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ST001D01T" sheetId="2" r:id="rId2"/>
    <s:sheet name="ST003D02T" sheetId="3" r:id="rId3"/>
    <s:sheet name="ST004D01T" sheetId="4" r:id="rId4"/>
    <s:sheet name="ST005Q01TA" sheetId="5" r:id="rId5"/>
    <s:sheet name="ST006Q01TA" sheetId="6" r:id="rId6"/>
    <s:sheet name="ST006Q02TA" sheetId="7" r:id="rId7"/>
    <s:sheet name="ST006Q03TA" sheetId="8" r:id="rId8"/>
    <s:sheet name="ST006Q04TA" sheetId="9" r:id="rId9"/>
    <s:sheet name="ST007Q01TA" sheetId="10" r:id="rId10"/>
    <s:sheet name="ST008Q01TA" sheetId="11" r:id="rId11"/>
    <s:sheet name="ST008Q02TA" sheetId="12" r:id="rId12"/>
    <s:sheet name="ST008Q03TA" sheetId="13" r:id="rId13"/>
    <s:sheet name="ST008Q04TA" sheetId="14" r:id="rId14"/>
    <s:sheet name="ST011Q01TA" sheetId="15" r:id="rId15"/>
    <s:sheet name="ST011Q02TA" sheetId="16" r:id="rId16"/>
    <s:sheet name="ST011Q03TA" sheetId="17" r:id="rId17"/>
    <s:sheet name="ST011Q04TA" sheetId="18" r:id="rId18"/>
    <s:sheet name="ST011Q05TA" sheetId="19" r:id="rId19"/>
    <s:sheet name="ST011Q06TA" sheetId="20" r:id="rId20"/>
    <s:sheet name="ST011Q07TA" sheetId="21" r:id="rId21"/>
    <s:sheet name="ST011Q08TA" sheetId="22" r:id="rId22"/>
    <s:sheet name="ST011Q09TA" sheetId="23" r:id="rId23"/>
    <s:sheet name="ST011Q10TA" sheetId="24" r:id="rId24"/>
    <s:sheet name="ST011Q11TA" sheetId="25" r:id="rId25"/>
    <s:sheet name="ST011Q12TA" sheetId="26" r:id="rId26"/>
    <s:sheet name="ST011Q16NA" sheetId="27" r:id="rId27"/>
    <s:sheet name="ST012Q01TA" sheetId="28" r:id="rId28"/>
    <s:sheet name="ST012Q02TA" sheetId="29" r:id="rId29"/>
    <s:sheet name="ST012Q03TA" sheetId="30" r:id="rId30"/>
    <s:sheet name="ST012Q05NA" sheetId="31" r:id="rId31"/>
    <s:sheet name="ST012Q06NA" sheetId="32" r:id="rId32"/>
    <s:sheet name="ST012Q07NA" sheetId="33" r:id="rId33"/>
    <s:sheet name="ST012Q08NA" sheetId="34" r:id="rId34"/>
    <s:sheet name="ST012Q09NA" sheetId="35" r:id="rId35"/>
    <s:sheet name="ST013Q01TA" sheetId="36" r:id="rId36"/>
    <s:sheet name="ST123Q01NA" sheetId="37" r:id="rId37"/>
    <s:sheet name="ST123Q02NA" sheetId="38" r:id="rId38"/>
    <s:sheet name="ST123Q03NA" sheetId="39" r:id="rId39"/>
    <s:sheet name="ST123Q04NA" sheetId="40" r:id="rId40"/>
    <s:sheet name="ST019AQ01T" sheetId="41" r:id="rId41"/>
    <s:sheet name="ST019BQ01T" sheetId="42" r:id="rId42"/>
    <s:sheet name="ST019CQ01T" sheetId="43" r:id="rId43"/>
    <s:sheet name="ST021Q01TA" sheetId="44" r:id="rId44"/>
    <s:sheet name="ST022Q01TA" sheetId="45" r:id="rId45"/>
    <s:sheet name="ST124Q01TA" sheetId="46" r:id="rId46"/>
    <s:sheet name="ST125Q01NA" sheetId="47" r:id="rId47"/>
    <s:sheet name="ST126Q01TA" sheetId="48" r:id="rId48"/>
    <s:sheet name="ST127Q01TA" sheetId="49" r:id="rId49"/>
    <s:sheet name="ST127Q02TA" sheetId="50" r:id="rId50"/>
    <s:sheet name="ST127Q03TA" sheetId="51" r:id="rId51"/>
    <s:sheet name="ST111Q01TA" sheetId="52" r:id="rId52"/>
    <s:sheet name="ST118Q01NA" sheetId="53" r:id="rId53"/>
    <s:sheet name="ST118Q02NA" sheetId="54" r:id="rId54"/>
    <s:sheet name="ST118Q03NA" sheetId="55" r:id="rId55"/>
    <s:sheet name="ST118Q04NA" sheetId="56" r:id="rId56"/>
    <s:sheet name="ST118Q05NA" sheetId="57" r:id="rId57"/>
    <s:sheet name="ST119Q01NA" sheetId="58" r:id="rId58"/>
    <s:sheet name="ST119Q02NA" sheetId="59" r:id="rId59"/>
    <s:sheet name="ST119Q03NA" sheetId="60" r:id="rId60"/>
    <s:sheet name="ST119Q04NA" sheetId="61" r:id="rId61"/>
    <s:sheet name="ST119Q05NA" sheetId="62" r:id="rId62"/>
    <s:sheet name="ST121Q01NA" sheetId="63" r:id="rId63"/>
    <s:sheet name="ST121Q02NA" sheetId="64" r:id="rId64"/>
    <s:sheet name="ST121Q03NA" sheetId="65" r:id="rId65"/>
    <s:sheet name="ST082Q01NA" sheetId="66" r:id="rId66"/>
    <s:sheet name="ST082Q02NA" sheetId="67" r:id="rId67"/>
    <s:sheet name="ST082Q03NA" sheetId="68" r:id="rId68"/>
    <s:sheet name="ST082Q08NA" sheetId="69" r:id="rId69"/>
    <s:sheet name="ST082Q09NA" sheetId="70" r:id="rId70"/>
    <s:sheet name="ST082Q12NA" sheetId="71" r:id="rId71"/>
    <s:sheet name="ST082Q13NA" sheetId="72" r:id="rId72"/>
    <s:sheet name="ST082Q14NA" sheetId="73" r:id="rId73"/>
    <s:sheet name="ST034Q01TA" sheetId="74" r:id="rId74"/>
    <s:sheet name="ST034Q02TA" sheetId="75" r:id="rId75"/>
    <s:sheet name="ST034Q03TA" sheetId="76" r:id="rId76"/>
    <s:sheet name="ST034Q04TA" sheetId="77" r:id="rId77"/>
    <s:sheet name="ST034Q05TA" sheetId="78" r:id="rId78"/>
    <s:sheet name="ST034Q06TA" sheetId="79" r:id="rId79"/>
    <s:sheet name="ST039Q01NA" sheetId="80" r:id="rId80"/>
    <s:sheet name="ST039Q02NA" sheetId="81" r:id="rId81"/>
    <s:sheet name="ST039Q03NA" sheetId="82" r:id="rId82"/>
    <s:sheet name="ST039Q04NA" sheetId="83" r:id="rId83"/>
    <s:sheet name="ST039Q05NA" sheetId="84" r:id="rId84"/>
    <s:sheet name="ST039Q06NA" sheetId="85" r:id="rId85"/>
    <s:sheet name="ST062Q01TA" sheetId="86" r:id="rId86"/>
    <s:sheet name="ST062Q02TA" sheetId="87" r:id="rId87"/>
    <s:sheet name="ST062Q03TA" sheetId="88" r:id="rId88"/>
    <s:sheet name="ST031Q01NA" sheetId="89" r:id="rId89"/>
    <s:sheet name="ST032Q01NA" sheetId="90" r:id="rId90"/>
    <s:sheet name="ST032Q02NA" sheetId="91" r:id="rId91"/>
    <s:sheet name="ST063Q01NA" sheetId="92" r:id="rId92"/>
    <s:sheet name="ST063Q01NB" sheetId="93" r:id="rId93"/>
    <s:sheet name="ST063Q02NA" sheetId="94" r:id="rId94"/>
    <s:sheet name="ST063Q02NB" sheetId="95" r:id="rId95"/>
    <s:sheet name="ST063Q03NA" sheetId="96" r:id="rId96"/>
    <s:sheet name="ST063Q03NB" sheetId="97" r:id="rId97"/>
    <s:sheet name="ST063Q04NA" sheetId="98" r:id="rId98"/>
    <s:sheet name="ST063Q04NB" sheetId="99" r:id="rId99"/>
    <s:sheet name="ST063Q05NA" sheetId="100" r:id="rId100"/>
    <s:sheet name="ST063Q05NB" sheetId="101" r:id="rId101"/>
    <s:sheet name="ST063Q06NA" sheetId="102" r:id="rId102"/>
    <s:sheet name="ST063Q06NB" sheetId="103" r:id="rId103"/>
    <s:sheet name="ST064Q01NA" sheetId="104" r:id="rId104"/>
    <s:sheet name="ST064Q02NA" sheetId="105" r:id="rId105"/>
    <s:sheet name="ST064Q03NA" sheetId="106" r:id="rId106"/>
    <s:sheet name="ST097Q01TA" sheetId="107" r:id="rId107"/>
    <s:sheet name="ST097Q02TA" sheetId="108" r:id="rId108"/>
    <s:sheet name="ST097Q03TA" sheetId="109" r:id="rId109"/>
    <s:sheet name="ST097Q04TA" sheetId="110" r:id="rId110"/>
    <s:sheet name="ST097Q05TA" sheetId="111" r:id="rId111"/>
    <s:sheet name="ST098Q01TA" sheetId="112" r:id="rId112"/>
    <s:sheet name="ST098Q02TA" sheetId="113" r:id="rId113"/>
    <s:sheet name="ST098Q03NA" sheetId="114" r:id="rId114"/>
    <s:sheet name="ST098Q05TA" sheetId="115" r:id="rId115"/>
    <s:sheet name="ST098Q06TA" sheetId="116" r:id="rId116"/>
    <s:sheet name="ST098Q07TA" sheetId="117" r:id="rId117"/>
    <s:sheet name="ST098Q08NA" sheetId="118" r:id="rId118"/>
    <s:sheet name="ST098Q09TA" sheetId="119" r:id="rId119"/>
    <s:sheet name="ST098Q10NA" sheetId="120" r:id="rId120"/>
    <s:sheet name="ST100Q01TA" sheetId="121" r:id="rId121"/>
    <s:sheet name="ST100Q02TA" sheetId="122" r:id="rId122"/>
    <s:sheet name="ST100Q03TA" sheetId="123" r:id="rId123"/>
    <s:sheet name="ST100Q04TA" sheetId="124" r:id="rId124"/>
    <s:sheet name="ST100Q05TA" sheetId="125" r:id="rId125"/>
    <s:sheet name="ST103Q01NA" sheetId="126" r:id="rId126"/>
    <s:sheet name="ST103Q03NA" sheetId="127" r:id="rId127"/>
    <s:sheet name="ST103Q08NA" sheetId="128" r:id="rId128"/>
    <s:sheet name="ST103Q11NA" sheetId="129" r:id="rId129"/>
    <s:sheet name="ST104Q01NA" sheetId="130" r:id="rId130"/>
    <s:sheet name="ST104Q02NA" sheetId="131" r:id="rId131"/>
    <s:sheet name="ST104Q03NA" sheetId="132" r:id="rId132"/>
    <s:sheet name="ST104Q04NA" sheetId="133" r:id="rId133"/>
    <s:sheet name="ST104Q05NA" sheetId="134" r:id="rId134"/>
    <s:sheet name="ST107Q01NA" sheetId="135" r:id="rId135"/>
    <s:sheet name="ST107Q02NA" sheetId="136" r:id="rId136"/>
    <s:sheet name="ST107Q03NA" sheetId="137" r:id="rId137"/>
    <s:sheet name="ST092Q01TA" sheetId="138" r:id="rId138"/>
    <s:sheet name="ST092Q02TA" sheetId="139" r:id="rId139"/>
    <s:sheet name="ST092Q04TA" sheetId="140" r:id="rId140"/>
    <s:sheet name="ST092Q05TA" sheetId="141" r:id="rId141"/>
    <s:sheet name="ST092Q06NA" sheetId="142" r:id="rId142"/>
    <s:sheet name="ST092Q08NA" sheetId="143" r:id="rId143"/>
    <s:sheet name="ST092Q09NA" sheetId="144" r:id="rId144"/>
    <s:sheet name="ST093Q01TA" sheetId="145" r:id="rId145"/>
    <s:sheet name="ST093Q03TA" sheetId="146" r:id="rId146"/>
    <s:sheet name="ST093Q04TA" sheetId="147" r:id="rId147"/>
    <s:sheet name="ST093Q05TA" sheetId="148" r:id="rId148"/>
    <s:sheet name="ST093Q06TA" sheetId="149" r:id="rId149"/>
    <s:sheet name="ST093Q07NA" sheetId="150" r:id="rId150"/>
    <s:sheet name="ST093Q08NA" sheetId="151" r:id="rId151"/>
    <s:sheet name="ST094Q01NA" sheetId="152" r:id="rId152"/>
    <s:sheet name="ST094Q02NA" sheetId="153" r:id="rId153"/>
    <s:sheet name="ST094Q03NA" sheetId="154" r:id="rId154"/>
    <s:sheet name="ST094Q04NA" sheetId="155" r:id="rId155"/>
    <s:sheet name="ST094Q05NA" sheetId="156" r:id="rId156"/>
    <s:sheet name="ST095Q04NA" sheetId="157" r:id="rId157"/>
    <s:sheet name="ST095Q07NA" sheetId="158" r:id="rId158"/>
    <s:sheet name="ST095Q08NA" sheetId="159" r:id="rId159"/>
    <s:sheet name="ST095Q13NA" sheetId="160" r:id="rId160"/>
    <s:sheet name="ST095Q15NA" sheetId="161" r:id="rId161"/>
    <s:sheet name="ST113Q01TA" sheetId="162" r:id="rId162"/>
    <s:sheet name="ST113Q02TA" sheetId="163" r:id="rId163"/>
    <s:sheet name="ST113Q03TA" sheetId="164" r:id="rId164"/>
    <s:sheet name="ST113Q04TA" sheetId="165" r:id="rId165"/>
    <s:sheet name="ST129Q01TA" sheetId="166" r:id="rId166"/>
    <s:sheet name="ST129Q02TA" sheetId="167" r:id="rId167"/>
    <s:sheet name="ST129Q03TA" sheetId="168" r:id="rId168"/>
    <s:sheet name="ST129Q04TA" sheetId="169" r:id="rId169"/>
    <s:sheet name="ST129Q05TA" sheetId="170" r:id="rId170"/>
    <s:sheet name="ST129Q06TA" sheetId="171" r:id="rId171"/>
    <s:sheet name="ST129Q07TA" sheetId="172" r:id="rId172"/>
    <s:sheet name="ST129Q08TA" sheetId="173" r:id="rId173"/>
    <s:sheet name="ST131Q01NA" sheetId="174" r:id="rId174"/>
    <s:sheet name="ST131Q03NA" sheetId="175" r:id="rId175"/>
    <s:sheet name="ST131Q04NA" sheetId="176" r:id="rId176"/>
    <s:sheet name="ST131Q06NA" sheetId="177" r:id="rId177"/>
    <s:sheet name="ST131Q08NA" sheetId="178" r:id="rId178"/>
    <s:sheet name="ST131Q11NA" sheetId="179" r:id="rId179"/>
    <s:sheet name="ST146Q01TA" sheetId="180" r:id="rId180"/>
    <s:sheet name="ST146Q02TA" sheetId="181" r:id="rId181"/>
    <s:sheet name="ST146Q03TA" sheetId="182" r:id="rId182"/>
    <s:sheet name="ST146Q04TA" sheetId="183" r:id="rId183"/>
    <s:sheet name="ST146Q05TA" sheetId="184" r:id="rId184"/>
    <s:sheet name="ST146Q06NA" sheetId="185" r:id="rId185"/>
    <s:sheet name="ST146Q07NA" sheetId="186" r:id="rId186"/>
    <s:sheet name="ST146Q08NA" sheetId="187" r:id="rId187"/>
    <s:sheet name="ST146Q09NA" sheetId="188" r:id="rId188"/>
    <s:sheet name="ST076Q01NA" sheetId="189" r:id="rId189"/>
    <s:sheet name="ST076Q02NA" sheetId="190" r:id="rId190"/>
    <s:sheet name="ST076Q03NA" sheetId="191" r:id="rId191"/>
    <s:sheet name="ST076Q04NA" sheetId="192" r:id="rId192"/>
    <s:sheet name="ST076Q05NA" sheetId="193" r:id="rId193"/>
    <s:sheet name="ST076Q06NA" sheetId="194" r:id="rId194"/>
    <s:sheet name="ST076Q07NA" sheetId="195" r:id="rId195"/>
    <s:sheet name="ST076Q08NA" sheetId="196" r:id="rId196"/>
    <s:sheet name="ST076Q09NA" sheetId="197" r:id="rId197"/>
    <s:sheet name="ST076Q10NA" sheetId="198" r:id="rId198"/>
    <s:sheet name="ST076Q11NA" sheetId="199" r:id="rId199"/>
    <s:sheet name="ST078Q01NA" sheetId="200" r:id="rId200"/>
    <s:sheet name="ST078Q02NA" sheetId="201" r:id="rId201"/>
    <s:sheet name="ST078Q03NA" sheetId="202" r:id="rId202"/>
    <s:sheet name="ST078Q04NA" sheetId="203" r:id="rId203"/>
    <s:sheet name="ST078Q05NA" sheetId="204" r:id="rId204"/>
    <s:sheet name="ST078Q06NA" sheetId="205" r:id="rId205"/>
    <s:sheet name="ST078Q07NA" sheetId="206" r:id="rId206"/>
    <s:sheet name="ST078Q08NA" sheetId="207" r:id="rId207"/>
    <s:sheet name="ST078Q09NA" sheetId="208" r:id="rId208"/>
    <s:sheet name="ST078Q10NA" sheetId="209" r:id="rId209"/>
    <s:sheet name="ST078Q11NA" sheetId="210" r:id="rId210"/>
    <s:sheet name="ST065Class" sheetId="211" r:id="rId211"/>
    <s:sheet name="ST038Q01NA" sheetId="212" r:id="rId212"/>
    <s:sheet name="ST038Q02NA" sheetId="213" r:id="rId213"/>
    <s:sheet name="ST038Q03NA" sheetId="214" r:id="rId214"/>
    <s:sheet name="ST038Q04NA" sheetId="215" r:id="rId215"/>
    <s:sheet name="ST038Q05NA" sheetId="216" r:id="rId216"/>
    <s:sheet name="ST038Q06NA" sheetId="217" r:id="rId217"/>
    <s:sheet name="ST038Q07NA" sheetId="218" r:id="rId218"/>
    <s:sheet name="ST038Q08NA" sheetId="219" r:id="rId219"/>
    <s:sheet name="ISCEDL" sheetId="220" r:id="rId220"/>
    <s:sheet name="ISCEDD" sheetId="221" r:id="rId221"/>
    <s:sheet name="ISCEDO" sheetId="222" r:id="rId222"/>
    <s:sheet name="IMMIG" sheetId="223" r:id="rId223"/>
    <s:sheet name="MISCED" sheetId="224" r:id="rId224"/>
    <s:sheet name="FISCED" sheetId="225" r:id="rId225"/>
    <s:sheet name="HISCED" sheetId="226" r:id="rId226"/>
    <s:sheet name="REPEAT" sheetId="227" r:id="rId227"/>
    <s:sheet name="DURECEC" sheetId="228" r:id="rId228"/>
    <s:sheet name="SCCHANGE" sheetId="229" r:id="rId229"/>
    <s:sheet name="OECD" sheetId="230" r:id="rId230"/>
    <s:sheet name="ADMINMODE" sheetId="231" r:id="rId231"/>
  </s:sheets>
  <s:definedNames/>
  <s:calcPr calcId="124519" fullCalcOnLoad="1"/>
</s:workbook>
</file>

<file path=xl/sharedStrings.xml><?xml version="1.0" encoding="utf-8"?>
<sst xmlns="http://schemas.openxmlformats.org/spreadsheetml/2006/main" uniqueCount="978">
  <si>
    <t>Table of Contents</t>
  </si>
  <si>
    <t>ST001D01T</t>
  </si>
  <si>
    <t>Student International Grade (Derived)</t>
  </si>
  <si>
    <t>ST003D02T</t>
  </si>
  <si>
    <t>Student (Standardized) Birth - Month</t>
  </si>
  <si>
    <t>ST004D01T</t>
  </si>
  <si>
    <t>Student (Standardized) Gender</t>
  </si>
  <si>
    <t>ST005Q01TA</t>
  </si>
  <si>
    <t>What is the &lt;highest level of schooling&gt; completed by your mother?</t>
  </si>
  <si>
    <t>ST006Q01TA</t>
  </si>
  <si>
    <t>Does your mother have this qualification? &lt;ISCED level 6&gt;</t>
  </si>
  <si>
    <t>ST006Q02TA</t>
  </si>
  <si>
    <t>Does your mother have this qualification? &lt;ISCED level 5A&gt;</t>
  </si>
  <si>
    <t>ST006Q03TA</t>
  </si>
  <si>
    <t>Does your mother have this qualification? &lt;ISCED level 5B&gt;</t>
  </si>
  <si>
    <t>ST006Q04TA</t>
  </si>
  <si>
    <t>Does your mother have this qualification? &lt;ISCED level 4&gt;</t>
  </si>
  <si>
    <t>ST007Q01TA</t>
  </si>
  <si>
    <t>What is the &lt;highest level of schooling&gt; completed by your father?</t>
  </si>
  <si>
    <t>ST008Q01TA</t>
  </si>
  <si>
    <t>Does your father have this qualification? &lt;ISCED level 6&gt;</t>
  </si>
  <si>
    <t>ST008Q02TA</t>
  </si>
  <si>
    <t>Does your father have this qualification? &lt;ISCED level 5A&gt;</t>
  </si>
  <si>
    <t>ST008Q03TA</t>
  </si>
  <si>
    <t>Does your father have this qualification? &lt;ISCED level 5B&gt;</t>
  </si>
  <si>
    <t>ST008Q04TA</t>
  </si>
  <si>
    <t>Does your father have this qualification? &lt;ISCED level 4&gt;</t>
  </si>
  <si>
    <t>ST011Q01TA</t>
  </si>
  <si>
    <t>In your home: A desk to study at</t>
  </si>
  <si>
    <t>ST011Q02TA</t>
  </si>
  <si>
    <t>In your home: A room of your own</t>
  </si>
  <si>
    <t>ST011Q03TA</t>
  </si>
  <si>
    <t>In your home: A quiet place to study</t>
  </si>
  <si>
    <t>ST011Q04TA</t>
  </si>
  <si>
    <t>In your home: A computer you can use for school work</t>
  </si>
  <si>
    <t>ST011Q05TA</t>
  </si>
  <si>
    <t>In your home: Educational software</t>
  </si>
  <si>
    <t>ST011Q06TA</t>
  </si>
  <si>
    <t>In your home: A link to the Internet</t>
  </si>
  <si>
    <t>ST011Q07TA</t>
  </si>
  <si>
    <t>In your home: Classic literature (e.g. &lt;Shakespeare&gt;)</t>
  </si>
  <si>
    <t>ST011Q08TA</t>
  </si>
  <si>
    <t>In your home: Books of poetry</t>
  </si>
  <si>
    <t>ST011Q09TA</t>
  </si>
  <si>
    <t>In your home: Works of art (e.g. paintings)</t>
  </si>
  <si>
    <t>ST011Q10TA</t>
  </si>
  <si>
    <t>In your home: Books to help with your school work</t>
  </si>
  <si>
    <t>ST011Q11TA</t>
  </si>
  <si>
    <t>In your home: &lt;Technical reference books&gt;</t>
  </si>
  <si>
    <t>ST011Q12TA</t>
  </si>
  <si>
    <t>In your home: A dictionary</t>
  </si>
  <si>
    <t>ST011Q16NA</t>
  </si>
  <si>
    <t>In your home: Books on art, music, or design</t>
  </si>
  <si>
    <t>ST012Q01TA</t>
  </si>
  <si>
    <t>How many in your home: Televisions</t>
  </si>
  <si>
    <t>ST012Q02TA</t>
  </si>
  <si>
    <t>How many in your home: Cars</t>
  </si>
  <si>
    <t>ST012Q03TA</t>
  </si>
  <si>
    <t>How many in your home: Rooms with a bath or shower</t>
  </si>
  <si>
    <t>ST012Q05NA</t>
  </si>
  <si>
    <t>How many in your home: &lt;Cell phones&gt; with Internet access (e.g. smartphones)</t>
  </si>
  <si>
    <t>ST012Q06NA</t>
  </si>
  <si>
    <t>How many in your home: Computers (desktop computer, portable laptop, or notebook)</t>
  </si>
  <si>
    <t>ST012Q07NA</t>
  </si>
  <si>
    <t>How many in your home: &lt;Tablet computers&gt; (e.g. &lt;iPad®&gt;, &lt;BlackBerry® PlayBookTM&gt;)</t>
  </si>
  <si>
    <t>ST012Q08NA</t>
  </si>
  <si>
    <t>How many in your home: E-book readers (e.g. &lt;KindleTM&gt;, &lt;Kobo&gt;, &lt;Bookeen&gt;)</t>
  </si>
  <si>
    <t>ST012Q09NA</t>
  </si>
  <si>
    <t>How many in your home: Musical instruments (e.g. guitar, piano)</t>
  </si>
  <si>
    <t>ST013Q01TA</t>
  </si>
  <si>
    <t>How many books are there in your home?</t>
  </si>
  <si>
    <t>ST123Q01NA</t>
  </si>
  <si>
    <t>&lt;this academic year&gt;: My parents are interested in my school activities.</t>
  </si>
  <si>
    <t>ST123Q02NA</t>
  </si>
  <si>
    <t>&lt;this academic year&gt;: My parents support my educational efforts and achievements.</t>
  </si>
  <si>
    <t>ST123Q03NA</t>
  </si>
  <si>
    <t>&lt;this academic year&gt;: My parents support me when I am facing difficulties at school.</t>
  </si>
  <si>
    <t>ST123Q04NA</t>
  </si>
  <si>
    <t>&lt;this academic year&gt;: My parents encourage me to be confident.</t>
  </si>
  <si>
    <t>ST019AQ01T</t>
  </si>
  <si>
    <t>Country of Birth International - Self</t>
  </si>
  <si>
    <t>ST019BQ01T</t>
  </si>
  <si>
    <t>Country of Birth International - Mother</t>
  </si>
  <si>
    <t>ST019CQ01T</t>
  </si>
  <si>
    <t>Country of Birth International - Father</t>
  </si>
  <si>
    <t>ST021Q01TA</t>
  </si>
  <si>
    <t>How old were you when you arrived in &lt;country of test&gt;?</t>
  </si>
  <si>
    <t>ST022Q01TA</t>
  </si>
  <si>
    <t>International Language at Home</t>
  </si>
  <si>
    <t>ST124Q01TA</t>
  </si>
  <si>
    <t>Did you attend &lt;ISCED 0&gt;?</t>
  </si>
  <si>
    <t>ST125Q01NA</t>
  </si>
  <si>
    <t>How old were you when you started &lt;ISCED 0&gt;? Years</t>
  </si>
  <si>
    <t>ST126Q01TA</t>
  </si>
  <si>
    <t>How old were you when you started &lt;ISCED 1&gt;? Years</t>
  </si>
  <si>
    <t>ST127Q01TA</t>
  </si>
  <si>
    <t>Have you ever repeated a &lt;grade&gt;? At &lt;ISCED 1&gt;</t>
  </si>
  <si>
    <t>ST127Q02TA</t>
  </si>
  <si>
    <t>Have you ever repeated a &lt;grade&gt;? At &lt;ISCED 2&gt;</t>
  </si>
  <si>
    <t>ST127Q03TA</t>
  </si>
  <si>
    <t>Have you ever repeated a &lt;grade&gt;? At &lt;ISCED 3&gt;</t>
  </si>
  <si>
    <t>ST111Q01TA</t>
  </si>
  <si>
    <t>Which of the following do you expect to complete?</t>
  </si>
  <si>
    <t>ST118Q01NA</t>
  </si>
  <si>
    <t>To what extent do you disagree or agree about yourself? I often worry that it will be difficult for me taking a test.</t>
  </si>
  <si>
    <t>ST118Q02NA</t>
  </si>
  <si>
    <t>To what extent do you disagree or agree about yourself? I worry that I will get poor &lt;grades&gt; at school.</t>
  </si>
  <si>
    <t>ST118Q03NA</t>
  </si>
  <si>
    <t>To what extent do you disagree or agree about yourself? Even if I am well-prepared for a test I feel very anxious.</t>
  </si>
  <si>
    <t>ST118Q04NA</t>
  </si>
  <si>
    <t>I get very tense when I study for a test.</t>
  </si>
  <si>
    <t>ST118Q05NA</t>
  </si>
  <si>
    <t>I get nervous when I don't know how to solve a task at school.</t>
  </si>
  <si>
    <t>ST119Q01NA</t>
  </si>
  <si>
    <t>I want top grades in most or all of my courses.</t>
  </si>
  <si>
    <t>ST119Q02NA</t>
  </si>
  <si>
    <t>I want to be able to select from among the best opportunities available when I graduate.</t>
  </si>
  <si>
    <t>ST119Q03NA</t>
  </si>
  <si>
    <t>I want to be the best, whatever I do.</t>
  </si>
  <si>
    <t>ST119Q04NA</t>
  </si>
  <si>
    <t>I see myself as an ambitious person.</t>
  </si>
  <si>
    <t>ST119Q05NA</t>
  </si>
  <si>
    <t>I want to be one of the best students in my class.</t>
  </si>
  <si>
    <t>ST121Q01NA</t>
  </si>
  <si>
    <t>&lt;NAME 1&gt; is motivated? Gives up easily when confronted with a problem and is often not prepared</t>
  </si>
  <si>
    <t>ST121Q02NA</t>
  </si>
  <si>
    <t>&lt;NAME 2&gt; is motivated? Mostly remains interested in the tasks she starts and sometimes does more than expected</t>
  </si>
  <si>
    <t>ST121Q03NA</t>
  </si>
  <si>
    <t>&lt;NAME 3&gt; is motivated? Wants to get top grades at school and continues working on tasks until perfect.</t>
  </si>
  <si>
    <t>ST082Q01NA</t>
  </si>
  <si>
    <t>To what extent do you disagree or agree about yourself? I prefer working as part of a team to working alone.</t>
  </si>
  <si>
    <t>ST082Q02NA</t>
  </si>
  <si>
    <t>To what extent do you disagree or agree about yourself? I am a good listener.</t>
  </si>
  <si>
    <t>ST082Q03NA</t>
  </si>
  <si>
    <t>To what extent do you disagree or agree about yourself? I enjoy seeing my classmates be successful.</t>
  </si>
  <si>
    <t>ST082Q08NA</t>
  </si>
  <si>
    <t>To what extent do you disagree or agree about yourself? I take into account what others are interested in.</t>
  </si>
  <si>
    <t>ST082Q09NA</t>
  </si>
  <si>
    <t>To what extent do you disagree or agree about yourself? I find that teams make better decisions than individuals.</t>
  </si>
  <si>
    <t>ST082Q12NA</t>
  </si>
  <si>
    <t>To what extent do you disagree or agree about yourself? I enjoy considering different perspectives.</t>
  </si>
  <si>
    <t>ST082Q13NA</t>
  </si>
  <si>
    <t>To what extent do you disagree or agree about yourself? I find that teamwork raises my own efficiency.</t>
  </si>
  <si>
    <t>ST082Q14NA</t>
  </si>
  <si>
    <t>To what extent do you disagree or agree about yourself? I enjoy cooperating with peers.</t>
  </si>
  <si>
    <t>ST034Q01TA</t>
  </si>
  <si>
    <t>I feel like an outsider (or left out of things) at school.</t>
  </si>
  <si>
    <t>ST034Q02TA</t>
  </si>
  <si>
    <t>I make friends easily at school.</t>
  </si>
  <si>
    <t>ST034Q03TA</t>
  </si>
  <si>
    <t>I feel like I belong at school.</t>
  </si>
  <si>
    <t>ST034Q04TA</t>
  </si>
  <si>
    <t>I feel awkward and out of place in my school.</t>
  </si>
  <si>
    <t>ST034Q05TA</t>
  </si>
  <si>
    <t>Other students seem to like me.</t>
  </si>
  <si>
    <t>ST034Q06TA</t>
  </si>
  <si>
    <t>I feel lonely at school.</t>
  </si>
  <si>
    <t>ST039Q01NA</t>
  </si>
  <si>
    <t>Teachers called on me less often than they called on other students.</t>
  </si>
  <si>
    <t>ST039Q02NA</t>
  </si>
  <si>
    <t>Teachers graded me harder than they graded other students.</t>
  </si>
  <si>
    <t>ST039Q03NA</t>
  </si>
  <si>
    <t>Teachers gave me the impression that they think I am less smart than I really am.</t>
  </si>
  <si>
    <t>ST039Q04NA</t>
  </si>
  <si>
    <t>Teachers disciplined me more harshly than other students.</t>
  </si>
  <si>
    <t>ST039Q05NA</t>
  </si>
  <si>
    <t>Teachers ridiculed me in front of others.</t>
  </si>
  <si>
    <t>ST039Q06NA</t>
  </si>
  <si>
    <t>Teachers said something insulting to me in front of others.</t>
  </si>
  <si>
    <t>ST062Q01TA</t>
  </si>
  <si>
    <t>In the last two full weeks of school, how often: I &lt;skipped&gt; a whole school day</t>
  </si>
  <si>
    <t>ST062Q02TA</t>
  </si>
  <si>
    <t>In the last two full weeks of school, how often: I &lt;skipped&gt; some classes</t>
  </si>
  <si>
    <t>ST062Q03TA</t>
  </si>
  <si>
    <t>In the last two full weeks of school, how often: I arrived late for school</t>
  </si>
  <si>
    <t>ST031Q01NA</t>
  </si>
  <si>
    <t>On avg, how many days do you attend physical education classes each week?</t>
  </si>
  <si>
    <t>ST032Q01NA</t>
  </si>
  <si>
    <t>Moderate physical activities for a total of at least 60 minutes per day</t>
  </si>
  <si>
    <t>ST032Q02NA</t>
  </si>
  <si>
    <t>Vigorous physical activities for at least 20 minutes per day that made you sweat and breathe hard</t>
  </si>
  <si>
    <t>ST063Q01NA</t>
  </si>
  <si>
    <t>Which &lt;school science&gt; course did you attend? Physics: This year</t>
  </si>
  <si>
    <t>ST063Q01NB</t>
  </si>
  <si>
    <t>Which &lt;school science&gt; course did you attend? Physics: Last year</t>
  </si>
  <si>
    <t>ST063Q02NA</t>
  </si>
  <si>
    <t>Which &lt;school science&gt; course did you attend? Chemistry: This year</t>
  </si>
  <si>
    <t>ST063Q02NB</t>
  </si>
  <si>
    <t>Which &lt;school science&gt; course did you attend? Chemistry: Last year</t>
  </si>
  <si>
    <t>ST063Q03NA</t>
  </si>
  <si>
    <t>Which &lt;school science&gt; course did you attend? Biology: This year</t>
  </si>
  <si>
    <t>ST063Q03NB</t>
  </si>
  <si>
    <t>Which &lt;school science&gt; course did you attend? Biology: Last year</t>
  </si>
  <si>
    <t>ST063Q04NA</t>
  </si>
  <si>
    <t>Which &lt;school science&gt; course did you attend? &lt;Earth and space&gt;: This year</t>
  </si>
  <si>
    <t>ST063Q04NB</t>
  </si>
  <si>
    <t>Which &lt;school science&gt; course did you attend? &lt;Earth and space&gt;: Last year</t>
  </si>
  <si>
    <t>ST063Q05NA</t>
  </si>
  <si>
    <t>Which &lt;school science&gt; course did you attend? Applied sciences and technology: This year</t>
  </si>
  <si>
    <t>ST063Q05NB</t>
  </si>
  <si>
    <t>Which &lt;school science&gt; course did you attend? Applied sciences and technology: Last year</t>
  </si>
  <si>
    <t>ST063Q06NA</t>
  </si>
  <si>
    <t>Which &lt;school science&gt; course did you attend? &lt;General, integrated, or comprehen science&gt; course: This year</t>
  </si>
  <si>
    <t>ST063Q06NB</t>
  </si>
  <si>
    <t>Which &lt;school science&gt; course did you attend? &lt;General, integrated, or comprehen science&gt; course: Last year</t>
  </si>
  <si>
    <t>ST064Q01NA</t>
  </si>
  <si>
    <t>&lt;school science&gt; courses? I can choose the &lt;school science&gt; course(s) I study.</t>
  </si>
  <si>
    <t>ST064Q02NA</t>
  </si>
  <si>
    <t>&lt;school science&gt; courses? I can choose the level of difficulty.</t>
  </si>
  <si>
    <t>ST064Q03NA</t>
  </si>
  <si>
    <t>&lt;school science&gt; courses? I can choose the number of &lt;school science&gt; courses or &lt;class periods&gt;.</t>
  </si>
  <si>
    <t>ST097Q01TA</t>
  </si>
  <si>
    <t>How often does this happen in your &lt;school science&gt; lessons? Students don't listen to what the teacher says.</t>
  </si>
  <si>
    <t>ST097Q02TA</t>
  </si>
  <si>
    <t>How often does this happen in your &lt;school science&gt; lessons? There is noise and disorder.</t>
  </si>
  <si>
    <t>ST097Q03TA</t>
  </si>
  <si>
    <t>How often does this happen in your &lt;school science&gt; lessons? The teacher waits long for students to quiet down.</t>
  </si>
  <si>
    <t>ST097Q04TA</t>
  </si>
  <si>
    <t>How often does this happen in your &lt;school science&gt; lessons? Students cannot work well.</t>
  </si>
  <si>
    <t>ST097Q05TA</t>
  </si>
  <si>
    <t>How often does this happen in your &lt;school science&gt; lessons? Students don't start working for a long time after.</t>
  </si>
  <si>
    <t>ST098Q01TA</t>
  </si>
  <si>
    <t>When learning &lt;school science&gt;? Students are given opportunities to explain their ideas.</t>
  </si>
  <si>
    <t>ST098Q02TA</t>
  </si>
  <si>
    <t>When learning &lt;school science&gt;? Students spend time in the laboratory doing practical experiments.</t>
  </si>
  <si>
    <t>ST098Q03NA</t>
  </si>
  <si>
    <t>When learning &lt;school science&gt;? Students are required to argue about science questions.</t>
  </si>
  <si>
    <t>ST098Q05TA</t>
  </si>
  <si>
    <t>When learning &lt;school science&gt;? Students are asked to draw conclusions from an experiment they have conducted.</t>
  </si>
  <si>
    <t>ST098Q06TA</t>
  </si>
  <si>
    <t>When learning &lt;school science&gt;? The teacher explains &lt;school science&gt; idea can be applied</t>
  </si>
  <si>
    <t>ST098Q07TA</t>
  </si>
  <si>
    <t>When learning &lt;school science&gt;? Students are allowed to design their own experiments.</t>
  </si>
  <si>
    <t>ST098Q08NA</t>
  </si>
  <si>
    <t>When learning &lt;school science&gt;? There is a class debate about investigations.</t>
  </si>
  <si>
    <t>ST098Q09TA</t>
  </si>
  <si>
    <t>When learning &lt;school science&gt;? The teacher clearly explains relevance  &lt;broad science&gt; concepts to our lives.</t>
  </si>
  <si>
    <t>ST098Q10NA</t>
  </si>
  <si>
    <t>When learning &lt;school science&gt;? Students are asked to do an investigation to test ideas.</t>
  </si>
  <si>
    <t>ST100Q01TA</t>
  </si>
  <si>
    <t>How often does this happen in your &lt;school science&gt; lessons? The teacher shows  interest every students learning.</t>
  </si>
  <si>
    <t>ST100Q02TA</t>
  </si>
  <si>
    <t>How often does this happen in your &lt;school science&gt; lessons? The teacher gives extra help.</t>
  </si>
  <si>
    <t>ST100Q03TA</t>
  </si>
  <si>
    <t>How often does this happen in your &lt;school science&gt; lessons? The teacher helps students with their learning.</t>
  </si>
  <si>
    <t>ST100Q04TA</t>
  </si>
  <si>
    <t>How often does this happen in your &lt;school science&gt;? The teacher continues teaching\students understand.</t>
  </si>
  <si>
    <t>ST100Q05TA</t>
  </si>
  <si>
    <t>How often does this happen in your &lt;school science&gt;? Teacher gives an opportunity to express opinions.</t>
  </si>
  <si>
    <t>ST103Q01NA</t>
  </si>
  <si>
    <t>How often does this happen in &lt;school science&gt;? The teacher explains scientific ideas.</t>
  </si>
  <si>
    <t>ST103Q03NA</t>
  </si>
  <si>
    <t>How often does this happen in &lt;school science&gt;? A whole class discussion takes place with the teacher.</t>
  </si>
  <si>
    <t>ST103Q08NA</t>
  </si>
  <si>
    <t>How often does this happen in &lt;school science&gt;? The teacher discusses our questions.</t>
  </si>
  <si>
    <t>ST103Q11NA</t>
  </si>
  <si>
    <t>How often does this happen in &lt;school science&gt;? The teacher demonstrates an idea.</t>
  </si>
  <si>
    <t>ST104Q01NA</t>
  </si>
  <si>
    <t>How often does this happen in &lt;school science&gt;? The teacher tells me how I am performing in this course.</t>
  </si>
  <si>
    <t>ST104Q02NA</t>
  </si>
  <si>
    <t>How often does this happen in &lt;school science&gt;? The teacher gives me feedback on my strengths &lt;school science&gt; subjec</t>
  </si>
  <si>
    <t>ST104Q03NA</t>
  </si>
  <si>
    <t>How often does this happen in &lt;school science&gt;? The teacher tells me in which areas I can still improve.</t>
  </si>
  <si>
    <t>ST104Q04NA</t>
  </si>
  <si>
    <t>How often does this happen in &lt;school science&gt;? The teacher tells me how I can improve my performance.</t>
  </si>
  <si>
    <t>ST104Q05NA</t>
  </si>
  <si>
    <t>How often does this happen in &lt;school science&gt;? The teacher advises me on how to reach my learning goals.</t>
  </si>
  <si>
    <t>ST107Q01NA</t>
  </si>
  <si>
    <t>How often does this happen in &lt;school science&gt;? The teacher adapts the lesson to my class needs and knowledge.</t>
  </si>
  <si>
    <t>ST107Q02NA</t>
  </si>
  <si>
    <t>How often does this happen in &lt;school science&gt;? The teacher provides individual help when a student has difficulties</t>
  </si>
  <si>
    <t>ST107Q03NA</t>
  </si>
  <si>
    <t>How often does this happen in &lt;school science&gt;? The teacher changes the structure of the lesson on a topic</t>
  </si>
  <si>
    <t>ST092Q01TA</t>
  </si>
  <si>
    <t>How informed are you about this environmental issue? The increase of greenhouse gases in the atmosphere</t>
  </si>
  <si>
    <t>ST092Q02TA</t>
  </si>
  <si>
    <t>How informed are you about this environmental issue? The use of genetically modified organisms (&lt;GMO&gt;)</t>
  </si>
  <si>
    <t>ST092Q04TA</t>
  </si>
  <si>
    <t>How informed are you about this environmental issue? Nuclear waste</t>
  </si>
  <si>
    <t>ST092Q05TA</t>
  </si>
  <si>
    <t>How informed are you about this environmental issue? The consequences of clearing forests\other land use</t>
  </si>
  <si>
    <t>ST092Q06NA</t>
  </si>
  <si>
    <t>How informed are you about this environmental issue? Air pollution</t>
  </si>
  <si>
    <t>ST092Q08NA</t>
  </si>
  <si>
    <t>How informed are you about this environmental issue? Extinction of plants and animals</t>
  </si>
  <si>
    <t>ST092Q09NA</t>
  </si>
  <si>
    <t>How informed are you about this environmental issue? Water shortage</t>
  </si>
  <si>
    <t>ST093Q01TA</t>
  </si>
  <si>
    <t>This issue will improve or get worse over next 20 years? Air pollution (student)</t>
  </si>
  <si>
    <t>ST093Q03TA</t>
  </si>
  <si>
    <t>This issue will improve or get worse over next 20 years? Extinction of plants and animals (student)</t>
  </si>
  <si>
    <t>ST093Q04TA</t>
  </si>
  <si>
    <t>This issue will improve or get worse over next 20 years? Clearing of forests for other land use (student)</t>
  </si>
  <si>
    <t>ST093Q05TA</t>
  </si>
  <si>
    <t>This issue will improve or get worse over next 20 years? Water shortages (student)</t>
  </si>
  <si>
    <t>ST093Q06TA</t>
  </si>
  <si>
    <t>This issue will improve or get worse over next 20 years? Nuclear waste (student)</t>
  </si>
  <si>
    <t>ST093Q07NA</t>
  </si>
  <si>
    <t>This issue will improve or get worse over next 20 years? The increase of greenhouse gases in the atmosphere</t>
  </si>
  <si>
    <t>ST093Q08NA</t>
  </si>
  <si>
    <t>This issue will improve or get worse over next 20 years? The use of genetically modified organisms (&lt;GMO&gt;)</t>
  </si>
  <si>
    <t>ST094Q01NA</t>
  </si>
  <si>
    <t>Disagree or agree with the statements? I have fun when I am learning &lt;broad science&gt;</t>
  </si>
  <si>
    <t>ST094Q02NA</t>
  </si>
  <si>
    <t>Disagree or agree with the statements? I like reading about &lt;broad science&gt; topics.</t>
  </si>
  <si>
    <t>ST094Q03NA</t>
  </si>
  <si>
    <t>Disagree or agree with the statements? I am happy working on &lt;broad science&gt; topics.</t>
  </si>
  <si>
    <t>ST094Q04NA</t>
  </si>
  <si>
    <t>Disagree or agree with the statements? I enjoy acquiring new knowledge in &lt;broad science&gt;.</t>
  </si>
  <si>
    <t>ST094Q05NA</t>
  </si>
  <si>
    <t>Disagree or agree with the statements? I am interested in learning about &lt;broad science&gt;.</t>
  </si>
  <si>
    <t>ST095Q04NA</t>
  </si>
  <si>
    <t>To what extent are you interested in: Biosphere (e.g. ecosystem services, sustainability)</t>
  </si>
  <si>
    <t>ST095Q07NA</t>
  </si>
  <si>
    <t>To what extent are you interested in: Motion and forces (e.g. velocity, friction, magnetic and gravi forces)</t>
  </si>
  <si>
    <t>ST095Q08NA</t>
  </si>
  <si>
    <t>To what extent are you interested in: Energy and its transformation (e.g. conservation, chemical reactions)</t>
  </si>
  <si>
    <t>ST095Q13NA</t>
  </si>
  <si>
    <t>To what extent are you interested in: &lt;broad science&gt; topics? The Universe and its history</t>
  </si>
  <si>
    <t>ST095Q15NA</t>
  </si>
  <si>
    <t>To what extent are you interested in: &lt;broad science&gt; topics? How science can help us prevent disease</t>
  </si>
  <si>
    <t>ST113Q01TA</t>
  </si>
  <si>
    <t>Making an effort in my &lt;school science&gt; subject(s) is worth it because this will help me in the work I want to do lat</t>
  </si>
  <si>
    <t>ST113Q02TA</t>
  </si>
  <si>
    <t>What I learn in my &lt;school science&gt; subject(s) is important for me because I need this for what I want to do later on</t>
  </si>
  <si>
    <t>ST113Q03TA</t>
  </si>
  <si>
    <t>Studying my &lt;school science&gt; subject(s) is worthwhile for me because what I learn will improve my career prospects.</t>
  </si>
  <si>
    <t>ST113Q04TA</t>
  </si>
  <si>
    <t>Many things I learn in my &lt;school science&gt; subject(s) will help me to get a job.</t>
  </si>
  <si>
    <t>ST129Q01TA</t>
  </si>
  <si>
    <t>Recognise the science question that underlies a newspaper report on a health issue.</t>
  </si>
  <si>
    <t>ST129Q02TA</t>
  </si>
  <si>
    <t>Explain why earthquakes occur more frequently in some areas than in others.</t>
  </si>
  <si>
    <t>ST129Q03TA</t>
  </si>
  <si>
    <t>Describe the role of antibiotics in the treatment of disease.</t>
  </si>
  <si>
    <t>ST129Q04TA</t>
  </si>
  <si>
    <t>Identify the science question associated with the disposal of garbage.</t>
  </si>
  <si>
    <t>ST129Q05TA</t>
  </si>
  <si>
    <t>Predict how changes to an environment will affect the survival of certain species.</t>
  </si>
  <si>
    <t>ST129Q06TA</t>
  </si>
  <si>
    <t>Interpret the scientific information provided on the labelling of food items.</t>
  </si>
  <si>
    <t>ST129Q07TA</t>
  </si>
  <si>
    <t>Discuss how new evidence can lead you to change your understanding about the possibility of life on Mars.</t>
  </si>
  <si>
    <t>ST129Q08TA</t>
  </si>
  <si>
    <t>Identify the better of two explanations for the formation of acid rain.</t>
  </si>
  <si>
    <t>ST131Q01NA</t>
  </si>
  <si>
    <t>A good way to know if something is true is to do an experiment.</t>
  </si>
  <si>
    <t>ST131Q03NA</t>
  </si>
  <si>
    <t>How much do you disagree or agree with the statements below? Ideas in &lt;broad science&gt; sometimes change.</t>
  </si>
  <si>
    <t>ST131Q04NA</t>
  </si>
  <si>
    <t>Good answers are based on evidence from many different experiments.</t>
  </si>
  <si>
    <t>ST131Q06NA</t>
  </si>
  <si>
    <t>It is good to try experiments more than once to make sure of your findings.</t>
  </si>
  <si>
    <t>ST131Q08NA</t>
  </si>
  <si>
    <t>Sometimes &lt;broad science&gt; scientists change their minds about what is true</t>
  </si>
  <si>
    <t>ST131Q11NA</t>
  </si>
  <si>
    <t>The ideas in &lt;broad science&gt; science books sometimes change.</t>
  </si>
  <si>
    <t>ST146Q01TA</t>
  </si>
  <si>
    <t>How often do you do these things? Watch TV programmes about &lt;broad science&gt;</t>
  </si>
  <si>
    <t>ST146Q02TA</t>
  </si>
  <si>
    <t>How often do you do these things? Borrow or buy books on &lt;broad science&gt; topics</t>
  </si>
  <si>
    <t>ST146Q03TA</t>
  </si>
  <si>
    <t>How often do you do these things? Visit web sites about &lt;broad science&gt; topics</t>
  </si>
  <si>
    <t>ST146Q04TA</t>
  </si>
  <si>
    <t>How often do you do these things? Read &lt;broad science&gt; magazines or science articles in newspapers</t>
  </si>
  <si>
    <t>ST146Q05TA</t>
  </si>
  <si>
    <t>How often do you do these things? Attend a &lt;science club&gt;</t>
  </si>
  <si>
    <t>ST146Q06NA</t>
  </si>
  <si>
    <t>How often do you do these things? Simulate natural phenomena in computer programs\virtual labs</t>
  </si>
  <si>
    <t>ST146Q07NA</t>
  </si>
  <si>
    <t>How often do you do these things? Simulate technical processes in computer programs\virtual labs</t>
  </si>
  <si>
    <t>ST146Q08NA</t>
  </si>
  <si>
    <t>How often do you do these things? Visit web sites of ecology organisations</t>
  </si>
  <si>
    <t>ST146Q09NA</t>
  </si>
  <si>
    <t>How often do you do these things? Follow news via blogs and microblogging</t>
  </si>
  <si>
    <t>ST076Q01NA</t>
  </si>
  <si>
    <t>Before going to school did you: Eat breakfast</t>
  </si>
  <si>
    <t>ST076Q02NA</t>
  </si>
  <si>
    <t>Before going to school did you: Study for school or homework</t>
  </si>
  <si>
    <t>ST076Q03NA</t>
  </si>
  <si>
    <t>Before going to school did you: Watch TV\&lt;DVD&gt;\Video</t>
  </si>
  <si>
    <t>ST076Q04NA</t>
  </si>
  <si>
    <t>Before going to school did you: Read a book\newspaper\magazine</t>
  </si>
  <si>
    <t>ST076Q05NA</t>
  </si>
  <si>
    <t>Before going to school did you: Internet\Chat\Social networks (e.g. &lt;Facebook&gt;, &lt;country-specific social network&gt;)</t>
  </si>
  <si>
    <t>ST076Q06NA</t>
  </si>
  <si>
    <t>Before going to school did you: Play video-games</t>
  </si>
  <si>
    <t>ST076Q07NA</t>
  </si>
  <si>
    <t>Before going to school did you: Meet friends or talk to friends on the phone</t>
  </si>
  <si>
    <t>ST076Q08NA</t>
  </si>
  <si>
    <t>Before going to school did you: Talk to your parents</t>
  </si>
  <si>
    <t>ST076Q09NA</t>
  </si>
  <si>
    <t>Before going to school did you: Work in the household or take care</t>
  </si>
  <si>
    <t>ST076Q10NA</t>
  </si>
  <si>
    <t>Before going to school did you: Work for pay</t>
  </si>
  <si>
    <t>ST076Q11NA</t>
  </si>
  <si>
    <t>Before going to school did you: Exercise or practice a sport</t>
  </si>
  <si>
    <t>ST078Q01NA</t>
  </si>
  <si>
    <t>After leaving school did you: Eat dinner</t>
  </si>
  <si>
    <t>ST078Q02NA</t>
  </si>
  <si>
    <t>After leaving school did you: Study\school\hmk</t>
  </si>
  <si>
    <t>ST078Q03NA</t>
  </si>
  <si>
    <t>After leaving school did you: Watch TV\&lt;DVD&gt;\Video</t>
  </si>
  <si>
    <t>ST078Q04NA</t>
  </si>
  <si>
    <t>After leaving school did you: Read a book\newspaper\magazine</t>
  </si>
  <si>
    <t>ST078Q05NA</t>
  </si>
  <si>
    <t>After leaving school did you: Internet\Chat\Social net (e.g. &lt;Facebook&gt;)</t>
  </si>
  <si>
    <t>ST078Q06NA</t>
  </si>
  <si>
    <t>After leaving school did you: Play video-games</t>
  </si>
  <si>
    <t>ST078Q07NA</t>
  </si>
  <si>
    <t>After leaving school did you: Meet friends or talk to friends on the phone</t>
  </si>
  <si>
    <t>ST078Q08NA</t>
  </si>
  <si>
    <t>After leaving school did you: Talk to your parents</t>
  </si>
  <si>
    <t>ST078Q09NA</t>
  </si>
  <si>
    <t>After leaving school did you: Work in the household or take care of other family members</t>
  </si>
  <si>
    <t>ST078Q10NA</t>
  </si>
  <si>
    <t>After leaving school did you: Work for pay</t>
  </si>
  <si>
    <t>ST078Q11NA</t>
  </si>
  <si>
    <t>After leaving school did you: Exercise or practice a sport</t>
  </si>
  <si>
    <t>ST065Class</t>
  </si>
  <si>
    <t>Student coded science class (from ST065Q01NA)</t>
  </si>
  <si>
    <t>ST038Q01NA</t>
  </si>
  <si>
    <t>I got called names by other students.</t>
  </si>
  <si>
    <t>ST038Q02NA</t>
  </si>
  <si>
    <t>I got picked on by other students.</t>
  </si>
  <si>
    <t>ST038Q03NA</t>
  </si>
  <si>
    <t>Other students left me out of things on purpose.</t>
  </si>
  <si>
    <t>ST038Q04NA</t>
  </si>
  <si>
    <t>Other students made fun of me.</t>
  </si>
  <si>
    <t>ST038Q05NA</t>
  </si>
  <si>
    <t>I was threatened by other students.</t>
  </si>
  <si>
    <t>ST038Q06NA</t>
  </si>
  <si>
    <t>Other students took away or destroyed things that belonged to me.</t>
  </si>
  <si>
    <t>ST038Q07NA</t>
  </si>
  <si>
    <t>I got hit or pushed around by other students.</t>
  </si>
  <si>
    <t>ST038Q08NA</t>
  </si>
  <si>
    <t>Other students spread nasty rumours about me.</t>
  </si>
  <si>
    <t>ISCEDL</t>
  </si>
  <si>
    <t>ISCED level</t>
  </si>
  <si>
    <t>ISCEDD</t>
  </si>
  <si>
    <t>ISCED designation</t>
  </si>
  <si>
    <t>ISCEDO</t>
  </si>
  <si>
    <t>ISCED orientation</t>
  </si>
  <si>
    <t>IMMIG</t>
  </si>
  <si>
    <t>Index Immigration status</t>
  </si>
  <si>
    <t>MISCED</t>
  </si>
  <si>
    <t>Index Is Education (ISCED)</t>
  </si>
  <si>
    <t>FISCED</t>
  </si>
  <si>
    <t>HISCED</t>
  </si>
  <si>
    <t>Highest Education of parents (ISCED)</t>
  </si>
  <si>
    <t>REPEAT</t>
  </si>
  <si>
    <t>Grade Repetition</t>
  </si>
  <si>
    <t>DURECEC</t>
  </si>
  <si>
    <t>Duration in early childhood education and care</t>
  </si>
  <si>
    <t>SCCHANGE</t>
  </si>
  <si>
    <t>Number of school changes</t>
  </si>
  <si>
    <t>OECD</t>
  </si>
  <si>
    <t>OECD country</t>
  </si>
  <si>
    <t>ADMINMODE</t>
  </si>
  <si>
    <t>Mode of Respondent</t>
  </si>
  <si>
    <t>Student questionnaire: Mathematics results</t>
  </si>
  <si>
    <t>ST001D01T: Student International Grade (Derived)</t>
  </si>
  <si>
    <t>N</t>
  </si>
  <si>
    <t>System</t>
  </si>
  <si>
    <t>Grade 7</t>
  </si>
  <si>
    <t>Grade 8</t>
  </si>
  <si>
    <t>Grade 9</t>
  </si>
  <si>
    <t>Grade 10</t>
  </si>
  <si>
    <t>Grade 11</t>
  </si>
  <si>
    <t>Grade 12</t>
  </si>
  <si>
    <t>Grade 13</t>
  </si>
  <si>
    <t>Ungraded</t>
  </si>
  <si>
    <t>Not Applicable</t>
  </si>
  <si>
    <t>Invalid</t>
  </si>
  <si>
    <t>Missing</t>
  </si>
  <si>
    <t>All</t>
  </si>
  <si>
    <t>Missing %</t>
  </si>
  <si>
    <t>Valid</t>
  </si>
  <si>
    <t>mean</t>
  </si>
  <si>
    <t>(SE)</t>
  </si>
  <si>
    <t>Australia</t>
  </si>
  <si>
    <t>—</t>
  </si>
  <si>
    <t>n/a</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</si>
  <si>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</si>
  <si>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</si>
  <si>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</si>
  <si>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</si>
  <si>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</si>
  <si>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</si>
  <si>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</si>
  <si>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</si>
  <si>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</si>
  <si>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</si>
  <si>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</si>
  <si>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</si>
  <si>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</si>
  <si>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</si>
  <si>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</si>
  <si>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</si>
  <si>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</si>
  <si>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</si>
  <si>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</si>
  <si>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</si>
  <si>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</si>
  <si>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</si>
  <si>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</si>
  <si>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</si>
  <si>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</si>
  <si>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</si>
  <si>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</si>
  <si>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</si>
  <si>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</si>
  <si>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</si>
  <si>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</si>
  <si>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</si>
  <si>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</si>
  <si>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</si>
  <si>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</si>
  <si>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</si>
  <si>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</si>
  <si>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</si>
  <si>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</si>
  <si>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</si>
  <si>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</si>
  <si>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</si>
  <si>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</si>
  <si>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</si>
  <si>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</si>
  <si>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</si>
  <si>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</si>
  <si>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</si>
  <si>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</si>
  <si>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</si>
  <si>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</si>
  <si>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</si>
  <si>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</si>
  <si>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</si>
  <si>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</si>
  <si>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</si>
  <si>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</si>
  <si>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</si>
  <si>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</si>
  <si>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</si>
  <si>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</si>
  <si>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</si>
  <si>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</si>
  <si>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</si>
  <si>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</si>
  <si>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</si>
  <si>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</si>
  <si>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</si>
  <si>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</si>
  <si>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</si>
  <si>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</si>
  <si>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</si>
  <si>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</si>
  <si>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</si>
  <si>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</si>
  <si>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</si>
  <si>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</si>
  <si>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</si>
  <si>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</si>
  <si>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</si>
  <si>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</si>
  <si>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</si>
  <si>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</si>
  <si>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</si>
  <si>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</si>
  <si>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</si>
  <si>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</si>
  <si>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</si>
  <si>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ST003D02T: Student (Standardized) Birth - Month</t>
  </si>
  <si>
    <t>January</t>
  </si>
  <si>
    <t>February</t>
  </si>
  <si>
    <t>March</t>
  </si>
  <si>
    <t>April</t>
  </si>
  <si>
    <t>May</t>
  </si>
  <si>
    <t>June</t>
  </si>
  <si>
    <t>July</t>
  </si>
  <si>
    <t>August</t>
  </si>
  <si>
    <t>September</t>
  </si>
  <si>
    <t>October</t>
  </si>
  <si>
    <t>November</t>
  </si>
  <si>
    <t>December</t>
  </si>
  <si>
    <t>Valid Skip</t>
  </si>
  <si>
    <t>Not Reached</t>
  </si>
  <si>
    <t>No Response</t>
  </si>
  <si>
    <t>ST004D01T: Student (Standardized) Gender</t>
  </si>
  <si>
    <t>Female</t>
  </si>
  <si>
    <t>Male</t>
  </si>
  <si>
    <t>ST005Q01TA: What is the &lt;highest level of schooling&gt; completed by your mother?</t>
  </si>
  <si>
    <t>&lt;ISCED level 3A&gt;</t>
  </si>
  <si>
    <t>&lt;ISCED level 3B, 3C&gt;</t>
  </si>
  <si>
    <t>&lt;ISCED level 2&gt;</t>
  </si>
  <si>
    <t>&lt;ISCED level 1&gt;</t>
  </si>
  <si>
    <t>She did not complete &lt;ISCED level 1&gt;</t>
  </si>
  <si>
    <t>ST006Q01TA: Does your mother have this qualification? &lt;ISCED level 6&gt;</t>
  </si>
  <si>
    <t>Yes</t>
  </si>
  <si>
    <t>No</t>
  </si>
  <si>
    <t>ST006Q02TA: Does your mother have this qualification? &lt;ISCED level 5A&gt;</t>
  </si>
  <si>
    <t>ST006Q03TA: Does your mother have this qualification? &lt;ISCED level 5B&gt;</t>
  </si>
  <si>
    <t>ST006Q04TA: Does your mother have this qualification? &lt;ISCED level 4&gt;</t>
  </si>
  <si>
    <t>ST007Q01TA: What is the &lt;highest level of schooling&gt; completed by your father?</t>
  </si>
  <si>
    <t>He did not complete &lt;ISCED level 1&gt;</t>
  </si>
  <si>
    <t>ST008Q01TA: Does your father have this qualification? &lt;ISCED level 6&gt;</t>
  </si>
  <si>
    <t>ST008Q02TA: Does your father have this qualification? &lt;ISCED level 5A&gt;</t>
  </si>
  <si>
    <t>ST008Q03TA: Does your father have this qualification? &lt;ISCED level 5B&gt;</t>
  </si>
  <si>
    <t>ST008Q04TA: Does your father have this qualification? &lt;ISCED level 4&gt;</t>
  </si>
  <si>
    <t>ST011Q01TA: In your home: A desk to study at</t>
  </si>
  <si>
    <t>ST011Q02TA: In your home: A room of your own</t>
  </si>
  <si>
    <t>ST011Q03TA: In your home: A quiet place to study</t>
  </si>
  <si>
    <t>ST011Q04TA: In your home: A computer you can use for school work</t>
  </si>
  <si>
    <t>ST011Q05TA: In your home: Educational software</t>
  </si>
  <si>
    <t>ST011Q06TA: In your home: A link to the Internet</t>
  </si>
  <si>
    <t>ST011Q07TA: In your home: Classic literature (e.g. &lt;Shakespeare&gt;)</t>
  </si>
  <si>
    <t>ST011Q08TA: In your home: Books of poetry</t>
  </si>
  <si>
    <t>ST011Q09TA: In your home: Works of art (e.g. paintings)</t>
  </si>
  <si>
    <t>ST011Q10TA: In your home: Books to help with your school work</t>
  </si>
  <si>
    <t>ST011Q11TA: In your home: &lt;Technical reference books&gt;</t>
  </si>
  <si>
    <t>ST011Q12TA: In your home: A dictionary</t>
  </si>
  <si>
    <t>ST011Q16NA: In your home: Books on art, music, or design</t>
  </si>
  <si>
    <t>ST012Q01TA: How many in your home: Televisions</t>
  </si>
  <si>
    <t>None</t>
  </si>
  <si>
    <t>One</t>
  </si>
  <si>
    <t>Two</t>
  </si>
  <si>
    <t>Three or more</t>
  </si>
  <si>
    <t>ST012Q02TA: How many in your home: Cars</t>
  </si>
  <si>
    <t>ST012Q03TA: How many in your home: Rooms with a bath or shower</t>
  </si>
  <si>
    <t>ST012Q05NA: How many in your home: &lt;Cell phones&gt; with Internet access (e.g. smartphones)</t>
  </si>
  <si>
    <t>ST012Q06NA: How many in your home: Computers (desktop computer, portable laptop, or notebook)</t>
  </si>
  <si>
    <t>ST012Q07NA: How many in your home: &lt;Tablet computers&gt; (e.g. &lt;iPad®&gt;, &lt;BlackBerry® PlayBookTM&gt;)</t>
  </si>
  <si>
    <t>ST012Q08NA: How many in your home: E-book readers (e.g. &lt;KindleTM&gt;, &lt;Kobo&gt;, &lt;Bookeen&gt;)</t>
  </si>
  <si>
    <t>ST012Q09NA: How many in your home: Musical instruments (e.g. guitar, piano)</t>
  </si>
  <si>
    <t>ST013Q01TA: How many books are there in your home?</t>
  </si>
  <si>
    <t>0-10 books</t>
  </si>
  <si>
    <t>11-25 books</t>
  </si>
  <si>
    <t>26-100 books</t>
  </si>
  <si>
    <t>101-200 books</t>
  </si>
  <si>
    <t>201-500 books</t>
  </si>
  <si>
    <t>More than 500 books</t>
  </si>
  <si>
    <t>ST123Q01NA: &lt;this academic year&gt;: My parents are interested in my school activities.</t>
  </si>
  <si>
    <t>Strongly disagree</t>
  </si>
  <si>
    <t>Disagree</t>
  </si>
  <si>
    <t>Agree</t>
  </si>
  <si>
    <t>Strongly agree</t>
  </si>
  <si>
    <t>ST123Q02NA: &lt;this academic year&gt;: My parents support my educational efforts and achievements.</t>
  </si>
  <si>
    <t>ST123Q03NA: &lt;this academic year&gt;: My parents support me when I am facing difficulties at school.</t>
  </si>
  <si>
    <t>ST123Q04NA: &lt;this academic year&gt;: My parents encourage me to be confident.</t>
  </si>
  <si>
    <t>ST019AQ01T: Country of Birth International - Self</t>
  </si>
  <si>
    <t>Country of test</t>
  </si>
  <si>
    <t>Other country</t>
  </si>
  <si>
    <t>ST019BQ01T: Country of Birth International - Mother</t>
  </si>
  <si>
    <t>ST019CQ01T: Country of Birth International - Father</t>
  </si>
  <si>
    <t>ST021Q01TA: How old were you when you arrived in &lt;country of test&gt;?</t>
  </si>
  <si>
    <t>age 0 - 1</t>
  </si>
  <si>
    <t>age 1</t>
  </si>
  <si>
    <t>age 2</t>
  </si>
  <si>
    <t>age 3</t>
  </si>
  <si>
    <t>age 4</t>
  </si>
  <si>
    <t>age 5</t>
  </si>
  <si>
    <t>age 6</t>
  </si>
  <si>
    <t>age 7</t>
  </si>
  <si>
    <t>age 8</t>
  </si>
  <si>
    <t>age 9</t>
  </si>
  <si>
    <t>age 10</t>
  </si>
  <si>
    <t>age 11</t>
  </si>
  <si>
    <t>age 12</t>
  </si>
  <si>
    <t>age 13</t>
  </si>
  <si>
    <t>age 14</t>
  </si>
  <si>
    <t>age 15</t>
  </si>
  <si>
    <t>age 16</t>
  </si>
  <si>
    <t>ST022Q01TA: International Language at Home</t>
  </si>
  <si>
    <t>Language of test</t>
  </si>
  <si>
    <t>Other language</t>
  </si>
  <si>
    <t>ST124Q01TA: Did you attend &lt;ISCED 0&gt;?</t>
  </si>
  <si>
    <t>Yes, for one year or less</t>
  </si>
  <si>
    <t>Yes, for more than one year</t>
  </si>
  <si>
    <t>ST125Q01NA: How old were you when you started &lt;ISCED 0&gt;? Years</t>
  </si>
  <si>
    <t>1 year or younger</t>
  </si>
  <si>
    <t>2 years</t>
  </si>
  <si>
    <t>3 years</t>
  </si>
  <si>
    <t>4 years</t>
  </si>
  <si>
    <t>5 years</t>
  </si>
  <si>
    <t>6 years or older</t>
  </si>
  <si>
    <t>I did not attend &lt;ISCED 0&gt;</t>
  </si>
  <si>
    <t>I do not remember</t>
  </si>
  <si>
    <t>ST126Q01TA: How old were you when you started &lt;ISCED 1&gt;? Years</t>
  </si>
  <si>
    <t>3 or younger</t>
  </si>
  <si>
    <t>4</t>
  </si>
  <si>
    <t>5</t>
  </si>
  <si>
    <t>6</t>
  </si>
  <si>
    <t>7</t>
  </si>
  <si>
    <t>8</t>
  </si>
  <si>
    <t>9 or older</t>
  </si>
  <si>
    <t>ST127Q01TA: Have you ever repeated a &lt;grade&gt;? At &lt;ISCED 1&gt;</t>
  </si>
  <si>
    <t>No, never</t>
  </si>
  <si>
    <t>Yes, once</t>
  </si>
  <si>
    <t>Yes, twice or more</t>
  </si>
  <si>
    <t>ST127Q02TA: Have you ever repeated a &lt;grade&gt;? At &lt;ISCED 2&gt;</t>
  </si>
  <si>
    <t>ST127Q03TA: Have you ever repeated a &lt;grade&gt;? At &lt;ISCED 3&gt;</t>
  </si>
  <si>
    <t>ST111Q01TA: Which of the following do you expect to complete?</t>
  </si>
  <si>
    <t>&lt;ISCED level 3B or C&gt;</t>
  </si>
  <si>
    <t>&lt;ISCED level 4&gt;</t>
  </si>
  <si>
    <t>&lt;ISCED level 5B&gt;</t>
  </si>
  <si>
    <t>&lt;ISCED level 5A or 6&gt;</t>
  </si>
  <si>
    <t>ST118Q01NA: To what extent do you disagree or agree about yourself? I often worry that it will be difficult for me taking a test.</t>
  </si>
  <si>
    <t>ST118Q02NA: To what extent do you disagree or agree about yourself? I worry that I will get poor &lt;grades&gt; at school.</t>
  </si>
  <si>
    <t>ST118Q03NA: To what extent do you disagree or agree about yourself? Even if I am well-prepared for a test I feel very anxious.</t>
  </si>
  <si>
    <t>ST118Q04NA: I get very tense when I study for a test.</t>
  </si>
  <si>
    <t>ST118Q05NA: I get nervous when I don't know how to solve a task at school.</t>
  </si>
  <si>
    <t>ST119Q01NA: I want top grades in most or all of my courses.</t>
  </si>
  <si>
    <t>ST119Q02NA: I want to be able to select from among the best opportunities available when I graduate.</t>
  </si>
  <si>
    <t>ST119Q03NA: I want to be the best, whatever I do.</t>
  </si>
  <si>
    <t>ST119Q04NA: I see myself as an ambitious person.</t>
  </si>
  <si>
    <t>ST119Q05NA: I want to be one of the best students in my class.</t>
  </si>
  <si>
    <t>ST121Q01NA: &lt;NAME 1&gt; is motivated? Gives up easily when confronted with a problem and is often not prepared</t>
  </si>
  <si>
    <t>ST121Q02NA: &lt;NAME 2&gt; is motivated? Mostly remains interested in the tasks she starts and sometimes does more than expected</t>
  </si>
  <si>
    <t>ST121Q03NA: &lt;NAME 3&gt; is motivated? Wants to get top grades at school and continues working on tasks until perfect.</t>
  </si>
  <si>
    <t>ST082Q01NA: To what extent do you disagree or agree about yourself? I prefer working as part of a team to working alone.</t>
  </si>
  <si>
    <t>ST082Q02NA: To what extent do you disagree or agree about yourself? I am a good listener.</t>
  </si>
  <si>
    <t>ST082Q03NA: To what extent do you disagree or agree about yourself? I enjoy seeing my classmates be successful.</t>
  </si>
  <si>
    <t>ST082Q08NA: To what extent do you disagree or agree about yourself? I take into account what others are interested in.</t>
  </si>
  <si>
    <t>ST082Q09NA: To what extent do you disagree or agree about yourself? I find that teams make better decisions than individuals.</t>
  </si>
  <si>
    <t>ST082Q12NA: To what extent do you disagree or agree about yourself? I enjoy considering different perspectives.</t>
  </si>
  <si>
    <t>ST082Q13NA: To what extent do you disagree or agree about yourself? I find that teamwork raises my own efficiency.</t>
  </si>
  <si>
    <t>ST082Q14NA: To what extent do you disagree or agree about yourself? I enjoy cooperating with peers.</t>
  </si>
  <si>
    <t>ST034Q01TA: I feel like an outsider (or left out of things) at school.</t>
  </si>
  <si>
    <t>ST034Q02TA: I make friends easily at school.</t>
  </si>
  <si>
    <t>ST034Q03TA: I feel like I belong at school.</t>
  </si>
  <si>
    <t>ST034Q04TA: I feel awkward and out of place in my school.</t>
  </si>
  <si>
    <t>ST034Q05TA: Other students seem to like me.</t>
  </si>
  <si>
    <t>ST034Q06TA: I feel lonely at school.</t>
  </si>
  <si>
    <t>ST039Q01NA: Teachers called on me less often than they called on other students.</t>
  </si>
  <si>
    <t>Never or almost never</t>
  </si>
  <si>
    <t>A few times a year</t>
  </si>
  <si>
    <t>A few times a month</t>
  </si>
  <si>
    <t>Once a week or more</t>
  </si>
  <si>
    <t>ST039Q02NA: Teachers graded me harder than they graded other students.</t>
  </si>
  <si>
    <t>ST039Q03NA: Teachers gave me the impression that they think I am less smart than I really am.</t>
  </si>
  <si>
    <t>ST039Q04NA: Teachers disciplined me more harshly than other students.</t>
  </si>
  <si>
    <t>ST039Q05NA: Teachers ridiculed me in front of others.</t>
  </si>
  <si>
    <t>ST039Q06NA: Teachers said something insulting to me in front of others.</t>
  </si>
  <si>
    <t>ST062Q01TA: In the last two full weeks of school, how often: I &lt;skipped&gt; a whole school day</t>
  </si>
  <si>
    <t>One or two times</t>
  </si>
  <si>
    <t>Three or four times</t>
  </si>
  <si>
    <t>Five or more times</t>
  </si>
  <si>
    <t>ST062Q02TA: In the last two full weeks of school, how often: I &lt;skipped&gt; some classes</t>
  </si>
  <si>
    <t>ST062Q03TA: In the last two full weeks of school, how often: I arrived late for school</t>
  </si>
  <si>
    <t>ST031Q01NA: On avg, how many days do you attend physical education classes each week?</t>
  </si>
  <si>
    <t>0 days</t>
  </si>
  <si>
    <t>1 day</t>
  </si>
  <si>
    <t>2 days</t>
  </si>
  <si>
    <t>3 days</t>
  </si>
  <si>
    <t>4 days</t>
  </si>
  <si>
    <t>5 days</t>
  </si>
  <si>
    <t>6 days</t>
  </si>
  <si>
    <t>7 days</t>
  </si>
  <si>
    <t>ST032Q01NA: Moderate physical activities for a total of at least 60 minutes per day</t>
  </si>
  <si>
    <t>ST032Q02NA: Vigorous physical activities for at least 20 minutes per day that made you sweat and breathe hard</t>
  </si>
  <si>
    <t>ST063Q01NA: Which &lt;school science&gt; course did you attend? Physics: This year</t>
  </si>
  <si>
    <t>Not checked</t>
  </si>
  <si>
    <t>Checked</t>
  </si>
  <si>
    <t>ST063Q01NB: Which &lt;school science&gt; course did you attend? Physics: Last year</t>
  </si>
  <si>
    <t>ST063Q02NA: Which &lt;school science&gt; course did you attend? Chemistry: This year</t>
  </si>
  <si>
    <t>ST063Q02NB: Which &lt;school science&gt; course did you attend? Chemistry: Last year</t>
  </si>
  <si>
    <t>ST063Q03NA: Which &lt;school science&gt; course did you attend? Biology: This year</t>
  </si>
  <si>
    <t>ST063Q03NB: Which &lt;school science&gt; course did you attend? Biology: Last year</t>
  </si>
  <si>
    <t>ST063Q04NA: Which &lt;school science&gt; course did you attend? &lt;Earth and space&gt;: This year</t>
  </si>
  <si>
    <t>ST063Q04NB: Which &lt;school science&gt; course did you attend? &lt;Earth and space&gt;: Last year</t>
  </si>
  <si>
    <t>ST063Q05NA: Which &lt;school science&gt; course did you attend? Applied sciences and technology: This year</t>
  </si>
  <si>
    <t>ST063Q05NB: Which &lt;school science&gt; course did you attend? Applied sciences and technology: Last year</t>
  </si>
  <si>
    <t>ST063Q06NA: Which &lt;school science&gt; course did you attend? &lt;General, integrated, or comprehen science&gt; course: This year</t>
  </si>
  <si>
    <t>ST063Q06NB: Which &lt;school science&gt; course did you attend? &lt;General, integrated, or comprehen science&gt; course: Last year</t>
  </si>
  <si>
    <t>ST064Q01NA: &lt;school science&gt; courses? I can choose the &lt;school science&gt; course(s) I study.</t>
  </si>
  <si>
    <t>No, not at all</t>
  </si>
  <si>
    <t>Yes, to a certain degree</t>
  </si>
  <si>
    <t>Yes, I can choose freely</t>
  </si>
  <si>
    <t>ST064Q02NA: &lt;school science&gt; courses? I can choose the level of difficulty.</t>
  </si>
  <si>
    <t>ST064Q03NA: &lt;school science&gt; courses? I can choose the number of &lt;school science&gt; courses or &lt;class periods&gt;.</t>
  </si>
  <si>
    <t>ST097Q01TA: How often does this happen in your &lt;school science&gt; lessons? Students don't listen to what the teacher says.</t>
  </si>
  <si>
    <t>Every lesson</t>
  </si>
  <si>
    <t>Most lessons</t>
  </si>
  <si>
    <t>Some lessons</t>
  </si>
  <si>
    <t>Never or hardly ever</t>
  </si>
  <si>
    <t>ST097Q02TA: How often does this happen in your &lt;school science&gt; lessons? There is noise and disorder.</t>
  </si>
  <si>
    <t>ST097Q03TA: How often does this happen in your &lt;school science&gt; lessons? The teacher waits long for students to quiet down.</t>
  </si>
  <si>
    <t>ST097Q04TA: How often does this happen in your &lt;school science&gt; lessons? Students cannot work well.</t>
  </si>
  <si>
    <t>ST097Q05TA: How often does this happen in your &lt;school science&gt; lessons? Students don't start working for a long time after.</t>
  </si>
  <si>
    <t>ST098Q01TA: When learning &lt;school science&gt;? Students are given opportunities to explain their ideas.</t>
  </si>
  <si>
    <t>In all lessons</t>
  </si>
  <si>
    <t>In most lessons</t>
  </si>
  <si>
    <t>In some lessons</t>
  </si>
  <si>
    <t>ST098Q02TA: When learning &lt;school science&gt;? Students spend time in the laboratory doing practical experiments.</t>
  </si>
  <si>
    <t>ST098Q03NA: When learning &lt;school science&gt;? Students are required to argue about science questions.</t>
  </si>
  <si>
    <t>ST098Q05TA: When learning &lt;school science&gt;? Students are asked to draw conclusions from an experiment they have conducted.</t>
  </si>
  <si>
    <t>ST098Q06TA: When learning &lt;school science&gt;? The teacher explains &lt;school science&gt; idea can be applied</t>
  </si>
  <si>
    <t>ST098Q07TA: When learning &lt;school science&gt;? Students are allowed to design their own experiments.</t>
  </si>
  <si>
    <t>ST098Q08NA: When learning &lt;school science&gt;? There is a class debate about investigations.</t>
  </si>
  <si>
    <t>ST098Q09TA: When learning &lt;school science&gt;? The teacher clearly explains relevance  &lt;broad science&gt; concepts to our lives.</t>
  </si>
  <si>
    <t>ST098Q10NA: When learning &lt;school science&gt;? Students are asked to do an investigation to test ideas.</t>
  </si>
  <si>
    <t>ST100Q01TA: How often does this happen in your &lt;school science&gt; lessons? The teacher shows  interest every students learning.</t>
  </si>
  <si>
    <t>ST100Q02TA: How often does this happen in your &lt;school science&gt; lessons? The teacher gives extra help.</t>
  </si>
  <si>
    <t>ST100Q03TA: How often does this happen in your &lt;school science&gt; lessons? The teacher helps students with their learning.</t>
  </si>
  <si>
    <t>ST100Q04TA: How often does this happen in your &lt;school science&gt;? The teacher continues teaching\students understand.</t>
  </si>
  <si>
    <t>ST100Q05TA: How often does this happen in your &lt;school science&gt;? Teacher gives an opportunity to express opinions.</t>
  </si>
  <si>
    <t>ST103Q01NA: How often does this happen in &lt;school science&gt;? The teacher explains scientific ideas.</t>
  </si>
  <si>
    <t>Many lessons</t>
  </si>
  <si>
    <t>Every lesson or almost every lesson</t>
  </si>
  <si>
    <t>ST103Q03NA: How often does this happen in &lt;school science&gt;? A whole class discussion takes place with the teacher.</t>
  </si>
  <si>
    <t>ST103Q08NA: How often does this happen in &lt;school science&gt;? The teacher discusses our questions.</t>
  </si>
  <si>
    <t>ST103Q11NA: How often does this happen in &lt;school science&gt;? The teacher demonstrates an idea.</t>
  </si>
  <si>
    <t>ST104Q01NA: How often does this happen in &lt;school science&gt;? The teacher tells me how I am performing in this course.</t>
  </si>
  <si>
    <t>ST104Q02NA: How often does this happen in &lt;school science&gt;? The teacher gives me feedback on my strengths &lt;school science&gt; subjec</t>
  </si>
  <si>
    <t>ST104Q03NA: How often does this happen in &lt;school science&gt;? The teacher tells me in which areas I can still improve.</t>
  </si>
  <si>
    <t>ST104Q04NA: How often does this happen in &lt;school science&gt;? The teacher tells me how I can improve my performance.</t>
  </si>
  <si>
    <t>ST104Q05NA: How often does this happen in &lt;school science&gt;? The teacher advises me on how to reach my learning goals.</t>
  </si>
  <si>
    <t>ST107Q01NA: How often does this happen in &lt;school science&gt;? The teacher adapts the lesson to my class needs and knowledge.</t>
  </si>
  <si>
    <t>ST107Q02NA: How often does this happen in &lt;school science&gt;? The teacher provides individual help when a student has difficulties</t>
  </si>
  <si>
    <t>ST107Q03NA: How often does this happen in &lt;school science&gt;? The teacher changes the structure of the lesson on a topic</t>
  </si>
  <si>
    <t>ST092Q01TA: How informed are you about this environmental issue? The increase of greenhouse gases in the atmosphere</t>
  </si>
  <si>
    <t>I have never heard of this</t>
  </si>
  <si>
    <t>I have heard about this but I would not be able to explain what it is really about</t>
  </si>
  <si>
    <t>I know something about this and could explain the general issue</t>
  </si>
  <si>
    <t>I am familiar with this and I would be able to explain this well</t>
  </si>
  <si>
    <t>ST092Q02TA: How informed are you about this environmental issue? The use of genetically modified organisms (&lt;GMO&gt;)</t>
  </si>
  <si>
    <t>ST092Q04TA: How informed are you about this environmental issue? Nuclear waste</t>
  </si>
  <si>
    <t>ST092Q05TA: How informed are you about this environmental issue? The consequences of clearing forests\other land use</t>
  </si>
  <si>
    <t>ST092Q06NA: How informed are you about this environmental issue? Air pollution</t>
  </si>
  <si>
    <t>ST092Q08NA: How informed are you about this environmental issue? Extinction of plants and animals</t>
  </si>
  <si>
    <t>ST092Q09NA: How informed are you about this environmental issue? Water shortage</t>
  </si>
  <si>
    <t>ST093Q01TA: This issue will improve or get worse over next 20 years? Air pollution (student)</t>
  </si>
  <si>
    <t>Improve</t>
  </si>
  <si>
    <t>Stay about the same</t>
  </si>
  <si>
    <t>Get worse</t>
  </si>
  <si>
    <t>ST093Q03TA: This issue will improve or get worse over next 20 years? Extinction of plants and animals (student)</t>
  </si>
  <si>
    <t>ST093Q04TA: This issue will improve or get worse over next 20 years? Clearing of forests for other land use (student)</t>
  </si>
  <si>
    <t>ST093Q05TA: This issue will improve or get worse over next 20 years? Water shortages (student)</t>
  </si>
  <si>
    <t>ST093Q06TA: This issue will improve or get worse over next 20 years? Nuclear waste (student)</t>
  </si>
  <si>
    <t>ST093Q07NA: This issue will improve or get worse over next 20 years? The increase of greenhouse gases in the atmosphere</t>
  </si>
  <si>
    <t>ST093Q08NA: This issue will improve or get worse over next 20 years? The use of genetically modified organisms (&lt;GMO&gt;)</t>
  </si>
  <si>
    <t>ST094Q01NA: Disagree or agree with the statements? I have fun when I am learning &lt;broad science&gt;</t>
  </si>
  <si>
    <t>ST094Q02NA: Disagree or agree with the statements? I like reading about &lt;broad science&gt; topics.</t>
  </si>
  <si>
    <t>ST094Q03NA: Disagree or agree with the statements? I am happy working on &lt;broad science&gt; topics.</t>
  </si>
  <si>
    <t>ST094Q04NA: Disagree or agree with the statements? I enjoy acquiring new knowledge in &lt;broad science&gt;.</t>
  </si>
  <si>
    <t>ST094Q05NA: Disagree or agree with the statements? I am interested in learning about &lt;broad science&gt;.</t>
  </si>
  <si>
    <t>ST095Q04NA: To what extent are you interested in: Biosphere (e.g. ecosystem services, sustainability)</t>
  </si>
  <si>
    <t>Not interested</t>
  </si>
  <si>
    <t>Hardly interested</t>
  </si>
  <si>
    <t>Interested</t>
  </si>
  <si>
    <t>Highly interested</t>
  </si>
  <si>
    <t>I don't know what this is</t>
  </si>
  <si>
    <t>ST095Q07NA: To what extent are you interested in: Motion and forces (e.g. velocity, friction, magnetic and gravi forces)</t>
  </si>
  <si>
    <t>ST095Q08NA: To what extent are you interested in: Energy and its transformation (e.g. conservation, chemical reactions)</t>
  </si>
  <si>
    <t>ST095Q13NA: To what extent are you interested in: &lt;broad science&gt; topics? The Universe and its history</t>
  </si>
  <si>
    <t>ST095Q15NA: To what extent are you interested in: &lt;broad science&gt; topics? How science can help us prevent disease</t>
  </si>
  <si>
    <t>ST113Q01TA: Making an effort in my &lt;school science&gt; subject(s) is worth it because this will help me in the work I want to do lat</t>
  </si>
  <si>
    <t>Strongly Agree</t>
  </si>
  <si>
    <t>Strongly Disagree</t>
  </si>
  <si>
    <t>ST113Q02TA: What I learn in my &lt;school science&gt; subject(s) is important for me because I need this for what I want to do later on</t>
  </si>
  <si>
    <t>ST113Q03TA: Studying my &lt;school science&gt; subject(s) is worthwhile for me because what I learn will improve my career prospects.</t>
  </si>
  <si>
    <t>ST113Q04TA: Many things I learn in my &lt;school science&gt; subject(s) will help me to get a job.</t>
  </si>
  <si>
    <t>ST129Q01TA: Recognise the science question that underlies a newspaper report on a health issue.</t>
  </si>
  <si>
    <t>I could do this easily</t>
  </si>
  <si>
    <t>I could do this with a bit of effort</t>
  </si>
  <si>
    <t>I would struggle to do this on my own</t>
  </si>
  <si>
    <t>I couldn't do this</t>
  </si>
  <si>
    <t>ST129Q02TA: Explain why earthquakes occur more frequently in some areas than in others.</t>
  </si>
  <si>
    <t>ST129Q03TA: Describe the role of antibiotics in the treatment of disease.</t>
  </si>
  <si>
    <t>ST129Q04TA: Identify the science question associated with the disposal of garbage.</t>
  </si>
  <si>
    <t>ST129Q05TA: Predict how changes to an environment will affect the survival of certain species.</t>
  </si>
  <si>
    <t>ST129Q06TA: Interpret the scientific information provided on the labelling of food items.</t>
  </si>
  <si>
    <t>ST129Q07TA: Discuss how new evidence can lead you to change your understanding about the possibility of life on Mars.</t>
  </si>
  <si>
    <t>ST129Q08TA: Identify the better of two explanations for the formation of acid rain.</t>
  </si>
  <si>
    <t>ST131Q01NA: A good way to know if something is true is to do an experiment.</t>
  </si>
  <si>
    <t>ST131Q03NA: How much do you disagree or agree with the statements below? Ideas in &lt;broad science&gt; sometimes change.</t>
  </si>
  <si>
    <t>ST131Q04NA: Good answers are based on evidence from many different experiments.</t>
  </si>
  <si>
    <t>ST131Q06NA: It is good to try experiments more than once to make sure of your findings.</t>
  </si>
  <si>
    <t>ST131Q08NA: Sometimes &lt;broad science&gt; scientists change their minds about what is true</t>
  </si>
  <si>
    <t>ST131Q11NA: The ideas in &lt;broad science&gt; science books sometimes change.</t>
  </si>
  <si>
    <t>ST146Q01TA: How often do you do these things? Watch TV programmes about &lt;broad science&gt;</t>
  </si>
  <si>
    <t>Very often</t>
  </si>
  <si>
    <t>Regularly</t>
  </si>
  <si>
    <t>Sometimes</t>
  </si>
  <si>
    <t>ST146Q02TA: How often do you do these things? Borrow or buy books on &lt;broad science&gt; topics</t>
  </si>
  <si>
    <t>ST146Q03TA: How often do you do these things? Visit web sites about &lt;broad science&gt; topics</t>
  </si>
  <si>
    <t>ST146Q04TA: How often do you do these things? Read &lt;broad science&gt; magazines or science articles in newspapers</t>
  </si>
  <si>
    <t>ST146Q05TA: How often do you do these things? Attend a &lt;science club&gt;</t>
  </si>
  <si>
    <t>ST146Q06NA: How often do you do these things? Simulate natural phenomena in computer programs\virtual labs</t>
  </si>
  <si>
    <t>ST146Q07NA: How often do you do these things? Simulate technical processes in computer programs\virtual labs</t>
  </si>
  <si>
    <t>ST146Q08NA: How often do you do these things? Visit web sites of ecology organisations</t>
  </si>
  <si>
    <t>ST146Q09NA: How often do you do these things? Follow news via blogs and microblogging</t>
  </si>
  <si>
    <t>ST076Q01NA: Before going to school did you: Eat breakfast</t>
  </si>
  <si>
    <t>ST076Q02NA: Before going to school did you: Study for school or homework</t>
  </si>
  <si>
    <t>ST076Q03NA: Before going to school did you: Watch TV\&lt;DVD&gt;\Video</t>
  </si>
  <si>
    <t>ST076Q04NA: Before going to school did you: Read a book\newspaper\magazine</t>
  </si>
  <si>
    <t>ST076Q05NA: Before going to school did you: Internet\Chat\Social networks (e.g. &lt;Facebook&gt;, &lt;country-specific social network&gt;)</t>
  </si>
  <si>
    <t>ST076Q06NA: Before going to school did you: Play video-games</t>
  </si>
  <si>
    <t>ST076Q07NA: Before going to school did you: Meet friends or talk to friends on the phone</t>
  </si>
  <si>
    <t>ST076Q08NA: Before going to school did you: Talk to your parents</t>
  </si>
  <si>
    <t>ST076Q09NA: Before going to school did you: Work in the household or take care</t>
  </si>
  <si>
    <t>ST076Q10NA: Before going to school did you: Work for pay</t>
  </si>
  <si>
    <t>ST076Q11NA: Before going to school did you: Exercise or practice a sport</t>
  </si>
  <si>
    <t>ST078Q01NA: After leaving school did you: Eat dinner</t>
  </si>
  <si>
    <t>ST078Q02NA: After leaving school did you: Study\school\hmk</t>
  </si>
  <si>
    <t>ST078Q03NA: After leaving school did you: Watch TV\&lt;DVD&gt;\Video</t>
  </si>
  <si>
    <t>ST078Q04NA: After leaving school did you: Read a book\newspaper\magazine</t>
  </si>
  <si>
    <t>ST078Q05NA: After leaving school did you: Internet\Chat\Social net (e.g. &lt;Facebook&gt;)</t>
  </si>
  <si>
    <t>ST078Q06NA: After leaving school did you: Play video-games</t>
  </si>
  <si>
    <t>ST078Q07NA: After leaving school did you: Meet friends or talk to friends on the phone</t>
  </si>
  <si>
    <t>ST078Q08NA: After leaving school did you: Talk to your parents</t>
  </si>
  <si>
    <t>ST078Q09NA: After leaving school did you: Work in the household or take care of other family members</t>
  </si>
  <si>
    <t>ST078Q10NA: After leaving school did you: Work for pay</t>
  </si>
  <si>
    <t>ST078Q11NA: After leaving school did you: Exercise or practice a sport</t>
  </si>
  <si>
    <t>ST065Class: Student coded science class (from ST065Q01NA)</t>
  </si>
  <si>
    <t>Physics</t>
  </si>
  <si>
    <t>Chemistry</t>
  </si>
  <si>
    <t>Biology</t>
  </si>
  <si>
    <t>Earth and space</t>
  </si>
  <si>
    <t>Applied sciences and technology</t>
  </si>
  <si>
    <t>General, integrated, or comprehensive science</t>
  </si>
  <si>
    <t>Could not determine</t>
  </si>
  <si>
    <t>ST038Q01NA: I got called names by other students.</t>
  </si>
  <si>
    <t>ST038Q02NA: I got picked on by other students.</t>
  </si>
  <si>
    <t>ST038Q03NA: Other students left me out of things on purpose.</t>
  </si>
  <si>
    <t>ST038Q04NA: Other students made fun of me.</t>
  </si>
  <si>
    <t>ST038Q05NA: I was threatened by other students.</t>
  </si>
  <si>
    <t>ST038Q06NA: Other students took away or destroyed things that belonged to me.</t>
  </si>
  <si>
    <t>ST038Q07NA: I got hit or pushed around by other students.</t>
  </si>
  <si>
    <t>ST038Q08NA: Other students spread nasty rumours about me.</t>
  </si>
  <si>
    <t>ISCEDL: ISCED level</t>
  </si>
  <si>
    <t>ISCED level 1</t>
  </si>
  <si>
    <t>ISCED level 2</t>
  </si>
  <si>
    <t>ISCED level 3</t>
  </si>
  <si>
    <t>ISCED level 4</t>
  </si>
  <si>
    <t>ISCEDD: ISCED designation</t>
  </si>
  <si>
    <t>A</t>
  </si>
  <si>
    <t>B</t>
  </si>
  <si>
    <t>C</t>
  </si>
  <si>
    <t>M</t>
  </si>
  <si>
    <t>ISCEDO: ISCED orientation</t>
  </si>
  <si>
    <t>General</t>
  </si>
  <si>
    <t>Pre-Vocational</t>
  </si>
  <si>
    <t>Vocational</t>
  </si>
  <si>
    <t>Modular</t>
  </si>
  <si>
    <t>IMMIG: Index Immigration status</t>
  </si>
  <si>
    <t>Native</t>
  </si>
  <si>
    <t>Second-Generation</t>
  </si>
  <si>
    <t>First-Generation</t>
  </si>
  <si>
    <t>MISCED: Index Is Education (ISCED)</t>
  </si>
  <si>
    <t>ISCED 1</t>
  </si>
  <si>
    <t>ISCED 2</t>
  </si>
  <si>
    <t>ISCED 3B, C</t>
  </si>
  <si>
    <t>ISCED 3A, ISCED 4</t>
  </si>
  <si>
    <t>ISCED 5B</t>
  </si>
  <si>
    <t>ISCED 5A, 6</t>
  </si>
  <si>
    <t>FISCED: Index Is Education (ISCED)</t>
  </si>
  <si>
    <t>HISCED: Highest Education of parents (ISCED)</t>
  </si>
  <si>
    <t>REPEAT: Grade Repetition</t>
  </si>
  <si>
    <t>Did not repeat a &lt;grade&gt;</t>
  </si>
  <si>
    <t>Repeated a &lt;grade&gt;</t>
  </si>
  <si>
    <t>DURECEC: Duration in early childhood education and care</t>
  </si>
  <si>
    <t>Attended ECEC for less than a year</t>
  </si>
  <si>
    <t>Attended ECEC for at least one but less than two years</t>
  </si>
  <si>
    <t>Attended ECEC for at least two but less than three years</t>
  </si>
  <si>
    <t>Attended ECEC for at least three but less than four years</t>
  </si>
  <si>
    <t>Attended ECEC for at least four but less than five years</t>
  </si>
  <si>
    <t>Attended ECEC for at least five but less than six years</t>
  </si>
  <si>
    <t>Attended ECEC for at least six but less than seven years</t>
  </si>
  <si>
    <t>Attended ECEC for at least seven but less than eight years</t>
  </si>
  <si>
    <t>Attended ECEC for at least eight years</t>
  </si>
  <si>
    <t>SCCHANGE: Number of school changes</t>
  </si>
  <si>
    <t>no change</t>
  </si>
  <si>
    <t>one change</t>
  </si>
  <si>
    <t>two or more changes</t>
  </si>
  <si>
    <t>OECD: OECD country</t>
  </si>
  <si>
    <t>ADMINMODE: Mode of Respondent</t>
  </si>
  <si>
    <t>Paper</t>
  </si>
  <si>
    <t>Computer</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</si>
</sst>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6">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applyAlignment="1" borderId="0" fillId="3" fontId="3" numFmtId="0" xfId="0">
      <alignment horizontal="right" vertical="bottom" wrapText="1"/>
    </xf>
    <xf applyAlignment="1" borderId="6" fillId="3" fontId="3" numFmtId="0"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worksheets/sheet208.xml" Type="http://schemas.openxmlformats.org/officeDocument/2006/relationships/worksheet"/><Relationship Id="rId209" Target="worksheets/sheet209.xml" Type="http://schemas.openxmlformats.org/officeDocument/2006/relationships/worksheet"/><Relationship Id="rId210" Target="worksheets/sheet210.xml" Type="http://schemas.openxmlformats.org/officeDocument/2006/relationships/worksheet"/><Relationship Id="rId211" Target="worksheets/sheet211.xml" Type="http://schemas.openxmlformats.org/officeDocument/2006/relationships/worksheet"/><Relationship Id="rId212" Target="worksheets/sheet212.xml" Type="http://schemas.openxmlformats.org/officeDocument/2006/relationships/worksheet"/><Relationship Id="rId213" Target="worksheets/sheet213.xml" Type="http://schemas.openxmlformats.org/officeDocument/2006/relationships/worksheet"/><Relationship Id="rId214" Target="worksheets/sheet214.xml" Type="http://schemas.openxmlformats.org/officeDocument/2006/relationships/worksheet"/><Relationship Id="rId215" Target="worksheets/sheet215.xml" Type="http://schemas.openxmlformats.org/officeDocument/2006/relationships/worksheet"/><Relationship Id="rId216" Target="worksheets/sheet216.xml" Type="http://schemas.openxmlformats.org/officeDocument/2006/relationships/worksheet"/><Relationship Id="rId217" Target="worksheets/sheet217.xml" Type="http://schemas.openxmlformats.org/officeDocument/2006/relationships/worksheet"/><Relationship Id="rId218" Target="worksheets/sheet218.xml" Type="http://schemas.openxmlformats.org/officeDocument/2006/relationships/worksheet"/><Relationship Id="rId219" Target="worksheets/sheet219.xml" Type="http://schemas.openxmlformats.org/officeDocument/2006/relationships/worksheet"/><Relationship Id="rId220" Target="worksheets/sheet220.xml" Type="http://schemas.openxmlformats.org/officeDocument/2006/relationships/worksheet"/><Relationship Id="rId221" Target="worksheets/sheet221.xml" Type="http://schemas.openxmlformats.org/officeDocument/2006/relationships/worksheet"/><Relationship Id="rId222" Target="worksheets/sheet222.xml" Type="http://schemas.openxmlformats.org/officeDocument/2006/relationships/worksheet"/><Relationship Id="rId223" Target="worksheets/sheet223.xml" Type="http://schemas.openxmlformats.org/officeDocument/2006/relationships/worksheet"/><Relationship Id="rId224" Target="worksheets/sheet224.xml" Type="http://schemas.openxmlformats.org/officeDocument/2006/relationships/worksheet"/><Relationship Id="rId225" Target="worksheets/sheet225.xml" Type="http://schemas.openxmlformats.org/officeDocument/2006/relationships/worksheet"/><Relationship Id="rId226" Target="worksheets/sheet226.xml" Type="http://schemas.openxmlformats.org/officeDocument/2006/relationships/worksheet"/><Relationship Id="rId227" Target="worksheets/sheet227.xml" Type="http://schemas.openxmlformats.org/officeDocument/2006/relationships/worksheet"/><Relationship Id="rId228" Target="worksheets/sheet228.xml" Type="http://schemas.openxmlformats.org/officeDocument/2006/relationships/worksheet"/><Relationship Id="rId229" Target="worksheets/sheet229.xml" Type="http://schemas.openxmlformats.org/officeDocument/2006/relationships/worksheet"/><Relationship Id="rId230" Target="worksheets/sheet230.xml" Type="http://schemas.openxmlformats.org/officeDocument/2006/relationships/worksheet"/><Relationship Id="rId231" Target="worksheets/sheet231.xml" Type="http://schemas.openxmlformats.org/officeDocument/2006/relationships/worksheet"/><Relationship Id="rId232" Target="sharedStrings.xml" Type="http://schemas.openxmlformats.org/officeDocument/2006/relationships/sharedStrings"/><Relationship Id="rId233" Target="styles.xml" Type="http://schemas.openxmlformats.org/officeDocument/2006/relationships/styles"/><Relationship Id="rId23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ST001D01T'!A6" TargetMode="External" Type="http://schemas.openxmlformats.org/officeDocument/2006/relationships/hyperlink"/><Relationship Id="rId2" Target="#'ST003D02T'!A6" TargetMode="External" Type="http://schemas.openxmlformats.org/officeDocument/2006/relationships/hyperlink"/><Relationship Id="rId3" Target="#'ST004D01T'!A6" TargetMode="External" Type="http://schemas.openxmlformats.org/officeDocument/2006/relationships/hyperlink"/><Relationship Id="rId4" Target="#'ST005Q01TA'!A6" TargetMode="External" Type="http://schemas.openxmlformats.org/officeDocument/2006/relationships/hyperlink"/><Relationship Id="rId5" Target="#'ST006Q01TA'!A6" TargetMode="External" Type="http://schemas.openxmlformats.org/officeDocument/2006/relationships/hyperlink"/><Relationship Id="rId6" Target="#'ST006Q02TA'!A6" TargetMode="External" Type="http://schemas.openxmlformats.org/officeDocument/2006/relationships/hyperlink"/><Relationship Id="rId7" Target="#'ST006Q03TA'!A6" TargetMode="External" Type="http://schemas.openxmlformats.org/officeDocument/2006/relationships/hyperlink"/><Relationship Id="rId8" Target="#'ST006Q04TA'!A6" TargetMode="External" Type="http://schemas.openxmlformats.org/officeDocument/2006/relationships/hyperlink"/><Relationship Id="rId9" Target="#'ST007Q01TA'!A6" TargetMode="External" Type="http://schemas.openxmlformats.org/officeDocument/2006/relationships/hyperlink"/><Relationship Id="rId10" Target="#'ST008Q01TA'!A6" TargetMode="External" Type="http://schemas.openxmlformats.org/officeDocument/2006/relationships/hyperlink"/><Relationship Id="rId11" Target="#'ST008Q02TA'!A6" TargetMode="External" Type="http://schemas.openxmlformats.org/officeDocument/2006/relationships/hyperlink"/><Relationship Id="rId12" Target="#'ST008Q03TA'!A6" TargetMode="External" Type="http://schemas.openxmlformats.org/officeDocument/2006/relationships/hyperlink"/><Relationship Id="rId13" Target="#'ST008Q04TA'!A6" TargetMode="External" Type="http://schemas.openxmlformats.org/officeDocument/2006/relationships/hyperlink"/><Relationship Id="rId14" Target="#'ST011Q01TA'!A6" TargetMode="External" Type="http://schemas.openxmlformats.org/officeDocument/2006/relationships/hyperlink"/><Relationship Id="rId15" Target="#'ST011Q02TA'!A6" TargetMode="External" Type="http://schemas.openxmlformats.org/officeDocument/2006/relationships/hyperlink"/><Relationship Id="rId16" Target="#'ST011Q03TA'!A6" TargetMode="External" Type="http://schemas.openxmlformats.org/officeDocument/2006/relationships/hyperlink"/><Relationship Id="rId17" Target="#'ST011Q04TA'!A6" TargetMode="External" Type="http://schemas.openxmlformats.org/officeDocument/2006/relationships/hyperlink"/><Relationship Id="rId18" Target="#'ST011Q05TA'!A6" TargetMode="External" Type="http://schemas.openxmlformats.org/officeDocument/2006/relationships/hyperlink"/><Relationship Id="rId19" Target="#'ST011Q06TA'!A6" TargetMode="External" Type="http://schemas.openxmlformats.org/officeDocument/2006/relationships/hyperlink"/><Relationship Id="rId20" Target="#'ST011Q07TA'!A6" TargetMode="External" Type="http://schemas.openxmlformats.org/officeDocument/2006/relationships/hyperlink"/><Relationship Id="rId21" Target="#'ST011Q08TA'!A6" TargetMode="External" Type="http://schemas.openxmlformats.org/officeDocument/2006/relationships/hyperlink"/><Relationship Id="rId22" Target="#'ST011Q09TA'!A6" TargetMode="External" Type="http://schemas.openxmlformats.org/officeDocument/2006/relationships/hyperlink"/><Relationship Id="rId23" Target="#'ST011Q10TA'!A6" TargetMode="External" Type="http://schemas.openxmlformats.org/officeDocument/2006/relationships/hyperlink"/><Relationship Id="rId24" Target="#'ST011Q11TA'!A6" TargetMode="External" Type="http://schemas.openxmlformats.org/officeDocument/2006/relationships/hyperlink"/><Relationship Id="rId25" Target="#'ST011Q12TA'!A6" TargetMode="External" Type="http://schemas.openxmlformats.org/officeDocument/2006/relationships/hyperlink"/><Relationship Id="rId26" Target="#'ST011Q16NA'!A6" TargetMode="External" Type="http://schemas.openxmlformats.org/officeDocument/2006/relationships/hyperlink"/><Relationship Id="rId27" Target="#'ST012Q01TA'!A6" TargetMode="External" Type="http://schemas.openxmlformats.org/officeDocument/2006/relationships/hyperlink"/><Relationship Id="rId28" Target="#'ST012Q02TA'!A6" TargetMode="External" Type="http://schemas.openxmlformats.org/officeDocument/2006/relationships/hyperlink"/><Relationship Id="rId29" Target="#'ST012Q03TA'!A6" TargetMode="External" Type="http://schemas.openxmlformats.org/officeDocument/2006/relationships/hyperlink"/><Relationship Id="rId30" Target="#'ST012Q05NA'!A6" TargetMode="External" Type="http://schemas.openxmlformats.org/officeDocument/2006/relationships/hyperlink"/><Relationship Id="rId31" Target="#'ST012Q06NA'!A6" TargetMode="External" Type="http://schemas.openxmlformats.org/officeDocument/2006/relationships/hyperlink"/><Relationship Id="rId32" Target="#'ST012Q07NA'!A6" TargetMode="External" Type="http://schemas.openxmlformats.org/officeDocument/2006/relationships/hyperlink"/><Relationship Id="rId33" Target="#'ST012Q08NA'!A6" TargetMode="External" Type="http://schemas.openxmlformats.org/officeDocument/2006/relationships/hyperlink"/><Relationship Id="rId34" Target="#'ST012Q09NA'!A6" TargetMode="External" Type="http://schemas.openxmlformats.org/officeDocument/2006/relationships/hyperlink"/><Relationship Id="rId35" Target="#'ST013Q01TA'!A6" TargetMode="External" Type="http://schemas.openxmlformats.org/officeDocument/2006/relationships/hyperlink"/><Relationship Id="rId36" Target="#'ST123Q01NA'!A6" TargetMode="External" Type="http://schemas.openxmlformats.org/officeDocument/2006/relationships/hyperlink"/><Relationship Id="rId37" Target="#'ST123Q02NA'!A6" TargetMode="External" Type="http://schemas.openxmlformats.org/officeDocument/2006/relationships/hyperlink"/><Relationship Id="rId38" Target="#'ST123Q03NA'!A6" TargetMode="External" Type="http://schemas.openxmlformats.org/officeDocument/2006/relationships/hyperlink"/><Relationship Id="rId39" Target="#'ST123Q04NA'!A6" TargetMode="External" Type="http://schemas.openxmlformats.org/officeDocument/2006/relationships/hyperlink"/><Relationship Id="rId40" Target="#'ST019AQ01T'!A6" TargetMode="External" Type="http://schemas.openxmlformats.org/officeDocument/2006/relationships/hyperlink"/><Relationship Id="rId41" Target="#'ST019BQ01T'!A6" TargetMode="External" Type="http://schemas.openxmlformats.org/officeDocument/2006/relationships/hyperlink"/><Relationship Id="rId42" Target="#'ST019CQ01T'!A6" TargetMode="External" Type="http://schemas.openxmlformats.org/officeDocument/2006/relationships/hyperlink"/><Relationship Id="rId43" Target="#'ST021Q01TA'!A6" TargetMode="External" Type="http://schemas.openxmlformats.org/officeDocument/2006/relationships/hyperlink"/><Relationship Id="rId44" Target="#'ST022Q01TA'!A6" TargetMode="External" Type="http://schemas.openxmlformats.org/officeDocument/2006/relationships/hyperlink"/><Relationship Id="rId45" Target="#'ST124Q01TA'!A6" TargetMode="External" Type="http://schemas.openxmlformats.org/officeDocument/2006/relationships/hyperlink"/><Relationship Id="rId46" Target="#'ST125Q01NA'!A6" TargetMode="External" Type="http://schemas.openxmlformats.org/officeDocument/2006/relationships/hyperlink"/><Relationship Id="rId47" Target="#'ST126Q01TA'!A6" TargetMode="External" Type="http://schemas.openxmlformats.org/officeDocument/2006/relationships/hyperlink"/><Relationship Id="rId48" Target="#'ST127Q01TA'!A6" TargetMode="External" Type="http://schemas.openxmlformats.org/officeDocument/2006/relationships/hyperlink"/><Relationship Id="rId49" Target="#'ST127Q02TA'!A6" TargetMode="External" Type="http://schemas.openxmlformats.org/officeDocument/2006/relationships/hyperlink"/><Relationship Id="rId50" Target="#'ST127Q03TA'!A6" TargetMode="External" Type="http://schemas.openxmlformats.org/officeDocument/2006/relationships/hyperlink"/><Relationship Id="rId51" Target="#'ST111Q01TA'!A6" TargetMode="External" Type="http://schemas.openxmlformats.org/officeDocument/2006/relationships/hyperlink"/><Relationship Id="rId52" Target="#'ST118Q01NA'!A6" TargetMode="External" Type="http://schemas.openxmlformats.org/officeDocument/2006/relationships/hyperlink"/><Relationship Id="rId53" Target="#'ST118Q02NA'!A6" TargetMode="External" Type="http://schemas.openxmlformats.org/officeDocument/2006/relationships/hyperlink"/><Relationship Id="rId54" Target="#'ST118Q03NA'!A6" TargetMode="External" Type="http://schemas.openxmlformats.org/officeDocument/2006/relationships/hyperlink"/><Relationship Id="rId55" Target="#'ST118Q04NA'!A6" TargetMode="External" Type="http://schemas.openxmlformats.org/officeDocument/2006/relationships/hyperlink"/><Relationship Id="rId56" Target="#'ST118Q05NA'!A6" TargetMode="External" Type="http://schemas.openxmlformats.org/officeDocument/2006/relationships/hyperlink"/><Relationship Id="rId57" Target="#'ST119Q01NA'!A6" TargetMode="External" Type="http://schemas.openxmlformats.org/officeDocument/2006/relationships/hyperlink"/><Relationship Id="rId58" Target="#'ST119Q02NA'!A6" TargetMode="External" Type="http://schemas.openxmlformats.org/officeDocument/2006/relationships/hyperlink"/><Relationship Id="rId59" Target="#'ST119Q03NA'!A6" TargetMode="External" Type="http://schemas.openxmlformats.org/officeDocument/2006/relationships/hyperlink"/><Relationship Id="rId60" Target="#'ST119Q04NA'!A6" TargetMode="External" Type="http://schemas.openxmlformats.org/officeDocument/2006/relationships/hyperlink"/><Relationship Id="rId61" Target="#'ST119Q05NA'!A6" TargetMode="External" Type="http://schemas.openxmlformats.org/officeDocument/2006/relationships/hyperlink"/><Relationship Id="rId62" Target="#'ST121Q01NA'!A6" TargetMode="External" Type="http://schemas.openxmlformats.org/officeDocument/2006/relationships/hyperlink"/><Relationship Id="rId63" Target="#'ST121Q02NA'!A6" TargetMode="External" Type="http://schemas.openxmlformats.org/officeDocument/2006/relationships/hyperlink"/><Relationship Id="rId64" Target="#'ST121Q03NA'!A6" TargetMode="External" Type="http://schemas.openxmlformats.org/officeDocument/2006/relationships/hyperlink"/><Relationship Id="rId65" Target="#'ST082Q01NA'!A6" TargetMode="External" Type="http://schemas.openxmlformats.org/officeDocument/2006/relationships/hyperlink"/><Relationship Id="rId66" Target="#'ST082Q02NA'!A6" TargetMode="External" Type="http://schemas.openxmlformats.org/officeDocument/2006/relationships/hyperlink"/><Relationship Id="rId67" Target="#'ST082Q03NA'!A6" TargetMode="External" Type="http://schemas.openxmlformats.org/officeDocument/2006/relationships/hyperlink"/><Relationship Id="rId68" Target="#'ST082Q08NA'!A6" TargetMode="External" Type="http://schemas.openxmlformats.org/officeDocument/2006/relationships/hyperlink"/><Relationship Id="rId69" Target="#'ST082Q09NA'!A6" TargetMode="External" Type="http://schemas.openxmlformats.org/officeDocument/2006/relationships/hyperlink"/><Relationship Id="rId70" Target="#'ST082Q12NA'!A6" TargetMode="External" Type="http://schemas.openxmlformats.org/officeDocument/2006/relationships/hyperlink"/><Relationship Id="rId71" Target="#'ST082Q13NA'!A6" TargetMode="External" Type="http://schemas.openxmlformats.org/officeDocument/2006/relationships/hyperlink"/><Relationship Id="rId72" Target="#'ST082Q14NA'!A6" TargetMode="External" Type="http://schemas.openxmlformats.org/officeDocument/2006/relationships/hyperlink"/><Relationship Id="rId73" Target="#'ST034Q01TA'!A6" TargetMode="External" Type="http://schemas.openxmlformats.org/officeDocument/2006/relationships/hyperlink"/><Relationship Id="rId74" Target="#'ST034Q02TA'!A6" TargetMode="External" Type="http://schemas.openxmlformats.org/officeDocument/2006/relationships/hyperlink"/><Relationship Id="rId75" Target="#'ST034Q03TA'!A6" TargetMode="External" Type="http://schemas.openxmlformats.org/officeDocument/2006/relationships/hyperlink"/><Relationship Id="rId76" Target="#'ST034Q04TA'!A6" TargetMode="External" Type="http://schemas.openxmlformats.org/officeDocument/2006/relationships/hyperlink"/><Relationship Id="rId77" Target="#'ST034Q05TA'!A6" TargetMode="External" Type="http://schemas.openxmlformats.org/officeDocument/2006/relationships/hyperlink"/><Relationship Id="rId78" Target="#'ST034Q06TA'!A6" TargetMode="External" Type="http://schemas.openxmlformats.org/officeDocument/2006/relationships/hyperlink"/><Relationship Id="rId79" Target="#'ST039Q01NA'!A6" TargetMode="External" Type="http://schemas.openxmlformats.org/officeDocument/2006/relationships/hyperlink"/><Relationship Id="rId80" Target="#'ST039Q02NA'!A6" TargetMode="External" Type="http://schemas.openxmlformats.org/officeDocument/2006/relationships/hyperlink"/><Relationship Id="rId81" Target="#'ST039Q03NA'!A6" TargetMode="External" Type="http://schemas.openxmlformats.org/officeDocument/2006/relationships/hyperlink"/><Relationship Id="rId82" Target="#'ST039Q04NA'!A6" TargetMode="External" Type="http://schemas.openxmlformats.org/officeDocument/2006/relationships/hyperlink"/><Relationship Id="rId83" Target="#'ST039Q05NA'!A6" TargetMode="External" Type="http://schemas.openxmlformats.org/officeDocument/2006/relationships/hyperlink"/><Relationship Id="rId84" Target="#'ST039Q06NA'!A6" TargetMode="External" Type="http://schemas.openxmlformats.org/officeDocument/2006/relationships/hyperlink"/><Relationship Id="rId85" Target="#'ST062Q01TA'!A6" TargetMode="External" Type="http://schemas.openxmlformats.org/officeDocument/2006/relationships/hyperlink"/><Relationship Id="rId86" Target="#'ST062Q02TA'!A6" TargetMode="External" Type="http://schemas.openxmlformats.org/officeDocument/2006/relationships/hyperlink"/><Relationship Id="rId87" Target="#'ST062Q03TA'!A6" TargetMode="External" Type="http://schemas.openxmlformats.org/officeDocument/2006/relationships/hyperlink"/><Relationship Id="rId88" Target="#'ST031Q01NA'!A6" TargetMode="External" Type="http://schemas.openxmlformats.org/officeDocument/2006/relationships/hyperlink"/><Relationship Id="rId89" Target="#'ST032Q01NA'!A6" TargetMode="External" Type="http://schemas.openxmlformats.org/officeDocument/2006/relationships/hyperlink"/><Relationship Id="rId90" Target="#'ST032Q02NA'!A6" TargetMode="External" Type="http://schemas.openxmlformats.org/officeDocument/2006/relationships/hyperlink"/><Relationship Id="rId91" Target="#'ST063Q01NA'!A6" TargetMode="External" Type="http://schemas.openxmlformats.org/officeDocument/2006/relationships/hyperlink"/><Relationship Id="rId92" Target="#'ST063Q01NB'!A6" TargetMode="External" Type="http://schemas.openxmlformats.org/officeDocument/2006/relationships/hyperlink"/><Relationship Id="rId93" Target="#'ST063Q02NA'!A6" TargetMode="External" Type="http://schemas.openxmlformats.org/officeDocument/2006/relationships/hyperlink"/><Relationship Id="rId94" Target="#'ST063Q02NB'!A6" TargetMode="External" Type="http://schemas.openxmlformats.org/officeDocument/2006/relationships/hyperlink"/><Relationship Id="rId95" Target="#'ST063Q03NA'!A6" TargetMode="External" Type="http://schemas.openxmlformats.org/officeDocument/2006/relationships/hyperlink"/><Relationship Id="rId96" Target="#'ST063Q03NB'!A6" TargetMode="External" Type="http://schemas.openxmlformats.org/officeDocument/2006/relationships/hyperlink"/><Relationship Id="rId97" Target="#'ST063Q04NA'!A6" TargetMode="External" Type="http://schemas.openxmlformats.org/officeDocument/2006/relationships/hyperlink"/><Relationship Id="rId98" Target="#'ST063Q04NB'!A6" TargetMode="External" Type="http://schemas.openxmlformats.org/officeDocument/2006/relationships/hyperlink"/><Relationship Id="rId99" Target="#'ST063Q05NA'!A6" TargetMode="External" Type="http://schemas.openxmlformats.org/officeDocument/2006/relationships/hyperlink"/><Relationship Id="rId100" Target="#'ST063Q05NB'!A6" TargetMode="External" Type="http://schemas.openxmlformats.org/officeDocument/2006/relationships/hyperlink"/><Relationship Id="rId101" Target="#'ST063Q06NA'!A6" TargetMode="External" Type="http://schemas.openxmlformats.org/officeDocument/2006/relationships/hyperlink"/><Relationship Id="rId102" Target="#'ST063Q06NB'!A6" TargetMode="External" Type="http://schemas.openxmlformats.org/officeDocument/2006/relationships/hyperlink"/><Relationship Id="rId103" Target="#'ST064Q01NA'!A6" TargetMode="External" Type="http://schemas.openxmlformats.org/officeDocument/2006/relationships/hyperlink"/><Relationship Id="rId104" Target="#'ST064Q02NA'!A6" TargetMode="External" Type="http://schemas.openxmlformats.org/officeDocument/2006/relationships/hyperlink"/><Relationship Id="rId105" Target="#'ST064Q03NA'!A6" TargetMode="External" Type="http://schemas.openxmlformats.org/officeDocument/2006/relationships/hyperlink"/><Relationship Id="rId106" Target="#'ST097Q01TA'!A6" TargetMode="External" Type="http://schemas.openxmlformats.org/officeDocument/2006/relationships/hyperlink"/><Relationship Id="rId107" Target="#'ST097Q02TA'!A6" TargetMode="External" Type="http://schemas.openxmlformats.org/officeDocument/2006/relationships/hyperlink"/><Relationship Id="rId108" Target="#'ST097Q03TA'!A6" TargetMode="External" Type="http://schemas.openxmlformats.org/officeDocument/2006/relationships/hyperlink"/><Relationship Id="rId109" Target="#'ST097Q04TA'!A6" TargetMode="External" Type="http://schemas.openxmlformats.org/officeDocument/2006/relationships/hyperlink"/><Relationship Id="rId110" Target="#'ST097Q05TA'!A6" TargetMode="External" Type="http://schemas.openxmlformats.org/officeDocument/2006/relationships/hyperlink"/><Relationship Id="rId111" Target="#'ST098Q01TA'!A6" TargetMode="External" Type="http://schemas.openxmlformats.org/officeDocument/2006/relationships/hyperlink"/><Relationship Id="rId112" Target="#'ST098Q02TA'!A6" TargetMode="External" Type="http://schemas.openxmlformats.org/officeDocument/2006/relationships/hyperlink"/><Relationship Id="rId113" Target="#'ST098Q03NA'!A6" TargetMode="External" Type="http://schemas.openxmlformats.org/officeDocument/2006/relationships/hyperlink"/><Relationship Id="rId114" Target="#'ST098Q05TA'!A6" TargetMode="External" Type="http://schemas.openxmlformats.org/officeDocument/2006/relationships/hyperlink"/><Relationship Id="rId115" Target="#'ST098Q06TA'!A6" TargetMode="External" Type="http://schemas.openxmlformats.org/officeDocument/2006/relationships/hyperlink"/><Relationship Id="rId116" Target="#'ST098Q07TA'!A6" TargetMode="External" Type="http://schemas.openxmlformats.org/officeDocument/2006/relationships/hyperlink"/><Relationship Id="rId117" Target="#'ST098Q08NA'!A6" TargetMode="External" Type="http://schemas.openxmlformats.org/officeDocument/2006/relationships/hyperlink"/><Relationship Id="rId118" Target="#'ST098Q09TA'!A6" TargetMode="External" Type="http://schemas.openxmlformats.org/officeDocument/2006/relationships/hyperlink"/><Relationship Id="rId119" Target="#'ST098Q10NA'!A6" TargetMode="External" Type="http://schemas.openxmlformats.org/officeDocument/2006/relationships/hyperlink"/><Relationship Id="rId120" Target="#'ST100Q01TA'!A6" TargetMode="External" Type="http://schemas.openxmlformats.org/officeDocument/2006/relationships/hyperlink"/><Relationship Id="rId121" Target="#'ST100Q02TA'!A6" TargetMode="External" Type="http://schemas.openxmlformats.org/officeDocument/2006/relationships/hyperlink"/><Relationship Id="rId122" Target="#'ST100Q03TA'!A6" TargetMode="External" Type="http://schemas.openxmlformats.org/officeDocument/2006/relationships/hyperlink"/><Relationship Id="rId123" Target="#'ST100Q04TA'!A6" TargetMode="External" Type="http://schemas.openxmlformats.org/officeDocument/2006/relationships/hyperlink"/><Relationship Id="rId124" Target="#'ST100Q05TA'!A6" TargetMode="External" Type="http://schemas.openxmlformats.org/officeDocument/2006/relationships/hyperlink"/><Relationship Id="rId125" Target="#'ST103Q01NA'!A6" TargetMode="External" Type="http://schemas.openxmlformats.org/officeDocument/2006/relationships/hyperlink"/><Relationship Id="rId126" Target="#'ST103Q03NA'!A6" TargetMode="External" Type="http://schemas.openxmlformats.org/officeDocument/2006/relationships/hyperlink"/><Relationship Id="rId127" Target="#'ST103Q08NA'!A6" TargetMode="External" Type="http://schemas.openxmlformats.org/officeDocument/2006/relationships/hyperlink"/><Relationship Id="rId128" Target="#'ST103Q11NA'!A6" TargetMode="External" Type="http://schemas.openxmlformats.org/officeDocument/2006/relationships/hyperlink"/><Relationship Id="rId129" Target="#'ST104Q01NA'!A6" TargetMode="External" Type="http://schemas.openxmlformats.org/officeDocument/2006/relationships/hyperlink"/><Relationship Id="rId130" Target="#'ST104Q02NA'!A6" TargetMode="External" Type="http://schemas.openxmlformats.org/officeDocument/2006/relationships/hyperlink"/><Relationship Id="rId131" Target="#'ST104Q03NA'!A6" TargetMode="External" Type="http://schemas.openxmlformats.org/officeDocument/2006/relationships/hyperlink"/><Relationship Id="rId132" Target="#'ST104Q04NA'!A6" TargetMode="External" Type="http://schemas.openxmlformats.org/officeDocument/2006/relationships/hyperlink"/><Relationship Id="rId133" Target="#'ST104Q05NA'!A6" TargetMode="External" Type="http://schemas.openxmlformats.org/officeDocument/2006/relationships/hyperlink"/><Relationship Id="rId134" Target="#'ST107Q01NA'!A6" TargetMode="External" Type="http://schemas.openxmlformats.org/officeDocument/2006/relationships/hyperlink"/><Relationship Id="rId135" Target="#'ST107Q02NA'!A6" TargetMode="External" Type="http://schemas.openxmlformats.org/officeDocument/2006/relationships/hyperlink"/><Relationship Id="rId136" Target="#'ST107Q03NA'!A6" TargetMode="External" Type="http://schemas.openxmlformats.org/officeDocument/2006/relationships/hyperlink"/><Relationship Id="rId137" Target="#'ST092Q01TA'!A6" TargetMode="External" Type="http://schemas.openxmlformats.org/officeDocument/2006/relationships/hyperlink"/><Relationship Id="rId138" Target="#'ST092Q02TA'!A6" TargetMode="External" Type="http://schemas.openxmlformats.org/officeDocument/2006/relationships/hyperlink"/><Relationship Id="rId139" Target="#'ST092Q04TA'!A6" TargetMode="External" Type="http://schemas.openxmlformats.org/officeDocument/2006/relationships/hyperlink"/><Relationship Id="rId140" Target="#'ST092Q05TA'!A6" TargetMode="External" Type="http://schemas.openxmlformats.org/officeDocument/2006/relationships/hyperlink"/><Relationship Id="rId141" Target="#'ST092Q06NA'!A6" TargetMode="External" Type="http://schemas.openxmlformats.org/officeDocument/2006/relationships/hyperlink"/><Relationship Id="rId142" Target="#'ST092Q08NA'!A6" TargetMode="External" Type="http://schemas.openxmlformats.org/officeDocument/2006/relationships/hyperlink"/><Relationship Id="rId143" Target="#'ST092Q09NA'!A6" TargetMode="External" Type="http://schemas.openxmlformats.org/officeDocument/2006/relationships/hyperlink"/><Relationship Id="rId144" Target="#'ST093Q01TA'!A6" TargetMode="External" Type="http://schemas.openxmlformats.org/officeDocument/2006/relationships/hyperlink"/><Relationship Id="rId145" Target="#'ST093Q03TA'!A6" TargetMode="External" Type="http://schemas.openxmlformats.org/officeDocument/2006/relationships/hyperlink"/><Relationship Id="rId146" Target="#'ST093Q04TA'!A6" TargetMode="External" Type="http://schemas.openxmlformats.org/officeDocument/2006/relationships/hyperlink"/><Relationship Id="rId147" Target="#'ST093Q05TA'!A6" TargetMode="External" Type="http://schemas.openxmlformats.org/officeDocument/2006/relationships/hyperlink"/><Relationship Id="rId148" Target="#'ST093Q06TA'!A6" TargetMode="External" Type="http://schemas.openxmlformats.org/officeDocument/2006/relationships/hyperlink"/><Relationship Id="rId149" Target="#'ST093Q07NA'!A6" TargetMode="External" Type="http://schemas.openxmlformats.org/officeDocument/2006/relationships/hyperlink"/><Relationship Id="rId150" Target="#'ST093Q08NA'!A6" TargetMode="External" Type="http://schemas.openxmlformats.org/officeDocument/2006/relationships/hyperlink"/><Relationship Id="rId151" Target="#'ST094Q01NA'!A6" TargetMode="External" Type="http://schemas.openxmlformats.org/officeDocument/2006/relationships/hyperlink"/><Relationship Id="rId152" Target="#'ST094Q02NA'!A6" TargetMode="External" Type="http://schemas.openxmlformats.org/officeDocument/2006/relationships/hyperlink"/><Relationship Id="rId153" Target="#'ST094Q03NA'!A6" TargetMode="External" Type="http://schemas.openxmlformats.org/officeDocument/2006/relationships/hyperlink"/><Relationship Id="rId154" Target="#'ST094Q04NA'!A6" TargetMode="External" Type="http://schemas.openxmlformats.org/officeDocument/2006/relationships/hyperlink"/><Relationship Id="rId155" Target="#'ST094Q05NA'!A6" TargetMode="External" Type="http://schemas.openxmlformats.org/officeDocument/2006/relationships/hyperlink"/><Relationship Id="rId156" Target="#'ST095Q04NA'!A6" TargetMode="External" Type="http://schemas.openxmlformats.org/officeDocument/2006/relationships/hyperlink"/><Relationship Id="rId157" Target="#'ST095Q07NA'!A6" TargetMode="External" Type="http://schemas.openxmlformats.org/officeDocument/2006/relationships/hyperlink"/><Relationship Id="rId158" Target="#'ST095Q08NA'!A6" TargetMode="External" Type="http://schemas.openxmlformats.org/officeDocument/2006/relationships/hyperlink"/><Relationship Id="rId159" Target="#'ST095Q13NA'!A6" TargetMode="External" Type="http://schemas.openxmlformats.org/officeDocument/2006/relationships/hyperlink"/><Relationship Id="rId160" Target="#'ST095Q15NA'!A6" TargetMode="External" Type="http://schemas.openxmlformats.org/officeDocument/2006/relationships/hyperlink"/><Relationship Id="rId161" Target="#'ST113Q01TA'!A6" TargetMode="External" Type="http://schemas.openxmlformats.org/officeDocument/2006/relationships/hyperlink"/><Relationship Id="rId162" Target="#'ST113Q02TA'!A6" TargetMode="External" Type="http://schemas.openxmlformats.org/officeDocument/2006/relationships/hyperlink"/><Relationship Id="rId163" Target="#'ST113Q03TA'!A6" TargetMode="External" Type="http://schemas.openxmlformats.org/officeDocument/2006/relationships/hyperlink"/><Relationship Id="rId164" Target="#'ST113Q04TA'!A6" TargetMode="External" Type="http://schemas.openxmlformats.org/officeDocument/2006/relationships/hyperlink"/><Relationship Id="rId165" Target="#'ST129Q01TA'!A6" TargetMode="External" Type="http://schemas.openxmlformats.org/officeDocument/2006/relationships/hyperlink"/><Relationship Id="rId166" Target="#'ST129Q02TA'!A6" TargetMode="External" Type="http://schemas.openxmlformats.org/officeDocument/2006/relationships/hyperlink"/><Relationship Id="rId167" Target="#'ST129Q03TA'!A6" TargetMode="External" Type="http://schemas.openxmlformats.org/officeDocument/2006/relationships/hyperlink"/><Relationship Id="rId168" Target="#'ST129Q04TA'!A6" TargetMode="External" Type="http://schemas.openxmlformats.org/officeDocument/2006/relationships/hyperlink"/><Relationship Id="rId169" Target="#'ST129Q05TA'!A6" TargetMode="External" Type="http://schemas.openxmlformats.org/officeDocument/2006/relationships/hyperlink"/><Relationship Id="rId170" Target="#'ST129Q06TA'!A6" TargetMode="External" Type="http://schemas.openxmlformats.org/officeDocument/2006/relationships/hyperlink"/><Relationship Id="rId171" Target="#'ST129Q07TA'!A6" TargetMode="External" Type="http://schemas.openxmlformats.org/officeDocument/2006/relationships/hyperlink"/><Relationship Id="rId172" Target="#'ST129Q08TA'!A6" TargetMode="External" Type="http://schemas.openxmlformats.org/officeDocument/2006/relationships/hyperlink"/><Relationship Id="rId173" Target="#'ST131Q01NA'!A6" TargetMode="External" Type="http://schemas.openxmlformats.org/officeDocument/2006/relationships/hyperlink"/><Relationship Id="rId174" Target="#'ST131Q03NA'!A6" TargetMode="External" Type="http://schemas.openxmlformats.org/officeDocument/2006/relationships/hyperlink"/><Relationship Id="rId175" Target="#'ST131Q04NA'!A6" TargetMode="External" Type="http://schemas.openxmlformats.org/officeDocument/2006/relationships/hyperlink"/><Relationship Id="rId176" Target="#'ST131Q06NA'!A6" TargetMode="External" Type="http://schemas.openxmlformats.org/officeDocument/2006/relationships/hyperlink"/><Relationship Id="rId177" Target="#'ST131Q08NA'!A6" TargetMode="External" Type="http://schemas.openxmlformats.org/officeDocument/2006/relationships/hyperlink"/><Relationship Id="rId178" Target="#'ST131Q11NA'!A6" TargetMode="External" Type="http://schemas.openxmlformats.org/officeDocument/2006/relationships/hyperlink"/><Relationship Id="rId179" Target="#'ST146Q01TA'!A6" TargetMode="External" Type="http://schemas.openxmlformats.org/officeDocument/2006/relationships/hyperlink"/><Relationship Id="rId180" Target="#'ST146Q02TA'!A6" TargetMode="External" Type="http://schemas.openxmlformats.org/officeDocument/2006/relationships/hyperlink"/><Relationship Id="rId181" Target="#'ST146Q03TA'!A6" TargetMode="External" Type="http://schemas.openxmlformats.org/officeDocument/2006/relationships/hyperlink"/><Relationship Id="rId182" Target="#'ST146Q04TA'!A6" TargetMode="External" Type="http://schemas.openxmlformats.org/officeDocument/2006/relationships/hyperlink"/><Relationship Id="rId183" Target="#'ST146Q05TA'!A6" TargetMode="External" Type="http://schemas.openxmlformats.org/officeDocument/2006/relationships/hyperlink"/><Relationship Id="rId184" Target="#'ST146Q06NA'!A6" TargetMode="External" Type="http://schemas.openxmlformats.org/officeDocument/2006/relationships/hyperlink"/><Relationship Id="rId185" Target="#'ST146Q07NA'!A6" TargetMode="External" Type="http://schemas.openxmlformats.org/officeDocument/2006/relationships/hyperlink"/><Relationship Id="rId186" Target="#'ST146Q08NA'!A6" TargetMode="External" Type="http://schemas.openxmlformats.org/officeDocument/2006/relationships/hyperlink"/><Relationship Id="rId187" Target="#'ST146Q09NA'!A6" TargetMode="External" Type="http://schemas.openxmlformats.org/officeDocument/2006/relationships/hyperlink"/><Relationship Id="rId188" Target="#'ST076Q01NA'!A6" TargetMode="External" Type="http://schemas.openxmlformats.org/officeDocument/2006/relationships/hyperlink"/><Relationship Id="rId189" Target="#'ST076Q02NA'!A6" TargetMode="External" Type="http://schemas.openxmlformats.org/officeDocument/2006/relationships/hyperlink"/><Relationship Id="rId190" Target="#'ST076Q03NA'!A6" TargetMode="External" Type="http://schemas.openxmlformats.org/officeDocument/2006/relationships/hyperlink"/><Relationship Id="rId191" Target="#'ST076Q04NA'!A6" TargetMode="External" Type="http://schemas.openxmlformats.org/officeDocument/2006/relationships/hyperlink"/><Relationship Id="rId192" Target="#'ST076Q05NA'!A6" TargetMode="External" Type="http://schemas.openxmlformats.org/officeDocument/2006/relationships/hyperlink"/><Relationship Id="rId193" Target="#'ST076Q06NA'!A6" TargetMode="External" Type="http://schemas.openxmlformats.org/officeDocument/2006/relationships/hyperlink"/><Relationship Id="rId194" Target="#'ST076Q07NA'!A6" TargetMode="External" Type="http://schemas.openxmlformats.org/officeDocument/2006/relationships/hyperlink"/><Relationship Id="rId195" Target="#'ST076Q08NA'!A6" TargetMode="External" Type="http://schemas.openxmlformats.org/officeDocument/2006/relationships/hyperlink"/><Relationship Id="rId196" Target="#'ST076Q09NA'!A6" TargetMode="External" Type="http://schemas.openxmlformats.org/officeDocument/2006/relationships/hyperlink"/><Relationship Id="rId197" Target="#'ST076Q10NA'!A6" TargetMode="External" Type="http://schemas.openxmlformats.org/officeDocument/2006/relationships/hyperlink"/><Relationship Id="rId198" Target="#'ST076Q11NA'!A6" TargetMode="External" Type="http://schemas.openxmlformats.org/officeDocument/2006/relationships/hyperlink"/><Relationship Id="rId199" Target="#'ST078Q01NA'!A6" TargetMode="External" Type="http://schemas.openxmlformats.org/officeDocument/2006/relationships/hyperlink"/><Relationship Id="rId200" Target="#'ST078Q02NA'!A6" TargetMode="External" Type="http://schemas.openxmlformats.org/officeDocument/2006/relationships/hyperlink"/><Relationship Id="rId201" Target="#'ST078Q03NA'!A6" TargetMode="External" Type="http://schemas.openxmlformats.org/officeDocument/2006/relationships/hyperlink"/><Relationship Id="rId202" Target="#'ST078Q04NA'!A6" TargetMode="External" Type="http://schemas.openxmlformats.org/officeDocument/2006/relationships/hyperlink"/><Relationship Id="rId203" Target="#'ST078Q05NA'!A6" TargetMode="External" Type="http://schemas.openxmlformats.org/officeDocument/2006/relationships/hyperlink"/><Relationship Id="rId204" Target="#'ST078Q06NA'!A6" TargetMode="External" Type="http://schemas.openxmlformats.org/officeDocument/2006/relationships/hyperlink"/><Relationship Id="rId205" Target="#'ST078Q07NA'!A6" TargetMode="External" Type="http://schemas.openxmlformats.org/officeDocument/2006/relationships/hyperlink"/><Relationship Id="rId206" Target="#'ST078Q08NA'!A6" TargetMode="External" Type="http://schemas.openxmlformats.org/officeDocument/2006/relationships/hyperlink"/><Relationship Id="rId207" Target="#'ST078Q09NA'!A6" TargetMode="External" Type="http://schemas.openxmlformats.org/officeDocument/2006/relationships/hyperlink"/><Relationship Id="rId208" Target="#'ST078Q10NA'!A6" TargetMode="External" Type="http://schemas.openxmlformats.org/officeDocument/2006/relationships/hyperlink"/><Relationship Id="rId209" Target="#'ST078Q11NA'!A6" TargetMode="External" Type="http://schemas.openxmlformats.org/officeDocument/2006/relationships/hyperlink"/><Relationship Id="rId210" Target="#'ST065Class'!A6" TargetMode="External" Type="http://schemas.openxmlformats.org/officeDocument/2006/relationships/hyperlink"/><Relationship Id="rId211" Target="#'ST038Q01NA'!A6" TargetMode="External" Type="http://schemas.openxmlformats.org/officeDocument/2006/relationships/hyperlink"/><Relationship Id="rId212" Target="#'ST038Q02NA'!A6" TargetMode="External" Type="http://schemas.openxmlformats.org/officeDocument/2006/relationships/hyperlink"/><Relationship Id="rId213" Target="#'ST038Q03NA'!A6" TargetMode="External" Type="http://schemas.openxmlformats.org/officeDocument/2006/relationships/hyperlink"/><Relationship Id="rId214" Target="#'ST038Q04NA'!A6" TargetMode="External" Type="http://schemas.openxmlformats.org/officeDocument/2006/relationships/hyperlink"/><Relationship Id="rId215" Target="#'ST038Q05NA'!A6" TargetMode="External" Type="http://schemas.openxmlformats.org/officeDocument/2006/relationships/hyperlink"/><Relationship Id="rId216" Target="#'ST038Q06NA'!A6" TargetMode="External" Type="http://schemas.openxmlformats.org/officeDocument/2006/relationships/hyperlink"/><Relationship Id="rId217" Target="#'ST038Q07NA'!A6" TargetMode="External" Type="http://schemas.openxmlformats.org/officeDocument/2006/relationships/hyperlink"/><Relationship Id="rId218" Target="#'ST038Q08NA'!A6" TargetMode="External" Type="http://schemas.openxmlformats.org/officeDocument/2006/relationships/hyperlink"/><Relationship Id="rId219" Target="#'ISCEDL'!A6" TargetMode="External" Type="http://schemas.openxmlformats.org/officeDocument/2006/relationships/hyperlink"/><Relationship Id="rId220" Target="#'ISCEDD'!A6" TargetMode="External" Type="http://schemas.openxmlformats.org/officeDocument/2006/relationships/hyperlink"/><Relationship Id="rId221" Target="#'ISCEDO'!A6" TargetMode="External" Type="http://schemas.openxmlformats.org/officeDocument/2006/relationships/hyperlink"/><Relationship Id="rId222" Target="#'IMMIG'!A6" TargetMode="External" Type="http://schemas.openxmlformats.org/officeDocument/2006/relationships/hyperlink"/><Relationship Id="rId223" Target="#'MISCED'!A6" TargetMode="External" Type="http://schemas.openxmlformats.org/officeDocument/2006/relationships/hyperlink"/><Relationship Id="rId224" Target="#'FISCED'!A6" TargetMode="External" Type="http://schemas.openxmlformats.org/officeDocument/2006/relationships/hyperlink"/><Relationship Id="rId225" Target="#'HISCED'!A6" TargetMode="External" Type="http://schemas.openxmlformats.org/officeDocument/2006/relationships/hyperlink"/><Relationship Id="rId226" Target="#'REPEAT'!A6" TargetMode="External" Type="http://schemas.openxmlformats.org/officeDocument/2006/relationships/hyperlink"/><Relationship Id="rId227" Target="#'DURECEC'!A6" TargetMode="External" Type="http://schemas.openxmlformats.org/officeDocument/2006/relationships/hyperlink"/><Relationship Id="rId228" Target="#'SCCHANGE'!A6" TargetMode="External" Type="http://schemas.openxmlformats.org/officeDocument/2006/relationships/hyperlink"/><Relationship Id="rId229" Target="#'OECD'!A6" TargetMode="External" Type="http://schemas.openxmlformats.org/officeDocument/2006/relationships/hyperlink"/><Relationship Id="rId230" Target="#'ADMINMODE'!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31"/>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row r="208" spans="1:2">
      <c r="A208" s="2" t="s">
        <v>413</v>
      </c>
      <c r="B208" s="3" t="s">
        <v>414</v>
      </c>
    </row>
    <row r="209" spans="1:2">
      <c r="A209" s="2" t="s">
        <v>415</v>
      </c>
      <c r="B209" s="3" t="s">
        <v>416</v>
      </c>
    </row>
    <row r="210" spans="1:2">
      <c r="A210" s="2" t="s">
        <v>417</v>
      </c>
      <c r="B210" s="3" t="s">
        <v>418</v>
      </c>
    </row>
    <row r="211" spans="1:2">
      <c r="A211" s="2" t="s">
        <v>419</v>
      </c>
      <c r="B211" s="3" t="s">
        <v>420</v>
      </c>
    </row>
    <row r="212" spans="1:2">
      <c r="A212" s="2" t="s">
        <v>421</v>
      </c>
      <c r="B212" s="3" t="s">
        <v>422</v>
      </c>
    </row>
    <row r="213" spans="1:2">
      <c r="A213" s="2" t="s">
        <v>423</v>
      </c>
      <c r="B213" s="3" t="s">
        <v>424</v>
      </c>
    </row>
    <row r="214" spans="1:2">
      <c r="A214" s="2" t="s">
        <v>425</v>
      </c>
      <c r="B214" s="3" t="s">
        <v>426</v>
      </c>
    </row>
    <row r="215" spans="1:2">
      <c r="A215" s="2" t="s">
        <v>427</v>
      </c>
      <c r="B215" s="3" t="s">
        <v>428</v>
      </c>
    </row>
    <row r="216" spans="1:2">
      <c r="A216" s="2" t="s">
        <v>429</v>
      </c>
      <c r="B216" s="3" t="s">
        <v>430</v>
      </c>
    </row>
    <row r="217" spans="1:2">
      <c r="A217" s="2" t="s">
        <v>431</v>
      </c>
      <c r="B217" s="3" t="s">
        <v>432</v>
      </c>
    </row>
    <row r="218" spans="1:2">
      <c r="A218" s="2" t="s">
        <v>433</v>
      </c>
      <c r="B218" s="3" t="s">
        <v>434</v>
      </c>
    </row>
    <row r="219" spans="1:2">
      <c r="A219" s="2" t="s">
        <v>435</v>
      </c>
      <c r="B219" s="3" t="s">
        <v>436</v>
      </c>
    </row>
    <row r="220" spans="1:2">
      <c r="A220" s="2" t="s">
        <v>437</v>
      </c>
      <c r="B220" s="3" t="s">
        <v>438</v>
      </c>
    </row>
    <row r="221" spans="1:2">
      <c r="A221" s="2" t="s">
        <v>439</v>
      </c>
      <c r="B221" s="3" t="s">
        <v>440</v>
      </c>
    </row>
    <row r="222" spans="1:2">
      <c r="A222" s="2" t="s">
        <v>441</v>
      </c>
      <c r="B222" s="3" t="s">
        <v>442</v>
      </c>
    </row>
    <row r="223" spans="1:2">
      <c r="A223" s="2" t="s">
        <v>443</v>
      </c>
      <c r="B223" s="3" t="s">
        <v>444</v>
      </c>
    </row>
    <row r="224" spans="1:2">
      <c r="A224" s="2" t="s">
        <v>445</v>
      </c>
      <c r="B224" s="3" t="s">
        <v>446</v>
      </c>
    </row>
    <row r="225" spans="1:2">
      <c r="A225" s="2" t="s">
        <v>447</v>
      </c>
      <c r="B225" s="3" t="s">
        <v>446</v>
      </c>
    </row>
    <row r="226" spans="1:2">
      <c r="A226" s="2" t="s">
        <v>448</v>
      </c>
      <c r="B226" s="3" t="s">
        <v>449</v>
      </c>
    </row>
    <row r="227" spans="1:2">
      <c r="A227" s="2" t="s">
        <v>450</v>
      </c>
      <c r="B227" s="3" t="s">
        <v>451</v>
      </c>
    </row>
    <row r="228" spans="1:2">
      <c r="A228" s="2" t="s">
        <v>452</v>
      </c>
      <c r="B228" s="3" t="s">
        <v>453</v>
      </c>
    </row>
    <row r="229" spans="1:2">
      <c r="A229" s="2" t="s">
        <v>454</v>
      </c>
      <c r="B229" s="3" t="s">
        <v>455</v>
      </c>
    </row>
    <row r="230" spans="1:2">
      <c r="A230" s="2" t="s">
        <v>456</v>
      </c>
      <c r="B230" s="3" t="s">
        <v>457</v>
      </c>
    </row>
    <row r="231" spans="1:2">
      <c r="A231" s="2" t="s">
        <v>458</v>
      </c>
      <c r="B231" s="3" t="s">
        <v>459</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460</v>
      </c>
    </row>
    <row r="2" spans="1:26">
      <c r="A2" s="5" t="s">
        <v>461</v>
      </c>
    </row>
    <row customHeight="1" ht="30" r="4" spans="1:26">
      <c r="A4" s="6" t="n"/>
      <c r="B4" s="7" t="s">
        <v>462</v>
      </c>
      <c r="C4" s="7" t="s">
        <v>463</v>
      </c>
      <c r="D4" s="8" t="s">
        <v>462</v>
      </c>
      <c r="E4" s="9" t="s">
        <v>464</v>
      </c>
      <c r="F4" s="10" t="n"/>
      <c r="G4" s="9" t="s">
        <v>465</v>
      </c>
      <c r="H4" s="10" t="n"/>
      <c r="I4" s="9" t="s">
        <v>466</v>
      </c>
      <c r="J4" s="10" t="n"/>
      <c r="K4" s="9" t="s">
        <v>467</v>
      </c>
      <c r="L4" s="10" t="n"/>
      <c r="M4" s="9" t="s">
        <v>468</v>
      </c>
      <c r="N4" s="10" t="n"/>
      <c r="O4" s="9" t="s">
        <v>469</v>
      </c>
      <c r="P4" s="10" t="n"/>
      <c r="Q4" s="9" t="s">
        <v>470</v>
      </c>
      <c r="R4" s="10" t="n"/>
      <c r="S4" s="9" t="s">
        <v>471</v>
      </c>
      <c r="T4" s="10" t="n"/>
      <c r="U4" s="9" t="s">
        <v>472</v>
      </c>
      <c r="V4" s="10" t="n"/>
      <c r="W4" s="9" t="s">
        <v>473</v>
      </c>
      <c r="X4" s="10" t="n"/>
      <c r="Y4" s="9" t="s">
        <v>474</v>
      </c>
      <c r="Z4" s="10" t="n"/>
    </row>
    <row r="5" spans="1:26">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row>
    <row r="6" spans="1:26">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480</v>
      </c>
      <c r="B7" s="17" t="n">
        <v>14530</v>
      </c>
      <c r="C7" s="18">
        <f>(0.0/B7*100)</f>
        <v/>
      </c>
      <c r="D7" s="19" t="n">
        <v>14530</v>
      </c>
      <c r="E7" s="18" t="n">
        <v>529.41830506</v>
      </c>
      <c r="F7" s="20" t="n">
        <v>29.26533329</v>
      </c>
      <c r="G7" s="18" t="n">
        <v>386.15132719</v>
      </c>
      <c r="H7" s="20" t="n">
        <v>19.20813201</v>
      </c>
      <c r="I7" s="18" t="n">
        <v>470.2393719</v>
      </c>
      <c r="J7" s="20" t="n">
        <v>3.20254074</v>
      </c>
      <c r="K7" s="18" t="n">
        <v>495.44254131</v>
      </c>
      <c r="L7" s="20" t="n">
        <v>1.78697632</v>
      </c>
      <c r="M7" s="18" t="n">
        <v>505.42651287</v>
      </c>
      <c r="N7" s="20" t="n">
        <v>3.35300273</v>
      </c>
      <c r="O7" s="18" t="n">
        <v>581.45013408</v>
      </c>
      <c r="P7" s="20" t="n">
        <v>34.65513347</v>
      </c>
      <c r="Q7" s="18" t="s">
        <v>481</v>
      </c>
      <c r="R7" s="20" t="s">
        <v>481</v>
      </c>
      <c r="S7" s="18" t="s">
        <v>481</v>
      </c>
      <c r="T7" s="20" t="s">
        <v>481</v>
      </c>
      <c r="U7" s="18" t="s">
        <v>481</v>
      </c>
      <c r="V7" s="20" t="s">
        <v>481</v>
      </c>
      <c r="W7" s="18" t="s">
        <v>481</v>
      </c>
      <c r="X7" s="20" t="s">
        <v>481</v>
      </c>
      <c r="Y7" s="21" t="s">
        <v>482</v>
      </c>
      <c r="Z7" s="22" t="s">
        <v>482</v>
      </c>
    </row>
    <row r="8" spans="1:26">
      <c r="A8" s="15" t="s">
        <v>483</v>
      </c>
      <c r="B8" s="17" t="n">
        <v>7007</v>
      </c>
      <c r="C8" s="18">
        <f>(0.0/B8*100)</f>
        <v/>
      </c>
      <c r="D8" s="19" t="n">
        <v>7007</v>
      </c>
      <c r="E8" s="18" t="n">
        <v>314.56451332</v>
      </c>
      <c r="F8" s="20" t="n">
        <v>44.10263622</v>
      </c>
      <c r="G8" s="18" t="n">
        <v>377.84835391</v>
      </c>
      <c r="H8" s="20" t="n">
        <v>15.1206813</v>
      </c>
      <c r="I8" s="18" t="n">
        <v>447.78202096</v>
      </c>
      <c r="J8" s="20" t="n">
        <v>4.23440167</v>
      </c>
      <c r="K8" s="18" t="n">
        <v>510.97428012</v>
      </c>
      <c r="L8" s="20" t="n">
        <v>2.81365801</v>
      </c>
      <c r="M8" s="18" t="n">
        <v>538.47350392</v>
      </c>
      <c r="N8" s="20" t="n">
        <v>5.55219311</v>
      </c>
      <c r="O8" s="18" t="n">
        <v>508.80203452</v>
      </c>
      <c r="P8" s="20" t="n">
        <v>30.95485664</v>
      </c>
      <c r="Q8" s="18" t="s">
        <v>481</v>
      </c>
      <c r="R8" s="20" t="s">
        <v>481</v>
      </c>
      <c r="S8" s="18" t="n">
        <v>424.9025</v>
      </c>
      <c r="T8" s="20" t="n">
        <v>36.33093301</v>
      </c>
      <c r="U8" s="18" t="s">
        <v>481</v>
      </c>
      <c r="V8" s="20" t="s">
        <v>481</v>
      </c>
      <c r="W8" s="18" t="s">
        <v>481</v>
      </c>
      <c r="X8" s="20" t="s">
        <v>481</v>
      </c>
      <c r="Y8" s="21" t="s">
        <v>482</v>
      </c>
      <c r="Z8" s="22" t="s">
        <v>482</v>
      </c>
    </row>
    <row r="9" spans="1:26">
      <c r="A9" s="15" t="s">
        <v>484</v>
      </c>
      <c r="B9" s="17" t="n">
        <v>9651</v>
      </c>
      <c r="C9" s="18">
        <f>(0.0/B9*100)</f>
        <v/>
      </c>
      <c r="D9" s="19" t="n">
        <v>9651</v>
      </c>
      <c r="E9" s="18" t="n">
        <v>381.34469556</v>
      </c>
      <c r="F9" s="20" t="n">
        <v>14.05851292</v>
      </c>
      <c r="G9" s="18" t="n">
        <v>402.02930057</v>
      </c>
      <c r="H9" s="20" t="n">
        <v>4.78551436</v>
      </c>
      <c r="I9" s="18" t="n">
        <v>446.53115989</v>
      </c>
      <c r="J9" s="20" t="n">
        <v>2.74271322</v>
      </c>
      <c r="K9" s="18" t="n">
        <v>550.7953715</v>
      </c>
      <c r="L9" s="20" t="n">
        <v>1.99947721</v>
      </c>
      <c r="M9" s="18" t="n">
        <v>621.39343796</v>
      </c>
      <c r="N9" s="20" t="n">
        <v>8.36385619</v>
      </c>
      <c r="O9" s="18" t="n">
        <v>380.2796</v>
      </c>
      <c r="P9" s="20" t="n">
        <v>35.98694269</v>
      </c>
      <c r="Q9" s="18" t="s">
        <v>481</v>
      </c>
      <c r="R9" s="20" t="s">
        <v>481</v>
      </c>
      <c r="S9" s="18" t="n">
        <v>361.02541519</v>
      </c>
      <c r="T9" s="20" t="n">
        <v>13.29291559</v>
      </c>
      <c r="U9" s="18" t="s">
        <v>481</v>
      </c>
      <c r="V9" s="20" t="s">
        <v>481</v>
      </c>
      <c r="W9" s="18" t="s">
        <v>481</v>
      </c>
      <c r="X9" s="20" t="s">
        <v>481</v>
      </c>
      <c r="Y9" s="21" t="s">
        <v>482</v>
      </c>
      <c r="Z9" s="22" t="s">
        <v>482</v>
      </c>
    </row>
    <row r="10" spans="1:26">
      <c r="A10" s="15" t="s">
        <v>485</v>
      </c>
      <c r="B10" s="17" t="n">
        <v>20058</v>
      </c>
      <c r="C10" s="18">
        <f>(0.0/B10*100)</f>
        <v/>
      </c>
      <c r="D10" s="19" t="n">
        <v>20058</v>
      </c>
      <c r="E10" s="18" t="n">
        <v>381.13550864</v>
      </c>
      <c r="F10" s="20" t="n">
        <v>24.54284979</v>
      </c>
      <c r="G10" s="18" t="n">
        <v>433.20469755</v>
      </c>
      <c r="H10" s="20" t="n">
        <v>11.1997836</v>
      </c>
      <c r="I10" s="18" t="n">
        <v>500.06368457</v>
      </c>
      <c r="J10" s="20" t="n">
        <v>4.49860809</v>
      </c>
      <c r="K10" s="18" t="n">
        <v>518.0704107400001</v>
      </c>
      <c r="L10" s="20" t="n">
        <v>2.40634502</v>
      </c>
      <c r="M10" s="18" t="n">
        <v>564.5878330100001</v>
      </c>
      <c r="N10" s="20" t="n">
        <v>9.607950629999999</v>
      </c>
      <c r="O10" s="18" t="n">
        <v>587.12481851</v>
      </c>
      <c r="P10" s="20" t="n">
        <v>60.03483332</v>
      </c>
      <c r="Q10" s="18" t="s">
        <v>481</v>
      </c>
      <c r="R10" s="20" t="s">
        <v>481</v>
      </c>
      <c r="S10" s="18" t="n">
        <v>422.20717291</v>
      </c>
      <c r="T10" s="20" t="n">
        <v>18.98337863</v>
      </c>
      <c r="U10" s="18" t="s">
        <v>481</v>
      </c>
      <c r="V10" s="20" t="s">
        <v>481</v>
      </c>
      <c r="W10" s="18" t="s">
        <v>481</v>
      </c>
      <c r="X10" s="20" t="s">
        <v>481</v>
      </c>
      <c r="Y10" s="21" t="s">
        <v>482</v>
      </c>
      <c r="Z10" s="22" t="s">
        <v>482</v>
      </c>
    </row>
    <row r="11" spans="1:26">
      <c r="A11" s="15" t="s">
        <v>486</v>
      </c>
      <c r="B11" s="17" t="n">
        <v>7053</v>
      </c>
      <c r="C11" s="18">
        <f>(0.0/B11*100)</f>
        <v/>
      </c>
      <c r="D11" s="19" t="n">
        <v>7053</v>
      </c>
      <c r="E11" s="18" t="n">
        <v>305.13622401</v>
      </c>
      <c r="F11" s="20" t="n">
        <v>12.43623681</v>
      </c>
      <c r="G11" s="18" t="n">
        <v>337.77849598</v>
      </c>
      <c r="H11" s="20" t="n">
        <v>8.481838270000001</v>
      </c>
      <c r="I11" s="18" t="n">
        <v>389.27250606</v>
      </c>
      <c r="J11" s="20" t="n">
        <v>3.25042423</v>
      </c>
      <c r="K11" s="18" t="n">
        <v>441.7121072</v>
      </c>
      <c r="L11" s="20" t="n">
        <v>2.63290976</v>
      </c>
      <c r="M11" s="18" t="n">
        <v>445.39354205</v>
      </c>
      <c r="N11" s="20" t="n">
        <v>7.68298195</v>
      </c>
      <c r="O11" s="18" t="n">
        <v>514.40180582</v>
      </c>
      <c r="P11" s="20" t="n">
        <v>30.28288371</v>
      </c>
      <c r="Q11" s="18" t="s">
        <v>481</v>
      </c>
      <c r="R11" s="20" t="s">
        <v>481</v>
      </c>
      <c r="S11" s="18" t="s">
        <v>481</v>
      </c>
      <c r="T11" s="20" t="s">
        <v>481</v>
      </c>
      <c r="U11" s="18" t="s">
        <v>481</v>
      </c>
      <c r="V11" s="20" t="s">
        <v>481</v>
      </c>
      <c r="W11" s="18" t="s">
        <v>481</v>
      </c>
      <c r="X11" s="20" t="s">
        <v>481</v>
      </c>
      <c r="Y11" s="21" t="s">
        <v>482</v>
      </c>
      <c r="Z11" s="22" t="s">
        <v>482</v>
      </c>
    </row>
    <row r="12" spans="1:26">
      <c r="A12" s="15" t="s">
        <v>487</v>
      </c>
      <c r="B12" s="17" t="n">
        <v>6894</v>
      </c>
      <c r="C12" s="18">
        <f>(0.0/B12*100)</f>
        <v/>
      </c>
      <c r="D12" s="19" t="n">
        <v>6894</v>
      </c>
      <c r="E12" s="18" t="n">
        <v>337.06138386</v>
      </c>
      <c r="F12" s="20" t="n">
        <v>13.34140432</v>
      </c>
      <c r="G12" s="18" t="n">
        <v>385.2289272</v>
      </c>
      <c r="H12" s="20" t="n">
        <v>8.1394582</v>
      </c>
      <c r="I12" s="18" t="n">
        <v>486.49986884</v>
      </c>
      <c r="J12" s="20" t="n">
        <v>3.24047594</v>
      </c>
      <c r="K12" s="18" t="n">
        <v>509.30888069</v>
      </c>
      <c r="L12" s="20" t="n">
        <v>3.17838579</v>
      </c>
      <c r="M12" s="18" t="n">
        <v>548.27730637</v>
      </c>
      <c r="N12" s="20" t="n">
        <v>29.31722322</v>
      </c>
      <c r="O12" s="18" t="s">
        <v>481</v>
      </c>
      <c r="P12" s="20" t="s">
        <v>481</v>
      </c>
      <c r="Q12" s="18" t="s">
        <v>481</v>
      </c>
      <c r="R12" s="20" t="s">
        <v>481</v>
      </c>
      <c r="S12" s="18" t="s">
        <v>481</v>
      </c>
      <c r="T12" s="20" t="s">
        <v>481</v>
      </c>
      <c r="U12" s="18" t="s">
        <v>481</v>
      </c>
      <c r="V12" s="20" t="s">
        <v>481</v>
      </c>
      <c r="W12" s="18" t="s">
        <v>481</v>
      </c>
      <c r="X12" s="20" t="s">
        <v>481</v>
      </c>
      <c r="Y12" s="21" t="s">
        <v>482</v>
      </c>
      <c r="Z12" s="22" t="s">
        <v>482</v>
      </c>
    </row>
    <row r="13" spans="1:26">
      <c r="A13" s="15" t="s">
        <v>488</v>
      </c>
      <c r="B13" s="17" t="n">
        <v>7161</v>
      </c>
      <c r="C13" s="18">
        <f>(0.0/B13*100)</f>
        <v/>
      </c>
      <c r="D13" s="19" t="n">
        <v>7161</v>
      </c>
      <c r="E13" s="18" t="n">
        <v>397.69191797</v>
      </c>
      <c r="F13" s="20" t="n">
        <v>24.27909635</v>
      </c>
      <c r="G13" s="18" t="n">
        <v>469.62973791</v>
      </c>
      <c r="H13" s="20" t="n">
        <v>3.74348309</v>
      </c>
      <c r="I13" s="18" t="n">
        <v>519.27513351</v>
      </c>
      <c r="J13" s="20" t="n">
        <v>2.23058496</v>
      </c>
      <c r="K13" s="18" t="n">
        <v>534.9771206299999</v>
      </c>
      <c r="L13" s="20" t="n">
        <v>30.05482046</v>
      </c>
      <c r="M13" s="18" t="s">
        <v>481</v>
      </c>
      <c r="N13" s="20" t="s">
        <v>481</v>
      </c>
      <c r="O13" s="18" t="s">
        <v>481</v>
      </c>
      <c r="P13" s="20" t="s">
        <v>481</v>
      </c>
      <c r="Q13" s="18" t="s">
        <v>481</v>
      </c>
      <c r="R13" s="20" t="s">
        <v>481</v>
      </c>
      <c r="S13" s="18" t="s">
        <v>481</v>
      </c>
      <c r="T13" s="20" t="s">
        <v>481</v>
      </c>
      <c r="U13" s="18" t="s">
        <v>481</v>
      </c>
      <c r="V13" s="20" t="s">
        <v>481</v>
      </c>
      <c r="W13" s="18" t="s">
        <v>481</v>
      </c>
      <c r="X13" s="20" t="s">
        <v>481</v>
      </c>
      <c r="Y13" s="21" t="s">
        <v>482</v>
      </c>
      <c r="Z13" s="22" t="s">
        <v>482</v>
      </c>
    </row>
    <row r="14" spans="1:26">
      <c r="A14" s="15" t="s">
        <v>489</v>
      </c>
      <c r="B14" s="17" t="n">
        <v>5587</v>
      </c>
      <c r="C14" s="18">
        <f>(0.0/B14*100)</f>
        <v/>
      </c>
      <c r="D14" s="19" t="n">
        <v>5587</v>
      </c>
      <c r="E14" s="18" t="n">
        <v>420.22928667</v>
      </c>
      <c r="F14" s="20" t="n">
        <v>15.41943909</v>
      </c>
      <c r="G14" s="18" t="n">
        <v>493.40968021</v>
      </c>
      <c r="H14" s="20" t="n">
        <v>3.48543583</v>
      </c>
      <c r="I14" s="18" t="n">
        <v>527.21237332</v>
      </c>
      <c r="J14" s="20" t="n">
        <v>2.21761622</v>
      </c>
      <c r="K14" s="18" t="n">
        <v>551.48215592</v>
      </c>
      <c r="L14" s="20" t="n">
        <v>13.19006319</v>
      </c>
      <c r="M14" s="18" t="s">
        <v>481</v>
      </c>
      <c r="N14" s="20" t="s">
        <v>481</v>
      </c>
      <c r="O14" s="18" t="n">
        <v>638.97</v>
      </c>
      <c r="P14" s="20" t="n">
        <v>18.82673491</v>
      </c>
      <c r="Q14" s="18" t="s">
        <v>481</v>
      </c>
      <c r="R14" s="20" t="s">
        <v>481</v>
      </c>
      <c r="S14" s="18" t="s">
        <v>481</v>
      </c>
      <c r="T14" s="20" t="s">
        <v>481</v>
      </c>
      <c r="U14" s="18" t="s">
        <v>481</v>
      </c>
      <c r="V14" s="20" t="s">
        <v>481</v>
      </c>
      <c r="W14" s="18" t="s">
        <v>481</v>
      </c>
      <c r="X14" s="20" t="s">
        <v>481</v>
      </c>
      <c r="Y14" s="21" t="s">
        <v>482</v>
      </c>
      <c r="Z14" s="22" t="s">
        <v>482</v>
      </c>
    </row>
    <row r="15" spans="1:26">
      <c r="A15" s="15" t="s">
        <v>490</v>
      </c>
      <c r="B15" s="17" t="n">
        <v>5882</v>
      </c>
      <c r="C15" s="18">
        <f>(0.0/B15*100)</f>
        <v/>
      </c>
      <c r="D15" s="19" t="n">
        <v>5882</v>
      </c>
      <c r="E15" s="18" t="n">
        <v>381.95111555</v>
      </c>
      <c r="F15" s="20" t="n">
        <v>16.82112892</v>
      </c>
      <c r="G15" s="18" t="n">
        <v>475.47754147</v>
      </c>
      <c r="H15" s="20" t="n">
        <v>4.8619731</v>
      </c>
      <c r="I15" s="18" t="n">
        <v>517.1119258</v>
      </c>
      <c r="J15" s="20" t="n">
        <v>2.24324401</v>
      </c>
      <c r="K15" s="18" t="n">
        <v>485.2523</v>
      </c>
      <c r="L15" s="20" t="n">
        <v>45.84870445</v>
      </c>
      <c r="M15" s="18" t="n">
        <v>617.35251465</v>
      </c>
      <c r="N15" s="20" t="n">
        <v>23.42778144</v>
      </c>
      <c r="O15" s="18" t="s">
        <v>481</v>
      </c>
      <c r="P15" s="20" t="s">
        <v>481</v>
      </c>
      <c r="Q15" s="18" t="s">
        <v>481</v>
      </c>
      <c r="R15" s="20" t="s">
        <v>481</v>
      </c>
      <c r="S15" s="18" t="s">
        <v>481</v>
      </c>
      <c r="T15" s="20" t="s">
        <v>481</v>
      </c>
      <c r="U15" s="18" t="s">
        <v>481</v>
      </c>
      <c r="V15" s="20" t="s">
        <v>481</v>
      </c>
      <c r="W15" s="18" t="s">
        <v>481</v>
      </c>
      <c r="X15" s="20" t="s">
        <v>481</v>
      </c>
      <c r="Y15" s="21" t="s">
        <v>482</v>
      </c>
      <c r="Z15" s="22" t="s">
        <v>482</v>
      </c>
    </row>
    <row r="16" spans="1:26">
      <c r="A16" s="15" t="s">
        <v>491</v>
      </c>
      <c r="B16" s="17" t="n">
        <v>6108</v>
      </c>
      <c r="C16" s="18">
        <f>(0.0/B16*100)</f>
        <v/>
      </c>
      <c r="D16" s="19" t="n">
        <v>6108</v>
      </c>
      <c r="E16" s="18" t="n">
        <v>324.17772631</v>
      </c>
      <c r="F16" s="20" t="n">
        <v>28.06261049</v>
      </c>
      <c r="G16" s="18" t="n">
        <v>361.9379965</v>
      </c>
      <c r="H16" s="20" t="n">
        <v>11.37376402</v>
      </c>
      <c r="I16" s="18" t="n">
        <v>401.90873118</v>
      </c>
      <c r="J16" s="20" t="n">
        <v>4.14505603</v>
      </c>
      <c r="K16" s="18" t="n">
        <v>519.89250182</v>
      </c>
      <c r="L16" s="20" t="n">
        <v>2.35042934</v>
      </c>
      <c r="M16" s="18" t="n">
        <v>579.03050862</v>
      </c>
      <c r="N16" s="20" t="n">
        <v>8.497247809999999</v>
      </c>
      <c r="O16" s="18" t="n">
        <v>522.93954128</v>
      </c>
      <c r="P16" s="20" t="n">
        <v>75.35515909</v>
      </c>
      <c r="Q16" s="18" t="s">
        <v>481</v>
      </c>
      <c r="R16" s="20" t="s">
        <v>481</v>
      </c>
      <c r="S16" s="18" t="s">
        <v>481</v>
      </c>
      <c r="T16" s="20" t="s">
        <v>481</v>
      </c>
      <c r="U16" s="18" t="s">
        <v>481</v>
      </c>
      <c r="V16" s="20" t="s">
        <v>481</v>
      </c>
      <c r="W16" s="18" t="s">
        <v>481</v>
      </c>
      <c r="X16" s="20" t="s">
        <v>481</v>
      </c>
      <c r="Y16" s="21" t="s">
        <v>482</v>
      </c>
      <c r="Z16" s="22" t="s">
        <v>482</v>
      </c>
    </row>
    <row r="17" spans="1:26">
      <c r="A17" s="15" t="s">
        <v>492</v>
      </c>
      <c r="B17" s="17" t="n">
        <v>6504</v>
      </c>
      <c r="C17" s="18">
        <f>(0.0/B17*100)</f>
        <v/>
      </c>
      <c r="D17" s="19" t="n">
        <v>6504</v>
      </c>
      <c r="E17" s="18" t="n">
        <v>391.61983816</v>
      </c>
      <c r="F17" s="20" t="n">
        <v>13.68255688</v>
      </c>
      <c r="G17" s="18" t="n">
        <v>426.00689126</v>
      </c>
      <c r="H17" s="20" t="n">
        <v>5.18681855</v>
      </c>
      <c r="I17" s="18" t="n">
        <v>489.67381719</v>
      </c>
      <c r="J17" s="20" t="n">
        <v>3.08414261</v>
      </c>
      <c r="K17" s="18" t="n">
        <v>536.76323135</v>
      </c>
      <c r="L17" s="20" t="n">
        <v>3.40460746</v>
      </c>
      <c r="M17" s="18" t="n">
        <v>583.20078122</v>
      </c>
      <c r="N17" s="20" t="n">
        <v>11.06618529</v>
      </c>
      <c r="O17" s="18" t="n">
        <v>617.274</v>
      </c>
      <c r="P17" s="20" t="n">
        <v>37.21638795</v>
      </c>
      <c r="Q17" s="18" t="s">
        <v>481</v>
      </c>
      <c r="R17" s="20" t="s">
        <v>481</v>
      </c>
      <c r="S17" s="18" t="s">
        <v>481</v>
      </c>
      <c r="T17" s="20" t="s">
        <v>481</v>
      </c>
      <c r="U17" s="18" t="s">
        <v>481</v>
      </c>
      <c r="V17" s="20" t="s">
        <v>481</v>
      </c>
      <c r="W17" s="18" t="s">
        <v>481</v>
      </c>
      <c r="X17" s="20" t="s">
        <v>481</v>
      </c>
      <c r="Y17" s="21" t="s">
        <v>482</v>
      </c>
      <c r="Z17" s="22" t="s">
        <v>482</v>
      </c>
    </row>
    <row r="18" spans="1:26">
      <c r="A18" s="15" t="s">
        <v>493</v>
      </c>
      <c r="B18" s="17" t="n">
        <v>5532</v>
      </c>
      <c r="C18" s="18">
        <f>(0.0/B18*100)</f>
        <v/>
      </c>
      <c r="D18" s="19" t="n">
        <v>5532</v>
      </c>
      <c r="E18" s="18" t="n">
        <v>333.34502004</v>
      </c>
      <c r="F18" s="20" t="n">
        <v>25.0476453</v>
      </c>
      <c r="G18" s="18" t="n">
        <v>348.45819661</v>
      </c>
      <c r="H18" s="20" t="n">
        <v>20.64803031</v>
      </c>
      <c r="I18" s="18" t="n">
        <v>363.33117508</v>
      </c>
      <c r="J18" s="20" t="n">
        <v>10.69718313</v>
      </c>
      <c r="K18" s="18" t="n">
        <v>458.27154358</v>
      </c>
      <c r="L18" s="20" t="n">
        <v>3.76871563</v>
      </c>
      <c r="M18" s="18" t="s">
        <v>481</v>
      </c>
      <c r="N18" s="20" t="s">
        <v>481</v>
      </c>
      <c r="O18" s="18" t="s">
        <v>481</v>
      </c>
      <c r="P18" s="20" t="s">
        <v>481</v>
      </c>
      <c r="Q18" s="18" t="s">
        <v>481</v>
      </c>
      <c r="R18" s="20" t="s">
        <v>481</v>
      </c>
      <c r="S18" s="18" t="s">
        <v>481</v>
      </c>
      <c r="T18" s="20" t="s">
        <v>481</v>
      </c>
      <c r="U18" s="18" t="s">
        <v>481</v>
      </c>
      <c r="V18" s="20" t="s">
        <v>481</v>
      </c>
      <c r="W18" s="18" t="s">
        <v>481</v>
      </c>
      <c r="X18" s="20" t="s">
        <v>481</v>
      </c>
      <c r="Y18" s="21" t="s">
        <v>482</v>
      </c>
      <c r="Z18" s="22" t="s">
        <v>482</v>
      </c>
    </row>
    <row r="19" spans="1:26">
      <c r="A19" s="15" t="s">
        <v>494</v>
      </c>
      <c r="B19" s="17" t="n">
        <v>5658</v>
      </c>
      <c r="C19" s="18">
        <f>(0.0/B19*100)</f>
        <v/>
      </c>
      <c r="D19" s="19" t="n">
        <v>5658</v>
      </c>
      <c r="E19" s="18" t="n">
        <v>348.85938552</v>
      </c>
      <c r="F19" s="20" t="n">
        <v>12.62608018</v>
      </c>
      <c r="G19" s="18" t="n">
        <v>403.98145799</v>
      </c>
      <c r="H19" s="20" t="n">
        <v>8.911867790000001</v>
      </c>
      <c r="I19" s="18" t="n">
        <v>481.29899585</v>
      </c>
      <c r="J19" s="20" t="n">
        <v>2.74633428</v>
      </c>
      <c r="K19" s="18" t="n">
        <v>512.4971291000001</v>
      </c>
      <c r="L19" s="20" t="n">
        <v>4.11124825</v>
      </c>
      <c r="M19" s="18" t="s">
        <v>481</v>
      </c>
      <c r="N19" s="20" t="s">
        <v>481</v>
      </c>
      <c r="O19" s="18" t="s">
        <v>481</v>
      </c>
      <c r="P19" s="20" t="s">
        <v>481</v>
      </c>
      <c r="Q19" s="18" t="s">
        <v>481</v>
      </c>
      <c r="R19" s="20" t="s">
        <v>481</v>
      </c>
      <c r="S19" s="18" t="s">
        <v>481</v>
      </c>
      <c r="T19" s="20" t="s">
        <v>481</v>
      </c>
      <c r="U19" s="18" t="s">
        <v>481</v>
      </c>
      <c r="V19" s="20" t="s">
        <v>481</v>
      </c>
      <c r="W19" s="18" t="s">
        <v>481</v>
      </c>
      <c r="X19" s="20" t="s">
        <v>481</v>
      </c>
      <c r="Y19" s="21" t="s">
        <v>482</v>
      </c>
      <c r="Z19" s="22" t="s">
        <v>482</v>
      </c>
    </row>
    <row r="20" spans="1:26">
      <c r="A20" s="15" t="s">
        <v>495</v>
      </c>
      <c r="B20" s="17" t="n">
        <v>3371</v>
      </c>
      <c r="C20" s="18">
        <f>(0.0/B20*100)</f>
        <v/>
      </c>
      <c r="D20" s="19" t="n">
        <v>3371</v>
      </c>
      <c r="E20" s="18" t="s">
        <v>481</v>
      </c>
      <c r="F20" s="20" t="s">
        <v>481</v>
      </c>
      <c r="G20" s="18" t="s">
        <v>481</v>
      </c>
      <c r="H20" s="20" t="s">
        <v>481</v>
      </c>
      <c r="I20" s="18" t="s">
        <v>481</v>
      </c>
      <c r="J20" s="20" t="s">
        <v>481</v>
      </c>
      <c r="K20" s="18" t="n">
        <v>488.03318441</v>
      </c>
      <c r="L20" s="20" t="n">
        <v>1.98867918</v>
      </c>
      <c r="M20" s="18" t="s">
        <v>481</v>
      </c>
      <c r="N20" s="20" t="s">
        <v>481</v>
      </c>
      <c r="O20" s="18" t="s">
        <v>481</v>
      </c>
      <c r="P20" s="20" t="s">
        <v>481</v>
      </c>
      <c r="Q20" s="18" t="s">
        <v>481</v>
      </c>
      <c r="R20" s="20" t="s">
        <v>481</v>
      </c>
      <c r="S20" s="18" t="s">
        <v>481</v>
      </c>
      <c r="T20" s="20" t="s">
        <v>481</v>
      </c>
      <c r="U20" s="18" t="s">
        <v>481</v>
      </c>
      <c r="V20" s="20" t="s">
        <v>481</v>
      </c>
      <c r="W20" s="18" t="s">
        <v>481</v>
      </c>
      <c r="X20" s="20" t="s">
        <v>481</v>
      </c>
      <c r="Y20" s="21" t="s">
        <v>482</v>
      </c>
      <c r="Z20" s="22" t="s">
        <v>482</v>
      </c>
    </row>
    <row r="21" spans="1:26">
      <c r="A21" s="15" t="s">
        <v>496</v>
      </c>
      <c r="B21" s="17" t="n">
        <v>5741</v>
      </c>
      <c r="C21" s="18">
        <f>(0.0/B21*100)</f>
        <v/>
      </c>
      <c r="D21" s="19" t="n">
        <v>5741</v>
      </c>
      <c r="E21" s="18" t="n">
        <v>346.5636</v>
      </c>
      <c r="F21" s="20" t="n">
        <v>40.92270225</v>
      </c>
      <c r="G21" s="18" t="n">
        <v>428.08492658</v>
      </c>
      <c r="H21" s="20" t="n">
        <v>9.32386917</v>
      </c>
      <c r="I21" s="18" t="n">
        <v>499.85807022</v>
      </c>
      <c r="J21" s="20" t="n">
        <v>2.1707847</v>
      </c>
      <c r="K21" s="18" t="n">
        <v>521.33871872</v>
      </c>
      <c r="L21" s="20" t="n">
        <v>3.49903</v>
      </c>
      <c r="M21" s="18" t="n">
        <v>495.40999296</v>
      </c>
      <c r="N21" s="20" t="n">
        <v>5.29596579</v>
      </c>
      <c r="O21" s="18" t="s">
        <v>481</v>
      </c>
      <c r="P21" s="20" t="s">
        <v>481</v>
      </c>
      <c r="Q21" s="18" t="s">
        <v>481</v>
      </c>
      <c r="R21" s="20" t="s">
        <v>481</v>
      </c>
      <c r="S21" s="18" t="s">
        <v>481</v>
      </c>
      <c r="T21" s="20" t="s">
        <v>481</v>
      </c>
      <c r="U21" s="18" t="s">
        <v>481</v>
      </c>
      <c r="V21" s="20" t="s">
        <v>481</v>
      </c>
      <c r="W21" s="18" t="s">
        <v>481</v>
      </c>
      <c r="X21" s="20" t="s">
        <v>481</v>
      </c>
      <c r="Y21" s="21" t="s">
        <v>482</v>
      </c>
      <c r="Z21" s="22" t="s">
        <v>482</v>
      </c>
    </row>
    <row r="22" spans="1:26">
      <c r="A22" s="15" t="s">
        <v>497</v>
      </c>
      <c r="B22" s="17" t="n">
        <v>6598</v>
      </c>
      <c r="C22" s="18">
        <f>(0.0/B22*100)</f>
        <v/>
      </c>
      <c r="D22" s="19" t="n">
        <v>6598</v>
      </c>
      <c r="E22" s="18" t="s">
        <v>481</v>
      </c>
      <c r="F22" s="20" t="s">
        <v>481</v>
      </c>
      <c r="G22" s="18" t="n">
        <v>369.98831036</v>
      </c>
      <c r="H22" s="20" t="n">
        <v>32.97009703</v>
      </c>
      <c r="I22" s="18" t="n">
        <v>451.75995296</v>
      </c>
      <c r="J22" s="20" t="n">
        <v>5.35721345</v>
      </c>
      <c r="K22" s="18" t="n">
        <v>473.55146131</v>
      </c>
      <c r="L22" s="20" t="n">
        <v>3.92024098</v>
      </c>
      <c r="M22" s="18" t="n">
        <v>447.63070508</v>
      </c>
      <c r="N22" s="20" t="n">
        <v>26.87136978</v>
      </c>
      <c r="O22" s="18" t="s">
        <v>481</v>
      </c>
      <c r="P22" s="20" t="s">
        <v>481</v>
      </c>
      <c r="Q22" s="18" t="s">
        <v>481</v>
      </c>
      <c r="R22" s="20" t="s">
        <v>481</v>
      </c>
      <c r="S22" s="18" t="s">
        <v>481</v>
      </c>
      <c r="T22" s="20" t="s">
        <v>481</v>
      </c>
      <c r="U22" s="18" t="s">
        <v>481</v>
      </c>
      <c r="V22" s="20" t="s">
        <v>481</v>
      </c>
      <c r="W22" s="18" t="s">
        <v>481</v>
      </c>
      <c r="X22" s="20" t="s">
        <v>481</v>
      </c>
      <c r="Y22" s="21" t="s">
        <v>482</v>
      </c>
      <c r="Z22" s="22" t="s">
        <v>482</v>
      </c>
    </row>
    <row r="23" spans="1:26">
      <c r="A23" s="15" t="s">
        <v>498</v>
      </c>
      <c r="B23" s="17" t="n">
        <v>11583</v>
      </c>
      <c r="C23" s="18">
        <f>(0.0/B23*100)</f>
        <v/>
      </c>
      <c r="D23" s="19" t="n">
        <v>11583</v>
      </c>
      <c r="E23" s="18" t="n">
        <v>331.02225949</v>
      </c>
      <c r="F23" s="20" t="n">
        <v>30.73204612</v>
      </c>
      <c r="G23" s="18" t="n">
        <v>370.43735692</v>
      </c>
      <c r="H23" s="20" t="n">
        <v>14.92132833</v>
      </c>
      <c r="I23" s="18" t="n">
        <v>429.38748424</v>
      </c>
      <c r="J23" s="20" t="n">
        <v>4.73190089</v>
      </c>
      <c r="K23" s="18" t="n">
        <v>501.35589616</v>
      </c>
      <c r="L23" s="20" t="n">
        <v>2.95904758</v>
      </c>
      <c r="M23" s="18" t="n">
        <v>512.79563208</v>
      </c>
      <c r="N23" s="20" t="n">
        <v>5.76510321</v>
      </c>
      <c r="O23" s="18" t="s">
        <v>481</v>
      </c>
      <c r="P23" s="20" t="s">
        <v>481</v>
      </c>
      <c r="Q23" s="18" t="s">
        <v>481</v>
      </c>
      <c r="R23" s="20" t="s">
        <v>481</v>
      </c>
      <c r="S23" s="18" t="s">
        <v>481</v>
      </c>
      <c r="T23" s="20" t="s">
        <v>481</v>
      </c>
      <c r="U23" s="18" t="s">
        <v>481</v>
      </c>
      <c r="V23" s="20" t="s">
        <v>481</v>
      </c>
      <c r="W23" s="18" t="s">
        <v>481</v>
      </c>
      <c r="X23" s="20" t="s">
        <v>481</v>
      </c>
      <c r="Y23" s="21" t="s">
        <v>482</v>
      </c>
      <c r="Z23" s="22" t="s">
        <v>482</v>
      </c>
    </row>
    <row r="24" spans="1:26">
      <c r="A24" s="15" t="s">
        <v>499</v>
      </c>
      <c r="B24" s="17" t="n">
        <v>6647</v>
      </c>
      <c r="C24" s="18">
        <f>(0.0/B24*100)</f>
        <v/>
      </c>
      <c r="D24" s="19" t="n">
        <v>6647</v>
      </c>
      <c r="E24" s="18" t="s">
        <v>481</v>
      </c>
      <c r="F24" s="20" t="s">
        <v>481</v>
      </c>
      <c r="G24" s="18" t="s">
        <v>481</v>
      </c>
      <c r="H24" s="20" t="s">
        <v>481</v>
      </c>
      <c r="I24" s="18" t="s">
        <v>481</v>
      </c>
      <c r="J24" s="20" t="s">
        <v>481</v>
      </c>
      <c r="K24" s="18" t="n">
        <v>532.4398722</v>
      </c>
      <c r="L24" s="20" t="n">
        <v>3.00001481</v>
      </c>
      <c r="M24" s="18" t="s">
        <v>481</v>
      </c>
      <c r="N24" s="20" t="s">
        <v>481</v>
      </c>
      <c r="O24" s="18" t="s">
        <v>481</v>
      </c>
      <c r="P24" s="20" t="s">
        <v>481</v>
      </c>
      <c r="Q24" s="18" t="s">
        <v>481</v>
      </c>
      <c r="R24" s="20" t="s">
        <v>481</v>
      </c>
      <c r="S24" s="18" t="s">
        <v>481</v>
      </c>
      <c r="T24" s="20" t="s">
        <v>481</v>
      </c>
      <c r="U24" s="18" t="s">
        <v>481</v>
      </c>
      <c r="V24" s="20" t="s">
        <v>481</v>
      </c>
      <c r="W24" s="18" t="s">
        <v>481</v>
      </c>
      <c r="X24" s="20" t="s">
        <v>481</v>
      </c>
      <c r="Y24" s="21" t="s">
        <v>482</v>
      </c>
      <c r="Z24" s="22" t="s">
        <v>482</v>
      </c>
    </row>
    <row r="25" spans="1:26">
      <c r="A25" s="15" t="s">
        <v>500</v>
      </c>
      <c r="B25" s="17" t="n">
        <v>5581</v>
      </c>
      <c r="C25" s="18">
        <f>(0.0/B25*100)</f>
        <v/>
      </c>
      <c r="D25" s="19" t="n">
        <v>5581</v>
      </c>
      <c r="E25" s="18" t="s">
        <v>481</v>
      </c>
      <c r="F25" s="20" t="s">
        <v>481</v>
      </c>
      <c r="G25" s="18" t="s">
        <v>481</v>
      </c>
      <c r="H25" s="20" t="s">
        <v>481</v>
      </c>
      <c r="I25" s="18" t="n">
        <v>516.9498407</v>
      </c>
      <c r="J25" s="20" t="n">
        <v>11.89688135</v>
      </c>
      <c r="K25" s="18" t="n">
        <v>524.78101485</v>
      </c>
      <c r="L25" s="20" t="n">
        <v>3.86405167</v>
      </c>
      <c r="M25" s="18" t="n">
        <v>532.47460311</v>
      </c>
      <c r="N25" s="20" t="n">
        <v>21.28656064</v>
      </c>
      <c r="O25" s="18" t="s">
        <v>481</v>
      </c>
      <c r="P25" s="20" t="s">
        <v>481</v>
      </c>
      <c r="Q25" s="18" t="s">
        <v>481</v>
      </c>
      <c r="R25" s="20" t="s">
        <v>481</v>
      </c>
      <c r="S25" s="18" t="s">
        <v>481</v>
      </c>
      <c r="T25" s="20" t="s">
        <v>481</v>
      </c>
      <c r="U25" s="18" t="s">
        <v>481</v>
      </c>
      <c r="V25" s="20" t="s">
        <v>481</v>
      </c>
      <c r="W25" s="18" t="s">
        <v>481</v>
      </c>
      <c r="X25" s="20" t="s">
        <v>481</v>
      </c>
      <c r="Y25" s="21" t="s">
        <v>482</v>
      </c>
      <c r="Z25" s="22" t="s">
        <v>482</v>
      </c>
    </row>
    <row r="26" spans="1:26">
      <c r="A26" s="15" t="s">
        <v>501</v>
      </c>
      <c r="B26" s="17" t="n">
        <v>4869</v>
      </c>
      <c r="C26" s="18">
        <f>(0.0/B26*100)</f>
        <v/>
      </c>
      <c r="D26" s="19" t="n">
        <v>4869</v>
      </c>
      <c r="E26" s="18" t="n">
        <v>356.80795334</v>
      </c>
      <c r="F26" s="20" t="n">
        <v>12.46440616</v>
      </c>
      <c r="G26" s="18" t="n">
        <v>445.74625793</v>
      </c>
      <c r="H26" s="20" t="n">
        <v>5.02316149</v>
      </c>
      <c r="I26" s="18" t="n">
        <v>486.51958712</v>
      </c>
      <c r="J26" s="20" t="n">
        <v>1.99617087</v>
      </c>
      <c r="K26" s="18" t="n">
        <v>542.19459661</v>
      </c>
      <c r="L26" s="20" t="n">
        <v>7.54181604</v>
      </c>
      <c r="M26" s="18" t="n">
        <v>621.3768</v>
      </c>
      <c r="N26" s="20" t="n">
        <v>18.22275588</v>
      </c>
      <c r="O26" s="18" t="s">
        <v>481</v>
      </c>
      <c r="P26" s="20" t="s">
        <v>481</v>
      </c>
      <c r="Q26" s="18" t="s">
        <v>481</v>
      </c>
      <c r="R26" s="20" t="s">
        <v>481</v>
      </c>
      <c r="S26" s="18" t="n">
        <v>502.74164092</v>
      </c>
      <c r="T26" s="20" t="n">
        <v>12.5306238</v>
      </c>
      <c r="U26" s="18" t="s">
        <v>481</v>
      </c>
      <c r="V26" s="20" t="s">
        <v>481</v>
      </c>
      <c r="W26" s="18" t="s">
        <v>481</v>
      </c>
      <c r="X26" s="20" t="s">
        <v>481</v>
      </c>
      <c r="Y26" s="21" t="s">
        <v>482</v>
      </c>
      <c r="Z26" s="22" t="s">
        <v>482</v>
      </c>
    </row>
    <row r="27" spans="1:26">
      <c r="A27" s="15" t="s">
        <v>502</v>
      </c>
      <c r="B27" s="17" t="n">
        <v>5299</v>
      </c>
      <c r="C27" s="18">
        <f>(0.0/B27*100)</f>
        <v/>
      </c>
      <c r="D27" s="19" t="n">
        <v>5299</v>
      </c>
      <c r="E27" s="18" t="n">
        <v>379.40662569</v>
      </c>
      <c r="F27" s="20" t="n">
        <v>21.10839191</v>
      </c>
      <c r="G27" s="18" t="n">
        <v>425.47559985</v>
      </c>
      <c r="H27" s="20" t="n">
        <v>3.55454513</v>
      </c>
      <c r="I27" s="18" t="n">
        <v>453.32495855</v>
      </c>
      <c r="J27" s="20" t="n">
        <v>2.13818268</v>
      </c>
      <c r="K27" s="18" t="n">
        <v>537.10297619</v>
      </c>
      <c r="L27" s="20" t="n">
        <v>1.980864</v>
      </c>
      <c r="M27" s="18" t="n">
        <v>626.11210324</v>
      </c>
      <c r="N27" s="20" t="n">
        <v>13.31264896</v>
      </c>
      <c r="O27" s="18" t="s">
        <v>481</v>
      </c>
      <c r="P27" s="20" t="s">
        <v>481</v>
      </c>
      <c r="Q27" s="18" t="s">
        <v>481</v>
      </c>
      <c r="R27" s="20" t="s">
        <v>481</v>
      </c>
      <c r="S27" s="18" t="s">
        <v>481</v>
      </c>
      <c r="T27" s="20" t="s">
        <v>481</v>
      </c>
      <c r="U27" s="18" t="s">
        <v>481</v>
      </c>
      <c r="V27" s="20" t="s">
        <v>481</v>
      </c>
      <c r="W27" s="18" t="s">
        <v>481</v>
      </c>
      <c r="X27" s="20" t="s">
        <v>481</v>
      </c>
      <c r="Y27" s="21" t="s">
        <v>482</v>
      </c>
      <c r="Z27" s="22" t="s">
        <v>482</v>
      </c>
    </row>
    <row r="28" spans="1:26">
      <c r="A28" s="15" t="s">
        <v>503</v>
      </c>
      <c r="B28" s="17" t="n">
        <v>7568</v>
      </c>
      <c r="C28" s="18">
        <f>(0.0/B28*100)</f>
        <v/>
      </c>
      <c r="D28" s="19" t="n">
        <v>7568</v>
      </c>
      <c r="E28" s="18" t="n">
        <v>341.58666168</v>
      </c>
      <c r="F28" s="20" t="n">
        <v>9.40057242</v>
      </c>
      <c r="G28" s="18" t="n">
        <v>342.68747522</v>
      </c>
      <c r="H28" s="20" t="n">
        <v>6.89552757</v>
      </c>
      <c r="I28" s="18" t="n">
        <v>390.54566744</v>
      </c>
      <c r="J28" s="20" t="n">
        <v>4.00757476</v>
      </c>
      <c r="K28" s="18" t="n">
        <v>425.22099621</v>
      </c>
      <c r="L28" s="20" t="n">
        <v>2.87159362</v>
      </c>
      <c r="M28" s="18" t="n">
        <v>408.01999974</v>
      </c>
      <c r="N28" s="20" t="n">
        <v>14.50214596</v>
      </c>
      <c r="O28" s="18" t="n">
        <v>352.75277561</v>
      </c>
      <c r="P28" s="20" t="n">
        <v>25.27755628</v>
      </c>
      <c r="Q28" s="18" t="s">
        <v>481</v>
      </c>
      <c r="R28" s="20" t="s">
        <v>481</v>
      </c>
      <c r="S28" s="18" t="s">
        <v>481</v>
      </c>
      <c r="T28" s="20" t="s">
        <v>481</v>
      </c>
      <c r="U28" s="18" t="s">
        <v>481</v>
      </c>
      <c r="V28" s="20" t="s">
        <v>481</v>
      </c>
      <c r="W28" s="18" t="s">
        <v>481</v>
      </c>
      <c r="X28" s="20" t="s">
        <v>481</v>
      </c>
      <c r="Y28" s="21" t="s">
        <v>482</v>
      </c>
      <c r="Z28" s="22" t="s">
        <v>482</v>
      </c>
    </row>
    <row r="29" spans="1:26">
      <c r="A29" s="15" t="s">
        <v>504</v>
      </c>
      <c r="B29" s="17" t="n">
        <v>5385</v>
      </c>
      <c r="C29" s="18">
        <f>(0.0/B29*100)</f>
        <v/>
      </c>
      <c r="D29" s="19" t="n">
        <v>5385</v>
      </c>
      <c r="E29" s="18" t="n">
        <v>357.61140046</v>
      </c>
      <c r="F29" s="20" t="n">
        <v>58.9340065</v>
      </c>
      <c r="G29" s="18" t="n">
        <v>427.12326152</v>
      </c>
      <c r="H29" s="20" t="n">
        <v>9.016678600000001</v>
      </c>
      <c r="I29" s="18" t="n">
        <v>481.59948365</v>
      </c>
      <c r="J29" s="20" t="n">
        <v>2.84493279</v>
      </c>
      <c r="K29" s="18" t="n">
        <v>539.5328042899999</v>
      </c>
      <c r="L29" s="20" t="n">
        <v>2.45404754</v>
      </c>
      <c r="M29" s="18" t="n">
        <v>546.69874115</v>
      </c>
      <c r="N29" s="20" t="n">
        <v>66.96371910000001</v>
      </c>
      <c r="O29" s="18" t="n">
        <v>704.736</v>
      </c>
      <c r="P29" s="20" t="n">
        <v>30.40298974</v>
      </c>
      <c r="Q29" s="18" t="s">
        <v>481</v>
      </c>
      <c r="R29" s="20" t="s">
        <v>481</v>
      </c>
      <c r="S29" s="18" t="s">
        <v>481</v>
      </c>
      <c r="T29" s="20" t="s">
        <v>481</v>
      </c>
      <c r="U29" s="18" t="s">
        <v>481</v>
      </c>
      <c r="V29" s="20" t="s">
        <v>481</v>
      </c>
      <c r="W29" s="18" t="s">
        <v>481</v>
      </c>
      <c r="X29" s="20" t="s">
        <v>481</v>
      </c>
      <c r="Y29" s="21" t="s">
        <v>482</v>
      </c>
      <c r="Z29" s="22" t="s">
        <v>482</v>
      </c>
    </row>
    <row r="30" spans="1:26">
      <c r="A30" s="15" t="s">
        <v>505</v>
      </c>
      <c r="B30" s="17" t="n">
        <v>4520</v>
      </c>
      <c r="C30" s="18">
        <f>(0.0/B30*100)</f>
        <v/>
      </c>
      <c r="D30" s="19" t="n">
        <v>4520</v>
      </c>
      <c r="E30" s="18" t="s">
        <v>481</v>
      </c>
      <c r="F30" s="20" t="s">
        <v>481</v>
      </c>
      <c r="G30" s="18" t="s">
        <v>481</v>
      </c>
      <c r="H30" s="20" t="s">
        <v>481</v>
      </c>
      <c r="I30" s="18" t="n">
        <v>334.5497</v>
      </c>
      <c r="J30" s="20" t="n">
        <v>53.47903924</v>
      </c>
      <c r="K30" s="18" t="n">
        <v>464.98002635</v>
      </c>
      <c r="L30" s="20" t="n">
        <v>7.07597765</v>
      </c>
      <c r="M30" s="18" t="n">
        <v>495.96289999</v>
      </c>
      <c r="N30" s="20" t="n">
        <v>2.41602958</v>
      </c>
      <c r="O30" s="18" t="n">
        <v>520.5109493800001</v>
      </c>
      <c r="P30" s="20" t="n">
        <v>9.30016753</v>
      </c>
      <c r="Q30" s="18" t="n">
        <v>475.1547178</v>
      </c>
      <c r="R30" s="20" t="n">
        <v>67.65462128999999</v>
      </c>
      <c r="S30" s="18" t="s">
        <v>481</v>
      </c>
      <c r="T30" s="20" t="s">
        <v>481</v>
      </c>
      <c r="U30" s="18" t="s">
        <v>481</v>
      </c>
      <c r="V30" s="20" t="s">
        <v>481</v>
      </c>
      <c r="W30" s="18" t="s">
        <v>481</v>
      </c>
      <c r="X30" s="20" t="s">
        <v>481</v>
      </c>
      <c r="Y30" s="21" t="s">
        <v>482</v>
      </c>
      <c r="Z30" s="22" t="s">
        <v>482</v>
      </c>
    </row>
    <row r="31" spans="1:26">
      <c r="A31" s="15" t="s">
        <v>506</v>
      </c>
      <c r="B31" s="17" t="n">
        <v>5456</v>
      </c>
      <c r="C31" s="18">
        <f>(0.0/B31*100)</f>
        <v/>
      </c>
      <c r="D31" s="19" t="n">
        <v>5456</v>
      </c>
      <c r="E31" s="18" t="s">
        <v>481</v>
      </c>
      <c r="F31" s="20" t="s">
        <v>481</v>
      </c>
      <c r="G31" s="18" t="s">
        <v>481</v>
      </c>
      <c r="H31" s="20" t="s">
        <v>481</v>
      </c>
      <c r="I31" s="18" t="n">
        <v>418.23619888</v>
      </c>
      <c r="J31" s="20" t="n">
        <v>19.69339902</v>
      </c>
      <c r="K31" s="18" t="n">
        <v>502.06354401</v>
      </c>
      <c r="L31" s="20" t="n">
        <v>2.22106671</v>
      </c>
      <c r="M31" s="18" t="n">
        <v>642.313654</v>
      </c>
      <c r="N31" s="20" t="n">
        <v>18.87864579</v>
      </c>
      <c r="O31" s="18" t="s">
        <v>481</v>
      </c>
      <c r="P31" s="20" t="s">
        <v>481</v>
      </c>
      <c r="Q31" s="18" t="s">
        <v>481</v>
      </c>
      <c r="R31" s="20" t="s">
        <v>481</v>
      </c>
      <c r="S31" s="18" t="s">
        <v>481</v>
      </c>
      <c r="T31" s="20" t="s">
        <v>481</v>
      </c>
      <c r="U31" s="18" t="s">
        <v>481</v>
      </c>
      <c r="V31" s="20" t="s">
        <v>481</v>
      </c>
      <c r="W31" s="18" t="s">
        <v>481</v>
      </c>
      <c r="X31" s="20" t="s">
        <v>481</v>
      </c>
      <c r="Y31" s="21" t="s">
        <v>482</v>
      </c>
      <c r="Z31" s="22" t="s">
        <v>482</v>
      </c>
    </row>
    <row r="32" spans="1:26">
      <c r="A32" s="15" t="s">
        <v>507</v>
      </c>
      <c r="B32" s="17" t="n">
        <v>4478</v>
      </c>
      <c r="C32" s="18">
        <f>(0.0/B32*100)</f>
        <v/>
      </c>
      <c r="D32" s="19" t="n">
        <v>4478</v>
      </c>
      <c r="E32" s="18" t="n">
        <v>331.67536435</v>
      </c>
      <c r="F32" s="20" t="n">
        <v>16.88544702</v>
      </c>
      <c r="G32" s="18" t="n">
        <v>405.81552831</v>
      </c>
      <c r="H32" s="20" t="n">
        <v>6.13419058</v>
      </c>
      <c r="I32" s="18" t="n">
        <v>510.10660662</v>
      </c>
      <c r="J32" s="20" t="n">
        <v>2.2992631</v>
      </c>
      <c r="K32" s="18" t="n">
        <v>608.46972869</v>
      </c>
      <c r="L32" s="20" t="n">
        <v>16.08004048</v>
      </c>
      <c r="M32" s="18" t="s">
        <v>481</v>
      </c>
      <c r="N32" s="20" t="s">
        <v>481</v>
      </c>
      <c r="O32" s="18" t="s">
        <v>481</v>
      </c>
      <c r="P32" s="20" t="s">
        <v>481</v>
      </c>
      <c r="Q32" s="18" t="s">
        <v>481</v>
      </c>
      <c r="R32" s="20" t="s">
        <v>481</v>
      </c>
      <c r="S32" s="18" t="s">
        <v>481</v>
      </c>
      <c r="T32" s="20" t="s">
        <v>481</v>
      </c>
      <c r="U32" s="18" t="s">
        <v>481</v>
      </c>
      <c r="V32" s="20" t="s">
        <v>481</v>
      </c>
      <c r="W32" s="18" t="s">
        <v>481</v>
      </c>
      <c r="X32" s="20" t="s">
        <v>481</v>
      </c>
      <c r="Y32" s="21" t="s">
        <v>482</v>
      </c>
      <c r="Z32" s="22" t="s">
        <v>482</v>
      </c>
    </row>
    <row r="33" spans="1:26">
      <c r="A33" s="15" t="s">
        <v>508</v>
      </c>
      <c r="B33" s="17" t="n">
        <v>7325</v>
      </c>
      <c r="C33" s="18">
        <f>(0.0/B33*100)</f>
        <v/>
      </c>
      <c r="D33" s="19" t="n">
        <v>7325</v>
      </c>
      <c r="E33" s="18" t="n">
        <v>368.1120479</v>
      </c>
      <c r="F33" s="20" t="n">
        <v>6.42298465</v>
      </c>
      <c r="G33" s="18" t="n">
        <v>395.34680227</v>
      </c>
      <c r="H33" s="20" t="n">
        <v>5.14089739</v>
      </c>
      <c r="I33" s="18" t="n">
        <v>435.06236584</v>
      </c>
      <c r="J33" s="20" t="n">
        <v>3.07215998</v>
      </c>
      <c r="K33" s="18" t="n">
        <v>542.2350911</v>
      </c>
      <c r="L33" s="20" t="n">
        <v>2.24555067</v>
      </c>
      <c r="M33" s="18" t="n">
        <v>582.66861422</v>
      </c>
      <c r="N33" s="20" t="n">
        <v>21.50501497</v>
      </c>
      <c r="O33" s="18" t="s">
        <v>481</v>
      </c>
      <c r="P33" s="20" t="s">
        <v>481</v>
      </c>
      <c r="Q33" s="18" t="s">
        <v>481</v>
      </c>
      <c r="R33" s="20" t="s">
        <v>481</v>
      </c>
      <c r="S33" s="18" t="n">
        <v>435.76491587</v>
      </c>
      <c r="T33" s="20" t="n">
        <v>9.3442647</v>
      </c>
      <c r="U33" s="18" t="s">
        <v>481</v>
      </c>
      <c r="V33" s="20" t="s">
        <v>481</v>
      </c>
      <c r="W33" s="18" t="s">
        <v>481</v>
      </c>
      <c r="X33" s="20" t="s">
        <v>481</v>
      </c>
      <c r="Y33" s="21" t="s">
        <v>482</v>
      </c>
      <c r="Z33" s="22" t="s">
        <v>482</v>
      </c>
    </row>
    <row r="34" spans="1:26">
      <c r="A34" s="15" t="s">
        <v>509</v>
      </c>
      <c r="B34" s="17" t="n">
        <v>6350</v>
      </c>
      <c r="C34" s="18">
        <f>(0.0/B34*100)</f>
        <v/>
      </c>
      <c r="D34" s="19" t="n">
        <v>6350</v>
      </c>
      <c r="E34" s="18" t="n">
        <v>341.28199497</v>
      </c>
      <c r="F34" s="20" t="n">
        <v>15.61923165</v>
      </c>
      <c r="G34" s="18" t="n">
        <v>349.97485732</v>
      </c>
      <c r="H34" s="20" t="n">
        <v>7.8702336</v>
      </c>
      <c r="I34" s="18" t="n">
        <v>472.28826414</v>
      </c>
      <c r="J34" s="20" t="n">
        <v>3.4114827</v>
      </c>
      <c r="K34" s="18" t="n">
        <v>494.62323942</v>
      </c>
      <c r="L34" s="20" t="n">
        <v>3.52079471</v>
      </c>
      <c r="M34" s="18" t="n">
        <v>586.75825907</v>
      </c>
      <c r="N34" s="20" t="n">
        <v>24.05786405</v>
      </c>
      <c r="O34" s="18" t="s">
        <v>481</v>
      </c>
      <c r="P34" s="20" t="s">
        <v>481</v>
      </c>
      <c r="Q34" s="18" t="s">
        <v>481</v>
      </c>
      <c r="R34" s="20" t="s">
        <v>481</v>
      </c>
      <c r="S34" s="18" t="s">
        <v>481</v>
      </c>
      <c r="T34" s="20" t="s">
        <v>481</v>
      </c>
      <c r="U34" s="18" t="s">
        <v>481</v>
      </c>
      <c r="V34" s="20" t="s">
        <v>481</v>
      </c>
      <c r="W34" s="18" t="s">
        <v>481</v>
      </c>
      <c r="X34" s="20" t="s">
        <v>481</v>
      </c>
      <c r="Y34" s="21" t="s">
        <v>482</v>
      </c>
      <c r="Z34" s="22" t="s">
        <v>482</v>
      </c>
    </row>
    <row r="35" spans="1:26">
      <c r="A35" s="15" t="s">
        <v>510</v>
      </c>
      <c r="B35" s="17" t="n">
        <v>6406</v>
      </c>
      <c r="C35" s="18">
        <f>(0.0/B35*100)</f>
        <v/>
      </c>
      <c r="D35" s="19" t="n">
        <v>6406</v>
      </c>
      <c r="E35" s="18" t="s">
        <v>481</v>
      </c>
      <c r="F35" s="20" t="s">
        <v>481</v>
      </c>
      <c r="G35" s="18" t="n">
        <v>370.46708427</v>
      </c>
      <c r="H35" s="20" t="n">
        <v>21.39888442</v>
      </c>
      <c r="I35" s="18" t="n">
        <v>459.17859357</v>
      </c>
      <c r="J35" s="20" t="n">
        <v>9.70122113</v>
      </c>
      <c r="K35" s="18" t="n">
        <v>512.92738722</v>
      </c>
      <c r="L35" s="20" t="n">
        <v>1.19533605</v>
      </c>
      <c r="M35" s="18" t="n">
        <v>530.40509074</v>
      </c>
      <c r="N35" s="20" t="n">
        <v>22.32073359</v>
      </c>
      <c r="O35" s="18" t="s">
        <v>481</v>
      </c>
      <c r="P35" s="20" t="s">
        <v>481</v>
      </c>
      <c r="Q35" s="18" t="s">
        <v>481</v>
      </c>
      <c r="R35" s="20" t="s">
        <v>481</v>
      </c>
      <c r="S35" s="18" t="s">
        <v>481</v>
      </c>
      <c r="T35" s="20" t="s">
        <v>481</v>
      </c>
      <c r="U35" s="18" t="s">
        <v>481</v>
      </c>
      <c r="V35" s="20" t="s">
        <v>481</v>
      </c>
      <c r="W35" s="18" t="s">
        <v>481</v>
      </c>
      <c r="X35" s="20" t="s">
        <v>481</v>
      </c>
      <c r="Y35" s="21" t="s">
        <v>482</v>
      </c>
      <c r="Z35" s="22" t="s">
        <v>482</v>
      </c>
    </row>
    <row r="36" spans="1:26">
      <c r="A36" s="15" t="s">
        <v>511</v>
      </c>
      <c r="B36" s="17" t="n">
        <v>6736</v>
      </c>
      <c r="C36" s="18">
        <f>(0.0/B36*100)</f>
        <v/>
      </c>
      <c r="D36" s="19" t="n">
        <v>6736</v>
      </c>
      <c r="E36" s="18" t="n">
        <v>356.66049227</v>
      </c>
      <c r="F36" s="20" t="n">
        <v>30.36209073</v>
      </c>
      <c r="G36" s="18" t="n">
        <v>382.5093864</v>
      </c>
      <c r="H36" s="20" t="n">
        <v>4.47025651</v>
      </c>
      <c r="I36" s="18" t="n">
        <v>434.69953816</v>
      </c>
      <c r="J36" s="20" t="n">
        <v>3.07149287</v>
      </c>
      <c r="K36" s="18" t="n">
        <v>516.5772748099999</v>
      </c>
      <c r="L36" s="20" t="n">
        <v>2.09016542</v>
      </c>
      <c r="M36" s="18" t="n">
        <v>539.1297335199999</v>
      </c>
      <c r="N36" s="20" t="n">
        <v>32.2866352</v>
      </c>
      <c r="O36" s="18" t="s">
        <v>481</v>
      </c>
      <c r="P36" s="20" t="s">
        <v>481</v>
      </c>
      <c r="Q36" s="18" t="s">
        <v>481</v>
      </c>
      <c r="R36" s="20" t="s">
        <v>481</v>
      </c>
      <c r="S36" s="18" t="s">
        <v>481</v>
      </c>
      <c r="T36" s="20" t="s">
        <v>481</v>
      </c>
      <c r="U36" s="18" t="s">
        <v>481</v>
      </c>
      <c r="V36" s="20" t="s">
        <v>481</v>
      </c>
      <c r="W36" s="18" t="s">
        <v>481</v>
      </c>
      <c r="X36" s="20" t="s">
        <v>481</v>
      </c>
      <c r="Y36" s="21" t="s">
        <v>482</v>
      </c>
      <c r="Z36" s="22" t="s">
        <v>482</v>
      </c>
    </row>
    <row r="37" spans="1:26">
      <c r="A37" s="15" t="s">
        <v>512</v>
      </c>
      <c r="B37" s="17" t="n">
        <v>5458</v>
      </c>
      <c r="C37" s="18">
        <f>(0.0/B37*100)</f>
        <v/>
      </c>
      <c r="D37" s="19" t="n">
        <v>5458</v>
      </c>
      <c r="E37" s="18" t="n">
        <v>333.37633078</v>
      </c>
      <c r="F37" s="20" t="n">
        <v>23.65959031</v>
      </c>
      <c r="G37" s="18" t="n">
        <v>404.190376</v>
      </c>
      <c r="H37" s="20" t="n">
        <v>10.05439577</v>
      </c>
      <c r="I37" s="18" t="n">
        <v>494.78895324</v>
      </c>
      <c r="J37" s="20" t="n">
        <v>2.98071631</v>
      </c>
      <c r="K37" s="18" t="n">
        <v>607.16670448</v>
      </c>
      <c r="L37" s="20" t="n">
        <v>18.65229733</v>
      </c>
      <c r="M37" s="18" t="n">
        <v>606.3348999999999</v>
      </c>
      <c r="N37" s="20" t="n">
        <v>72.72769748</v>
      </c>
      <c r="O37" s="18" t="s">
        <v>481</v>
      </c>
      <c r="P37" s="20" t="s">
        <v>481</v>
      </c>
      <c r="Q37" s="18" t="s">
        <v>481</v>
      </c>
      <c r="R37" s="20" t="s">
        <v>481</v>
      </c>
      <c r="S37" s="18" t="s">
        <v>481</v>
      </c>
      <c r="T37" s="20" t="s">
        <v>481</v>
      </c>
      <c r="U37" s="18" t="s">
        <v>481</v>
      </c>
      <c r="V37" s="20" t="s">
        <v>481</v>
      </c>
      <c r="W37" s="18" t="s">
        <v>481</v>
      </c>
      <c r="X37" s="20" t="s">
        <v>481</v>
      </c>
      <c r="Y37" s="21" t="s">
        <v>482</v>
      </c>
      <c r="Z37" s="22" t="s">
        <v>482</v>
      </c>
    </row>
    <row r="38" spans="1:26">
      <c r="A38" s="15" t="s">
        <v>513</v>
      </c>
      <c r="B38" s="17" t="n">
        <v>5860</v>
      </c>
      <c r="C38" s="18">
        <f>(0.0/B38*100)</f>
        <v/>
      </c>
      <c r="D38" s="19" t="n">
        <v>5860</v>
      </c>
      <c r="E38" s="18" t="n">
        <v>392.26584556</v>
      </c>
      <c r="F38" s="20" t="n">
        <v>15.88028022</v>
      </c>
      <c r="G38" s="18" t="n">
        <v>451.99337763</v>
      </c>
      <c r="H38" s="20" t="n">
        <v>5.47166245</v>
      </c>
      <c r="I38" s="18" t="n">
        <v>513.91983313</v>
      </c>
      <c r="J38" s="20" t="n">
        <v>3.27379584</v>
      </c>
      <c r="K38" s="18" t="n">
        <v>573.65614709</v>
      </c>
      <c r="L38" s="20" t="n">
        <v>5.25545351</v>
      </c>
      <c r="M38" s="18" t="n">
        <v>632.6493566</v>
      </c>
      <c r="N38" s="20" t="n">
        <v>17.97739918</v>
      </c>
      <c r="O38" s="18" t="n">
        <v>690.1402</v>
      </c>
      <c r="P38" s="20" t="n">
        <v>44.20508051</v>
      </c>
      <c r="Q38" s="18" t="s">
        <v>481</v>
      </c>
      <c r="R38" s="20" t="s">
        <v>481</v>
      </c>
      <c r="S38" s="18" t="n">
        <v>397.34434808</v>
      </c>
      <c r="T38" s="20" t="n">
        <v>18.29940429</v>
      </c>
      <c r="U38" s="18" t="s">
        <v>481</v>
      </c>
      <c r="V38" s="20" t="s">
        <v>481</v>
      </c>
      <c r="W38" s="18" t="s">
        <v>481</v>
      </c>
      <c r="X38" s="20" t="s">
        <v>481</v>
      </c>
      <c r="Y38" s="21" t="s">
        <v>482</v>
      </c>
      <c r="Z38" s="22" t="s">
        <v>482</v>
      </c>
    </row>
    <row r="39" spans="1:26">
      <c r="A39" s="15" t="s">
        <v>514</v>
      </c>
      <c r="B39" s="17" t="n">
        <v>5895</v>
      </c>
      <c r="C39" s="18">
        <f>(0.0/B39*100)</f>
        <v/>
      </c>
      <c r="D39" s="19" t="n">
        <v>5895</v>
      </c>
      <c r="E39" s="18" t="n">
        <v>330.33479234</v>
      </c>
      <c r="F39" s="20" t="n">
        <v>15.07541414</v>
      </c>
      <c r="G39" s="18" t="n">
        <v>349.16232968</v>
      </c>
      <c r="H39" s="20" t="n">
        <v>11.485198</v>
      </c>
      <c r="I39" s="18" t="n">
        <v>383.8306075</v>
      </c>
      <c r="J39" s="20" t="n">
        <v>5.39072167</v>
      </c>
      <c r="K39" s="18" t="n">
        <v>434.47724616</v>
      </c>
      <c r="L39" s="20" t="n">
        <v>4.73241298</v>
      </c>
      <c r="M39" s="18" t="n">
        <v>412.58583994</v>
      </c>
      <c r="N39" s="20" t="n">
        <v>10.46427142</v>
      </c>
      <c r="O39" s="18" t="n">
        <v>430.9408567</v>
      </c>
      <c r="P39" s="20" t="n">
        <v>39.95865225</v>
      </c>
      <c r="Q39" s="18" t="s">
        <v>481</v>
      </c>
      <c r="R39" s="20" t="s">
        <v>481</v>
      </c>
      <c r="S39" s="18" t="s">
        <v>481</v>
      </c>
      <c r="T39" s="20" t="s">
        <v>481</v>
      </c>
      <c r="U39" s="18" t="s">
        <v>481</v>
      </c>
      <c r="V39" s="20" t="s">
        <v>481</v>
      </c>
      <c r="W39" s="18" t="s">
        <v>481</v>
      </c>
      <c r="X39" s="20" t="s">
        <v>481</v>
      </c>
      <c r="Y39" s="21" t="s">
        <v>482</v>
      </c>
      <c r="Z39" s="22" t="s">
        <v>482</v>
      </c>
    </row>
    <row r="40" spans="1:26">
      <c r="A40" s="15" t="s">
        <v>515</v>
      </c>
      <c r="B40" s="17" t="n">
        <v>14157</v>
      </c>
      <c r="C40" s="18">
        <f>(0.0/B40*100)</f>
        <v/>
      </c>
      <c r="D40" s="19" t="n">
        <v>14157</v>
      </c>
      <c r="E40" s="18" t="s">
        <v>481</v>
      </c>
      <c r="F40" s="20" t="s">
        <v>481</v>
      </c>
      <c r="G40" s="18" t="s">
        <v>481</v>
      </c>
      <c r="H40" s="20" t="s">
        <v>481</v>
      </c>
      <c r="I40" s="18" t="s">
        <v>481</v>
      </c>
      <c r="J40" s="20" t="s">
        <v>481</v>
      </c>
      <c r="K40" s="18" t="n">
        <v>469.78761035</v>
      </c>
      <c r="L40" s="20" t="n">
        <v>8.343052200000001</v>
      </c>
      <c r="M40" s="18" t="n">
        <v>492.29267638</v>
      </c>
      <c r="N40" s="20" t="n">
        <v>2.4869416</v>
      </c>
      <c r="O40" s="18" t="n">
        <v>549.29149135</v>
      </c>
      <c r="P40" s="20" t="n">
        <v>19.86062216</v>
      </c>
      <c r="Q40" s="18" t="n">
        <v>553.6132</v>
      </c>
      <c r="R40" s="20" t="n">
        <v>17.33990802</v>
      </c>
      <c r="S40" s="18" t="s">
        <v>481</v>
      </c>
      <c r="T40" s="20" t="s">
        <v>481</v>
      </c>
      <c r="U40" s="18" t="s">
        <v>481</v>
      </c>
      <c r="V40" s="20" t="s">
        <v>481</v>
      </c>
      <c r="W40" s="18" t="s">
        <v>481</v>
      </c>
      <c r="X40" s="20" t="s">
        <v>481</v>
      </c>
      <c r="Y40" s="21" t="s">
        <v>482</v>
      </c>
      <c r="Z40" s="22" t="s">
        <v>482</v>
      </c>
    </row>
    <row r="41" spans="1:26">
      <c r="A41" s="15" t="s">
        <v>516</v>
      </c>
      <c r="B41" s="17" t="n">
        <v>5712</v>
      </c>
      <c r="C41" s="18">
        <f>(0.0/B41*100)</f>
        <v/>
      </c>
      <c r="D41" s="19" t="n">
        <v>5712</v>
      </c>
      <c r="E41" s="18" t="n">
        <v>397.2865</v>
      </c>
      <c r="F41" s="20" t="n">
        <v>21.76251171</v>
      </c>
      <c r="G41" s="18" t="n">
        <v>368.9080651</v>
      </c>
      <c r="H41" s="20" t="n">
        <v>24.35207068</v>
      </c>
      <c r="I41" s="18" t="n">
        <v>399.91298657</v>
      </c>
      <c r="J41" s="20" t="n">
        <v>4.9697349</v>
      </c>
      <c r="K41" s="18" t="n">
        <v>475.26678086</v>
      </c>
      <c r="L41" s="20" t="n">
        <v>2.93574989</v>
      </c>
      <c r="M41" s="18" t="n">
        <v>487.90907993</v>
      </c>
      <c r="N41" s="20" t="n">
        <v>5.2137341</v>
      </c>
      <c r="O41" s="18" t="n">
        <v>459.86272713</v>
      </c>
      <c r="P41" s="20" t="n">
        <v>55.48858602</v>
      </c>
      <c r="Q41" s="18" t="s">
        <v>481</v>
      </c>
      <c r="R41" s="20" t="s">
        <v>481</v>
      </c>
      <c r="S41" s="18" t="s">
        <v>481</v>
      </c>
      <c r="T41" s="20" t="s">
        <v>481</v>
      </c>
      <c r="U41" s="18" t="s">
        <v>481</v>
      </c>
      <c r="V41" s="20" t="s">
        <v>481</v>
      </c>
      <c r="W41" s="18" t="s">
        <v>481</v>
      </c>
      <c r="X41" s="20" t="s">
        <v>481</v>
      </c>
      <c r="Y41" s="21" t="s">
        <v>482</v>
      </c>
      <c r="Z41" s="22" t="s">
        <v>482</v>
      </c>
    </row>
    <row r="42" spans="1:26">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519</v>
      </c>
      <c r="B44" s="17" t="n">
        <v>5215</v>
      </c>
      <c r="C44" s="18">
        <f>(0.0/B44*100)</f>
        <v/>
      </c>
      <c r="D44" s="19" t="n">
        <v>5215</v>
      </c>
      <c r="E44" s="18" t="n">
        <v>275.33103511</v>
      </c>
      <c r="F44" s="20" t="n">
        <v>30.64047806</v>
      </c>
      <c r="G44" s="18" t="n">
        <v>373.59446824</v>
      </c>
      <c r="H44" s="20" t="n">
        <v>15.75842643</v>
      </c>
      <c r="I44" s="18" t="n">
        <v>406.0962388</v>
      </c>
      <c r="J44" s="20" t="n">
        <v>4.05488223</v>
      </c>
      <c r="K44" s="18" t="n">
        <v>417.79042874</v>
      </c>
      <c r="L44" s="20" t="n">
        <v>4.68237306</v>
      </c>
      <c r="M44" s="18" t="n">
        <v>437.62566374</v>
      </c>
      <c r="N44" s="20" t="n">
        <v>19.01304022</v>
      </c>
      <c r="O44" s="18" t="n">
        <v>411.37980179</v>
      </c>
      <c r="P44" s="20" t="n">
        <v>33.27099153</v>
      </c>
      <c r="Q44" s="18" t="s">
        <v>481</v>
      </c>
      <c r="R44" s="20" t="s">
        <v>481</v>
      </c>
      <c r="S44" s="18" t="s">
        <v>481</v>
      </c>
      <c r="T44" s="20" t="s">
        <v>481</v>
      </c>
      <c r="U44" s="18" t="s">
        <v>481</v>
      </c>
      <c r="V44" s="20" t="s">
        <v>481</v>
      </c>
      <c r="W44" s="18" t="s">
        <v>481</v>
      </c>
      <c r="X44" s="20" t="s">
        <v>481</v>
      </c>
      <c r="Y44" s="21" t="s">
        <v>482</v>
      </c>
      <c r="Z44" s="22" t="s">
        <v>482</v>
      </c>
    </row>
    <row r="45" spans="1:26">
      <c r="A45" s="15" t="s">
        <v>520</v>
      </c>
      <c r="B45" s="17" t="n">
        <v>5519</v>
      </c>
      <c r="C45" s="18">
        <f>(0.0/B45*100)</f>
        <v/>
      </c>
      <c r="D45" s="19" t="n">
        <v>5519</v>
      </c>
      <c r="E45" s="18" t="n">
        <v>323.45594424</v>
      </c>
      <c r="F45" s="20" t="n">
        <v>3.56140675</v>
      </c>
      <c r="G45" s="18" t="n">
        <v>337.56147958</v>
      </c>
      <c r="H45" s="20" t="n">
        <v>2.86607484</v>
      </c>
      <c r="I45" s="18" t="n">
        <v>355.82369357</v>
      </c>
      <c r="J45" s="20" t="n">
        <v>3.08850872</v>
      </c>
      <c r="K45" s="18" t="n">
        <v>416.04613111</v>
      </c>
      <c r="L45" s="20" t="n">
        <v>5.11525383</v>
      </c>
      <c r="M45" s="18" t="n">
        <v>444.26917718</v>
      </c>
      <c r="N45" s="20" t="n">
        <v>9.665354839999999</v>
      </c>
      <c r="O45" s="18" t="s">
        <v>481</v>
      </c>
      <c r="P45" s="20" t="s">
        <v>481</v>
      </c>
      <c r="Q45" s="18" t="s">
        <v>481</v>
      </c>
      <c r="R45" s="20" t="s">
        <v>481</v>
      </c>
      <c r="S45" s="18" t="n">
        <v>304.88026426</v>
      </c>
      <c r="T45" s="20" t="n">
        <v>21.53868405</v>
      </c>
      <c r="U45" s="18" t="s">
        <v>481</v>
      </c>
      <c r="V45" s="20" t="s">
        <v>481</v>
      </c>
      <c r="W45" s="18" t="s">
        <v>481</v>
      </c>
      <c r="X45" s="20" t="s">
        <v>481</v>
      </c>
      <c r="Y45" s="21" t="s">
        <v>482</v>
      </c>
      <c r="Z45" s="22" t="s">
        <v>482</v>
      </c>
    </row>
    <row r="46" spans="1:26">
      <c r="A46" s="15" t="s">
        <v>521</v>
      </c>
      <c r="B46" s="17" t="n">
        <v>23141</v>
      </c>
      <c r="C46" s="18">
        <f>(0.0/B46*100)</f>
        <v/>
      </c>
      <c r="D46" s="19" t="n">
        <v>23141</v>
      </c>
      <c r="E46" s="18" t="n">
        <v>297.47451537</v>
      </c>
      <c r="F46" s="20" t="n">
        <v>4.21151246</v>
      </c>
      <c r="G46" s="18" t="n">
        <v>303.37913073</v>
      </c>
      <c r="H46" s="20" t="n">
        <v>4.32674212</v>
      </c>
      <c r="I46" s="18" t="n">
        <v>327.86285086</v>
      </c>
      <c r="J46" s="20" t="n">
        <v>5.20070503</v>
      </c>
      <c r="K46" s="18" t="n">
        <v>369.55512622</v>
      </c>
      <c r="L46" s="20" t="n">
        <v>3.79393526</v>
      </c>
      <c r="M46" s="18" t="n">
        <v>415.19186298</v>
      </c>
      <c r="N46" s="20" t="n">
        <v>3.23802244</v>
      </c>
      <c r="O46" s="18" t="n">
        <v>430.7974602</v>
      </c>
      <c r="P46" s="20" t="n">
        <v>8.50217902</v>
      </c>
      <c r="Q46" s="18" t="s">
        <v>481</v>
      </c>
      <c r="R46" s="20" t="s">
        <v>481</v>
      </c>
      <c r="S46" s="18" t="s">
        <v>481</v>
      </c>
      <c r="T46" s="20" t="s">
        <v>481</v>
      </c>
      <c r="U46" s="18" t="s">
        <v>481</v>
      </c>
      <c r="V46" s="20" t="s">
        <v>481</v>
      </c>
      <c r="W46" s="18" t="s">
        <v>481</v>
      </c>
      <c r="X46" s="20" t="s">
        <v>481</v>
      </c>
      <c r="Y46" s="21" t="s">
        <v>482</v>
      </c>
      <c r="Z46" s="22" t="s">
        <v>482</v>
      </c>
    </row>
    <row r="47" spans="1:26">
      <c r="A47" s="15" t="s">
        <v>522</v>
      </c>
      <c r="B47" s="17" t="n">
        <v>5928</v>
      </c>
      <c r="C47" s="18">
        <f>(0.0/B47*100)</f>
        <v/>
      </c>
      <c r="D47" s="19" t="n">
        <v>5928</v>
      </c>
      <c r="E47" s="18" t="n">
        <v>343.32836806</v>
      </c>
      <c r="F47" s="20" t="n">
        <v>28.80108059</v>
      </c>
      <c r="G47" s="18" t="n">
        <v>351.53882895</v>
      </c>
      <c r="H47" s="20" t="n">
        <v>10.81123611</v>
      </c>
      <c r="I47" s="18" t="n">
        <v>444.50491808</v>
      </c>
      <c r="J47" s="20" t="n">
        <v>3.95382901</v>
      </c>
      <c r="K47" s="18" t="n">
        <v>444.25325959</v>
      </c>
      <c r="L47" s="20" t="n">
        <v>10.19377195</v>
      </c>
      <c r="M47" s="18" t="s">
        <v>481</v>
      </c>
      <c r="N47" s="20" t="s">
        <v>481</v>
      </c>
      <c r="O47" s="18" t="s">
        <v>481</v>
      </c>
      <c r="P47" s="20" t="s">
        <v>481</v>
      </c>
      <c r="Q47" s="18" t="s">
        <v>481</v>
      </c>
      <c r="R47" s="20" t="s">
        <v>481</v>
      </c>
      <c r="S47" s="18" t="s">
        <v>481</v>
      </c>
      <c r="T47" s="20" t="s">
        <v>481</v>
      </c>
      <c r="U47" s="18" t="s">
        <v>481</v>
      </c>
      <c r="V47" s="20" t="s">
        <v>481</v>
      </c>
      <c r="W47" s="18" t="s">
        <v>481</v>
      </c>
      <c r="X47" s="20" t="s">
        <v>481</v>
      </c>
      <c r="Y47" s="21" t="s">
        <v>482</v>
      </c>
      <c r="Z47" s="22" t="s">
        <v>482</v>
      </c>
    </row>
    <row r="48" spans="1:26">
      <c r="A48" s="15" t="s">
        <v>523</v>
      </c>
      <c r="B48" s="17" t="n">
        <v>9841</v>
      </c>
      <c r="C48" s="18">
        <f>(0.0/B48*100)</f>
        <v/>
      </c>
      <c r="D48" s="19" t="n">
        <v>9841</v>
      </c>
      <c r="E48" s="18" t="n">
        <v>412.40523948</v>
      </c>
      <c r="F48" s="20" t="n">
        <v>11.22654806</v>
      </c>
      <c r="G48" s="18" t="n">
        <v>439.45007016</v>
      </c>
      <c r="H48" s="20" t="n">
        <v>5.88231911</v>
      </c>
      <c r="I48" s="18" t="n">
        <v>510.50827633</v>
      </c>
      <c r="J48" s="20" t="n">
        <v>4.5474313</v>
      </c>
      <c r="K48" s="18" t="n">
        <v>587.81513395</v>
      </c>
      <c r="L48" s="20" t="n">
        <v>7.78143715</v>
      </c>
      <c r="M48" s="18" t="n">
        <v>582.2205622</v>
      </c>
      <c r="N48" s="20" t="n">
        <v>23.65992811</v>
      </c>
      <c r="O48" s="18" t="n">
        <v>590.8527775</v>
      </c>
      <c r="P48" s="20" t="n">
        <v>34.35400216</v>
      </c>
      <c r="Q48" s="18" t="s">
        <v>481</v>
      </c>
      <c r="R48" s="20" t="s">
        <v>481</v>
      </c>
      <c r="S48" s="18" t="s">
        <v>481</v>
      </c>
      <c r="T48" s="20" t="s">
        <v>481</v>
      </c>
      <c r="U48" s="18" t="s">
        <v>481</v>
      </c>
      <c r="V48" s="20" t="s">
        <v>481</v>
      </c>
      <c r="W48" s="18" t="s">
        <v>481</v>
      </c>
      <c r="X48" s="20" t="s">
        <v>481</v>
      </c>
      <c r="Y48" s="21" t="s">
        <v>482</v>
      </c>
      <c r="Z48" s="22" t="s">
        <v>482</v>
      </c>
    </row>
    <row r="49" spans="1:26">
      <c r="A49" s="15" t="s">
        <v>524</v>
      </c>
      <c r="B49" s="17" t="n">
        <v>6349</v>
      </c>
      <c r="C49" s="18">
        <f>(0.0/B49*100)</f>
        <v/>
      </c>
      <c r="D49" s="19" t="n">
        <v>6349</v>
      </c>
      <c r="E49" s="18" t="n">
        <v>375.17376579</v>
      </c>
      <c r="F49" s="20" t="n">
        <v>11.96162577</v>
      </c>
      <c r="G49" s="18" t="n">
        <v>365.93648665</v>
      </c>
      <c r="H49" s="20" t="n">
        <v>5.16497182</v>
      </c>
      <c r="I49" s="18" t="n">
        <v>399.31063926</v>
      </c>
      <c r="J49" s="20" t="n">
        <v>3.97149959</v>
      </c>
      <c r="K49" s="18" t="n">
        <v>420.41725498</v>
      </c>
      <c r="L49" s="20" t="n">
        <v>3.46303307</v>
      </c>
      <c r="M49" s="18" t="n">
        <v>435.14684689</v>
      </c>
      <c r="N49" s="20" t="n">
        <v>6.93191466</v>
      </c>
      <c r="O49" s="18" t="s">
        <v>481</v>
      </c>
      <c r="P49" s="20" t="s">
        <v>481</v>
      </c>
      <c r="Q49" s="18" t="s">
        <v>481</v>
      </c>
      <c r="R49" s="20" t="s">
        <v>481</v>
      </c>
      <c r="S49" s="18" t="s">
        <v>481</v>
      </c>
      <c r="T49" s="20" t="s">
        <v>481</v>
      </c>
      <c r="U49" s="18" t="s">
        <v>481</v>
      </c>
      <c r="V49" s="20" t="s">
        <v>481</v>
      </c>
      <c r="W49" s="18" t="s">
        <v>481</v>
      </c>
      <c r="X49" s="20" t="s">
        <v>481</v>
      </c>
      <c r="Y49" s="21" t="s">
        <v>482</v>
      </c>
      <c r="Z49" s="22" t="s">
        <v>482</v>
      </c>
    </row>
    <row r="50" spans="1:26">
      <c r="A50" s="15" t="s">
        <v>525</v>
      </c>
      <c r="B50" s="17" t="n">
        <v>11795</v>
      </c>
      <c r="C50" s="18">
        <f>(0.0/B50*100)</f>
        <v/>
      </c>
      <c r="D50" s="19" t="n">
        <v>11795</v>
      </c>
      <c r="E50" s="18" t="n">
        <v>322.63556816</v>
      </c>
      <c r="F50" s="20" t="n">
        <v>5.81049337</v>
      </c>
      <c r="G50" s="18" t="n">
        <v>345.02380278</v>
      </c>
      <c r="H50" s="20" t="n">
        <v>4.31163628</v>
      </c>
      <c r="I50" s="18" t="n">
        <v>364.97434115</v>
      </c>
      <c r="J50" s="20" t="n">
        <v>2.98722527</v>
      </c>
      <c r="K50" s="18" t="n">
        <v>406.46240788</v>
      </c>
      <c r="L50" s="20" t="n">
        <v>2.98549592</v>
      </c>
      <c r="M50" s="18" t="n">
        <v>429.98046798</v>
      </c>
      <c r="N50" s="20" t="n">
        <v>3.43971889</v>
      </c>
      <c r="O50" s="18" t="s">
        <v>481</v>
      </c>
      <c r="P50" s="20" t="s">
        <v>481</v>
      </c>
      <c r="Q50" s="18" t="s">
        <v>481</v>
      </c>
      <c r="R50" s="20" t="s">
        <v>481</v>
      </c>
      <c r="S50" s="18" t="s">
        <v>481</v>
      </c>
      <c r="T50" s="20" t="s">
        <v>481</v>
      </c>
      <c r="U50" s="18" t="s">
        <v>481</v>
      </c>
      <c r="V50" s="20" t="s">
        <v>481</v>
      </c>
      <c r="W50" s="18" t="s">
        <v>481</v>
      </c>
      <c r="X50" s="20" t="s">
        <v>481</v>
      </c>
      <c r="Y50" s="21" t="s">
        <v>482</v>
      </c>
      <c r="Z50" s="22" t="s">
        <v>482</v>
      </c>
    </row>
    <row r="51" spans="1:26">
      <c r="A51" s="15" t="s">
        <v>526</v>
      </c>
      <c r="B51" s="17" t="n">
        <v>6866</v>
      </c>
      <c r="C51" s="18">
        <f>(0.0/B51*100)</f>
        <v/>
      </c>
      <c r="D51" s="19" t="n">
        <v>6866</v>
      </c>
      <c r="E51" s="18" t="n">
        <v>335.74876304</v>
      </c>
      <c r="F51" s="20" t="n">
        <v>4.48888913</v>
      </c>
      <c r="G51" s="18" t="n">
        <v>358.87454758</v>
      </c>
      <c r="H51" s="20" t="n">
        <v>3.23182426</v>
      </c>
      <c r="I51" s="18" t="n">
        <v>398.91246533</v>
      </c>
      <c r="J51" s="20" t="n">
        <v>2.67002102</v>
      </c>
      <c r="K51" s="18" t="n">
        <v>422.16812887</v>
      </c>
      <c r="L51" s="20" t="n">
        <v>3.39340592</v>
      </c>
      <c r="M51" s="18" t="n">
        <v>428.8260211</v>
      </c>
      <c r="N51" s="20" t="n">
        <v>33.22321906</v>
      </c>
      <c r="O51" s="18" t="n">
        <v>378.89130104</v>
      </c>
      <c r="P51" s="20" t="n">
        <v>51.84349386</v>
      </c>
      <c r="Q51" s="18" t="s">
        <v>481</v>
      </c>
      <c r="R51" s="20" t="s">
        <v>481</v>
      </c>
      <c r="S51" s="18" t="s">
        <v>481</v>
      </c>
      <c r="T51" s="20" t="s">
        <v>481</v>
      </c>
      <c r="U51" s="18" t="s">
        <v>481</v>
      </c>
      <c r="V51" s="20" t="s">
        <v>481</v>
      </c>
      <c r="W51" s="18" t="s">
        <v>481</v>
      </c>
      <c r="X51" s="20" t="s">
        <v>481</v>
      </c>
      <c r="Y51" s="21" t="s">
        <v>482</v>
      </c>
      <c r="Z51" s="22" t="s">
        <v>482</v>
      </c>
    </row>
    <row r="52" spans="1:26">
      <c r="A52" s="15" t="s">
        <v>527</v>
      </c>
      <c r="B52" s="17" t="n">
        <v>5809</v>
      </c>
      <c r="C52" s="18">
        <f>(0.0/B52*100)</f>
        <v/>
      </c>
      <c r="D52" s="19" t="n">
        <v>5809</v>
      </c>
      <c r="E52" s="18" t="s">
        <v>481</v>
      </c>
      <c r="F52" s="20" t="s">
        <v>481</v>
      </c>
      <c r="G52" s="18" t="n">
        <v>395.79106443</v>
      </c>
      <c r="H52" s="20" t="n">
        <v>22.92723219</v>
      </c>
      <c r="I52" s="18" t="n">
        <v>458.88317391</v>
      </c>
      <c r="J52" s="20" t="n">
        <v>2.75843519</v>
      </c>
      <c r="K52" s="18" t="n">
        <v>484.59999032</v>
      </c>
      <c r="L52" s="20" t="n">
        <v>4.49987681</v>
      </c>
      <c r="M52" s="18" t="s">
        <v>481</v>
      </c>
      <c r="N52" s="20" t="s">
        <v>481</v>
      </c>
      <c r="O52" s="18" t="s">
        <v>481</v>
      </c>
      <c r="P52" s="20" t="s">
        <v>481</v>
      </c>
      <c r="Q52" s="18" t="s">
        <v>481</v>
      </c>
      <c r="R52" s="20" t="s">
        <v>481</v>
      </c>
      <c r="S52" s="18" t="s">
        <v>481</v>
      </c>
      <c r="T52" s="20" t="s">
        <v>481</v>
      </c>
      <c r="U52" s="18" t="s">
        <v>481</v>
      </c>
      <c r="V52" s="20" t="s">
        <v>481</v>
      </c>
      <c r="W52" s="18" t="s">
        <v>481</v>
      </c>
      <c r="X52" s="20" t="s">
        <v>481</v>
      </c>
      <c r="Y52" s="21" t="s">
        <v>482</v>
      </c>
      <c r="Z52" s="22" t="s">
        <v>482</v>
      </c>
    </row>
    <row r="53" spans="1:26">
      <c r="A53" s="15" t="s">
        <v>528</v>
      </c>
      <c r="B53" s="17" t="n">
        <v>5571</v>
      </c>
      <c r="C53" s="18">
        <f>(0.0/B53*100)</f>
        <v/>
      </c>
      <c r="D53" s="19" t="n">
        <v>5571</v>
      </c>
      <c r="E53" s="18" t="s">
        <v>481</v>
      </c>
      <c r="F53" s="20" t="s">
        <v>481</v>
      </c>
      <c r="G53" s="18" t="n">
        <v>338.90760336</v>
      </c>
      <c r="H53" s="20" t="n">
        <v>15.38487939</v>
      </c>
      <c r="I53" s="18" t="n">
        <v>370.00556305</v>
      </c>
      <c r="J53" s="20" t="n">
        <v>4.76545161</v>
      </c>
      <c r="K53" s="18" t="n">
        <v>440.85997765</v>
      </c>
      <c r="L53" s="20" t="n">
        <v>1.79016023</v>
      </c>
      <c r="M53" s="18" t="n">
        <v>536.85730126</v>
      </c>
      <c r="N53" s="20" t="n">
        <v>15.36047674</v>
      </c>
      <c r="O53" s="18" t="s">
        <v>481</v>
      </c>
      <c r="P53" s="20" t="s">
        <v>481</v>
      </c>
      <c r="Q53" s="18" t="s">
        <v>481</v>
      </c>
      <c r="R53" s="20" t="s">
        <v>481</v>
      </c>
      <c r="S53" s="18" t="s">
        <v>481</v>
      </c>
      <c r="T53" s="20" t="s">
        <v>481</v>
      </c>
      <c r="U53" s="18" t="s">
        <v>481</v>
      </c>
      <c r="V53" s="20" t="s">
        <v>481</v>
      </c>
      <c r="W53" s="18" t="s">
        <v>481</v>
      </c>
      <c r="X53" s="20" t="s">
        <v>481</v>
      </c>
      <c r="Y53" s="21" t="s">
        <v>482</v>
      </c>
      <c r="Z53" s="22" t="s">
        <v>482</v>
      </c>
    </row>
    <row r="54" spans="1:26">
      <c r="A54" s="15" t="s">
        <v>529</v>
      </c>
      <c r="B54" s="17" t="n">
        <v>4740</v>
      </c>
      <c r="C54" s="18">
        <f>(0.0/B54*100)</f>
        <v/>
      </c>
      <c r="D54" s="19" t="n">
        <v>4740</v>
      </c>
      <c r="E54" s="18" t="n">
        <v>268.23059974</v>
      </c>
      <c r="F54" s="20" t="n">
        <v>4.04127673</v>
      </c>
      <c r="G54" s="18" t="n">
        <v>275.1333404</v>
      </c>
      <c r="H54" s="20" t="n">
        <v>3.37784011</v>
      </c>
      <c r="I54" s="18" t="n">
        <v>313.61858353</v>
      </c>
      <c r="J54" s="20" t="n">
        <v>3.89942417</v>
      </c>
      <c r="K54" s="18" t="n">
        <v>346.00492924</v>
      </c>
      <c r="L54" s="20" t="n">
        <v>3.72847816</v>
      </c>
      <c r="M54" s="18" t="n">
        <v>364.93336711</v>
      </c>
      <c r="N54" s="20" t="n">
        <v>4.55983681</v>
      </c>
      <c r="O54" s="18" t="n">
        <v>387.29309971</v>
      </c>
      <c r="P54" s="20" t="n">
        <v>9.34151211</v>
      </c>
      <c r="Q54" s="18" t="s">
        <v>481</v>
      </c>
      <c r="R54" s="20" t="s">
        <v>481</v>
      </c>
      <c r="S54" s="18" t="s">
        <v>481</v>
      </c>
      <c r="T54" s="20" t="s">
        <v>481</v>
      </c>
      <c r="U54" s="18" t="s">
        <v>481</v>
      </c>
      <c r="V54" s="20" t="s">
        <v>481</v>
      </c>
      <c r="W54" s="18" t="s">
        <v>481</v>
      </c>
      <c r="X54" s="20" t="s">
        <v>481</v>
      </c>
      <c r="Y54" s="21" t="s">
        <v>482</v>
      </c>
      <c r="Z54" s="22" t="s">
        <v>482</v>
      </c>
    </row>
    <row r="55" spans="1:26">
      <c r="A55" s="15" t="s">
        <v>530</v>
      </c>
      <c r="B55" s="17" t="n">
        <v>5316</v>
      </c>
      <c r="C55" s="18">
        <f>(0.0/B55*100)</f>
        <v/>
      </c>
      <c r="D55" s="19" t="n">
        <v>5316</v>
      </c>
      <c r="E55" s="18" t="n">
        <v>282.12557781</v>
      </c>
      <c r="F55" s="20" t="n">
        <v>30.79826559</v>
      </c>
      <c r="G55" s="18" t="n">
        <v>328.40208152</v>
      </c>
      <c r="H55" s="20" t="n">
        <v>19.04130645</v>
      </c>
      <c r="I55" s="18" t="n">
        <v>372.33101741</v>
      </c>
      <c r="J55" s="20" t="n">
        <v>4.25286404</v>
      </c>
      <c r="K55" s="18" t="n">
        <v>415.5312816</v>
      </c>
      <c r="L55" s="20" t="n">
        <v>2.62105558</v>
      </c>
      <c r="M55" s="18" t="n">
        <v>441.9509128</v>
      </c>
      <c r="N55" s="20" t="n">
        <v>13.32133535</v>
      </c>
      <c r="O55" s="18" t="s">
        <v>481</v>
      </c>
      <c r="P55" s="20" t="s">
        <v>481</v>
      </c>
      <c r="Q55" s="18" t="s">
        <v>481</v>
      </c>
      <c r="R55" s="20" t="s">
        <v>481</v>
      </c>
      <c r="S55" s="18" t="n">
        <v>309.3839168</v>
      </c>
      <c r="T55" s="20" t="n">
        <v>12.36220664</v>
      </c>
      <c r="U55" s="18" t="s">
        <v>481</v>
      </c>
      <c r="V55" s="20" t="s">
        <v>481</v>
      </c>
      <c r="W55" s="18" t="s">
        <v>481</v>
      </c>
      <c r="X55" s="20" t="s">
        <v>481</v>
      </c>
      <c r="Y55" s="21" t="s">
        <v>482</v>
      </c>
      <c r="Z55" s="22" t="s">
        <v>482</v>
      </c>
    </row>
    <row r="56" spans="1:26">
      <c r="A56" s="15" t="s">
        <v>531</v>
      </c>
      <c r="B56" s="17" t="n">
        <v>5359</v>
      </c>
      <c r="C56" s="18">
        <f>(0.0/B56*100)</f>
        <v/>
      </c>
      <c r="D56" s="19" t="n">
        <v>5359</v>
      </c>
      <c r="E56" s="18" t="n">
        <v>441.99565439</v>
      </c>
      <c r="F56" s="20" t="n">
        <v>11.90145275</v>
      </c>
      <c r="G56" s="18" t="n">
        <v>481.48531627</v>
      </c>
      <c r="H56" s="20" t="n">
        <v>6.35416041</v>
      </c>
      <c r="I56" s="18" t="n">
        <v>526.6428942</v>
      </c>
      <c r="J56" s="20" t="n">
        <v>3.74019411</v>
      </c>
      <c r="K56" s="18" t="n">
        <v>563.1336136</v>
      </c>
      <c r="L56" s="20" t="n">
        <v>2.74735036</v>
      </c>
      <c r="M56" s="18" t="n">
        <v>598.8560427899999</v>
      </c>
      <c r="N56" s="20" t="n">
        <v>35.85575273</v>
      </c>
      <c r="O56" s="18" t="s">
        <v>481</v>
      </c>
      <c r="P56" s="20" t="s">
        <v>481</v>
      </c>
      <c r="Q56" s="18" t="s">
        <v>481</v>
      </c>
      <c r="R56" s="20" t="s">
        <v>481</v>
      </c>
      <c r="S56" s="18" t="s">
        <v>481</v>
      </c>
      <c r="T56" s="20" t="s">
        <v>481</v>
      </c>
      <c r="U56" s="18" t="s">
        <v>481</v>
      </c>
      <c r="V56" s="20" t="s">
        <v>481</v>
      </c>
      <c r="W56" s="18" t="s">
        <v>481</v>
      </c>
      <c r="X56" s="20" t="s">
        <v>481</v>
      </c>
      <c r="Y56" s="21" t="s">
        <v>482</v>
      </c>
      <c r="Z56" s="22" t="s">
        <v>482</v>
      </c>
    </row>
    <row r="57" spans="1:26">
      <c r="A57" s="15" t="s">
        <v>532</v>
      </c>
      <c r="B57" s="17" t="n">
        <v>6513</v>
      </c>
      <c r="C57" s="18">
        <f>(0.0/B57*100)</f>
        <v/>
      </c>
      <c r="D57" s="19" t="n">
        <v>6513</v>
      </c>
      <c r="E57" s="18" t="n">
        <v>323.22237863</v>
      </c>
      <c r="F57" s="20" t="n">
        <v>9.889091759999999</v>
      </c>
      <c r="G57" s="18" t="n">
        <v>337.91264774</v>
      </c>
      <c r="H57" s="20" t="n">
        <v>5.72156244</v>
      </c>
      <c r="I57" s="18" t="n">
        <v>369.38996025</v>
      </c>
      <c r="J57" s="20" t="n">
        <v>3.98474072</v>
      </c>
      <c r="K57" s="18" t="n">
        <v>411.08358866</v>
      </c>
      <c r="L57" s="20" t="n">
        <v>4.88165341</v>
      </c>
      <c r="M57" s="18" t="n">
        <v>424.18533138</v>
      </c>
      <c r="N57" s="20" t="n">
        <v>9.319978300000001</v>
      </c>
      <c r="O57" s="18" t="n">
        <v>581.9314000000001</v>
      </c>
      <c r="P57" s="20" t="n">
        <v>34.6385974</v>
      </c>
      <c r="Q57" s="18" t="s">
        <v>481</v>
      </c>
      <c r="R57" s="20" t="s">
        <v>481</v>
      </c>
      <c r="S57" s="18" t="s">
        <v>481</v>
      </c>
      <c r="T57" s="20" t="s">
        <v>481</v>
      </c>
      <c r="U57" s="18" t="s">
        <v>481</v>
      </c>
      <c r="V57" s="20" t="s">
        <v>481</v>
      </c>
      <c r="W57" s="18" t="s">
        <v>481</v>
      </c>
      <c r="X57" s="20" t="s">
        <v>481</v>
      </c>
      <c r="Y57" s="21" t="s">
        <v>482</v>
      </c>
      <c r="Z57" s="22" t="s">
        <v>482</v>
      </c>
    </row>
    <row r="58" spans="1:26">
      <c r="A58" s="15" t="s">
        <v>533</v>
      </c>
      <c r="B58" s="17" t="n">
        <v>7267</v>
      </c>
      <c r="C58" s="18">
        <f>(0.0/B58*100)</f>
        <v/>
      </c>
      <c r="D58" s="19" t="n">
        <v>7267</v>
      </c>
      <c r="E58" s="18" t="n">
        <v>291.47622297</v>
      </c>
      <c r="F58" s="20" t="n">
        <v>36.27684226</v>
      </c>
      <c r="G58" s="18" t="n">
        <v>303.24995808</v>
      </c>
      <c r="H58" s="20" t="n">
        <v>20.76936965</v>
      </c>
      <c r="I58" s="18" t="n">
        <v>323.64083133</v>
      </c>
      <c r="J58" s="20" t="n">
        <v>6.97281856</v>
      </c>
      <c r="K58" s="18" t="n">
        <v>384.93641358</v>
      </c>
      <c r="L58" s="20" t="n">
        <v>2.66530221</v>
      </c>
      <c r="M58" s="18" t="s">
        <v>481</v>
      </c>
      <c r="N58" s="20" t="s">
        <v>481</v>
      </c>
      <c r="O58" s="18" t="s">
        <v>481</v>
      </c>
      <c r="P58" s="20" t="s">
        <v>481</v>
      </c>
      <c r="Q58" s="18" t="s">
        <v>481</v>
      </c>
      <c r="R58" s="20" t="s">
        <v>481</v>
      </c>
      <c r="S58" s="18" t="s">
        <v>481</v>
      </c>
      <c r="T58" s="20" t="s">
        <v>481</v>
      </c>
      <c r="U58" s="18" t="s">
        <v>481</v>
      </c>
      <c r="V58" s="20" t="s">
        <v>481</v>
      </c>
      <c r="W58" s="18" t="s">
        <v>481</v>
      </c>
      <c r="X58" s="20" t="s">
        <v>481</v>
      </c>
      <c r="Y58" s="21" t="s">
        <v>482</v>
      </c>
      <c r="Z58" s="22" t="s">
        <v>482</v>
      </c>
    </row>
    <row r="59" spans="1:26">
      <c r="A59" s="15" t="s">
        <v>534</v>
      </c>
      <c r="B59" s="17" t="n">
        <v>4826</v>
      </c>
      <c r="C59" s="18">
        <f>(0.0/B59*100)</f>
        <v/>
      </c>
      <c r="D59" s="19" t="n">
        <v>4826</v>
      </c>
      <c r="E59" s="18" t="n">
        <v>274.9904</v>
      </c>
      <c r="F59" s="20" t="n">
        <v>39.52164682</v>
      </c>
      <c r="G59" s="18" t="n">
        <v>294.42732412</v>
      </c>
      <c r="H59" s="20" t="n">
        <v>18.74587383</v>
      </c>
      <c r="I59" s="18" t="n">
        <v>343.93847181</v>
      </c>
      <c r="J59" s="20" t="n">
        <v>3.28662524</v>
      </c>
      <c r="K59" s="18" t="n">
        <v>367.6082318</v>
      </c>
      <c r="L59" s="20" t="n">
        <v>1.77974497</v>
      </c>
      <c r="M59" s="18" t="n">
        <v>382.62838821</v>
      </c>
      <c r="N59" s="20" t="n">
        <v>9.92936424</v>
      </c>
      <c r="O59" s="18" t="s">
        <v>481</v>
      </c>
      <c r="P59" s="20" t="s">
        <v>481</v>
      </c>
      <c r="Q59" s="18" t="s">
        <v>481</v>
      </c>
      <c r="R59" s="20" t="s">
        <v>481</v>
      </c>
      <c r="S59" s="18" t="s">
        <v>481</v>
      </c>
      <c r="T59" s="20" t="s">
        <v>481</v>
      </c>
      <c r="U59" s="18" t="s">
        <v>481</v>
      </c>
      <c r="V59" s="20" t="s">
        <v>481</v>
      </c>
      <c r="W59" s="18" t="s">
        <v>481</v>
      </c>
      <c r="X59" s="20" t="s">
        <v>481</v>
      </c>
      <c r="Y59" s="21" t="s">
        <v>482</v>
      </c>
      <c r="Z59" s="22" t="s">
        <v>482</v>
      </c>
    </row>
    <row r="60" spans="1:26">
      <c r="A60" s="15" t="s">
        <v>535</v>
      </c>
      <c r="B60" s="17" t="n">
        <v>4546</v>
      </c>
      <c r="C60" s="18">
        <f>(0.0/B60*100)</f>
        <v/>
      </c>
      <c r="D60" s="19" t="n">
        <v>4546</v>
      </c>
      <c r="E60" s="18" t="n">
        <v>292.02900708</v>
      </c>
      <c r="F60" s="20" t="n">
        <v>8.02493647</v>
      </c>
      <c r="G60" s="18" t="n">
        <v>309.41649886</v>
      </c>
      <c r="H60" s="20" t="n">
        <v>6.35145738</v>
      </c>
      <c r="I60" s="18" t="n">
        <v>352.33245872</v>
      </c>
      <c r="J60" s="20" t="n">
        <v>7.13746968</v>
      </c>
      <c r="K60" s="18" t="n">
        <v>422.58409782</v>
      </c>
      <c r="L60" s="20" t="n">
        <v>4.45212575</v>
      </c>
      <c r="M60" s="18" t="n">
        <v>417.45218616</v>
      </c>
      <c r="N60" s="20" t="n">
        <v>7.04820889</v>
      </c>
      <c r="O60" s="18" t="n">
        <v>418.23028694</v>
      </c>
      <c r="P60" s="20" t="n">
        <v>20.7491978</v>
      </c>
      <c r="Q60" s="18" t="s">
        <v>481</v>
      </c>
      <c r="R60" s="20" t="s">
        <v>481</v>
      </c>
      <c r="S60" s="18" t="s">
        <v>481</v>
      </c>
      <c r="T60" s="20" t="s">
        <v>481</v>
      </c>
      <c r="U60" s="18" t="s">
        <v>481</v>
      </c>
      <c r="V60" s="20" t="s">
        <v>481</v>
      </c>
      <c r="W60" s="18" t="s">
        <v>481</v>
      </c>
      <c r="X60" s="20" t="s">
        <v>481</v>
      </c>
      <c r="Y60" s="21" t="s">
        <v>482</v>
      </c>
      <c r="Z60" s="22" t="s">
        <v>482</v>
      </c>
    </row>
    <row r="61" spans="1:26">
      <c r="A61" s="15" t="s">
        <v>536</v>
      </c>
      <c r="B61" s="17" t="n">
        <v>6525</v>
      </c>
      <c r="C61" s="18">
        <f>(0.0/B61*100)</f>
        <v/>
      </c>
      <c r="D61" s="19" t="n">
        <v>6525</v>
      </c>
      <c r="E61" s="18" t="n">
        <v>366.53003315</v>
      </c>
      <c r="F61" s="20" t="n">
        <v>26.82174761</v>
      </c>
      <c r="G61" s="18" t="n">
        <v>406.73550817</v>
      </c>
      <c r="H61" s="20" t="n">
        <v>7.86802014</v>
      </c>
      <c r="I61" s="18" t="n">
        <v>477.64118863</v>
      </c>
      <c r="J61" s="20" t="n">
        <v>2.54211155</v>
      </c>
      <c r="K61" s="18" t="n">
        <v>502.16034641</v>
      </c>
      <c r="L61" s="20" t="n">
        <v>4.20033609</v>
      </c>
      <c r="M61" s="18" t="n">
        <v>552.60178978</v>
      </c>
      <c r="N61" s="20" t="n">
        <v>34.20807875</v>
      </c>
      <c r="O61" s="18" t="s">
        <v>481</v>
      </c>
      <c r="P61" s="20" t="s">
        <v>481</v>
      </c>
      <c r="Q61" s="18" t="s">
        <v>481</v>
      </c>
      <c r="R61" s="20" t="s">
        <v>481</v>
      </c>
      <c r="S61" s="18" t="s">
        <v>481</v>
      </c>
      <c r="T61" s="20" t="s">
        <v>481</v>
      </c>
      <c r="U61" s="18" t="s">
        <v>481</v>
      </c>
      <c r="V61" s="20" t="s">
        <v>481</v>
      </c>
      <c r="W61" s="18" t="s">
        <v>481</v>
      </c>
      <c r="X61" s="20" t="s">
        <v>481</v>
      </c>
      <c r="Y61" s="21" t="s">
        <v>482</v>
      </c>
      <c r="Z61" s="22" t="s">
        <v>482</v>
      </c>
    </row>
    <row r="62" spans="1:26">
      <c r="A62" s="15" t="s">
        <v>537</v>
      </c>
      <c r="B62" s="17" t="n">
        <v>4476</v>
      </c>
      <c r="C62" s="18">
        <f>(0.0/B62*100)</f>
        <v/>
      </c>
      <c r="D62" s="19" t="n">
        <v>4476</v>
      </c>
      <c r="E62" s="18" t="n">
        <v>429.62182131</v>
      </c>
      <c r="F62" s="20" t="n">
        <v>7.08202181</v>
      </c>
      <c r="G62" s="18" t="n">
        <v>474.72850532</v>
      </c>
      <c r="H62" s="20" t="n">
        <v>3.57189354</v>
      </c>
      <c r="I62" s="18" t="n">
        <v>527.7018630699999</v>
      </c>
      <c r="J62" s="20" t="n">
        <v>2.31880618</v>
      </c>
      <c r="K62" s="18" t="n">
        <v>573.6074535499999</v>
      </c>
      <c r="L62" s="20" t="n">
        <v>1.47026257</v>
      </c>
      <c r="M62" s="18" t="n">
        <v>596.07281313</v>
      </c>
      <c r="N62" s="20" t="n">
        <v>14.51148655</v>
      </c>
      <c r="O62" s="18" t="s">
        <v>481</v>
      </c>
      <c r="P62" s="20" t="s">
        <v>481</v>
      </c>
      <c r="Q62" s="18" t="s">
        <v>481</v>
      </c>
      <c r="R62" s="20" t="s">
        <v>481</v>
      </c>
      <c r="S62" s="18" t="s">
        <v>481</v>
      </c>
      <c r="T62" s="20" t="s">
        <v>481</v>
      </c>
      <c r="U62" s="18" t="s">
        <v>481</v>
      </c>
      <c r="V62" s="20" t="s">
        <v>481</v>
      </c>
      <c r="W62" s="18" t="s">
        <v>481</v>
      </c>
      <c r="X62" s="20" t="s">
        <v>481</v>
      </c>
      <c r="Y62" s="21" t="s">
        <v>482</v>
      </c>
      <c r="Z62" s="22" t="s">
        <v>482</v>
      </c>
    </row>
    <row r="63" spans="1:26">
      <c r="A63" s="15" t="s">
        <v>538</v>
      </c>
      <c r="B63" s="17" t="n">
        <v>5324</v>
      </c>
      <c r="C63" s="18">
        <f>(0.0/B63*100)</f>
        <v/>
      </c>
      <c r="D63" s="19" t="n">
        <v>5324</v>
      </c>
      <c r="E63" s="18" t="n">
        <v>105.2564</v>
      </c>
      <c r="F63" s="20" t="n">
        <v>63.22331925</v>
      </c>
      <c r="G63" s="18" t="n">
        <v>164.3385</v>
      </c>
      <c r="H63" s="20" t="n">
        <v>60.23357429</v>
      </c>
      <c r="I63" s="18" t="n">
        <v>368.36725542</v>
      </c>
      <c r="J63" s="20" t="n">
        <v>1.58442062</v>
      </c>
      <c r="K63" s="18" t="n">
        <v>379.6304604</v>
      </c>
      <c r="L63" s="20" t="n">
        <v>2.63201704</v>
      </c>
      <c r="M63" s="18" t="s">
        <v>481</v>
      </c>
      <c r="N63" s="20" t="s">
        <v>481</v>
      </c>
      <c r="O63" s="18" t="s">
        <v>481</v>
      </c>
      <c r="P63" s="20" t="s">
        <v>481</v>
      </c>
      <c r="Q63" s="18" t="s">
        <v>481</v>
      </c>
      <c r="R63" s="20" t="s">
        <v>481</v>
      </c>
      <c r="S63" s="18" t="s">
        <v>481</v>
      </c>
      <c r="T63" s="20" t="s">
        <v>481</v>
      </c>
      <c r="U63" s="18" t="s">
        <v>481</v>
      </c>
      <c r="V63" s="20" t="s">
        <v>481</v>
      </c>
      <c r="W63" s="18" t="s">
        <v>481</v>
      </c>
      <c r="X63" s="20" t="s">
        <v>481</v>
      </c>
      <c r="Y63" s="21" t="s">
        <v>482</v>
      </c>
      <c r="Z63" s="22" t="s">
        <v>482</v>
      </c>
    </row>
    <row r="64" spans="1:26">
      <c r="A64" s="15" t="s">
        <v>539</v>
      </c>
      <c r="B64" s="17" t="n">
        <v>3634</v>
      </c>
      <c r="C64" s="18">
        <f>(0.0/B64*100)</f>
        <v/>
      </c>
      <c r="D64" s="19" t="n">
        <v>3634</v>
      </c>
      <c r="E64" s="18" t="s">
        <v>481</v>
      </c>
      <c r="F64" s="20" t="s">
        <v>481</v>
      </c>
      <c r="G64" s="18" t="s">
        <v>481</v>
      </c>
      <c r="H64" s="20" t="s">
        <v>481</v>
      </c>
      <c r="I64" s="18" t="n">
        <v>385.17644321</v>
      </c>
      <c r="J64" s="20" t="n">
        <v>37.32790362</v>
      </c>
      <c r="K64" s="18" t="n">
        <v>427.14976216</v>
      </c>
      <c r="L64" s="20" t="n">
        <v>7.09058776</v>
      </c>
      <c r="M64" s="18" t="n">
        <v>482.2393266</v>
      </c>
      <c r="N64" s="20" t="n">
        <v>1.77222935</v>
      </c>
      <c r="O64" s="18" t="n">
        <v>570.86680074</v>
      </c>
      <c r="P64" s="20" t="n">
        <v>39.60378528</v>
      </c>
      <c r="Q64" s="18" t="s">
        <v>481</v>
      </c>
      <c r="R64" s="20" t="s">
        <v>481</v>
      </c>
      <c r="S64" s="18" t="s">
        <v>481</v>
      </c>
      <c r="T64" s="20" t="s">
        <v>481</v>
      </c>
      <c r="U64" s="18" t="s">
        <v>481</v>
      </c>
      <c r="V64" s="20" t="s">
        <v>481</v>
      </c>
      <c r="W64" s="18" t="s">
        <v>481</v>
      </c>
      <c r="X64" s="20" t="s">
        <v>481</v>
      </c>
      <c r="Y64" s="21" t="s">
        <v>482</v>
      </c>
      <c r="Z64" s="22" t="s">
        <v>482</v>
      </c>
    </row>
    <row r="65" spans="1:26">
      <c r="A65" s="15" t="s">
        <v>540</v>
      </c>
      <c r="B65" s="17" t="n">
        <v>5325</v>
      </c>
      <c r="C65" s="18">
        <f>(0.0/B65*100)</f>
        <v/>
      </c>
      <c r="D65" s="19" t="n">
        <v>5325</v>
      </c>
      <c r="E65" s="18" t="n">
        <v>336.9263606</v>
      </c>
      <c r="F65" s="20" t="n">
        <v>28.24778564</v>
      </c>
      <c r="G65" s="18" t="n">
        <v>386.27522663</v>
      </c>
      <c r="H65" s="20" t="n">
        <v>4.87474278</v>
      </c>
      <c r="I65" s="18" t="n">
        <v>420.43502447</v>
      </c>
      <c r="J65" s="20" t="n">
        <v>2.62682762</v>
      </c>
      <c r="K65" s="18" t="n">
        <v>447.54193596</v>
      </c>
      <c r="L65" s="20" t="n">
        <v>6.6468706</v>
      </c>
      <c r="M65" s="18" t="n">
        <v>384.13615915</v>
      </c>
      <c r="N65" s="20" t="n">
        <v>70.49173454</v>
      </c>
      <c r="O65" s="18" t="s">
        <v>481</v>
      </c>
      <c r="P65" s="20" t="s">
        <v>481</v>
      </c>
      <c r="Q65" s="18" t="s">
        <v>481</v>
      </c>
      <c r="R65" s="20" t="s">
        <v>481</v>
      </c>
      <c r="S65" s="18" t="s">
        <v>481</v>
      </c>
      <c r="T65" s="20" t="s">
        <v>481</v>
      </c>
      <c r="U65" s="18" t="s">
        <v>481</v>
      </c>
      <c r="V65" s="20" t="s">
        <v>481</v>
      </c>
      <c r="W65" s="18" t="s">
        <v>481</v>
      </c>
      <c r="X65" s="20" t="s">
        <v>481</v>
      </c>
      <c r="Y65" s="21" t="s">
        <v>482</v>
      </c>
      <c r="Z65" s="22" t="s">
        <v>482</v>
      </c>
    </row>
    <row r="66" spans="1:26">
      <c r="A66" s="15" t="s">
        <v>541</v>
      </c>
      <c r="B66" s="17" t="n">
        <v>5665</v>
      </c>
      <c r="C66" s="18">
        <f>(0.0/B66*100)</f>
        <v/>
      </c>
      <c r="D66" s="19" t="n">
        <v>5665</v>
      </c>
      <c r="E66" s="18" t="s">
        <v>481</v>
      </c>
      <c r="F66" s="20" t="s">
        <v>481</v>
      </c>
      <c r="G66" s="18" t="s">
        <v>481</v>
      </c>
      <c r="H66" s="20" t="s">
        <v>481</v>
      </c>
      <c r="I66" s="18" t="n">
        <v>417.86181722</v>
      </c>
      <c r="J66" s="20" t="n">
        <v>1.55702281</v>
      </c>
      <c r="K66" s="18" t="n">
        <v>418.30645252</v>
      </c>
      <c r="L66" s="20" t="n">
        <v>3.14922992</v>
      </c>
      <c r="M66" s="18" t="s">
        <v>481</v>
      </c>
      <c r="N66" s="20" t="s">
        <v>481</v>
      </c>
      <c r="O66" s="18" t="s">
        <v>481</v>
      </c>
      <c r="P66" s="20" t="s">
        <v>481</v>
      </c>
      <c r="Q66" s="18" t="s">
        <v>481</v>
      </c>
      <c r="R66" s="20" t="s">
        <v>481</v>
      </c>
      <c r="S66" s="18" t="s">
        <v>481</v>
      </c>
      <c r="T66" s="20" t="s">
        <v>481</v>
      </c>
      <c r="U66" s="18" t="s">
        <v>481</v>
      </c>
      <c r="V66" s="20" t="s">
        <v>481</v>
      </c>
      <c r="W66" s="18" t="s">
        <v>481</v>
      </c>
      <c r="X66" s="20" t="s">
        <v>481</v>
      </c>
      <c r="Y66" s="21" t="s">
        <v>482</v>
      </c>
      <c r="Z66" s="22" t="s">
        <v>482</v>
      </c>
    </row>
    <row r="67" spans="1:26">
      <c r="A67" s="15" t="s">
        <v>542</v>
      </c>
      <c r="B67" s="17" t="n">
        <v>6971</v>
      </c>
      <c r="C67" s="18">
        <f>(0.0/B67*100)</f>
        <v/>
      </c>
      <c r="D67" s="19" t="n">
        <v>6971</v>
      </c>
      <c r="E67" s="18" t="n">
        <v>297.20614413</v>
      </c>
      <c r="F67" s="20" t="n">
        <v>6.98426363</v>
      </c>
      <c r="G67" s="18" t="n">
        <v>311.69839062</v>
      </c>
      <c r="H67" s="20" t="n">
        <v>4.08389521</v>
      </c>
      <c r="I67" s="18" t="n">
        <v>344.55969757</v>
      </c>
      <c r="J67" s="20" t="n">
        <v>3.05688318</v>
      </c>
      <c r="K67" s="18" t="n">
        <v>395.76458173</v>
      </c>
      <c r="L67" s="20" t="n">
        <v>3.20800693</v>
      </c>
      <c r="M67" s="18" t="n">
        <v>423.51553553</v>
      </c>
      <c r="N67" s="20" t="n">
        <v>3.11209408</v>
      </c>
      <c r="O67" s="18" t="s">
        <v>481</v>
      </c>
      <c r="P67" s="20" t="s">
        <v>481</v>
      </c>
      <c r="Q67" s="18" t="s">
        <v>481</v>
      </c>
      <c r="R67" s="20" t="s">
        <v>481</v>
      </c>
      <c r="S67" s="18" t="s">
        <v>481</v>
      </c>
      <c r="T67" s="20" t="s">
        <v>481</v>
      </c>
      <c r="U67" s="18" t="s">
        <v>481</v>
      </c>
      <c r="V67" s="20" t="s">
        <v>481</v>
      </c>
      <c r="W67" s="18" t="s">
        <v>481</v>
      </c>
      <c r="X67" s="20" t="s">
        <v>481</v>
      </c>
      <c r="Y67" s="21" t="s">
        <v>482</v>
      </c>
      <c r="Z67" s="22" t="s">
        <v>482</v>
      </c>
    </row>
    <row r="68" spans="1:26">
      <c r="A68" s="15" t="s">
        <v>543</v>
      </c>
      <c r="B68" s="17" t="n">
        <v>12083</v>
      </c>
      <c r="C68" s="18">
        <f>(0.0/B68*100)</f>
        <v/>
      </c>
      <c r="D68" s="19" t="n">
        <v>12083</v>
      </c>
      <c r="E68" s="18" t="n">
        <v>283.25298082</v>
      </c>
      <c r="F68" s="20" t="n">
        <v>7.84694962</v>
      </c>
      <c r="G68" s="18" t="n">
        <v>308.002615</v>
      </c>
      <c r="H68" s="20" t="n">
        <v>4.80143818</v>
      </c>
      <c r="I68" s="18" t="n">
        <v>368.28947028</v>
      </c>
      <c r="J68" s="20" t="n">
        <v>2.55840007</v>
      </c>
      <c r="K68" s="18" t="n">
        <v>404.19409261</v>
      </c>
      <c r="L68" s="20" t="n">
        <v>1.42570687</v>
      </c>
      <c r="M68" s="18" t="n">
        <v>448.38507777</v>
      </c>
      <c r="N68" s="20" t="n">
        <v>2.78227379</v>
      </c>
      <c r="O68" s="18" t="n">
        <v>498.93177353</v>
      </c>
      <c r="P68" s="20" t="n">
        <v>11.66775434</v>
      </c>
      <c r="Q68" s="18" t="s">
        <v>481</v>
      </c>
      <c r="R68" s="20" t="s">
        <v>481</v>
      </c>
      <c r="S68" s="18" t="s">
        <v>481</v>
      </c>
      <c r="T68" s="20" t="s">
        <v>481</v>
      </c>
      <c r="U68" s="18" t="s">
        <v>481</v>
      </c>
      <c r="V68" s="20" t="s">
        <v>481</v>
      </c>
      <c r="W68" s="18" t="s">
        <v>481</v>
      </c>
      <c r="X68" s="20" t="s">
        <v>481</v>
      </c>
      <c r="Y68" s="21" t="s">
        <v>482</v>
      </c>
      <c r="Z68" s="22" t="s">
        <v>482</v>
      </c>
    </row>
    <row r="69" spans="1:26">
      <c r="A69" s="15" t="s">
        <v>544</v>
      </c>
      <c r="B69" s="17" t="n">
        <v>4876</v>
      </c>
      <c r="C69" s="18">
        <f>(0.0/B69*100)</f>
        <v/>
      </c>
      <c r="D69" s="19" t="n">
        <v>4876</v>
      </c>
      <c r="E69" s="18" t="n">
        <v>407.87853658</v>
      </c>
      <c r="F69" s="20" t="n">
        <v>18.84967247</v>
      </c>
      <c r="G69" s="18" t="n">
        <v>421.4112909</v>
      </c>
      <c r="H69" s="20" t="n">
        <v>9.51438607</v>
      </c>
      <c r="I69" s="18" t="n">
        <v>446.00878037</v>
      </c>
      <c r="J69" s="20" t="n">
        <v>4.16541109</v>
      </c>
      <c r="K69" s="18" t="n">
        <v>450.59169449</v>
      </c>
      <c r="L69" s="20" t="n">
        <v>5.3280377</v>
      </c>
      <c r="M69" s="18" t="s">
        <v>481</v>
      </c>
      <c r="N69" s="20" t="s">
        <v>481</v>
      </c>
      <c r="O69" s="18" t="s">
        <v>481</v>
      </c>
      <c r="P69" s="20" t="s">
        <v>481</v>
      </c>
      <c r="Q69" s="18" t="s">
        <v>481</v>
      </c>
      <c r="R69" s="20" t="s">
        <v>481</v>
      </c>
      <c r="S69" s="18" t="s">
        <v>481</v>
      </c>
      <c r="T69" s="20" t="s">
        <v>481</v>
      </c>
      <c r="U69" s="18" t="s">
        <v>481</v>
      </c>
      <c r="V69" s="20" t="s">
        <v>481</v>
      </c>
      <c r="W69" s="18" t="s">
        <v>481</v>
      </c>
      <c r="X69" s="20" t="s">
        <v>481</v>
      </c>
      <c r="Y69" s="21" t="s">
        <v>482</v>
      </c>
      <c r="Z69" s="22" t="s">
        <v>482</v>
      </c>
    </row>
    <row r="70" spans="1:26">
      <c r="A70" s="15" t="s">
        <v>545</v>
      </c>
      <c r="B70" s="17" t="n">
        <v>6036</v>
      </c>
      <c r="C70" s="18">
        <f>(0.0/B70*100)</f>
        <v/>
      </c>
      <c r="D70" s="19" t="n">
        <v>6036</v>
      </c>
      <c r="E70" s="18" t="n">
        <v>475.28906549</v>
      </c>
      <c r="F70" s="20" t="n">
        <v>35.22291224</v>
      </c>
      <c r="G70" s="18" t="n">
        <v>477.07486065</v>
      </c>
      <c r="H70" s="20" t="n">
        <v>8.03407339</v>
      </c>
      <c r="I70" s="18" t="n">
        <v>492.76208059</v>
      </c>
      <c r="J70" s="20" t="n">
        <v>3.24935107</v>
      </c>
      <c r="K70" s="18" t="n">
        <v>510.74257275</v>
      </c>
      <c r="L70" s="20" t="n">
        <v>6.52570483</v>
      </c>
      <c r="M70" s="18" t="n">
        <v>415.46967436</v>
      </c>
      <c r="N70" s="20" t="n">
        <v>22.80984868</v>
      </c>
      <c r="O70" s="18" t="s">
        <v>481</v>
      </c>
      <c r="P70" s="20" t="s">
        <v>481</v>
      </c>
      <c r="Q70" s="18" t="s">
        <v>481</v>
      </c>
      <c r="R70" s="20" t="s">
        <v>481</v>
      </c>
      <c r="S70" s="18" t="s">
        <v>481</v>
      </c>
      <c r="T70" s="20" t="s">
        <v>481</v>
      </c>
      <c r="U70" s="18" t="s">
        <v>481</v>
      </c>
      <c r="V70" s="20" t="s">
        <v>481</v>
      </c>
      <c r="W70" s="18" t="s">
        <v>481</v>
      </c>
      <c r="X70" s="20" t="s">
        <v>481</v>
      </c>
      <c r="Y70" s="21" t="s">
        <v>482</v>
      </c>
      <c r="Z70" s="22" t="s">
        <v>482</v>
      </c>
    </row>
    <row r="71" spans="1:26">
      <c r="A71" s="15" t="s">
        <v>546</v>
      </c>
      <c r="B71" s="17" t="n">
        <v>6115</v>
      </c>
      <c r="C71" s="18">
        <f>(0.0/B71*100)</f>
        <v/>
      </c>
      <c r="D71" s="19" t="n">
        <v>6115</v>
      </c>
      <c r="E71" s="18" t="n">
        <v>363.88036365</v>
      </c>
      <c r="F71" s="20" t="n">
        <v>42.14238446</v>
      </c>
      <c r="G71" s="18" t="n">
        <v>503.79221524</v>
      </c>
      <c r="H71" s="20" t="n">
        <v>18.05098033</v>
      </c>
      <c r="I71" s="18" t="n">
        <v>521.85408165</v>
      </c>
      <c r="J71" s="20" t="n">
        <v>5.36245089</v>
      </c>
      <c r="K71" s="18" t="n">
        <v>569.25408149</v>
      </c>
      <c r="L71" s="20" t="n">
        <v>1.51130352</v>
      </c>
      <c r="M71" s="18" t="n">
        <v>566.71021132</v>
      </c>
      <c r="N71" s="20" t="n">
        <v>26.02423583</v>
      </c>
      <c r="O71" s="18" t="n">
        <v>607.26892179</v>
      </c>
      <c r="P71" s="20" t="n">
        <v>30.98866383</v>
      </c>
      <c r="Q71" s="18" t="s">
        <v>481</v>
      </c>
      <c r="R71" s="20" t="s">
        <v>481</v>
      </c>
      <c r="S71" s="18" t="s">
        <v>481</v>
      </c>
      <c r="T71" s="20" t="s">
        <v>481</v>
      </c>
      <c r="U71" s="18" t="s">
        <v>481</v>
      </c>
      <c r="V71" s="20" t="s">
        <v>481</v>
      </c>
      <c r="W71" s="18" t="s">
        <v>481</v>
      </c>
      <c r="X71" s="20" t="s">
        <v>481</v>
      </c>
      <c r="Y71" s="21" t="s">
        <v>482</v>
      </c>
      <c r="Z71" s="22" t="s">
        <v>482</v>
      </c>
    </row>
    <row r="72" spans="1:26">
      <c r="A72" s="15" t="s">
        <v>547</v>
      </c>
      <c r="B72" s="17" t="n">
        <v>7708</v>
      </c>
      <c r="C72" s="18">
        <f>(0.0/B72*100)</f>
        <v/>
      </c>
      <c r="D72" s="19" t="n">
        <v>7708</v>
      </c>
      <c r="E72" s="18" t="s">
        <v>481</v>
      </c>
      <c r="F72" s="20" t="s">
        <v>481</v>
      </c>
      <c r="G72" s="18" t="s">
        <v>481</v>
      </c>
      <c r="H72" s="20" t="s">
        <v>481</v>
      </c>
      <c r="I72" s="18" t="n">
        <v>535.92840786</v>
      </c>
      <c r="J72" s="20" t="n">
        <v>3.54733719</v>
      </c>
      <c r="K72" s="18" t="n">
        <v>545.82424159</v>
      </c>
      <c r="L72" s="20" t="n">
        <v>4.01259157</v>
      </c>
      <c r="M72" s="18" t="s">
        <v>481</v>
      </c>
      <c r="N72" s="20" t="s">
        <v>481</v>
      </c>
      <c r="O72" s="18" t="s">
        <v>481</v>
      </c>
      <c r="P72" s="20" t="s">
        <v>481</v>
      </c>
      <c r="Q72" s="18" t="s">
        <v>481</v>
      </c>
      <c r="R72" s="20" t="s">
        <v>481</v>
      </c>
      <c r="S72" s="18" t="s">
        <v>481</v>
      </c>
      <c r="T72" s="20" t="s">
        <v>481</v>
      </c>
      <c r="U72" s="18" t="s">
        <v>481</v>
      </c>
      <c r="V72" s="20" t="s">
        <v>481</v>
      </c>
      <c r="W72" s="18" t="s">
        <v>481</v>
      </c>
      <c r="X72" s="20" t="s">
        <v>481</v>
      </c>
      <c r="Y72" s="21" t="s">
        <v>482</v>
      </c>
      <c r="Z72" s="22" t="s">
        <v>482</v>
      </c>
    </row>
    <row r="73" spans="1:26">
      <c r="A73" s="15" t="s">
        <v>548</v>
      </c>
      <c r="B73" s="17" t="n">
        <v>8249</v>
      </c>
      <c r="C73" s="18">
        <f>(0.0/B73*100)</f>
        <v/>
      </c>
      <c r="D73" s="19" t="n">
        <v>8249</v>
      </c>
      <c r="E73" s="18" t="n">
        <v>340.58400402</v>
      </c>
      <c r="F73" s="20" t="n">
        <v>16.89661436</v>
      </c>
      <c r="G73" s="18" t="n">
        <v>393.89153092</v>
      </c>
      <c r="H73" s="20" t="n">
        <v>21.88338725</v>
      </c>
      <c r="I73" s="18" t="n">
        <v>404.0433729</v>
      </c>
      <c r="J73" s="20" t="n">
        <v>4.78120146</v>
      </c>
      <c r="K73" s="18" t="n">
        <v>418.5967757</v>
      </c>
      <c r="L73" s="20" t="n">
        <v>3.38166701</v>
      </c>
      <c r="M73" s="18" t="n">
        <v>445.83218832</v>
      </c>
      <c r="N73" s="20" t="n">
        <v>11.04016802</v>
      </c>
      <c r="O73" s="18" t="s">
        <v>481</v>
      </c>
      <c r="P73" s="20" t="s">
        <v>481</v>
      </c>
      <c r="Q73" s="18" t="s">
        <v>481</v>
      </c>
      <c r="R73" s="20" t="s">
        <v>481</v>
      </c>
      <c r="S73" s="18" t="s">
        <v>481</v>
      </c>
      <c r="T73" s="20" t="s">
        <v>481</v>
      </c>
      <c r="U73" s="18" t="s">
        <v>481</v>
      </c>
      <c r="V73" s="20" t="s">
        <v>481</v>
      </c>
      <c r="W73" s="18" t="s">
        <v>481</v>
      </c>
      <c r="X73" s="20" t="s">
        <v>481</v>
      </c>
      <c r="Y73" s="21" t="s">
        <v>482</v>
      </c>
      <c r="Z73" s="22" t="s">
        <v>482</v>
      </c>
    </row>
    <row r="74" spans="1:26">
      <c r="A74" s="15" t="s">
        <v>549</v>
      </c>
      <c r="B74" s="17" t="n">
        <v>4692</v>
      </c>
      <c r="C74" s="18">
        <f>(0.0/B74*100)</f>
        <v/>
      </c>
      <c r="D74" s="19" t="n">
        <v>4692</v>
      </c>
      <c r="E74" s="18" t="n">
        <v>329.17912735</v>
      </c>
      <c r="F74" s="20" t="n">
        <v>6.08695864</v>
      </c>
      <c r="G74" s="18" t="n">
        <v>328.4366893</v>
      </c>
      <c r="H74" s="20" t="n">
        <v>3.44568489</v>
      </c>
      <c r="I74" s="18" t="n">
        <v>375.68303437</v>
      </c>
      <c r="J74" s="20" t="n">
        <v>2.44673629</v>
      </c>
      <c r="K74" s="18" t="n">
        <v>457.99127234</v>
      </c>
      <c r="L74" s="20" t="n">
        <v>1.88722219</v>
      </c>
      <c r="M74" s="18" t="n">
        <v>451.43472386</v>
      </c>
      <c r="N74" s="20" t="n">
        <v>9.09239429</v>
      </c>
      <c r="O74" s="18" t="s">
        <v>481</v>
      </c>
      <c r="P74" s="20" t="s">
        <v>481</v>
      </c>
      <c r="Q74" s="18" t="s">
        <v>481</v>
      </c>
      <c r="R74" s="20" t="s">
        <v>481</v>
      </c>
      <c r="S74" s="18" t="s">
        <v>481</v>
      </c>
      <c r="T74" s="20" t="s">
        <v>481</v>
      </c>
      <c r="U74" s="18" t="s">
        <v>481</v>
      </c>
      <c r="V74" s="20" t="s">
        <v>481</v>
      </c>
      <c r="W74" s="18" t="s">
        <v>481</v>
      </c>
      <c r="X74" s="20" t="s">
        <v>481</v>
      </c>
      <c r="Y74" s="21" t="s">
        <v>482</v>
      </c>
      <c r="Z74" s="22" t="s">
        <v>482</v>
      </c>
    </row>
    <row r="75" spans="1:26">
      <c r="A75" s="15" t="s">
        <v>550</v>
      </c>
      <c r="B75" s="17" t="n">
        <v>5375</v>
      </c>
      <c r="C75" s="18">
        <f>(0.0/B75*100)</f>
        <v/>
      </c>
      <c r="D75" s="19" t="n">
        <v>5375</v>
      </c>
      <c r="E75" s="18" t="n">
        <v>278.94318176</v>
      </c>
      <c r="F75" s="20" t="n">
        <v>7.65741683</v>
      </c>
      <c r="G75" s="18" t="n">
        <v>305.47418278</v>
      </c>
      <c r="H75" s="20" t="n">
        <v>5.35794981</v>
      </c>
      <c r="I75" s="18" t="n">
        <v>326.18416629</v>
      </c>
      <c r="J75" s="20" t="n">
        <v>4.43178335</v>
      </c>
      <c r="K75" s="18" t="n">
        <v>391.35486488</v>
      </c>
      <c r="L75" s="20" t="n">
        <v>3.14864756</v>
      </c>
      <c r="M75" s="18" t="n">
        <v>439.06031087</v>
      </c>
      <c r="N75" s="20" t="n">
        <v>7.89514446</v>
      </c>
      <c r="O75" s="18" t="s">
        <v>481</v>
      </c>
      <c r="P75" s="20" t="s">
        <v>481</v>
      </c>
      <c r="Q75" s="18" t="s">
        <v>481</v>
      </c>
      <c r="R75" s="20" t="s">
        <v>481</v>
      </c>
      <c r="S75" s="18" t="s">
        <v>481</v>
      </c>
      <c r="T75" s="20" t="s">
        <v>481</v>
      </c>
      <c r="U75" s="18" t="s">
        <v>481</v>
      </c>
      <c r="V75" s="20" t="s">
        <v>481</v>
      </c>
      <c r="W75" s="18" t="s">
        <v>481</v>
      </c>
      <c r="X75" s="20" t="s">
        <v>481</v>
      </c>
      <c r="Y75" s="21" t="s">
        <v>482</v>
      </c>
      <c r="Z75" s="22" t="s">
        <v>482</v>
      </c>
    </row>
    <row r="76" spans="1:26">
      <c r="A76" s="15" t="s">
        <v>551</v>
      </c>
      <c r="B76" s="17" t="n">
        <v>14167</v>
      </c>
      <c r="C76" s="18">
        <f>(0.0/B76*100)</f>
        <v/>
      </c>
      <c r="D76" s="19" t="n">
        <v>14167</v>
      </c>
      <c r="E76" s="18" t="n">
        <v>323.40759214</v>
      </c>
      <c r="F76" s="20" t="n">
        <v>10.42027018</v>
      </c>
      <c r="G76" s="18" t="n">
        <v>339.72420603</v>
      </c>
      <c r="H76" s="20" t="n">
        <v>10.0741601</v>
      </c>
      <c r="I76" s="18" t="n">
        <v>389.15211459</v>
      </c>
      <c r="J76" s="20" t="n">
        <v>6.274033</v>
      </c>
      <c r="K76" s="18" t="n">
        <v>421.00630848</v>
      </c>
      <c r="L76" s="20" t="n">
        <v>2.84622232</v>
      </c>
      <c r="M76" s="18" t="n">
        <v>456.25510466</v>
      </c>
      <c r="N76" s="20" t="n">
        <v>3.06551663</v>
      </c>
      <c r="O76" s="18" t="n">
        <v>517.35002666</v>
      </c>
      <c r="P76" s="20" t="n">
        <v>15.45575902</v>
      </c>
      <c r="Q76" s="18" t="s">
        <v>481</v>
      </c>
      <c r="R76" s="20" t="s">
        <v>481</v>
      </c>
      <c r="S76" s="18" t="s">
        <v>481</v>
      </c>
      <c r="T76" s="20" t="s">
        <v>481</v>
      </c>
      <c r="U76" s="18" t="s">
        <v>481</v>
      </c>
      <c r="V76" s="20" t="s">
        <v>481</v>
      </c>
      <c r="W76" s="18" t="s">
        <v>481</v>
      </c>
      <c r="X76" s="20" t="s">
        <v>481</v>
      </c>
      <c r="Y76" s="21" t="s">
        <v>482</v>
      </c>
      <c r="Z76" s="22" t="s">
        <v>482</v>
      </c>
    </row>
    <row r="77" spans="1:26">
      <c r="A77" s="15" t="s">
        <v>552</v>
      </c>
      <c r="B77" s="17" t="n">
        <v>6062</v>
      </c>
      <c r="C77" s="18">
        <f>(0.0/B77*100)</f>
        <v/>
      </c>
      <c r="D77" s="19" t="n">
        <v>6062</v>
      </c>
      <c r="E77" s="18" t="n">
        <v>338.45143284</v>
      </c>
      <c r="F77" s="20" t="n">
        <v>4.92576257</v>
      </c>
      <c r="G77" s="18" t="n">
        <v>343.79706289</v>
      </c>
      <c r="H77" s="20" t="n">
        <v>4.20005783</v>
      </c>
      <c r="I77" s="18" t="n">
        <v>375.29890037</v>
      </c>
      <c r="J77" s="20" t="n">
        <v>3.15380685</v>
      </c>
      <c r="K77" s="18" t="n">
        <v>452.82160916</v>
      </c>
      <c r="L77" s="20" t="n">
        <v>2.78111435</v>
      </c>
      <c r="M77" s="18" t="n">
        <v>496.42379056</v>
      </c>
      <c r="N77" s="20" t="n">
        <v>9.90166288</v>
      </c>
      <c r="O77" s="18" t="s">
        <v>481</v>
      </c>
      <c r="P77" s="20" t="s">
        <v>481</v>
      </c>
      <c r="Q77" s="18" t="s">
        <v>481</v>
      </c>
      <c r="R77" s="20" t="s">
        <v>481</v>
      </c>
      <c r="S77" s="18" t="s">
        <v>481</v>
      </c>
      <c r="T77" s="20" t="s">
        <v>481</v>
      </c>
      <c r="U77" s="18" t="s">
        <v>481</v>
      </c>
      <c r="V77" s="20" t="s">
        <v>481</v>
      </c>
      <c r="W77" s="18" t="s">
        <v>481</v>
      </c>
      <c r="X77" s="20" t="s">
        <v>481</v>
      </c>
      <c r="Y77" s="21" t="s">
        <v>482</v>
      </c>
      <c r="Z77" s="22" t="s">
        <v>482</v>
      </c>
    </row>
    <row r="78" spans="1:26">
      <c r="A78" s="15" t="s">
        <v>553</v>
      </c>
      <c r="B78" s="17" t="n">
        <v>5826</v>
      </c>
      <c r="C78" s="18">
        <f>(0.0/B78*100)</f>
        <v/>
      </c>
      <c r="D78" s="19" t="n">
        <v>5826</v>
      </c>
      <c r="E78" s="18" t="n">
        <v>386.41734412</v>
      </c>
      <c r="F78" s="20" t="n">
        <v>18.09654727</v>
      </c>
      <c r="G78" s="18" t="n">
        <v>406.54500701</v>
      </c>
      <c r="H78" s="20" t="n">
        <v>9.764279480000001</v>
      </c>
      <c r="I78" s="18" t="n">
        <v>422.74595688</v>
      </c>
      <c r="J78" s="20" t="n">
        <v>6.74531128</v>
      </c>
      <c r="K78" s="18" t="n">
        <v>506.45100706</v>
      </c>
      <c r="L78" s="20" t="n">
        <v>4.6377981</v>
      </c>
      <c r="M78" s="18" t="n">
        <v>583.0587</v>
      </c>
      <c r="N78" s="20" t="n">
        <v>35.66707969</v>
      </c>
      <c r="O78" s="18" t="s">
        <v>481</v>
      </c>
      <c r="P78" s="20" t="s">
        <v>481</v>
      </c>
      <c r="Q78" s="18" t="s">
        <v>481</v>
      </c>
      <c r="R78" s="20" t="s">
        <v>481</v>
      </c>
      <c r="S78" s="18" t="n">
        <v>432.87178277</v>
      </c>
      <c r="T78" s="20" t="n">
        <v>15.08225553</v>
      </c>
      <c r="U78" s="18" t="s">
        <v>481</v>
      </c>
      <c r="V78" s="20" t="s">
        <v>481</v>
      </c>
      <c r="W78" s="18" t="s">
        <v>481</v>
      </c>
      <c r="X78" s="20" t="s">
        <v>481</v>
      </c>
      <c r="Y78" s="21" t="s">
        <v>482</v>
      </c>
      <c r="Z78" s="22" t="s">
        <v>482</v>
      </c>
    </row>
    <row customHeight="1" ht="25" r="79" spans="1:26">
      <c r="A79" s="15" t="s">
        <v>554</v>
      </c>
      <c r="B79" s="17" t="n">
        <v>1657</v>
      </c>
      <c r="C79" s="18">
        <f>(0.0/B79*100)</f>
        <v/>
      </c>
      <c r="D79" s="19" t="n">
        <v>1657</v>
      </c>
      <c r="E79" s="18" t="n">
        <v>359.90299628</v>
      </c>
      <c r="F79" s="20" t="n">
        <v>13.42376728</v>
      </c>
      <c r="G79" s="18" t="n">
        <v>400.42944828</v>
      </c>
      <c r="H79" s="20" t="n">
        <v>9.88844314</v>
      </c>
      <c r="I79" s="18" t="n">
        <v>469.31916896</v>
      </c>
      <c r="J79" s="20" t="n">
        <v>7.10601151</v>
      </c>
      <c r="K79" s="18" t="n">
        <v>513.26322539</v>
      </c>
      <c r="L79" s="20" t="n">
        <v>12.21743797</v>
      </c>
      <c r="M79" s="18" t="n">
        <v>542.60995294</v>
      </c>
      <c r="N79" s="20" t="n">
        <v>18.28244858</v>
      </c>
      <c r="O79" s="18" t="s">
        <v>481</v>
      </c>
      <c r="P79" s="20" t="s">
        <v>481</v>
      </c>
      <c r="Q79" s="18" t="s">
        <v>481</v>
      </c>
      <c r="R79" s="20" t="s">
        <v>481</v>
      </c>
      <c r="S79" s="18" t="s">
        <v>481</v>
      </c>
      <c r="T79" s="20" t="s">
        <v>481</v>
      </c>
      <c r="U79" s="18" t="s">
        <v>481</v>
      </c>
      <c r="V79" s="20" t="s">
        <v>481</v>
      </c>
      <c r="W79" s="18" t="s">
        <v>481</v>
      </c>
      <c r="X79" s="20" t="s">
        <v>481</v>
      </c>
      <c r="Y79" s="21" t="s">
        <v>482</v>
      </c>
      <c r="Z79" s="22" t="s">
        <v>482</v>
      </c>
    </row>
    <row r="80" spans="1:26">
      <c r="A80" s="15" t="s">
        <v>555</v>
      </c>
      <c r="B80" s="17" t="n">
        <v>7841</v>
      </c>
      <c r="C80" s="18">
        <f>(0.0/B80*100)</f>
        <v/>
      </c>
      <c r="D80" s="19" t="n">
        <v>7841</v>
      </c>
      <c r="E80" s="18" t="n">
        <v>436.0205372</v>
      </c>
      <c r="F80" s="20" t="n">
        <v>39.95808257</v>
      </c>
      <c r="G80" s="18" t="n">
        <v>459.36007059</v>
      </c>
      <c r="H80" s="20" t="n">
        <v>10.31363945</v>
      </c>
      <c r="I80" s="18" t="n">
        <v>465.7085044</v>
      </c>
      <c r="J80" s="20" t="n">
        <v>4.65908581</v>
      </c>
      <c r="K80" s="18" t="n">
        <v>449.35281638</v>
      </c>
      <c r="L80" s="20" t="n">
        <v>5.65755909</v>
      </c>
      <c r="M80" s="18" t="n">
        <v>506.35770417</v>
      </c>
      <c r="N80" s="20" t="n">
        <v>8.238147809999999</v>
      </c>
      <c r="O80" s="18" t="s">
        <v>481</v>
      </c>
      <c r="P80" s="20" t="s">
        <v>481</v>
      </c>
      <c r="Q80" s="18" t="s">
        <v>481</v>
      </c>
      <c r="R80" s="20" t="s">
        <v>481</v>
      </c>
      <c r="S80" s="18" t="s">
        <v>481</v>
      </c>
      <c r="T80" s="20" t="s">
        <v>481</v>
      </c>
      <c r="U80" s="18" t="s">
        <v>481</v>
      </c>
      <c r="V80" s="20" t="s">
        <v>481</v>
      </c>
      <c r="W80" s="18" t="s">
        <v>481</v>
      </c>
      <c r="X80" s="20" t="s">
        <v>481</v>
      </c>
      <c r="Y80" s="21" t="s">
        <v>482</v>
      </c>
      <c r="Z80" s="22" t="s">
        <v>482</v>
      </c>
    </row>
    <row r="81" spans="1:26">
      <c r="A81" s="23" t="s">
        <v>556</v>
      </c>
      <c r="B81" s="17" t="n">
        <v>8861</v>
      </c>
      <c r="C81" s="18">
        <f>(0.0/B81*100)</f>
        <v/>
      </c>
      <c r="D81" s="19" t="n">
        <v>8861</v>
      </c>
      <c r="E81" s="18" t="s">
        <v>481</v>
      </c>
      <c r="F81" s="20" t="s">
        <v>481</v>
      </c>
      <c r="G81" s="18" t="s">
        <v>481</v>
      </c>
      <c r="H81" s="20" t="s">
        <v>481</v>
      </c>
      <c r="I81" s="18" t="n">
        <v>377.96247829</v>
      </c>
      <c r="J81" s="20" t="n">
        <v>8.087050339999999</v>
      </c>
      <c r="K81" s="18" t="n">
        <v>447.90416496</v>
      </c>
      <c r="L81" s="20" t="n">
        <v>3.2774729</v>
      </c>
      <c r="M81" s="18" t="n">
        <v>563.18937525</v>
      </c>
      <c r="N81" s="20" t="n">
        <v>24.14211974</v>
      </c>
      <c r="O81" s="18" t="s">
        <v>481</v>
      </c>
      <c r="P81" s="20" t="s">
        <v>481</v>
      </c>
      <c r="Q81" s="18" t="s">
        <v>481</v>
      </c>
      <c r="R81" s="20" t="s">
        <v>481</v>
      </c>
      <c r="S81" s="18" t="s">
        <v>481</v>
      </c>
      <c r="T81" s="20" t="s">
        <v>481</v>
      </c>
      <c r="U81" s="18" t="s">
        <v>481</v>
      </c>
      <c r="V81" s="20" t="s">
        <v>481</v>
      </c>
      <c r="W81" s="18" t="s">
        <v>481</v>
      </c>
      <c r="X81" s="20" t="s">
        <v>481</v>
      </c>
      <c r="Y81" s="21" t="s">
        <v>482</v>
      </c>
      <c r="Z81" s="22" t="s">
        <v>482</v>
      </c>
    </row>
    <row r="82" spans="1:26">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row>
    <row r="83" spans="1:26">
      <c r="A83" s="3" t="s">
        <v>558</v>
      </c>
    </row>
    <row r="84" spans="1:26">
      <c r="A84" s="25" t="s">
        <v>559</v>
      </c>
    </row>
    <row r="85" spans="1:26">
      <c r="A85" s="25" t="s">
        <v>560</v>
      </c>
    </row>
    <row customHeight="1" ht="30" r="86" spans="1:26">
      <c r="A86" s="25" t="s">
        <v>561</v>
      </c>
    </row>
    <row customHeight="1" ht="30" r="87" spans="1:26">
      <c r="A87" s="25" t="s">
        <v>557</v>
      </c>
    </row>
    <row customHeight="1" ht="30" r="88" spans="1:26">
      <c r="A88" s="25" t="s">
        <v>562</v>
      </c>
    </row>
    <row customHeight="1" ht="30" r="89" spans="1:26">
      <c r="A89" s="25" t="s">
        <v>563</v>
      </c>
    </row>
    <row customHeight="1" ht="30" r="90" spans="1:26">
      <c r="A90" s="25" t="s">
        <v>564</v>
      </c>
    </row>
    <row customHeight="1" ht="30" r="91" spans="1:26">
      <c r="A91" s="25" t="s">
        <v>565</v>
      </c>
    </row>
    <row customHeight="1" ht="30" r="92" spans="1:26">
      <c r="A92" s="25" t="s">
        <v>566</v>
      </c>
    </row>
    <row customHeight="1" ht="30" r="93" spans="1:26">
      <c r="A93" s="25" t="s">
        <v>567</v>
      </c>
    </row>
    <row customHeight="1" ht="30" r="94" spans="1:26">
      <c r="A94" s="25" t="s">
        <v>568</v>
      </c>
    </row>
    <row customHeight="1" ht="30" r="95" spans="1:26">
      <c r="A95" s="25" t="s">
        <v>569</v>
      </c>
    </row>
    <row customHeight="1" ht="30" r="96" spans="1:26">
      <c r="A96" s="25" t="s">
        <v>570</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L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8">
      <c r="A1" s="4" t="s">
        <v>460</v>
      </c>
    </row>
    <row r="2" spans="1:38">
      <c r="A2" s="5" t="s">
        <v>571</v>
      </c>
    </row>
    <row customHeight="1" ht="30" r="4" spans="1:38">
      <c r="A4" s="6" t="n"/>
      <c r="B4" s="7" t="s">
        <v>462</v>
      </c>
      <c r="C4" s="7" t="s">
        <v>463</v>
      </c>
      <c r="D4" s="8" t="s">
        <v>462</v>
      </c>
      <c r="E4" s="9" t="s">
        <v>572</v>
      </c>
      <c r="F4" s="10" t="n"/>
      <c r="G4" s="9" t="s">
        <v>573</v>
      </c>
      <c r="H4" s="10" t="n"/>
      <c r="I4" s="9" t="s">
        <v>574</v>
      </c>
      <c r="J4" s="10" t="n"/>
      <c r="K4" s="9" t="s">
        <v>575</v>
      </c>
      <c r="L4" s="10" t="n"/>
      <c r="M4" s="9" t="s">
        <v>576</v>
      </c>
      <c r="N4" s="10" t="n"/>
      <c r="O4" s="9" t="s">
        <v>577</v>
      </c>
      <c r="P4" s="10" t="n"/>
      <c r="Q4" s="9" t="s">
        <v>578</v>
      </c>
      <c r="R4" s="10" t="n"/>
      <c r="S4" s="9" t="s">
        <v>579</v>
      </c>
      <c r="T4" s="10" t="n"/>
      <c r="U4" s="9" t="s">
        <v>580</v>
      </c>
      <c r="V4" s="10" t="n"/>
      <c r="W4" s="9" t="s">
        <v>581</v>
      </c>
      <c r="X4" s="10" t="n"/>
      <c r="Y4" s="9" t="s">
        <v>582</v>
      </c>
      <c r="Z4" s="10" t="n"/>
      <c r="AA4" s="9" t="s">
        <v>583</v>
      </c>
      <c r="AB4" s="10" t="n"/>
      <c r="AC4" s="9" t="s">
        <v>584</v>
      </c>
      <c r="AD4" s="10" t="n"/>
      <c r="AE4" s="9" t="s">
        <v>585</v>
      </c>
      <c r="AF4" s="10" t="n"/>
      <c r="AG4" s="9" t="s">
        <v>472</v>
      </c>
      <c r="AH4" s="10" t="n"/>
      <c r="AI4" s="9" t="s">
        <v>473</v>
      </c>
      <c r="AJ4" s="10" t="n"/>
      <c r="AK4" s="9" t="s">
        <v>586</v>
      </c>
      <c r="AL4" s="10" t="n"/>
    </row>
    <row r="5" spans="1:3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c r="AE5" s="12" t="s">
        <v>478</v>
      </c>
      <c r="AF5" s="11" t="s">
        <v>479</v>
      </c>
      <c r="AG5" s="12" t="s">
        <v>478</v>
      </c>
      <c r="AH5" s="11" t="s">
        <v>479</v>
      </c>
      <c r="AI5" s="12" t="s">
        <v>478</v>
      </c>
      <c r="AJ5" s="11" t="s">
        <v>479</v>
      </c>
      <c r="AK5" s="12" t="s">
        <v>478</v>
      </c>
      <c r="AL5" s="11" t="s">
        <v>479</v>
      </c>
    </row>
    <row r="6" spans="1:3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5" t="n"/>
      <c r="AG6" s="14" t="n"/>
      <c r="AH6" s="15" t="n"/>
      <c r="AI6" s="14" t="n"/>
      <c r="AJ6" s="15" t="n"/>
      <c r="AK6" s="14" t="n"/>
      <c r="AL6" s="16" t="n"/>
    </row>
    <row r="7" spans="1:38">
      <c r="A7" s="15" t="s">
        <v>480</v>
      </c>
      <c r="B7" s="17" t="n">
        <v>14530</v>
      </c>
      <c r="C7" s="18">
        <f>(0.0/B7*100)</f>
        <v/>
      </c>
      <c r="D7" s="19" t="n">
        <v>14530</v>
      </c>
      <c r="E7" s="18" t="n">
        <v>490.61580407</v>
      </c>
      <c r="F7" s="20" t="n">
        <v>4.01279337</v>
      </c>
      <c r="G7" s="18" t="n">
        <v>493.45061027</v>
      </c>
      <c r="H7" s="20" t="n">
        <v>4.05051618</v>
      </c>
      <c r="I7" s="18" t="n">
        <v>485.1183046</v>
      </c>
      <c r="J7" s="20" t="n">
        <v>4.69105684</v>
      </c>
      <c r="K7" s="18" t="n">
        <v>481.86929873</v>
      </c>
      <c r="L7" s="20" t="n">
        <v>3.85276647</v>
      </c>
      <c r="M7" s="18" t="n">
        <v>497.40551156</v>
      </c>
      <c r="N7" s="20" t="n">
        <v>4.1464977</v>
      </c>
      <c r="O7" s="18" t="n">
        <v>502.4003164</v>
      </c>
      <c r="P7" s="20" t="n">
        <v>4.16397121</v>
      </c>
      <c r="Q7" s="18" t="n">
        <v>497.33228638</v>
      </c>
      <c r="R7" s="20" t="n">
        <v>4.02634215</v>
      </c>
      <c r="S7" s="18" t="n">
        <v>497.49543174</v>
      </c>
      <c r="T7" s="20" t="n">
        <v>4.05261629</v>
      </c>
      <c r="U7" s="18" t="n">
        <v>497.1292532</v>
      </c>
      <c r="V7" s="20" t="n">
        <v>4.269868</v>
      </c>
      <c r="W7" s="18" t="n">
        <v>497.16656325</v>
      </c>
      <c r="X7" s="20" t="n">
        <v>4.45383727</v>
      </c>
      <c r="Y7" s="18" t="n">
        <v>493.52450505</v>
      </c>
      <c r="Z7" s="20" t="n">
        <v>3.75370574</v>
      </c>
      <c r="AA7" s="18" t="n">
        <v>492.5159994</v>
      </c>
      <c r="AB7" s="20" t="n">
        <v>4.18673547</v>
      </c>
      <c r="AC7" s="18" t="s">
        <v>481</v>
      </c>
      <c r="AD7" s="20" t="s">
        <v>481</v>
      </c>
      <c r="AE7" s="18" t="s">
        <v>481</v>
      </c>
      <c r="AF7" s="20" t="s">
        <v>481</v>
      </c>
      <c r="AG7" s="18" t="s">
        <v>481</v>
      </c>
      <c r="AH7" s="20" t="s">
        <v>481</v>
      </c>
      <c r="AI7" s="18" t="s">
        <v>481</v>
      </c>
      <c r="AJ7" s="20" t="s">
        <v>481</v>
      </c>
      <c r="AK7" s="18" t="s">
        <v>481</v>
      </c>
      <c r="AL7" s="20" t="s">
        <v>481</v>
      </c>
    </row>
    <row r="8" spans="1:38">
      <c r="A8" s="15" t="s">
        <v>483</v>
      </c>
      <c r="B8" s="17" t="n">
        <v>7007</v>
      </c>
      <c r="C8" s="18">
        <f>(0.0/B8*100)</f>
        <v/>
      </c>
      <c r="D8" s="19" t="n">
        <v>7007</v>
      </c>
      <c r="E8" s="18" t="n">
        <v>489.40302425</v>
      </c>
      <c r="F8" s="20" t="n">
        <v>5.8323022</v>
      </c>
      <c r="G8" s="18" t="n">
        <v>498.94815428</v>
      </c>
      <c r="H8" s="20" t="n">
        <v>4.93841383</v>
      </c>
      <c r="I8" s="18" t="n">
        <v>491.43877891</v>
      </c>
      <c r="J8" s="20" t="n">
        <v>5.75818147</v>
      </c>
      <c r="K8" s="18" t="n">
        <v>495.55036651</v>
      </c>
      <c r="L8" s="20" t="n">
        <v>5.28753629</v>
      </c>
      <c r="M8" s="18" t="n">
        <v>501.41811082</v>
      </c>
      <c r="N8" s="20" t="n">
        <v>4.93530823</v>
      </c>
      <c r="O8" s="18" t="n">
        <v>491.7209404</v>
      </c>
      <c r="P8" s="20" t="n">
        <v>6.34250913</v>
      </c>
      <c r="Q8" s="18" t="n">
        <v>483.57496512</v>
      </c>
      <c r="R8" s="20" t="n">
        <v>5.71537068</v>
      </c>
      <c r="S8" s="18" t="n">
        <v>501.63589782</v>
      </c>
      <c r="T8" s="20" t="n">
        <v>5.67953149</v>
      </c>
      <c r="U8" s="18" t="n">
        <v>501.27228845</v>
      </c>
      <c r="V8" s="20" t="n">
        <v>5.5142489</v>
      </c>
      <c r="W8" s="18" t="n">
        <v>498.08401735</v>
      </c>
      <c r="X8" s="20" t="n">
        <v>5.41133657</v>
      </c>
      <c r="Y8" s="18" t="n">
        <v>506.87015689</v>
      </c>
      <c r="Z8" s="20" t="n">
        <v>5.35964445</v>
      </c>
      <c r="AA8" s="18" t="n">
        <v>502.21950397</v>
      </c>
      <c r="AB8" s="20" t="n">
        <v>5.17645353</v>
      </c>
      <c r="AC8" s="18" t="s">
        <v>481</v>
      </c>
      <c r="AD8" s="20" t="s">
        <v>481</v>
      </c>
      <c r="AE8" s="18" t="s">
        <v>481</v>
      </c>
      <c r="AF8" s="20" t="s">
        <v>481</v>
      </c>
      <c r="AG8" s="18" t="s">
        <v>481</v>
      </c>
      <c r="AH8" s="20" t="s">
        <v>481</v>
      </c>
      <c r="AI8" s="18" t="s">
        <v>481</v>
      </c>
      <c r="AJ8" s="20" t="s">
        <v>481</v>
      </c>
      <c r="AK8" s="18" t="s">
        <v>481</v>
      </c>
      <c r="AL8" s="20" t="s">
        <v>481</v>
      </c>
    </row>
    <row r="9" spans="1:38">
      <c r="A9" s="15" t="s">
        <v>484</v>
      </c>
      <c r="B9" s="17" t="n">
        <v>9651</v>
      </c>
      <c r="C9" s="18">
        <f>(0.0/B9*100)</f>
        <v/>
      </c>
      <c r="D9" s="19" t="n">
        <v>9651</v>
      </c>
      <c r="E9" s="18" t="n">
        <v>512.2780755700001</v>
      </c>
      <c r="F9" s="20" t="n">
        <v>4.72212821</v>
      </c>
      <c r="G9" s="18" t="n">
        <v>510.2715706</v>
      </c>
      <c r="H9" s="20" t="n">
        <v>4.34094383</v>
      </c>
      <c r="I9" s="18" t="n">
        <v>516.17439831</v>
      </c>
      <c r="J9" s="20" t="n">
        <v>3.99237054</v>
      </c>
      <c r="K9" s="18" t="n">
        <v>513.72613046</v>
      </c>
      <c r="L9" s="20" t="n">
        <v>4.25711413</v>
      </c>
      <c r="M9" s="18" t="n">
        <v>510.89287879</v>
      </c>
      <c r="N9" s="20" t="n">
        <v>4.56697048</v>
      </c>
      <c r="O9" s="18" t="n">
        <v>506.92553474</v>
      </c>
      <c r="P9" s="20" t="n">
        <v>4.29499248</v>
      </c>
      <c r="Q9" s="18" t="n">
        <v>501.28613152</v>
      </c>
      <c r="R9" s="20" t="n">
        <v>4.43995348</v>
      </c>
      <c r="S9" s="18" t="n">
        <v>502.97444861</v>
      </c>
      <c r="T9" s="20" t="n">
        <v>5.02692883</v>
      </c>
      <c r="U9" s="18" t="n">
        <v>501.36206861</v>
      </c>
      <c r="V9" s="20" t="n">
        <v>4.37261674</v>
      </c>
      <c r="W9" s="18" t="n">
        <v>498.68344982</v>
      </c>
      <c r="X9" s="20" t="n">
        <v>4.55824428</v>
      </c>
      <c r="Y9" s="18" t="n">
        <v>503.72970631</v>
      </c>
      <c r="Z9" s="20" t="n">
        <v>4.43168711</v>
      </c>
      <c r="AA9" s="18" t="n">
        <v>505.52523193</v>
      </c>
      <c r="AB9" s="20" t="n">
        <v>4.21033362</v>
      </c>
      <c r="AC9" s="18" t="s">
        <v>481</v>
      </c>
      <c r="AD9" s="20" t="s">
        <v>481</v>
      </c>
      <c r="AE9" s="18" t="s">
        <v>481</v>
      </c>
      <c r="AF9" s="20" t="s">
        <v>481</v>
      </c>
      <c r="AG9" s="18" t="s">
        <v>481</v>
      </c>
      <c r="AH9" s="20" t="s">
        <v>481</v>
      </c>
      <c r="AI9" s="18" t="s">
        <v>481</v>
      </c>
      <c r="AJ9" s="20" t="s">
        <v>481</v>
      </c>
      <c r="AK9" s="18" t="s">
        <v>481</v>
      </c>
      <c r="AL9" s="20" t="s">
        <v>481</v>
      </c>
    </row>
    <row r="10" spans="1:38">
      <c r="A10" s="15" t="s">
        <v>485</v>
      </c>
      <c r="B10" s="17" t="n">
        <v>20058</v>
      </c>
      <c r="C10" s="18">
        <f>(0.0/B10*100)</f>
        <v/>
      </c>
      <c r="D10" s="19" t="n">
        <v>20058</v>
      </c>
      <c r="E10" s="18" t="n">
        <v>513.490359</v>
      </c>
      <c r="F10" s="20" t="n">
        <v>4.10647404</v>
      </c>
      <c r="G10" s="18" t="n">
        <v>518.31977751</v>
      </c>
      <c r="H10" s="20" t="n">
        <v>5.32617366</v>
      </c>
      <c r="I10" s="18" t="n">
        <v>522.99425488</v>
      </c>
      <c r="J10" s="20" t="n">
        <v>4.20121167</v>
      </c>
      <c r="K10" s="18" t="n">
        <v>516.0547801</v>
      </c>
      <c r="L10" s="20" t="n">
        <v>5.08317857</v>
      </c>
      <c r="M10" s="18" t="n">
        <v>520.66503706</v>
      </c>
      <c r="N10" s="20" t="n">
        <v>3.86096232</v>
      </c>
      <c r="O10" s="18" t="n">
        <v>517.2863877</v>
      </c>
      <c r="P10" s="20" t="n">
        <v>4.36113555</v>
      </c>
      <c r="Q10" s="18" t="n">
        <v>517.77791699</v>
      </c>
      <c r="R10" s="20" t="n">
        <v>3.54843297</v>
      </c>
      <c r="S10" s="18" t="n">
        <v>515.68555338</v>
      </c>
      <c r="T10" s="20" t="n">
        <v>4.40588907</v>
      </c>
      <c r="U10" s="18" t="n">
        <v>511.035634</v>
      </c>
      <c r="V10" s="20" t="n">
        <v>4.51346753</v>
      </c>
      <c r="W10" s="18" t="n">
        <v>508.56299264</v>
      </c>
      <c r="X10" s="20" t="n">
        <v>4.48154555</v>
      </c>
      <c r="Y10" s="18" t="n">
        <v>512.1038308</v>
      </c>
      <c r="Z10" s="20" t="n">
        <v>4.78311009</v>
      </c>
      <c r="AA10" s="18" t="n">
        <v>513.70668066</v>
      </c>
      <c r="AB10" s="20" t="n">
        <v>4.42225213</v>
      </c>
      <c r="AC10" s="18" t="s">
        <v>481</v>
      </c>
      <c r="AD10" s="20" t="s">
        <v>481</v>
      </c>
      <c r="AE10" s="18" t="s">
        <v>481</v>
      </c>
      <c r="AF10" s="20" t="s">
        <v>481</v>
      </c>
      <c r="AG10" s="18" t="s">
        <v>481</v>
      </c>
      <c r="AH10" s="20" t="s">
        <v>481</v>
      </c>
      <c r="AI10" s="18" t="s">
        <v>481</v>
      </c>
      <c r="AJ10" s="20" t="s">
        <v>481</v>
      </c>
      <c r="AK10" s="18" t="s">
        <v>481</v>
      </c>
      <c r="AL10" s="20" t="s">
        <v>481</v>
      </c>
    </row>
    <row r="11" spans="1:38">
      <c r="A11" s="15" t="s">
        <v>486</v>
      </c>
      <c r="B11" s="17" t="n">
        <v>7053</v>
      </c>
      <c r="C11" s="18">
        <f>(0.0/B11*100)</f>
        <v/>
      </c>
      <c r="D11" s="19" t="n">
        <v>7053</v>
      </c>
      <c r="E11" s="18" t="n">
        <v>423.95103043</v>
      </c>
      <c r="F11" s="20" t="n">
        <v>4.91602429</v>
      </c>
      <c r="G11" s="18" t="n">
        <v>414.23001381</v>
      </c>
      <c r="H11" s="20" t="n">
        <v>6.0956685</v>
      </c>
      <c r="I11" s="18" t="n">
        <v>422.40920923</v>
      </c>
      <c r="J11" s="20" t="n">
        <v>5.50483868</v>
      </c>
      <c r="K11" s="18" t="n">
        <v>420.03149512</v>
      </c>
      <c r="L11" s="20" t="n">
        <v>4.96723386</v>
      </c>
      <c r="M11" s="18" t="n">
        <v>421.71723591</v>
      </c>
      <c r="N11" s="20" t="n">
        <v>4.61865005</v>
      </c>
      <c r="O11" s="18" t="n">
        <v>430.00665093</v>
      </c>
      <c r="P11" s="20" t="n">
        <v>5.22050159</v>
      </c>
      <c r="Q11" s="18" t="n">
        <v>421.6873893</v>
      </c>
      <c r="R11" s="20" t="n">
        <v>5.84716495</v>
      </c>
      <c r="S11" s="18" t="n">
        <v>428.38690433</v>
      </c>
      <c r="T11" s="20" t="n">
        <v>5.89997613</v>
      </c>
      <c r="U11" s="18" t="n">
        <v>424.41569222</v>
      </c>
      <c r="V11" s="20" t="n">
        <v>5.1691937</v>
      </c>
      <c r="W11" s="18" t="n">
        <v>429.21004011</v>
      </c>
      <c r="X11" s="20" t="n">
        <v>4.3897597</v>
      </c>
      <c r="Y11" s="18" t="n">
        <v>416.5834203</v>
      </c>
      <c r="Z11" s="20" t="n">
        <v>5.30802496</v>
      </c>
      <c r="AA11" s="18" t="n">
        <v>419.64296217</v>
      </c>
      <c r="AB11" s="20" t="n">
        <v>4.61754654</v>
      </c>
      <c r="AC11" s="18" t="s">
        <v>481</v>
      </c>
      <c r="AD11" s="20" t="s">
        <v>481</v>
      </c>
      <c r="AE11" s="18" t="s">
        <v>481</v>
      </c>
      <c r="AF11" s="20" t="s">
        <v>481</v>
      </c>
      <c r="AG11" s="18" t="s">
        <v>481</v>
      </c>
      <c r="AH11" s="20" t="s">
        <v>481</v>
      </c>
      <c r="AI11" s="18" t="s">
        <v>481</v>
      </c>
      <c r="AJ11" s="20" t="s">
        <v>481</v>
      </c>
      <c r="AK11" s="18" t="s">
        <v>481</v>
      </c>
      <c r="AL11" s="20" t="s">
        <v>481</v>
      </c>
    </row>
    <row r="12" spans="1:38">
      <c r="A12" s="15" t="s">
        <v>487</v>
      </c>
      <c r="B12" s="17" t="n">
        <v>6894</v>
      </c>
      <c r="C12" s="18">
        <f>(0.0/B12*100)</f>
        <v/>
      </c>
      <c r="D12" s="19" t="n">
        <v>6894</v>
      </c>
      <c r="E12" s="18" t="n">
        <v>498.26215321</v>
      </c>
      <c r="F12" s="20" t="n">
        <v>5.58564904</v>
      </c>
      <c r="G12" s="18" t="n">
        <v>481.99471536</v>
      </c>
      <c r="H12" s="20" t="n">
        <v>4.89615203</v>
      </c>
      <c r="I12" s="18" t="n">
        <v>504.12913823</v>
      </c>
      <c r="J12" s="20" t="n">
        <v>4.99841292</v>
      </c>
      <c r="K12" s="18" t="n">
        <v>498.34898103</v>
      </c>
      <c r="L12" s="20" t="n">
        <v>4.93369404</v>
      </c>
      <c r="M12" s="18" t="n">
        <v>490.07992176</v>
      </c>
      <c r="N12" s="20" t="n">
        <v>4.83269199</v>
      </c>
      <c r="O12" s="18" t="n">
        <v>487.50558866</v>
      </c>
      <c r="P12" s="20" t="n">
        <v>5.15658346</v>
      </c>
      <c r="Q12" s="18" t="n">
        <v>494.57640913</v>
      </c>
      <c r="R12" s="20" t="n">
        <v>4.64397134</v>
      </c>
      <c r="S12" s="18" t="n">
        <v>488.93996709</v>
      </c>
      <c r="T12" s="20" t="n">
        <v>5.01439351</v>
      </c>
      <c r="U12" s="18" t="n">
        <v>496.14906458</v>
      </c>
      <c r="V12" s="20" t="n">
        <v>5.28917243</v>
      </c>
      <c r="W12" s="18" t="n">
        <v>492.79546286</v>
      </c>
      <c r="X12" s="20" t="n">
        <v>4.90423054</v>
      </c>
      <c r="Y12" s="18" t="n">
        <v>485.73390467</v>
      </c>
      <c r="Z12" s="20" t="n">
        <v>5.95383766</v>
      </c>
      <c r="AA12" s="18" t="n">
        <v>486.97482875</v>
      </c>
      <c r="AB12" s="20" t="n">
        <v>5.53861316</v>
      </c>
      <c r="AC12" s="18" t="s">
        <v>481</v>
      </c>
      <c r="AD12" s="20" t="s">
        <v>481</v>
      </c>
      <c r="AE12" s="18" t="s">
        <v>481</v>
      </c>
      <c r="AF12" s="20" t="s">
        <v>481</v>
      </c>
      <c r="AG12" s="18" t="s">
        <v>481</v>
      </c>
      <c r="AH12" s="20" t="s">
        <v>481</v>
      </c>
      <c r="AI12" s="18" t="s">
        <v>481</v>
      </c>
      <c r="AJ12" s="20" t="s">
        <v>481</v>
      </c>
      <c r="AK12" s="18" t="s">
        <v>481</v>
      </c>
      <c r="AL12" s="20" t="s">
        <v>481</v>
      </c>
    </row>
    <row r="13" spans="1:38">
      <c r="A13" s="15" t="s">
        <v>488</v>
      </c>
      <c r="B13" s="17" t="n">
        <v>7161</v>
      </c>
      <c r="C13" s="18">
        <f>(0.0/B13*100)</f>
        <v/>
      </c>
      <c r="D13" s="19" t="n">
        <v>7161</v>
      </c>
      <c r="E13" s="18" t="n">
        <v>514.57713325</v>
      </c>
      <c r="F13" s="20" t="n">
        <v>5.57960052</v>
      </c>
      <c r="G13" s="18" t="n">
        <v>514.28958463</v>
      </c>
      <c r="H13" s="20" t="n">
        <v>4.57431685</v>
      </c>
      <c r="I13" s="18" t="n">
        <v>519.52782361</v>
      </c>
      <c r="J13" s="20" t="n">
        <v>4.14172009</v>
      </c>
      <c r="K13" s="18" t="n">
        <v>512.40292705</v>
      </c>
      <c r="L13" s="20" t="n">
        <v>4.82458054</v>
      </c>
      <c r="M13" s="18" t="n">
        <v>502.08645952</v>
      </c>
      <c r="N13" s="20" t="n">
        <v>4.99583384</v>
      </c>
      <c r="O13" s="18" t="n">
        <v>516.4814030700001</v>
      </c>
      <c r="P13" s="20" t="n">
        <v>4.73222495</v>
      </c>
      <c r="Q13" s="18" t="n">
        <v>516.39074569</v>
      </c>
      <c r="R13" s="20" t="n">
        <v>4.99948003</v>
      </c>
      <c r="S13" s="18" t="n">
        <v>519.67168479</v>
      </c>
      <c r="T13" s="20" t="n">
        <v>4.8773824</v>
      </c>
      <c r="U13" s="18" t="n">
        <v>510.59688901</v>
      </c>
      <c r="V13" s="20" t="n">
        <v>4.43680244</v>
      </c>
      <c r="W13" s="18" t="n">
        <v>501.92072614</v>
      </c>
      <c r="X13" s="20" t="n">
        <v>4.7162096</v>
      </c>
      <c r="Y13" s="18" t="n">
        <v>508.93069484</v>
      </c>
      <c r="Z13" s="20" t="n">
        <v>5.28140772</v>
      </c>
      <c r="AA13" s="18" t="n">
        <v>494.46326789</v>
      </c>
      <c r="AB13" s="20" t="n">
        <v>5.00641612</v>
      </c>
      <c r="AC13" s="18" t="s">
        <v>481</v>
      </c>
      <c r="AD13" s="20" t="s">
        <v>481</v>
      </c>
      <c r="AE13" s="18" t="s">
        <v>481</v>
      </c>
      <c r="AF13" s="20" t="s">
        <v>481</v>
      </c>
      <c r="AG13" s="18" t="s">
        <v>481</v>
      </c>
      <c r="AH13" s="20" t="s">
        <v>481</v>
      </c>
      <c r="AI13" s="18" t="s">
        <v>481</v>
      </c>
      <c r="AJ13" s="20" t="s">
        <v>481</v>
      </c>
      <c r="AK13" s="18" t="s">
        <v>481</v>
      </c>
      <c r="AL13" s="20" t="s">
        <v>481</v>
      </c>
    </row>
    <row r="14" spans="1:38">
      <c r="A14" s="15" t="s">
        <v>489</v>
      </c>
      <c r="B14" s="17" t="n">
        <v>5587</v>
      </c>
      <c r="C14" s="18">
        <f>(0.0/B14*100)</f>
        <v/>
      </c>
      <c r="D14" s="19" t="n">
        <v>5587</v>
      </c>
      <c r="E14" s="18" t="n">
        <v>533.92292127</v>
      </c>
      <c r="F14" s="20" t="n">
        <v>4.94935487</v>
      </c>
      <c r="G14" s="18" t="n">
        <v>528.0670844700001</v>
      </c>
      <c r="H14" s="20" t="n">
        <v>5.08023421</v>
      </c>
      <c r="I14" s="18" t="n">
        <v>526.5434307199999</v>
      </c>
      <c r="J14" s="20" t="n">
        <v>4.80655216</v>
      </c>
      <c r="K14" s="18" t="n">
        <v>529.8118564500001</v>
      </c>
      <c r="L14" s="20" t="n">
        <v>5.70037113</v>
      </c>
      <c r="M14" s="18" t="n">
        <v>526.46777608</v>
      </c>
      <c r="N14" s="20" t="n">
        <v>5.37431761</v>
      </c>
      <c r="O14" s="18" t="n">
        <v>523.4236237</v>
      </c>
      <c r="P14" s="20" t="n">
        <v>5.59130379</v>
      </c>
      <c r="Q14" s="18" t="n">
        <v>516.71539871</v>
      </c>
      <c r="R14" s="20" t="n">
        <v>5.31791406</v>
      </c>
      <c r="S14" s="18" t="n">
        <v>516.21880484</v>
      </c>
      <c r="T14" s="20" t="n">
        <v>4.30457912</v>
      </c>
      <c r="U14" s="18" t="n">
        <v>512.71868132</v>
      </c>
      <c r="V14" s="20" t="n">
        <v>4.26578784</v>
      </c>
      <c r="W14" s="18" t="n">
        <v>503.38213687</v>
      </c>
      <c r="X14" s="20" t="n">
        <v>5.02692793</v>
      </c>
      <c r="Y14" s="18" t="n">
        <v>508.4708864</v>
      </c>
      <c r="Z14" s="20" t="n">
        <v>5.13371134</v>
      </c>
      <c r="AA14" s="18" t="n">
        <v>508.1110698</v>
      </c>
      <c r="AB14" s="20" t="n">
        <v>5.01311955</v>
      </c>
      <c r="AC14" s="18" t="s">
        <v>481</v>
      </c>
      <c r="AD14" s="20" t="s">
        <v>481</v>
      </c>
      <c r="AE14" s="18" t="s">
        <v>481</v>
      </c>
      <c r="AF14" s="20" t="s">
        <v>481</v>
      </c>
      <c r="AG14" s="18" t="s">
        <v>481</v>
      </c>
      <c r="AH14" s="20" t="s">
        <v>481</v>
      </c>
      <c r="AI14" s="18" t="s">
        <v>481</v>
      </c>
      <c r="AJ14" s="20" t="s">
        <v>481</v>
      </c>
      <c r="AK14" s="18" t="s">
        <v>481</v>
      </c>
      <c r="AL14" s="20" t="s">
        <v>481</v>
      </c>
    </row>
    <row r="15" spans="1:38">
      <c r="A15" s="15" t="s">
        <v>490</v>
      </c>
      <c r="B15" s="17" t="n">
        <v>5882</v>
      </c>
      <c r="C15" s="18">
        <f>(0.0/B15*100)</f>
        <v/>
      </c>
      <c r="D15" s="19" t="n">
        <v>5882</v>
      </c>
      <c r="E15" s="18" t="n">
        <v>504.85584821</v>
      </c>
      <c r="F15" s="20" t="n">
        <v>4.62015709</v>
      </c>
      <c r="G15" s="18" t="n">
        <v>508.71452389</v>
      </c>
      <c r="H15" s="20" t="n">
        <v>4.94344786</v>
      </c>
      <c r="I15" s="18" t="n">
        <v>516.0988382100001</v>
      </c>
      <c r="J15" s="20" t="n">
        <v>4.46404088</v>
      </c>
      <c r="K15" s="18" t="n">
        <v>509.97854067</v>
      </c>
      <c r="L15" s="20" t="n">
        <v>5.19598124</v>
      </c>
      <c r="M15" s="18" t="n">
        <v>523.4911379500001</v>
      </c>
      <c r="N15" s="20" t="n">
        <v>4.51121739</v>
      </c>
      <c r="O15" s="18" t="n">
        <v>513.65751676</v>
      </c>
      <c r="P15" s="20" t="n">
        <v>4.27183604</v>
      </c>
      <c r="Q15" s="18" t="n">
        <v>520.81087831</v>
      </c>
      <c r="R15" s="20" t="n">
        <v>4.16086931</v>
      </c>
      <c r="S15" s="18" t="n">
        <v>500.68055258</v>
      </c>
      <c r="T15" s="20" t="n">
        <v>5.31158885</v>
      </c>
      <c r="U15" s="18" t="n">
        <v>519.1526720000001</v>
      </c>
      <c r="V15" s="20" t="n">
        <v>4.28211456</v>
      </c>
      <c r="W15" s="18" t="n">
        <v>508.31162732</v>
      </c>
      <c r="X15" s="20" t="n">
        <v>4.89196623</v>
      </c>
      <c r="Y15" s="18" t="n">
        <v>499.23410314</v>
      </c>
      <c r="Z15" s="20" t="n">
        <v>4.82758442</v>
      </c>
      <c r="AA15" s="18" t="n">
        <v>503.58502636</v>
      </c>
      <c r="AB15" s="20" t="n">
        <v>5.20860287</v>
      </c>
      <c r="AC15" s="18" t="s">
        <v>481</v>
      </c>
      <c r="AD15" s="20" t="s">
        <v>481</v>
      </c>
      <c r="AE15" s="18" t="s">
        <v>481</v>
      </c>
      <c r="AF15" s="20" t="s">
        <v>481</v>
      </c>
      <c r="AG15" s="18" t="s">
        <v>481</v>
      </c>
      <c r="AH15" s="20" t="s">
        <v>481</v>
      </c>
      <c r="AI15" s="18" t="s">
        <v>481</v>
      </c>
      <c r="AJ15" s="20" t="s">
        <v>481</v>
      </c>
      <c r="AK15" s="18" t="s">
        <v>481</v>
      </c>
      <c r="AL15" s="20" t="s">
        <v>481</v>
      </c>
    </row>
    <row r="16" spans="1:38">
      <c r="A16" s="15" t="s">
        <v>491</v>
      </c>
      <c r="B16" s="17" t="n">
        <v>6108</v>
      </c>
      <c r="C16" s="18">
        <f>(0.0/B16*100)</f>
        <v/>
      </c>
      <c r="D16" s="19" t="n">
        <v>6108</v>
      </c>
      <c r="E16" s="18" t="n">
        <v>500.9390363</v>
      </c>
      <c r="F16" s="20" t="n">
        <v>5.14861212</v>
      </c>
      <c r="G16" s="18" t="n">
        <v>497.35385477</v>
      </c>
      <c r="H16" s="20" t="n">
        <v>5.22002579</v>
      </c>
      <c r="I16" s="18" t="n">
        <v>502.53461832</v>
      </c>
      <c r="J16" s="20" t="n">
        <v>5.54100655</v>
      </c>
      <c r="K16" s="18" t="n">
        <v>502.90145763</v>
      </c>
      <c r="L16" s="20" t="n">
        <v>5.33502045</v>
      </c>
      <c r="M16" s="18" t="n">
        <v>496.2104048</v>
      </c>
      <c r="N16" s="20" t="n">
        <v>5.10699249</v>
      </c>
      <c r="O16" s="18" t="n">
        <v>489.07425104</v>
      </c>
      <c r="P16" s="20" t="n">
        <v>4.84299162</v>
      </c>
      <c r="Q16" s="18" t="n">
        <v>492.06737142</v>
      </c>
      <c r="R16" s="20" t="n">
        <v>5.1462936</v>
      </c>
      <c r="S16" s="18" t="n">
        <v>483.87636034</v>
      </c>
      <c r="T16" s="20" t="n">
        <v>4.79381753</v>
      </c>
      <c r="U16" s="18" t="n">
        <v>490.48543818</v>
      </c>
      <c r="V16" s="20" t="n">
        <v>4.71224459</v>
      </c>
      <c r="W16" s="18" t="n">
        <v>491.69821827</v>
      </c>
      <c r="X16" s="20" t="n">
        <v>4.69220339</v>
      </c>
      <c r="Y16" s="18" t="n">
        <v>488.67452671</v>
      </c>
      <c r="Z16" s="20" t="n">
        <v>5.59425666</v>
      </c>
      <c r="AA16" s="18" t="n">
        <v>482.088725</v>
      </c>
      <c r="AB16" s="20" t="n">
        <v>5.3472271</v>
      </c>
      <c r="AC16" s="18" t="s">
        <v>481</v>
      </c>
      <c r="AD16" s="20" t="s">
        <v>481</v>
      </c>
      <c r="AE16" s="18" t="s">
        <v>481</v>
      </c>
      <c r="AF16" s="20" t="s">
        <v>481</v>
      </c>
      <c r="AG16" s="18" t="s">
        <v>481</v>
      </c>
      <c r="AH16" s="20" t="s">
        <v>481</v>
      </c>
      <c r="AI16" s="18" t="s">
        <v>481</v>
      </c>
      <c r="AJ16" s="20" t="s">
        <v>481</v>
      </c>
      <c r="AK16" s="18" t="s">
        <v>481</v>
      </c>
      <c r="AL16" s="20" t="s">
        <v>481</v>
      </c>
    </row>
    <row r="17" spans="1:38">
      <c r="A17" s="15" t="s">
        <v>492</v>
      </c>
      <c r="B17" s="17" t="n">
        <v>6504</v>
      </c>
      <c r="C17" s="18">
        <f>(0.0/B17*100)</f>
        <v/>
      </c>
      <c r="D17" s="19" t="n">
        <v>6504</v>
      </c>
      <c r="E17" s="18" t="n">
        <v>512.9344683100001</v>
      </c>
      <c r="F17" s="20" t="n">
        <v>5.04116942</v>
      </c>
      <c r="G17" s="18" t="n">
        <v>517.10176168</v>
      </c>
      <c r="H17" s="20" t="n">
        <v>5.573227</v>
      </c>
      <c r="I17" s="18" t="n">
        <v>509.05911336</v>
      </c>
      <c r="J17" s="20" t="n">
        <v>5.28910708</v>
      </c>
      <c r="K17" s="18" t="n">
        <v>514.11149844</v>
      </c>
      <c r="L17" s="20" t="n">
        <v>4.66925493</v>
      </c>
      <c r="M17" s="18" t="n">
        <v>510.81678326</v>
      </c>
      <c r="N17" s="20" t="n">
        <v>5.76544549</v>
      </c>
      <c r="O17" s="18" t="n">
        <v>509.69976763</v>
      </c>
      <c r="P17" s="20" t="n">
        <v>5.30311947</v>
      </c>
      <c r="Q17" s="18" t="n">
        <v>503.43288573</v>
      </c>
      <c r="R17" s="20" t="n">
        <v>5.36238612</v>
      </c>
      <c r="S17" s="18" t="n">
        <v>501.98708487</v>
      </c>
      <c r="T17" s="20" t="n">
        <v>5.94817327</v>
      </c>
      <c r="U17" s="18" t="n">
        <v>499.9461253</v>
      </c>
      <c r="V17" s="20" t="n">
        <v>4.832329</v>
      </c>
      <c r="W17" s="18" t="n">
        <v>493.06644927</v>
      </c>
      <c r="X17" s="20" t="n">
        <v>4.31971954</v>
      </c>
      <c r="Y17" s="18" t="n">
        <v>500.92428081</v>
      </c>
      <c r="Z17" s="20" t="n">
        <v>4.6030501</v>
      </c>
      <c r="AA17" s="18" t="n">
        <v>498.0935679</v>
      </c>
      <c r="AB17" s="20" t="n">
        <v>5.70588011</v>
      </c>
      <c r="AC17" s="18" t="s">
        <v>481</v>
      </c>
      <c r="AD17" s="20" t="s">
        <v>481</v>
      </c>
      <c r="AE17" s="18" t="s">
        <v>481</v>
      </c>
      <c r="AF17" s="20" t="s">
        <v>481</v>
      </c>
      <c r="AG17" s="18" t="s">
        <v>481</v>
      </c>
      <c r="AH17" s="20" t="s">
        <v>481</v>
      </c>
      <c r="AI17" s="18" t="s">
        <v>481</v>
      </c>
      <c r="AJ17" s="20" t="s">
        <v>481</v>
      </c>
      <c r="AK17" s="18" t="s">
        <v>481</v>
      </c>
      <c r="AL17" s="20" t="s">
        <v>481</v>
      </c>
    </row>
    <row r="18" spans="1:38">
      <c r="A18" s="15" t="s">
        <v>493</v>
      </c>
      <c r="B18" s="17" t="n">
        <v>5532</v>
      </c>
      <c r="C18" s="18">
        <f>(0.0/B18*100)</f>
        <v/>
      </c>
      <c r="D18" s="19" t="n">
        <v>5532</v>
      </c>
      <c r="E18" s="18" t="n">
        <v>458.448466</v>
      </c>
      <c r="F18" s="20" t="n">
        <v>6.4238875</v>
      </c>
      <c r="G18" s="18" t="n">
        <v>462.77297376</v>
      </c>
      <c r="H18" s="20" t="n">
        <v>7.10278362</v>
      </c>
      <c r="I18" s="18" t="n">
        <v>457.59562559</v>
      </c>
      <c r="J18" s="20" t="n">
        <v>6.54244166</v>
      </c>
      <c r="K18" s="18" t="n">
        <v>460.89820642</v>
      </c>
      <c r="L18" s="20" t="n">
        <v>6.60453228</v>
      </c>
      <c r="M18" s="18" t="n">
        <v>451.85314754</v>
      </c>
      <c r="N18" s="20" t="n">
        <v>5.64940486</v>
      </c>
      <c r="O18" s="18" t="n">
        <v>453.65814787</v>
      </c>
      <c r="P18" s="20" t="n">
        <v>5.17130635</v>
      </c>
      <c r="Q18" s="18" t="n">
        <v>450.76653236</v>
      </c>
      <c r="R18" s="20" t="n">
        <v>6.19610669</v>
      </c>
      <c r="S18" s="18" t="n">
        <v>461.20823736</v>
      </c>
      <c r="T18" s="20" t="n">
        <v>6.15430288</v>
      </c>
      <c r="U18" s="18" t="n">
        <v>445.17018767</v>
      </c>
      <c r="V18" s="20" t="n">
        <v>5.26974813</v>
      </c>
      <c r="W18" s="18" t="n">
        <v>450.37694111</v>
      </c>
      <c r="X18" s="20" t="n">
        <v>6.45307709</v>
      </c>
      <c r="Y18" s="18" t="n">
        <v>446.98037513</v>
      </c>
      <c r="Z18" s="20" t="n">
        <v>6.28909906</v>
      </c>
      <c r="AA18" s="18" t="n">
        <v>444.63987839</v>
      </c>
      <c r="AB18" s="20" t="n">
        <v>6.87417229</v>
      </c>
      <c r="AC18" s="18" t="s">
        <v>481</v>
      </c>
      <c r="AD18" s="20" t="s">
        <v>481</v>
      </c>
      <c r="AE18" s="18" t="s">
        <v>481</v>
      </c>
      <c r="AF18" s="20" t="s">
        <v>481</v>
      </c>
      <c r="AG18" s="18" t="s">
        <v>481</v>
      </c>
      <c r="AH18" s="20" t="s">
        <v>481</v>
      </c>
      <c r="AI18" s="18" t="s">
        <v>481</v>
      </c>
      <c r="AJ18" s="20" t="s">
        <v>481</v>
      </c>
      <c r="AK18" s="18" t="s">
        <v>481</v>
      </c>
      <c r="AL18" s="20" t="s">
        <v>481</v>
      </c>
    </row>
    <row r="19" spans="1:38">
      <c r="A19" s="15" t="s">
        <v>494</v>
      </c>
      <c r="B19" s="17" t="n">
        <v>5658</v>
      </c>
      <c r="C19" s="18">
        <f>(0.0/B19*100)</f>
        <v/>
      </c>
      <c r="D19" s="19" t="n">
        <v>5658</v>
      </c>
      <c r="E19" s="18" t="n">
        <v>483.15575859</v>
      </c>
      <c r="F19" s="20" t="n">
        <v>5.58705859</v>
      </c>
      <c r="G19" s="18" t="n">
        <v>484.96557898</v>
      </c>
      <c r="H19" s="20" t="n">
        <v>5.92055254</v>
      </c>
      <c r="I19" s="18" t="n">
        <v>495.47345061</v>
      </c>
      <c r="J19" s="20" t="n">
        <v>4.75400463</v>
      </c>
      <c r="K19" s="18" t="n">
        <v>482.70841422</v>
      </c>
      <c r="L19" s="20" t="n">
        <v>6.67266932</v>
      </c>
      <c r="M19" s="18" t="n">
        <v>468.6660517</v>
      </c>
      <c r="N19" s="20" t="n">
        <v>5.33354232</v>
      </c>
      <c r="O19" s="18" t="n">
        <v>470.90247015</v>
      </c>
      <c r="P19" s="20" t="n">
        <v>6.224214</v>
      </c>
      <c r="Q19" s="18" t="n">
        <v>471.24612937</v>
      </c>
      <c r="R19" s="20" t="n">
        <v>6.17436386</v>
      </c>
      <c r="S19" s="18" t="n">
        <v>468.71307771</v>
      </c>
      <c r="T19" s="20" t="n">
        <v>5.16088213</v>
      </c>
      <c r="U19" s="18" t="n">
        <v>479.73043591</v>
      </c>
      <c r="V19" s="20" t="n">
        <v>6.16568358</v>
      </c>
      <c r="W19" s="18" t="n">
        <v>473.70520892</v>
      </c>
      <c r="X19" s="20" t="n">
        <v>6.0257676</v>
      </c>
      <c r="Y19" s="18" t="n">
        <v>470.68669421</v>
      </c>
      <c r="Z19" s="20" t="n">
        <v>5.17541338</v>
      </c>
      <c r="AA19" s="18" t="n">
        <v>473.4710603</v>
      </c>
      <c r="AB19" s="20" t="n">
        <v>5.69301203</v>
      </c>
      <c r="AC19" s="18" t="s">
        <v>481</v>
      </c>
      <c r="AD19" s="20" t="s">
        <v>481</v>
      </c>
      <c r="AE19" s="18" t="s">
        <v>481</v>
      </c>
      <c r="AF19" s="20" t="s">
        <v>481</v>
      </c>
      <c r="AG19" s="18" t="s">
        <v>481</v>
      </c>
      <c r="AH19" s="20" t="s">
        <v>481</v>
      </c>
      <c r="AI19" s="18" t="s">
        <v>481</v>
      </c>
      <c r="AJ19" s="20" t="s">
        <v>481</v>
      </c>
      <c r="AK19" s="18" t="s">
        <v>481</v>
      </c>
      <c r="AL19" s="20" t="s">
        <v>481</v>
      </c>
    </row>
    <row r="20" spans="1:38">
      <c r="A20" s="15" t="s">
        <v>495</v>
      </c>
      <c r="B20" s="17" t="n">
        <v>3371</v>
      </c>
      <c r="C20" s="18">
        <f>(0.0/B20*100)</f>
        <v/>
      </c>
      <c r="D20" s="19" t="n">
        <v>3371</v>
      </c>
      <c r="E20" s="18" t="n">
        <v>498.60184433</v>
      </c>
      <c r="F20" s="20" t="n">
        <v>5.23545013</v>
      </c>
      <c r="G20" s="18" t="n">
        <v>488.87540763</v>
      </c>
      <c r="H20" s="20" t="n">
        <v>5.85202779</v>
      </c>
      <c r="I20" s="18" t="n">
        <v>491.23295011</v>
      </c>
      <c r="J20" s="20" t="n">
        <v>6.49104674</v>
      </c>
      <c r="K20" s="18" t="n">
        <v>495.85524825</v>
      </c>
      <c r="L20" s="20" t="n">
        <v>6.8875528</v>
      </c>
      <c r="M20" s="18" t="n">
        <v>496.01476476</v>
      </c>
      <c r="N20" s="20" t="n">
        <v>6.56407847</v>
      </c>
      <c r="O20" s="18" t="n">
        <v>489.93781637</v>
      </c>
      <c r="P20" s="20" t="n">
        <v>6.26271669</v>
      </c>
      <c r="Q20" s="18" t="n">
        <v>479.15511061</v>
      </c>
      <c r="R20" s="20" t="n">
        <v>5.73188435</v>
      </c>
      <c r="S20" s="18" t="n">
        <v>481.33658854</v>
      </c>
      <c r="T20" s="20" t="n">
        <v>5.93176922</v>
      </c>
      <c r="U20" s="18" t="n">
        <v>482.02661326</v>
      </c>
      <c r="V20" s="20" t="n">
        <v>5.45722151</v>
      </c>
      <c r="W20" s="18" t="n">
        <v>488.86598783</v>
      </c>
      <c r="X20" s="20" t="n">
        <v>5.68705961</v>
      </c>
      <c r="Y20" s="18" t="n">
        <v>490.10299253</v>
      </c>
      <c r="Z20" s="20" t="n">
        <v>6.47484269</v>
      </c>
      <c r="AA20" s="18" t="n">
        <v>475.61924764</v>
      </c>
      <c r="AB20" s="20" t="n">
        <v>7.23808488</v>
      </c>
      <c r="AC20" s="18" t="s">
        <v>481</v>
      </c>
      <c r="AD20" s="20" t="s">
        <v>481</v>
      </c>
      <c r="AE20" s="18" t="s">
        <v>481</v>
      </c>
      <c r="AF20" s="20" t="s">
        <v>481</v>
      </c>
      <c r="AG20" s="18" t="s">
        <v>481</v>
      </c>
      <c r="AH20" s="20" t="s">
        <v>481</v>
      </c>
      <c r="AI20" s="18" t="s">
        <v>481</v>
      </c>
      <c r="AJ20" s="20" t="s">
        <v>481</v>
      </c>
      <c r="AK20" s="18" t="s">
        <v>481</v>
      </c>
      <c r="AL20" s="20" t="s">
        <v>481</v>
      </c>
    </row>
    <row r="21" spans="1:38">
      <c r="A21" s="15" t="s">
        <v>496</v>
      </c>
      <c r="B21" s="17" t="n">
        <v>5741</v>
      </c>
      <c r="C21" s="18">
        <f>(0.0/B21*100)</f>
        <v/>
      </c>
      <c r="D21" s="19" t="n">
        <v>5741</v>
      </c>
      <c r="E21" s="18" t="n">
        <v>509.3850265</v>
      </c>
      <c r="F21" s="20" t="n">
        <v>5.15394929</v>
      </c>
      <c r="G21" s="18" t="n">
        <v>507.74880415</v>
      </c>
      <c r="H21" s="20" t="n">
        <v>5.66004845</v>
      </c>
      <c r="I21" s="18" t="n">
        <v>508.06558249</v>
      </c>
      <c r="J21" s="20" t="n">
        <v>4.40823003</v>
      </c>
      <c r="K21" s="18" t="n">
        <v>502.9663362</v>
      </c>
      <c r="L21" s="20" t="n">
        <v>4.79324979</v>
      </c>
      <c r="M21" s="18" t="n">
        <v>505.34999246</v>
      </c>
      <c r="N21" s="20" t="n">
        <v>3.97504942</v>
      </c>
      <c r="O21" s="18" t="n">
        <v>507.48436052</v>
      </c>
      <c r="P21" s="20" t="n">
        <v>4.92276525</v>
      </c>
      <c r="Q21" s="18" t="n">
        <v>500.70748005</v>
      </c>
      <c r="R21" s="20" t="n">
        <v>4.30466956</v>
      </c>
      <c r="S21" s="18" t="n">
        <v>499.61891918</v>
      </c>
      <c r="T21" s="20" t="n">
        <v>4.81823878</v>
      </c>
      <c r="U21" s="18" t="n">
        <v>504.29409869</v>
      </c>
      <c r="V21" s="20" t="n">
        <v>3.6180256</v>
      </c>
      <c r="W21" s="18" t="n">
        <v>497.322475</v>
      </c>
      <c r="X21" s="20" t="n">
        <v>5.10187985</v>
      </c>
      <c r="Y21" s="18" t="n">
        <v>499.23279063</v>
      </c>
      <c r="Z21" s="20" t="n">
        <v>4.75729573</v>
      </c>
      <c r="AA21" s="18" t="n">
        <v>503.20233674</v>
      </c>
      <c r="AB21" s="20" t="n">
        <v>4.14700154</v>
      </c>
      <c r="AC21" s="18" t="s">
        <v>481</v>
      </c>
      <c r="AD21" s="20" t="s">
        <v>481</v>
      </c>
      <c r="AE21" s="18" t="s">
        <v>481</v>
      </c>
      <c r="AF21" s="20" t="s">
        <v>481</v>
      </c>
      <c r="AG21" s="18" t="s">
        <v>481</v>
      </c>
      <c r="AH21" s="20" t="s">
        <v>481</v>
      </c>
      <c r="AI21" s="18" t="s">
        <v>481</v>
      </c>
      <c r="AJ21" s="20" t="s">
        <v>481</v>
      </c>
      <c r="AK21" s="18" t="s">
        <v>481</v>
      </c>
      <c r="AL21" s="20" t="s">
        <v>481</v>
      </c>
    </row>
    <row r="22" spans="1:38">
      <c r="A22" s="15" t="s">
        <v>497</v>
      </c>
      <c r="B22" s="17" t="n">
        <v>6598</v>
      </c>
      <c r="C22" s="18">
        <f>(0.0/B22*100)</f>
        <v/>
      </c>
      <c r="D22" s="19" t="n">
        <v>6598</v>
      </c>
      <c r="E22" s="18" t="n">
        <v>472.36214372</v>
      </c>
      <c r="F22" s="20" t="n">
        <v>8.77244234</v>
      </c>
      <c r="G22" s="18" t="n">
        <v>478.58220408</v>
      </c>
      <c r="H22" s="20" t="n">
        <v>5.15027841</v>
      </c>
      <c r="I22" s="18" t="n">
        <v>476.44266007</v>
      </c>
      <c r="J22" s="20" t="n">
        <v>6.29126926</v>
      </c>
      <c r="K22" s="18" t="n">
        <v>470.55017994</v>
      </c>
      <c r="L22" s="20" t="n">
        <v>6.11721678</v>
      </c>
      <c r="M22" s="18" t="n">
        <v>478.39463232</v>
      </c>
      <c r="N22" s="20" t="n">
        <v>6.02196846</v>
      </c>
      <c r="O22" s="18" t="n">
        <v>469.82713709</v>
      </c>
      <c r="P22" s="20" t="n">
        <v>6.48730945</v>
      </c>
      <c r="Q22" s="18" t="n">
        <v>466.29169275</v>
      </c>
      <c r="R22" s="20" t="n">
        <v>5.08673478</v>
      </c>
      <c r="S22" s="18" t="n">
        <v>465.8837339</v>
      </c>
      <c r="T22" s="20" t="n">
        <v>6.15465122</v>
      </c>
      <c r="U22" s="18" t="n">
        <v>460.99362227</v>
      </c>
      <c r="V22" s="20" t="n">
        <v>5.34857035</v>
      </c>
      <c r="W22" s="18" t="n">
        <v>470.27326878</v>
      </c>
      <c r="X22" s="20" t="n">
        <v>5.67717145</v>
      </c>
      <c r="Y22" s="18" t="n">
        <v>469.84167967</v>
      </c>
      <c r="Z22" s="20" t="n">
        <v>6.53719382</v>
      </c>
      <c r="AA22" s="18" t="n">
        <v>460.8889486</v>
      </c>
      <c r="AB22" s="20" t="n">
        <v>7.14237737</v>
      </c>
      <c r="AC22" s="18" t="s">
        <v>481</v>
      </c>
      <c r="AD22" s="20" t="s">
        <v>481</v>
      </c>
      <c r="AE22" s="18" t="s">
        <v>481</v>
      </c>
      <c r="AF22" s="20" t="s">
        <v>481</v>
      </c>
      <c r="AG22" s="18" t="s">
        <v>481</v>
      </c>
      <c r="AH22" s="20" t="s">
        <v>481</v>
      </c>
      <c r="AI22" s="18" t="s">
        <v>481</v>
      </c>
      <c r="AJ22" s="20" t="s">
        <v>481</v>
      </c>
      <c r="AK22" s="18" t="s">
        <v>481</v>
      </c>
      <c r="AL22" s="20" t="s">
        <v>481</v>
      </c>
    </row>
    <row r="23" spans="1:38">
      <c r="A23" s="15" t="s">
        <v>498</v>
      </c>
      <c r="B23" s="17" t="n">
        <v>11583</v>
      </c>
      <c r="C23" s="18">
        <f>(0.0/B23*100)</f>
        <v/>
      </c>
      <c r="D23" s="19" t="n">
        <v>11583</v>
      </c>
      <c r="E23" s="18" t="n">
        <v>493.06770036</v>
      </c>
      <c r="F23" s="20" t="n">
        <v>5.40749356</v>
      </c>
      <c r="G23" s="18" t="n">
        <v>498.36783416</v>
      </c>
      <c r="H23" s="20" t="n">
        <v>7.08392353</v>
      </c>
      <c r="I23" s="18" t="n">
        <v>491.96979672</v>
      </c>
      <c r="J23" s="20" t="n">
        <v>6.39833776</v>
      </c>
      <c r="K23" s="18" t="n">
        <v>493.44532364</v>
      </c>
      <c r="L23" s="20" t="n">
        <v>6.34871738</v>
      </c>
      <c r="M23" s="18" t="n">
        <v>495.15032482</v>
      </c>
      <c r="N23" s="20" t="n">
        <v>5.58782711</v>
      </c>
      <c r="O23" s="18" t="n">
        <v>492.17095172</v>
      </c>
      <c r="P23" s="20" t="n">
        <v>6.55876135</v>
      </c>
      <c r="Q23" s="18" t="n">
        <v>490.13573245</v>
      </c>
      <c r="R23" s="20" t="n">
        <v>5.80392162</v>
      </c>
      <c r="S23" s="18" t="n">
        <v>492.49670551</v>
      </c>
      <c r="T23" s="20" t="n">
        <v>5.67997129</v>
      </c>
      <c r="U23" s="18" t="n">
        <v>478.40399152</v>
      </c>
      <c r="V23" s="20" t="n">
        <v>4.66427934</v>
      </c>
      <c r="W23" s="18" t="n">
        <v>482.9235967</v>
      </c>
      <c r="X23" s="20" t="n">
        <v>7.31439233</v>
      </c>
      <c r="Y23" s="18" t="n">
        <v>483.36390119</v>
      </c>
      <c r="Z23" s="20" t="n">
        <v>5.64037543</v>
      </c>
      <c r="AA23" s="18" t="n">
        <v>487.3177207</v>
      </c>
      <c r="AB23" s="20" t="n">
        <v>5.6963753</v>
      </c>
      <c r="AC23" s="18" t="s">
        <v>481</v>
      </c>
      <c r="AD23" s="20" t="s">
        <v>481</v>
      </c>
      <c r="AE23" s="18" t="s">
        <v>481</v>
      </c>
      <c r="AF23" s="20" t="s">
        <v>481</v>
      </c>
      <c r="AG23" s="18" t="s">
        <v>481</v>
      </c>
      <c r="AH23" s="20" t="s">
        <v>481</v>
      </c>
      <c r="AI23" s="18" t="s">
        <v>481</v>
      </c>
      <c r="AJ23" s="20" t="s">
        <v>481</v>
      </c>
      <c r="AK23" s="18" t="s">
        <v>481</v>
      </c>
      <c r="AL23" s="20" t="s">
        <v>481</v>
      </c>
    </row>
    <row r="24" spans="1:38">
      <c r="A24" s="15" t="s">
        <v>499</v>
      </c>
      <c r="B24" s="17" t="n">
        <v>6647</v>
      </c>
      <c r="C24" s="18">
        <f>(0.0/B24*100)</f>
        <v/>
      </c>
      <c r="D24" s="19" t="n">
        <v>6647</v>
      </c>
      <c r="E24" s="18" t="n">
        <v>539.05498773</v>
      </c>
      <c r="F24" s="20" t="n">
        <v>5.08230503</v>
      </c>
      <c r="G24" s="18" t="n">
        <v>529.24300057</v>
      </c>
      <c r="H24" s="20" t="n">
        <v>5.19866312</v>
      </c>
      <c r="I24" s="18" t="n">
        <v>523.49681729</v>
      </c>
      <c r="J24" s="20" t="n">
        <v>5.04158706</v>
      </c>
      <c r="K24" s="18" t="n">
        <v>531.05699854</v>
      </c>
      <c r="L24" s="20" t="n">
        <v>4.86876652</v>
      </c>
      <c r="M24" s="18" t="n">
        <v>537.31105588</v>
      </c>
      <c r="N24" s="20" t="n">
        <v>5.59401237</v>
      </c>
      <c r="O24" s="18" t="n">
        <v>538.13462982</v>
      </c>
      <c r="P24" s="20" t="n">
        <v>5.59467853</v>
      </c>
      <c r="Q24" s="18" t="n">
        <v>523.09185192</v>
      </c>
      <c r="R24" s="20" t="n">
        <v>5.2355932</v>
      </c>
      <c r="S24" s="18" t="n">
        <v>541.21964371</v>
      </c>
      <c r="T24" s="20" t="n">
        <v>5.31378855</v>
      </c>
      <c r="U24" s="18" t="n">
        <v>533.41756186</v>
      </c>
      <c r="V24" s="20" t="n">
        <v>5.35720071</v>
      </c>
      <c r="W24" s="18" t="n">
        <v>530.23586915</v>
      </c>
      <c r="X24" s="20" t="n">
        <v>5.77571213</v>
      </c>
      <c r="Y24" s="18" t="n">
        <v>532.84929273</v>
      </c>
      <c r="Z24" s="20" t="n">
        <v>5.95483754</v>
      </c>
      <c r="AA24" s="18" t="n">
        <v>530.92382821</v>
      </c>
      <c r="AB24" s="20" t="n">
        <v>5.25411366</v>
      </c>
      <c r="AC24" s="18" t="s">
        <v>481</v>
      </c>
      <c r="AD24" s="20" t="s">
        <v>481</v>
      </c>
      <c r="AE24" s="18" t="s">
        <v>481</v>
      </c>
      <c r="AF24" s="20" t="s">
        <v>481</v>
      </c>
      <c r="AG24" s="18" t="s">
        <v>481</v>
      </c>
      <c r="AH24" s="20" t="s">
        <v>481</v>
      </c>
      <c r="AI24" s="18" t="s">
        <v>481</v>
      </c>
      <c r="AJ24" s="20" t="s">
        <v>481</v>
      </c>
      <c r="AK24" s="18" t="s">
        <v>481</v>
      </c>
      <c r="AL24" s="20" t="s">
        <v>481</v>
      </c>
    </row>
    <row r="25" spans="1:38">
      <c r="A25" s="15" t="s">
        <v>500</v>
      </c>
      <c r="B25" s="17" t="n">
        <v>5581</v>
      </c>
      <c r="C25" s="18">
        <f>(0.0/B25*100)</f>
        <v/>
      </c>
      <c r="D25" s="19" t="n">
        <v>5581</v>
      </c>
      <c r="E25" s="18" t="n">
        <v>518.17679043</v>
      </c>
      <c r="F25" s="20" t="n">
        <v>6.18844026</v>
      </c>
      <c r="G25" s="18" t="n">
        <v>527.85859081</v>
      </c>
      <c r="H25" s="20" t="n">
        <v>7.09991554</v>
      </c>
      <c r="I25" s="18" t="n">
        <v>535.48340326</v>
      </c>
      <c r="J25" s="20" t="n">
        <v>6.1581998</v>
      </c>
      <c r="K25" s="18" t="n">
        <v>529.22611227</v>
      </c>
      <c r="L25" s="20" t="n">
        <v>6.60781328</v>
      </c>
      <c r="M25" s="18" t="n">
        <v>520.08999378</v>
      </c>
      <c r="N25" s="20" t="n">
        <v>6.33189633</v>
      </c>
      <c r="O25" s="18" t="n">
        <v>516.19383868</v>
      </c>
      <c r="P25" s="20" t="n">
        <v>6.63165586</v>
      </c>
      <c r="Q25" s="18" t="n">
        <v>542.07978195</v>
      </c>
      <c r="R25" s="20" t="n">
        <v>5.7992908</v>
      </c>
      <c r="S25" s="18" t="n">
        <v>523.85625177</v>
      </c>
      <c r="T25" s="20" t="n">
        <v>6.98219754</v>
      </c>
      <c r="U25" s="18" t="n">
        <v>521.82604014</v>
      </c>
      <c r="V25" s="20" t="n">
        <v>5.82166949</v>
      </c>
      <c r="W25" s="18" t="n">
        <v>515.21157163</v>
      </c>
      <c r="X25" s="20" t="n">
        <v>7.17251287</v>
      </c>
      <c r="Y25" s="18" t="n">
        <v>521.5368452500001</v>
      </c>
      <c r="Z25" s="20" t="n">
        <v>6.09584619</v>
      </c>
      <c r="AA25" s="18" t="n">
        <v>517.34148064</v>
      </c>
      <c r="AB25" s="20" t="n">
        <v>6.46465326</v>
      </c>
      <c r="AC25" s="18" t="s">
        <v>481</v>
      </c>
      <c r="AD25" s="20" t="s">
        <v>481</v>
      </c>
      <c r="AE25" s="18" t="s">
        <v>481</v>
      </c>
      <c r="AF25" s="20" t="s">
        <v>481</v>
      </c>
      <c r="AG25" s="18" t="s">
        <v>481</v>
      </c>
      <c r="AH25" s="20" t="s">
        <v>481</v>
      </c>
      <c r="AI25" s="18" t="s">
        <v>481</v>
      </c>
      <c r="AJ25" s="20" t="s">
        <v>481</v>
      </c>
      <c r="AK25" s="18" t="s">
        <v>481</v>
      </c>
      <c r="AL25" s="20" t="s">
        <v>481</v>
      </c>
    </row>
    <row r="26" spans="1:38">
      <c r="A26" s="15" t="s">
        <v>501</v>
      </c>
      <c r="B26" s="17" t="n">
        <v>4869</v>
      </c>
      <c r="C26" s="18">
        <f>(0.0/B26*100)</f>
        <v/>
      </c>
      <c r="D26" s="19" t="n">
        <v>4869</v>
      </c>
      <c r="E26" s="18" t="n">
        <v>480.57941302</v>
      </c>
      <c r="F26" s="20" t="n">
        <v>5.06569272</v>
      </c>
      <c r="G26" s="18" t="n">
        <v>486.03203598</v>
      </c>
      <c r="H26" s="20" t="n">
        <v>5.46435666</v>
      </c>
      <c r="I26" s="18" t="n">
        <v>488.87828032</v>
      </c>
      <c r="J26" s="20" t="n">
        <v>4.68549472</v>
      </c>
      <c r="K26" s="18" t="n">
        <v>486.80620745</v>
      </c>
      <c r="L26" s="20" t="n">
        <v>4.55595474</v>
      </c>
      <c r="M26" s="18" t="n">
        <v>475.65762666</v>
      </c>
      <c r="N26" s="20" t="n">
        <v>4.9972557</v>
      </c>
      <c r="O26" s="18" t="n">
        <v>482.67704421</v>
      </c>
      <c r="P26" s="20" t="n">
        <v>4.42363514</v>
      </c>
      <c r="Q26" s="18" t="n">
        <v>480.46186442</v>
      </c>
      <c r="R26" s="20" t="n">
        <v>5.23733791</v>
      </c>
      <c r="S26" s="18" t="n">
        <v>482.35330682</v>
      </c>
      <c r="T26" s="20" t="n">
        <v>4.93458745</v>
      </c>
      <c r="U26" s="18" t="n">
        <v>471.00521374</v>
      </c>
      <c r="V26" s="20" t="n">
        <v>5.17629803</v>
      </c>
      <c r="W26" s="18" t="n">
        <v>483.30804679</v>
      </c>
      <c r="X26" s="20" t="n">
        <v>5.89746777</v>
      </c>
      <c r="Y26" s="18" t="n">
        <v>484.60272031</v>
      </c>
      <c r="Z26" s="20" t="n">
        <v>4.49770579</v>
      </c>
      <c r="AA26" s="18" t="n">
        <v>486.61861565</v>
      </c>
      <c r="AB26" s="20" t="n">
        <v>5.49223241</v>
      </c>
      <c r="AC26" s="18" t="s">
        <v>481</v>
      </c>
      <c r="AD26" s="20" t="s">
        <v>481</v>
      </c>
      <c r="AE26" s="18" t="s">
        <v>481</v>
      </c>
      <c r="AF26" s="20" t="s">
        <v>481</v>
      </c>
      <c r="AG26" s="18" t="s">
        <v>481</v>
      </c>
      <c r="AH26" s="20" t="s">
        <v>481</v>
      </c>
      <c r="AI26" s="18" t="s">
        <v>481</v>
      </c>
      <c r="AJ26" s="20" t="s">
        <v>481</v>
      </c>
      <c r="AK26" s="18" t="s">
        <v>481</v>
      </c>
      <c r="AL26" s="20" t="s">
        <v>481</v>
      </c>
    </row>
    <row r="27" spans="1:38">
      <c r="A27" s="15" t="s">
        <v>502</v>
      </c>
      <c r="B27" s="17" t="n">
        <v>5299</v>
      </c>
      <c r="C27" s="18">
        <f>(0.0/B27*100)</f>
        <v/>
      </c>
      <c r="D27" s="19" t="n">
        <v>5299</v>
      </c>
      <c r="E27" s="18" t="n">
        <v>483.42024323</v>
      </c>
      <c r="F27" s="20" t="n">
        <v>5.52734386</v>
      </c>
      <c r="G27" s="18" t="n">
        <v>500.31293946</v>
      </c>
      <c r="H27" s="20" t="n">
        <v>5.11965464</v>
      </c>
      <c r="I27" s="18" t="n">
        <v>489.14358776</v>
      </c>
      <c r="J27" s="20" t="n">
        <v>5.26315344</v>
      </c>
      <c r="K27" s="18" t="n">
        <v>496.01366075</v>
      </c>
      <c r="L27" s="20" t="n">
        <v>5.14592438</v>
      </c>
      <c r="M27" s="18" t="n">
        <v>487.12359608</v>
      </c>
      <c r="N27" s="20" t="n">
        <v>4.0542451</v>
      </c>
      <c r="O27" s="18" t="n">
        <v>484.55965617</v>
      </c>
      <c r="P27" s="20" t="n">
        <v>3.96099621</v>
      </c>
      <c r="Q27" s="18" t="n">
        <v>485.15524232</v>
      </c>
      <c r="R27" s="20" t="n">
        <v>4.38492856</v>
      </c>
      <c r="S27" s="18" t="n">
        <v>481.8586796</v>
      </c>
      <c r="T27" s="20" t="n">
        <v>4.31621491</v>
      </c>
      <c r="U27" s="18" t="n">
        <v>488.75880479</v>
      </c>
      <c r="V27" s="20" t="n">
        <v>4.64603385</v>
      </c>
      <c r="W27" s="18" t="n">
        <v>477.7828704</v>
      </c>
      <c r="X27" s="20" t="n">
        <v>4.86812765</v>
      </c>
      <c r="Y27" s="18" t="n">
        <v>473.72082379</v>
      </c>
      <c r="Z27" s="20" t="n">
        <v>4.84812888</v>
      </c>
      <c r="AA27" s="18" t="n">
        <v>479.35338464</v>
      </c>
      <c r="AB27" s="20" t="n">
        <v>5.6980501</v>
      </c>
      <c r="AC27" s="18" t="s">
        <v>481</v>
      </c>
      <c r="AD27" s="20" t="s">
        <v>481</v>
      </c>
      <c r="AE27" s="18" t="s">
        <v>481</v>
      </c>
      <c r="AF27" s="20" t="s">
        <v>481</v>
      </c>
      <c r="AG27" s="18" t="s">
        <v>481</v>
      </c>
      <c r="AH27" s="20" t="s">
        <v>481</v>
      </c>
      <c r="AI27" s="18" t="s">
        <v>481</v>
      </c>
      <c r="AJ27" s="20" t="s">
        <v>481</v>
      </c>
      <c r="AK27" s="18" t="s">
        <v>481</v>
      </c>
      <c r="AL27" s="20" t="s">
        <v>481</v>
      </c>
    </row>
    <row r="28" spans="1:38">
      <c r="A28" s="15" t="s">
        <v>503</v>
      </c>
      <c r="B28" s="17" t="n">
        <v>7568</v>
      </c>
      <c r="C28" s="18">
        <f>(0.0/B28*100)</f>
        <v/>
      </c>
      <c r="D28" s="19" t="n">
        <v>7568</v>
      </c>
      <c r="E28" s="18" t="n">
        <v>420.17830858</v>
      </c>
      <c r="F28" s="20" t="n">
        <v>4.34105999</v>
      </c>
      <c r="G28" s="18" t="n">
        <v>415.3338368</v>
      </c>
      <c r="H28" s="20" t="n">
        <v>4.34181957</v>
      </c>
      <c r="I28" s="18" t="n">
        <v>412.89901847</v>
      </c>
      <c r="J28" s="20" t="n">
        <v>4.49029331</v>
      </c>
      <c r="K28" s="18" t="n">
        <v>410.88379473</v>
      </c>
      <c r="L28" s="20" t="n">
        <v>5.03388978</v>
      </c>
      <c r="M28" s="18" t="n">
        <v>413.0636297</v>
      </c>
      <c r="N28" s="20" t="n">
        <v>3.97802995</v>
      </c>
      <c r="O28" s="18" t="n">
        <v>412.49440757</v>
      </c>
      <c r="P28" s="20" t="n">
        <v>4.84078005</v>
      </c>
      <c r="Q28" s="18" t="n">
        <v>408.7559538</v>
      </c>
      <c r="R28" s="20" t="n">
        <v>4.87573392</v>
      </c>
      <c r="S28" s="18" t="n">
        <v>402.75758145</v>
      </c>
      <c r="T28" s="20" t="n">
        <v>4.86609851</v>
      </c>
      <c r="U28" s="18" t="n">
        <v>408.38472371</v>
      </c>
      <c r="V28" s="20" t="n">
        <v>4.39129968</v>
      </c>
      <c r="W28" s="18" t="n">
        <v>395.87743546</v>
      </c>
      <c r="X28" s="20" t="n">
        <v>3.87878176</v>
      </c>
      <c r="Y28" s="18" t="n">
        <v>399.93917962</v>
      </c>
      <c r="Z28" s="20" t="n">
        <v>4.51242578</v>
      </c>
      <c r="AA28" s="18" t="n">
        <v>404.23620158</v>
      </c>
      <c r="AB28" s="20" t="n">
        <v>5.34934134</v>
      </c>
      <c r="AC28" s="18" t="s">
        <v>481</v>
      </c>
      <c r="AD28" s="20" t="s">
        <v>481</v>
      </c>
      <c r="AE28" s="18" t="s">
        <v>481</v>
      </c>
      <c r="AF28" s="20" t="s">
        <v>481</v>
      </c>
      <c r="AG28" s="18" t="s">
        <v>481</v>
      </c>
      <c r="AH28" s="20" t="s">
        <v>481</v>
      </c>
      <c r="AI28" s="18" t="s">
        <v>481</v>
      </c>
      <c r="AJ28" s="20" t="s">
        <v>481</v>
      </c>
      <c r="AK28" s="18" t="s">
        <v>481</v>
      </c>
      <c r="AL28" s="20" t="s">
        <v>481</v>
      </c>
    </row>
    <row r="29" spans="1:38">
      <c r="A29" s="15" t="s">
        <v>504</v>
      </c>
      <c r="B29" s="17" t="n">
        <v>5385</v>
      </c>
      <c r="C29" s="18">
        <f>(0.0/B29*100)</f>
        <v/>
      </c>
      <c r="D29" s="19" t="n">
        <v>5385</v>
      </c>
      <c r="E29" s="18" t="n">
        <v>522.26658041</v>
      </c>
      <c r="F29" s="20" t="n">
        <v>6.4255608</v>
      </c>
      <c r="G29" s="18" t="n">
        <v>515.04001178</v>
      </c>
      <c r="H29" s="20" t="n">
        <v>5.02607994</v>
      </c>
      <c r="I29" s="18" t="n">
        <v>516.18078451</v>
      </c>
      <c r="J29" s="20" t="n">
        <v>5.46765763</v>
      </c>
      <c r="K29" s="18" t="n">
        <v>521.24665921</v>
      </c>
      <c r="L29" s="20" t="n">
        <v>5.45782881</v>
      </c>
      <c r="M29" s="18" t="n">
        <v>515.59851645</v>
      </c>
      <c r="N29" s="20" t="n">
        <v>4.93245383</v>
      </c>
      <c r="O29" s="18" t="n">
        <v>516.69829199</v>
      </c>
      <c r="P29" s="20" t="n">
        <v>4.9711842</v>
      </c>
      <c r="Q29" s="18" t="n">
        <v>504.56236523</v>
      </c>
      <c r="R29" s="20" t="n">
        <v>5.69231906</v>
      </c>
      <c r="S29" s="18" t="n">
        <v>506.60870682</v>
      </c>
      <c r="T29" s="20" t="n">
        <v>4.37662891</v>
      </c>
      <c r="U29" s="18" t="n">
        <v>518.47245355</v>
      </c>
      <c r="V29" s="20" t="n">
        <v>4.96860086</v>
      </c>
      <c r="W29" s="18" t="n">
        <v>504.43769729</v>
      </c>
      <c r="X29" s="20" t="n">
        <v>5.20174211</v>
      </c>
      <c r="Y29" s="18" t="n">
        <v>504.94526117</v>
      </c>
      <c r="Z29" s="20" t="n">
        <v>4.93697544</v>
      </c>
      <c r="AA29" s="18" t="n">
        <v>501.52069531</v>
      </c>
      <c r="AB29" s="20" t="n">
        <v>5.04340843</v>
      </c>
      <c r="AC29" s="18" t="s">
        <v>481</v>
      </c>
      <c r="AD29" s="20" t="s">
        <v>481</v>
      </c>
      <c r="AE29" s="18" t="s">
        <v>481</v>
      </c>
      <c r="AF29" s="20" t="s">
        <v>481</v>
      </c>
      <c r="AG29" s="18" t="s">
        <v>481</v>
      </c>
      <c r="AH29" s="20" t="s">
        <v>481</v>
      </c>
      <c r="AI29" s="18" t="s">
        <v>481</v>
      </c>
      <c r="AJ29" s="20" t="s">
        <v>481</v>
      </c>
      <c r="AK29" s="18" t="s">
        <v>481</v>
      </c>
      <c r="AL29" s="20" t="s">
        <v>481</v>
      </c>
    </row>
    <row r="30" spans="1:38">
      <c r="A30" s="15" t="s">
        <v>505</v>
      </c>
      <c r="B30" s="17" t="n">
        <v>4520</v>
      </c>
      <c r="C30" s="18">
        <f>(0.0/B30*100)</f>
        <v/>
      </c>
      <c r="D30" s="19" t="n">
        <v>4520</v>
      </c>
      <c r="E30" s="18" t="n">
        <v>484.27743138</v>
      </c>
      <c r="F30" s="20" t="n">
        <v>4.88159925</v>
      </c>
      <c r="G30" s="18" t="n">
        <v>494.08560618</v>
      </c>
      <c r="H30" s="20" t="n">
        <v>6.10031809</v>
      </c>
      <c r="I30" s="18" t="n">
        <v>491.11551791</v>
      </c>
      <c r="J30" s="20" t="n">
        <v>5.39966824</v>
      </c>
      <c r="K30" s="18" t="n">
        <v>487.09760279</v>
      </c>
      <c r="L30" s="20" t="n">
        <v>5.9956659</v>
      </c>
      <c r="M30" s="18" t="n">
        <v>502.09416093</v>
      </c>
      <c r="N30" s="20" t="n">
        <v>5.45763609</v>
      </c>
      <c r="O30" s="18" t="n">
        <v>496.6297745</v>
      </c>
      <c r="P30" s="20" t="n">
        <v>6.64259882</v>
      </c>
      <c r="Q30" s="18" t="n">
        <v>497.91344219</v>
      </c>
      <c r="R30" s="20" t="n">
        <v>4.95977146</v>
      </c>
      <c r="S30" s="18" t="n">
        <v>493.36207386</v>
      </c>
      <c r="T30" s="20" t="n">
        <v>5.1691838</v>
      </c>
      <c r="U30" s="18" t="n">
        <v>502.15787358</v>
      </c>
      <c r="V30" s="20" t="n">
        <v>5.93740252</v>
      </c>
      <c r="W30" s="18" t="n">
        <v>505.50172435</v>
      </c>
      <c r="X30" s="20" t="n">
        <v>6.20012457</v>
      </c>
      <c r="Y30" s="18" t="n">
        <v>495.94183816</v>
      </c>
      <c r="Z30" s="20" t="n">
        <v>5.84720504</v>
      </c>
      <c r="AA30" s="18" t="n">
        <v>490.81123673</v>
      </c>
      <c r="AB30" s="20" t="n">
        <v>5.67322646</v>
      </c>
      <c r="AC30" s="18" t="s">
        <v>481</v>
      </c>
      <c r="AD30" s="20" t="s">
        <v>481</v>
      </c>
      <c r="AE30" s="18" t="s">
        <v>481</v>
      </c>
      <c r="AF30" s="20" t="s">
        <v>481</v>
      </c>
      <c r="AG30" s="18" t="s">
        <v>481</v>
      </c>
      <c r="AH30" s="20" t="s">
        <v>481</v>
      </c>
      <c r="AI30" s="18" t="s">
        <v>481</v>
      </c>
      <c r="AJ30" s="20" t="s">
        <v>481</v>
      </c>
      <c r="AK30" s="18" t="s">
        <v>481</v>
      </c>
      <c r="AL30" s="20" t="s">
        <v>481</v>
      </c>
    </row>
    <row r="31" spans="1:38">
      <c r="A31" s="15" t="s">
        <v>506</v>
      </c>
      <c r="B31" s="17" t="n">
        <v>5456</v>
      </c>
      <c r="C31" s="18">
        <f>(0.0/B31*100)</f>
        <v/>
      </c>
      <c r="D31" s="19" t="n">
        <v>5456</v>
      </c>
      <c r="E31" s="18" t="n">
        <v>506.06040993</v>
      </c>
      <c r="F31" s="20" t="n">
        <v>4.74643449</v>
      </c>
      <c r="G31" s="18" t="n">
        <v>506.35384147</v>
      </c>
      <c r="H31" s="20" t="n">
        <v>6.0414816</v>
      </c>
      <c r="I31" s="18" t="n">
        <v>500.30129348</v>
      </c>
      <c r="J31" s="20" t="n">
        <v>4.53277398</v>
      </c>
      <c r="K31" s="18" t="n">
        <v>506.03112406</v>
      </c>
      <c r="L31" s="20" t="n">
        <v>4.81658004</v>
      </c>
      <c r="M31" s="18" t="n">
        <v>508.79811899</v>
      </c>
      <c r="N31" s="20" t="n">
        <v>4.93817171</v>
      </c>
      <c r="O31" s="18" t="n">
        <v>507.01120479</v>
      </c>
      <c r="P31" s="20" t="n">
        <v>4.67832439</v>
      </c>
      <c r="Q31" s="18" t="n">
        <v>504.51513202</v>
      </c>
      <c r="R31" s="20" t="n">
        <v>4.68356735</v>
      </c>
      <c r="S31" s="18" t="n">
        <v>502.89776922</v>
      </c>
      <c r="T31" s="20" t="n">
        <v>4.57410963</v>
      </c>
      <c r="U31" s="18" t="n">
        <v>497.44795789</v>
      </c>
      <c r="V31" s="20" t="n">
        <v>4.9084214</v>
      </c>
      <c r="W31" s="18" t="n">
        <v>500.02274007</v>
      </c>
      <c r="X31" s="20" t="n">
        <v>5.15137195</v>
      </c>
      <c r="Y31" s="18" t="n">
        <v>491.7323491</v>
      </c>
      <c r="Z31" s="20" t="n">
        <v>5.43217898</v>
      </c>
      <c r="AA31" s="18" t="n">
        <v>486.35249814</v>
      </c>
      <c r="AB31" s="20" t="n">
        <v>5.71289744</v>
      </c>
      <c r="AC31" s="18" t="s">
        <v>481</v>
      </c>
      <c r="AD31" s="20" t="s">
        <v>481</v>
      </c>
      <c r="AE31" s="18" t="s">
        <v>481</v>
      </c>
      <c r="AF31" s="20" t="s">
        <v>481</v>
      </c>
      <c r="AG31" s="18" t="s">
        <v>481</v>
      </c>
      <c r="AH31" s="20" t="s">
        <v>481</v>
      </c>
      <c r="AI31" s="18" t="s">
        <v>481</v>
      </c>
      <c r="AJ31" s="20" t="s">
        <v>481</v>
      </c>
      <c r="AK31" s="18" t="s">
        <v>481</v>
      </c>
      <c r="AL31" s="20" t="s">
        <v>481</v>
      </c>
    </row>
    <row r="32" spans="1:38">
      <c r="A32" s="15" t="s">
        <v>507</v>
      </c>
      <c r="B32" s="17" t="n">
        <v>4478</v>
      </c>
      <c r="C32" s="18">
        <f>(0.0/B32*100)</f>
        <v/>
      </c>
      <c r="D32" s="19" t="n">
        <v>4478</v>
      </c>
      <c r="E32" s="18" t="n">
        <v>515.97013687</v>
      </c>
      <c r="F32" s="20" t="n">
        <v>5.79140374</v>
      </c>
      <c r="G32" s="18" t="n">
        <v>503.64252276</v>
      </c>
      <c r="H32" s="20" t="n">
        <v>5.14769743</v>
      </c>
      <c r="I32" s="18" t="n">
        <v>505.20269147</v>
      </c>
      <c r="J32" s="20" t="n">
        <v>5.26216537</v>
      </c>
      <c r="K32" s="18" t="n">
        <v>509.00574395</v>
      </c>
      <c r="L32" s="20" t="n">
        <v>5.53821473</v>
      </c>
      <c r="M32" s="18" t="n">
        <v>505.33948784</v>
      </c>
      <c r="N32" s="20" t="n">
        <v>6.18547181</v>
      </c>
      <c r="O32" s="18" t="n">
        <v>498.61461854</v>
      </c>
      <c r="P32" s="20" t="n">
        <v>5.6617495</v>
      </c>
      <c r="Q32" s="18" t="n">
        <v>501.8437992</v>
      </c>
      <c r="R32" s="20" t="n">
        <v>5.47173918</v>
      </c>
      <c r="S32" s="18" t="n">
        <v>499.76521798</v>
      </c>
      <c r="T32" s="20" t="n">
        <v>5.15225976</v>
      </c>
      <c r="U32" s="18" t="n">
        <v>504.36357336</v>
      </c>
      <c r="V32" s="20" t="n">
        <v>4.7871617</v>
      </c>
      <c r="W32" s="18" t="n">
        <v>503.30932715</v>
      </c>
      <c r="X32" s="20" t="n">
        <v>6.29922987</v>
      </c>
      <c r="Y32" s="18" t="n">
        <v>501.80349341</v>
      </c>
      <c r="Z32" s="20" t="n">
        <v>5.88065124</v>
      </c>
      <c r="AA32" s="18" t="n">
        <v>505.33051505</v>
      </c>
      <c r="AB32" s="20" t="n">
        <v>5.21120408</v>
      </c>
      <c r="AC32" s="18" t="s">
        <v>481</v>
      </c>
      <c r="AD32" s="20" t="s">
        <v>481</v>
      </c>
      <c r="AE32" s="18" t="s">
        <v>481</v>
      </c>
      <c r="AF32" s="20" t="s">
        <v>481</v>
      </c>
      <c r="AG32" s="18" t="s">
        <v>481</v>
      </c>
      <c r="AH32" s="20" t="s">
        <v>481</v>
      </c>
      <c r="AI32" s="18" t="s">
        <v>481</v>
      </c>
      <c r="AJ32" s="20" t="s">
        <v>481</v>
      </c>
      <c r="AK32" s="18" t="s">
        <v>481</v>
      </c>
      <c r="AL32" s="20" t="s">
        <v>481</v>
      </c>
    </row>
    <row r="33" spans="1:38">
      <c r="A33" s="15" t="s">
        <v>508</v>
      </c>
      <c r="B33" s="17" t="n">
        <v>7325</v>
      </c>
      <c r="C33" s="18">
        <f>(0.0/B33*100)</f>
        <v/>
      </c>
      <c r="D33" s="19" t="n">
        <v>7325</v>
      </c>
      <c r="E33" s="18" t="n">
        <v>492.31823522</v>
      </c>
      <c r="F33" s="20" t="n">
        <v>4.57214106</v>
      </c>
      <c r="G33" s="18" t="n">
        <v>493.66810366</v>
      </c>
      <c r="H33" s="20" t="n">
        <v>6.23470335</v>
      </c>
      <c r="I33" s="18" t="n">
        <v>493.6769681</v>
      </c>
      <c r="J33" s="20" t="n">
        <v>6.81011704</v>
      </c>
      <c r="K33" s="18" t="n">
        <v>503.27089315</v>
      </c>
      <c r="L33" s="20" t="n">
        <v>5.76871891</v>
      </c>
      <c r="M33" s="18" t="n">
        <v>501.61822222</v>
      </c>
      <c r="N33" s="20" t="n">
        <v>5.08437475</v>
      </c>
      <c r="O33" s="18" t="n">
        <v>489.12932032</v>
      </c>
      <c r="P33" s="20" t="n">
        <v>5.25158979</v>
      </c>
      <c r="Q33" s="18" t="n">
        <v>495.17324229</v>
      </c>
      <c r="R33" s="20" t="n">
        <v>4.98075102</v>
      </c>
      <c r="S33" s="18" t="n">
        <v>495.95280494</v>
      </c>
      <c r="T33" s="20" t="n">
        <v>5.07742177</v>
      </c>
      <c r="U33" s="18" t="n">
        <v>497.24031922</v>
      </c>
      <c r="V33" s="20" t="n">
        <v>4.46507613</v>
      </c>
      <c r="W33" s="18" t="n">
        <v>478.48620046</v>
      </c>
      <c r="X33" s="20" t="n">
        <v>5.60167627</v>
      </c>
      <c r="Y33" s="18" t="n">
        <v>475.93742357</v>
      </c>
      <c r="Z33" s="20" t="n">
        <v>5.07080475</v>
      </c>
      <c r="AA33" s="18" t="n">
        <v>481.99007925</v>
      </c>
      <c r="AB33" s="20" t="n">
        <v>6.22780291</v>
      </c>
      <c r="AC33" s="18" t="s">
        <v>481</v>
      </c>
      <c r="AD33" s="20" t="s">
        <v>481</v>
      </c>
      <c r="AE33" s="18" t="s">
        <v>481</v>
      </c>
      <c r="AF33" s="20" t="s">
        <v>481</v>
      </c>
      <c r="AG33" s="18" t="s">
        <v>481</v>
      </c>
      <c r="AH33" s="20" t="s">
        <v>481</v>
      </c>
      <c r="AI33" s="18" t="s">
        <v>481</v>
      </c>
      <c r="AJ33" s="20" t="s">
        <v>481</v>
      </c>
      <c r="AK33" s="18" t="s">
        <v>481</v>
      </c>
      <c r="AL33" s="20" t="s">
        <v>481</v>
      </c>
    </row>
    <row r="34" spans="1:38">
      <c r="A34" s="15" t="s">
        <v>509</v>
      </c>
      <c r="B34" s="17" t="n">
        <v>6350</v>
      </c>
      <c r="C34" s="18">
        <f>(0.0/B34*100)</f>
        <v/>
      </c>
      <c r="D34" s="19" t="n">
        <v>6350</v>
      </c>
      <c r="E34" s="18" t="n">
        <v>479.63163615</v>
      </c>
      <c r="F34" s="20" t="n">
        <v>5.37065773</v>
      </c>
      <c r="G34" s="18" t="n">
        <v>482.97969791</v>
      </c>
      <c r="H34" s="20" t="n">
        <v>6.05336116</v>
      </c>
      <c r="I34" s="18" t="n">
        <v>478.05570116</v>
      </c>
      <c r="J34" s="20" t="n">
        <v>5.1120086</v>
      </c>
      <c r="K34" s="18" t="n">
        <v>489.48192174</v>
      </c>
      <c r="L34" s="20" t="n">
        <v>5.5202105</v>
      </c>
      <c r="M34" s="18" t="n">
        <v>475.73686916</v>
      </c>
      <c r="N34" s="20" t="n">
        <v>6.0427475</v>
      </c>
      <c r="O34" s="18" t="n">
        <v>471.99770126</v>
      </c>
      <c r="P34" s="20" t="n">
        <v>5.53457492</v>
      </c>
      <c r="Q34" s="18" t="n">
        <v>478.14771616</v>
      </c>
      <c r="R34" s="20" t="n">
        <v>5.31542034</v>
      </c>
      <c r="S34" s="18" t="n">
        <v>463.74853467</v>
      </c>
      <c r="T34" s="20" t="n">
        <v>4.93955444</v>
      </c>
      <c r="U34" s="18" t="n">
        <v>469.88475391</v>
      </c>
      <c r="V34" s="20" t="n">
        <v>5.36725072</v>
      </c>
      <c r="W34" s="18" t="n">
        <v>475.94303745</v>
      </c>
      <c r="X34" s="20" t="n">
        <v>6.33883629</v>
      </c>
      <c r="Y34" s="18" t="n">
        <v>472.83271282</v>
      </c>
      <c r="Z34" s="20" t="n">
        <v>5.85062042</v>
      </c>
      <c r="AA34" s="18" t="n">
        <v>467.81911582</v>
      </c>
      <c r="AB34" s="20" t="n">
        <v>5.55618325</v>
      </c>
      <c r="AC34" s="18" t="s">
        <v>481</v>
      </c>
      <c r="AD34" s="20" t="s">
        <v>481</v>
      </c>
      <c r="AE34" s="18" t="s">
        <v>481</v>
      </c>
      <c r="AF34" s="20" t="s">
        <v>481</v>
      </c>
      <c r="AG34" s="18" t="s">
        <v>481</v>
      </c>
      <c r="AH34" s="20" t="s">
        <v>481</v>
      </c>
      <c r="AI34" s="18" t="s">
        <v>481</v>
      </c>
      <c r="AJ34" s="20" t="s">
        <v>481</v>
      </c>
      <c r="AK34" s="18" t="s">
        <v>481</v>
      </c>
      <c r="AL34" s="20" t="s">
        <v>481</v>
      </c>
    </row>
    <row r="35" spans="1:38">
      <c r="A35" s="15" t="s">
        <v>510</v>
      </c>
      <c r="B35" s="17" t="n">
        <v>6406</v>
      </c>
      <c r="C35" s="18">
        <f>(0.0/B35*100)</f>
        <v/>
      </c>
      <c r="D35" s="19" t="n">
        <v>6406</v>
      </c>
      <c r="E35" s="18" t="n">
        <v>517.92419885</v>
      </c>
      <c r="F35" s="20" t="n">
        <v>5.33364247</v>
      </c>
      <c r="G35" s="18" t="n">
        <v>512.89287142</v>
      </c>
      <c r="H35" s="20" t="n">
        <v>5.93791431</v>
      </c>
      <c r="I35" s="18" t="n">
        <v>512.72921429</v>
      </c>
      <c r="J35" s="20" t="n">
        <v>4.82413117</v>
      </c>
      <c r="K35" s="18" t="n">
        <v>513.62497506</v>
      </c>
      <c r="L35" s="20" t="n">
        <v>5.40622995</v>
      </c>
      <c r="M35" s="18" t="n">
        <v>512.96438628</v>
      </c>
      <c r="N35" s="20" t="n">
        <v>4.85287138</v>
      </c>
      <c r="O35" s="18" t="n">
        <v>508.05718555</v>
      </c>
      <c r="P35" s="20" t="n">
        <v>4.53634621</v>
      </c>
      <c r="Q35" s="18" t="n">
        <v>508.15709353</v>
      </c>
      <c r="R35" s="20" t="n">
        <v>5.72020476</v>
      </c>
      <c r="S35" s="18" t="n">
        <v>508.04340117</v>
      </c>
      <c r="T35" s="20" t="n">
        <v>5.00884355</v>
      </c>
      <c r="U35" s="18" t="n">
        <v>502.78270166</v>
      </c>
      <c r="V35" s="20" t="n">
        <v>4.7731344</v>
      </c>
      <c r="W35" s="18" t="n">
        <v>512.84095445</v>
      </c>
      <c r="X35" s="20" t="n">
        <v>4.42200371</v>
      </c>
      <c r="Y35" s="18" t="n">
        <v>508.15329908</v>
      </c>
      <c r="Z35" s="20" t="n">
        <v>4.35485369</v>
      </c>
      <c r="AA35" s="18" t="n">
        <v>501.65639844</v>
      </c>
      <c r="AB35" s="20" t="n">
        <v>5.22388047</v>
      </c>
      <c r="AC35" s="18" t="s">
        <v>481</v>
      </c>
      <c r="AD35" s="20" t="s">
        <v>481</v>
      </c>
      <c r="AE35" s="18" t="s">
        <v>481</v>
      </c>
      <c r="AF35" s="20" t="s">
        <v>481</v>
      </c>
      <c r="AG35" s="18" t="s">
        <v>481</v>
      </c>
      <c r="AH35" s="20" t="s">
        <v>481</v>
      </c>
      <c r="AI35" s="18" t="s">
        <v>481</v>
      </c>
      <c r="AJ35" s="20" t="s">
        <v>481</v>
      </c>
      <c r="AK35" s="18" t="s">
        <v>481</v>
      </c>
      <c r="AL35" s="20" t="s">
        <v>481</v>
      </c>
    </row>
    <row r="36" spans="1:38">
      <c r="A36" s="15" t="s">
        <v>511</v>
      </c>
      <c r="B36" s="17" t="n">
        <v>6736</v>
      </c>
      <c r="C36" s="18">
        <f>(0.0/B36*100)</f>
        <v/>
      </c>
      <c r="D36" s="19" t="n">
        <v>6736</v>
      </c>
      <c r="E36" s="18" t="n">
        <v>493.81326309</v>
      </c>
      <c r="F36" s="20" t="n">
        <v>4.3621046</v>
      </c>
      <c r="G36" s="18" t="n">
        <v>487.35805475</v>
      </c>
      <c r="H36" s="20" t="n">
        <v>5.04685198</v>
      </c>
      <c r="I36" s="18" t="n">
        <v>492.31596565</v>
      </c>
      <c r="J36" s="20" t="n">
        <v>4.56669989</v>
      </c>
      <c r="K36" s="18" t="n">
        <v>485.70695973</v>
      </c>
      <c r="L36" s="20" t="n">
        <v>4.32275654</v>
      </c>
      <c r="M36" s="18" t="n">
        <v>490.37534109</v>
      </c>
      <c r="N36" s="20" t="n">
        <v>5.03630424</v>
      </c>
      <c r="O36" s="18" t="n">
        <v>483.81997034</v>
      </c>
      <c r="P36" s="20" t="n">
        <v>5.00290543</v>
      </c>
      <c r="Q36" s="18" t="n">
        <v>485.63974475</v>
      </c>
      <c r="R36" s="20" t="n">
        <v>4.31083627</v>
      </c>
      <c r="S36" s="18" t="n">
        <v>487.9593965</v>
      </c>
      <c r="T36" s="20" t="n">
        <v>4.8478915</v>
      </c>
      <c r="U36" s="18" t="n">
        <v>480.22618111</v>
      </c>
      <c r="V36" s="20" t="n">
        <v>4.49114883</v>
      </c>
      <c r="W36" s="18" t="n">
        <v>491.79791905</v>
      </c>
      <c r="X36" s="20" t="n">
        <v>4.26232369</v>
      </c>
      <c r="Y36" s="18" t="n">
        <v>477.24670612</v>
      </c>
      <c r="Z36" s="20" t="n">
        <v>5.20421809</v>
      </c>
      <c r="AA36" s="18" t="n">
        <v>476.55956804</v>
      </c>
      <c r="AB36" s="20" t="n">
        <v>4.61409978</v>
      </c>
      <c r="AC36" s="18" t="s">
        <v>481</v>
      </c>
      <c r="AD36" s="20" t="s">
        <v>481</v>
      </c>
      <c r="AE36" s="18" t="s">
        <v>481</v>
      </c>
      <c r="AF36" s="20" t="s">
        <v>481</v>
      </c>
      <c r="AG36" s="18" t="s">
        <v>481</v>
      </c>
      <c r="AH36" s="20" t="s">
        <v>481</v>
      </c>
      <c r="AI36" s="18" t="s">
        <v>481</v>
      </c>
      <c r="AJ36" s="20" t="s">
        <v>481</v>
      </c>
      <c r="AK36" s="18" t="s">
        <v>481</v>
      </c>
      <c r="AL36" s="20" t="s">
        <v>481</v>
      </c>
    </row>
    <row r="37" spans="1:38">
      <c r="A37" s="15" t="s">
        <v>512</v>
      </c>
      <c r="B37" s="17" t="n">
        <v>5458</v>
      </c>
      <c r="C37" s="18">
        <f>(0.0/B37*100)</f>
        <v/>
      </c>
      <c r="D37" s="19" t="n">
        <v>5458</v>
      </c>
      <c r="E37" s="18" t="s">
        <v>481</v>
      </c>
      <c r="F37" s="20" t="s">
        <v>481</v>
      </c>
      <c r="G37" s="18" t="s">
        <v>481</v>
      </c>
      <c r="H37" s="20" t="s">
        <v>481</v>
      </c>
      <c r="I37" s="18" t="s">
        <v>481</v>
      </c>
      <c r="J37" s="20" t="s">
        <v>481</v>
      </c>
      <c r="K37" s="18" t="s">
        <v>481</v>
      </c>
      <c r="L37" s="20" t="s">
        <v>481</v>
      </c>
      <c r="M37" s="18" t="s">
        <v>481</v>
      </c>
      <c r="N37" s="20" t="s">
        <v>481</v>
      </c>
      <c r="O37" s="18" t="s">
        <v>481</v>
      </c>
      <c r="P37" s="20" t="s">
        <v>481</v>
      </c>
      <c r="Q37" s="18" t="s">
        <v>481</v>
      </c>
      <c r="R37" s="20" t="s">
        <v>481</v>
      </c>
      <c r="S37" s="18" t="s">
        <v>481</v>
      </c>
      <c r="T37" s="20" t="s">
        <v>481</v>
      </c>
      <c r="U37" s="18" t="s">
        <v>481</v>
      </c>
      <c r="V37" s="20" t="s">
        <v>481</v>
      </c>
      <c r="W37" s="18" t="s">
        <v>481</v>
      </c>
      <c r="X37" s="20" t="s">
        <v>481</v>
      </c>
      <c r="Y37" s="18" t="s">
        <v>481</v>
      </c>
      <c r="Z37" s="20" t="s">
        <v>481</v>
      </c>
      <c r="AA37" s="18" t="s">
        <v>481</v>
      </c>
      <c r="AB37" s="20" t="s">
        <v>481</v>
      </c>
      <c r="AC37" s="18" t="s">
        <v>481</v>
      </c>
      <c r="AD37" s="20" t="s">
        <v>481</v>
      </c>
      <c r="AE37" s="18" t="s">
        <v>481</v>
      </c>
      <c r="AF37" s="20" t="s">
        <v>481</v>
      </c>
      <c r="AG37" s="18" t="s">
        <v>481</v>
      </c>
      <c r="AH37" s="20" t="s">
        <v>481</v>
      </c>
      <c r="AI37" s="18" t="n">
        <v>493.91812227</v>
      </c>
      <c r="AJ37" s="20" t="n">
        <v>3.1723403</v>
      </c>
      <c r="AK37" s="18" t="s">
        <v>481</v>
      </c>
      <c r="AL37" s="20" t="s">
        <v>481</v>
      </c>
    </row>
    <row r="38" spans="1:38">
      <c r="A38" s="15" t="s">
        <v>513</v>
      </c>
      <c r="B38" s="17" t="n">
        <v>5860</v>
      </c>
      <c r="C38" s="18">
        <f>(0.0/B38*100)</f>
        <v/>
      </c>
      <c r="D38" s="19" t="n">
        <v>5860</v>
      </c>
      <c r="E38" s="18" t="n">
        <v>528.87978528</v>
      </c>
      <c r="F38" s="20" t="n">
        <v>6.64941954</v>
      </c>
      <c r="G38" s="18" t="n">
        <v>525.45706562</v>
      </c>
      <c r="H38" s="20" t="n">
        <v>6.82311595</v>
      </c>
      <c r="I38" s="18" t="n">
        <v>540.76001219</v>
      </c>
      <c r="J38" s="20" t="n">
        <v>6.35798595</v>
      </c>
      <c r="K38" s="18" t="n">
        <v>528.82421759</v>
      </c>
      <c r="L38" s="20" t="n">
        <v>6.33450494</v>
      </c>
      <c r="M38" s="18" t="n">
        <v>521.99245511</v>
      </c>
      <c r="N38" s="20" t="n">
        <v>5.88842062</v>
      </c>
      <c r="O38" s="18" t="n">
        <v>518.91397527</v>
      </c>
      <c r="P38" s="20" t="n">
        <v>5.86794719</v>
      </c>
      <c r="Q38" s="18" t="n">
        <v>517.91038297</v>
      </c>
      <c r="R38" s="20" t="n">
        <v>6.01497497</v>
      </c>
      <c r="S38" s="18" t="n">
        <v>511.70036559</v>
      </c>
      <c r="T38" s="20" t="n">
        <v>6.57575419</v>
      </c>
      <c r="U38" s="18" t="n">
        <v>516.92493791</v>
      </c>
      <c r="V38" s="20" t="n">
        <v>5.62764132</v>
      </c>
      <c r="W38" s="18" t="n">
        <v>515.8166552500001</v>
      </c>
      <c r="X38" s="20" t="n">
        <v>6.43235219</v>
      </c>
      <c r="Y38" s="18" t="n">
        <v>512.84052433</v>
      </c>
      <c r="Z38" s="20" t="n">
        <v>5.50126216</v>
      </c>
      <c r="AA38" s="18" t="n">
        <v>518.3641510800001</v>
      </c>
      <c r="AB38" s="20" t="n">
        <v>5.86729749</v>
      </c>
      <c r="AC38" s="18" t="s">
        <v>481</v>
      </c>
      <c r="AD38" s="20" t="s">
        <v>481</v>
      </c>
      <c r="AE38" s="18" t="s">
        <v>481</v>
      </c>
      <c r="AF38" s="20" t="s">
        <v>481</v>
      </c>
      <c r="AG38" s="18" t="s">
        <v>481</v>
      </c>
      <c r="AH38" s="20" t="s">
        <v>481</v>
      </c>
      <c r="AI38" s="18" t="s">
        <v>481</v>
      </c>
      <c r="AJ38" s="20" t="s">
        <v>481</v>
      </c>
      <c r="AK38" s="18" t="s">
        <v>481</v>
      </c>
      <c r="AL38" s="20" t="s">
        <v>481</v>
      </c>
    </row>
    <row r="39" spans="1:38">
      <c r="A39" s="15" t="s">
        <v>514</v>
      </c>
      <c r="B39" s="17" t="n">
        <v>5895</v>
      </c>
      <c r="C39" s="18">
        <f>(0.0/B39*100)</f>
        <v/>
      </c>
      <c r="D39" s="19" t="n">
        <v>5895</v>
      </c>
      <c r="E39" s="18" t="n">
        <v>423.75920628</v>
      </c>
      <c r="F39" s="20" t="n">
        <v>4.47861094</v>
      </c>
      <c r="G39" s="18" t="n">
        <v>419.00347919</v>
      </c>
      <c r="H39" s="20" t="n">
        <v>7.25538536</v>
      </c>
      <c r="I39" s="18" t="n">
        <v>428.49149838</v>
      </c>
      <c r="J39" s="20" t="n">
        <v>7.10573823</v>
      </c>
      <c r="K39" s="18" t="n">
        <v>418.7589212</v>
      </c>
      <c r="L39" s="20" t="n">
        <v>7.64098379</v>
      </c>
      <c r="M39" s="18" t="n">
        <v>414.43707126</v>
      </c>
      <c r="N39" s="20" t="n">
        <v>6.82311801</v>
      </c>
      <c r="O39" s="18" t="n">
        <v>426.07535015</v>
      </c>
      <c r="P39" s="20" t="n">
        <v>7.08985543</v>
      </c>
      <c r="Q39" s="18" t="n">
        <v>424.42970378</v>
      </c>
      <c r="R39" s="20" t="n">
        <v>7.11586165</v>
      </c>
      <c r="S39" s="18" t="n">
        <v>423.06281785</v>
      </c>
      <c r="T39" s="20" t="n">
        <v>6.17050341</v>
      </c>
      <c r="U39" s="18" t="n">
        <v>417.30054923</v>
      </c>
      <c r="V39" s="20" t="n">
        <v>6.04059768</v>
      </c>
      <c r="W39" s="18" t="n">
        <v>418.84233415</v>
      </c>
      <c r="X39" s="20" t="n">
        <v>5.81110033</v>
      </c>
      <c r="Y39" s="18" t="n">
        <v>415.08067332</v>
      </c>
      <c r="Z39" s="20" t="n">
        <v>6.61386794</v>
      </c>
      <c r="AA39" s="18" t="n">
        <v>409.86897533</v>
      </c>
      <c r="AB39" s="20" t="n">
        <v>8.854021360000001</v>
      </c>
      <c r="AC39" s="18" t="s">
        <v>481</v>
      </c>
      <c r="AD39" s="20" t="s">
        <v>481</v>
      </c>
      <c r="AE39" s="18" t="s">
        <v>481</v>
      </c>
      <c r="AF39" s="20" t="s">
        <v>481</v>
      </c>
      <c r="AG39" s="18" t="s">
        <v>481</v>
      </c>
      <c r="AH39" s="20" t="s">
        <v>481</v>
      </c>
      <c r="AI39" s="18" t="s">
        <v>481</v>
      </c>
      <c r="AJ39" s="20" t="s">
        <v>481</v>
      </c>
      <c r="AK39" s="18" t="s">
        <v>481</v>
      </c>
      <c r="AL39" s="20" t="s">
        <v>481</v>
      </c>
    </row>
    <row r="40" spans="1:38">
      <c r="A40" s="15" t="s">
        <v>515</v>
      </c>
      <c r="B40" s="17" t="n">
        <v>14157</v>
      </c>
      <c r="C40" s="18">
        <f>(0.0/B40*100)</f>
        <v/>
      </c>
      <c r="D40" s="19" t="n">
        <v>14157</v>
      </c>
      <c r="E40" s="18" t="n">
        <v>488.26238813</v>
      </c>
      <c r="F40" s="20" t="n">
        <v>6.05835861</v>
      </c>
      <c r="G40" s="18" t="n">
        <v>496.28165405</v>
      </c>
      <c r="H40" s="20" t="n">
        <v>5.45330635</v>
      </c>
      <c r="I40" s="18" t="n">
        <v>490.96908161</v>
      </c>
      <c r="J40" s="20" t="n">
        <v>4.68827353</v>
      </c>
      <c r="K40" s="18" t="n">
        <v>492.54395597</v>
      </c>
      <c r="L40" s="20" t="n">
        <v>5.45919737</v>
      </c>
      <c r="M40" s="18" t="n">
        <v>491.05931134</v>
      </c>
      <c r="N40" s="20" t="n">
        <v>5.35206411</v>
      </c>
      <c r="O40" s="18" t="n">
        <v>488.09753361</v>
      </c>
      <c r="P40" s="20" t="n">
        <v>5.28901734</v>
      </c>
      <c r="Q40" s="18" t="n">
        <v>489.79986062</v>
      </c>
      <c r="R40" s="20" t="n">
        <v>5.19315907</v>
      </c>
      <c r="S40" s="18" t="n">
        <v>494.16158335</v>
      </c>
      <c r="T40" s="20" t="n">
        <v>4.95697617</v>
      </c>
      <c r="U40" s="18" t="n">
        <v>494.74240616</v>
      </c>
      <c r="V40" s="20" t="n">
        <v>5.14766103</v>
      </c>
      <c r="W40" s="18" t="n">
        <v>497.08998312</v>
      </c>
      <c r="X40" s="20" t="n">
        <v>5.72005814</v>
      </c>
      <c r="Y40" s="18" t="n">
        <v>495.82440429</v>
      </c>
      <c r="Z40" s="20" t="n">
        <v>5.38106602</v>
      </c>
      <c r="AA40" s="18" t="n">
        <v>490.31042829</v>
      </c>
      <c r="AB40" s="20" t="n">
        <v>5.23419339</v>
      </c>
      <c r="AC40" s="18" t="s">
        <v>481</v>
      </c>
      <c r="AD40" s="20" t="s">
        <v>481</v>
      </c>
      <c r="AE40" s="18" t="s">
        <v>481</v>
      </c>
      <c r="AF40" s="20" t="s">
        <v>481</v>
      </c>
      <c r="AG40" s="18" t="s">
        <v>481</v>
      </c>
      <c r="AH40" s="20" t="s">
        <v>481</v>
      </c>
      <c r="AI40" s="18" t="s">
        <v>481</v>
      </c>
      <c r="AJ40" s="20" t="s">
        <v>481</v>
      </c>
      <c r="AK40" s="18" t="s">
        <v>481</v>
      </c>
      <c r="AL40" s="20" t="s">
        <v>481</v>
      </c>
    </row>
    <row r="41" spans="1:38">
      <c r="A41" s="15" t="s">
        <v>516</v>
      </c>
      <c r="B41" s="17" t="n">
        <v>5712</v>
      </c>
      <c r="C41" s="18">
        <f>(0.0/B41*100)</f>
        <v/>
      </c>
      <c r="D41" s="19" t="n">
        <v>5712</v>
      </c>
      <c r="E41" s="18" t="n">
        <v>469.3314871</v>
      </c>
      <c r="F41" s="20" t="n">
        <v>4.90080299</v>
      </c>
      <c r="G41" s="18" t="n">
        <v>477.86116187</v>
      </c>
      <c r="H41" s="20" t="n">
        <v>5.73692525</v>
      </c>
      <c r="I41" s="18" t="n">
        <v>466.5786046</v>
      </c>
      <c r="J41" s="20" t="n">
        <v>5.70428521</v>
      </c>
      <c r="K41" s="18" t="n">
        <v>458.01273643</v>
      </c>
      <c r="L41" s="20" t="n">
        <v>5.31364403</v>
      </c>
      <c r="M41" s="18" t="n">
        <v>462.69458554</v>
      </c>
      <c r="N41" s="20" t="n">
        <v>4.91019649</v>
      </c>
      <c r="O41" s="18" t="n">
        <v>462.55704596</v>
      </c>
      <c r="P41" s="20" t="n">
        <v>5.56920611</v>
      </c>
      <c r="Q41" s="18" t="n">
        <v>478.89522039</v>
      </c>
      <c r="R41" s="20" t="n">
        <v>5.96893506</v>
      </c>
      <c r="S41" s="18" t="n">
        <v>471.25853952</v>
      </c>
      <c r="T41" s="20" t="n">
        <v>5.65047131</v>
      </c>
      <c r="U41" s="18" t="n">
        <v>472.83718496</v>
      </c>
      <c r="V41" s="20" t="n">
        <v>5.64723966</v>
      </c>
      <c r="W41" s="18" t="n">
        <v>470.94031269</v>
      </c>
      <c r="X41" s="20" t="n">
        <v>6.200698</v>
      </c>
      <c r="Y41" s="18" t="n">
        <v>472.58451346</v>
      </c>
      <c r="Z41" s="20" t="n">
        <v>6.05737221</v>
      </c>
      <c r="AA41" s="18" t="n">
        <v>472.52900489</v>
      </c>
      <c r="AB41" s="20" t="n">
        <v>5.20228295</v>
      </c>
      <c r="AC41" s="18" t="s">
        <v>481</v>
      </c>
      <c r="AD41" s="20" t="s">
        <v>481</v>
      </c>
      <c r="AE41" s="18" t="s">
        <v>481</v>
      </c>
      <c r="AF41" s="20" t="s">
        <v>481</v>
      </c>
      <c r="AG41" s="18" t="s">
        <v>481</v>
      </c>
      <c r="AH41" s="20" t="s">
        <v>481</v>
      </c>
      <c r="AI41" s="18" t="s">
        <v>481</v>
      </c>
      <c r="AJ41" s="20" t="s">
        <v>481</v>
      </c>
      <c r="AK41" s="18" t="s">
        <v>481</v>
      </c>
      <c r="AL41" s="20" t="s">
        <v>481</v>
      </c>
    </row>
    <row r="42" spans="1:3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c r="AG42" s="18">
        <f>IF(COUNT(AG7:AG41) &gt; 0, AVERAGE(AG7:AG41), "—")</f>
        <v/>
      </c>
      <c r="AH42" s="20">
        <f>IF(COUNT(AH7:AH41) &gt; 0, SQRT(SUMSQ(AH7:AH41)/(COUNT(AH7:AH41)*COUNT(AH7:AH41)) ), "—")</f>
        <v/>
      </c>
      <c r="AI42" s="18">
        <f>IF(COUNT(AI7:AI41) &gt; 0, AVERAGE(AI7:AI41), "—")</f>
        <v/>
      </c>
      <c r="AJ42" s="20">
        <f>IF(COUNT(AJ7:AJ41) &gt; 0, SQRT(SUMSQ(AJ7:AJ41)/(COUNT(AJ7:AJ41)*COUNT(AJ7:AJ41)) ), "—")</f>
        <v/>
      </c>
      <c r="AK42" s="18">
        <f>IF(COUNT(AK7:AK41) &gt; 0, AVERAGE(AK7:AK41), "—")</f>
        <v/>
      </c>
      <c r="AL42" s="20">
        <f>IF(COUNT(AL7:AL41) &gt; 0, SQRT(SUMSQ(AL7:AL41)/(COUNT(AL7:AL41)*COUNT(AL7:AL41)) ), "—")</f>
        <v/>
      </c>
    </row>
    <row r="43" spans="1:3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5" t="n"/>
      <c r="AG43" s="14" t="n"/>
      <c r="AH43" s="15" t="n"/>
      <c r="AI43" s="14" t="n"/>
      <c r="AJ43" s="15" t="n"/>
      <c r="AK43" s="14" t="n"/>
      <c r="AL43" s="16" t="n"/>
    </row>
    <row r="44" spans="1:38">
      <c r="A44" s="15" t="s">
        <v>519</v>
      </c>
      <c r="B44" s="17" t="n">
        <v>5215</v>
      </c>
      <c r="C44" s="18">
        <f>(0.0/B44*100)</f>
        <v/>
      </c>
      <c r="D44" s="19" t="n">
        <v>5215</v>
      </c>
      <c r="E44" s="18" t="n">
        <v>409.89352794</v>
      </c>
      <c r="F44" s="20" t="n">
        <v>6.33674523</v>
      </c>
      <c r="G44" s="18" t="n">
        <v>423.66568733</v>
      </c>
      <c r="H44" s="20" t="n">
        <v>8.18096463</v>
      </c>
      <c r="I44" s="18" t="n">
        <v>410.73519162</v>
      </c>
      <c r="J44" s="20" t="n">
        <v>7.38246386</v>
      </c>
      <c r="K44" s="18" t="n">
        <v>418.51431906</v>
      </c>
      <c r="L44" s="20" t="n">
        <v>9.08969476</v>
      </c>
      <c r="M44" s="18" t="n">
        <v>410.52535181</v>
      </c>
      <c r="N44" s="20" t="n">
        <v>6.79652554</v>
      </c>
      <c r="O44" s="18" t="n">
        <v>425.46007931</v>
      </c>
      <c r="P44" s="20" t="n">
        <v>5.90892214</v>
      </c>
      <c r="Q44" s="18" t="n">
        <v>408.78574724</v>
      </c>
      <c r="R44" s="20" t="n">
        <v>5.80288409</v>
      </c>
      <c r="S44" s="18" t="n">
        <v>406.17922208</v>
      </c>
      <c r="T44" s="20" t="n">
        <v>5.10932022</v>
      </c>
      <c r="U44" s="18" t="n">
        <v>413.42798866</v>
      </c>
      <c r="V44" s="20" t="n">
        <v>5.38326717</v>
      </c>
      <c r="W44" s="18" t="n">
        <v>408.02396571</v>
      </c>
      <c r="X44" s="20" t="n">
        <v>6.22765641</v>
      </c>
      <c r="Y44" s="18" t="n">
        <v>414.90282079</v>
      </c>
      <c r="Z44" s="20" t="n">
        <v>6.35433342</v>
      </c>
      <c r="AA44" s="18" t="n">
        <v>411.4551183</v>
      </c>
      <c r="AB44" s="20" t="n">
        <v>6.22790093</v>
      </c>
      <c r="AC44" s="18" t="s">
        <v>481</v>
      </c>
      <c r="AD44" s="20" t="s">
        <v>481</v>
      </c>
      <c r="AE44" s="18" t="s">
        <v>481</v>
      </c>
      <c r="AF44" s="20" t="s">
        <v>481</v>
      </c>
      <c r="AG44" s="18" t="s">
        <v>481</v>
      </c>
      <c r="AH44" s="20" t="s">
        <v>481</v>
      </c>
      <c r="AI44" s="18" t="s">
        <v>481</v>
      </c>
      <c r="AJ44" s="20" t="s">
        <v>481</v>
      </c>
      <c r="AK44" s="18" t="s">
        <v>481</v>
      </c>
      <c r="AL44" s="20" t="s">
        <v>481</v>
      </c>
    </row>
    <row r="45" spans="1:38">
      <c r="A45" s="15" t="s">
        <v>520</v>
      </c>
      <c r="B45" s="17" t="n">
        <v>5519</v>
      </c>
      <c r="C45" s="18">
        <f>(0.0/B45*100)</f>
        <v/>
      </c>
      <c r="D45" s="19" t="n">
        <v>5519</v>
      </c>
      <c r="E45" s="18" t="n">
        <v>356.24326495</v>
      </c>
      <c r="F45" s="20" t="n">
        <v>4.71823444</v>
      </c>
      <c r="G45" s="18" t="n">
        <v>371.2280843</v>
      </c>
      <c r="H45" s="20" t="n">
        <v>6.67295052</v>
      </c>
      <c r="I45" s="18" t="n">
        <v>362.19767442</v>
      </c>
      <c r="J45" s="20" t="n">
        <v>5.66578539</v>
      </c>
      <c r="K45" s="18" t="n">
        <v>361.05658069</v>
      </c>
      <c r="L45" s="20" t="n">
        <v>5.60106399</v>
      </c>
      <c r="M45" s="18" t="n">
        <v>366.88876696</v>
      </c>
      <c r="N45" s="20" t="n">
        <v>6.02658069</v>
      </c>
      <c r="O45" s="18" t="n">
        <v>356.92966795</v>
      </c>
      <c r="P45" s="20" t="n">
        <v>6.71935902</v>
      </c>
      <c r="Q45" s="18" t="n">
        <v>361.0304885</v>
      </c>
      <c r="R45" s="20" t="n">
        <v>5.23357922</v>
      </c>
      <c r="S45" s="18" t="n">
        <v>354.71134674</v>
      </c>
      <c r="T45" s="20" t="n">
        <v>5.65478086</v>
      </c>
      <c r="U45" s="18" t="n">
        <v>372.0367774</v>
      </c>
      <c r="V45" s="20" t="n">
        <v>5.94006472</v>
      </c>
      <c r="W45" s="18" t="n">
        <v>359.13613605</v>
      </c>
      <c r="X45" s="20" t="n">
        <v>5.65345401</v>
      </c>
      <c r="Y45" s="18" t="n">
        <v>350.81169962</v>
      </c>
      <c r="Z45" s="20" t="n">
        <v>5.34076016</v>
      </c>
      <c r="AA45" s="18" t="n">
        <v>346.29217471</v>
      </c>
      <c r="AB45" s="20" t="n">
        <v>5.10118105</v>
      </c>
      <c r="AC45" s="18" t="s">
        <v>481</v>
      </c>
      <c r="AD45" s="20" t="s">
        <v>481</v>
      </c>
      <c r="AE45" s="18" t="s">
        <v>481</v>
      </c>
      <c r="AF45" s="20" t="s">
        <v>481</v>
      </c>
      <c r="AG45" s="18" t="s">
        <v>481</v>
      </c>
      <c r="AH45" s="20" t="s">
        <v>481</v>
      </c>
      <c r="AI45" s="18" t="s">
        <v>481</v>
      </c>
      <c r="AJ45" s="20" t="s">
        <v>481</v>
      </c>
      <c r="AK45" s="18" t="s">
        <v>481</v>
      </c>
      <c r="AL45" s="20" t="s">
        <v>481</v>
      </c>
    </row>
    <row r="46" spans="1:38">
      <c r="A46" s="15" t="s">
        <v>521</v>
      </c>
      <c r="B46" s="17" t="n">
        <v>23141</v>
      </c>
      <c r="C46" s="18">
        <f>(0.0/B46*100)</f>
        <v/>
      </c>
      <c r="D46" s="19" t="n">
        <v>23141</v>
      </c>
      <c r="E46" s="18" t="n">
        <v>384.86237926</v>
      </c>
      <c r="F46" s="20" t="n">
        <v>4.44179269</v>
      </c>
      <c r="G46" s="18" t="n">
        <v>388.93113554</v>
      </c>
      <c r="H46" s="20" t="n">
        <v>6.30597514</v>
      </c>
      <c r="I46" s="18" t="n">
        <v>383.11108204</v>
      </c>
      <c r="J46" s="20" t="n">
        <v>5.29791244</v>
      </c>
      <c r="K46" s="18" t="n">
        <v>381.15415616</v>
      </c>
      <c r="L46" s="20" t="n">
        <v>5.575586</v>
      </c>
      <c r="M46" s="18" t="n">
        <v>380.76737886</v>
      </c>
      <c r="N46" s="20" t="n">
        <v>6.47234588</v>
      </c>
      <c r="O46" s="18" t="n">
        <v>370.07198677</v>
      </c>
      <c r="P46" s="20" t="n">
        <v>5.02325736</v>
      </c>
      <c r="Q46" s="18" t="n">
        <v>363.97983109</v>
      </c>
      <c r="R46" s="20" t="n">
        <v>5.73240343</v>
      </c>
      <c r="S46" s="18" t="n">
        <v>377.179377</v>
      </c>
      <c r="T46" s="20" t="n">
        <v>4.4684998</v>
      </c>
      <c r="U46" s="18" t="n">
        <v>372.59159108</v>
      </c>
      <c r="V46" s="20" t="n">
        <v>4.87604792</v>
      </c>
      <c r="W46" s="18" t="n">
        <v>375.39999912</v>
      </c>
      <c r="X46" s="20" t="n">
        <v>5.65796012</v>
      </c>
      <c r="Y46" s="18" t="n">
        <v>378.01376183</v>
      </c>
      <c r="Z46" s="20" t="n">
        <v>5.31090267</v>
      </c>
      <c r="AA46" s="18" t="n">
        <v>370.31488388</v>
      </c>
      <c r="AB46" s="20" t="n">
        <v>5.6894541</v>
      </c>
      <c r="AC46" s="18" t="s">
        <v>481</v>
      </c>
      <c r="AD46" s="20" t="s">
        <v>481</v>
      </c>
      <c r="AE46" s="18" t="s">
        <v>481</v>
      </c>
      <c r="AF46" s="20" t="s">
        <v>481</v>
      </c>
      <c r="AG46" s="18" t="s">
        <v>481</v>
      </c>
      <c r="AH46" s="20" t="s">
        <v>481</v>
      </c>
      <c r="AI46" s="18" t="s">
        <v>481</v>
      </c>
      <c r="AJ46" s="20" t="s">
        <v>481</v>
      </c>
      <c r="AK46" s="18" t="s">
        <v>481</v>
      </c>
      <c r="AL46" s="20" t="s">
        <v>481</v>
      </c>
    </row>
    <row r="47" spans="1:38">
      <c r="A47" s="15" t="s">
        <v>522</v>
      </c>
      <c r="B47" s="17" t="n">
        <v>5928</v>
      </c>
      <c r="C47" s="18">
        <f>(0.0/B47*100)</f>
        <v/>
      </c>
      <c r="D47" s="19" t="n">
        <v>5928</v>
      </c>
      <c r="E47" s="18" t="n">
        <v>452.73771123</v>
      </c>
      <c r="F47" s="20" t="n">
        <v>5.55591064</v>
      </c>
      <c r="G47" s="18" t="n">
        <v>445.3326443</v>
      </c>
      <c r="H47" s="20" t="n">
        <v>6.98930744</v>
      </c>
      <c r="I47" s="18" t="n">
        <v>442.08612357</v>
      </c>
      <c r="J47" s="20" t="n">
        <v>6.14575799</v>
      </c>
      <c r="K47" s="18" t="n">
        <v>441.02848492</v>
      </c>
      <c r="L47" s="20" t="n">
        <v>7.59820781</v>
      </c>
      <c r="M47" s="18" t="n">
        <v>439.47686255</v>
      </c>
      <c r="N47" s="20" t="n">
        <v>6.75592952</v>
      </c>
      <c r="O47" s="18" t="n">
        <v>433.42979382</v>
      </c>
      <c r="P47" s="20" t="n">
        <v>5.6358055</v>
      </c>
      <c r="Q47" s="18" t="n">
        <v>445.72594908</v>
      </c>
      <c r="R47" s="20" t="n">
        <v>5.82544784</v>
      </c>
      <c r="S47" s="18" t="n">
        <v>446.74398524</v>
      </c>
      <c r="T47" s="20" t="n">
        <v>5.60667246</v>
      </c>
      <c r="U47" s="18" t="n">
        <v>438.55077794</v>
      </c>
      <c r="V47" s="20" t="n">
        <v>5.57532099</v>
      </c>
      <c r="W47" s="18" t="n">
        <v>430.26253543</v>
      </c>
      <c r="X47" s="20" t="n">
        <v>5.80976549</v>
      </c>
      <c r="Y47" s="18" t="n">
        <v>439.80048735</v>
      </c>
      <c r="Z47" s="20" t="n">
        <v>6.08747515</v>
      </c>
      <c r="AA47" s="18" t="n">
        <v>439.47078395</v>
      </c>
      <c r="AB47" s="20" t="n">
        <v>6.81409648</v>
      </c>
      <c r="AC47" s="18" t="s">
        <v>481</v>
      </c>
      <c r="AD47" s="20" t="s">
        <v>481</v>
      </c>
      <c r="AE47" s="18" t="s">
        <v>481</v>
      </c>
      <c r="AF47" s="20" t="s">
        <v>481</v>
      </c>
      <c r="AG47" s="18" t="s">
        <v>481</v>
      </c>
      <c r="AH47" s="20" t="s">
        <v>481</v>
      </c>
      <c r="AI47" s="18" t="s">
        <v>481</v>
      </c>
      <c r="AJ47" s="20" t="s">
        <v>481</v>
      </c>
      <c r="AK47" s="18" t="s">
        <v>481</v>
      </c>
      <c r="AL47" s="20" t="s">
        <v>481</v>
      </c>
    </row>
    <row r="48" spans="1:38">
      <c r="A48" s="15" t="s">
        <v>523</v>
      </c>
      <c r="B48" s="17" t="n">
        <v>9841</v>
      </c>
      <c r="C48" s="18">
        <f>(0.0/B48*100)</f>
        <v/>
      </c>
      <c r="D48" s="19" t="n">
        <v>9841</v>
      </c>
      <c r="E48" s="18" t="n">
        <v>544.03717477</v>
      </c>
      <c r="F48" s="20" t="n">
        <v>7.53691053</v>
      </c>
      <c r="G48" s="18" t="n">
        <v>539.913455</v>
      </c>
      <c r="H48" s="20" t="n">
        <v>7.95641462</v>
      </c>
      <c r="I48" s="18" t="n">
        <v>538.26378816</v>
      </c>
      <c r="J48" s="20" t="n">
        <v>7.74928428</v>
      </c>
      <c r="K48" s="18" t="n">
        <v>535.95031728</v>
      </c>
      <c r="L48" s="20" t="n">
        <v>8.78881376</v>
      </c>
      <c r="M48" s="18" t="n">
        <v>525.95528762</v>
      </c>
      <c r="N48" s="20" t="n">
        <v>7.75859538</v>
      </c>
      <c r="O48" s="18" t="n">
        <v>528.31966917</v>
      </c>
      <c r="P48" s="20" t="n">
        <v>8.13750645</v>
      </c>
      <c r="Q48" s="18" t="n">
        <v>534.67934751</v>
      </c>
      <c r="R48" s="20" t="n">
        <v>7.95923351</v>
      </c>
      <c r="S48" s="18" t="n">
        <v>525.52407224</v>
      </c>
      <c r="T48" s="20" t="n">
        <v>7.81856976</v>
      </c>
      <c r="U48" s="18" t="n">
        <v>519.92797151</v>
      </c>
      <c r="V48" s="20" t="n">
        <v>6.42883541</v>
      </c>
      <c r="W48" s="18" t="n">
        <v>515.51891349</v>
      </c>
      <c r="X48" s="20" t="n">
        <v>6.16868257</v>
      </c>
      <c r="Y48" s="18" t="n">
        <v>541.40589406</v>
      </c>
      <c r="Z48" s="20" t="n">
        <v>5.97453087</v>
      </c>
      <c r="AA48" s="18" t="n">
        <v>532.54549571</v>
      </c>
      <c r="AB48" s="20" t="n">
        <v>6.08020593</v>
      </c>
      <c r="AC48" s="18" t="s">
        <v>481</v>
      </c>
      <c r="AD48" s="20" t="s">
        <v>481</v>
      </c>
      <c r="AE48" s="18" t="s">
        <v>481</v>
      </c>
      <c r="AF48" s="20" t="s">
        <v>481</v>
      </c>
      <c r="AG48" s="18" t="s">
        <v>481</v>
      </c>
      <c r="AH48" s="20" t="s">
        <v>481</v>
      </c>
      <c r="AI48" s="18" t="s">
        <v>481</v>
      </c>
      <c r="AJ48" s="20" t="s">
        <v>481</v>
      </c>
      <c r="AK48" s="18" t="s">
        <v>481</v>
      </c>
      <c r="AL48" s="20" t="s">
        <v>481</v>
      </c>
    </row>
    <row r="49" spans="1:38">
      <c r="A49" s="15" t="s">
        <v>524</v>
      </c>
      <c r="B49" s="17" t="n">
        <v>6349</v>
      </c>
      <c r="C49" s="18">
        <f>(0.0/B49*100)</f>
        <v/>
      </c>
      <c r="D49" s="19" t="n">
        <v>6349</v>
      </c>
      <c r="E49" s="18" t="n">
        <v>409.74619859</v>
      </c>
      <c r="F49" s="20" t="n">
        <v>5.48773385</v>
      </c>
      <c r="G49" s="18" t="n">
        <v>408.66729138</v>
      </c>
      <c r="H49" s="20" t="n">
        <v>5.47871246</v>
      </c>
      <c r="I49" s="18" t="n">
        <v>405.19254861</v>
      </c>
      <c r="J49" s="20" t="n">
        <v>5.29224194</v>
      </c>
      <c r="K49" s="18" t="n">
        <v>393.93164533</v>
      </c>
      <c r="L49" s="20" t="n">
        <v>5.30814367</v>
      </c>
      <c r="M49" s="18" t="n">
        <v>411.86866718</v>
      </c>
      <c r="N49" s="20" t="n">
        <v>5.63378383</v>
      </c>
      <c r="O49" s="18" t="n">
        <v>413.32576745</v>
      </c>
      <c r="P49" s="20" t="n">
        <v>5.976592</v>
      </c>
      <c r="Q49" s="18" t="n">
        <v>415.94165829</v>
      </c>
      <c r="R49" s="20" t="n">
        <v>6.1851048</v>
      </c>
      <c r="S49" s="18" t="n">
        <v>404.14380714</v>
      </c>
      <c r="T49" s="20" t="n">
        <v>5.95833573</v>
      </c>
      <c r="U49" s="18" t="n">
        <v>401.54408164</v>
      </c>
      <c r="V49" s="20" t="n">
        <v>6.04977508</v>
      </c>
      <c r="W49" s="18" t="n">
        <v>419.43239425</v>
      </c>
      <c r="X49" s="20" t="n">
        <v>5.36690104</v>
      </c>
      <c r="Y49" s="18" t="n">
        <v>416.18348091</v>
      </c>
      <c r="Z49" s="20" t="n">
        <v>5.48735452</v>
      </c>
      <c r="AA49" s="18" t="n">
        <v>411.34948847</v>
      </c>
      <c r="AB49" s="20" t="n">
        <v>5.2203729</v>
      </c>
      <c r="AC49" s="18" t="s">
        <v>481</v>
      </c>
      <c r="AD49" s="20" t="s">
        <v>481</v>
      </c>
      <c r="AE49" s="18" t="s">
        <v>481</v>
      </c>
      <c r="AF49" s="20" t="s">
        <v>481</v>
      </c>
      <c r="AG49" s="18" t="s">
        <v>481</v>
      </c>
      <c r="AH49" s="20" t="s">
        <v>481</v>
      </c>
      <c r="AI49" s="18" t="s">
        <v>481</v>
      </c>
      <c r="AJ49" s="20" t="s">
        <v>481</v>
      </c>
      <c r="AK49" s="18" t="s">
        <v>481</v>
      </c>
      <c r="AL49" s="20" t="s">
        <v>481</v>
      </c>
    </row>
    <row r="50" spans="1:38">
      <c r="A50" s="15" t="s">
        <v>525</v>
      </c>
      <c r="B50" s="17" t="n">
        <v>11795</v>
      </c>
      <c r="C50" s="18">
        <f>(0.0/B50*100)</f>
        <v/>
      </c>
      <c r="D50" s="19" t="n">
        <v>11795</v>
      </c>
      <c r="E50" s="18" t="n">
        <v>388.82955244</v>
      </c>
      <c r="F50" s="20" t="n">
        <v>5.46436444</v>
      </c>
      <c r="G50" s="18" t="n">
        <v>395.35215865</v>
      </c>
      <c r="H50" s="20" t="n">
        <v>5.39343701</v>
      </c>
      <c r="I50" s="18" t="n">
        <v>398.42156088</v>
      </c>
      <c r="J50" s="20" t="n">
        <v>4.98376126</v>
      </c>
      <c r="K50" s="18" t="n">
        <v>393.88186839</v>
      </c>
      <c r="L50" s="20" t="n">
        <v>4.77567643</v>
      </c>
      <c r="M50" s="18" t="n">
        <v>392.25759466</v>
      </c>
      <c r="N50" s="20" t="n">
        <v>5.03394688</v>
      </c>
      <c r="O50" s="18" t="n">
        <v>389.47715483</v>
      </c>
      <c r="P50" s="20" t="n">
        <v>4.62556716</v>
      </c>
      <c r="Q50" s="18" t="n">
        <v>387.73619472</v>
      </c>
      <c r="R50" s="20" t="n">
        <v>6.08086159</v>
      </c>
      <c r="S50" s="18" t="n">
        <v>393.39378677</v>
      </c>
      <c r="T50" s="20" t="n">
        <v>4.70299643</v>
      </c>
      <c r="U50" s="18" t="n">
        <v>388.39090246</v>
      </c>
      <c r="V50" s="20" t="n">
        <v>4.12524405</v>
      </c>
      <c r="W50" s="18" t="n">
        <v>386.49284647</v>
      </c>
      <c r="X50" s="20" t="n">
        <v>4.2220499</v>
      </c>
      <c r="Y50" s="18" t="n">
        <v>378.15340194</v>
      </c>
      <c r="Z50" s="20" t="n">
        <v>4.88766893</v>
      </c>
      <c r="AA50" s="18" t="n">
        <v>384.74251716</v>
      </c>
      <c r="AB50" s="20" t="n">
        <v>4.67092297</v>
      </c>
      <c r="AC50" s="18" t="s">
        <v>481</v>
      </c>
      <c r="AD50" s="20" t="s">
        <v>481</v>
      </c>
      <c r="AE50" s="18" t="s">
        <v>481</v>
      </c>
      <c r="AF50" s="20" t="s">
        <v>481</v>
      </c>
      <c r="AG50" s="18" t="s">
        <v>481</v>
      </c>
      <c r="AH50" s="20" t="s">
        <v>481</v>
      </c>
      <c r="AI50" s="18" t="s">
        <v>481</v>
      </c>
      <c r="AJ50" s="20" t="s">
        <v>481</v>
      </c>
      <c r="AK50" s="18" t="s">
        <v>481</v>
      </c>
      <c r="AL50" s="20" t="s">
        <v>481</v>
      </c>
    </row>
    <row r="51" spans="1:38">
      <c r="A51" s="15" t="s">
        <v>526</v>
      </c>
      <c r="B51" s="17" t="n">
        <v>6866</v>
      </c>
      <c r="C51" s="18">
        <f>(0.0/B51*100)</f>
        <v/>
      </c>
      <c r="D51" s="19" t="n">
        <v>6866</v>
      </c>
      <c r="E51" s="18" t="n">
        <v>396.37814626</v>
      </c>
      <c r="F51" s="20" t="n">
        <v>4.60783569</v>
      </c>
      <c r="G51" s="18" t="n">
        <v>399.07608167</v>
      </c>
      <c r="H51" s="20" t="n">
        <v>5.32918951</v>
      </c>
      <c r="I51" s="18" t="n">
        <v>404.85668274</v>
      </c>
      <c r="J51" s="20" t="n">
        <v>4.8727393</v>
      </c>
      <c r="K51" s="18" t="n">
        <v>405.63639713</v>
      </c>
      <c r="L51" s="20" t="n">
        <v>4.81689539</v>
      </c>
      <c r="M51" s="18" t="n">
        <v>398.29030193</v>
      </c>
      <c r="N51" s="20" t="n">
        <v>5.11735072</v>
      </c>
      <c r="O51" s="18" t="n">
        <v>403.34215347</v>
      </c>
      <c r="P51" s="20" t="n">
        <v>4.73198656</v>
      </c>
      <c r="Q51" s="18" t="n">
        <v>394.66738903</v>
      </c>
      <c r="R51" s="20" t="n">
        <v>4.32142702</v>
      </c>
      <c r="S51" s="18" t="n">
        <v>401.03485578</v>
      </c>
      <c r="T51" s="20" t="n">
        <v>4.67446603</v>
      </c>
      <c r="U51" s="18" t="n">
        <v>402.15457079</v>
      </c>
      <c r="V51" s="20" t="n">
        <v>4.41698958</v>
      </c>
      <c r="W51" s="18" t="n">
        <v>401.87353342</v>
      </c>
      <c r="X51" s="20" t="n">
        <v>4.26571853</v>
      </c>
      <c r="Y51" s="18" t="n">
        <v>398.86868396</v>
      </c>
      <c r="Z51" s="20" t="n">
        <v>4.26007563</v>
      </c>
      <c r="AA51" s="18" t="n">
        <v>397.4390023</v>
      </c>
      <c r="AB51" s="20" t="n">
        <v>4.04907903</v>
      </c>
      <c r="AC51" s="18" t="s">
        <v>481</v>
      </c>
      <c r="AD51" s="20" t="s">
        <v>481</v>
      </c>
      <c r="AE51" s="18" t="s">
        <v>481</v>
      </c>
      <c r="AF51" s="20" t="s">
        <v>481</v>
      </c>
      <c r="AG51" s="18" t="s">
        <v>481</v>
      </c>
      <c r="AH51" s="20" t="s">
        <v>481</v>
      </c>
      <c r="AI51" s="18" t="s">
        <v>481</v>
      </c>
      <c r="AJ51" s="20" t="s">
        <v>481</v>
      </c>
      <c r="AK51" s="18" t="s">
        <v>481</v>
      </c>
      <c r="AL51" s="20" t="s">
        <v>481</v>
      </c>
    </row>
    <row r="52" spans="1:38">
      <c r="A52" s="15" t="s">
        <v>527</v>
      </c>
      <c r="B52" s="17" t="n">
        <v>5809</v>
      </c>
      <c r="C52" s="18">
        <f>(0.0/B52*100)</f>
        <v/>
      </c>
      <c r="D52" s="19" t="n">
        <v>5809</v>
      </c>
      <c r="E52" s="18" t="n">
        <v>471.44086355</v>
      </c>
      <c r="F52" s="20" t="n">
        <v>6.63114785</v>
      </c>
      <c r="G52" s="18" t="n">
        <v>467.35142837</v>
      </c>
      <c r="H52" s="20" t="n">
        <v>5.94364766</v>
      </c>
      <c r="I52" s="18" t="n">
        <v>473.33178149</v>
      </c>
      <c r="J52" s="20" t="n">
        <v>5.68592525</v>
      </c>
      <c r="K52" s="18" t="n">
        <v>468.27525355</v>
      </c>
      <c r="L52" s="20" t="n">
        <v>5.1118706</v>
      </c>
      <c r="M52" s="18" t="n">
        <v>468.04183457</v>
      </c>
      <c r="N52" s="20" t="n">
        <v>5.02102882</v>
      </c>
      <c r="O52" s="18" t="n">
        <v>462.53687546</v>
      </c>
      <c r="P52" s="20" t="n">
        <v>5.18214903</v>
      </c>
      <c r="Q52" s="18" t="n">
        <v>462.2303944</v>
      </c>
      <c r="R52" s="20" t="n">
        <v>5.03189607</v>
      </c>
      <c r="S52" s="18" t="n">
        <v>458.52961146</v>
      </c>
      <c r="T52" s="20" t="n">
        <v>4.86018313</v>
      </c>
      <c r="U52" s="18" t="n">
        <v>460.1743174</v>
      </c>
      <c r="V52" s="20" t="n">
        <v>4.56433896</v>
      </c>
      <c r="W52" s="18" t="n">
        <v>458.97410054</v>
      </c>
      <c r="X52" s="20" t="n">
        <v>5.09663989</v>
      </c>
      <c r="Y52" s="18" t="n">
        <v>457.3745957</v>
      </c>
      <c r="Z52" s="20" t="n">
        <v>4.98844183</v>
      </c>
      <c r="AA52" s="18" t="n">
        <v>462.67033947</v>
      </c>
      <c r="AB52" s="20" t="n">
        <v>4.60344958</v>
      </c>
      <c r="AC52" s="18" t="s">
        <v>481</v>
      </c>
      <c r="AD52" s="20" t="s">
        <v>481</v>
      </c>
      <c r="AE52" s="18" t="s">
        <v>481</v>
      </c>
      <c r="AF52" s="20" t="s">
        <v>481</v>
      </c>
      <c r="AG52" s="18" t="s">
        <v>481</v>
      </c>
      <c r="AH52" s="20" t="s">
        <v>481</v>
      </c>
      <c r="AI52" s="18" t="s">
        <v>481</v>
      </c>
      <c r="AJ52" s="20" t="s">
        <v>481</v>
      </c>
      <c r="AK52" s="18" t="s">
        <v>481</v>
      </c>
      <c r="AL52" s="20" t="s">
        <v>481</v>
      </c>
    </row>
    <row r="53" spans="1:38">
      <c r="A53" s="15" t="s">
        <v>528</v>
      </c>
      <c r="B53" s="17" t="n">
        <v>5571</v>
      </c>
      <c r="C53" s="18">
        <f>(0.0/B53*100)</f>
        <v/>
      </c>
      <c r="D53" s="19" t="n">
        <v>5571</v>
      </c>
      <c r="E53" s="18" t="n">
        <v>445.85002827</v>
      </c>
      <c r="F53" s="20" t="n">
        <v>4.80528856</v>
      </c>
      <c r="G53" s="18" t="n">
        <v>442.6929803</v>
      </c>
      <c r="H53" s="20" t="n">
        <v>5.86576767</v>
      </c>
      <c r="I53" s="18" t="n">
        <v>439.33454838</v>
      </c>
      <c r="J53" s="20" t="n">
        <v>5.32937347</v>
      </c>
      <c r="K53" s="18" t="n">
        <v>452.49354556</v>
      </c>
      <c r="L53" s="20" t="n">
        <v>5.66410447</v>
      </c>
      <c r="M53" s="18" t="n">
        <v>447.51357285</v>
      </c>
      <c r="N53" s="20" t="n">
        <v>5.62758786</v>
      </c>
      <c r="O53" s="18" t="n">
        <v>437.12414295</v>
      </c>
      <c r="P53" s="20" t="n">
        <v>5.69379445</v>
      </c>
      <c r="Q53" s="18" t="n">
        <v>429.28849944</v>
      </c>
      <c r="R53" s="20" t="n">
        <v>5.32603695</v>
      </c>
      <c r="S53" s="18" t="n">
        <v>436.31186509</v>
      </c>
      <c r="T53" s="20" t="n">
        <v>5.25558793</v>
      </c>
      <c r="U53" s="18" t="n">
        <v>434.71958999</v>
      </c>
      <c r="V53" s="20" t="n">
        <v>4.43364816</v>
      </c>
      <c r="W53" s="18" t="n">
        <v>433.30166533</v>
      </c>
      <c r="X53" s="20" t="n">
        <v>4.81421028</v>
      </c>
      <c r="Y53" s="18" t="n">
        <v>428.92507564</v>
      </c>
      <c r="Z53" s="20" t="n">
        <v>5.06423326</v>
      </c>
      <c r="AA53" s="18" t="n">
        <v>423.68584002</v>
      </c>
      <c r="AB53" s="20" t="n">
        <v>4.68306808</v>
      </c>
      <c r="AC53" s="18" t="s">
        <v>481</v>
      </c>
      <c r="AD53" s="20" t="s">
        <v>481</v>
      </c>
      <c r="AE53" s="18" t="s">
        <v>481</v>
      </c>
      <c r="AF53" s="20" t="s">
        <v>481</v>
      </c>
      <c r="AG53" s="18" t="s">
        <v>481</v>
      </c>
      <c r="AH53" s="20" t="s">
        <v>481</v>
      </c>
      <c r="AI53" s="18" t="s">
        <v>481</v>
      </c>
      <c r="AJ53" s="20" t="s">
        <v>481</v>
      </c>
      <c r="AK53" s="18" t="s">
        <v>481</v>
      </c>
      <c r="AL53" s="20" t="s">
        <v>481</v>
      </c>
    </row>
    <row r="54" spans="1:38">
      <c r="A54" s="15" t="s">
        <v>529</v>
      </c>
      <c r="B54" s="17" t="n">
        <v>4740</v>
      </c>
      <c r="C54" s="18">
        <f>(0.0/B54*100)</f>
        <v/>
      </c>
      <c r="D54" s="19" t="n">
        <v>4740</v>
      </c>
      <c r="E54" s="18" t="n">
        <v>328.05267366</v>
      </c>
      <c r="F54" s="20" t="n">
        <v>5.09218039</v>
      </c>
      <c r="G54" s="18" t="n">
        <v>333.5419279</v>
      </c>
      <c r="H54" s="20" t="n">
        <v>6.10921197</v>
      </c>
      <c r="I54" s="18" t="n">
        <v>333.35783516</v>
      </c>
      <c r="J54" s="20" t="n">
        <v>5.61142942</v>
      </c>
      <c r="K54" s="18" t="n">
        <v>320.92315913</v>
      </c>
      <c r="L54" s="20" t="n">
        <v>5.28108521</v>
      </c>
      <c r="M54" s="18" t="n">
        <v>331.79855171</v>
      </c>
      <c r="N54" s="20" t="n">
        <v>5.52744018</v>
      </c>
      <c r="O54" s="18" t="n">
        <v>328.0821523</v>
      </c>
      <c r="P54" s="20" t="n">
        <v>5.06615423</v>
      </c>
      <c r="Q54" s="18" t="n">
        <v>331.71028912</v>
      </c>
      <c r="R54" s="20" t="n">
        <v>5.00153083</v>
      </c>
      <c r="S54" s="18" t="n">
        <v>322.53314851</v>
      </c>
      <c r="T54" s="20" t="n">
        <v>5.08685431</v>
      </c>
      <c r="U54" s="18" t="n">
        <v>331.86263254</v>
      </c>
      <c r="V54" s="20" t="n">
        <v>3.68750884</v>
      </c>
      <c r="W54" s="18" t="n">
        <v>324.29022879</v>
      </c>
      <c r="X54" s="20" t="n">
        <v>4.65104023</v>
      </c>
      <c r="Y54" s="18" t="n">
        <v>323.71623437</v>
      </c>
      <c r="Z54" s="20" t="n">
        <v>4.16649508</v>
      </c>
      <c r="AA54" s="18" t="n">
        <v>325.12755006</v>
      </c>
      <c r="AB54" s="20" t="n">
        <v>4.75138553</v>
      </c>
      <c r="AC54" s="18" t="s">
        <v>481</v>
      </c>
      <c r="AD54" s="20" t="s">
        <v>481</v>
      </c>
      <c r="AE54" s="18" t="s">
        <v>481</v>
      </c>
      <c r="AF54" s="20" t="s">
        <v>481</v>
      </c>
      <c r="AG54" s="18" t="s">
        <v>481</v>
      </c>
      <c r="AH54" s="20" t="s">
        <v>481</v>
      </c>
      <c r="AI54" s="18" t="s">
        <v>481</v>
      </c>
      <c r="AJ54" s="20" t="s">
        <v>481</v>
      </c>
      <c r="AK54" s="18" t="s">
        <v>481</v>
      </c>
      <c r="AL54" s="20" t="s">
        <v>481</v>
      </c>
    </row>
    <row r="55" spans="1:38">
      <c r="A55" s="15" t="s">
        <v>530</v>
      </c>
      <c r="B55" s="17" t="n">
        <v>5316</v>
      </c>
      <c r="C55" s="18">
        <f>(0.0/B55*100)</f>
        <v/>
      </c>
      <c r="D55" s="19" t="n">
        <v>5316</v>
      </c>
      <c r="E55" s="18" t="n">
        <v>405.73844665</v>
      </c>
      <c r="F55" s="20" t="n">
        <v>6.13873056</v>
      </c>
      <c r="G55" s="18" t="n">
        <v>406.75060533</v>
      </c>
      <c r="H55" s="20" t="n">
        <v>6.30641968</v>
      </c>
      <c r="I55" s="18" t="n">
        <v>414.45958896</v>
      </c>
      <c r="J55" s="20" t="n">
        <v>5.67573008</v>
      </c>
      <c r="K55" s="18" t="n">
        <v>404.26165297</v>
      </c>
      <c r="L55" s="20" t="n">
        <v>6.81440755</v>
      </c>
      <c r="M55" s="18" t="n">
        <v>411.53908507</v>
      </c>
      <c r="N55" s="20" t="n">
        <v>5.59681914</v>
      </c>
      <c r="O55" s="18" t="n">
        <v>407.22233645</v>
      </c>
      <c r="P55" s="20" t="n">
        <v>5.8086194</v>
      </c>
      <c r="Q55" s="18" t="n">
        <v>406.9405511</v>
      </c>
      <c r="R55" s="20" t="n">
        <v>5.67247157</v>
      </c>
      <c r="S55" s="18" t="n">
        <v>400.48003733</v>
      </c>
      <c r="T55" s="20" t="n">
        <v>5.54129259</v>
      </c>
      <c r="U55" s="18" t="n">
        <v>399.01316117</v>
      </c>
      <c r="V55" s="20" t="n">
        <v>5.45385505</v>
      </c>
      <c r="W55" s="18" t="n">
        <v>398.5810448</v>
      </c>
      <c r="X55" s="20" t="n">
        <v>5.25536045</v>
      </c>
      <c r="Y55" s="18" t="n">
        <v>401.22032992</v>
      </c>
      <c r="Z55" s="20" t="n">
        <v>5.38583617</v>
      </c>
      <c r="AA55" s="18" t="n">
        <v>391.24039148</v>
      </c>
      <c r="AB55" s="20" t="n">
        <v>6.81327459</v>
      </c>
      <c r="AC55" s="18" t="s">
        <v>481</v>
      </c>
      <c r="AD55" s="20" t="s">
        <v>481</v>
      </c>
      <c r="AE55" s="18" t="s">
        <v>481</v>
      </c>
      <c r="AF55" s="20" t="s">
        <v>481</v>
      </c>
      <c r="AG55" s="18" t="s">
        <v>481</v>
      </c>
      <c r="AH55" s="20" t="s">
        <v>481</v>
      </c>
      <c r="AI55" s="18" t="s">
        <v>481</v>
      </c>
      <c r="AJ55" s="20" t="s">
        <v>481</v>
      </c>
      <c r="AK55" s="18" t="s">
        <v>481</v>
      </c>
      <c r="AL55" s="20" t="s">
        <v>481</v>
      </c>
    </row>
    <row r="56" spans="1:38">
      <c r="A56" s="15" t="s">
        <v>531</v>
      </c>
      <c r="B56" s="17" t="n">
        <v>5359</v>
      </c>
      <c r="C56" s="18">
        <f>(0.0/B56*100)</f>
        <v/>
      </c>
      <c r="D56" s="19" t="n">
        <v>5359</v>
      </c>
      <c r="E56" s="18" t="n">
        <v>538.5156575</v>
      </c>
      <c r="F56" s="20" t="n">
        <v>6.08049965</v>
      </c>
      <c r="G56" s="18" t="n">
        <v>549.22009285</v>
      </c>
      <c r="H56" s="20" t="n">
        <v>5.72499625</v>
      </c>
      <c r="I56" s="18" t="n">
        <v>557.50141454</v>
      </c>
      <c r="J56" s="20" t="n">
        <v>5.11120367</v>
      </c>
      <c r="K56" s="18" t="n">
        <v>551.07647232</v>
      </c>
      <c r="L56" s="20" t="n">
        <v>5.65006557</v>
      </c>
      <c r="M56" s="18" t="n">
        <v>559.97178186</v>
      </c>
      <c r="N56" s="20" t="n">
        <v>5.42388971</v>
      </c>
      <c r="O56" s="18" t="n">
        <v>558.35735067</v>
      </c>
      <c r="P56" s="20" t="n">
        <v>5.5726331</v>
      </c>
      <c r="Q56" s="18" t="n">
        <v>546.29683345</v>
      </c>
      <c r="R56" s="20" t="n">
        <v>5.33809645</v>
      </c>
      <c r="S56" s="18" t="n">
        <v>543.84458776</v>
      </c>
      <c r="T56" s="20" t="n">
        <v>5.70847222</v>
      </c>
      <c r="U56" s="18" t="n">
        <v>543.5351819700001</v>
      </c>
      <c r="V56" s="20" t="n">
        <v>5.48466347</v>
      </c>
      <c r="W56" s="18" t="n">
        <v>540.5185803099999</v>
      </c>
      <c r="X56" s="20" t="n">
        <v>5.91774934</v>
      </c>
      <c r="Y56" s="18" t="n">
        <v>541.27736935</v>
      </c>
      <c r="Z56" s="20" t="n">
        <v>4.8950018</v>
      </c>
      <c r="AA56" s="18" t="n">
        <v>548.7288035399999</v>
      </c>
      <c r="AB56" s="20" t="n">
        <v>4.9449027</v>
      </c>
      <c r="AC56" s="18" t="s">
        <v>481</v>
      </c>
      <c r="AD56" s="20" t="s">
        <v>481</v>
      </c>
      <c r="AE56" s="18" t="s">
        <v>481</v>
      </c>
      <c r="AF56" s="20" t="s">
        <v>481</v>
      </c>
      <c r="AG56" s="18" t="s">
        <v>481</v>
      </c>
      <c r="AH56" s="20" t="s">
        <v>481</v>
      </c>
      <c r="AI56" s="18" t="s">
        <v>481</v>
      </c>
      <c r="AJ56" s="20" t="s">
        <v>481</v>
      </c>
      <c r="AK56" s="18" t="s">
        <v>481</v>
      </c>
      <c r="AL56" s="20" t="s">
        <v>481</v>
      </c>
    </row>
    <row r="57" spans="1:38">
      <c r="A57" s="15" t="s">
        <v>532</v>
      </c>
      <c r="B57" s="17" t="n">
        <v>6513</v>
      </c>
      <c r="C57" s="18">
        <f>(0.0/B57*100)</f>
        <v/>
      </c>
      <c r="D57" s="19" t="n">
        <v>6513</v>
      </c>
      <c r="E57" s="18" t="n">
        <v>378.72271915</v>
      </c>
      <c r="F57" s="20" t="n">
        <v>5.82438242</v>
      </c>
      <c r="G57" s="18" t="n">
        <v>400.71003487</v>
      </c>
      <c r="H57" s="20" t="n">
        <v>6.26349093</v>
      </c>
      <c r="I57" s="18" t="n">
        <v>383.99570141</v>
      </c>
      <c r="J57" s="20" t="n">
        <v>7.12664426</v>
      </c>
      <c r="K57" s="18" t="n">
        <v>385.72546202</v>
      </c>
      <c r="L57" s="20" t="n">
        <v>5.13383798</v>
      </c>
      <c r="M57" s="18" t="n">
        <v>393.38731463</v>
      </c>
      <c r="N57" s="20" t="n">
        <v>5.72227177</v>
      </c>
      <c r="O57" s="18" t="n">
        <v>391.50854442</v>
      </c>
      <c r="P57" s="20" t="n">
        <v>5.44815011</v>
      </c>
      <c r="Q57" s="18" t="n">
        <v>386.7030168</v>
      </c>
      <c r="R57" s="20" t="n">
        <v>5.52326702</v>
      </c>
      <c r="S57" s="18" t="n">
        <v>381.74089276</v>
      </c>
      <c r="T57" s="20" t="n">
        <v>5.67428956</v>
      </c>
      <c r="U57" s="18" t="n">
        <v>386.16458194</v>
      </c>
      <c r="V57" s="20" t="n">
        <v>6.41671884</v>
      </c>
      <c r="W57" s="18" t="n">
        <v>375.43358973</v>
      </c>
      <c r="X57" s="20" t="n">
        <v>4.57811703</v>
      </c>
      <c r="Y57" s="18" t="n">
        <v>386.63618395</v>
      </c>
      <c r="Z57" s="20" t="n">
        <v>5.86568776</v>
      </c>
      <c r="AA57" s="18" t="n">
        <v>387.10824043</v>
      </c>
      <c r="AB57" s="20" t="n">
        <v>4.61640659</v>
      </c>
      <c r="AC57" s="18" t="s">
        <v>481</v>
      </c>
      <c r="AD57" s="20" t="s">
        <v>481</v>
      </c>
      <c r="AE57" s="18" t="s">
        <v>481</v>
      </c>
      <c r="AF57" s="20" t="s">
        <v>481</v>
      </c>
      <c r="AG57" s="18" t="s">
        <v>481</v>
      </c>
      <c r="AH57" s="20" t="s">
        <v>481</v>
      </c>
      <c r="AI57" s="18" t="s">
        <v>481</v>
      </c>
      <c r="AJ57" s="20" t="s">
        <v>481</v>
      </c>
      <c r="AK57" s="18" t="s">
        <v>481</v>
      </c>
      <c r="AL57" s="20" t="s">
        <v>481</v>
      </c>
    </row>
    <row r="58" spans="1:38">
      <c r="A58" s="15" t="s">
        <v>533</v>
      </c>
      <c r="B58" s="17" t="n">
        <v>7267</v>
      </c>
      <c r="C58" s="18">
        <f>(0.0/B58*100)</f>
        <v/>
      </c>
      <c r="D58" s="19" t="n">
        <v>7267</v>
      </c>
      <c r="E58" s="18" t="n">
        <v>381.85303058</v>
      </c>
      <c r="F58" s="20" t="n">
        <v>4.72180473</v>
      </c>
      <c r="G58" s="18" t="n">
        <v>383.83396394</v>
      </c>
      <c r="H58" s="20" t="n">
        <v>5.83286504</v>
      </c>
      <c r="I58" s="18" t="n">
        <v>384.03635406</v>
      </c>
      <c r="J58" s="20" t="n">
        <v>5.69288887</v>
      </c>
      <c r="K58" s="18" t="n">
        <v>381.74776113</v>
      </c>
      <c r="L58" s="20" t="n">
        <v>5.1263509</v>
      </c>
      <c r="M58" s="18" t="n">
        <v>387.14406049</v>
      </c>
      <c r="N58" s="20" t="n">
        <v>5.69180658</v>
      </c>
      <c r="O58" s="18" t="n">
        <v>380.4126039</v>
      </c>
      <c r="P58" s="20" t="n">
        <v>5.86052124</v>
      </c>
      <c r="Q58" s="18" t="n">
        <v>384.32782763</v>
      </c>
      <c r="R58" s="20" t="n">
        <v>5.79926957</v>
      </c>
      <c r="S58" s="18" t="n">
        <v>380.46982459</v>
      </c>
      <c r="T58" s="20" t="n">
        <v>5.84309267</v>
      </c>
      <c r="U58" s="18" t="n">
        <v>382.08738772</v>
      </c>
      <c r="V58" s="20" t="n">
        <v>6.59034917</v>
      </c>
      <c r="W58" s="18" t="n">
        <v>379.59383341</v>
      </c>
      <c r="X58" s="20" t="n">
        <v>5.34501626</v>
      </c>
      <c r="Y58" s="18" t="n">
        <v>365.91524492</v>
      </c>
      <c r="Z58" s="20" t="n">
        <v>5.010277</v>
      </c>
      <c r="AA58" s="18" t="n">
        <v>373.97998836</v>
      </c>
      <c r="AB58" s="20" t="n">
        <v>4.49668854</v>
      </c>
      <c r="AC58" s="18" t="s">
        <v>481</v>
      </c>
      <c r="AD58" s="20" t="s">
        <v>481</v>
      </c>
      <c r="AE58" s="18" t="s">
        <v>481</v>
      </c>
      <c r="AF58" s="20" t="s">
        <v>481</v>
      </c>
      <c r="AG58" s="18" t="s">
        <v>481</v>
      </c>
      <c r="AH58" s="20" t="s">
        <v>481</v>
      </c>
      <c r="AI58" s="18" t="s">
        <v>481</v>
      </c>
      <c r="AJ58" s="20" t="s">
        <v>481</v>
      </c>
      <c r="AK58" s="18" t="s">
        <v>481</v>
      </c>
      <c r="AL58" s="20" t="s">
        <v>481</v>
      </c>
    </row>
    <row r="59" spans="1:38">
      <c r="A59" s="15" t="s">
        <v>534</v>
      </c>
      <c r="B59" s="17" t="n">
        <v>4826</v>
      </c>
      <c r="C59" s="18">
        <f>(0.0/B59*100)</f>
        <v/>
      </c>
      <c r="D59" s="19" t="n">
        <v>4826</v>
      </c>
      <c r="E59" s="18" t="n">
        <v>369.83490198</v>
      </c>
      <c r="F59" s="20" t="n">
        <v>6.71588881</v>
      </c>
      <c r="G59" s="18" t="n">
        <v>370.30577001</v>
      </c>
      <c r="H59" s="20" t="n">
        <v>6.14385</v>
      </c>
      <c r="I59" s="18" t="n">
        <v>354.91178652</v>
      </c>
      <c r="J59" s="20" t="n">
        <v>6.83492206</v>
      </c>
      <c r="K59" s="18" t="n">
        <v>353.64051909</v>
      </c>
      <c r="L59" s="20" t="n">
        <v>5.83439796</v>
      </c>
      <c r="M59" s="18" t="n">
        <v>355.81573067</v>
      </c>
      <c r="N59" s="20" t="n">
        <v>6.51669125</v>
      </c>
      <c r="O59" s="18" t="n">
        <v>365.86853009</v>
      </c>
      <c r="P59" s="20" t="n">
        <v>5.63029578</v>
      </c>
      <c r="Q59" s="18" t="n">
        <v>371.39150799</v>
      </c>
      <c r="R59" s="20" t="n">
        <v>5.51641565</v>
      </c>
      <c r="S59" s="18" t="n">
        <v>360.87319184</v>
      </c>
      <c r="T59" s="20" t="n">
        <v>5.72712258</v>
      </c>
      <c r="U59" s="18" t="n">
        <v>355.82674257</v>
      </c>
      <c r="V59" s="20" t="n">
        <v>5.30500951</v>
      </c>
      <c r="W59" s="18" t="n">
        <v>357.76464818</v>
      </c>
      <c r="X59" s="20" t="n">
        <v>4.92766509</v>
      </c>
      <c r="Y59" s="18" t="n">
        <v>358.05805657</v>
      </c>
      <c r="Z59" s="20" t="n">
        <v>5.52263827</v>
      </c>
      <c r="AA59" s="18" t="n">
        <v>363.81256114</v>
      </c>
      <c r="AB59" s="20" t="n">
        <v>5.33790076</v>
      </c>
      <c r="AC59" s="18" t="s">
        <v>481</v>
      </c>
      <c r="AD59" s="20" t="s">
        <v>481</v>
      </c>
      <c r="AE59" s="18" t="s">
        <v>481</v>
      </c>
      <c r="AF59" s="20" t="s">
        <v>481</v>
      </c>
      <c r="AG59" s="18" t="s">
        <v>481</v>
      </c>
      <c r="AH59" s="20" t="s">
        <v>481</v>
      </c>
      <c r="AI59" s="18" t="s">
        <v>481</v>
      </c>
      <c r="AJ59" s="20" t="s">
        <v>481</v>
      </c>
      <c r="AK59" s="18" t="s">
        <v>481</v>
      </c>
      <c r="AL59" s="20" t="s">
        <v>481</v>
      </c>
    </row>
    <row r="60" spans="1:38">
      <c r="A60" s="15" t="s">
        <v>535</v>
      </c>
      <c r="B60" s="17" t="n">
        <v>4546</v>
      </c>
      <c r="C60" s="18">
        <f>(0.0/B60*100)</f>
        <v/>
      </c>
      <c r="D60" s="19" t="n">
        <v>4546</v>
      </c>
      <c r="E60" s="18" t="n">
        <v>384.03501403</v>
      </c>
      <c r="F60" s="20" t="n">
        <v>7.11918614</v>
      </c>
      <c r="G60" s="18" t="n">
        <v>391.67111973</v>
      </c>
      <c r="H60" s="20" t="n">
        <v>9.082434770000001</v>
      </c>
      <c r="I60" s="18" t="n">
        <v>397.70152104</v>
      </c>
      <c r="J60" s="20" t="n">
        <v>7.71222227</v>
      </c>
      <c r="K60" s="18" t="n">
        <v>406.23670979</v>
      </c>
      <c r="L60" s="20" t="n">
        <v>7.8789011</v>
      </c>
      <c r="M60" s="18" t="n">
        <v>386.66383483</v>
      </c>
      <c r="N60" s="20" t="n">
        <v>7.74474172</v>
      </c>
      <c r="O60" s="18" t="n">
        <v>408.32306387</v>
      </c>
      <c r="P60" s="20" t="n">
        <v>7.61568343</v>
      </c>
      <c r="Q60" s="18" t="n">
        <v>402.61869893</v>
      </c>
      <c r="R60" s="20" t="n">
        <v>6.16630762</v>
      </c>
      <c r="S60" s="18" t="n">
        <v>407.25839119</v>
      </c>
      <c r="T60" s="20" t="n">
        <v>7.05202977</v>
      </c>
      <c r="U60" s="18" t="n">
        <v>398.81927423</v>
      </c>
      <c r="V60" s="20" t="n">
        <v>5.78951639</v>
      </c>
      <c r="W60" s="18" t="n">
        <v>393.87595764</v>
      </c>
      <c r="X60" s="20" t="n">
        <v>6.57687325</v>
      </c>
      <c r="Y60" s="18" t="n">
        <v>385.50248794</v>
      </c>
      <c r="Z60" s="20" t="n">
        <v>6.91368747</v>
      </c>
      <c r="AA60" s="18" t="n">
        <v>392.43380189</v>
      </c>
      <c r="AB60" s="20" t="n">
        <v>9.335784309999999</v>
      </c>
      <c r="AC60" s="18" t="s">
        <v>481</v>
      </c>
      <c r="AD60" s="20" t="s">
        <v>481</v>
      </c>
      <c r="AE60" s="18" t="s">
        <v>481</v>
      </c>
      <c r="AF60" s="20" t="s">
        <v>481</v>
      </c>
      <c r="AG60" s="18" t="s">
        <v>481</v>
      </c>
      <c r="AH60" s="20" t="s">
        <v>481</v>
      </c>
      <c r="AI60" s="18" t="s">
        <v>481</v>
      </c>
      <c r="AJ60" s="20" t="s">
        <v>481</v>
      </c>
      <c r="AK60" s="18" t="s">
        <v>481</v>
      </c>
      <c r="AL60" s="20" t="s">
        <v>481</v>
      </c>
    </row>
    <row r="61" spans="1:38">
      <c r="A61" s="15" t="s">
        <v>536</v>
      </c>
      <c r="B61" s="17" t="n">
        <v>6525</v>
      </c>
      <c r="C61" s="18">
        <f>(0.0/B61*100)</f>
        <v/>
      </c>
      <c r="D61" s="19" t="n">
        <v>6525</v>
      </c>
      <c r="E61" s="18" t="n">
        <v>480.7024996</v>
      </c>
      <c r="F61" s="20" t="n">
        <v>5.26487356</v>
      </c>
      <c r="G61" s="18" t="n">
        <v>486.24094797</v>
      </c>
      <c r="H61" s="20" t="n">
        <v>5.18214892</v>
      </c>
      <c r="I61" s="18" t="n">
        <v>483.93149153</v>
      </c>
      <c r="J61" s="20" t="n">
        <v>4.94577876</v>
      </c>
      <c r="K61" s="18" t="n">
        <v>482.22269553</v>
      </c>
      <c r="L61" s="20" t="n">
        <v>5.54736797</v>
      </c>
      <c r="M61" s="18" t="n">
        <v>480.41824025</v>
      </c>
      <c r="N61" s="20" t="n">
        <v>4.43861346</v>
      </c>
      <c r="O61" s="18" t="n">
        <v>484.39691298</v>
      </c>
      <c r="P61" s="20" t="n">
        <v>5.01699057</v>
      </c>
      <c r="Q61" s="18" t="n">
        <v>480.97526097</v>
      </c>
      <c r="R61" s="20" t="n">
        <v>5.83538187</v>
      </c>
      <c r="S61" s="18" t="n">
        <v>474.99482298</v>
      </c>
      <c r="T61" s="20" t="n">
        <v>5.06294411</v>
      </c>
      <c r="U61" s="18" t="n">
        <v>477.98244396</v>
      </c>
      <c r="V61" s="20" t="n">
        <v>4.75779618</v>
      </c>
      <c r="W61" s="18" t="n">
        <v>465.79377113</v>
      </c>
      <c r="X61" s="20" t="n">
        <v>5.68845603</v>
      </c>
      <c r="Y61" s="18" t="n">
        <v>472.18014085</v>
      </c>
      <c r="Z61" s="20" t="n">
        <v>5.91638447</v>
      </c>
      <c r="AA61" s="18" t="n">
        <v>464.87644134</v>
      </c>
      <c r="AB61" s="20" t="n">
        <v>5.45445287</v>
      </c>
      <c r="AC61" s="18" t="s">
        <v>481</v>
      </c>
      <c r="AD61" s="20" t="s">
        <v>481</v>
      </c>
      <c r="AE61" s="18" t="s">
        <v>481</v>
      </c>
      <c r="AF61" s="20" t="s">
        <v>481</v>
      </c>
      <c r="AG61" s="18" t="s">
        <v>481</v>
      </c>
      <c r="AH61" s="20" t="s">
        <v>481</v>
      </c>
      <c r="AI61" s="18" t="s">
        <v>481</v>
      </c>
      <c r="AJ61" s="20" t="s">
        <v>481</v>
      </c>
      <c r="AK61" s="18" t="s">
        <v>481</v>
      </c>
      <c r="AL61" s="20" t="s">
        <v>481</v>
      </c>
    </row>
    <row r="62" spans="1:38">
      <c r="A62" s="15" t="s">
        <v>537</v>
      </c>
      <c r="B62" s="17" t="n">
        <v>4476</v>
      </c>
      <c r="C62" s="18">
        <f>(0.0/B62*100)</f>
        <v/>
      </c>
      <c r="D62" s="19" t="n">
        <v>4476</v>
      </c>
      <c r="E62" s="18" t="n">
        <v>552.24067901</v>
      </c>
      <c r="F62" s="20" t="n">
        <v>4.48311235</v>
      </c>
      <c r="G62" s="18" t="n">
        <v>548.23427163</v>
      </c>
      <c r="H62" s="20" t="n">
        <v>5.57705796</v>
      </c>
      <c r="I62" s="18" t="n">
        <v>552.25009436</v>
      </c>
      <c r="J62" s="20" t="n">
        <v>4.20310678</v>
      </c>
      <c r="K62" s="18" t="n">
        <v>542.92257055</v>
      </c>
      <c r="L62" s="20" t="n">
        <v>4.93479179</v>
      </c>
      <c r="M62" s="18" t="n">
        <v>543.9871313</v>
      </c>
      <c r="N62" s="20" t="n">
        <v>5.60461182</v>
      </c>
      <c r="O62" s="18" t="n">
        <v>541.08620593</v>
      </c>
      <c r="P62" s="20" t="n">
        <v>4.82772387</v>
      </c>
      <c r="Q62" s="18" t="n">
        <v>545.2355149700001</v>
      </c>
      <c r="R62" s="20" t="n">
        <v>4.22262475</v>
      </c>
      <c r="S62" s="18" t="n">
        <v>542.89930135</v>
      </c>
      <c r="T62" s="20" t="n">
        <v>4.14801779</v>
      </c>
      <c r="U62" s="18" t="n">
        <v>543.55414647</v>
      </c>
      <c r="V62" s="20" t="n">
        <v>4.28130056</v>
      </c>
      <c r="W62" s="18" t="n">
        <v>542.1735337</v>
      </c>
      <c r="X62" s="20" t="n">
        <v>5.06030942</v>
      </c>
      <c r="Y62" s="18" t="n">
        <v>534.92257646</v>
      </c>
      <c r="Z62" s="20" t="n">
        <v>4.63252317</v>
      </c>
      <c r="AA62" s="18" t="n">
        <v>537.35517225</v>
      </c>
      <c r="AB62" s="20" t="n">
        <v>3.83293424</v>
      </c>
      <c r="AC62" s="18" t="s">
        <v>481</v>
      </c>
      <c r="AD62" s="20" t="s">
        <v>481</v>
      </c>
      <c r="AE62" s="18" t="s">
        <v>481</v>
      </c>
      <c r="AF62" s="20" t="s">
        <v>481</v>
      </c>
      <c r="AG62" s="18" t="s">
        <v>481</v>
      </c>
      <c r="AH62" s="20" t="s">
        <v>481</v>
      </c>
      <c r="AI62" s="18" t="s">
        <v>481</v>
      </c>
      <c r="AJ62" s="20" t="s">
        <v>481</v>
      </c>
      <c r="AK62" s="18" t="s">
        <v>481</v>
      </c>
      <c r="AL62" s="20" t="s">
        <v>481</v>
      </c>
    </row>
    <row r="63" spans="1:38">
      <c r="A63" s="15" t="s">
        <v>538</v>
      </c>
      <c r="B63" s="17" t="n">
        <v>5324</v>
      </c>
      <c r="C63" s="18">
        <f>(0.0/B63*100)</f>
        <v/>
      </c>
      <c r="D63" s="19" t="n">
        <v>5324</v>
      </c>
      <c r="E63" s="18" t="n">
        <v>373.88765984</v>
      </c>
      <c r="F63" s="20" t="n">
        <v>5.42434151</v>
      </c>
      <c r="G63" s="18" t="n">
        <v>371.38994009</v>
      </c>
      <c r="H63" s="20" t="n">
        <v>5.17065138</v>
      </c>
      <c r="I63" s="18" t="n">
        <v>373.43501771</v>
      </c>
      <c r="J63" s="20" t="n">
        <v>5.89745195</v>
      </c>
      <c r="K63" s="18" t="n">
        <v>369.82789831</v>
      </c>
      <c r="L63" s="20" t="n">
        <v>5.49124278</v>
      </c>
      <c r="M63" s="18" t="n">
        <v>364.49422407</v>
      </c>
      <c r="N63" s="20" t="n">
        <v>6.86123861</v>
      </c>
      <c r="O63" s="18" t="n">
        <v>373.46159945</v>
      </c>
      <c r="P63" s="20" t="n">
        <v>5.52256905</v>
      </c>
      <c r="Q63" s="18" t="n">
        <v>384.05108914</v>
      </c>
      <c r="R63" s="20" t="n">
        <v>6.04816381</v>
      </c>
      <c r="S63" s="18" t="n">
        <v>364.57223847</v>
      </c>
      <c r="T63" s="20" t="n">
        <v>4.68103007</v>
      </c>
      <c r="U63" s="18" t="n">
        <v>367.84986964</v>
      </c>
      <c r="V63" s="20" t="n">
        <v>5.26820102</v>
      </c>
      <c r="W63" s="18" t="n">
        <v>365.23704321</v>
      </c>
      <c r="X63" s="20" t="n">
        <v>6.14059115</v>
      </c>
      <c r="Y63" s="18" t="n">
        <v>373.19436142</v>
      </c>
      <c r="Z63" s="20" t="n">
        <v>7.21079365</v>
      </c>
      <c r="AA63" s="18" t="n">
        <v>375.40860027</v>
      </c>
      <c r="AB63" s="20" t="n">
        <v>6.55337053</v>
      </c>
      <c r="AC63" s="18" t="s">
        <v>481</v>
      </c>
      <c r="AD63" s="20" t="s">
        <v>481</v>
      </c>
      <c r="AE63" s="18" t="s">
        <v>481</v>
      </c>
      <c r="AF63" s="20" t="s">
        <v>481</v>
      </c>
      <c r="AG63" s="18" t="s">
        <v>481</v>
      </c>
      <c r="AH63" s="20" t="s">
        <v>481</v>
      </c>
      <c r="AI63" s="18" t="s">
        <v>481</v>
      </c>
      <c r="AJ63" s="20" t="s">
        <v>481</v>
      </c>
      <c r="AK63" s="18" t="s">
        <v>481</v>
      </c>
      <c r="AL63" s="20" t="s">
        <v>481</v>
      </c>
    </row>
    <row r="64" spans="1:38">
      <c r="A64" s="15" t="s">
        <v>539</v>
      </c>
      <c r="B64" s="17" t="n">
        <v>3634</v>
      </c>
      <c r="C64" s="18">
        <f>(0.0/B64*100)</f>
        <v/>
      </c>
      <c r="D64" s="19" t="n">
        <v>3634</v>
      </c>
      <c r="E64" s="18" t="n">
        <v>476.71827781</v>
      </c>
      <c r="F64" s="20" t="n">
        <v>6.58246928</v>
      </c>
      <c r="G64" s="18" t="n">
        <v>489.06225836</v>
      </c>
      <c r="H64" s="20" t="n">
        <v>7.66692034</v>
      </c>
      <c r="I64" s="18" t="n">
        <v>480.03057323</v>
      </c>
      <c r="J64" s="20" t="n">
        <v>7.47366901</v>
      </c>
      <c r="K64" s="18" t="n">
        <v>479.19598394</v>
      </c>
      <c r="L64" s="20" t="n">
        <v>7.04722434</v>
      </c>
      <c r="M64" s="18" t="n">
        <v>490.4598854</v>
      </c>
      <c r="N64" s="20" t="n">
        <v>6.19101002</v>
      </c>
      <c r="O64" s="18" t="n">
        <v>490.62296478</v>
      </c>
      <c r="P64" s="20" t="n">
        <v>7.38288278</v>
      </c>
      <c r="Q64" s="18" t="n">
        <v>487.39504104</v>
      </c>
      <c r="R64" s="20" t="n">
        <v>6.29632359</v>
      </c>
      <c r="S64" s="18" t="n">
        <v>470.84808566</v>
      </c>
      <c r="T64" s="20" t="n">
        <v>7.29098514</v>
      </c>
      <c r="U64" s="18" t="n">
        <v>478.2281989</v>
      </c>
      <c r="V64" s="20" t="n">
        <v>5.89369254</v>
      </c>
      <c r="W64" s="18" t="n">
        <v>467.5132913</v>
      </c>
      <c r="X64" s="20" t="n">
        <v>6.00302506</v>
      </c>
      <c r="Y64" s="18" t="n">
        <v>471.24615214</v>
      </c>
      <c r="Z64" s="20" t="n">
        <v>6.9612937</v>
      </c>
      <c r="AA64" s="18" t="n">
        <v>467.3001718</v>
      </c>
      <c r="AB64" s="20" t="n">
        <v>5.82907857</v>
      </c>
      <c r="AC64" s="18" t="s">
        <v>481</v>
      </c>
      <c r="AD64" s="20" t="s">
        <v>481</v>
      </c>
      <c r="AE64" s="18" t="s">
        <v>481</v>
      </c>
      <c r="AF64" s="20" t="s">
        <v>481</v>
      </c>
      <c r="AG64" s="18" t="s">
        <v>481</v>
      </c>
      <c r="AH64" s="20" t="s">
        <v>481</v>
      </c>
      <c r="AI64" s="18" t="s">
        <v>481</v>
      </c>
      <c r="AJ64" s="20" t="s">
        <v>481</v>
      </c>
      <c r="AK64" s="18" t="s">
        <v>481</v>
      </c>
      <c r="AL64" s="20" t="s">
        <v>481</v>
      </c>
    </row>
    <row r="65" spans="1:38">
      <c r="A65" s="15" t="s">
        <v>540</v>
      </c>
      <c r="B65" s="17" t="n">
        <v>5325</v>
      </c>
      <c r="C65" s="18">
        <f>(0.0/B65*100)</f>
        <v/>
      </c>
      <c r="D65" s="19" t="n">
        <v>5325</v>
      </c>
      <c r="E65" s="18" t="n">
        <v>407.38059612</v>
      </c>
      <c r="F65" s="20" t="n">
        <v>6.45334024</v>
      </c>
      <c r="G65" s="18" t="n">
        <v>418.38864061</v>
      </c>
      <c r="H65" s="20" t="n">
        <v>5.71673258</v>
      </c>
      <c r="I65" s="18" t="n">
        <v>420.76131651</v>
      </c>
      <c r="J65" s="20" t="n">
        <v>5.99962073</v>
      </c>
      <c r="K65" s="18" t="n">
        <v>415.46186977</v>
      </c>
      <c r="L65" s="20" t="n">
        <v>6.3662942</v>
      </c>
      <c r="M65" s="18" t="n">
        <v>429.86043032</v>
      </c>
      <c r="N65" s="20" t="n">
        <v>5.34951011</v>
      </c>
      <c r="O65" s="18" t="n">
        <v>420.38510627</v>
      </c>
      <c r="P65" s="20" t="n">
        <v>5.15802301</v>
      </c>
      <c r="Q65" s="18" t="n">
        <v>424.98877308</v>
      </c>
      <c r="R65" s="20" t="n">
        <v>5.92902097</v>
      </c>
      <c r="S65" s="18" t="n">
        <v>428.90998744</v>
      </c>
      <c r="T65" s="20" t="n">
        <v>5.57079827</v>
      </c>
      <c r="U65" s="18" t="n">
        <v>416.6763021</v>
      </c>
      <c r="V65" s="20" t="n">
        <v>5.92094058</v>
      </c>
      <c r="W65" s="18" t="n">
        <v>420.66716203</v>
      </c>
      <c r="X65" s="20" t="n">
        <v>5.49980072</v>
      </c>
      <c r="Y65" s="18" t="n">
        <v>414.15209083</v>
      </c>
      <c r="Z65" s="20" t="n">
        <v>6.56722565</v>
      </c>
      <c r="AA65" s="18" t="n">
        <v>413.44295445</v>
      </c>
      <c r="AB65" s="20" t="n">
        <v>6.39524674</v>
      </c>
      <c r="AC65" s="18" t="s">
        <v>481</v>
      </c>
      <c r="AD65" s="20" t="s">
        <v>481</v>
      </c>
      <c r="AE65" s="18" t="s">
        <v>481</v>
      </c>
      <c r="AF65" s="20" t="s">
        <v>481</v>
      </c>
      <c r="AG65" s="18" t="s">
        <v>481</v>
      </c>
      <c r="AH65" s="20" t="s">
        <v>481</v>
      </c>
      <c r="AI65" s="18" t="s">
        <v>481</v>
      </c>
      <c r="AJ65" s="20" t="s">
        <v>481</v>
      </c>
      <c r="AK65" s="18" t="s">
        <v>481</v>
      </c>
      <c r="AL65" s="20" t="s">
        <v>481</v>
      </c>
    </row>
    <row r="66" spans="1:38">
      <c r="A66" s="15" t="s">
        <v>541</v>
      </c>
      <c r="B66" s="17" t="n">
        <v>5665</v>
      </c>
      <c r="C66" s="18">
        <f>(0.0/B66*100)</f>
        <v/>
      </c>
      <c r="D66" s="19" t="n">
        <v>5665</v>
      </c>
      <c r="E66" s="18" t="n">
        <v>416.21276597</v>
      </c>
      <c r="F66" s="20" t="n">
        <v>5.35668192</v>
      </c>
      <c r="G66" s="18" t="n">
        <v>414.41111598</v>
      </c>
      <c r="H66" s="20" t="n">
        <v>5.00487676</v>
      </c>
      <c r="I66" s="18" t="n">
        <v>432.88328791</v>
      </c>
      <c r="J66" s="20" t="n">
        <v>4.69071094</v>
      </c>
      <c r="K66" s="18" t="n">
        <v>421.58074806</v>
      </c>
      <c r="L66" s="20" t="n">
        <v>5.74287693</v>
      </c>
      <c r="M66" s="18" t="n">
        <v>414.21526862</v>
      </c>
      <c r="N66" s="20" t="n">
        <v>5.08118132</v>
      </c>
      <c r="O66" s="18" t="n">
        <v>415.29638654</v>
      </c>
      <c r="P66" s="20" t="n">
        <v>4.89311379</v>
      </c>
      <c r="Q66" s="18" t="n">
        <v>415.96397323</v>
      </c>
      <c r="R66" s="20" t="n">
        <v>4.58135722</v>
      </c>
      <c r="S66" s="18" t="n">
        <v>417.94692762</v>
      </c>
      <c r="T66" s="20" t="n">
        <v>4.90244181</v>
      </c>
      <c r="U66" s="18" t="n">
        <v>422.01540413</v>
      </c>
      <c r="V66" s="20" t="n">
        <v>4.94310595</v>
      </c>
      <c r="W66" s="18" t="n">
        <v>417.63642496</v>
      </c>
      <c r="X66" s="20" t="n">
        <v>4.76618498</v>
      </c>
      <c r="Y66" s="18" t="n">
        <v>413.82476552</v>
      </c>
      <c r="Z66" s="20" t="n">
        <v>4.69411523</v>
      </c>
      <c r="AA66" s="18" t="n">
        <v>412.80777785</v>
      </c>
      <c r="AB66" s="20" t="n">
        <v>4.68713936</v>
      </c>
      <c r="AC66" s="18" t="s">
        <v>481</v>
      </c>
      <c r="AD66" s="20" t="s">
        <v>481</v>
      </c>
      <c r="AE66" s="18" t="s">
        <v>481</v>
      </c>
      <c r="AF66" s="20" t="s">
        <v>481</v>
      </c>
      <c r="AG66" s="18" t="s">
        <v>481</v>
      </c>
      <c r="AH66" s="20" t="s">
        <v>481</v>
      </c>
      <c r="AI66" s="18" t="s">
        <v>481</v>
      </c>
      <c r="AJ66" s="20" t="s">
        <v>481</v>
      </c>
      <c r="AK66" s="18" t="s">
        <v>481</v>
      </c>
      <c r="AL66" s="20" t="s">
        <v>481</v>
      </c>
    </row>
    <row r="67" spans="1:38">
      <c r="A67" s="15" t="s">
        <v>542</v>
      </c>
      <c r="B67" s="17" t="n">
        <v>6971</v>
      </c>
      <c r="C67" s="18">
        <f>(0.0/B67*100)</f>
        <v/>
      </c>
      <c r="D67" s="19" t="n">
        <v>6971</v>
      </c>
      <c r="E67" s="18" t="n">
        <v>386.22542434</v>
      </c>
      <c r="F67" s="20" t="n">
        <v>4.72159925</v>
      </c>
      <c r="G67" s="18" t="n">
        <v>375.55891874</v>
      </c>
      <c r="H67" s="20" t="n">
        <v>4.79497931</v>
      </c>
      <c r="I67" s="18" t="n">
        <v>382.23137042</v>
      </c>
      <c r="J67" s="20" t="n">
        <v>4.76787193</v>
      </c>
      <c r="K67" s="18" t="n">
        <v>385.16686346</v>
      </c>
      <c r="L67" s="20" t="n">
        <v>5.69255338</v>
      </c>
      <c r="M67" s="18" t="n">
        <v>391.19441785</v>
      </c>
      <c r="N67" s="20" t="n">
        <v>4.30449665</v>
      </c>
      <c r="O67" s="18" t="n">
        <v>387.05968542</v>
      </c>
      <c r="P67" s="20" t="n">
        <v>5.32124672</v>
      </c>
      <c r="Q67" s="18" t="n">
        <v>392.95711923</v>
      </c>
      <c r="R67" s="20" t="n">
        <v>4.58519982</v>
      </c>
      <c r="S67" s="18" t="n">
        <v>381.3221398</v>
      </c>
      <c r="T67" s="20" t="n">
        <v>4.78358086</v>
      </c>
      <c r="U67" s="18" t="n">
        <v>387.87937626</v>
      </c>
      <c r="V67" s="20" t="n">
        <v>5.35902547</v>
      </c>
      <c r="W67" s="18" t="n">
        <v>384.04113135</v>
      </c>
      <c r="X67" s="20" t="n">
        <v>4.26026863</v>
      </c>
      <c r="Y67" s="18" t="n">
        <v>389.04040002</v>
      </c>
      <c r="Z67" s="20" t="n">
        <v>4.88702383</v>
      </c>
      <c r="AA67" s="18" t="n">
        <v>396.34038374</v>
      </c>
      <c r="AB67" s="20" t="n">
        <v>4.90079692</v>
      </c>
      <c r="AC67" s="18" t="s">
        <v>481</v>
      </c>
      <c r="AD67" s="20" t="s">
        <v>481</v>
      </c>
      <c r="AE67" s="18" t="s">
        <v>481</v>
      </c>
      <c r="AF67" s="20" t="s">
        <v>481</v>
      </c>
      <c r="AG67" s="18" t="s">
        <v>481</v>
      </c>
      <c r="AH67" s="20" t="s">
        <v>481</v>
      </c>
      <c r="AI67" s="18" t="s">
        <v>481</v>
      </c>
      <c r="AJ67" s="20" t="s">
        <v>481</v>
      </c>
      <c r="AK67" s="18" t="s">
        <v>481</v>
      </c>
      <c r="AL67" s="20" t="s">
        <v>481</v>
      </c>
    </row>
    <row r="68" spans="1:38">
      <c r="A68" s="15" t="s">
        <v>543</v>
      </c>
      <c r="B68" s="17" t="n">
        <v>12083</v>
      </c>
      <c r="C68" s="18">
        <f>(0.0/B68*100)</f>
        <v/>
      </c>
      <c r="D68" s="19" t="n">
        <v>12083</v>
      </c>
      <c r="E68" s="18" t="n">
        <v>403.31546237</v>
      </c>
      <c r="F68" s="20" t="n">
        <v>3.90834385</v>
      </c>
      <c r="G68" s="18" t="n">
        <v>398.62699005</v>
      </c>
      <c r="H68" s="20" t="n">
        <v>5.4101006</v>
      </c>
      <c r="I68" s="18" t="n">
        <v>402.43926186</v>
      </c>
      <c r="J68" s="20" t="n">
        <v>4.25963587</v>
      </c>
      <c r="K68" s="18" t="n">
        <v>405.43777859</v>
      </c>
      <c r="L68" s="20" t="n">
        <v>4.49791378</v>
      </c>
      <c r="M68" s="18" t="n">
        <v>410.83537344</v>
      </c>
      <c r="N68" s="20" t="n">
        <v>4.3852923</v>
      </c>
      <c r="O68" s="18" t="n">
        <v>401.76532551</v>
      </c>
      <c r="P68" s="20" t="n">
        <v>4.75950831</v>
      </c>
      <c r="Q68" s="18" t="n">
        <v>404.69562829</v>
      </c>
      <c r="R68" s="20" t="n">
        <v>5.33387455</v>
      </c>
      <c r="S68" s="18" t="n">
        <v>401.37729681</v>
      </c>
      <c r="T68" s="20" t="n">
        <v>4.56551601</v>
      </c>
      <c r="U68" s="18" t="n">
        <v>404.59664602</v>
      </c>
      <c r="V68" s="20" t="n">
        <v>4.25858235</v>
      </c>
      <c r="W68" s="18" t="n">
        <v>394.93218651</v>
      </c>
      <c r="X68" s="20" t="n">
        <v>3.98276071</v>
      </c>
      <c r="Y68" s="18" t="n">
        <v>400.25631346</v>
      </c>
      <c r="Z68" s="20" t="n">
        <v>4.08156629</v>
      </c>
      <c r="AA68" s="18" t="n">
        <v>399.51918491</v>
      </c>
      <c r="AB68" s="20" t="n">
        <v>3.22561768</v>
      </c>
      <c r="AC68" s="18" t="s">
        <v>481</v>
      </c>
      <c r="AD68" s="20" t="s">
        <v>481</v>
      </c>
      <c r="AE68" s="18" t="s">
        <v>481</v>
      </c>
      <c r="AF68" s="20" t="s">
        <v>481</v>
      </c>
      <c r="AG68" s="18" t="s">
        <v>481</v>
      </c>
      <c r="AH68" s="20" t="s">
        <v>481</v>
      </c>
      <c r="AI68" s="18" t="s">
        <v>481</v>
      </c>
      <c r="AJ68" s="20" t="s">
        <v>481</v>
      </c>
      <c r="AK68" s="18" t="s">
        <v>481</v>
      </c>
      <c r="AL68" s="20" t="s">
        <v>481</v>
      </c>
    </row>
    <row r="69" spans="1:38">
      <c r="A69" s="15" t="s">
        <v>544</v>
      </c>
      <c r="B69" s="17" t="n">
        <v>4876</v>
      </c>
      <c r="C69" s="18">
        <f>(0.0/B69*100)</f>
        <v/>
      </c>
      <c r="D69" s="19" t="n">
        <v>4876</v>
      </c>
      <c r="E69" s="18" t="n">
        <v>449.77713976</v>
      </c>
      <c r="F69" s="20" t="n">
        <v>5.60969587</v>
      </c>
      <c r="G69" s="18" t="n">
        <v>449.79425214</v>
      </c>
      <c r="H69" s="20" t="n">
        <v>6.5939834</v>
      </c>
      <c r="I69" s="18" t="n">
        <v>440.87939438</v>
      </c>
      <c r="J69" s="20" t="n">
        <v>5.86044674</v>
      </c>
      <c r="K69" s="18" t="n">
        <v>441.15823816</v>
      </c>
      <c r="L69" s="20" t="n">
        <v>5.70562311</v>
      </c>
      <c r="M69" s="18" t="n">
        <v>445.20585872</v>
      </c>
      <c r="N69" s="20" t="n">
        <v>6.5868543</v>
      </c>
      <c r="O69" s="18" t="n">
        <v>452.83710298</v>
      </c>
      <c r="P69" s="20" t="n">
        <v>6.03436464</v>
      </c>
      <c r="Q69" s="18" t="n">
        <v>445.80495762</v>
      </c>
      <c r="R69" s="20" t="n">
        <v>5.65992388</v>
      </c>
      <c r="S69" s="18" t="n">
        <v>443.97971436</v>
      </c>
      <c r="T69" s="20" t="n">
        <v>6.25828321</v>
      </c>
      <c r="U69" s="18" t="n">
        <v>435.80427756</v>
      </c>
      <c r="V69" s="20" t="n">
        <v>6.51984165</v>
      </c>
      <c r="W69" s="18" t="n">
        <v>434.20985507</v>
      </c>
      <c r="X69" s="20" t="n">
        <v>6.14008888</v>
      </c>
      <c r="Y69" s="18" t="n">
        <v>446.40448186</v>
      </c>
      <c r="Z69" s="20" t="n">
        <v>7.3630571</v>
      </c>
      <c r="AA69" s="18" t="n">
        <v>441.92825428</v>
      </c>
      <c r="AB69" s="20" t="n">
        <v>6.91801395</v>
      </c>
      <c r="AC69" s="18" t="s">
        <v>481</v>
      </c>
      <c r="AD69" s="20" t="s">
        <v>481</v>
      </c>
      <c r="AE69" s="18" t="s">
        <v>481</v>
      </c>
      <c r="AF69" s="20" t="s">
        <v>481</v>
      </c>
      <c r="AG69" s="18" t="s">
        <v>481</v>
      </c>
      <c r="AH69" s="20" t="s">
        <v>481</v>
      </c>
      <c r="AI69" s="18" t="s">
        <v>481</v>
      </c>
      <c r="AJ69" s="20" t="s">
        <v>481</v>
      </c>
      <c r="AK69" s="18" t="s">
        <v>481</v>
      </c>
      <c r="AL69" s="20" t="s">
        <v>481</v>
      </c>
    </row>
    <row r="70" spans="1:38">
      <c r="A70" s="15" t="s">
        <v>545</v>
      </c>
      <c r="B70" s="17" t="n">
        <v>6036</v>
      </c>
      <c r="C70" s="18">
        <f>(0.0/B70*100)</f>
        <v/>
      </c>
      <c r="D70" s="19" t="n">
        <v>6036</v>
      </c>
      <c r="E70" s="18" t="n">
        <v>496.14809325</v>
      </c>
      <c r="F70" s="20" t="n">
        <v>5.90831337</v>
      </c>
      <c r="G70" s="18" t="n">
        <v>502.73073728</v>
      </c>
      <c r="H70" s="20" t="n">
        <v>5.92358172</v>
      </c>
      <c r="I70" s="18" t="n">
        <v>493.17015761</v>
      </c>
      <c r="J70" s="20" t="n">
        <v>6.59015882</v>
      </c>
      <c r="K70" s="18" t="n">
        <v>503.51509486</v>
      </c>
      <c r="L70" s="20" t="n">
        <v>5.17013172</v>
      </c>
      <c r="M70" s="18" t="n">
        <v>489.41815427</v>
      </c>
      <c r="N70" s="20" t="n">
        <v>5.40121967</v>
      </c>
      <c r="O70" s="18" t="n">
        <v>493.51266213</v>
      </c>
      <c r="P70" s="20" t="n">
        <v>5.41735066</v>
      </c>
      <c r="Q70" s="18" t="n">
        <v>497.53671165</v>
      </c>
      <c r="R70" s="20" t="n">
        <v>5.26920292</v>
      </c>
      <c r="S70" s="18" t="n">
        <v>483.57153705</v>
      </c>
      <c r="T70" s="20" t="n">
        <v>6.02732501</v>
      </c>
      <c r="U70" s="18" t="n">
        <v>492.629487</v>
      </c>
      <c r="V70" s="20" t="n">
        <v>5.73818669</v>
      </c>
      <c r="W70" s="18" t="n">
        <v>496.62681482</v>
      </c>
      <c r="X70" s="20" t="n">
        <v>5.51008567</v>
      </c>
      <c r="Y70" s="18" t="n">
        <v>490.57703243</v>
      </c>
      <c r="Z70" s="20" t="n">
        <v>6.39220471</v>
      </c>
      <c r="AA70" s="18" t="n">
        <v>488.17276872</v>
      </c>
      <c r="AB70" s="20" t="n">
        <v>5.47741419</v>
      </c>
      <c r="AC70" s="18" t="s">
        <v>481</v>
      </c>
      <c r="AD70" s="20" t="s">
        <v>481</v>
      </c>
      <c r="AE70" s="18" t="s">
        <v>481</v>
      </c>
      <c r="AF70" s="20" t="s">
        <v>481</v>
      </c>
      <c r="AG70" s="18" t="s">
        <v>481</v>
      </c>
      <c r="AH70" s="20" t="s">
        <v>481</v>
      </c>
      <c r="AI70" s="18" t="s">
        <v>481</v>
      </c>
      <c r="AJ70" s="20" t="s">
        <v>481</v>
      </c>
      <c r="AK70" s="18" t="s">
        <v>481</v>
      </c>
      <c r="AL70" s="20" t="s">
        <v>481</v>
      </c>
    </row>
    <row r="71" spans="1:38">
      <c r="A71" s="15" t="s">
        <v>546</v>
      </c>
      <c r="B71" s="17" t="n">
        <v>6115</v>
      </c>
      <c r="C71" s="18">
        <f>(0.0/B71*100)</f>
        <v/>
      </c>
      <c r="D71" s="19" t="n">
        <v>6115</v>
      </c>
      <c r="E71" s="18" t="n">
        <v>570.08160894</v>
      </c>
      <c r="F71" s="20" t="n">
        <v>4.39956583</v>
      </c>
      <c r="G71" s="18" t="n">
        <v>578.73371637</v>
      </c>
      <c r="H71" s="20" t="n">
        <v>5.10664628</v>
      </c>
      <c r="I71" s="18" t="n">
        <v>575.39591607</v>
      </c>
      <c r="J71" s="20" t="n">
        <v>5.0997211</v>
      </c>
      <c r="K71" s="18" t="n">
        <v>564.31540289</v>
      </c>
      <c r="L71" s="20" t="n">
        <v>5.22766995</v>
      </c>
      <c r="M71" s="18" t="n">
        <v>563.66525678</v>
      </c>
      <c r="N71" s="20" t="n">
        <v>3.89741742</v>
      </c>
      <c r="O71" s="18" t="n">
        <v>558.85521871</v>
      </c>
      <c r="P71" s="20" t="n">
        <v>5.37837691</v>
      </c>
      <c r="Q71" s="18" t="n">
        <v>565.75046621</v>
      </c>
      <c r="R71" s="20" t="n">
        <v>5.49454422</v>
      </c>
      <c r="S71" s="18" t="n">
        <v>558.41036124</v>
      </c>
      <c r="T71" s="20" t="n">
        <v>4.46327212</v>
      </c>
      <c r="U71" s="18" t="n">
        <v>560.88975964</v>
      </c>
      <c r="V71" s="20" t="n">
        <v>5.63872527</v>
      </c>
      <c r="W71" s="18" t="n">
        <v>562.00853512</v>
      </c>
      <c r="X71" s="20" t="n">
        <v>4.89659358</v>
      </c>
      <c r="Y71" s="18" t="n">
        <v>556.5174421200001</v>
      </c>
      <c r="Z71" s="20" t="n">
        <v>4.38919709</v>
      </c>
      <c r="AA71" s="18" t="n">
        <v>558.3307234599999</v>
      </c>
      <c r="AB71" s="20" t="n">
        <v>5.17883998</v>
      </c>
      <c r="AC71" s="18" t="s">
        <v>481</v>
      </c>
      <c r="AD71" s="20" t="s">
        <v>481</v>
      </c>
      <c r="AE71" s="18" t="s">
        <v>481</v>
      </c>
      <c r="AF71" s="20" t="s">
        <v>481</v>
      </c>
      <c r="AG71" s="18" t="s">
        <v>481</v>
      </c>
      <c r="AH71" s="20" t="s">
        <v>481</v>
      </c>
      <c r="AI71" s="18" t="s">
        <v>481</v>
      </c>
      <c r="AJ71" s="20" t="s">
        <v>481</v>
      </c>
      <c r="AK71" s="18" t="s">
        <v>481</v>
      </c>
      <c r="AL71" s="20" t="s">
        <v>481</v>
      </c>
    </row>
    <row r="72" spans="1:38">
      <c r="A72" s="15" t="s">
        <v>547</v>
      </c>
      <c r="B72" s="17" t="n">
        <v>7708</v>
      </c>
      <c r="C72" s="18">
        <f>(0.0/B72*100)</f>
        <v/>
      </c>
      <c r="D72" s="19" t="n">
        <v>7708</v>
      </c>
      <c r="E72" s="18" t="n">
        <v>543.7724854000001</v>
      </c>
      <c r="F72" s="20" t="n">
        <v>6.15132374</v>
      </c>
      <c r="G72" s="18" t="n">
        <v>542.12899356</v>
      </c>
      <c r="H72" s="20" t="n">
        <v>7.00904381</v>
      </c>
      <c r="I72" s="18" t="n">
        <v>557.42473149</v>
      </c>
      <c r="J72" s="20" t="n">
        <v>5.6621016</v>
      </c>
      <c r="K72" s="18" t="n">
        <v>550.4211780000001</v>
      </c>
      <c r="L72" s="20" t="n">
        <v>5.4893858</v>
      </c>
      <c r="M72" s="18" t="n">
        <v>543.42276979</v>
      </c>
      <c r="N72" s="20" t="n">
        <v>6.04887939</v>
      </c>
      <c r="O72" s="18" t="n">
        <v>546.8698001</v>
      </c>
      <c r="P72" s="20" t="n">
        <v>6.1207408</v>
      </c>
      <c r="Q72" s="18" t="n">
        <v>536.00641966</v>
      </c>
      <c r="R72" s="20" t="n">
        <v>6.78035015</v>
      </c>
      <c r="S72" s="18" t="n">
        <v>541.39661026</v>
      </c>
      <c r="T72" s="20" t="n">
        <v>6.46578012</v>
      </c>
      <c r="U72" s="18" t="n">
        <v>538.86435722</v>
      </c>
      <c r="V72" s="20" t="n">
        <v>5.82303878</v>
      </c>
      <c r="W72" s="18" t="n">
        <v>534.56006952</v>
      </c>
      <c r="X72" s="20" t="n">
        <v>4.59258711</v>
      </c>
      <c r="Y72" s="18" t="n">
        <v>531.24778221</v>
      </c>
      <c r="Z72" s="20" t="n">
        <v>4.13208945</v>
      </c>
      <c r="AA72" s="18" t="n">
        <v>542.00715503</v>
      </c>
      <c r="AB72" s="20" t="n">
        <v>4.48095043</v>
      </c>
      <c r="AC72" s="18" t="s">
        <v>481</v>
      </c>
      <c r="AD72" s="20" t="s">
        <v>481</v>
      </c>
      <c r="AE72" s="18" t="s">
        <v>481</v>
      </c>
      <c r="AF72" s="20" t="s">
        <v>481</v>
      </c>
      <c r="AG72" s="18" t="s">
        <v>481</v>
      </c>
      <c r="AH72" s="20" t="s">
        <v>481</v>
      </c>
      <c r="AI72" s="18" t="s">
        <v>481</v>
      </c>
      <c r="AJ72" s="20" t="s">
        <v>481</v>
      </c>
      <c r="AK72" s="18" t="s">
        <v>481</v>
      </c>
      <c r="AL72" s="20" t="s">
        <v>481</v>
      </c>
    </row>
    <row r="73" spans="1:38">
      <c r="A73" s="15" t="s">
        <v>548</v>
      </c>
      <c r="B73" s="17" t="n">
        <v>8249</v>
      </c>
      <c r="C73" s="18">
        <f>(0.0/B73*100)</f>
        <v/>
      </c>
      <c r="D73" s="19" t="n">
        <v>8249</v>
      </c>
      <c r="E73" s="18" t="n">
        <v>417.92862781</v>
      </c>
      <c r="F73" s="20" t="n">
        <v>5.70419669</v>
      </c>
      <c r="G73" s="18" t="n">
        <v>414.93856418</v>
      </c>
      <c r="H73" s="20" t="n">
        <v>5.44314995</v>
      </c>
      <c r="I73" s="18" t="n">
        <v>415.77247099</v>
      </c>
      <c r="J73" s="20" t="n">
        <v>5.41754089</v>
      </c>
      <c r="K73" s="18" t="n">
        <v>418.08645979</v>
      </c>
      <c r="L73" s="20" t="n">
        <v>5.84497026</v>
      </c>
      <c r="M73" s="18" t="n">
        <v>415.36083978</v>
      </c>
      <c r="N73" s="20" t="n">
        <v>5.44410115</v>
      </c>
      <c r="O73" s="18" t="n">
        <v>408.28926128</v>
      </c>
      <c r="P73" s="20" t="n">
        <v>6.95919554</v>
      </c>
      <c r="Q73" s="18" t="n">
        <v>426.8613387</v>
      </c>
      <c r="R73" s="20" t="n">
        <v>5.63736653</v>
      </c>
      <c r="S73" s="18" t="n">
        <v>414.48269321</v>
      </c>
      <c r="T73" s="20" t="n">
        <v>6.04923394</v>
      </c>
      <c r="U73" s="18" t="n">
        <v>408.04359835</v>
      </c>
      <c r="V73" s="20" t="n">
        <v>5.68843071</v>
      </c>
      <c r="W73" s="18" t="n">
        <v>415.54075784</v>
      </c>
      <c r="X73" s="20" t="n">
        <v>5.6898824</v>
      </c>
      <c r="Y73" s="18" t="n">
        <v>414.31040843</v>
      </c>
      <c r="Z73" s="20" t="n">
        <v>5.81831382</v>
      </c>
      <c r="AA73" s="18" t="n">
        <v>415.1841856</v>
      </c>
      <c r="AB73" s="20" t="n">
        <v>5.13188356</v>
      </c>
      <c r="AC73" s="18" t="s">
        <v>481</v>
      </c>
      <c r="AD73" s="20" t="s">
        <v>481</v>
      </c>
      <c r="AE73" s="18" t="s">
        <v>481</v>
      </c>
      <c r="AF73" s="20" t="s">
        <v>481</v>
      </c>
      <c r="AG73" s="18" t="s">
        <v>481</v>
      </c>
      <c r="AH73" s="20" t="s">
        <v>481</v>
      </c>
      <c r="AI73" s="18" t="s">
        <v>481</v>
      </c>
      <c r="AJ73" s="20" t="s">
        <v>481</v>
      </c>
      <c r="AK73" s="18" t="s">
        <v>481</v>
      </c>
      <c r="AL73" s="20" t="s">
        <v>481</v>
      </c>
    </row>
    <row r="74" spans="1:38">
      <c r="A74" s="15" t="s">
        <v>549</v>
      </c>
      <c r="B74" s="17" t="n">
        <v>4692</v>
      </c>
      <c r="C74" s="18">
        <f>(0.0/B74*100)</f>
        <v/>
      </c>
      <c r="D74" s="19" t="n">
        <v>4692</v>
      </c>
      <c r="E74" s="18" t="n">
        <v>408.71905644</v>
      </c>
      <c r="F74" s="20" t="n">
        <v>6.82639923</v>
      </c>
      <c r="G74" s="18" t="n">
        <v>421.49353737</v>
      </c>
      <c r="H74" s="20" t="n">
        <v>6.02519273</v>
      </c>
      <c r="I74" s="18" t="n">
        <v>420.66235825</v>
      </c>
      <c r="J74" s="20" t="n">
        <v>6.84062801</v>
      </c>
      <c r="K74" s="18" t="n">
        <v>422.53451856</v>
      </c>
      <c r="L74" s="20" t="n">
        <v>6.37579819</v>
      </c>
      <c r="M74" s="18" t="n">
        <v>429.49703738</v>
      </c>
      <c r="N74" s="20" t="n">
        <v>6.61837991</v>
      </c>
      <c r="O74" s="18" t="n">
        <v>407.52954624</v>
      </c>
      <c r="P74" s="20" t="n">
        <v>6.31211704</v>
      </c>
      <c r="Q74" s="18" t="n">
        <v>425.94485295</v>
      </c>
      <c r="R74" s="20" t="n">
        <v>5.8872801</v>
      </c>
      <c r="S74" s="18" t="n">
        <v>417.57601349</v>
      </c>
      <c r="T74" s="20" t="n">
        <v>5.12477083</v>
      </c>
      <c r="U74" s="18" t="n">
        <v>415.69567391</v>
      </c>
      <c r="V74" s="20" t="n">
        <v>4.7425834</v>
      </c>
      <c r="W74" s="18" t="n">
        <v>421.54199917</v>
      </c>
      <c r="X74" s="20" t="n">
        <v>4.97384001</v>
      </c>
      <c r="Y74" s="18" t="n">
        <v>410.80091891</v>
      </c>
      <c r="Z74" s="20" t="n">
        <v>4.62141392</v>
      </c>
      <c r="AA74" s="18" t="n">
        <v>409.48333919</v>
      </c>
      <c r="AB74" s="20" t="n">
        <v>5.09626961</v>
      </c>
      <c r="AC74" s="18" t="s">
        <v>481</v>
      </c>
      <c r="AD74" s="20" t="s">
        <v>481</v>
      </c>
      <c r="AE74" s="18" t="s">
        <v>481</v>
      </c>
      <c r="AF74" s="20" t="s">
        <v>481</v>
      </c>
      <c r="AG74" s="18" t="s">
        <v>481</v>
      </c>
      <c r="AH74" s="20" t="s">
        <v>481</v>
      </c>
      <c r="AI74" s="18" t="s">
        <v>481</v>
      </c>
      <c r="AJ74" s="20" t="s">
        <v>481</v>
      </c>
      <c r="AK74" s="18" t="s">
        <v>481</v>
      </c>
      <c r="AL74" s="20" t="s">
        <v>481</v>
      </c>
    </row>
    <row r="75" spans="1:38">
      <c r="A75" s="15" t="s">
        <v>550</v>
      </c>
      <c r="B75" s="17" t="n">
        <v>5375</v>
      </c>
      <c r="C75" s="18">
        <f>(0.0/B75*100)</f>
        <v/>
      </c>
      <c r="D75" s="19" t="n">
        <v>5375</v>
      </c>
      <c r="E75" s="18" t="n">
        <v>372.0409314</v>
      </c>
      <c r="F75" s="20" t="n">
        <v>5.55053317</v>
      </c>
      <c r="G75" s="18" t="n">
        <v>374.15812688</v>
      </c>
      <c r="H75" s="20" t="n">
        <v>6.88603804</v>
      </c>
      <c r="I75" s="18" t="n">
        <v>370.64297487</v>
      </c>
      <c r="J75" s="20" t="n">
        <v>7.61201836</v>
      </c>
      <c r="K75" s="18" t="n">
        <v>370.88941814</v>
      </c>
      <c r="L75" s="20" t="n">
        <v>6.42464298</v>
      </c>
      <c r="M75" s="18" t="n">
        <v>376.64453541</v>
      </c>
      <c r="N75" s="20" t="n">
        <v>5.74408255</v>
      </c>
      <c r="O75" s="18" t="n">
        <v>365.04336634</v>
      </c>
      <c r="P75" s="20" t="n">
        <v>4.78593085</v>
      </c>
      <c r="Q75" s="18" t="n">
        <v>368.08838249</v>
      </c>
      <c r="R75" s="20" t="n">
        <v>4.97972466</v>
      </c>
      <c r="S75" s="18" t="n">
        <v>367.22149636</v>
      </c>
      <c r="T75" s="20" t="n">
        <v>5.41167541</v>
      </c>
      <c r="U75" s="18" t="n">
        <v>358.83935585</v>
      </c>
      <c r="V75" s="20" t="n">
        <v>5.47041469</v>
      </c>
      <c r="W75" s="18" t="n">
        <v>351.41702082</v>
      </c>
      <c r="X75" s="20" t="n">
        <v>6.03126269</v>
      </c>
      <c r="Y75" s="18" t="n">
        <v>361.71695735</v>
      </c>
      <c r="Z75" s="20" t="n">
        <v>6.28607258</v>
      </c>
      <c r="AA75" s="18" t="n">
        <v>364.75985959</v>
      </c>
      <c r="AB75" s="20" t="n">
        <v>5.83514847</v>
      </c>
      <c r="AC75" s="18" t="s">
        <v>481</v>
      </c>
      <c r="AD75" s="20" t="s">
        <v>481</v>
      </c>
      <c r="AE75" s="18" t="s">
        <v>481</v>
      </c>
      <c r="AF75" s="20" t="s">
        <v>481</v>
      </c>
      <c r="AG75" s="18" t="s">
        <v>481</v>
      </c>
      <c r="AH75" s="20" t="s">
        <v>481</v>
      </c>
      <c r="AI75" s="18" t="s">
        <v>481</v>
      </c>
      <c r="AJ75" s="20" t="s">
        <v>481</v>
      </c>
      <c r="AK75" s="18" t="s">
        <v>481</v>
      </c>
      <c r="AL75" s="20" t="s">
        <v>481</v>
      </c>
    </row>
    <row r="76" spans="1:38">
      <c r="A76" s="15" t="s">
        <v>551</v>
      </c>
      <c r="B76" s="17" t="n">
        <v>14167</v>
      </c>
      <c r="C76" s="18">
        <f>(0.0/B76*100)</f>
        <v/>
      </c>
      <c r="D76" s="19" t="n">
        <v>14167</v>
      </c>
      <c r="E76" s="18" t="n">
        <v>424.86841369</v>
      </c>
      <c r="F76" s="20" t="n">
        <v>4.20654314</v>
      </c>
      <c r="G76" s="18" t="n">
        <v>434.79132712</v>
      </c>
      <c r="H76" s="20" t="n">
        <v>4.48945688</v>
      </c>
      <c r="I76" s="18" t="n">
        <v>426.79496489</v>
      </c>
      <c r="J76" s="20" t="n">
        <v>5.58188813</v>
      </c>
      <c r="K76" s="18" t="n">
        <v>430.93483494</v>
      </c>
      <c r="L76" s="20" t="n">
        <v>4.29251136</v>
      </c>
      <c r="M76" s="18" t="n">
        <v>438.14754574</v>
      </c>
      <c r="N76" s="20" t="n">
        <v>5.68633938</v>
      </c>
      <c r="O76" s="18" t="n">
        <v>429.77446443</v>
      </c>
      <c r="P76" s="20" t="n">
        <v>5.31391077</v>
      </c>
      <c r="Q76" s="18" t="n">
        <v>426.44778727</v>
      </c>
      <c r="R76" s="20" t="n">
        <v>4.8568309</v>
      </c>
      <c r="S76" s="18" t="n">
        <v>428.84654357</v>
      </c>
      <c r="T76" s="20" t="n">
        <v>4.87408951</v>
      </c>
      <c r="U76" s="18" t="n">
        <v>429.31475863</v>
      </c>
      <c r="V76" s="20" t="n">
        <v>4.23839045</v>
      </c>
      <c r="W76" s="18" t="n">
        <v>421.68515762</v>
      </c>
      <c r="X76" s="20" t="n">
        <v>4.33932301</v>
      </c>
      <c r="Y76" s="18" t="n">
        <v>419.32514607</v>
      </c>
      <c r="Z76" s="20" t="n">
        <v>4.55168348</v>
      </c>
      <c r="AA76" s="18" t="n">
        <v>421.47414306</v>
      </c>
      <c r="AB76" s="20" t="n">
        <v>4.10503624</v>
      </c>
      <c r="AC76" s="18" t="s">
        <v>481</v>
      </c>
      <c r="AD76" s="20" t="s">
        <v>481</v>
      </c>
      <c r="AE76" s="18" t="s">
        <v>481</v>
      </c>
      <c r="AF76" s="20" t="s">
        <v>481</v>
      </c>
      <c r="AG76" s="18" t="s">
        <v>481</v>
      </c>
      <c r="AH76" s="20" t="s">
        <v>481</v>
      </c>
      <c r="AI76" s="18" t="s">
        <v>481</v>
      </c>
      <c r="AJ76" s="20" t="s">
        <v>481</v>
      </c>
      <c r="AK76" s="18" t="s">
        <v>481</v>
      </c>
      <c r="AL76" s="20" t="s">
        <v>481</v>
      </c>
    </row>
    <row r="77" spans="1:38">
      <c r="A77" s="15" t="s">
        <v>552</v>
      </c>
      <c r="B77" s="17" t="n">
        <v>6062</v>
      </c>
      <c r="C77" s="18">
        <f>(0.0/B77*100)</f>
        <v/>
      </c>
      <c r="D77" s="19" t="n">
        <v>6062</v>
      </c>
      <c r="E77" s="18" t="n">
        <v>414.73203383</v>
      </c>
      <c r="F77" s="20" t="n">
        <v>5.58762728</v>
      </c>
      <c r="G77" s="18" t="n">
        <v>411.04180909</v>
      </c>
      <c r="H77" s="20" t="n">
        <v>5.68868978</v>
      </c>
      <c r="I77" s="18" t="n">
        <v>407.64140393</v>
      </c>
      <c r="J77" s="20" t="n">
        <v>5.96040975</v>
      </c>
      <c r="K77" s="18" t="n">
        <v>417.7745574</v>
      </c>
      <c r="L77" s="20" t="n">
        <v>5.6669424</v>
      </c>
      <c r="M77" s="18" t="n">
        <v>417.34245051</v>
      </c>
      <c r="N77" s="20" t="n">
        <v>4.45646182</v>
      </c>
      <c r="O77" s="18" t="n">
        <v>415.44026275</v>
      </c>
      <c r="P77" s="20" t="n">
        <v>4.82808548</v>
      </c>
      <c r="Q77" s="18" t="n">
        <v>418.86292938</v>
      </c>
      <c r="R77" s="20" t="n">
        <v>5.52409368</v>
      </c>
      <c r="S77" s="18" t="n">
        <v>421.65898907</v>
      </c>
      <c r="T77" s="20" t="n">
        <v>6.27421785</v>
      </c>
      <c r="U77" s="18" t="n">
        <v>428.79516979</v>
      </c>
      <c r="V77" s="20" t="n">
        <v>4.68691736</v>
      </c>
      <c r="W77" s="18" t="n">
        <v>420.24333571</v>
      </c>
      <c r="X77" s="20" t="n">
        <v>5.21496257</v>
      </c>
      <c r="Y77" s="18" t="n">
        <v>429.35485831</v>
      </c>
      <c r="Z77" s="20" t="n">
        <v>4.87115887</v>
      </c>
      <c r="AA77" s="18" t="n">
        <v>414.21000154</v>
      </c>
      <c r="AB77" s="20" t="n">
        <v>5.12767068</v>
      </c>
      <c r="AC77" s="18" t="s">
        <v>481</v>
      </c>
      <c r="AD77" s="20" t="s">
        <v>481</v>
      </c>
      <c r="AE77" s="18" t="s">
        <v>481</v>
      </c>
      <c r="AF77" s="20" t="s">
        <v>481</v>
      </c>
      <c r="AG77" s="18" t="s">
        <v>481</v>
      </c>
      <c r="AH77" s="20" t="s">
        <v>481</v>
      </c>
      <c r="AI77" s="18" t="s">
        <v>481</v>
      </c>
      <c r="AJ77" s="20" t="s">
        <v>481</v>
      </c>
      <c r="AK77" s="18" t="s">
        <v>481</v>
      </c>
      <c r="AL77" s="20" t="s">
        <v>481</v>
      </c>
    </row>
    <row r="78" spans="1:38">
      <c r="A78" s="15" t="s">
        <v>553</v>
      </c>
      <c r="B78" s="17" t="n">
        <v>5826</v>
      </c>
      <c r="C78" s="18">
        <f>(0.0/B78*100)</f>
        <v/>
      </c>
      <c r="D78" s="19" t="n">
        <v>5826</v>
      </c>
      <c r="E78" s="18" t="n">
        <v>493.06456899</v>
      </c>
      <c r="F78" s="20" t="n">
        <v>7.45341931</v>
      </c>
      <c r="G78" s="18" t="n">
        <v>505.71509114</v>
      </c>
      <c r="H78" s="20" t="n">
        <v>6.23940435</v>
      </c>
      <c r="I78" s="18" t="n">
        <v>499.82919301</v>
      </c>
      <c r="J78" s="20" t="n">
        <v>6.71406898</v>
      </c>
      <c r="K78" s="18" t="n">
        <v>503.5339709</v>
      </c>
      <c r="L78" s="20" t="n">
        <v>5.59052031</v>
      </c>
      <c r="M78" s="18" t="n">
        <v>497.45526574</v>
      </c>
      <c r="N78" s="20" t="n">
        <v>6.58936743</v>
      </c>
      <c r="O78" s="18" t="n">
        <v>497.17230849</v>
      </c>
      <c r="P78" s="20" t="n">
        <v>6.64703652</v>
      </c>
      <c r="Q78" s="18" t="n">
        <v>493.63208473</v>
      </c>
      <c r="R78" s="20" t="n">
        <v>6.89387743</v>
      </c>
      <c r="S78" s="18" t="n">
        <v>494.68262976</v>
      </c>
      <c r="T78" s="20" t="n">
        <v>6.98077573</v>
      </c>
      <c r="U78" s="18" t="n">
        <v>485.89127048</v>
      </c>
      <c r="V78" s="20" t="n">
        <v>6.38680658</v>
      </c>
      <c r="W78" s="18" t="n">
        <v>494.28116058</v>
      </c>
      <c r="X78" s="20" t="n">
        <v>6.99652808</v>
      </c>
      <c r="Y78" s="18" t="n">
        <v>484.1389168</v>
      </c>
      <c r="Z78" s="20" t="n">
        <v>6.29553401</v>
      </c>
      <c r="AA78" s="18" t="n">
        <v>490.42039875</v>
      </c>
      <c r="AB78" s="20" t="n">
        <v>6.50401265</v>
      </c>
      <c r="AC78" s="18" t="s">
        <v>481</v>
      </c>
      <c r="AD78" s="20" t="s">
        <v>481</v>
      </c>
      <c r="AE78" s="18" t="s">
        <v>481</v>
      </c>
      <c r="AF78" s="20" t="s">
        <v>481</v>
      </c>
      <c r="AG78" s="18" t="s">
        <v>481</v>
      </c>
      <c r="AH78" s="20" t="s">
        <v>481</v>
      </c>
      <c r="AI78" s="18" t="s">
        <v>481</v>
      </c>
      <c r="AJ78" s="20" t="s">
        <v>481</v>
      </c>
      <c r="AK78" s="18" t="s">
        <v>481</v>
      </c>
      <c r="AL78" s="20" t="s">
        <v>481</v>
      </c>
    </row>
    <row customHeight="1" ht="25" r="79" spans="1:38">
      <c r="A79" s="15" t="s">
        <v>554</v>
      </c>
      <c r="B79" s="17" t="n">
        <v>1657</v>
      </c>
      <c r="C79" s="18">
        <f>(0.0/B79*100)</f>
        <v/>
      </c>
      <c r="D79" s="19" t="n">
        <v>1657</v>
      </c>
      <c r="E79" s="18" t="n">
        <v>454.27899451</v>
      </c>
      <c r="F79" s="20" t="n">
        <v>10.97055836</v>
      </c>
      <c r="G79" s="18" t="n">
        <v>450.77626678</v>
      </c>
      <c r="H79" s="20" t="n">
        <v>10.87202204</v>
      </c>
      <c r="I79" s="18" t="n">
        <v>443.86050808</v>
      </c>
      <c r="J79" s="20" t="n">
        <v>12.50894407</v>
      </c>
      <c r="K79" s="18" t="n">
        <v>448.68158373</v>
      </c>
      <c r="L79" s="20" t="n">
        <v>10.21541318</v>
      </c>
      <c r="M79" s="18" t="n">
        <v>450.45035671</v>
      </c>
      <c r="N79" s="20" t="n">
        <v>8.285229599999999</v>
      </c>
      <c r="O79" s="18" t="n">
        <v>460.94846158</v>
      </c>
      <c r="P79" s="20" t="n">
        <v>14.62947155</v>
      </c>
      <c r="Q79" s="18" t="n">
        <v>463.87333252</v>
      </c>
      <c r="R79" s="20" t="n">
        <v>9.602795609999999</v>
      </c>
      <c r="S79" s="18" t="n">
        <v>466.45749546</v>
      </c>
      <c r="T79" s="20" t="n">
        <v>10.78753944</v>
      </c>
      <c r="U79" s="18" t="n">
        <v>449.69811626</v>
      </c>
      <c r="V79" s="20" t="n">
        <v>11.73313675</v>
      </c>
      <c r="W79" s="18" t="n">
        <v>468.01758168</v>
      </c>
      <c r="X79" s="20" t="n">
        <v>12.45295138</v>
      </c>
      <c r="Y79" s="18" t="n">
        <v>453.39459123</v>
      </c>
      <c r="Z79" s="20" t="n">
        <v>9.48674617</v>
      </c>
      <c r="AA79" s="18" t="n">
        <v>467.36645346</v>
      </c>
      <c r="AB79" s="20" t="n">
        <v>12.38977736</v>
      </c>
      <c r="AC79" s="18" t="s">
        <v>481</v>
      </c>
      <c r="AD79" s="20" t="s">
        <v>481</v>
      </c>
      <c r="AE79" s="18" t="s">
        <v>481</v>
      </c>
      <c r="AF79" s="20" t="s">
        <v>481</v>
      </c>
      <c r="AG79" s="18" t="s">
        <v>481</v>
      </c>
      <c r="AH79" s="20" t="s">
        <v>481</v>
      </c>
      <c r="AI79" s="18" t="s">
        <v>481</v>
      </c>
      <c r="AJ79" s="20" t="s">
        <v>481</v>
      </c>
      <c r="AK79" s="18" t="s">
        <v>481</v>
      </c>
      <c r="AL79" s="20" t="s">
        <v>481</v>
      </c>
    </row>
    <row r="80" spans="1:38">
      <c r="A80" s="15" t="s">
        <v>555</v>
      </c>
      <c r="B80" s="17" t="n">
        <v>7841</v>
      </c>
      <c r="C80" s="18">
        <f>(0.0/B80*100)</f>
        <v/>
      </c>
      <c r="D80" s="19" t="n">
        <v>7841</v>
      </c>
      <c r="E80" s="18" t="n">
        <v>455.61144075</v>
      </c>
      <c r="F80" s="20" t="n">
        <v>6.12481686</v>
      </c>
      <c r="G80" s="18" t="n">
        <v>459.15769482</v>
      </c>
      <c r="H80" s="20" t="n">
        <v>7.72143333</v>
      </c>
      <c r="I80" s="18" t="n">
        <v>464.15315973</v>
      </c>
      <c r="J80" s="20" t="n">
        <v>6.00390678</v>
      </c>
      <c r="K80" s="18" t="n">
        <v>455.64190497</v>
      </c>
      <c r="L80" s="20" t="n">
        <v>7.48474761</v>
      </c>
      <c r="M80" s="18" t="n">
        <v>451.04034705</v>
      </c>
      <c r="N80" s="20" t="n">
        <v>7.31926247</v>
      </c>
      <c r="O80" s="18" t="n">
        <v>465.99201475</v>
      </c>
      <c r="P80" s="20" t="n">
        <v>7.03311427</v>
      </c>
      <c r="Q80" s="18" t="n">
        <v>457.24194111</v>
      </c>
      <c r="R80" s="20" t="n">
        <v>10.08545427</v>
      </c>
      <c r="S80" s="18" t="n">
        <v>458.82597174</v>
      </c>
      <c r="T80" s="20" t="n">
        <v>7.1706628</v>
      </c>
      <c r="U80" s="18" t="n">
        <v>463.49120737</v>
      </c>
      <c r="V80" s="20" t="n">
        <v>6.21316405</v>
      </c>
      <c r="W80" s="18" t="n">
        <v>474.18985016</v>
      </c>
      <c r="X80" s="20" t="n">
        <v>7.02389281</v>
      </c>
      <c r="Y80" s="18" t="n">
        <v>451.19412002</v>
      </c>
      <c r="Z80" s="20" t="n">
        <v>7.81778942</v>
      </c>
      <c r="AA80" s="18" t="n">
        <v>461.88949378</v>
      </c>
      <c r="AB80" s="20" t="n">
        <v>7.51309573</v>
      </c>
      <c r="AC80" s="18" t="s">
        <v>481</v>
      </c>
      <c r="AD80" s="20" t="s">
        <v>481</v>
      </c>
      <c r="AE80" s="18" t="s">
        <v>481</v>
      </c>
      <c r="AF80" s="20" t="s">
        <v>481</v>
      </c>
      <c r="AG80" s="18" t="s">
        <v>481</v>
      </c>
      <c r="AH80" s="20" t="s">
        <v>481</v>
      </c>
      <c r="AI80" s="18" t="s">
        <v>481</v>
      </c>
      <c r="AJ80" s="20" t="s">
        <v>481</v>
      </c>
      <c r="AK80" s="18" t="s">
        <v>481</v>
      </c>
      <c r="AL80" s="20" t="s">
        <v>481</v>
      </c>
    </row>
    <row r="81" spans="1:38">
      <c r="A81" s="23" t="s">
        <v>556</v>
      </c>
      <c r="B81" s="17" t="n">
        <v>8861</v>
      </c>
      <c r="C81" s="18">
        <f>(0.0/B81*100)</f>
        <v/>
      </c>
      <c r="D81" s="19" t="n">
        <v>8861</v>
      </c>
      <c r="E81" s="18" t="n">
        <v>445.55071226</v>
      </c>
      <c r="F81" s="20" t="n">
        <v>4.88809122</v>
      </c>
      <c r="G81" s="18" t="n">
        <v>445.04670452</v>
      </c>
      <c r="H81" s="20" t="n">
        <v>5.49490828</v>
      </c>
      <c r="I81" s="18" t="n">
        <v>442.89533316</v>
      </c>
      <c r="J81" s="20" t="n">
        <v>5.65429469</v>
      </c>
      <c r="K81" s="18" t="n">
        <v>449.97619491</v>
      </c>
      <c r="L81" s="20" t="n">
        <v>5.79836987</v>
      </c>
      <c r="M81" s="18" t="n">
        <v>446.03637785</v>
      </c>
      <c r="N81" s="20" t="n">
        <v>5.35860258</v>
      </c>
      <c r="O81" s="18" t="n">
        <v>438.94475639</v>
      </c>
      <c r="P81" s="20" t="n">
        <v>5.1202609</v>
      </c>
      <c r="Q81" s="18" t="n">
        <v>449.27714672</v>
      </c>
      <c r="R81" s="20" t="n">
        <v>5.70081426</v>
      </c>
      <c r="S81" s="18" t="n">
        <v>450.45575253</v>
      </c>
      <c r="T81" s="20" t="n">
        <v>5.56920983</v>
      </c>
      <c r="U81" s="18" t="n">
        <v>445.24416477</v>
      </c>
      <c r="V81" s="20" t="n">
        <v>6.18683354</v>
      </c>
      <c r="W81" s="18" t="n">
        <v>453.62019894</v>
      </c>
      <c r="X81" s="20" t="n">
        <v>4.80319026</v>
      </c>
      <c r="Y81" s="18" t="n">
        <v>450.21084676</v>
      </c>
      <c r="Z81" s="20" t="n">
        <v>4.84919964</v>
      </c>
      <c r="AA81" s="18" t="n">
        <v>435.82083658</v>
      </c>
      <c r="AB81" s="20" t="n">
        <v>5.46534862</v>
      </c>
      <c r="AC81" s="18" t="s">
        <v>481</v>
      </c>
      <c r="AD81" s="20" t="s">
        <v>481</v>
      </c>
      <c r="AE81" s="18" t="s">
        <v>481</v>
      </c>
      <c r="AF81" s="20" t="s">
        <v>481</v>
      </c>
      <c r="AG81" s="18" t="s">
        <v>481</v>
      </c>
      <c r="AH81" s="20" t="s">
        <v>481</v>
      </c>
      <c r="AI81" s="18" t="s">
        <v>481</v>
      </c>
      <c r="AJ81" s="20" t="s">
        <v>481</v>
      </c>
      <c r="AK81" s="18" t="s">
        <v>481</v>
      </c>
      <c r="AL81" s="20" t="s">
        <v>481</v>
      </c>
    </row>
    <row r="82" spans="1:3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c r="AE82" s="24" t="s">
        <v>557</v>
      </c>
      <c r="AF82" s="24" t="s">
        <v>557</v>
      </c>
      <c r="AG82" s="24" t="s">
        <v>557</v>
      </c>
      <c r="AH82" s="24" t="s">
        <v>557</v>
      </c>
      <c r="AI82" s="24" t="s">
        <v>557</v>
      </c>
      <c r="AJ82" s="24" t="s">
        <v>557</v>
      </c>
      <c r="AK82" s="24" t="s">
        <v>557</v>
      </c>
      <c r="AL82" s="24" t="s">
        <v>557</v>
      </c>
    </row>
    <row r="83" spans="1:38">
      <c r="A83" s="3" t="s">
        <v>558</v>
      </c>
    </row>
    <row r="84" spans="1:38">
      <c r="A84" s="25" t="s">
        <v>559</v>
      </c>
    </row>
    <row r="85" spans="1:38">
      <c r="A85" s="25" t="s">
        <v>560</v>
      </c>
    </row>
    <row customHeight="1" ht="30" r="86" spans="1:38">
      <c r="A86" s="25" t="s">
        <v>561</v>
      </c>
    </row>
    <row customHeight="1" ht="30" r="87" spans="1:38">
      <c r="A87" s="25" t="s">
        <v>557</v>
      </c>
    </row>
    <row customHeight="1" ht="30" r="88" spans="1:38">
      <c r="A88" s="25" t="s">
        <v>562</v>
      </c>
    </row>
    <row customHeight="1" ht="30" r="89" spans="1:38">
      <c r="A89" s="25" t="s">
        <v>563</v>
      </c>
    </row>
    <row customHeight="1" ht="30" r="90" spans="1:38">
      <c r="A90" s="25" t="s">
        <v>564</v>
      </c>
    </row>
    <row customHeight="1" ht="30" r="91" spans="1:38">
      <c r="A91" s="25" t="s">
        <v>565</v>
      </c>
    </row>
    <row customHeight="1" ht="30" r="92" spans="1:38">
      <c r="A92" s="25" t="s">
        <v>566</v>
      </c>
    </row>
    <row customHeight="1" ht="30" r="93" spans="1:38">
      <c r="A93" s="25" t="s">
        <v>567</v>
      </c>
    </row>
    <row customHeight="1" ht="30" r="94" spans="1:38">
      <c r="A94" s="25" t="s">
        <v>568</v>
      </c>
    </row>
    <row customHeight="1" ht="30" r="95" spans="1:38">
      <c r="A95" s="25" t="s">
        <v>569</v>
      </c>
    </row>
    <row customHeight="1" ht="30" r="96" spans="1:38">
      <c r="A96" s="25" t="s">
        <v>570</v>
      </c>
    </row>
  </sheetData>
  <mergeCells count="32">
    <mergeCell ref="E4:F4"/>
    <mergeCell ref="G4:H4"/>
    <mergeCell ref="I4:J4"/>
    <mergeCell ref="K4:L4"/>
    <mergeCell ref="M4:N4"/>
    <mergeCell ref="O4:P4"/>
    <mergeCell ref="Q4:R4"/>
    <mergeCell ref="S4:T4"/>
    <mergeCell ref="U4:V4"/>
    <mergeCell ref="W4:X4"/>
    <mergeCell ref="Y4:Z4"/>
    <mergeCell ref="AA4:AB4"/>
    <mergeCell ref="AC4:AD4"/>
    <mergeCell ref="AE4:AF4"/>
    <mergeCell ref="AG4:AH4"/>
    <mergeCell ref="AI4:AJ4"/>
    <mergeCell ref="AK4:AL4"/>
    <mergeCell ref="A1:AL1"/>
    <mergeCell ref="A2:AL2"/>
    <mergeCell ref="A84:AL84"/>
    <mergeCell ref="A85:AL85"/>
    <mergeCell ref="A86:AL86"/>
    <mergeCell ref="A87:AL87"/>
    <mergeCell ref="A88:AL88"/>
    <mergeCell ref="A89:AL89"/>
    <mergeCell ref="A90:AL90"/>
    <mergeCell ref="A91:AL91"/>
    <mergeCell ref="A92:AL92"/>
    <mergeCell ref="A93:AL93"/>
    <mergeCell ref="A94:AL94"/>
    <mergeCell ref="A95:AL95"/>
    <mergeCell ref="A96:AL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587</v>
      </c>
    </row>
    <row customHeight="1" ht="30" r="4" spans="1:18">
      <c r="A4" s="6" t="n"/>
      <c r="B4" s="7" t="s">
        <v>462</v>
      </c>
      <c r="C4" s="7" t="s">
        <v>463</v>
      </c>
      <c r="D4" s="8" t="s">
        <v>462</v>
      </c>
      <c r="E4" s="9" t="s">
        <v>588</v>
      </c>
      <c r="F4" s="10" t="n"/>
      <c r="G4" s="9" t="s">
        <v>589</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(0.0/B7*100)</f>
        <v/>
      </c>
      <c r="D7" s="19" t="n">
        <v>14530</v>
      </c>
      <c r="E7" s="18" t="n">
        <v>490.98550064</v>
      </c>
      <c r="F7" s="20" t="n">
        <v>2.48243485</v>
      </c>
      <c r="G7" s="18" t="n">
        <v>496.76134526</v>
      </c>
      <c r="H7" s="20" t="n">
        <v>2.14752262</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(0.0/B8*100)</f>
        <v/>
      </c>
      <c r="D8" s="19" t="n">
        <v>7007</v>
      </c>
      <c r="E8" s="18" t="n">
        <v>483.13302592</v>
      </c>
      <c r="F8" s="20" t="n">
        <v>3.58191944</v>
      </c>
      <c r="G8" s="18" t="n">
        <v>510.09821674</v>
      </c>
      <c r="H8" s="20" t="n">
        <v>3.81094195</v>
      </c>
      <c r="I8" s="18" t="s">
        <v>481</v>
      </c>
      <c r="J8" s="20" t="s">
        <v>481</v>
      </c>
      <c r="K8" s="18" t="s">
        <v>481</v>
      </c>
      <c r="L8" s="20" t="s">
        <v>481</v>
      </c>
      <c r="M8" s="18" t="s">
        <v>481</v>
      </c>
      <c r="N8" s="20" t="s">
        <v>481</v>
      </c>
      <c r="O8" s="18" t="s">
        <v>481</v>
      </c>
      <c r="P8" s="20" t="s">
        <v>481</v>
      </c>
      <c r="Q8" s="18" t="s">
        <v>481</v>
      </c>
      <c r="R8" s="20" t="s">
        <v>481</v>
      </c>
    </row>
    <row r="9" spans="1:18">
      <c r="A9" s="15" t="s">
        <v>484</v>
      </c>
      <c r="B9" s="17" t="n">
        <v>9651</v>
      </c>
      <c r="C9" s="18">
        <f>(0.0/B9*100)</f>
        <v/>
      </c>
      <c r="D9" s="19" t="n">
        <v>9651</v>
      </c>
      <c r="E9" s="18" t="n">
        <v>499.73902211</v>
      </c>
      <c r="F9" s="20" t="n">
        <v>2.76083823</v>
      </c>
      <c r="G9" s="18" t="n">
        <v>514.00257145</v>
      </c>
      <c r="H9" s="20" t="n">
        <v>3.05872617</v>
      </c>
      <c r="I9" s="18" t="s">
        <v>481</v>
      </c>
      <c r="J9" s="20" t="s">
        <v>481</v>
      </c>
      <c r="K9" s="18" t="s">
        <v>481</v>
      </c>
      <c r="L9" s="20" t="s">
        <v>481</v>
      </c>
      <c r="M9" s="18" t="s">
        <v>481</v>
      </c>
      <c r="N9" s="20" t="s">
        <v>481</v>
      </c>
      <c r="O9" s="18" t="s">
        <v>481</v>
      </c>
      <c r="P9" s="20" t="s">
        <v>481</v>
      </c>
      <c r="Q9" s="18" t="s">
        <v>481</v>
      </c>
      <c r="R9" s="20" t="s">
        <v>481</v>
      </c>
    </row>
    <row r="10" spans="1:18">
      <c r="A10" s="15" t="s">
        <v>485</v>
      </c>
      <c r="B10" s="17" t="n">
        <v>20058</v>
      </c>
      <c r="C10" s="18">
        <f>(0.0/B10*100)</f>
        <v/>
      </c>
      <c r="D10" s="19" t="n">
        <v>20058</v>
      </c>
      <c r="E10" s="18" t="n">
        <v>511.14172566</v>
      </c>
      <c r="F10" s="20" t="n">
        <v>2.56789778</v>
      </c>
      <c r="G10" s="18" t="n">
        <v>520.16612556</v>
      </c>
      <c r="H10" s="20" t="n">
        <v>2.8519254</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(0.0/B11*100)</f>
        <v/>
      </c>
      <c r="D11" s="19" t="n">
        <v>7053</v>
      </c>
      <c r="E11" s="18" t="n">
        <v>413.44898101</v>
      </c>
      <c r="F11" s="20" t="n">
        <v>3.04818171</v>
      </c>
      <c r="G11" s="18" t="n">
        <v>431.79808741</v>
      </c>
      <c r="H11" s="20" t="n">
        <v>3.11842168</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(0.0/B12*100)</f>
        <v/>
      </c>
      <c r="D12" s="19" t="n">
        <v>6894</v>
      </c>
      <c r="E12" s="18" t="n">
        <v>488.66560559</v>
      </c>
      <c r="F12" s="20" t="n">
        <v>2.78044736</v>
      </c>
      <c r="G12" s="18" t="n">
        <v>495.79416448</v>
      </c>
      <c r="H12" s="20" t="n">
        <v>3.25934075</v>
      </c>
      <c r="I12" s="18" t="s">
        <v>481</v>
      </c>
      <c r="J12" s="20" t="s">
        <v>481</v>
      </c>
      <c r="K12" s="18" t="s">
        <v>481</v>
      </c>
      <c r="L12" s="20" t="s">
        <v>481</v>
      </c>
      <c r="M12" s="18" t="s">
        <v>481</v>
      </c>
      <c r="N12" s="20" t="s">
        <v>481</v>
      </c>
      <c r="O12" s="18" t="s">
        <v>481</v>
      </c>
      <c r="P12" s="20" t="s">
        <v>481</v>
      </c>
      <c r="Q12" s="18" t="s">
        <v>481</v>
      </c>
      <c r="R12" s="20" t="s">
        <v>481</v>
      </c>
    </row>
    <row r="13" spans="1:18">
      <c r="A13" s="15" t="s">
        <v>488</v>
      </c>
      <c r="B13" s="17" t="n">
        <v>7161</v>
      </c>
      <c r="C13" s="18">
        <f>(0.0/B13*100)</f>
        <v/>
      </c>
      <c r="D13" s="19" t="n">
        <v>7161</v>
      </c>
      <c r="E13" s="18" t="n">
        <v>506.37474969</v>
      </c>
      <c r="F13" s="20" t="n">
        <v>2.79014786</v>
      </c>
      <c r="G13" s="18" t="n">
        <v>515.7564683000001</v>
      </c>
      <c r="H13" s="20" t="n">
        <v>2.53599732</v>
      </c>
      <c r="I13" s="18" t="s">
        <v>481</v>
      </c>
      <c r="J13" s="20" t="s">
        <v>481</v>
      </c>
      <c r="K13" s="18" t="s">
        <v>481</v>
      </c>
      <c r="L13" s="20" t="s">
        <v>481</v>
      </c>
      <c r="M13" s="18" t="s">
        <v>481</v>
      </c>
      <c r="N13" s="20" t="s">
        <v>481</v>
      </c>
      <c r="O13" s="18" t="s">
        <v>481</v>
      </c>
      <c r="P13" s="20" t="s">
        <v>481</v>
      </c>
      <c r="Q13" s="18" t="s">
        <v>481</v>
      </c>
      <c r="R13" s="20" t="s">
        <v>481</v>
      </c>
    </row>
    <row r="14" spans="1:18">
      <c r="A14" s="15" t="s">
        <v>489</v>
      </c>
      <c r="B14" s="17" t="n">
        <v>5587</v>
      </c>
      <c r="C14" s="18">
        <f>(0.0/B14*100)</f>
        <v/>
      </c>
      <c r="D14" s="19" t="n">
        <v>5587</v>
      </c>
      <c r="E14" s="18" t="n">
        <v>516.87274938</v>
      </c>
      <c r="F14" s="20" t="n">
        <v>2.30917717</v>
      </c>
      <c r="G14" s="18" t="n">
        <v>522.08041257</v>
      </c>
      <c r="H14" s="20" t="n">
        <v>2.68480001</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(0.0/B15*100)</f>
        <v/>
      </c>
      <c r="D15" s="19" t="n">
        <v>5882</v>
      </c>
      <c r="E15" s="18" t="n">
        <v>514.96499646</v>
      </c>
      <c r="F15" s="20" t="n">
        <v>2.5891611</v>
      </c>
      <c r="G15" s="18" t="n">
        <v>507.45284079</v>
      </c>
      <c r="H15" s="20" t="n">
        <v>2.60940381</v>
      </c>
      <c r="I15" s="18" t="s">
        <v>481</v>
      </c>
      <c r="J15" s="20" t="s">
        <v>481</v>
      </c>
      <c r="K15" s="18" t="s">
        <v>481</v>
      </c>
      <c r="L15" s="20" t="s">
        <v>481</v>
      </c>
      <c r="M15" s="18" t="s">
        <v>481</v>
      </c>
      <c r="N15" s="20" t="s">
        <v>481</v>
      </c>
      <c r="O15" s="18" t="s">
        <v>481</v>
      </c>
      <c r="P15" s="20" t="s">
        <v>481</v>
      </c>
      <c r="Q15" s="18" t="s">
        <v>481</v>
      </c>
      <c r="R15" s="20" t="s">
        <v>481</v>
      </c>
    </row>
    <row r="16" spans="1:18">
      <c r="A16" s="15" t="s">
        <v>491</v>
      </c>
      <c r="B16" s="17" t="n">
        <v>6108</v>
      </c>
      <c r="C16" s="18">
        <f>(0.0/B16*100)</f>
        <v/>
      </c>
      <c r="D16" s="19" t="n">
        <v>6108</v>
      </c>
      <c r="E16" s="18" t="n">
        <v>489.9540436</v>
      </c>
      <c r="F16" s="20" t="n">
        <v>2.62487354</v>
      </c>
      <c r="G16" s="18" t="n">
        <v>495.93168816</v>
      </c>
      <c r="H16" s="20" t="n">
        <v>2.92490327</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(0.0/B17*100)</f>
        <v/>
      </c>
      <c r="D17" s="19" t="n">
        <v>6504</v>
      </c>
      <c r="E17" s="18" t="n">
        <v>497.53107921</v>
      </c>
      <c r="F17" s="20" t="n">
        <v>2.99495488</v>
      </c>
      <c r="G17" s="18" t="n">
        <v>514.11765241</v>
      </c>
      <c r="H17" s="20" t="n">
        <v>3.48006315</v>
      </c>
      <c r="I17" s="18" t="s">
        <v>481</v>
      </c>
      <c r="J17" s="20" t="s">
        <v>481</v>
      </c>
      <c r="K17" s="18" t="s">
        <v>481</v>
      </c>
      <c r="L17" s="20" t="s">
        <v>481</v>
      </c>
      <c r="M17" s="18" t="s">
        <v>481</v>
      </c>
      <c r="N17" s="20" t="s">
        <v>481</v>
      </c>
      <c r="O17" s="18" t="s">
        <v>481</v>
      </c>
      <c r="P17" s="20" t="s">
        <v>481</v>
      </c>
      <c r="Q17" s="18" t="s">
        <v>481</v>
      </c>
      <c r="R17" s="20" t="s">
        <v>481</v>
      </c>
    </row>
    <row r="18" spans="1:18">
      <c r="A18" s="15" t="s">
        <v>493</v>
      </c>
      <c r="B18" s="17" t="n">
        <v>5532</v>
      </c>
      <c r="C18" s="18">
        <f>(0.0/B18*100)</f>
        <v/>
      </c>
      <c r="D18" s="19" t="n">
        <v>5532</v>
      </c>
      <c r="E18" s="18" t="n">
        <v>453.573223</v>
      </c>
      <c r="F18" s="20" t="n">
        <v>3.61352349</v>
      </c>
      <c r="G18" s="18" t="n">
        <v>453.68205477</v>
      </c>
      <c r="H18" s="20" t="n">
        <v>4.68300146</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(0.0/B19*100)</f>
        <v/>
      </c>
      <c r="D19" s="19" t="n">
        <v>5658</v>
      </c>
      <c r="E19" s="18" t="n">
        <v>472.73950846</v>
      </c>
      <c r="F19" s="20" t="n">
        <v>3.03237373</v>
      </c>
      <c r="G19" s="18" t="n">
        <v>480.90554608</v>
      </c>
      <c r="H19" s="20" t="n">
        <v>3.58316421</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(0.0/B20*100)</f>
        <v/>
      </c>
      <c r="D20" s="19" t="n">
        <v>3371</v>
      </c>
      <c r="E20" s="18" t="n">
        <v>488.58696373</v>
      </c>
      <c r="F20" s="20" t="n">
        <v>2.38805981</v>
      </c>
      <c r="G20" s="18" t="n">
        <v>487.44564839</v>
      </c>
      <c r="H20" s="20" t="n">
        <v>2.87270643</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(0.0/B21*100)</f>
        <v/>
      </c>
      <c r="D21" s="19" t="n">
        <v>5741</v>
      </c>
      <c r="E21" s="18" t="n">
        <v>495.444966</v>
      </c>
      <c r="F21" s="20" t="n">
        <v>2.41994899</v>
      </c>
      <c r="G21" s="18" t="n">
        <v>511.57965622</v>
      </c>
      <c r="H21" s="20" t="n">
        <v>2.96004432</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(0.0/B22*100)</f>
        <v/>
      </c>
      <c r="D22" s="19" t="n">
        <v>6598</v>
      </c>
      <c r="E22" s="18" t="n">
        <v>465.51684875</v>
      </c>
      <c r="F22" s="20" t="n">
        <v>4.04065543</v>
      </c>
      <c r="G22" s="18" t="n">
        <v>473.99024211</v>
      </c>
      <c r="H22" s="20" t="n">
        <v>5.39097803</v>
      </c>
      <c r="I22" s="18" t="s">
        <v>481</v>
      </c>
      <c r="J22" s="20" t="s">
        <v>481</v>
      </c>
      <c r="K22" s="18" t="s">
        <v>481</v>
      </c>
      <c r="L22" s="20" t="s">
        <v>481</v>
      </c>
      <c r="M22" s="18" t="s">
        <v>481</v>
      </c>
      <c r="N22" s="20" t="s">
        <v>481</v>
      </c>
      <c r="O22" s="18" t="s">
        <v>481</v>
      </c>
      <c r="P22" s="20" t="s">
        <v>481</v>
      </c>
      <c r="Q22" s="18" t="s">
        <v>481</v>
      </c>
      <c r="R22" s="20" t="s">
        <v>481</v>
      </c>
    </row>
    <row r="23" spans="1:18">
      <c r="A23" s="15" t="s">
        <v>498</v>
      </c>
      <c r="B23" s="17" t="n">
        <v>11583</v>
      </c>
      <c r="C23" s="18">
        <f>(0.0/B23*100)</f>
        <v/>
      </c>
      <c r="D23" s="19" t="n">
        <v>11583</v>
      </c>
      <c r="E23" s="18" t="n">
        <v>479.82374336</v>
      </c>
      <c r="F23" s="20" t="n">
        <v>3.40130211</v>
      </c>
      <c r="G23" s="18" t="n">
        <v>499.76211309</v>
      </c>
      <c r="H23" s="20" t="n">
        <v>3.54080416</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n">
        <v>525.49599478</v>
      </c>
      <c r="F24" s="20" t="n">
        <v>3.14200686</v>
      </c>
      <c r="G24" s="18" t="n">
        <v>539.2672566</v>
      </c>
      <c r="H24" s="20" t="n">
        <v>3.83798547</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(0.0/B25*100)</f>
        <v/>
      </c>
      <c r="D25" s="19" t="n">
        <v>5581</v>
      </c>
      <c r="E25" s="18" t="n">
        <v>527.75666569</v>
      </c>
      <c r="F25" s="20" t="n">
        <v>3.93874009</v>
      </c>
      <c r="G25" s="18" t="n">
        <v>520.76693872</v>
      </c>
      <c r="H25" s="20" t="n">
        <v>5.23673564</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(0.0/B26*100)</f>
        <v/>
      </c>
      <c r="D26" s="19" t="n">
        <v>4869</v>
      </c>
      <c r="E26" s="18" t="n">
        <v>483.25725532</v>
      </c>
      <c r="F26" s="20" t="n">
        <v>2.45938687</v>
      </c>
      <c r="G26" s="18" t="n">
        <v>481.35578439</v>
      </c>
      <c r="H26" s="20" t="n">
        <v>2.58329016</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(0.0/B27*100)</f>
        <v/>
      </c>
      <c r="D27" s="19" t="n">
        <v>5299</v>
      </c>
      <c r="E27" s="18" t="n">
        <v>480.13602826</v>
      </c>
      <c r="F27" s="20" t="n">
        <v>1.97281695</v>
      </c>
      <c r="G27" s="18" t="n">
        <v>491.48306321</v>
      </c>
      <c r="H27" s="20" t="n">
        <v>2.00471434</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(0.0/B28*100)</f>
        <v/>
      </c>
      <c r="D28" s="19" t="n">
        <v>7568</v>
      </c>
      <c r="E28" s="18" t="n">
        <v>404.33486898</v>
      </c>
      <c r="F28" s="20" t="n">
        <v>2.36677383</v>
      </c>
      <c r="G28" s="18" t="n">
        <v>411.61051221</v>
      </c>
      <c r="H28" s="20" t="n">
        <v>2.67121317</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(0.0/B29*100)</f>
        <v/>
      </c>
      <c r="D29" s="19" t="n">
        <v>5385</v>
      </c>
      <c r="E29" s="18" t="n">
        <v>511.01594088</v>
      </c>
      <c r="F29" s="20" t="n">
        <v>2.45258391</v>
      </c>
      <c r="G29" s="18" t="n">
        <v>513.49784662</v>
      </c>
      <c r="H29" s="20" t="n">
        <v>2.59041936</v>
      </c>
      <c r="I29" s="18" t="s">
        <v>481</v>
      </c>
      <c r="J29" s="20" t="s">
        <v>481</v>
      </c>
      <c r="K29" s="18" t="s">
        <v>481</v>
      </c>
      <c r="L29" s="20" t="s">
        <v>481</v>
      </c>
      <c r="M29" s="18" t="s">
        <v>481</v>
      </c>
      <c r="N29" s="20" t="s">
        <v>481</v>
      </c>
      <c r="O29" s="18" t="s">
        <v>481</v>
      </c>
      <c r="P29" s="20" t="s">
        <v>481</v>
      </c>
      <c r="Q29" s="18" t="s">
        <v>481</v>
      </c>
      <c r="R29" s="20" t="s">
        <v>481</v>
      </c>
    </row>
    <row r="30" spans="1:18">
      <c r="A30" s="15" t="s">
        <v>505</v>
      </c>
      <c r="B30" s="17" t="n">
        <v>4520</v>
      </c>
      <c r="C30" s="18">
        <f>(0.0/B30*100)</f>
        <v/>
      </c>
      <c r="D30" s="19" t="n">
        <v>4520</v>
      </c>
      <c r="E30" s="18" t="n">
        <v>490.92190712</v>
      </c>
      <c r="F30" s="20" t="n">
        <v>2.71852916</v>
      </c>
      <c r="G30" s="18" t="n">
        <v>499.4705466</v>
      </c>
      <c r="H30" s="20" t="n">
        <v>3.43769905</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n">
        <v>502.87365586</v>
      </c>
      <c r="F31" s="20" t="n">
        <v>2.33003984</v>
      </c>
      <c r="G31" s="18" t="n">
        <v>500.61492592</v>
      </c>
      <c r="H31" s="20" t="n">
        <v>2.88117022</v>
      </c>
      <c r="I31" s="18" t="s">
        <v>481</v>
      </c>
      <c r="J31" s="20" t="s">
        <v>481</v>
      </c>
      <c r="K31" s="18" t="s">
        <v>481</v>
      </c>
      <c r="L31" s="20" t="s">
        <v>481</v>
      </c>
      <c r="M31" s="18" t="s">
        <v>481</v>
      </c>
      <c r="N31" s="20" t="s">
        <v>481</v>
      </c>
      <c r="O31" s="18" t="s">
        <v>481</v>
      </c>
      <c r="P31" s="20" t="s">
        <v>481</v>
      </c>
      <c r="Q31" s="18" t="s">
        <v>481</v>
      </c>
      <c r="R31" s="20" t="s">
        <v>481</v>
      </c>
    </row>
    <row r="32" spans="1:18">
      <c r="A32" s="15" t="s">
        <v>507</v>
      </c>
      <c r="B32" s="17" t="n">
        <v>4478</v>
      </c>
      <c r="C32" s="18">
        <f>(0.0/B32*100)</f>
        <v/>
      </c>
      <c r="D32" s="19" t="n">
        <v>4478</v>
      </c>
      <c r="E32" s="18" t="n">
        <v>498.64665657</v>
      </c>
      <c r="F32" s="20" t="n">
        <v>2.79338227</v>
      </c>
      <c r="G32" s="18" t="n">
        <v>510.08769563</v>
      </c>
      <c r="H32" s="20" t="n">
        <v>2.81263457</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(0.0/B33*100)</f>
        <v/>
      </c>
      <c r="D33" s="19" t="n">
        <v>7325</v>
      </c>
      <c r="E33" s="18" t="n">
        <v>486.59973963</v>
      </c>
      <c r="F33" s="20" t="n">
        <v>2.74270606</v>
      </c>
      <c r="G33" s="18" t="n">
        <v>496.5605767</v>
      </c>
      <c r="H33" s="20" t="n">
        <v>3.02392966</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(0.0/B34*100)</f>
        <v/>
      </c>
      <c r="D34" s="19" t="n">
        <v>6350</v>
      </c>
      <c r="E34" s="18" t="n">
        <v>472.2707987</v>
      </c>
      <c r="F34" s="20" t="n">
        <v>3.6078085</v>
      </c>
      <c r="G34" s="18" t="n">
        <v>478.01476185</v>
      </c>
      <c r="H34" s="20" t="n">
        <v>2.9751397</v>
      </c>
      <c r="I34" s="18" t="s">
        <v>481</v>
      </c>
      <c r="J34" s="20" t="s">
        <v>481</v>
      </c>
      <c r="K34" s="18" t="s">
        <v>481</v>
      </c>
      <c r="L34" s="20" t="s">
        <v>481</v>
      </c>
      <c r="M34" s="18" t="s">
        <v>481</v>
      </c>
      <c r="N34" s="20" t="s">
        <v>481</v>
      </c>
      <c r="O34" s="18" t="s">
        <v>481</v>
      </c>
      <c r="P34" s="20" t="s">
        <v>481</v>
      </c>
      <c r="Q34" s="18" t="s">
        <v>481</v>
      </c>
      <c r="R34" s="20" t="s">
        <v>481</v>
      </c>
    </row>
    <row r="35" spans="1:18">
      <c r="A35" s="15" t="s">
        <v>510</v>
      </c>
      <c r="B35" s="17" t="n">
        <v>6406</v>
      </c>
      <c r="C35" s="18">
        <f>(0.0/B35*100)</f>
        <v/>
      </c>
      <c r="D35" s="19" t="n">
        <v>6406</v>
      </c>
      <c r="E35" s="18" t="n">
        <v>507.94922135</v>
      </c>
      <c r="F35" s="20" t="n">
        <v>2.20493519</v>
      </c>
      <c r="G35" s="18" t="n">
        <v>511.76373108</v>
      </c>
      <c r="H35" s="20" t="n">
        <v>1.91997509</v>
      </c>
      <c r="I35" s="18" t="s">
        <v>481</v>
      </c>
      <c r="J35" s="20" t="s">
        <v>481</v>
      </c>
      <c r="K35" s="18" t="s">
        <v>481</v>
      </c>
      <c r="L35" s="20" t="s">
        <v>481</v>
      </c>
      <c r="M35" s="18" t="s">
        <v>481</v>
      </c>
      <c r="N35" s="20" t="s">
        <v>481</v>
      </c>
      <c r="O35" s="18" t="s">
        <v>481</v>
      </c>
      <c r="P35" s="20" t="s">
        <v>481</v>
      </c>
      <c r="Q35" s="18" t="s">
        <v>481</v>
      </c>
      <c r="R35" s="20" t="s">
        <v>481</v>
      </c>
    </row>
    <row r="36" spans="1:18">
      <c r="A36" s="15" t="s">
        <v>511</v>
      </c>
      <c r="B36" s="17" t="n">
        <v>6736</v>
      </c>
      <c r="C36" s="18">
        <f>(0.0/B36*100)</f>
        <v/>
      </c>
      <c r="D36" s="19" t="n">
        <v>6736</v>
      </c>
      <c r="E36" s="18" t="n">
        <v>477.85926111</v>
      </c>
      <c r="F36" s="20" t="n">
        <v>2.76611336</v>
      </c>
      <c r="G36" s="18" t="n">
        <v>493.84850401</v>
      </c>
      <c r="H36" s="20" t="n">
        <v>2.37703682</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(0.0/B37*100)</f>
        <v/>
      </c>
      <c r="D37" s="19" t="n">
        <v>5458</v>
      </c>
      <c r="E37" s="18" t="n">
        <v>495.05256314</v>
      </c>
      <c r="F37" s="20" t="n">
        <v>3.26076176</v>
      </c>
      <c r="G37" s="18" t="n">
        <v>492.80413475</v>
      </c>
      <c r="H37" s="20" t="n">
        <v>3.83986179</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(0.0/B38*100)</f>
        <v/>
      </c>
      <c r="D38" s="19" t="n">
        <v>5860</v>
      </c>
      <c r="E38" s="18" t="n">
        <v>514.98316229</v>
      </c>
      <c r="F38" s="20" t="n">
        <v>3.51192178</v>
      </c>
      <c r="G38" s="18" t="n">
        <v>527.01553289</v>
      </c>
      <c r="H38" s="20" t="n">
        <v>3.23478371</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(0.0/B39*100)</f>
        <v/>
      </c>
      <c r="D39" s="19" t="n">
        <v>5895</v>
      </c>
      <c r="E39" s="18" t="n">
        <v>417.52701007</v>
      </c>
      <c r="F39" s="20" t="n">
        <v>4.8532344</v>
      </c>
      <c r="G39" s="18" t="n">
        <v>423.37769278</v>
      </c>
      <c r="H39" s="20" t="n">
        <v>4.59400931</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(0.0/B40*100)</f>
        <v/>
      </c>
      <c r="D40" s="19" t="n">
        <v>14157</v>
      </c>
      <c r="E40" s="18" t="n">
        <v>486.57458919</v>
      </c>
      <c r="F40" s="20" t="n">
        <v>3.08244668</v>
      </c>
      <c r="G40" s="18" t="n">
        <v>498.20053167</v>
      </c>
      <c r="H40" s="20" t="n">
        <v>2.94348027</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(0.0/B41*100)</f>
        <v/>
      </c>
      <c r="D41" s="19" t="n">
        <v>5712</v>
      </c>
      <c r="E41" s="18" t="n">
        <v>465.36852883</v>
      </c>
      <c r="F41" s="20" t="n">
        <v>3.44326516</v>
      </c>
      <c r="G41" s="18" t="n">
        <v>473.88573365</v>
      </c>
      <c r="H41" s="20" t="n">
        <v>3.63110322</v>
      </c>
      <c r="I41" s="18" t="s">
        <v>481</v>
      </c>
      <c r="J41" s="20" t="s">
        <v>481</v>
      </c>
      <c r="K41" s="18" t="s">
        <v>481</v>
      </c>
      <c r="L41" s="20" t="s">
        <v>481</v>
      </c>
      <c r="M41" s="18" t="s">
        <v>481</v>
      </c>
      <c r="N41" s="20" t="s">
        <v>481</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(0.0/B44*100)</f>
        <v/>
      </c>
      <c r="D44" s="19" t="n">
        <v>5215</v>
      </c>
      <c r="E44" s="18" t="n">
        <v>417.75002902</v>
      </c>
      <c r="F44" s="20" t="n">
        <v>3.47856146</v>
      </c>
      <c r="G44" s="18" t="n">
        <v>408.54545827</v>
      </c>
      <c r="H44" s="20" t="n">
        <v>4.24977799</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363.07247928</v>
      </c>
      <c r="F45" s="20" t="n">
        <v>3.64928576</v>
      </c>
      <c r="G45" s="18" t="n">
        <v>356.49510568</v>
      </c>
      <c r="H45" s="20" t="n">
        <v>3.11877963</v>
      </c>
      <c r="I45" s="18" t="s">
        <v>481</v>
      </c>
      <c r="J45" s="20" t="s">
        <v>481</v>
      </c>
      <c r="K45" s="18" t="s">
        <v>481</v>
      </c>
      <c r="L45" s="20" t="s">
        <v>481</v>
      </c>
      <c r="M45" s="18" t="s">
        <v>481</v>
      </c>
      <c r="N45" s="20" t="s">
        <v>481</v>
      </c>
      <c r="O45" s="18" t="s">
        <v>481</v>
      </c>
      <c r="P45" s="20" t="s">
        <v>481</v>
      </c>
      <c r="Q45" s="18" t="s">
        <v>481</v>
      </c>
      <c r="R45" s="20" t="s">
        <v>481</v>
      </c>
    </row>
    <row r="46" spans="1:18">
      <c r="A46" s="15" t="s">
        <v>521</v>
      </c>
      <c r="B46" s="17" t="n">
        <v>23141</v>
      </c>
      <c r="C46" s="18">
        <f>(0.0/B46*100)</f>
        <v/>
      </c>
      <c r="D46" s="19" t="n">
        <v>23141</v>
      </c>
      <c r="E46" s="18" t="n">
        <v>369.54930814</v>
      </c>
      <c r="F46" s="20" t="n">
        <v>2.97771123</v>
      </c>
      <c r="G46" s="18" t="n">
        <v>385.04059065</v>
      </c>
      <c r="H46" s="20" t="n">
        <v>3.21476478</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(0.0/B47*100)</f>
        <v/>
      </c>
      <c r="D47" s="19" t="n">
        <v>5928</v>
      </c>
      <c r="E47" s="18" t="n">
        <v>442.1631188</v>
      </c>
      <c r="F47" s="20" t="n">
        <v>4.34298876</v>
      </c>
      <c r="G47" s="18" t="n">
        <v>440.31893588</v>
      </c>
      <c r="H47" s="20" t="n">
        <v>4.80026815</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(0.0/B48*100)</f>
        <v/>
      </c>
      <c r="D48" s="19" t="n">
        <v>9841</v>
      </c>
      <c r="E48" s="18" t="n">
        <v>528.19464773</v>
      </c>
      <c r="F48" s="20" t="n">
        <v>5.67472617</v>
      </c>
      <c r="G48" s="18" t="n">
        <v>534.01067102</v>
      </c>
      <c r="H48" s="20" t="n">
        <v>4.79287269</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(0.0/B49*100)</f>
        <v/>
      </c>
      <c r="D49" s="19" t="n">
        <v>6349</v>
      </c>
      <c r="E49" s="18" t="n">
        <v>400.44311622</v>
      </c>
      <c r="F49" s="20" t="n">
        <v>3.3217268</v>
      </c>
      <c r="G49" s="18" t="n">
        <v>418.38836079</v>
      </c>
      <c r="H49" s="20" t="n">
        <v>3.45799307</v>
      </c>
      <c r="I49" s="18" t="s">
        <v>481</v>
      </c>
      <c r="J49" s="20" t="s">
        <v>481</v>
      </c>
      <c r="K49" s="18" t="s">
        <v>481</v>
      </c>
      <c r="L49" s="20" t="s">
        <v>481</v>
      </c>
      <c r="M49" s="18" t="s">
        <v>481</v>
      </c>
      <c r="N49" s="20" t="s">
        <v>481</v>
      </c>
      <c r="O49" s="18" t="s">
        <v>481</v>
      </c>
      <c r="P49" s="20" t="s">
        <v>481</v>
      </c>
      <c r="Q49" s="18" t="s">
        <v>481</v>
      </c>
      <c r="R49" s="20" t="s">
        <v>481</v>
      </c>
    </row>
    <row r="50" spans="1:18">
      <c r="A50" s="15" t="s">
        <v>525</v>
      </c>
      <c r="B50" s="17" t="n">
        <v>11795</v>
      </c>
      <c r="C50" s="18">
        <f>(0.0/B50*100)</f>
        <v/>
      </c>
      <c r="D50" s="19" t="n">
        <v>11795</v>
      </c>
      <c r="E50" s="18" t="n">
        <v>384.48833626</v>
      </c>
      <c r="F50" s="20" t="n">
        <v>2.40058502</v>
      </c>
      <c r="G50" s="18" t="n">
        <v>395.39112077</v>
      </c>
      <c r="H50" s="20" t="n">
        <v>3.288522</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(0.0/B51*100)</f>
        <v/>
      </c>
      <c r="D51" s="19" t="n">
        <v>6866</v>
      </c>
      <c r="E51" s="18" t="n">
        <v>392.31286283</v>
      </c>
      <c r="F51" s="20" t="n">
        <v>2.95410341</v>
      </c>
      <c r="G51" s="18" t="n">
        <v>408.45161361</v>
      </c>
      <c r="H51" s="20" t="n">
        <v>2.81245387</v>
      </c>
      <c r="I51" s="18" t="s">
        <v>481</v>
      </c>
      <c r="J51" s="20" t="s">
        <v>481</v>
      </c>
      <c r="K51" s="18" t="s">
        <v>481</v>
      </c>
      <c r="L51" s="20" t="s">
        <v>481</v>
      </c>
      <c r="M51" s="18" t="s">
        <v>481</v>
      </c>
      <c r="N51" s="20" t="s">
        <v>481</v>
      </c>
      <c r="O51" s="18" t="s">
        <v>481</v>
      </c>
      <c r="P51" s="20" t="s">
        <v>481</v>
      </c>
      <c r="Q51" s="18" t="s">
        <v>481</v>
      </c>
      <c r="R51" s="20" t="s">
        <v>481</v>
      </c>
    </row>
    <row r="52" spans="1:18">
      <c r="A52" s="15" t="s">
        <v>527</v>
      </c>
      <c r="B52" s="17" t="n">
        <v>5809</v>
      </c>
      <c r="C52" s="18">
        <f>(0.0/B52*100)</f>
        <v/>
      </c>
      <c r="D52" s="19" t="n">
        <v>5809</v>
      </c>
      <c r="E52" s="18" t="n">
        <v>457.96119219</v>
      </c>
      <c r="F52" s="20" t="n">
        <v>3.35326356</v>
      </c>
      <c r="G52" s="18" t="n">
        <v>470.59866858</v>
      </c>
      <c r="H52" s="20" t="n">
        <v>3.66391633</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(0.0/B53*100)</f>
        <v/>
      </c>
      <c r="D53" s="19" t="n">
        <v>5571</v>
      </c>
      <c r="E53" s="18" t="n">
        <v>439.5340689</v>
      </c>
      <c r="F53" s="20" t="n">
        <v>2.19188086</v>
      </c>
      <c r="G53" s="18" t="n">
        <v>434.70644741</v>
      </c>
      <c r="H53" s="20" t="n">
        <v>2.0820355</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(0.0/B54*100)</f>
        <v/>
      </c>
      <c r="D54" s="19" t="n">
        <v>4740</v>
      </c>
      <c r="E54" s="18" t="n">
        <v>329.74593137</v>
      </c>
      <c r="F54" s="20" t="n">
        <v>2.82352881</v>
      </c>
      <c r="G54" s="18" t="n">
        <v>325.58656128</v>
      </c>
      <c r="H54" s="20" t="n">
        <v>3.21267677</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(0.0/B55*100)</f>
        <v/>
      </c>
      <c r="D55" s="19" t="n">
        <v>5316</v>
      </c>
      <c r="E55" s="18" t="n">
        <v>410.59601566</v>
      </c>
      <c r="F55" s="20" t="n">
        <v>2.51649861</v>
      </c>
      <c r="G55" s="18" t="n">
        <v>397.74779209</v>
      </c>
      <c r="H55" s="20" t="n">
        <v>3.91954579</v>
      </c>
      <c r="I55" s="18" t="s">
        <v>481</v>
      </c>
      <c r="J55" s="20" t="s">
        <v>481</v>
      </c>
      <c r="K55" s="18" t="s">
        <v>481</v>
      </c>
      <c r="L55" s="20" t="s">
        <v>481</v>
      </c>
      <c r="M55" s="18" t="s">
        <v>481</v>
      </c>
      <c r="N55" s="20" t="s">
        <v>481</v>
      </c>
      <c r="O55" s="18" t="s">
        <v>481</v>
      </c>
      <c r="P55" s="20" t="s">
        <v>481</v>
      </c>
      <c r="Q55" s="18" t="s">
        <v>481</v>
      </c>
      <c r="R55" s="20" t="s">
        <v>481</v>
      </c>
    </row>
    <row r="56" spans="1:18">
      <c r="A56" s="15" t="s">
        <v>531</v>
      </c>
      <c r="B56" s="17" t="n">
        <v>5359</v>
      </c>
      <c r="C56" s="18">
        <f>(0.0/B56*100)</f>
        <v/>
      </c>
      <c r="D56" s="19" t="n">
        <v>5359</v>
      </c>
      <c r="E56" s="18" t="n">
        <v>546.76821068</v>
      </c>
      <c r="F56" s="20" t="n">
        <v>4.25236659</v>
      </c>
      <c r="G56" s="18" t="n">
        <v>549.06584534</v>
      </c>
      <c r="H56" s="20" t="n">
        <v>3.5731895</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387.44497594</v>
      </c>
      <c r="F57" s="20" t="n">
        <v>3.70372081</v>
      </c>
      <c r="G57" s="18" t="n">
        <v>384.77927888</v>
      </c>
      <c r="H57" s="20" t="n">
        <v>3.46545279</v>
      </c>
      <c r="I57" s="18" t="s">
        <v>481</v>
      </c>
      <c r="J57" s="20" t="s">
        <v>481</v>
      </c>
      <c r="K57" s="18" t="s">
        <v>481</v>
      </c>
      <c r="L57" s="20" t="s">
        <v>481</v>
      </c>
      <c r="M57" s="18" t="s">
        <v>481</v>
      </c>
      <c r="N57" s="20" t="s">
        <v>481</v>
      </c>
      <c r="O57" s="18" t="s">
        <v>481</v>
      </c>
      <c r="P57" s="20" t="s">
        <v>481</v>
      </c>
      <c r="Q57" s="18" t="s">
        <v>481</v>
      </c>
      <c r="R57" s="20" t="s">
        <v>481</v>
      </c>
    </row>
    <row r="58" spans="1:18">
      <c r="A58" s="15" t="s">
        <v>533</v>
      </c>
      <c r="B58" s="17" t="n">
        <v>7267</v>
      </c>
      <c r="C58" s="18">
        <f>(0.0/B58*100)</f>
        <v/>
      </c>
      <c r="D58" s="19" t="n">
        <v>7267</v>
      </c>
      <c r="E58" s="18" t="n">
        <v>387.37719978</v>
      </c>
      <c r="F58" s="20" t="n">
        <v>3.62336163</v>
      </c>
      <c r="G58" s="18" t="n">
        <v>373.00131681</v>
      </c>
      <c r="H58" s="20" t="n">
        <v>4.00237414</v>
      </c>
      <c r="I58" s="18" t="s">
        <v>481</v>
      </c>
      <c r="J58" s="20" t="s">
        <v>481</v>
      </c>
      <c r="K58" s="18" t="s">
        <v>481</v>
      </c>
      <c r="L58" s="20" t="s">
        <v>481</v>
      </c>
      <c r="M58" s="18" t="s">
        <v>481</v>
      </c>
      <c r="N58" s="20" t="s">
        <v>481</v>
      </c>
      <c r="O58" s="18" t="s">
        <v>481</v>
      </c>
      <c r="P58" s="20" t="s">
        <v>481</v>
      </c>
      <c r="Q58" s="18" t="s">
        <v>481</v>
      </c>
      <c r="R58" s="20" t="s">
        <v>481</v>
      </c>
    </row>
    <row r="59" spans="1:18">
      <c r="A59" s="15" t="s">
        <v>534</v>
      </c>
      <c r="B59" s="17" t="n">
        <v>4826</v>
      </c>
      <c r="C59" s="18">
        <f>(0.0/B59*100)</f>
        <v/>
      </c>
      <c r="D59" s="19" t="n">
        <v>4826</v>
      </c>
      <c r="E59" s="18" t="n">
        <v>356.72944915</v>
      </c>
      <c r="F59" s="20" t="n">
        <v>2.11684786</v>
      </c>
      <c r="G59" s="18" t="n">
        <v>366.18942383</v>
      </c>
      <c r="H59" s="20" t="n">
        <v>2.23227676</v>
      </c>
      <c r="I59" s="18" t="s">
        <v>481</v>
      </c>
      <c r="J59" s="20" t="s">
        <v>481</v>
      </c>
      <c r="K59" s="18" t="s">
        <v>481</v>
      </c>
      <c r="L59" s="20" t="s">
        <v>481</v>
      </c>
      <c r="M59" s="18" t="s">
        <v>481</v>
      </c>
      <c r="N59" s="20" t="s">
        <v>481</v>
      </c>
      <c r="O59" s="18" t="s">
        <v>481</v>
      </c>
      <c r="P59" s="20" t="s">
        <v>481</v>
      </c>
      <c r="Q59" s="18" t="s">
        <v>481</v>
      </c>
      <c r="R59" s="20" t="s">
        <v>481</v>
      </c>
    </row>
    <row r="60" spans="1:18">
      <c r="A60" s="15" t="s">
        <v>535</v>
      </c>
      <c r="B60" s="17" t="n">
        <v>4546</v>
      </c>
      <c r="C60" s="18">
        <f>(0.0/B60*100)</f>
        <v/>
      </c>
      <c r="D60" s="19" t="n">
        <v>4546</v>
      </c>
      <c r="E60" s="18" t="n">
        <v>385.98921211</v>
      </c>
      <c r="F60" s="20" t="n">
        <v>3.89891818</v>
      </c>
      <c r="G60" s="18" t="n">
        <v>408.05711335</v>
      </c>
      <c r="H60" s="20" t="n">
        <v>4.42799328</v>
      </c>
      <c r="I60" s="18" t="s">
        <v>481</v>
      </c>
      <c r="J60" s="20" t="s">
        <v>481</v>
      </c>
      <c r="K60" s="18" t="s">
        <v>481</v>
      </c>
      <c r="L60" s="20" t="s">
        <v>481</v>
      </c>
      <c r="M60" s="18" t="s">
        <v>481</v>
      </c>
      <c r="N60" s="20" t="s">
        <v>481</v>
      </c>
      <c r="O60" s="18" t="s">
        <v>481</v>
      </c>
      <c r="P60" s="20" t="s">
        <v>481</v>
      </c>
      <c r="Q60" s="18" t="s">
        <v>481</v>
      </c>
      <c r="R60" s="20" t="s">
        <v>481</v>
      </c>
    </row>
    <row r="61" spans="1:18">
      <c r="A61" s="15" t="s">
        <v>536</v>
      </c>
      <c r="B61" s="17" t="n">
        <v>6525</v>
      </c>
      <c r="C61" s="18">
        <f>(0.0/B61*100)</f>
        <v/>
      </c>
      <c r="D61" s="19" t="n">
        <v>6525</v>
      </c>
      <c r="E61" s="18" t="n">
        <v>479.01777558</v>
      </c>
      <c r="F61" s="20" t="n">
        <v>2.52444148</v>
      </c>
      <c r="G61" s="18" t="n">
        <v>477.7677255</v>
      </c>
      <c r="H61" s="20" t="n">
        <v>2.82783047</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(0.0/B62*100)</f>
        <v/>
      </c>
      <c r="D62" s="19" t="n">
        <v>4476</v>
      </c>
      <c r="E62" s="18" t="n">
        <v>547.92268079</v>
      </c>
      <c r="F62" s="20" t="n">
        <v>1.514703</v>
      </c>
      <c r="G62" s="18" t="n">
        <v>539.72383207</v>
      </c>
      <c r="H62" s="20" t="n">
        <v>1.65374821</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(0.0/B63*100)</f>
        <v/>
      </c>
      <c r="D63" s="19" t="n">
        <v>5324</v>
      </c>
      <c r="E63" s="18" t="n">
        <v>374.73974458</v>
      </c>
      <c r="F63" s="20" t="n">
        <v>1.79978272</v>
      </c>
      <c r="G63" s="18" t="n">
        <v>368.23736254</v>
      </c>
      <c r="H63" s="20" t="n">
        <v>2.17467979</v>
      </c>
      <c r="I63" s="18" t="s">
        <v>481</v>
      </c>
      <c r="J63" s="20" t="s">
        <v>481</v>
      </c>
      <c r="K63" s="18" t="s">
        <v>481</v>
      </c>
      <c r="L63" s="20" t="s">
        <v>481</v>
      </c>
      <c r="M63" s="18" t="s">
        <v>481</v>
      </c>
      <c r="N63" s="20" t="s">
        <v>481</v>
      </c>
      <c r="O63" s="18" t="s">
        <v>481</v>
      </c>
      <c r="P63" s="20" t="s">
        <v>481</v>
      </c>
      <c r="Q63" s="18" t="s">
        <v>481</v>
      </c>
      <c r="R63" s="20" t="s">
        <v>481</v>
      </c>
    </row>
    <row r="64" spans="1:18">
      <c r="A64" s="15" t="s">
        <v>539</v>
      </c>
      <c r="B64" s="17" t="n">
        <v>3634</v>
      </c>
      <c r="C64" s="18">
        <f>(0.0/B64*100)</f>
        <v/>
      </c>
      <c r="D64" s="19" t="n">
        <v>3634</v>
      </c>
      <c r="E64" s="18" t="n">
        <v>480.67309128</v>
      </c>
      <c r="F64" s="20" t="n">
        <v>2.41148559</v>
      </c>
      <c r="G64" s="18" t="n">
        <v>476.67679294</v>
      </c>
      <c r="H64" s="20" t="n">
        <v>2.36020784</v>
      </c>
      <c r="I64" s="18" t="s">
        <v>481</v>
      </c>
      <c r="J64" s="20" t="s">
        <v>481</v>
      </c>
      <c r="K64" s="18" t="s">
        <v>481</v>
      </c>
      <c r="L64" s="20" t="s">
        <v>481</v>
      </c>
      <c r="M64" s="18" t="s">
        <v>481</v>
      </c>
      <c r="N64" s="20" t="s">
        <v>481</v>
      </c>
      <c r="O64" s="18" t="s">
        <v>481</v>
      </c>
      <c r="P64" s="20" t="s">
        <v>481</v>
      </c>
      <c r="Q64" s="18" t="s">
        <v>481</v>
      </c>
      <c r="R64" s="20" t="s">
        <v>481</v>
      </c>
    </row>
    <row r="65" spans="1:18">
      <c r="A65" s="15" t="s">
        <v>540</v>
      </c>
      <c r="B65" s="17" t="n">
        <v>5325</v>
      </c>
      <c r="C65" s="18">
        <f>(0.0/B65*100)</f>
        <v/>
      </c>
      <c r="D65" s="19" t="n">
        <v>5325</v>
      </c>
      <c r="E65" s="18" t="n">
        <v>420.60773927</v>
      </c>
      <c r="F65" s="20" t="n">
        <v>3.13889219</v>
      </c>
      <c r="G65" s="18" t="n">
        <v>418.72725773</v>
      </c>
      <c r="H65" s="20" t="n">
        <v>2.85720536</v>
      </c>
      <c r="I65" s="18" t="s">
        <v>481</v>
      </c>
      <c r="J65" s="20" t="s">
        <v>481</v>
      </c>
      <c r="K65" s="18" t="s">
        <v>481</v>
      </c>
      <c r="L65" s="20" t="s">
        <v>481</v>
      </c>
      <c r="M65" s="18" t="s">
        <v>481</v>
      </c>
      <c r="N65" s="20" t="s">
        <v>481</v>
      </c>
      <c r="O65" s="18" t="s">
        <v>481</v>
      </c>
      <c r="P65" s="20" t="s">
        <v>481</v>
      </c>
      <c r="Q65" s="18" t="s">
        <v>481</v>
      </c>
      <c r="R65" s="20" t="s">
        <v>481</v>
      </c>
    </row>
    <row r="66" spans="1:18">
      <c r="A66" s="15" t="s">
        <v>541</v>
      </c>
      <c r="B66" s="17" t="n">
        <v>5665</v>
      </c>
      <c r="C66" s="18">
        <f>(0.0/B66*100)</f>
        <v/>
      </c>
      <c r="D66" s="19" t="n">
        <v>5665</v>
      </c>
      <c r="E66" s="18" t="n">
        <v>417.72654283</v>
      </c>
      <c r="F66" s="20" t="n">
        <v>1.96394764</v>
      </c>
      <c r="G66" s="18" t="n">
        <v>418.13257831</v>
      </c>
      <c r="H66" s="20" t="n">
        <v>2.13320782</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(0.0/B67*100)</f>
        <v/>
      </c>
      <c r="D67" s="19" t="n">
        <v>6971</v>
      </c>
      <c r="E67" s="18" t="n">
        <v>381.79715573</v>
      </c>
      <c r="F67" s="20" t="n">
        <v>3.23307519</v>
      </c>
      <c r="G67" s="18" t="n">
        <v>391.27859059</v>
      </c>
      <c r="H67" s="20" t="n">
        <v>2.99443738</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(0.0/B68*100)</f>
        <v/>
      </c>
      <c r="D68" s="19" t="n">
        <v>12083</v>
      </c>
      <c r="E68" s="18" t="n">
        <v>408.32143238</v>
      </c>
      <c r="F68" s="20" t="n">
        <v>1.77493772</v>
      </c>
      <c r="G68" s="18" t="n">
        <v>396.75469246</v>
      </c>
      <c r="H68" s="20" t="n">
        <v>1.81746043</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443.65100105</v>
      </c>
      <c r="F69" s="20" t="n">
        <v>4.05579156</v>
      </c>
      <c r="G69" s="18" t="n">
        <v>444.26050898</v>
      </c>
      <c r="H69" s="20" t="n">
        <v>4.16411727</v>
      </c>
      <c r="I69" s="18" t="s">
        <v>481</v>
      </c>
      <c r="J69" s="20" t="s">
        <v>481</v>
      </c>
      <c r="K69" s="18" t="s">
        <v>481</v>
      </c>
      <c r="L69" s="20" t="s">
        <v>481</v>
      </c>
      <c r="M69" s="18" t="s">
        <v>481</v>
      </c>
      <c r="N69" s="20" t="s">
        <v>481</v>
      </c>
      <c r="O69" s="18" t="s">
        <v>481</v>
      </c>
      <c r="P69" s="20" t="s">
        <v>481</v>
      </c>
      <c r="Q69" s="18" t="s">
        <v>481</v>
      </c>
      <c r="R69" s="20" t="s">
        <v>481</v>
      </c>
    </row>
    <row r="70" spans="1:18">
      <c r="A70" s="15" t="s">
        <v>545</v>
      </c>
      <c r="B70" s="17" t="n">
        <v>6036</v>
      </c>
      <c r="C70" s="18">
        <f>(0.0/B70*100)</f>
        <v/>
      </c>
      <c r="D70" s="19" t="n">
        <v>6036</v>
      </c>
      <c r="E70" s="18" t="n">
        <v>491.12191529</v>
      </c>
      <c r="F70" s="20" t="n">
        <v>3.18488757</v>
      </c>
      <c r="G70" s="18" t="n">
        <v>497.08910983</v>
      </c>
      <c r="H70" s="20" t="n">
        <v>3.95695176</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(0.0/B71*100)</f>
        <v/>
      </c>
      <c r="D71" s="19" t="n">
        <v>6115</v>
      </c>
      <c r="E71" s="18" t="n">
        <v>564.25453501</v>
      </c>
      <c r="F71" s="20" t="n">
        <v>1.74689892</v>
      </c>
      <c r="G71" s="18" t="n">
        <v>564.12899834</v>
      </c>
      <c r="H71" s="20" t="n">
        <v>2.09657331</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(0.0/B72*100)</f>
        <v/>
      </c>
      <c r="D72" s="19" t="n">
        <v>7708</v>
      </c>
      <c r="E72" s="18" t="n">
        <v>539.44148075</v>
      </c>
      <c r="F72" s="20" t="n">
        <v>4.0526846</v>
      </c>
      <c r="G72" s="18" t="n">
        <v>545.13817476</v>
      </c>
      <c r="H72" s="20" t="n">
        <v>4.73628295</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(0.0/B73*100)</f>
        <v/>
      </c>
      <c r="D73" s="19" t="n">
        <v>8249</v>
      </c>
      <c r="E73" s="18" t="n">
        <v>416.72966382</v>
      </c>
      <c r="F73" s="20" t="n">
        <v>3.3754172</v>
      </c>
      <c r="G73" s="18" t="n">
        <v>413.80919488</v>
      </c>
      <c r="H73" s="20" t="n">
        <v>3.73137109</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(0.0/B74*100)</f>
        <v/>
      </c>
      <c r="D74" s="19" t="n">
        <v>4692</v>
      </c>
      <c r="E74" s="18" t="n">
        <v>425.93414059</v>
      </c>
      <c r="F74" s="20" t="n">
        <v>1.97203102</v>
      </c>
      <c r="G74" s="18" t="n">
        <v>408.32978549</v>
      </c>
      <c r="H74" s="20" t="n">
        <v>2.0624935</v>
      </c>
      <c r="I74" s="18" t="s">
        <v>481</v>
      </c>
      <c r="J74" s="20" t="s">
        <v>481</v>
      </c>
      <c r="K74" s="18" t="s">
        <v>481</v>
      </c>
      <c r="L74" s="20" t="s">
        <v>481</v>
      </c>
      <c r="M74" s="18" t="s">
        <v>481</v>
      </c>
      <c r="N74" s="20" t="s">
        <v>481</v>
      </c>
      <c r="O74" s="18" t="s">
        <v>481</v>
      </c>
      <c r="P74" s="20" t="s">
        <v>481</v>
      </c>
      <c r="Q74" s="18" t="s">
        <v>481</v>
      </c>
      <c r="R74" s="20" t="s">
        <v>481</v>
      </c>
    </row>
    <row r="75" spans="1:18">
      <c r="A75" s="15" t="s">
        <v>550</v>
      </c>
      <c r="B75" s="17" t="n">
        <v>5375</v>
      </c>
      <c r="C75" s="18">
        <f>(0.0/B75*100)</f>
        <v/>
      </c>
      <c r="D75" s="19" t="n">
        <v>5375</v>
      </c>
      <c r="E75" s="18" t="n">
        <v>363.99962877</v>
      </c>
      <c r="F75" s="20" t="n">
        <v>3.23379841</v>
      </c>
      <c r="G75" s="18" t="n">
        <v>370.08143443</v>
      </c>
      <c r="H75" s="20" t="n">
        <v>3.42518272</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(0.0/B76*100)</f>
        <v/>
      </c>
      <c r="D76" s="19" t="n">
        <v>14167</v>
      </c>
      <c r="E76" s="18" t="n">
        <v>430.70203393</v>
      </c>
      <c r="F76" s="20" t="n">
        <v>2.89749563</v>
      </c>
      <c r="G76" s="18" t="n">
        <v>424.17338566</v>
      </c>
      <c r="H76" s="20" t="n">
        <v>3.86497293</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(0.0/B77*100)</f>
        <v/>
      </c>
      <c r="D77" s="19" t="n">
        <v>6062</v>
      </c>
      <c r="E77" s="18" t="n">
        <v>411.50235948</v>
      </c>
      <c r="F77" s="20" t="n">
        <v>2.45365138</v>
      </c>
      <c r="G77" s="18" t="n">
        <v>425.13793798</v>
      </c>
      <c r="H77" s="20" t="n">
        <v>3.59333992</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496.00594599</v>
      </c>
      <c r="F78" s="20" t="n">
        <v>4.84256532</v>
      </c>
      <c r="G78" s="18" t="n">
        <v>492.95913751</v>
      </c>
      <c r="H78" s="20" t="n">
        <v>4.66391654</v>
      </c>
      <c r="I78" s="18" t="s">
        <v>481</v>
      </c>
      <c r="J78" s="20" t="s">
        <v>481</v>
      </c>
      <c r="K78" s="18" t="s">
        <v>481</v>
      </c>
      <c r="L78" s="20" t="s">
        <v>481</v>
      </c>
      <c r="M78" s="18" t="s">
        <v>481</v>
      </c>
      <c r="N78" s="20" t="s">
        <v>481</v>
      </c>
      <c r="O78" s="18" t="s">
        <v>481</v>
      </c>
      <c r="P78" s="20" t="s">
        <v>481</v>
      </c>
      <c r="Q78" s="18" t="s">
        <v>481</v>
      </c>
      <c r="R78" s="20" t="s">
        <v>481</v>
      </c>
    </row>
    <row customHeight="1" ht="25" r="79" spans="1:18">
      <c r="A79" s="15" t="s">
        <v>554</v>
      </c>
      <c r="B79" s="17" t="n">
        <v>1657</v>
      </c>
      <c r="C79" s="18">
        <f>(0.0/B79*100)</f>
        <v/>
      </c>
      <c r="D79" s="19" t="n">
        <v>1657</v>
      </c>
      <c r="E79" s="18" t="n">
        <v>446.03262442</v>
      </c>
      <c r="F79" s="20" t="n">
        <v>7.77699419</v>
      </c>
      <c r="G79" s="18" t="n">
        <v>467.31353486</v>
      </c>
      <c r="H79" s="20" t="n">
        <v>7.97987256</v>
      </c>
      <c r="I79" s="18" t="s">
        <v>481</v>
      </c>
      <c r="J79" s="20" t="s">
        <v>481</v>
      </c>
      <c r="K79" s="18" t="s">
        <v>481</v>
      </c>
      <c r="L79" s="20" t="s">
        <v>481</v>
      </c>
      <c r="M79" s="18" t="s">
        <v>481</v>
      </c>
      <c r="N79" s="20" t="s">
        <v>481</v>
      </c>
      <c r="O79" s="18" t="s">
        <v>481</v>
      </c>
      <c r="P79" s="20" t="s">
        <v>481</v>
      </c>
      <c r="Q79" s="18" t="s">
        <v>481</v>
      </c>
      <c r="R79" s="20" t="s">
        <v>481</v>
      </c>
    </row>
    <row r="80" spans="1:18">
      <c r="A80" s="15" t="s">
        <v>555</v>
      </c>
      <c r="B80" s="17" t="n">
        <v>7841</v>
      </c>
      <c r="C80" s="18">
        <f>(0.0/B80*100)</f>
        <v/>
      </c>
      <c r="D80" s="19" t="n">
        <v>7841</v>
      </c>
      <c r="E80" s="18" t="n">
        <v>460.57715452</v>
      </c>
      <c r="F80" s="20" t="n">
        <v>4.62524749</v>
      </c>
      <c r="G80" s="18" t="n">
        <v>459.10375807</v>
      </c>
      <c r="H80" s="20" t="n">
        <v>4.68901133</v>
      </c>
      <c r="I80" s="18" t="s">
        <v>481</v>
      </c>
      <c r="J80" s="20" t="s">
        <v>481</v>
      </c>
      <c r="K80" s="18" t="s">
        <v>481</v>
      </c>
      <c r="L80" s="20" t="s">
        <v>481</v>
      </c>
      <c r="M80" s="18" t="s">
        <v>481</v>
      </c>
      <c r="N80" s="20" t="s">
        <v>481</v>
      </c>
      <c r="O80" s="18" t="s">
        <v>481</v>
      </c>
      <c r="P80" s="20" t="s">
        <v>481</v>
      </c>
      <c r="Q80" s="18" t="s">
        <v>481</v>
      </c>
      <c r="R80" s="20" t="s">
        <v>481</v>
      </c>
    </row>
    <row r="81" spans="1:18">
      <c r="A81" s="23" t="s">
        <v>556</v>
      </c>
      <c r="B81" s="17" t="n">
        <v>8861</v>
      </c>
      <c r="C81" s="18">
        <f>(0.0/B81*100)</f>
        <v/>
      </c>
      <c r="D81" s="19" t="n">
        <v>8861</v>
      </c>
      <c r="E81" s="18" t="n">
        <v>449.19733783</v>
      </c>
      <c r="F81" s="20" t="n">
        <v>3.16267</v>
      </c>
      <c r="G81" s="18" t="n">
        <v>442.67251745</v>
      </c>
      <c r="H81" s="20" t="n">
        <v>3.859945</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590</v>
      </c>
    </row>
    <row customHeight="1" ht="30" r="4" spans="1:24">
      <c r="A4" s="6" t="n"/>
      <c r="B4" s="7" t="s">
        <v>462</v>
      </c>
      <c r="C4" s="7" t="s">
        <v>463</v>
      </c>
      <c r="D4" s="8" t="s">
        <v>462</v>
      </c>
      <c r="E4" s="9" t="s">
        <v>591</v>
      </c>
      <c r="F4" s="10" t="n"/>
      <c r="G4" s="9" t="s">
        <v>592</v>
      </c>
      <c r="H4" s="10" t="n"/>
      <c r="I4" s="9" t="s">
        <v>593</v>
      </c>
      <c r="J4" s="10" t="n"/>
      <c r="K4" s="9" t="s">
        <v>594</v>
      </c>
      <c r="L4" s="10" t="n"/>
      <c r="M4" s="9" t="s">
        <v>595</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(343.0/B7*100)</f>
        <v/>
      </c>
      <c r="D7" s="19" t="n">
        <v>14187</v>
      </c>
      <c r="E7" s="18" t="n">
        <v>510.24348839</v>
      </c>
      <c r="F7" s="20" t="n">
        <v>1.73406843</v>
      </c>
      <c r="G7" s="18" t="n">
        <v>482.5849563</v>
      </c>
      <c r="H7" s="20" t="n">
        <v>4.14592653</v>
      </c>
      <c r="I7" s="18" t="n">
        <v>472.2695065</v>
      </c>
      <c r="J7" s="20" t="n">
        <v>3.48563973</v>
      </c>
      <c r="K7" s="18" t="n">
        <v>455.3976432</v>
      </c>
      <c r="L7" s="20" t="n">
        <v>6.080489</v>
      </c>
      <c r="M7" s="18" t="n">
        <v>444.44427413</v>
      </c>
      <c r="N7" s="20" t="n">
        <v>14.61984534</v>
      </c>
      <c r="O7" s="18" t="s">
        <v>481</v>
      </c>
      <c r="P7" s="20" t="s">
        <v>481</v>
      </c>
      <c r="Q7" s="18" t="s">
        <v>481</v>
      </c>
      <c r="R7" s="20" t="s">
        <v>481</v>
      </c>
      <c r="S7" s="18" t="s">
        <v>481</v>
      </c>
      <c r="T7" s="20" t="s">
        <v>481</v>
      </c>
      <c r="U7" s="18" t="s">
        <v>481</v>
      </c>
      <c r="V7" s="20" t="s">
        <v>481</v>
      </c>
      <c r="W7" s="18" t="n">
        <v>427.31666187</v>
      </c>
      <c r="X7" s="20" t="n">
        <v>6.32442148</v>
      </c>
    </row>
    <row r="8" spans="1:24">
      <c r="A8" s="15" t="s">
        <v>483</v>
      </c>
      <c r="B8" s="17" t="n">
        <v>7007</v>
      </c>
      <c r="C8" s="18">
        <f>(20.0/B8*100)</f>
        <v/>
      </c>
      <c r="D8" s="19" t="n">
        <v>6987</v>
      </c>
      <c r="E8" s="18" t="n">
        <v>523.9773163</v>
      </c>
      <c r="F8" s="20" t="n">
        <v>3.5566822</v>
      </c>
      <c r="G8" s="18" t="n">
        <v>491.93063907</v>
      </c>
      <c r="H8" s="20" t="n">
        <v>3.21116715</v>
      </c>
      <c r="I8" s="18" t="n">
        <v>449.82199396</v>
      </c>
      <c r="J8" s="20" t="n">
        <v>6.97074285</v>
      </c>
      <c r="K8" s="18" t="n">
        <v>401.96961511</v>
      </c>
      <c r="L8" s="20" t="n">
        <v>12.56749727</v>
      </c>
      <c r="M8" s="18" t="n">
        <v>413.79334787</v>
      </c>
      <c r="N8" s="20" t="n">
        <v>12.65001955</v>
      </c>
      <c r="O8" s="18" t="s">
        <v>481</v>
      </c>
      <c r="P8" s="20" t="s">
        <v>481</v>
      </c>
      <c r="Q8" s="18" t="s">
        <v>481</v>
      </c>
      <c r="R8" s="20" t="s">
        <v>481</v>
      </c>
      <c r="S8" s="18" t="s">
        <v>481</v>
      </c>
      <c r="T8" s="20" t="s">
        <v>481</v>
      </c>
      <c r="U8" s="18" t="s">
        <v>481</v>
      </c>
      <c r="V8" s="20" t="s">
        <v>481</v>
      </c>
      <c r="W8" s="18" t="n">
        <v>427.10041748</v>
      </c>
      <c r="X8" s="20" t="n">
        <v>9.10271526</v>
      </c>
    </row>
    <row r="9" spans="1:24">
      <c r="A9" s="15" t="s">
        <v>484</v>
      </c>
      <c r="B9" s="17" t="n">
        <v>9651</v>
      </c>
      <c r="C9" s="18">
        <f>(76.0/B9*100)</f>
        <v/>
      </c>
      <c r="D9" s="19" t="n">
        <v>9575</v>
      </c>
      <c r="E9" s="18" t="n">
        <v>539.34836348</v>
      </c>
      <c r="F9" s="20" t="n">
        <v>2.39245779</v>
      </c>
      <c r="G9" s="18" t="n">
        <v>469.46903148</v>
      </c>
      <c r="H9" s="20" t="n">
        <v>2.81676958</v>
      </c>
      <c r="I9" s="18" t="n">
        <v>467.77742875</v>
      </c>
      <c r="J9" s="20" t="n">
        <v>3.81531497</v>
      </c>
      <c r="K9" s="18" t="n">
        <v>440.88223371</v>
      </c>
      <c r="L9" s="20" t="n">
        <v>7.96934514</v>
      </c>
      <c r="M9" s="18" t="n">
        <v>420.65380084</v>
      </c>
      <c r="N9" s="20" t="n">
        <v>8.59039649</v>
      </c>
      <c r="O9" s="18" t="s">
        <v>481</v>
      </c>
      <c r="P9" s="20" t="s">
        <v>481</v>
      </c>
      <c r="Q9" s="18" t="s">
        <v>481</v>
      </c>
      <c r="R9" s="20" t="s">
        <v>481</v>
      </c>
      <c r="S9" s="18" t="s">
        <v>481</v>
      </c>
      <c r="T9" s="20" t="s">
        <v>481</v>
      </c>
      <c r="U9" s="18" t="s">
        <v>481</v>
      </c>
      <c r="V9" s="20" t="s">
        <v>481</v>
      </c>
      <c r="W9" s="18" t="n">
        <v>438.6270662</v>
      </c>
      <c r="X9" s="20" t="n">
        <v>5.73833892</v>
      </c>
    </row>
    <row r="10" spans="1:24">
      <c r="A10" s="15" t="s">
        <v>485</v>
      </c>
      <c r="B10" s="17" t="n">
        <v>20058</v>
      </c>
      <c r="C10" s="18">
        <f>(526.0/B10*100)</f>
        <v/>
      </c>
      <c r="D10" s="19" t="n">
        <v>19532</v>
      </c>
      <c r="E10" s="18" t="n">
        <v>520.85309241</v>
      </c>
      <c r="F10" s="20" t="n">
        <v>2.3783985</v>
      </c>
      <c r="G10" s="18" t="s">
        <v>481</v>
      </c>
      <c r="H10" s="20" t="s">
        <v>481</v>
      </c>
      <c r="I10" s="18" t="n">
        <v>471.58602774</v>
      </c>
      <c r="J10" s="20" t="n">
        <v>5.46584565</v>
      </c>
      <c r="K10" s="18" t="n">
        <v>491.03035749</v>
      </c>
      <c r="L10" s="20" t="n">
        <v>15.95475829</v>
      </c>
      <c r="M10" s="18" t="n">
        <v>482.88410856</v>
      </c>
      <c r="N10" s="20" t="n">
        <v>15.11682241</v>
      </c>
      <c r="O10" s="18" t="s">
        <v>481</v>
      </c>
      <c r="P10" s="20" t="s">
        <v>481</v>
      </c>
      <c r="Q10" s="18" t="s">
        <v>481</v>
      </c>
      <c r="R10" s="20" t="s">
        <v>481</v>
      </c>
      <c r="S10" s="18" t="s">
        <v>481</v>
      </c>
      <c r="T10" s="20" t="s">
        <v>481</v>
      </c>
      <c r="U10" s="18" t="s">
        <v>481</v>
      </c>
      <c r="V10" s="20" t="s">
        <v>481</v>
      </c>
      <c r="W10" s="18" t="n">
        <v>487.69032591</v>
      </c>
      <c r="X10" s="20" t="n">
        <v>9.291032080000001</v>
      </c>
    </row>
    <row r="11" spans="1:24">
      <c r="A11" s="15" t="s">
        <v>486</v>
      </c>
      <c r="B11" s="17" t="n">
        <v>7053</v>
      </c>
      <c r="C11" s="18">
        <f>(45.0/B11*100)</f>
        <v/>
      </c>
      <c r="D11" s="19" t="n">
        <v>7008</v>
      </c>
      <c r="E11" s="18" t="n">
        <v>445.19078324</v>
      </c>
      <c r="F11" s="20" t="n">
        <v>3.08184059</v>
      </c>
      <c r="G11" s="18" t="n">
        <v>433.0977506</v>
      </c>
      <c r="H11" s="20" t="n">
        <v>3.31384671</v>
      </c>
      <c r="I11" s="18" t="n">
        <v>389.47872898</v>
      </c>
      <c r="J11" s="20" t="n">
        <v>3.9184249</v>
      </c>
      <c r="K11" s="18" t="n">
        <v>352.16135379</v>
      </c>
      <c r="L11" s="20" t="n">
        <v>7.37415048</v>
      </c>
      <c r="M11" s="18" t="n">
        <v>363.64146808</v>
      </c>
      <c r="N11" s="20" t="n">
        <v>8.152071660000001</v>
      </c>
      <c r="O11" s="18" t="s">
        <v>481</v>
      </c>
      <c r="P11" s="20" t="s">
        <v>481</v>
      </c>
      <c r="Q11" s="18" t="s">
        <v>481</v>
      </c>
      <c r="R11" s="20" t="s">
        <v>481</v>
      </c>
      <c r="S11" s="18" t="s">
        <v>481</v>
      </c>
      <c r="T11" s="20" t="s">
        <v>481</v>
      </c>
      <c r="U11" s="18" t="s">
        <v>481</v>
      </c>
      <c r="V11" s="20" t="s">
        <v>481</v>
      </c>
      <c r="W11" s="18" t="n">
        <v>406.76044437</v>
      </c>
      <c r="X11" s="20" t="n">
        <v>7.26252814</v>
      </c>
    </row>
    <row r="12" spans="1:24">
      <c r="A12" s="15" t="s">
        <v>487</v>
      </c>
      <c r="B12" s="17" t="n">
        <v>6894</v>
      </c>
      <c r="C12" s="18">
        <f>(0.0/B12*100)</f>
        <v/>
      </c>
      <c r="D12" s="19" t="n">
        <v>6894</v>
      </c>
      <c r="E12" s="18" t="n">
        <v>514.97074264</v>
      </c>
      <c r="F12" s="20" t="n">
        <v>2.45127001</v>
      </c>
      <c r="G12" s="18" t="n">
        <v>465.89871599</v>
      </c>
      <c r="H12" s="20" t="n">
        <v>3.21331817</v>
      </c>
      <c r="I12" s="18" t="n">
        <v>458.86804347</v>
      </c>
      <c r="J12" s="20" t="n">
        <v>7.44022885</v>
      </c>
      <c r="K12" s="18" t="n">
        <v>438.90449865</v>
      </c>
      <c r="L12" s="20" t="n">
        <v>7.61145097</v>
      </c>
      <c r="M12" s="18" t="n">
        <v>369.99738662</v>
      </c>
      <c r="N12" s="20" t="n">
        <v>30.99031417</v>
      </c>
      <c r="O12" s="18" t="s">
        <v>481</v>
      </c>
      <c r="P12" s="20" t="s">
        <v>481</v>
      </c>
      <c r="Q12" s="18" t="s">
        <v>481</v>
      </c>
      <c r="R12" s="20" t="s">
        <v>481</v>
      </c>
      <c r="S12" s="18" t="s">
        <v>481</v>
      </c>
      <c r="T12" s="20" t="s">
        <v>481</v>
      </c>
      <c r="U12" s="18" t="s">
        <v>481</v>
      </c>
      <c r="V12" s="20" t="s">
        <v>481</v>
      </c>
      <c r="W12" s="18" t="n">
        <v>476.11259233</v>
      </c>
      <c r="X12" s="20" t="n">
        <v>7.39556494</v>
      </c>
    </row>
    <row r="13" spans="1:24">
      <c r="A13" s="15" t="s">
        <v>488</v>
      </c>
      <c r="B13" s="17" t="n">
        <v>7161</v>
      </c>
      <c r="C13" s="18">
        <f>(98.0/B13*100)</f>
        <v/>
      </c>
      <c r="D13" s="19" t="n">
        <v>7063</v>
      </c>
      <c r="E13" s="18" t="n">
        <v>531.1132347400001</v>
      </c>
      <c r="F13" s="20" t="n">
        <v>2.46853494</v>
      </c>
      <c r="G13" s="18" t="n">
        <v>499.71664031</v>
      </c>
      <c r="H13" s="20" t="n">
        <v>3.95373915</v>
      </c>
      <c r="I13" s="18" t="n">
        <v>481.30105394</v>
      </c>
      <c r="J13" s="20" t="n">
        <v>3.07655444</v>
      </c>
      <c r="K13" s="18" t="n">
        <v>428.68965334</v>
      </c>
      <c r="L13" s="20" t="n">
        <v>11.37514562</v>
      </c>
      <c r="M13" s="18" t="n">
        <v>423.79236077</v>
      </c>
      <c r="N13" s="20" t="n">
        <v>13.42223813</v>
      </c>
      <c r="O13" s="18" t="s">
        <v>481</v>
      </c>
      <c r="P13" s="20" t="s">
        <v>481</v>
      </c>
      <c r="Q13" s="18" t="s">
        <v>481</v>
      </c>
      <c r="R13" s="20" t="s">
        <v>481</v>
      </c>
      <c r="S13" s="18" t="s">
        <v>481</v>
      </c>
      <c r="T13" s="20" t="s">
        <v>481</v>
      </c>
      <c r="U13" s="18" t="s">
        <v>481</v>
      </c>
      <c r="V13" s="20" t="s">
        <v>481</v>
      </c>
      <c r="W13" s="18" t="n">
        <v>446.16236286</v>
      </c>
      <c r="X13" s="20" t="n">
        <v>9.332382730000001</v>
      </c>
    </row>
    <row r="14" spans="1:24">
      <c r="A14" s="15" t="s">
        <v>489</v>
      </c>
      <c r="B14" s="17" t="n">
        <v>5587</v>
      </c>
      <c r="C14" s="18">
        <f>(74.0/B14*100)</f>
        <v/>
      </c>
      <c r="D14" s="19" t="n">
        <v>5513</v>
      </c>
      <c r="E14" s="18" t="n">
        <v>529.75188381</v>
      </c>
      <c r="F14" s="20" t="n">
        <v>2.45525392</v>
      </c>
      <c r="G14" s="18" t="n">
        <v>513.52470834</v>
      </c>
      <c r="H14" s="20" t="n">
        <v>3.44885383</v>
      </c>
      <c r="I14" s="18" t="n">
        <v>489.45062739</v>
      </c>
      <c r="J14" s="20" t="n">
        <v>3.79033769</v>
      </c>
      <c r="K14" s="18" t="n">
        <v>496.51944186</v>
      </c>
      <c r="L14" s="20" t="n">
        <v>17.84546753</v>
      </c>
      <c r="M14" s="18" t="n">
        <v>413.56186253</v>
      </c>
      <c r="N14" s="20" t="n">
        <v>27.69458168</v>
      </c>
      <c r="O14" s="18" t="s">
        <v>481</v>
      </c>
      <c r="P14" s="20" t="s">
        <v>481</v>
      </c>
      <c r="Q14" s="18" t="s">
        <v>481</v>
      </c>
      <c r="R14" s="20" t="s">
        <v>481</v>
      </c>
      <c r="S14" s="18" t="s">
        <v>481</v>
      </c>
      <c r="T14" s="20" t="s">
        <v>481</v>
      </c>
      <c r="U14" s="18" t="s">
        <v>481</v>
      </c>
      <c r="V14" s="20" t="s">
        <v>481</v>
      </c>
      <c r="W14" s="18" t="n">
        <v>494.8927326</v>
      </c>
      <c r="X14" s="20" t="n">
        <v>13.5026849</v>
      </c>
    </row>
    <row r="15" spans="1:24">
      <c r="A15" s="15" t="s">
        <v>490</v>
      </c>
      <c r="B15" s="17" t="n">
        <v>5882</v>
      </c>
      <c r="C15" s="18">
        <f>(52.0/B15*100)</f>
        <v/>
      </c>
      <c r="D15" s="19" t="n">
        <v>5830</v>
      </c>
      <c r="E15" s="18" t="n">
        <v>530.8648326</v>
      </c>
      <c r="F15" s="20" t="n">
        <v>2.5566811</v>
      </c>
      <c r="G15" s="18" t="n">
        <v>500.40114209</v>
      </c>
      <c r="H15" s="20" t="n">
        <v>2.52788013</v>
      </c>
      <c r="I15" s="18" t="n">
        <v>461.02521248</v>
      </c>
      <c r="J15" s="20" t="n">
        <v>7.75615917</v>
      </c>
      <c r="K15" s="18" t="n">
        <v>482.80672168</v>
      </c>
      <c r="L15" s="20" t="n">
        <v>9.99788543</v>
      </c>
      <c r="M15" s="18" t="n">
        <v>398.11663433</v>
      </c>
      <c r="N15" s="20" t="n">
        <v>17.15353916</v>
      </c>
      <c r="O15" s="18" t="s">
        <v>481</v>
      </c>
      <c r="P15" s="20" t="s">
        <v>481</v>
      </c>
      <c r="Q15" s="18" t="s">
        <v>481</v>
      </c>
      <c r="R15" s="20" t="s">
        <v>481</v>
      </c>
      <c r="S15" s="18" t="s">
        <v>481</v>
      </c>
      <c r="T15" s="20" t="s">
        <v>481</v>
      </c>
      <c r="U15" s="18" t="s">
        <v>481</v>
      </c>
      <c r="V15" s="20" t="s">
        <v>481</v>
      </c>
      <c r="W15" s="18" t="n">
        <v>457.42415828</v>
      </c>
      <c r="X15" s="20" t="n">
        <v>9.178201659999999</v>
      </c>
    </row>
    <row r="16" spans="1:24">
      <c r="A16" s="15" t="s">
        <v>491</v>
      </c>
      <c r="B16" s="17" t="n">
        <v>6108</v>
      </c>
      <c r="C16" s="18">
        <f>(98.0/B16*100)</f>
        <v/>
      </c>
      <c r="D16" s="19" t="n">
        <v>6010</v>
      </c>
      <c r="E16" s="18" t="n">
        <v>525.37709806</v>
      </c>
      <c r="F16" s="20" t="n">
        <v>2.35078332</v>
      </c>
      <c r="G16" s="18" t="n">
        <v>467.71848014</v>
      </c>
      <c r="H16" s="20" t="n">
        <v>3.54833493</v>
      </c>
      <c r="I16" s="18" t="n">
        <v>442.44645111</v>
      </c>
      <c r="J16" s="20" t="n">
        <v>4.49521247</v>
      </c>
      <c r="K16" s="18" t="n">
        <v>417.84432639</v>
      </c>
      <c r="L16" s="20" t="n">
        <v>15.51879211</v>
      </c>
      <c r="M16" s="18" t="n">
        <v>402.07715688</v>
      </c>
      <c r="N16" s="20" t="n">
        <v>12.322921</v>
      </c>
      <c r="O16" s="18" t="s">
        <v>481</v>
      </c>
      <c r="P16" s="20" t="s">
        <v>481</v>
      </c>
      <c r="Q16" s="18" t="s">
        <v>481</v>
      </c>
      <c r="R16" s="20" t="s">
        <v>481</v>
      </c>
      <c r="S16" s="18" t="s">
        <v>481</v>
      </c>
      <c r="T16" s="20" t="s">
        <v>481</v>
      </c>
      <c r="U16" s="18" t="s">
        <v>481</v>
      </c>
      <c r="V16" s="20" t="s">
        <v>481</v>
      </c>
      <c r="W16" s="18" t="n">
        <v>425.53206635</v>
      </c>
      <c r="X16" s="20" t="n">
        <v>7.72852705</v>
      </c>
    </row>
    <row r="17" spans="1:24">
      <c r="A17" s="15" t="s">
        <v>492</v>
      </c>
      <c r="B17" s="17" t="n">
        <v>6504</v>
      </c>
      <c r="C17" s="18">
        <f>(658.0/B17*100)</f>
        <v/>
      </c>
      <c r="D17" s="19" t="n">
        <v>5846</v>
      </c>
      <c r="E17" s="18" t="n">
        <v>543.25405563</v>
      </c>
      <c r="F17" s="20" t="n">
        <v>3.51589572</v>
      </c>
      <c r="G17" s="18" t="n">
        <v>522.67399283</v>
      </c>
      <c r="H17" s="20" t="n">
        <v>4.45148794</v>
      </c>
      <c r="I17" s="18" t="n">
        <v>501.33418442</v>
      </c>
      <c r="J17" s="20" t="n">
        <v>3.10216588</v>
      </c>
      <c r="K17" s="18" t="n">
        <v>341.10072408</v>
      </c>
      <c r="L17" s="20" t="n">
        <v>25.28042303</v>
      </c>
      <c r="M17" s="18" t="n">
        <v>439.15386106</v>
      </c>
      <c r="N17" s="20" t="n">
        <v>10.19410969</v>
      </c>
      <c r="O17" s="18" t="s">
        <v>481</v>
      </c>
      <c r="P17" s="20" t="s">
        <v>481</v>
      </c>
      <c r="Q17" s="18" t="s">
        <v>481</v>
      </c>
      <c r="R17" s="20" t="s">
        <v>481</v>
      </c>
      <c r="S17" s="18" t="n">
        <v>456.7857471</v>
      </c>
      <c r="T17" s="20" t="n">
        <v>9.27706182</v>
      </c>
      <c r="U17" s="18" t="s">
        <v>481</v>
      </c>
      <c r="V17" s="20" t="s">
        <v>481</v>
      </c>
      <c r="W17" s="18" t="n">
        <v>465.40968681</v>
      </c>
      <c r="X17" s="20" t="n">
        <v>6.58289293</v>
      </c>
    </row>
    <row r="18" spans="1:24">
      <c r="A18" s="15" t="s">
        <v>493</v>
      </c>
      <c r="B18" s="17" t="n">
        <v>5532</v>
      </c>
      <c r="C18" s="18">
        <f>(28.0/B18*100)</f>
        <v/>
      </c>
      <c r="D18" s="19" t="n">
        <v>5504</v>
      </c>
      <c r="E18" s="18" t="n">
        <v>471.08243933</v>
      </c>
      <c r="F18" s="20" t="n">
        <v>3.08541717</v>
      </c>
      <c r="G18" s="18" t="n">
        <v>429.59695056</v>
      </c>
      <c r="H18" s="20" t="n">
        <v>7.47632738</v>
      </c>
      <c r="I18" s="18" t="n">
        <v>413.44027941</v>
      </c>
      <c r="J18" s="20" t="n">
        <v>5.94498954</v>
      </c>
      <c r="K18" s="18" t="n">
        <v>408.68741876</v>
      </c>
      <c r="L18" s="20" t="n">
        <v>8.22406881</v>
      </c>
      <c r="M18" s="18" t="n">
        <v>391.05650486</v>
      </c>
      <c r="N18" s="20" t="n">
        <v>14.36541754</v>
      </c>
      <c r="O18" s="18" t="s">
        <v>481</v>
      </c>
      <c r="P18" s="20" t="s">
        <v>481</v>
      </c>
      <c r="Q18" s="18" t="s">
        <v>481</v>
      </c>
      <c r="R18" s="20" t="s">
        <v>481</v>
      </c>
      <c r="S18" s="18" t="s">
        <v>481</v>
      </c>
      <c r="T18" s="20" t="s">
        <v>481</v>
      </c>
      <c r="U18" s="18" t="s">
        <v>481</v>
      </c>
      <c r="V18" s="20" t="s">
        <v>481</v>
      </c>
      <c r="W18" s="18" t="n">
        <v>409.81904331</v>
      </c>
      <c r="X18" s="20" t="n">
        <v>18.16834306</v>
      </c>
    </row>
    <row r="19" spans="1:24">
      <c r="A19" s="15" t="s">
        <v>494</v>
      </c>
      <c r="B19" s="17" t="n">
        <v>5658</v>
      </c>
      <c r="C19" s="18">
        <f>(58.0/B19*100)</f>
        <v/>
      </c>
      <c r="D19" s="19" t="n">
        <v>5600</v>
      </c>
      <c r="E19" s="18" t="n">
        <v>508.01332974</v>
      </c>
      <c r="F19" s="20" t="n">
        <v>2.66865357</v>
      </c>
      <c r="G19" s="18" t="n">
        <v>446.87517829</v>
      </c>
      <c r="H19" s="20" t="n">
        <v>4.01520791</v>
      </c>
      <c r="I19" s="18" t="n">
        <v>395.09043754</v>
      </c>
      <c r="J19" s="20" t="n">
        <v>4.44223021</v>
      </c>
      <c r="K19" s="18" t="n">
        <v>395.89348069</v>
      </c>
      <c r="L19" s="20" t="n">
        <v>17.71974004</v>
      </c>
      <c r="M19" s="18" t="n">
        <v>353.68236962</v>
      </c>
      <c r="N19" s="20" t="n">
        <v>23.41845633</v>
      </c>
      <c r="O19" s="18" t="s">
        <v>481</v>
      </c>
      <c r="P19" s="20" t="s">
        <v>481</v>
      </c>
      <c r="Q19" s="18" t="s">
        <v>481</v>
      </c>
      <c r="R19" s="20" t="s">
        <v>481</v>
      </c>
      <c r="S19" s="18" t="s">
        <v>481</v>
      </c>
      <c r="T19" s="20" t="s">
        <v>481</v>
      </c>
      <c r="U19" s="18" t="s">
        <v>481</v>
      </c>
      <c r="V19" s="20" t="s">
        <v>481</v>
      </c>
      <c r="W19" s="18" t="n">
        <v>458.03810346</v>
      </c>
      <c r="X19" s="20" t="n">
        <v>12.27101076</v>
      </c>
    </row>
    <row r="20" spans="1:24">
      <c r="A20" s="15" t="s">
        <v>495</v>
      </c>
      <c r="B20" s="17" t="n">
        <v>3371</v>
      </c>
      <c r="C20" s="18">
        <f>(74.0/B20*100)</f>
        <v/>
      </c>
      <c r="D20" s="19" t="n">
        <v>3297</v>
      </c>
      <c r="E20" s="18" t="n">
        <v>504.48835804</v>
      </c>
      <c r="F20" s="20" t="n">
        <v>2.74768927</v>
      </c>
      <c r="G20" s="18" t="n">
        <v>472.44610911</v>
      </c>
      <c r="H20" s="20" t="n">
        <v>4.75370106</v>
      </c>
      <c r="I20" s="18" t="n">
        <v>454.17831158</v>
      </c>
      <c r="J20" s="20" t="n">
        <v>4.10490309</v>
      </c>
      <c r="K20" s="18" t="s">
        <v>481</v>
      </c>
      <c r="L20" s="20" t="s">
        <v>481</v>
      </c>
      <c r="M20" s="18" t="n">
        <v>416.282409</v>
      </c>
      <c r="N20" s="20" t="n">
        <v>19.24633004</v>
      </c>
      <c r="O20" s="18" t="s">
        <v>481</v>
      </c>
      <c r="P20" s="20" t="s">
        <v>481</v>
      </c>
      <c r="Q20" s="18" t="s">
        <v>481</v>
      </c>
      <c r="R20" s="20" t="s">
        <v>481</v>
      </c>
      <c r="S20" s="18" t="s">
        <v>481</v>
      </c>
      <c r="T20" s="20" t="s">
        <v>481</v>
      </c>
      <c r="U20" s="18" t="s">
        <v>481</v>
      </c>
      <c r="V20" s="20" t="s">
        <v>481</v>
      </c>
      <c r="W20" s="18" t="n">
        <v>442.15414634</v>
      </c>
      <c r="X20" s="20" t="n">
        <v>11.60130787</v>
      </c>
    </row>
    <row r="21" spans="1:24">
      <c r="A21" s="15" t="s">
        <v>496</v>
      </c>
      <c r="B21" s="17" t="n">
        <v>5741</v>
      </c>
      <c r="C21" s="18">
        <f>(44.0/B21*100)</f>
        <v/>
      </c>
      <c r="D21" s="19" t="n">
        <v>5697</v>
      </c>
      <c r="E21" s="18" t="n">
        <v>514.7949276099999</v>
      </c>
      <c r="F21" s="20" t="n">
        <v>1.9841271</v>
      </c>
      <c r="G21" s="18" t="n">
        <v>488.83870441</v>
      </c>
      <c r="H21" s="20" t="n">
        <v>4.61993514</v>
      </c>
      <c r="I21" s="18" t="n">
        <v>471.06564243</v>
      </c>
      <c r="J21" s="20" t="n">
        <v>3.92731584</v>
      </c>
      <c r="K21" s="18" t="n">
        <v>459.403493</v>
      </c>
      <c r="L21" s="20" t="n">
        <v>8.28895393</v>
      </c>
      <c r="M21" s="18" t="n">
        <v>408.32531257</v>
      </c>
      <c r="N21" s="20" t="n">
        <v>17.60062556</v>
      </c>
      <c r="O21" s="18" t="s">
        <v>481</v>
      </c>
      <c r="P21" s="20" t="s">
        <v>481</v>
      </c>
      <c r="Q21" s="18" t="s">
        <v>481</v>
      </c>
      <c r="R21" s="20" t="s">
        <v>481</v>
      </c>
      <c r="S21" s="18" t="s">
        <v>481</v>
      </c>
      <c r="T21" s="20" t="s">
        <v>481</v>
      </c>
      <c r="U21" s="18" t="s">
        <v>481</v>
      </c>
      <c r="V21" s="20" t="s">
        <v>481</v>
      </c>
      <c r="W21" s="18" t="n">
        <v>476.77434648</v>
      </c>
      <c r="X21" s="20" t="n">
        <v>10.46608332</v>
      </c>
    </row>
    <row r="22" spans="1:24">
      <c r="A22" s="15" t="s">
        <v>497</v>
      </c>
      <c r="B22" s="17" t="n">
        <v>6598</v>
      </c>
      <c r="C22" s="18">
        <f>(33.0/B22*100)</f>
        <v/>
      </c>
      <c r="D22" s="19" t="n">
        <v>6565</v>
      </c>
      <c r="E22" s="18" t="n">
        <v>487.13538955</v>
      </c>
      <c r="F22" s="20" t="n">
        <v>3.71671202</v>
      </c>
      <c r="G22" s="18" t="n">
        <v>442.71188376</v>
      </c>
      <c r="H22" s="20" t="n">
        <v>4.31029004</v>
      </c>
      <c r="I22" s="18" t="n">
        <v>394.68463415</v>
      </c>
      <c r="J22" s="20" t="n">
        <v>6.63028042</v>
      </c>
      <c r="K22" s="18" t="n">
        <v>411.42826752</v>
      </c>
      <c r="L22" s="20" t="n">
        <v>7.65642903</v>
      </c>
      <c r="M22" s="18" t="n">
        <v>377.00862384</v>
      </c>
      <c r="N22" s="20" t="n">
        <v>12.98392357</v>
      </c>
      <c r="O22" s="18" t="s">
        <v>481</v>
      </c>
      <c r="P22" s="20" t="s">
        <v>481</v>
      </c>
      <c r="Q22" s="18" t="s">
        <v>481</v>
      </c>
      <c r="R22" s="20" t="s">
        <v>481</v>
      </c>
      <c r="S22" s="18" t="s">
        <v>481</v>
      </c>
      <c r="T22" s="20" t="s">
        <v>481</v>
      </c>
      <c r="U22" s="18" t="n">
        <v>465.43739607</v>
      </c>
      <c r="V22" s="20" t="n">
        <v>77.80842782000001</v>
      </c>
      <c r="W22" s="18" t="n">
        <v>437.66351298</v>
      </c>
      <c r="X22" s="20" t="n">
        <v>9.22474528</v>
      </c>
    </row>
    <row r="23" spans="1:24">
      <c r="A23" s="15" t="s">
        <v>498</v>
      </c>
      <c r="B23" s="17" t="n">
        <v>11583</v>
      </c>
      <c r="C23" s="18">
        <f>(210.0/B23*100)</f>
        <v/>
      </c>
      <c r="D23" s="19" t="n">
        <v>11373</v>
      </c>
      <c r="E23" s="18" t="n">
        <v>511.5633434</v>
      </c>
      <c r="F23" s="20" t="n">
        <v>3.26419354</v>
      </c>
      <c r="G23" s="18" t="n">
        <v>499.12320249</v>
      </c>
      <c r="H23" s="20" t="n">
        <v>4.565963</v>
      </c>
      <c r="I23" s="18" t="n">
        <v>462.33304782</v>
      </c>
      <c r="J23" s="20" t="n">
        <v>3.8968392</v>
      </c>
      <c r="K23" s="18" t="n">
        <v>435.13975308</v>
      </c>
      <c r="L23" s="20" t="n">
        <v>9.47578309</v>
      </c>
      <c r="M23" s="18" t="n">
        <v>413.44590815</v>
      </c>
      <c r="N23" s="20" t="n">
        <v>18.46328047</v>
      </c>
      <c r="O23" s="18" t="s">
        <v>481</v>
      </c>
      <c r="P23" s="20" t="s">
        <v>481</v>
      </c>
      <c r="Q23" s="18" t="s">
        <v>481</v>
      </c>
      <c r="R23" s="20" t="s">
        <v>481</v>
      </c>
      <c r="S23" s="18" t="s">
        <v>481</v>
      </c>
      <c r="T23" s="20" t="s">
        <v>481</v>
      </c>
      <c r="U23" s="18" t="s">
        <v>481</v>
      </c>
      <c r="V23" s="20" t="s">
        <v>481</v>
      </c>
      <c r="W23" s="18" t="n">
        <v>454.55665303</v>
      </c>
      <c r="X23" s="20" t="n">
        <v>12.84532528</v>
      </c>
    </row>
    <row r="24" spans="1:24">
      <c r="A24" s="15" t="s">
        <v>499</v>
      </c>
      <c r="B24" s="17" t="n">
        <v>6647</v>
      </c>
      <c r="C24" s="18">
        <f>(7.0/B24*100)</f>
        <v/>
      </c>
      <c r="D24" s="19" t="n">
        <v>6640</v>
      </c>
      <c r="E24" s="18" t="n">
        <v>537.89956141</v>
      </c>
      <c r="F24" s="20" t="n">
        <v>3.02663391</v>
      </c>
      <c r="G24" s="18" t="n">
        <v>527.97249938</v>
      </c>
      <c r="H24" s="20" t="n">
        <v>5.16657192</v>
      </c>
      <c r="I24" s="18" t="n">
        <v>489.32406479</v>
      </c>
      <c r="J24" s="20" t="n">
        <v>7.71285237</v>
      </c>
      <c r="K24" s="18" t="s">
        <v>481</v>
      </c>
      <c r="L24" s="20" t="s">
        <v>481</v>
      </c>
      <c r="M24" s="18" t="s">
        <v>481</v>
      </c>
      <c r="N24" s="20" t="s">
        <v>481</v>
      </c>
      <c r="O24" s="18" t="s">
        <v>481</v>
      </c>
      <c r="P24" s="20" t="s">
        <v>481</v>
      </c>
      <c r="Q24" s="18" t="s">
        <v>481</v>
      </c>
      <c r="R24" s="20" t="s">
        <v>481</v>
      </c>
      <c r="S24" s="18" t="s">
        <v>481</v>
      </c>
      <c r="T24" s="20" t="s">
        <v>481</v>
      </c>
      <c r="U24" s="18" t="s">
        <v>481</v>
      </c>
      <c r="V24" s="20" t="s">
        <v>481</v>
      </c>
      <c r="W24" s="18" t="n">
        <v>489.79693238</v>
      </c>
      <c r="X24" s="20" t="n">
        <v>9.30463542</v>
      </c>
    </row>
    <row r="25" spans="1:24">
      <c r="A25" s="15" t="s">
        <v>500</v>
      </c>
      <c r="B25" s="17" t="n">
        <v>5581</v>
      </c>
      <c r="C25" s="18">
        <f>(24.0/B25*100)</f>
        <v/>
      </c>
      <c r="D25" s="19" t="n">
        <v>5557</v>
      </c>
      <c r="E25" s="18" t="n">
        <v>532.57196599</v>
      </c>
      <c r="F25" s="20" t="n">
        <v>3.83783042</v>
      </c>
      <c r="G25" s="18" t="n">
        <v>520.66662374</v>
      </c>
      <c r="H25" s="20" t="n">
        <v>5.1846932</v>
      </c>
      <c r="I25" s="18" t="n">
        <v>477.1074171</v>
      </c>
      <c r="J25" s="20" t="n">
        <v>6.19788268</v>
      </c>
      <c r="K25" s="18" t="n">
        <v>452.14772894</v>
      </c>
      <c r="L25" s="20" t="n">
        <v>10.06728479</v>
      </c>
      <c r="M25" s="18" t="n">
        <v>462.59024617</v>
      </c>
      <c r="N25" s="20" t="n">
        <v>53.20294547</v>
      </c>
      <c r="O25" s="18" t="s">
        <v>481</v>
      </c>
      <c r="P25" s="20" t="s">
        <v>481</v>
      </c>
      <c r="Q25" s="18" t="s">
        <v>481</v>
      </c>
      <c r="R25" s="20" t="s">
        <v>481</v>
      </c>
      <c r="S25" s="18" t="s">
        <v>481</v>
      </c>
      <c r="T25" s="20" t="s">
        <v>481</v>
      </c>
      <c r="U25" s="18" t="s">
        <v>481</v>
      </c>
      <c r="V25" s="20" t="s">
        <v>481</v>
      </c>
      <c r="W25" s="18" t="n">
        <v>489.59699917</v>
      </c>
      <c r="X25" s="20" t="n">
        <v>20.5324272</v>
      </c>
    </row>
    <row r="26" spans="1:24">
      <c r="A26" s="15" t="s">
        <v>501</v>
      </c>
      <c r="B26" s="17" t="n">
        <v>4869</v>
      </c>
      <c r="C26" s="18">
        <f>(32.0/B26*100)</f>
        <v/>
      </c>
      <c r="D26" s="19" t="n">
        <v>4837</v>
      </c>
      <c r="E26" s="18" t="n">
        <v>490.93584743</v>
      </c>
      <c r="F26" s="20" t="n">
        <v>2.22664819</v>
      </c>
      <c r="G26" s="18" t="n">
        <v>483.6419086</v>
      </c>
      <c r="H26" s="20" t="n">
        <v>2.75466067</v>
      </c>
      <c r="I26" s="18" t="n">
        <v>442.62395549</v>
      </c>
      <c r="J26" s="20" t="n">
        <v>5.0616959</v>
      </c>
      <c r="K26" s="18" t="n">
        <v>423.00286105</v>
      </c>
      <c r="L26" s="20" t="n">
        <v>15.86598553</v>
      </c>
      <c r="M26" s="18" t="n">
        <v>397.14017194</v>
      </c>
      <c r="N26" s="20" t="n">
        <v>27.17950035</v>
      </c>
      <c r="O26" s="18" t="s">
        <v>481</v>
      </c>
      <c r="P26" s="20" t="s">
        <v>481</v>
      </c>
      <c r="Q26" s="18" t="s">
        <v>481</v>
      </c>
      <c r="R26" s="20" t="s">
        <v>481</v>
      </c>
      <c r="S26" s="18" t="s">
        <v>481</v>
      </c>
      <c r="T26" s="20" t="s">
        <v>481</v>
      </c>
      <c r="U26" s="18" t="s">
        <v>481</v>
      </c>
      <c r="V26" s="20" t="s">
        <v>481</v>
      </c>
      <c r="W26" s="18" t="n">
        <v>449.23446551</v>
      </c>
      <c r="X26" s="20" t="n">
        <v>10.92165701</v>
      </c>
    </row>
    <row r="27" spans="1:24">
      <c r="A27" s="15" t="s">
        <v>502</v>
      </c>
      <c r="B27" s="17" t="n">
        <v>5299</v>
      </c>
      <c r="C27" s="18">
        <f>(17.0/B27*100)</f>
        <v/>
      </c>
      <c r="D27" s="19" t="n">
        <v>5282</v>
      </c>
      <c r="E27" s="18" t="n">
        <v>525.2527323</v>
      </c>
      <c r="F27" s="20" t="n">
        <v>1.98333699</v>
      </c>
      <c r="G27" s="18" t="n">
        <v>483.2226658</v>
      </c>
      <c r="H27" s="20" t="n">
        <v>3.29187321</v>
      </c>
      <c r="I27" s="18" t="n">
        <v>448.52532703</v>
      </c>
      <c r="J27" s="20" t="n">
        <v>3.42501564</v>
      </c>
      <c r="K27" s="18" t="n">
        <v>444.93542368</v>
      </c>
      <c r="L27" s="20" t="n">
        <v>3.83143309</v>
      </c>
      <c r="M27" s="18" t="n">
        <v>433.20441203</v>
      </c>
      <c r="N27" s="20" t="n">
        <v>5.30944013</v>
      </c>
      <c r="O27" s="18" t="s">
        <v>481</v>
      </c>
      <c r="P27" s="20" t="s">
        <v>481</v>
      </c>
      <c r="Q27" s="18" t="s">
        <v>481</v>
      </c>
      <c r="R27" s="20" t="s">
        <v>481</v>
      </c>
      <c r="S27" s="18" t="s">
        <v>481</v>
      </c>
      <c r="T27" s="20" t="s">
        <v>481</v>
      </c>
      <c r="U27" s="18" t="s">
        <v>481</v>
      </c>
      <c r="V27" s="20" t="s">
        <v>481</v>
      </c>
      <c r="W27" s="18" t="n">
        <v>449.88942373</v>
      </c>
      <c r="X27" s="20" t="n">
        <v>4.93879742</v>
      </c>
    </row>
    <row r="28" spans="1:24">
      <c r="A28" s="15" t="s">
        <v>503</v>
      </c>
      <c r="B28" s="17" t="n">
        <v>7568</v>
      </c>
      <c r="C28" s="18">
        <f>(51.0/B28*100)</f>
        <v/>
      </c>
      <c r="D28" s="19" t="n">
        <v>7517</v>
      </c>
      <c r="E28" s="18" t="n">
        <v>430.03551307</v>
      </c>
      <c r="F28" s="20" t="n">
        <v>3.06507855</v>
      </c>
      <c r="G28" s="18" t="n">
        <v>445.39688362</v>
      </c>
      <c r="H28" s="20" t="n">
        <v>4.13593019</v>
      </c>
      <c r="I28" s="18" t="n">
        <v>402.23806878</v>
      </c>
      <c r="J28" s="20" t="n">
        <v>2.7307148</v>
      </c>
      <c r="K28" s="18" t="n">
        <v>389.43306961</v>
      </c>
      <c r="L28" s="20" t="n">
        <v>3.47923323</v>
      </c>
      <c r="M28" s="18" t="n">
        <v>379.92704937</v>
      </c>
      <c r="N28" s="20" t="n">
        <v>4.92032245</v>
      </c>
      <c r="O28" s="18" t="s">
        <v>481</v>
      </c>
      <c r="P28" s="20" t="s">
        <v>481</v>
      </c>
      <c r="Q28" s="18" t="s">
        <v>481</v>
      </c>
      <c r="R28" s="20" t="s">
        <v>481</v>
      </c>
      <c r="S28" s="18" t="s">
        <v>481</v>
      </c>
      <c r="T28" s="20" t="s">
        <v>481</v>
      </c>
      <c r="U28" s="18" t="s">
        <v>481</v>
      </c>
      <c r="V28" s="20" t="s">
        <v>481</v>
      </c>
      <c r="W28" s="18" t="n">
        <v>366.53777327</v>
      </c>
      <c r="X28" s="20" t="n">
        <v>14.73652904</v>
      </c>
    </row>
    <row r="29" spans="1:24">
      <c r="A29" s="15" t="s">
        <v>504</v>
      </c>
      <c r="B29" s="17" t="n">
        <v>5385</v>
      </c>
      <c r="C29" s="18">
        <f>(30.0/B29*100)</f>
        <v/>
      </c>
      <c r="D29" s="19" t="n">
        <v>5355</v>
      </c>
      <c r="E29" s="18" t="n">
        <v>536.59187674</v>
      </c>
      <c r="F29" s="20" t="n">
        <v>2.53828082</v>
      </c>
      <c r="G29" s="18" t="s">
        <v>481</v>
      </c>
      <c r="H29" s="20" t="s">
        <v>481</v>
      </c>
      <c r="I29" s="18" t="n">
        <v>498.27681622</v>
      </c>
      <c r="J29" s="20" t="n">
        <v>2.65236826</v>
      </c>
      <c r="K29" s="18" t="n">
        <v>470.42961322</v>
      </c>
      <c r="L29" s="20" t="n">
        <v>8.827353860000001</v>
      </c>
      <c r="M29" s="18" t="n">
        <v>433.56549587</v>
      </c>
      <c r="N29" s="20" t="n">
        <v>11.24809248</v>
      </c>
      <c r="O29" s="18" t="s">
        <v>481</v>
      </c>
      <c r="P29" s="20" t="s">
        <v>481</v>
      </c>
      <c r="Q29" s="18" t="s">
        <v>481</v>
      </c>
      <c r="R29" s="20" t="s">
        <v>481</v>
      </c>
      <c r="S29" s="18" t="s">
        <v>481</v>
      </c>
      <c r="T29" s="20" t="s">
        <v>481</v>
      </c>
      <c r="U29" s="18" t="s">
        <v>481</v>
      </c>
      <c r="V29" s="20" t="s">
        <v>481</v>
      </c>
      <c r="W29" s="18" t="n">
        <v>465.83060228</v>
      </c>
      <c r="X29" s="20" t="n">
        <v>13.19437255</v>
      </c>
    </row>
    <row r="30" spans="1:24">
      <c r="A30" s="15" t="s">
        <v>505</v>
      </c>
      <c r="B30" s="17" t="n">
        <v>4520</v>
      </c>
      <c r="C30" s="18">
        <f>(96.0/B30*100)</f>
        <v/>
      </c>
      <c r="D30" s="19" t="n">
        <v>4424</v>
      </c>
      <c r="E30" s="18" t="n">
        <v>531.77160673</v>
      </c>
      <c r="F30" s="20" t="n">
        <v>2.62434468</v>
      </c>
      <c r="G30" s="18" t="n">
        <v>482.53794472</v>
      </c>
      <c r="H30" s="20" t="n">
        <v>3.38137781</v>
      </c>
      <c r="I30" s="18" t="n">
        <v>469.8855263</v>
      </c>
      <c r="J30" s="20" t="n">
        <v>5.12344199</v>
      </c>
      <c r="K30" s="18" t="n">
        <v>457.54001575</v>
      </c>
      <c r="L30" s="20" t="n">
        <v>12.42938881</v>
      </c>
      <c r="M30" s="18" t="n">
        <v>436.84094632</v>
      </c>
      <c r="N30" s="20" t="n">
        <v>15.02248386</v>
      </c>
      <c r="O30" s="18" t="s">
        <v>481</v>
      </c>
      <c r="P30" s="20" t="s">
        <v>481</v>
      </c>
      <c r="Q30" s="18" t="s">
        <v>481</v>
      </c>
      <c r="R30" s="20" t="s">
        <v>481</v>
      </c>
      <c r="S30" s="18" t="s">
        <v>481</v>
      </c>
      <c r="T30" s="20" t="s">
        <v>481</v>
      </c>
      <c r="U30" s="18" t="s">
        <v>481</v>
      </c>
      <c r="V30" s="20" t="s">
        <v>481</v>
      </c>
      <c r="W30" s="18" t="n">
        <v>451.33557533</v>
      </c>
      <c r="X30" s="20" t="n">
        <v>5.82336693</v>
      </c>
    </row>
    <row r="31" spans="1:24">
      <c r="A31" s="15" t="s">
        <v>506</v>
      </c>
      <c r="B31" s="17" t="n">
        <v>5456</v>
      </c>
      <c r="C31" s="18">
        <f>(125.0/B31*100)</f>
        <v/>
      </c>
      <c r="D31" s="19" t="n">
        <v>5331</v>
      </c>
      <c r="E31" s="18" t="n">
        <v>520.5687771</v>
      </c>
      <c r="F31" s="20" t="n">
        <v>2.43717909</v>
      </c>
      <c r="G31" s="18" t="n">
        <v>489.05763325</v>
      </c>
      <c r="H31" s="20" t="n">
        <v>2.90264145</v>
      </c>
      <c r="I31" s="18" t="n">
        <v>461.84307996</v>
      </c>
      <c r="J31" s="20" t="n">
        <v>4.32481733</v>
      </c>
      <c r="K31" s="18" t="n">
        <v>443.29164517</v>
      </c>
      <c r="L31" s="20" t="n">
        <v>14.25793809</v>
      </c>
      <c r="M31" s="18" t="n">
        <v>427.09290706</v>
      </c>
      <c r="N31" s="20" t="n">
        <v>18.04393969</v>
      </c>
      <c r="O31" s="18" t="s">
        <v>481</v>
      </c>
      <c r="P31" s="20" t="s">
        <v>481</v>
      </c>
      <c r="Q31" s="18" t="s">
        <v>481</v>
      </c>
      <c r="R31" s="20" t="s">
        <v>481</v>
      </c>
      <c r="S31" s="18" t="s">
        <v>481</v>
      </c>
      <c r="T31" s="20" t="s">
        <v>481</v>
      </c>
      <c r="U31" s="18" t="s">
        <v>481</v>
      </c>
      <c r="V31" s="20" t="s">
        <v>481</v>
      </c>
      <c r="W31" s="18" t="n">
        <v>454.23668325</v>
      </c>
      <c r="X31" s="20" t="n">
        <v>9.175455530000001</v>
      </c>
    </row>
    <row r="32" spans="1:24">
      <c r="A32" s="15" t="s">
        <v>507</v>
      </c>
      <c r="B32" s="17" t="n">
        <v>4478</v>
      </c>
      <c r="C32" s="18">
        <f>(5.0/B32*100)</f>
        <v/>
      </c>
      <c r="D32" s="19" t="n">
        <v>4473</v>
      </c>
      <c r="E32" s="18" t="n">
        <v>519.1584768</v>
      </c>
      <c r="F32" s="20" t="n">
        <v>2.63045722</v>
      </c>
      <c r="G32" s="18" t="n">
        <v>476.5436468</v>
      </c>
      <c r="H32" s="20" t="n">
        <v>3.55962288</v>
      </c>
      <c r="I32" s="18" t="n">
        <v>486.85183678</v>
      </c>
      <c r="J32" s="20" t="n">
        <v>5.55025633</v>
      </c>
      <c r="K32" s="18" t="s">
        <v>481</v>
      </c>
      <c r="L32" s="20" t="s">
        <v>481</v>
      </c>
      <c r="M32" s="18" t="s">
        <v>481</v>
      </c>
      <c r="N32" s="20" t="s">
        <v>481</v>
      </c>
      <c r="O32" s="18" t="s">
        <v>481</v>
      </c>
      <c r="P32" s="20" t="s">
        <v>481</v>
      </c>
      <c r="Q32" s="18" t="s">
        <v>481</v>
      </c>
      <c r="R32" s="20" t="s">
        <v>481</v>
      </c>
      <c r="S32" s="18" t="s">
        <v>481</v>
      </c>
      <c r="T32" s="20" t="s">
        <v>481</v>
      </c>
      <c r="U32" s="18" t="s">
        <v>481</v>
      </c>
      <c r="V32" s="20" t="s">
        <v>481</v>
      </c>
      <c r="W32" s="18" t="n">
        <v>442.23209878</v>
      </c>
      <c r="X32" s="20" t="n">
        <v>14.4095469</v>
      </c>
    </row>
    <row r="33" spans="1:24">
      <c r="A33" s="15" t="s">
        <v>508</v>
      </c>
      <c r="B33" s="17" t="n">
        <v>7325</v>
      </c>
      <c r="C33" s="18">
        <f>(74.0/B33*100)</f>
        <v/>
      </c>
      <c r="D33" s="19" t="n">
        <v>7251</v>
      </c>
      <c r="E33" s="18" t="n">
        <v>542.48460401</v>
      </c>
      <c r="F33" s="20" t="n">
        <v>2.98621168</v>
      </c>
      <c r="G33" s="18" t="n">
        <v>479.88276937</v>
      </c>
      <c r="H33" s="20" t="n">
        <v>4.78132566</v>
      </c>
      <c r="I33" s="18" t="n">
        <v>465.02861266</v>
      </c>
      <c r="J33" s="20" t="n">
        <v>3.36908613</v>
      </c>
      <c r="K33" s="18" t="n">
        <v>462.45282444</v>
      </c>
      <c r="L33" s="20" t="n">
        <v>4.575433</v>
      </c>
      <c r="M33" s="18" t="n">
        <v>455.82069694</v>
      </c>
      <c r="N33" s="20" t="n">
        <v>5.18160969</v>
      </c>
      <c r="O33" s="18" t="s">
        <v>481</v>
      </c>
      <c r="P33" s="20" t="s">
        <v>481</v>
      </c>
      <c r="Q33" s="18" t="s">
        <v>481</v>
      </c>
      <c r="R33" s="20" t="s">
        <v>481</v>
      </c>
      <c r="S33" s="18" t="s">
        <v>481</v>
      </c>
      <c r="T33" s="20" t="s">
        <v>481</v>
      </c>
      <c r="U33" s="18" t="s">
        <v>481</v>
      </c>
      <c r="V33" s="20" t="s">
        <v>481</v>
      </c>
      <c r="W33" s="18" t="n">
        <v>437.31774325</v>
      </c>
      <c r="X33" s="20" t="n">
        <v>11.26631261</v>
      </c>
    </row>
    <row r="34" spans="1:24">
      <c r="A34" s="15" t="s">
        <v>509</v>
      </c>
      <c r="B34" s="17" t="n">
        <v>6350</v>
      </c>
      <c r="C34" s="18">
        <f>(65.0/B34*100)</f>
        <v/>
      </c>
      <c r="D34" s="19" t="n">
        <v>6285</v>
      </c>
      <c r="E34" s="18" t="n">
        <v>495.37276551</v>
      </c>
      <c r="F34" s="20" t="n">
        <v>2.75299412</v>
      </c>
      <c r="G34" s="18" t="n">
        <v>444.8937979</v>
      </c>
      <c r="H34" s="20" t="n">
        <v>3.85916012</v>
      </c>
      <c r="I34" s="18" t="n">
        <v>392.78878519</v>
      </c>
      <c r="J34" s="20" t="n">
        <v>7.80428179</v>
      </c>
      <c r="K34" s="18" t="n">
        <v>319.81747111</v>
      </c>
      <c r="L34" s="20" t="n">
        <v>13.021275</v>
      </c>
      <c r="M34" s="18" t="n">
        <v>302.86725885</v>
      </c>
      <c r="N34" s="20" t="n">
        <v>24.14363217</v>
      </c>
      <c r="O34" s="18" t="s">
        <v>481</v>
      </c>
      <c r="P34" s="20" t="s">
        <v>481</v>
      </c>
      <c r="Q34" s="18" t="s">
        <v>481</v>
      </c>
      <c r="R34" s="20" t="s">
        <v>481</v>
      </c>
      <c r="S34" s="18" t="s">
        <v>481</v>
      </c>
      <c r="T34" s="20" t="s">
        <v>481</v>
      </c>
      <c r="U34" s="18" t="s">
        <v>481</v>
      </c>
      <c r="V34" s="20" t="s">
        <v>481</v>
      </c>
      <c r="W34" s="18" t="n">
        <v>434.64525899</v>
      </c>
      <c r="X34" s="20" t="n">
        <v>15.64243037</v>
      </c>
    </row>
    <row r="35" spans="1:24">
      <c r="A35" s="15" t="s">
        <v>510</v>
      </c>
      <c r="B35" s="17" t="n">
        <v>6406</v>
      </c>
      <c r="C35" s="18">
        <f>(36.0/B35*100)</f>
        <v/>
      </c>
      <c r="D35" s="19" t="n">
        <v>6370</v>
      </c>
      <c r="E35" s="18" t="n">
        <v>542.63490705</v>
      </c>
      <c r="F35" s="20" t="n">
        <v>2.5278199</v>
      </c>
      <c r="G35" s="18" t="n">
        <v>503.37393554</v>
      </c>
      <c r="H35" s="20" t="n">
        <v>1.62374448</v>
      </c>
      <c r="I35" s="18" t="n">
        <v>462.21442013</v>
      </c>
      <c r="J35" s="20" t="n">
        <v>5.5288018</v>
      </c>
      <c r="K35" s="18" t="n">
        <v>365.71204767</v>
      </c>
      <c r="L35" s="20" t="n">
        <v>22.56122746</v>
      </c>
      <c r="M35" s="18" t="n">
        <v>397.07170512</v>
      </c>
      <c r="N35" s="20" t="n">
        <v>27.58591419</v>
      </c>
      <c r="O35" s="18" t="s">
        <v>481</v>
      </c>
      <c r="P35" s="20" t="s">
        <v>481</v>
      </c>
      <c r="Q35" s="18" t="s">
        <v>481</v>
      </c>
      <c r="R35" s="20" t="s">
        <v>481</v>
      </c>
      <c r="S35" s="18" t="s">
        <v>481</v>
      </c>
      <c r="T35" s="20" t="s">
        <v>481</v>
      </c>
      <c r="U35" s="18" t="s">
        <v>481</v>
      </c>
      <c r="V35" s="20" t="s">
        <v>481</v>
      </c>
      <c r="W35" s="18" t="n">
        <v>497.11496741</v>
      </c>
      <c r="X35" s="20" t="n">
        <v>22.72935342</v>
      </c>
    </row>
    <row r="36" spans="1:24">
      <c r="A36" s="15" t="s">
        <v>511</v>
      </c>
      <c r="B36" s="17" t="n">
        <v>6736</v>
      </c>
      <c r="C36" s="18">
        <f>(26.0/B36*100)</f>
        <v/>
      </c>
      <c r="D36" s="19" t="n">
        <v>6710</v>
      </c>
      <c r="E36" s="18" t="n">
        <v>511.43495304</v>
      </c>
      <c r="F36" s="20" t="n">
        <v>2.70282278</v>
      </c>
      <c r="G36" s="18" t="n">
        <v>485.66681819</v>
      </c>
      <c r="H36" s="20" t="n">
        <v>3.88762663</v>
      </c>
      <c r="I36" s="18" t="n">
        <v>462.44307566</v>
      </c>
      <c r="J36" s="20" t="n">
        <v>3.03065738</v>
      </c>
      <c r="K36" s="18" t="n">
        <v>464.10965615</v>
      </c>
      <c r="L36" s="20" t="n">
        <v>3.7844709</v>
      </c>
      <c r="M36" s="18" t="n">
        <v>423.01400912</v>
      </c>
      <c r="N36" s="20" t="n">
        <v>8.1151388</v>
      </c>
      <c r="O36" s="18" t="s">
        <v>481</v>
      </c>
      <c r="P36" s="20" t="s">
        <v>481</v>
      </c>
      <c r="Q36" s="18" t="s">
        <v>481</v>
      </c>
      <c r="R36" s="20" t="s">
        <v>481</v>
      </c>
      <c r="S36" s="18" t="s">
        <v>481</v>
      </c>
      <c r="T36" s="20" t="s">
        <v>481</v>
      </c>
      <c r="U36" s="18" t="s">
        <v>481</v>
      </c>
      <c r="V36" s="20" t="s">
        <v>481</v>
      </c>
      <c r="W36" s="18" t="n">
        <v>460.03156579</v>
      </c>
      <c r="X36" s="20" t="n">
        <v>9.3158116</v>
      </c>
    </row>
    <row r="37" spans="1:24">
      <c r="A37" s="15" t="s">
        <v>512</v>
      </c>
      <c r="B37" s="17" t="n">
        <v>5458</v>
      </c>
      <c r="C37" s="18">
        <f>(62.0/B37*100)</f>
        <v/>
      </c>
      <c r="D37" s="19" t="n">
        <v>5396</v>
      </c>
      <c r="E37" s="18" t="n">
        <v>513.4236276</v>
      </c>
      <c r="F37" s="20" t="n">
        <v>3.1547185</v>
      </c>
      <c r="G37" s="18" t="n">
        <v>493.95665153</v>
      </c>
      <c r="H37" s="20" t="n">
        <v>4.55269315</v>
      </c>
      <c r="I37" s="18" t="n">
        <v>445.1985974</v>
      </c>
      <c r="J37" s="20" t="n">
        <v>5.24571112</v>
      </c>
      <c r="K37" s="18" t="n">
        <v>428.31411185</v>
      </c>
      <c r="L37" s="20" t="n">
        <v>11.12158152</v>
      </c>
      <c r="M37" s="18" t="n">
        <v>402.44792354</v>
      </c>
      <c r="N37" s="20" t="n">
        <v>10.8173557</v>
      </c>
      <c r="O37" s="18" t="s">
        <v>481</v>
      </c>
      <c r="P37" s="20" t="s">
        <v>481</v>
      </c>
      <c r="Q37" s="18" t="s">
        <v>481</v>
      </c>
      <c r="R37" s="20" t="s">
        <v>481</v>
      </c>
      <c r="S37" s="18" t="s">
        <v>481</v>
      </c>
      <c r="T37" s="20" t="s">
        <v>481</v>
      </c>
      <c r="U37" s="18" t="s">
        <v>481</v>
      </c>
      <c r="V37" s="20" t="s">
        <v>481</v>
      </c>
      <c r="W37" s="18" t="n">
        <v>423.34020763</v>
      </c>
      <c r="X37" s="20" t="n">
        <v>7.06154597</v>
      </c>
    </row>
    <row r="38" spans="1:24">
      <c r="A38" s="15" t="s">
        <v>513</v>
      </c>
      <c r="B38" s="17" t="n">
        <v>5860</v>
      </c>
      <c r="C38" s="18">
        <f>(16.0/B38*100)</f>
        <v/>
      </c>
      <c r="D38" s="19" t="n">
        <v>5844</v>
      </c>
      <c r="E38" s="18" t="n">
        <v>553.57632906</v>
      </c>
      <c r="F38" s="20" t="n">
        <v>4.62116711</v>
      </c>
      <c r="G38" s="18" t="n">
        <v>535.33716025</v>
      </c>
      <c r="H38" s="20" t="n">
        <v>2.88579112</v>
      </c>
      <c r="I38" s="18" t="n">
        <v>479.16783737</v>
      </c>
      <c r="J38" s="20" t="n">
        <v>4.27715597</v>
      </c>
      <c r="K38" s="18" t="n">
        <v>465.10023616</v>
      </c>
      <c r="L38" s="20" t="n">
        <v>9.205994779999999</v>
      </c>
      <c r="M38" s="18" t="n">
        <v>437.34190158</v>
      </c>
      <c r="N38" s="20" t="n">
        <v>11.020574</v>
      </c>
      <c r="O38" s="18" t="s">
        <v>481</v>
      </c>
      <c r="P38" s="20" t="s">
        <v>481</v>
      </c>
      <c r="Q38" s="18" t="s">
        <v>481</v>
      </c>
      <c r="R38" s="20" t="s">
        <v>481</v>
      </c>
      <c r="S38" s="18" t="s">
        <v>481</v>
      </c>
      <c r="T38" s="20" t="s">
        <v>481</v>
      </c>
      <c r="U38" s="18" t="s">
        <v>481</v>
      </c>
      <c r="V38" s="20" t="s">
        <v>481</v>
      </c>
      <c r="W38" s="18" t="n">
        <v>449.11476882</v>
      </c>
      <c r="X38" s="20" t="n">
        <v>9.2943073</v>
      </c>
    </row>
    <row r="39" spans="1:24">
      <c r="A39" s="15" t="s">
        <v>514</v>
      </c>
      <c r="B39" s="17" t="n">
        <v>5895</v>
      </c>
      <c r="C39" s="18">
        <f>(30.0/B39*100)</f>
        <v/>
      </c>
      <c r="D39" s="19" t="n">
        <v>5865</v>
      </c>
      <c r="E39" s="18" t="n">
        <v>463.54294722</v>
      </c>
      <c r="F39" s="20" t="n">
        <v>7.11298555</v>
      </c>
      <c r="G39" s="18" t="n">
        <v>406.23475936</v>
      </c>
      <c r="H39" s="20" t="n">
        <v>6.52142262</v>
      </c>
      <c r="I39" s="18" t="n">
        <v>412.88513796</v>
      </c>
      <c r="J39" s="20" t="n">
        <v>4.99276647</v>
      </c>
      <c r="K39" s="18" t="n">
        <v>422.65352007</v>
      </c>
      <c r="L39" s="20" t="n">
        <v>4.91144951</v>
      </c>
      <c r="M39" s="18" t="n">
        <v>398.13031304</v>
      </c>
      <c r="N39" s="20" t="n">
        <v>5.43525207</v>
      </c>
      <c r="O39" s="18" t="s">
        <v>481</v>
      </c>
      <c r="P39" s="20" t="s">
        <v>481</v>
      </c>
      <c r="Q39" s="18" t="s">
        <v>481</v>
      </c>
      <c r="R39" s="20" t="s">
        <v>481</v>
      </c>
      <c r="S39" s="18" t="s">
        <v>481</v>
      </c>
      <c r="T39" s="20" t="s">
        <v>481</v>
      </c>
      <c r="U39" s="18" t="s">
        <v>481</v>
      </c>
      <c r="V39" s="20" t="s">
        <v>481</v>
      </c>
      <c r="W39" s="18" t="n">
        <v>370.45660801</v>
      </c>
      <c r="X39" s="20" t="n">
        <v>15.30003362</v>
      </c>
    </row>
    <row r="40" spans="1:24">
      <c r="A40" s="15" t="s">
        <v>515</v>
      </c>
      <c r="B40" s="17" t="n">
        <v>14157</v>
      </c>
      <c r="C40" s="18">
        <f>(257.0/B40*100)</f>
        <v/>
      </c>
      <c r="D40" s="19" t="n">
        <v>13900</v>
      </c>
      <c r="E40" s="18" t="n">
        <v>525.70077758</v>
      </c>
      <c r="F40" s="20" t="n">
        <v>3.04477016</v>
      </c>
      <c r="G40" s="18" t="n">
        <v>481.57719448</v>
      </c>
      <c r="H40" s="20" t="n">
        <v>2.68174843</v>
      </c>
      <c r="I40" s="18" t="n">
        <v>457.40946789</v>
      </c>
      <c r="J40" s="20" t="n">
        <v>6.49456266</v>
      </c>
      <c r="K40" s="18" t="n">
        <v>424.888215</v>
      </c>
      <c r="L40" s="20" t="n">
        <v>10.65756183</v>
      </c>
      <c r="M40" s="18" t="n">
        <v>427.17126549</v>
      </c>
      <c r="N40" s="20" t="n">
        <v>16.31158388</v>
      </c>
      <c r="O40" s="18" t="s">
        <v>481</v>
      </c>
      <c r="P40" s="20" t="s">
        <v>481</v>
      </c>
      <c r="Q40" s="18" t="s">
        <v>481</v>
      </c>
      <c r="R40" s="20" t="s">
        <v>481</v>
      </c>
      <c r="S40" s="18" t="s">
        <v>481</v>
      </c>
      <c r="T40" s="20" t="s">
        <v>481</v>
      </c>
      <c r="U40" s="18" t="s">
        <v>481</v>
      </c>
      <c r="V40" s="20" t="s">
        <v>481</v>
      </c>
      <c r="W40" s="18" t="n">
        <v>446.98213696</v>
      </c>
      <c r="X40" s="20" t="n">
        <v>4.23899485</v>
      </c>
    </row>
    <row r="41" spans="1:24">
      <c r="A41" s="15" t="s">
        <v>516</v>
      </c>
      <c r="B41" s="17" t="n">
        <v>5712</v>
      </c>
      <c r="C41" s="18">
        <f>(40.0/B41*100)</f>
        <v/>
      </c>
      <c r="D41" s="19" t="n">
        <v>5672</v>
      </c>
      <c r="E41" s="18" t="n">
        <v>480.93965442</v>
      </c>
      <c r="F41" s="20" t="n">
        <v>3.07511282</v>
      </c>
      <c r="G41" s="18" t="s">
        <v>481</v>
      </c>
      <c r="H41" s="20" t="s">
        <v>481</v>
      </c>
      <c r="I41" s="18" t="n">
        <v>421.22450589</v>
      </c>
      <c r="J41" s="20" t="n">
        <v>4.45401944</v>
      </c>
      <c r="K41" s="18" t="n">
        <v>430.88632123</v>
      </c>
      <c r="L41" s="20" t="n">
        <v>8.72826521</v>
      </c>
      <c r="M41" s="18" t="n">
        <v>432.16753502</v>
      </c>
      <c r="N41" s="20" t="n">
        <v>7.80760542</v>
      </c>
      <c r="O41" s="18" t="s">
        <v>481</v>
      </c>
      <c r="P41" s="20" t="s">
        <v>481</v>
      </c>
      <c r="Q41" s="18" t="s">
        <v>481</v>
      </c>
      <c r="R41" s="20" t="s">
        <v>481</v>
      </c>
      <c r="S41" s="18" t="s">
        <v>481</v>
      </c>
      <c r="T41" s="20" t="s">
        <v>481</v>
      </c>
      <c r="U41" s="18" t="s">
        <v>481</v>
      </c>
      <c r="V41" s="20" t="s">
        <v>481</v>
      </c>
      <c r="W41" s="18" t="n">
        <v>411.38814949</v>
      </c>
      <c r="X41" s="20" t="n">
        <v>13.23719899</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n">
        <v>384.96824618</v>
      </c>
      <c r="F45" s="20" t="n">
        <v>5.94733028</v>
      </c>
      <c r="G45" s="18" t="n">
        <v>361.39225397</v>
      </c>
      <c r="H45" s="20" t="n">
        <v>5.51229354</v>
      </c>
      <c r="I45" s="18" t="n">
        <v>349.80816703</v>
      </c>
      <c r="J45" s="20" t="n">
        <v>3.09090873</v>
      </c>
      <c r="K45" s="18" t="n">
        <v>348.31993877</v>
      </c>
      <c r="L45" s="20" t="n">
        <v>4.6001105</v>
      </c>
      <c r="M45" s="18" t="n">
        <v>352.33759257</v>
      </c>
      <c r="N45" s="20" t="n">
        <v>3.78065602</v>
      </c>
      <c r="O45" s="18" t="s">
        <v>481</v>
      </c>
      <c r="P45" s="20" t="s">
        <v>481</v>
      </c>
      <c r="Q45" s="18" t="s">
        <v>481</v>
      </c>
      <c r="R45" s="20" t="s">
        <v>481</v>
      </c>
      <c r="S45" s="18" t="s">
        <v>481</v>
      </c>
      <c r="T45" s="20" t="s">
        <v>481</v>
      </c>
      <c r="U45" s="18" t="n">
        <v>346.97571599</v>
      </c>
      <c r="V45" s="20" t="n">
        <v>10.95610683</v>
      </c>
      <c r="W45" s="18" t="n">
        <v>359.98489347</v>
      </c>
      <c r="X45" s="20" t="n">
        <v>5.12266416</v>
      </c>
    </row>
    <row r="46" spans="1:24">
      <c r="A46" s="15" t="s">
        <v>521</v>
      </c>
      <c r="B46" s="17" t="n">
        <v>23141</v>
      </c>
      <c r="C46" s="18">
        <f>(1128.0/B46*100)</f>
        <v/>
      </c>
      <c r="D46" s="19" t="n">
        <v>22013</v>
      </c>
      <c r="E46" s="18" t="n">
        <v>405.75293093</v>
      </c>
      <c r="F46" s="20" t="n">
        <v>3.61004076</v>
      </c>
      <c r="G46" s="18" t="n">
        <v>407.35247806</v>
      </c>
      <c r="H46" s="20" t="n">
        <v>5.18772727</v>
      </c>
      <c r="I46" s="18" t="n">
        <v>357.8617992</v>
      </c>
      <c r="J46" s="20" t="n">
        <v>3.81693895</v>
      </c>
      <c r="K46" s="18" t="n">
        <v>349.66436273</v>
      </c>
      <c r="L46" s="20" t="n">
        <v>3.3465126</v>
      </c>
      <c r="M46" s="18" t="n">
        <v>347.45325859</v>
      </c>
      <c r="N46" s="20" t="n">
        <v>5.95579482</v>
      </c>
      <c r="O46" s="18" t="s">
        <v>481</v>
      </c>
      <c r="P46" s="20" t="s">
        <v>481</v>
      </c>
      <c r="Q46" s="18" t="s">
        <v>481</v>
      </c>
      <c r="R46" s="20" t="s">
        <v>481</v>
      </c>
      <c r="S46" s="18" t="s">
        <v>481</v>
      </c>
      <c r="T46" s="20" t="s">
        <v>481</v>
      </c>
      <c r="U46" s="18" t="s">
        <v>481</v>
      </c>
      <c r="V46" s="20" t="s">
        <v>481</v>
      </c>
      <c r="W46" s="18" t="n">
        <v>340.21962728</v>
      </c>
      <c r="X46" s="20" t="n">
        <v>5.0556609</v>
      </c>
    </row>
    <row r="47" spans="1:24">
      <c r="A47" s="15" t="s">
        <v>522</v>
      </c>
      <c r="B47" s="17" t="n">
        <v>5928</v>
      </c>
      <c r="C47" s="18">
        <f>(68.0/B47*100)</f>
        <v/>
      </c>
      <c r="D47" s="19" t="n">
        <v>5860</v>
      </c>
      <c r="E47" s="18" t="n">
        <v>456.06048175</v>
      </c>
      <c r="F47" s="20" t="n">
        <v>4.15628634</v>
      </c>
      <c r="G47" s="18" t="n">
        <v>446.39174838</v>
      </c>
      <c r="H47" s="20" t="n">
        <v>4.11251965</v>
      </c>
      <c r="I47" s="18" t="n">
        <v>386.86173956</v>
      </c>
      <c r="J47" s="20" t="n">
        <v>7.06656061</v>
      </c>
      <c r="K47" s="18" t="n">
        <v>355.30688728</v>
      </c>
      <c r="L47" s="20" t="n">
        <v>12.56546114</v>
      </c>
      <c r="M47" s="18" t="n">
        <v>345.46367585</v>
      </c>
      <c r="N47" s="20" t="n">
        <v>17.57761052</v>
      </c>
      <c r="O47" s="18" t="s">
        <v>481</v>
      </c>
      <c r="P47" s="20" t="s">
        <v>481</v>
      </c>
      <c r="Q47" s="18" t="s">
        <v>481</v>
      </c>
      <c r="R47" s="20" t="s">
        <v>481</v>
      </c>
      <c r="S47" s="18" t="s">
        <v>481</v>
      </c>
      <c r="T47" s="20" t="s">
        <v>481</v>
      </c>
      <c r="U47" s="18" t="s">
        <v>481</v>
      </c>
      <c r="V47" s="20" t="s">
        <v>481</v>
      </c>
      <c r="W47" s="18" t="n">
        <v>407.51149461</v>
      </c>
      <c r="X47" s="20" t="n">
        <v>10.24733075</v>
      </c>
    </row>
    <row r="48" spans="1:24">
      <c r="A48" s="15" t="s">
        <v>523</v>
      </c>
      <c r="B48" s="17" t="n">
        <v>9841</v>
      </c>
      <c r="C48" s="18">
        <f>(7.0/B48*100)</f>
        <v/>
      </c>
      <c r="D48" s="19" t="n">
        <v>9834</v>
      </c>
      <c r="E48" s="18" t="n">
        <v>586.49050776</v>
      </c>
      <c r="F48" s="20" t="n">
        <v>7.1670728</v>
      </c>
      <c r="G48" s="18" t="n">
        <v>568.09468014</v>
      </c>
      <c r="H48" s="20" t="n">
        <v>6.73629877</v>
      </c>
      <c r="I48" s="18" t="n">
        <v>514.29320804</v>
      </c>
      <c r="J48" s="20" t="n">
        <v>5.78350338</v>
      </c>
      <c r="K48" s="18" t="n">
        <v>518.34816187</v>
      </c>
      <c r="L48" s="20" t="n">
        <v>6.10725012</v>
      </c>
      <c r="M48" s="18" t="n">
        <v>502.86074141</v>
      </c>
      <c r="N48" s="20" t="n">
        <v>5.56225205</v>
      </c>
      <c r="O48" s="18" t="s">
        <v>481</v>
      </c>
      <c r="P48" s="20" t="s">
        <v>481</v>
      </c>
      <c r="Q48" s="18" t="s">
        <v>481</v>
      </c>
      <c r="R48" s="20" t="s">
        <v>481</v>
      </c>
      <c r="S48" s="18" t="s">
        <v>481</v>
      </c>
      <c r="T48" s="20" t="s">
        <v>481</v>
      </c>
      <c r="U48" s="18" t="s">
        <v>481</v>
      </c>
      <c r="V48" s="20" t="s">
        <v>481</v>
      </c>
      <c r="W48" s="18" t="n">
        <v>483.72964241</v>
      </c>
      <c r="X48" s="20" t="n">
        <v>35.51979706</v>
      </c>
    </row>
    <row r="49" spans="1:24">
      <c r="A49" s="15" t="s">
        <v>524</v>
      </c>
      <c r="B49" s="17" t="n">
        <v>6349</v>
      </c>
      <c r="C49" s="18">
        <f>(56.0/B49*100)</f>
        <v/>
      </c>
      <c r="D49" s="19" t="n">
        <v>6293</v>
      </c>
      <c r="E49" s="18" t="n">
        <v>430.32748676</v>
      </c>
      <c r="F49" s="20" t="n">
        <v>3.34406553</v>
      </c>
      <c r="G49" s="18" t="s">
        <v>481</v>
      </c>
      <c r="H49" s="20" t="s">
        <v>481</v>
      </c>
      <c r="I49" s="18" t="n">
        <v>392.40417615</v>
      </c>
      <c r="J49" s="20" t="n">
        <v>4.41706772</v>
      </c>
      <c r="K49" s="18" t="n">
        <v>389.8461462</v>
      </c>
      <c r="L49" s="20" t="n">
        <v>3.92228255</v>
      </c>
      <c r="M49" s="18" t="n">
        <v>372.89524806</v>
      </c>
      <c r="N49" s="20" t="n">
        <v>5.96069241</v>
      </c>
      <c r="O49" s="18" t="s">
        <v>481</v>
      </c>
      <c r="P49" s="20" t="s">
        <v>481</v>
      </c>
      <c r="Q49" s="18" t="s">
        <v>481</v>
      </c>
      <c r="R49" s="20" t="s">
        <v>481</v>
      </c>
      <c r="S49" s="18" t="s">
        <v>481</v>
      </c>
      <c r="T49" s="20" t="s">
        <v>481</v>
      </c>
      <c r="U49" s="18" t="n">
        <v>401.78916436</v>
      </c>
      <c r="V49" s="20" t="n">
        <v>32.14235258</v>
      </c>
      <c r="W49" s="18" t="n">
        <v>388.14955805</v>
      </c>
      <c r="X49" s="20" t="n">
        <v>15.50332072</v>
      </c>
    </row>
    <row r="50" spans="1:24">
      <c r="A50" s="15" t="s">
        <v>525</v>
      </c>
      <c r="B50" s="17" t="n">
        <v>11795</v>
      </c>
      <c r="C50" s="18">
        <f>(218.0/B50*100)</f>
        <v/>
      </c>
      <c r="D50" s="19" t="n">
        <v>11577</v>
      </c>
      <c r="E50" s="18" t="n">
        <v>413.20752211</v>
      </c>
      <c r="F50" s="20" t="n">
        <v>2.68561407</v>
      </c>
      <c r="G50" s="18" t="n">
        <v>355.50424027</v>
      </c>
      <c r="H50" s="20" t="n">
        <v>3.07279566</v>
      </c>
      <c r="I50" s="18" t="n">
        <v>380.26474102</v>
      </c>
      <c r="J50" s="20" t="n">
        <v>4.23035846</v>
      </c>
      <c r="K50" s="18" t="s">
        <v>481</v>
      </c>
      <c r="L50" s="20" t="s">
        <v>481</v>
      </c>
      <c r="M50" s="18" t="n">
        <v>366.26329601</v>
      </c>
      <c r="N50" s="20" t="n">
        <v>3.97528369</v>
      </c>
      <c r="O50" s="18" t="s">
        <v>481</v>
      </c>
      <c r="P50" s="20" t="s">
        <v>481</v>
      </c>
      <c r="Q50" s="18" t="s">
        <v>481</v>
      </c>
      <c r="R50" s="20" t="s">
        <v>481</v>
      </c>
      <c r="S50" s="18" t="s">
        <v>481</v>
      </c>
      <c r="T50" s="20" t="s">
        <v>481</v>
      </c>
      <c r="U50" s="18" t="s">
        <v>481</v>
      </c>
      <c r="V50" s="20" t="s">
        <v>481</v>
      </c>
      <c r="W50" s="18" t="n">
        <v>344.14626247</v>
      </c>
      <c r="X50" s="20" t="n">
        <v>12.6514074</v>
      </c>
    </row>
    <row r="51" spans="1:24">
      <c r="A51" s="15" t="s">
        <v>526</v>
      </c>
      <c r="B51" s="17" t="n">
        <v>6866</v>
      </c>
      <c r="C51" s="18">
        <f>(116.0/B51*100)</f>
        <v/>
      </c>
      <c r="D51" s="19" t="n">
        <v>6750</v>
      </c>
      <c r="E51" s="18" t="n">
        <v>428.98815011</v>
      </c>
      <c r="F51" s="20" t="n">
        <v>3.76801328</v>
      </c>
      <c r="G51" s="18" t="n">
        <v>414.50213909</v>
      </c>
      <c r="H51" s="20" t="n">
        <v>5.23817786</v>
      </c>
      <c r="I51" s="18" t="n">
        <v>386.23426137</v>
      </c>
      <c r="J51" s="20" t="n">
        <v>3.04616863</v>
      </c>
      <c r="K51" s="18" t="n">
        <v>392.64903516</v>
      </c>
      <c r="L51" s="20" t="n">
        <v>2.19033869</v>
      </c>
      <c r="M51" s="18" t="n">
        <v>361.9330815</v>
      </c>
      <c r="N51" s="20" t="n">
        <v>3.87480752</v>
      </c>
      <c r="O51" s="18" t="s">
        <v>481</v>
      </c>
      <c r="P51" s="20" t="s">
        <v>481</v>
      </c>
      <c r="Q51" s="18" t="s">
        <v>481</v>
      </c>
      <c r="R51" s="20" t="s">
        <v>481</v>
      </c>
      <c r="S51" s="18" t="s">
        <v>481</v>
      </c>
      <c r="T51" s="20" t="s">
        <v>481</v>
      </c>
      <c r="U51" s="18" t="s">
        <v>481</v>
      </c>
      <c r="V51" s="20" t="s">
        <v>481</v>
      </c>
      <c r="W51" s="18" t="n">
        <v>375.95268767</v>
      </c>
      <c r="X51" s="20" t="n">
        <v>10.29127217</v>
      </c>
    </row>
    <row r="52" spans="1:24">
      <c r="A52" s="15" t="s">
        <v>527</v>
      </c>
      <c r="B52" s="17" t="n">
        <v>5809</v>
      </c>
      <c r="C52" s="18">
        <f>(71.0/B52*100)</f>
        <v/>
      </c>
      <c r="D52" s="19" t="n">
        <v>5738</v>
      </c>
      <c r="E52" s="18" t="n">
        <v>485.54481101</v>
      </c>
      <c r="F52" s="20" t="n">
        <v>3.00713911</v>
      </c>
      <c r="G52" s="18" t="n">
        <v>423.95388849</v>
      </c>
      <c r="H52" s="20" t="n">
        <v>3.56558005</v>
      </c>
      <c r="I52" s="18" t="n">
        <v>432.41888513</v>
      </c>
      <c r="J52" s="20" t="n">
        <v>5.00031894</v>
      </c>
      <c r="K52" s="18" t="n">
        <v>385.42996507</v>
      </c>
      <c r="L52" s="20" t="n">
        <v>15.32522526</v>
      </c>
      <c r="M52" s="18" t="n">
        <v>361.04042976</v>
      </c>
      <c r="N52" s="20" t="n">
        <v>26.20992813</v>
      </c>
      <c r="O52" s="18" t="s">
        <v>481</v>
      </c>
      <c r="P52" s="20" t="s">
        <v>481</v>
      </c>
      <c r="Q52" s="18" t="s">
        <v>481</v>
      </c>
      <c r="R52" s="20" t="s">
        <v>481</v>
      </c>
      <c r="S52" s="18" t="s">
        <v>481</v>
      </c>
      <c r="T52" s="20" t="s">
        <v>481</v>
      </c>
      <c r="U52" s="18" t="s">
        <v>481</v>
      </c>
      <c r="V52" s="20" t="s">
        <v>481</v>
      </c>
      <c r="W52" s="18" t="n">
        <v>471.61058459</v>
      </c>
      <c r="X52" s="20" t="n">
        <v>22.08756899</v>
      </c>
    </row>
    <row r="53" spans="1:24">
      <c r="A53" s="15" t="s">
        <v>528</v>
      </c>
      <c r="B53" s="17" t="n">
        <v>5571</v>
      </c>
      <c r="C53" s="18">
        <f>(84.0/B53*100)</f>
        <v/>
      </c>
      <c r="D53" s="19" t="n">
        <v>5487</v>
      </c>
      <c r="E53" s="18" t="n">
        <v>450.67490279</v>
      </c>
      <c r="F53" s="20" t="n">
        <v>1.90034128</v>
      </c>
      <c r="G53" s="18" t="n">
        <v>384.24917757</v>
      </c>
      <c r="H53" s="20" t="n">
        <v>5.657814</v>
      </c>
      <c r="I53" s="18" t="n">
        <v>392.863605</v>
      </c>
      <c r="J53" s="20" t="n">
        <v>5.44456144</v>
      </c>
      <c r="K53" s="18" t="n">
        <v>414.31340463</v>
      </c>
      <c r="L53" s="20" t="n">
        <v>7.63297168</v>
      </c>
      <c r="M53" s="18" t="n">
        <v>369.90439661</v>
      </c>
      <c r="N53" s="20" t="n">
        <v>18.85360876</v>
      </c>
      <c r="O53" s="18" t="s">
        <v>481</v>
      </c>
      <c r="P53" s="20" t="s">
        <v>481</v>
      </c>
      <c r="Q53" s="18" t="s">
        <v>481</v>
      </c>
      <c r="R53" s="20" t="s">
        <v>481</v>
      </c>
      <c r="S53" s="18" t="s">
        <v>481</v>
      </c>
      <c r="T53" s="20" t="s">
        <v>481</v>
      </c>
      <c r="U53" s="18" t="s">
        <v>481</v>
      </c>
      <c r="V53" s="20" t="s">
        <v>481</v>
      </c>
      <c r="W53" s="18" t="n">
        <v>390.93149451</v>
      </c>
      <c r="X53" s="20" t="n">
        <v>11.70820801</v>
      </c>
    </row>
    <row r="54" spans="1:24">
      <c r="A54" s="15" t="s">
        <v>529</v>
      </c>
      <c r="B54" s="17" t="n">
        <v>4740</v>
      </c>
      <c r="C54" s="18">
        <f>(38.0/B54*100)</f>
        <v/>
      </c>
      <c r="D54" s="19" t="n">
        <v>4702</v>
      </c>
      <c r="E54" s="18" t="n">
        <v>347.33293592</v>
      </c>
      <c r="F54" s="20" t="n">
        <v>3.98127119</v>
      </c>
      <c r="G54" s="18" t="n">
        <v>334.40186385</v>
      </c>
      <c r="H54" s="20" t="n">
        <v>4.43020879</v>
      </c>
      <c r="I54" s="18" t="n">
        <v>306.70714961</v>
      </c>
      <c r="J54" s="20" t="n">
        <v>3.14346141</v>
      </c>
      <c r="K54" s="18" t="n">
        <v>306.98217417</v>
      </c>
      <c r="L54" s="20" t="n">
        <v>5.44618669</v>
      </c>
      <c r="M54" s="18" t="n">
        <v>307.22263679</v>
      </c>
      <c r="N54" s="20" t="n">
        <v>5.40354893</v>
      </c>
      <c r="O54" s="18" t="s">
        <v>481</v>
      </c>
      <c r="P54" s="20" t="s">
        <v>481</v>
      </c>
      <c r="Q54" s="18" t="s">
        <v>481</v>
      </c>
      <c r="R54" s="20" t="s">
        <v>481</v>
      </c>
      <c r="S54" s="18" t="s">
        <v>481</v>
      </c>
      <c r="T54" s="20" t="s">
        <v>481</v>
      </c>
      <c r="U54" s="18" t="s">
        <v>481</v>
      </c>
      <c r="V54" s="20" t="s">
        <v>481</v>
      </c>
      <c r="W54" s="18" t="n">
        <v>300.24420655</v>
      </c>
      <c r="X54" s="20" t="n">
        <v>8.10499456</v>
      </c>
    </row>
    <row r="55" spans="1:24">
      <c r="A55" s="15" t="s">
        <v>530</v>
      </c>
      <c r="B55" s="17" t="n">
        <v>5316</v>
      </c>
      <c r="C55" s="18">
        <f>(22.0/B55*100)</f>
        <v/>
      </c>
      <c r="D55" s="19" t="n">
        <v>5294</v>
      </c>
      <c r="E55" s="18" t="n">
        <v>401.15965292</v>
      </c>
      <c r="F55" s="20" t="n">
        <v>2.83207737</v>
      </c>
      <c r="G55" s="18" t="n">
        <v>437.12551652</v>
      </c>
      <c r="H55" s="20" t="n">
        <v>4.12995999</v>
      </c>
      <c r="I55" s="18" t="n">
        <v>345.0901984</v>
      </c>
      <c r="J55" s="20" t="n">
        <v>7.72272186</v>
      </c>
      <c r="K55" s="18" t="n">
        <v>346.72488092</v>
      </c>
      <c r="L55" s="20" t="n">
        <v>19.14854075</v>
      </c>
      <c r="M55" s="18" t="n">
        <v>315.75539054</v>
      </c>
      <c r="N55" s="20" t="n">
        <v>27.25816193</v>
      </c>
      <c r="O55" s="18" t="s">
        <v>481</v>
      </c>
      <c r="P55" s="20" t="s">
        <v>481</v>
      </c>
      <c r="Q55" s="18" t="s">
        <v>481</v>
      </c>
      <c r="R55" s="20" t="s">
        <v>481</v>
      </c>
      <c r="S55" s="18" t="s">
        <v>481</v>
      </c>
      <c r="T55" s="20" t="s">
        <v>481</v>
      </c>
      <c r="U55" s="18" t="n">
        <v>398.72735126</v>
      </c>
      <c r="V55" s="20" t="n">
        <v>10.86218891</v>
      </c>
      <c r="W55" s="18" t="n">
        <v>383.56823611</v>
      </c>
      <c r="X55" s="20" t="n">
        <v>12.10771261</v>
      </c>
    </row>
    <row r="56" spans="1:24">
      <c r="A56" s="15" t="s">
        <v>531</v>
      </c>
      <c r="B56" s="17" t="n">
        <v>5359</v>
      </c>
      <c r="C56" s="18">
        <f>(76.0/B56*100)</f>
        <v/>
      </c>
      <c r="D56" s="19" t="n">
        <v>5283</v>
      </c>
      <c r="E56" s="18" t="n">
        <v>560.60777688</v>
      </c>
      <c r="F56" s="20" t="n">
        <v>4.07167269</v>
      </c>
      <c r="G56" s="18" t="n">
        <v>555.06876469</v>
      </c>
      <c r="H56" s="20" t="n">
        <v>4.04440401</v>
      </c>
      <c r="I56" s="18" t="n">
        <v>538.1582968</v>
      </c>
      <c r="J56" s="20" t="n">
        <v>3.74210627</v>
      </c>
      <c r="K56" s="18" t="n">
        <v>531.82457886</v>
      </c>
      <c r="L56" s="20" t="n">
        <v>4.26956116</v>
      </c>
      <c r="M56" s="18" t="n">
        <v>516.14659468</v>
      </c>
      <c r="N56" s="20" t="n">
        <v>7.85643316</v>
      </c>
      <c r="O56" s="18" t="s">
        <v>481</v>
      </c>
      <c r="P56" s="20" t="s">
        <v>481</v>
      </c>
      <c r="Q56" s="18" t="s">
        <v>481</v>
      </c>
      <c r="R56" s="20" t="s">
        <v>481</v>
      </c>
      <c r="S56" s="18" t="s">
        <v>481</v>
      </c>
      <c r="T56" s="20" t="s">
        <v>481</v>
      </c>
      <c r="U56" s="18" t="s">
        <v>481</v>
      </c>
      <c r="V56" s="20" t="s">
        <v>481</v>
      </c>
      <c r="W56" s="18" t="n">
        <v>507.90929993</v>
      </c>
      <c r="X56" s="20" t="n">
        <v>9.06589074</v>
      </c>
    </row>
    <row r="57" spans="1:24">
      <c r="A57" s="15" t="s">
        <v>532</v>
      </c>
      <c r="B57" s="17" t="n">
        <v>6513</v>
      </c>
      <c r="C57" s="18">
        <f>(0.0/B57*100)</f>
        <v/>
      </c>
      <c r="D57" s="19" t="n">
        <v>6513</v>
      </c>
      <c r="E57" s="18" t="n">
        <v>417.07005373</v>
      </c>
      <c r="F57" s="20" t="n">
        <v>5.03403333</v>
      </c>
      <c r="G57" s="18" t="n">
        <v>403.47164954</v>
      </c>
      <c r="H57" s="20" t="n">
        <v>8.334531009999999</v>
      </c>
      <c r="I57" s="18" t="n">
        <v>377.85147167</v>
      </c>
      <c r="J57" s="20" t="n">
        <v>4.23975573</v>
      </c>
      <c r="K57" s="18" t="n">
        <v>367.5646157</v>
      </c>
      <c r="L57" s="20" t="n">
        <v>3.58756687</v>
      </c>
      <c r="M57" s="18" t="n">
        <v>360.52351388</v>
      </c>
      <c r="N57" s="20" t="n">
        <v>6.04969359</v>
      </c>
      <c r="O57" s="18" t="s">
        <v>481</v>
      </c>
      <c r="P57" s="20" t="s">
        <v>481</v>
      </c>
      <c r="Q57" s="18" t="s">
        <v>481</v>
      </c>
      <c r="R57" s="20" t="s">
        <v>481</v>
      </c>
      <c r="S57" s="18" t="n">
        <v>491.36450166</v>
      </c>
      <c r="T57" s="20" t="n">
        <v>27.726165</v>
      </c>
      <c r="U57" s="18" t="n">
        <v>402.34679926</v>
      </c>
      <c r="V57" s="20" t="n">
        <v>36.20760175</v>
      </c>
      <c r="W57" s="18" t="n">
        <v>446.58296018</v>
      </c>
      <c r="X57" s="20" t="n">
        <v>17.44506622</v>
      </c>
    </row>
    <row r="58" spans="1:24">
      <c r="A58" s="15" t="s">
        <v>533</v>
      </c>
      <c r="B58" s="17" t="n">
        <v>7267</v>
      </c>
      <c r="C58" s="18">
        <f>(10.0/B58*100)</f>
        <v/>
      </c>
      <c r="D58" s="19" t="n">
        <v>7257</v>
      </c>
      <c r="E58" s="18" t="n">
        <v>400.84582079</v>
      </c>
      <c r="F58" s="20" t="n">
        <v>2.78386749</v>
      </c>
      <c r="G58" s="18" t="n">
        <v>371.27265759</v>
      </c>
      <c r="H58" s="20" t="n">
        <v>5.21945154</v>
      </c>
      <c r="I58" s="18" t="n">
        <v>362.13742476</v>
      </c>
      <c r="J58" s="20" t="n">
        <v>4.17712047</v>
      </c>
      <c r="K58" s="18" t="n">
        <v>333.3440698</v>
      </c>
      <c r="L58" s="20" t="n">
        <v>7.03669534</v>
      </c>
      <c r="M58" s="18" t="n">
        <v>335.45948912</v>
      </c>
      <c r="N58" s="20" t="n">
        <v>11.19735904</v>
      </c>
      <c r="O58" s="18" t="s">
        <v>481</v>
      </c>
      <c r="P58" s="20" t="s">
        <v>481</v>
      </c>
      <c r="Q58" s="18" t="s">
        <v>481</v>
      </c>
      <c r="R58" s="20" t="s">
        <v>481</v>
      </c>
      <c r="S58" s="18" t="n">
        <v>395.41535</v>
      </c>
      <c r="T58" s="20" t="n">
        <v>23.18521846</v>
      </c>
      <c r="U58" s="18" t="n">
        <v>290.37491069</v>
      </c>
      <c r="V58" s="20" t="n">
        <v>8.963293439999999</v>
      </c>
      <c r="W58" s="18" t="n">
        <v>337.46778161</v>
      </c>
      <c r="X58" s="20" t="n">
        <v>10.16851345</v>
      </c>
    </row>
    <row r="59" spans="1:24">
      <c r="A59" s="15" t="s">
        <v>534</v>
      </c>
      <c r="B59" s="17" t="n">
        <v>4826</v>
      </c>
      <c r="C59" s="18">
        <f>(26.0/B59*100)</f>
        <v/>
      </c>
      <c r="D59" s="19" t="n">
        <v>4800</v>
      </c>
      <c r="E59" s="18" t="n">
        <v>373.55254071</v>
      </c>
      <c r="F59" s="20" t="n">
        <v>2.70223178</v>
      </c>
      <c r="G59" s="18" t="n">
        <v>369.62166181</v>
      </c>
      <c r="H59" s="20" t="n">
        <v>3.47279185</v>
      </c>
      <c r="I59" s="18" t="n">
        <v>359.38249845</v>
      </c>
      <c r="J59" s="20" t="n">
        <v>2.87748839</v>
      </c>
      <c r="K59" s="18" t="n">
        <v>335.343791</v>
      </c>
      <c r="L59" s="20" t="n">
        <v>5.26703225</v>
      </c>
      <c r="M59" s="18" t="n">
        <v>328.86166202</v>
      </c>
      <c r="N59" s="20" t="n">
        <v>11.31331019</v>
      </c>
      <c r="O59" s="18" t="s">
        <v>481</v>
      </c>
      <c r="P59" s="20" t="s">
        <v>481</v>
      </c>
      <c r="Q59" s="18" t="s">
        <v>481</v>
      </c>
      <c r="R59" s="20" t="s">
        <v>481</v>
      </c>
      <c r="S59" s="18" t="n">
        <v>360.9092</v>
      </c>
      <c r="T59" s="20" t="n">
        <v>24.24101327</v>
      </c>
      <c r="U59" s="18" t="n">
        <v>325.87059499</v>
      </c>
      <c r="V59" s="20" t="n">
        <v>14.6755509</v>
      </c>
      <c r="W59" s="18" t="n">
        <v>304.0254606</v>
      </c>
      <c r="X59" s="20" t="n">
        <v>9.1334483</v>
      </c>
    </row>
    <row r="60" spans="1:24">
      <c r="A60" s="15" t="s">
        <v>535</v>
      </c>
      <c r="B60" s="17" t="n">
        <v>4546</v>
      </c>
      <c r="C60" s="18">
        <f>(15.0/B60*100)</f>
        <v/>
      </c>
      <c r="D60" s="19" t="n">
        <v>4531</v>
      </c>
      <c r="E60" s="18" t="n">
        <v>399.37108367</v>
      </c>
      <c r="F60" s="20" t="n">
        <v>4.60883523</v>
      </c>
      <c r="G60" s="18" t="n">
        <v>435.1096979</v>
      </c>
      <c r="H60" s="20" t="n">
        <v>5.64427705</v>
      </c>
      <c r="I60" s="18" t="n">
        <v>388.25420903</v>
      </c>
      <c r="J60" s="20" t="n">
        <v>7.35112842</v>
      </c>
      <c r="K60" s="18" t="n">
        <v>384.08568247</v>
      </c>
      <c r="L60" s="20" t="n">
        <v>5.80895522</v>
      </c>
      <c r="M60" s="18" t="n">
        <v>342.19847113</v>
      </c>
      <c r="N60" s="20" t="n">
        <v>6.45156938</v>
      </c>
      <c r="O60" s="18" t="s">
        <v>481</v>
      </c>
      <c r="P60" s="20" t="s">
        <v>481</v>
      </c>
      <c r="Q60" s="18" t="s">
        <v>481</v>
      </c>
      <c r="R60" s="20" t="s">
        <v>481</v>
      </c>
      <c r="S60" s="18" t="s">
        <v>481</v>
      </c>
      <c r="T60" s="20" t="s">
        <v>481</v>
      </c>
      <c r="U60" s="18" t="n">
        <v>344.03600143</v>
      </c>
      <c r="V60" s="20" t="n">
        <v>17.86108804</v>
      </c>
      <c r="W60" s="18" t="n">
        <v>389.27961599</v>
      </c>
      <c r="X60" s="20" t="n">
        <v>10.77999124</v>
      </c>
    </row>
    <row r="61" spans="1:24">
      <c r="A61" s="15" t="s">
        <v>536</v>
      </c>
      <c r="B61" s="17" t="n">
        <v>6525</v>
      </c>
      <c r="C61" s="18">
        <f>(135.0/B61*100)</f>
        <v/>
      </c>
      <c r="D61" s="19" t="n">
        <v>6390</v>
      </c>
      <c r="E61" s="18" t="n">
        <v>491.95623034</v>
      </c>
      <c r="F61" s="20" t="n">
        <v>2.92017719</v>
      </c>
      <c r="G61" s="18" t="n">
        <v>471.91933461</v>
      </c>
      <c r="H61" s="20" t="n">
        <v>3.02183343</v>
      </c>
      <c r="I61" s="18" t="n">
        <v>454.6659735</v>
      </c>
      <c r="J61" s="20" t="n">
        <v>4.05881147</v>
      </c>
      <c r="K61" s="18" t="n">
        <v>447.88078188</v>
      </c>
      <c r="L61" s="20" t="n">
        <v>10.78643272</v>
      </c>
      <c r="M61" s="18" t="n">
        <v>411.66774722</v>
      </c>
      <c r="N61" s="20" t="n">
        <v>19.17110489</v>
      </c>
      <c r="O61" s="18" t="s">
        <v>481</v>
      </c>
      <c r="P61" s="20" t="s">
        <v>481</v>
      </c>
      <c r="Q61" s="18" t="s">
        <v>481</v>
      </c>
      <c r="R61" s="20" t="s">
        <v>481</v>
      </c>
      <c r="S61" s="18" t="s">
        <v>481</v>
      </c>
      <c r="T61" s="20" t="s">
        <v>481</v>
      </c>
      <c r="U61" s="18" t="s">
        <v>481</v>
      </c>
      <c r="V61" s="20" t="s">
        <v>481</v>
      </c>
      <c r="W61" s="18" t="n">
        <v>457.90371366</v>
      </c>
      <c r="X61" s="20" t="n">
        <v>9.499132380000001</v>
      </c>
    </row>
    <row r="62" spans="1:24">
      <c r="A62" s="15" t="s">
        <v>537</v>
      </c>
      <c r="B62" s="17" t="n">
        <v>4476</v>
      </c>
      <c r="C62" s="18">
        <f>(3.0/B62*100)</f>
        <v/>
      </c>
      <c r="D62" s="19" t="n">
        <v>4473</v>
      </c>
      <c r="E62" s="18" t="n">
        <v>556.77945273</v>
      </c>
      <c r="F62" s="20" t="n">
        <v>2.31451046</v>
      </c>
      <c r="G62" s="18" t="n">
        <v>536.60331876</v>
      </c>
      <c r="H62" s="20" t="n">
        <v>4.06634411</v>
      </c>
      <c r="I62" s="18" t="n">
        <v>540.2238971199999</v>
      </c>
      <c r="J62" s="20" t="n">
        <v>2.13843097</v>
      </c>
      <c r="K62" s="18" t="n">
        <v>533.16433149</v>
      </c>
      <c r="L62" s="20" t="n">
        <v>3.2122712</v>
      </c>
      <c r="M62" s="18" t="n">
        <v>541.11700094</v>
      </c>
      <c r="N62" s="20" t="n">
        <v>5.88317539</v>
      </c>
      <c r="O62" s="18" t="s">
        <v>481</v>
      </c>
      <c r="P62" s="20" t="s">
        <v>481</v>
      </c>
      <c r="Q62" s="18" t="s">
        <v>481</v>
      </c>
      <c r="R62" s="20" t="s">
        <v>481</v>
      </c>
      <c r="S62" s="18" t="s">
        <v>481</v>
      </c>
      <c r="T62" s="20" t="s">
        <v>481</v>
      </c>
      <c r="U62" s="18" t="s">
        <v>481</v>
      </c>
      <c r="V62" s="20" t="s">
        <v>481</v>
      </c>
      <c r="W62" s="18" t="n">
        <v>511.96989658</v>
      </c>
      <c r="X62" s="20" t="n">
        <v>18.10202838</v>
      </c>
    </row>
    <row r="63" spans="1:24">
      <c r="A63" s="15" t="s">
        <v>538</v>
      </c>
      <c r="B63" s="17" t="n">
        <v>5324</v>
      </c>
      <c r="C63" s="18">
        <f>(13.0/B63*100)</f>
        <v/>
      </c>
      <c r="D63" s="19" t="n">
        <v>5311</v>
      </c>
      <c r="E63" s="18" t="n">
        <v>391.1923106</v>
      </c>
      <c r="F63" s="20" t="n">
        <v>2.4763033</v>
      </c>
      <c r="G63" s="18" t="n">
        <v>393.40503991</v>
      </c>
      <c r="H63" s="20" t="n">
        <v>2.88334807</v>
      </c>
      <c r="I63" s="18" t="n">
        <v>320.25755697</v>
      </c>
      <c r="J63" s="20" t="n">
        <v>3.21979878</v>
      </c>
      <c r="K63" s="18" t="n">
        <v>298.52165628</v>
      </c>
      <c r="L63" s="20" t="n">
        <v>11.39566779</v>
      </c>
      <c r="M63" s="18" t="n">
        <v>282.3712071</v>
      </c>
      <c r="N63" s="20" t="n">
        <v>21.44059914</v>
      </c>
      <c r="O63" s="18" t="s">
        <v>481</v>
      </c>
      <c r="P63" s="20" t="s">
        <v>481</v>
      </c>
      <c r="Q63" s="18" t="s">
        <v>481</v>
      </c>
      <c r="R63" s="20" t="s">
        <v>481</v>
      </c>
      <c r="S63" s="18" t="s">
        <v>481</v>
      </c>
      <c r="T63" s="20" t="s">
        <v>481</v>
      </c>
      <c r="U63" s="18" t="n">
        <v>311.4649399</v>
      </c>
      <c r="V63" s="20" t="n">
        <v>20.62159851</v>
      </c>
      <c r="W63" s="18" t="n">
        <v>354.90464677</v>
      </c>
      <c r="X63" s="20" t="n">
        <v>10.24420153</v>
      </c>
    </row>
    <row r="64" spans="1:24">
      <c r="A64" s="15" t="s">
        <v>539</v>
      </c>
      <c r="B64" s="17" t="n">
        <v>3634</v>
      </c>
      <c r="C64" s="18">
        <f>(3.0/B64*100)</f>
        <v/>
      </c>
      <c r="D64" s="19" t="n">
        <v>3631</v>
      </c>
      <c r="E64" s="18" t="n">
        <v>522.67694595</v>
      </c>
      <c r="F64" s="20" t="n">
        <v>3.47693223</v>
      </c>
      <c r="G64" s="18" t="n">
        <v>486.75386363</v>
      </c>
      <c r="H64" s="20" t="n">
        <v>4.80405901</v>
      </c>
      <c r="I64" s="18" t="n">
        <v>455.29784263</v>
      </c>
      <c r="J64" s="20" t="n">
        <v>2.68445134</v>
      </c>
      <c r="K64" s="18" t="n">
        <v>433.86247708</v>
      </c>
      <c r="L64" s="20" t="n">
        <v>13.47766861</v>
      </c>
      <c r="M64" s="18" t="n">
        <v>355.54393258</v>
      </c>
      <c r="N64" s="20" t="n">
        <v>33.02008838</v>
      </c>
      <c r="O64" s="18" t="s">
        <v>481</v>
      </c>
      <c r="P64" s="20" t="s">
        <v>481</v>
      </c>
      <c r="Q64" s="18" t="s">
        <v>481</v>
      </c>
      <c r="R64" s="20" t="s">
        <v>481</v>
      </c>
      <c r="S64" s="18" t="n">
        <v>266.0753</v>
      </c>
      <c r="T64" s="20" t="n">
        <v>62.20975772</v>
      </c>
      <c r="U64" s="18" t="n">
        <v>462.69491715</v>
      </c>
      <c r="V64" s="20" t="n">
        <v>27.00653021</v>
      </c>
      <c r="W64" s="18" t="n">
        <v>394.35113935</v>
      </c>
      <c r="X64" s="20" t="n">
        <v>14.00009939</v>
      </c>
    </row>
    <row r="65" spans="1:24">
      <c r="A65" s="15" t="s">
        <v>540</v>
      </c>
      <c r="B65" s="17" t="n">
        <v>5325</v>
      </c>
      <c r="C65" s="18">
        <f>(14.0/B65*100)</f>
        <v/>
      </c>
      <c r="D65" s="19" t="n">
        <v>5311</v>
      </c>
      <c r="E65" s="18" t="n">
        <v>437.9859751</v>
      </c>
      <c r="F65" s="20" t="n">
        <v>3.25673887</v>
      </c>
      <c r="G65" s="18" t="n">
        <v>436.27388924</v>
      </c>
      <c r="H65" s="20" t="n">
        <v>3.43854628</v>
      </c>
      <c r="I65" s="18" t="n">
        <v>392.48014744</v>
      </c>
      <c r="J65" s="20" t="n">
        <v>3.59633438</v>
      </c>
      <c r="K65" s="18" t="n">
        <v>364.76872892</v>
      </c>
      <c r="L65" s="20" t="n">
        <v>10.63875131</v>
      </c>
      <c r="M65" s="18" t="n">
        <v>302.49267055</v>
      </c>
      <c r="N65" s="20" t="n">
        <v>28.26978142</v>
      </c>
      <c r="O65" s="18" t="s">
        <v>481</v>
      </c>
      <c r="P65" s="20" t="s">
        <v>481</v>
      </c>
      <c r="Q65" s="18" t="s">
        <v>481</v>
      </c>
      <c r="R65" s="20" t="s">
        <v>481</v>
      </c>
      <c r="S65" s="18" t="n">
        <v>405.05824067</v>
      </c>
      <c r="T65" s="20" t="n">
        <v>17.34870716</v>
      </c>
      <c r="U65" s="18" t="n">
        <v>385.46607979</v>
      </c>
      <c r="V65" s="20" t="n">
        <v>49.04738661</v>
      </c>
      <c r="W65" s="18" t="n">
        <v>391.37341796</v>
      </c>
      <c r="X65" s="20" t="n">
        <v>12.00519158</v>
      </c>
    </row>
    <row r="66" spans="1:24">
      <c r="A66" s="15" t="s">
        <v>541</v>
      </c>
      <c r="B66" s="17" t="n">
        <v>5665</v>
      </c>
      <c r="C66" s="18">
        <f>(74.0/B66*100)</f>
        <v/>
      </c>
      <c r="D66" s="19" t="n">
        <v>5591</v>
      </c>
      <c r="E66" s="18" t="n">
        <v>436.63844876</v>
      </c>
      <c r="F66" s="20" t="n">
        <v>2.40363851</v>
      </c>
      <c r="G66" s="18" t="n">
        <v>414.61505429</v>
      </c>
      <c r="H66" s="20" t="n">
        <v>2.38264751</v>
      </c>
      <c r="I66" s="18" t="n">
        <v>379.02891978</v>
      </c>
      <c r="J66" s="20" t="n">
        <v>5.26445461</v>
      </c>
      <c r="K66" s="18" t="n">
        <v>359.46671016</v>
      </c>
      <c r="L66" s="20" t="n">
        <v>11.66753596</v>
      </c>
      <c r="M66" s="18" t="n">
        <v>340.03396851</v>
      </c>
      <c r="N66" s="20" t="n">
        <v>20.63811296</v>
      </c>
      <c r="O66" s="18" t="s">
        <v>481</v>
      </c>
      <c r="P66" s="20" t="s">
        <v>481</v>
      </c>
      <c r="Q66" s="18" t="s">
        <v>481</v>
      </c>
      <c r="R66" s="20" t="s">
        <v>481</v>
      </c>
      <c r="S66" s="18" t="s">
        <v>481</v>
      </c>
      <c r="T66" s="20" t="s">
        <v>481</v>
      </c>
      <c r="U66" s="18" t="s">
        <v>481</v>
      </c>
      <c r="V66" s="20" t="s">
        <v>481</v>
      </c>
      <c r="W66" s="18" t="n">
        <v>407.97829806</v>
      </c>
      <c r="X66" s="20" t="n">
        <v>12.53896703</v>
      </c>
    </row>
    <row r="67" spans="1:24">
      <c r="A67" s="15" t="s">
        <v>542</v>
      </c>
      <c r="B67" s="17" t="n">
        <v>6971</v>
      </c>
      <c r="C67" s="18">
        <f>(21.0/B67*100)</f>
        <v/>
      </c>
      <c r="D67" s="19" t="n">
        <v>6950</v>
      </c>
      <c r="E67" s="18" t="n">
        <v>418.19605191</v>
      </c>
      <c r="F67" s="20" t="n">
        <v>3.24494296</v>
      </c>
      <c r="G67" s="18" t="n">
        <v>366.02006631</v>
      </c>
      <c r="H67" s="20" t="n">
        <v>4.08672956</v>
      </c>
      <c r="I67" s="18" t="n">
        <v>357.6631901</v>
      </c>
      <c r="J67" s="20" t="n">
        <v>3.21234407</v>
      </c>
      <c r="K67" s="18" t="n">
        <v>351.51754396</v>
      </c>
      <c r="L67" s="20" t="n">
        <v>3.39815587</v>
      </c>
      <c r="M67" s="18" t="n">
        <v>333.94660875</v>
      </c>
      <c r="N67" s="20" t="n">
        <v>8.91895731</v>
      </c>
      <c r="O67" s="18" t="s">
        <v>481</v>
      </c>
      <c r="P67" s="20" t="s">
        <v>481</v>
      </c>
      <c r="Q67" s="18" t="s">
        <v>481</v>
      </c>
      <c r="R67" s="20" t="s">
        <v>481</v>
      </c>
      <c r="S67" s="18" t="s">
        <v>481</v>
      </c>
      <c r="T67" s="20" t="s">
        <v>481</v>
      </c>
      <c r="U67" s="18" t="s">
        <v>481</v>
      </c>
      <c r="V67" s="20" t="s">
        <v>481</v>
      </c>
      <c r="W67" s="18" t="n">
        <v>337.50256492</v>
      </c>
      <c r="X67" s="20" t="n">
        <v>15.49885698</v>
      </c>
    </row>
    <row r="68" spans="1:24">
      <c r="A68" s="15" t="s">
        <v>543</v>
      </c>
      <c r="B68" s="17" t="n">
        <v>12083</v>
      </c>
      <c r="C68" s="18">
        <f>(26.0/B68*100)</f>
        <v/>
      </c>
      <c r="D68" s="19" t="n">
        <v>12057</v>
      </c>
      <c r="E68" s="18" t="n">
        <v>410.51989572</v>
      </c>
      <c r="F68" s="20" t="n">
        <v>1.67418297</v>
      </c>
      <c r="G68" s="18" t="n">
        <v>428.66926516</v>
      </c>
      <c r="H68" s="20" t="n">
        <v>2.70103958</v>
      </c>
      <c r="I68" s="18" t="n">
        <v>358.68594665</v>
      </c>
      <c r="J68" s="20" t="n">
        <v>3.7290346</v>
      </c>
      <c r="K68" s="18" t="n">
        <v>364.37103859</v>
      </c>
      <c r="L68" s="20" t="n">
        <v>6.49087522</v>
      </c>
      <c r="M68" s="18" t="n">
        <v>347.93180638</v>
      </c>
      <c r="N68" s="20" t="n">
        <v>4.8952808</v>
      </c>
      <c r="O68" s="18" t="s">
        <v>481</v>
      </c>
      <c r="P68" s="20" t="s">
        <v>481</v>
      </c>
      <c r="Q68" s="18" t="s">
        <v>481</v>
      </c>
      <c r="R68" s="20" t="s">
        <v>481</v>
      </c>
      <c r="S68" s="18" t="s">
        <v>481</v>
      </c>
      <c r="T68" s="20" t="s">
        <v>481</v>
      </c>
      <c r="U68" s="18" t="s">
        <v>481</v>
      </c>
      <c r="V68" s="20" t="s">
        <v>481</v>
      </c>
      <c r="W68" s="18" t="n">
        <v>396.54790029</v>
      </c>
      <c r="X68" s="20" t="n">
        <v>5.57536293</v>
      </c>
    </row>
    <row r="69" spans="1:24">
      <c r="A69" s="15" t="s">
        <v>544</v>
      </c>
      <c r="B69" s="17" t="n">
        <v>4876</v>
      </c>
      <c r="C69" s="18">
        <f>(0.0/B69*100)</f>
        <v/>
      </c>
      <c r="D69" s="19" t="n">
        <v>4876</v>
      </c>
      <c r="E69" s="18" t="n">
        <v>453.74536025</v>
      </c>
      <c r="F69" s="20" t="n">
        <v>4.35355119</v>
      </c>
      <c r="G69" s="18" t="n">
        <v>431.14877775</v>
      </c>
      <c r="H69" s="20" t="n">
        <v>6.50795758</v>
      </c>
      <c r="I69" s="18" t="n">
        <v>429.24382138</v>
      </c>
      <c r="J69" s="20" t="n">
        <v>4.24836604</v>
      </c>
      <c r="K69" s="18" t="n">
        <v>401.13135112</v>
      </c>
      <c r="L69" s="20" t="n">
        <v>6.50718057</v>
      </c>
      <c r="M69" s="18" t="n">
        <v>372.43580823</v>
      </c>
      <c r="N69" s="20" t="n">
        <v>17.78740679</v>
      </c>
      <c r="O69" s="18" t="s">
        <v>481</v>
      </c>
      <c r="P69" s="20" t="s">
        <v>481</v>
      </c>
      <c r="Q69" s="18" t="s">
        <v>481</v>
      </c>
      <c r="R69" s="20" t="s">
        <v>481</v>
      </c>
      <c r="S69" s="18" t="s">
        <v>481</v>
      </c>
      <c r="T69" s="20" t="s">
        <v>481</v>
      </c>
      <c r="U69" s="18" t="s">
        <v>481</v>
      </c>
      <c r="V69" s="20" t="s">
        <v>481</v>
      </c>
      <c r="W69" s="18" t="n">
        <v>403.63362088</v>
      </c>
      <c r="X69" s="20" t="n">
        <v>31.15578525</v>
      </c>
    </row>
    <row r="70" spans="1:24">
      <c r="A70" s="15" t="s">
        <v>545</v>
      </c>
      <c r="B70" s="17" t="n">
        <v>6036</v>
      </c>
      <c r="C70" s="18">
        <f>(223.0/B70*100)</f>
        <v/>
      </c>
      <c r="D70" s="19" t="n">
        <v>5813</v>
      </c>
      <c r="E70" s="18" t="n">
        <v>502.3906706</v>
      </c>
      <c r="F70" s="20" t="n">
        <v>3.09551508</v>
      </c>
      <c r="G70" s="18" t="n">
        <v>506.3443539</v>
      </c>
      <c r="H70" s="20" t="n">
        <v>3.8547945</v>
      </c>
      <c r="I70" s="18" t="n">
        <v>459.52225169</v>
      </c>
      <c r="J70" s="20" t="n">
        <v>4.74686199</v>
      </c>
      <c r="K70" s="18" t="n">
        <v>476.83631685</v>
      </c>
      <c r="L70" s="20" t="n">
        <v>28.66583894</v>
      </c>
      <c r="M70" s="18" t="n">
        <v>407.99964653</v>
      </c>
      <c r="N70" s="20" t="n">
        <v>50.43812814</v>
      </c>
      <c r="O70" s="18" t="s">
        <v>481</v>
      </c>
      <c r="P70" s="20" t="s">
        <v>481</v>
      </c>
      <c r="Q70" s="18" t="s">
        <v>481</v>
      </c>
      <c r="R70" s="20" t="s">
        <v>481</v>
      </c>
      <c r="S70" s="18" t="s">
        <v>481</v>
      </c>
      <c r="T70" s="20" t="s">
        <v>481</v>
      </c>
      <c r="U70" s="18" t="s">
        <v>481</v>
      </c>
      <c r="V70" s="20" t="s">
        <v>481</v>
      </c>
      <c r="W70" s="18" t="n">
        <v>459.86460307</v>
      </c>
      <c r="X70" s="20" t="n">
        <v>13.05994385</v>
      </c>
    </row>
    <row r="71" spans="1:24">
      <c r="A71" s="15" t="s">
        <v>546</v>
      </c>
      <c r="B71" s="17" t="n">
        <v>6115</v>
      </c>
      <c r="C71" s="18">
        <f>(17.0/B71*100)</f>
        <v/>
      </c>
      <c r="D71" s="19" t="n">
        <v>6098</v>
      </c>
      <c r="E71" s="18" t="n">
        <v>572.0387071</v>
      </c>
      <c r="F71" s="20" t="n">
        <v>1.54841227</v>
      </c>
      <c r="G71" s="18" t="s">
        <v>481</v>
      </c>
      <c r="H71" s="20" t="s">
        <v>481</v>
      </c>
      <c r="I71" s="18" t="n">
        <v>529.77204426</v>
      </c>
      <c r="J71" s="20" t="n">
        <v>6.71241923</v>
      </c>
      <c r="K71" s="18" t="n">
        <v>526.28774018</v>
      </c>
      <c r="L71" s="20" t="n">
        <v>5.35620961</v>
      </c>
      <c r="M71" s="18" t="n">
        <v>515.5059844800001</v>
      </c>
      <c r="N71" s="20" t="n">
        <v>9.176633219999999</v>
      </c>
      <c r="O71" s="18" t="s">
        <v>481</v>
      </c>
      <c r="P71" s="20" t="s">
        <v>481</v>
      </c>
      <c r="Q71" s="18" t="s">
        <v>481</v>
      </c>
      <c r="R71" s="20" t="s">
        <v>481</v>
      </c>
      <c r="S71" s="18" t="s">
        <v>481</v>
      </c>
      <c r="T71" s="20" t="s">
        <v>481</v>
      </c>
      <c r="U71" s="18" t="s">
        <v>481</v>
      </c>
      <c r="V71" s="20" t="s">
        <v>481</v>
      </c>
      <c r="W71" s="18" t="n">
        <v>546.36669594</v>
      </c>
      <c r="X71" s="20" t="n">
        <v>15.82007196</v>
      </c>
    </row>
    <row r="72" spans="1:24">
      <c r="A72" s="15" t="s">
        <v>547</v>
      </c>
      <c r="B72" s="17" t="n">
        <v>7708</v>
      </c>
      <c r="C72" s="18">
        <f>(5.0/B72*100)</f>
        <v/>
      </c>
      <c r="D72" s="19" t="n">
        <v>7703</v>
      </c>
      <c r="E72" s="18" t="n">
        <v>541.9405033</v>
      </c>
      <c r="F72" s="20" t="n">
        <v>4.55295108</v>
      </c>
      <c r="G72" s="18" t="n">
        <v>560.2779384299999</v>
      </c>
      <c r="H72" s="20" t="n">
        <v>2.98433571</v>
      </c>
      <c r="I72" s="18" t="n">
        <v>504.20726275</v>
      </c>
      <c r="J72" s="20" t="n">
        <v>4.41913262</v>
      </c>
      <c r="K72" s="18" t="n">
        <v>500.6327223</v>
      </c>
      <c r="L72" s="20" t="n">
        <v>7.19896938</v>
      </c>
      <c r="M72" s="18" t="n">
        <v>486.33323767</v>
      </c>
      <c r="N72" s="20" t="n">
        <v>15.47909138</v>
      </c>
      <c r="O72" s="18" t="s">
        <v>481</v>
      </c>
      <c r="P72" s="20" t="s">
        <v>481</v>
      </c>
      <c r="Q72" s="18" t="s">
        <v>481</v>
      </c>
      <c r="R72" s="20" t="s">
        <v>481</v>
      </c>
      <c r="S72" s="18" t="s">
        <v>481</v>
      </c>
      <c r="T72" s="20" t="s">
        <v>481</v>
      </c>
      <c r="U72" s="18" t="s">
        <v>481</v>
      </c>
      <c r="V72" s="20" t="s">
        <v>481</v>
      </c>
      <c r="W72" s="18" t="n">
        <v>461.53479736</v>
      </c>
      <c r="X72" s="20" t="n">
        <v>17.8811702</v>
      </c>
    </row>
    <row r="73" spans="1:24">
      <c r="A73" s="15" t="s">
        <v>548</v>
      </c>
      <c r="B73" s="17" t="n">
        <v>8249</v>
      </c>
      <c r="C73" s="18">
        <f>(143.0/B73*100)</f>
        <v/>
      </c>
      <c r="D73" s="19" t="n">
        <v>8106</v>
      </c>
      <c r="E73" s="18" t="n">
        <v>428.03882318</v>
      </c>
      <c r="F73" s="20" t="n">
        <v>5.03396384</v>
      </c>
      <c r="G73" s="18" t="n">
        <v>418.05577974</v>
      </c>
      <c r="H73" s="20" t="n">
        <v>5.84170348</v>
      </c>
      <c r="I73" s="18" t="n">
        <v>403.10225477</v>
      </c>
      <c r="J73" s="20" t="n">
        <v>3.54186193</v>
      </c>
      <c r="K73" s="18" t="n">
        <v>409.82965789</v>
      </c>
      <c r="L73" s="20" t="n">
        <v>3.53466334</v>
      </c>
      <c r="M73" s="18" t="n">
        <v>411.50666993</v>
      </c>
      <c r="N73" s="20" t="n">
        <v>6.21341654</v>
      </c>
      <c r="O73" s="18" t="s">
        <v>481</v>
      </c>
      <c r="P73" s="20" t="s">
        <v>481</v>
      </c>
      <c r="Q73" s="18" t="s">
        <v>481</v>
      </c>
      <c r="R73" s="20" t="s">
        <v>481</v>
      </c>
      <c r="S73" s="18" t="s">
        <v>481</v>
      </c>
      <c r="T73" s="20" t="s">
        <v>481</v>
      </c>
      <c r="U73" s="18" t="s">
        <v>481</v>
      </c>
      <c r="V73" s="20" t="s">
        <v>481</v>
      </c>
      <c r="W73" s="18" t="n">
        <v>414.16236137</v>
      </c>
      <c r="X73" s="20" t="n">
        <v>18.59141344</v>
      </c>
    </row>
    <row r="74" spans="1:24">
      <c r="A74" s="15" t="s">
        <v>549</v>
      </c>
      <c r="B74" s="17" t="n">
        <v>4692</v>
      </c>
      <c r="C74" s="18">
        <f>(82.0/B74*100)</f>
        <v/>
      </c>
      <c r="D74" s="19" t="n">
        <v>4610</v>
      </c>
      <c r="E74" s="18" t="n">
        <v>434.77316431</v>
      </c>
      <c r="F74" s="20" t="n">
        <v>2.09119656</v>
      </c>
      <c r="G74" s="18" t="n">
        <v>416.55815859</v>
      </c>
      <c r="H74" s="20" t="n">
        <v>6.33927312</v>
      </c>
      <c r="I74" s="18" t="n">
        <v>394.31285351</v>
      </c>
      <c r="J74" s="20" t="n">
        <v>6.03288701</v>
      </c>
      <c r="K74" s="18" t="n">
        <v>381.84991773</v>
      </c>
      <c r="L74" s="20" t="n">
        <v>5.68063912</v>
      </c>
      <c r="M74" s="18" t="n">
        <v>370.24299325</v>
      </c>
      <c r="N74" s="20" t="n">
        <v>8.25807124</v>
      </c>
      <c r="O74" s="18" t="s">
        <v>481</v>
      </c>
      <c r="P74" s="20" t="s">
        <v>481</v>
      </c>
      <c r="Q74" s="18" t="s">
        <v>481</v>
      </c>
      <c r="R74" s="20" t="s">
        <v>481</v>
      </c>
      <c r="S74" s="18" t="s">
        <v>481</v>
      </c>
      <c r="T74" s="20" t="s">
        <v>481</v>
      </c>
      <c r="U74" s="18" t="n">
        <v>362.14020409</v>
      </c>
      <c r="V74" s="20" t="n">
        <v>18.91560205</v>
      </c>
      <c r="W74" s="18" t="n">
        <v>374.26855322</v>
      </c>
      <c r="X74" s="20" t="n">
        <v>6.18336867</v>
      </c>
    </row>
    <row r="75" spans="1:24">
      <c r="A75" s="15" t="s">
        <v>550</v>
      </c>
      <c r="B75" s="17" t="n">
        <v>5375</v>
      </c>
      <c r="C75" s="18">
        <f>(194.0/B75*100)</f>
        <v/>
      </c>
      <c r="D75" s="19" t="n">
        <v>5181</v>
      </c>
      <c r="E75" s="18" t="n">
        <v>383.79279812</v>
      </c>
      <c r="F75" s="20" t="n">
        <v>3.56267747</v>
      </c>
      <c r="G75" s="18" t="n">
        <v>350.00732887</v>
      </c>
      <c r="H75" s="20" t="n">
        <v>8.882333940000001</v>
      </c>
      <c r="I75" s="18" t="n">
        <v>327.3156756</v>
      </c>
      <c r="J75" s="20" t="n">
        <v>4.68106737</v>
      </c>
      <c r="K75" s="18" t="n">
        <v>363.05683583</v>
      </c>
      <c r="L75" s="20" t="n">
        <v>3.94645931</v>
      </c>
      <c r="M75" s="18" t="n">
        <v>355.92898525</v>
      </c>
      <c r="N75" s="20" t="n">
        <v>5.3297309</v>
      </c>
      <c r="O75" s="18" t="s">
        <v>481</v>
      </c>
      <c r="P75" s="20" t="s">
        <v>481</v>
      </c>
      <c r="Q75" s="18" t="s">
        <v>481</v>
      </c>
      <c r="R75" s="20" t="s">
        <v>481</v>
      </c>
      <c r="S75" s="18" t="s">
        <v>481</v>
      </c>
      <c r="T75" s="20" t="s">
        <v>481</v>
      </c>
      <c r="U75" s="18" t="s">
        <v>481</v>
      </c>
      <c r="V75" s="20" t="s">
        <v>481</v>
      </c>
      <c r="W75" s="18" t="n">
        <v>394.43136802</v>
      </c>
      <c r="X75" s="20" t="n">
        <v>19.10423924</v>
      </c>
    </row>
    <row r="76" spans="1:24">
      <c r="A76" s="15" t="s">
        <v>551</v>
      </c>
      <c r="B76" s="17" t="n">
        <v>14167</v>
      </c>
      <c r="C76" s="18">
        <f>(226.0/B76*100)</f>
        <v/>
      </c>
      <c r="D76" s="19" t="n">
        <v>13941</v>
      </c>
      <c r="E76" s="18" t="n">
        <v>441.85643984</v>
      </c>
      <c r="F76" s="20" t="n">
        <v>2.49335736</v>
      </c>
      <c r="G76" s="18" t="n">
        <v>412.79864875</v>
      </c>
      <c r="H76" s="20" t="n">
        <v>5.70448148</v>
      </c>
      <c r="I76" s="18" t="n">
        <v>379.58972918</v>
      </c>
      <c r="J76" s="20" t="n">
        <v>5.43826707</v>
      </c>
      <c r="K76" s="18" t="n">
        <v>388.85138009</v>
      </c>
      <c r="L76" s="20" t="n">
        <v>7.06185767</v>
      </c>
      <c r="M76" s="18" t="n">
        <v>377.47594309</v>
      </c>
      <c r="N76" s="20" t="n">
        <v>7.70459017</v>
      </c>
      <c r="O76" s="18" t="s">
        <v>481</v>
      </c>
      <c r="P76" s="20" t="s">
        <v>481</v>
      </c>
      <c r="Q76" s="18" t="s">
        <v>481</v>
      </c>
      <c r="R76" s="20" t="s">
        <v>481</v>
      </c>
      <c r="S76" s="18" t="s">
        <v>481</v>
      </c>
      <c r="T76" s="20" t="s">
        <v>481</v>
      </c>
      <c r="U76" s="18" t="s">
        <v>481</v>
      </c>
      <c r="V76" s="20" t="s">
        <v>481</v>
      </c>
      <c r="W76" s="18" t="n">
        <v>385.55229188</v>
      </c>
      <c r="X76" s="20" t="n">
        <v>10.18467931</v>
      </c>
    </row>
    <row r="77" spans="1:24">
      <c r="A77" s="15" t="s">
        <v>552</v>
      </c>
      <c r="B77" s="17" t="n">
        <v>6062</v>
      </c>
      <c r="C77" s="18">
        <f>(82.0/B77*100)</f>
        <v/>
      </c>
      <c r="D77" s="19" t="n">
        <v>5980</v>
      </c>
      <c r="E77" s="18" t="n">
        <v>455.49412729</v>
      </c>
      <c r="F77" s="20" t="n">
        <v>3.38482927</v>
      </c>
      <c r="G77" s="18" t="n">
        <v>444.19764492</v>
      </c>
      <c r="H77" s="20" t="n">
        <v>8.70547412</v>
      </c>
      <c r="I77" s="18" t="n">
        <v>395.58577645</v>
      </c>
      <c r="J77" s="20" t="n">
        <v>3.37889732</v>
      </c>
      <c r="K77" s="18" t="n">
        <v>390.29107572</v>
      </c>
      <c r="L77" s="20" t="n">
        <v>3.61930716</v>
      </c>
      <c r="M77" s="18" t="n">
        <v>348.47681655</v>
      </c>
      <c r="N77" s="20" t="n">
        <v>8.969407090000001</v>
      </c>
      <c r="O77" s="18" t="s">
        <v>481</v>
      </c>
      <c r="P77" s="20" t="s">
        <v>481</v>
      </c>
      <c r="Q77" s="18" t="s">
        <v>481</v>
      </c>
      <c r="R77" s="20" t="s">
        <v>481</v>
      </c>
      <c r="S77" s="18" t="s">
        <v>481</v>
      </c>
      <c r="T77" s="20" t="s">
        <v>481</v>
      </c>
      <c r="U77" s="18" t="s">
        <v>481</v>
      </c>
      <c r="V77" s="20" t="s">
        <v>481</v>
      </c>
      <c r="W77" s="18" t="n">
        <v>375.97690491</v>
      </c>
      <c r="X77" s="20" t="n">
        <v>9.21758075</v>
      </c>
    </row>
    <row r="78" spans="1:24">
      <c r="A78" s="15" t="s">
        <v>553</v>
      </c>
      <c r="B78" s="17" t="n">
        <v>5826</v>
      </c>
      <c r="C78" s="18">
        <f>(0.0/B78*100)</f>
        <v/>
      </c>
      <c r="D78" s="19" t="n">
        <v>5826</v>
      </c>
      <c r="E78" s="18" t="n">
        <v>522.78381914</v>
      </c>
      <c r="F78" s="20" t="n">
        <v>7.53631617</v>
      </c>
      <c r="G78" s="18" t="n">
        <v>550.89180497</v>
      </c>
      <c r="H78" s="20" t="n">
        <v>14.07387726</v>
      </c>
      <c r="I78" s="18" t="n">
        <v>490.91637974</v>
      </c>
      <c r="J78" s="20" t="n">
        <v>4.11166219</v>
      </c>
      <c r="K78" s="18" t="n">
        <v>491.54061918</v>
      </c>
      <c r="L78" s="20" t="n">
        <v>5.51941753</v>
      </c>
      <c r="M78" s="18" t="n">
        <v>465.64186881</v>
      </c>
      <c r="N78" s="20" t="n">
        <v>6.79186456</v>
      </c>
      <c r="O78" s="18" t="s">
        <v>481</v>
      </c>
      <c r="P78" s="20" t="s">
        <v>481</v>
      </c>
      <c r="Q78" s="18" t="s">
        <v>481</v>
      </c>
      <c r="R78" s="20" t="s">
        <v>481</v>
      </c>
      <c r="S78" s="18" t="n">
        <v>364.4841</v>
      </c>
      <c r="T78" s="20" t="n">
        <v>45.10158666</v>
      </c>
      <c r="U78" s="18" t="n">
        <v>527.91374566</v>
      </c>
      <c r="V78" s="20" t="n">
        <v>25.46847468</v>
      </c>
      <c r="W78" s="18" t="n">
        <v>403.40006781</v>
      </c>
      <c r="X78" s="20" t="n">
        <v>19.53904371</v>
      </c>
    </row>
    <row customHeight="1" ht="25" r="79" spans="1:24">
      <c r="A79" s="15" t="s">
        <v>554</v>
      </c>
      <c r="B79" s="17" t="n">
        <v>1657</v>
      </c>
      <c r="C79" s="18">
        <f>(41.0/B79*100)</f>
        <v/>
      </c>
      <c r="D79" s="19" t="n">
        <v>1616</v>
      </c>
      <c r="E79" s="18" t="n">
        <v>477.97396338</v>
      </c>
      <c r="F79" s="20" t="n">
        <v>7.00506956</v>
      </c>
      <c r="G79" s="18" t="s">
        <v>481</v>
      </c>
      <c r="H79" s="20" t="s">
        <v>481</v>
      </c>
      <c r="I79" s="18" t="n">
        <v>414.4228374</v>
      </c>
      <c r="J79" s="20" t="n">
        <v>11.50936556</v>
      </c>
      <c r="K79" s="18" t="n">
        <v>397.29825581</v>
      </c>
      <c r="L79" s="20" t="n">
        <v>9.297317639999999</v>
      </c>
      <c r="M79" s="18" t="n">
        <v>380.9542945</v>
      </c>
      <c r="N79" s="20" t="n">
        <v>10.63102936</v>
      </c>
      <c r="O79" s="18" t="s">
        <v>481</v>
      </c>
      <c r="P79" s="20" t="s">
        <v>481</v>
      </c>
      <c r="Q79" s="18" t="s">
        <v>481</v>
      </c>
      <c r="R79" s="20" t="s">
        <v>481</v>
      </c>
      <c r="S79" s="18" t="s">
        <v>481</v>
      </c>
      <c r="T79" s="20" t="s">
        <v>481</v>
      </c>
      <c r="U79" s="18" t="n">
        <v>342.24379152</v>
      </c>
      <c r="V79" s="20" t="n">
        <v>36.05602752</v>
      </c>
      <c r="W79" s="18" t="n">
        <v>365.60713379</v>
      </c>
      <c r="X79" s="20" t="n">
        <v>31.33931563</v>
      </c>
    </row>
    <row r="80" spans="1:24">
      <c r="A80" s="15" t="s">
        <v>555</v>
      </c>
      <c r="B80" s="17" t="n">
        <v>7841</v>
      </c>
      <c r="C80" s="18">
        <f>(0.0/B80*100)</f>
        <v/>
      </c>
      <c r="D80" s="19" t="n">
        <v>7841</v>
      </c>
      <c r="E80" s="18" t="n">
        <v>462.902502</v>
      </c>
      <c r="F80" s="20" t="n">
        <v>4.57459921</v>
      </c>
      <c r="G80" s="18" t="n">
        <v>464.46312335</v>
      </c>
      <c r="H80" s="20" t="n">
        <v>5.13615803</v>
      </c>
      <c r="I80" s="18" t="n">
        <v>443.85130057</v>
      </c>
      <c r="J80" s="20" t="n">
        <v>6.39235726</v>
      </c>
      <c r="K80" s="18" t="n">
        <v>383.79021404</v>
      </c>
      <c r="L80" s="20" t="n">
        <v>21.40192392</v>
      </c>
      <c r="M80" s="18" t="n">
        <v>411.47494014</v>
      </c>
      <c r="N80" s="20" t="n">
        <v>42.9705515</v>
      </c>
      <c r="O80" s="18" t="s">
        <v>481</v>
      </c>
      <c r="P80" s="20" t="s">
        <v>481</v>
      </c>
      <c r="Q80" s="18" t="s">
        <v>481</v>
      </c>
      <c r="R80" s="20" t="s">
        <v>481</v>
      </c>
      <c r="S80" s="18" t="s">
        <v>481</v>
      </c>
      <c r="T80" s="20" t="s">
        <v>481</v>
      </c>
      <c r="U80" s="18" t="s">
        <v>481</v>
      </c>
      <c r="V80" s="20" t="s">
        <v>481</v>
      </c>
      <c r="W80" s="18" t="n">
        <v>457.56678155</v>
      </c>
      <c r="X80" s="20" t="n">
        <v>45.35699506</v>
      </c>
    </row>
    <row r="81" spans="1:24">
      <c r="A81" s="23" t="s">
        <v>556</v>
      </c>
      <c r="B81" s="17" t="n">
        <v>8861</v>
      </c>
      <c r="C81" s="18">
        <f>(76.0/B81*100)</f>
        <v/>
      </c>
      <c r="D81" s="19" t="n">
        <v>8785</v>
      </c>
      <c r="E81" s="18" t="n">
        <v>457.17591335</v>
      </c>
      <c r="F81" s="20" t="n">
        <v>3.4460349</v>
      </c>
      <c r="G81" s="18" t="n">
        <v>427.42671499</v>
      </c>
      <c r="H81" s="20" t="n">
        <v>8.32309753</v>
      </c>
      <c r="I81" s="18" t="n">
        <v>419.64144927</v>
      </c>
      <c r="J81" s="20" t="n">
        <v>3.94895884</v>
      </c>
      <c r="K81" s="18" t="n">
        <v>416.47843162</v>
      </c>
      <c r="L81" s="20" t="n">
        <v>7.48973341</v>
      </c>
      <c r="M81" s="18" t="n">
        <v>409.29782542</v>
      </c>
      <c r="N81" s="20" t="n">
        <v>6.03948885</v>
      </c>
      <c r="O81" s="18" t="s">
        <v>481</v>
      </c>
      <c r="P81" s="20" t="s">
        <v>481</v>
      </c>
      <c r="Q81" s="18" t="s">
        <v>481</v>
      </c>
      <c r="R81" s="20" t="s">
        <v>481</v>
      </c>
      <c r="S81" s="18" t="s">
        <v>481</v>
      </c>
      <c r="T81" s="20" t="s">
        <v>481</v>
      </c>
      <c r="U81" s="18" t="s">
        <v>481</v>
      </c>
      <c r="V81" s="20" t="s">
        <v>481</v>
      </c>
      <c r="W81" s="18" t="n">
        <v>359.41920035</v>
      </c>
      <c r="X81" s="20" t="n">
        <v>27.12263401</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596</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486.7361145</v>
      </c>
      <c r="F7" s="20" t="n">
        <v>5.57575945</v>
      </c>
      <c r="G7" s="18" t="n">
        <v>501.43796707</v>
      </c>
      <c r="H7" s="20" t="n">
        <v>1.86985624</v>
      </c>
      <c r="I7" s="18" t="s">
        <v>481</v>
      </c>
      <c r="J7" s="20" t="s">
        <v>481</v>
      </c>
      <c r="K7" s="18" t="s">
        <v>481</v>
      </c>
      <c r="L7" s="20" t="s">
        <v>481</v>
      </c>
      <c r="M7" s="18" t="s">
        <v>481</v>
      </c>
      <c r="N7" s="20" t="s">
        <v>481</v>
      </c>
      <c r="O7" s="18" t="s">
        <v>481</v>
      </c>
      <c r="P7" s="20" t="s">
        <v>481</v>
      </c>
      <c r="Q7" s="18" t="n">
        <v>475.42643851</v>
      </c>
      <c r="R7" s="20" t="n">
        <v>2.86961376</v>
      </c>
    </row>
    <row r="8" spans="1:18">
      <c r="A8" s="15" t="s">
        <v>483</v>
      </c>
      <c r="B8" s="17" t="n">
        <v>7007</v>
      </c>
      <c r="C8" s="18">
        <f>(20.0/B8*100)</f>
        <v/>
      </c>
      <c r="D8" s="19" t="n">
        <v>6987</v>
      </c>
      <c r="E8" s="18" t="n">
        <v>517.94503051</v>
      </c>
      <c r="F8" s="20" t="n">
        <v>10.55081927</v>
      </c>
      <c r="G8" s="18" t="n">
        <v>505.2192161</v>
      </c>
      <c r="H8" s="20" t="n">
        <v>2.91310448</v>
      </c>
      <c r="I8" s="18" t="s">
        <v>481</v>
      </c>
      <c r="J8" s="20" t="s">
        <v>481</v>
      </c>
      <c r="K8" s="18" t="s">
        <v>481</v>
      </c>
      <c r="L8" s="20" t="s">
        <v>481</v>
      </c>
      <c r="M8" s="18" t="s">
        <v>481</v>
      </c>
      <c r="N8" s="20" t="s">
        <v>481</v>
      </c>
      <c r="O8" s="18" t="s">
        <v>481</v>
      </c>
      <c r="P8" s="20" t="s">
        <v>481</v>
      </c>
      <c r="Q8" s="18" t="n">
        <v>453.18837007</v>
      </c>
      <c r="R8" s="20" t="n">
        <v>5.23646458</v>
      </c>
    </row>
    <row r="9" spans="1:18">
      <c r="A9" s="15" t="s">
        <v>484</v>
      </c>
      <c r="B9" s="17" t="n">
        <v>9651</v>
      </c>
      <c r="C9" s="18">
        <f>(76.0/B9*100)</f>
        <v/>
      </c>
      <c r="D9" s="19" t="n">
        <v>9575</v>
      </c>
      <c r="E9" s="18" t="n">
        <v>504.88977489</v>
      </c>
      <c r="F9" s="20" t="n">
        <v>4.8782226</v>
      </c>
      <c r="G9" s="18" t="n">
        <v>516.7657091900001</v>
      </c>
      <c r="H9" s="20" t="n">
        <v>2.33605634</v>
      </c>
      <c r="I9" s="18" t="s">
        <v>481</v>
      </c>
      <c r="J9" s="20" t="s">
        <v>481</v>
      </c>
      <c r="K9" s="18" t="s">
        <v>481</v>
      </c>
      <c r="L9" s="20" t="s">
        <v>481</v>
      </c>
      <c r="M9" s="18" t="s">
        <v>481</v>
      </c>
      <c r="N9" s="20" t="s">
        <v>481</v>
      </c>
      <c r="O9" s="18" t="s">
        <v>481</v>
      </c>
      <c r="P9" s="20" t="s">
        <v>481</v>
      </c>
      <c r="Q9" s="18" t="n">
        <v>471.04857471</v>
      </c>
      <c r="R9" s="20" t="n">
        <v>3.71036633</v>
      </c>
    </row>
    <row r="10" spans="1:18">
      <c r="A10" s="15" t="s">
        <v>485</v>
      </c>
      <c r="B10" s="17" t="n">
        <v>20058</v>
      </c>
      <c r="C10" s="18">
        <f>(521.0/B10*100)</f>
        <v/>
      </c>
      <c r="D10" s="19" t="n">
        <v>19537</v>
      </c>
      <c r="E10" s="18" t="n">
        <v>513.76723425</v>
      </c>
      <c r="F10" s="20" t="n">
        <v>4.88068993</v>
      </c>
      <c r="G10" s="18" t="n">
        <v>522.4670195</v>
      </c>
      <c r="H10" s="20" t="n">
        <v>2.36312716</v>
      </c>
      <c r="I10" s="18" t="s">
        <v>481</v>
      </c>
      <c r="J10" s="20" t="s">
        <v>481</v>
      </c>
      <c r="K10" s="18" t="s">
        <v>481</v>
      </c>
      <c r="L10" s="20" t="s">
        <v>481</v>
      </c>
      <c r="M10" s="18" t="s">
        <v>481</v>
      </c>
      <c r="N10" s="20" t="s">
        <v>481</v>
      </c>
      <c r="O10" s="18" t="s">
        <v>481</v>
      </c>
      <c r="P10" s="20" t="s">
        <v>481</v>
      </c>
      <c r="Q10" s="18" t="n">
        <v>495.16069334</v>
      </c>
      <c r="R10" s="20" t="n">
        <v>3.34426017</v>
      </c>
    </row>
    <row r="11" spans="1:18">
      <c r="A11" s="15" t="s">
        <v>486</v>
      </c>
      <c r="B11" s="17" t="n">
        <v>7053</v>
      </c>
      <c r="C11" s="18">
        <f>(45.0/B11*100)</f>
        <v/>
      </c>
      <c r="D11" s="19" t="n">
        <v>7008</v>
      </c>
      <c r="E11" s="18" t="n">
        <v>459.01537235</v>
      </c>
      <c r="F11" s="20" t="n">
        <v>6.18755156</v>
      </c>
      <c r="G11" s="18" t="n">
        <v>425.99941239</v>
      </c>
      <c r="H11" s="20" t="n">
        <v>2.89271846</v>
      </c>
      <c r="I11" s="18" t="s">
        <v>481</v>
      </c>
      <c r="J11" s="20" t="s">
        <v>481</v>
      </c>
      <c r="K11" s="18" t="s">
        <v>481</v>
      </c>
      <c r="L11" s="20" t="s">
        <v>481</v>
      </c>
      <c r="M11" s="18" t="s">
        <v>481</v>
      </c>
      <c r="N11" s="20" t="s">
        <v>481</v>
      </c>
      <c r="O11" s="18" t="s">
        <v>481</v>
      </c>
      <c r="P11" s="20" t="s">
        <v>481</v>
      </c>
      <c r="Q11" s="18" t="n">
        <v>400.53013235</v>
      </c>
      <c r="R11" s="20" t="n">
        <v>4.03924087</v>
      </c>
    </row>
    <row r="12" spans="1:18">
      <c r="A12" s="15" t="s">
        <v>487</v>
      </c>
      <c r="B12" s="17" t="n">
        <v>6894</v>
      </c>
      <c r="C12" s="18">
        <f>(55.0/B12*100)</f>
        <v/>
      </c>
      <c r="D12" s="19" t="n">
        <v>6839</v>
      </c>
      <c r="E12" s="18" t="n">
        <v>468.37104572</v>
      </c>
      <c r="F12" s="20" t="n">
        <v>11.59477116</v>
      </c>
      <c r="G12" s="18" t="n">
        <v>503.84778038</v>
      </c>
      <c r="H12" s="20" t="n">
        <v>2.265619</v>
      </c>
      <c r="I12" s="18" t="s">
        <v>481</v>
      </c>
      <c r="J12" s="20" t="s">
        <v>481</v>
      </c>
      <c r="K12" s="18" t="s">
        <v>481</v>
      </c>
      <c r="L12" s="20" t="s">
        <v>481</v>
      </c>
      <c r="M12" s="18" t="s">
        <v>481</v>
      </c>
      <c r="N12" s="20" t="s">
        <v>481</v>
      </c>
      <c r="O12" s="18" t="s">
        <v>481</v>
      </c>
      <c r="P12" s="20" t="s">
        <v>481</v>
      </c>
      <c r="Q12" s="18" t="n">
        <v>451.06096597</v>
      </c>
      <c r="R12" s="20" t="n">
        <v>4.56272203</v>
      </c>
    </row>
    <row r="13" spans="1:18">
      <c r="A13" s="15" t="s">
        <v>488</v>
      </c>
      <c r="B13" s="17" t="n">
        <v>7161</v>
      </c>
      <c r="C13" s="18">
        <f>(98.0/B13*100)</f>
        <v/>
      </c>
      <c r="D13" s="19" t="n">
        <v>7063</v>
      </c>
      <c r="E13" s="18" t="n">
        <v>503.77280757</v>
      </c>
      <c r="F13" s="20" t="n">
        <v>6.49242034</v>
      </c>
      <c r="G13" s="18" t="n">
        <v>516.36479386</v>
      </c>
      <c r="H13" s="20" t="n">
        <v>2.35927114</v>
      </c>
      <c r="I13" s="18" t="s">
        <v>481</v>
      </c>
      <c r="J13" s="20" t="s">
        <v>481</v>
      </c>
      <c r="K13" s="18" t="s">
        <v>481</v>
      </c>
      <c r="L13" s="20" t="s">
        <v>481</v>
      </c>
      <c r="M13" s="18" t="s">
        <v>481</v>
      </c>
      <c r="N13" s="20" t="s">
        <v>481</v>
      </c>
      <c r="O13" s="18" t="s">
        <v>481</v>
      </c>
      <c r="P13" s="20" t="s">
        <v>481</v>
      </c>
      <c r="Q13" s="18" t="n">
        <v>487.26453968</v>
      </c>
      <c r="R13" s="20" t="n">
        <v>3.9811614</v>
      </c>
    </row>
    <row r="14" spans="1:18">
      <c r="A14" s="15" t="s">
        <v>489</v>
      </c>
      <c r="B14" s="17" t="n">
        <v>5587</v>
      </c>
      <c r="C14" s="18">
        <f>(74.0/B14*100)</f>
        <v/>
      </c>
      <c r="D14" s="19" t="n">
        <v>5513</v>
      </c>
      <c r="E14" s="18" t="n">
        <v>511.68119082</v>
      </c>
      <c r="F14" s="20" t="n">
        <v>5.57433962</v>
      </c>
      <c r="G14" s="18" t="n">
        <v>525.76301848</v>
      </c>
      <c r="H14" s="20" t="n">
        <v>2.06935706</v>
      </c>
      <c r="I14" s="18" t="s">
        <v>481</v>
      </c>
      <c r="J14" s="20" t="s">
        <v>481</v>
      </c>
      <c r="K14" s="18" t="s">
        <v>481</v>
      </c>
      <c r="L14" s="20" t="s">
        <v>481</v>
      </c>
      <c r="M14" s="18" t="s">
        <v>481</v>
      </c>
      <c r="N14" s="20" t="s">
        <v>481</v>
      </c>
      <c r="O14" s="18" t="s">
        <v>481</v>
      </c>
      <c r="P14" s="20" t="s">
        <v>481</v>
      </c>
      <c r="Q14" s="18" t="n">
        <v>496.07107673</v>
      </c>
      <c r="R14" s="20" t="n">
        <v>4.47421807</v>
      </c>
    </row>
    <row r="15" spans="1:18">
      <c r="A15" s="15" t="s">
        <v>490</v>
      </c>
      <c r="B15" s="17" t="n">
        <v>5882</v>
      </c>
      <c r="C15" s="18">
        <f>(52.0/B15*100)</f>
        <v/>
      </c>
      <c r="D15" s="19" t="n">
        <v>5830</v>
      </c>
      <c r="E15" s="18" t="n">
        <v>519.6068923300001</v>
      </c>
      <c r="F15" s="20" t="n">
        <v>7.89383526</v>
      </c>
      <c r="G15" s="18" t="n">
        <v>516.6283505599999</v>
      </c>
      <c r="H15" s="20" t="n">
        <v>2.27431966</v>
      </c>
      <c r="I15" s="18" t="s">
        <v>481</v>
      </c>
      <c r="J15" s="20" t="s">
        <v>481</v>
      </c>
      <c r="K15" s="18" t="s">
        <v>481</v>
      </c>
      <c r="L15" s="20" t="s">
        <v>481</v>
      </c>
      <c r="M15" s="18" t="s">
        <v>481</v>
      </c>
      <c r="N15" s="20" t="s">
        <v>481</v>
      </c>
      <c r="O15" s="18" t="s">
        <v>481</v>
      </c>
      <c r="P15" s="20" t="s">
        <v>481</v>
      </c>
      <c r="Q15" s="18" t="n">
        <v>487.48638953</v>
      </c>
      <c r="R15" s="20" t="n">
        <v>3.74826985</v>
      </c>
    </row>
    <row r="16" spans="1:18">
      <c r="A16" s="15" t="s">
        <v>491</v>
      </c>
      <c r="B16" s="17" t="n">
        <v>6108</v>
      </c>
      <c r="C16" s="18">
        <f>(98.0/B16*100)</f>
        <v/>
      </c>
      <c r="D16" s="19" t="n">
        <v>6010</v>
      </c>
      <c r="E16" s="18" t="n">
        <v>504.08172412</v>
      </c>
      <c r="F16" s="20" t="n">
        <v>7.40799457</v>
      </c>
      <c r="G16" s="18" t="n">
        <v>501.40518794</v>
      </c>
      <c r="H16" s="20" t="n">
        <v>2.12566511</v>
      </c>
      <c r="I16" s="18" t="s">
        <v>481</v>
      </c>
      <c r="J16" s="20" t="s">
        <v>481</v>
      </c>
      <c r="K16" s="18" t="s">
        <v>481</v>
      </c>
      <c r="L16" s="20" t="s">
        <v>481</v>
      </c>
      <c r="M16" s="18" t="s">
        <v>481</v>
      </c>
      <c r="N16" s="20" t="s">
        <v>481</v>
      </c>
      <c r="O16" s="18" t="s">
        <v>481</v>
      </c>
      <c r="P16" s="20" t="s">
        <v>481</v>
      </c>
      <c r="Q16" s="18" t="n">
        <v>452.27687596</v>
      </c>
      <c r="R16" s="20" t="n">
        <v>4.32379735</v>
      </c>
    </row>
    <row r="17" spans="1:18">
      <c r="A17" s="15" t="s">
        <v>492</v>
      </c>
      <c r="B17" s="17" t="n">
        <v>6504</v>
      </c>
      <c r="C17" s="18">
        <f>(658.0/B17*100)</f>
        <v/>
      </c>
      <c r="D17" s="19" t="n">
        <v>5846</v>
      </c>
      <c r="E17" s="18" t="n">
        <v>513.94569716</v>
      </c>
      <c r="F17" s="20" t="n">
        <v>11.43154837</v>
      </c>
      <c r="G17" s="18" t="n">
        <v>523.37265846</v>
      </c>
      <c r="H17" s="20" t="n">
        <v>2.94851897</v>
      </c>
      <c r="I17" s="18" t="s">
        <v>481</v>
      </c>
      <c r="J17" s="20" t="s">
        <v>481</v>
      </c>
      <c r="K17" s="18" t="s">
        <v>481</v>
      </c>
      <c r="L17" s="20" t="s">
        <v>481</v>
      </c>
      <c r="M17" s="18" t="s">
        <v>481</v>
      </c>
      <c r="N17" s="20" t="s">
        <v>481</v>
      </c>
      <c r="O17" s="18" t="s">
        <v>481</v>
      </c>
      <c r="P17" s="20" t="s">
        <v>481</v>
      </c>
      <c r="Q17" s="18" t="n">
        <v>478.61255187</v>
      </c>
      <c r="R17" s="20" t="n">
        <v>4.16992515</v>
      </c>
    </row>
    <row r="18" spans="1:18">
      <c r="A18" s="15" t="s">
        <v>493</v>
      </c>
      <c r="B18" s="17" t="n">
        <v>5532</v>
      </c>
      <c r="C18" s="18">
        <f>(28.0/B18*100)</f>
        <v/>
      </c>
      <c r="D18" s="19" t="n">
        <v>5504</v>
      </c>
      <c r="E18" s="18" t="n">
        <v>460.29725525</v>
      </c>
      <c r="F18" s="20" t="n">
        <v>5.24675068</v>
      </c>
      <c r="G18" s="18" t="n">
        <v>459.12807586</v>
      </c>
      <c r="H18" s="20" t="n">
        <v>3.70147099</v>
      </c>
      <c r="I18" s="18" t="s">
        <v>481</v>
      </c>
      <c r="J18" s="20" t="s">
        <v>481</v>
      </c>
      <c r="K18" s="18" t="s">
        <v>481</v>
      </c>
      <c r="L18" s="20" t="s">
        <v>481</v>
      </c>
      <c r="M18" s="18" t="s">
        <v>481</v>
      </c>
      <c r="N18" s="20" t="s">
        <v>481</v>
      </c>
      <c r="O18" s="18" t="s">
        <v>481</v>
      </c>
      <c r="P18" s="20" t="s">
        <v>481</v>
      </c>
      <c r="Q18" s="18" t="n">
        <v>430.00511186</v>
      </c>
      <c r="R18" s="20" t="n">
        <v>5.27257373</v>
      </c>
    </row>
    <row r="19" spans="1:18">
      <c r="A19" s="15" t="s">
        <v>494</v>
      </c>
      <c r="B19" s="17" t="n">
        <v>5658</v>
      </c>
      <c r="C19" s="18">
        <f>(60.0/B19*100)</f>
        <v/>
      </c>
      <c r="D19" s="19" t="n">
        <v>5598</v>
      </c>
      <c r="E19" s="18" t="n">
        <v>494.26139527</v>
      </c>
      <c r="F19" s="20" t="n">
        <v>5.656316</v>
      </c>
      <c r="G19" s="18" t="n">
        <v>481.28313548</v>
      </c>
      <c r="H19" s="20" t="n">
        <v>2.59789203</v>
      </c>
      <c r="I19" s="18" t="s">
        <v>481</v>
      </c>
      <c r="J19" s="20" t="s">
        <v>481</v>
      </c>
      <c r="K19" s="18" t="s">
        <v>481</v>
      </c>
      <c r="L19" s="20" t="s">
        <v>481</v>
      </c>
      <c r="M19" s="18" t="s">
        <v>481</v>
      </c>
      <c r="N19" s="20" t="s">
        <v>481</v>
      </c>
      <c r="O19" s="18" t="s">
        <v>481</v>
      </c>
      <c r="P19" s="20" t="s">
        <v>481</v>
      </c>
      <c r="Q19" s="18" t="n">
        <v>445.26866116</v>
      </c>
      <c r="R19" s="20" t="n">
        <v>5.58962989</v>
      </c>
    </row>
    <row r="20" spans="1:18">
      <c r="A20" s="15" t="s">
        <v>495</v>
      </c>
      <c r="B20" s="17" t="n">
        <v>3371</v>
      </c>
      <c r="C20" s="18">
        <f>(74.0/B20*100)</f>
        <v/>
      </c>
      <c r="D20" s="19" t="n">
        <v>3297</v>
      </c>
      <c r="E20" s="18" t="n">
        <v>502.65846729</v>
      </c>
      <c r="F20" s="20" t="n">
        <v>3.82878891</v>
      </c>
      <c r="G20" s="18" t="n">
        <v>489.40309827</v>
      </c>
      <c r="H20" s="20" t="n">
        <v>2.55449165</v>
      </c>
      <c r="I20" s="18" t="s">
        <v>481</v>
      </c>
      <c r="J20" s="20" t="s">
        <v>481</v>
      </c>
      <c r="K20" s="18" t="s">
        <v>481</v>
      </c>
      <c r="L20" s="20" t="s">
        <v>481</v>
      </c>
      <c r="M20" s="18" t="s">
        <v>481</v>
      </c>
      <c r="N20" s="20" t="s">
        <v>481</v>
      </c>
      <c r="O20" s="18" t="s">
        <v>481</v>
      </c>
      <c r="P20" s="20" t="s">
        <v>481</v>
      </c>
      <c r="Q20" s="18" t="n">
        <v>460.83055741</v>
      </c>
      <c r="R20" s="20" t="n">
        <v>4.20171749</v>
      </c>
    </row>
    <row r="21" spans="1:18">
      <c r="A21" s="15" t="s">
        <v>496</v>
      </c>
      <c r="B21" s="17" t="n">
        <v>5741</v>
      </c>
      <c r="C21" s="18">
        <f>(44.0/B21*100)</f>
        <v/>
      </c>
      <c r="D21" s="19" t="n">
        <v>5697</v>
      </c>
      <c r="E21" s="18" t="n">
        <v>496.91538745</v>
      </c>
      <c r="F21" s="20" t="n">
        <v>6.58839784</v>
      </c>
      <c r="G21" s="18" t="n">
        <v>508.595934</v>
      </c>
      <c r="H21" s="20" t="n">
        <v>1.97789082</v>
      </c>
      <c r="I21" s="18" t="s">
        <v>481</v>
      </c>
      <c r="J21" s="20" t="s">
        <v>481</v>
      </c>
      <c r="K21" s="18" t="s">
        <v>481</v>
      </c>
      <c r="L21" s="20" t="s">
        <v>481</v>
      </c>
      <c r="M21" s="18" t="s">
        <v>481</v>
      </c>
      <c r="N21" s="20" t="s">
        <v>481</v>
      </c>
      <c r="O21" s="18" t="s">
        <v>481</v>
      </c>
      <c r="P21" s="20" t="s">
        <v>481</v>
      </c>
      <c r="Q21" s="18" t="n">
        <v>487.59381021</v>
      </c>
      <c r="R21" s="20" t="n">
        <v>3.95881446</v>
      </c>
    </row>
    <row r="22" spans="1:18">
      <c r="A22" s="15" t="s">
        <v>497</v>
      </c>
      <c r="B22" s="17" t="n">
        <v>6598</v>
      </c>
      <c r="C22" s="18">
        <f>(33.0/B22*100)</f>
        <v/>
      </c>
      <c r="D22" s="19" t="n">
        <v>6565</v>
      </c>
      <c r="E22" s="18" t="n">
        <v>427.87595944</v>
      </c>
      <c r="F22" s="20" t="n">
        <v>8.77374348</v>
      </c>
      <c r="G22" s="18" t="n">
        <v>480.11760842</v>
      </c>
      <c r="H22" s="20" t="n">
        <v>3.74110417</v>
      </c>
      <c r="I22" s="18" t="s">
        <v>481</v>
      </c>
      <c r="J22" s="20" t="s">
        <v>481</v>
      </c>
      <c r="K22" s="18" t="s">
        <v>481</v>
      </c>
      <c r="L22" s="20" t="s">
        <v>481</v>
      </c>
      <c r="M22" s="18" t="s">
        <v>481</v>
      </c>
      <c r="N22" s="20" t="s">
        <v>481</v>
      </c>
      <c r="O22" s="18" t="s">
        <v>481</v>
      </c>
      <c r="P22" s="20" t="s">
        <v>481</v>
      </c>
      <c r="Q22" s="18" t="n">
        <v>443.67405991</v>
      </c>
      <c r="R22" s="20" t="n">
        <v>5.36887716</v>
      </c>
    </row>
    <row r="23" spans="1:18">
      <c r="A23" s="15" t="s">
        <v>498</v>
      </c>
      <c r="B23" s="17" t="n">
        <v>11583</v>
      </c>
      <c r="C23" s="18">
        <f>(210.0/B23*100)</f>
        <v/>
      </c>
      <c r="D23" s="19" t="n">
        <v>11373</v>
      </c>
      <c r="E23" s="18" t="n">
        <v>493.40927763</v>
      </c>
      <c r="F23" s="20" t="n">
        <v>8.418517619999999</v>
      </c>
      <c r="G23" s="18" t="n">
        <v>495.31952368</v>
      </c>
      <c r="H23" s="20" t="n">
        <v>2.93998937</v>
      </c>
      <c r="I23" s="18" t="s">
        <v>481</v>
      </c>
      <c r="J23" s="20" t="s">
        <v>481</v>
      </c>
      <c r="K23" s="18" t="s">
        <v>481</v>
      </c>
      <c r="L23" s="20" t="s">
        <v>481</v>
      </c>
      <c r="M23" s="18" t="s">
        <v>481</v>
      </c>
      <c r="N23" s="20" t="s">
        <v>481</v>
      </c>
      <c r="O23" s="18" t="s">
        <v>481</v>
      </c>
      <c r="P23" s="20" t="s">
        <v>481</v>
      </c>
      <c r="Q23" s="18" t="n">
        <v>456.81825137</v>
      </c>
      <c r="R23" s="20" t="n">
        <v>5.30034987</v>
      </c>
    </row>
    <row r="24" spans="1:18">
      <c r="A24" s="15" t="s">
        <v>499</v>
      </c>
      <c r="B24" s="17" t="n">
        <v>6647</v>
      </c>
      <c r="C24" s="18">
        <f>(7.0/B24*100)</f>
        <v/>
      </c>
      <c r="D24" s="19" t="n">
        <v>6640</v>
      </c>
      <c r="E24" s="18" t="n">
        <v>563.07953207</v>
      </c>
      <c r="F24" s="20" t="n">
        <v>15.84114418</v>
      </c>
      <c r="G24" s="18" t="n">
        <v>534.31011058</v>
      </c>
      <c r="H24" s="20" t="n">
        <v>2.91591763</v>
      </c>
      <c r="I24" s="18" t="s">
        <v>481</v>
      </c>
      <c r="J24" s="20" t="s">
        <v>481</v>
      </c>
      <c r="K24" s="18" t="s">
        <v>481</v>
      </c>
      <c r="L24" s="20" t="s">
        <v>481</v>
      </c>
      <c r="M24" s="18" t="s">
        <v>481</v>
      </c>
      <c r="N24" s="20" t="s">
        <v>481</v>
      </c>
      <c r="O24" s="18" t="s">
        <v>481</v>
      </c>
      <c r="P24" s="20" t="s">
        <v>481</v>
      </c>
      <c r="Q24" s="18" t="n">
        <v>489.79693238</v>
      </c>
      <c r="R24" s="20" t="n">
        <v>9.30463542</v>
      </c>
    </row>
    <row r="25" spans="1:18">
      <c r="A25" s="15" t="s">
        <v>500</v>
      </c>
      <c r="B25" s="17" t="n">
        <v>5581</v>
      </c>
      <c r="C25" s="18">
        <f>(24.0/B25*100)</f>
        <v/>
      </c>
      <c r="D25" s="19" t="n">
        <v>5557</v>
      </c>
      <c r="E25" s="18" t="n">
        <v>532.07148264</v>
      </c>
      <c r="F25" s="20" t="n">
        <v>18.13882506</v>
      </c>
      <c r="G25" s="18" t="n">
        <v>526.90119037</v>
      </c>
      <c r="H25" s="20" t="n">
        <v>3.71590663</v>
      </c>
      <c r="I25" s="18" t="s">
        <v>481</v>
      </c>
      <c r="J25" s="20" t="s">
        <v>481</v>
      </c>
      <c r="K25" s="18" t="s">
        <v>481</v>
      </c>
      <c r="L25" s="20" t="s">
        <v>481</v>
      </c>
      <c r="M25" s="18" t="s">
        <v>481</v>
      </c>
      <c r="N25" s="20" t="s">
        <v>481</v>
      </c>
      <c r="O25" s="18" t="s">
        <v>481</v>
      </c>
      <c r="P25" s="20" t="s">
        <v>481</v>
      </c>
      <c r="Q25" s="18" t="n">
        <v>511.64372875</v>
      </c>
      <c r="R25" s="20" t="n">
        <v>4.98498861</v>
      </c>
    </row>
    <row r="26" spans="1:18">
      <c r="A26" s="15" t="s">
        <v>501</v>
      </c>
      <c r="B26" s="17" t="n">
        <v>4869</v>
      </c>
      <c r="C26" s="18">
        <f>(32.0/B26*100)</f>
        <v/>
      </c>
      <c r="D26" s="19" t="n">
        <v>4837</v>
      </c>
      <c r="E26" s="18" t="n">
        <v>474.99859231</v>
      </c>
      <c r="F26" s="20" t="n">
        <v>4.50400508</v>
      </c>
      <c r="G26" s="18" t="n">
        <v>487.32928403</v>
      </c>
      <c r="H26" s="20" t="n">
        <v>2.00024732</v>
      </c>
      <c r="I26" s="18" t="s">
        <v>481</v>
      </c>
      <c r="J26" s="20" t="s">
        <v>481</v>
      </c>
      <c r="K26" s="18" t="s">
        <v>481</v>
      </c>
      <c r="L26" s="20" t="s">
        <v>481</v>
      </c>
      <c r="M26" s="18" t="s">
        <v>481</v>
      </c>
      <c r="N26" s="20" t="s">
        <v>481</v>
      </c>
      <c r="O26" s="18" t="s">
        <v>481</v>
      </c>
      <c r="P26" s="20" t="s">
        <v>481</v>
      </c>
      <c r="Q26" s="18" t="n">
        <v>468.49213609</v>
      </c>
      <c r="R26" s="20" t="n">
        <v>4.21736813</v>
      </c>
    </row>
    <row r="27" spans="1:18">
      <c r="A27" s="15" t="s">
        <v>502</v>
      </c>
      <c r="B27" s="17" t="n">
        <v>5299</v>
      </c>
      <c r="C27" s="18">
        <f>(17.0/B27*100)</f>
        <v/>
      </c>
      <c r="D27" s="19" t="n">
        <v>5282</v>
      </c>
      <c r="E27" s="18" t="n">
        <v>484.88269711</v>
      </c>
      <c r="F27" s="20" t="n">
        <v>5.45393841</v>
      </c>
      <c r="G27" s="18" t="n">
        <v>492.54046499</v>
      </c>
      <c r="H27" s="20" t="n">
        <v>1.44613619</v>
      </c>
      <c r="I27" s="18" t="s">
        <v>481</v>
      </c>
      <c r="J27" s="20" t="s">
        <v>481</v>
      </c>
      <c r="K27" s="18" t="s">
        <v>481</v>
      </c>
      <c r="L27" s="20" t="s">
        <v>481</v>
      </c>
      <c r="M27" s="18" t="s">
        <v>481</v>
      </c>
      <c r="N27" s="20" t="s">
        <v>481</v>
      </c>
      <c r="O27" s="18" t="s">
        <v>481</v>
      </c>
      <c r="P27" s="20" t="s">
        <v>481</v>
      </c>
      <c r="Q27" s="18" t="n">
        <v>464.71665001</v>
      </c>
      <c r="R27" s="20" t="n">
        <v>3.47199944</v>
      </c>
    </row>
    <row r="28" spans="1:18">
      <c r="A28" s="15" t="s">
        <v>503</v>
      </c>
      <c r="B28" s="17" t="n">
        <v>7568</v>
      </c>
      <c r="C28" s="18">
        <f>(51.0/B28*100)</f>
        <v/>
      </c>
      <c r="D28" s="19" t="n">
        <v>7517</v>
      </c>
      <c r="E28" s="18" t="n">
        <v>386.78298311</v>
      </c>
      <c r="F28" s="20" t="n">
        <v>8.278812650000001</v>
      </c>
      <c r="G28" s="18" t="n">
        <v>411.33762705</v>
      </c>
      <c r="H28" s="20" t="n">
        <v>2.26612344</v>
      </c>
      <c r="I28" s="18" t="s">
        <v>481</v>
      </c>
      <c r="J28" s="20" t="s">
        <v>481</v>
      </c>
      <c r="K28" s="18" t="s">
        <v>481</v>
      </c>
      <c r="L28" s="20" t="s">
        <v>481</v>
      </c>
      <c r="M28" s="18" t="s">
        <v>481</v>
      </c>
      <c r="N28" s="20" t="s">
        <v>481</v>
      </c>
      <c r="O28" s="18" t="s">
        <v>481</v>
      </c>
      <c r="P28" s="20" t="s">
        <v>481</v>
      </c>
      <c r="Q28" s="18" t="n">
        <v>383.43665593</v>
      </c>
      <c r="R28" s="20" t="n">
        <v>5.95112917</v>
      </c>
    </row>
    <row r="29" spans="1:18">
      <c r="A29" s="15" t="s">
        <v>504</v>
      </c>
      <c r="B29" s="17" t="n">
        <v>5385</v>
      </c>
      <c r="C29" s="18">
        <f>(30.0/B29*100)</f>
        <v/>
      </c>
      <c r="D29" s="19" t="n">
        <v>5355</v>
      </c>
      <c r="E29" s="18" t="n">
        <v>519.57948027</v>
      </c>
      <c r="F29" s="20" t="n">
        <v>9.7402485</v>
      </c>
      <c r="G29" s="18" t="n">
        <v>518.38771446</v>
      </c>
      <c r="H29" s="20" t="n">
        <v>2.36384808</v>
      </c>
      <c r="I29" s="18" t="s">
        <v>481</v>
      </c>
      <c r="J29" s="20" t="s">
        <v>481</v>
      </c>
      <c r="K29" s="18" t="s">
        <v>481</v>
      </c>
      <c r="L29" s="20" t="s">
        <v>481</v>
      </c>
      <c r="M29" s="18" t="s">
        <v>481</v>
      </c>
      <c r="N29" s="20" t="s">
        <v>481</v>
      </c>
      <c r="O29" s="18" t="s">
        <v>481</v>
      </c>
      <c r="P29" s="20" t="s">
        <v>481</v>
      </c>
      <c r="Q29" s="18" t="n">
        <v>485.75280157</v>
      </c>
      <c r="R29" s="20" t="n">
        <v>4.46947255</v>
      </c>
    </row>
    <row r="30" spans="1:18">
      <c r="A30" s="15" t="s">
        <v>505</v>
      </c>
      <c r="B30" s="17" t="n">
        <v>4520</v>
      </c>
      <c r="C30" s="18">
        <f>(96.0/B30*100)</f>
        <v/>
      </c>
      <c r="D30" s="19" t="n">
        <v>4424</v>
      </c>
      <c r="E30" s="18" t="n">
        <v>478.87564834</v>
      </c>
      <c r="F30" s="20" t="n">
        <v>7.57270979</v>
      </c>
      <c r="G30" s="18" t="n">
        <v>505.79059608</v>
      </c>
      <c r="H30" s="20" t="n">
        <v>2.42436047</v>
      </c>
      <c r="I30" s="18" t="s">
        <v>481</v>
      </c>
      <c r="J30" s="20" t="s">
        <v>481</v>
      </c>
      <c r="K30" s="18" t="s">
        <v>481</v>
      </c>
      <c r="L30" s="20" t="s">
        <v>481</v>
      </c>
      <c r="M30" s="18" t="s">
        <v>481</v>
      </c>
      <c r="N30" s="20" t="s">
        <v>481</v>
      </c>
      <c r="O30" s="18" t="s">
        <v>481</v>
      </c>
      <c r="P30" s="20" t="s">
        <v>481</v>
      </c>
      <c r="Q30" s="18" t="n">
        <v>473.01427513</v>
      </c>
      <c r="R30" s="20" t="n">
        <v>3.5493243</v>
      </c>
    </row>
    <row r="31" spans="1:18">
      <c r="A31" s="15" t="s">
        <v>506</v>
      </c>
      <c r="B31" s="17" t="n">
        <v>5456</v>
      </c>
      <c r="C31" s="18">
        <f>(125.0/B31*100)</f>
        <v/>
      </c>
      <c r="D31" s="19" t="n">
        <v>5331</v>
      </c>
      <c r="E31" s="18" t="n">
        <v>473.94650189</v>
      </c>
      <c r="F31" s="20" t="n">
        <v>8.334785119999999</v>
      </c>
      <c r="G31" s="18" t="n">
        <v>509.56556874</v>
      </c>
      <c r="H31" s="20" t="n">
        <v>2.53504597</v>
      </c>
      <c r="I31" s="18" t="s">
        <v>481</v>
      </c>
      <c r="J31" s="20" t="s">
        <v>481</v>
      </c>
      <c r="K31" s="18" t="s">
        <v>481</v>
      </c>
      <c r="L31" s="20" t="s">
        <v>481</v>
      </c>
      <c r="M31" s="18" t="s">
        <v>481</v>
      </c>
      <c r="N31" s="20" t="s">
        <v>481</v>
      </c>
      <c r="O31" s="18" t="s">
        <v>481</v>
      </c>
      <c r="P31" s="20" t="s">
        <v>481</v>
      </c>
      <c r="Q31" s="18" t="n">
        <v>490.25298001</v>
      </c>
      <c r="R31" s="20" t="n">
        <v>3.2368539</v>
      </c>
    </row>
    <row r="32" spans="1:18">
      <c r="A32" s="15" t="s">
        <v>507</v>
      </c>
      <c r="B32" s="17" t="n">
        <v>4478</v>
      </c>
      <c r="C32" s="18">
        <f>(5.0/B32*100)</f>
        <v/>
      </c>
      <c r="D32" s="19" t="n">
        <v>4473</v>
      </c>
      <c r="E32" s="18" t="n">
        <v>502.87590132</v>
      </c>
      <c r="F32" s="20" t="n">
        <v>11.83486031</v>
      </c>
      <c r="G32" s="18" t="n">
        <v>505.92381449</v>
      </c>
      <c r="H32" s="20" t="n">
        <v>2.34949264</v>
      </c>
      <c r="I32" s="18" t="s">
        <v>481</v>
      </c>
      <c r="J32" s="20" t="s">
        <v>481</v>
      </c>
      <c r="K32" s="18" t="s">
        <v>481</v>
      </c>
      <c r="L32" s="20" t="s">
        <v>481</v>
      </c>
      <c r="M32" s="18" t="s">
        <v>481</v>
      </c>
      <c r="N32" s="20" t="s">
        <v>481</v>
      </c>
      <c r="O32" s="18" t="s">
        <v>481</v>
      </c>
      <c r="P32" s="20" t="s">
        <v>481</v>
      </c>
      <c r="Q32" s="18" t="n">
        <v>442.23209878</v>
      </c>
      <c r="R32" s="20" t="n">
        <v>14.4095469</v>
      </c>
    </row>
    <row r="33" spans="1:18">
      <c r="A33" s="15" t="s">
        <v>508</v>
      </c>
      <c r="B33" s="17" t="n">
        <v>7325</v>
      </c>
      <c r="C33" s="18">
        <f>(74.0/B33*100)</f>
        <v/>
      </c>
      <c r="D33" s="19" t="n">
        <v>7251</v>
      </c>
      <c r="E33" s="18" t="n">
        <v>500.64500872</v>
      </c>
      <c r="F33" s="20" t="n">
        <v>6.05336126</v>
      </c>
      <c r="G33" s="18" t="n">
        <v>494.63194587</v>
      </c>
      <c r="H33" s="20" t="n">
        <v>2.68905854</v>
      </c>
      <c r="I33" s="18" t="s">
        <v>481</v>
      </c>
      <c r="J33" s="20" t="s">
        <v>481</v>
      </c>
      <c r="K33" s="18" t="s">
        <v>481</v>
      </c>
      <c r="L33" s="20" t="s">
        <v>481</v>
      </c>
      <c r="M33" s="18" t="s">
        <v>481</v>
      </c>
      <c r="N33" s="20" t="s">
        <v>481</v>
      </c>
      <c r="O33" s="18" t="s">
        <v>481</v>
      </c>
      <c r="P33" s="20" t="s">
        <v>481</v>
      </c>
      <c r="Q33" s="18" t="n">
        <v>467.83605091</v>
      </c>
      <c r="R33" s="20" t="n">
        <v>5.01583096</v>
      </c>
    </row>
    <row r="34" spans="1:18">
      <c r="A34" s="15" t="s">
        <v>509</v>
      </c>
      <c r="B34" s="17" t="n">
        <v>6350</v>
      </c>
      <c r="C34" s="18">
        <f>(65.0/B34*100)</f>
        <v/>
      </c>
      <c r="D34" s="19" t="n">
        <v>6285</v>
      </c>
      <c r="E34" s="18" t="n">
        <v>449.79170115</v>
      </c>
      <c r="F34" s="20" t="n">
        <v>10.90199541</v>
      </c>
      <c r="G34" s="18" t="n">
        <v>482.86491165</v>
      </c>
      <c r="H34" s="20" t="n">
        <v>2.65678697</v>
      </c>
      <c r="I34" s="18" t="s">
        <v>481</v>
      </c>
      <c r="J34" s="20" t="s">
        <v>481</v>
      </c>
      <c r="K34" s="18" t="s">
        <v>481</v>
      </c>
      <c r="L34" s="20" t="s">
        <v>481</v>
      </c>
      <c r="M34" s="18" t="s">
        <v>481</v>
      </c>
      <c r="N34" s="20" t="s">
        <v>481</v>
      </c>
      <c r="O34" s="18" t="s">
        <v>481</v>
      </c>
      <c r="P34" s="20" t="s">
        <v>481</v>
      </c>
      <c r="Q34" s="18" t="n">
        <v>439.60276837</v>
      </c>
      <c r="R34" s="20" t="n">
        <v>5.06082223</v>
      </c>
    </row>
    <row r="35" spans="1:18">
      <c r="A35" s="15" t="s">
        <v>510</v>
      </c>
      <c r="B35" s="17" t="n">
        <v>6406</v>
      </c>
      <c r="C35" s="18">
        <f>(36.0/B35*100)</f>
        <v/>
      </c>
      <c r="D35" s="19" t="n">
        <v>6370</v>
      </c>
      <c r="E35" s="18" t="n">
        <v>511.20694302</v>
      </c>
      <c r="F35" s="20" t="n">
        <v>5.56757278</v>
      </c>
      <c r="G35" s="18" t="n">
        <v>513.92199596</v>
      </c>
      <c r="H35" s="20" t="n">
        <v>1.60286004</v>
      </c>
      <c r="I35" s="18" t="s">
        <v>481</v>
      </c>
      <c r="J35" s="20" t="s">
        <v>481</v>
      </c>
      <c r="K35" s="18" t="s">
        <v>481</v>
      </c>
      <c r="L35" s="20" t="s">
        <v>481</v>
      </c>
      <c r="M35" s="18" t="s">
        <v>481</v>
      </c>
      <c r="N35" s="20" t="s">
        <v>481</v>
      </c>
      <c r="O35" s="18" t="s">
        <v>481</v>
      </c>
      <c r="P35" s="20" t="s">
        <v>481</v>
      </c>
      <c r="Q35" s="18" t="n">
        <v>482.11905545</v>
      </c>
      <c r="R35" s="20" t="n">
        <v>4.79855269</v>
      </c>
    </row>
    <row r="36" spans="1:18">
      <c r="A36" s="15" t="s">
        <v>511</v>
      </c>
      <c r="B36" s="17" t="n">
        <v>6736</v>
      </c>
      <c r="C36" s="18">
        <f>(26.0/B36*100)</f>
        <v/>
      </c>
      <c r="D36" s="19" t="n">
        <v>6710</v>
      </c>
      <c r="E36" s="18" t="n">
        <v>502.08670423</v>
      </c>
      <c r="F36" s="20" t="n">
        <v>6.21262682</v>
      </c>
      <c r="G36" s="18" t="n">
        <v>486.49962482</v>
      </c>
      <c r="H36" s="20" t="n">
        <v>2.11428557</v>
      </c>
      <c r="I36" s="18" t="s">
        <v>481</v>
      </c>
      <c r="J36" s="20" t="s">
        <v>481</v>
      </c>
      <c r="K36" s="18" t="s">
        <v>481</v>
      </c>
      <c r="L36" s="20" t="s">
        <v>481</v>
      </c>
      <c r="M36" s="18" t="s">
        <v>481</v>
      </c>
      <c r="N36" s="20" t="s">
        <v>481</v>
      </c>
      <c r="O36" s="18" t="s">
        <v>481</v>
      </c>
      <c r="P36" s="20" t="s">
        <v>481</v>
      </c>
      <c r="Q36" s="18" t="n">
        <v>474.63257221</v>
      </c>
      <c r="R36" s="20" t="n">
        <v>3.7404261</v>
      </c>
    </row>
    <row r="37" spans="1:18">
      <c r="A37" s="15" t="s">
        <v>512</v>
      </c>
      <c r="B37" s="17" t="n">
        <v>5458</v>
      </c>
      <c r="C37" s="18">
        <f>(62.0/B37*100)</f>
        <v/>
      </c>
      <c r="D37" s="19" t="n">
        <v>5396</v>
      </c>
      <c r="E37" s="18" t="n">
        <v>492.83862306</v>
      </c>
      <c r="F37" s="20" t="n">
        <v>8.107365140000001</v>
      </c>
      <c r="G37" s="18" t="n">
        <v>502.18681395</v>
      </c>
      <c r="H37" s="20" t="n">
        <v>2.98437514</v>
      </c>
      <c r="I37" s="18" t="s">
        <v>481</v>
      </c>
      <c r="J37" s="20" t="s">
        <v>481</v>
      </c>
      <c r="K37" s="18" t="s">
        <v>481</v>
      </c>
      <c r="L37" s="20" t="s">
        <v>481</v>
      </c>
      <c r="M37" s="18" t="s">
        <v>481</v>
      </c>
      <c r="N37" s="20" t="s">
        <v>481</v>
      </c>
      <c r="O37" s="18" t="s">
        <v>481</v>
      </c>
      <c r="P37" s="20" t="s">
        <v>481</v>
      </c>
      <c r="Q37" s="18" t="n">
        <v>472.74284494</v>
      </c>
      <c r="R37" s="20" t="n">
        <v>3.94381057</v>
      </c>
    </row>
    <row r="38" spans="1:18">
      <c r="A38" s="15" t="s">
        <v>513</v>
      </c>
      <c r="B38" s="17" t="n">
        <v>5860</v>
      </c>
      <c r="C38" s="18">
        <f>(16.0/B38*100)</f>
        <v/>
      </c>
      <c r="D38" s="19" t="n">
        <v>5844</v>
      </c>
      <c r="E38" s="18" t="n">
        <v>522.05288642</v>
      </c>
      <c r="F38" s="20" t="n">
        <v>7.93751495</v>
      </c>
      <c r="G38" s="18" t="n">
        <v>528.27052764</v>
      </c>
      <c r="H38" s="20" t="n">
        <v>2.70158561</v>
      </c>
      <c r="I38" s="18" t="s">
        <v>481</v>
      </c>
      <c r="J38" s="20" t="s">
        <v>481</v>
      </c>
      <c r="K38" s="18" t="s">
        <v>481</v>
      </c>
      <c r="L38" s="20" t="s">
        <v>481</v>
      </c>
      <c r="M38" s="18" t="s">
        <v>481</v>
      </c>
      <c r="N38" s="20" t="s">
        <v>481</v>
      </c>
      <c r="O38" s="18" t="s">
        <v>481</v>
      </c>
      <c r="P38" s="20" t="s">
        <v>481</v>
      </c>
      <c r="Q38" s="18" t="n">
        <v>479.45874149</v>
      </c>
      <c r="R38" s="20" t="n">
        <v>5.50017448</v>
      </c>
    </row>
    <row r="39" spans="1:18">
      <c r="A39" s="15" t="s">
        <v>514</v>
      </c>
      <c r="B39" s="17" t="n">
        <v>5895</v>
      </c>
      <c r="C39" s="18">
        <f>(30.0/B39*100)</f>
        <v/>
      </c>
      <c r="D39" s="19" t="n">
        <v>5865</v>
      </c>
      <c r="E39" s="18" t="n">
        <v>420.12290636</v>
      </c>
      <c r="F39" s="20" t="n">
        <v>12.30405365</v>
      </c>
      <c r="G39" s="18" t="n">
        <v>424.60482681</v>
      </c>
      <c r="H39" s="20" t="n">
        <v>4.18721251</v>
      </c>
      <c r="I39" s="18" t="s">
        <v>481</v>
      </c>
      <c r="J39" s="20" t="s">
        <v>481</v>
      </c>
      <c r="K39" s="18" t="s">
        <v>481</v>
      </c>
      <c r="L39" s="20" t="s">
        <v>481</v>
      </c>
      <c r="M39" s="18" t="s">
        <v>481</v>
      </c>
      <c r="N39" s="20" t="s">
        <v>481</v>
      </c>
      <c r="O39" s="18" t="s">
        <v>481</v>
      </c>
      <c r="P39" s="20" t="s">
        <v>481</v>
      </c>
      <c r="Q39" s="18" t="n">
        <v>386.95278558</v>
      </c>
      <c r="R39" s="20" t="n">
        <v>7.08893885</v>
      </c>
    </row>
    <row r="40" spans="1:18">
      <c r="A40" s="15" t="s">
        <v>515</v>
      </c>
      <c r="B40" s="17" t="n">
        <v>14157</v>
      </c>
      <c r="C40" s="18">
        <f>(258.0/B40*100)</f>
        <v/>
      </c>
      <c r="D40" s="19" t="n">
        <v>13899</v>
      </c>
      <c r="E40" s="18" t="n">
        <v>461.24194309</v>
      </c>
      <c r="F40" s="20" t="n">
        <v>7.23959635</v>
      </c>
      <c r="G40" s="18" t="n">
        <v>507.3861137</v>
      </c>
      <c r="H40" s="20" t="n">
        <v>2.53741853</v>
      </c>
      <c r="I40" s="18" t="s">
        <v>481</v>
      </c>
      <c r="J40" s="20" t="s">
        <v>481</v>
      </c>
      <c r="K40" s="18" t="s">
        <v>481</v>
      </c>
      <c r="L40" s="20" t="s">
        <v>481</v>
      </c>
      <c r="M40" s="18" t="s">
        <v>481</v>
      </c>
      <c r="N40" s="20" t="s">
        <v>481</v>
      </c>
      <c r="O40" s="18" t="s">
        <v>481</v>
      </c>
      <c r="P40" s="20" t="s">
        <v>481</v>
      </c>
      <c r="Q40" s="18" t="n">
        <v>463.60552504</v>
      </c>
      <c r="R40" s="20" t="n">
        <v>3.33010303</v>
      </c>
    </row>
    <row r="41" spans="1:18">
      <c r="A41" s="15" t="s">
        <v>516</v>
      </c>
      <c r="B41" s="17" t="n">
        <v>5712</v>
      </c>
      <c r="C41" s="18">
        <f>(40.0/B41*100)</f>
        <v/>
      </c>
      <c r="D41" s="19" t="n">
        <v>5672</v>
      </c>
      <c r="E41" s="18" t="n">
        <v>484.97551406</v>
      </c>
      <c r="F41" s="20" t="n">
        <v>4.84112848</v>
      </c>
      <c r="G41" s="18" t="n">
        <v>471.6961314</v>
      </c>
      <c r="H41" s="20" t="n">
        <v>3.32372178</v>
      </c>
      <c r="I41" s="18" t="s">
        <v>481</v>
      </c>
      <c r="J41" s="20" t="s">
        <v>481</v>
      </c>
      <c r="K41" s="18" t="s">
        <v>481</v>
      </c>
      <c r="L41" s="20" t="s">
        <v>481</v>
      </c>
      <c r="M41" s="18" t="s">
        <v>481</v>
      </c>
      <c r="N41" s="20" t="s">
        <v>481</v>
      </c>
      <c r="O41" s="18" t="s">
        <v>481</v>
      </c>
      <c r="P41" s="20" t="s">
        <v>481</v>
      </c>
      <c r="Q41" s="18" t="n">
        <v>448.1640986</v>
      </c>
      <c r="R41" s="20" t="n">
        <v>5.03671385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354.58811328</v>
      </c>
      <c r="F45" s="20" t="n">
        <v>9.20550849</v>
      </c>
      <c r="G45" s="18" t="n">
        <v>368.72990598</v>
      </c>
      <c r="H45" s="20" t="n">
        <v>3.3853167</v>
      </c>
      <c r="I45" s="18" t="s">
        <v>481</v>
      </c>
      <c r="J45" s="20" t="s">
        <v>481</v>
      </c>
      <c r="K45" s="18" t="s">
        <v>481</v>
      </c>
      <c r="L45" s="20" t="s">
        <v>481</v>
      </c>
      <c r="M45" s="18" t="s">
        <v>481</v>
      </c>
      <c r="N45" s="20" t="s">
        <v>481</v>
      </c>
      <c r="O45" s="18" t="n">
        <v>313.52542334</v>
      </c>
      <c r="P45" s="20" t="n">
        <v>21.40875054</v>
      </c>
      <c r="Q45" s="18" t="n">
        <v>350.02948648</v>
      </c>
      <c r="R45" s="20" t="n">
        <v>3.22704704</v>
      </c>
    </row>
    <row r="46" spans="1:18">
      <c r="A46" s="15" t="s">
        <v>521</v>
      </c>
      <c r="B46" s="17" t="n">
        <v>23141</v>
      </c>
      <c r="C46" s="18">
        <f>(1130.0/B46*100)</f>
        <v/>
      </c>
      <c r="D46" s="19" t="n">
        <v>22011</v>
      </c>
      <c r="E46" s="18" t="n">
        <v>407.95909902</v>
      </c>
      <c r="F46" s="20" t="n">
        <v>5.80399507</v>
      </c>
      <c r="G46" s="18" t="n">
        <v>380.0920183</v>
      </c>
      <c r="H46" s="20" t="n">
        <v>2.55468413</v>
      </c>
      <c r="I46" s="18" t="s">
        <v>481</v>
      </c>
      <c r="J46" s="20" t="s">
        <v>481</v>
      </c>
      <c r="K46" s="18" t="s">
        <v>481</v>
      </c>
      <c r="L46" s="20" t="s">
        <v>481</v>
      </c>
      <c r="M46" s="18" t="s">
        <v>481</v>
      </c>
      <c r="N46" s="20" t="s">
        <v>481</v>
      </c>
      <c r="O46" s="18" t="s">
        <v>481</v>
      </c>
      <c r="P46" s="20" t="s">
        <v>481</v>
      </c>
      <c r="Q46" s="18" t="n">
        <v>346.96958102</v>
      </c>
      <c r="R46" s="20" t="n">
        <v>5.44550487</v>
      </c>
    </row>
    <row r="47" spans="1:18">
      <c r="A47" s="15" t="s">
        <v>522</v>
      </c>
      <c r="B47" s="17" t="n">
        <v>5928</v>
      </c>
      <c r="C47" s="18">
        <f>(70.0/B47*100)</f>
        <v/>
      </c>
      <c r="D47" s="19" t="n">
        <v>5858</v>
      </c>
      <c r="E47" s="18" t="n">
        <v>414.41520249</v>
      </c>
      <c r="F47" s="20" t="n">
        <v>7.87970557</v>
      </c>
      <c r="G47" s="18" t="n">
        <v>449.53538446</v>
      </c>
      <c r="H47" s="20" t="n">
        <v>3.80321166</v>
      </c>
      <c r="I47" s="18" t="s">
        <v>481</v>
      </c>
      <c r="J47" s="20" t="s">
        <v>481</v>
      </c>
      <c r="K47" s="18" t="s">
        <v>481</v>
      </c>
      <c r="L47" s="20" t="s">
        <v>481</v>
      </c>
      <c r="M47" s="18" t="s">
        <v>481</v>
      </c>
      <c r="N47" s="20" t="s">
        <v>481</v>
      </c>
      <c r="O47" s="18" t="s">
        <v>481</v>
      </c>
      <c r="P47" s="20" t="s">
        <v>481</v>
      </c>
      <c r="Q47" s="18" t="n">
        <v>422.99585112</v>
      </c>
      <c r="R47" s="20" t="n">
        <v>5.55003209</v>
      </c>
    </row>
    <row r="48" spans="1:18">
      <c r="A48" s="15" t="s">
        <v>523</v>
      </c>
      <c r="B48" s="17" t="n">
        <v>9841</v>
      </c>
      <c r="C48" s="18">
        <f>(7.0/B48*100)</f>
        <v/>
      </c>
      <c r="D48" s="19" t="n">
        <v>9834</v>
      </c>
      <c r="E48" s="18" t="n">
        <v>551.55832776</v>
      </c>
      <c r="F48" s="20" t="n">
        <v>26.70996641</v>
      </c>
      <c r="G48" s="18" t="n">
        <v>532.91181119</v>
      </c>
      <c r="H48" s="20" t="n">
        <v>4.80546279</v>
      </c>
      <c r="I48" s="18" t="s">
        <v>481</v>
      </c>
      <c r="J48" s="20" t="s">
        <v>481</v>
      </c>
      <c r="K48" s="18" t="s">
        <v>481</v>
      </c>
      <c r="L48" s="20" t="s">
        <v>481</v>
      </c>
      <c r="M48" s="18" t="s">
        <v>481</v>
      </c>
      <c r="N48" s="20" t="s">
        <v>481</v>
      </c>
      <c r="O48" s="18" t="s">
        <v>481</v>
      </c>
      <c r="P48" s="20" t="s">
        <v>481</v>
      </c>
      <c r="Q48" s="18" t="n">
        <v>488.84373493</v>
      </c>
      <c r="R48" s="20" t="n">
        <v>10.68197143</v>
      </c>
    </row>
    <row r="49" spans="1:18">
      <c r="A49" s="15" t="s">
        <v>524</v>
      </c>
      <c r="B49" s="17" t="n">
        <v>6349</v>
      </c>
      <c r="C49" s="18">
        <f>(56.0/B49*100)</f>
        <v/>
      </c>
      <c r="D49" s="19" t="n">
        <v>6293</v>
      </c>
      <c r="E49" s="18" t="n">
        <v>428.13455898</v>
      </c>
      <c r="F49" s="20" t="n">
        <v>4.76518787</v>
      </c>
      <c r="G49" s="18" t="n">
        <v>409.44343175</v>
      </c>
      <c r="H49" s="20" t="n">
        <v>3.1725657</v>
      </c>
      <c r="I49" s="18" t="s">
        <v>481</v>
      </c>
      <c r="J49" s="20" t="s">
        <v>481</v>
      </c>
      <c r="K49" s="18" t="s">
        <v>481</v>
      </c>
      <c r="L49" s="20" t="s">
        <v>481</v>
      </c>
      <c r="M49" s="18" t="s">
        <v>481</v>
      </c>
      <c r="N49" s="20" t="s">
        <v>481</v>
      </c>
      <c r="O49" s="18" t="s">
        <v>481</v>
      </c>
      <c r="P49" s="20" t="s">
        <v>481</v>
      </c>
      <c r="Q49" s="18" t="n">
        <v>383.54041129</v>
      </c>
      <c r="R49" s="20" t="n">
        <v>5.54769643</v>
      </c>
    </row>
    <row r="50" spans="1:18">
      <c r="A50" s="15" t="s">
        <v>525</v>
      </c>
      <c r="B50" s="17" t="n">
        <v>11795</v>
      </c>
      <c r="C50" s="18">
        <f>(218.0/B50*100)</f>
        <v/>
      </c>
      <c r="D50" s="19" t="n">
        <v>11577</v>
      </c>
      <c r="E50" s="18" t="n">
        <v>396.55515138</v>
      </c>
      <c r="F50" s="20" t="n">
        <v>6.02431537</v>
      </c>
      <c r="G50" s="18" t="n">
        <v>392.6653431</v>
      </c>
      <c r="H50" s="20" t="n">
        <v>2.20543491</v>
      </c>
      <c r="I50" s="18" t="s">
        <v>481</v>
      </c>
      <c r="J50" s="20" t="s">
        <v>481</v>
      </c>
      <c r="K50" s="18" t="s">
        <v>481</v>
      </c>
      <c r="L50" s="20" t="s">
        <v>481</v>
      </c>
      <c r="M50" s="18" t="s">
        <v>481</v>
      </c>
      <c r="N50" s="20" t="s">
        <v>481</v>
      </c>
      <c r="O50" s="18" t="s">
        <v>481</v>
      </c>
      <c r="P50" s="20" t="s">
        <v>481</v>
      </c>
      <c r="Q50" s="18" t="n">
        <v>361.82513496</v>
      </c>
      <c r="R50" s="20" t="n">
        <v>5.00993229</v>
      </c>
    </row>
    <row r="51" spans="1:18">
      <c r="A51" s="15" t="s">
        <v>526</v>
      </c>
      <c r="B51" s="17" t="n">
        <v>6866</v>
      </c>
      <c r="C51" s="18">
        <f>(116.0/B51*100)</f>
        <v/>
      </c>
      <c r="D51" s="19" t="n">
        <v>6750</v>
      </c>
      <c r="E51" s="18" t="n">
        <v>429.70114598</v>
      </c>
      <c r="F51" s="20" t="n">
        <v>5.00985319</v>
      </c>
      <c r="G51" s="18" t="n">
        <v>404.6251763</v>
      </c>
      <c r="H51" s="20" t="n">
        <v>2.54558267</v>
      </c>
      <c r="I51" s="18" t="s">
        <v>481</v>
      </c>
      <c r="J51" s="20" t="s">
        <v>481</v>
      </c>
      <c r="K51" s="18" t="s">
        <v>481</v>
      </c>
      <c r="L51" s="20" t="s">
        <v>481</v>
      </c>
      <c r="M51" s="18" t="s">
        <v>481</v>
      </c>
      <c r="N51" s="20" t="s">
        <v>481</v>
      </c>
      <c r="O51" s="18" t="s">
        <v>481</v>
      </c>
      <c r="P51" s="20" t="s">
        <v>481</v>
      </c>
      <c r="Q51" s="18" t="n">
        <v>370.94214585</v>
      </c>
      <c r="R51" s="20" t="n">
        <v>4.02063551</v>
      </c>
    </row>
    <row r="52" spans="1:18">
      <c r="A52" s="15" t="s">
        <v>527</v>
      </c>
      <c r="B52" s="17" t="n">
        <v>5809</v>
      </c>
      <c r="C52" s="18">
        <f>(70.0/B52*100)</f>
        <v/>
      </c>
      <c r="D52" s="19" t="n">
        <v>5739</v>
      </c>
      <c r="E52" s="18" t="n">
        <v>508.72437883</v>
      </c>
      <c r="F52" s="20" t="n">
        <v>7.48974797</v>
      </c>
      <c r="G52" s="18" t="n">
        <v>468.10215171</v>
      </c>
      <c r="H52" s="20" t="n">
        <v>2.74332934</v>
      </c>
      <c r="I52" s="18" t="s">
        <v>481</v>
      </c>
      <c r="J52" s="20" t="s">
        <v>481</v>
      </c>
      <c r="K52" s="18" t="s">
        <v>481</v>
      </c>
      <c r="L52" s="20" t="s">
        <v>481</v>
      </c>
      <c r="M52" s="18" t="s">
        <v>481</v>
      </c>
      <c r="N52" s="20" t="s">
        <v>481</v>
      </c>
      <c r="O52" s="18" t="s">
        <v>481</v>
      </c>
      <c r="P52" s="20" t="s">
        <v>481</v>
      </c>
      <c r="Q52" s="18" t="n">
        <v>421.53030078</v>
      </c>
      <c r="R52" s="20" t="n">
        <v>5.22189856</v>
      </c>
    </row>
    <row r="53" spans="1:18">
      <c r="A53" s="15" t="s">
        <v>528</v>
      </c>
      <c r="B53" s="17" t="n">
        <v>5571</v>
      </c>
      <c r="C53" s="18">
        <f>(84.0/B53*100)</f>
        <v/>
      </c>
      <c r="D53" s="19" t="n">
        <v>5487</v>
      </c>
      <c r="E53" s="18" t="n">
        <v>451.37195167</v>
      </c>
      <c r="F53" s="20" t="n">
        <v>3.44070007</v>
      </c>
      <c r="G53" s="18" t="n">
        <v>440.84757713</v>
      </c>
      <c r="H53" s="20" t="n">
        <v>2.13455077</v>
      </c>
      <c r="I53" s="18" t="s">
        <v>481</v>
      </c>
      <c r="J53" s="20" t="s">
        <v>481</v>
      </c>
      <c r="K53" s="18" t="s">
        <v>481</v>
      </c>
      <c r="L53" s="20" t="s">
        <v>481</v>
      </c>
      <c r="M53" s="18" t="s">
        <v>481</v>
      </c>
      <c r="N53" s="20" t="s">
        <v>481</v>
      </c>
      <c r="O53" s="18" t="s">
        <v>481</v>
      </c>
      <c r="P53" s="20" t="s">
        <v>481</v>
      </c>
      <c r="Q53" s="18" t="n">
        <v>409.21060403</v>
      </c>
      <c r="R53" s="20" t="n">
        <v>3.91137953</v>
      </c>
    </row>
    <row r="54" spans="1:18">
      <c r="A54" s="15" t="s">
        <v>529</v>
      </c>
      <c r="B54" s="17" t="n">
        <v>4740</v>
      </c>
      <c r="C54" s="18">
        <f>(38.0/B54*100)</f>
        <v/>
      </c>
      <c r="D54" s="19" t="n">
        <v>4702</v>
      </c>
      <c r="E54" s="18" t="n">
        <v>333.82427468</v>
      </c>
      <c r="F54" s="20" t="n">
        <v>5.21056327</v>
      </c>
      <c r="G54" s="18" t="n">
        <v>334.0116911</v>
      </c>
      <c r="H54" s="20" t="n">
        <v>2.96056528</v>
      </c>
      <c r="I54" s="18" t="s">
        <v>481</v>
      </c>
      <c r="J54" s="20" t="s">
        <v>481</v>
      </c>
      <c r="K54" s="18" t="s">
        <v>481</v>
      </c>
      <c r="L54" s="20" t="s">
        <v>481</v>
      </c>
      <c r="M54" s="18" t="s">
        <v>481</v>
      </c>
      <c r="N54" s="20" t="s">
        <v>481</v>
      </c>
      <c r="O54" s="18" t="s">
        <v>481</v>
      </c>
      <c r="P54" s="20" t="s">
        <v>481</v>
      </c>
      <c r="Q54" s="18" t="n">
        <v>305.20491356</v>
      </c>
      <c r="R54" s="20" t="n">
        <v>3.37874341</v>
      </c>
    </row>
    <row r="55" spans="1:18">
      <c r="A55" s="15" t="s">
        <v>530</v>
      </c>
      <c r="B55" s="17" t="n">
        <v>5316</v>
      </c>
      <c r="C55" s="18">
        <f>(22.0/B55*100)</f>
        <v/>
      </c>
      <c r="D55" s="19" t="n">
        <v>5294</v>
      </c>
      <c r="E55" s="18" t="n">
        <v>412.29118685</v>
      </c>
      <c r="F55" s="20" t="n">
        <v>5.03370754</v>
      </c>
      <c r="G55" s="18" t="n">
        <v>403.30615657</v>
      </c>
      <c r="H55" s="20" t="n">
        <v>3.66720781</v>
      </c>
      <c r="I55" s="18" t="s">
        <v>481</v>
      </c>
      <c r="J55" s="20" t="s">
        <v>481</v>
      </c>
      <c r="K55" s="18" t="s">
        <v>481</v>
      </c>
      <c r="L55" s="20" t="s">
        <v>481</v>
      </c>
      <c r="M55" s="18" t="s">
        <v>481</v>
      </c>
      <c r="N55" s="20" t="s">
        <v>481</v>
      </c>
      <c r="O55" s="18" t="n">
        <v>392.24476902</v>
      </c>
      <c r="P55" s="20" t="n">
        <v>22.52696483</v>
      </c>
      <c r="Q55" s="18" t="n">
        <v>402.08740653</v>
      </c>
      <c r="R55" s="20" t="n">
        <v>3.16690892</v>
      </c>
    </row>
    <row r="56" spans="1:18">
      <c r="A56" s="15" t="s">
        <v>531</v>
      </c>
      <c r="B56" s="17" t="n">
        <v>5359</v>
      </c>
      <c r="C56" s="18">
        <f>(76.0/B56*100)</f>
        <v/>
      </c>
      <c r="D56" s="19" t="n">
        <v>5283</v>
      </c>
      <c r="E56" s="18" t="n">
        <v>567.0677531600001</v>
      </c>
      <c r="F56" s="20" t="n">
        <v>9.85967964</v>
      </c>
      <c r="G56" s="18" t="n">
        <v>548.51475788</v>
      </c>
      <c r="H56" s="20" t="n">
        <v>2.8905545</v>
      </c>
      <c r="I56" s="18" t="s">
        <v>481</v>
      </c>
      <c r="J56" s="20" t="s">
        <v>481</v>
      </c>
      <c r="K56" s="18" t="s">
        <v>481</v>
      </c>
      <c r="L56" s="20" t="s">
        <v>481</v>
      </c>
      <c r="M56" s="18" t="s">
        <v>481</v>
      </c>
      <c r="N56" s="20" t="s">
        <v>481</v>
      </c>
      <c r="O56" s="18" t="s">
        <v>481</v>
      </c>
      <c r="P56" s="20" t="s">
        <v>481</v>
      </c>
      <c r="Q56" s="18" t="n">
        <v>513.10960576</v>
      </c>
      <c r="R56" s="20" t="n">
        <v>7.69236677</v>
      </c>
    </row>
    <row r="57" spans="1:18">
      <c r="A57" s="15" t="s">
        <v>532</v>
      </c>
      <c r="B57" s="17" t="n">
        <v>6513</v>
      </c>
      <c r="C57" s="18">
        <f>(0.0/B57*100)</f>
        <v/>
      </c>
      <c r="D57" s="19" t="n">
        <v>6513</v>
      </c>
      <c r="E57" s="18" t="n">
        <v>359.38644997</v>
      </c>
      <c r="F57" s="20" t="n">
        <v>17.78920682</v>
      </c>
      <c r="G57" s="18" t="n">
        <v>385.6715748</v>
      </c>
      <c r="H57" s="20" t="n">
        <v>3.36279579</v>
      </c>
      <c r="I57" s="18" t="s">
        <v>481</v>
      </c>
      <c r="J57" s="20" t="s">
        <v>481</v>
      </c>
      <c r="K57" s="18" t="s">
        <v>481</v>
      </c>
      <c r="L57" s="20" t="s">
        <v>481</v>
      </c>
      <c r="M57" s="18" t="s">
        <v>481</v>
      </c>
      <c r="N57" s="20" t="s">
        <v>481</v>
      </c>
      <c r="O57" s="18" t="n">
        <v>324.2701256</v>
      </c>
      <c r="P57" s="20" t="n">
        <v>43.35843819</v>
      </c>
      <c r="Q57" s="18" t="n">
        <v>389.94281222</v>
      </c>
      <c r="R57" s="20" t="n">
        <v>5.04040637</v>
      </c>
    </row>
    <row r="58" spans="1:18">
      <c r="A58" s="15" t="s">
        <v>533</v>
      </c>
      <c r="B58" s="17" t="n">
        <v>7267</v>
      </c>
      <c r="C58" s="18">
        <f>(10.0/B58*100)</f>
        <v/>
      </c>
      <c r="D58" s="19" t="n">
        <v>7257</v>
      </c>
      <c r="E58" s="18" t="n">
        <v>351.96162702</v>
      </c>
      <c r="F58" s="20" t="n">
        <v>7.65624737</v>
      </c>
      <c r="G58" s="18" t="n">
        <v>383.1461338</v>
      </c>
      <c r="H58" s="20" t="n">
        <v>2.79855043</v>
      </c>
      <c r="I58" s="18" t="s">
        <v>481</v>
      </c>
      <c r="J58" s="20" t="s">
        <v>481</v>
      </c>
      <c r="K58" s="18" t="s">
        <v>481</v>
      </c>
      <c r="L58" s="20" t="s">
        <v>481</v>
      </c>
      <c r="M58" s="18" t="n">
        <v>423.316</v>
      </c>
      <c r="N58" s="20" t="n">
        <v>43.80673146</v>
      </c>
      <c r="O58" s="18" t="n">
        <v>255.2612706</v>
      </c>
      <c r="P58" s="20" t="n">
        <v>23.96871376</v>
      </c>
      <c r="Q58" s="18" t="n">
        <v>383.0900855</v>
      </c>
      <c r="R58" s="20" t="n">
        <v>3.64693902</v>
      </c>
    </row>
    <row r="59" spans="1:18">
      <c r="A59" s="15" t="s">
        <v>534</v>
      </c>
      <c r="B59" s="17" t="n">
        <v>4826</v>
      </c>
      <c r="C59" s="18">
        <f>(26.0/B59*100)</f>
        <v/>
      </c>
      <c r="D59" s="19" t="n">
        <v>4800</v>
      </c>
      <c r="E59" s="18" t="n">
        <v>360.08393876</v>
      </c>
      <c r="F59" s="20" t="n">
        <v>8.25904542</v>
      </c>
      <c r="G59" s="18" t="n">
        <v>370.65875809</v>
      </c>
      <c r="H59" s="20" t="n">
        <v>1.71967263</v>
      </c>
      <c r="I59" s="18" t="s">
        <v>481</v>
      </c>
      <c r="J59" s="20" t="s">
        <v>481</v>
      </c>
      <c r="K59" s="18" t="s">
        <v>481</v>
      </c>
      <c r="L59" s="20" t="s">
        <v>481</v>
      </c>
      <c r="M59" s="18" t="n">
        <v>360.9092</v>
      </c>
      <c r="N59" s="20" t="n">
        <v>24.24101327</v>
      </c>
      <c r="O59" s="18" t="n">
        <v>314.1679475</v>
      </c>
      <c r="P59" s="20" t="n">
        <v>20.40750562</v>
      </c>
      <c r="Q59" s="18" t="n">
        <v>335.32244588</v>
      </c>
      <c r="R59" s="20" t="n">
        <v>3.33567379</v>
      </c>
    </row>
    <row r="60" spans="1:18">
      <c r="A60" s="15" t="s">
        <v>535</v>
      </c>
      <c r="B60" s="17" t="n">
        <v>4546</v>
      </c>
      <c r="C60" s="18">
        <f>(15.0/B60*100)</f>
        <v/>
      </c>
      <c r="D60" s="19" t="n">
        <v>4531</v>
      </c>
      <c r="E60" s="18" t="n">
        <v>353.60379115</v>
      </c>
      <c r="F60" s="20" t="n">
        <v>10.73071765</v>
      </c>
      <c r="G60" s="18" t="n">
        <v>406.21121474</v>
      </c>
      <c r="H60" s="20" t="n">
        <v>3.70593009</v>
      </c>
      <c r="I60" s="18" t="s">
        <v>481</v>
      </c>
      <c r="J60" s="20" t="s">
        <v>481</v>
      </c>
      <c r="K60" s="18" t="s">
        <v>481</v>
      </c>
      <c r="L60" s="20" t="s">
        <v>481</v>
      </c>
      <c r="M60" s="18" t="s">
        <v>481</v>
      </c>
      <c r="N60" s="20" t="s">
        <v>481</v>
      </c>
      <c r="O60" s="18" t="n">
        <v>386.0758782</v>
      </c>
      <c r="P60" s="20" t="n">
        <v>45.35448594</v>
      </c>
      <c r="Q60" s="18" t="n">
        <v>383.65759812</v>
      </c>
      <c r="R60" s="20" t="n">
        <v>5.45781576</v>
      </c>
    </row>
    <row r="61" spans="1:18">
      <c r="A61" s="15" t="s">
        <v>536</v>
      </c>
      <c r="B61" s="17" t="n">
        <v>6525</v>
      </c>
      <c r="C61" s="18">
        <f>(135.0/B61*100)</f>
        <v/>
      </c>
      <c r="D61" s="19" t="n">
        <v>6390</v>
      </c>
      <c r="E61" s="18" t="n">
        <v>456.99710574</v>
      </c>
      <c r="F61" s="20" t="n">
        <v>6.87220768</v>
      </c>
      <c r="G61" s="18" t="n">
        <v>485.44031965</v>
      </c>
      <c r="H61" s="20" t="n">
        <v>2.3790987</v>
      </c>
      <c r="I61" s="18" t="s">
        <v>481</v>
      </c>
      <c r="J61" s="20" t="s">
        <v>481</v>
      </c>
      <c r="K61" s="18" t="s">
        <v>481</v>
      </c>
      <c r="L61" s="20" t="s">
        <v>481</v>
      </c>
      <c r="M61" s="18" t="s">
        <v>481</v>
      </c>
      <c r="N61" s="20" t="s">
        <v>481</v>
      </c>
      <c r="O61" s="18" t="s">
        <v>481</v>
      </c>
      <c r="P61" s="20" t="s">
        <v>481</v>
      </c>
      <c r="Q61" s="18" t="n">
        <v>456.50042725</v>
      </c>
      <c r="R61" s="20" t="n">
        <v>4.39942589</v>
      </c>
    </row>
    <row r="62" spans="1:18">
      <c r="A62" s="15" t="s">
        <v>537</v>
      </c>
      <c r="B62" s="17" t="n">
        <v>4476</v>
      </c>
      <c r="C62" s="18">
        <f>(3.0/B62*100)</f>
        <v/>
      </c>
      <c r="D62" s="19" t="n">
        <v>4473</v>
      </c>
      <c r="E62" s="18" t="n">
        <v>553.76224843</v>
      </c>
      <c r="F62" s="20" t="n">
        <v>7.51065213</v>
      </c>
      <c r="G62" s="18" t="n">
        <v>544.2656823999999</v>
      </c>
      <c r="H62" s="20" t="n">
        <v>1.20443043</v>
      </c>
      <c r="I62" s="18" t="s">
        <v>481</v>
      </c>
      <c r="J62" s="20" t="s">
        <v>481</v>
      </c>
      <c r="K62" s="18" t="s">
        <v>481</v>
      </c>
      <c r="L62" s="20" t="s">
        <v>481</v>
      </c>
      <c r="M62" s="18" t="s">
        <v>481</v>
      </c>
      <c r="N62" s="20" t="s">
        <v>481</v>
      </c>
      <c r="O62" s="18" t="s">
        <v>481</v>
      </c>
      <c r="P62" s="20" t="s">
        <v>481</v>
      </c>
      <c r="Q62" s="18" t="n">
        <v>519.10085116</v>
      </c>
      <c r="R62" s="20" t="n">
        <v>7.99786586</v>
      </c>
    </row>
    <row r="63" spans="1:18">
      <c r="A63" s="15" t="s">
        <v>538</v>
      </c>
      <c r="B63" s="17" t="n">
        <v>5324</v>
      </c>
      <c r="C63" s="18">
        <f>(13.0/B63*100)</f>
        <v/>
      </c>
      <c r="D63" s="19" t="n">
        <v>5311</v>
      </c>
      <c r="E63" s="18" t="n">
        <v>378.99072082</v>
      </c>
      <c r="F63" s="20" t="n">
        <v>7.19279183</v>
      </c>
      <c r="G63" s="18" t="n">
        <v>381.49535285</v>
      </c>
      <c r="H63" s="20" t="n">
        <v>1.62940676</v>
      </c>
      <c r="I63" s="18" t="s">
        <v>481</v>
      </c>
      <c r="J63" s="20" t="s">
        <v>481</v>
      </c>
      <c r="K63" s="18" t="s">
        <v>481</v>
      </c>
      <c r="L63" s="20" t="s">
        <v>481</v>
      </c>
      <c r="M63" s="18" t="n">
        <v>497.1029</v>
      </c>
      <c r="N63" s="20" t="n">
        <v>54.77074874</v>
      </c>
      <c r="O63" s="18" t="n">
        <v>338.30606462</v>
      </c>
      <c r="P63" s="20" t="n">
        <v>37.64770962</v>
      </c>
      <c r="Q63" s="18" t="n">
        <v>349.01110455</v>
      </c>
      <c r="R63" s="20" t="n">
        <v>2.8338209</v>
      </c>
    </row>
    <row r="64" spans="1:18">
      <c r="A64" s="15" t="s">
        <v>539</v>
      </c>
      <c r="B64" s="17" t="n">
        <v>3634</v>
      </c>
      <c r="C64" s="18">
        <f>(3.0/B64*100)</f>
        <v/>
      </c>
      <c r="D64" s="19" t="n">
        <v>3631</v>
      </c>
      <c r="E64" s="18" t="n">
        <v>454.49650725</v>
      </c>
      <c r="F64" s="20" t="n">
        <v>10.32352529</v>
      </c>
      <c r="G64" s="18" t="n">
        <v>488.91052109</v>
      </c>
      <c r="H64" s="20" t="n">
        <v>1.81293041</v>
      </c>
      <c r="I64" s="18" t="s">
        <v>481</v>
      </c>
      <c r="J64" s="20" t="s">
        <v>481</v>
      </c>
      <c r="K64" s="18" t="s">
        <v>481</v>
      </c>
      <c r="L64" s="20" t="s">
        <v>481</v>
      </c>
      <c r="M64" s="18" t="n">
        <v>452.2561</v>
      </c>
      <c r="N64" s="20" t="n">
        <v>23.15776835</v>
      </c>
      <c r="O64" s="18" t="n">
        <v>323.29824237</v>
      </c>
      <c r="P64" s="20" t="n">
        <v>96.36004873</v>
      </c>
      <c r="Q64" s="18" t="n">
        <v>417.373454</v>
      </c>
      <c r="R64" s="20" t="n">
        <v>5.94069788</v>
      </c>
    </row>
    <row r="65" spans="1:18">
      <c r="A65" s="15" t="s">
        <v>540</v>
      </c>
      <c r="B65" s="17" t="n">
        <v>5325</v>
      </c>
      <c r="C65" s="18">
        <f>(14.0/B65*100)</f>
        <v/>
      </c>
      <c r="D65" s="19" t="n">
        <v>5311</v>
      </c>
      <c r="E65" s="18" t="n">
        <v>406.35223973</v>
      </c>
      <c r="F65" s="20" t="n">
        <v>13.32327316</v>
      </c>
      <c r="G65" s="18" t="n">
        <v>427.32046755</v>
      </c>
      <c r="H65" s="20" t="n">
        <v>2.80442369</v>
      </c>
      <c r="I65" s="18" t="s">
        <v>481</v>
      </c>
      <c r="J65" s="20" t="s">
        <v>481</v>
      </c>
      <c r="K65" s="18" t="s">
        <v>481</v>
      </c>
      <c r="L65" s="20" t="s">
        <v>481</v>
      </c>
      <c r="M65" s="18" t="n">
        <v>267.16720255</v>
      </c>
      <c r="N65" s="20" t="n">
        <v>55.64785132</v>
      </c>
      <c r="O65" s="18" t="n">
        <v>333.4004</v>
      </c>
      <c r="P65" s="20" t="n">
        <v>37.64695929</v>
      </c>
      <c r="Q65" s="18" t="n">
        <v>390.4454415</v>
      </c>
      <c r="R65" s="20" t="n">
        <v>4.20207301</v>
      </c>
    </row>
    <row r="66" spans="1:18">
      <c r="A66" s="15" t="s">
        <v>541</v>
      </c>
      <c r="B66" s="17" t="n">
        <v>5665</v>
      </c>
      <c r="C66" s="18">
        <f>(74.0/B66*100)</f>
        <v/>
      </c>
      <c r="D66" s="19" t="n">
        <v>5591</v>
      </c>
      <c r="E66" s="18" t="n">
        <v>412.2523481</v>
      </c>
      <c r="F66" s="20" t="n">
        <v>7.30985714</v>
      </c>
      <c r="G66" s="18" t="n">
        <v>426.75969862</v>
      </c>
      <c r="H66" s="20" t="n">
        <v>1.79462548</v>
      </c>
      <c r="I66" s="18" t="s">
        <v>481</v>
      </c>
      <c r="J66" s="20" t="s">
        <v>481</v>
      </c>
      <c r="K66" s="18" t="s">
        <v>481</v>
      </c>
      <c r="L66" s="20" t="s">
        <v>481</v>
      </c>
      <c r="M66" s="18" t="s">
        <v>481</v>
      </c>
      <c r="N66" s="20" t="s">
        <v>481</v>
      </c>
      <c r="O66" s="18" t="s">
        <v>481</v>
      </c>
      <c r="P66" s="20" t="s">
        <v>481</v>
      </c>
      <c r="Q66" s="18" t="n">
        <v>391.22114761</v>
      </c>
      <c r="R66" s="20" t="n">
        <v>3.07715347</v>
      </c>
    </row>
    <row r="67" spans="1:18">
      <c r="A67" s="15" t="s">
        <v>542</v>
      </c>
      <c r="B67" s="17" t="n">
        <v>6971</v>
      </c>
      <c r="C67" s="18">
        <f>(21.0/B67*100)</f>
        <v/>
      </c>
      <c r="D67" s="19" t="n">
        <v>6950</v>
      </c>
      <c r="E67" s="18" t="n">
        <v>378.45080941</v>
      </c>
      <c r="F67" s="20" t="n">
        <v>6.52025574</v>
      </c>
      <c r="G67" s="18" t="n">
        <v>388.82452219</v>
      </c>
      <c r="H67" s="20" t="n">
        <v>2.74303488</v>
      </c>
      <c r="I67" s="18" t="s">
        <v>481</v>
      </c>
      <c r="J67" s="20" t="s">
        <v>481</v>
      </c>
      <c r="K67" s="18" t="s">
        <v>481</v>
      </c>
      <c r="L67" s="20" t="s">
        <v>481</v>
      </c>
      <c r="M67" s="18" t="s">
        <v>481</v>
      </c>
      <c r="N67" s="20" t="s">
        <v>481</v>
      </c>
      <c r="O67" s="18" t="s">
        <v>481</v>
      </c>
      <c r="P67" s="20" t="s">
        <v>481</v>
      </c>
      <c r="Q67" s="18" t="n">
        <v>370.94598911</v>
      </c>
      <c r="R67" s="20" t="n">
        <v>5.08625265</v>
      </c>
    </row>
    <row r="68" spans="1:18">
      <c r="A68" s="15" t="s">
        <v>543</v>
      </c>
      <c r="B68" s="17" t="n">
        <v>12083</v>
      </c>
      <c r="C68" s="18">
        <f>(26.0/B68*100)</f>
        <v/>
      </c>
      <c r="D68" s="19" t="n">
        <v>12057</v>
      </c>
      <c r="E68" s="18" t="n">
        <v>381.46752047</v>
      </c>
      <c r="F68" s="20" t="n">
        <v>2.41785883</v>
      </c>
      <c r="G68" s="18" t="n">
        <v>411.14028053</v>
      </c>
      <c r="H68" s="20" t="n">
        <v>1.62734362</v>
      </c>
      <c r="I68" s="18" t="s">
        <v>481</v>
      </c>
      <c r="J68" s="20" t="s">
        <v>481</v>
      </c>
      <c r="K68" s="18" t="s">
        <v>481</v>
      </c>
      <c r="L68" s="20" t="s">
        <v>481</v>
      </c>
      <c r="M68" s="18" t="s">
        <v>481</v>
      </c>
      <c r="N68" s="20" t="s">
        <v>481</v>
      </c>
      <c r="O68" s="18" t="s">
        <v>481</v>
      </c>
      <c r="P68" s="20" t="s">
        <v>481</v>
      </c>
      <c r="Q68" s="18" t="n">
        <v>397.32481712</v>
      </c>
      <c r="R68" s="20" t="n">
        <v>3.2115366</v>
      </c>
    </row>
    <row r="69" spans="1:18">
      <c r="A69" s="15" t="s">
        <v>544</v>
      </c>
      <c r="B69" s="17" t="n">
        <v>4876</v>
      </c>
      <c r="C69" s="18">
        <f>(0.0/B69*100)</f>
        <v/>
      </c>
      <c r="D69" s="19" t="n">
        <v>4876</v>
      </c>
      <c r="E69" s="18" t="n">
        <v>452.1526771</v>
      </c>
      <c r="F69" s="20" t="n">
        <v>9.40072043</v>
      </c>
      <c r="G69" s="18" t="n">
        <v>445.44311921</v>
      </c>
      <c r="H69" s="20" t="n">
        <v>3.76988041</v>
      </c>
      <c r="I69" s="18" t="s">
        <v>481</v>
      </c>
      <c r="J69" s="20" t="s">
        <v>481</v>
      </c>
      <c r="K69" s="18" t="s">
        <v>481</v>
      </c>
      <c r="L69" s="20" t="s">
        <v>481</v>
      </c>
      <c r="M69" s="18" t="s">
        <v>481</v>
      </c>
      <c r="N69" s="20" t="s">
        <v>481</v>
      </c>
      <c r="O69" s="18" t="s">
        <v>481</v>
      </c>
      <c r="P69" s="20" t="s">
        <v>481</v>
      </c>
      <c r="Q69" s="18" t="n">
        <v>418.46552627</v>
      </c>
      <c r="R69" s="20" t="n">
        <v>7.33503035</v>
      </c>
    </row>
    <row r="70" spans="1:18">
      <c r="A70" s="15" t="s">
        <v>545</v>
      </c>
      <c r="B70" s="17" t="n">
        <v>6036</v>
      </c>
      <c r="C70" s="18">
        <f>(223.0/B70*100)</f>
        <v/>
      </c>
      <c r="D70" s="19" t="n">
        <v>5813</v>
      </c>
      <c r="E70" s="18" t="n">
        <v>470.93549055</v>
      </c>
      <c r="F70" s="20" t="n">
        <v>11.39626931</v>
      </c>
      <c r="G70" s="18" t="n">
        <v>503.15230422</v>
      </c>
      <c r="H70" s="20" t="n">
        <v>2.95226185</v>
      </c>
      <c r="I70" s="18" t="s">
        <v>481</v>
      </c>
      <c r="J70" s="20" t="s">
        <v>481</v>
      </c>
      <c r="K70" s="18" t="s">
        <v>481</v>
      </c>
      <c r="L70" s="20" t="s">
        <v>481</v>
      </c>
      <c r="M70" s="18" t="s">
        <v>481</v>
      </c>
      <c r="N70" s="20" t="s">
        <v>481</v>
      </c>
      <c r="O70" s="18" t="s">
        <v>481</v>
      </c>
      <c r="P70" s="20" t="s">
        <v>481</v>
      </c>
      <c r="Q70" s="18" t="n">
        <v>468.37871203</v>
      </c>
      <c r="R70" s="20" t="n">
        <v>3.90973401</v>
      </c>
    </row>
    <row r="71" spans="1:18">
      <c r="A71" s="15" t="s">
        <v>546</v>
      </c>
      <c r="B71" s="17" t="n">
        <v>6115</v>
      </c>
      <c r="C71" s="18">
        <f>(17.0/B71*100)</f>
        <v/>
      </c>
      <c r="D71" s="19" t="n">
        <v>6098</v>
      </c>
      <c r="E71" s="18" t="n">
        <v>536.6143014199999</v>
      </c>
      <c r="F71" s="20" t="n">
        <v>7.70975366</v>
      </c>
      <c r="G71" s="18" t="n">
        <v>568.82213426</v>
      </c>
      <c r="H71" s="20" t="n">
        <v>1.58096809</v>
      </c>
      <c r="I71" s="18" t="s">
        <v>481</v>
      </c>
      <c r="J71" s="20" t="s">
        <v>481</v>
      </c>
      <c r="K71" s="18" t="s">
        <v>481</v>
      </c>
      <c r="L71" s="20" t="s">
        <v>481</v>
      </c>
      <c r="M71" s="18" t="s">
        <v>481</v>
      </c>
      <c r="N71" s="20" t="s">
        <v>481</v>
      </c>
      <c r="O71" s="18" t="s">
        <v>481</v>
      </c>
      <c r="P71" s="20" t="s">
        <v>481</v>
      </c>
      <c r="Q71" s="18" t="n">
        <v>540.36903049</v>
      </c>
      <c r="R71" s="20" t="n">
        <v>3.7085078</v>
      </c>
    </row>
    <row r="72" spans="1:18">
      <c r="A72" s="15" t="s">
        <v>547</v>
      </c>
      <c r="B72" s="17" t="n">
        <v>7708</v>
      </c>
      <c r="C72" s="18">
        <f>(5.0/B72*100)</f>
        <v/>
      </c>
      <c r="D72" s="19" t="n">
        <v>7703</v>
      </c>
      <c r="E72" s="18" t="n">
        <v>599.43458513</v>
      </c>
      <c r="F72" s="20" t="n">
        <v>8.35362555</v>
      </c>
      <c r="G72" s="18" t="n">
        <v>541.19775797</v>
      </c>
      <c r="H72" s="20" t="n">
        <v>2.95566362</v>
      </c>
      <c r="I72" s="18" t="s">
        <v>481</v>
      </c>
      <c r="J72" s="20" t="s">
        <v>481</v>
      </c>
      <c r="K72" s="18" t="s">
        <v>481</v>
      </c>
      <c r="L72" s="20" t="s">
        <v>481</v>
      </c>
      <c r="M72" s="18" t="s">
        <v>481</v>
      </c>
      <c r="N72" s="20" t="s">
        <v>481</v>
      </c>
      <c r="O72" s="18" t="s">
        <v>481</v>
      </c>
      <c r="P72" s="20" t="s">
        <v>481</v>
      </c>
      <c r="Q72" s="18" t="n">
        <v>496.15599185</v>
      </c>
      <c r="R72" s="20" t="n">
        <v>10.45884863</v>
      </c>
    </row>
    <row r="73" spans="1:18">
      <c r="A73" s="15" t="s">
        <v>548</v>
      </c>
      <c r="B73" s="17" t="n">
        <v>8249</v>
      </c>
      <c r="C73" s="18">
        <f>(143.0/B73*100)</f>
        <v/>
      </c>
      <c r="D73" s="19" t="n">
        <v>8106</v>
      </c>
      <c r="E73" s="18" t="n">
        <v>423.56418374</v>
      </c>
      <c r="F73" s="20" t="n">
        <v>9.31243295</v>
      </c>
      <c r="G73" s="18" t="n">
        <v>417.15823188</v>
      </c>
      <c r="H73" s="20" t="n">
        <v>2.98939848</v>
      </c>
      <c r="I73" s="18" t="s">
        <v>481</v>
      </c>
      <c r="J73" s="20" t="s">
        <v>481</v>
      </c>
      <c r="K73" s="18" t="s">
        <v>481</v>
      </c>
      <c r="L73" s="20" t="s">
        <v>481</v>
      </c>
      <c r="M73" s="18" t="s">
        <v>481</v>
      </c>
      <c r="N73" s="20" t="s">
        <v>481</v>
      </c>
      <c r="O73" s="18" t="s">
        <v>481</v>
      </c>
      <c r="P73" s="20" t="s">
        <v>481</v>
      </c>
      <c r="Q73" s="18" t="n">
        <v>399.3469625</v>
      </c>
      <c r="R73" s="20" t="n">
        <v>5.13854507</v>
      </c>
    </row>
    <row r="74" spans="1:18">
      <c r="A74" s="15" t="s">
        <v>549</v>
      </c>
      <c r="B74" s="17" t="n">
        <v>4692</v>
      </c>
      <c r="C74" s="18">
        <f>(82.0/B74*100)</f>
        <v/>
      </c>
      <c r="D74" s="19" t="n">
        <v>4610</v>
      </c>
      <c r="E74" s="18" t="n">
        <v>370.46187263</v>
      </c>
      <c r="F74" s="20" t="n">
        <v>6.08687077</v>
      </c>
      <c r="G74" s="18" t="n">
        <v>435.63848196</v>
      </c>
      <c r="H74" s="20" t="n">
        <v>1.76362798</v>
      </c>
      <c r="I74" s="18" t="s">
        <v>481</v>
      </c>
      <c r="J74" s="20" t="s">
        <v>481</v>
      </c>
      <c r="K74" s="18" t="s">
        <v>481</v>
      </c>
      <c r="L74" s="20" t="s">
        <v>481</v>
      </c>
      <c r="M74" s="18" t="s">
        <v>481</v>
      </c>
      <c r="N74" s="20" t="s">
        <v>481</v>
      </c>
      <c r="O74" s="18" t="n">
        <v>368.98298111</v>
      </c>
      <c r="P74" s="20" t="n">
        <v>60.26611918</v>
      </c>
      <c r="Q74" s="18" t="n">
        <v>382.14580696</v>
      </c>
      <c r="R74" s="20" t="n">
        <v>3.29440481</v>
      </c>
    </row>
    <row r="75" spans="1:18">
      <c r="A75" s="15" t="s">
        <v>550</v>
      </c>
      <c r="B75" s="17" t="n">
        <v>5375</v>
      </c>
      <c r="C75" s="18">
        <f>(195.0/B75*100)</f>
        <v/>
      </c>
      <c r="D75" s="19" t="n">
        <v>5180</v>
      </c>
      <c r="E75" s="18" t="n">
        <v>367.48955947</v>
      </c>
      <c r="F75" s="20" t="n">
        <v>8.4480805</v>
      </c>
      <c r="G75" s="18" t="n">
        <v>368.8318361</v>
      </c>
      <c r="H75" s="20" t="n">
        <v>2.93162628</v>
      </c>
      <c r="I75" s="18" t="s">
        <v>481</v>
      </c>
      <c r="J75" s="20" t="s">
        <v>481</v>
      </c>
      <c r="K75" s="18" t="s">
        <v>481</v>
      </c>
      <c r="L75" s="20" t="s">
        <v>481</v>
      </c>
      <c r="M75" s="18" t="s">
        <v>481</v>
      </c>
      <c r="N75" s="20" t="s">
        <v>481</v>
      </c>
      <c r="O75" s="18" t="s">
        <v>481</v>
      </c>
      <c r="P75" s="20" t="s">
        <v>481</v>
      </c>
      <c r="Q75" s="18" t="n">
        <v>354.4825184</v>
      </c>
      <c r="R75" s="20" t="n">
        <v>4.95422689</v>
      </c>
    </row>
    <row r="76" spans="1:18">
      <c r="A76" s="15" t="s">
        <v>551</v>
      </c>
      <c r="B76" s="17" t="n">
        <v>14167</v>
      </c>
      <c r="C76" s="18">
        <f>(226.0/B76*100)</f>
        <v/>
      </c>
      <c r="D76" s="19" t="n">
        <v>13941</v>
      </c>
      <c r="E76" s="18" t="n">
        <v>419.7971625</v>
      </c>
      <c r="F76" s="20" t="n">
        <v>4.01103439</v>
      </c>
      <c r="G76" s="18" t="n">
        <v>433.58104344</v>
      </c>
      <c r="H76" s="20" t="n">
        <v>2.3793303</v>
      </c>
      <c r="I76" s="18" t="s">
        <v>481</v>
      </c>
      <c r="J76" s="20" t="s">
        <v>481</v>
      </c>
      <c r="K76" s="18" t="s">
        <v>481</v>
      </c>
      <c r="L76" s="20" t="s">
        <v>481</v>
      </c>
      <c r="M76" s="18" t="s">
        <v>481</v>
      </c>
      <c r="N76" s="20" t="s">
        <v>481</v>
      </c>
      <c r="O76" s="18" t="s">
        <v>481</v>
      </c>
      <c r="P76" s="20" t="s">
        <v>481</v>
      </c>
      <c r="Q76" s="18" t="n">
        <v>412.99192586</v>
      </c>
      <c r="R76" s="20" t="n">
        <v>3.59761202</v>
      </c>
    </row>
    <row r="77" spans="1:18">
      <c r="A77" s="15" t="s">
        <v>552</v>
      </c>
      <c r="B77" s="17" t="n">
        <v>6062</v>
      </c>
      <c r="C77" s="18">
        <f>(82.0/B77*100)</f>
        <v/>
      </c>
      <c r="D77" s="19" t="n">
        <v>5980</v>
      </c>
      <c r="E77" s="18" t="n">
        <v>458.20841249</v>
      </c>
      <c r="F77" s="20" t="n">
        <v>6.53964239</v>
      </c>
      <c r="G77" s="18" t="n">
        <v>421.6500082</v>
      </c>
      <c r="H77" s="20" t="n">
        <v>2.54913563</v>
      </c>
      <c r="I77" s="18" t="s">
        <v>481</v>
      </c>
      <c r="J77" s="20" t="s">
        <v>481</v>
      </c>
      <c r="K77" s="18" t="s">
        <v>481</v>
      </c>
      <c r="L77" s="20" t="s">
        <v>481</v>
      </c>
      <c r="M77" s="18" t="s">
        <v>481</v>
      </c>
      <c r="N77" s="20" t="s">
        <v>481</v>
      </c>
      <c r="O77" s="18" t="s">
        <v>481</v>
      </c>
      <c r="P77" s="20" t="s">
        <v>481</v>
      </c>
      <c r="Q77" s="18" t="n">
        <v>394.21743107</v>
      </c>
      <c r="R77" s="20" t="n">
        <v>3.87028386</v>
      </c>
    </row>
    <row r="78" spans="1:18">
      <c r="A78" s="15" t="s">
        <v>553</v>
      </c>
      <c r="B78" s="17" t="n">
        <v>5826</v>
      </c>
      <c r="C78" s="18">
        <f>(0.0/B78*100)</f>
        <v/>
      </c>
      <c r="D78" s="19" t="n">
        <v>5826</v>
      </c>
      <c r="E78" s="18" t="n">
        <v>503.7139787</v>
      </c>
      <c r="F78" s="20" t="n">
        <v>23.76319479</v>
      </c>
      <c r="G78" s="18" t="n">
        <v>495.19257271</v>
      </c>
      <c r="H78" s="20" t="n">
        <v>4.54253343</v>
      </c>
      <c r="I78" s="18" t="s">
        <v>481</v>
      </c>
      <c r="J78" s="20" t="s">
        <v>481</v>
      </c>
      <c r="K78" s="18" t="s">
        <v>481</v>
      </c>
      <c r="L78" s="20" t="s">
        <v>481</v>
      </c>
      <c r="M78" s="18" t="s">
        <v>481</v>
      </c>
      <c r="N78" s="20" t="s">
        <v>481</v>
      </c>
      <c r="O78" s="18" t="n">
        <v>533.5255</v>
      </c>
      <c r="P78" s="20" t="n">
        <v>48.60745733</v>
      </c>
      <c r="Q78" s="18" t="n">
        <v>475.1267638</v>
      </c>
      <c r="R78" s="20" t="n">
        <v>7.96020113</v>
      </c>
    </row>
    <row customHeight="1" ht="25" r="79" spans="1:18">
      <c r="A79" s="15" t="s">
        <v>554</v>
      </c>
      <c r="B79" s="17" t="n">
        <v>1657</v>
      </c>
      <c r="C79" s="18">
        <f>(41.0/B79*100)</f>
        <v/>
      </c>
      <c r="D79" s="19" t="n">
        <v>1616</v>
      </c>
      <c r="E79" s="18" t="n">
        <v>486.45182164</v>
      </c>
      <c r="F79" s="20" t="n">
        <v>8.982056610000001</v>
      </c>
      <c r="G79" s="18" t="n">
        <v>454.66858265</v>
      </c>
      <c r="H79" s="20" t="n">
        <v>6.74581306</v>
      </c>
      <c r="I79" s="18" t="s">
        <v>481</v>
      </c>
      <c r="J79" s="20" t="s">
        <v>481</v>
      </c>
      <c r="K79" s="18" t="s">
        <v>481</v>
      </c>
      <c r="L79" s="20" t="s">
        <v>481</v>
      </c>
      <c r="M79" s="18" t="s">
        <v>481</v>
      </c>
      <c r="N79" s="20" t="s">
        <v>481</v>
      </c>
      <c r="O79" s="18" t="s">
        <v>481</v>
      </c>
      <c r="P79" s="20" t="s">
        <v>481</v>
      </c>
      <c r="Q79" s="18" t="n">
        <v>403.7497673</v>
      </c>
      <c r="R79" s="20" t="n">
        <v>11.84759321</v>
      </c>
    </row>
    <row r="80" spans="1:18">
      <c r="A80" s="15" t="s">
        <v>555</v>
      </c>
      <c r="B80" s="17" t="n">
        <v>7841</v>
      </c>
      <c r="C80" s="18">
        <f>(0.0/B80*100)</f>
        <v/>
      </c>
      <c r="D80" s="19" t="n">
        <v>7841</v>
      </c>
      <c r="E80" s="18" t="n">
        <v>457.69876832</v>
      </c>
      <c r="F80" s="20" t="n">
        <v>8.37261915</v>
      </c>
      <c r="G80" s="18" t="n">
        <v>459.79181474</v>
      </c>
      <c r="H80" s="20" t="n">
        <v>4.24786698</v>
      </c>
      <c r="I80" s="18" t="s">
        <v>481</v>
      </c>
      <c r="J80" s="20" t="s">
        <v>481</v>
      </c>
      <c r="K80" s="18" t="s">
        <v>481</v>
      </c>
      <c r="L80" s="20" t="s">
        <v>481</v>
      </c>
      <c r="M80" s="18" t="s">
        <v>481</v>
      </c>
      <c r="N80" s="20" t="s">
        <v>481</v>
      </c>
      <c r="O80" s="18" t="s">
        <v>481</v>
      </c>
      <c r="P80" s="20" t="s">
        <v>481</v>
      </c>
      <c r="Q80" s="18" t="n">
        <v>466.49765801</v>
      </c>
      <c r="R80" s="20" t="n">
        <v>11.74540704</v>
      </c>
    </row>
    <row r="81" spans="1:18">
      <c r="A81" s="23" t="s">
        <v>556</v>
      </c>
      <c r="B81" s="17" t="n">
        <v>8861</v>
      </c>
      <c r="C81" s="18">
        <f>(76.0/B81*100)</f>
        <v/>
      </c>
      <c r="D81" s="19" t="n">
        <v>8785</v>
      </c>
      <c r="E81" s="18" t="n">
        <v>402.50187975</v>
      </c>
      <c r="F81" s="20" t="n">
        <v>10.7974455</v>
      </c>
      <c r="G81" s="18" t="n">
        <v>449.35656178</v>
      </c>
      <c r="H81" s="20" t="n">
        <v>3.24905936</v>
      </c>
      <c r="I81" s="18" t="s">
        <v>481</v>
      </c>
      <c r="J81" s="20" t="s">
        <v>481</v>
      </c>
      <c r="K81" s="18" t="s">
        <v>481</v>
      </c>
      <c r="L81" s="20" t="s">
        <v>481</v>
      </c>
      <c r="M81" s="18" t="s">
        <v>481</v>
      </c>
      <c r="N81" s="20" t="s">
        <v>481</v>
      </c>
      <c r="O81" s="18" t="s">
        <v>481</v>
      </c>
      <c r="P81" s="20" t="s">
        <v>481</v>
      </c>
      <c r="Q81" s="18" t="n">
        <v>421.10159768</v>
      </c>
      <c r="R81" s="20" t="n">
        <v>5.87519723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599</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528.54201371</v>
      </c>
      <c r="F7" s="20" t="n">
        <v>2.23585524</v>
      </c>
      <c r="G7" s="18" t="n">
        <v>483.53782073</v>
      </c>
      <c r="H7" s="20" t="n">
        <v>2.00295765</v>
      </c>
      <c r="I7" s="18" t="s">
        <v>481</v>
      </c>
      <c r="J7" s="20" t="s">
        <v>481</v>
      </c>
      <c r="K7" s="18" t="s">
        <v>481</v>
      </c>
      <c r="L7" s="20" t="s">
        <v>481</v>
      </c>
      <c r="M7" s="18" t="s">
        <v>481</v>
      </c>
      <c r="N7" s="20" t="s">
        <v>481</v>
      </c>
      <c r="O7" s="18" t="s">
        <v>481</v>
      </c>
      <c r="P7" s="20" t="s">
        <v>481</v>
      </c>
      <c r="Q7" s="18" t="n">
        <v>451.58307383</v>
      </c>
      <c r="R7" s="20" t="n">
        <v>3.34468047</v>
      </c>
    </row>
    <row r="8" spans="1:18">
      <c r="A8" s="15" t="s">
        <v>483</v>
      </c>
      <c r="B8" s="17" t="n">
        <v>7007</v>
      </c>
      <c r="C8" s="18">
        <f>(20.0/B8*100)</f>
        <v/>
      </c>
      <c r="D8" s="19" t="n">
        <v>6987</v>
      </c>
      <c r="E8" s="18" t="n">
        <v>532.07589374</v>
      </c>
      <c r="F8" s="20" t="n">
        <v>4.43097597</v>
      </c>
      <c r="G8" s="18" t="n">
        <v>499.36100428</v>
      </c>
      <c r="H8" s="20" t="n">
        <v>3.09018347</v>
      </c>
      <c r="I8" s="18" t="s">
        <v>481</v>
      </c>
      <c r="J8" s="20" t="s">
        <v>481</v>
      </c>
      <c r="K8" s="18" t="s">
        <v>481</v>
      </c>
      <c r="L8" s="20" t="s">
        <v>481</v>
      </c>
      <c r="M8" s="18" t="s">
        <v>481</v>
      </c>
      <c r="N8" s="20" t="s">
        <v>481</v>
      </c>
      <c r="O8" s="18" t="s">
        <v>481</v>
      </c>
      <c r="P8" s="20" t="s">
        <v>481</v>
      </c>
      <c r="Q8" s="18" t="n">
        <v>446.28105755</v>
      </c>
      <c r="R8" s="20" t="n">
        <v>5.41885824</v>
      </c>
    </row>
    <row r="9" spans="1:18">
      <c r="A9" s="15" t="s">
        <v>484</v>
      </c>
      <c r="B9" s="17" t="n">
        <v>9651</v>
      </c>
      <c r="C9" s="18">
        <f>(76.0/B9*100)</f>
        <v/>
      </c>
      <c r="D9" s="19" t="n">
        <v>9575</v>
      </c>
      <c r="E9" s="18" t="n">
        <v>544.17443703</v>
      </c>
      <c r="F9" s="20" t="n">
        <v>3.13004295</v>
      </c>
      <c r="G9" s="18" t="n">
        <v>500.88473822</v>
      </c>
      <c r="H9" s="20" t="n">
        <v>2.54170309</v>
      </c>
      <c r="I9" s="18" t="s">
        <v>481</v>
      </c>
      <c r="J9" s="20" t="s">
        <v>481</v>
      </c>
      <c r="K9" s="18" t="s">
        <v>481</v>
      </c>
      <c r="L9" s="20" t="s">
        <v>481</v>
      </c>
      <c r="M9" s="18" t="s">
        <v>481</v>
      </c>
      <c r="N9" s="20" t="s">
        <v>481</v>
      </c>
      <c r="O9" s="18" t="s">
        <v>481</v>
      </c>
      <c r="P9" s="20" t="s">
        <v>481</v>
      </c>
      <c r="Q9" s="18" t="n">
        <v>459.00383181</v>
      </c>
      <c r="R9" s="20" t="n">
        <v>3.78540122</v>
      </c>
    </row>
    <row r="10" spans="1:18">
      <c r="A10" s="15" t="s">
        <v>485</v>
      </c>
      <c r="B10" s="17" t="n">
        <v>20058</v>
      </c>
      <c r="C10" s="18">
        <f>(521.0/B10*100)</f>
        <v/>
      </c>
      <c r="D10" s="19" t="n">
        <v>19537</v>
      </c>
      <c r="E10" s="18" t="n">
        <v>536.76723544</v>
      </c>
      <c r="F10" s="20" t="n">
        <v>3.00210157</v>
      </c>
      <c r="G10" s="18" t="n">
        <v>506.82542876</v>
      </c>
      <c r="H10" s="20" t="n">
        <v>2.41873102</v>
      </c>
      <c r="I10" s="18" t="s">
        <v>481</v>
      </c>
      <c r="J10" s="20" t="s">
        <v>481</v>
      </c>
      <c r="K10" s="18" t="s">
        <v>481</v>
      </c>
      <c r="L10" s="20" t="s">
        <v>481</v>
      </c>
      <c r="M10" s="18" t="s">
        <v>481</v>
      </c>
      <c r="N10" s="20" t="s">
        <v>481</v>
      </c>
      <c r="O10" s="18" t="s">
        <v>481</v>
      </c>
      <c r="P10" s="20" t="s">
        <v>481</v>
      </c>
      <c r="Q10" s="18" t="n">
        <v>482.33793225</v>
      </c>
      <c r="R10" s="20" t="n">
        <v>3.41774621</v>
      </c>
    </row>
    <row r="11" spans="1:18">
      <c r="A11" s="15" t="s">
        <v>486</v>
      </c>
      <c r="B11" s="17" t="n">
        <v>7053</v>
      </c>
      <c r="C11" s="18">
        <f>(45.0/B11*100)</f>
        <v/>
      </c>
      <c r="D11" s="19" t="n">
        <v>7008</v>
      </c>
      <c r="E11" s="18" t="n">
        <v>469.35178346</v>
      </c>
      <c r="F11" s="20" t="n">
        <v>3.85949022</v>
      </c>
      <c r="G11" s="18" t="n">
        <v>418.32316924</v>
      </c>
      <c r="H11" s="20" t="n">
        <v>3.04260337</v>
      </c>
      <c r="I11" s="18" t="s">
        <v>481</v>
      </c>
      <c r="J11" s="20" t="s">
        <v>481</v>
      </c>
      <c r="K11" s="18" t="s">
        <v>481</v>
      </c>
      <c r="L11" s="20" t="s">
        <v>481</v>
      </c>
      <c r="M11" s="18" t="s">
        <v>481</v>
      </c>
      <c r="N11" s="20" t="s">
        <v>481</v>
      </c>
      <c r="O11" s="18" t="s">
        <v>481</v>
      </c>
      <c r="P11" s="20" t="s">
        <v>481</v>
      </c>
      <c r="Q11" s="18" t="n">
        <v>392.04068812</v>
      </c>
      <c r="R11" s="20" t="n">
        <v>3.95085737</v>
      </c>
    </row>
    <row r="12" spans="1:18">
      <c r="A12" s="15" t="s">
        <v>487</v>
      </c>
      <c r="B12" s="17" t="n">
        <v>6894</v>
      </c>
      <c r="C12" s="18">
        <f>(55.0/B12*100)</f>
        <v/>
      </c>
      <c r="D12" s="19" t="n">
        <v>6839</v>
      </c>
      <c r="E12" s="18" t="n">
        <v>547.39412341</v>
      </c>
      <c r="F12" s="20" t="n">
        <v>3.87745298</v>
      </c>
      <c r="G12" s="18" t="n">
        <v>492.25673671</v>
      </c>
      <c r="H12" s="20" t="n">
        <v>2.45385124</v>
      </c>
      <c r="I12" s="18" t="s">
        <v>481</v>
      </c>
      <c r="J12" s="20" t="s">
        <v>481</v>
      </c>
      <c r="K12" s="18" t="s">
        <v>481</v>
      </c>
      <c r="L12" s="20" t="s">
        <v>481</v>
      </c>
      <c r="M12" s="18" t="s">
        <v>481</v>
      </c>
      <c r="N12" s="20" t="s">
        <v>481</v>
      </c>
      <c r="O12" s="18" t="s">
        <v>481</v>
      </c>
      <c r="P12" s="20" t="s">
        <v>481</v>
      </c>
      <c r="Q12" s="18" t="n">
        <v>441.65163449</v>
      </c>
      <c r="R12" s="20" t="n">
        <v>4.65663754</v>
      </c>
    </row>
    <row r="13" spans="1:18">
      <c r="A13" s="15" t="s">
        <v>488</v>
      </c>
      <c r="B13" s="17" t="n">
        <v>7161</v>
      </c>
      <c r="C13" s="18">
        <f>(0.0/B13*100)</f>
        <v/>
      </c>
      <c r="D13" s="19" t="n">
        <v>7161</v>
      </c>
      <c r="E13" s="18" t="n">
        <v>524.59977402</v>
      </c>
      <c r="F13" s="20" t="n">
        <v>2.68938635</v>
      </c>
      <c r="G13" s="18" t="n">
        <v>497.37956354</v>
      </c>
      <c r="H13" s="20" t="n">
        <v>2.22027605</v>
      </c>
      <c r="I13" s="18" t="s">
        <v>481</v>
      </c>
      <c r="J13" s="20" t="s">
        <v>481</v>
      </c>
      <c r="K13" s="18" t="s">
        <v>481</v>
      </c>
      <c r="L13" s="20" t="s">
        <v>481</v>
      </c>
      <c r="M13" s="18" t="s">
        <v>481</v>
      </c>
      <c r="N13" s="20" t="s">
        <v>481</v>
      </c>
      <c r="O13" s="18" t="s">
        <v>481</v>
      </c>
      <c r="P13" s="20" t="s">
        <v>481</v>
      </c>
      <c r="Q13" s="18" t="s">
        <v>481</v>
      </c>
      <c r="R13" s="20" t="s">
        <v>481</v>
      </c>
    </row>
    <row r="14" spans="1:18">
      <c r="A14" s="15" t="s">
        <v>489</v>
      </c>
      <c r="B14" s="17" t="n">
        <v>5587</v>
      </c>
      <c r="C14" s="18">
        <f>(74.0/B14*100)</f>
        <v/>
      </c>
      <c r="D14" s="19" t="n">
        <v>5513</v>
      </c>
      <c r="E14" s="18" t="n">
        <v>545.94658585</v>
      </c>
      <c r="F14" s="20" t="n">
        <v>2.61073912</v>
      </c>
      <c r="G14" s="18" t="n">
        <v>511.64093064</v>
      </c>
      <c r="H14" s="20" t="n">
        <v>2.30047838</v>
      </c>
      <c r="I14" s="18" t="s">
        <v>481</v>
      </c>
      <c r="J14" s="20" t="s">
        <v>481</v>
      </c>
      <c r="K14" s="18" t="s">
        <v>481</v>
      </c>
      <c r="L14" s="20" t="s">
        <v>481</v>
      </c>
      <c r="M14" s="18" t="s">
        <v>481</v>
      </c>
      <c r="N14" s="20" t="s">
        <v>481</v>
      </c>
      <c r="O14" s="18" t="s">
        <v>481</v>
      </c>
      <c r="P14" s="20" t="s">
        <v>481</v>
      </c>
      <c r="Q14" s="18" t="n">
        <v>483.70794265</v>
      </c>
      <c r="R14" s="20" t="n">
        <v>4.82403151</v>
      </c>
    </row>
    <row r="15" spans="1:18">
      <c r="A15" s="15" t="s">
        <v>490</v>
      </c>
      <c r="B15" s="17" t="n">
        <v>5882</v>
      </c>
      <c r="C15" s="18">
        <f>(52.0/B15*100)</f>
        <v/>
      </c>
      <c r="D15" s="19" t="n">
        <v>5830</v>
      </c>
      <c r="E15" s="18" t="n">
        <v>529.44850045</v>
      </c>
      <c r="F15" s="20" t="n">
        <v>2.56096227</v>
      </c>
      <c r="G15" s="18" t="n">
        <v>500.08231727</v>
      </c>
      <c r="H15" s="20" t="n">
        <v>2.76090609</v>
      </c>
      <c r="I15" s="18" t="s">
        <v>481</v>
      </c>
      <c r="J15" s="20" t="s">
        <v>481</v>
      </c>
      <c r="K15" s="18" t="s">
        <v>481</v>
      </c>
      <c r="L15" s="20" t="s">
        <v>481</v>
      </c>
      <c r="M15" s="18" t="s">
        <v>481</v>
      </c>
      <c r="N15" s="20" t="s">
        <v>481</v>
      </c>
      <c r="O15" s="18" t="s">
        <v>481</v>
      </c>
      <c r="P15" s="20" t="s">
        <v>481</v>
      </c>
      <c r="Q15" s="18" t="n">
        <v>472.88874741</v>
      </c>
      <c r="R15" s="20" t="n">
        <v>4.06127046</v>
      </c>
    </row>
    <row r="16" spans="1:18">
      <c r="A16" s="15" t="s">
        <v>491</v>
      </c>
      <c r="B16" s="17" t="n">
        <v>6108</v>
      </c>
      <c r="C16" s="18">
        <f>(98.0/B16*100)</f>
        <v/>
      </c>
      <c r="D16" s="19" t="n">
        <v>6010</v>
      </c>
      <c r="E16" s="18" t="n">
        <v>526.75001341</v>
      </c>
      <c r="F16" s="20" t="n">
        <v>3.73701397</v>
      </c>
      <c r="G16" s="18" t="n">
        <v>492.80920497</v>
      </c>
      <c r="H16" s="20" t="n">
        <v>2.20694922</v>
      </c>
      <c r="I16" s="18" t="s">
        <v>481</v>
      </c>
      <c r="J16" s="20" t="s">
        <v>481</v>
      </c>
      <c r="K16" s="18" t="s">
        <v>481</v>
      </c>
      <c r="L16" s="20" t="s">
        <v>481</v>
      </c>
      <c r="M16" s="18" t="s">
        <v>481</v>
      </c>
      <c r="N16" s="20" t="s">
        <v>481</v>
      </c>
      <c r="O16" s="18" t="s">
        <v>481</v>
      </c>
      <c r="P16" s="20" t="s">
        <v>481</v>
      </c>
      <c r="Q16" s="18" t="n">
        <v>442.50018116</v>
      </c>
      <c r="R16" s="20" t="n">
        <v>4.40879832</v>
      </c>
    </row>
    <row r="17" spans="1:18">
      <c r="A17" s="15" t="s">
        <v>492</v>
      </c>
      <c r="B17" s="17" t="n">
        <v>6504</v>
      </c>
      <c r="C17" s="18">
        <f>(658.0/B17*100)</f>
        <v/>
      </c>
      <c r="D17" s="19" t="n">
        <v>5846</v>
      </c>
      <c r="E17" s="18" t="n">
        <v>539.71451637</v>
      </c>
      <c r="F17" s="20" t="n">
        <v>4.7897117</v>
      </c>
      <c r="G17" s="18" t="n">
        <v>517.52965635</v>
      </c>
      <c r="H17" s="20" t="n">
        <v>2.9349106</v>
      </c>
      <c r="I17" s="18" t="s">
        <v>481</v>
      </c>
      <c r="J17" s="20" t="s">
        <v>481</v>
      </c>
      <c r="K17" s="18" t="s">
        <v>481</v>
      </c>
      <c r="L17" s="20" t="s">
        <v>481</v>
      </c>
      <c r="M17" s="18" t="s">
        <v>481</v>
      </c>
      <c r="N17" s="20" t="s">
        <v>481</v>
      </c>
      <c r="O17" s="18" t="s">
        <v>481</v>
      </c>
      <c r="P17" s="20" t="s">
        <v>481</v>
      </c>
      <c r="Q17" s="18" t="n">
        <v>473.54331437</v>
      </c>
      <c r="R17" s="20" t="n">
        <v>4.3737974</v>
      </c>
    </row>
    <row r="18" spans="1:18">
      <c r="A18" s="15" t="s">
        <v>493</v>
      </c>
      <c r="B18" s="17" t="n">
        <v>5532</v>
      </c>
      <c r="C18" s="18">
        <f>(28.0/B18*100)</f>
        <v/>
      </c>
      <c r="D18" s="19" t="n">
        <v>5504</v>
      </c>
      <c r="E18" s="18" t="n">
        <v>488.48569831</v>
      </c>
      <c r="F18" s="20" t="n">
        <v>3.93409098</v>
      </c>
      <c r="G18" s="18" t="n">
        <v>448.41544487</v>
      </c>
      <c r="H18" s="20" t="n">
        <v>3.78459049</v>
      </c>
      <c r="I18" s="18" t="s">
        <v>481</v>
      </c>
      <c r="J18" s="20" t="s">
        <v>481</v>
      </c>
      <c r="K18" s="18" t="s">
        <v>481</v>
      </c>
      <c r="L18" s="20" t="s">
        <v>481</v>
      </c>
      <c r="M18" s="18" t="s">
        <v>481</v>
      </c>
      <c r="N18" s="20" t="s">
        <v>481</v>
      </c>
      <c r="O18" s="18" t="s">
        <v>481</v>
      </c>
      <c r="P18" s="20" t="s">
        <v>481</v>
      </c>
      <c r="Q18" s="18" t="n">
        <v>410.93669739</v>
      </c>
      <c r="R18" s="20" t="n">
        <v>5.53463948</v>
      </c>
    </row>
    <row r="19" spans="1:18">
      <c r="A19" s="15" t="s">
        <v>494</v>
      </c>
      <c r="B19" s="17" t="n">
        <v>5658</v>
      </c>
      <c r="C19" s="18">
        <f>(60.0/B19*100)</f>
        <v/>
      </c>
      <c r="D19" s="19" t="n">
        <v>5598</v>
      </c>
      <c r="E19" s="18" t="n">
        <v>509.21934969</v>
      </c>
      <c r="F19" s="20" t="n">
        <v>3.89391664</v>
      </c>
      <c r="G19" s="18" t="n">
        <v>465.03741782</v>
      </c>
      <c r="H19" s="20" t="n">
        <v>2.710646</v>
      </c>
      <c r="I19" s="18" t="s">
        <v>481</v>
      </c>
      <c r="J19" s="20" t="s">
        <v>481</v>
      </c>
      <c r="K19" s="18" t="s">
        <v>481</v>
      </c>
      <c r="L19" s="20" t="s">
        <v>481</v>
      </c>
      <c r="M19" s="18" t="s">
        <v>481</v>
      </c>
      <c r="N19" s="20" t="s">
        <v>481</v>
      </c>
      <c r="O19" s="18" t="s">
        <v>481</v>
      </c>
      <c r="P19" s="20" t="s">
        <v>481</v>
      </c>
      <c r="Q19" s="18" t="n">
        <v>425.91451844</v>
      </c>
      <c r="R19" s="20" t="n">
        <v>6.0379081</v>
      </c>
    </row>
    <row r="20" spans="1:18">
      <c r="A20" s="15" t="s">
        <v>495</v>
      </c>
      <c r="B20" s="17" t="n">
        <v>3371</v>
      </c>
      <c r="C20" s="18">
        <f>(74.0/B20*100)</f>
        <v/>
      </c>
      <c r="D20" s="19" t="n">
        <v>3297</v>
      </c>
      <c r="E20" s="18" t="n">
        <v>511.25730682</v>
      </c>
      <c r="F20" s="20" t="n">
        <v>2.81373742</v>
      </c>
      <c r="G20" s="18" t="n">
        <v>474.13200795</v>
      </c>
      <c r="H20" s="20" t="n">
        <v>2.98429267</v>
      </c>
      <c r="I20" s="18" t="s">
        <v>481</v>
      </c>
      <c r="J20" s="20" t="s">
        <v>481</v>
      </c>
      <c r="K20" s="18" t="s">
        <v>481</v>
      </c>
      <c r="L20" s="20" t="s">
        <v>481</v>
      </c>
      <c r="M20" s="18" t="s">
        <v>481</v>
      </c>
      <c r="N20" s="20" t="s">
        <v>481</v>
      </c>
      <c r="O20" s="18" t="s">
        <v>481</v>
      </c>
      <c r="P20" s="20" t="s">
        <v>481</v>
      </c>
      <c r="Q20" s="18" t="n">
        <v>459.82712963</v>
      </c>
      <c r="R20" s="20" t="n">
        <v>4.07640495</v>
      </c>
    </row>
    <row r="21" spans="1:18">
      <c r="A21" s="15" t="s">
        <v>496</v>
      </c>
      <c r="B21" s="17" t="n">
        <v>5741</v>
      </c>
      <c r="C21" s="18">
        <f>(44.0/B21*100)</f>
        <v/>
      </c>
      <c r="D21" s="19" t="n">
        <v>5697</v>
      </c>
      <c r="E21" s="18" t="n">
        <v>527.99187711</v>
      </c>
      <c r="F21" s="20" t="n">
        <v>2.60165282</v>
      </c>
      <c r="G21" s="18" t="n">
        <v>497.18784672</v>
      </c>
      <c r="H21" s="20" t="n">
        <v>2.29329477</v>
      </c>
      <c r="I21" s="18" t="s">
        <v>481</v>
      </c>
      <c r="J21" s="20" t="s">
        <v>481</v>
      </c>
      <c r="K21" s="18" t="s">
        <v>481</v>
      </c>
      <c r="L21" s="20" t="s">
        <v>481</v>
      </c>
      <c r="M21" s="18" t="s">
        <v>481</v>
      </c>
      <c r="N21" s="20" t="s">
        <v>481</v>
      </c>
      <c r="O21" s="18" t="s">
        <v>481</v>
      </c>
      <c r="P21" s="20" t="s">
        <v>481</v>
      </c>
      <c r="Q21" s="18" t="n">
        <v>474.98023846</v>
      </c>
      <c r="R21" s="20" t="n">
        <v>4.26810172</v>
      </c>
    </row>
    <row r="22" spans="1:18">
      <c r="A22" s="15" t="s">
        <v>497</v>
      </c>
      <c r="B22" s="17" t="n">
        <v>6598</v>
      </c>
      <c r="C22" s="18">
        <f>(32.0/B22*100)</f>
        <v/>
      </c>
      <c r="D22" s="19" t="n">
        <v>6566</v>
      </c>
      <c r="E22" s="18" t="n">
        <v>510.40184423</v>
      </c>
      <c r="F22" s="20" t="n">
        <v>4.09727877</v>
      </c>
      <c r="G22" s="18" t="n">
        <v>448.54017259</v>
      </c>
      <c r="H22" s="20" t="n">
        <v>3.58443454</v>
      </c>
      <c r="I22" s="18" t="s">
        <v>481</v>
      </c>
      <c r="J22" s="20" t="s">
        <v>481</v>
      </c>
      <c r="K22" s="18" t="s">
        <v>481</v>
      </c>
      <c r="L22" s="20" t="s">
        <v>481</v>
      </c>
      <c r="M22" s="18" t="s">
        <v>481</v>
      </c>
      <c r="N22" s="20" t="s">
        <v>481</v>
      </c>
      <c r="O22" s="18" t="n">
        <v>520.50865772</v>
      </c>
      <c r="P22" s="20" t="n">
        <v>34.428686</v>
      </c>
      <c r="Q22" s="18" t="n">
        <v>419.13273694</v>
      </c>
      <c r="R22" s="20" t="n">
        <v>6.52852581</v>
      </c>
    </row>
    <row r="23" spans="1:18">
      <c r="A23" s="15" t="s">
        <v>498</v>
      </c>
      <c r="B23" s="17" t="n">
        <v>11583</v>
      </c>
      <c r="C23" s="18">
        <f>(210.0/B23*100)</f>
        <v/>
      </c>
      <c r="D23" s="19" t="n">
        <v>11373</v>
      </c>
      <c r="E23" s="18" t="n">
        <v>513.20335099</v>
      </c>
      <c r="F23" s="20" t="n">
        <v>4.36391864</v>
      </c>
      <c r="G23" s="18" t="n">
        <v>488.49198919</v>
      </c>
      <c r="H23" s="20" t="n">
        <v>2.97729584</v>
      </c>
      <c r="I23" s="18" t="s">
        <v>481</v>
      </c>
      <c r="J23" s="20" t="s">
        <v>481</v>
      </c>
      <c r="K23" s="18" t="s">
        <v>481</v>
      </c>
      <c r="L23" s="20" t="s">
        <v>481</v>
      </c>
      <c r="M23" s="18" t="s">
        <v>481</v>
      </c>
      <c r="N23" s="20" t="s">
        <v>481</v>
      </c>
      <c r="O23" s="18" t="s">
        <v>481</v>
      </c>
      <c r="P23" s="20" t="s">
        <v>481</v>
      </c>
      <c r="Q23" s="18" t="n">
        <v>445.16111315</v>
      </c>
      <c r="R23" s="20" t="n">
        <v>5.50508375</v>
      </c>
    </row>
    <row r="24" spans="1:18">
      <c r="A24" s="15" t="s">
        <v>499</v>
      </c>
      <c r="B24" s="17" t="n">
        <v>6647</v>
      </c>
      <c r="C24" s="18">
        <f>(7.0/B24*100)</f>
        <v/>
      </c>
      <c r="D24" s="19" t="n">
        <v>6640</v>
      </c>
      <c r="E24" s="18" t="n">
        <v>561.8801872</v>
      </c>
      <c r="F24" s="20" t="n">
        <v>4.12995787</v>
      </c>
      <c r="G24" s="18" t="n">
        <v>524.74084241</v>
      </c>
      <c r="H24" s="20" t="n">
        <v>2.85374224</v>
      </c>
      <c r="I24" s="18" t="s">
        <v>481</v>
      </c>
      <c r="J24" s="20" t="s">
        <v>481</v>
      </c>
      <c r="K24" s="18" t="s">
        <v>481</v>
      </c>
      <c r="L24" s="20" t="s">
        <v>481</v>
      </c>
      <c r="M24" s="18" t="s">
        <v>481</v>
      </c>
      <c r="N24" s="20" t="s">
        <v>481</v>
      </c>
      <c r="O24" s="18" t="s">
        <v>481</v>
      </c>
      <c r="P24" s="20" t="s">
        <v>481</v>
      </c>
      <c r="Q24" s="18" t="n">
        <v>489.79693238</v>
      </c>
      <c r="R24" s="20" t="n">
        <v>9.30463542</v>
      </c>
    </row>
    <row r="25" spans="1:18">
      <c r="A25" s="15" t="s">
        <v>500</v>
      </c>
      <c r="B25" s="17" t="n">
        <v>5581</v>
      </c>
      <c r="C25" s="18">
        <f>(24.0/B25*100)</f>
        <v/>
      </c>
      <c r="D25" s="19" t="n">
        <v>5557</v>
      </c>
      <c r="E25" s="18" t="n">
        <v>567.8763407</v>
      </c>
      <c r="F25" s="20" t="n">
        <v>8.9209975</v>
      </c>
      <c r="G25" s="18" t="n">
        <v>525.34341879</v>
      </c>
      <c r="H25" s="20" t="n">
        <v>3.66644433</v>
      </c>
      <c r="I25" s="18" t="s">
        <v>481</v>
      </c>
      <c r="J25" s="20" t="s">
        <v>481</v>
      </c>
      <c r="K25" s="18" t="s">
        <v>481</v>
      </c>
      <c r="L25" s="20" t="s">
        <v>481</v>
      </c>
      <c r="M25" s="18" t="s">
        <v>481</v>
      </c>
      <c r="N25" s="20" t="s">
        <v>481</v>
      </c>
      <c r="O25" s="18" t="s">
        <v>481</v>
      </c>
      <c r="P25" s="20" t="s">
        <v>481</v>
      </c>
      <c r="Q25" s="18" t="n">
        <v>508.25361006</v>
      </c>
      <c r="R25" s="20" t="n">
        <v>5.34450024</v>
      </c>
    </row>
    <row r="26" spans="1:18">
      <c r="A26" s="15" t="s">
        <v>501</v>
      </c>
      <c r="B26" s="17" t="n">
        <v>4869</v>
      </c>
      <c r="C26" s="18">
        <f>(32.0/B26*100)</f>
        <v/>
      </c>
      <c r="D26" s="19" t="n">
        <v>4837</v>
      </c>
      <c r="E26" s="18" t="n">
        <v>508.35109216</v>
      </c>
      <c r="F26" s="20" t="n">
        <v>2.53760761</v>
      </c>
      <c r="G26" s="18" t="n">
        <v>475.19352752</v>
      </c>
      <c r="H26" s="20" t="n">
        <v>2.28511582</v>
      </c>
      <c r="I26" s="18" t="s">
        <v>481</v>
      </c>
      <c r="J26" s="20" t="s">
        <v>481</v>
      </c>
      <c r="K26" s="18" t="s">
        <v>481</v>
      </c>
      <c r="L26" s="20" t="s">
        <v>481</v>
      </c>
      <c r="M26" s="18" t="s">
        <v>481</v>
      </c>
      <c r="N26" s="20" t="s">
        <v>481</v>
      </c>
      <c r="O26" s="18" t="s">
        <v>481</v>
      </c>
      <c r="P26" s="20" t="s">
        <v>481</v>
      </c>
      <c r="Q26" s="18" t="n">
        <v>456.97611094</v>
      </c>
      <c r="R26" s="20" t="n">
        <v>4.81901393</v>
      </c>
    </row>
    <row r="27" spans="1:18">
      <c r="A27" s="15" t="s">
        <v>502</v>
      </c>
      <c r="B27" s="17" t="n">
        <v>5299</v>
      </c>
      <c r="C27" s="18">
        <f>(17.0/B27*100)</f>
        <v/>
      </c>
      <c r="D27" s="19" t="n">
        <v>5282</v>
      </c>
      <c r="E27" s="18" t="n">
        <v>532.44517446</v>
      </c>
      <c r="F27" s="20" t="n">
        <v>2.70782687</v>
      </c>
      <c r="G27" s="18" t="n">
        <v>477.66488332</v>
      </c>
      <c r="H27" s="20" t="n">
        <v>1.41228328</v>
      </c>
      <c r="I27" s="18" t="s">
        <v>481</v>
      </c>
      <c r="J27" s="20" t="s">
        <v>481</v>
      </c>
      <c r="K27" s="18" t="s">
        <v>481</v>
      </c>
      <c r="L27" s="20" t="s">
        <v>481</v>
      </c>
      <c r="M27" s="18" t="s">
        <v>481</v>
      </c>
      <c r="N27" s="20" t="s">
        <v>481</v>
      </c>
      <c r="O27" s="18" t="s">
        <v>481</v>
      </c>
      <c r="P27" s="20" t="s">
        <v>481</v>
      </c>
      <c r="Q27" s="18" t="n">
        <v>453.61519392</v>
      </c>
      <c r="R27" s="20" t="n">
        <v>3.75578402</v>
      </c>
    </row>
    <row r="28" spans="1:18">
      <c r="A28" s="15" t="s">
        <v>503</v>
      </c>
      <c r="B28" s="17" t="n">
        <v>7568</v>
      </c>
      <c r="C28" s="18">
        <f>(51.0/B28*100)</f>
        <v/>
      </c>
      <c r="D28" s="19" t="n">
        <v>7517</v>
      </c>
      <c r="E28" s="18" t="n">
        <v>437.41149472</v>
      </c>
      <c r="F28" s="20" t="n">
        <v>4.71536918</v>
      </c>
      <c r="G28" s="18" t="n">
        <v>407.07669702</v>
      </c>
      <c r="H28" s="20" t="n">
        <v>2.12548438</v>
      </c>
      <c r="I28" s="18" t="s">
        <v>481</v>
      </c>
      <c r="J28" s="20" t="s">
        <v>481</v>
      </c>
      <c r="K28" s="18" t="s">
        <v>481</v>
      </c>
      <c r="L28" s="20" t="s">
        <v>481</v>
      </c>
      <c r="M28" s="18" t="s">
        <v>481</v>
      </c>
      <c r="N28" s="20" t="s">
        <v>481</v>
      </c>
      <c r="O28" s="18" t="s">
        <v>481</v>
      </c>
      <c r="P28" s="20" t="s">
        <v>481</v>
      </c>
      <c r="Q28" s="18" t="n">
        <v>367.55474949</v>
      </c>
      <c r="R28" s="20" t="n">
        <v>5.53019465</v>
      </c>
    </row>
    <row r="29" spans="1:18">
      <c r="A29" s="15" t="s">
        <v>504</v>
      </c>
      <c r="B29" s="17" t="n">
        <v>5385</v>
      </c>
      <c r="C29" s="18">
        <f>(30.0/B29*100)</f>
        <v/>
      </c>
      <c r="D29" s="19" t="n">
        <v>5355</v>
      </c>
      <c r="E29" s="18" t="n">
        <v>546.59506233</v>
      </c>
      <c r="F29" s="20" t="n">
        <v>6.37199131</v>
      </c>
      <c r="G29" s="18" t="n">
        <v>516.16285666</v>
      </c>
      <c r="H29" s="20" t="n">
        <v>2.43985791</v>
      </c>
      <c r="I29" s="18" t="s">
        <v>481</v>
      </c>
      <c r="J29" s="20" t="s">
        <v>481</v>
      </c>
      <c r="K29" s="18" t="s">
        <v>481</v>
      </c>
      <c r="L29" s="20" t="s">
        <v>481</v>
      </c>
      <c r="M29" s="18" t="s">
        <v>481</v>
      </c>
      <c r="N29" s="20" t="s">
        <v>481</v>
      </c>
      <c r="O29" s="18" t="s">
        <v>481</v>
      </c>
      <c r="P29" s="20" t="s">
        <v>481</v>
      </c>
      <c r="Q29" s="18" t="n">
        <v>482.33799331</v>
      </c>
      <c r="R29" s="20" t="n">
        <v>4.42730555</v>
      </c>
    </row>
    <row r="30" spans="1:18">
      <c r="A30" s="15" t="s">
        <v>505</v>
      </c>
      <c r="B30" s="17" t="n">
        <v>4520</v>
      </c>
      <c r="C30" s="18">
        <f>(96.0/B30*100)</f>
        <v/>
      </c>
      <c r="D30" s="19" t="n">
        <v>4424</v>
      </c>
      <c r="E30" s="18" t="n">
        <v>521.4518438699999</v>
      </c>
      <c r="F30" s="20" t="n">
        <v>3.42372436</v>
      </c>
      <c r="G30" s="18" t="n">
        <v>493.9316189</v>
      </c>
      <c r="H30" s="20" t="n">
        <v>2.75097243</v>
      </c>
      <c r="I30" s="18" t="s">
        <v>481</v>
      </c>
      <c r="J30" s="20" t="s">
        <v>481</v>
      </c>
      <c r="K30" s="18" t="s">
        <v>481</v>
      </c>
      <c r="L30" s="20" t="s">
        <v>481</v>
      </c>
      <c r="M30" s="18" t="s">
        <v>481</v>
      </c>
      <c r="N30" s="20" t="s">
        <v>481</v>
      </c>
      <c r="O30" s="18" t="s">
        <v>481</v>
      </c>
      <c r="P30" s="20" t="s">
        <v>481</v>
      </c>
      <c r="Q30" s="18" t="n">
        <v>465.56114997</v>
      </c>
      <c r="R30" s="20" t="n">
        <v>4.23904392</v>
      </c>
    </row>
    <row r="31" spans="1:18">
      <c r="A31" s="15" t="s">
        <v>506</v>
      </c>
      <c r="B31" s="17" t="n">
        <v>5456</v>
      </c>
      <c r="C31" s="18">
        <f>(125.0/B31*100)</f>
        <v/>
      </c>
      <c r="D31" s="19" t="n">
        <v>5331</v>
      </c>
      <c r="E31" s="18" t="n">
        <v>517.24190785</v>
      </c>
      <c r="F31" s="20" t="n">
        <v>3.3514163</v>
      </c>
      <c r="G31" s="18" t="n">
        <v>504.24110863</v>
      </c>
      <c r="H31" s="20" t="n">
        <v>2.67619433</v>
      </c>
      <c r="I31" s="18" t="s">
        <v>481</v>
      </c>
      <c r="J31" s="20" t="s">
        <v>481</v>
      </c>
      <c r="K31" s="18" t="s">
        <v>481</v>
      </c>
      <c r="L31" s="20" t="s">
        <v>481</v>
      </c>
      <c r="M31" s="18" t="s">
        <v>481</v>
      </c>
      <c r="N31" s="20" t="s">
        <v>481</v>
      </c>
      <c r="O31" s="18" t="s">
        <v>481</v>
      </c>
      <c r="P31" s="20" t="s">
        <v>481</v>
      </c>
      <c r="Q31" s="18" t="n">
        <v>484.15983859</v>
      </c>
      <c r="R31" s="20" t="n">
        <v>3.01594468</v>
      </c>
    </row>
    <row r="32" spans="1:18">
      <c r="A32" s="15" t="s">
        <v>507</v>
      </c>
      <c r="B32" s="17" t="n">
        <v>4478</v>
      </c>
      <c r="C32" s="18">
        <f>(5.0/B32*100)</f>
        <v/>
      </c>
      <c r="D32" s="19" t="n">
        <v>4473</v>
      </c>
      <c r="E32" s="18" t="n">
        <v>546.41915926</v>
      </c>
      <c r="F32" s="20" t="n">
        <v>4.0712918</v>
      </c>
      <c r="G32" s="18" t="n">
        <v>493.87482472</v>
      </c>
      <c r="H32" s="20" t="n">
        <v>2.26852698</v>
      </c>
      <c r="I32" s="18" t="s">
        <v>481</v>
      </c>
      <c r="J32" s="20" t="s">
        <v>481</v>
      </c>
      <c r="K32" s="18" t="s">
        <v>481</v>
      </c>
      <c r="L32" s="20" t="s">
        <v>481</v>
      </c>
      <c r="M32" s="18" t="s">
        <v>481</v>
      </c>
      <c r="N32" s="20" t="s">
        <v>481</v>
      </c>
      <c r="O32" s="18" t="s">
        <v>481</v>
      </c>
      <c r="P32" s="20" t="s">
        <v>481</v>
      </c>
      <c r="Q32" s="18" t="n">
        <v>442.23209878</v>
      </c>
      <c r="R32" s="20" t="n">
        <v>14.4095469</v>
      </c>
    </row>
    <row r="33" spans="1:18">
      <c r="A33" s="15" t="s">
        <v>508</v>
      </c>
      <c r="B33" s="17" t="n">
        <v>7325</v>
      </c>
      <c r="C33" s="18">
        <f>(74.0/B33*100)</f>
        <v/>
      </c>
      <c r="D33" s="19" t="n">
        <v>7251</v>
      </c>
      <c r="E33" s="18" t="n">
        <v>535.99918122</v>
      </c>
      <c r="F33" s="20" t="n">
        <v>4.59330554</v>
      </c>
      <c r="G33" s="18" t="n">
        <v>487.22976725</v>
      </c>
      <c r="H33" s="20" t="n">
        <v>2.65976911</v>
      </c>
      <c r="I33" s="18" t="s">
        <v>481</v>
      </c>
      <c r="J33" s="20" t="s">
        <v>481</v>
      </c>
      <c r="K33" s="18" t="s">
        <v>481</v>
      </c>
      <c r="L33" s="20" t="s">
        <v>481</v>
      </c>
      <c r="M33" s="18" t="s">
        <v>481</v>
      </c>
      <c r="N33" s="20" t="s">
        <v>481</v>
      </c>
      <c r="O33" s="18" t="s">
        <v>481</v>
      </c>
      <c r="P33" s="20" t="s">
        <v>481</v>
      </c>
      <c r="Q33" s="18" t="n">
        <v>447.21175437</v>
      </c>
      <c r="R33" s="20" t="n">
        <v>4.92946791</v>
      </c>
    </row>
    <row r="34" spans="1:18">
      <c r="A34" s="15" t="s">
        <v>509</v>
      </c>
      <c r="B34" s="17" t="n">
        <v>6350</v>
      </c>
      <c r="C34" s="18">
        <f>(65.0/B34*100)</f>
        <v/>
      </c>
      <c r="D34" s="19" t="n">
        <v>6285</v>
      </c>
      <c r="E34" s="18" t="n">
        <v>512.74975905</v>
      </c>
      <c r="F34" s="20" t="n">
        <v>4.68763518</v>
      </c>
      <c r="G34" s="18" t="n">
        <v>474.08480276</v>
      </c>
      <c r="H34" s="20" t="n">
        <v>2.69022875</v>
      </c>
      <c r="I34" s="18" t="s">
        <v>481</v>
      </c>
      <c r="J34" s="20" t="s">
        <v>481</v>
      </c>
      <c r="K34" s="18" t="s">
        <v>481</v>
      </c>
      <c r="L34" s="20" t="s">
        <v>481</v>
      </c>
      <c r="M34" s="18" t="s">
        <v>481</v>
      </c>
      <c r="N34" s="20" t="s">
        <v>481</v>
      </c>
      <c r="O34" s="18" t="s">
        <v>481</v>
      </c>
      <c r="P34" s="20" t="s">
        <v>481</v>
      </c>
      <c r="Q34" s="18" t="n">
        <v>412.67403532</v>
      </c>
      <c r="R34" s="20" t="n">
        <v>5.40619613</v>
      </c>
    </row>
    <row r="35" spans="1:18">
      <c r="A35" s="15" t="s">
        <v>510</v>
      </c>
      <c r="B35" s="17" t="n">
        <v>6406</v>
      </c>
      <c r="C35" s="18">
        <f>(36.0/B35*100)</f>
        <v/>
      </c>
      <c r="D35" s="19" t="n">
        <v>6370</v>
      </c>
      <c r="E35" s="18" t="n">
        <v>535.13006877</v>
      </c>
      <c r="F35" s="20" t="n">
        <v>2.8140322</v>
      </c>
      <c r="G35" s="18" t="n">
        <v>504.70849904</v>
      </c>
      <c r="H35" s="20" t="n">
        <v>1.91164229</v>
      </c>
      <c r="I35" s="18" t="s">
        <v>481</v>
      </c>
      <c r="J35" s="20" t="s">
        <v>481</v>
      </c>
      <c r="K35" s="18" t="s">
        <v>481</v>
      </c>
      <c r="L35" s="20" t="s">
        <v>481</v>
      </c>
      <c r="M35" s="18" t="s">
        <v>481</v>
      </c>
      <c r="N35" s="20" t="s">
        <v>481</v>
      </c>
      <c r="O35" s="18" t="s">
        <v>481</v>
      </c>
      <c r="P35" s="20" t="s">
        <v>481</v>
      </c>
      <c r="Q35" s="18" t="n">
        <v>478.34605206</v>
      </c>
      <c r="R35" s="20" t="n">
        <v>4.44441852</v>
      </c>
    </row>
    <row r="36" spans="1:18">
      <c r="A36" s="15" t="s">
        <v>511</v>
      </c>
      <c r="B36" s="17" t="n">
        <v>6736</v>
      </c>
      <c r="C36" s="18">
        <f>(26.0/B36*100)</f>
        <v/>
      </c>
      <c r="D36" s="19" t="n">
        <v>6710</v>
      </c>
      <c r="E36" s="18" t="n">
        <v>520.09142838</v>
      </c>
      <c r="F36" s="20" t="n">
        <v>3.26967541</v>
      </c>
      <c r="G36" s="18" t="n">
        <v>475.03507011</v>
      </c>
      <c r="H36" s="20" t="n">
        <v>2.25491954</v>
      </c>
      <c r="I36" s="18" t="s">
        <v>481</v>
      </c>
      <c r="J36" s="20" t="s">
        <v>481</v>
      </c>
      <c r="K36" s="18" t="s">
        <v>481</v>
      </c>
      <c r="L36" s="20" t="s">
        <v>481</v>
      </c>
      <c r="M36" s="18" t="s">
        <v>481</v>
      </c>
      <c r="N36" s="20" t="s">
        <v>481</v>
      </c>
      <c r="O36" s="18" t="s">
        <v>481</v>
      </c>
      <c r="P36" s="20" t="s">
        <v>481</v>
      </c>
      <c r="Q36" s="18" t="n">
        <v>454.55616244</v>
      </c>
      <c r="R36" s="20" t="n">
        <v>3.9534396</v>
      </c>
    </row>
    <row r="37" spans="1:18">
      <c r="A37" s="15" t="s">
        <v>512</v>
      </c>
      <c r="B37" s="17" t="n">
        <v>5458</v>
      </c>
      <c r="C37" s="18">
        <f>(62.0/B37*100)</f>
        <v/>
      </c>
      <c r="D37" s="19" t="n">
        <v>5396</v>
      </c>
      <c r="E37" s="18" t="n">
        <v>518.31412142</v>
      </c>
      <c r="F37" s="20" t="n">
        <v>3.61330933</v>
      </c>
      <c r="G37" s="18" t="n">
        <v>487.79357187</v>
      </c>
      <c r="H37" s="20" t="n">
        <v>2.83734701</v>
      </c>
      <c r="I37" s="18" t="s">
        <v>481</v>
      </c>
      <c r="J37" s="20" t="s">
        <v>481</v>
      </c>
      <c r="K37" s="18" t="s">
        <v>481</v>
      </c>
      <c r="L37" s="20" t="s">
        <v>481</v>
      </c>
      <c r="M37" s="18" t="s">
        <v>481</v>
      </c>
      <c r="N37" s="20" t="s">
        <v>481</v>
      </c>
      <c r="O37" s="18" t="s">
        <v>481</v>
      </c>
      <c r="P37" s="20" t="s">
        <v>481</v>
      </c>
      <c r="Q37" s="18" t="n">
        <v>453.73614174</v>
      </c>
      <c r="R37" s="20" t="n">
        <v>4.82630243</v>
      </c>
    </row>
    <row r="38" spans="1:18">
      <c r="A38" s="15" t="s">
        <v>513</v>
      </c>
      <c r="B38" s="17" t="n">
        <v>5860</v>
      </c>
      <c r="C38" s="18">
        <f>(16.0/B38*100)</f>
        <v/>
      </c>
      <c r="D38" s="19" t="n">
        <v>5844</v>
      </c>
      <c r="E38" s="18" t="n">
        <v>551.27878261</v>
      </c>
      <c r="F38" s="20" t="n">
        <v>5.0645812</v>
      </c>
      <c r="G38" s="18" t="n">
        <v>521.6797334</v>
      </c>
      <c r="H38" s="20" t="n">
        <v>2.78867972</v>
      </c>
      <c r="I38" s="18" t="s">
        <v>481</v>
      </c>
      <c r="J38" s="20" t="s">
        <v>481</v>
      </c>
      <c r="K38" s="18" t="s">
        <v>481</v>
      </c>
      <c r="L38" s="20" t="s">
        <v>481</v>
      </c>
      <c r="M38" s="18" t="s">
        <v>481</v>
      </c>
      <c r="N38" s="20" t="s">
        <v>481</v>
      </c>
      <c r="O38" s="18" t="s">
        <v>481</v>
      </c>
      <c r="P38" s="20" t="s">
        <v>481</v>
      </c>
      <c r="Q38" s="18" t="n">
        <v>474.75284782</v>
      </c>
      <c r="R38" s="20" t="n">
        <v>5.05876922</v>
      </c>
    </row>
    <row r="39" spans="1:18">
      <c r="A39" s="15" t="s">
        <v>514</v>
      </c>
      <c r="B39" s="17" t="n">
        <v>5895</v>
      </c>
      <c r="C39" s="18">
        <f>(30.0/B39*100)</f>
        <v/>
      </c>
      <c r="D39" s="19" t="n">
        <v>5865</v>
      </c>
      <c r="E39" s="18" t="n">
        <v>449.19325984</v>
      </c>
      <c r="F39" s="20" t="n">
        <v>8.83428264</v>
      </c>
      <c r="G39" s="18" t="n">
        <v>422.66567571</v>
      </c>
      <c r="H39" s="20" t="n">
        <v>4.20256206</v>
      </c>
      <c r="I39" s="18" t="s">
        <v>481</v>
      </c>
      <c r="J39" s="20" t="s">
        <v>481</v>
      </c>
      <c r="K39" s="18" t="s">
        <v>481</v>
      </c>
      <c r="L39" s="20" t="s">
        <v>481</v>
      </c>
      <c r="M39" s="18" t="s">
        <v>481</v>
      </c>
      <c r="N39" s="20" t="s">
        <v>481</v>
      </c>
      <c r="O39" s="18" t="s">
        <v>481</v>
      </c>
      <c r="P39" s="20" t="s">
        <v>481</v>
      </c>
      <c r="Q39" s="18" t="n">
        <v>375.98924451</v>
      </c>
      <c r="R39" s="20" t="n">
        <v>6.12058422</v>
      </c>
    </row>
    <row r="40" spans="1:18">
      <c r="A40" s="15" t="s">
        <v>515</v>
      </c>
      <c r="B40" s="17" t="n">
        <v>14157</v>
      </c>
      <c r="C40" s="18">
        <f>(258.0/B40*100)</f>
        <v/>
      </c>
      <c r="D40" s="19" t="n">
        <v>13899</v>
      </c>
      <c r="E40" s="18" t="n">
        <v>524.9451342999999</v>
      </c>
      <c r="F40" s="20" t="n">
        <v>4.12128272</v>
      </c>
      <c r="G40" s="18" t="n">
        <v>493.21695581</v>
      </c>
      <c r="H40" s="20" t="n">
        <v>2.56224548</v>
      </c>
      <c r="I40" s="18" t="s">
        <v>481</v>
      </c>
      <c r="J40" s="20" t="s">
        <v>481</v>
      </c>
      <c r="K40" s="18" t="s">
        <v>481</v>
      </c>
      <c r="L40" s="20" t="s">
        <v>481</v>
      </c>
      <c r="M40" s="18" t="s">
        <v>481</v>
      </c>
      <c r="N40" s="20" t="s">
        <v>481</v>
      </c>
      <c r="O40" s="18" t="s">
        <v>481</v>
      </c>
      <c r="P40" s="20" t="s">
        <v>481</v>
      </c>
      <c r="Q40" s="18" t="n">
        <v>455.38743868</v>
      </c>
      <c r="R40" s="20" t="n">
        <v>3.46927454</v>
      </c>
    </row>
    <row r="41" spans="1:18">
      <c r="A41" s="15" t="s">
        <v>516</v>
      </c>
      <c r="B41" s="17" t="n">
        <v>5712</v>
      </c>
      <c r="C41" s="18">
        <f>(40.0/B41*100)</f>
        <v/>
      </c>
      <c r="D41" s="19" t="n">
        <v>5672</v>
      </c>
      <c r="E41" s="18" t="n">
        <v>501.85610916</v>
      </c>
      <c r="F41" s="20" t="n">
        <v>3.75023219</v>
      </c>
      <c r="G41" s="18" t="n">
        <v>457.60872036</v>
      </c>
      <c r="H41" s="20" t="n">
        <v>3.47322682</v>
      </c>
      <c r="I41" s="18" t="s">
        <v>481</v>
      </c>
      <c r="J41" s="20" t="s">
        <v>481</v>
      </c>
      <c r="K41" s="18" t="s">
        <v>481</v>
      </c>
      <c r="L41" s="20" t="s">
        <v>481</v>
      </c>
      <c r="M41" s="18" t="s">
        <v>481</v>
      </c>
      <c r="N41" s="20" t="s">
        <v>481</v>
      </c>
      <c r="O41" s="18" t="s">
        <v>481</v>
      </c>
      <c r="P41" s="20" t="s">
        <v>481</v>
      </c>
      <c r="Q41" s="18" t="n">
        <v>435.3567241</v>
      </c>
      <c r="R41" s="20" t="n">
        <v>5.45433184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366.32235992</v>
      </c>
      <c r="F45" s="20" t="n">
        <v>8.659344750000001</v>
      </c>
      <c r="G45" s="18" t="n">
        <v>367.51068005</v>
      </c>
      <c r="H45" s="20" t="n">
        <v>3.37090076</v>
      </c>
      <c r="I45" s="18" t="s">
        <v>481</v>
      </c>
      <c r="J45" s="20" t="s">
        <v>481</v>
      </c>
      <c r="K45" s="18" t="s">
        <v>481</v>
      </c>
      <c r="L45" s="20" t="s">
        <v>481</v>
      </c>
      <c r="M45" s="18" t="n">
        <v>330.34763689</v>
      </c>
      <c r="N45" s="20" t="n">
        <v>31.5672666</v>
      </c>
      <c r="O45" s="18" t="n">
        <v>319.96327187</v>
      </c>
      <c r="P45" s="20" t="n">
        <v>18.47148747</v>
      </c>
      <c r="Q45" s="18" t="n">
        <v>350.1838171</v>
      </c>
      <c r="R45" s="20" t="n">
        <v>3.2602496</v>
      </c>
    </row>
    <row r="46" spans="1:18">
      <c r="A46" s="15" t="s">
        <v>521</v>
      </c>
      <c r="B46" s="17" t="n">
        <v>23141</v>
      </c>
      <c r="C46" s="18">
        <f>(1130.0/B46*100)</f>
        <v/>
      </c>
      <c r="D46" s="19" t="n">
        <v>22011</v>
      </c>
      <c r="E46" s="18" t="n">
        <v>433.17427238</v>
      </c>
      <c r="F46" s="20" t="n">
        <v>5.91267975</v>
      </c>
      <c r="G46" s="18" t="n">
        <v>376.1892467</v>
      </c>
      <c r="H46" s="20" t="n">
        <v>2.40008599</v>
      </c>
      <c r="I46" s="18" t="s">
        <v>481</v>
      </c>
      <c r="J46" s="20" t="s">
        <v>481</v>
      </c>
      <c r="K46" s="18" t="s">
        <v>481</v>
      </c>
      <c r="L46" s="20" t="s">
        <v>481</v>
      </c>
      <c r="M46" s="18" t="s">
        <v>481</v>
      </c>
      <c r="N46" s="20" t="s">
        <v>481</v>
      </c>
      <c r="O46" s="18" t="s">
        <v>481</v>
      </c>
      <c r="P46" s="20" t="s">
        <v>481</v>
      </c>
      <c r="Q46" s="18" t="n">
        <v>341.08117067</v>
      </c>
      <c r="R46" s="20" t="n">
        <v>5.3481449</v>
      </c>
    </row>
    <row r="47" spans="1:18">
      <c r="A47" s="15" t="s">
        <v>522</v>
      </c>
      <c r="B47" s="17" t="n">
        <v>5928</v>
      </c>
      <c r="C47" s="18">
        <f>(70.0/B47*100)</f>
        <v/>
      </c>
      <c r="D47" s="19" t="n">
        <v>5858</v>
      </c>
      <c r="E47" s="18" t="n">
        <v>480.64956262</v>
      </c>
      <c r="F47" s="20" t="n">
        <v>4.63140552</v>
      </c>
      <c r="G47" s="18" t="n">
        <v>425.66915146</v>
      </c>
      <c r="H47" s="20" t="n">
        <v>3.88321937</v>
      </c>
      <c r="I47" s="18" t="s">
        <v>481</v>
      </c>
      <c r="J47" s="20" t="s">
        <v>481</v>
      </c>
      <c r="K47" s="18" t="s">
        <v>481</v>
      </c>
      <c r="L47" s="20" t="s">
        <v>481</v>
      </c>
      <c r="M47" s="18" t="s">
        <v>481</v>
      </c>
      <c r="N47" s="20" t="s">
        <v>481</v>
      </c>
      <c r="O47" s="18" t="s">
        <v>481</v>
      </c>
      <c r="P47" s="20" t="s">
        <v>481</v>
      </c>
      <c r="Q47" s="18" t="n">
        <v>390.0015374</v>
      </c>
      <c r="R47" s="20" t="n">
        <v>5.87567915</v>
      </c>
    </row>
    <row r="48" spans="1:18">
      <c r="A48" s="15" t="s">
        <v>523</v>
      </c>
      <c r="B48" s="17" t="n">
        <v>9841</v>
      </c>
      <c r="C48" s="18">
        <f>(7.0/B48*100)</f>
        <v/>
      </c>
      <c r="D48" s="19" t="n">
        <v>9834</v>
      </c>
      <c r="E48" s="18" t="n">
        <v>569.6839652800001</v>
      </c>
      <c r="F48" s="20" t="n">
        <v>13.19113052</v>
      </c>
      <c r="G48" s="18" t="n">
        <v>529.19289353</v>
      </c>
      <c r="H48" s="20" t="n">
        <v>4.61527804</v>
      </c>
      <c r="I48" s="18" t="s">
        <v>481</v>
      </c>
      <c r="J48" s="20" t="s">
        <v>481</v>
      </c>
      <c r="K48" s="18" t="s">
        <v>481</v>
      </c>
      <c r="L48" s="20" t="s">
        <v>481</v>
      </c>
      <c r="M48" s="18" t="s">
        <v>481</v>
      </c>
      <c r="N48" s="20" t="s">
        <v>481</v>
      </c>
      <c r="O48" s="18" t="s">
        <v>481</v>
      </c>
      <c r="P48" s="20" t="s">
        <v>481</v>
      </c>
      <c r="Q48" s="18" t="n">
        <v>482.92164198</v>
      </c>
      <c r="R48" s="20" t="n">
        <v>11.20306679</v>
      </c>
    </row>
    <row r="49" spans="1:18">
      <c r="A49" s="15" t="s">
        <v>524</v>
      </c>
      <c r="B49" s="17" t="n">
        <v>6349</v>
      </c>
      <c r="C49" s="18">
        <f>(56.0/B49*100)</f>
        <v/>
      </c>
      <c r="D49" s="19" t="n">
        <v>6293</v>
      </c>
      <c r="E49" s="18" t="n">
        <v>441.93628484</v>
      </c>
      <c r="F49" s="20" t="n">
        <v>4.99309048</v>
      </c>
      <c r="G49" s="18" t="n">
        <v>407.22364722</v>
      </c>
      <c r="H49" s="20" t="n">
        <v>3.17348419</v>
      </c>
      <c r="I49" s="18" t="s">
        <v>481</v>
      </c>
      <c r="J49" s="20" t="s">
        <v>481</v>
      </c>
      <c r="K49" s="18" t="s">
        <v>481</v>
      </c>
      <c r="L49" s="20" t="s">
        <v>481</v>
      </c>
      <c r="M49" s="18" t="s">
        <v>481</v>
      </c>
      <c r="N49" s="20" t="s">
        <v>481</v>
      </c>
      <c r="O49" s="18" t="n">
        <v>438.9128</v>
      </c>
      <c r="P49" s="20" t="n">
        <v>49.3486443</v>
      </c>
      <c r="Q49" s="18" t="n">
        <v>381.15195078</v>
      </c>
      <c r="R49" s="20" t="n">
        <v>5.29376626</v>
      </c>
    </row>
    <row r="50" spans="1:18">
      <c r="A50" s="15" t="s">
        <v>525</v>
      </c>
      <c r="B50" s="17" t="n">
        <v>11795</v>
      </c>
      <c r="C50" s="18">
        <f>(218.0/B50*100)</f>
        <v/>
      </c>
      <c r="D50" s="19" t="n">
        <v>11577</v>
      </c>
      <c r="E50" s="18" t="n">
        <v>413.72498326</v>
      </c>
      <c r="F50" s="20" t="n">
        <v>5.37450199</v>
      </c>
      <c r="G50" s="18" t="n">
        <v>387.5178814</v>
      </c>
      <c r="H50" s="20" t="n">
        <v>2.13438054</v>
      </c>
      <c r="I50" s="18" t="s">
        <v>481</v>
      </c>
      <c r="J50" s="20" t="s">
        <v>481</v>
      </c>
      <c r="K50" s="18" t="s">
        <v>481</v>
      </c>
      <c r="L50" s="20" t="s">
        <v>481</v>
      </c>
      <c r="M50" s="18" t="s">
        <v>481</v>
      </c>
      <c r="N50" s="20" t="s">
        <v>481</v>
      </c>
      <c r="O50" s="18" t="s">
        <v>481</v>
      </c>
      <c r="P50" s="20" t="s">
        <v>481</v>
      </c>
      <c r="Q50" s="18" t="n">
        <v>352.97607193</v>
      </c>
      <c r="R50" s="20" t="n">
        <v>4.69985255</v>
      </c>
    </row>
    <row r="51" spans="1:18">
      <c r="A51" s="15" t="s">
        <v>526</v>
      </c>
      <c r="B51" s="17" t="n">
        <v>6866</v>
      </c>
      <c r="C51" s="18">
        <f>(116.0/B51*100)</f>
        <v/>
      </c>
      <c r="D51" s="19" t="n">
        <v>6750</v>
      </c>
      <c r="E51" s="18" t="n">
        <v>427.34056947</v>
      </c>
      <c r="F51" s="20" t="n">
        <v>4.12702382</v>
      </c>
      <c r="G51" s="18" t="n">
        <v>396.34308959</v>
      </c>
      <c r="H51" s="20" t="n">
        <v>2.282667</v>
      </c>
      <c r="I51" s="18" t="s">
        <v>481</v>
      </c>
      <c r="J51" s="20" t="s">
        <v>481</v>
      </c>
      <c r="K51" s="18" t="s">
        <v>481</v>
      </c>
      <c r="L51" s="20" t="s">
        <v>481</v>
      </c>
      <c r="M51" s="18" t="s">
        <v>481</v>
      </c>
      <c r="N51" s="20" t="s">
        <v>481</v>
      </c>
      <c r="O51" s="18" t="s">
        <v>481</v>
      </c>
      <c r="P51" s="20" t="s">
        <v>481</v>
      </c>
      <c r="Q51" s="18" t="n">
        <v>364.33173681</v>
      </c>
      <c r="R51" s="20" t="n">
        <v>3.80211051</v>
      </c>
    </row>
    <row r="52" spans="1:18">
      <c r="A52" s="15" t="s">
        <v>527</v>
      </c>
      <c r="B52" s="17" t="n">
        <v>5809</v>
      </c>
      <c r="C52" s="18">
        <f>(70.0/B52*100)</f>
        <v/>
      </c>
      <c r="D52" s="19" t="n">
        <v>5739</v>
      </c>
      <c r="E52" s="18" t="n">
        <v>507.25351099</v>
      </c>
      <c r="F52" s="20" t="n">
        <v>4.2804431</v>
      </c>
      <c r="G52" s="18" t="n">
        <v>459.89296974</v>
      </c>
      <c r="H52" s="20" t="n">
        <v>2.82579392</v>
      </c>
      <c r="I52" s="18" t="s">
        <v>481</v>
      </c>
      <c r="J52" s="20" t="s">
        <v>481</v>
      </c>
      <c r="K52" s="18" t="s">
        <v>481</v>
      </c>
      <c r="L52" s="20" t="s">
        <v>481</v>
      </c>
      <c r="M52" s="18" t="s">
        <v>481</v>
      </c>
      <c r="N52" s="20" t="s">
        <v>481</v>
      </c>
      <c r="O52" s="18" t="s">
        <v>481</v>
      </c>
      <c r="P52" s="20" t="s">
        <v>481</v>
      </c>
      <c r="Q52" s="18" t="n">
        <v>406.25529951</v>
      </c>
      <c r="R52" s="20" t="n">
        <v>5.47747738</v>
      </c>
    </row>
    <row r="53" spans="1:18">
      <c r="A53" s="15" t="s">
        <v>528</v>
      </c>
      <c r="B53" s="17" t="n">
        <v>5571</v>
      </c>
      <c r="C53" s="18">
        <f>(84.0/B53*100)</f>
        <v/>
      </c>
      <c r="D53" s="19" t="n">
        <v>5487</v>
      </c>
      <c r="E53" s="18" t="n">
        <v>466.13064475</v>
      </c>
      <c r="F53" s="20" t="n">
        <v>2.77558951</v>
      </c>
      <c r="G53" s="18" t="n">
        <v>426.08856101</v>
      </c>
      <c r="H53" s="20" t="n">
        <v>2.39876556</v>
      </c>
      <c r="I53" s="18" t="s">
        <v>481</v>
      </c>
      <c r="J53" s="20" t="s">
        <v>481</v>
      </c>
      <c r="K53" s="18" t="s">
        <v>481</v>
      </c>
      <c r="L53" s="20" t="s">
        <v>481</v>
      </c>
      <c r="M53" s="18" t="s">
        <v>481</v>
      </c>
      <c r="N53" s="20" t="s">
        <v>481</v>
      </c>
      <c r="O53" s="18" t="s">
        <v>481</v>
      </c>
      <c r="P53" s="20" t="s">
        <v>481</v>
      </c>
      <c r="Q53" s="18" t="n">
        <v>394.66520617</v>
      </c>
      <c r="R53" s="20" t="n">
        <v>4.00006655</v>
      </c>
    </row>
    <row r="54" spans="1:18">
      <c r="A54" s="15" t="s">
        <v>529</v>
      </c>
      <c r="B54" s="17" t="n">
        <v>4740</v>
      </c>
      <c r="C54" s="18">
        <f>(38.0/B54*100)</f>
        <v/>
      </c>
      <c r="D54" s="19" t="n">
        <v>4702</v>
      </c>
      <c r="E54" s="18" t="n">
        <v>352.40471641</v>
      </c>
      <c r="F54" s="20" t="n">
        <v>4.87140444</v>
      </c>
      <c r="G54" s="18" t="n">
        <v>333.5961318</v>
      </c>
      <c r="H54" s="20" t="n">
        <v>3.11909693</v>
      </c>
      <c r="I54" s="18" t="s">
        <v>481</v>
      </c>
      <c r="J54" s="20" t="s">
        <v>481</v>
      </c>
      <c r="K54" s="18" t="s">
        <v>481</v>
      </c>
      <c r="L54" s="20" t="s">
        <v>481</v>
      </c>
      <c r="M54" s="18" t="s">
        <v>481</v>
      </c>
      <c r="N54" s="20" t="s">
        <v>481</v>
      </c>
      <c r="O54" s="18" t="s">
        <v>481</v>
      </c>
      <c r="P54" s="20" t="s">
        <v>481</v>
      </c>
      <c r="Q54" s="18" t="n">
        <v>295.41610081</v>
      </c>
      <c r="R54" s="20" t="n">
        <v>3.18195154</v>
      </c>
    </row>
    <row r="55" spans="1:18">
      <c r="A55" s="15" t="s">
        <v>530</v>
      </c>
      <c r="B55" s="17" t="n">
        <v>5316</v>
      </c>
      <c r="C55" s="18">
        <f>(22.0/B55*100)</f>
        <v/>
      </c>
      <c r="D55" s="19" t="n">
        <v>5294</v>
      </c>
      <c r="E55" s="18" t="n">
        <v>436.72096721</v>
      </c>
      <c r="F55" s="20" t="n">
        <v>3.91076343</v>
      </c>
      <c r="G55" s="18" t="n">
        <v>385.89109542</v>
      </c>
      <c r="H55" s="20" t="n">
        <v>3.91176208</v>
      </c>
      <c r="I55" s="18" t="s">
        <v>481</v>
      </c>
      <c r="J55" s="20" t="s">
        <v>481</v>
      </c>
      <c r="K55" s="18" t="s">
        <v>481</v>
      </c>
      <c r="L55" s="20" t="s">
        <v>481</v>
      </c>
      <c r="M55" s="18" t="s">
        <v>481</v>
      </c>
      <c r="N55" s="20" t="s">
        <v>481</v>
      </c>
      <c r="O55" s="18" t="n">
        <v>380.65232141</v>
      </c>
      <c r="P55" s="20" t="n">
        <v>14.20954535</v>
      </c>
      <c r="Q55" s="18" t="n">
        <v>386.65970594</v>
      </c>
      <c r="R55" s="20" t="n">
        <v>3.3324935</v>
      </c>
    </row>
    <row r="56" spans="1:18">
      <c r="A56" s="15" t="s">
        <v>531</v>
      </c>
      <c r="B56" s="17" t="n">
        <v>5359</v>
      </c>
      <c r="C56" s="18">
        <f>(76.0/B56*100)</f>
        <v/>
      </c>
      <c r="D56" s="19" t="n">
        <v>5283</v>
      </c>
      <c r="E56" s="18" t="n">
        <v>576.60048514</v>
      </c>
      <c r="F56" s="20" t="n">
        <v>6.6156943</v>
      </c>
      <c r="G56" s="18" t="n">
        <v>546.36187442</v>
      </c>
      <c r="H56" s="20" t="n">
        <v>2.92015349</v>
      </c>
      <c r="I56" s="18" t="s">
        <v>481</v>
      </c>
      <c r="J56" s="20" t="s">
        <v>481</v>
      </c>
      <c r="K56" s="18" t="s">
        <v>481</v>
      </c>
      <c r="L56" s="20" t="s">
        <v>481</v>
      </c>
      <c r="M56" s="18" t="s">
        <v>481</v>
      </c>
      <c r="N56" s="20" t="s">
        <v>481</v>
      </c>
      <c r="O56" s="18" t="s">
        <v>481</v>
      </c>
      <c r="P56" s="20" t="s">
        <v>481</v>
      </c>
      <c r="Q56" s="18" t="n">
        <v>511.77023542</v>
      </c>
      <c r="R56" s="20" t="n">
        <v>8.0422589</v>
      </c>
    </row>
    <row r="57" spans="1:18">
      <c r="A57" s="15" t="s">
        <v>532</v>
      </c>
      <c r="B57" s="17" t="n">
        <v>6513</v>
      </c>
      <c r="C57" s="18">
        <f>(0.0/B57*100)</f>
        <v/>
      </c>
      <c r="D57" s="19" t="n">
        <v>6513</v>
      </c>
      <c r="E57" s="18" t="n">
        <v>450.86871953</v>
      </c>
      <c r="F57" s="20" t="n">
        <v>7.87922024</v>
      </c>
      <c r="G57" s="18" t="n">
        <v>381.62196677</v>
      </c>
      <c r="H57" s="20" t="n">
        <v>3.25089137</v>
      </c>
      <c r="I57" s="18" t="s">
        <v>481</v>
      </c>
      <c r="J57" s="20" t="s">
        <v>481</v>
      </c>
      <c r="K57" s="18" t="s">
        <v>481</v>
      </c>
      <c r="L57" s="20" t="s">
        <v>481</v>
      </c>
      <c r="M57" s="18" t="s">
        <v>481</v>
      </c>
      <c r="N57" s="20" t="s">
        <v>481</v>
      </c>
      <c r="O57" s="18" t="n">
        <v>296.48306578</v>
      </c>
      <c r="P57" s="20" t="n">
        <v>35.77415623</v>
      </c>
      <c r="Q57" s="18" t="n">
        <v>378.09255883</v>
      </c>
      <c r="R57" s="20" t="n">
        <v>5.16582021</v>
      </c>
    </row>
    <row r="58" spans="1:18">
      <c r="A58" s="15" t="s">
        <v>533</v>
      </c>
      <c r="B58" s="17" t="n">
        <v>7267</v>
      </c>
      <c r="C58" s="18">
        <f>(10.0/B58*100)</f>
        <v/>
      </c>
      <c r="D58" s="19" t="n">
        <v>7257</v>
      </c>
      <c r="E58" s="18" t="n">
        <v>406.13108043</v>
      </c>
      <c r="F58" s="20" t="n">
        <v>3.88931897</v>
      </c>
      <c r="G58" s="18" t="n">
        <v>377.28454131</v>
      </c>
      <c r="H58" s="20" t="n">
        <v>2.83997433</v>
      </c>
      <c r="I58" s="18" t="s">
        <v>481</v>
      </c>
      <c r="J58" s="20" t="s">
        <v>481</v>
      </c>
      <c r="K58" s="18" t="s">
        <v>481</v>
      </c>
      <c r="L58" s="20" t="s">
        <v>481</v>
      </c>
      <c r="M58" s="18" t="n">
        <v>423.316</v>
      </c>
      <c r="N58" s="20" t="n">
        <v>43.80673146</v>
      </c>
      <c r="O58" s="18" t="n">
        <v>272.8765405</v>
      </c>
      <c r="P58" s="20" t="n">
        <v>26.652651</v>
      </c>
      <c r="Q58" s="18" t="n">
        <v>369.70238214</v>
      </c>
      <c r="R58" s="20" t="n">
        <v>4.49499571</v>
      </c>
    </row>
    <row r="59" spans="1:18">
      <c r="A59" s="15" t="s">
        <v>534</v>
      </c>
      <c r="B59" s="17" t="n">
        <v>4826</v>
      </c>
      <c r="C59" s="18">
        <f>(26.0/B59*100)</f>
        <v/>
      </c>
      <c r="D59" s="19" t="n">
        <v>4800</v>
      </c>
      <c r="E59" s="18" t="n">
        <v>376.85068081</v>
      </c>
      <c r="F59" s="20" t="n">
        <v>4.27749606</v>
      </c>
      <c r="G59" s="18" t="n">
        <v>367.5249177</v>
      </c>
      <c r="H59" s="20" t="n">
        <v>1.74920767</v>
      </c>
      <c r="I59" s="18" t="s">
        <v>481</v>
      </c>
      <c r="J59" s="20" t="s">
        <v>481</v>
      </c>
      <c r="K59" s="18" t="s">
        <v>481</v>
      </c>
      <c r="L59" s="20" t="s">
        <v>481</v>
      </c>
      <c r="M59" s="18" t="s">
        <v>481</v>
      </c>
      <c r="N59" s="20" t="s">
        <v>481</v>
      </c>
      <c r="O59" s="18" t="n">
        <v>304.96076195</v>
      </c>
      <c r="P59" s="20" t="n">
        <v>20.5534613</v>
      </c>
      <c r="Q59" s="18" t="n">
        <v>331.19760346</v>
      </c>
      <c r="R59" s="20" t="n">
        <v>3.45656423</v>
      </c>
    </row>
    <row r="60" spans="1:18">
      <c r="A60" s="15" t="s">
        <v>535</v>
      </c>
      <c r="B60" s="17" t="n">
        <v>4546</v>
      </c>
      <c r="C60" s="18">
        <f>(15.0/B60*100)</f>
        <v/>
      </c>
      <c r="D60" s="19" t="n">
        <v>4531</v>
      </c>
      <c r="E60" s="18" t="n">
        <v>405.67244895</v>
      </c>
      <c r="F60" s="20" t="n">
        <v>8.90532679</v>
      </c>
      <c r="G60" s="18" t="n">
        <v>401.47557729</v>
      </c>
      <c r="H60" s="20" t="n">
        <v>3.63123395</v>
      </c>
      <c r="I60" s="18" t="s">
        <v>481</v>
      </c>
      <c r="J60" s="20" t="s">
        <v>481</v>
      </c>
      <c r="K60" s="18" t="s">
        <v>481</v>
      </c>
      <c r="L60" s="20" t="s">
        <v>481</v>
      </c>
      <c r="M60" s="18" t="s">
        <v>481</v>
      </c>
      <c r="N60" s="20" t="s">
        <v>481</v>
      </c>
      <c r="O60" s="18" t="n">
        <v>399.51173168</v>
      </c>
      <c r="P60" s="20" t="n">
        <v>31.20794628</v>
      </c>
      <c r="Q60" s="18" t="n">
        <v>375.36631358</v>
      </c>
      <c r="R60" s="20" t="n">
        <v>5.43894483</v>
      </c>
    </row>
    <row r="61" spans="1:18">
      <c r="A61" s="15" t="s">
        <v>536</v>
      </c>
      <c r="B61" s="17" t="n">
        <v>6525</v>
      </c>
      <c r="C61" s="18">
        <f>(135.0/B61*100)</f>
        <v/>
      </c>
      <c r="D61" s="19" t="n">
        <v>6390</v>
      </c>
      <c r="E61" s="18" t="n">
        <v>504.05994296</v>
      </c>
      <c r="F61" s="20" t="n">
        <v>3.29402453</v>
      </c>
      <c r="G61" s="18" t="n">
        <v>467.20424014</v>
      </c>
      <c r="H61" s="20" t="n">
        <v>2.47779128</v>
      </c>
      <c r="I61" s="18" t="s">
        <v>481</v>
      </c>
      <c r="J61" s="20" t="s">
        <v>481</v>
      </c>
      <c r="K61" s="18" t="s">
        <v>481</v>
      </c>
      <c r="L61" s="20" t="s">
        <v>481</v>
      </c>
      <c r="M61" s="18" t="s">
        <v>481</v>
      </c>
      <c r="N61" s="20" t="s">
        <v>481</v>
      </c>
      <c r="O61" s="18" t="s">
        <v>481</v>
      </c>
      <c r="P61" s="20" t="s">
        <v>481</v>
      </c>
      <c r="Q61" s="18" t="n">
        <v>441.80776502</v>
      </c>
      <c r="R61" s="20" t="n">
        <v>4.89872015</v>
      </c>
    </row>
    <row r="62" spans="1:18">
      <c r="A62" s="15" t="s">
        <v>537</v>
      </c>
      <c r="B62" s="17" t="n">
        <v>4476</v>
      </c>
      <c r="C62" s="18">
        <f>(3.0/B62*100)</f>
        <v/>
      </c>
      <c r="D62" s="19" t="n">
        <v>4473</v>
      </c>
      <c r="E62" s="18" t="n">
        <v>559.15324988</v>
      </c>
      <c r="F62" s="20" t="n">
        <v>4.40366495</v>
      </c>
      <c r="G62" s="18" t="n">
        <v>542.82551631</v>
      </c>
      <c r="H62" s="20" t="n">
        <v>1.25394603</v>
      </c>
      <c r="I62" s="18" t="s">
        <v>481</v>
      </c>
      <c r="J62" s="20" t="s">
        <v>481</v>
      </c>
      <c r="K62" s="18" t="s">
        <v>481</v>
      </c>
      <c r="L62" s="20" t="s">
        <v>481</v>
      </c>
      <c r="M62" s="18" t="s">
        <v>481</v>
      </c>
      <c r="N62" s="20" t="s">
        <v>481</v>
      </c>
      <c r="O62" s="18" t="s">
        <v>481</v>
      </c>
      <c r="P62" s="20" t="s">
        <v>481</v>
      </c>
      <c r="Q62" s="18" t="n">
        <v>519.8553877000001</v>
      </c>
      <c r="R62" s="20" t="n">
        <v>7.75527387</v>
      </c>
    </row>
    <row r="63" spans="1:18">
      <c r="A63" s="15" t="s">
        <v>538</v>
      </c>
      <c r="B63" s="17" t="n">
        <v>5324</v>
      </c>
      <c r="C63" s="18">
        <f>(13.0/B63*100)</f>
        <v/>
      </c>
      <c r="D63" s="19" t="n">
        <v>5311</v>
      </c>
      <c r="E63" s="18" t="n">
        <v>396.14992627</v>
      </c>
      <c r="F63" s="20" t="n">
        <v>2.7767133</v>
      </c>
      <c r="G63" s="18" t="n">
        <v>374.76578422</v>
      </c>
      <c r="H63" s="20" t="n">
        <v>1.98548414</v>
      </c>
      <c r="I63" s="18" t="s">
        <v>481</v>
      </c>
      <c r="J63" s="20" t="s">
        <v>481</v>
      </c>
      <c r="K63" s="18" t="s">
        <v>481</v>
      </c>
      <c r="L63" s="20" t="s">
        <v>481</v>
      </c>
      <c r="M63" s="18" t="n">
        <v>440.89942287</v>
      </c>
      <c r="N63" s="20" t="n">
        <v>79.68486485</v>
      </c>
      <c r="O63" s="18" t="n">
        <v>300.10598596</v>
      </c>
      <c r="P63" s="20" t="n">
        <v>51.9052702</v>
      </c>
      <c r="Q63" s="18" t="n">
        <v>338.57952253</v>
      </c>
      <c r="R63" s="20" t="n">
        <v>3.02487004</v>
      </c>
    </row>
    <row r="64" spans="1:18">
      <c r="A64" s="15" t="s">
        <v>539</v>
      </c>
      <c r="B64" s="17" t="n">
        <v>3634</v>
      </c>
      <c r="C64" s="18">
        <f>(3.0/B64*100)</f>
        <v/>
      </c>
      <c r="D64" s="19" t="n">
        <v>3631</v>
      </c>
      <c r="E64" s="18" t="n">
        <v>514.9571154499999</v>
      </c>
      <c r="F64" s="20" t="n">
        <v>4.60317573</v>
      </c>
      <c r="G64" s="18" t="n">
        <v>481.26658165</v>
      </c>
      <c r="H64" s="20" t="n">
        <v>2.06604983</v>
      </c>
      <c r="I64" s="18" t="s">
        <v>481</v>
      </c>
      <c r="J64" s="20" t="s">
        <v>481</v>
      </c>
      <c r="K64" s="18" t="s">
        <v>481</v>
      </c>
      <c r="L64" s="20" t="s">
        <v>481</v>
      </c>
      <c r="M64" s="18" t="n">
        <v>452.2561</v>
      </c>
      <c r="N64" s="20" t="n">
        <v>23.15776835</v>
      </c>
      <c r="O64" s="18" t="n">
        <v>513.52702405</v>
      </c>
      <c r="P64" s="20" t="n">
        <v>45.3935024</v>
      </c>
      <c r="Q64" s="18" t="n">
        <v>401.14102528</v>
      </c>
      <c r="R64" s="20" t="n">
        <v>6.52333601</v>
      </c>
    </row>
    <row r="65" spans="1:18">
      <c r="A65" s="15" t="s">
        <v>540</v>
      </c>
      <c r="B65" s="17" t="n">
        <v>5325</v>
      </c>
      <c r="C65" s="18">
        <f>(14.0/B65*100)</f>
        <v/>
      </c>
      <c r="D65" s="19" t="n">
        <v>5311</v>
      </c>
      <c r="E65" s="18" t="n">
        <v>447.28416354</v>
      </c>
      <c r="F65" s="20" t="n">
        <v>5.27665867</v>
      </c>
      <c r="G65" s="18" t="n">
        <v>421.92021855</v>
      </c>
      <c r="H65" s="20" t="n">
        <v>2.76655127</v>
      </c>
      <c r="I65" s="18" t="s">
        <v>481</v>
      </c>
      <c r="J65" s="20" t="s">
        <v>481</v>
      </c>
      <c r="K65" s="18" t="s">
        <v>481</v>
      </c>
      <c r="L65" s="20" t="s">
        <v>481</v>
      </c>
      <c r="M65" s="18" t="n">
        <v>395.64033751</v>
      </c>
      <c r="N65" s="20" t="n">
        <v>25.80320161</v>
      </c>
      <c r="O65" s="18" t="n">
        <v>358.1203</v>
      </c>
      <c r="P65" s="20" t="n">
        <v>44.91782952</v>
      </c>
      <c r="Q65" s="18" t="n">
        <v>378.96309411</v>
      </c>
      <c r="R65" s="20" t="n">
        <v>4.05530407</v>
      </c>
    </row>
    <row r="66" spans="1:18">
      <c r="A66" s="15" t="s">
        <v>541</v>
      </c>
      <c r="B66" s="17" t="n">
        <v>5665</v>
      </c>
      <c r="C66" s="18">
        <f>(74.0/B66*100)</f>
        <v/>
      </c>
      <c r="D66" s="19" t="n">
        <v>5591</v>
      </c>
      <c r="E66" s="18" t="n">
        <v>431.98267094</v>
      </c>
      <c r="F66" s="20" t="n">
        <v>3.04868866</v>
      </c>
      <c r="G66" s="18" t="n">
        <v>422.16513375</v>
      </c>
      <c r="H66" s="20" t="n">
        <v>2.21139165</v>
      </c>
      <c r="I66" s="18" t="s">
        <v>481</v>
      </c>
      <c r="J66" s="20" t="s">
        <v>481</v>
      </c>
      <c r="K66" s="18" t="s">
        <v>481</v>
      </c>
      <c r="L66" s="20" t="s">
        <v>481</v>
      </c>
      <c r="M66" s="18" t="s">
        <v>481</v>
      </c>
      <c r="N66" s="20" t="s">
        <v>481</v>
      </c>
      <c r="O66" s="18" t="s">
        <v>481</v>
      </c>
      <c r="P66" s="20" t="s">
        <v>481</v>
      </c>
      <c r="Q66" s="18" t="n">
        <v>376.97196356</v>
      </c>
      <c r="R66" s="20" t="n">
        <v>4.00512049</v>
      </c>
    </row>
    <row r="67" spans="1:18">
      <c r="A67" s="15" t="s">
        <v>542</v>
      </c>
      <c r="B67" s="17" t="n">
        <v>6971</v>
      </c>
      <c r="C67" s="18">
        <f>(21.0/B67*100)</f>
        <v/>
      </c>
      <c r="D67" s="19" t="n">
        <v>6950</v>
      </c>
      <c r="E67" s="18" t="n">
        <v>426.37963856</v>
      </c>
      <c r="F67" s="20" t="n">
        <v>6.11103422</v>
      </c>
      <c r="G67" s="18" t="n">
        <v>382.84841969</v>
      </c>
      <c r="H67" s="20" t="n">
        <v>2.50864818</v>
      </c>
      <c r="I67" s="18" t="s">
        <v>481</v>
      </c>
      <c r="J67" s="20" t="s">
        <v>481</v>
      </c>
      <c r="K67" s="18" t="s">
        <v>481</v>
      </c>
      <c r="L67" s="20" t="s">
        <v>481</v>
      </c>
      <c r="M67" s="18" t="s">
        <v>481</v>
      </c>
      <c r="N67" s="20" t="s">
        <v>481</v>
      </c>
      <c r="O67" s="18" t="s">
        <v>481</v>
      </c>
      <c r="P67" s="20" t="s">
        <v>481</v>
      </c>
      <c r="Q67" s="18" t="n">
        <v>363.03544142</v>
      </c>
      <c r="R67" s="20" t="n">
        <v>5.21075125</v>
      </c>
    </row>
    <row r="68" spans="1:18">
      <c r="A68" s="15" t="s">
        <v>543</v>
      </c>
      <c r="B68" s="17" t="n">
        <v>12083</v>
      </c>
      <c r="C68" s="18">
        <f>(26.0/B68*100)</f>
        <v/>
      </c>
      <c r="D68" s="19" t="n">
        <v>12057</v>
      </c>
      <c r="E68" s="18" t="n">
        <v>427.3255836</v>
      </c>
      <c r="F68" s="20" t="n">
        <v>1.62390607</v>
      </c>
      <c r="G68" s="18" t="n">
        <v>388.4878125</v>
      </c>
      <c r="H68" s="20" t="n">
        <v>2.09488225</v>
      </c>
      <c r="I68" s="18" t="s">
        <v>481</v>
      </c>
      <c r="J68" s="20" t="s">
        <v>481</v>
      </c>
      <c r="K68" s="18" t="s">
        <v>481</v>
      </c>
      <c r="L68" s="20" t="s">
        <v>481</v>
      </c>
      <c r="M68" s="18" t="s">
        <v>481</v>
      </c>
      <c r="N68" s="20" t="s">
        <v>481</v>
      </c>
      <c r="O68" s="18" t="s">
        <v>481</v>
      </c>
      <c r="P68" s="20" t="s">
        <v>481</v>
      </c>
      <c r="Q68" s="18" t="n">
        <v>371.41692405</v>
      </c>
      <c r="R68" s="20" t="n">
        <v>2.70030972</v>
      </c>
    </row>
    <row r="69" spans="1:18">
      <c r="A69" s="15" t="s">
        <v>544</v>
      </c>
      <c r="B69" s="17" t="n">
        <v>4876</v>
      </c>
      <c r="C69" s="18">
        <f>(0.0/B69*100)</f>
        <v/>
      </c>
      <c r="D69" s="19" t="n">
        <v>4876</v>
      </c>
      <c r="E69" s="18" t="n">
        <v>483.31745156</v>
      </c>
      <c r="F69" s="20" t="n">
        <v>6.63010616</v>
      </c>
      <c r="G69" s="18" t="n">
        <v>436.46848053</v>
      </c>
      <c r="H69" s="20" t="n">
        <v>3.50905679</v>
      </c>
      <c r="I69" s="18" t="s">
        <v>481</v>
      </c>
      <c r="J69" s="20" t="s">
        <v>481</v>
      </c>
      <c r="K69" s="18" t="s">
        <v>481</v>
      </c>
      <c r="L69" s="20" t="s">
        <v>481</v>
      </c>
      <c r="M69" s="18" t="s">
        <v>481</v>
      </c>
      <c r="N69" s="20" t="s">
        <v>481</v>
      </c>
      <c r="O69" s="18" t="s">
        <v>481</v>
      </c>
      <c r="P69" s="20" t="s">
        <v>481</v>
      </c>
      <c r="Q69" s="18" t="n">
        <v>402.64163273</v>
      </c>
      <c r="R69" s="20" t="n">
        <v>7.04064226</v>
      </c>
    </row>
    <row r="70" spans="1:18">
      <c r="A70" s="15" t="s">
        <v>545</v>
      </c>
      <c r="B70" s="17" t="n">
        <v>6036</v>
      </c>
      <c r="C70" s="18">
        <f>(223.0/B70*100)</f>
        <v/>
      </c>
      <c r="D70" s="19" t="n">
        <v>5813</v>
      </c>
      <c r="E70" s="18" t="n">
        <v>510.9965777</v>
      </c>
      <c r="F70" s="20" t="n">
        <v>3.39594971</v>
      </c>
      <c r="G70" s="18" t="n">
        <v>489.06817234</v>
      </c>
      <c r="H70" s="20" t="n">
        <v>3.67747586</v>
      </c>
      <c r="I70" s="18" t="s">
        <v>481</v>
      </c>
      <c r="J70" s="20" t="s">
        <v>481</v>
      </c>
      <c r="K70" s="18" t="s">
        <v>481</v>
      </c>
      <c r="L70" s="20" t="s">
        <v>481</v>
      </c>
      <c r="M70" s="18" t="s">
        <v>481</v>
      </c>
      <c r="N70" s="20" t="s">
        <v>481</v>
      </c>
      <c r="O70" s="18" t="s">
        <v>481</v>
      </c>
      <c r="P70" s="20" t="s">
        <v>481</v>
      </c>
      <c r="Q70" s="18" t="n">
        <v>455.41461936</v>
      </c>
      <c r="R70" s="20" t="n">
        <v>4.87990544</v>
      </c>
    </row>
    <row r="71" spans="1:18">
      <c r="A71" s="15" t="s">
        <v>546</v>
      </c>
      <c r="B71" s="17" t="n">
        <v>6115</v>
      </c>
      <c r="C71" s="18">
        <f>(17.0/B71*100)</f>
        <v/>
      </c>
      <c r="D71" s="19" t="n">
        <v>6098</v>
      </c>
      <c r="E71" s="18" t="n">
        <v>607.42541326</v>
      </c>
      <c r="F71" s="20" t="n">
        <v>3.11403761</v>
      </c>
      <c r="G71" s="18" t="n">
        <v>554.9932020799999</v>
      </c>
      <c r="H71" s="20" t="n">
        <v>1.64358924</v>
      </c>
      <c r="I71" s="18" t="s">
        <v>481</v>
      </c>
      <c r="J71" s="20" t="s">
        <v>481</v>
      </c>
      <c r="K71" s="18" t="s">
        <v>481</v>
      </c>
      <c r="L71" s="20" t="s">
        <v>481</v>
      </c>
      <c r="M71" s="18" t="s">
        <v>481</v>
      </c>
      <c r="N71" s="20" t="s">
        <v>481</v>
      </c>
      <c r="O71" s="18" t="s">
        <v>481</v>
      </c>
      <c r="P71" s="20" t="s">
        <v>481</v>
      </c>
      <c r="Q71" s="18" t="n">
        <v>518.24397365</v>
      </c>
      <c r="R71" s="20" t="n">
        <v>4.43235921</v>
      </c>
    </row>
    <row r="72" spans="1:18">
      <c r="A72" s="15" t="s">
        <v>547</v>
      </c>
      <c r="B72" s="17" t="n">
        <v>7708</v>
      </c>
      <c r="C72" s="18">
        <f>(5.0/B72*100)</f>
        <v/>
      </c>
      <c r="D72" s="19" t="n">
        <v>7703</v>
      </c>
      <c r="E72" s="18" t="n">
        <v>592.26847986</v>
      </c>
      <c r="F72" s="20" t="n">
        <v>6.71250421</v>
      </c>
      <c r="G72" s="18" t="n">
        <v>536.08908336</v>
      </c>
      <c r="H72" s="20" t="n">
        <v>2.73279876</v>
      </c>
      <c r="I72" s="18" t="s">
        <v>481</v>
      </c>
      <c r="J72" s="20" t="s">
        <v>481</v>
      </c>
      <c r="K72" s="18" t="s">
        <v>481</v>
      </c>
      <c r="L72" s="20" t="s">
        <v>481</v>
      </c>
      <c r="M72" s="18" t="s">
        <v>481</v>
      </c>
      <c r="N72" s="20" t="s">
        <v>481</v>
      </c>
      <c r="O72" s="18" t="s">
        <v>481</v>
      </c>
      <c r="P72" s="20" t="s">
        <v>481</v>
      </c>
      <c r="Q72" s="18" t="n">
        <v>485.49728555</v>
      </c>
      <c r="R72" s="20" t="n">
        <v>11.59017293</v>
      </c>
    </row>
    <row r="73" spans="1:18">
      <c r="A73" s="15" t="s">
        <v>548</v>
      </c>
      <c r="B73" s="17" t="n">
        <v>8249</v>
      </c>
      <c r="C73" s="18">
        <f>(143.0/B73*100)</f>
        <v/>
      </c>
      <c r="D73" s="19" t="n">
        <v>8106</v>
      </c>
      <c r="E73" s="18" t="n">
        <v>460.66316231</v>
      </c>
      <c r="F73" s="20" t="n">
        <v>7.16852537</v>
      </c>
      <c r="G73" s="18" t="n">
        <v>410.72653224</v>
      </c>
      <c r="H73" s="20" t="n">
        <v>2.7463536</v>
      </c>
      <c r="I73" s="18" t="s">
        <v>481</v>
      </c>
      <c r="J73" s="20" t="s">
        <v>481</v>
      </c>
      <c r="K73" s="18" t="s">
        <v>481</v>
      </c>
      <c r="L73" s="20" t="s">
        <v>481</v>
      </c>
      <c r="M73" s="18" t="s">
        <v>481</v>
      </c>
      <c r="N73" s="20" t="s">
        <v>481</v>
      </c>
      <c r="O73" s="18" t="s">
        <v>481</v>
      </c>
      <c r="P73" s="20" t="s">
        <v>481</v>
      </c>
      <c r="Q73" s="18" t="n">
        <v>381.56756921</v>
      </c>
      <c r="R73" s="20" t="n">
        <v>4.2088355</v>
      </c>
    </row>
    <row r="74" spans="1:18">
      <c r="A74" s="15" t="s">
        <v>549</v>
      </c>
      <c r="B74" s="17" t="n">
        <v>4692</v>
      </c>
      <c r="C74" s="18">
        <f>(82.0/B74*100)</f>
        <v/>
      </c>
      <c r="D74" s="19" t="n">
        <v>4610</v>
      </c>
      <c r="E74" s="18" t="n">
        <v>440.20117197</v>
      </c>
      <c r="F74" s="20" t="n">
        <v>4.75101033</v>
      </c>
      <c r="G74" s="18" t="n">
        <v>428.10332675</v>
      </c>
      <c r="H74" s="20" t="n">
        <v>1.85083667</v>
      </c>
      <c r="I74" s="18" t="s">
        <v>481</v>
      </c>
      <c r="J74" s="20" t="s">
        <v>481</v>
      </c>
      <c r="K74" s="18" t="s">
        <v>481</v>
      </c>
      <c r="L74" s="20" t="s">
        <v>481</v>
      </c>
      <c r="M74" s="18" t="s">
        <v>481</v>
      </c>
      <c r="N74" s="20" t="s">
        <v>481</v>
      </c>
      <c r="O74" s="18" t="n">
        <v>387.89868203</v>
      </c>
      <c r="P74" s="20" t="n">
        <v>26.55683258</v>
      </c>
      <c r="Q74" s="18" t="n">
        <v>374.74490537</v>
      </c>
      <c r="R74" s="20" t="n">
        <v>3.14715488</v>
      </c>
    </row>
    <row r="75" spans="1:18">
      <c r="A75" s="15" t="s">
        <v>550</v>
      </c>
      <c r="B75" s="17" t="n">
        <v>5375</v>
      </c>
      <c r="C75" s="18">
        <f>(195.0/B75*100)</f>
        <v/>
      </c>
      <c r="D75" s="19" t="n">
        <v>5180</v>
      </c>
      <c r="E75" s="18" t="n">
        <v>409.50297459</v>
      </c>
      <c r="F75" s="20" t="n">
        <v>8.14138166</v>
      </c>
      <c r="G75" s="18" t="n">
        <v>363.74696045</v>
      </c>
      <c r="H75" s="20" t="n">
        <v>2.91912064</v>
      </c>
      <c r="I75" s="18" t="s">
        <v>481</v>
      </c>
      <c r="J75" s="20" t="s">
        <v>481</v>
      </c>
      <c r="K75" s="18" t="s">
        <v>481</v>
      </c>
      <c r="L75" s="20" t="s">
        <v>481</v>
      </c>
      <c r="M75" s="18" t="s">
        <v>481</v>
      </c>
      <c r="N75" s="20" t="s">
        <v>481</v>
      </c>
      <c r="O75" s="18" t="s">
        <v>481</v>
      </c>
      <c r="P75" s="20" t="s">
        <v>481</v>
      </c>
      <c r="Q75" s="18" t="n">
        <v>346.17305159</v>
      </c>
      <c r="R75" s="20" t="n">
        <v>4.54923218</v>
      </c>
    </row>
    <row r="76" spans="1:18">
      <c r="A76" s="15" t="s">
        <v>551</v>
      </c>
      <c r="B76" s="17" t="n">
        <v>14167</v>
      </c>
      <c r="C76" s="18">
        <f>(226.0/B76*100)</f>
        <v/>
      </c>
      <c r="D76" s="19" t="n">
        <v>13941</v>
      </c>
      <c r="E76" s="18" t="n">
        <v>456.1781172</v>
      </c>
      <c r="F76" s="20" t="n">
        <v>2.85411603</v>
      </c>
      <c r="G76" s="18" t="n">
        <v>411.7261418</v>
      </c>
      <c r="H76" s="20" t="n">
        <v>2.72260677</v>
      </c>
      <c r="I76" s="18" t="s">
        <v>481</v>
      </c>
      <c r="J76" s="20" t="s">
        <v>481</v>
      </c>
      <c r="K76" s="18" t="s">
        <v>481</v>
      </c>
      <c r="L76" s="20" t="s">
        <v>481</v>
      </c>
      <c r="M76" s="18" t="s">
        <v>481</v>
      </c>
      <c r="N76" s="20" t="s">
        <v>481</v>
      </c>
      <c r="O76" s="18" t="s">
        <v>481</v>
      </c>
      <c r="P76" s="20" t="s">
        <v>481</v>
      </c>
      <c r="Q76" s="18" t="n">
        <v>388.13803922</v>
      </c>
      <c r="R76" s="20" t="n">
        <v>4.08092314</v>
      </c>
    </row>
    <row r="77" spans="1:18">
      <c r="A77" s="15" t="s">
        <v>552</v>
      </c>
      <c r="B77" s="17" t="n">
        <v>6062</v>
      </c>
      <c r="C77" s="18">
        <f>(82.0/B77*100)</f>
        <v/>
      </c>
      <c r="D77" s="19" t="n">
        <v>5980</v>
      </c>
      <c r="E77" s="18" t="n">
        <v>463.73577425</v>
      </c>
      <c r="F77" s="20" t="n">
        <v>7.08448139</v>
      </c>
      <c r="G77" s="18" t="n">
        <v>419.91816767</v>
      </c>
      <c r="H77" s="20" t="n">
        <v>2.37874651</v>
      </c>
      <c r="I77" s="18" t="s">
        <v>481</v>
      </c>
      <c r="J77" s="20" t="s">
        <v>481</v>
      </c>
      <c r="K77" s="18" t="s">
        <v>481</v>
      </c>
      <c r="L77" s="20" t="s">
        <v>481</v>
      </c>
      <c r="M77" s="18" t="s">
        <v>481</v>
      </c>
      <c r="N77" s="20" t="s">
        <v>481</v>
      </c>
      <c r="O77" s="18" t="s">
        <v>481</v>
      </c>
      <c r="P77" s="20" t="s">
        <v>481</v>
      </c>
      <c r="Q77" s="18" t="n">
        <v>391.58259728</v>
      </c>
      <c r="R77" s="20" t="n">
        <v>3.7953111</v>
      </c>
    </row>
    <row r="78" spans="1:18">
      <c r="A78" s="15" t="s">
        <v>553</v>
      </c>
      <c r="B78" s="17" t="n">
        <v>5826</v>
      </c>
      <c r="C78" s="18">
        <f>(0.0/B78*100)</f>
        <v/>
      </c>
      <c r="D78" s="19" t="n">
        <v>5826</v>
      </c>
      <c r="E78" s="18" t="n">
        <v>573.8239522</v>
      </c>
      <c r="F78" s="20" t="n">
        <v>11.67969629</v>
      </c>
      <c r="G78" s="18" t="n">
        <v>492.47125753</v>
      </c>
      <c r="H78" s="20" t="n">
        <v>4.30845521</v>
      </c>
      <c r="I78" s="18" t="s">
        <v>481</v>
      </c>
      <c r="J78" s="20" t="s">
        <v>481</v>
      </c>
      <c r="K78" s="18" t="s">
        <v>481</v>
      </c>
      <c r="L78" s="20" t="s">
        <v>481</v>
      </c>
      <c r="M78" s="18" t="s">
        <v>481</v>
      </c>
      <c r="N78" s="20" t="s">
        <v>481</v>
      </c>
      <c r="O78" s="18" t="n">
        <v>533.5255</v>
      </c>
      <c r="P78" s="20" t="n">
        <v>48.60745733</v>
      </c>
      <c r="Q78" s="18" t="n">
        <v>459.38013761</v>
      </c>
      <c r="R78" s="20" t="n">
        <v>8.247821</v>
      </c>
    </row>
    <row customHeight="1" ht="25" r="79" spans="1:18">
      <c r="A79" s="15" t="s">
        <v>554</v>
      </c>
      <c r="B79" s="17" t="n">
        <v>1657</v>
      </c>
      <c r="C79" s="18">
        <f>(41.0/B79*100)</f>
        <v/>
      </c>
      <c r="D79" s="19" t="n">
        <v>1616</v>
      </c>
      <c r="E79" s="18" t="n">
        <v>491.10381084</v>
      </c>
      <c r="F79" s="20" t="n">
        <v>8.30703757</v>
      </c>
      <c r="G79" s="18" t="n">
        <v>443.44152707</v>
      </c>
      <c r="H79" s="20" t="n">
        <v>6.35815843</v>
      </c>
      <c r="I79" s="18" t="s">
        <v>481</v>
      </c>
      <c r="J79" s="20" t="s">
        <v>481</v>
      </c>
      <c r="K79" s="18" t="s">
        <v>481</v>
      </c>
      <c r="L79" s="20" t="s">
        <v>481</v>
      </c>
      <c r="M79" s="18" t="s">
        <v>481</v>
      </c>
      <c r="N79" s="20" t="s">
        <v>481</v>
      </c>
      <c r="O79" s="18" t="s">
        <v>481</v>
      </c>
      <c r="P79" s="20" t="s">
        <v>481</v>
      </c>
      <c r="Q79" s="18" t="n">
        <v>397.55417063</v>
      </c>
      <c r="R79" s="20" t="n">
        <v>10.18427566</v>
      </c>
    </row>
    <row r="80" spans="1:18">
      <c r="A80" s="15" t="s">
        <v>555</v>
      </c>
      <c r="B80" s="17" t="n">
        <v>7841</v>
      </c>
      <c r="C80" s="18">
        <f>(0.0/B80*100)</f>
        <v/>
      </c>
      <c r="D80" s="19" t="n">
        <v>7841</v>
      </c>
      <c r="E80" s="18" t="n">
        <v>473.55588457</v>
      </c>
      <c r="F80" s="20" t="n">
        <v>5.53317655</v>
      </c>
      <c r="G80" s="18" t="n">
        <v>450.70420111</v>
      </c>
      <c r="H80" s="20" t="n">
        <v>4.56653342</v>
      </c>
      <c r="I80" s="18" t="s">
        <v>481</v>
      </c>
      <c r="J80" s="20" t="s">
        <v>481</v>
      </c>
      <c r="K80" s="18" t="s">
        <v>481</v>
      </c>
      <c r="L80" s="20" t="s">
        <v>481</v>
      </c>
      <c r="M80" s="18" t="s">
        <v>481</v>
      </c>
      <c r="N80" s="20" t="s">
        <v>481</v>
      </c>
      <c r="O80" s="18" t="s">
        <v>481</v>
      </c>
      <c r="P80" s="20" t="s">
        <v>481</v>
      </c>
      <c r="Q80" s="18" t="n">
        <v>465.33521714</v>
      </c>
      <c r="R80" s="20" t="n">
        <v>11.79618134</v>
      </c>
    </row>
    <row r="81" spans="1:18">
      <c r="A81" s="23" t="s">
        <v>556</v>
      </c>
      <c r="B81" s="17" t="n">
        <v>8861</v>
      </c>
      <c r="C81" s="18">
        <f>(76.0/B81*100)</f>
        <v/>
      </c>
      <c r="D81" s="19" t="n">
        <v>8785</v>
      </c>
      <c r="E81" s="18" t="n">
        <v>448.68971706</v>
      </c>
      <c r="F81" s="20" t="n">
        <v>7.30953165</v>
      </c>
      <c r="G81" s="18" t="n">
        <v>448.40522676</v>
      </c>
      <c r="H81" s="20" t="n">
        <v>3.26298086</v>
      </c>
      <c r="I81" s="18" t="s">
        <v>481</v>
      </c>
      <c r="J81" s="20" t="s">
        <v>481</v>
      </c>
      <c r="K81" s="18" t="s">
        <v>481</v>
      </c>
      <c r="L81" s="20" t="s">
        <v>481</v>
      </c>
      <c r="M81" s="18" t="s">
        <v>481</v>
      </c>
      <c r="N81" s="20" t="s">
        <v>481</v>
      </c>
      <c r="O81" s="18" t="s">
        <v>481</v>
      </c>
      <c r="P81" s="20" t="s">
        <v>481</v>
      </c>
      <c r="Q81" s="18" t="n">
        <v>418.83570241</v>
      </c>
      <c r="R81" s="20" t="n">
        <v>6.06164897</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600</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493.22111188</v>
      </c>
      <c r="F7" s="20" t="n">
        <v>3.03100243</v>
      </c>
      <c r="G7" s="18" t="n">
        <v>500.98369493</v>
      </c>
      <c r="H7" s="20" t="n">
        <v>1.86261424</v>
      </c>
      <c r="I7" s="18" t="s">
        <v>481</v>
      </c>
      <c r="J7" s="20" t="s">
        <v>481</v>
      </c>
      <c r="K7" s="18" t="s">
        <v>481</v>
      </c>
      <c r="L7" s="20" t="s">
        <v>481</v>
      </c>
      <c r="M7" s="18" t="s">
        <v>481</v>
      </c>
      <c r="N7" s="20" t="s">
        <v>481</v>
      </c>
      <c r="O7" s="18" t="s">
        <v>481</v>
      </c>
      <c r="P7" s="20" t="s">
        <v>481</v>
      </c>
      <c r="Q7" s="18" t="n">
        <v>477.54170024</v>
      </c>
      <c r="R7" s="20" t="n">
        <v>3.080025</v>
      </c>
    </row>
    <row r="8" spans="1:18">
      <c r="A8" s="15" t="s">
        <v>483</v>
      </c>
      <c r="B8" s="17" t="n">
        <v>7007</v>
      </c>
      <c r="C8" s="18">
        <f>(20.0/B8*100)</f>
        <v/>
      </c>
      <c r="D8" s="19" t="n">
        <v>6987</v>
      </c>
      <c r="E8" s="18" t="n">
        <v>498.52648041</v>
      </c>
      <c r="F8" s="20" t="n">
        <v>4.44912386</v>
      </c>
      <c r="G8" s="18" t="n">
        <v>506.14088188</v>
      </c>
      <c r="H8" s="20" t="n">
        <v>3.02422239</v>
      </c>
      <c r="I8" s="18" t="s">
        <v>481</v>
      </c>
      <c r="J8" s="20" t="s">
        <v>481</v>
      </c>
      <c r="K8" s="18" t="s">
        <v>481</v>
      </c>
      <c r="L8" s="20" t="s">
        <v>481</v>
      </c>
      <c r="M8" s="18" t="s">
        <v>481</v>
      </c>
      <c r="N8" s="20" t="s">
        <v>481</v>
      </c>
      <c r="O8" s="18" t="s">
        <v>481</v>
      </c>
      <c r="P8" s="20" t="s">
        <v>481</v>
      </c>
      <c r="Q8" s="18" t="n">
        <v>452.66200522</v>
      </c>
      <c r="R8" s="20" t="n">
        <v>5.41365451</v>
      </c>
    </row>
    <row r="9" spans="1:18">
      <c r="A9" s="15" t="s">
        <v>484</v>
      </c>
      <c r="B9" s="17" t="n">
        <v>9651</v>
      </c>
      <c r="C9" s="18">
        <f>(76.0/B9*100)</f>
        <v/>
      </c>
      <c r="D9" s="19" t="n">
        <v>9575</v>
      </c>
      <c r="E9" s="18" t="n">
        <v>521.97081206</v>
      </c>
      <c r="F9" s="20" t="n">
        <v>2.77235337</v>
      </c>
      <c r="G9" s="18" t="n">
        <v>510.61753253</v>
      </c>
      <c r="H9" s="20" t="n">
        <v>2.84818251</v>
      </c>
      <c r="I9" s="18" t="s">
        <v>481</v>
      </c>
      <c r="J9" s="20" t="s">
        <v>481</v>
      </c>
      <c r="K9" s="18" t="s">
        <v>481</v>
      </c>
      <c r="L9" s="20" t="s">
        <v>481</v>
      </c>
      <c r="M9" s="18" t="s">
        <v>481</v>
      </c>
      <c r="N9" s="20" t="s">
        <v>481</v>
      </c>
      <c r="O9" s="18" t="s">
        <v>481</v>
      </c>
      <c r="P9" s="20" t="s">
        <v>481</v>
      </c>
      <c r="Q9" s="18" t="n">
        <v>467.65800388</v>
      </c>
      <c r="R9" s="20" t="n">
        <v>3.89926493</v>
      </c>
    </row>
    <row r="10" spans="1:18">
      <c r="A10" s="15" t="s">
        <v>485</v>
      </c>
      <c r="B10" s="17" t="n">
        <v>20058</v>
      </c>
      <c r="C10" s="18">
        <f>(521.0/B10*100)</f>
        <v/>
      </c>
      <c r="D10" s="19" t="n">
        <v>19537</v>
      </c>
      <c r="E10" s="18" t="n">
        <v>520.06340749</v>
      </c>
      <c r="F10" s="20" t="n">
        <v>2.75308005</v>
      </c>
      <c r="G10" s="18" t="n">
        <v>517.19089615</v>
      </c>
      <c r="H10" s="20" t="n">
        <v>2.89268155</v>
      </c>
      <c r="I10" s="18" t="s">
        <v>481</v>
      </c>
      <c r="J10" s="20" t="s">
        <v>481</v>
      </c>
      <c r="K10" s="18" t="s">
        <v>481</v>
      </c>
      <c r="L10" s="20" t="s">
        <v>481</v>
      </c>
      <c r="M10" s="18" t="s">
        <v>481</v>
      </c>
      <c r="N10" s="20" t="s">
        <v>481</v>
      </c>
      <c r="O10" s="18" t="s">
        <v>481</v>
      </c>
      <c r="P10" s="20" t="s">
        <v>481</v>
      </c>
      <c r="Q10" s="18" t="n">
        <v>498.44574237</v>
      </c>
      <c r="R10" s="20" t="n">
        <v>3.87334586</v>
      </c>
    </row>
    <row r="11" spans="1:18">
      <c r="A11" s="15" t="s">
        <v>486</v>
      </c>
      <c r="B11" s="17" t="n">
        <v>7053</v>
      </c>
      <c r="C11" s="18">
        <f>(45.0/B11*100)</f>
        <v/>
      </c>
      <c r="D11" s="19" t="n">
        <v>7008</v>
      </c>
      <c r="E11" s="18" t="n">
        <v>442.14799918</v>
      </c>
      <c r="F11" s="20" t="n">
        <v>4.22695893</v>
      </c>
      <c r="G11" s="18" t="n">
        <v>423.64041159</v>
      </c>
      <c r="H11" s="20" t="n">
        <v>2.8755282</v>
      </c>
      <c r="I11" s="18" t="s">
        <v>481</v>
      </c>
      <c r="J11" s="20" t="s">
        <v>481</v>
      </c>
      <c r="K11" s="18" t="s">
        <v>481</v>
      </c>
      <c r="L11" s="20" t="s">
        <v>481</v>
      </c>
      <c r="M11" s="18" t="s">
        <v>481</v>
      </c>
      <c r="N11" s="20" t="s">
        <v>481</v>
      </c>
      <c r="O11" s="18" t="s">
        <v>481</v>
      </c>
      <c r="P11" s="20" t="s">
        <v>481</v>
      </c>
      <c r="Q11" s="18" t="n">
        <v>400.39454843</v>
      </c>
      <c r="R11" s="20" t="n">
        <v>3.84878451</v>
      </c>
    </row>
    <row r="12" spans="1:18">
      <c r="A12" s="15" t="s">
        <v>487</v>
      </c>
      <c r="B12" s="17" t="n">
        <v>6894</v>
      </c>
      <c r="C12" s="18">
        <f>(55.0/B12*100)</f>
        <v/>
      </c>
      <c r="D12" s="19" t="n">
        <v>6839</v>
      </c>
      <c r="E12" s="18" t="n">
        <v>506.3081599</v>
      </c>
      <c r="F12" s="20" t="n">
        <v>5.10943614</v>
      </c>
      <c r="G12" s="18" t="n">
        <v>503.17292065</v>
      </c>
      <c r="H12" s="20" t="n">
        <v>2.32371606</v>
      </c>
      <c r="I12" s="18" t="s">
        <v>481</v>
      </c>
      <c r="J12" s="20" t="s">
        <v>481</v>
      </c>
      <c r="K12" s="18" t="s">
        <v>481</v>
      </c>
      <c r="L12" s="20" t="s">
        <v>481</v>
      </c>
      <c r="M12" s="18" t="s">
        <v>481</v>
      </c>
      <c r="N12" s="20" t="s">
        <v>481</v>
      </c>
      <c r="O12" s="18" t="s">
        <v>481</v>
      </c>
      <c r="P12" s="20" t="s">
        <v>481</v>
      </c>
      <c r="Q12" s="18" t="n">
        <v>448.55938018</v>
      </c>
      <c r="R12" s="20" t="n">
        <v>4.53644308</v>
      </c>
    </row>
    <row r="13" spans="1:18">
      <c r="A13" s="15" t="s">
        <v>488</v>
      </c>
      <c r="B13" s="17" t="n">
        <v>7161</v>
      </c>
      <c r="C13" s="18">
        <f>(98.0/B13*100)</f>
        <v/>
      </c>
      <c r="D13" s="19" t="n">
        <v>7063</v>
      </c>
      <c r="E13" s="18" t="n">
        <v>524.96572178</v>
      </c>
      <c r="F13" s="20" t="n">
        <v>3.41277722</v>
      </c>
      <c r="G13" s="18" t="n">
        <v>512.92919475</v>
      </c>
      <c r="H13" s="20" t="n">
        <v>2.52239805</v>
      </c>
      <c r="I13" s="18" t="s">
        <v>481</v>
      </c>
      <c r="J13" s="20" t="s">
        <v>481</v>
      </c>
      <c r="K13" s="18" t="s">
        <v>481</v>
      </c>
      <c r="L13" s="20" t="s">
        <v>481</v>
      </c>
      <c r="M13" s="18" t="s">
        <v>481</v>
      </c>
      <c r="N13" s="20" t="s">
        <v>481</v>
      </c>
      <c r="O13" s="18" t="s">
        <v>481</v>
      </c>
      <c r="P13" s="20" t="s">
        <v>481</v>
      </c>
      <c r="Q13" s="18" t="n">
        <v>485.6853099</v>
      </c>
      <c r="R13" s="20" t="n">
        <v>4.26350142</v>
      </c>
    </row>
    <row r="14" spans="1:18">
      <c r="A14" s="15" t="s">
        <v>489</v>
      </c>
      <c r="B14" s="17" t="n">
        <v>5587</v>
      </c>
      <c r="C14" s="18">
        <f>(74.0/B14*100)</f>
        <v/>
      </c>
      <c r="D14" s="19" t="n">
        <v>5513</v>
      </c>
      <c r="E14" s="18" t="n">
        <v>516.53196929</v>
      </c>
      <c r="F14" s="20" t="n">
        <v>3.29682076</v>
      </c>
      <c r="G14" s="18" t="n">
        <v>526.35855209</v>
      </c>
      <c r="H14" s="20" t="n">
        <v>2.3860559</v>
      </c>
      <c r="I14" s="18" t="s">
        <v>481</v>
      </c>
      <c r="J14" s="20" t="s">
        <v>481</v>
      </c>
      <c r="K14" s="18" t="s">
        <v>481</v>
      </c>
      <c r="L14" s="20" t="s">
        <v>481</v>
      </c>
      <c r="M14" s="18" t="s">
        <v>481</v>
      </c>
      <c r="N14" s="20" t="s">
        <v>481</v>
      </c>
      <c r="O14" s="18" t="s">
        <v>481</v>
      </c>
      <c r="P14" s="20" t="s">
        <v>481</v>
      </c>
      <c r="Q14" s="18" t="n">
        <v>499.45072691</v>
      </c>
      <c r="R14" s="20" t="n">
        <v>5.03391539</v>
      </c>
    </row>
    <row r="15" spans="1:18">
      <c r="A15" s="15" t="s">
        <v>490</v>
      </c>
      <c r="B15" s="17" t="n">
        <v>5882</v>
      </c>
      <c r="C15" s="18">
        <f>(52.0/B15*100)</f>
        <v/>
      </c>
      <c r="D15" s="19" t="n">
        <v>5830</v>
      </c>
      <c r="E15" s="18" t="n">
        <v>510.51167093</v>
      </c>
      <c r="F15" s="20" t="n">
        <v>2.64154794</v>
      </c>
      <c r="G15" s="18" t="n">
        <v>518.1243478</v>
      </c>
      <c r="H15" s="20" t="n">
        <v>2.93244527</v>
      </c>
      <c r="I15" s="18" t="s">
        <v>481</v>
      </c>
      <c r="J15" s="20" t="s">
        <v>481</v>
      </c>
      <c r="K15" s="18" t="s">
        <v>481</v>
      </c>
      <c r="L15" s="20" t="s">
        <v>481</v>
      </c>
      <c r="M15" s="18" t="s">
        <v>481</v>
      </c>
      <c r="N15" s="20" t="s">
        <v>481</v>
      </c>
      <c r="O15" s="18" t="s">
        <v>481</v>
      </c>
      <c r="P15" s="20" t="s">
        <v>481</v>
      </c>
      <c r="Q15" s="18" t="n">
        <v>490.31635613</v>
      </c>
      <c r="R15" s="20" t="n">
        <v>4.00787325</v>
      </c>
    </row>
    <row r="16" spans="1:18">
      <c r="A16" s="15" t="s">
        <v>491</v>
      </c>
      <c r="B16" s="17" t="n">
        <v>6108</v>
      </c>
      <c r="C16" s="18">
        <f>(98.0/B16*100)</f>
        <v/>
      </c>
      <c r="D16" s="19" t="n">
        <v>6010</v>
      </c>
      <c r="E16" s="18" t="n">
        <v>511.26690357</v>
      </c>
      <c r="F16" s="20" t="n">
        <v>2.98681975</v>
      </c>
      <c r="G16" s="18" t="n">
        <v>496.31164534</v>
      </c>
      <c r="H16" s="20" t="n">
        <v>2.36575672</v>
      </c>
      <c r="I16" s="18" t="s">
        <v>481</v>
      </c>
      <c r="J16" s="20" t="s">
        <v>481</v>
      </c>
      <c r="K16" s="18" t="s">
        <v>481</v>
      </c>
      <c r="L16" s="20" t="s">
        <v>481</v>
      </c>
      <c r="M16" s="18" t="s">
        <v>481</v>
      </c>
      <c r="N16" s="20" t="s">
        <v>481</v>
      </c>
      <c r="O16" s="18" t="s">
        <v>481</v>
      </c>
      <c r="P16" s="20" t="s">
        <v>481</v>
      </c>
      <c r="Q16" s="18" t="n">
        <v>445.82233369</v>
      </c>
      <c r="R16" s="20" t="n">
        <v>4.47038975</v>
      </c>
    </row>
    <row r="17" spans="1:18">
      <c r="A17" s="15" t="s">
        <v>492</v>
      </c>
      <c r="B17" s="17" t="n">
        <v>6504</v>
      </c>
      <c r="C17" s="18">
        <f>(658.0/B17*100)</f>
        <v/>
      </c>
      <c r="D17" s="19" t="n">
        <v>5846</v>
      </c>
      <c r="E17" s="18" t="n">
        <v>517.59530823</v>
      </c>
      <c r="F17" s="20" t="n">
        <v>4.89387848</v>
      </c>
      <c r="G17" s="18" t="n">
        <v>523.53592471</v>
      </c>
      <c r="H17" s="20" t="n">
        <v>2.95920593</v>
      </c>
      <c r="I17" s="18" t="s">
        <v>481</v>
      </c>
      <c r="J17" s="20" t="s">
        <v>481</v>
      </c>
      <c r="K17" s="18" t="s">
        <v>481</v>
      </c>
      <c r="L17" s="20" t="s">
        <v>481</v>
      </c>
      <c r="M17" s="18" t="s">
        <v>481</v>
      </c>
      <c r="N17" s="20" t="s">
        <v>481</v>
      </c>
      <c r="O17" s="18" t="s">
        <v>481</v>
      </c>
      <c r="P17" s="20" t="s">
        <v>481</v>
      </c>
      <c r="Q17" s="18" t="n">
        <v>480.65238053</v>
      </c>
      <c r="R17" s="20" t="n">
        <v>4.15060769</v>
      </c>
    </row>
    <row r="18" spans="1:18">
      <c r="A18" s="15" t="s">
        <v>493</v>
      </c>
      <c r="B18" s="17" t="n">
        <v>5532</v>
      </c>
      <c r="C18" s="18">
        <f>(28.0/B18*100)</f>
        <v/>
      </c>
      <c r="D18" s="19" t="n">
        <v>5504</v>
      </c>
      <c r="E18" s="18" t="n">
        <v>448.58454281</v>
      </c>
      <c r="F18" s="20" t="n">
        <v>4.71275144</v>
      </c>
      <c r="G18" s="18" t="n">
        <v>461.25552455</v>
      </c>
      <c r="H18" s="20" t="n">
        <v>3.75342726</v>
      </c>
      <c r="I18" s="18" t="s">
        <v>481</v>
      </c>
      <c r="J18" s="20" t="s">
        <v>481</v>
      </c>
      <c r="K18" s="18" t="s">
        <v>481</v>
      </c>
      <c r="L18" s="20" t="s">
        <v>481</v>
      </c>
      <c r="M18" s="18" t="s">
        <v>481</v>
      </c>
      <c r="N18" s="20" t="s">
        <v>481</v>
      </c>
      <c r="O18" s="18" t="s">
        <v>481</v>
      </c>
      <c r="P18" s="20" t="s">
        <v>481</v>
      </c>
      <c r="Q18" s="18" t="n">
        <v>431.66408239</v>
      </c>
      <c r="R18" s="20" t="n">
        <v>5.60269914</v>
      </c>
    </row>
    <row r="19" spans="1:18">
      <c r="A19" s="15" t="s">
        <v>494</v>
      </c>
      <c r="B19" s="17" t="n">
        <v>5658</v>
      </c>
      <c r="C19" s="18">
        <f>(60.0/B19*100)</f>
        <v/>
      </c>
      <c r="D19" s="19" t="n">
        <v>5598</v>
      </c>
      <c r="E19" s="18" t="n">
        <v>484.67023129</v>
      </c>
      <c r="F19" s="20" t="n">
        <v>3.95473587</v>
      </c>
      <c r="G19" s="18" t="n">
        <v>482.23422413</v>
      </c>
      <c r="H19" s="20" t="n">
        <v>2.75203255</v>
      </c>
      <c r="I19" s="18" t="s">
        <v>481</v>
      </c>
      <c r="J19" s="20" t="s">
        <v>481</v>
      </c>
      <c r="K19" s="18" t="s">
        <v>481</v>
      </c>
      <c r="L19" s="20" t="s">
        <v>481</v>
      </c>
      <c r="M19" s="18" t="s">
        <v>481</v>
      </c>
      <c r="N19" s="20" t="s">
        <v>481</v>
      </c>
      <c r="O19" s="18" t="s">
        <v>481</v>
      </c>
      <c r="P19" s="20" t="s">
        <v>481</v>
      </c>
      <c r="Q19" s="18" t="n">
        <v>448.15649978</v>
      </c>
      <c r="R19" s="20" t="n">
        <v>5.47538565</v>
      </c>
    </row>
    <row r="20" spans="1:18">
      <c r="A20" s="15" t="s">
        <v>495</v>
      </c>
      <c r="B20" s="17" t="n">
        <v>3371</v>
      </c>
      <c r="C20" s="18">
        <f>(74.0/B20*100)</f>
        <v/>
      </c>
      <c r="D20" s="19" t="n">
        <v>3297</v>
      </c>
      <c r="E20" s="18" t="n">
        <v>479.34173089</v>
      </c>
      <c r="F20" s="20" t="n">
        <v>3.77502976</v>
      </c>
      <c r="G20" s="18" t="n">
        <v>498.10828915</v>
      </c>
      <c r="H20" s="20" t="n">
        <v>2.5244786</v>
      </c>
      <c r="I20" s="18" t="s">
        <v>481</v>
      </c>
      <c r="J20" s="20" t="s">
        <v>481</v>
      </c>
      <c r="K20" s="18" t="s">
        <v>481</v>
      </c>
      <c r="L20" s="20" t="s">
        <v>481</v>
      </c>
      <c r="M20" s="18" t="s">
        <v>481</v>
      </c>
      <c r="N20" s="20" t="s">
        <v>481</v>
      </c>
      <c r="O20" s="18" t="s">
        <v>481</v>
      </c>
      <c r="P20" s="20" t="s">
        <v>481</v>
      </c>
      <c r="Q20" s="18" t="n">
        <v>469.19666571</v>
      </c>
      <c r="R20" s="20" t="n">
        <v>3.82180199</v>
      </c>
    </row>
    <row r="21" spans="1:18">
      <c r="A21" s="15" t="s">
        <v>496</v>
      </c>
      <c r="B21" s="17" t="n">
        <v>5741</v>
      </c>
      <c r="C21" s="18">
        <f>(44.0/B21*100)</f>
        <v/>
      </c>
      <c r="D21" s="19" t="n">
        <v>5697</v>
      </c>
      <c r="E21" s="18" t="n">
        <v>515.22072808</v>
      </c>
      <c r="F21" s="20" t="n">
        <v>2.40359649</v>
      </c>
      <c r="G21" s="18" t="n">
        <v>502.87849273</v>
      </c>
      <c r="H21" s="20" t="n">
        <v>2.29981434</v>
      </c>
      <c r="I21" s="18" t="s">
        <v>481</v>
      </c>
      <c r="J21" s="20" t="s">
        <v>481</v>
      </c>
      <c r="K21" s="18" t="s">
        <v>481</v>
      </c>
      <c r="L21" s="20" t="s">
        <v>481</v>
      </c>
      <c r="M21" s="18" t="s">
        <v>481</v>
      </c>
      <c r="N21" s="20" t="s">
        <v>481</v>
      </c>
      <c r="O21" s="18" t="s">
        <v>481</v>
      </c>
      <c r="P21" s="20" t="s">
        <v>481</v>
      </c>
      <c r="Q21" s="18" t="n">
        <v>487.26223838</v>
      </c>
      <c r="R21" s="20" t="n">
        <v>4.5604143</v>
      </c>
    </row>
    <row r="22" spans="1:18">
      <c r="A22" s="15" t="s">
        <v>497</v>
      </c>
      <c r="B22" s="17" t="n">
        <v>6598</v>
      </c>
      <c r="C22" s="18">
        <f>(33.0/B22*100)</f>
        <v/>
      </c>
      <c r="D22" s="19" t="n">
        <v>6565</v>
      </c>
      <c r="E22" s="18" t="n">
        <v>471.86574741</v>
      </c>
      <c r="F22" s="20" t="n">
        <v>5.04370156</v>
      </c>
      <c r="G22" s="18" t="n">
        <v>476.70323577</v>
      </c>
      <c r="H22" s="20" t="n">
        <v>3.89270226</v>
      </c>
      <c r="I22" s="18" t="s">
        <v>481</v>
      </c>
      <c r="J22" s="20" t="s">
        <v>481</v>
      </c>
      <c r="K22" s="18" t="s">
        <v>481</v>
      </c>
      <c r="L22" s="20" t="s">
        <v>481</v>
      </c>
      <c r="M22" s="18" t="s">
        <v>481</v>
      </c>
      <c r="N22" s="20" t="s">
        <v>481</v>
      </c>
      <c r="O22" s="18" t="n">
        <v>544.89940066</v>
      </c>
      <c r="P22" s="20" t="n">
        <v>41.5377658</v>
      </c>
      <c r="Q22" s="18" t="n">
        <v>444.69604268</v>
      </c>
      <c r="R22" s="20" t="n">
        <v>5.66570977</v>
      </c>
    </row>
    <row r="23" spans="1:18">
      <c r="A23" s="15" t="s">
        <v>498</v>
      </c>
      <c r="B23" s="17" t="n">
        <v>11583</v>
      </c>
      <c r="C23" s="18">
        <f>(210.0/B23*100)</f>
        <v/>
      </c>
      <c r="D23" s="19" t="n">
        <v>11373</v>
      </c>
      <c r="E23" s="18" t="n">
        <v>460.07891152</v>
      </c>
      <c r="F23" s="20" t="n">
        <v>5.60234123</v>
      </c>
      <c r="G23" s="18" t="n">
        <v>498.28676322</v>
      </c>
      <c r="H23" s="20" t="n">
        <v>2.99423645</v>
      </c>
      <c r="I23" s="18" t="s">
        <v>481</v>
      </c>
      <c r="J23" s="20" t="s">
        <v>481</v>
      </c>
      <c r="K23" s="18" t="s">
        <v>481</v>
      </c>
      <c r="L23" s="20" t="s">
        <v>481</v>
      </c>
      <c r="M23" s="18" t="s">
        <v>481</v>
      </c>
      <c r="N23" s="20" t="s">
        <v>481</v>
      </c>
      <c r="O23" s="18" t="s">
        <v>481</v>
      </c>
      <c r="P23" s="20" t="s">
        <v>481</v>
      </c>
      <c r="Q23" s="18" t="n">
        <v>458.28245592</v>
      </c>
      <c r="R23" s="20" t="n">
        <v>5.30172518</v>
      </c>
    </row>
    <row r="24" spans="1:18">
      <c r="A24" s="15" t="s">
        <v>499</v>
      </c>
      <c r="B24" s="17" t="n">
        <v>6647</v>
      </c>
      <c r="C24" s="18">
        <f>(7.0/B24*100)</f>
        <v/>
      </c>
      <c r="D24" s="19" t="n">
        <v>6640</v>
      </c>
      <c r="E24" s="18" t="n">
        <v>551.4749055</v>
      </c>
      <c r="F24" s="20" t="n">
        <v>3.28340954</v>
      </c>
      <c r="G24" s="18" t="n">
        <v>529.19820989</v>
      </c>
      <c r="H24" s="20" t="n">
        <v>3.07854941</v>
      </c>
      <c r="I24" s="18" t="s">
        <v>481</v>
      </c>
      <c r="J24" s="20" t="s">
        <v>481</v>
      </c>
      <c r="K24" s="18" t="s">
        <v>481</v>
      </c>
      <c r="L24" s="20" t="s">
        <v>481</v>
      </c>
      <c r="M24" s="18" t="s">
        <v>481</v>
      </c>
      <c r="N24" s="20" t="s">
        <v>481</v>
      </c>
      <c r="O24" s="18" t="s">
        <v>481</v>
      </c>
      <c r="P24" s="20" t="s">
        <v>481</v>
      </c>
      <c r="Q24" s="18" t="n">
        <v>489.79693238</v>
      </c>
      <c r="R24" s="20" t="n">
        <v>9.30463542</v>
      </c>
    </row>
    <row r="25" spans="1:18">
      <c r="A25" s="15" t="s">
        <v>500</v>
      </c>
      <c r="B25" s="17" t="n">
        <v>5581</v>
      </c>
      <c r="C25" s="18">
        <f>(24.0/B25*100)</f>
        <v/>
      </c>
      <c r="D25" s="19" t="n">
        <v>5557</v>
      </c>
      <c r="E25" s="18" t="n">
        <v>547.92009683</v>
      </c>
      <c r="F25" s="20" t="n">
        <v>4.54947621</v>
      </c>
      <c r="G25" s="18" t="n">
        <v>507.20859276</v>
      </c>
      <c r="H25" s="20" t="n">
        <v>3.56640581</v>
      </c>
      <c r="I25" s="18" t="s">
        <v>481</v>
      </c>
      <c r="J25" s="20" t="s">
        <v>481</v>
      </c>
      <c r="K25" s="18" t="s">
        <v>481</v>
      </c>
      <c r="L25" s="20" t="s">
        <v>481</v>
      </c>
      <c r="M25" s="18" t="s">
        <v>481</v>
      </c>
      <c r="N25" s="20" t="s">
        <v>481</v>
      </c>
      <c r="O25" s="18" t="s">
        <v>481</v>
      </c>
      <c r="P25" s="20" t="s">
        <v>481</v>
      </c>
      <c r="Q25" s="18" t="n">
        <v>497.52335507</v>
      </c>
      <c r="R25" s="20" t="n">
        <v>7.3035704</v>
      </c>
    </row>
    <row r="26" spans="1:18">
      <c r="A26" s="15" t="s">
        <v>501</v>
      </c>
      <c r="B26" s="17" t="n">
        <v>4869</v>
      </c>
      <c r="C26" s="18">
        <f>(32.0/B26*100)</f>
        <v/>
      </c>
      <c r="D26" s="19" t="n">
        <v>4837</v>
      </c>
      <c r="E26" s="18" t="n">
        <v>498.17074695</v>
      </c>
      <c r="F26" s="20" t="n">
        <v>2.32869612</v>
      </c>
      <c r="G26" s="18" t="n">
        <v>476.62359844</v>
      </c>
      <c r="H26" s="20" t="n">
        <v>2.425988</v>
      </c>
      <c r="I26" s="18" t="s">
        <v>481</v>
      </c>
      <c r="J26" s="20" t="s">
        <v>481</v>
      </c>
      <c r="K26" s="18" t="s">
        <v>481</v>
      </c>
      <c r="L26" s="20" t="s">
        <v>481</v>
      </c>
      <c r="M26" s="18" t="s">
        <v>481</v>
      </c>
      <c r="N26" s="20" t="s">
        <v>481</v>
      </c>
      <c r="O26" s="18" t="s">
        <v>481</v>
      </c>
      <c r="P26" s="20" t="s">
        <v>481</v>
      </c>
      <c r="Q26" s="18" t="n">
        <v>464.41966269</v>
      </c>
      <c r="R26" s="20" t="n">
        <v>4.33883507</v>
      </c>
    </row>
    <row r="27" spans="1:18">
      <c r="A27" s="15" t="s">
        <v>502</v>
      </c>
      <c r="B27" s="17" t="n">
        <v>5299</v>
      </c>
      <c r="C27" s="18">
        <f>(17.0/B27*100)</f>
        <v/>
      </c>
      <c r="D27" s="19" t="n">
        <v>5282</v>
      </c>
      <c r="E27" s="18" t="n">
        <v>497.50844089</v>
      </c>
      <c r="F27" s="20" t="n">
        <v>2.97712232</v>
      </c>
      <c r="G27" s="18" t="n">
        <v>488.16682609</v>
      </c>
      <c r="H27" s="20" t="n">
        <v>1.54674205</v>
      </c>
      <c r="I27" s="18" t="s">
        <v>481</v>
      </c>
      <c r="J27" s="20" t="s">
        <v>481</v>
      </c>
      <c r="K27" s="18" t="s">
        <v>481</v>
      </c>
      <c r="L27" s="20" t="s">
        <v>481</v>
      </c>
      <c r="M27" s="18" t="s">
        <v>481</v>
      </c>
      <c r="N27" s="20" t="s">
        <v>481</v>
      </c>
      <c r="O27" s="18" t="s">
        <v>481</v>
      </c>
      <c r="P27" s="20" t="s">
        <v>481</v>
      </c>
      <c r="Q27" s="18" t="n">
        <v>466.3108387</v>
      </c>
      <c r="R27" s="20" t="n">
        <v>3.47652178</v>
      </c>
    </row>
    <row r="28" spans="1:18">
      <c r="A28" s="15" t="s">
        <v>503</v>
      </c>
      <c r="B28" s="17" t="n">
        <v>7568</v>
      </c>
      <c r="C28" s="18">
        <f>(51.0/B28*100)</f>
        <v/>
      </c>
      <c r="D28" s="19" t="n">
        <v>7517</v>
      </c>
      <c r="E28" s="18" t="n">
        <v>426.3154628</v>
      </c>
      <c r="F28" s="20" t="n">
        <v>4.18759102</v>
      </c>
      <c r="G28" s="18" t="n">
        <v>408.73239793</v>
      </c>
      <c r="H28" s="20" t="n">
        <v>2.30334802</v>
      </c>
      <c r="I28" s="18" t="s">
        <v>481</v>
      </c>
      <c r="J28" s="20" t="s">
        <v>481</v>
      </c>
      <c r="K28" s="18" t="s">
        <v>481</v>
      </c>
      <c r="L28" s="20" t="s">
        <v>481</v>
      </c>
      <c r="M28" s="18" t="s">
        <v>481</v>
      </c>
      <c r="N28" s="20" t="s">
        <v>481</v>
      </c>
      <c r="O28" s="18" t="s">
        <v>481</v>
      </c>
      <c r="P28" s="20" t="s">
        <v>481</v>
      </c>
      <c r="Q28" s="18" t="n">
        <v>376.05137722</v>
      </c>
      <c r="R28" s="20" t="n">
        <v>6.02272866</v>
      </c>
    </row>
    <row r="29" spans="1:18">
      <c r="A29" s="15" t="s">
        <v>504</v>
      </c>
      <c r="B29" s="17" t="n">
        <v>5385</v>
      </c>
      <c r="C29" s="18">
        <f>(30.0/B29*100)</f>
        <v/>
      </c>
      <c r="D29" s="19" t="n">
        <v>5355</v>
      </c>
      <c r="E29" s="18" t="n">
        <v>521.91729659</v>
      </c>
      <c r="F29" s="20" t="n">
        <v>3.06437708</v>
      </c>
      <c r="G29" s="18" t="n">
        <v>514.11409987</v>
      </c>
      <c r="H29" s="20" t="n">
        <v>2.70196101</v>
      </c>
      <c r="I29" s="18" t="s">
        <v>481</v>
      </c>
      <c r="J29" s="20" t="s">
        <v>481</v>
      </c>
      <c r="K29" s="18" t="s">
        <v>481</v>
      </c>
      <c r="L29" s="20" t="s">
        <v>481</v>
      </c>
      <c r="M29" s="18" t="s">
        <v>481</v>
      </c>
      <c r="N29" s="20" t="s">
        <v>481</v>
      </c>
      <c r="O29" s="18" t="s">
        <v>481</v>
      </c>
      <c r="P29" s="20" t="s">
        <v>481</v>
      </c>
      <c r="Q29" s="18" t="n">
        <v>479.55607508</v>
      </c>
      <c r="R29" s="20" t="n">
        <v>4.98282639</v>
      </c>
    </row>
    <row r="30" spans="1:18">
      <c r="A30" s="15" t="s">
        <v>505</v>
      </c>
      <c r="B30" s="17" t="n">
        <v>4520</v>
      </c>
      <c r="C30" s="18">
        <f>(96.0/B30*100)</f>
        <v/>
      </c>
      <c r="D30" s="19" t="n">
        <v>4424</v>
      </c>
      <c r="E30" s="18" t="n">
        <v>507.07962231</v>
      </c>
      <c r="F30" s="20" t="n">
        <v>3.65104281</v>
      </c>
      <c r="G30" s="18" t="n">
        <v>500.32718788</v>
      </c>
      <c r="H30" s="20" t="n">
        <v>2.64083279</v>
      </c>
      <c r="I30" s="18" t="s">
        <v>481</v>
      </c>
      <c r="J30" s="20" t="s">
        <v>481</v>
      </c>
      <c r="K30" s="18" t="s">
        <v>481</v>
      </c>
      <c r="L30" s="20" t="s">
        <v>481</v>
      </c>
      <c r="M30" s="18" t="s">
        <v>481</v>
      </c>
      <c r="N30" s="20" t="s">
        <v>481</v>
      </c>
      <c r="O30" s="18" t="s">
        <v>481</v>
      </c>
      <c r="P30" s="20" t="s">
        <v>481</v>
      </c>
      <c r="Q30" s="18" t="n">
        <v>475.16628313</v>
      </c>
      <c r="R30" s="20" t="n">
        <v>4.03248149</v>
      </c>
    </row>
    <row r="31" spans="1:18">
      <c r="A31" s="15" t="s">
        <v>506</v>
      </c>
      <c r="B31" s="17" t="n">
        <v>5456</v>
      </c>
      <c r="C31" s="18">
        <f>(125.0/B31*100)</f>
        <v/>
      </c>
      <c r="D31" s="19" t="n">
        <v>5331</v>
      </c>
      <c r="E31" s="18" t="n">
        <v>514.98472978</v>
      </c>
      <c r="F31" s="20" t="n">
        <v>2.89578554</v>
      </c>
      <c r="G31" s="18" t="n">
        <v>495.02855379</v>
      </c>
      <c r="H31" s="20" t="n">
        <v>2.91977393</v>
      </c>
      <c r="I31" s="18" t="s">
        <v>481</v>
      </c>
      <c r="J31" s="20" t="s">
        <v>481</v>
      </c>
      <c r="K31" s="18" t="s">
        <v>481</v>
      </c>
      <c r="L31" s="20" t="s">
        <v>481</v>
      </c>
      <c r="M31" s="18" t="s">
        <v>481</v>
      </c>
      <c r="N31" s="20" t="s">
        <v>481</v>
      </c>
      <c r="O31" s="18" t="s">
        <v>481</v>
      </c>
      <c r="P31" s="20" t="s">
        <v>481</v>
      </c>
      <c r="Q31" s="18" t="n">
        <v>481.21311981</v>
      </c>
      <c r="R31" s="20" t="n">
        <v>4.10428922</v>
      </c>
    </row>
    <row r="32" spans="1:18">
      <c r="A32" s="15" t="s">
        <v>507</v>
      </c>
      <c r="B32" s="17" t="n">
        <v>4478</v>
      </c>
      <c r="C32" s="18">
        <f>(5.0/B32*100)</f>
        <v/>
      </c>
      <c r="D32" s="19" t="n">
        <v>4473</v>
      </c>
      <c r="E32" s="18" t="s">
        <v>481</v>
      </c>
      <c r="F32" s="20" t="s">
        <v>481</v>
      </c>
      <c r="G32" s="18" t="n">
        <v>505.8635406</v>
      </c>
      <c r="H32" s="20" t="n">
        <v>2.37044571</v>
      </c>
      <c r="I32" s="18" t="s">
        <v>481</v>
      </c>
      <c r="J32" s="20" t="s">
        <v>481</v>
      </c>
      <c r="K32" s="18" t="s">
        <v>481</v>
      </c>
      <c r="L32" s="20" t="s">
        <v>481</v>
      </c>
      <c r="M32" s="18" t="s">
        <v>481</v>
      </c>
      <c r="N32" s="20" t="s">
        <v>481</v>
      </c>
      <c r="O32" s="18" t="s">
        <v>481</v>
      </c>
      <c r="P32" s="20" t="s">
        <v>481</v>
      </c>
      <c r="Q32" s="18" t="n">
        <v>442.23209878</v>
      </c>
      <c r="R32" s="20" t="n">
        <v>14.4095469</v>
      </c>
    </row>
    <row r="33" spans="1:18">
      <c r="A33" s="15" t="s">
        <v>508</v>
      </c>
      <c r="B33" s="17" t="n">
        <v>7325</v>
      </c>
      <c r="C33" s="18">
        <f>(74.0/B33*100)</f>
        <v/>
      </c>
      <c r="D33" s="19" t="n">
        <v>7251</v>
      </c>
      <c r="E33" s="18" t="n">
        <v>539.5401679399999</v>
      </c>
      <c r="F33" s="20" t="n">
        <v>4.13212907</v>
      </c>
      <c r="G33" s="18" t="n">
        <v>486.73360254</v>
      </c>
      <c r="H33" s="20" t="n">
        <v>2.64782623</v>
      </c>
      <c r="I33" s="18" t="s">
        <v>481</v>
      </c>
      <c r="J33" s="20" t="s">
        <v>481</v>
      </c>
      <c r="K33" s="18" t="s">
        <v>481</v>
      </c>
      <c r="L33" s="20" t="s">
        <v>481</v>
      </c>
      <c r="M33" s="18" t="s">
        <v>481</v>
      </c>
      <c r="N33" s="20" t="s">
        <v>481</v>
      </c>
      <c r="O33" s="18" t="s">
        <v>481</v>
      </c>
      <c r="P33" s="20" t="s">
        <v>481</v>
      </c>
      <c r="Q33" s="18" t="n">
        <v>460.1061868</v>
      </c>
      <c r="R33" s="20" t="n">
        <v>5.11548226</v>
      </c>
    </row>
    <row r="34" spans="1:18">
      <c r="A34" s="15" t="s">
        <v>509</v>
      </c>
      <c r="B34" s="17" t="n">
        <v>6350</v>
      </c>
      <c r="C34" s="18">
        <f>(65.0/B34*100)</f>
        <v/>
      </c>
      <c r="D34" s="19" t="n">
        <v>6285</v>
      </c>
      <c r="E34" s="18" t="n">
        <v>503.05212777</v>
      </c>
      <c r="F34" s="20" t="n">
        <v>4.53768382</v>
      </c>
      <c r="G34" s="18" t="n">
        <v>477.5356661</v>
      </c>
      <c r="H34" s="20" t="n">
        <v>2.73632546</v>
      </c>
      <c r="I34" s="18" t="s">
        <v>481</v>
      </c>
      <c r="J34" s="20" t="s">
        <v>481</v>
      </c>
      <c r="K34" s="18" t="s">
        <v>481</v>
      </c>
      <c r="L34" s="20" t="s">
        <v>481</v>
      </c>
      <c r="M34" s="18" t="s">
        <v>481</v>
      </c>
      <c r="N34" s="20" t="s">
        <v>481</v>
      </c>
      <c r="O34" s="18" t="s">
        <v>481</v>
      </c>
      <c r="P34" s="20" t="s">
        <v>481</v>
      </c>
      <c r="Q34" s="18" t="n">
        <v>428.37788347</v>
      </c>
      <c r="R34" s="20" t="n">
        <v>5.90279015</v>
      </c>
    </row>
    <row r="35" spans="1:18">
      <c r="A35" s="15" t="s">
        <v>510</v>
      </c>
      <c r="B35" s="17" t="n">
        <v>6406</v>
      </c>
      <c r="C35" s="18">
        <f>(36.0/B35*100)</f>
        <v/>
      </c>
      <c r="D35" s="19" t="n">
        <v>6370</v>
      </c>
      <c r="E35" s="18" t="n">
        <v>527.14050047</v>
      </c>
      <c r="F35" s="20" t="n">
        <v>2.54183999</v>
      </c>
      <c r="G35" s="18" t="n">
        <v>507.07458062</v>
      </c>
      <c r="H35" s="20" t="n">
        <v>2.14184024</v>
      </c>
      <c r="I35" s="18" t="s">
        <v>481</v>
      </c>
      <c r="J35" s="20" t="s">
        <v>481</v>
      </c>
      <c r="K35" s="18" t="s">
        <v>481</v>
      </c>
      <c r="L35" s="20" t="s">
        <v>481</v>
      </c>
      <c r="M35" s="18" t="s">
        <v>481</v>
      </c>
      <c r="N35" s="20" t="s">
        <v>481</v>
      </c>
      <c r="O35" s="18" t="s">
        <v>481</v>
      </c>
      <c r="P35" s="20" t="s">
        <v>481</v>
      </c>
      <c r="Q35" s="18" t="n">
        <v>481.22604283</v>
      </c>
      <c r="R35" s="20" t="n">
        <v>4.88418359</v>
      </c>
    </row>
    <row r="36" spans="1:18">
      <c r="A36" s="15" t="s">
        <v>511</v>
      </c>
      <c r="B36" s="17" t="n">
        <v>6736</v>
      </c>
      <c r="C36" s="18">
        <f>(26.0/B36*100)</f>
        <v/>
      </c>
      <c r="D36" s="19" t="n">
        <v>6710</v>
      </c>
      <c r="E36" s="18" t="n">
        <v>488.24676012</v>
      </c>
      <c r="F36" s="20" t="n">
        <v>3.61295962</v>
      </c>
      <c r="G36" s="18" t="n">
        <v>487.12787585</v>
      </c>
      <c r="H36" s="20" t="n">
        <v>2.44005339</v>
      </c>
      <c r="I36" s="18" t="s">
        <v>481</v>
      </c>
      <c r="J36" s="20" t="s">
        <v>481</v>
      </c>
      <c r="K36" s="18" t="s">
        <v>481</v>
      </c>
      <c r="L36" s="20" t="s">
        <v>481</v>
      </c>
      <c r="M36" s="18" t="s">
        <v>481</v>
      </c>
      <c r="N36" s="20" t="s">
        <v>481</v>
      </c>
      <c r="O36" s="18" t="s">
        <v>481</v>
      </c>
      <c r="P36" s="20" t="s">
        <v>481</v>
      </c>
      <c r="Q36" s="18" t="n">
        <v>477.01106369</v>
      </c>
      <c r="R36" s="20" t="n">
        <v>3.54806702</v>
      </c>
    </row>
    <row r="37" spans="1:18">
      <c r="A37" s="15" t="s">
        <v>512</v>
      </c>
      <c r="B37" s="17" t="n">
        <v>5458</v>
      </c>
      <c r="C37" s="18">
        <f>(62.0/B37*100)</f>
        <v/>
      </c>
      <c r="D37" s="19" t="n">
        <v>5396</v>
      </c>
      <c r="E37" s="18" t="n">
        <v>503.07425168</v>
      </c>
      <c r="F37" s="20" t="n">
        <v>3.47473217</v>
      </c>
      <c r="G37" s="18" t="n">
        <v>498.89320188</v>
      </c>
      <c r="H37" s="20" t="n">
        <v>3.35585995</v>
      </c>
      <c r="I37" s="18" t="s">
        <v>481</v>
      </c>
      <c r="J37" s="20" t="s">
        <v>481</v>
      </c>
      <c r="K37" s="18" t="s">
        <v>481</v>
      </c>
      <c r="L37" s="20" t="s">
        <v>481</v>
      </c>
      <c r="M37" s="18" t="s">
        <v>481</v>
      </c>
      <c r="N37" s="20" t="s">
        <v>481</v>
      </c>
      <c r="O37" s="18" t="s">
        <v>481</v>
      </c>
      <c r="P37" s="20" t="s">
        <v>481</v>
      </c>
      <c r="Q37" s="18" t="n">
        <v>469.926252</v>
      </c>
      <c r="R37" s="20" t="n">
        <v>4.85841005</v>
      </c>
    </row>
    <row r="38" spans="1:18">
      <c r="A38" s="15" t="s">
        <v>513</v>
      </c>
      <c r="B38" s="17" t="n">
        <v>5860</v>
      </c>
      <c r="C38" s="18">
        <f>(16.0/B38*100)</f>
        <v/>
      </c>
      <c r="D38" s="19" t="n">
        <v>5844</v>
      </c>
      <c r="E38" s="18" t="n">
        <v>528.53646425</v>
      </c>
      <c r="F38" s="20" t="n">
        <v>4.09206938</v>
      </c>
      <c r="G38" s="18" t="n">
        <v>526.26068711</v>
      </c>
      <c r="H38" s="20" t="n">
        <v>3.00788851</v>
      </c>
      <c r="I38" s="18" t="s">
        <v>481</v>
      </c>
      <c r="J38" s="20" t="s">
        <v>481</v>
      </c>
      <c r="K38" s="18" t="s">
        <v>481</v>
      </c>
      <c r="L38" s="20" t="s">
        <v>481</v>
      </c>
      <c r="M38" s="18" t="s">
        <v>481</v>
      </c>
      <c r="N38" s="20" t="s">
        <v>481</v>
      </c>
      <c r="O38" s="18" t="s">
        <v>481</v>
      </c>
      <c r="P38" s="20" t="s">
        <v>481</v>
      </c>
      <c r="Q38" s="18" t="n">
        <v>482.65776874</v>
      </c>
      <c r="R38" s="20" t="n">
        <v>5.68717587</v>
      </c>
    </row>
    <row r="39" spans="1:18">
      <c r="A39" s="15" t="s">
        <v>514</v>
      </c>
      <c r="B39" s="17" t="n">
        <v>5895</v>
      </c>
      <c r="C39" s="18">
        <f>(30.0/B39*100)</f>
        <v/>
      </c>
      <c r="D39" s="19" t="n">
        <v>5865</v>
      </c>
      <c r="E39" s="18" t="n">
        <v>422.87572904</v>
      </c>
      <c r="F39" s="20" t="n">
        <v>6.87574976</v>
      </c>
      <c r="G39" s="18" t="n">
        <v>423.10399282</v>
      </c>
      <c r="H39" s="20" t="n">
        <v>4.12053322</v>
      </c>
      <c r="I39" s="18" t="s">
        <v>481</v>
      </c>
      <c r="J39" s="20" t="s">
        <v>481</v>
      </c>
      <c r="K39" s="18" t="s">
        <v>481</v>
      </c>
      <c r="L39" s="20" t="s">
        <v>481</v>
      </c>
      <c r="M39" s="18" t="s">
        <v>481</v>
      </c>
      <c r="N39" s="20" t="s">
        <v>481</v>
      </c>
      <c r="O39" s="18" t="s">
        <v>481</v>
      </c>
      <c r="P39" s="20" t="s">
        <v>481</v>
      </c>
      <c r="Q39" s="18" t="n">
        <v>390.28710672</v>
      </c>
      <c r="R39" s="20" t="n">
        <v>9.50476615</v>
      </c>
    </row>
    <row r="40" spans="1:18">
      <c r="A40" s="15" t="s">
        <v>515</v>
      </c>
      <c r="B40" s="17" t="n">
        <v>14157</v>
      </c>
      <c r="C40" s="18">
        <f>(258.0/B40*100)</f>
        <v/>
      </c>
      <c r="D40" s="19" t="n">
        <v>13899</v>
      </c>
      <c r="E40" s="18" t="n">
        <v>498.22291316</v>
      </c>
      <c r="F40" s="20" t="n">
        <v>3.20194654</v>
      </c>
      <c r="G40" s="18" t="n">
        <v>505.10111807</v>
      </c>
      <c r="H40" s="20" t="n">
        <v>3.04071934</v>
      </c>
      <c r="I40" s="18" t="s">
        <v>481</v>
      </c>
      <c r="J40" s="20" t="s">
        <v>481</v>
      </c>
      <c r="K40" s="18" t="s">
        <v>481</v>
      </c>
      <c r="L40" s="20" t="s">
        <v>481</v>
      </c>
      <c r="M40" s="18" t="s">
        <v>481</v>
      </c>
      <c r="N40" s="20" t="s">
        <v>481</v>
      </c>
      <c r="O40" s="18" t="s">
        <v>481</v>
      </c>
      <c r="P40" s="20" t="s">
        <v>481</v>
      </c>
      <c r="Q40" s="18" t="n">
        <v>463.05672405</v>
      </c>
      <c r="R40" s="20" t="n">
        <v>3.68116448</v>
      </c>
    </row>
    <row r="41" spans="1:18">
      <c r="A41" s="15" t="s">
        <v>516</v>
      </c>
      <c r="B41" s="17" t="n">
        <v>5712</v>
      </c>
      <c r="C41" s="18">
        <f>(40.0/B41*100)</f>
        <v/>
      </c>
      <c r="D41" s="19" t="n">
        <v>5672</v>
      </c>
      <c r="E41" s="18" t="n">
        <v>476.13551711</v>
      </c>
      <c r="F41" s="20" t="n">
        <v>3.63409999</v>
      </c>
      <c r="G41" s="18" t="n">
        <v>470.6380776</v>
      </c>
      <c r="H41" s="20" t="n">
        <v>3.69210123</v>
      </c>
      <c r="I41" s="18" t="s">
        <v>481</v>
      </c>
      <c r="J41" s="20" t="s">
        <v>481</v>
      </c>
      <c r="K41" s="18" t="s">
        <v>481</v>
      </c>
      <c r="L41" s="20" t="s">
        <v>481</v>
      </c>
      <c r="M41" s="18" t="s">
        <v>481</v>
      </c>
      <c r="N41" s="20" t="s">
        <v>481</v>
      </c>
      <c r="O41" s="18" t="s">
        <v>481</v>
      </c>
      <c r="P41" s="20" t="s">
        <v>481</v>
      </c>
      <c r="Q41" s="18" t="n">
        <v>453.82899818</v>
      </c>
      <c r="R41" s="20" t="n">
        <v>5.45767428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384.99504176</v>
      </c>
      <c r="F45" s="20" t="n">
        <v>8.377034180000001</v>
      </c>
      <c r="G45" s="18" t="n">
        <v>365.92099409</v>
      </c>
      <c r="H45" s="20" t="n">
        <v>3.23189143</v>
      </c>
      <c r="I45" s="18" t="s">
        <v>481</v>
      </c>
      <c r="J45" s="20" t="s">
        <v>481</v>
      </c>
      <c r="K45" s="18" t="s">
        <v>481</v>
      </c>
      <c r="L45" s="20" t="s">
        <v>481</v>
      </c>
      <c r="M45" s="18" t="n">
        <v>351.83688576</v>
      </c>
      <c r="N45" s="20" t="n">
        <v>30.590292</v>
      </c>
      <c r="O45" s="18" t="n">
        <v>352.34713724</v>
      </c>
      <c r="P45" s="20" t="n">
        <v>24.84988546</v>
      </c>
      <c r="Q45" s="18" t="n">
        <v>347.41190249</v>
      </c>
      <c r="R45" s="20" t="n">
        <v>3.13682864</v>
      </c>
    </row>
    <row r="46" spans="1:18">
      <c r="A46" s="15" t="s">
        <v>521</v>
      </c>
      <c r="B46" s="17" t="n">
        <v>23141</v>
      </c>
      <c r="C46" s="18">
        <f>(1130.0/B46*100)</f>
        <v/>
      </c>
      <c r="D46" s="19" t="n">
        <v>22011</v>
      </c>
      <c r="E46" s="18" t="n">
        <v>397.45160587</v>
      </c>
      <c r="F46" s="20" t="n">
        <v>6.18528376</v>
      </c>
      <c r="G46" s="18" t="n">
        <v>384.09460415</v>
      </c>
      <c r="H46" s="20" t="n">
        <v>2.66565429</v>
      </c>
      <c r="I46" s="18" t="s">
        <v>481</v>
      </c>
      <c r="J46" s="20" t="s">
        <v>481</v>
      </c>
      <c r="K46" s="18" t="s">
        <v>481</v>
      </c>
      <c r="L46" s="20" t="s">
        <v>481</v>
      </c>
      <c r="M46" s="18" t="s">
        <v>481</v>
      </c>
      <c r="N46" s="20" t="s">
        <v>481</v>
      </c>
      <c r="O46" s="18" t="s">
        <v>481</v>
      </c>
      <c r="P46" s="20" t="s">
        <v>481</v>
      </c>
      <c r="Q46" s="18" t="n">
        <v>346.67748498</v>
      </c>
      <c r="R46" s="20" t="n">
        <v>5.37937521</v>
      </c>
    </row>
    <row r="47" spans="1:18">
      <c r="A47" s="15" t="s">
        <v>522</v>
      </c>
      <c r="B47" s="17" t="n">
        <v>5928</v>
      </c>
      <c r="C47" s="18">
        <f>(70.0/B47*100)</f>
        <v/>
      </c>
      <c r="D47" s="19" t="n">
        <v>5858</v>
      </c>
      <c r="E47" s="18" t="n">
        <v>458.80332105</v>
      </c>
      <c r="F47" s="20" t="n">
        <v>5.55110303</v>
      </c>
      <c r="G47" s="18" t="n">
        <v>446.0139552</v>
      </c>
      <c r="H47" s="20" t="n">
        <v>3.84422739</v>
      </c>
      <c r="I47" s="18" t="s">
        <v>481</v>
      </c>
      <c r="J47" s="20" t="s">
        <v>481</v>
      </c>
      <c r="K47" s="18" t="s">
        <v>481</v>
      </c>
      <c r="L47" s="20" t="s">
        <v>481</v>
      </c>
      <c r="M47" s="18" t="s">
        <v>481</v>
      </c>
      <c r="N47" s="20" t="s">
        <v>481</v>
      </c>
      <c r="O47" s="18" t="s">
        <v>481</v>
      </c>
      <c r="P47" s="20" t="s">
        <v>481</v>
      </c>
      <c r="Q47" s="18" t="n">
        <v>414.14031089</v>
      </c>
      <c r="R47" s="20" t="n">
        <v>5.61062339</v>
      </c>
    </row>
    <row r="48" spans="1:18">
      <c r="A48" s="15" t="s">
        <v>523</v>
      </c>
      <c r="B48" s="17" t="n">
        <v>9841</v>
      </c>
      <c r="C48" s="18">
        <f>(7.0/B48*100)</f>
        <v/>
      </c>
      <c r="D48" s="19" t="n">
        <v>9834</v>
      </c>
      <c r="E48" s="18" t="n">
        <v>581.51736578</v>
      </c>
      <c r="F48" s="20" t="n">
        <v>10.52621926</v>
      </c>
      <c r="G48" s="18" t="n">
        <v>527.97107553</v>
      </c>
      <c r="H48" s="20" t="n">
        <v>4.49100679</v>
      </c>
      <c r="I48" s="18" t="s">
        <v>481</v>
      </c>
      <c r="J48" s="20" t="s">
        <v>481</v>
      </c>
      <c r="K48" s="18" t="s">
        <v>481</v>
      </c>
      <c r="L48" s="20" t="s">
        <v>481</v>
      </c>
      <c r="M48" s="18" t="s">
        <v>481</v>
      </c>
      <c r="N48" s="20" t="s">
        <v>481</v>
      </c>
      <c r="O48" s="18" t="s">
        <v>481</v>
      </c>
      <c r="P48" s="20" t="s">
        <v>481</v>
      </c>
      <c r="Q48" s="18" t="n">
        <v>477.55766109</v>
      </c>
      <c r="R48" s="20" t="n">
        <v>11.01523771</v>
      </c>
    </row>
    <row r="49" spans="1:18">
      <c r="A49" s="15" t="s">
        <v>524</v>
      </c>
      <c r="B49" s="17" t="n">
        <v>6349</v>
      </c>
      <c r="C49" s="18">
        <f>(56.0/B49*100)</f>
        <v/>
      </c>
      <c r="D49" s="19" t="n">
        <v>6293</v>
      </c>
      <c r="E49" s="18" t="n">
        <v>423.20807323</v>
      </c>
      <c r="F49" s="20" t="n">
        <v>4.05638254</v>
      </c>
      <c r="G49" s="18" t="n">
        <v>408.95691766</v>
      </c>
      <c r="H49" s="20" t="n">
        <v>3.29856801</v>
      </c>
      <c r="I49" s="18" t="s">
        <v>481</v>
      </c>
      <c r="J49" s="20" t="s">
        <v>481</v>
      </c>
      <c r="K49" s="18" t="s">
        <v>481</v>
      </c>
      <c r="L49" s="20" t="s">
        <v>481</v>
      </c>
      <c r="M49" s="18" t="n">
        <v>346.6388</v>
      </c>
      <c r="N49" s="20" t="n">
        <v>29.7127972</v>
      </c>
      <c r="O49" s="18" t="n">
        <v>448.1345</v>
      </c>
      <c r="P49" s="20" t="n">
        <v>27.69353636</v>
      </c>
      <c r="Q49" s="18" t="n">
        <v>380.17470017</v>
      </c>
      <c r="R49" s="20" t="n">
        <v>5.35028397</v>
      </c>
    </row>
    <row r="50" spans="1:18">
      <c r="A50" s="15" t="s">
        <v>525</v>
      </c>
      <c r="B50" s="17" t="n">
        <v>11795</v>
      </c>
      <c r="C50" s="18">
        <f>(218.0/B50*100)</f>
        <v/>
      </c>
      <c r="D50" s="19" t="n">
        <v>11577</v>
      </c>
      <c r="E50" s="18" t="n">
        <v>403.96261349</v>
      </c>
      <c r="F50" s="20" t="n">
        <v>3.05735675</v>
      </c>
      <c r="G50" s="18" t="n">
        <v>386.63320906</v>
      </c>
      <c r="H50" s="20" t="n">
        <v>2.2299664</v>
      </c>
      <c r="I50" s="18" t="s">
        <v>481</v>
      </c>
      <c r="J50" s="20" t="s">
        <v>481</v>
      </c>
      <c r="K50" s="18" t="s">
        <v>481</v>
      </c>
      <c r="L50" s="20" t="s">
        <v>481</v>
      </c>
      <c r="M50" s="18" t="s">
        <v>481</v>
      </c>
      <c r="N50" s="20" t="s">
        <v>481</v>
      </c>
      <c r="O50" s="18" t="s">
        <v>481</v>
      </c>
      <c r="P50" s="20" t="s">
        <v>481</v>
      </c>
      <c r="Q50" s="18" t="n">
        <v>355.88483559</v>
      </c>
      <c r="R50" s="20" t="n">
        <v>6.1006887</v>
      </c>
    </row>
    <row r="51" spans="1:18">
      <c r="A51" s="15" t="s">
        <v>526</v>
      </c>
      <c r="B51" s="17" t="n">
        <v>6866</v>
      </c>
      <c r="C51" s="18">
        <f>(116.0/B51*100)</f>
        <v/>
      </c>
      <c r="D51" s="19" t="n">
        <v>6750</v>
      </c>
      <c r="E51" s="18" t="n">
        <v>414.45375474</v>
      </c>
      <c r="F51" s="20" t="n">
        <v>3.54801468</v>
      </c>
      <c r="G51" s="18" t="n">
        <v>402.22629801</v>
      </c>
      <c r="H51" s="20" t="n">
        <v>2.50825336</v>
      </c>
      <c r="I51" s="18" t="s">
        <v>481</v>
      </c>
      <c r="J51" s="20" t="s">
        <v>481</v>
      </c>
      <c r="K51" s="18" t="s">
        <v>481</v>
      </c>
      <c r="L51" s="20" t="s">
        <v>481</v>
      </c>
      <c r="M51" s="18" t="s">
        <v>481</v>
      </c>
      <c r="N51" s="20" t="s">
        <v>481</v>
      </c>
      <c r="O51" s="18" t="s">
        <v>481</v>
      </c>
      <c r="P51" s="20" t="s">
        <v>481</v>
      </c>
      <c r="Q51" s="18" t="n">
        <v>375.72764711</v>
      </c>
      <c r="R51" s="20" t="n">
        <v>4.12110784</v>
      </c>
    </row>
    <row r="52" spans="1:18">
      <c r="A52" s="15" t="s">
        <v>527</v>
      </c>
      <c r="B52" s="17" t="n">
        <v>5809</v>
      </c>
      <c r="C52" s="18">
        <f>(70.0/B52*100)</f>
        <v/>
      </c>
      <c r="D52" s="19" t="n">
        <v>5739</v>
      </c>
      <c r="E52" s="18" t="n">
        <v>447.31983021</v>
      </c>
      <c r="F52" s="20" t="n">
        <v>4.08064331</v>
      </c>
      <c r="G52" s="18" t="n">
        <v>475.52874645</v>
      </c>
      <c r="H52" s="20" t="n">
        <v>2.92295398</v>
      </c>
      <c r="I52" s="18" t="s">
        <v>481</v>
      </c>
      <c r="J52" s="20" t="s">
        <v>481</v>
      </c>
      <c r="K52" s="18" t="s">
        <v>481</v>
      </c>
      <c r="L52" s="20" t="s">
        <v>481</v>
      </c>
      <c r="M52" s="18" t="s">
        <v>481</v>
      </c>
      <c r="N52" s="20" t="s">
        <v>481</v>
      </c>
      <c r="O52" s="18" t="s">
        <v>481</v>
      </c>
      <c r="P52" s="20" t="s">
        <v>481</v>
      </c>
      <c r="Q52" s="18" t="n">
        <v>434.31837163</v>
      </c>
      <c r="R52" s="20" t="n">
        <v>5.0692669</v>
      </c>
    </row>
    <row r="53" spans="1:18">
      <c r="A53" s="15" t="s">
        <v>528</v>
      </c>
      <c r="B53" s="17" t="n">
        <v>5571</v>
      </c>
      <c r="C53" s="18">
        <f>(84.0/B53*100)</f>
        <v/>
      </c>
      <c r="D53" s="19" t="n">
        <v>5487</v>
      </c>
      <c r="E53" s="18" t="n">
        <v>435.72283607</v>
      </c>
      <c r="F53" s="20" t="n">
        <v>4.88649972</v>
      </c>
      <c r="G53" s="18" t="n">
        <v>444.75547881</v>
      </c>
      <c r="H53" s="20" t="n">
        <v>2.03561718</v>
      </c>
      <c r="I53" s="18" t="s">
        <v>481</v>
      </c>
      <c r="J53" s="20" t="s">
        <v>481</v>
      </c>
      <c r="K53" s="18" t="s">
        <v>481</v>
      </c>
      <c r="L53" s="20" t="s">
        <v>481</v>
      </c>
      <c r="M53" s="18" t="s">
        <v>481</v>
      </c>
      <c r="N53" s="20" t="s">
        <v>481</v>
      </c>
      <c r="O53" s="18" t="s">
        <v>481</v>
      </c>
      <c r="P53" s="20" t="s">
        <v>481</v>
      </c>
      <c r="Q53" s="18" t="n">
        <v>414.10607548</v>
      </c>
      <c r="R53" s="20" t="n">
        <v>3.63226423</v>
      </c>
    </row>
    <row r="54" spans="1:18">
      <c r="A54" s="15" t="s">
        <v>529</v>
      </c>
      <c r="B54" s="17" t="n">
        <v>4740</v>
      </c>
      <c r="C54" s="18">
        <f>(38.0/B54*100)</f>
        <v/>
      </c>
      <c r="D54" s="19" t="n">
        <v>4702</v>
      </c>
      <c r="E54" s="18" t="n">
        <v>345.16330461</v>
      </c>
      <c r="F54" s="20" t="n">
        <v>6.13483312</v>
      </c>
      <c r="G54" s="18" t="n">
        <v>338.55480807</v>
      </c>
      <c r="H54" s="20" t="n">
        <v>3.22795725</v>
      </c>
      <c r="I54" s="18" t="s">
        <v>481</v>
      </c>
      <c r="J54" s="20" t="s">
        <v>481</v>
      </c>
      <c r="K54" s="18" t="s">
        <v>481</v>
      </c>
      <c r="L54" s="20" t="s">
        <v>481</v>
      </c>
      <c r="M54" s="18" t="s">
        <v>481</v>
      </c>
      <c r="N54" s="20" t="s">
        <v>481</v>
      </c>
      <c r="O54" s="18" t="s">
        <v>481</v>
      </c>
      <c r="P54" s="20" t="s">
        <v>481</v>
      </c>
      <c r="Q54" s="18" t="n">
        <v>301.12359265</v>
      </c>
      <c r="R54" s="20" t="n">
        <v>2.95844616</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(76.0/B56*100)</f>
        <v/>
      </c>
      <c r="D56" s="19" t="n">
        <v>5283</v>
      </c>
      <c r="E56" s="18" t="n">
        <v>556.28888005</v>
      </c>
      <c r="F56" s="20" t="n">
        <v>8.678315230000001</v>
      </c>
      <c r="G56" s="18" t="n">
        <v>548.42731928</v>
      </c>
      <c r="H56" s="20" t="n">
        <v>2.77138297</v>
      </c>
      <c r="I56" s="18" t="s">
        <v>481</v>
      </c>
      <c r="J56" s="20" t="s">
        <v>481</v>
      </c>
      <c r="K56" s="18" t="s">
        <v>481</v>
      </c>
      <c r="L56" s="20" t="s">
        <v>481</v>
      </c>
      <c r="M56" s="18" t="s">
        <v>481</v>
      </c>
      <c r="N56" s="20" t="s">
        <v>481</v>
      </c>
      <c r="O56" s="18" t="s">
        <v>481</v>
      </c>
      <c r="P56" s="20" t="s">
        <v>481</v>
      </c>
      <c r="Q56" s="18" t="n">
        <v>518.0383988</v>
      </c>
      <c r="R56" s="20" t="n">
        <v>7.90429246</v>
      </c>
    </row>
    <row r="57" spans="1:18">
      <c r="A57" s="15" t="s">
        <v>532</v>
      </c>
      <c r="B57" s="17" t="n">
        <v>6513</v>
      </c>
      <c r="C57" s="18">
        <f>(0.0/B57*100)</f>
        <v/>
      </c>
      <c r="D57" s="19" t="n">
        <v>6513</v>
      </c>
      <c r="E57" s="18" t="n">
        <v>421.88627311</v>
      </c>
      <c r="F57" s="20" t="n">
        <v>12.64947382</v>
      </c>
      <c r="G57" s="18" t="n">
        <v>385.73663329</v>
      </c>
      <c r="H57" s="20" t="n">
        <v>3.40777436</v>
      </c>
      <c r="I57" s="18" t="s">
        <v>481</v>
      </c>
      <c r="J57" s="20" t="s">
        <v>481</v>
      </c>
      <c r="K57" s="18" t="s">
        <v>481</v>
      </c>
      <c r="L57" s="20" t="s">
        <v>481</v>
      </c>
      <c r="M57" s="18" t="s">
        <v>481</v>
      </c>
      <c r="N57" s="20" t="s">
        <v>481</v>
      </c>
      <c r="O57" s="18" t="n">
        <v>324.2701256</v>
      </c>
      <c r="P57" s="20" t="n">
        <v>43.35843819</v>
      </c>
      <c r="Q57" s="18" t="n">
        <v>384.70486103</v>
      </c>
      <c r="R57" s="20" t="n">
        <v>5.10319524</v>
      </c>
    </row>
    <row r="58" spans="1:18">
      <c r="A58" s="15" t="s">
        <v>533</v>
      </c>
      <c r="B58" s="17" t="n">
        <v>7267</v>
      </c>
      <c r="C58" s="18">
        <f>(10.0/B58*100)</f>
        <v/>
      </c>
      <c r="D58" s="19" t="n">
        <v>7257</v>
      </c>
      <c r="E58" s="18" t="n">
        <v>399.18869538</v>
      </c>
      <c r="F58" s="20" t="n">
        <v>3.50480535</v>
      </c>
      <c r="G58" s="18" t="n">
        <v>376.20988628</v>
      </c>
      <c r="H58" s="20" t="n">
        <v>2.88331547</v>
      </c>
      <c r="I58" s="18" t="s">
        <v>481</v>
      </c>
      <c r="J58" s="20" t="s">
        <v>481</v>
      </c>
      <c r="K58" s="18" t="s">
        <v>481</v>
      </c>
      <c r="L58" s="20" t="s">
        <v>481</v>
      </c>
      <c r="M58" s="18" t="n">
        <v>343.34141476</v>
      </c>
      <c r="N58" s="20" t="n">
        <v>51.80996321</v>
      </c>
      <c r="O58" s="18" t="n">
        <v>285.80357503</v>
      </c>
      <c r="P58" s="20" t="n">
        <v>24.54630332</v>
      </c>
      <c r="Q58" s="18" t="n">
        <v>373.63965931</v>
      </c>
      <c r="R58" s="20" t="n">
        <v>5.25230445</v>
      </c>
    </row>
    <row r="59" spans="1:18">
      <c r="A59" s="15" t="s">
        <v>534</v>
      </c>
      <c r="B59" s="17" t="n">
        <v>4826</v>
      </c>
      <c r="C59" s="18">
        <f>(26.0/B59*100)</f>
        <v/>
      </c>
      <c r="D59" s="19" t="n">
        <v>4800</v>
      </c>
      <c r="E59" s="18" t="n">
        <v>351.47074593</v>
      </c>
      <c r="F59" s="20" t="n">
        <v>4.19181859</v>
      </c>
      <c r="G59" s="18" t="n">
        <v>371.49575485</v>
      </c>
      <c r="H59" s="20" t="n">
        <v>1.82071828</v>
      </c>
      <c r="I59" s="18" t="s">
        <v>481</v>
      </c>
      <c r="J59" s="20" t="s">
        <v>481</v>
      </c>
      <c r="K59" s="18" t="s">
        <v>481</v>
      </c>
      <c r="L59" s="20" t="s">
        <v>481</v>
      </c>
      <c r="M59" s="18" t="s">
        <v>481</v>
      </c>
      <c r="N59" s="20" t="s">
        <v>481</v>
      </c>
      <c r="O59" s="18" t="n">
        <v>304.96779144</v>
      </c>
      <c r="P59" s="20" t="n">
        <v>18.91605698</v>
      </c>
      <c r="Q59" s="18" t="n">
        <v>341.02967237</v>
      </c>
      <c r="R59" s="20" t="n">
        <v>3.43386228</v>
      </c>
    </row>
    <row r="60" spans="1:18">
      <c r="A60" s="15" t="s">
        <v>535</v>
      </c>
      <c r="B60" s="17" t="n">
        <v>4546</v>
      </c>
      <c r="C60" s="18">
        <f>(15.0/B60*100)</f>
        <v/>
      </c>
      <c r="D60" s="19" t="n">
        <v>4531</v>
      </c>
      <c r="E60" s="18" t="n">
        <v>403.44995558</v>
      </c>
      <c r="F60" s="20" t="n">
        <v>7.97633075</v>
      </c>
      <c r="G60" s="18" t="n">
        <v>399.87102635</v>
      </c>
      <c r="H60" s="20" t="n">
        <v>3.88742762</v>
      </c>
      <c r="I60" s="18" t="s">
        <v>481</v>
      </c>
      <c r="J60" s="20" t="s">
        <v>481</v>
      </c>
      <c r="K60" s="18" t="s">
        <v>481</v>
      </c>
      <c r="L60" s="20" t="s">
        <v>481</v>
      </c>
      <c r="M60" s="18" t="s">
        <v>481</v>
      </c>
      <c r="N60" s="20" t="s">
        <v>481</v>
      </c>
      <c r="O60" s="18" t="n">
        <v>437.00689681</v>
      </c>
      <c r="P60" s="20" t="n">
        <v>42.45258011</v>
      </c>
      <c r="Q60" s="18" t="n">
        <v>382.38177095</v>
      </c>
      <c r="R60" s="20" t="n">
        <v>5.52530211</v>
      </c>
    </row>
    <row r="61" spans="1:18">
      <c r="A61" s="15" t="s">
        <v>536</v>
      </c>
      <c r="B61" s="17" t="n">
        <v>6525</v>
      </c>
      <c r="C61" s="18">
        <f>(135.0/B61*100)</f>
        <v/>
      </c>
      <c r="D61" s="19" t="n">
        <v>6390</v>
      </c>
      <c r="E61" s="18" t="n">
        <v>485.20098423</v>
      </c>
      <c r="F61" s="20" t="n">
        <v>2.67537955</v>
      </c>
      <c r="G61" s="18" t="n">
        <v>482.70839969</v>
      </c>
      <c r="H61" s="20" t="n">
        <v>2.84731316</v>
      </c>
      <c r="I61" s="18" t="s">
        <v>481</v>
      </c>
      <c r="J61" s="20" t="s">
        <v>481</v>
      </c>
      <c r="K61" s="18" t="s">
        <v>481</v>
      </c>
      <c r="L61" s="20" t="s">
        <v>481</v>
      </c>
      <c r="M61" s="18" t="s">
        <v>481</v>
      </c>
      <c r="N61" s="20" t="s">
        <v>481</v>
      </c>
      <c r="O61" s="18" t="s">
        <v>481</v>
      </c>
      <c r="P61" s="20" t="s">
        <v>481</v>
      </c>
      <c r="Q61" s="18" t="n">
        <v>451.80233074</v>
      </c>
      <c r="R61" s="20" t="n">
        <v>4.65174584</v>
      </c>
    </row>
    <row r="62" spans="1:18">
      <c r="A62" s="15" t="s">
        <v>537</v>
      </c>
      <c r="B62" s="17" t="n">
        <v>4476</v>
      </c>
      <c r="C62" s="18">
        <f>(3.0/B62*100)</f>
        <v/>
      </c>
      <c r="D62" s="19" t="n">
        <v>4473</v>
      </c>
      <c r="E62" s="18" t="n">
        <v>553.0224584600001</v>
      </c>
      <c r="F62" s="20" t="n">
        <v>3.42577691</v>
      </c>
      <c r="G62" s="18" t="n">
        <v>543.18865171</v>
      </c>
      <c r="H62" s="20" t="n">
        <v>1.38982114</v>
      </c>
      <c r="I62" s="18" t="s">
        <v>481</v>
      </c>
      <c r="J62" s="20" t="s">
        <v>481</v>
      </c>
      <c r="K62" s="18" t="s">
        <v>481</v>
      </c>
      <c r="L62" s="20" t="s">
        <v>481</v>
      </c>
      <c r="M62" s="18" t="s">
        <v>481</v>
      </c>
      <c r="N62" s="20" t="s">
        <v>481</v>
      </c>
      <c r="O62" s="18" t="s">
        <v>481</v>
      </c>
      <c r="P62" s="20" t="s">
        <v>481</v>
      </c>
      <c r="Q62" s="18" t="n">
        <v>521.03480073</v>
      </c>
      <c r="R62" s="20" t="n">
        <v>8.2038058</v>
      </c>
    </row>
    <row r="63" spans="1:18">
      <c r="A63" s="15" t="s">
        <v>538</v>
      </c>
      <c r="B63" s="17" t="n">
        <v>5324</v>
      </c>
      <c r="C63" s="18">
        <f>(13.0/B63*100)</f>
        <v/>
      </c>
      <c r="D63" s="19" t="n">
        <v>5311</v>
      </c>
      <c r="E63" s="18" t="n">
        <v>378.53541661</v>
      </c>
      <c r="F63" s="20" t="n">
        <v>3.60669723</v>
      </c>
      <c r="G63" s="18" t="n">
        <v>381.12990815</v>
      </c>
      <c r="H63" s="20" t="n">
        <v>1.97126084</v>
      </c>
      <c r="I63" s="18" t="s">
        <v>481</v>
      </c>
      <c r="J63" s="20" t="s">
        <v>481</v>
      </c>
      <c r="K63" s="18" t="s">
        <v>481</v>
      </c>
      <c r="L63" s="20" t="s">
        <v>481</v>
      </c>
      <c r="M63" s="18" t="n">
        <v>374.61268058</v>
      </c>
      <c r="N63" s="20" t="n">
        <v>100.6845255</v>
      </c>
      <c r="O63" s="18" t="n">
        <v>335.68778796</v>
      </c>
      <c r="P63" s="20" t="n">
        <v>29.19898192</v>
      </c>
      <c r="Q63" s="18" t="n">
        <v>349.64686388</v>
      </c>
      <c r="R63" s="20" t="n">
        <v>2.95840782</v>
      </c>
    </row>
    <row r="64" spans="1:18">
      <c r="A64" s="15" t="s">
        <v>539</v>
      </c>
      <c r="B64" s="17" t="n">
        <v>3634</v>
      </c>
      <c r="C64" s="18">
        <f>(3.0/B64*100)</f>
        <v/>
      </c>
      <c r="D64" s="19" t="n">
        <v>3631</v>
      </c>
      <c r="E64" s="18" t="n">
        <v>501.42500433</v>
      </c>
      <c r="F64" s="20" t="n">
        <v>5.29164939</v>
      </c>
      <c r="G64" s="18" t="n">
        <v>484.69059645</v>
      </c>
      <c r="H64" s="20" t="n">
        <v>2.09962233</v>
      </c>
      <c r="I64" s="18" t="s">
        <v>481</v>
      </c>
      <c r="J64" s="20" t="s">
        <v>481</v>
      </c>
      <c r="K64" s="18" t="s">
        <v>481</v>
      </c>
      <c r="L64" s="20" t="s">
        <v>481</v>
      </c>
      <c r="M64" s="18" t="n">
        <v>452.2561</v>
      </c>
      <c r="N64" s="20" t="n">
        <v>23.15776835</v>
      </c>
      <c r="O64" s="18" t="n">
        <v>464.4697031</v>
      </c>
      <c r="P64" s="20" t="n">
        <v>61.26231842</v>
      </c>
      <c r="Q64" s="18" t="n">
        <v>419.96333052</v>
      </c>
      <c r="R64" s="20" t="n">
        <v>5.66035568</v>
      </c>
    </row>
    <row r="65" spans="1:18">
      <c r="A65" s="15" t="s">
        <v>540</v>
      </c>
      <c r="B65" s="17" t="n">
        <v>5325</v>
      </c>
      <c r="C65" s="18">
        <f>(14.0/B65*100)</f>
        <v/>
      </c>
      <c r="D65" s="19" t="n">
        <v>5311</v>
      </c>
      <c r="E65" s="18" t="n">
        <v>427.86881949</v>
      </c>
      <c r="F65" s="20" t="n">
        <v>4.13109112</v>
      </c>
      <c r="G65" s="18" t="n">
        <v>425.59791934</v>
      </c>
      <c r="H65" s="20" t="n">
        <v>2.93983489</v>
      </c>
      <c r="I65" s="18" t="s">
        <v>481</v>
      </c>
      <c r="J65" s="20" t="s">
        <v>481</v>
      </c>
      <c r="K65" s="18" t="s">
        <v>481</v>
      </c>
      <c r="L65" s="20" t="s">
        <v>481</v>
      </c>
      <c r="M65" s="18" t="n">
        <v>333.85517497</v>
      </c>
      <c r="N65" s="20" t="n">
        <v>22.96589147</v>
      </c>
      <c r="O65" s="18" t="n">
        <v>391.16295621</v>
      </c>
      <c r="P65" s="20" t="n">
        <v>68.09795990000001</v>
      </c>
      <c r="Q65" s="18" t="n">
        <v>391.64632707</v>
      </c>
      <c r="R65" s="20" t="n">
        <v>4.36911354</v>
      </c>
    </row>
    <row r="66" spans="1:18">
      <c r="A66" s="15" t="s">
        <v>541</v>
      </c>
      <c r="B66" s="17" t="n">
        <v>5665</v>
      </c>
      <c r="C66" s="18">
        <f>(74.0/B66*100)</f>
        <v/>
      </c>
      <c r="D66" s="19" t="n">
        <v>5591</v>
      </c>
      <c r="E66" s="18" t="n">
        <v>425.24445747</v>
      </c>
      <c r="F66" s="20" t="n">
        <v>2.305717</v>
      </c>
      <c r="G66" s="18" t="n">
        <v>422.25281563</v>
      </c>
      <c r="H66" s="20" t="n">
        <v>2.44702445</v>
      </c>
      <c r="I66" s="18" t="s">
        <v>481</v>
      </c>
      <c r="J66" s="20" t="s">
        <v>481</v>
      </c>
      <c r="K66" s="18" t="s">
        <v>481</v>
      </c>
      <c r="L66" s="20" t="s">
        <v>481</v>
      </c>
      <c r="M66" s="18" t="s">
        <v>481</v>
      </c>
      <c r="N66" s="20" t="s">
        <v>481</v>
      </c>
      <c r="O66" s="18" t="s">
        <v>481</v>
      </c>
      <c r="P66" s="20" t="s">
        <v>481</v>
      </c>
      <c r="Q66" s="18" t="n">
        <v>394.61095342</v>
      </c>
      <c r="R66" s="20" t="n">
        <v>3.34404913</v>
      </c>
    </row>
    <row r="67" spans="1:18">
      <c r="A67" s="15" t="s">
        <v>542</v>
      </c>
      <c r="B67" s="17" t="n">
        <v>6971</v>
      </c>
      <c r="C67" s="18">
        <f>(21.0/B67*100)</f>
        <v/>
      </c>
      <c r="D67" s="19" t="n">
        <v>6950</v>
      </c>
      <c r="E67" s="18" t="n">
        <v>419.98708393</v>
      </c>
      <c r="F67" s="20" t="n">
        <v>4.70295083</v>
      </c>
      <c r="G67" s="18" t="n">
        <v>384.35143532</v>
      </c>
      <c r="H67" s="20" t="n">
        <v>2.61545268</v>
      </c>
      <c r="I67" s="18" t="s">
        <v>481</v>
      </c>
      <c r="J67" s="20" t="s">
        <v>481</v>
      </c>
      <c r="K67" s="18" t="s">
        <v>481</v>
      </c>
      <c r="L67" s="20" t="s">
        <v>481</v>
      </c>
      <c r="M67" s="18" t="s">
        <v>481</v>
      </c>
      <c r="N67" s="20" t="s">
        <v>481</v>
      </c>
      <c r="O67" s="18" t="s">
        <v>481</v>
      </c>
      <c r="P67" s="20" t="s">
        <v>481</v>
      </c>
      <c r="Q67" s="18" t="n">
        <v>361.93712448</v>
      </c>
      <c r="R67" s="20" t="n">
        <v>5.13005434</v>
      </c>
    </row>
    <row r="68" spans="1:18">
      <c r="A68" s="15" t="s">
        <v>543</v>
      </c>
      <c r="B68" s="17" t="n">
        <v>12083</v>
      </c>
      <c r="C68" s="18">
        <f>(26.0/B68*100)</f>
        <v/>
      </c>
      <c r="D68" s="19" t="n">
        <v>12057</v>
      </c>
      <c r="E68" s="18" t="n">
        <v>414.10392265</v>
      </c>
      <c r="F68" s="20" t="n">
        <v>1.95209811</v>
      </c>
      <c r="G68" s="18" t="n">
        <v>400.74933018</v>
      </c>
      <c r="H68" s="20" t="n">
        <v>1.81929757</v>
      </c>
      <c r="I68" s="18" t="s">
        <v>481</v>
      </c>
      <c r="J68" s="20" t="s">
        <v>481</v>
      </c>
      <c r="K68" s="18" t="s">
        <v>481</v>
      </c>
      <c r="L68" s="20" t="s">
        <v>481</v>
      </c>
      <c r="M68" s="18" t="s">
        <v>481</v>
      </c>
      <c r="N68" s="20" t="s">
        <v>481</v>
      </c>
      <c r="O68" s="18" t="s">
        <v>481</v>
      </c>
      <c r="P68" s="20" t="s">
        <v>481</v>
      </c>
      <c r="Q68" s="18" t="n">
        <v>390.69867142</v>
      </c>
      <c r="R68" s="20" t="n">
        <v>2.93857094</v>
      </c>
    </row>
    <row r="69" spans="1:18">
      <c r="A69" s="15" t="s">
        <v>544</v>
      </c>
      <c r="B69" s="17" t="n">
        <v>4876</v>
      </c>
      <c r="C69" s="18">
        <f>(0.0/B69*100)</f>
        <v/>
      </c>
      <c r="D69" s="19" t="n">
        <v>4876</v>
      </c>
      <c r="E69" s="18" t="n">
        <v>451.81630026</v>
      </c>
      <c r="F69" s="20" t="n">
        <v>5.20054506</v>
      </c>
      <c r="G69" s="18" t="n">
        <v>442.74040581</v>
      </c>
      <c r="H69" s="20" t="n">
        <v>3.74162728</v>
      </c>
      <c r="I69" s="18" t="s">
        <v>481</v>
      </c>
      <c r="J69" s="20" t="s">
        <v>481</v>
      </c>
      <c r="K69" s="18" t="s">
        <v>481</v>
      </c>
      <c r="L69" s="20" t="s">
        <v>481</v>
      </c>
      <c r="M69" s="18" t="s">
        <v>481</v>
      </c>
      <c r="N69" s="20" t="s">
        <v>481</v>
      </c>
      <c r="O69" s="18" t="s">
        <v>481</v>
      </c>
      <c r="P69" s="20" t="s">
        <v>481</v>
      </c>
      <c r="Q69" s="18" t="n">
        <v>424.65829687</v>
      </c>
      <c r="R69" s="20" t="n">
        <v>8.48364525</v>
      </c>
    </row>
    <row r="70" spans="1:18">
      <c r="A70" s="15" t="s">
        <v>545</v>
      </c>
      <c r="B70" s="17" t="n">
        <v>6036</v>
      </c>
      <c r="C70" s="18">
        <f>(223.0/B70*100)</f>
        <v/>
      </c>
      <c r="D70" s="19" t="n">
        <v>5813</v>
      </c>
      <c r="E70" s="18" t="n">
        <v>491.44361426</v>
      </c>
      <c r="F70" s="20" t="n">
        <v>3.47411376</v>
      </c>
      <c r="G70" s="18" t="n">
        <v>508.74115644</v>
      </c>
      <c r="H70" s="20" t="n">
        <v>4.28508846</v>
      </c>
      <c r="I70" s="18" t="s">
        <v>481</v>
      </c>
      <c r="J70" s="20" t="s">
        <v>481</v>
      </c>
      <c r="K70" s="18" t="s">
        <v>481</v>
      </c>
      <c r="L70" s="20" t="s">
        <v>481</v>
      </c>
      <c r="M70" s="18" t="s">
        <v>481</v>
      </c>
      <c r="N70" s="20" t="s">
        <v>481</v>
      </c>
      <c r="O70" s="18" t="s">
        <v>481</v>
      </c>
      <c r="P70" s="20" t="s">
        <v>481</v>
      </c>
      <c r="Q70" s="18" t="n">
        <v>476.77211096</v>
      </c>
      <c r="R70" s="20" t="n">
        <v>3.82198103</v>
      </c>
    </row>
    <row r="71" spans="1:18">
      <c r="A71" s="15" t="s">
        <v>546</v>
      </c>
      <c r="B71" s="17" t="n">
        <v>6115</v>
      </c>
      <c r="C71" s="18">
        <f>(17.0/B71*100)</f>
        <v/>
      </c>
      <c r="D71" s="19" t="n">
        <v>6098</v>
      </c>
      <c r="E71" s="18" t="n">
        <v>568.33335299</v>
      </c>
      <c r="F71" s="20" t="n">
        <v>2.9588032</v>
      </c>
      <c r="G71" s="18" t="n">
        <v>566.0594225900001</v>
      </c>
      <c r="H71" s="20" t="n">
        <v>1.7673822</v>
      </c>
      <c r="I71" s="18" t="s">
        <v>481</v>
      </c>
      <c r="J71" s="20" t="s">
        <v>481</v>
      </c>
      <c r="K71" s="18" t="s">
        <v>481</v>
      </c>
      <c r="L71" s="20" t="s">
        <v>481</v>
      </c>
      <c r="M71" s="18" t="s">
        <v>481</v>
      </c>
      <c r="N71" s="20" t="s">
        <v>481</v>
      </c>
      <c r="O71" s="18" t="s">
        <v>481</v>
      </c>
      <c r="P71" s="20" t="s">
        <v>481</v>
      </c>
      <c r="Q71" s="18" t="n">
        <v>543.3581407200001</v>
      </c>
      <c r="R71" s="20" t="n">
        <v>4.65523829</v>
      </c>
    </row>
    <row r="72" spans="1:18">
      <c r="A72" s="15" t="s">
        <v>547</v>
      </c>
      <c r="B72" s="17" t="n">
        <v>7708</v>
      </c>
      <c r="C72" s="18">
        <f>(5.0/B72*100)</f>
        <v/>
      </c>
      <c r="D72" s="19" t="n">
        <v>7703</v>
      </c>
      <c r="E72" s="18" t="n">
        <v>551.833569</v>
      </c>
      <c r="F72" s="20" t="n">
        <v>3.4150646</v>
      </c>
      <c r="G72" s="18" t="n">
        <v>537.82297526</v>
      </c>
      <c r="H72" s="20" t="n">
        <v>3.4213407</v>
      </c>
      <c r="I72" s="18" t="s">
        <v>481</v>
      </c>
      <c r="J72" s="20" t="s">
        <v>481</v>
      </c>
      <c r="K72" s="18" t="s">
        <v>481</v>
      </c>
      <c r="L72" s="20" t="s">
        <v>481</v>
      </c>
      <c r="M72" s="18" t="s">
        <v>481</v>
      </c>
      <c r="N72" s="20" t="s">
        <v>481</v>
      </c>
      <c r="O72" s="18" t="s">
        <v>481</v>
      </c>
      <c r="P72" s="20" t="s">
        <v>481</v>
      </c>
      <c r="Q72" s="18" t="n">
        <v>499.68872523</v>
      </c>
      <c r="R72" s="20" t="n">
        <v>12.36631251</v>
      </c>
    </row>
    <row r="73" spans="1:18">
      <c r="A73" s="15" t="s">
        <v>548</v>
      </c>
      <c r="B73" s="17" t="n">
        <v>8249</v>
      </c>
      <c r="C73" s="18">
        <f>(0.0/B73*100)</f>
        <v/>
      </c>
      <c r="D73" s="19" t="n">
        <v>8249</v>
      </c>
      <c r="E73" s="18" t="s">
        <v>481</v>
      </c>
      <c r="F73" s="20" t="s">
        <v>481</v>
      </c>
      <c r="G73" s="18" t="s">
        <v>481</v>
      </c>
      <c r="H73" s="20" t="s">
        <v>481</v>
      </c>
      <c r="I73" s="18" t="s">
        <v>481</v>
      </c>
      <c r="J73" s="20" t="s">
        <v>481</v>
      </c>
      <c r="K73" s="18" t="s">
        <v>481</v>
      </c>
      <c r="L73" s="20" t="s">
        <v>481</v>
      </c>
      <c r="M73" s="18" t="n">
        <v>415.46379999</v>
      </c>
      <c r="N73" s="20" t="n">
        <v>3.03424791</v>
      </c>
      <c r="O73" s="18" t="s">
        <v>481</v>
      </c>
      <c r="P73" s="20" t="s">
        <v>481</v>
      </c>
      <c r="Q73" s="18" t="s">
        <v>481</v>
      </c>
      <c r="R73" s="20" t="s">
        <v>481</v>
      </c>
    </row>
    <row r="74" spans="1:18">
      <c r="A74" s="15" t="s">
        <v>549</v>
      </c>
      <c r="B74" s="17" t="n">
        <v>4692</v>
      </c>
      <c r="C74" s="18">
        <f>(82.0/B74*100)</f>
        <v/>
      </c>
      <c r="D74" s="19" t="n">
        <v>4610</v>
      </c>
      <c r="E74" s="18" t="n">
        <v>440.77244153</v>
      </c>
      <c r="F74" s="20" t="n">
        <v>3.50953605</v>
      </c>
      <c r="G74" s="18" t="n">
        <v>426.53819595</v>
      </c>
      <c r="H74" s="20" t="n">
        <v>1.98157361</v>
      </c>
      <c r="I74" s="18" t="s">
        <v>481</v>
      </c>
      <c r="J74" s="20" t="s">
        <v>481</v>
      </c>
      <c r="K74" s="18" t="s">
        <v>481</v>
      </c>
      <c r="L74" s="20" t="s">
        <v>481</v>
      </c>
      <c r="M74" s="18" t="s">
        <v>481</v>
      </c>
      <c r="N74" s="20" t="s">
        <v>481</v>
      </c>
      <c r="O74" s="18" t="n">
        <v>368.15740008</v>
      </c>
      <c r="P74" s="20" t="n">
        <v>29.76974893</v>
      </c>
      <c r="Q74" s="18" t="n">
        <v>377.40125193</v>
      </c>
      <c r="R74" s="20" t="n">
        <v>3.1157909</v>
      </c>
    </row>
    <row r="75" spans="1:18">
      <c r="A75" s="15" t="s">
        <v>550</v>
      </c>
      <c r="B75" s="17" t="n">
        <v>5375</v>
      </c>
      <c r="C75" s="18">
        <f>(195.0/B75*100)</f>
        <v/>
      </c>
      <c r="D75" s="19" t="n">
        <v>5180</v>
      </c>
      <c r="E75" s="18" t="n">
        <v>392.77431511</v>
      </c>
      <c r="F75" s="20" t="n">
        <v>6.7190453</v>
      </c>
      <c r="G75" s="18" t="n">
        <v>364.8374804</v>
      </c>
      <c r="H75" s="20" t="n">
        <v>3.04422457</v>
      </c>
      <c r="I75" s="18" t="s">
        <v>481</v>
      </c>
      <c r="J75" s="20" t="s">
        <v>481</v>
      </c>
      <c r="K75" s="18" t="s">
        <v>481</v>
      </c>
      <c r="L75" s="20" t="s">
        <v>481</v>
      </c>
      <c r="M75" s="18" t="s">
        <v>481</v>
      </c>
      <c r="N75" s="20" t="s">
        <v>481</v>
      </c>
      <c r="O75" s="18" t="s">
        <v>481</v>
      </c>
      <c r="P75" s="20" t="s">
        <v>481</v>
      </c>
      <c r="Q75" s="18" t="n">
        <v>352.5924705</v>
      </c>
      <c r="R75" s="20" t="n">
        <v>5.26185301</v>
      </c>
    </row>
    <row r="76" spans="1:18">
      <c r="A76" s="15" t="s">
        <v>551</v>
      </c>
      <c r="B76" s="17" t="n">
        <v>14167</v>
      </c>
      <c r="C76" s="18">
        <f>(226.0/B76*100)</f>
        <v/>
      </c>
      <c r="D76" s="19" t="n">
        <v>13941</v>
      </c>
      <c r="E76" s="18" t="n">
        <v>429.57068339</v>
      </c>
      <c r="F76" s="20" t="n">
        <v>3.38051848</v>
      </c>
      <c r="G76" s="18" t="n">
        <v>431.52216497</v>
      </c>
      <c r="H76" s="20" t="n">
        <v>2.49213652</v>
      </c>
      <c r="I76" s="18" t="s">
        <v>481</v>
      </c>
      <c r="J76" s="20" t="s">
        <v>481</v>
      </c>
      <c r="K76" s="18" t="s">
        <v>481</v>
      </c>
      <c r="L76" s="20" t="s">
        <v>481</v>
      </c>
      <c r="M76" s="18" t="s">
        <v>481</v>
      </c>
      <c r="N76" s="20" t="s">
        <v>481</v>
      </c>
      <c r="O76" s="18" t="s">
        <v>481</v>
      </c>
      <c r="P76" s="20" t="s">
        <v>481</v>
      </c>
      <c r="Q76" s="18" t="n">
        <v>412.74764283</v>
      </c>
      <c r="R76" s="20" t="n">
        <v>3.60617602</v>
      </c>
    </row>
    <row r="77" spans="1:18">
      <c r="A77" s="15" t="s">
        <v>552</v>
      </c>
      <c r="B77" s="17" t="n">
        <v>6062</v>
      </c>
      <c r="C77" s="18">
        <f>(0.0/B77*100)</f>
        <v/>
      </c>
      <c r="D77" s="19" t="n">
        <v>6062</v>
      </c>
      <c r="E77" s="18" t="n">
        <v>447.9077289</v>
      </c>
      <c r="F77" s="20" t="n">
        <v>5.44232561</v>
      </c>
      <c r="G77" s="18" t="n">
        <v>414.47984255</v>
      </c>
      <c r="H77" s="20" t="n">
        <v>2.4618177</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(41.0/B79*100)</f>
        <v/>
      </c>
      <c r="D79" s="19" t="n">
        <v>1616</v>
      </c>
      <c r="E79" s="18" t="n">
        <v>476.96893576</v>
      </c>
      <c r="F79" s="20" t="n">
        <v>8.372198259999999</v>
      </c>
      <c r="G79" s="18" t="n">
        <v>455.87546482</v>
      </c>
      <c r="H79" s="20" t="n">
        <v>7.19728835</v>
      </c>
      <c r="I79" s="18" t="s">
        <v>481</v>
      </c>
      <c r="J79" s="20" t="s">
        <v>481</v>
      </c>
      <c r="K79" s="18" t="s">
        <v>481</v>
      </c>
      <c r="L79" s="20" t="s">
        <v>481</v>
      </c>
      <c r="M79" s="18" t="s">
        <v>481</v>
      </c>
      <c r="N79" s="20" t="s">
        <v>481</v>
      </c>
      <c r="O79" s="18" t="s">
        <v>481</v>
      </c>
      <c r="P79" s="20" t="s">
        <v>481</v>
      </c>
      <c r="Q79" s="18" t="n">
        <v>405.34355001</v>
      </c>
      <c r="R79" s="20" t="n">
        <v>10.93075399</v>
      </c>
    </row>
    <row r="80" spans="1:18">
      <c r="A80" s="15" t="s">
        <v>555</v>
      </c>
      <c r="B80" s="17" t="n">
        <v>7841</v>
      </c>
      <c r="C80" s="18">
        <f>(0.0/B80*100)</f>
        <v/>
      </c>
      <c r="D80" s="19" t="n">
        <v>7841</v>
      </c>
      <c r="E80" s="18" t="n">
        <v>458.40300369</v>
      </c>
      <c r="F80" s="20" t="n">
        <v>4.59397914</v>
      </c>
      <c r="G80" s="18" t="n">
        <v>461.40842186</v>
      </c>
      <c r="H80" s="20" t="n">
        <v>4.92968311</v>
      </c>
      <c r="I80" s="18" t="s">
        <v>481</v>
      </c>
      <c r="J80" s="20" t="s">
        <v>481</v>
      </c>
      <c r="K80" s="18" t="s">
        <v>481</v>
      </c>
      <c r="L80" s="20" t="s">
        <v>481</v>
      </c>
      <c r="M80" s="18" t="s">
        <v>481</v>
      </c>
      <c r="N80" s="20" t="s">
        <v>481</v>
      </c>
      <c r="O80" s="18" t="s">
        <v>481</v>
      </c>
      <c r="P80" s="20" t="s">
        <v>481</v>
      </c>
      <c r="Q80" s="18" t="n">
        <v>453.96147628</v>
      </c>
      <c r="R80" s="20" t="n">
        <v>11.61371021</v>
      </c>
    </row>
    <row r="81" spans="1:18">
      <c r="A81" s="23" t="s">
        <v>556</v>
      </c>
      <c r="B81" s="17" t="n">
        <v>8861</v>
      </c>
      <c r="C81" s="18">
        <f>(76.0/B81*100)</f>
        <v/>
      </c>
      <c r="D81" s="19" t="n">
        <v>8785</v>
      </c>
      <c r="E81" s="18" t="n">
        <v>478.10673456</v>
      </c>
      <c r="F81" s="20" t="n">
        <v>5.42979567</v>
      </c>
      <c r="G81" s="18" t="n">
        <v>443.43524366</v>
      </c>
      <c r="H81" s="20" t="n">
        <v>3.1687874</v>
      </c>
      <c r="I81" s="18" t="s">
        <v>481</v>
      </c>
      <c r="J81" s="20" t="s">
        <v>481</v>
      </c>
      <c r="K81" s="18" t="s">
        <v>481</v>
      </c>
      <c r="L81" s="20" t="s">
        <v>481</v>
      </c>
      <c r="M81" s="18" t="s">
        <v>481</v>
      </c>
      <c r="N81" s="20" t="s">
        <v>481</v>
      </c>
      <c r="O81" s="18" t="s">
        <v>481</v>
      </c>
      <c r="P81" s="20" t="s">
        <v>481</v>
      </c>
      <c r="Q81" s="18" t="n">
        <v>413.09658101</v>
      </c>
      <c r="R81" s="20" t="n">
        <v>5.6453285</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601</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488.01452627</v>
      </c>
      <c r="F7" s="20" t="n">
        <v>2.91070004</v>
      </c>
      <c r="G7" s="18" t="n">
        <v>502.47454721</v>
      </c>
      <c r="H7" s="20" t="n">
        <v>2.00696141</v>
      </c>
      <c r="I7" s="18" t="s">
        <v>481</v>
      </c>
      <c r="J7" s="20" t="s">
        <v>481</v>
      </c>
      <c r="K7" s="18" t="s">
        <v>481</v>
      </c>
      <c r="L7" s="20" t="s">
        <v>481</v>
      </c>
      <c r="M7" s="18" t="s">
        <v>481</v>
      </c>
      <c r="N7" s="20" t="s">
        <v>481</v>
      </c>
      <c r="O7" s="18" t="s">
        <v>481</v>
      </c>
      <c r="P7" s="20" t="s">
        <v>481</v>
      </c>
      <c r="Q7" s="18" t="n">
        <v>477.45495858</v>
      </c>
      <c r="R7" s="20" t="n">
        <v>3.14288052</v>
      </c>
    </row>
    <row r="8" spans="1:18">
      <c r="A8" s="15" t="s">
        <v>483</v>
      </c>
      <c r="B8" s="17" t="n">
        <v>7007</v>
      </c>
      <c r="C8" s="18">
        <f>(20.0/B8*100)</f>
        <v/>
      </c>
      <c r="D8" s="19" t="n">
        <v>6987</v>
      </c>
      <c r="E8" s="18" t="n">
        <v>498.79385916</v>
      </c>
      <c r="F8" s="20" t="n">
        <v>4.19913327</v>
      </c>
      <c r="G8" s="18" t="n">
        <v>506.52288454</v>
      </c>
      <c r="H8" s="20" t="n">
        <v>3.12666328</v>
      </c>
      <c r="I8" s="18" t="s">
        <v>481</v>
      </c>
      <c r="J8" s="20" t="s">
        <v>481</v>
      </c>
      <c r="K8" s="18" t="s">
        <v>481</v>
      </c>
      <c r="L8" s="20" t="s">
        <v>481</v>
      </c>
      <c r="M8" s="18" t="s">
        <v>481</v>
      </c>
      <c r="N8" s="20" t="s">
        <v>481</v>
      </c>
      <c r="O8" s="18" t="s">
        <v>481</v>
      </c>
      <c r="P8" s="20" t="s">
        <v>481</v>
      </c>
      <c r="Q8" s="18" t="n">
        <v>453.52567658</v>
      </c>
      <c r="R8" s="20" t="n">
        <v>5.17204538</v>
      </c>
    </row>
    <row r="9" spans="1:18">
      <c r="A9" s="15" t="s">
        <v>484</v>
      </c>
      <c r="B9" s="17" t="n">
        <v>9651</v>
      </c>
      <c r="C9" s="18">
        <f>(76.0/B9*100)</f>
        <v/>
      </c>
      <c r="D9" s="19" t="n">
        <v>9575</v>
      </c>
      <c r="E9" s="18" t="n">
        <v>480.81921468</v>
      </c>
      <c r="F9" s="20" t="n">
        <v>2.66124484</v>
      </c>
      <c r="G9" s="18" t="n">
        <v>526.47474448</v>
      </c>
      <c r="H9" s="20" t="n">
        <v>2.56359483</v>
      </c>
      <c r="I9" s="18" t="s">
        <v>481</v>
      </c>
      <c r="J9" s="20" t="s">
        <v>481</v>
      </c>
      <c r="K9" s="18" t="s">
        <v>481</v>
      </c>
      <c r="L9" s="20" t="s">
        <v>481</v>
      </c>
      <c r="M9" s="18" t="s">
        <v>481</v>
      </c>
      <c r="N9" s="20" t="s">
        <v>481</v>
      </c>
      <c r="O9" s="18" t="s">
        <v>481</v>
      </c>
      <c r="P9" s="20" t="s">
        <v>481</v>
      </c>
      <c r="Q9" s="18" t="n">
        <v>475.00303437</v>
      </c>
      <c r="R9" s="20" t="n">
        <v>3.98871177</v>
      </c>
    </row>
    <row r="10" spans="1:18">
      <c r="A10" s="15" t="s">
        <v>485</v>
      </c>
      <c r="B10" s="17" t="n">
        <v>20058</v>
      </c>
      <c r="C10" s="18">
        <f>(521.0/B10*100)</f>
        <v/>
      </c>
      <c r="D10" s="19" t="n">
        <v>19537</v>
      </c>
      <c r="E10" s="18" t="n">
        <v>510.11915998</v>
      </c>
      <c r="F10" s="20" t="n">
        <v>3.07709573</v>
      </c>
      <c r="G10" s="18" t="n">
        <v>524.76772042</v>
      </c>
      <c r="H10" s="20" t="n">
        <v>2.60685629</v>
      </c>
      <c r="I10" s="18" t="s">
        <v>481</v>
      </c>
      <c r="J10" s="20" t="s">
        <v>481</v>
      </c>
      <c r="K10" s="18" t="s">
        <v>481</v>
      </c>
      <c r="L10" s="20" t="s">
        <v>481</v>
      </c>
      <c r="M10" s="18" t="s">
        <v>481</v>
      </c>
      <c r="N10" s="20" t="s">
        <v>481</v>
      </c>
      <c r="O10" s="18" t="s">
        <v>481</v>
      </c>
      <c r="P10" s="20" t="s">
        <v>481</v>
      </c>
      <c r="Q10" s="18" t="n">
        <v>497.21460787</v>
      </c>
      <c r="R10" s="20" t="n">
        <v>3.59943198</v>
      </c>
    </row>
    <row r="11" spans="1:18">
      <c r="A11" s="15" t="s">
        <v>486</v>
      </c>
      <c r="B11" s="17" t="n">
        <v>7053</v>
      </c>
      <c r="C11" s="18">
        <f>(45.0/B11*100)</f>
        <v/>
      </c>
      <c r="D11" s="19" t="n">
        <v>7008</v>
      </c>
      <c r="E11" s="18" t="n">
        <v>438.70137384</v>
      </c>
      <c r="F11" s="20" t="n">
        <v>4.26389976</v>
      </c>
      <c r="G11" s="18" t="n">
        <v>424.47772667</v>
      </c>
      <c r="H11" s="20" t="n">
        <v>2.9806601</v>
      </c>
      <c r="I11" s="18" t="s">
        <v>481</v>
      </c>
      <c r="J11" s="20" t="s">
        <v>481</v>
      </c>
      <c r="K11" s="18" t="s">
        <v>481</v>
      </c>
      <c r="L11" s="20" t="s">
        <v>481</v>
      </c>
      <c r="M11" s="18" t="s">
        <v>481</v>
      </c>
      <c r="N11" s="20" t="s">
        <v>481</v>
      </c>
      <c r="O11" s="18" t="s">
        <v>481</v>
      </c>
      <c r="P11" s="20" t="s">
        <v>481</v>
      </c>
      <c r="Q11" s="18" t="n">
        <v>402.8404088</v>
      </c>
      <c r="R11" s="20" t="n">
        <v>3.97738932</v>
      </c>
    </row>
    <row r="12" spans="1:18">
      <c r="A12" s="15" t="s">
        <v>487</v>
      </c>
      <c r="B12" s="17" t="n">
        <v>6894</v>
      </c>
      <c r="C12" s="18">
        <f>(55.0/B12*100)</f>
        <v/>
      </c>
      <c r="D12" s="19" t="n">
        <v>6839</v>
      </c>
      <c r="E12" s="18" t="n">
        <v>495.78204443</v>
      </c>
      <c r="F12" s="20" t="n">
        <v>4.40379764</v>
      </c>
      <c r="G12" s="18" t="n">
        <v>504.41293503</v>
      </c>
      <c r="H12" s="20" t="n">
        <v>2.27512286</v>
      </c>
      <c r="I12" s="18" t="s">
        <v>481</v>
      </c>
      <c r="J12" s="20" t="s">
        <v>481</v>
      </c>
      <c r="K12" s="18" t="s">
        <v>481</v>
      </c>
      <c r="L12" s="20" t="s">
        <v>481</v>
      </c>
      <c r="M12" s="18" t="s">
        <v>481</v>
      </c>
      <c r="N12" s="20" t="s">
        <v>481</v>
      </c>
      <c r="O12" s="18" t="s">
        <v>481</v>
      </c>
      <c r="P12" s="20" t="s">
        <v>481</v>
      </c>
      <c r="Q12" s="18" t="n">
        <v>451.42792435</v>
      </c>
      <c r="R12" s="20" t="n">
        <v>4.66045858</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511.08763174</v>
      </c>
      <c r="N13" s="20" t="n">
        <v>2.17417839</v>
      </c>
      <c r="O13" s="18" t="s">
        <v>481</v>
      </c>
      <c r="P13" s="20" t="s">
        <v>481</v>
      </c>
      <c r="Q13" s="18" t="s">
        <v>481</v>
      </c>
      <c r="R13" s="20" t="s">
        <v>481</v>
      </c>
    </row>
    <row r="14" spans="1:18">
      <c r="A14" s="15" t="s">
        <v>489</v>
      </c>
      <c r="B14" s="17" t="n">
        <v>5587</v>
      </c>
      <c r="C14" s="18">
        <f>(74.0/B14*100)</f>
        <v/>
      </c>
      <c r="D14" s="19" t="n">
        <v>5513</v>
      </c>
      <c r="E14" s="18" t="n">
        <v>507.74599192</v>
      </c>
      <c r="F14" s="20" t="n">
        <v>2.86829526</v>
      </c>
      <c r="G14" s="18" t="n">
        <v>534.38688646</v>
      </c>
      <c r="H14" s="20" t="n">
        <v>2.35167219</v>
      </c>
      <c r="I14" s="18" t="s">
        <v>481</v>
      </c>
      <c r="J14" s="20" t="s">
        <v>481</v>
      </c>
      <c r="K14" s="18" t="s">
        <v>481</v>
      </c>
      <c r="L14" s="20" t="s">
        <v>481</v>
      </c>
      <c r="M14" s="18" t="s">
        <v>481</v>
      </c>
      <c r="N14" s="20" t="s">
        <v>481</v>
      </c>
      <c r="O14" s="18" t="s">
        <v>481</v>
      </c>
      <c r="P14" s="20" t="s">
        <v>481</v>
      </c>
      <c r="Q14" s="18" t="n">
        <v>500.21682493</v>
      </c>
      <c r="R14" s="20" t="n">
        <v>4.5528996</v>
      </c>
    </row>
    <row r="15" spans="1:18">
      <c r="A15" s="15" t="s">
        <v>490</v>
      </c>
      <c r="B15" s="17" t="n">
        <v>5882</v>
      </c>
      <c r="C15" s="18">
        <f>(52.0/B15*100)</f>
        <v/>
      </c>
      <c r="D15" s="19" t="n">
        <v>5830</v>
      </c>
      <c r="E15" s="18" t="n">
        <v>502.03366794</v>
      </c>
      <c r="F15" s="20" t="n">
        <v>3.79415589</v>
      </c>
      <c r="G15" s="18" t="n">
        <v>518.40466864</v>
      </c>
      <c r="H15" s="20" t="n">
        <v>2.44320637</v>
      </c>
      <c r="I15" s="18" t="s">
        <v>481</v>
      </c>
      <c r="J15" s="20" t="s">
        <v>481</v>
      </c>
      <c r="K15" s="18" t="s">
        <v>481</v>
      </c>
      <c r="L15" s="20" t="s">
        <v>481</v>
      </c>
      <c r="M15" s="18" t="s">
        <v>481</v>
      </c>
      <c r="N15" s="20" t="s">
        <v>481</v>
      </c>
      <c r="O15" s="18" t="s">
        <v>481</v>
      </c>
      <c r="P15" s="20" t="s">
        <v>481</v>
      </c>
      <c r="Q15" s="18" t="n">
        <v>491.67395149</v>
      </c>
      <c r="R15" s="20" t="n">
        <v>3.68626536</v>
      </c>
    </row>
    <row r="16" spans="1:18">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n">
        <v>492.92040182</v>
      </c>
      <c r="N16" s="20" t="n">
        <v>2.09885807</v>
      </c>
      <c r="O16" s="18" t="s">
        <v>481</v>
      </c>
      <c r="P16" s="20" t="s">
        <v>481</v>
      </c>
      <c r="Q16" s="18" t="s">
        <v>481</v>
      </c>
      <c r="R16" s="20" t="s">
        <v>481</v>
      </c>
    </row>
    <row r="17" spans="1:18">
      <c r="A17" s="15" t="s">
        <v>492</v>
      </c>
      <c r="B17" s="17" t="n">
        <v>6504</v>
      </c>
      <c r="C17" s="18">
        <f>(658.0/B17*100)</f>
        <v/>
      </c>
      <c r="D17" s="19" t="n">
        <v>5846</v>
      </c>
      <c r="E17" s="18" t="n">
        <v>520.83070406</v>
      </c>
      <c r="F17" s="20" t="n">
        <v>3.61594903</v>
      </c>
      <c r="G17" s="18" t="n">
        <v>523.1465699300001</v>
      </c>
      <c r="H17" s="20" t="n">
        <v>3.06214269</v>
      </c>
      <c r="I17" s="18" t="s">
        <v>481</v>
      </c>
      <c r="J17" s="20" t="s">
        <v>481</v>
      </c>
      <c r="K17" s="18" t="s">
        <v>481</v>
      </c>
      <c r="L17" s="20" t="s">
        <v>481</v>
      </c>
      <c r="M17" s="18" t="s">
        <v>481</v>
      </c>
      <c r="N17" s="20" t="s">
        <v>481</v>
      </c>
      <c r="O17" s="18" t="s">
        <v>481</v>
      </c>
      <c r="P17" s="20" t="s">
        <v>481</v>
      </c>
      <c r="Q17" s="18" t="n">
        <v>479.37364869</v>
      </c>
      <c r="R17" s="20" t="n">
        <v>4.31028443</v>
      </c>
    </row>
    <row r="18" spans="1:18">
      <c r="A18" s="15" t="s">
        <v>493</v>
      </c>
      <c r="B18" s="17" t="n">
        <v>5532</v>
      </c>
      <c r="C18" s="18">
        <f>(28.0/B18*100)</f>
        <v/>
      </c>
      <c r="D18" s="19" t="n">
        <v>5504</v>
      </c>
      <c r="E18" s="18" t="n">
        <v>445.461485</v>
      </c>
      <c r="F18" s="20" t="n">
        <v>4.861849</v>
      </c>
      <c r="G18" s="18" t="n">
        <v>463.25014449</v>
      </c>
      <c r="H18" s="20" t="n">
        <v>3.78962459</v>
      </c>
      <c r="I18" s="18" t="s">
        <v>481</v>
      </c>
      <c r="J18" s="20" t="s">
        <v>481</v>
      </c>
      <c r="K18" s="18" t="s">
        <v>481</v>
      </c>
      <c r="L18" s="20" t="s">
        <v>481</v>
      </c>
      <c r="M18" s="18" t="s">
        <v>481</v>
      </c>
      <c r="N18" s="20" t="s">
        <v>481</v>
      </c>
      <c r="O18" s="18" t="s">
        <v>481</v>
      </c>
      <c r="P18" s="20" t="s">
        <v>481</v>
      </c>
      <c r="Q18" s="18" t="n">
        <v>430.71268511</v>
      </c>
      <c r="R18" s="20" t="n">
        <v>5.30569023</v>
      </c>
    </row>
    <row r="19" spans="1:18">
      <c r="A19" s="15" t="s">
        <v>494</v>
      </c>
      <c r="B19" s="17" t="n">
        <v>5658</v>
      </c>
      <c r="C19" s="18">
        <f>(60.0/B19*100)</f>
        <v/>
      </c>
      <c r="D19" s="19" t="n">
        <v>5598</v>
      </c>
      <c r="E19" s="18" t="n">
        <v>479.84841129</v>
      </c>
      <c r="F19" s="20" t="n">
        <v>3.7263373</v>
      </c>
      <c r="G19" s="18" t="n">
        <v>482.84228853</v>
      </c>
      <c r="H19" s="20" t="n">
        <v>2.87229294</v>
      </c>
      <c r="I19" s="18" t="s">
        <v>481</v>
      </c>
      <c r="J19" s="20" t="s">
        <v>481</v>
      </c>
      <c r="K19" s="18" t="s">
        <v>481</v>
      </c>
      <c r="L19" s="20" t="s">
        <v>481</v>
      </c>
      <c r="M19" s="18" t="s">
        <v>481</v>
      </c>
      <c r="N19" s="20" t="s">
        <v>481</v>
      </c>
      <c r="O19" s="18" t="s">
        <v>481</v>
      </c>
      <c r="P19" s="20" t="s">
        <v>481</v>
      </c>
      <c r="Q19" s="18" t="n">
        <v>448.20854616</v>
      </c>
      <c r="R19" s="20" t="n">
        <v>5.51696687</v>
      </c>
    </row>
    <row r="20" spans="1:18">
      <c r="A20" s="15" t="s">
        <v>495</v>
      </c>
      <c r="B20" s="17" t="n">
        <v>3371</v>
      </c>
      <c r="C20" s="18">
        <f>(74.0/B20*100)</f>
        <v/>
      </c>
      <c r="D20" s="19" t="n">
        <v>3297</v>
      </c>
      <c r="E20" s="18" t="n">
        <v>477.30667912</v>
      </c>
      <c r="F20" s="20" t="n">
        <v>4.41650462</v>
      </c>
      <c r="G20" s="18" t="n">
        <v>499.01917713</v>
      </c>
      <c r="H20" s="20" t="n">
        <v>2.47505242</v>
      </c>
      <c r="I20" s="18" t="s">
        <v>481</v>
      </c>
      <c r="J20" s="20" t="s">
        <v>481</v>
      </c>
      <c r="K20" s="18" t="s">
        <v>481</v>
      </c>
      <c r="L20" s="20" t="s">
        <v>481</v>
      </c>
      <c r="M20" s="18" t="s">
        <v>481</v>
      </c>
      <c r="N20" s="20" t="s">
        <v>481</v>
      </c>
      <c r="O20" s="18" t="s">
        <v>481</v>
      </c>
      <c r="P20" s="20" t="s">
        <v>481</v>
      </c>
      <c r="Q20" s="18" t="n">
        <v>467.07992443</v>
      </c>
      <c r="R20" s="20" t="n">
        <v>3.63971897</v>
      </c>
    </row>
    <row r="21" spans="1:18">
      <c r="A21" s="15" t="s">
        <v>496</v>
      </c>
      <c r="B21" s="17" t="n">
        <v>5741</v>
      </c>
      <c r="C21" s="18">
        <f>(44.0/B21*100)</f>
        <v/>
      </c>
      <c r="D21" s="19" t="n">
        <v>5697</v>
      </c>
      <c r="E21" s="18" t="n">
        <v>511.95851954</v>
      </c>
      <c r="F21" s="20" t="n">
        <v>2.28110336</v>
      </c>
      <c r="G21" s="18" t="n">
        <v>504.43756288</v>
      </c>
      <c r="H21" s="20" t="n">
        <v>2.33237967</v>
      </c>
      <c r="I21" s="18" t="s">
        <v>481</v>
      </c>
      <c r="J21" s="20" t="s">
        <v>481</v>
      </c>
      <c r="K21" s="18" t="s">
        <v>481</v>
      </c>
      <c r="L21" s="20" t="s">
        <v>481</v>
      </c>
      <c r="M21" s="18" t="s">
        <v>481</v>
      </c>
      <c r="N21" s="20" t="s">
        <v>481</v>
      </c>
      <c r="O21" s="18" t="s">
        <v>481</v>
      </c>
      <c r="P21" s="20" t="s">
        <v>481</v>
      </c>
      <c r="Q21" s="18" t="n">
        <v>486.86697642</v>
      </c>
      <c r="R21" s="20" t="n">
        <v>4.25971133</v>
      </c>
    </row>
    <row r="22" spans="1:18">
      <c r="A22" s="15" t="s">
        <v>497</v>
      </c>
      <c r="B22" s="17" t="n">
        <v>6598</v>
      </c>
      <c r="C22" s="18">
        <f>(33.0/B22*100)</f>
        <v/>
      </c>
      <c r="D22" s="19" t="n">
        <v>6565</v>
      </c>
      <c r="E22" s="18" t="n">
        <v>454.90587869</v>
      </c>
      <c r="F22" s="20" t="n">
        <v>5.26929325</v>
      </c>
      <c r="G22" s="18" t="n">
        <v>482.00036881</v>
      </c>
      <c r="H22" s="20" t="n">
        <v>3.84007518</v>
      </c>
      <c r="I22" s="18" t="s">
        <v>481</v>
      </c>
      <c r="J22" s="20" t="s">
        <v>481</v>
      </c>
      <c r="K22" s="18" t="s">
        <v>481</v>
      </c>
      <c r="L22" s="20" t="s">
        <v>481</v>
      </c>
      <c r="M22" s="18" t="s">
        <v>481</v>
      </c>
      <c r="N22" s="20" t="s">
        <v>481</v>
      </c>
      <c r="O22" s="18" t="n">
        <v>516.00379823</v>
      </c>
      <c r="P22" s="20" t="n">
        <v>56.41053147</v>
      </c>
      <c r="Q22" s="18" t="n">
        <v>448.99521113</v>
      </c>
      <c r="R22" s="20" t="n">
        <v>5.64046342</v>
      </c>
    </row>
    <row r="23" spans="1:18">
      <c r="A23" s="15" t="s">
        <v>498</v>
      </c>
      <c r="B23" s="17" t="n">
        <v>11583</v>
      </c>
      <c r="C23" s="18">
        <f>(210.0/B23*100)</f>
        <v/>
      </c>
      <c r="D23" s="19" t="n">
        <v>11373</v>
      </c>
      <c r="E23" s="18" t="n">
        <v>480.68348443</v>
      </c>
      <c r="F23" s="20" t="n">
        <v>3.54250916</v>
      </c>
      <c r="G23" s="18" t="n">
        <v>499.67807894</v>
      </c>
      <c r="H23" s="20" t="n">
        <v>3.22689013</v>
      </c>
      <c r="I23" s="18" t="s">
        <v>481</v>
      </c>
      <c r="J23" s="20" t="s">
        <v>481</v>
      </c>
      <c r="K23" s="18" t="s">
        <v>481</v>
      </c>
      <c r="L23" s="20" t="s">
        <v>481</v>
      </c>
      <c r="M23" s="18" t="s">
        <v>481</v>
      </c>
      <c r="N23" s="20" t="s">
        <v>481</v>
      </c>
      <c r="O23" s="18" t="s">
        <v>481</v>
      </c>
      <c r="P23" s="20" t="s">
        <v>481</v>
      </c>
      <c r="Q23" s="18" t="n">
        <v>463.97338104</v>
      </c>
      <c r="R23" s="20" t="n">
        <v>5.16469959</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532.4398722</v>
      </c>
      <c r="N24" s="20" t="n">
        <v>3.00001481</v>
      </c>
      <c r="O24" s="18" t="s">
        <v>481</v>
      </c>
      <c r="P24" s="20" t="s">
        <v>481</v>
      </c>
      <c r="Q24" s="18" t="s">
        <v>481</v>
      </c>
      <c r="R24" s="20" t="s">
        <v>481</v>
      </c>
    </row>
    <row r="25" spans="1:18">
      <c r="A25" s="15" t="s">
        <v>500</v>
      </c>
      <c r="B25" s="17" t="n">
        <v>5581</v>
      </c>
      <c r="C25" s="18">
        <f>(24.0/B25*100)</f>
        <v/>
      </c>
      <c r="D25" s="19" t="n">
        <v>5557</v>
      </c>
      <c r="E25" s="18" t="n">
        <v>519.84110994</v>
      </c>
      <c r="F25" s="20" t="n">
        <v>5.88426409</v>
      </c>
      <c r="G25" s="18" t="n">
        <v>526.96094268</v>
      </c>
      <c r="H25" s="20" t="n">
        <v>3.89618391</v>
      </c>
      <c r="I25" s="18" t="s">
        <v>481</v>
      </c>
      <c r="J25" s="20" t="s">
        <v>481</v>
      </c>
      <c r="K25" s="18" t="s">
        <v>481</v>
      </c>
      <c r="L25" s="20" t="s">
        <v>481</v>
      </c>
      <c r="M25" s="18" t="s">
        <v>481</v>
      </c>
      <c r="N25" s="20" t="s">
        <v>481</v>
      </c>
      <c r="O25" s="18" t="s">
        <v>481</v>
      </c>
      <c r="P25" s="20" t="s">
        <v>481</v>
      </c>
      <c r="Q25" s="18" t="n">
        <v>513.80132681</v>
      </c>
      <c r="R25" s="20" t="n">
        <v>5.48569647</v>
      </c>
    </row>
    <row r="26" spans="1:18">
      <c r="A26" s="15" t="s">
        <v>501</v>
      </c>
      <c r="B26" s="17" t="n">
        <v>4869</v>
      </c>
      <c r="C26" s="18">
        <f>(32.0/B26*100)</f>
        <v/>
      </c>
      <c r="D26" s="19" t="n">
        <v>4837</v>
      </c>
      <c r="E26" s="18" t="n">
        <v>473.88321855</v>
      </c>
      <c r="F26" s="20" t="n">
        <v>2.26673768</v>
      </c>
      <c r="G26" s="18" t="n">
        <v>495.74022627</v>
      </c>
      <c r="H26" s="20" t="n">
        <v>2.66862046</v>
      </c>
      <c r="I26" s="18" t="s">
        <v>481</v>
      </c>
      <c r="J26" s="20" t="s">
        <v>481</v>
      </c>
      <c r="K26" s="18" t="s">
        <v>481</v>
      </c>
      <c r="L26" s="20" t="s">
        <v>481</v>
      </c>
      <c r="M26" s="18" t="s">
        <v>481</v>
      </c>
      <c r="N26" s="20" t="s">
        <v>481</v>
      </c>
      <c r="O26" s="18" t="s">
        <v>481</v>
      </c>
      <c r="P26" s="20" t="s">
        <v>481</v>
      </c>
      <c r="Q26" s="18" t="n">
        <v>476.21579901</v>
      </c>
      <c r="R26" s="20" t="n">
        <v>4.37898739</v>
      </c>
    </row>
    <row r="27" spans="1:18">
      <c r="A27" s="15" t="s">
        <v>502</v>
      </c>
      <c r="B27" s="17" t="n">
        <v>5299</v>
      </c>
      <c r="C27" s="18">
        <f>(17.0/B27*100)</f>
        <v/>
      </c>
      <c r="D27" s="19" t="n">
        <v>5282</v>
      </c>
      <c r="E27" s="18" t="n">
        <v>481.02723008</v>
      </c>
      <c r="F27" s="20" t="n">
        <v>3.73158278</v>
      </c>
      <c r="G27" s="18" t="n">
        <v>494.10402281</v>
      </c>
      <c r="H27" s="20" t="n">
        <v>1.52107903</v>
      </c>
      <c r="I27" s="18" t="s">
        <v>481</v>
      </c>
      <c r="J27" s="20" t="s">
        <v>481</v>
      </c>
      <c r="K27" s="18" t="s">
        <v>481</v>
      </c>
      <c r="L27" s="20" t="s">
        <v>481</v>
      </c>
      <c r="M27" s="18" t="s">
        <v>481</v>
      </c>
      <c r="N27" s="20" t="s">
        <v>481</v>
      </c>
      <c r="O27" s="18" t="s">
        <v>481</v>
      </c>
      <c r="P27" s="20" t="s">
        <v>481</v>
      </c>
      <c r="Q27" s="18" t="n">
        <v>468.23958418</v>
      </c>
      <c r="R27" s="20" t="n">
        <v>3.53261826</v>
      </c>
    </row>
    <row r="28" spans="1:18">
      <c r="A28" s="15" t="s">
        <v>503</v>
      </c>
      <c r="B28" s="17" t="n">
        <v>7568</v>
      </c>
      <c r="C28" s="18">
        <f>(0.0/B28*100)</f>
        <v/>
      </c>
      <c r="D28" s="19" t="n">
        <v>7568</v>
      </c>
      <c r="E28" s="18" t="s">
        <v>481</v>
      </c>
      <c r="F28" s="20" t="s">
        <v>481</v>
      </c>
      <c r="G28" s="18" t="s">
        <v>481</v>
      </c>
      <c r="H28" s="20" t="s">
        <v>481</v>
      </c>
      <c r="I28" s="18" t="s">
        <v>481</v>
      </c>
      <c r="J28" s="20" t="s">
        <v>481</v>
      </c>
      <c r="K28" s="18" t="s">
        <v>481</v>
      </c>
      <c r="L28" s="20" t="s">
        <v>481</v>
      </c>
      <c r="M28" s="18" t="n">
        <v>408.02347775</v>
      </c>
      <c r="N28" s="20" t="n">
        <v>2.24085932</v>
      </c>
      <c r="O28" s="18" t="s">
        <v>481</v>
      </c>
      <c r="P28" s="20" t="s">
        <v>481</v>
      </c>
      <c r="Q28" s="18" t="s">
        <v>481</v>
      </c>
      <c r="R28" s="20" t="s">
        <v>481</v>
      </c>
    </row>
    <row r="29" spans="1:18">
      <c r="A29" s="15" t="s">
        <v>504</v>
      </c>
      <c r="B29" s="17" t="n">
        <v>5385</v>
      </c>
      <c r="C29" s="18">
        <f>(30.0/B29*100)</f>
        <v/>
      </c>
      <c r="D29" s="19" t="n">
        <v>5355</v>
      </c>
      <c r="E29" s="18" t="n">
        <v>500.51245195</v>
      </c>
      <c r="F29" s="20" t="n">
        <v>2.61506166</v>
      </c>
      <c r="G29" s="18" t="n">
        <v>535.79936839</v>
      </c>
      <c r="H29" s="20" t="n">
        <v>2.96016342</v>
      </c>
      <c r="I29" s="18" t="s">
        <v>481</v>
      </c>
      <c r="J29" s="20" t="s">
        <v>481</v>
      </c>
      <c r="K29" s="18" t="s">
        <v>481</v>
      </c>
      <c r="L29" s="20" t="s">
        <v>481</v>
      </c>
      <c r="M29" s="18" t="s">
        <v>481</v>
      </c>
      <c r="N29" s="20" t="s">
        <v>481</v>
      </c>
      <c r="O29" s="18" t="s">
        <v>481</v>
      </c>
      <c r="P29" s="20" t="s">
        <v>481</v>
      </c>
      <c r="Q29" s="18" t="n">
        <v>495.81340958</v>
      </c>
      <c r="R29" s="20" t="n">
        <v>5.12996201</v>
      </c>
    </row>
    <row r="30" spans="1:18">
      <c r="A30" s="15" t="s">
        <v>505</v>
      </c>
      <c r="B30" s="17" t="n">
        <v>4520</v>
      </c>
      <c r="C30" s="18">
        <f>(96.0/B30*100)</f>
        <v/>
      </c>
      <c r="D30" s="19" t="n">
        <v>4424</v>
      </c>
      <c r="E30" s="18" t="n">
        <v>480.85919641</v>
      </c>
      <c r="F30" s="20" t="n">
        <v>4.52572177</v>
      </c>
      <c r="G30" s="18" t="n">
        <v>507.16325853</v>
      </c>
      <c r="H30" s="20" t="n">
        <v>2.38082281</v>
      </c>
      <c r="I30" s="18" t="s">
        <v>481</v>
      </c>
      <c r="J30" s="20" t="s">
        <v>481</v>
      </c>
      <c r="K30" s="18" t="s">
        <v>481</v>
      </c>
      <c r="L30" s="20" t="s">
        <v>481</v>
      </c>
      <c r="M30" s="18" t="s">
        <v>481</v>
      </c>
      <c r="N30" s="20" t="s">
        <v>481</v>
      </c>
      <c r="O30" s="18" t="s">
        <v>481</v>
      </c>
      <c r="P30" s="20" t="s">
        <v>481</v>
      </c>
      <c r="Q30" s="18" t="n">
        <v>478.60661037</v>
      </c>
      <c r="R30" s="20" t="n">
        <v>3.7884699</v>
      </c>
    </row>
    <row r="31" spans="1:18">
      <c r="A31" s="15" t="s">
        <v>506</v>
      </c>
      <c r="B31" s="17" t="n">
        <v>5456</v>
      </c>
      <c r="C31" s="18">
        <f>(125.0/B31*100)</f>
        <v/>
      </c>
      <c r="D31" s="19" t="n">
        <v>5331</v>
      </c>
      <c r="E31" s="18" t="n">
        <v>504.38046928</v>
      </c>
      <c r="F31" s="20" t="n">
        <v>2.6283105</v>
      </c>
      <c r="G31" s="18" t="n">
        <v>508.2492855</v>
      </c>
      <c r="H31" s="20" t="n">
        <v>3.30803587</v>
      </c>
      <c r="I31" s="18" t="s">
        <v>481</v>
      </c>
      <c r="J31" s="20" t="s">
        <v>481</v>
      </c>
      <c r="K31" s="18" t="s">
        <v>481</v>
      </c>
      <c r="L31" s="20" t="s">
        <v>481</v>
      </c>
      <c r="M31" s="18" t="s">
        <v>481</v>
      </c>
      <c r="N31" s="20" t="s">
        <v>481</v>
      </c>
      <c r="O31" s="18" t="s">
        <v>481</v>
      </c>
      <c r="P31" s="20" t="s">
        <v>481</v>
      </c>
      <c r="Q31" s="18" t="n">
        <v>491.94672939</v>
      </c>
      <c r="R31" s="20" t="n">
        <v>3.39445157</v>
      </c>
    </row>
    <row r="32" spans="1:18">
      <c r="A32" s="15" t="s">
        <v>507</v>
      </c>
      <c r="B32" s="17" t="n">
        <v>4478</v>
      </c>
      <c r="C32" s="18">
        <f>(5.0/B32*100)</f>
        <v/>
      </c>
      <c r="D32" s="19" t="n">
        <v>4473</v>
      </c>
      <c r="E32" s="18" t="n">
        <v>545.10399033</v>
      </c>
      <c r="F32" s="20" t="n">
        <v>8.149559999999999</v>
      </c>
      <c r="G32" s="18" t="n">
        <v>504.14286044</v>
      </c>
      <c r="H32" s="20" t="n">
        <v>2.32770035</v>
      </c>
      <c r="I32" s="18" t="s">
        <v>481</v>
      </c>
      <c r="J32" s="20" t="s">
        <v>481</v>
      </c>
      <c r="K32" s="18" t="s">
        <v>481</v>
      </c>
      <c r="L32" s="20" t="s">
        <v>481</v>
      </c>
      <c r="M32" s="18" t="s">
        <v>481</v>
      </c>
      <c r="N32" s="20" t="s">
        <v>481</v>
      </c>
      <c r="O32" s="18" t="s">
        <v>481</v>
      </c>
      <c r="P32" s="20" t="s">
        <v>481</v>
      </c>
      <c r="Q32" s="18" t="n">
        <v>442.23209878</v>
      </c>
      <c r="R32" s="20" t="n">
        <v>14.4095469</v>
      </c>
    </row>
    <row r="33" spans="1:18">
      <c r="A33" s="15" t="s">
        <v>508</v>
      </c>
      <c r="B33" s="17" t="n">
        <v>7325</v>
      </c>
      <c r="C33" s="18">
        <f>(74.0/B33*100)</f>
        <v/>
      </c>
      <c r="D33" s="19" t="n">
        <v>7251</v>
      </c>
      <c r="E33" s="18" t="n">
        <v>501.34661273</v>
      </c>
      <c r="F33" s="20" t="n">
        <v>5.07175919</v>
      </c>
      <c r="G33" s="18" t="n">
        <v>494.75047743</v>
      </c>
      <c r="H33" s="20" t="n">
        <v>2.64488675</v>
      </c>
      <c r="I33" s="18" t="s">
        <v>481</v>
      </c>
      <c r="J33" s="20" t="s">
        <v>481</v>
      </c>
      <c r="K33" s="18" t="s">
        <v>481</v>
      </c>
      <c r="L33" s="20" t="s">
        <v>481</v>
      </c>
      <c r="M33" s="18" t="s">
        <v>481</v>
      </c>
      <c r="N33" s="20" t="s">
        <v>481</v>
      </c>
      <c r="O33" s="18" t="s">
        <v>481</v>
      </c>
      <c r="P33" s="20" t="s">
        <v>481</v>
      </c>
      <c r="Q33" s="18" t="n">
        <v>468.77906536</v>
      </c>
      <c r="R33" s="20" t="n">
        <v>4.93166204</v>
      </c>
    </row>
    <row r="34" spans="1:18">
      <c r="A34" s="15" t="s">
        <v>509</v>
      </c>
      <c r="B34" s="17" t="n">
        <v>6350</v>
      </c>
      <c r="C34" s="18">
        <f>(65.0/B34*100)</f>
        <v/>
      </c>
      <c r="D34" s="19" t="n">
        <v>6285</v>
      </c>
      <c r="E34" s="18" t="n">
        <v>470.35678753</v>
      </c>
      <c r="F34" s="20" t="n">
        <v>3.84261917</v>
      </c>
      <c r="G34" s="18" t="n">
        <v>484.87883323</v>
      </c>
      <c r="H34" s="20" t="n">
        <v>2.77953173</v>
      </c>
      <c r="I34" s="18" t="s">
        <v>481</v>
      </c>
      <c r="J34" s="20" t="s">
        <v>481</v>
      </c>
      <c r="K34" s="18" t="s">
        <v>481</v>
      </c>
      <c r="L34" s="20" t="s">
        <v>481</v>
      </c>
      <c r="M34" s="18" t="s">
        <v>481</v>
      </c>
      <c r="N34" s="20" t="s">
        <v>481</v>
      </c>
      <c r="O34" s="18" t="s">
        <v>481</v>
      </c>
      <c r="P34" s="20" t="s">
        <v>481</v>
      </c>
      <c r="Q34" s="18" t="n">
        <v>433.84530066</v>
      </c>
      <c r="R34" s="20" t="n">
        <v>6.03474311</v>
      </c>
    </row>
    <row r="35" spans="1:18">
      <c r="A35" s="15" t="s">
        <v>510</v>
      </c>
      <c r="B35" s="17" t="n">
        <v>6406</v>
      </c>
      <c r="C35" s="18">
        <f>(36.0/B35*100)</f>
        <v/>
      </c>
      <c r="D35" s="19" t="n">
        <v>6370</v>
      </c>
      <c r="E35" s="18" t="n">
        <v>502.67195972</v>
      </c>
      <c r="F35" s="20" t="n">
        <v>3.05579193</v>
      </c>
      <c r="G35" s="18" t="n">
        <v>518.32173842</v>
      </c>
      <c r="H35" s="20" t="n">
        <v>1.83910521</v>
      </c>
      <c r="I35" s="18" t="s">
        <v>481</v>
      </c>
      <c r="J35" s="20" t="s">
        <v>481</v>
      </c>
      <c r="K35" s="18" t="s">
        <v>481</v>
      </c>
      <c r="L35" s="20" t="s">
        <v>481</v>
      </c>
      <c r="M35" s="18" t="s">
        <v>481</v>
      </c>
      <c r="N35" s="20" t="s">
        <v>481</v>
      </c>
      <c r="O35" s="18" t="s">
        <v>481</v>
      </c>
      <c r="P35" s="20" t="s">
        <v>481</v>
      </c>
      <c r="Q35" s="18" t="n">
        <v>486.07743629</v>
      </c>
      <c r="R35" s="20" t="n">
        <v>4.08526555</v>
      </c>
    </row>
    <row r="36" spans="1:18">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n">
        <v>485.84321726</v>
      </c>
      <c r="N36" s="20" t="n">
        <v>2.15122793</v>
      </c>
      <c r="O36" s="18" t="s">
        <v>481</v>
      </c>
      <c r="P36" s="20" t="s">
        <v>481</v>
      </c>
      <c r="Q36" s="18" t="s">
        <v>481</v>
      </c>
      <c r="R36" s="20" t="s">
        <v>481</v>
      </c>
    </row>
    <row r="37" spans="1:18">
      <c r="A37" s="15" t="s">
        <v>512</v>
      </c>
      <c r="B37" s="17" t="n">
        <v>5458</v>
      </c>
      <c r="C37" s="18">
        <f>(0.0/B37*100)</f>
        <v/>
      </c>
      <c r="D37" s="19" t="n">
        <v>5458</v>
      </c>
      <c r="E37" s="18" t="s">
        <v>481</v>
      </c>
      <c r="F37" s="20" t="s">
        <v>481</v>
      </c>
      <c r="G37" s="18" t="s">
        <v>481</v>
      </c>
      <c r="H37" s="20" t="s">
        <v>481</v>
      </c>
      <c r="I37" s="18" t="s">
        <v>481</v>
      </c>
      <c r="J37" s="20" t="s">
        <v>481</v>
      </c>
      <c r="K37" s="18" t="s">
        <v>481</v>
      </c>
      <c r="L37" s="20" t="s">
        <v>481</v>
      </c>
      <c r="M37" s="18" t="n">
        <v>493.91812227</v>
      </c>
      <c r="N37" s="20" t="n">
        <v>3.1723403</v>
      </c>
      <c r="O37" s="18" t="s">
        <v>481</v>
      </c>
      <c r="P37" s="20" t="s">
        <v>481</v>
      </c>
      <c r="Q37" s="18" t="s">
        <v>481</v>
      </c>
      <c r="R37" s="20" t="s">
        <v>481</v>
      </c>
    </row>
    <row r="38" spans="1:18">
      <c r="A38" s="15" t="s">
        <v>513</v>
      </c>
      <c r="B38" s="17" t="n">
        <v>5860</v>
      </c>
      <c r="C38" s="18">
        <f>(16.0/B38*100)</f>
        <v/>
      </c>
      <c r="D38" s="19" t="n">
        <v>5844</v>
      </c>
      <c r="E38" s="18" t="n">
        <v>513.48708522</v>
      </c>
      <c r="F38" s="20" t="n">
        <v>4.10527792</v>
      </c>
      <c r="G38" s="18" t="n">
        <v>531.49509483</v>
      </c>
      <c r="H38" s="20" t="n">
        <v>2.85672801</v>
      </c>
      <c r="I38" s="18" t="s">
        <v>481</v>
      </c>
      <c r="J38" s="20" t="s">
        <v>481</v>
      </c>
      <c r="K38" s="18" t="s">
        <v>481</v>
      </c>
      <c r="L38" s="20" t="s">
        <v>481</v>
      </c>
      <c r="M38" s="18" t="s">
        <v>481</v>
      </c>
      <c r="N38" s="20" t="s">
        <v>481</v>
      </c>
      <c r="O38" s="18" t="s">
        <v>481</v>
      </c>
      <c r="P38" s="20" t="s">
        <v>481</v>
      </c>
      <c r="Q38" s="18" t="n">
        <v>483.03733541</v>
      </c>
      <c r="R38" s="20" t="n">
        <v>5.56991865</v>
      </c>
    </row>
    <row r="39" spans="1:18">
      <c r="A39" s="15" t="s">
        <v>514</v>
      </c>
      <c r="B39" s="17" t="n">
        <v>5895</v>
      </c>
      <c r="C39" s="18">
        <f>(0.0/B39*100)</f>
        <v/>
      </c>
      <c r="D39" s="19" t="n">
        <v>5895</v>
      </c>
      <c r="E39" s="18" t="s">
        <v>481</v>
      </c>
      <c r="F39" s="20" t="s">
        <v>481</v>
      </c>
      <c r="G39" s="18" t="s">
        <v>481</v>
      </c>
      <c r="H39" s="20" t="s">
        <v>481</v>
      </c>
      <c r="I39" s="18" t="s">
        <v>481</v>
      </c>
      <c r="J39" s="20" t="s">
        <v>481</v>
      </c>
      <c r="K39" s="18" t="s">
        <v>481</v>
      </c>
      <c r="L39" s="20" t="s">
        <v>481</v>
      </c>
      <c r="M39" s="18" t="n">
        <v>420.45397969</v>
      </c>
      <c r="N39" s="20" t="n">
        <v>4.12888277</v>
      </c>
      <c r="O39" s="18" t="s">
        <v>481</v>
      </c>
      <c r="P39" s="20" t="s">
        <v>481</v>
      </c>
      <c r="Q39" s="18" t="s">
        <v>481</v>
      </c>
      <c r="R39" s="20" t="s">
        <v>481</v>
      </c>
    </row>
    <row r="40" spans="1:18">
      <c r="A40" s="15" t="s">
        <v>515</v>
      </c>
      <c r="B40" s="17" t="n">
        <v>14157</v>
      </c>
      <c r="C40" s="18">
        <f>(258.0/B40*100)</f>
        <v/>
      </c>
      <c r="D40" s="19" t="n">
        <v>13899</v>
      </c>
      <c r="E40" s="18" t="n">
        <v>487.99085938</v>
      </c>
      <c r="F40" s="20" t="n">
        <v>3.76137276</v>
      </c>
      <c r="G40" s="18" t="n">
        <v>510.98826629</v>
      </c>
      <c r="H40" s="20" t="n">
        <v>2.96301179</v>
      </c>
      <c r="I40" s="18" t="s">
        <v>481</v>
      </c>
      <c r="J40" s="20" t="s">
        <v>481</v>
      </c>
      <c r="K40" s="18" t="s">
        <v>481</v>
      </c>
      <c r="L40" s="20" t="s">
        <v>481</v>
      </c>
      <c r="M40" s="18" t="s">
        <v>481</v>
      </c>
      <c r="N40" s="20" t="s">
        <v>481</v>
      </c>
      <c r="O40" s="18" t="s">
        <v>481</v>
      </c>
      <c r="P40" s="20" t="s">
        <v>481</v>
      </c>
      <c r="Q40" s="18" t="n">
        <v>466.82893421</v>
      </c>
      <c r="R40" s="20" t="n">
        <v>3.49327739</v>
      </c>
    </row>
    <row r="41" spans="1:18">
      <c r="A41" s="15" t="s">
        <v>516</v>
      </c>
      <c r="B41" s="17" t="n">
        <v>5712</v>
      </c>
      <c r="C41" s="18">
        <f>(40.0/B41*100)</f>
        <v/>
      </c>
      <c r="D41" s="19" t="n">
        <v>5672</v>
      </c>
      <c r="E41" s="18" t="n">
        <v>458.73083643</v>
      </c>
      <c r="F41" s="20" t="n">
        <v>4.51016996</v>
      </c>
      <c r="G41" s="18" t="n">
        <v>476.24387968</v>
      </c>
      <c r="H41" s="20" t="n">
        <v>3.52843539</v>
      </c>
      <c r="I41" s="18" t="s">
        <v>481</v>
      </c>
      <c r="J41" s="20" t="s">
        <v>481</v>
      </c>
      <c r="K41" s="18" t="s">
        <v>481</v>
      </c>
      <c r="L41" s="20" t="s">
        <v>481</v>
      </c>
      <c r="M41" s="18" t="s">
        <v>481</v>
      </c>
      <c r="N41" s="20" t="s">
        <v>481</v>
      </c>
      <c r="O41" s="18" t="s">
        <v>481</v>
      </c>
      <c r="P41" s="20" t="s">
        <v>481</v>
      </c>
      <c r="Q41" s="18" t="n">
        <v>453.71742025</v>
      </c>
      <c r="R41" s="20" t="n">
        <v>4.88315685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358.32604248</v>
      </c>
      <c r="F45" s="20" t="n">
        <v>4.05433162</v>
      </c>
      <c r="G45" s="18" t="n">
        <v>366.32806563</v>
      </c>
      <c r="H45" s="20" t="n">
        <v>3.51419503</v>
      </c>
      <c r="I45" s="18" t="s">
        <v>481</v>
      </c>
      <c r="J45" s="20" t="s">
        <v>481</v>
      </c>
      <c r="K45" s="18" t="s">
        <v>481</v>
      </c>
      <c r="L45" s="20" t="s">
        <v>481</v>
      </c>
      <c r="M45" s="18" t="n">
        <v>344.60117271</v>
      </c>
      <c r="N45" s="20" t="n">
        <v>24.37563358</v>
      </c>
      <c r="O45" s="18" t="n">
        <v>321.87195737</v>
      </c>
      <c r="P45" s="20" t="n">
        <v>17.23227644</v>
      </c>
      <c r="Q45" s="18" t="n">
        <v>351.98386376</v>
      </c>
      <c r="R45" s="20" t="n">
        <v>3.51315318</v>
      </c>
    </row>
    <row r="46" spans="1:18">
      <c r="A46" s="15" t="s">
        <v>521</v>
      </c>
      <c r="B46" s="17" t="n">
        <v>23141</v>
      </c>
      <c r="C46" s="18">
        <f>(1130.0/B46*100)</f>
        <v/>
      </c>
      <c r="D46" s="19" t="n">
        <v>22011</v>
      </c>
      <c r="E46" s="18" t="n">
        <v>394.19036942</v>
      </c>
      <c r="F46" s="20" t="n">
        <v>3.67144413</v>
      </c>
      <c r="G46" s="18" t="n">
        <v>382.27715838</v>
      </c>
      <c r="H46" s="20" t="n">
        <v>2.76687049</v>
      </c>
      <c r="I46" s="18" t="s">
        <v>481</v>
      </c>
      <c r="J46" s="20" t="s">
        <v>481</v>
      </c>
      <c r="K46" s="18" t="s">
        <v>481</v>
      </c>
      <c r="L46" s="20" t="s">
        <v>481</v>
      </c>
      <c r="M46" s="18" t="s">
        <v>481</v>
      </c>
      <c r="N46" s="20" t="s">
        <v>481</v>
      </c>
      <c r="O46" s="18" t="s">
        <v>481</v>
      </c>
      <c r="P46" s="20" t="s">
        <v>481</v>
      </c>
      <c r="Q46" s="18" t="n">
        <v>344.56967446</v>
      </c>
      <c r="R46" s="20" t="n">
        <v>5.55357978</v>
      </c>
    </row>
    <row r="47" spans="1:18">
      <c r="A47" s="15" t="s">
        <v>522</v>
      </c>
      <c r="B47" s="17" t="n">
        <v>5928</v>
      </c>
      <c r="C47" s="18">
        <f>(70.0/B47*100)</f>
        <v/>
      </c>
      <c r="D47" s="19" t="n">
        <v>5858</v>
      </c>
      <c r="E47" s="18" t="n">
        <v>455.01221351</v>
      </c>
      <c r="F47" s="20" t="n">
        <v>4.01577554</v>
      </c>
      <c r="G47" s="18" t="n">
        <v>437.82532152</v>
      </c>
      <c r="H47" s="20" t="n">
        <v>4.29566155</v>
      </c>
      <c r="I47" s="18" t="s">
        <v>481</v>
      </c>
      <c r="J47" s="20" t="s">
        <v>481</v>
      </c>
      <c r="K47" s="18" t="s">
        <v>481</v>
      </c>
      <c r="L47" s="20" t="s">
        <v>481</v>
      </c>
      <c r="M47" s="18" t="s">
        <v>481</v>
      </c>
      <c r="N47" s="20" t="s">
        <v>481</v>
      </c>
      <c r="O47" s="18" t="s">
        <v>481</v>
      </c>
      <c r="P47" s="20" t="s">
        <v>481</v>
      </c>
      <c r="Q47" s="18" t="n">
        <v>418.86771681</v>
      </c>
      <c r="R47" s="20" t="n">
        <v>6.4918549</v>
      </c>
    </row>
    <row r="48" spans="1:18">
      <c r="A48" s="15" t="s">
        <v>523</v>
      </c>
      <c r="B48" s="17" t="n">
        <v>9841</v>
      </c>
      <c r="C48" s="18">
        <f>(7.0/B48*100)</f>
        <v/>
      </c>
      <c r="D48" s="19" t="n">
        <v>9834</v>
      </c>
      <c r="E48" s="18" t="n">
        <v>571.35455827</v>
      </c>
      <c r="F48" s="20" t="n">
        <v>7.03617441</v>
      </c>
      <c r="G48" s="18" t="n">
        <v>528.92243001</v>
      </c>
      <c r="H48" s="20" t="n">
        <v>4.77723795</v>
      </c>
      <c r="I48" s="18" t="s">
        <v>481</v>
      </c>
      <c r="J48" s="20" t="s">
        <v>481</v>
      </c>
      <c r="K48" s="18" t="s">
        <v>481</v>
      </c>
      <c r="L48" s="20" t="s">
        <v>481</v>
      </c>
      <c r="M48" s="18" t="s">
        <v>481</v>
      </c>
      <c r="N48" s="20" t="s">
        <v>481</v>
      </c>
      <c r="O48" s="18" t="s">
        <v>481</v>
      </c>
      <c r="P48" s="20" t="s">
        <v>481</v>
      </c>
      <c r="Q48" s="18" t="n">
        <v>480.68708715</v>
      </c>
      <c r="R48" s="20" t="n">
        <v>11.17712768</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(0.0/B50*100)</f>
        <v/>
      </c>
      <c r="D50" s="19" t="n">
        <v>11795</v>
      </c>
      <c r="E50" s="18" t="s">
        <v>481</v>
      </c>
      <c r="F50" s="20" t="s">
        <v>481</v>
      </c>
      <c r="G50" s="18" t="s">
        <v>481</v>
      </c>
      <c r="H50" s="20" t="s">
        <v>481</v>
      </c>
      <c r="I50" s="18" t="s">
        <v>481</v>
      </c>
      <c r="J50" s="20" t="s">
        <v>481</v>
      </c>
      <c r="K50" s="18" t="s">
        <v>481</v>
      </c>
      <c r="L50" s="20" t="s">
        <v>481</v>
      </c>
      <c r="M50" s="18" t="n">
        <v>389.64382788</v>
      </c>
      <c r="N50" s="20" t="n">
        <v>2.28612741</v>
      </c>
      <c r="O50" s="18" t="s">
        <v>481</v>
      </c>
      <c r="P50" s="20" t="s">
        <v>481</v>
      </c>
      <c r="Q50" s="18" t="s">
        <v>481</v>
      </c>
      <c r="R50" s="20" t="s">
        <v>481</v>
      </c>
    </row>
    <row r="51" spans="1:18">
      <c r="A51" s="15" t="s">
        <v>526</v>
      </c>
      <c r="B51" s="17" t="n">
        <v>6866</v>
      </c>
      <c r="C51" s="18">
        <f>(116.0/B51*100)</f>
        <v/>
      </c>
      <c r="D51" s="19" t="n">
        <v>6750</v>
      </c>
      <c r="E51" s="18" t="n">
        <v>421.84539894</v>
      </c>
      <c r="F51" s="20" t="n">
        <v>3.32886375</v>
      </c>
      <c r="G51" s="18" t="n">
        <v>390.37042043</v>
      </c>
      <c r="H51" s="20" t="n">
        <v>2.13355132</v>
      </c>
      <c r="I51" s="18" t="s">
        <v>481</v>
      </c>
      <c r="J51" s="20" t="s">
        <v>481</v>
      </c>
      <c r="K51" s="18" t="s">
        <v>481</v>
      </c>
      <c r="L51" s="20" t="s">
        <v>481</v>
      </c>
      <c r="M51" s="18" t="s">
        <v>481</v>
      </c>
      <c r="N51" s="20" t="s">
        <v>481</v>
      </c>
      <c r="O51" s="18" t="s">
        <v>481</v>
      </c>
      <c r="P51" s="20" t="s">
        <v>481</v>
      </c>
      <c r="Q51" s="18" t="n">
        <v>372.41316274</v>
      </c>
      <c r="R51" s="20" t="n">
        <v>4.48213234</v>
      </c>
    </row>
    <row r="52" spans="1:18">
      <c r="A52" s="15" t="s">
        <v>527</v>
      </c>
      <c r="B52" s="17" t="n">
        <v>5809</v>
      </c>
      <c r="C52" s="18">
        <f>(70.0/B52*100)</f>
        <v/>
      </c>
      <c r="D52" s="19" t="n">
        <v>5739</v>
      </c>
      <c r="E52" s="18" t="n">
        <v>465.16576294</v>
      </c>
      <c r="F52" s="20" t="n">
        <v>3.25095396</v>
      </c>
      <c r="G52" s="18" t="n">
        <v>471.34547178</v>
      </c>
      <c r="H52" s="20" t="n">
        <v>2.95313504</v>
      </c>
      <c r="I52" s="18" t="s">
        <v>481</v>
      </c>
      <c r="J52" s="20" t="s">
        <v>481</v>
      </c>
      <c r="K52" s="18" t="s">
        <v>481</v>
      </c>
      <c r="L52" s="20" t="s">
        <v>481</v>
      </c>
      <c r="M52" s="18" t="s">
        <v>481</v>
      </c>
      <c r="N52" s="20" t="s">
        <v>481</v>
      </c>
      <c r="O52" s="18" t="s">
        <v>481</v>
      </c>
      <c r="P52" s="20" t="s">
        <v>481</v>
      </c>
      <c r="Q52" s="18" t="n">
        <v>425.28367447</v>
      </c>
      <c r="R52" s="20" t="n">
        <v>5.64658638</v>
      </c>
    </row>
    <row r="53" spans="1:18">
      <c r="A53" s="15" t="s">
        <v>528</v>
      </c>
      <c r="B53" s="17" t="n">
        <v>5571</v>
      </c>
      <c r="C53" s="18">
        <f>(84.0/B53*100)</f>
        <v/>
      </c>
      <c r="D53" s="19" t="n">
        <v>5487</v>
      </c>
      <c r="E53" s="18" t="n">
        <v>432.27919657</v>
      </c>
      <c r="F53" s="20" t="n">
        <v>2.70479825</v>
      </c>
      <c r="G53" s="18" t="n">
        <v>446.81677512</v>
      </c>
      <c r="H53" s="20" t="n">
        <v>2.26998864</v>
      </c>
      <c r="I53" s="18" t="s">
        <v>481</v>
      </c>
      <c r="J53" s="20" t="s">
        <v>481</v>
      </c>
      <c r="K53" s="18" t="s">
        <v>481</v>
      </c>
      <c r="L53" s="20" t="s">
        <v>481</v>
      </c>
      <c r="M53" s="18" t="s">
        <v>481</v>
      </c>
      <c r="N53" s="20" t="s">
        <v>481</v>
      </c>
      <c r="O53" s="18" t="s">
        <v>481</v>
      </c>
      <c r="P53" s="20" t="s">
        <v>481</v>
      </c>
      <c r="Q53" s="18" t="n">
        <v>419.71389642</v>
      </c>
      <c r="R53" s="20" t="n">
        <v>3.74900391</v>
      </c>
    </row>
    <row r="54" spans="1:18">
      <c r="A54" s="15" t="s">
        <v>529</v>
      </c>
      <c r="B54" s="17" t="n">
        <v>4740</v>
      </c>
      <c r="C54" s="18">
        <f>(38.0/B54*100)</f>
        <v/>
      </c>
      <c r="D54" s="19" t="n">
        <v>4702</v>
      </c>
      <c r="E54" s="18" t="n">
        <v>336.60055906</v>
      </c>
      <c r="F54" s="20" t="n">
        <v>4.40791112</v>
      </c>
      <c r="G54" s="18" t="n">
        <v>337.08295079</v>
      </c>
      <c r="H54" s="20" t="n">
        <v>3.23072835</v>
      </c>
      <c r="I54" s="18" t="s">
        <v>481</v>
      </c>
      <c r="J54" s="20" t="s">
        <v>481</v>
      </c>
      <c r="K54" s="18" t="s">
        <v>481</v>
      </c>
      <c r="L54" s="20" t="s">
        <v>481</v>
      </c>
      <c r="M54" s="18" t="s">
        <v>481</v>
      </c>
      <c r="N54" s="20" t="s">
        <v>481</v>
      </c>
      <c r="O54" s="18" t="s">
        <v>481</v>
      </c>
      <c r="P54" s="20" t="s">
        <v>481</v>
      </c>
      <c r="Q54" s="18" t="n">
        <v>302.62851067</v>
      </c>
      <c r="R54" s="20" t="n">
        <v>3.10267177</v>
      </c>
    </row>
    <row r="55" spans="1:18">
      <c r="A55" s="15" t="s">
        <v>530</v>
      </c>
      <c r="B55" s="17" t="n">
        <v>5316</v>
      </c>
      <c r="C55" s="18">
        <f>(22.0/B55*100)</f>
        <v/>
      </c>
      <c r="D55" s="19" t="n">
        <v>5294</v>
      </c>
      <c r="E55" s="18" t="n">
        <v>403.98140669</v>
      </c>
      <c r="F55" s="20" t="n">
        <v>3.35589569</v>
      </c>
      <c r="G55" s="18" t="n">
        <v>401.96020311</v>
      </c>
      <c r="H55" s="20" t="n">
        <v>4.35973741</v>
      </c>
      <c r="I55" s="18" t="s">
        <v>481</v>
      </c>
      <c r="J55" s="20" t="s">
        <v>481</v>
      </c>
      <c r="K55" s="18" t="s">
        <v>481</v>
      </c>
      <c r="L55" s="20" t="s">
        <v>481</v>
      </c>
      <c r="M55" s="18" t="s">
        <v>481</v>
      </c>
      <c r="N55" s="20" t="s">
        <v>481</v>
      </c>
      <c r="O55" s="18" t="n">
        <v>382.96866568</v>
      </c>
      <c r="P55" s="20" t="n">
        <v>19.25275998</v>
      </c>
      <c r="Q55" s="18" t="n">
        <v>405.97640717</v>
      </c>
      <c r="R55" s="20" t="n">
        <v>3.34127606</v>
      </c>
    </row>
    <row r="56" spans="1:18">
      <c r="A56" s="15" t="s">
        <v>531</v>
      </c>
      <c r="B56" s="17" t="n">
        <v>5359</v>
      </c>
      <c r="C56" s="18">
        <f>(76.0/B56*100)</f>
        <v/>
      </c>
      <c r="D56" s="19" t="n">
        <v>5283</v>
      </c>
      <c r="E56" s="18" t="n">
        <v>566.09812788</v>
      </c>
      <c r="F56" s="20" t="n">
        <v>4.81191011</v>
      </c>
      <c r="G56" s="18" t="n">
        <v>546.258311</v>
      </c>
      <c r="H56" s="20" t="n">
        <v>2.969577</v>
      </c>
      <c r="I56" s="18" t="s">
        <v>481</v>
      </c>
      <c r="J56" s="20" t="s">
        <v>481</v>
      </c>
      <c r="K56" s="18" t="s">
        <v>481</v>
      </c>
      <c r="L56" s="20" t="s">
        <v>481</v>
      </c>
      <c r="M56" s="18" t="s">
        <v>481</v>
      </c>
      <c r="N56" s="20" t="s">
        <v>481</v>
      </c>
      <c r="O56" s="18" t="s">
        <v>481</v>
      </c>
      <c r="P56" s="20" t="s">
        <v>481</v>
      </c>
      <c r="Q56" s="18" t="n">
        <v>513.42813979</v>
      </c>
      <c r="R56" s="20" t="n">
        <v>8.2110979</v>
      </c>
    </row>
    <row r="57" spans="1:18">
      <c r="A57" s="15" t="s">
        <v>532</v>
      </c>
      <c r="B57" s="17" t="n">
        <v>6513</v>
      </c>
      <c r="C57" s="18">
        <f>(0.0/B57*100)</f>
        <v/>
      </c>
      <c r="D57" s="19" t="n">
        <v>6513</v>
      </c>
      <c r="E57" s="18" t="n">
        <v>442.15078111</v>
      </c>
      <c r="F57" s="20" t="n">
        <v>8.183914700000001</v>
      </c>
      <c r="G57" s="18" t="n">
        <v>383.27465534</v>
      </c>
      <c r="H57" s="20" t="n">
        <v>3.32642459</v>
      </c>
      <c r="I57" s="18" t="s">
        <v>481</v>
      </c>
      <c r="J57" s="20" t="s">
        <v>481</v>
      </c>
      <c r="K57" s="18" t="s">
        <v>481</v>
      </c>
      <c r="L57" s="20" t="s">
        <v>481</v>
      </c>
      <c r="M57" s="18" t="s">
        <v>481</v>
      </c>
      <c r="N57" s="20" t="s">
        <v>481</v>
      </c>
      <c r="O57" s="18" t="n">
        <v>325.6173</v>
      </c>
      <c r="P57" s="20" t="n">
        <v>43.03961183</v>
      </c>
      <c r="Q57" s="18" t="n">
        <v>383.9189694</v>
      </c>
      <c r="R57" s="20" t="n">
        <v>5.28387519</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(26.0/B59*100)</f>
        <v/>
      </c>
      <c r="D59" s="19" t="n">
        <v>4800</v>
      </c>
      <c r="E59" s="18" t="n">
        <v>378.48100934</v>
      </c>
      <c r="F59" s="20" t="n">
        <v>2.79429938</v>
      </c>
      <c r="G59" s="18" t="n">
        <v>360.75416643</v>
      </c>
      <c r="H59" s="20" t="n">
        <v>2.29473522</v>
      </c>
      <c r="I59" s="18" t="s">
        <v>481</v>
      </c>
      <c r="J59" s="20" t="s">
        <v>481</v>
      </c>
      <c r="K59" s="18" t="s">
        <v>481</v>
      </c>
      <c r="L59" s="20" t="s">
        <v>481</v>
      </c>
      <c r="M59" s="18" t="s">
        <v>481</v>
      </c>
      <c r="N59" s="20" t="s">
        <v>481</v>
      </c>
      <c r="O59" s="18" t="n">
        <v>315.44338022</v>
      </c>
      <c r="P59" s="20" t="n">
        <v>15.46284162</v>
      </c>
      <c r="Q59" s="18" t="n">
        <v>334.05607861</v>
      </c>
      <c r="R59" s="20" t="n">
        <v>3.6802933</v>
      </c>
    </row>
    <row r="60" spans="1:18">
      <c r="A60" s="15" t="s">
        <v>535</v>
      </c>
      <c r="B60" s="17" t="n">
        <v>4546</v>
      </c>
      <c r="C60" s="18">
        <f>(15.0/B60*100)</f>
        <v/>
      </c>
      <c r="D60" s="19" t="n">
        <v>4531</v>
      </c>
      <c r="E60" s="18" t="n">
        <v>407.66840565</v>
      </c>
      <c r="F60" s="20" t="n">
        <v>7.59148601</v>
      </c>
      <c r="G60" s="18" t="n">
        <v>398.93377284</v>
      </c>
      <c r="H60" s="20" t="n">
        <v>3.88084709</v>
      </c>
      <c r="I60" s="18" t="s">
        <v>481</v>
      </c>
      <c r="J60" s="20" t="s">
        <v>481</v>
      </c>
      <c r="K60" s="18" t="s">
        <v>481</v>
      </c>
      <c r="L60" s="20" t="s">
        <v>481</v>
      </c>
      <c r="M60" s="18" t="s">
        <v>481</v>
      </c>
      <c r="N60" s="20" t="s">
        <v>481</v>
      </c>
      <c r="O60" s="18" t="n">
        <v>411.84448567</v>
      </c>
      <c r="P60" s="20" t="n">
        <v>49.68686611</v>
      </c>
      <c r="Q60" s="18" t="n">
        <v>380.87432017</v>
      </c>
      <c r="R60" s="20" t="n">
        <v>5.70689701</v>
      </c>
    </row>
    <row r="61" spans="1:18">
      <c r="A61" s="15" t="s">
        <v>536</v>
      </c>
      <c r="B61" s="17" t="n">
        <v>6525</v>
      </c>
      <c r="C61" s="18">
        <f>(135.0/B61*100)</f>
        <v/>
      </c>
      <c r="D61" s="19" t="n">
        <v>6390</v>
      </c>
      <c r="E61" s="18" t="n">
        <v>466.17879018</v>
      </c>
      <c r="F61" s="20" t="n">
        <v>2.80161762</v>
      </c>
      <c r="G61" s="18" t="n">
        <v>494.87987601</v>
      </c>
      <c r="H61" s="20" t="n">
        <v>2.95319221</v>
      </c>
      <c r="I61" s="18" t="s">
        <v>481</v>
      </c>
      <c r="J61" s="20" t="s">
        <v>481</v>
      </c>
      <c r="K61" s="18" t="s">
        <v>481</v>
      </c>
      <c r="L61" s="20" t="s">
        <v>481</v>
      </c>
      <c r="M61" s="18" t="s">
        <v>481</v>
      </c>
      <c r="N61" s="20" t="s">
        <v>481</v>
      </c>
      <c r="O61" s="18" t="s">
        <v>481</v>
      </c>
      <c r="P61" s="20" t="s">
        <v>481</v>
      </c>
      <c r="Q61" s="18" t="n">
        <v>459.86595901</v>
      </c>
      <c r="R61" s="20" t="n">
        <v>4.51450329</v>
      </c>
    </row>
    <row r="62" spans="1:18">
      <c r="A62" s="15" t="s">
        <v>537</v>
      </c>
      <c r="B62" s="17" t="n">
        <v>4476</v>
      </c>
      <c r="C62" s="18">
        <f>(3.0/B62*100)</f>
        <v/>
      </c>
      <c r="D62" s="19" t="n">
        <v>4473</v>
      </c>
      <c r="E62" s="18" t="n">
        <v>552.29225562</v>
      </c>
      <c r="F62" s="20" t="n">
        <v>3.25932573</v>
      </c>
      <c r="G62" s="18" t="n">
        <v>543.18344453</v>
      </c>
      <c r="H62" s="20" t="n">
        <v>1.35670512</v>
      </c>
      <c r="I62" s="18" t="s">
        <v>481</v>
      </c>
      <c r="J62" s="20" t="s">
        <v>481</v>
      </c>
      <c r="K62" s="18" t="s">
        <v>481</v>
      </c>
      <c r="L62" s="20" t="s">
        <v>481</v>
      </c>
      <c r="M62" s="18" t="s">
        <v>481</v>
      </c>
      <c r="N62" s="20" t="s">
        <v>481</v>
      </c>
      <c r="O62" s="18" t="s">
        <v>481</v>
      </c>
      <c r="P62" s="20" t="s">
        <v>481</v>
      </c>
      <c r="Q62" s="18" t="n">
        <v>521.61684015</v>
      </c>
      <c r="R62" s="20" t="n">
        <v>8.29637095</v>
      </c>
    </row>
    <row r="63" spans="1:18">
      <c r="A63" s="15" t="s">
        <v>538</v>
      </c>
      <c r="B63" s="17" t="n">
        <v>5324</v>
      </c>
      <c r="C63" s="18">
        <f>(13.0/B63*100)</f>
        <v/>
      </c>
      <c r="D63" s="19" t="n">
        <v>5311</v>
      </c>
      <c r="E63" s="18" t="n">
        <v>369.9551185</v>
      </c>
      <c r="F63" s="20" t="n">
        <v>4.42064178</v>
      </c>
      <c r="G63" s="18" t="n">
        <v>382.58435604</v>
      </c>
      <c r="H63" s="20" t="n">
        <v>1.83881169</v>
      </c>
      <c r="I63" s="18" t="s">
        <v>481</v>
      </c>
      <c r="J63" s="20" t="s">
        <v>481</v>
      </c>
      <c r="K63" s="18" t="s">
        <v>481</v>
      </c>
      <c r="L63" s="20" t="s">
        <v>481</v>
      </c>
      <c r="M63" s="18" t="n">
        <v>374.61268058</v>
      </c>
      <c r="N63" s="20" t="n">
        <v>100.6845255</v>
      </c>
      <c r="O63" s="18" t="n">
        <v>270.88067034</v>
      </c>
      <c r="P63" s="20" t="n">
        <v>26.94634205</v>
      </c>
      <c r="Q63" s="18" t="n">
        <v>353.76497455</v>
      </c>
      <c r="R63" s="20" t="n">
        <v>3.26150676</v>
      </c>
    </row>
    <row r="64" spans="1:18">
      <c r="A64" s="15" t="s">
        <v>539</v>
      </c>
      <c r="B64" s="17" t="n">
        <v>3634</v>
      </c>
      <c r="C64" s="18">
        <f>(3.0/B64*100)</f>
        <v/>
      </c>
      <c r="D64" s="19" t="n">
        <v>3631</v>
      </c>
      <c r="E64" s="18" t="n">
        <v>510.31489846</v>
      </c>
      <c r="F64" s="20" t="n">
        <v>2.67874799</v>
      </c>
      <c r="G64" s="18" t="n">
        <v>469.76108102</v>
      </c>
      <c r="H64" s="20" t="n">
        <v>2.36580408</v>
      </c>
      <c r="I64" s="18" t="s">
        <v>481</v>
      </c>
      <c r="J64" s="20" t="s">
        <v>481</v>
      </c>
      <c r="K64" s="18" t="s">
        <v>481</v>
      </c>
      <c r="L64" s="20" t="s">
        <v>481</v>
      </c>
      <c r="M64" s="18" t="n">
        <v>452.2561</v>
      </c>
      <c r="N64" s="20" t="n">
        <v>23.15776835</v>
      </c>
      <c r="O64" s="18" t="n">
        <v>446.06044833</v>
      </c>
      <c r="P64" s="20" t="n">
        <v>49.08238087</v>
      </c>
      <c r="Q64" s="18" t="n">
        <v>413.99267134</v>
      </c>
      <c r="R64" s="20" t="n">
        <v>6.24024803</v>
      </c>
    </row>
    <row r="65" spans="1:18">
      <c r="A65" s="15" t="s">
        <v>540</v>
      </c>
      <c r="B65" s="17" t="n">
        <v>5325</v>
      </c>
      <c r="C65" s="18">
        <f>(14.0/B65*100)</f>
        <v/>
      </c>
      <c r="D65" s="19" t="n">
        <v>5311</v>
      </c>
      <c r="E65" s="18" t="n">
        <v>431.90454448</v>
      </c>
      <c r="F65" s="20" t="n">
        <v>2.73598743</v>
      </c>
      <c r="G65" s="18" t="n">
        <v>415.52976301</v>
      </c>
      <c r="H65" s="20" t="n">
        <v>3.72722836</v>
      </c>
      <c r="I65" s="18" t="s">
        <v>481</v>
      </c>
      <c r="J65" s="20" t="s">
        <v>481</v>
      </c>
      <c r="K65" s="18" t="s">
        <v>481</v>
      </c>
      <c r="L65" s="20" t="s">
        <v>481</v>
      </c>
      <c r="M65" s="18" t="n">
        <v>381.68659333</v>
      </c>
      <c r="N65" s="20" t="n">
        <v>28.57545177</v>
      </c>
      <c r="O65" s="18" t="s">
        <v>481</v>
      </c>
      <c r="P65" s="20" t="s">
        <v>481</v>
      </c>
      <c r="Q65" s="18" t="n">
        <v>388.79179665</v>
      </c>
      <c r="R65" s="20" t="n">
        <v>5.07108281</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417.93412468</v>
      </c>
      <c r="N66" s="20" t="n">
        <v>1.46238599</v>
      </c>
      <c r="O66" s="18" t="s">
        <v>481</v>
      </c>
      <c r="P66" s="20" t="s">
        <v>481</v>
      </c>
      <c r="Q66" s="18" t="s">
        <v>481</v>
      </c>
      <c r="R66" s="20" t="s">
        <v>481</v>
      </c>
    </row>
    <row r="67" spans="1:18">
      <c r="A67" s="15" t="s">
        <v>542</v>
      </c>
      <c r="B67" s="17" t="n">
        <v>6971</v>
      </c>
      <c r="C67" s="18">
        <f>(21.0/B67*100)</f>
        <v/>
      </c>
      <c r="D67" s="19" t="n">
        <v>6950</v>
      </c>
      <c r="E67" s="18" t="n">
        <v>409.97337877</v>
      </c>
      <c r="F67" s="20" t="n">
        <v>3.40553971</v>
      </c>
      <c r="G67" s="18" t="n">
        <v>379.09601959</v>
      </c>
      <c r="H67" s="20" t="n">
        <v>2.72158926</v>
      </c>
      <c r="I67" s="18" t="s">
        <v>481</v>
      </c>
      <c r="J67" s="20" t="s">
        <v>481</v>
      </c>
      <c r="K67" s="18" t="s">
        <v>481</v>
      </c>
      <c r="L67" s="20" t="s">
        <v>481</v>
      </c>
      <c r="M67" s="18" t="s">
        <v>481</v>
      </c>
      <c r="N67" s="20" t="s">
        <v>481</v>
      </c>
      <c r="O67" s="18" t="s">
        <v>481</v>
      </c>
      <c r="P67" s="20" t="s">
        <v>481</v>
      </c>
      <c r="Q67" s="18" t="n">
        <v>364.57295444</v>
      </c>
      <c r="R67" s="20" t="n">
        <v>5.48155877</v>
      </c>
    </row>
    <row r="68" spans="1:18">
      <c r="A68" s="15" t="s">
        <v>543</v>
      </c>
      <c r="B68" s="17" t="n">
        <v>12083</v>
      </c>
      <c r="C68" s="18">
        <f>(26.0/B68*100)</f>
        <v/>
      </c>
      <c r="D68" s="19" t="n">
        <v>12057</v>
      </c>
      <c r="E68" s="18" t="n">
        <v>404.86437545</v>
      </c>
      <c r="F68" s="20" t="n">
        <v>2.55814277</v>
      </c>
      <c r="G68" s="18" t="n">
        <v>404.24224287</v>
      </c>
      <c r="H68" s="20" t="n">
        <v>1.47551969</v>
      </c>
      <c r="I68" s="18" t="s">
        <v>481</v>
      </c>
      <c r="J68" s="20" t="s">
        <v>481</v>
      </c>
      <c r="K68" s="18" t="s">
        <v>481</v>
      </c>
      <c r="L68" s="20" t="s">
        <v>481</v>
      </c>
      <c r="M68" s="18" t="s">
        <v>481</v>
      </c>
      <c r="N68" s="20" t="s">
        <v>481</v>
      </c>
      <c r="O68" s="18" t="s">
        <v>481</v>
      </c>
      <c r="P68" s="20" t="s">
        <v>481</v>
      </c>
      <c r="Q68" s="18" t="n">
        <v>396.07071099</v>
      </c>
      <c r="R68" s="20" t="n">
        <v>2.96823748</v>
      </c>
    </row>
    <row r="69" spans="1:18">
      <c r="A69" s="15" t="s">
        <v>544</v>
      </c>
      <c r="B69" s="17" t="n">
        <v>4876</v>
      </c>
      <c r="C69" s="18">
        <f>(0.0/B69*100)</f>
        <v/>
      </c>
      <c r="D69" s="19" t="n">
        <v>4876</v>
      </c>
      <c r="E69" s="18" t="n">
        <v>443.13572677</v>
      </c>
      <c r="F69" s="20" t="n">
        <v>4.54481817</v>
      </c>
      <c r="G69" s="18" t="n">
        <v>446.35585932</v>
      </c>
      <c r="H69" s="20" t="n">
        <v>4.04293268</v>
      </c>
      <c r="I69" s="18" t="s">
        <v>481</v>
      </c>
      <c r="J69" s="20" t="s">
        <v>481</v>
      </c>
      <c r="K69" s="18" t="s">
        <v>481</v>
      </c>
      <c r="L69" s="20" t="s">
        <v>481</v>
      </c>
      <c r="M69" s="18" t="n">
        <v>391.1756</v>
      </c>
      <c r="N69" s="20" t="n">
        <v>38.87660053</v>
      </c>
      <c r="O69" s="18" t="s">
        <v>481</v>
      </c>
      <c r="P69" s="20" t="s">
        <v>481</v>
      </c>
      <c r="Q69" s="18" t="n">
        <v>421.0639097</v>
      </c>
      <c r="R69" s="20" t="n">
        <v>9.39255616</v>
      </c>
    </row>
    <row r="70" spans="1:18">
      <c r="A70" s="15" t="s">
        <v>545</v>
      </c>
      <c r="B70" s="17" t="n">
        <v>6036</v>
      </c>
      <c r="C70" s="18">
        <f>(223.0/B70*100)</f>
        <v/>
      </c>
      <c r="D70" s="19" t="n">
        <v>5813</v>
      </c>
      <c r="E70" s="18" t="n">
        <v>497.97978609</v>
      </c>
      <c r="F70" s="20" t="n">
        <v>4.07028261</v>
      </c>
      <c r="G70" s="18" t="n">
        <v>505.24961876</v>
      </c>
      <c r="H70" s="20" t="n">
        <v>3.2601291</v>
      </c>
      <c r="I70" s="18" t="s">
        <v>481</v>
      </c>
      <c r="J70" s="20" t="s">
        <v>481</v>
      </c>
      <c r="K70" s="18" t="s">
        <v>481</v>
      </c>
      <c r="L70" s="20" t="s">
        <v>481</v>
      </c>
      <c r="M70" s="18" t="s">
        <v>481</v>
      </c>
      <c r="N70" s="20" t="s">
        <v>481</v>
      </c>
      <c r="O70" s="18" t="s">
        <v>481</v>
      </c>
      <c r="P70" s="20" t="s">
        <v>481</v>
      </c>
      <c r="Q70" s="18" t="n">
        <v>466.2343863</v>
      </c>
      <c r="R70" s="20" t="n">
        <v>3.92586847</v>
      </c>
    </row>
    <row r="71" spans="1:18">
      <c r="A71" s="15" t="s">
        <v>546</v>
      </c>
      <c r="B71" s="17" t="n">
        <v>6115</v>
      </c>
      <c r="C71" s="18">
        <f>(17.0/B71*100)</f>
        <v/>
      </c>
      <c r="D71" s="19" t="n">
        <v>6098</v>
      </c>
      <c r="E71" s="18" t="n">
        <v>575.57539505</v>
      </c>
      <c r="F71" s="20" t="n">
        <v>2.1027478</v>
      </c>
      <c r="G71" s="18" t="n">
        <v>555.27548418</v>
      </c>
      <c r="H71" s="20" t="n">
        <v>2.13278549</v>
      </c>
      <c r="I71" s="18" t="s">
        <v>481</v>
      </c>
      <c r="J71" s="20" t="s">
        <v>481</v>
      </c>
      <c r="K71" s="18" t="s">
        <v>481</v>
      </c>
      <c r="L71" s="20" t="s">
        <v>481</v>
      </c>
      <c r="M71" s="18" t="s">
        <v>481</v>
      </c>
      <c r="N71" s="20" t="s">
        <v>481</v>
      </c>
      <c r="O71" s="18" t="s">
        <v>481</v>
      </c>
      <c r="P71" s="20" t="s">
        <v>481</v>
      </c>
      <c r="Q71" s="18" t="n">
        <v>547.47347316</v>
      </c>
      <c r="R71" s="20" t="n">
        <v>5.33323985</v>
      </c>
    </row>
    <row r="72" spans="1:18">
      <c r="A72" s="15" t="s">
        <v>547</v>
      </c>
      <c r="B72" s="17" t="n">
        <v>7708</v>
      </c>
      <c r="C72" s="18">
        <f>(0.0/B72*100)</f>
        <v/>
      </c>
      <c r="D72" s="19" t="n">
        <v>7708</v>
      </c>
      <c r="E72" s="18" t="s">
        <v>481</v>
      </c>
      <c r="F72" s="20" t="s">
        <v>481</v>
      </c>
      <c r="G72" s="18" t="s">
        <v>481</v>
      </c>
      <c r="H72" s="20" t="s">
        <v>481</v>
      </c>
      <c r="I72" s="18" t="s">
        <v>481</v>
      </c>
      <c r="J72" s="20" t="s">
        <v>481</v>
      </c>
      <c r="K72" s="18" t="s">
        <v>481</v>
      </c>
      <c r="L72" s="20" t="s">
        <v>481</v>
      </c>
      <c r="M72" s="18" t="n">
        <v>542.32146697</v>
      </c>
      <c r="N72" s="20" t="n">
        <v>3.03044107</v>
      </c>
      <c r="O72" s="18" t="s">
        <v>481</v>
      </c>
      <c r="P72" s="20" t="s">
        <v>481</v>
      </c>
      <c r="Q72" s="18" t="s">
        <v>481</v>
      </c>
      <c r="R72" s="20" t="s">
        <v>481</v>
      </c>
    </row>
    <row r="73" spans="1:18">
      <c r="A73" s="15" t="s">
        <v>548</v>
      </c>
      <c r="B73" s="17" t="n">
        <v>8249</v>
      </c>
      <c r="C73" s="18">
        <f>(143.0/B73*100)</f>
        <v/>
      </c>
      <c r="D73" s="19" t="n">
        <v>8106</v>
      </c>
      <c r="E73" s="18" t="n">
        <v>409.14527758</v>
      </c>
      <c r="F73" s="20" t="n">
        <v>5.24775759</v>
      </c>
      <c r="G73" s="18" t="n">
        <v>417.98522981</v>
      </c>
      <c r="H73" s="20" t="n">
        <v>2.94119637</v>
      </c>
      <c r="I73" s="18" t="s">
        <v>481</v>
      </c>
      <c r="J73" s="20" t="s">
        <v>481</v>
      </c>
      <c r="K73" s="18" t="s">
        <v>481</v>
      </c>
      <c r="L73" s="20" t="s">
        <v>481</v>
      </c>
      <c r="M73" s="18" t="s">
        <v>481</v>
      </c>
      <c r="N73" s="20" t="s">
        <v>481</v>
      </c>
      <c r="O73" s="18" t="s">
        <v>481</v>
      </c>
      <c r="P73" s="20" t="s">
        <v>481</v>
      </c>
      <c r="Q73" s="18" t="n">
        <v>404.9019737</v>
      </c>
      <c r="R73" s="20" t="n">
        <v>5.90886974</v>
      </c>
    </row>
    <row r="74" spans="1:18">
      <c r="A74" s="15" t="s">
        <v>549</v>
      </c>
      <c r="B74" s="17" t="n">
        <v>4692</v>
      </c>
      <c r="C74" s="18">
        <f>(82.0/B74*100)</f>
        <v/>
      </c>
      <c r="D74" s="19" t="n">
        <v>4610</v>
      </c>
      <c r="E74" s="18" t="n">
        <v>437.84693951</v>
      </c>
      <c r="F74" s="20" t="n">
        <v>3.39816496</v>
      </c>
      <c r="G74" s="18" t="n">
        <v>423.10170888</v>
      </c>
      <c r="H74" s="20" t="n">
        <v>2.14933887</v>
      </c>
      <c r="I74" s="18" t="s">
        <v>481</v>
      </c>
      <c r="J74" s="20" t="s">
        <v>481</v>
      </c>
      <c r="K74" s="18" t="s">
        <v>481</v>
      </c>
      <c r="L74" s="20" t="s">
        <v>481</v>
      </c>
      <c r="M74" s="18" t="s">
        <v>481</v>
      </c>
      <c r="N74" s="20" t="s">
        <v>481</v>
      </c>
      <c r="O74" s="18" t="n">
        <v>370.27674288</v>
      </c>
      <c r="P74" s="20" t="n">
        <v>23.35031078</v>
      </c>
      <c r="Q74" s="18" t="n">
        <v>376.50569007</v>
      </c>
      <c r="R74" s="20" t="n">
        <v>3.34197506</v>
      </c>
    </row>
    <row r="75" spans="1:18">
      <c r="A75" s="15" t="s">
        <v>550</v>
      </c>
      <c r="B75" s="17" t="n">
        <v>5375</v>
      </c>
      <c r="C75" s="18">
        <f>(195.0/B75*100)</f>
        <v/>
      </c>
      <c r="D75" s="19" t="n">
        <v>5180</v>
      </c>
      <c r="E75" s="18" t="n">
        <v>365.50926297</v>
      </c>
      <c r="F75" s="20" t="n">
        <v>3.98513595</v>
      </c>
      <c r="G75" s="18" t="n">
        <v>370.10050786</v>
      </c>
      <c r="H75" s="20" t="n">
        <v>3.3175326</v>
      </c>
      <c r="I75" s="18" t="s">
        <v>481</v>
      </c>
      <c r="J75" s="20" t="s">
        <v>481</v>
      </c>
      <c r="K75" s="18" t="s">
        <v>481</v>
      </c>
      <c r="L75" s="20" t="s">
        <v>481</v>
      </c>
      <c r="M75" s="18" t="s">
        <v>481</v>
      </c>
      <c r="N75" s="20" t="s">
        <v>481</v>
      </c>
      <c r="O75" s="18" t="s">
        <v>481</v>
      </c>
      <c r="P75" s="20" t="s">
        <v>481</v>
      </c>
      <c r="Q75" s="18" t="n">
        <v>349.9639703</v>
      </c>
      <c r="R75" s="20" t="n">
        <v>5.27649607</v>
      </c>
    </row>
    <row r="76" spans="1:18">
      <c r="A76" s="15" t="s">
        <v>551</v>
      </c>
      <c r="B76" s="17" t="n">
        <v>14167</v>
      </c>
      <c r="C76" s="18">
        <f>(226.0/B76*100)</f>
        <v/>
      </c>
      <c r="D76" s="19" t="n">
        <v>13941</v>
      </c>
      <c r="E76" s="18" t="n">
        <v>421.69382541</v>
      </c>
      <c r="F76" s="20" t="n">
        <v>3.11413034</v>
      </c>
      <c r="G76" s="18" t="n">
        <v>434.27038576</v>
      </c>
      <c r="H76" s="20" t="n">
        <v>2.6204999</v>
      </c>
      <c r="I76" s="18" t="s">
        <v>481</v>
      </c>
      <c r="J76" s="20" t="s">
        <v>481</v>
      </c>
      <c r="K76" s="18" t="s">
        <v>481</v>
      </c>
      <c r="L76" s="20" t="s">
        <v>481</v>
      </c>
      <c r="M76" s="18" t="s">
        <v>481</v>
      </c>
      <c r="N76" s="20" t="s">
        <v>481</v>
      </c>
      <c r="O76" s="18" t="s">
        <v>481</v>
      </c>
      <c r="P76" s="20" t="s">
        <v>481</v>
      </c>
      <c r="Q76" s="18" t="n">
        <v>417.57933421</v>
      </c>
      <c r="R76" s="20" t="n">
        <v>3.64096007</v>
      </c>
    </row>
    <row r="77" spans="1:18">
      <c r="A77" s="15" t="s">
        <v>552</v>
      </c>
      <c r="B77" s="17" t="n">
        <v>6062</v>
      </c>
      <c r="C77" s="18">
        <f>(0.0/B77*100)</f>
        <v/>
      </c>
      <c r="D77" s="19" t="n">
        <v>6062</v>
      </c>
      <c r="E77" s="18" t="n">
        <v>430.78146487</v>
      </c>
      <c r="F77" s="20" t="n">
        <v>4.07957013</v>
      </c>
      <c r="G77" s="18" t="n">
        <v>415.00519241</v>
      </c>
      <c r="H77" s="20" t="n">
        <v>2.68268144</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534.90170482</v>
      </c>
      <c r="F78" s="20" t="n">
        <v>10.56271294</v>
      </c>
      <c r="G78" s="18" t="n">
        <v>492.09141411</v>
      </c>
      <c r="H78" s="20" t="n">
        <v>4.23324976</v>
      </c>
      <c r="I78" s="18" t="s">
        <v>481</v>
      </c>
      <c r="J78" s="20" t="s">
        <v>481</v>
      </c>
      <c r="K78" s="18" t="s">
        <v>481</v>
      </c>
      <c r="L78" s="20" t="s">
        <v>481</v>
      </c>
      <c r="M78" s="18" t="s">
        <v>481</v>
      </c>
      <c r="N78" s="20" t="s">
        <v>481</v>
      </c>
      <c r="O78" s="18" t="n">
        <v>525.84370253</v>
      </c>
      <c r="P78" s="20" t="n">
        <v>43.48836405</v>
      </c>
      <c r="Q78" s="18" t="n">
        <v>467.78986381</v>
      </c>
      <c r="R78" s="20" t="n">
        <v>9.31511321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n">
        <v>462.76912419</v>
      </c>
      <c r="F80" s="20" t="n">
        <v>5.07559939</v>
      </c>
      <c r="G80" s="18" t="n">
        <v>458.49881067</v>
      </c>
      <c r="H80" s="20" t="n">
        <v>4.65542433</v>
      </c>
      <c r="I80" s="18" t="s">
        <v>481</v>
      </c>
      <c r="J80" s="20" t="s">
        <v>481</v>
      </c>
      <c r="K80" s="18" t="s">
        <v>481</v>
      </c>
      <c r="L80" s="20" t="s">
        <v>481</v>
      </c>
      <c r="M80" s="18" t="s">
        <v>481</v>
      </c>
      <c r="N80" s="20" t="s">
        <v>481</v>
      </c>
      <c r="O80" s="18" t="s">
        <v>481</v>
      </c>
      <c r="P80" s="20" t="s">
        <v>481</v>
      </c>
      <c r="Q80" s="18" t="n">
        <v>470.65865507</v>
      </c>
      <c r="R80" s="20" t="n">
        <v>10.72074674</v>
      </c>
    </row>
    <row r="81" spans="1:18">
      <c r="A81" s="23" t="s">
        <v>556</v>
      </c>
      <c r="B81" s="17" t="n">
        <v>8861</v>
      </c>
      <c r="C81" s="18">
        <f>(76.0/B81*100)</f>
        <v/>
      </c>
      <c r="D81" s="19" t="n">
        <v>8785</v>
      </c>
      <c r="E81" s="18" t="n">
        <v>471.47141836</v>
      </c>
      <c r="F81" s="20" t="n">
        <v>4.51737148</v>
      </c>
      <c r="G81" s="18" t="n">
        <v>440.25999669</v>
      </c>
      <c r="H81" s="20" t="n">
        <v>3.10804736</v>
      </c>
      <c r="I81" s="18" t="s">
        <v>481</v>
      </c>
      <c r="J81" s="20" t="s">
        <v>481</v>
      </c>
      <c r="K81" s="18" t="s">
        <v>481</v>
      </c>
      <c r="L81" s="20" t="s">
        <v>481</v>
      </c>
      <c r="M81" s="18" t="s">
        <v>481</v>
      </c>
      <c r="N81" s="20" t="s">
        <v>481</v>
      </c>
      <c r="O81" s="18" t="s">
        <v>481</v>
      </c>
      <c r="P81" s="20" t="s">
        <v>481</v>
      </c>
      <c r="Q81" s="18" t="n">
        <v>414.94099423</v>
      </c>
      <c r="R81" s="20" t="n">
        <v>6.70449718</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602</v>
      </c>
    </row>
    <row customHeight="1" ht="30" r="4" spans="1:24">
      <c r="A4" s="6" t="n"/>
      <c r="B4" s="7" t="s">
        <v>462</v>
      </c>
      <c r="C4" s="7" t="s">
        <v>463</v>
      </c>
      <c r="D4" s="8" t="s">
        <v>462</v>
      </c>
      <c r="E4" s="9" t="s">
        <v>591</v>
      </c>
      <c r="F4" s="10" t="n"/>
      <c r="G4" s="9" t="s">
        <v>592</v>
      </c>
      <c r="H4" s="10" t="n"/>
      <c r="I4" s="9" t="s">
        <v>593</v>
      </c>
      <c r="J4" s="10" t="n"/>
      <c r="K4" s="9" t="s">
        <v>594</v>
      </c>
      <c r="L4" s="10" t="n"/>
      <c r="M4" s="9" t="s">
        <v>603</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(345.0/B7*100)</f>
        <v/>
      </c>
      <c r="D7" s="19" t="n">
        <v>14185</v>
      </c>
      <c r="E7" s="18" t="n">
        <v>513.82221582</v>
      </c>
      <c r="F7" s="20" t="n">
        <v>2.23598886</v>
      </c>
      <c r="G7" s="18" t="n">
        <v>487.89129991</v>
      </c>
      <c r="H7" s="20" t="n">
        <v>3.59464711</v>
      </c>
      <c r="I7" s="18" t="n">
        <v>476.20177828</v>
      </c>
      <c r="J7" s="20" t="n">
        <v>2.86838442</v>
      </c>
      <c r="K7" s="18" t="n">
        <v>465.48816916</v>
      </c>
      <c r="L7" s="20" t="n">
        <v>4.71822746</v>
      </c>
      <c r="M7" s="18" t="n">
        <v>440.93612763</v>
      </c>
      <c r="N7" s="20" t="n">
        <v>14.66791686</v>
      </c>
      <c r="O7" s="18" t="s">
        <v>481</v>
      </c>
      <c r="P7" s="20" t="s">
        <v>481</v>
      </c>
      <c r="Q7" s="18" t="s">
        <v>481</v>
      </c>
      <c r="R7" s="20" t="s">
        <v>481</v>
      </c>
      <c r="S7" s="18" t="s">
        <v>481</v>
      </c>
      <c r="T7" s="20" t="s">
        <v>481</v>
      </c>
      <c r="U7" s="18" t="s">
        <v>481</v>
      </c>
      <c r="V7" s="20" t="s">
        <v>481</v>
      </c>
      <c r="W7" s="18" t="n">
        <v>436.50643004</v>
      </c>
      <c r="X7" s="20" t="n">
        <v>4.73509342</v>
      </c>
    </row>
    <row r="8" spans="1:24">
      <c r="A8" s="15" t="s">
        <v>483</v>
      </c>
      <c r="B8" s="17" t="n">
        <v>7007</v>
      </c>
      <c r="C8" s="18">
        <f>(20.0/B8*100)</f>
        <v/>
      </c>
      <c r="D8" s="19" t="n">
        <v>6987</v>
      </c>
      <c r="E8" s="18" t="n">
        <v>528.87354249</v>
      </c>
      <c r="F8" s="20" t="n">
        <v>3.88791971</v>
      </c>
      <c r="G8" s="18" t="n">
        <v>489.82046635</v>
      </c>
      <c r="H8" s="20" t="n">
        <v>3.01160801</v>
      </c>
      <c r="I8" s="18" t="n">
        <v>458.34879444</v>
      </c>
      <c r="J8" s="20" t="n">
        <v>8.27513325</v>
      </c>
      <c r="K8" s="18" t="n">
        <v>382.9850404</v>
      </c>
      <c r="L8" s="20" t="n">
        <v>17.19573486</v>
      </c>
      <c r="M8" s="18" t="n">
        <v>423.75974543</v>
      </c>
      <c r="N8" s="20" t="n">
        <v>13.91953564</v>
      </c>
      <c r="O8" s="18" t="s">
        <v>481</v>
      </c>
      <c r="P8" s="20" t="s">
        <v>481</v>
      </c>
      <c r="Q8" s="18" t="s">
        <v>481</v>
      </c>
      <c r="R8" s="20" t="s">
        <v>481</v>
      </c>
      <c r="S8" s="18" t="s">
        <v>481</v>
      </c>
      <c r="T8" s="20" t="s">
        <v>481</v>
      </c>
      <c r="U8" s="18" t="s">
        <v>481</v>
      </c>
      <c r="V8" s="20" t="s">
        <v>481</v>
      </c>
      <c r="W8" s="18" t="n">
        <v>440.18365535</v>
      </c>
      <c r="X8" s="20" t="n">
        <v>7.47903305</v>
      </c>
    </row>
    <row r="9" spans="1:24">
      <c r="A9" s="15" t="s">
        <v>484</v>
      </c>
      <c r="B9" s="17" t="n">
        <v>9651</v>
      </c>
      <c r="C9" s="18">
        <f>(76.0/B9*100)</f>
        <v/>
      </c>
      <c r="D9" s="19" t="n">
        <v>9575</v>
      </c>
      <c r="E9" s="18" t="n">
        <v>539.4367779299999</v>
      </c>
      <c r="F9" s="20" t="n">
        <v>2.43832134</v>
      </c>
      <c r="G9" s="18" t="n">
        <v>483.37744821</v>
      </c>
      <c r="H9" s="20" t="n">
        <v>2.837398</v>
      </c>
      <c r="I9" s="18" t="n">
        <v>481.78130554</v>
      </c>
      <c r="J9" s="20" t="n">
        <v>4.37575137</v>
      </c>
      <c r="K9" s="18" t="n">
        <v>441.00033836</v>
      </c>
      <c r="L9" s="20" t="n">
        <v>6.65288871</v>
      </c>
      <c r="M9" s="18" t="n">
        <v>427.72064211</v>
      </c>
      <c r="N9" s="20" t="n">
        <v>8.58355725</v>
      </c>
      <c r="O9" s="18" t="s">
        <v>481</v>
      </c>
      <c r="P9" s="20" t="s">
        <v>481</v>
      </c>
      <c r="Q9" s="18" t="s">
        <v>481</v>
      </c>
      <c r="R9" s="20" t="s">
        <v>481</v>
      </c>
      <c r="S9" s="18" t="s">
        <v>481</v>
      </c>
      <c r="T9" s="20" t="s">
        <v>481</v>
      </c>
      <c r="U9" s="18" t="s">
        <v>481</v>
      </c>
      <c r="V9" s="20" t="s">
        <v>481</v>
      </c>
      <c r="W9" s="18" t="n">
        <v>441.62126819</v>
      </c>
      <c r="X9" s="20" t="n">
        <v>4.57112837</v>
      </c>
    </row>
    <row r="10" spans="1:24">
      <c r="A10" s="15" t="s">
        <v>485</v>
      </c>
      <c r="B10" s="17" t="n">
        <v>20058</v>
      </c>
      <c r="C10" s="18">
        <f>(528.0/B10*100)</f>
        <v/>
      </c>
      <c r="D10" s="19" t="n">
        <v>19530</v>
      </c>
      <c r="E10" s="18" t="n">
        <v>521.5761829</v>
      </c>
      <c r="F10" s="20" t="n">
        <v>2.37165782</v>
      </c>
      <c r="G10" s="18" t="s">
        <v>481</v>
      </c>
      <c r="H10" s="20" t="s">
        <v>481</v>
      </c>
      <c r="I10" s="18" t="n">
        <v>480.29322581</v>
      </c>
      <c r="J10" s="20" t="n">
        <v>5.4748573</v>
      </c>
      <c r="K10" s="18" t="n">
        <v>473.88331071</v>
      </c>
      <c r="L10" s="20" t="n">
        <v>11.47239611</v>
      </c>
      <c r="M10" s="18" t="n">
        <v>469.38574274</v>
      </c>
      <c r="N10" s="20" t="n">
        <v>11.5498787</v>
      </c>
      <c r="O10" s="18" t="s">
        <v>481</v>
      </c>
      <c r="P10" s="20" t="s">
        <v>481</v>
      </c>
      <c r="Q10" s="18" t="s">
        <v>481</v>
      </c>
      <c r="R10" s="20" t="s">
        <v>481</v>
      </c>
      <c r="S10" s="18" t="s">
        <v>481</v>
      </c>
      <c r="T10" s="20" t="s">
        <v>481</v>
      </c>
      <c r="U10" s="18" t="s">
        <v>481</v>
      </c>
      <c r="V10" s="20" t="s">
        <v>481</v>
      </c>
      <c r="W10" s="18" t="n">
        <v>489.32944479</v>
      </c>
      <c r="X10" s="20" t="n">
        <v>6.95699098</v>
      </c>
    </row>
    <row r="11" spans="1:24">
      <c r="A11" s="15" t="s">
        <v>486</v>
      </c>
      <c r="B11" s="17" t="n">
        <v>7053</v>
      </c>
      <c r="C11" s="18">
        <f>(45.0/B11*100)</f>
        <v/>
      </c>
      <c r="D11" s="19" t="n">
        <v>7008</v>
      </c>
      <c r="E11" s="18" t="n">
        <v>445.78538849</v>
      </c>
      <c r="F11" s="20" t="n">
        <v>3.04558352</v>
      </c>
      <c r="G11" s="18" t="n">
        <v>435.87704799</v>
      </c>
      <c r="H11" s="20" t="n">
        <v>3.76228629</v>
      </c>
      <c r="I11" s="18" t="n">
        <v>390.31780371</v>
      </c>
      <c r="J11" s="20" t="n">
        <v>3.54564933</v>
      </c>
      <c r="K11" s="18" t="n">
        <v>365.47989744</v>
      </c>
      <c r="L11" s="20" t="n">
        <v>8.742209409999999</v>
      </c>
      <c r="M11" s="18" t="n">
        <v>377.35281038</v>
      </c>
      <c r="N11" s="20" t="n">
        <v>9.5525343</v>
      </c>
      <c r="O11" s="18" t="s">
        <v>481</v>
      </c>
      <c r="P11" s="20" t="s">
        <v>481</v>
      </c>
      <c r="Q11" s="18" t="s">
        <v>481</v>
      </c>
      <c r="R11" s="20" t="s">
        <v>481</v>
      </c>
      <c r="S11" s="18" t="s">
        <v>481</v>
      </c>
      <c r="T11" s="20" t="s">
        <v>481</v>
      </c>
      <c r="U11" s="18" t="s">
        <v>481</v>
      </c>
      <c r="V11" s="20" t="s">
        <v>481</v>
      </c>
      <c r="W11" s="18" t="n">
        <v>398.76637137</v>
      </c>
      <c r="X11" s="20" t="n">
        <v>6.05884426</v>
      </c>
    </row>
    <row r="12" spans="1:24">
      <c r="A12" s="15" t="s">
        <v>487</v>
      </c>
      <c r="B12" s="17" t="n">
        <v>6894</v>
      </c>
      <c r="C12" s="18">
        <f>(0.0/B12*100)</f>
        <v/>
      </c>
      <c r="D12" s="19" t="n">
        <v>6894</v>
      </c>
      <c r="E12" s="18" t="n">
        <v>514.46150573</v>
      </c>
      <c r="F12" s="20" t="n">
        <v>2.63894046</v>
      </c>
      <c r="G12" s="18" t="n">
        <v>473.91592586</v>
      </c>
      <c r="H12" s="20" t="n">
        <v>3.21355534</v>
      </c>
      <c r="I12" s="18" t="n">
        <v>456.34575666</v>
      </c>
      <c r="J12" s="20" t="n">
        <v>7.295645</v>
      </c>
      <c r="K12" s="18" t="n">
        <v>436.29173316</v>
      </c>
      <c r="L12" s="20" t="n">
        <v>8.195572350000001</v>
      </c>
      <c r="M12" s="18" t="n">
        <v>362.5751007</v>
      </c>
      <c r="N12" s="20" t="n">
        <v>25.25225871</v>
      </c>
      <c r="O12" s="18" t="s">
        <v>481</v>
      </c>
      <c r="P12" s="20" t="s">
        <v>481</v>
      </c>
      <c r="Q12" s="18" t="s">
        <v>481</v>
      </c>
      <c r="R12" s="20" t="s">
        <v>481</v>
      </c>
      <c r="S12" s="18" t="s">
        <v>481</v>
      </c>
      <c r="T12" s="20" t="s">
        <v>481</v>
      </c>
      <c r="U12" s="18" t="s">
        <v>481</v>
      </c>
      <c r="V12" s="20" t="s">
        <v>481</v>
      </c>
      <c r="W12" s="18" t="n">
        <v>478.14335808</v>
      </c>
      <c r="X12" s="20" t="n">
        <v>5.54361411</v>
      </c>
    </row>
    <row r="13" spans="1:24">
      <c r="A13" s="15" t="s">
        <v>488</v>
      </c>
      <c r="B13" s="17" t="n">
        <v>7161</v>
      </c>
      <c r="C13" s="18">
        <f>(98.0/B13*100)</f>
        <v/>
      </c>
      <c r="D13" s="19" t="n">
        <v>7063</v>
      </c>
      <c r="E13" s="18" t="n">
        <v>531.61908206</v>
      </c>
      <c r="F13" s="20" t="n">
        <v>2.68464862</v>
      </c>
      <c r="G13" s="18" t="n">
        <v>503.90385098</v>
      </c>
      <c r="H13" s="20" t="n">
        <v>3.25111016</v>
      </c>
      <c r="I13" s="18" t="n">
        <v>498.13355219</v>
      </c>
      <c r="J13" s="20" t="n">
        <v>2.8521768</v>
      </c>
      <c r="K13" s="18" t="n">
        <v>447.26857412</v>
      </c>
      <c r="L13" s="20" t="n">
        <v>12.58185812</v>
      </c>
      <c r="M13" s="18" t="n">
        <v>438.0472476</v>
      </c>
      <c r="N13" s="20" t="n">
        <v>14.74668542</v>
      </c>
      <c r="O13" s="18" t="s">
        <v>481</v>
      </c>
      <c r="P13" s="20" t="s">
        <v>481</v>
      </c>
      <c r="Q13" s="18" t="s">
        <v>481</v>
      </c>
      <c r="R13" s="20" t="s">
        <v>481</v>
      </c>
      <c r="S13" s="18" t="s">
        <v>481</v>
      </c>
      <c r="T13" s="20" t="s">
        <v>481</v>
      </c>
      <c r="U13" s="18" t="s">
        <v>481</v>
      </c>
      <c r="V13" s="20" t="s">
        <v>481</v>
      </c>
      <c r="W13" s="18" t="n">
        <v>455.89733572</v>
      </c>
      <c r="X13" s="20" t="n">
        <v>7.30334734</v>
      </c>
    </row>
    <row r="14" spans="1:24">
      <c r="A14" s="15" t="s">
        <v>489</v>
      </c>
      <c r="B14" s="17" t="n">
        <v>5587</v>
      </c>
      <c r="C14" s="18">
        <f>(74.0/B14*100)</f>
        <v/>
      </c>
      <c r="D14" s="19" t="n">
        <v>5513</v>
      </c>
      <c r="E14" s="18" t="n">
        <v>530.57852886</v>
      </c>
      <c r="F14" s="20" t="n">
        <v>2.86326229</v>
      </c>
      <c r="G14" s="18" t="n">
        <v>520.89299623</v>
      </c>
      <c r="H14" s="20" t="n">
        <v>2.96453416</v>
      </c>
      <c r="I14" s="18" t="n">
        <v>491.06923599</v>
      </c>
      <c r="J14" s="20" t="n">
        <v>3.29670574</v>
      </c>
      <c r="K14" s="18" t="n">
        <v>495.54769915</v>
      </c>
      <c r="L14" s="20" t="n">
        <v>14.60825789</v>
      </c>
      <c r="M14" s="18" t="n">
        <v>422.07216705</v>
      </c>
      <c r="N14" s="20" t="n">
        <v>23.60583328</v>
      </c>
      <c r="O14" s="18" t="s">
        <v>481</v>
      </c>
      <c r="P14" s="20" t="s">
        <v>481</v>
      </c>
      <c r="Q14" s="18" t="s">
        <v>481</v>
      </c>
      <c r="R14" s="20" t="s">
        <v>481</v>
      </c>
      <c r="S14" s="18" t="s">
        <v>481</v>
      </c>
      <c r="T14" s="20" t="s">
        <v>481</v>
      </c>
      <c r="U14" s="18" t="s">
        <v>481</v>
      </c>
      <c r="V14" s="20" t="s">
        <v>481</v>
      </c>
      <c r="W14" s="18" t="n">
        <v>494.97890862</v>
      </c>
      <c r="X14" s="20" t="n">
        <v>7.51322368</v>
      </c>
    </row>
    <row r="15" spans="1:24">
      <c r="A15" s="15" t="s">
        <v>490</v>
      </c>
      <c r="B15" s="17" t="n">
        <v>5882</v>
      </c>
      <c r="C15" s="18">
        <f>(52.0/B15*100)</f>
        <v/>
      </c>
      <c r="D15" s="19" t="n">
        <v>5830</v>
      </c>
      <c r="E15" s="18" t="n">
        <v>539.51939837</v>
      </c>
      <c r="F15" s="20" t="n">
        <v>2.8298634</v>
      </c>
      <c r="G15" s="18" t="n">
        <v>503.37838123</v>
      </c>
      <c r="H15" s="20" t="n">
        <v>2.40955327</v>
      </c>
      <c r="I15" s="18" t="n">
        <v>483.40901942</v>
      </c>
      <c r="J15" s="20" t="n">
        <v>4.87664127</v>
      </c>
      <c r="K15" s="18" t="n">
        <v>483.09818596</v>
      </c>
      <c r="L15" s="20" t="n">
        <v>11.06944335</v>
      </c>
      <c r="M15" s="18" t="n">
        <v>435.05899455</v>
      </c>
      <c r="N15" s="20" t="n">
        <v>15.58050276</v>
      </c>
      <c r="O15" s="18" t="s">
        <v>481</v>
      </c>
      <c r="P15" s="20" t="s">
        <v>481</v>
      </c>
      <c r="Q15" s="18" t="s">
        <v>481</v>
      </c>
      <c r="R15" s="20" t="s">
        <v>481</v>
      </c>
      <c r="S15" s="18" t="s">
        <v>481</v>
      </c>
      <c r="T15" s="20" t="s">
        <v>481</v>
      </c>
      <c r="U15" s="18" t="s">
        <v>481</v>
      </c>
      <c r="V15" s="20" t="s">
        <v>481</v>
      </c>
      <c r="W15" s="18" t="n">
        <v>464.69558766</v>
      </c>
      <c r="X15" s="20" t="n">
        <v>7.75542663</v>
      </c>
    </row>
    <row r="16" spans="1:24">
      <c r="A16" s="15" t="s">
        <v>491</v>
      </c>
      <c r="B16" s="17" t="n">
        <v>6108</v>
      </c>
      <c r="C16" s="18">
        <f>(98.0/B16*100)</f>
        <v/>
      </c>
      <c r="D16" s="19" t="n">
        <v>6010</v>
      </c>
      <c r="E16" s="18" t="n">
        <v>526.846261</v>
      </c>
      <c r="F16" s="20" t="n">
        <v>2.79708386</v>
      </c>
      <c r="G16" s="18" t="n">
        <v>481.48570346</v>
      </c>
      <c r="H16" s="20" t="n">
        <v>3.08210288</v>
      </c>
      <c r="I16" s="18" t="n">
        <v>464.1550781</v>
      </c>
      <c r="J16" s="20" t="n">
        <v>4.09472504</v>
      </c>
      <c r="K16" s="18" t="n">
        <v>427.91345397</v>
      </c>
      <c r="L16" s="20" t="n">
        <v>13.36444186</v>
      </c>
      <c r="M16" s="18" t="n">
        <v>410.66537758</v>
      </c>
      <c r="N16" s="20" t="n">
        <v>12.12688085</v>
      </c>
      <c r="O16" s="18" t="s">
        <v>481</v>
      </c>
      <c r="P16" s="20" t="s">
        <v>481</v>
      </c>
      <c r="Q16" s="18" t="s">
        <v>481</v>
      </c>
      <c r="R16" s="20" t="s">
        <v>481</v>
      </c>
      <c r="S16" s="18" t="s">
        <v>481</v>
      </c>
      <c r="T16" s="20" t="s">
        <v>481</v>
      </c>
      <c r="U16" s="18" t="s">
        <v>481</v>
      </c>
      <c r="V16" s="20" t="s">
        <v>481</v>
      </c>
      <c r="W16" s="18" t="n">
        <v>426.02533423</v>
      </c>
      <c r="X16" s="20" t="n">
        <v>6.17185678</v>
      </c>
    </row>
    <row r="17" spans="1:24">
      <c r="A17" s="15" t="s">
        <v>492</v>
      </c>
      <c r="B17" s="17" t="n">
        <v>6504</v>
      </c>
      <c r="C17" s="18">
        <f>(658.0/B17*100)</f>
        <v/>
      </c>
      <c r="D17" s="19" t="n">
        <v>5846</v>
      </c>
      <c r="E17" s="18" t="n">
        <v>544.9013253000001</v>
      </c>
      <c r="F17" s="20" t="n">
        <v>3.87964169</v>
      </c>
      <c r="G17" s="18" t="n">
        <v>519.27295772</v>
      </c>
      <c r="H17" s="20" t="n">
        <v>4.771324</v>
      </c>
      <c r="I17" s="18" t="n">
        <v>503.42515531</v>
      </c>
      <c r="J17" s="20" t="n">
        <v>2.93074877</v>
      </c>
      <c r="K17" s="18" t="n">
        <v>369.98909958</v>
      </c>
      <c r="L17" s="20" t="n">
        <v>23.87393409</v>
      </c>
      <c r="M17" s="18" t="n">
        <v>441.42183232</v>
      </c>
      <c r="N17" s="20" t="n">
        <v>10.66275173</v>
      </c>
      <c r="O17" s="18" t="s">
        <v>481</v>
      </c>
      <c r="P17" s="20" t="s">
        <v>481</v>
      </c>
      <c r="Q17" s="18" t="s">
        <v>481</v>
      </c>
      <c r="R17" s="20" t="s">
        <v>481</v>
      </c>
      <c r="S17" s="18" t="n">
        <v>453.63465223</v>
      </c>
      <c r="T17" s="20" t="n">
        <v>8.79879077</v>
      </c>
      <c r="U17" s="18" t="s">
        <v>481</v>
      </c>
      <c r="V17" s="20" t="s">
        <v>481</v>
      </c>
      <c r="W17" s="18" t="n">
        <v>463.11544813</v>
      </c>
      <c r="X17" s="20" t="n">
        <v>6.00582633</v>
      </c>
    </row>
    <row r="18" spans="1:24">
      <c r="A18" s="15" t="s">
        <v>493</v>
      </c>
      <c r="B18" s="17" t="n">
        <v>5532</v>
      </c>
      <c r="C18" s="18">
        <f>(28.0/B18*100)</f>
        <v/>
      </c>
      <c r="D18" s="19" t="n">
        <v>5504</v>
      </c>
      <c r="E18" s="18" t="n">
        <v>472.29089281</v>
      </c>
      <c r="F18" s="20" t="n">
        <v>3.06873814</v>
      </c>
      <c r="G18" s="18" t="n">
        <v>440.25469234</v>
      </c>
      <c r="H18" s="20" t="n">
        <v>6.08357164</v>
      </c>
      <c r="I18" s="18" t="n">
        <v>426.79645528</v>
      </c>
      <c r="J18" s="20" t="n">
        <v>5.54304009</v>
      </c>
      <c r="K18" s="18" t="n">
        <v>418.31217367</v>
      </c>
      <c r="L18" s="20" t="n">
        <v>6.02065592</v>
      </c>
      <c r="M18" s="18" t="n">
        <v>407.2825663</v>
      </c>
      <c r="N18" s="20" t="n">
        <v>17.10288846</v>
      </c>
      <c r="O18" s="18" t="s">
        <v>481</v>
      </c>
      <c r="P18" s="20" t="s">
        <v>481</v>
      </c>
      <c r="Q18" s="18" t="s">
        <v>481</v>
      </c>
      <c r="R18" s="20" t="s">
        <v>481</v>
      </c>
      <c r="S18" s="18" t="s">
        <v>481</v>
      </c>
      <c r="T18" s="20" t="s">
        <v>481</v>
      </c>
      <c r="U18" s="18" t="s">
        <v>481</v>
      </c>
      <c r="V18" s="20" t="s">
        <v>481</v>
      </c>
      <c r="W18" s="18" t="n">
        <v>403.82423517</v>
      </c>
      <c r="X18" s="20" t="n">
        <v>15.14490859</v>
      </c>
    </row>
    <row r="19" spans="1:24">
      <c r="A19" s="15" t="s">
        <v>494</v>
      </c>
      <c r="B19" s="17" t="n">
        <v>5658</v>
      </c>
      <c r="C19" s="18">
        <f>(61.0/B19*100)</f>
        <v/>
      </c>
      <c r="D19" s="19" t="n">
        <v>5597</v>
      </c>
      <c r="E19" s="18" t="n">
        <v>505.65439012</v>
      </c>
      <c r="F19" s="20" t="n">
        <v>2.83720706</v>
      </c>
      <c r="G19" s="18" t="n">
        <v>461.07482133</v>
      </c>
      <c r="H19" s="20" t="n">
        <v>3.45373189</v>
      </c>
      <c r="I19" s="18" t="n">
        <v>392.4479805</v>
      </c>
      <c r="J19" s="20" t="n">
        <v>4.92282473</v>
      </c>
      <c r="K19" s="18" t="n">
        <v>410.921113</v>
      </c>
      <c r="L19" s="20" t="n">
        <v>23.25188923</v>
      </c>
      <c r="M19" s="18" t="n">
        <v>362.093493</v>
      </c>
      <c r="N19" s="20" t="n">
        <v>25.75548325</v>
      </c>
      <c r="O19" s="18" t="s">
        <v>481</v>
      </c>
      <c r="P19" s="20" t="s">
        <v>481</v>
      </c>
      <c r="Q19" s="18" t="s">
        <v>481</v>
      </c>
      <c r="R19" s="20" t="s">
        <v>481</v>
      </c>
      <c r="S19" s="18" t="s">
        <v>481</v>
      </c>
      <c r="T19" s="20" t="s">
        <v>481</v>
      </c>
      <c r="U19" s="18" t="s">
        <v>481</v>
      </c>
      <c r="V19" s="20" t="s">
        <v>481</v>
      </c>
      <c r="W19" s="18" t="n">
        <v>448.20851209</v>
      </c>
      <c r="X19" s="20" t="n">
        <v>9.970356710000001</v>
      </c>
    </row>
    <row r="20" spans="1:24">
      <c r="A20" s="15" t="s">
        <v>495</v>
      </c>
      <c r="B20" s="17" t="n">
        <v>3371</v>
      </c>
      <c r="C20" s="18">
        <f>(75.0/B20*100)</f>
        <v/>
      </c>
      <c r="D20" s="19" t="n">
        <v>3296</v>
      </c>
      <c r="E20" s="18" t="n">
        <v>508.98402872</v>
      </c>
      <c r="F20" s="20" t="n">
        <v>2.72264154</v>
      </c>
      <c r="G20" s="18" t="n">
        <v>481.45729394</v>
      </c>
      <c r="H20" s="20" t="n">
        <v>3.19125015</v>
      </c>
      <c r="I20" s="18" t="n">
        <v>457.69247203</v>
      </c>
      <c r="J20" s="20" t="n">
        <v>4.29282408</v>
      </c>
      <c r="K20" s="18" t="s">
        <v>481</v>
      </c>
      <c r="L20" s="20" t="s">
        <v>481</v>
      </c>
      <c r="M20" s="18" t="n">
        <v>455.31479285</v>
      </c>
      <c r="N20" s="20" t="n">
        <v>15.30722354</v>
      </c>
      <c r="O20" s="18" t="s">
        <v>481</v>
      </c>
      <c r="P20" s="20" t="s">
        <v>481</v>
      </c>
      <c r="Q20" s="18" t="s">
        <v>481</v>
      </c>
      <c r="R20" s="20" t="s">
        <v>481</v>
      </c>
      <c r="S20" s="18" t="s">
        <v>481</v>
      </c>
      <c r="T20" s="20" t="s">
        <v>481</v>
      </c>
      <c r="U20" s="18" t="s">
        <v>481</v>
      </c>
      <c r="V20" s="20" t="s">
        <v>481</v>
      </c>
      <c r="W20" s="18" t="n">
        <v>438.97272293</v>
      </c>
      <c r="X20" s="20" t="n">
        <v>10.78386009</v>
      </c>
    </row>
    <row r="21" spans="1:24">
      <c r="A21" s="15" t="s">
        <v>496</v>
      </c>
      <c r="B21" s="17" t="n">
        <v>5741</v>
      </c>
      <c r="C21" s="18">
        <f>(45.0/B21*100)</f>
        <v/>
      </c>
      <c r="D21" s="19" t="n">
        <v>5696</v>
      </c>
      <c r="E21" s="18" t="n">
        <v>518.15611526</v>
      </c>
      <c r="F21" s="20" t="n">
        <v>2.01522183</v>
      </c>
      <c r="G21" s="18" t="n">
        <v>491.15200071</v>
      </c>
      <c r="H21" s="20" t="n">
        <v>4.89898707</v>
      </c>
      <c r="I21" s="18" t="n">
        <v>490.00859305</v>
      </c>
      <c r="J21" s="20" t="n">
        <v>3.30165425</v>
      </c>
      <c r="K21" s="18" t="n">
        <v>464.08761889</v>
      </c>
      <c r="L21" s="20" t="n">
        <v>5.72535036</v>
      </c>
      <c r="M21" s="18" t="n">
        <v>424.94174145</v>
      </c>
      <c r="N21" s="20" t="n">
        <v>20.22758712</v>
      </c>
      <c r="O21" s="18" t="s">
        <v>481</v>
      </c>
      <c r="P21" s="20" t="s">
        <v>481</v>
      </c>
      <c r="Q21" s="18" t="s">
        <v>481</v>
      </c>
      <c r="R21" s="20" t="s">
        <v>481</v>
      </c>
      <c r="S21" s="18" t="s">
        <v>481</v>
      </c>
      <c r="T21" s="20" t="s">
        <v>481</v>
      </c>
      <c r="U21" s="18" t="s">
        <v>481</v>
      </c>
      <c r="V21" s="20" t="s">
        <v>481</v>
      </c>
      <c r="W21" s="18" t="n">
        <v>461.59118858</v>
      </c>
      <c r="X21" s="20" t="n">
        <v>7.21278632</v>
      </c>
    </row>
    <row r="22" spans="1:24">
      <c r="A22" s="15" t="s">
        <v>497</v>
      </c>
      <c r="B22" s="17" t="n">
        <v>6598</v>
      </c>
      <c r="C22" s="18">
        <f>(32.0/B22*100)</f>
        <v/>
      </c>
      <c r="D22" s="19" t="n">
        <v>6566</v>
      </c>
      <c r="E22" s="18" t="n">
        <v>489.65251607</v>
      </c>
      <c r="F22" s="20" t="n">
        <v>3.80546067</v>
      </c>
      <c r="G22" s="18" t="n">
        <v>446.00764861</v>
      </c>
      <c r="H22" s="20" t="n">
        <v>4.97129466</v>
      </c>
      <c r="I22" s="18" t="n">
        <v>408.8983832</v>
      </c>
      <c r="J22" s="20" t="n">
        <v>5.61592492</v>
      </c>
      <c r="K22" s="18" t="n">
        <v>434.24033058</v>
      </c>
      <c r="L22" s="20" t="n">
        <v>10.13766865</v>
      </c>
      <c r="M22" s="18" t="n">
        <v>390.26233024</v>
      </c>
      <c r="N22" s="20" t="n">
        <v>13.59002523</v>
      </c>
      <c r="O22" s="18" t="s">
        <v>481</v>
      </c>
      <c r="P22" s="20" t="s">
        <v>481</v>
      </c>
      <c r="Q22" s="18" t="s">
        <v>481</v>
      </c>
      <c r="R22" s="20" t="s">
        <v>481</v>
      </c>
      <c r="S22" s="18" t="s">
        <v>481</v>
      </c>
      <c r="T22" s="20" t="s">
        <v>481</v>
      </c>
      <c r="U22" s="18" t="n">
        <v>488.82216951</v>
      </c>
      <c r="V22" s="20" t="n">
        <v>37.03189954</v>
      </c>
      <c r="W22" s="18" t="n">
        <v>459.78828983</v>
      </c>
      <c r="X22" s="20" t="n">
        <v>8.77771723</v>
      </c>
    </row>
    <row r="23" spans="1:24">
      <c r="A23" s="15" t="s">
        <v>498</v>
      </c>
      <c r="B23" s="17" t="n">
        <v>11583</v>
      </c>
      <c r="C23" s="18">
        <f>(210.0/B23*100)</f>
        <v/>
      </c>
      <c r="D23" s="19" t="n">
        <v>11373</v>
      </c>
      <c r="E23" s="18" t="n">
        <v>514.30084772</v>
      </c>
      <c r="F23" s="20" t="n">
        <v>3.73043715</v>
      </c>
      <c r="G23" s="18" t="n">
        <v>493.21769367</v>
      </c>
      <c r="H23" s="20" t="n">
        <v>5.09444795</v>
      </c>
      <c r="I23" s="18" t="n">
        <v>465.41419322</v>
      </c>
      <c r="J23" s="20" t="n">
        <v>3.62435816</v>
      </c>
      <c r="K23" s="18" t="n">
        <v>447.13735866</v>
      </c>
      <c r="L23" s="20" t="n">
        <v>8.55890569</v>
      </c>
      <c r="M23" s="18" t="n">
        <v>423.05290595</v>
      </c>
      <c r="N23" s="20" t="n">
        <v>18.07002795</v>
      </c>
      <c r="O23" s="18" t="s">
        <v>481</v>
      </c>
      <c r="P23" s="20" t="s">
        <v>481</v>
      </c>
      <c r="Q23" s="18" t="s">
        <v>481</v>
      </c>
      <c r="R23" s="20" t="s">
        <v>481</v>
      </c>
      <c r="S23" s="18" t="s">
        <v>481</v>
      </c>
      <c r="T23" s="20" t="s">
        <v>481</v>
      </c>
      <c r="U23" s="18" t="s">
        <v>481</v>
      </c>
      <c r="V23" s="20" t="s">
        <v>481</v>
      </c>
      <c r="W23" s="18" t="n">
        <v>456.72721909</v>
      </c>
      <c r="X23" s="20" t="n">
        <v>10.33500015</v>
      </c>
    </row>
    <row r="24" spans="1:24">
      <c r="A24" s="15" t="s">
        <v>499</v>
      </c>
      <c r="B24" s="17" t="n">
        <v>6647</v>
      </c>
      <c r="C24" s="18">
        <f>(7.0/B24*100)</f>
        <v/>
      </c>
      <c r="D24" s="19" t="n">
        <v>6640</v>
      </c>
      <c r="E24" s="18" t="n">
        <v>540.83522068</v>
      </c>
      <c r="F24" s="20" t="n">
        <v>3.1076309</v>
      </c>
      <c r="G24" s="18" t="n">
        <v>522.65995886</v>
      </c>
      <c r="H24" s="20" t="n">
        <v>4.37458464</v>
      </c>
      <c r="I24" s="18" t="n">
        <v>484.47946155</v>
      </c>
      <c r="J24" s="20" t="n">
        <v>6.41814049</v>
      </c>
      <c r="K24" s="18" t="s">
        <v>481</v>
      </c>
      <c r="L24" s="20" t="s">
        <v>481</v>
      </c>
      <c r="M24" s="18" t="s">
        <v>481</v>
      </c>
      <c r="N24" s="20" t="s">
        <v>481</v>
      </c>
      <c r="O24" s="18" t="s">
        <v>481</v>
      </c>
      <c r="P24" s="20" t="s">
        <v>481</v>
      </c>
      <c r="Q24" s="18" t="s">
        <v>481</v>
      </c>
      <c r="R24" s="20" t="s">
        <v>481</v>
      </c>
      <c r="S24" s="18" t="s">
        <v>481</v>
      </c>
      <c r="T24" s="20" t="s">
        <v>481</v>
      </c>
      <c r="U24" s="18" t="s">
        <v>481</v>
      </c>
      <c r="V24" s="20" t="s">
        <v>481</v>
      </c>
      <c r="W24" s="18" t="n">
        <v>496.20478207</v>
      </c>
      <c r="X24" s="20" t="n">
        <v>6.6300107</v>
      </c>
    </row>
    <row r="25" spans="1:24">
      <c r="A25" s="15" t="s">
        <v>500</v>
      </c>
      <c r="B25" s="17" t="n">
        <v>5581</v>
      </c>
      <c r="C25" s="18">
        <f>(24.0/B25*100)</f>
        <v/>
      </c>
      <c r="D25" s="19" t="n">
        <v>5557</v>
      </c>
      <c r="E25" s="18" t="n">
        <v>531.46251693</v>
      </c>
      <c r="F25" s="20" t="n">
        <v>3.84968548</v>
      </c>
      <c r="G25" s="18" t="n">
        <v>512.17187258</v>
      </c>
      <c r="H25" s="20" t="n">
        <v>5.42879331</v>
      </c>
      <c r="I25" s="18" t="n">
        <v>465.07030908</v>
      </c>
      <c r="J25" s="20" t="n">
        <v>8.52115863</v>
      </c>
      <c r="K25" s="18" t="n">
        <v>459.10636214</v>
      </c>
      <c r="L25" s="20" t="n">
        <v>13.14327214</v>
      </c>
      <c r="M25" s="18" t="n">
        <v>443.93188541</v>
      </c>
      <c r="N25" s="20" t="n">
        <v>38.90783647</v>
      </c>
      <c r="O25" s="18" t="s">
        <v>481</v>
      </c>
      <c r="P25" s="20" t="s">
        <v>481</v>
      </c>
      <c r="Q25" s="18" t="s">
        <v>481</v>
      </c>
      <c r="R25" s="20" t="s">
        <v>481</v>
      </c>
      <c r="S25" s="18" t="s">
        <v>481</v>
      </c>
      <c r="T25" s="20" t="s">
        <v>481</v>
      </c>
      <c r="U25" s="18" t="s">
        <v>481</v>
      </c>
      <c r="V25" s="20" t="s">
        <v>481</v>
      </c>
      <c r="W25" s="18" t="n">
        <v>465.97449187</v>
      </c>
      <c r="X25" s="20" t="n">
        <v>18.04710985</v>
      </c>
    </row>
    <row r="26" spans="1:24">
      <c r="A26" s="15" t="s">
        <v>501</v>
      </c>
      <c r="B26" s="17" t="n">
        <v>4869</v>
      </c>
      <c r="C26" s="18">
        <f>(32.0/B26*100)</f>
        <v/>
      </c>
      <c r="D26" s="19" t="n">
        <v>4837</v>
      </c>
      <c r="E26" s="18" t="n">
        <v>488.96262148</v>
      </c>
      <c r="F26" s="20" t="n">
        <v>2.45416082</v>
      </c>
      <c r="G26" s="18" t="n">
        <v>488.32106806</v>
      </c>
      <c r="H26" s="20" t="n">
        <v>2.66846138</v>
      </c>
      <c r="I26" s="18" t="n">
        <v>450.44030877</v>
      </c>
      <c r="J26" s="20" t="n">
        <v>5.69850925</v>
      </c>
      <c r="K26" s="18" t="n">
        <v>447.28192788</v>
      </c>
      <c r="L26" s="20" t="n">
        <v>15.56800664</v>
      </c>
      <c r="M26" s="18" t="n">
        <v>409.43382286</v>
      </c>
      <c r="N26" s="20" t="n">
        <v>20.97829483</v>
      </c>
      <c r="O26" s="18" t="s">
        <v>481</v>
      </c>
      <c r="P26" s="20" t="s">
        <v>481</v>
      </c>
      <c r="Q26" s="18" t="s">
        <v>481</v>
      </c>
      <c r="R26" s="20" t="s">
        <v>481</v>
      </c>
      <c r="S26" s="18" t="s">
        <v>481</v>
      </c>
      <c r="T26" s="20" t="s">
        <v>481</v>
      </c>
      <c r="U26" s="18" t="s">
        <v>481</v>
      </c>
      <c r="V26" s="20" t="s">
        <v>481</v>
      </c>
      <c r="W26" s="18" t="n">
        <v>460.17056842</v>
      </c>
      <c r="X26" s="20" t="n">
        <v>7.02753919</v>
      </c>
    </row>
    <row r="27" spans="1:24">
      <c r="A27" s="15" t="s">
        <v>502</v>
      </c>
      <c r="B27" s="17" t="n">
        <v>5299</v>
      </c>
      <c r="C27" s="18">
        <f>(17.0/B27*100)</f>
        <v/>
      </c>
      <c r="D27" s="19" t="n">
        <v>5282</v>
      </c>
      <c r="E27" s="18" t="n">
        <v>524.12641024</v>
      </c>
      <c r="F27" s="20" t="n">
        <v>2.16333906</v>
      </c>
      <c r="G27" s="18" t="n">
        <v>490.47979933</v>
      </c>
      <c r="H27" s="20" t="n">
        <v>2.41772101</v>
      </c>
      <c r="I27" s="18" t="n">
        <v>459.81889818</v>
      </c>
      <c r="J27" s="20" t="n">
        <v>3.36490147</v>
      </c>
      <c r="K27" s="18" t="n">
        <v>439.74379949</v>
      </c>
      <c r="L27" s="20" t="n">
        <v>3.9747535</v>
      </c>
      <c r="M27" s="18" t="n">
        <v>437.2911557</v>
      </c>
      <c r="N27" s="20" t="n">
        <v>5.85890456</v>
      </c>
      <c r="O27" s="18" t="s">
        <v>481</v>
      </c>
      <c r="P27" s="20" t="s">
        <v>481</v>
      </c>
      <c r="Q27" s="18" t="s">
        <v>481</v>
      </c>
      <c r="R27" s="20" t="s">
        <v>481</v>
      </c>
      <c r="S27" s="18" t="s">
        <v>481</v>
      </c>
      <c r="T27" s="20" t="s">
        <v>481</v>
      </c>
      <c r="U27" s="18" t="s">
        <v>481</v>
      </c>
      <c r="V27" s="20" t="s">
        <v>481</v>
      </c>
      <c r="W27" s="18" t="n">
        <v>447.57259212</v>
      </c>
      <c r="X27" s="20" t="n">
        <v>4.74915581</v>
      </c>
    </row>
    <row r="28" spans="1:24">
      <c r="A28" s="15" t="s">
        <v>503</v>
      </c>
      <c r="B28" s="17" t="n">
        <v>7568</v>
      </c>
      <c r="C28" s="18">
        <f>(51.0/B28*100)</f>
        <v/>
      </c>
      <c r="D28" s="19" t="n">
        <v>7517</v>
      </c>
      <c r="E28" s="18" t="n">
        <v>426.47374985</v>
      </c>
      <c r="F28" s="20" t="n">
        <v>3.23120848</v>
      </c>
      <c r="G28" s="18" t="n">
        <v>437.44096609</v>
      </c>
      <c r="H28" s="20" t="n">
        <v>3.83789034</v>
      </c>
      <c r="I28" s="18" t="n">
        <v>405.18559194</v>
      </c>
      <c r="J28" s="20" t="n">
        <v>3.03993076</v>
      </c>
      <c r="K28" s="18" t="n">
        <v>384.65899493</v>
      </c>
      <c r="L28" s="20" t="n">
        <v>3.29958481</v>
      </c>
      <c r="M28" s="18" t="n">
        <v>383.69938937</v>
      </c>
      <c r="N28" s="20" t="n">
        <v>4.89558198</v>
      </c>
      <c r="O28" s="18" t="s">
        <v>481</v>
      </c>
      <c r="P28" s="20" t="s">
        <v>481</v>
      </c>
      <c r="Q28" s="18" t="s">
        <v>481</v>
      </c>
      <c r="R28" s="20" t="s">
        <v>481</v>
      </c>
      <c r="S28" s="18" t="s">
        <v>481</v>
      </c>
      <c r="T28" s="20" t="s">
        <v>481</v>
      </c>
      <c r="U28" s="18" t="s">
        <v>481</v>
      </c>
      <c r="V28" s="20" t="s">
        <v>481</v>
      </c>
      <c r="W28" s="18" t="n">
        <v>385.36629545</v>
      </c>
      <c r="X28" s="20" t="n">
        <v>8.70830305</v>
      </c>
    </row>
    <row r="29" spans="1:24">
      <c r="A29" s="15" t="s">
        <v>504</v>
      </c>
      <c r="B29" s="17" t="n">
        <v>5385</v>
      </c>
      <c r="C29" s="18">
        <f>(30.0/B29*100)</f>
        <v/>
      </c>
      <c r="D29" s="19" t="n">
        <v>5355</v>
      </c>
      <c r="E29" s="18" t="n">
        <v>531.12139166</v>
      </c>
      <c r="F29" s="20" t="n">
        <v>2.59618506</v>
      </c>
      <c r="G29" s="18" t="s">
        <v>481</v>
      </c>
      <c r="H29" s="20" t="s">
        <v>481</v>
      </c>
      <c r="I29" s="18" t="n">
        <v>506.05132608</v>
      </c>
      <c r="J29" s="20" t="n">
        <v>2.92984875</v>
      </c>
      <c r="K29" s="18" t="n">
        <v>492.77123285</v>
      </c>
      <c r="L29" s="20" t="n">
        <v>7.45436386</v>
      </c>
      <c r="M29" s="18" t="n">
        <v>424.71319833</v>
      </c>
      <c r="N29" s="20" t="n">
        <v>11.9036233</v>
      </c>
      <c r="O29" s="18" t="s">
        <v>481</v>
      </c>
      <c r="P29" s="20" t="s">
        <v>481</v>
      </c>
      <c r="Q29" s="18" t="s">
        <v>481</v>
      </c>
      <c r="R29" s="20" t="s">
        <v>481</v>
      </c>
      <c r="S29" s="18" t="s">
        <v>481</v>
      </c>
      <c r="T29" s="20" t="s">
        <v>481</v>
      </c>
      <c r="U29" s="18" t="s">
        <v>481</v>
      </c>
      <c r="V29" s="20" t="s">
        <v>481</v>
      </c>
      <c r="W29" s="18" t="n">
        <v>449.18747687</v>
      </c>
      <c r="X29" s="20" t="n">
        <v>9.16738602</v>
      </c>
    </row>
    <row r="30" spans="1:24">
      <c r="A30" s="15" t="s">
        <v>505</v>
      </c>
      <c r="B30" s="17" t="n">
        <v>4520</v>
      </c>
      <c r="C30" s="18">
        <f>(97.0/B30*100)</f>
        <v/>
      </c>
      <c r="D30" s="19" t="n">
        <v>4423</v>
      </c>
      <c r="E30" s="18" t="n">
        <v>535.25697459</v>
      </c>
      <c r="F30" s="20" t="n">
        <v>3.06204401</v>
      </c>
      <c r="G30" s="18" t="n">
        <v>488.22874131</v>
      </c>
      <c r="H30" s="20" t="n">
        <v>3.73560379</v>
      </c>
      <c r="I30" s="18" t="n">
        <v>477.12647934</v>
      </c>
      <c r="J30" s="20" t="n">
        <v>3.98136628</v>
      </c>
      <c r="K30" s="18" t="n">
        <v>463.4914564</v>
      </c>
      <c r="L30" s="20" t="n">
        <v>11.57395564</v>
      </c>
      <c r="M30" s="18" t="n">
        <v>427.54963756</v>
      </c>
      <c r="N30" s="20" t="n">
        <v>13.49344386</v>
      </c>
      <c r="O30" s="18" t="s">
        <v>481</v>
      </c>
      <c r="P30" s="20" t="s">
        <v>481</v>
      </c>
      <c r="Q30" s="18" t="s">
        <v>481</v>
      </c>
      <c r="R30" s="20" t="s">
        <v>481</v>
      </c>
      <c r="S30" s="18" t="s">
        <v>481</v>
      </c>
      <c r="T30" s="20" t="s">
        <v>481</v>
      </c>
      <c r="U30" s="18" t="s">
        <v>481</v>
      </c>
      <c r="V30" s="20" t="s">
        <v>481</v>
      </c>
      <c r="W30" s="18" t="n">
        <v>446.71353347</v>
      </c>
      <c r="X30" s="20" t="n">
        <v>4.92489021</v>
      </c>
    </row>
    <row r="31" spans="1:24">
      <c r="A31" s="15" t="s">
        <v>506</v>
      </c>
      <c r="B31" s="17" t="n">
        <v>5456</v>
      </c>
      <c r="C31" s="18">
        <f>(125.0/B31*100)</f>
        <v/>
      </c>
      <c r="D31" s="19" t="n">
        <v>5331</v>
      </c>
      <c r="E31" s="18" t="n">
        <v>520.38511503</v>
      </c>
      <c r="F31" s="20" t="n">
        <v>2.90526355</v>
      </c>
      <c r="G31" s="18" t="n">
        <v>498.36629077</v>
      </c>
      <c r="H31" s="20" t="n">
        <v>2.66907337</v>
      </c>
      <c r="I31" s="18" t="n">
        <v>460.54271132</v>
      </c>
      <c r="J31" s="20" t="n">
        <v>4.74028405</v>
      </c>
      <c r="K31" s="18" t="n">
        <v>438.42155088</v>
      </c>
      <c r="L31" s="20" t="n">
        <v>16.95236583</v>
      </c>
      <c r="M31" s="18" t="n">
        <v>432.87962872</v>
      </c>
      <c r="N31" s="20" t="n">
        <v>16.14131977</v>
      </c>
      <c r="O31" s="18" t="s">
        <v>481</v>
      </c>
      <c r="P31" s="20" t="s">
        <v>481</v>
      </c>
      <c r="Q31" s="18" t="s">
        <v>481</v>
      </c>
      <c r="R31" s="20" t="s">
        <v>481</v>
      </c>
      <c r="S31" s="18" t="s">
        <v>481</v>
      </c>
      <c r="T31" s="20" t="s">
        <v>481</v>
      </c>
      <c r="U31" s="18" t="s">
        <v>481</v>
      </c>
      <c r="V31" s="20" t="s">
        <v>481</v>
      </c>
      <c r="W31" s="18" t="n">
        <v>457.88915971</v>
      </c>
      <c r="X31" s="20" t="n">
        <v>6.62351189</v>
      </c>
    </row>
    <row r="32" spans="1:24">
      <c r="A32" s="15" t="s">
        <v>507</v>
      </c>
      <c r="B32" s="17" t="n">
        <v>4478</v>
      </c>
      <c r="C32" s="18">
        <f>(5.0/B32*100)</f>
        <v/>
      </c>
      <c r="D32" s="19" t="n">
        <v>4473</v>
      </c>
      <c r="E32" s="18" t="n">
        <v>519.53941586</v>
      </c>
      <c r="F32" s="20" t="n">
        <v>2.78571201</v>
      </c>
      <c r="G32" s="18" t="n">
        <v>483.82077704</v>
      </c>
      <c r="H32" s="20" t="n">
        <v>3.2606102</v>
      </c>
      <c r="I32" s="18" t="n">
        <v>476.71302748</v>
      </c>
      <c r="J32" s="20" t="n">
        <v>4.71173878</v>
      </c>
      <c r="K32" s="18" t="s">
        <v>481</v>
      </c>
      <c r="L32" s="20" t="s">
        <v>481</v>
      </c>
      <c r="M32" s="18" t="s">
        <v>481</v>
      </c>
      <c r="N32" s="20" t="s">
        <v>481</v>
      </c>
      <c r="O32" s="18" t="s">
        <v>481</v>
      </c>
      <c r="P32" s="20" t="s">
        <v>481</v>
      </c>
      <c r="Q32" s="18" t="s">
        <v>481</v>
      </c>
      <c r="R32" s="20" t="s">
        <v>481</v>
      </c>
      <c r="S32" s="18" t="s">
        <v>481</v>
      </c>
      <c r="T32" s="20" t="s">
        <v>481</v>
      </c>
      <c r="U32" s="18" t="s">
        <v>481</v>
      </c>
      <c r="V32" s="20" t="s">
        <v>481</v>
      </c>
      <c r="W32" s="18" t="n">
        <v>463.50431394</v>
      </c>
      <c r="X32" s="20" t="n">
        <v>11.97981019</v>
      </c>
    </row>
    <row r="33" spans="1:24">
      <c r="A33" s="15" t="s">
        <v>508</v>
      </c>
      <c r="B33" s="17" t="n">
        <v>7325</v>
      </c>
      <c r="C33" s="18">
        <f>(74.0/B33*100)</f>
        <v/>
      </c>
      <c r="D33" s="19" t="n">
        <v>7251</v>
      </c>
      <c r="E33" s="18" t="n">
        <v>546.49713294</v>
      </c>
      <c r="F33" s="20" t="n">
        <v>3.29314119</v>
      </c>
      <c r="G33" s="18" t="n">
        <v>497.86792158</v>
      </c>
      <c r="H33" s="20" t="n">
        <v>4.58232615</v>
      </c>
      <c r="I33" s="18" t="n">
        <v>473.67569133</v>
      </c>
      <c r="J33" s="20" t="n">
        <v>3.64648063</v>
      </c>
      <c r="K33" s="18" t="n">
        <v>468.69071116</v>
      </c>
      <c r="L33" s="20" t="n">
        <v>3.92421838</v>
      </c>
      <c r="M33" s="18" t="n">
        <v>460.87451464</v>
      </c>
      <c r="N33" s="20" t="n">
        <v>5.0021285</v>
      </c>
      <c r="O33" s="18" t="s">
        <v>481</v>
      </c>
      <c r="P33" s="20" t="s">
        <v>481</v>
      </c>
      <c r="Q33" s="18" t="s">
        <v>481</v>
      </c>
      <c r="R33" s="20" t="s">
        <v>481</v>
      </c>
      <c r="S33" s="18" t="s">
        <v>481</v>
      </c>
      <c r="T33" s="20" t="s">
        <v>481</v>
      </c>
      <c r="U33" s="18" t="s">
        <v>481</v>
      </c>
      <c r="V33" s="20" t="s">
        <v>481</v>
      </c>
      <c r="W33" s="18" t="n">
        <v>435.45439866</v>
      </c>
      <c r="X33" s="20" t="n">
        <v>8.03808342</v>
      </c>
    </row>
    <row r="34" spans="1:24">
      <c r="A34" s="15" t="s">
        <v>509</v>
      </c>
      <c r="B34" s="17" t="n">
        <v>6350</v>
      </c>
      <c r="C34" s="18">
        <f>(65.0/B34*100)</f>
        <v/>
      </c>
      <c r="D34" s="19" t="n">
        <v>6285</v>
      </c>
      <c r="E34" s="18" t="n">
        <v>494.84624927</v>
      </c>
      <c r="F34" s="20" t="n">
        <v>2.76139216</v>
      </c>
      <c r="G34" s="18" t="n">
        <v>458.89891492</v>
      </c>
      <c r="H34" s="20" t="n">
        <v>3.34447914</v>
      </c>
      <c r="I34" s="18" t="n">
        <v>374.16792065</v>
      </c>
      <c r="J34" s="20" t="n">
        <v>8.983582699999999</v>
      </c>
      <c r="K34" s="18" t="n">
        <v>326.33009859</v>
      </c>
      <c r="L34" s="20" t="n">
        <v>12.41756459</v>
      </c>
      <c r="M34" s="18" t="n">
        <v>339.40612337</v>
      </c>
      <c r="N34" s="20" t="n">
        <v>21.98255032</v>
      </c>
      <c r="O34" s="18" t="s">
        <v>481</v>
      </c>
      <c r="P34" s="20" t="s">
        <v>481</v>
      </c>
      <c r="Q34" s="18" t="s">
        <v>481</v>
      </c>
      <c r="R34" s="20" t="s">
        <v>481</v>
      </c>
      <c r="S34" s="18" t="s">
        <v>481</v>
      </c>
      <c r="T34" s="20" t="s">
        <v>481</v>
      </c>
      <c r="U34" s="18" t="s">
        <v>481</v>
      </c>
      <c r="V34" s="20" t="s">
        <v>481</v>
      </c>
      <c r="W34" s="18" t="n">
        <v>420.51929177</v>
      </c>
      <c r="X34" s="20" t="n">
        <v>12.04309018</v>
      </c>
    </row>
    <row r="35" spans="1:24">
      <c r="A35" s="15" t="s">
        <v>510</v>
      </c>
      <c r="B35" s="17" t="n">
        <v>6406</v>
      </c>
      <c r="C35" s="18">
        <f>(36.0/B35*100)</f>
        <v/>
      </c>
      <c r="D35" s="19" t="n">
        <v>6370</v>
      </c>
      <c r="E35" s="18" t="n">
        <v>551.05380809</v>
      </c>
      <c r="F35" s="20" t="n">
        <v>3.95641225</v>
      </c>
      <c r="G35" s="18" t="n">
        <v>507.42920294</v>
      </c>
      <c r="H35" s="20" t="n">
        <v>1.62398024</v>
      </c>
      <c r="I35" s="18" t="n">
        <v>469.64215679</v>
      </c>
      <c r="J35" s="20" t="n">
        <v>6.09758908</v>
      </c>
      <c r="K35" s="18" t="n">
        <v>460.47388333</v>
      </c>
      <c r="L35" s="20" t="n">
        <v>16.0383971</v>
      </c>
      <c r="M35" s="18" t="n">
        <v>432.98019315</v>
      </c>
      <c r="N35" s="20" t="n">
        <v>17.00943473</v>
      </c>
      <c r="O35" s="18" t="s">
        <v>481</v>
      </c>
      <c r="P35" s="20" t="s">
        <v>481</v>
      </c>
      <c r="Q35" s="18" t="s">
        <v>481</v>
      </c>
      <c r="R35" s="20" t="s">
        <v>481</v>
      </c>
      <c r="S35" s="18" t="s">
        <v>481</v>
      </c>
      <c r="T35" s="20" t="s">
        <v>481</v>
      </c>
      <c r="U35" s="18" t="s">
        <v>481</v>
      </c>
      <c r="V35" s="20" t="s">
        <v>481</v>
      </c>
      <c r="W35" s="18" t="n">
        <v>483.69051604</v>
      </c>
      <c r="X35" s="20" t="n">
        <v>14.2492889</v>
      </c>
    </row>
    <row r="36" spans="1:24">
      <c r="A36" s="15" t="s">
        <v>511</v>
      </c>
      <c r="B36" s="17" t="n">
        <v>6736</v>
      </c>
      <c r="C36" s="18">
        <f>(26.0/B36*100)</f>
        <v/>
      </c>
      <c r="D36" s="19" t="n">
        <v>6710</v>
      </c>
      <c r="E36" s="18" t="n">
        <v>513.15923547</v>
      </c>
      <c r="F36" s="20" t="n">
        <v>2.76396796</v>
      </c>
      <c r="G36" s="18" t="n">
        <v>486.64861338</v>
      </c>
      <c r="H36" s="20" t="n">
        <v>3.79558305</v>
      </c>
      <c r="I36" s="18" t="n">
        <v>469.68983972</v>
      </c>
      <c r="J36" s="20" t="n">
        <v>2.96806946</v>
      </c>
      <c r="K36" s="18" t="n">
        <v>457.41061103</v>
      </c>
      <c r="L36" s="20" t="n">
        <v>4.01456234</v>
      </c>
      <c r="M36" s="18" t="n">
        <v>432.54063265</v>
      </c>
      <c r="N36" s="20" t="n">
        <v>6.65162563</v>
      </c>
      <c r="O36" s="18" t="s">
        <v>481</v>
      </c>
      <c r="P36" s="20" t="s">
        <v>481</v>
      </c>
      <c r="Q36" s="18" t="s">
        <v>481</v>
      </c>
      <c r="R36" s="20" t="s">
        <v>481</v>
      </c>
      <c r="S36" s="18" t="s">
        <v>481</v>
      </c>
      <c r="T36" s="20" t="s">
        <v>481</v>
      </c>
      <c r="U36" s="18" t="s">
        <v>481</v>
      </c>
      <c r="V36" s="20" t="s">
        <v>481</v>
      </c>
      <c r="W36" s="18" t="n">
        <v>453.52991521</v>
      </c>
      <c r="X36" s="20" t="n">
        <v>7.46343067</v>
      </c>
    </row>
    <row r="37" spans="1:24">
      <c r="A37" s="15" t="s">
        <v>512</v>
      </c>
      <c r="B37" s="17" t="n">
        <v>5458</v>
      </c>
      <c r="C37" s="18">
        <f>(62.0/B37*100)</f>
        <v/>
      </c>
      <c r="D37" s="19" t="n">
        <v>5396</v>
      </c>
      <c r="E37" s="18" t="n">
        <v>513.6677068400001</v>
      </c>
      <c r="F37" s="20" t="n">
        <v>3.26214234</v>
      </c>
      <c r="G37" s="18" t="n">
        <v>493.7504898</v>
      </c>
      <c r="H37" s="20" t="n">
        <v>3.89515967</v>
      </c>
      <c r="I37" s="18" t="n">
        <v>456.5483289</v>
      </c>
      <c r="J37" s="20" t="n">
        <v>4.65948973</v>
      </c>
      <c r="K37" s="18" t="n">
        <v>419.5979241</v>
      </c>
      <c r="L37" s="20" t="n">
        <v>13.26135535</v>
      </c>
      <c r="M37" s="18" t="n">
        <v>406.11669227</v>
      </c>
      <c r="N37" s="20" t="n">
        <v>11.01673043</v>
      </c>
      <c r="O37" s="18" t="s">
        <v>481</v>
      </c>
      <c r="P37" s="20" t="s">
        <v>481</v>
      </c>
      <c r="Q37" s="18" t="s">
        <v>481</v>
      </c>
      <c r="R37" s="20" t="s">
        <v>481</v>
      </c>
      <c r="S37" s="18" t="s">
        <v>481</v>
      </c>
      <c r="T37" s="20" t="s">
        <v>481</v>
      </c>
      <c r="U37" s="18" t="s">
        <v>481</v>
      </c>
      <c r="V37" s="20" t="s">
        <v>481</v>
      </c>
      <c r="W37" s="18" t="n">
        <v>436.8264844</v>
      </c>
      <c r="X37" s="20" t="n">
        <v>6.44300106</v>
      </c>
    </row>
    <row r="38" spans="1:24">
      <c r="A38" s="15" t="s">
        <v>513</v>
      </c>
      <c r="B38" s="17" t="n">
        <v>5860</v>
      </c>
      <c r="C38" s="18">
        <f>(16.0/B38*100)</f>
        <v/>
      </c>
      <c r="D38" s="19" t="n">
        <v>5844</v>
      </c>
      <c r="E38" s="18" t="n">
        <v>554.25388115</v>
      </c>
      <c r="F38" s="20" t="n">
        <v>4.15181037</v>
      </c>
      <c r="G38" s="18" t="n">
        <v>534.97504367</v>
      </c>
      <c r="H38" s="20" t="n">
        <v>2.84610441</v>
      </c>
      <c r="I38" s="18" t="n">
        <v>470.30109312</v>
      </c>
      <c r="J38" s="20" t="n">
        <v>4.62897477</v>
      </c>
      <c r="K38" s="18" t="n">
        <v>471.56656585</v>
      </c>
      <c r="L38" s="20" t="n">
        <v>11.6632727</v>
      </c>
      <c r="M38" s="18" t="n">
        <v>451.74404046</v>
      </c>
      <c r="N38" s="20" t="n">
        <v>11.75029923</v>
      </c>
      <c r="O38" s="18" t="s">
        <v>481</v>
      </c>
      <c r="P38" s="20" t="s">
        <v>481</v>
      </c>
      <c r="Q38" s="18" t="s">
        <v>481</v>
      </c>
      <c r="R38" s="20" t="s">
        <v>481</v>
      </c>
      <c r="S38" s="18" t="s">
        <v>481</v>
      </c>
      <c r="T38" s="20" t="s">
        <v>481</v>
      </c>
      <c r="U38" s="18" t="s">
        <v>481</v>
      </c>
      <c r="V38" s="20" t="s">
        <v>481</v>
      </c>
      <c r="W38" s="18" t="n">
        <v>459.44945037</v>
      </c>
      <c r="X38" s="20" t="n">
        <v>7.13945381</v>
      </c>
    </row>
    <row r="39" spans="1:24">
      <c r="A39" s="15" t="s">
        <v>514</v>
      </c>
      <c r="B39" s="17" t="n">
        <v>5895</v>
      </c>
      <c r="C39" s="18">
        <f>(30.0/B39*100)</f>
        <v/>
      </c>
      <c r="D39" s="19" t="n">
        <v>5865</v>
      </c>
      <c r="E39" s="18" t="n">
        <v>461.23777211</v>
      </c>
      <c r="F39" s="20" t="n">
        <v>7.11622764</v>
      </c>
      <c r="G39" s="18" t="n">
        <v>434.22632793</v>
      </c>
      <c r="H39" s="20" t="n">
        <v>5.1203219</v>
      </c>
      <c r="I39" s="18" t="n">
        <v>409.2239715</v>
      </c>
      <c r="J39" s="20" t="n">
        <v>4.42744314</v>
      </c>
      <c r="K39" s="18" t="n">
        <v>406.30260399</v>
      </c>
      <c r="L39" s="20" t="n">
        <v>4.56780242</v>
      </c>
      <c r="M39" s="18" t="n">
        <v>406.24024426</v>
      </c>
      <c r="N39" s="20" t="n">
        <v>7.50275137</v>
      </c>
      <c r="O39" s="18" t="s">
        <v>481</v>
      </c>
      <c r="P39" s="20" t="s">
        <v>481</v>
      </c>
      <c r="Q39" s="18" t="s">
        <v>481</v>
      </c>
      <c r="R39" s="20" t="s">
        <v>481</v>
      </c>
      <c r="S39" s="18" t="s">
        <v>481</v>
      </c>
      <c r="T39" s="20" t="s">
        <v>481</v>
      </c>
      <c r="U39" s="18" t="s">
        <v>481</v>
      </c>
      <c r="V39" s="20" t="s">
        <v>481</v>
      </c>
      <c r="W39" s="18" t="n">
        <v>351.97007828</v>
      </c>
      <c r="X39" s="20" t="n">
        <v>13.85726196</v>
      </c>
    </row>
    <row r="40" spans="1:24">
      <c r="A40" s="15" t="s">
        <v>515</v>
      </c>
      <c r="B40" s="17" t="n">
        <v>14157</v>
      </c>
      <c r="C40" s="18">
        <f>(260.0/B40*100)</f>
        <v/>
      </c>
      <c r="D40" s="19" t="n">
        <v>13897</v>
      </c>
      <c r="E40" s="18" t="n">
        <v>529.19110003</v>
      </c>
      <c r="F40" s="20" t="n">
        <v>3.15582312</v>
      </c>
      <c r="G40" s="18" t="n">
        <v>485.77095039</v>
      </c>
      <c r="H40" s="20" t="n">
        <v>2.52817232</v>
      </c>
      <c r="I40" s="18" t="n">
        <v>468.34995219</v>
      </c>
      <c r="J40" s="20" t="n">
        <v>5.0248565</v>
      </c>
      <c r="K40" s="18" t="n">
        <v>431.26320076</v>
      </c>
      <c r="L40" s="20" t="n">
        <v>15.03273311</v>
      </c>
      <c r="M40" s="18" t="n">
        <v>413.23703049</v>
      </c>
      <c r="N40" s="20" t="n">
        <v>17.93605537</v>
      </c>
      <c r="O40" s="18" t="s">
        <v>481</v>
      </c>
      <c r="P40" s="20" t="s">
        <v>481</v>
      </c>
      <c r="Q40" s="18" t="s">
        <v>481</v>
      </c>
      <c r="R40" s="20" t="s">
        <v>481</v>
      </c>
      <c r="S40" s="18" t="s">
        <v>481</v>
      </c>
      <c r="T40" s="20" t="s">
        <v>481</v>
      </c>
      <c r="U40" s="18" t="s">
        <v>481</v>
      </c>
      <c r="V40" s="20" t="s">
        <v>481</v>
      </c>
      <c r="W40" s="18" t="n">
        <v>447.22697871</v>
      </c>
      <c r="X40" s="20" t="n">
        <v>3.92108242</v>
      </c>
    </row>
    <row r="41" spans="1:24">
      <c r="A41" s="15" t="s">
        <v>516</v>
      </c>
      <c r="B41" s="17" t="n">
        <v>5712</v>
      </c>
      <c r="C41" s="18">
        <f>(40.0/B41*100)</f>
        <v/>
      </c>
      <c r="D41" s="19" t="n">
        <v>5672</v>
      </c>
      <c r="E41" s="18" t="n">
        <v>481.69638803</v>
      </c>
      <c r="F41" s="20" t="n">
        <v>3.07435501</v>
      </c>
      <c r="G41" s="18" t="s">
        <v>481</v>
      </c>
      <c r="H41" s="20" t="s">
        <v>481</v>
      </c>
      <c r="I41" s="18" t="n">
        <v>431.34124449</v>
      </c>
      <c r="J41" s="20" t="n">
        <v>4.95411089</v>
      </c>
      <c r="K41" s="18" t="n">
        <v>427.12975978</v>
      </c>
      <c r="L41" s="20" t="n">
        <v>7.55237869</v>
      </c>
      <c r="M41" s="18" t="n">
        <v>436.92524949</v>
      </c>
      <c r="N41" s="20" t="n">
        <v>7.44466054</v>
      </c>
      <c r="O41" s="18" t="s">
        <v>481</v>
      </c>
      <c r="P41" s="20" t="s">
        <v>481</v>
      </c>
      <c r="Q41" s="18" t="s">
        <v>481</v>
      </c>
      <c r="R41" s="20" t="s">
        <v>481</v>
      </c>
      <c r="S41" s="18" t="s">
        <v>481</v>
      </c>
      <c r="T41" s="20" t="s">
        <v>481</v>
      </c>
      <c r="U41" s="18" t="s">
        <v>481</v>
      </c>
      <c r="V41" s="20" t="s">
        <v>481</v>
      </c>
      <c r="W41" s="18" t="n">
        <v>425.94200487</v>
      </c>
      <c r="X41" s="20" t="n">
        <v>8.74908512</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n">
        <v>376.85721061</v>
      </c>
      <c r="F45" s="20" t="n">
        <v>4.97833534</v>
      </c>
      <c r="G45" s="18" t="n">
        <v>359.57406656</v>
      </c>
      <c r="H45" s="20" t="n">
        <v>5.99210985</v>
      </c>
      <c r="I45" s="18" t="n">
        <v>353.37454528</v>
      </c>
      <c r="J45" s="20" t="n">
        <v>3.54844835</v>
      </c>
      <c r="K45" s="18" t="n">
        <v>347.07025585</v>
      </c>
      <c r="L45" s="20" t="n">
        <v>4.13535135</v>
      </c>
      <c r="M45" s="18" t="n">
        <v>348.64529567</v>
      </c>
      <c r="N45" s="20" t="n">
        <v>4.53728707</v>
      </c>
      <c r="O45" s="18" t="s">
        <v>481</v>
      </c>
      <c r="P45" s="20" t="s">
        <v>481</v>
      </c>
      <c r="Q45" s="18" t="s">
        <v>481</v>
      </c>
      <c r="R45" s="20" t="s">
        <v>481</v>
      </c>
      <c r="S45" s="18" t="s">
        <v>481</v>
      </c>
      <c r="T45" s="20" t="s">
        <v>481</v>
      </c>
      <c r="U45" s="18" t="n">
        <v>343.90783665</v>
      </c>
      <c r="V45" s="20" t="n">
        <v>13.89161877</v>
      </c>
      <c r="W45" s="18" t="n">
        <v>362.34612021</v>
      </c>
      <c r="X45" s="20" t="n">
        <v>5.53501211</v>
      </c>
    </row>
    <row r="46" spans="1:24">
      <c r="A46" s="15" t="s">
        <v>521</v>
      </c>
      <c r="B46" s="17" t="n">
        <v>23141</v>
      </c>
      <c r="C46" s="18">
        <f>(1129.0/B46*100)</f>
        <v/>
      </c>
      <c r="D46" s="19" t="n">
        <v>22012</v>
      </c>
      <c r="E46" s="18" t="n">
        <v>408.44629269</v>
      </c>
      <c r="F46" s="20" t="n">
        <v>3.84362027</v>
      </c>
      <c r="G46" s="18" t="n">
        <v>399.08230224</v>
      </c>
      <c r="H46" s="20" t="n">
        <v>5.53050169</v>
      </c>
      <c r="I46" s="18" t="n">
        <v>362.32589608</v>
      </c>
      <c r="J46" s="20" t="n">
        <v>3.66915756</v>
      </c>
      <c r="K46" s="18" t="n">
        <v>359.26956377</v>
      </c>
      <c r="L46" s="20" t="n">
        <v>3.91555279</v>
      </c>
      <c r="M46" s="18" t="n">
        <v>342.47112735</v>
      </c>
      <c r="N46" s="20" t="n">
        <v>4.43164527</v>
      </c>
      <c r="O46" s="18" t="s">
        <v>481</v>
      </c>
      <c r="P46" s="20" t="s">
        <v>481</v>
      </c>
      <c r="Q46" s="18" t="s">
        <v>481</v>
      </c>
      <c r="R46" s="20" t="s">
        <v>481</v>
      </c>
      <c r="S46" s="18" t="s">
        <v>481</v>
      </c>
      <c r="T46" s="20" t="s">
        <v>481</v>
      </c>
      <c r="U46" s="18" t="s">
        <v>481</v>
      </c>
      <c r="V46" s="20" t="s">
        <v>481</v>
      </c>
      <c r="W46" s="18" t="n">
        <v>349.27661673</v>
      </c>
      <c r="X46" s="20" t="n">
        <v>4.54811917</v>
      </c>
    </row>
    <row r="47" spans="1:24">
      <c r="A47" s="15" t="s">
        <v>522</v>
      </c>
      <c r="B47" s="17" t="n">
        <v>5928</v>
      </c>
      <c r="C47" s="18">
        <f>(70.0/B47*100)</f>
        <v/>
      </c>
      <c r="D47" s="19" t="n">
        <v>5858</v>
      </c>
      <c r="E47" s="18" t="n">
        <v>456.44754599</v>
      </c>
      <c r="F47" s="20" t="n">
        <v>4.29370031</v>
      </c>
      <c r="G47" s="18" t="n">
        <v>449.18818609</v>
      </c>
      <c r="H47" s="20" t="n">
        <v>3.88239445</v>
      </c>
      <c r="I47" s="18" t="n">
        <v>387.60612728</v>
      </c>
      <c r="J47" s="20" t="n">
        <v>7.05953895</v>
      </c>
      <c r="K47" s="18" t="n">
        <v>333.18455957</v>
      </c>
      <c r="L47" s="20" t="n">
        <v>15.8448121</v>
      </c>
      <c r="M47" s="18" t="n">
        <v>335.78721124</v>
      </c>
      <c r="N47" s="20" t="n">
        <v>16.51229155</v>
      </c>
      <c r="O47" s="18" t="s">
        <v>481</v>
      </c>
      <c r="P47" s="20" t="s">
        <v>481</v>
      </c>
      <c r="Q47" s="18" t="s">
        <v>481</v>
      </c>
      <c r="R47" s="20" t="s">
        <v>481</v>
      </c>
      <c r="S47" s="18" t="s">
        <v>481</v>
      </c>
      <c r="T47" s="20" t="s">
        <v>481</v>
      </c>
      <c r="U47" s="18" t="s">
        <v>481</v>
      </c>
      <c r="V47" s="20" t="s">
        <v>481</v>
      </c>
      <c r="W47" s="18" t="n">
        <v>403.60828842</v>
      </c>
      <c r="X47" s="20" t="n">
        <v>9.479628030000001</v>
      </c>
    </row>
    <row r="48" spans="1:24">
      <c r="A48" s="15" t="s">
        <v>523</v>
      </c>
      <c r="B48" s="17" t="n">
        <v>9841</v>
      </c>
      <c r="C48" s="18">
        <f>(7.0/B48*100)</f>
        <v/>
      </c>
      <c r="D48" s="19" t="n">
        <v>9834</v>
      </c>
      <c r="E48" s="18" t="n">
        <v>577.10970578</v>
      </c>
      <c r="F48" s="20" t="n">
        <v>6.38438586</v>
      </c>
      <c r="G48" s="18" t="n">
        <v>566.5808309499999</v>
      </c>
      <c r="H48" s="20" t="n">
        <v>5.97930724</v>
      </c>
      <c r="I48" s="18" t="n">
        <v>512.0206183499999</v>
      </c>
      <c r="J48" s="20" t="n">
        <v>5.71185709</v>
      </c>
      <c r="K48" s="18" t="n">
        <v>495.62086382</v>
      </c>
      <c r="L48" s="20" t="n">
        <v>5.83831971</v>
      </c>
      <c r="M48" s="18" t="n">
        <v>496.39121792</v>
      </c>
      <c r="N48" s="20" t="n">
        <v>7.79261468</v>
      </c>
      <c r="O48" s="18" t="s">
        <v>481</v>
      </c>
      <c r="P48" s="20" t="s">
        <v>481</v>
      </c>
      <c r="Q48" s="18" t="s">
        <v>481</v>
      </c>
      <c r="R48" s="20" t="s">
        <v>481</v>
      </c>
      <c r="S48" s="18" t="s">
        <v>481</v>
      </c>
      <c r="T48" s="20" t="s">
        <v>481</v>
      </c>
      <c r="U48" s="18" t="s">
        <v>481</v>
      </c>
      <c r="V48" s="20" t="s">
        <v>481</v>
      </c>
      <c r="W48" s="18" t="n">
        <v>503.4060621</v>
      </c>
      <c r="X48" s="20" t="n">
        <v>27.5547383</v>
      </c>
    </row>
    <row r="49" spans="1:24">
      <c r="A49" s="15" t="s">
        <v>524</v>
      </c>
      <c r="B49" s="17" t="n">
        <v>6349</v>
      </c>
      <c r="C49" s="18">
        <f>(56.0/B49*100)</f>
        <v/>
      </c>
      <c r="D49" s="19" t="n">
        <v>6293</v>
      </c>
      <c r="E49" s="18" t="n">
        <v>430.84253642</v>
      </c>
      <c r="F49" s="20" t="n">
        <v>3.67074267</v>
      </c>
      <c r="G49" s="18" t="s">
        <v>481</v>
      </c>
      <c r="H49" s="20" t="s">
        <v>481</v>
      </c>
      <c r="I49" s="18" t="n">
        <v>396.01662047</v>
      </c>
      <c r="J49" s="20" t="n">
        <v>4.44276858</v>
      </c>
      <c r="K49" s="18" t="n">
        <v>397.02405011</v>
      </c>
      <c r="L49" s="20" t="n">
        <v>3.53074207</v>
      </c>
      <c r="M49" s="18" t="n">
        <v>381.14761342</v>
      </c>
      <c r="N49" s="20" t="n">
        <v>6.44983582</v>
      </c>
      <c r="O49" s="18" t="s">
        <v>481</v>
      </c>
      <c r="P49" s="20" t="s">
        <v>481</v>
      </c>
      <c r="Q49" s="18" t="s">
        <v>481</v>
      </c>
      <c r="R49" s="20" t="s">
        <v>481</v>
      </c>
      <c r="S49" s="18" t="n">
        <v>384.0952</v>
      </c>
      <c r="T49" s="20" t="n">
        <v>73.01333821999999</v>
      </c>
      <c r="U49" s="18" t="n">
        <v>383.8281911</v>
      </c>
      <c r="V49" s="20" t="n">
        <v>22.73629015</v>
      </c>
      <c r="W49" s="18" t="n">
        <v>387.8378269</v>
      </c>
      <c r="X49" s="20" t="n">
        <v>5.97178655</v>
      </c>
    </row>
    <row r="50" spans="1:24">
      <c r="A50" s="15" t="s">
        <v>525</v>
      </c>
      <c r="B50" s="17" t="n">
        <v>11795</v>
      </c>
      <c r="C50" s="18">
        <f>(218.0/B50*100)</f>
        <v/>
      </c>
      <c r="D50" s="19" t="n">
        <v>11577</v>
      </c>
      <c r="E50" s="18" t="n">
        <v>415.74545891</v>
      </c>
      <c r="F50" s="20" t="n">
        <v>2.91798319</v>
      </c>
      <c r="G50" s="18" t="n">
        <v>362.85623999</v>
      </c>
      <c r="H50" s="20" t="n">
        <v>3.4045076</v>
      </c>
      <c r="I50" s="18" t="n">
        <v>375.21886957</v>
      </c>
      <c r="J50" s="20" t="n">
        <v>3.40899495</v>
      </c>
      <c r="K50" s="18" t="s">
        <v>481</v>
      </c>
      <c r="L50" s="20" t="s">
        <v>481</v>
      </c>
      <c r="M50" s="18" t="n">
        <v>370.73284854</v>
      </c>
      <c r="N50" s="20" t="n">
        <v>4.23886858</v>
      </c>
      <c r="O50" s="18" t="s">
        <v>481</v>
      </c>
      <c r="P50" s="20" t="s">
        <v>481</v>
      </c>
      <c r="Q50" s="18" t="s">
        <v>481</v>
      </c>
      <c r="R50" s="20" t="s">
        <v>481</v>
      </c>
      <c r="S50" s="18" t="s">
        <v>481</v>
      </c>
      <c r="T50" s="20" t="s">
        <v>481</v>
      </c>
      <c r="U50" s="18" t="s">
        <v>481</v>
      </c>
      <c r="V50" s="20" t="s">
        <v>481</v>
      </c>
      <c r="W50" s="18" t="n">
        <v>371.87324209</v>
      </c>
      <c r="X50" s="20" t="n">
        <v>6.50182795</v>
      </c>
    </row>
    <row r="51" spans="1:24">
      <c r="A51" s="15" t="s">
        <v>526</v>
      </c>
      <c r="B51" s="17" t="n">
        <v>6866</v>
      </c>
      <c r="C51" s="18">
        <f>(116.0/B51*100)</f>
        <v/>
      </c>
      <c r="D51" s="19" t="n">
        <v>6750</v>
      </c>
      <c r="E51" s="18" t="n">
        <v>429.43116352</v>
      </c>
      <c r="F51" s="20" t="n">
        <v>4.18812371</v>
      </c>
      <c r="G51" s="18" t="n">
        <v>416.21780295</v>
      </c>
      <c r="H51" s="20" t="n">
        <v>4.78841269</v>
      </c>
      <c r="I51" s="18" t="n">
        <v>390.38607205</v>
      </c>
      <c r="J51" s="20" t="n">
        <v>3.19597339</v>
      </c>
      <c r="K51" s="18" t="n">
        <v>390.69684419</v>
      </c>
      <c r="L51" s="20" t="n">
        <v>2.36271255</v>
      </c>
      <c r="M51" s="18" t="n">
        <v>366.66064363</v>
      </c>
      <c r="N51" s="20" t="n">
        <v>4.39576757</v>
      </c>
      <c r="O51" s="18" t="s">
        <v>481</v>
      </c>
      <c r="P51" s="20" t="s">
        <v>481</v>
      </c>
      <c r="Q51" s="18" t="s">
        <v>481</v>
      </c>
      <c r="R51" s="20" t="s">
        <v>481</v>
      </c>
      <c r="S51" s="18" t="s">
        <v>481</v>
      </c>
      <c r="T51" s="20" t="s">
        <v>481</v>
      </c>
      <c r="U51" s="18" t="s">
        <v>481</v>
      </c>
      <c r="V51" s="20" t="s">
        <v>481</v>
      </c>
      <c r="W51" s="18" t="n">
        <v>383.35587321</v>
      </c>
      <c r="X51" s="20" t="n">
        <v>5.52433707</v>
      </c>
    </row>
    <row r="52" spans="1:24">
      <c r="A52" s="15" t="s">
        <v>527</v>
      </c>
      <c r="B52" s="17" t="n">
        <v>5809</v>
      </c>
      <c r="C52" s="18">
        <f>(71.0/B52*100)</f>
        <v/>
      </c>
      <c r="D52" s="19" t="n">
        <v>5738</v>
      </c>
      <c r="E52" s="18" t="n">
        <v>482.79194677</v>
      </c>
      <c r="F52" s="20" t="n">
        <v>3.08845512</v>
      </c>
      <c r="G52" s="18" t="n">
        <v>440.00150198</v>
      </c>
      <c r="H52" s="20" t="n">
        <v>3.31208114</v>
      </c>
      <c r="I52" s="18" t="n">
        <v>424.33954705</v>
      </c>
      <c r="J52" s="20" t="n">
        <v>5.47187622</v>
      </c>
      <c r="K52" s="18" t="n">
        <v>368.32605745</v>
      </c>
      <c r="L52" s="20" t="n">
        <v>21.12842701</v>
      </c>
      <c r="M52" s="18" t="n">
        <v>396.36446219</v>
      </c>
      <c r="N52" s="20" t="n">
        <v>32.00702822</v>
      </c>
      <c r="O52" s="18" t="s">
        <v>481</v>
      </c>
      <c r="P52" s="20" t="s">
        <v>481</v>
      </c>
      <c r="Q52" s="18" t="s">
        <v>481</v>
      </c>
      <c r="R52" s="20" t="s">
        <v>481</v>
      </c>
      <c r="S52" s="18" t="s">
        <v>481</v>
      </c>
      <c r="T52" s="20" t="s">
        <v>481</v>
      </c>
      <c r="U52" s="18" t="s">
        <v>481</v>
      </c>
      <c r="V52" s="20" t="s">
        <v>481</v>
      </c>
      <c r="W52" s="18" t="n">
        <v>450.01141658</v>
      </c>
      <c r="X52" s="20" t="n">
        <v>12.9626594</v>
      </c>
    </row>
    <row r="53" spans="1:24">
      <c r="A53" s="15" t="s">
        <v>528</v>
      </c>
      <c r="B53" s="17" t="n">
        <v>5571</v>
      </c>
      <c r="C53" s="18">
        <f>(84.0/B53*100)</f>
        <v/>
      </c>
      <c r="D53" s="19" t="n">
        <v>5487</v>
      </c>
      <c r="E53" s="18" t="n">
        <v>457.15964003</v>
      </c>
      <c r="F53" s="20" t="n">
        <v>2.13391326</v>
      </c>
      <c r="G53" s="18" t="n">
        <v>418.14578034</v>
      </c>
      <c r="H53" s="20" t="n">
        <v>2.68230894</v>
      </c>
      <c r="I53" s="18" t="n">
        <v>385.77985928</v>
      </c>
      <c r="J53" s="20" t="n">
        <v>4.62018656</v>
      </c>
      <c r="K53" s="18" t="n">
        <v>406.83647797</v>
      </c>
      <c r="L53" s="20" t="n">
        <v>7.56691945</v>
      </c>
      <c r="M53" s="18" t="n">
        <v>392.55958167</v>
      </c>
      <c r="N53" s="20" t="n">
        <v>13.62295547</v>
      </c>
      <c r="O53" s="18" t="s">
        <v>481</v>
      </c>
      <c r="P53" s="20" t="s">
        <v>481</v>
      </c>
      <c r="Q53" s="18" t="s">
        <v>481</v>
      </c>
      <c r="R53" s="20" t="s">
        <v>481</v>
      </c>
      <c r="S53" s="18" t="s">
        <v>481</v>
      </c>
      <c r="T53" s="20" t="s">
        <v>481</v>
      </c>
      <c r="U53" s="18" t="s">
        <v>481</v>
      </c>
      <c r="V53" s="20" t="s">
        <v>481</v>
      </c>
      <c r="W53" s="18" t="n">
        <v>372.58265491</v>
      </c>
      <c r="X53" s="20" t="n">
        <v>12.63967528</v>
      </c>
    </row>
    <row r="54" spans="1:24">
      <c r="A54" s="15" t="s">
        <v>529</v>
      </c>
      <c r="B54" s="17" t="n">
        <v>4740</v>
      </c>
      <c r="C54" s="18">
        <f>(38.0/B54*100)</f>
        <v/>
      </c>
      <c r="D54" s="19" t="n">
        <v>4702</v>
      </c>
      <c r="E54" s="18" t="n">
        <v>349.6193721</v>
      </c>
      <c r="F54" s="20" t="n">
        <v>4.40657465</v>
      </c>
      <c r="G54" s="18" t="n">
        <v>332.9861225</v>
      </c>
      <c r="H54" s="20" t="n">
        <v>4.52032788</v>
      </c>
      <c r="I54" s="18" t="n">
        <v>311.20901307</v>
      </c>
      <c r="J54" s="20" t="n">
        <v>2.97717613</v>
      </c>
      <c r="K54" s="18" t="n">
        <v>314.61474464</v>
      </c>
      <c r="L54" s="20" t="n">
        <v>5.42266404</v>
      </c>
      <c r="M54" s="18" t="n">
        <v>307.30553861</v>
      </c>
      <c r="N54" s="20" t="n">
        <v>5.76477343</v>
      </c>
      <c r="O54" s="18" t="s">
        <v>481</v>
      </c>
      <c r="P54" s="20" t="s">
        <v>481</v>
      </c>
      <c r="Q54" s="18" t="s">
        <v>481</v>
      </c>
      <c r="R54" s="20" t="s">
        <v>481</v>
      </c>
      <c r="S54" s="18" t="s">
        <v>481</v>
      </c>
      <c r="T54" s="20" t="s">
        <v>481</v>
      </c>
      <c r="U54" s="18" t="s">
        <v>481</v>
      </c>
      <c r="V54" s="20" t="s">
        <v>481</v>
      </c>
      <c r="W54" s="18" t="n">
        <v>314.04123793</v>
      </c>
      <c r="X54" s="20" t="n">
        <v>6.29233346</v>
      </c>
    </row>
    <row r="55" spans="1:24">
      <c r="A55" s="15" t="s">
        <v>530</v>
      </c>
      <c r="B55" s="17" t="n">
        <v>5316</v>
      </c>
      <c r="C55" s="18">
        <f>(22.0/B55*100)</f>
        <v/>
      </c>
      <c r="D55" s="19" t="n">
        <v>5294</v>
      </c>
      <c r="E55" s="18" t="n">
        <v>401.13540431</v>
      </c>
      <c r="F55" s="20" t="n">
        <v>2.79909082</v>
      </c>
      <c r="G55" s="18" t="n">
        <v>437.18051072</v>
      </c>
      <c r="H55" s="20" t="n">
        <v>3.84283622</v>
      </c>
      <c r="I55" s="18" t="n">
        <v>344.40071999</v>
      </c>
      <c r="J55" s="20" t="n">
        <v>6.60753883</v>
      </c>
      <c r="K55" s="18" t="n">
        <v>343.63534378</v>
      </c>
      <c r="L55" s="20" t="n">
        <v>21.89409391</v>
      </c>
      <c r="M55" s="18" t="n">
        <v>288.16424143</v>
      </c>
      <c r="N55" s="20" t="n">
        <v>29.06539343</v>
      </c>
      <c r="O55" s="18" t="s">
        <v>481</v>
      </c>
      <c r="P55" s="20" t="s">
        <v>481</v>
      </c>
      <c r="Q55" s="18" t="s">
        <v>481</v>
      </c>
      <c r="R55" s="20" t="s">
        <v>481</v>
      </c>
      <c r="S55" s="18" t="n">
        <v>554.8892</v>
      </c>
      <c r="T55" s="20" t="n">
        <v>26.51220368</v>
      </c>
      <c r="U55" s="18" t="n">
        <v>386.80704974</v>
      </c>
      <c r="V55" s="20" t="n">
        <v>12.60743778</v>
      </c>
      <c r="W55" s="18" t="n">
        <v>390.56770899</v>
      </c>
      <c r="X55" s="20" t="n">
        <v>9.597691749999999</v>
      </c>
    </row>
    <row r="56" spans="1:24">
      <c r="A56" s="15" t="s">
        <v>531</v>
      </c>
      <c r="B56" s="17" t="n">
        <v>5359</v>
      </c>
      <c r="C56" s="18">
        <f>(76.0/B56*100)</f>
        <v/>
      </c>
      <c r="D56" s="19" t="n">
        <v>5283</v>
      </c>
      <c r="E56" s="18" t="n">
        <v>562.79316872</v>
      </c>
      <c r="F56" s="20" t="n">
        <v>3.50077033</v>
      </c>
      <c r="G56" s="18" t="n">
        <v>551.5335907899999</v>
      </c>
      <c r="H56" s="20" t="n">
        <v>4.18202126</v>
      </c>
      <c r="I56" s="18" t="n">
        <v>533.77233661</v>
      </c>
      <c r="J56" s="20" t="n">
        <v>4.19033501</v>
      </c>
      <c r="K56" s="18" t="n">
        <v>528.97867118</v>
      </c>
      <c r="L56" s="20" t="n">
        <v>4.84794932</v>
      </c>
      <c r="M56" s="18" t="n">
        <v>531.72185949</v>
      </c>
      <c r="N56" s="20" t="n">
        <v>7.43993703</v>
      </c>
      <c r="O56" s="18" t="s">
        <v>481</v>
      </c>
      <c r="P56" s="20" t="s">
        <v>481</v>
      </c>
      <c r="Q56" s="18" t="s">
        <v>481</v>
      </c>
      <c r="R56" s="20" t="s">
        <v>481</v>
      </c>
      <c r="S56" s="18" t="s">
        <v>481</v>
      </c>
      <c r="T56" s="20" t="s">
        <v>481</v>
      </c>
      <c r="U56" s="18" t="s">
        <v>481</v>
      </c>
      <c r="V56" s="20" t="s">
        <v>481</v>
      </c>
      <c r="W56" s="18" t="n">
        <v>516.99535238</v>
      </c>
      <c r="X56" s="20" t="n">
        <v>9.05489496</v>
      </c>
    </row>
    <row r="57" spans="1:24">
      <c r="A57" s="15" t="s">
        <v>532</v>
      </c>
      <c r="B57" s="17" t="n">
        <v>6513</v>
      </c>
      <c r="C57" s="18">
        <f>(0.0/B57*100)</f>
        <v/>
      </c>
      <c r="D57" s="19" t="n">
        <v>6513</v>
      </c>
      <c r="E57" s="18" t="n">
        <v>411.45191245</v>
      </c>
      <c r="F57" s="20" t="n">
        <v>4.46306621</v>
      </c>
      <c r="G57" s="18" t="n">
        <v>406.89287447</v>
      </c>
      <c r="H57" s="20" t="n">
        <v>6.0319802</v>
      </c>
      <c r="I57" s="18" t="n">
        <v>369.0267278</v>
      </c>
      <c r="J57" s="20" t="n">
        <v>3.93020898</v>
      </c>
      <c r="K57" s="18" t="n">
        <v>367.25289536</v>
      </c>
      <c r="L57" s="20" t="n">
        <v>3.48341401</v>
      </c>
      <c r="M57" s="18" t="n">
        <v>360.80116742</v>
      </c>
      <c r="N57" s="20" t="n">
        <v>6.45115115</v>
      </c>
      <c r="O57" s="18" t="s">
        <v>481</v>
      </c>
      <c r="P57" s="20" t="s">
        <v>481</v>
      </c>
      <c r="Q57" s="18" t="s">
        <v>481</v>
      </c>
      <c r="R57" s="20" t="s">
        <v>481</v>
      </c>
      <c r="S57" s="18" t="n">
        <v>511.85065611</v>
      </c>
      <c r="T57" s="20" t="n">
        <v>30.64360579</v>
      </c>
      <c r="U57" s="18" t="n">
        <v>439.13651903</v>
      </c>
      <c r="V57" s="20" t="n">
        <v>43.45494088</v>
      </c>
      <c r="W57" s="18" t="n">
        <v>443.24959641</v>
      </c>
      <c r="X57" s="20" t="n">
        <v>16.05897555</v>
      </c>
    </row>
    <row r="58" spans="1:24">
      <c r="A58" s="15" t="s">
        <v>533</v>
      </c>
      <c r="B58" s="17" t="n">
        <v>7267</v>
      </c>
      <c r="C58" s="18">
        <f>(10.0/B58*100)</f>
        <v/>
      </c>
      <c r="D58" s="19" t="n">
        <v>7257</v>
      </c>
      <c r="E58" s="18" t="n">
        <v>399.30654257</v>
      </c>
      <c r="F58" s="20" t="n">
        <v>2.86494042</v>
      </c>
      <c r="G58" s="18" t="n">
        <v>372.37412355</v>
      </c>
      <c r="H58" s="20" t="n">
        <v>4.13884133</v>
      </c>
      <c r="I58" s="18" t="n">
        <v>361.57005527</v>
      </c>
      <c r="J58" s="20" t="n">
        <v>4.62257808</v>
      </c>
      <c r="K58" s="18" t="n">
        <v>351.25703958</v>
      </c>
      <c r="L58" s="20" t="n">
        <v>6.67164526</v>
      </c>
      <c r="M58" s="18" t="n">
        <v>338.61969801</v>
      </c>
      <c r="N58" s="20" t="n">
        <v>10.44674323</v>
      </c>
      <c r="O58" s="18" t="s">
        <v>481</v>
      </c>
      <c r="P58" s="20" t="s">
        <v>481</v>
      </c>
      <c r="Q58" s="18" t="s">
        <v>481</v>
      </c>
      <c r="R58" s="20" t="s">
        <v>481</v>
      </c>
      <c r="S58" s="18" t="n">
        <v>378.3552</v>
      </c>
      <c r="T58" s="20" t="n">
        <v>36.26064205</v>
      </c>
      <c r="U58" s="18" t="n">
        <v>280.06296676</v>
      </c>
      <c r="V58" s="20" t="n">
        <v>10.30665963</v>
      </c>
      <c r="W58" s="18" t="n">
        <v>339.63290793</v>
      </c>
      <c r="X58" s="20" t="n">
        <v>8.478002910000001</v>
      </c>
    </row>
    <row r="59" spans="1:24">
      <c r="A59" s="15" t="s">
        <v>534</v>
      </c>
      <c r="B59" s="17" t="n">
        <v>4826</v>
      </c>
      <c r="C59" s="18">
        <f>(26.0/B59*100)</f>
        <v/>
      </c>
      <c r="D59" s="19" t="n">
        <v>4800</v>
      </c>
      <c r="E59" s="18" t="n">
        <v>366.4087639</v>
      </c>
      <c r="F59" s="20" t="n">
        <v>2.52784544</v>
      </c>
      <c r="G59" s="18" t="n">
        <v>378.85454579</v>
      </c>
      <c r="H59" s="20" t="n">
        <v>2.82951773</v>
      </c>
      <c r="I59" s="18" t="n">
        <v>331.96582401</v>
      </c>
      <c r="J59" s="20" t="n">
        <v>4.28152126</v>
      </c>
      <c r="K59" s="18" t="n">
        <v>318.17212061</v>
      </c>
      <c r="L59" s="20" t="n">
        <v>7.01803139</v>
      </c>
      <c r="M59" s="18" t="n">
        <v>311.124631</v>
      </c>
      <c r="N59" s="20" t="n">
        <v>19.60954252</v>
      </c>
      <c r="O59" s="18" t="s">
        <v>481</v>
      </c>
      <c r="P59" s="20" t="s">
        <v>481</v>
      </c>
      <c r="Q59" s="18" t="s">
        <v>481</v>
      </c>
      <c r="R59" s="20" t="s">
        <v>481</v>
      </c>
      <c r="S59" s="18" t="s">
        <v>481</v>
      </c>
      <c r="T59" s="20" t="s">
        <v>481</v>
      </c>
      <c r="U59" s="18" t="n">
        <v>322.41153118</v>
      </c>
      <c r="V59" s="20" t="n">
        <v>11.36290518</v>
      </c>
      <c r="W59" s="18" t="n">
        <v>303.08711352</v>
      </c>
      <c r="X59" s="20" t="n">
        <v>9.54367047</v>
      </c>
    </row>
    <row r="60" spans="1:24">
      <c r="A60" s="15" t="s">
        <v>535</v>
      </c>
      <c r="B60" s="17" t="n">
        <v>4546</v>
      </c>
      <c r="C60" s="18">
        <f>(15.0/B60*100)</f>
        <v/>
      </c>
      <c r="D60" s="19" t="n">
        <v>4531</v>
      </c>
      <c r="E60" s="18" t="n">
        <v>399.50893007</v>
      </c>
      <c r="F60" s="20" t="n">
        <v>4.68334634</v>
      </c>
      <c r="G60" s="18" t="n">
        <v>435.94424212</v>
      </c>
      <c r="H60" s="20" t="n">
        <v>5.75718976</v>
      </c>
      <c r="I60" s="18" t="n">
        <v>394.36355208</v>
      </c>
      <c r="J60" s="20" t="n">
        <v>6.91202069</v>
      </c>
      <c r="K60" s="18" t="n">
        <v>381.27878998</v>
      </c>
      <c r="L60" s="20" t="n">
        <v>5.16074442</v>
      </c>
      <c r="M60" s="18" t="n">
        <v>355.51007384</v>
      </c>
      <c r="N60" s="20" t="n">
        <v>5.79851546</v>
      </c>
      <c r="O60" s="18" t="s">
        <v>481</v>
      </c>
      <c r="P60" s="20" t="s">
        <v>481</v>
      </c>
      <c r="Q60" s="18" t="s">
        <v>481</v>
      </c>
      <c r="R60" s="20" t="s">
        <v>481</v>
      </c>
      <c r="S60" s="18" t="s">
        <v>481</v>
      </c>
      <c r="T60" s="20" t="s">
        <v>481</v>
      </c>
      <c r="U60" s="18" t="n">
        <v>347.90227171</v>
      </c>
      <c r="V60" s="20" t="n">
        <v>14.91225176</v>
      </c>
      <c r="W60" s="18" t="n">
        <v>384.81301602</v>
      </c>
      <c r="X60" s="20" t="n">
        <v>9.401736769999999</v>
      </c>
    </row>
    <row r="61" spans="1:24">
      <c r="A61" s="15" t="s">
        <v>536</v>
      </c>
      <c r="B61" s="17" t="n">
        <v>6525</v>
      </c>
      <c r="C61" s="18">
        <f>(135.0/B61*100)</f>
        <v/>
      </c>
      <c r="D61" s="19" t="n">
        <v>6390</v>
      </c>
      <c r="E61" s="18" t="n">
        <v>497.03509544</v>
      </c>
      <c r="F61" s="20" t="n">
        <v>3.08481489</v>
      </c>
      <c r="G61" s="18" t="n">
        <v>469.63423595</v>
      </c>
      <c r="H61" s="20" t="n">
        <v>2.62753851</v>
      </c>
      <c r="I61" s="18" t="n">
        <v>457.53503108</v>
      </c>
      <c r="J61" s="20" t="n">
        <v>4.32354749</v>
      </c>
      <c r="K61" s="18" t="n">
        <v>418.89323299</v>
      </c>
      <c r="L61" s="20" t="n">
        <v>19.26328557</v>
      </c>
      <c r="M61" s="18" t="n">
        <v>433.3775583</v>
      </c>
      <c r="N61" s="20" t="n">
        <v>15.02721465</v>
      </c>
      <c r="O61" s="18" t="s">
        <v>481</v>
      </c>
      <c r="P61" s="20" t="s">
        <v>481</v>
      </c>
      <c r="Q61" s="18" t="s">
        <v>481</v>
      </c>
      <c r="R61" s="20" t="s">
        <v>481</v>
      </c>
      <c r="S61" s="18" t="s">
        <v>481</v>
      </c>
      <c r="T61" s="20" t="s">
        <v>481</v>
      </c>
      <c r="U61" s="18" t="s">
        <v>481</v>
      </c>
      <c r="V61" s="20" t="s">
        <v>481</v>
      </c>
      <c r="W61" s="18" t="n">
        <v>449.53239722</v>
      </c>
      <c r="X61" s="20" t="n">
        <v>6.74560394</v>
      </c>
    </row>
    <row r="62" spans="1:24">
      <c r="A62" s="15" t="s">
        <v>537</v>
      </c>
      <c r="B62" s="17" t="n">
        <v>4476</v>
      </c>
      <c r="C62" s="18">
        <f>(3.0/B62*100)</f>
        <v/>
      </c>
      <c r="D62" s="19" t="n">
        <v>4473</v>
      </c>
      <c r="E62" s="18" t="n">
        <v>560.96556675</v>
      </c>
      <c r="F62" s="20" t="n">
        <v>2.20308672</v>
      </c>
      <c r="G62" s="18" t="n">
        <v>535.00428962</v>
      </c>
      <c r="H62" s="20" t="n">
        <v>3.53789087</v>
      </c>
      <c r="I62" s="18" t="n">
        <v>540.14490478</v>
      </c>
      <c r="J62" s="20" t="n">
        <v>2.66961182</v>
      </c>
      <c r="K62" s="18" t="n">
        <v>535.28612682</v>
      </c>
      <c r="L62" s="20" t="n">
        <v>3.162978</v>
      </c>
      <c r="M62" s="18" t="n">
        <v>522.5720691</v>
      </c>
      <c r="N62" s="20" t="n">
        <v>5.45907339</v>
      </c>
      <c r="O62" s="18" t="s">
        <v>481</v>
      </c>
      <c r="P62" s="20" t="s">
        <v>481</v>
      </c>
      <c r="Q62" s="18" t="s">
        <v>481</v>
      </c>
      <c r="R62" s="20" t="s">
        <v>481</v>
      </c>
      <c r="S62" s="18" t="s">
        <v>481</v>
      </c>
      <c r="T62" s="20" t="s">
        <v>481</v>
      </c>
      <c r="U62" s="18" t="s">
        <v>481</v>
      </c>
      <c r="V62" s="20" t="s">
        <v>481</v>
      </c>
      <c r="W62" s="18" t="n">
        <v>521.69112864</v>
      </c>
      <c r="X62" s="20" t="n">
        <v>11.81775613</v>
      </c>
    </row>
    <row r="63" spans="1:24">
      <c r="A63" s="15" t="s">
        <v>538</v>
      </c>
      <c r="B63" s="17" t="n">
        <v>5324</v>
      </c>
      <c r="C63" s="18">
        <f>(13.0/B63*100)</f>
        <v/>
      </c>
      <c r="D63" s="19" t="n">
        <v>5311</v>
      </c>
      <c r="E63" s="18" t="n">
        <v>384.29076576</v>
      </c>
      <c r="F63" s="20" t="n">
        <v>2.7017375</v>
      </c>
      <c r="G63" s="18" t="n">
        <v>392.32731205</v>
      </c>
      <c r="H63" s="20" t="n">
        <v>2.19737227</v>
      </c>
      <c r="I63" s="18" t="n">
        <v>314.1148034</v>
      </c>
      <c r="J63" s="20" t="n">
        <v>3.74188584</v>
      </c>
      <c r="K63" s="18" t="n">
        <v>275.45467381</v>
      </c>
      <c r="L63" s="20" t="n">
        <v>10.71681339</v>
      </c>
      <c r="M63" s="18" t="n">
        <v>277.44673534</v>
      </c>
      <c r="N63" s="20" t="n">
        <v>16.46781885</v>
      </c>
      <c r="O63" s="18" t="s">
        <v>481</v>
      </c>
      <c r="P63" s="20" t="s">
        <v>481</v>
      </c>
      <c r="Q63" s="18" t="s">
        <v>481</v>
      </c>
      <c r="R63" s="20" t="s">
        <v>481</v>
      </c>
      <c r="S63" s="18" t="n">
        <v>346.33347211</v>
      </c>
      <c r="T63" s="20" t="n">
        <v>51.04930043</v>
      </c>
      <c r="U63" s="18" t="n">
        <v>309.54790733</v>
      </c>
      <c r="V63" s="20" t="n">
        <v>16.35057201</v>
      </c>
      <c r="W63" s="18" t="n">
        <v>354.43889373</v>
      </c>
      <c r="X63" s="20" t="n">
        <v>8.06572781</v>
      </c>
    </row>
    <row r="64" spans="1:24">
      <c r="A64" s="15" t="s">
        <v>539</v>
      </c>
      <c r="B64" s="17" t="n">
        <v>3634</v>
      </c>
      <c r="C64" s="18">
        <f>(3.0/B64*100)</f>
        <v/>
      </c>
      <c r="D64" s="19" t="n">
        <v>3631</v>
      </c>
      <c r="E64" s="18" t="n">
        <v>522.88126915</v>
      </c>
      <c r="F64" s="20" t="n">
        <v>3.87451281</v>
      </c>
      <c r="G64" s="18" t="n">
        <v>492.72626518</v>
      </c>
      <c r="H64" s="20" t="n">
        <v>3.71812451</v>
      </c>
      <c r="I64" s="18" t="n">
        <v>460.35763797</v>
      </c>
      <c r="J64" s="20" t="n">
        <v>3.04898363</v>
      </c>
      <c r="K64" s="18" t="n">
        <v>443.84182682</v>
      </c>
      <c r="L64" s="20" t="n">
        <v>8.911280290000001</v>
      </c>
      <c r="M64" s="18" t="n">
        <v>394.53655462</v>
      </c>
      <c r="N64" s="20" t="n">
        <v>18.57975241</v>
      </c>
      <c r="O64" s="18" t="s">
        <v>481</v>
      </c>
      <c r="P64" s="20" t="s">
        <v>481</v>
      </c>
      <c r="Q64" s="18" t="s">
        <v>481</v>
      </c>
      <c r="R64" s="20" t="s">
        <v>481</v>
      </c>
      <c r="S64" s="18" t="n">
        <v>474.90709157</v>
      </c>
      <c r="T64" s="20" t="n">
        <v>39.97768194</v>
      </c>
      <c r="U64" s="18" t="n">
        <v>473.69738332</v>
      </c>
      <c r="V64" s="20" t="n">
        <v>22.43396154</v>
      </c>
      <c r="W64" s="18" t="n">
        <v>390.22815067</v>
      </c>
      <c r="X64" s="20" t="n">
        <v>8.076191809999999</v>
      </c>
    </row>
    <row r="65" spans="1:24">
      <c r="A65" s="15" t="s">
        <v>540</v>
      </c>
      <c r="B65" s="17" t="n">
        <v>5325</v>
      </c>
      <c r="C65" s="18">
        <f>(14.0/B65*100)</f>
        <v/>
      </c>
      <c r="D65" s="19" t="n">
        <v>5311</v>
      </c>
      <c r="E65" s="18" t="n">
        <v>437.73957858</v>
      </c>
      <c r="F65" s="20" t="n">
        <v>3.89625273</v>
      </c>
      <c r="G65" s="18" t="n">
        <v>434.15773289</v>
      </c>
      <c r="H65" s="20" t="n">
        <v>2.94307176</v>
      </c>
      <c r="I65" s="18" t="n">
        <v>397.21876928</v>
      </c>
      <c r="J65" s="20" t="n">
        <v>4.02803246</v>
      </c>
      <c r="K65" s="18" t="n">
        <v>378.32982939</v>
      </c>
      <c r="L65" s="20" t="n">
        <v>10.48874363</v>
      </c>
      <c r="M65" s="18" t="n">
        <v>319.83646765</v>
      </c>
      <c r="N65" s="20" t="n">
        <v>12.81588034</v>
      </c>
      <c r="O65" s="18" t="s">
        <v>481</v>
      </c>
      <c r="P65" s="20" t="s">
        <v>481</v>
      </c>
      <c r="Q65" s="18" t="s">
        <v>481</v>
      </c>
      <c r="R65" s="20" t="s">
        <v>481</v>
      </c>
      <c r="S65" s="18" t="n">
        <v>379.22487867</v>
      </c>
      <c r="T65" s="20" t="n">
        <v>12.90546907</v>
      </c>
      <c r="U65" s="18" t="n">
        <v>272.91142376</v>
      </c>
      <c r="V65" s="20" t="n">
        <v>38.91653276</v>
      </c>
      <c r="W65" s="18" t="n">
        <v>412.03240945</v>
      </c>
      <c r="X65" s="20" t="n">
        <v>8.38415854</v>
      </c>
    </row>
    <row r="66" spans="1:24">
      <c r="A66" s="15" t="s">
        <v>541</v>
      </c>
      <c r="B66" s="17" t="n">
        <v>5665</v>
      </c>
      <c r="C66" s="18">
        <f>(74.0/B66*100)</f>
        <v/>
      </c>
      <c r="D66" s="19" t="n">
        <v>5591</v>
      </c>
      <c r="E66" s="18" t="n">
        <v>432.71158433</v>
      </c>
      <c r="F66" s="20" t="n">
        <v>3.03927253</v>
      </c>
      <c r="G66" s="18" t="n">
        <v>416.69267336</v>
      </c>
      <c r="H66" s="20" t="n">
        <v>1.98381028</v>
      </c>
      <c r="I66" s="18" t="n">
        <v>375.56904199</v>
      </c>
      <c r="J66" s="20" t="n">
        <v>6.42108275</v>
      </c>
      <c r="K66" s="18" t="n">
        <v>369.61476665</v>
      </c>
      <c r="L66" s="20" t="n">
        <v>12.32886458</v>
      </c>
      <c r="M66" s="18" t="n">
        <v>304.44874138</v>
      </c>
      <c r="N66" s="20" t="n">
        <v>29.8204456</v>
      </c>
      <c r="O66" s="18" t="s">
        <v>481</v>
      </c>
      <c r="P66" s="20" t="s">
        <v>481</v>
      </c>
      <c r="Q66" s="18" t="s">
        <v>481</v>
      </c>
      <c r="R66" s="20" t="s">
        <v>481</v>
      </c>
      <c r="S66" s="18" t="s">
        <v>481</v>
      </c>
      <c r="T66" s="20" t="s">
        <v>481</v>
      </c>
      <c r="U66" s="18" t="s">
        <v>481</v>
      </c>
      <c r="V66" s="20" t="s">
        <v>481</v>
      </c>
      <c r="W66" s="18" t="n">
        <v>408.92801897</v>
      </c>
      <c r="X66" s="20" t="n">
        <v>11.03285065</v>
      </c>
    </row>
    <row r="67" spans="1:24">
      <c r="A67" s="15" t="s">
        <v>542</v>
      </c>
      <c r="B67" s="17" t="n">
        <v>6971</v>
      </c>
      <c r="C67" s="18">
        <f>(21.0/B67*100)</f>
        <v/>
      </c>
      <c r="D67" s="19" t="n">
        <v>6950</v>
      </c>
      <c r="E67" s="18" t="n">
        <v>409.81931314</v>
      </c>
      <c r="F67" s="20" t="n">
        <v>3.16907873</v>
      </c>
      <c r="G67" s="18" t="n">
        <v>355.27921852</v>
      </c>
      <c r="H67" s="20" t="n">
        <v>4.01106778</v>
      </c>
      <c r="I67" s="18" t="n">
        <v>350.6793257</v>
      </c>
      <c r="J67" s="20" t="n">
        <v>3.19778866</v>
      </c>
      <c r="K67" s="18" t="n">
        <v>346.69831699</v>
      </c>
      <c r="L67" s="20" t="n">
        <v>4.95586581</v>
      </c>
      <c r="M67" s="18" t="n">
        <v>320.27518532</v>
      </c>
      <c r="N67" s="20" t="n">
        <v>11.67616813</v>
      </c>
      <c r="O67" s="18" t="s">
        <v>481</v>
      </c>
      <c r="P67" s="20" t="s">
        <v>481</v>
      </c>
      <c r="Q67" s="18" t="s">
        <v>481</v>
      </c>
      <c r="R67" s="20" t="s">
        <v>481</v>
      </c>
      <c r="S67" s="18" t="s">
        <v>481</v>
      </c>
      <c r="T67" s="20" t="s">
        <v>481</v>
      </c>
      <c r="U67" s="18" t="s">
        <v>481</v>
      </c>
      <c r="V67" s="20" t="s">
        <v>481</v>
      </c>
      <c r="W67" s="18" t="n">
        <v>346.91028648</v>
      </c>
      <c r="X67" s="20" t="n">
        <v>13.1455529</v>
      </c>
    </row>
    <row r="68" spans="1:24">
      <c r="A68" s="15" t="s">
        <v>543</v>
      </c>
      <c r="B68" s="17" t="n">
        <v>12083</v>
      </c>
      <c r="C68" s="18">
        <f>(26.0/B68*100)</f>
        <v/>
      </c>
      <c r="D68" s="19" t="n">
        <v>12057</v>
      </c>
      <c r="E68" s="18" t="n">
        <v>405.94019534</v>
      </c>
      <c r="F68" s="20" t="n">
        <v>1.79811991</v>
      </c>
      <c r="G68" s="18" t="n">
        <v>431.25856315</v>
      </c>
      <c r="H68" s="20" t="n">
        <v>2.15812544</v>
      </c>
      <c r="I68" s="18" t="n">
        <v>345.98975304</v>
      </c>
      <c r="J68" s="20" t="n">
        <v>3.48895073</v>
      </c>
      <c r="K68" s="18" t="n">
        <v>351.86052763</v>
      </c>
      <c r="L68" s="20" t="n">
        <v>5.35419422</v>
      </c>
      <c r="M68" s="18" t="n">
        <v>330.53819372</v>
      </c>
      <c r="N68" s="20" t="n">
        <v>6.49285301</v>
      </c>
      <c r="O68" s="18" t="s">
        <v>481</v>
      </c>
      <c r="P68" s="20" t="s">
        <v>481</v>
      </c>
      <c r="Q68" s="18" t="s">
        <v>481</v>
      </c>
      <c r="R68" s="20" t="s">
        <v>481</v>
      </c>
      <c r="S68" s="18" t="s">
        <v>481</v>
      </c>
      <c r="T68" s="20" t="s">
        <v>481</v>
      </c>
      <c r="U68" s="18" t="s">
        <v>481</v>
      </c>
      <c r="V68" s="20" t="s">
        <v>481</v>
      </c>
      <c r="W68" s="18" t="n">
        <v>385.81348201</v>
      </c>
      <c r="X68" s="20" t="n">
        <v>5.41784527</v>
      </c>
    </row>
    <row r="69" spans="1:24">
      <c r="A69" s="15" t="s">
        <v>544</v>
      </c>
      <c r="B69" s="17" t="n">
        <v>4876</v>
      </c>
      <c r="C69" s="18">
        <f>(0.0/B69*100)</f>
        <v/>
      </c>
      <c r="D69" s="19" t="n">
        <v>4876</v>
      </c>
      <c r="E69" s="18" t="n">
        <v>455.17825612</v>
      </c>
      <c r="F69" s="20" t="n">
        <v>4.52203143</v>
      </c>
      <c r="G69" s="18" t="n">
        <v>439.01775112</v>
      </c>
      <c r="H69" s="20" t="n">
        <v>4.0329579</v>
      </c>
      <c r="I69" s="18" t="n">
        <v>416.8300281</v>
      </c>
      <c r="J69" s="20" t="n">
        <v>4.88942561</v>
      </c>
      <c r="K69" s="18" t="n">
        <v>397.33866778</v>
      </c>
      <c r="L69" s="20" t="n">
        <v>7.86847921</v>
      </c>
      <c r="M69" s="18" t="n">
        <v>412.15191667</v>
      </c>
      <c r="N69" s="20" t="n">
        <v>17.378158</v>
      </c>
      <c r="O69" s="18" t="s">
        <v>481</v>
      </c>
      <c r="P69" s="20" t="s">
        <v>481</v>
      </c>
      <c r="Q69" s="18" t="s">
        <v>481</v>
      </c>
      <c r="R69" s="20" t="s">
        <v>481</v>
      </c>
      <c r="S69" s="18" t="s">
        <v>481</v>
      </c>
      <c r="T69" s="20" t="s">
        <v>481</v>
      </c>
      <c r="U69" s="18" t="s">
        <v>481</v>
      </c>
      <c r="V69" s="20" t="s">
        <v>481</v>
      </c>
      <c r="W69" s="18" t="n">
        <v>435.22604773</v>
      </c>
      <c r="X69" s="20" t="n">
        <v>19.02901411</v>
      </c>
    </row>
    <row r="70" spans="1:24">
      <c r="A70" s="15" t="s">
        <v>545</v>
      </c>
      <c r="B70" s="17" t="n">
        <v>6036</v>
      </c>
      <c r="C70" s="18">
        <f>(223.0/B70*100)</f>
        <v/>
      </c>
      <c r="D70" s="19" t="n">
        <v>5813</v>
      </c>
      <c r="E70" s="18" t="n">
        <v>503.65126024</v>
      </c>
      <c r="F70" s="20" t="n">
        <v>3.26330623</v>
      </c>
      <c r="G70" s="18" t="n">
        <v>509.25979146</v>
      </c>
      <c r="H70" s="20" t="n">
        <v>4.2294067</v>
      </c>
      <c r="I70" s="18" t="n">
        <v>469.69513449</v>
      </c>
      <c r="J70" s="20" t="n">
        <v>4.51744732</v>
      </c>
      <c r="K70" s="18" t="n">
        <v>405.30828086</v>
      </c>
      <c r="L70" s="20" t="n">
        <v>42.17059616</v>
      </c>
      <c r="M70" s="18" t="n">
        <v>425.95985149</v>
      </c>
      <c r="N70" s="20" t="n">
        <v>20.37936201</v>
      </c>
      <c r="O70" s="18" t="s">
        <v>481</v>
      </c>
      <c r="P70" s="20" t="s">
        <v>481</v>
      </c>
      <c r="Q70" s="18" t="s">
        <v>481</v>
      </c>
      <c r="R70" s="20" t="s">
        <v>481</v>
      </c>
      <c r="S70" s="18" t="s">
        <v>481</v>
      </c>
      <c r="T70" s="20" t="s">
        <v>481</v>
      </c>
      <c r="U70" s="18" t="s">
        <v>481</v>
      </c>
      <c r="V70" s="20" t="s">
        <v>481</v>
      </c>
      <c r="W70" s="18" t="n">
        <v>462.60708622</v>
      </c>
      <c r="X70" s="20" t="n">
        <v>8.67213394</v>
      </c>
    </row>
    <row r="71" spans="1:24">
      <c r="A71" s="15" t="s">
        <v>546</v>
      </c>
      <c r="B71" s="17" t="n">
        <v>6115</v>
      </c>
      <c r="C71" s="18">
        <f>(17.0/B71*100)</f>
        <v/>
      </c>
      <c r="D71" s="19" t="n">
        <v>6098</v>
      </c>
      <c r="E71" s="18" t="n">
        <v>574.04367613</v>
      </c>
      <c r="F71" s="20" t="n">
        <v>1.59676035</v>
      </c>
      <c r="G71" s="18" t="s">
        <v>481</v>
      </c>
      <c r="H71" s="20" t="s">
        <v>481</v>
      </c>
      <c r="I71" s="18" t="n">
        <v>536.05422015</v>
      </c>
      <c r="J71" s="20" t="n">
        <v>6.1880734</v>
      </c>
      <c r="K71" s="18" t="n">
        <v>514.84994004</v>
      </c>
      <c r="L71" s="20" t="n">
        <v>5.14861795</v>
      </c>
      <c r="M71" s="18" t="n">
        <v>523.7408643799999</v>
      </c>
      <c r="N71" s="20" t="n">
        <v>8.592021539999999</v>
      </c>
      <c r="O71" s="18" t="s">
        <v>481</v>
      </c>
      <c r="P71" s="20" t="s">
        <v>481</v>
      </c>
      <c r="Q71" s="18" t="s">
        <v>481</v>
      </c>
      <c r="R71" s="20" t="s">
        <v>481</v>
      </c>
      <c r="S71" s="18" t="s">
        <v>481</v>
      </c>
      <c r="T71" s="20" t="s">
        <v>481</v>
      </c>
      <c r="U71" s="18" t="s">
        <v>481</v>
      </c>
      <c r="V71" s="20" t="s">
        <v>481</v>
      </c>
      <c r="W71" s="18" t="n">
        <v>538.2063798</v>
      </c>
      <c r="X71" s="20" t="n">
        <v>14.23760518</v>
      </c>
    </row>
    <row r="72" spans="1:24">
      <c r="A72" s="15" t="s">
        <v>547</v>
      </c>
      <c r="B72" s="17" t="n">
        <v>7708</v>
      </c>
      <c r="C72" s="18">
        <f>(5.0/B72*100)</f>
        <v/>
      </c>
      <c r="D72" s="19" t="n">
        <v>7703</v>
      </c>
      <c r="E72" s="18" t="n">
        <v>550.92455507</v>
      </c>
      <c r="F72" s="20" t="n">
        <v>4.68298558</v>
      </c>
      <c r="G72" s="18" t="n">
        <v>556.88355305</v>
      </c>
      <c r="H72" s="20" t="n">
        <v>2.94884618</v>
      </c>
      <c r="I72" s="18" t="n">
        <v>504.54238021</v>
      </c>
      <c r="J72" s="20" t="n">
        <v>4.27790189</v>
      </c>
      <c r="K72" s="18" t="n">
        <v>487.36216351</v>
      </c>
      <c r="L72" s="20" t="n">
        <v>8.03915493</v>
      </c>
      <c r="M72" s="18" t="n">
        <v>455.85218101</v>
      </c>
      <c r="N72" s="20" t="n">
        <v>20.45269953</v>
      </c>
      <c r="O72" s="18" t="s">
        <v>481</v>
      </c>
      <c r="P72" s="20" t="s">
        <v>481</v>
      </c>
      <c r="Q72" s="18" t="s">
        <v>481</v>
      </c>
      <c r="R72" s="20" t="s">
        <v>481</v>
      </c>
      <c r="S72" s="18" t="s">
        <v>481</v>
      </c>
      <c r="T72" s="20" t="s">
        <v>481</v>
      </c>
      <c r="U72" s="18" t="s">
        <v>481</v>
      </c>
      <c r="V72" s="20" t="s">
        <v>481</v>
      </c>
      <c r="W72" s="18" t="n">
        <v>486.06448925</v>
      </c>
      <c r="X72" s="20" t="n">
        <v>15.06234454</v>
      </c>
    </row>
    <row r="73" spans="1:24">
      <c r="A73" s="15" t="s">
        <v>548</v>
      </c>
      <c r="B73" s="17" t="n">
        <v>8249</v>
      </c>
      <c r="C73" s="18">
        <f>(143.0/B73*100)</f>
        <v/>
      </c>
      <c r="D73" s="19" t="n">
        <v>8106</v>
      </c>
      <c r="E73" s="18" t="n">
        <v>432.13274651</v>
      </c>
      <c r="F73" s="20" t="n">
        <v>4.97552608</v>
      </c>
      <c r="G73" s="18" t="n">
        <v>424.04546276</v>
      </c>
      <c r="H73" s="20" t="n">
        <v>5.4825483</v>
      </c>
      <c r="I73" s="18" t="n">
        <v>402.04916589</v>
      </c>
      <c r="J73" s="20" t="n">
        <v>3.78545058</v>
      </c>
      <c r="K73" s="18" t="n">
        <v>406.56102275</v>
      </c>
      <c r="L73" s="20" t="n">
        <v>3.67979305</v>
      </c>
      <c r="M73" s="18" t="n">
        <v>396.53865146</v>
      </c>
      <c r="N73" s="20" t="n">
        <v>6.29287328</v>
      </c>
      <c r="O73" s="18" t="s">
        <v>481</v>
      </c>
      <c r="P73" s="20" t="s">
        <v>481</v>
      </c>
      <c r="Q73" s="18" t="s">
        <v>481</v>
      </c>
      <c r="R73" s="20" t="s">
        <v>481</v>
      </c>
      <c r="S73" s="18" t="s">
        <v>481</v>
      </c>
      <c r="T73" s="20" t="s">
        <v>481</v>
      </c>
      <c r="U73" s="18" t="s">
        <v>481</v>
      </c>
      <c r="V73" s="20" t="s">
        <v>481</v>
      </c>
      <c r="W73" s="18" t="n">
        <v>415.19456507</v>
      </c>
      <c r="X73" s="20" t="n">
        <v>14.07194801</v>
      </c>
    </row>
    <row r="74" spans="1:24">
      <c r="A74" s="15" t="s">
        <v>549</v>
      </c>
      <c r="B74" s="17" t="n">
        <v>4692</v>
      </c>
      <c r="C74" s="18">
        <f>(82.0/B74*100)</f>
        <v/>
      </c>
      <c r="D74" s="19" t="n">
        <v>4610</v>
      </c>
      <c r="E74" s="18" t="n">
        <v>434.30751505</v>
      </c>
      <c r="F74" s="20" t="n">
        <v>2.08901562</v>
      </c>
      <c r="G74" s="18" t="n">
        <v>419.86412167</v>
      </c>
      <c r="H74" s="20" t="n">
        <v>6.35718428</v>
      </c>
      <c r="I74" s="18" t="n">
        <v>403.08996205</v>
      </c>
      <c r="J74" s="20" t="n">
        <v>6.88179653</v>
      </c>
      <c r="K74" s="18" t="n">
        <v>399.51792725</v>
      </c>
      <c r="L74" s="20" t="n">
        <v>6.38852731</v>
      </c>
      <c r="M74" s="18" t="n">
        <v>374.88133224</v>
      </c>
      <c r="N74" s="20" t="n">
        <v>7.66433821</v>
      </c>
      <c r="O74" s="18" t="s">
        <v>481</v>
      </c>
      <c r="P74" s="20" t="s">
        <v>481</v>
      </c>
      <c r="Q74" s="18" t="s">
        <v>481</v>
      </c>
      <c r="R74" s="20" t="s">
        <v>481</v>
      </c>
      <c r="S74" s="18" t="s">
        <v>481</v>
      </c>
      <c r="T74" s="20" t="s">
        <v>481</v>
      </c>
      <c r="U74" s="18" t="n">
        <v>361.96133887</v>
      </c>
      <c r="V74" s="20" t="n">
        <v>15.16746807</v>
      </c>
      <c r="W74" s="18" t="n">
        <v>377.78040745</v>
      </c>
      <c r="X74" s="20" t="n">
        <v>5.03138413</v>
      </c>
    </row>
    <row r="75" spans="1:24">
      <c r="A75" s="15" t="s">
        <v>550</v>
      </c>
      <c r="B75" s="17" t="n">
        <v>5375</v>
      </c>
      <c r="C75" s="18">
        <f>(196.0/B75*100)</f>
        <v/>
      </c>
      <c r="D75" s="19" t="n">
        <v>5179</v>
      </c>
      <c r="E75" s="18" t="n">
        <v>383.40813034</v>
      </c>
      <c r="F75" s="20" t="n">
        <v>3.43802704</v>
      </c>
      <c r="G75" s="18" t="n">
        <v>360.96542609</v>
      </c>
      <c r="H75" s="20" t="n">
        <v>7.23366916</v>
      </c>
      <c r="I75" s="18" t="n">
        <v>328.084463</v>
      </c>
      <c r="J75" s="20" t="n">
        <v>4.99727065</v>
      </c>
      <c r="K75" s="18" t="n">
        <v>356.76277475</v>
      </c>
      <c r="L75" s="20" t="n">
        <v>4.56732636</v>
      </c>
      <c r="M75" s="18" t="n">
        <v>344.94033533</v>
      </c>
      <c r="N75" s="20" t="n">
        <v>5.69144662</v>
      </c>
      <c r="O75" s="18" t="s">
        <v>481</v>
      </c>
      <c r="P75" s="20" t="s">
        <v>481</v>
      </c>
      <c r="Q75" s="18" t="s">
        <v>481</v>
      </c>
      <c r="R75" s="20" t="s">
        <v>481</v>
      </c>
      <c r="S75" s="18" t="s">
        <v>481</v>
      </c>
      <c r="T75" s="20" t="s">
        <v>481</v>
      </c>
      <c r="U75" s="18" t="s">
        <v>481</v>
      </c>
      <c r="V75" s="20" t="s">
        <v>481</v>
      </c>
      <c r="W75" s="18" t="n">
        <v>384.72978672</v>
      </c>
      <c r="X75" s="20" t="n">
        <v>15.7036337</v>
      </c>
    </row>
    <row r="76" spans="1:24">
      <c r="A76" s="15" t="s">
        <v>551</v>
      </c>
      <c r="B76" s="17" t="n">
        <v>14167</v>
      </c>
      <c r="C76" s="18">
        <f>(226.0/B76*100)</f>
        <v/>
      </c>
      <c r="D76" s="19" t="n">
        <v>13941</v>
      </c>
      <c r="E76" s="18" t="n">
        <v>441.37526384</v>
      </c>
      <c r="F76" s="20" t="n">
        <v>2.5036852</v>
      </c>
      <c r="G76" s="18" t="n">
        <v>419.1610887</v>
      </c>
      <c r="H76" s="20" t="n">
        <v>4.78336858</v>
      </c>
      <c r="I76" s="18" t="n">
        <v>381.12215713</v>
      </c>
      <c r="J76" s="20" t="n">
        <v>4.138433</v>
      </c>
      <c r="K76" s="18" t="n">
        <v>367.1164989</v>
      </c>
      <c r="L76" s="20" t="n">
        <v>7.4958064</v>
      </c>
      <c r="M76" s="18" t="n">
        <v>375.87141049</v>
      </c>
      <c r="N76" s="20" t="n">
        <v>9.729908419999999</v>
      </c>
      <c r="O76" s="18" t="s">
        <v>481</v>
      </c>
      <c r="P76" s="20" t="s">
        <v>481</v>
      </c>
      <c r="Q76" s="18" t="s">
        <v>481</v>
      </c>
      <c r="R76" s="20" t="s">
        <v>481</v>
      </c>
      <c r="S76" s="18" t="s">
        <v>481</v>
      </c>
      <c r="T76" s="20" t="s">
        <v>481</v>
      </c>
      <c r="U76" s="18" t="s">
        <v>481</v>
      </c>
      <c r="V76" s="20" t="s">
        <v>481</v>
      </c>
      <c r="W76" s="18" t="n">
        <v>369.42072815</v>
      </c>
      <c r="X76" s="20" t="n">
        <v>8.97185174</v>
      </c>
    </row>
    <row r="77" spans="1:24">
      <c r="A77" s="15" t="s">
        <v>552</v>
      </c>
      <c r="B77" s="17" t="n">
        <v>6062</v>
      </c>
      <c r="C77" s="18">
        <f>(82.0/B77*100)</f>
        <v/>
      </c>
      <c r="D77" s="19" t="n">
        <v>5980</v>
      </c>
      <c r="E77" s="18" t="n">
        <v>459.88285972</v>
      </c>
      <c r="F77" s="20" t="n">
        <v>4.03743169</v>
      </c>
      <c r="G77" s="18" t="n">
        <v>448.22190499</v>
      </c>
      <c r="H77" s="20" t="n">
        <v>6.68997077</v>
      </c>
      <c r="I77" s="18" t="n">
        <v>407.06000134</v>
      </c>
      <c r="J77" s="20" t="n">
        <v>2.97435571</v>
      </c>
      <c r="K77" s="18" t="n">
        <v>389.81078967</v>
      </c>
      <c r="L77" s="20" t="n">
        <v>3.44144925</v>
      </c>
      <c r="M77" s="18" t="n">
        <v>377.65560364</v>
      </c>
      <c r="N77" s="20" t="n">
        <v>6.02088717</v>
      </c>
      <c r="O77" s="18" t="s">
        <v>481</v>
      </c>
      <c r="P77" s="20" t="s">
        <v>481</v>
      </c>
      <c r="Q77" s="18" t="s">
        <v>481</v>
      </c>
      <c r="R77" s="20" t="s">
        <v>481</v>
      </c>
      <c r="S77" s="18" t="s">
        <v>481</v>
      </c>
      <c r="T77" s="20" t="s">
        <v>481</v>
      </c>
      <c r="U77" s="18" t="s">
        <v>481</v>
      </c>
      <c r="V77" s="20" t="s">
        <v>481</v>
      </c>
      <c r="W77" s="18" t="n">
        <v>392.25912873</v>
      </c>
      <c r="X77" s="20" t="n">
        <v>6.38637479</v>
      </c>
    </row>
    <row r="78" spans="1:24">
      <c r="A78" s="15" t="s">
        <v>553</v>
      </c>
      <c r="B78" s="17" t="n">
        <v>5826</v>
      </c>
      <c r="C78" s="18">
        <f>(0.0/B78*100)</f>
        <v/>
      </c>
      <c r="D78" s="19" t="n">
        <v>5826</v>
      </c>
      <c r="E78" s="18" t="n">
        <v>520.38814528</v>
      </c>
      <c r="F78" s="20" t="n">
        <v>7.06284962</v>
      </c>
      <c r="G78" s="18" t="n">
        <v>547.82625144</v>
      </c>
      <c r="H78" s="20" t="n">
        <v>11.39798396</v>
      </c>
      <c r="I78" s="18" t="n">
        <v>490.23981573</v>
      </c>
      <c r="J78" s="20" t="n">
        <v>3.65438652</v>
      </c>
      <c r="K78" s="18" t="n">
        <v>482.11268446</v>
      </c>
      <c r="L78" s="20" t="n">
        <v>5.79056735</v>
      </c>
      <c r="M78" s="18" t="n">
        <v>464.10054739</v>
      </c>
      <c r="N78" s="20" t="n">
        <v>6.82878389</v>
      </c>
      <c r="O78" s="18" t="s">
        <v>481</v>
      </c>
      <c r="P78" s="20" t="s">
        <v>481</v>
      </c>
      <c r="Q78" s="18" t="s">
        <v>481</v>
      </c>
      <c r="R78" s="20" t="s">
        <v>481</v>
      </c>
      <c r="S78" s="18" t="n">
        <v>349.91114942</v>
      </c>
      <c r="T78" s="20" t="n">
        <v>29.99743109</v>
      </c>
      <c r="U78" s="18" t="n">
        <v>482.32970459</v>
      </c>
      <c r="V78" s="20" t="n">
        <v>30.37707004</v>
      </c>
      <c r="W78" s="18" t="n">
        <v>460.97602564</v>
      </c>
      <c r="X78" s="20" t="n">
        <v>18.50378484</v>
      </c>
    </row>
    <row customHeight="1" ht="25" r="79" spans="1:24">
      <c r="A79" s="15" t="s">
        <v>554</v>
      </c>
      <c r="B79" s="17" t="n">
        <v>1657</v>
      </c>
      <c r="C79" s="18">
        <f>(41.0/B79*100)</f>
        <v/>
      </c>
      <c r="D79" s="19" t="n">
        <v>1616</v>
      </c>
      <c r="E79" s="18" t="n">
        <v>478.34773828</v>
      </c>
      <c r="F79" s="20" t="n">
        <v>7.44453235</v>
      </c>
      <c r="G79" s="18" t="s">
        <v>481</v>
      </c>
      <c r="H79" s="20" t="s">
        <v>481</v>
      </c>
      <c r="I79" s="18" t="n">
        <v>428.63200603</v>
      </c>
      <c r="J79" s="20" t="n">
        <v>9.18791212</v>
      </c>
      <c r="K79" s="18" t="n">
        <v>397.49789829</v>
      </c>
      <c r="L79" s="20" t="n">
        <v>10.89921314</v>
      </c>
      <c r="M79" s="18" t="n">
        <v>395.79283908</v>
      </c>
      <c r="N79" s="20" t="n">
        <v>15.51786445</v>
      </c>
      <c r="O79" s="18" t="s">
        <v>481</v>
      </c>
      <c r="P79" s="20" t="s">
        <v>481</v>
      </c>
      <c r="Q79" s="18" t="s">
        <v>481</v>
      </c>
      <c r="R79" s="20" t="s">
        <v>481</v>
      </c>
      <c r="S79" s="18" t="s">
        <v>481</v>
      </c>
      <c r="T79" s="20" t="s">
        <v>481</v>
      </c>
      <c r="U79" s="18" t="n">
        <v>395.07035158</v>
      </c>
      <c r="V79" s="20" t="n">
        <v>22.65780326</v>
      </c>
      <c r="W79" s="18" t="n">
        <v>396.43813332</v>
      </c>
      <c r="X79" s="20" t="n">
        <v>8.795131939999999</v>
      </c>
    </row>
    <row r="80" spans="1:24">
      <c r="A80" s="15" t="s">
        <v>555</v>
      </c>
      <c r="B80" s="17" t="n">
        <v>7841</v>
      </c>
      <c r="C80" s="18">
        <f>(0.0/B80*100)</f>
        <v/>
      </c>
      <c r="D80" s="19" t="n">
        <v>7841</v>
      </c>
      <c r="E80" s="18" t="n">
        <v>463.0417712</v>
      </c>
      <c r="F80" s="20" t="n">
        <v>4.59502451</v>
      </c>
      <c r="G80" s="18" t="n">
        <v>462.47956364</v>
      </c>
      <c r="H80" s="20" t="n">
        <v>5.22212801</v>
      </c>
      <c r="I80" s="18" t="n">
        <v>449.01807907</v>
      </c>
      <c r="J80" s="20" t="n">
        <v>6.6676588</v>
      </c>
      <c r="K80" s="18" t="n">
        <v>421.39008274</v>
      </c>
      <c r="L80" s="20" t="n">
        <v>34.35604596</v>
      </c>
      <c r="M80" s="18" t="n">
        <v>406.54929862</v>
      </c>
      <c r="N80" s="20" t="n">
        <v>36.38317532</v>
      </c>
      <c r="O80" s="18" t="s">
        <v>481</v>
      </c>
      <c r="P80" s="20" t="s">
        <v>481</v>
      </c>
      <c r="Q80" s="18" t="s">
        <v>481</v>
      </c>
      <c r="R80" s="20" t="s">
        <v>481</v>
      </c>
      <c r="S80" s="18" t="s">
        <v>481</v>
      </c>
      <c r="T80" s="20" t="s">
        <v>481</v>
      </c>
      <c r="U80" s="18" t="s">
        <v>481</v>
      </c>
      <c r="V80" s="20" t="s">
        <v>481</v>
      </c>
      <c r="W80" s="18" t="n">
        <v>458.34190048</v>
      </c>
      <c r="X80" s="20" t="n">
        <v>16.75972195</v>
      </c>
    </row>
    <row r="81" spans="1:24">
      <c r="A81" s="23" t="s">
        <v>556</v>
      </c>
      <c r="B81" s="17" t="n">
        <v>8861</v>
      </c>
      <c r="C81" s="18">
        <f>(76.0/B81*100)</f>
        <v/>
      </c>
      <c r="D81" s="19" t="n">
        <v>8785</v>
      </c>
      <c r="E81" s="18" t="n">
        <v>455.83549841</v>
      </c>
      <c r="F81" s="20" t="n">
        <v>3.5656967</v>
      </c>
      <c r="G81" s="18" t="n">
        <v>442.9734935</v>
      </c>
      <c r="H81" s="20" t="n">
        <v>5.94605214</v>
      </c>
      <c r="I81" s="18" t="n">
        <v>426.6886618</v>
      </c>
      <c r="J81" s="20" t="n">
        <v>4.70423008</v>
      </c>
      <c r="K81" s="18" t="n">
        <v>413.81629953</v>
      </c>
      <c r="L81" s="20" t="n">
        <v>5.52932744</v>
      </c>
      <c r="M81" s="18" t="n">
        <v>402.51876793</v>
      </c>
      <c r="N81" s="20" t="n">
        <v>6.59365471</v>
      </c>
      <c r="O81" s="18" t="s">
        <v>481</v>
      </c>
      <c r="P81" s="20" t="s">
        <v>481</v>
      </c>
      <c r="Q81" s="18" t="s">
        <v>481</v>
      </c>
      <c r="R81" s="20" t="s">
        <v>481</v>
      </c>
      <c r="S81" s="18" t="s">
        <v>481</v>
      </c>
      <c r="T81" s="20" t="s">
        <v>481</v>
      </c>
      <c r="U81" s="18" t="s">
        <v>481</v>
      </c>
      <c r="V81" s="20" t="s">
        <v>481</v>
      </c>
      <c r="W81" s="18" t="n">
        <v>413.12051339</v>
      </c>
      <c r="X81" s="20" t="n">
        <v>18.89407542</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604</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506.34256147</v>
      </c>
      <c r="F7" s="20" t="n">
        <v>6.01959655</v>
      </c>
      <c r="G7" s="18" t="n">
        <v>501.9835435</v>
      </c>
      <c r="H7" s="20" t="n">
        <v>1.66242624</v>
      </c>
      <c r="I7" s="18" t="s">
        <v>481</v>
      </c>
      <c r="J7" s="20" t="s">
        <v>481</v>
      </c>
      <c r="K7" s="18" t="s">
        <v>481</v>
      </c>
      <c r="L7" s="20" t="s">
        <v>481</v>
      </c>
      <c r="M7" s="18" t="s">
        <v>481</v>
      </c>
      <c r="N7" s="20" t="s">
        <v>481</v>
      </c>
      <c r="O7" s="18" t="s">
        <v>481</v>
      </c>
      <c r="P7" s="20" t="s">
        <v>481</v>
      </c>
      <c r="Q7" s="18" t="n">
        <v>473.35550882</v>
      </c>
      <c r="R7" s="20" t="n">
        <v>2.59603839</v>
      </c>
    </row>
    <row r="8" spans="1:18">
      <c r="A8" s="15" t="s">
        <v>483</v>
      </c>
      <c r="B8" s="17" t="n">
        <v>7007</v>
      </c>
      <c r="C8" s="18">
        <f>(20.0/B8*100)</f>
        <v/>
      </c>
      <c r="D8" s="19" t="n">
        <v>6987</v>
      </c>
      <c r="E8" s="18" t="n">
        <v>540.00608569</v>
      </c>
      <c r="F8" s="20" t="n">
        <v>9.195646010000001</v>
      </c>
      <c r="G8" s="18" t="n">
        <v>505.26886103</v>
      </c>
      <c r="H8" s="20" t="n">
        <v>2.83130987</v>
      </c>
      <c r="I8" s="18" t="s">
        <v>481</v>
      </c>
      <c r="J8" s="20" t="s">
        <v>481</v>
      </c>
      <c r="K8" s="18" t="s">
        <v>481</v>
      </c>
      <c r="L8" s="20" t="s">
        <v>481</v>
      </c>
      <c r="M8" s="18" t="s">
        <v>481</v>
      </c>
      <c r="N8" s="20" t="s">
        <v>481</v>
      </c>
      <c r="O8" s="18" t="s">
        <v>481</v>
      </c>
      <c r="P8" s="20" t="s">
        <v>481</v>
      </c>
      <c r="Q8" s="18" t="n">
        <v>455.10773974</v>
      </c>
      <c r="R8" s="20" t="n">
        <v>4.16448794</v>
      </c>
    </row>
    <row r="9" spans="1:18">
      <c r="A9" s="15" t="s">
        <v>484</v>
      </c>
      <c r="B9" s="17" t="n">
        <v>9651</v>
      </c>
      <c r="C9" s="18">
        <f>(77.0/B9*100)</f>
        <v/>
      </c>
      <c r="D9" s="19" t="n">
        <v>9574</v>
      </c>
      <c r="E9" s="18" t="n">
        <v>508.92062505</v>
      </c>
      <c r="F9" s="20" t="n">
        <v>4.39819655</v>
      </c>
      <c r="G9" s="18" t="n">
        <v>520.08407465</v>
      </c>
      <c r="H9" s="20" t="n">
        <v>2.33212343</v>
      </c>
      <c r="I9" s="18" t="s">
        <v>481</v>
      </c>
      <c r="J9" s="20" t="s">
        <v>481</v>
      </c>
      <c r="K9" s="18" t="s">
        <v>481</v>
      </c>
      <c r="L9" s="20" t="s">
        <v>481</v>
      </c>
      <c r="M9" s="18" t="s">
        <v>481</v>
      </c>
      <c r="N9" s="20" t="s">
        <v>481</v>
      </c>
      <c r="O9" s="18" t="s">
        <v>481</v>
      </c>
      <c r="P9" s="20" t="s">
        <v>481</v>
      </c>
      <c r="Q9" s="18" t="n">
        <v>467.51305351</v>
      </c>
      <c r="R9" s="20" t="n">
        <v>3.6654158</v>
      </c>
    </row>
    <row r="10" spans="1:18">
      <c r="A10" s="15" t="s">
        <v>485</v>
      </c>
      <c r="B10" s="17" t="n">
        <v>20058</v>
      </c>
      <c r="C10" s="18">
        <f>(521.0/B10*100)</f>
        <v/>
      </c>
      <c r="D10" s="19" t="n">
        <v>19537</v>
      </c>
      <c r="E10" s="18" t="n">
        <v>520.80246898</v>
      </c>
      <c r="F10" s="20" t="n">
        <v>4.50623165</v>
      </c>
      <c r="G10" s="18" t="n">
        <v>522.60548818</v>
      </c>
      <c r="H10" s="20" t="n">
        <v>2.42693914</v>
      </c>
      <c r="I10" s="18" t="s">
        <v>481</v>
      </c>
      <c r="J10" s="20" t="s">
        <v>481</v>
      </c>
      <c r="K10" s="18" t="s">
        <v>481</v>
      </c>
      <c r="L10" s="20" t="s">
        <v>481</v>
      </c>
      <c r="M10" s="18" t="s">
        <v>481</v>
      </c>
      <c r="N10" s="20" t="s">
        <v>481</v>
      </c>
      <c r="O10" s="18" t="s">
        <v>481</v>
      </c>
      <c r="P10" s="20" t="s">
        <v>481</v>
      </c>
      <c r="Q10" s="18" t="n">
        <v>494.58164593</v>
      </c>
      <c r="R10" s="20" t="n">
        <v>3.29123743</v>
      </c>
    </row>
    <row r="11" spans="1:18">
      <c r="A11" s="15" t="s">
        <v>486</v>
      </c>
      <c r="B11" s="17" t="n">
        <v>7053</v>
      </c>
      <c r="C11" s="18">
        <f>(45.0/B11*100)</f>
        <v/>
      </c>
      <c r="D11" s="19" t="n">
        <v>7008</v>
      </c>
      <c r="E11" s="18" t="n">
        <v>468.74580213</v>
      </c>
      <c r="F11" s="20" t="n">
        <v>5.63973367</v>
      </c>
      <c r="G11" s="18" t="n">
        <v>425.09324666</v>
      </c>
      <c r="H11" s="20" t="n">
        <v>2.9329057</v>
      </c>
      <c r="I11" s="18" t="s">
        <v>481</v>
      </c>
      <c r="J11" s="20" t="s">
        <v>481</v>
      </c>
      <c r="K11" s="18" t="s">
        <v>481</v>
      </c>
      <c r="L11" s="20" t="s">
        <v>481</v>
      </c>
      <c r="M11" s="18" t="s">
        <v>481</v>
      </c>
      <c r="N11" s="20" t="s">
        <v>481</v>
      </c>
      <c r="O11" s="18" t="s">
        <v>481</v>
      </c>
      <c r="P11" s="20" t="s">
        <v>481</v>
      </c>
      <c r="Q11" s="18" t="n">
        <v>402.60018272</v>
      </c>
      <c r="R11" s="20" t="n">
        <v>3.55465349</v>
      </c>
    </row>
    <row r="12" spans="1:18">
      <c r="A12" s="15" t="s">
        <v>487</v>
      </c>
      <c r="B12" s="17" t="n">
        <v>6894</v>
      </c>
      <c r="C12" s="18">
        <f>(55.0/B12*100)</f>
        <v/>
      </c>
      <c r="D12" s="19" t="n">
        <v>6839</v>
      </c>
      <c r="E12" s="18" t="n">
        <v>487.51613146</v>
      </c>
      <c r="F12" s="20" t="n">
        <v>9.90122173</v>
      </c>
      <c r="G12" s="18" t="n">
        <v>504.17495644</v>
      </c>
      <c r="H12" s="20" t="n">
        <v>2.4056197</v>
      </c>
      <c r="I12" s="18" t="s">
        <v>481</v>
      </c>
      <c r="J12" s="20" t="s">
        <v>481</v>
      </c>
      <c r="K12" s="18" t="s">
        <v>481</v>
      </c>
      <c r="L12" s="20" t="s">
        <v>481</v>
      </c>
      <c r="M12" s="18" t="s">
        <v>481</v>
      </c>
      <c r="N12" s="20" t="s">
        <v>481</v>
      </c>
      <c r="O12" s="18" t="s">
        <v>481</v>
      </c>
      <c r="P12" s="20" t="s">
        <v>481</v>
      </c>
      <c r="Q12" s="18" t="n">
        <v>455.42279467</v>
      </c>
      <c r="R12" s="20" t="n">
        <v>4.18155258</v>
      </c>
    </row>
    <row r="13" spans="1:18">
      <c r="A13" s="15" t="s">
        <v>488</v>
      </c>
      <c r="B13" s="17" t="n">
        <v>7161</v>
      </c>
      <c r="C13" s="18">
        <f>(98.0/B13*100)</f>
        <v/>
      </c>
      <c r="D13" s="19" t="n">
        <v>7063</v>
      </c>
      <c r="E13" s="18" t="n">
        <v>511.41826437</v>
      </c>
      <c r="F13" s="20" t="n">
        <v>7.29078261</v>
      </c>
      <c r="G13" s="18" t="n">
        <v>517.38342084</v>
      </c>
      <c r="H13" s="20" t="n">
        <v>2.37295394</v>
      </c>
      <c r="I13" s="18" t="s">
        <v>481</v>
      </c>
      <c r="J13" s="20" t="s">
        <v>481</v>
      </c>
      <c r="K13" s="18" t="s">
        <v>481</v>
      </c>
      <c r="L13" s="20" t="s">
        <v>481</v>
      </c>
      <c r="M13" s="18" t="s">
        <v>481</v>
      </c>
      <c r="N13" s="20" t="s">
        <v>481</v>
      </c>
      <c r="O13" s="18" t="s">
        <v>481</v>
      </c>
      <c r="P13" s="20" t="s">
        <v>481</v>
      </c>
      <c r="Q13" s="18" t="n">
        <v>485.4623746</v>
      </c>
      <c r="R13" s="20" t="n">
        <v>3.73370818</v>
      </c>
    </row>
    <row r="14" spans="1:18">
      <c r="A14" s="15" t="s">
        <v>489</v>
      </c>
      <c r="B14" s="17" t="n">
        <v>5587</v>
      </c>
      <c r="C14" s="18">
        <f>(74.0/B14*100)</f>
        <v/>
      </c>
      <c r="D14" s="19" t="n">
        <v>5513</v>
      </c>
      <c r="E14" s="18" t="n">
        <v>514.1800547</v>
      </c>
      <c r="F14" s="20" t="n">
        <v>7.11422016</v>
      </c>
      <c r="G14" s="18" t="n">
        <v>526.26331457</v>
      </c>
      <c r="H14" s="20" t="n">
        <v>2.17217781</v>
      </c>
      <c r="I14" s="18" t="s">
        <v>481</v>
      </c>
      <c r="J14" s="20" t="s">
        <v>481</v>
      </c>
      <c r="K14" s="18" t="s">
        <v>481</v>
      </c>
      <c r="L14" s="20" t="s">
        <v>481</v>
      </c>
      <c r="M14" s="18" t="s">
        <v>481</v>
      </c>
      <c r="N14" s="20" t="s">
        <v>481</v>
      </c>
      <c r="O14" s="18" t="s">
        <v>481</v>
      </c>
      <c r="P14" s="20" t="s">
        <v>481</v>
      </c>
      <c r="Q14" s="18" t="n">
        <v>500.27408638</v>
      </c>
      <c r="R14" s="20" t="n">
        <v>3.5686945</v>
      </c>
    </row>
    <row r="15" spans="1:18">
      <c r="A15" s="15" t="s">
        <v>490</v>
      </c>
      <c r="B15" s="17" t="n">
        <v>5882</v>
      </c>
      <c r="C15" s="18">
        <f>(52.0/B15*100)</f>
        <v/>
      </c>
      <c r="D15" s="19" t="n">
        <v>5830</v>
      </c>
      <c r="E15" s="18" t="n">
        <v>537.93725986</v>
      </c>
      <c r="F15" s="20" t="n">
        <v>7.75662937</v>
      </c>
      <c r="G15" s="18" t="n">
        <v>516.39961522</v>
      </c>
      <c r="H15" s="20" t="n">
        <v>2.25393972</v>
      </c>
      <c r="I15" s="18" t="s">
        <v>481</v>
      </c>
      <c r="J15" s="20" t="s">
        <v>481</v>
      </c>
      <c r="K15" s="18" t="s">
        <v>481</v>
      </c>
      <c r="L15" s="20" t="s">
        <v>481</v>
      </c>
      <c r="M15" s="18" t="s">
        <v>481</v>
      </c>
      <c r="N15" s="20" t="s">
        <v>481</v>
      </c>
      <c r="O15" s="18" t="s">
        <v>481</v>
      </c>
      <c r="P15" s="20" t="s">
        <v>481</v>
      </c>
      <c r="Q15" s="18" t="n">
        <v>487.13856814</v>
      </c>
      <c r="R15" s="20" t="n">
        <v>3.77660049</v>
      </c>
    </row>
    <row r="16" spans="1:18">
      <c r="A16" s="15" t="s">
        <v>491</v>
      </c>
      <c r="B16" s="17" t="n">
        <v>6108</v>
      </c>
      <c r="C16" s="18">
        <f>(98.0/B16*100)</f>
        <v/>
      </c>
      <c r="D16" s="19" t="n">
        <v>6010</v>
      </c>
      <c r="E16" s="18" t="n">
        <v>503.66403341</v>
      </c>
      <c r="F16" s="20" t="n">
        <v>7.47946155</v>
      </c>
      <c r="G16" s="18" t="n">
        <v>504.01251442</v>
      </c>
      <c r="H16" s="20" t="n">
        <v>2.05940131</v>
      </c>
      <c r="I16" s="18" t="s">
        <v>481</v>
      </c>
      <c r="J16" s="20" t="s">
        <v>481</v>
      </c>
      <c r="K16" s="18" t="s">
        <v>481</v>
      </c>
      <c r="L16" s="20" t="s">
        <v>481</v>
      </c>
      <c r="M16" s="18" t="s">
        <v>481</v>
      </c>
      <c r="N16" s="20" t="s">
        <v>481</v>
      </c>
      <c r="O16" s="18" t="s">
        <v>481</v>
      </c>
      <c r="P16" s="20" t="s">
        <v>481</v>
      </c>
      <c r="Q16" s="18" t="n">
        <v>448.71922938</v>
      </c>
      <c r="R16" s="20" t="n">
        <v>3.91304768</v>
      </c>
    </row>
    <row r="17" spans="1:18">
      <c r="A17" s="15" t="s">
        <v>492</v>
      </c>
      <c r="B17" s="17" t="n">
        <v>6504</v>
      </c>
      <c r="C17" s="18">
        <f>(658.0/B17*100)</f>
        <v/>
      </c>
      <c r="D17" s="19" t="n">
        <v>5846</v>
      </c>
      <c r="E17" s="18" t="n">
        <v>548.40853888</v>
      </c>
      <c r="F17" s="20" t="n">
        <v>8.120865459999999</v>
      </c>
      <c r="G17" s="18" t="n">
        <v>523.29878103</v>
      </c>
      <c r="H17" s="20" t="n">
        <v>3.07553738</v>
      </c>
      <c r="I17" s="18" t="s">
        <v>481</v>
      </c>
      <c r="J17" s="20" t="s">
        <v>481</v>
      </c>
      <c r="K17" s="18" t="s">
        <v>481</v>
      </c>
      <c r="L17" s="20" t="s">
        <v>481</v>
      </c>
      <c r="M17" s="18" t="s">
        <v>481</v>
      </c>
      <c r="N17" s="20" t="s">
        <v>481</v>
      </c>
      <c r="O17" s="18" t="s">
        <v>481</v>
      </c>
      <c r="P17" s="20" t="s">
        <v>481</v>
      </c>
      <c r="Q17" s="18" t="n">
        <v>479.84939146</v>
      </c>
      <c r="R17" s="20" t="n">
        <v>3.89679089</v>
      </c>
    </row>
    <row r="18" spans="1:18">
      <c r="A18" s="15" t="s">
        <v>493</v>
      </c>
      <c r="B18" s="17" t="n">
        <v>5532</v>
      </c>
      <c r="C18" s="18">
        <f>(28.0/B18*100)</f>
        <v/>
      </c>
      <c r="D18" s="19" t="n">
        <v>5504</v>
      </c>
      <c r="E18" s="18" t="n">
        <v>462.5577729</v>
      </c>
      <c r="F18" s="20" t="n">
        <v>6.79197345</v>
      </c>
      <c r="G18" s="18" t="n">
        <v>459.55696955</v>
      </c>
      <c r="H18" s="20" t="n">
        <v>3.81283263</v>
      </c>
      <c r="I18" s="18" t="s">
        <v>481</v>
      </c>
      <c r="J18" s="20" t="s">
        <v>481</v>
      </c>
      <c r="K18" s="18" t="s">
        <v>481</v>
      </c>
      <c r="L18" s="20" t="s">
        <v>481</v>
      </c>
      <c r="M18" s="18" t="s">
        <v>481</v>
      </c>
      <c r="N18" s="20" t="s">
        <v>481</v>
      </c>
      <c r="O18" s="18" t="s">
        <v>481</v>
      </c>
      <c r="P18" s="20" t="s">
        <v>481</v>
      </c>
      <c r="Q18" s="18" t="n">
        <v>431.72920945</v>
      </c>
      <c r="R18" s="20" t="n">
        <v>5.0712843</v>
      </c>
    </row>
    <row r="19" spans="1:18">
      <c r="A19" s="15" t="s">
        <v>494</v>
      </c>
      <c r="B19" s="17" t="n">
        <v>5658</v>
      </c>
      <c r="C19" s="18">
        <f>(61.0/B19*100)</f>
        <v/>
      </c>
      <c r="D19" s="19" t="n">
        <v>5597</v>
      </c>
      <c r="E19" s="18" t="n">
        <v>501.32909134</v>
      </c>
      <c r="F19" s="20" t="n">
        <v>5.95657364</v>
      </c>
      <c r="G19" s="18" t="n">
        <v>479.94074317</v>
      </c>
      <c r="H19" s="20" t="n">
        <v>2.71315091</v>
      </c>
      <c r="I19" s="18" t="s">
        <v>481</v>
      </c>
      <c r="J19" s="20" t="s">
        <v>481</v>
      </c>
      <c r="K19" s="18" t="s">
        <v>481</v>
      </c>
      <c r="L19" s="20" t="s">
        <v>481</v>
      </c>
      <c r="M19" s="18" t="s">
        <v>481</v>
      </c>
      <c r="N19" s="20" t="s">
        <v>481</v>
      </c>
      <c r="O19" s="18" t="s">
        <v>481</v>
      </c>
      <c r="P19" s="20" t="s">
        <v>481</v>
      </c>
      <c r="Q19" s="18" t="n">
        <v>450.50568793</v>
      </c>
      <c r="R19" s="20" t="n">
        <v>5.38892515</v>
      </c>
    </row>
    <row r="20" spans="1:18">
      <c r="A20" s="15" t="s">
        <v>495</v>
      </c>
      <c r="B20" s="17" t="n">
        <v>3371</v>
      </c>
      <c r="C20" s="18">
        <f>(75.0/B20*100)</f>
        <v/>
      </c>
      <c r="D20" s="19" t="n">
        <v>3296</v>
      </c>
      <c r="E20" s="18" t="n">
        <v>510.13577962</v>
      </c>
      <c r="F20" s="20" t="n">
        <v>3.9314608</v>
      </c>
      <c r="G20" s="18" t="n">
        <v>491.39660034</v>
      </c>
      <c r="H20" s="20" t="n">
        <v>2.5217258</v>
      </c>
      <c r="I20" s="18" t="s">
        <v>481</v>
      </c>
      <c r="J20" s="20" t="s">
        <v>481</v>
      </c>
      <c r="K20" s="18" t="s">
        <v>481</v>
      </c>
      <c r="L20" s="20" t="s">
        <v>481</v>
      </c>
      <c r="M20" s="18" t="s">
        <v>481</v>
      </c>
      <c r="N20" s="20" t="s">
        <v>481</v>
      </c>
      <c r="O20" s="18" t="s">
        <v>481</v>
      </c>
      <c r="P20" s="20" t="s">
        <v>481</v>
      </c>
      <c r="Q20" s="18" t="n">
        <v>460.55030972</v>
      </c>
      <c r="R20" s="20" t="n">
        <v>3.83595633</v>
      </c>
    </row>
    <row r="21" spans="1:18">
      <c r="A21" s="15" t="s">
        <v>496</v>
      </c>
      <c r="B21" s="17" t="n">
        <v>5741</v>
      </c>
      <c r="C21" s="18">
        <f>(44.0/B21*100)</f>
        <v/>
      </c>
      <c r="D21" s="19" t="n">
        <v>5697</v>
      </c>
      <c r="E21" s="18" t="n">
        <v>504.92024979</v>
      </c>
      <c r="F21" s="20" t="n">
        <v>6.82926034</v>
      </c>
      <c r="G21" s="18" t="n">
        <v>509.08887035</v>
      </c>
      <c r="H21" s="20" t="n">
        <v>2.05698565</v>
      </c>
      <c r="I21" s="18" t="s">
        <v>481</v>
      </c>
      <c r="J21" s="20" t="s">
        <v>481</v>
      </c>
      <c r="K21" s="18" t="s">
        <v>481</v>
      </c>
      <c r="L21" s="20" t="s">
        <v>481</v>
      </c>
      <c r="M21" s="18" t="s">
        <v>481</v>
      </c>
      <c r="N21" s="20" t="s">
        <v>481</v>
      </c>
      <c r="O21" s="18" t="s">
        <v>481</v>
      </c>
      <c r="P21" s="20" t="s">
        <v>481</v>
      </c>
      <c r="Q21" s="18" t="n">
        <v>488.73381693</v>
      </c>
      <c r="R21" s="20" t="n">
        <v>3.45300254</v>
      </c>
    </row>
    <row r="22" spans="1:18">
      <c r="A22" s="15" t="s">
        <v>497</v>
      </c>
      <c r="B22" s="17" t="n">
        <v>6598</v>
      </c>
      <c r="C22" s="18">
        <f>(33.0/B22*100)</f>
        <v/>
      </c>
      <c r="D22" s="19" t="n">
        <v>6565</v>
      </c>
      <c r="E22" s="18" t="n">
        <v>441.77979955</v>
      </c>
      <c r="F22" s="20" t="n">
        <v>9.1569787</v>
      </c>
      <c r="G22" s="18" t="n">
        <v>480.11583986</v>
      </c>
      <c r="H22" s="20" t="n">
        <v>3.7754573</v>
      </c>
      <c r="I22" s="18" t="s">
        <v>481</v>
      </c>
      <c r="J22" s="20" t="s">
        <v>481</v>
      </c>
      <c r="K22" s="18" t="s">
        <v>481</v>
      </c>
      <c r="L22" s="20" t="s">
        <v>481</v>
      </c>
      <c r="M22" s="18" t="s">
        <v>481</v>
      </c>
      <c r="N22" s="20" t="s">
        <v>481</v>
      </c>
      <c r="O22" s="18" t="n">
        <v>491.67806886</v>
      </c>
      <c r="P22" s="20" t="n">
        <v>54.09681333</v>
      </c>
      <c r="Q22" s="18" t="n">
        <v>444.10126359</v>
      </c>
      <c r="R22" s="20" t="n">
        <v>5.09016796</v>
      </c>
    </row>
    <row r="23" spans="1:18">
      <c r="A23" s="15" t="s">
        <v>498</v>
      </c>
      <c r="B23" s="17" t="n">
        <v>11583</v>
      </c>
      <c r="C23" s="18">
        <f>(210.0/B23*100)</f>
        <v/>
      </c>
      <c r="D23" s="19" t="n">
        <v>11373</v>
      </c>
      <c r="E23" s="18" t="n">
        <v>502.71791214</v>
      </c>
      <c r="F23" s="20" t="n">
        <v>6.24899452</v>
      </c>
      <c r="G23" s="18" t="n">
        <v>495.76493328</v>
      </c>
      <c r="H23" s="20" t="n">
        <v>2.91275413</v>
      </c>
      <c r="I23" s="18" t="s">
        <v>481</v>
      </c>
      <c r="J23" s="20" t="s">
        <v>481</v>
      </c>
      <c r="K23" s="18" t="s">
        <v>481</v>
      </c>
      <c r="L23" s="20" t="s">
        <v>481</v>
      </c>
      <c r="M23" s="18" t="s">
        <v>481</v>
      </c>
      <c r="N23" s="20" t="s">
        <v>481</v>
      </c>
      <c r="O23" s="18" t="s">
        <v>481</v>
      </c>
      <c r="P23" s="20" t="s">
        <v>481</v>
      </c>
      <c r="Q23" s="18" t="n">
        <v>456.59508855</v>
      </c>
      <c r="R23" s="20" t="n">
        <v>5.15095887</v>
      </c>
    </row>
    <row r="24" spans="1:18">
      <c r="A24" s="15" t="s">
        <v>499</v>
      </c>
      <c r="B24" s="17" t="n">
        <v>6647</v>
      </c>
      <c r="C24" s="18">
        <f>(7.0/B24*100)</f>
        <v/>
      </c>
      <c r="D24" s="19" t="n">
        <v>6640</v>
      </c>
      <c r="E24" s="18" t="n">
        <v>594.45805576</v>
      </c>
      <c r="F24" s="20" t="n">
        <v>9.53117992</v>
      </c>
      <c r="G24" s="18" t="n">
        <v>534.00783289</v>
      </c>
      <c r="H24" s="20" t="n">
        <v>2.87069053</v>
      </c>
      <c r="I24" s="18" t="s">
        <v>481</v>
      </c>
      <c r="J24" s="20" t="s">
        <v>481</v>
      </c>
      <c r="K24" s="18" t="s">
        <v>481</v>
      </c>
      <c r="L24" s="20" t="s">
        <v>481</v>
      </c>
      <c r="M24" s="18" t="s">
        <v>481</v>
      </c>
      <c r="N24" s="20" t="s">
        <v>481</v>
      </c>
      <c r="O24" s="18" t="s">
        <v>481</v>
      </c>
      <c r="P24" s="20" t="s">
        <v>481</v>
      </c>
      <c r="Q24" s="18" t="n">
        <v>496.20478207</v>
      </c>
      <c r="R24" s="20" t="n">
        <v>6.6300107</v>
      </c>
    </row>
    <row r="25" spans="1:18">
      <c r="A25" s="15" t="s">
        <v>500</v>
      </c>
      <c r="B25" s="17" t="n">
        <v>5581</v>
      </c>
      <c r="C25" s="18">
        <f>(24.0/B25*100)</f>
        <v/>
      </c>
      <c r="D25" s="19" t="n">
        <v>5557</v>
      </c>
      <c r="E25" s="18" t="n">
        <v>567.5429477500001</v>
      </c>
      <c r="F25" s="20" t="n">
        <v>11.14410686</v>
      </c>
      <c r="G25" s="18" t="n">
        <v>526.29878215</v>
      </c>
      <c r="H25" s="20" t="n">
        <v>3.66502323</v>
      </c>
      <c r="I25" s="18" t="s">
        <v>481</v>
      </c>
      <c r="J25" s="20" t="s">
        <v>481</v>
      </c>
      <c r="K25" s="18" t="s">
        <v>481</v>
      </c>
      <c r="L25" s="20" t="s">
        <v>481</v>
      </c>
      <c r="M25" s="18" t="s">
        <v>481</v>
      </c>
      <c r="N25" s="20" t="s">
        <v>481</v>
      </c>
      <c r="O25" s="18" t="s">
        <v>481</v>
      </c>
      <c r="P25" s="20" t="s">
        <v>481</v>
      </c>
      <c r="Q25" s="18" t="n">
        <v>508.09379092</v>
      </c>
      <c r="R25" s="20" t="n">
        <v>5.10333133</v>
      </c>
    </row>
    <row r="26" spans="1:18">
      <c r="A26" s="15" t="s">
        <v>501</v>
      </c>
      <c r="B26" s="17" t="n">
        <v>4869</v>
      </c>
      <c r="C26" s="18">
        <f>(32.0/B26*100)</f>
        <v/>
      </c>
      <c r="D26" s="19" t="n">
        <v>4837</v>
      </c>
      <c r="E26" s="18" t="n">
        <v>477.15826375</v>
      </c>
      <c r="F26" s="20" t="n">
        <v>5.90629803</v>
      </c>
      <c r="G26" s="18" t="n">
        <v>486.76277311</v>
      </c>
      <c r="H26" s="20" t="n">
        <v>2.08947971</v>
      </c>
      <c r="I26" s="18" t="s">
        <v>481</v>
      </c>
      <c r="J26" s="20" t="s">
        <v>481</v>
      </c>
      <c r="K26" s="18" t="s">
        <v>481</v>
      </c>
      <c r="L26" s="20" t="s">
        <v>481</v>
      </c>
      <c r="M26" s="18" t="s">
        <v>481</v>
      </c>
      <c r="N26" s="20" t="s">
        <v>481</v>
      </c>
      <c r="O26" s="18" t="s">
        <v>481</v>
      </c>
      <c r="P26" s="20" t="s">
        <v>481</v>
      </c>
      <c r="Q26" s="18" t="n">
        <v>472.12720683</v>
      </c>
      <c r="R26" s="20" t="n">
        <v>3.5758036</v>
      </c>
    </row>
    <row r="27" spans="1:18">
      <c r="A27" s="15" t="s">
        <v>502</v>
      </c>
      <c r="B27" s="17" t="n">
        <v>5299</v>
      </c>
      <c r="C27" s="18">
        <f>(17.0/B27*100)</f>
        <v/>
      </c>
      <c r="D27" s="19" t="n">
        <v>5282</v>
      </c>
      <c r="E27" s="18" t="n">
        <v>500.92452342</v>
      </c>
      <c r="F27" s="20" t="n">
        <v>5.65053067</v>
      </c>
      <c r="G27" s="18" t="n">
        <v>492.47828582</v>
      </c>
      <c r="H27" s="20" t="n">
        <v>1.55500177</v>
      </c>
      <c r="I27" s="18" t="s">
        <v>481</v>
      </c>
      <c r="J27" s="20" t="s">
        <v>481</v>
      </c>
      <c r="K27" s="18" t="s">
        <v>481</v>
      </c>
      <c r="L27" s="20" t="s">
        <v>481</v>
      </c>
      <c r="M27" s="18" t="s">
        <v>481</v>
      </c>
      <c r="N27" s="20" t="s">
        <v>481</v>
      </c>
      <c r="O27" s="18" t="s">
        <v>481</v>
      </c>
      <c r="P27" s="20" t="s">
        <v>481</v>
      </c>
      <c r="Q27" s="18" t="n">
        <v>465.28475171</v>
      </c>
      <c r="R27" s="20" t="n">
        <v>3.44257594</v>
      </c>
    </row>
    <row r="28" spans="1:18">
      <c r="A28" s="15" t="s">
        <v>503</v>
      </c>
      <c r="B28" s="17" t="n">
        <v>7568</v>
      </c>
      <c r="C28" s="18">
        <f>(51.0/B28*100)</f>
        <v/>
      </c>
      <c r="D28" s="19" t="n">
        <v>7517</v>
      </c>
      <c r="E28" s="18" t="n">
        <v>405.57964037</v>
      </c>
      <c r="F28" s="20" t="n">
        <v>7.06743739</v>
      </c>
      <c r="G28" s="18" t="n">
        <v>411.65707312</v>
      </c>
      <c r="H28" s="20" t="n">
        <v>2.30136814</v>
      </c>
      <c r="I28" s="18" t="s">
        <v>481</v>
      </c>
      <c r="J28" s="20" t="s">
        <v>481</v>
      </c>
      <c r="K28" s="18" t="s">
        <v>481</v>
      </c>
      <c r="L28" s="20" t="s">
        <v>481</v>
      </c>
      <c r="M28" s="18" t="s">
        <v>481</v>
      </c>
      <c r="N28" s="20" t="s">
        <v>481</v>
      </c>
      <c r="O28" s="18" t="s">
        <v>481</v>
      </c>
      <c r="P28" s="20" t="s">
        <v>481</v>
      </c>
      <c r="Q28" s="18" t="n">
        <v>384.11906977</v>
      </c>
      <c r="R28" s="20" t="n">
        <v>5.04074804</v>
      </c>
    </row>
    <row r="29" spans="1:18">
      <c r="A29" s="15" t="s">
        <v>504</v>
      </c>
      <c r="B29" s="17" t="n">
        <v>5385</v>
      </c>
      <c r="C29" s="18">
        <f>(30.0/B29*100)</f>
        <v/>
      </c>
      <c r="D29" s="19" t="n">
        <v>5355</v>
      </c>
      <c r="E29" s="18" t="n">
        <v>531.23281504</v>
      </c>
      <c r="F29" s="20" t="n">
        <v>7.15251586</v>
      </c>
      <c r="G29" s="18" t="n">
        <v>519.0678425</v>
      </c>
      <c r="H29" s="20" t="n">
        <v>2.46182077</v>
      </c>
      <c r="I29" s="18" t="s">
        <v>481</v>
      </c>
      <c r="J29" s="20" t="s">
        <v>481</v>
      </c>
      <c r="K29" s="18" t="s">
        <v>481</v>
      </c>
      <c r="L29" s="20" t="s">
        <v>481</v>
      </c>
      <c r="M29" s="18" t="s">
        <v>481</v>
      </c>
      <c r="N29" s="20" t="s">
        <v>481</v>
      </c>
      <c r="O29" s="18" t="s">
        <v>481</v>
      </c>
      <c r="P29" s="20" t="s">
        <v>481</v>
      </c>
      <c r="Q29" s="18" t="n">
        <v>482.5663149</v>
      </c>
      <c r="R29" s="20" t="n">
        <v>4.44832742</v>
      </c>
    </row>
    <row r="30" spans="1:18">
      <c r="A30" s="15" t="s">
        <v>505</v>
      </c>
      <c r="B30" s="17" t="n">
        <v>4520</v>
      </c>
      <c r="C30" s="18">
        <f>(96.0/B30*100)</f>
        <v/>
      </c>
      <c r="D30" s="19" t="n">
        <v>4424</v>
      </c>
      <c r="E30" s="18" t="n">
        <v>499.04037492</v>
      </c>
      <c r="F30" s="20" t="n">
        <v>7.1036852</v>
      </c>
      <c r="G30" s="18" t="n">
        <v>507.20640143</v>
      </c>
      <c r="H30" s="20" t="n">
        <v>2.68952864</v>
      </c>
      <c r="I30" s="18" t="s">
        <v>481</v>
      </c>
      <c r="J30" s="20" t="s">
        <v>481</v>
      </c>
      <c r="K30" s="18" t="s">
        <v>481</v>
      </c>
      <c r="L30" s="20" t="s">
        <v>481</v>
      </c>
      <c r="M30" s="18" t="s">
        <v>481</v>
      </c>
      <c r="N30" s="20" t="s">
        <v>481</v>
      </c>
      <c r="O30" s="18" t="s">
        <v>481</v>
      </c>
      <c r="P30" s="20" t="s">
        <v>481</v>
      </c>
      <c r="Q30" s="18" t="n">
        <v>473.40084478</v>
      </c>
      <c r="R30" s="20" t="n">
        <v>3.58849339</v>
      </c>
    </row>
    <row r="31" spans="1:18">
      <c r="A31" s="15" t="s">
        <v>506</v>
      </c>
      <c r="B31" s="17" t="n">
        <v>5456</v>
      </c>
      <c r="C31" s="18">
        <f>(125.0/B31*100)</f>
        <v/>
      </c>
      <c r="D31" s="19" t="n">
        <v>5331</v>
      </c>
      <c r="E31" s="18" t="n">
        <v>485.86392212</v>
      </c>
      <c r="F31" s="20" t="n">
        <v>6.61789239</v>
      </c>
      <c r="G31" s="18" t="n">
        <v>510.96266763</v>
      </c>
      <c r="H31" s="20" t="n">
        <v>2.63941811</v>
      </c>
      <c r="I31" s="18" t="s">
        <v>481</v>
      </c>
      <c r="J31" s="20" t="s">
        <v>481</v>
      </c>
      <c r="K31" s="18" t="s">
        <v>481</v>
      </c>
      <c r="L31" s="20" t="s">
        <v>481</v>
      </c>
      <c r="M31" s="18" t="s">
        <v>481</v>
      </c>
      <c r="N31" s="20" t="s">
        <v>481</v>
      </c>
      <c r="O31" s="18" t="s">
        <v>481</v>
      </c>
      <c r="P31" s="20" t="s">
        <v>481</v>
      </c>
      <c r="Q31" s="18" t="n">
        <v>489.74062862</v>
      </c>
      <c r="R31" s="20" t="n">
        <v>3.03143234</v>
      </c>
    </row>
    <row r="32" spans="1:18">
      <c r="A32" s="15" t="s">
        <v>507</v>
      </c>
      <c r="B32" s="17" t="n">
        <v>4478</v>
      </c>
      <c r="C32" s="18">
        <f>(5.0/B32*100)</f>
        <v/>
      </c>
      <c r="D32" s="19" t="n">
        <v>4473</v>
      </c>
      <c r="E32" s="18" t="n">
        <v>502.87590132</v>
      </c>
      <c r="F32" s="20" t="n">
        <v>11.83486031</v>
      </c>
      <c r="G32" s="18" t="n">
        <v>505.92381449</v>
      </c>
      <c r="H32" s="20" t="n">
        <v>2.34949264</v>
      </c>
      <c r="I32" s="18" t="s">
        <v>481</v>
      </c>
      <c r="J32" s="20" t="s">
        <v>481</v>
      </c>
      <c r="K32" s="18" t="s">
        <v>481</v>
      </c>
      <c r="L32" s="20" t="s">
        <v>481</v>
      </c>
      <c r="M32" s="18" t="s">
        <v>481</v>
      </c>
      <c r="N32" s="20" t="s">
        <v>481</v>
      </c>
      <c r="O32" s="18" t="s">
        <v>481</v>
      </c>
      <c r="P32" s="20" t="s">
        <v>481</v>
      </c>
      <c r="Q32" s="18" t="n">
        <v>442.23209878</v>
      </c>
      <c r="R32" s="20" t="n">
        <v>14.4095469</v>
      </c>
    </row>
    <row r="33" spans="1:18">
      <c r="A33" s="15" t="s">
        <v>508</v>
      </c>
      <c r="B33" s="17" t="n">
        <v>7325</v>
      </c>
      <c r="C33" s="18">
        <f>(74.0/B33*100)</f>
        <v/>
      </c>
      <c r="D33" s="19" t="n">
        <v>7251</v>
      </c>
      <c r="E33" s="18" t="n">
        <v>503.29744493</v>
      </c>
      <c r="F33" s="20" t="n">
        <v>7.45724742</v>
      </c>
      <c r="G33" s="18" t="n">
        <v>495.07224649</v>
      </c>
      <c r="H33" s="20" t="n">
        <v>2.60534875</v>
      </c>
      <c r="I33" s="18" t="s">
        <v>481</v>
      </c>
      <c r="J33" s="20" t="s">
        <v>481</v>
      </c>
      <c r="K33" s="18" t="s">
        <v>481</v>
      </c>
      <c r="L33" s="20" t="s">
        <v>481</v>
      </c>
      <c r="M33" s="18" t="s">
        <v>481</v>
      </c>
      <c r="N33" s="20" t="s">
        <v>481</v>
      </c>
      <c r="O33" s="18" t="s">
        <v>481</v>
      </c>
      <c r="P33" s="20" t="s">
        <v>481</v>
      </c>
      <c r="Q33" s="18" t="n">
        <v>467.86276483</v>
      </c>
      <c r="R33" s="20" t="n">
        <v>5.2099749</v>
      </c>
    </row>
    <row r="34" spans="1:18">
      <c r="A34" s="15" t="s">
        <v>509</v>
      </c>
      <c r="B34" s="17" t="n">
        <v>6350</v>
      </c>
      <c r="C34" s="18">
        <f>(65.0/B34*100)</f>
        <v/>
      </c>
      <c r="D34" s="19" t="n">
        <v>6285</v>
      </c>
      <c r="E34" s="18" t="n">
        <v>458.9635368</v>
      </c>
      <c r="F34" s="20" t="n">
        <v>10.66093453</v>
      </c>
      <c r="G34" s="18" t="n">
        <v>483.54829073</v>
      </c>
      <c r="H34" s="20" t="n">
        <v>2.67441673</v>
      </c>
      <c r="I34" s="18" t="s">
        <v>481</v>
      </c>
      <c r="J34" s="20" t="s">
        <v>481</v>
      </c>
      <c r="K34" s="18" t="s">
        <v>481</v>
      </c>
      <c r="L34" s="20" t="s">
        <v>481</v>
      </c>
      <c r="M34" s="18" t="s">
        <v>481</v>
      </c>
      <c r="N34" s="20" t="s">
        <v>481</v>
      </c>
      <c r="O34" s="18" t="s">
        <v>481</v>
      </c>
      <c r="P34" s="20" t="s">
        <v>481</v>
      </c>
      <c r="Q34" s="18" t="n">
        <v>438.84340576</v>
      </c>
      <c r="R34" s="20" t="n">
        <v>4.90615012</v>
      </c>
    </row>
    <row r="35" spans="1:18">
      <c r="A35" s="15" t="s">
        <v>510</v>
      </c>
      <c r="B35" s="17" t="n">
        <v>6406</v>
      </c>
      <c r="C35" s="18">
        <f>(36.0/B35*100)</f>
        <v/>
      </c>
      <c r="D35" s="19" t="n">
        <v>6370</v>
      </c>
      <c r="E35" s="18" t="n">
        <v>524.17727346</v>
      </c>
      <c r="F35" s="20" t="n">
        <v>5.73709995</v>
      </c>
      <c r="G35" s="18" t="n">
        <v>513.70123816</v>
      </c>
      <c r="H35" s="20" t="n">
        <v>1.63189533</v>
      </c>
      <c r="I35" s="18" t="s">
        <v>481</v>
      </c>
      <c r="J35" s="20" t="s">
        <v>481</v>
      </c>
      <c r="K35" s="18" t="s">
        <v>481</v>
      </c>
      <c r="L35" s="20" t="s">
        <v>481</v>
      </c>
      <c r="M35" s="18" t="s">
        <v>481</v>
      </c>
      <c r="N35" s="20" t="s">
        <v>481</v>
      </c>
      <c r="O35" s="18" t="s">
        <v>481</v>
      </c>
      <c r="P35" s="20" t="s">
        <v>481</v>
      </c>
      <c r="Q35" s="18" t="n">
        <v>480.33444733</v>
      </c>
      <c r="R35" s="20" t="n">
        <v>3.86957086</v>
      </c>
    </row>
    <row r="36" spans="1:18">
      <c r="A36" s="15" t="s">
        <v>511</v>
      </c>
      <c r="B36" s="17" t="n">
        <v>6736</v>
      </c>
      <c r="C36" s="18">
        <f>(26.0/B36*100)</f>
        <v/>
      </c>
      <c r="D36" s="19" t="n">
        <v>6710</v>
      </c>
      <c r="E36" s="18" t="n">
        <v>510.00527171</v>
      </c>
      <c r="F36" s="20" t="n">
        <v>4.83938007</v>
      </c>
      <c r="G36" s="18" t="n">
        <v>486.68992155</v>
      </c>
      <c r="H36" s="20" t="n">
        <v>2.25961459</v>
      </c>
      <c r="I36" s="18" t="s">
        <v>481</v>
      </c>
      <c r="J36" s="20" t="s">
        <v>481</v>
      </c>
      <c r="K36" s="18" t="s">
        <v>481</v>
      </c>
      <c r="L36" s="20" t="s">
        <v>481</v>
      </c>
      <c r="M36" s="18" t="s">
        <v>481</v>
      </c>
      <c r="N36" s="20" t="s">
        <v>481</v>
      </c>
      <c r="O36" s="18" t="s">
        <v>481</v>
      </c>
      <c r="P36" s="20" t="s">
        <v>481</v>
      </c>
      <c r="Q36" s="18" t="n">
        <v>472.98836418</v>
      </c>
      <c r="R36" s="20" t="n">
        <v>3.79594844</v>
      </c>
    </row>
    <row r="37" spans="1:18">
      <c r="A37" s="15" t="s">
        <v>512</v>
      </c>
      <c r="B37" s="17" t="n">
        <v>5458</v>
      </c>
      <c r="C37" s="18">
        <f>(62.0/B37*100)</f>
        <v/>
      </c>
      <c r="D37" s="19" t="n">
        <v>5396</v>
      </c>
      <c r="E37" s="18" t="n">
        <v>500.89729394</v>
      </c>
      <c r="F37" s="20" t="n">
        <v>7.86404139</v>
      </c>
      <c r="G37" s="18" t="n">
        <v>501.66668432</v>
      </c>
      <c r="H37" s="20" t="n">
        <v>2.9939572</v>
      </c>
      <c r="I37" s="18" t="s">
        <v>481</v>
      </c>
      <c r="J37" s="20" t="s">
        <v>481</v>
      </c>
      <c r="K37" s="18" t="s">
        <v>481</v>
      </c>
      <c r="L37" s="20" t="s">
        <v>481</v>
      </c>
      <c r="M37" s="18" t="s">
        <v>481</v>
      </c>
      <c r="N37" s="20" t="s">
        <v>481</v>
      </c>
      <c r="O37" s="18" t="s">
        <v>481</v>
      </c>
      <c r="P37" s="20" t="s">
        <v>481</v>
      </c>
      <c r="Q37" s="18" t="n">
        <v>473.5484321</v>
      </c>
      <c r="R37" s="20" t="n">
        <v>4.17283423</v>
      </c>
    </row>
    <row r="38" spans="1:18">
      <c r="A38" s="15" t="s">
        <v>513</v>
      </c>
      <c r="B38" s="17" t="n">
        <v>5860</v>
      </c>
      <c r="C38" s="18">
        <f>(16.0/B38*100)</f>
        <v/>
      </c>
      <c r="D38" s="19" t="n">
        <v>5844</v>
      </c>
      <c r="E38" s="18" t="n">
        <v>543.22356131</v>
      </c>
      <c r="F38" s="20" t="n">
        <v>6.61760821</v>
      </c>
      <c r="G38" s="18" t="n">
        <v>527.28877588</v>
      </c>
      <c r="H38" s="20" t="n">
        <v>2.89623554</v>
      </c>
      <c r="I38" s="18" t="s">
        <v>481</v>
      </c>
      <c r="J38" s="20" t="s">
        <v>481</v>
      </c>
      <c r="K38" s="18" t="s">
        <v>481</v>
      </c>
      <c r="L38" s="20" t="s">
        <v>481</v>
      </c>
      <c r="M38" s="18" t="s">
        <v>481</v>
      </c>
      <c r="N38" s="20" t="s">
        <v>481</v>
      </c>
      <c r="O38" s="18" t="s">
        <v>481</v>
      </c>
      <c r="P38" s="20" t="s">
        <v>481</v>
      </c>
      <c r="Q38" s="18" t="n">
        <v>482.06828182</v>
      </c>
      <c r="R38" s="20" t="n">
        <v>4.88568314</v>
      </c>
    </row>
    <row r="39" spans="1:18">
      <c r="A39" s="15" t="s">
        <v>514</v>
      </c>
      <c r="B39" s="17" t="n">
        <v>5895</v>
      </c>
      <c r="C39" s="18">
        <f>(30.0/B39*100)</f>
        <v/>
      </c>
      <c r="D39" s="19" t="n">
        <v>5865</v>
      </c>
      <c r="E39" s="18" t="n">
        <v>437.38507852</v>
      </c>
      <c r="F39" s="20" t="n">
        <v>11.38661949</v>
      </c>
      <c r="G39" s="18" t="n">
        <v>424.60519169</v>
      </c>
      <c r="H39" s="20" t="n">
        <v>4.16982172</v>
      </c>
      <c r="I39" s="18" t="s">
        <v>481</v>
      </c>
      <c r="J39" s="20" t="s">
        <v>481</v>
      </c>
      <c r="K39" s="18" t="s">
        <v>481</v>
      </c>
      <c r="L39" s="20" t="s">
        <v>481</v>
      </c>
      <c r="M39" s="18" t="s">
        <v>481</v>
      </c>
      <c r="N39" s="20" t="s">
        <v>481</v>
      </c>
      <c r="O39" s="18" t="s">
        <v>481</v>
      </c>
      <c r="P39" s="20" t="s">
        <v>481</v>
      </c>
      <c r="Q39" s="18" t="n">
        <v>387.29423531</v>
      </c>
      <c r="R39" s="20" t="n">
        <v>6.89490597</v>
      </c>
    </row>
    <row r="40" spans="1:18">
      <c r="A40" s="15" t="s">
        <v>515</v>
      </c>
      <c r="B40" s="17" t="n">
        <v>14157</v>
      </c>
      <c r="C40" s="18">
        <f>(263.0/B40*100)</f>
        <v/>
      </c>
      <c r="D40" s="19" t="n">
        <v>13894</v>
      </c>
      <c r="E40" s="18" t="n">
        <v>481.37602084</v>
      </c>
      <c r="F40" s="20" t="n">
        <v>7.96997978</v>
      </c>
      <c r="G40" s="18" t="n">
        <v>510.68997636</v>
      </c>
      <c r="H40" s="20" t="n">
        <v>2.41098407</v>
      </c>
      <c r="I40" s="18" t="s">
        <v>481</v>
      </c>
      <c r="J40" s="20" t="s">
        <v>481</v>
      </c>
      <c r="K40" s="18" t="s">
        <v>481</v>
      </c>
      <c r="L40" s="20" t="s">
        <v>481</v>
      </c>
      <c r="M40" s="18" t="s">
        <v>481</v>
      </c>
      <c r="N40" s="20" t="s">
        <v>481</v>
      </c>
      <c r="O40" s="18" t="s">
        <v>481</v>
      </c>
      <c r="P40" s="20" t="s">
        <v>481</v>
      </c>
      <c r="Q40" s="18" t="n">
        <v>462.13549274</v>
      </c>
      <c r="R40" s="20" t="n">
        <v>3.22392422</v>
      </c>
    </row>
    <row r="41" spans="1:18">
      <c r="A41" s="15" t="s">
        <v>516</v>
      </c>
      <c r="B41" s="17" t="n">
        <v>5712</v>
      </c>
      <c r="C41" s="18">
        <f>(40.0/B41*100)</f>
        <v/>
      </c>
      <c r="D41" s="19" t="n">
        <v>5672</v>
      </c>
      <c r="E41" s="18" t="n">
        <v>504.20658455</v>
      </c>
      <c r="F41" s="20" t="n">
        <v>5.62681454</v>
      </c>
      <c r="G41" s="18" t="n">
        <v>469.43563095</v>
      </c>
      <c r="H41" s="20" t="n">
        <v>3.27586658</v>
      </c>
      <c r="I41" s="18" t="s">
        <v>481</v>
      </c>
      <c r="J41" s="20" t="s">
        <v>481</v>
      </c>
      <c r="K41" s="18" t="s">
        <v>481</v>
      </c>
      <c r="L41" s="20" t="s">
        <v>481</v>
      </c>
      <c r="M41" s="18" t="s">
        <v>481</v>
      </c>
      <c r="N41" s="20" t="s">
        <v>481</v>
      </c>
      <c r="O41" s="18" t="s">
        <v>481</v>
      </c>
      <c r="P41" s="20" t="s">
        <v>481</v>
      </c>
      <c r="Q41" s="18" t="n">
        <v>452.23635722</v>
      </c>
      <c r="R41" s="20" t="n">
        <v>5.07862454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362.24171216</v>
      </c>
      <c r="F45" s="20" t="n">
        <v>8.85344564</v>
      </c>
      <c r="G45" s="18" t="n">
        <v>366.7769525</v>
      </c>
      <c r="H45" s="20" t="n">
        <v>3.46556723</v>
      </c>
      <c r="I45" s="18" t="s">
        <v>481</v>
      </c>
      <c r="J45" s="20" t="s">
        <v>481</v>
      </c>
      <c r="K45" s="18" t="s">
        <v>481</v>
      </c>
      <c r="L45" s="20" t="s">
        <v>481</v>
      </c>
      <c r="M45" s="18" t="n">
        <v>258.9436</v>
      </c>
      <c r="N45" s="20" t="n">
        <v>40.26482582</v>
      </c>
      <c r="O45" s="18" t="n">
        <v>340.3328176</v>
      </c>
      <c r="P45" s="20" t="n">
        <v>25.48847071</v>
      </c>
      <c r="Q45" s="18" t="n">
        <v>352.29422302</v>
      </c>
      <c r="R45" s="20" t="n">
        <v>3.50761968</v>
      </c>
    </row>
    <row r="46" spans="1:18">
      <c r="A46" s="15" t="s">
        <v>521</v>
      </c>
      <c r="B46" s="17" t="n">
        <v>23141</v>
      </c>
      <c r="C46" s="18">
        <f>(1129.0/B46*100)</f>
        <v/>
      </c>
      <c r="D46" s="19" t="n">
        <v>22012</v>
      </c>
      <c r="E46" s="18" t="n">
        <v>402.38146047</v>
      </c>
      <c r="F46" s="20" t="n">
        <v>6.90063695</v>
      </c>
      <c r="G46" s="18" t="n">
        <v>381.74216681</v>
      </c>
      <c r="H46" s="20" t="n">
        <v>2.68574977</v>
      </c>
      <c r="I46" s="18" t="s">
        <v>481</v>
      </c>
      <c r="J46" s="20" t="s">
        <v>481</v>
      </c>
      <c r="K46" s="18" t="s">
        <v>481</v>
      </c>
      <c r="L46" s="20" t="s">
        <v>481</v>
      </c>
      <c r="M46" s="18" t="s">
        <v>481</v>
      </c>
      <c r="N46" s="20" t="s">
        <v>481</v>
      </c>
      <c r="O46" s="18" t="s">
        <v>481</v>
      </c>
      <c r="P46" s="20" t="s">
        <v>481</v>
      </c>
      <c r="Q46" s="18" t="n">
        <v>352.21880638</v>
      </c>
      <c r="R46" s="20" t="n">
        <v>4.28468282</v>
      </c>
    </row>
    <row r="47" spans="1:18">
      <c r="A47" s="15" t="s">
        <v>522</v>
      </c>
      <c r="B47" s="17" t="n">
        <v>5928</v>
      </c>
      <c r="C47" s="18">
        <f>(70.0/B47*100)</f>
        <v/>
      </c>
      <c r="D47" s="19" t="n">
        <v>5858</v>
      </c>
      <c r="E47" s="18" t="n">
        <v>413.17174459</v>
      </c>
      <c r="F47" s="20" t="n">
        <v>7.48638446</v>
      </c>
      <c r="G47" s="18" t="n">
        <v>449.13332087</v>
      </c>
      <c r="H47" s="20" t="n">
        <v>3.93220188</v>
      </c>
      <c r="I47" s="18" t="s">
        <v>481</v>
      </c>
      <c r="J47" s="20" t="s">
        <v>481</v>
      </c>
      <c r="K47" s="18" t="s">
        <v>481</v>
      </c>
      <c r="L47" s="20" t="s">
        <v>481</v>
      </c>
      <c r="M47" s="18" t="s">
        <v>481</v>
      </c>
      <c r="N47" s="20" t="s">
        <v>481</v>
      </c>
      <c r="O47" s="18" t="s">
        <v>481</v>
      </c>
      <c r="P47" s="20" t="s">
        <v>481</v>
      </c>
      <c r="Q47" s="18" t="n">
        <v>426.65517916</v>
      </c>
      <c r="R47" s="20" t="n">
        <v>5.46085068</v>
      </c>
    </row>
    <row r="48" spans="1:18">
      <c r="A48" s="15" t="s">
        <v>523</v>
      </c>
      <c r="B48" s="17" t="n">
        <v>9841</v>
      </c>
      <c r="C48" s="18">
        <f>(7.0/B48*100)</f>
        <v/>
      </c>
      <c r="D48" s="19" t="n">
        <v>9834</v>
      </c>
      <c r="E48" s="18" t="n">
        <v>573.40675651</v>
      </c>
      <c r="F48" s="20" t="n">
        <v>17.38269203</v>
      </c>
      <c r="G48" s="18" t="n">
        <v>532.65248258</v>
      </c>
      <c r="H48" s="20" t="n">
        <v>4.82822195</v>
      </c>
      <c r="I48" s="18" t="s">
        <v>481</v>
      </c>
      <c r="J48" s="20" t="s">
        <v>481</v>
      </c>
      <c r="K48" s="18" t="s">
        <v>481</v>
      </c>
      <c r="L48" s="20" t="s">
        <v>481</v>
      </c>
      <c r="M48" s="18" t="s">
        <v>481</v>
      </c>
      <c r="N48" s="20" t="s">
        <v>481</v>
      </c>
      <c r="O48" s="18" t="s">
        <v>481</v>
      </c>
      <c r="P48" s="20" t="s">
        <v>481</v>
      </c>
      <c r="Q48" s="18" t="n">
        <v>492.16720652</v>
      </c>
      <c r="R48" s="20" t="n">
        <v>9.781498020000001</v>
      </c>
    </row>
    <row r="49" spans="1:18">
      <c r="A49" s="15" t="s">
        <v>524</v>
      </c>
      <c r="B49" s="17" t="n">
        <v>6349</v>
      </c>
      <c r="C49" s="18">
        <f>(56.0/B49*100)</f>
        <v/>
      </c>
      <c r="D49" s="19" t="n">
        <v>6293</v>
      </c>
      <c r="E49" s="18" t="n">
        <v>428.20564634</v>
      </c>
      <c r="F49" s="20" t="n">
        <v>6.03193727</v>
      </c>
      <c r="G49" s="18" t="n">
        <v>411.52695959</v>
      </c>
      <c r="H49" s="20" t="n">
        <v>3.11444316</v>
      </c>
      <c r="I49" s="18" t="s">
        <v>481</v>
      </c>
      <c r="J49" s="20" t="s">
        <v>481</v>
      </c>
      <c r="K49" s="18" t="s">
        <v>481</v>
      </c>
      <c r="L49" s="20" t="s">
        <v>481</v>
      </c>
      <c r="M49" s="18" t="s">
        <v>481</v>
      </c>
      <c r="N49" s="20" t="s">
        <v>481</v>
      </c>
      <c r="O49" s="18" t="n">
        <v>368.9728</v>
      </c>
      <c r="P49" s="20" t="n">
        <v>31.23032614</v>
      </c>
      <c r="Q49" s="18" t="n">
        <v>385.38913545</v>
      </c>
      <c r="R49" s="20" t="n">
        <v>4.98300835</v>
      </c>
    </row>
    <row r="50" spans="1:18">
      <c r="A50" s="15" t="s">
        <v>525</v>
      </c>
      <c r="B50" s="17" t="n">
        <v>11795</v>
      </c>
      <c r="C50" s="18">
        <f>(218.0/B50*100)</f>
        <v/>
      </c>
      <c r="D50" s="19" t="n">
        <v>11577</v>
      </c>
      <c r="E50" s="18" t="n">
        <v>401.59213779</v>
      </c>
      <c r="F50" s="20" t="n">
        <v>8.09137458</v>
      </c>
      <c r="G50" s="18" t="n">
        <v>391.73874391</v>
      </c>
      <c r="H50" s="20" t="n">
        <v>2.15554323</v>
      </c>
      <c r="I50" s="18" t="s">
        <v>481</v>
      </c>
      <c r="J50" s="20" t="s">
        <v>481</v>
      </c>
      <c r="K50" s="18" t="s">
        <v>481</v>
      </c>
      <c r="L50" s="20" t="s">
        <v>481</v>
      </c>
      <c r="M50" s="18" t="s">
        <v>481</v>
      </c>
      <c r="N50" s="20" t="s">
        <v>481</v>
      </c>
      <c r="O50" s="18" t="s">
        <v>481</v>
      </c>
      <c r="P50" s="20" t="s">
        <v>481</v>
      </c>
      <c r="Q50" s="18" t="n">
        <v>370.41800948</v>
      </c>
      <c r="R50" s="20" t="n">
        <v>5.05217226</v>
      </c>
    </row>
    <row r="51" spans="1:18">
      <c r="A51" s="15" t="s">
        <v>526</v>
      </c>
      <c r="B51" s="17" t="n">
        <v>6866</v>
      </c>
      <c r="C51" s="18">
        <f>(116.0/B51*100)</f>
        <v/>
      </c>
      <c r="D51" s="19" t="n">
        <v>6750</v>
      </c>
      <c r="E51" s="18" t="n">
        <v>435.64160998</v>
      </c>
      <c r="F51" s="20" t="n">
        <v>5.5125899</v>
      </c>
      <c r="G51" s="18" t="n">
        <v>404.80824411</v>
      </c>
      <c r="H51" s="20" t="n">
        <v>2.59712199</v>
      </c>
      <c r="I51" s="18" t="s">
        <v>481</v>
      </c>
      <c r="J51" s="20" t="s">
        <v>481</v>
      </c>
      <c r="K51" s="18" t="s">
        <v>481</v>
      </c>
      <c r="L51" s="20" t="s">
        <v>481</v>
      </c>
      <c r="M51" s="18" t="s">
        <v>481</v>
      </c>
      <c r="N51" s="20" t="s">
        <v>481</v>
      </c>
      <c r="O51" s="18" t="s">
        <v>481</v>
      </c>
      <c r="P51" s="20" t="s">
        <v>481</v>
      </c>
      <c r="Q51" s="18" t="n">
        <v>376.70191306</v>
      </c>
      <c r="R51" s="20" t="n">
        <v>3.14993736</v>
      </c>
    </row>
    <row r="52" spans="1:18">
      <c r="A52" s="15" t="s">
        <v>527</v>
      </c>
      <c r="B52" s="17" t="n">
        <v>5809</v>
      </c>
      <c r="C52" s="18">
        <f>(71.0/B52*100)</f>
        <v/>
      </c>
      <c r="D52" s="19" t="n">
        <v>5738</v>
      </c>
      <c r="E52" s="18" t="n">
        <v>500.7989356</v>
      </c>
      <c r="F52" s="20" t="n">
        <v>7.21968336</v>
      </c>
      <c r="G52" s="18" t="n">
        <v>470.13708122</v>
      </c>
      <c r="H52" s="20" t="n">
        <v>2.6563333</v>
      </c>
      <c r="I52" s="18" t="s">
        <v>481</v>
      </c>
      <c r="J52" s="20" t="s">
        <v>481</v>
      </c>
      <c r="K52" s="18" t="s">
        <v>481</v>
      </c>
      <c r="L52" s="20" t="s">
        <v>481</v>
      </c>
      <c r="M52" s="18" t="s">
        <v>481</v>
      </c>
      <c r="N52" s="20" t="s">
        <v>481</v>
      </c>
      <c r="O52" s="18" t="s">
        <v>481</v>
      </c>
      <c r="P52" s="20" t="s">
        <v>481</v>
      </c>
      <c r="Q52" s="18" t="n">
        <v>424.9476238</v>
      </c>
      <c r="R52" s="20" t="n">
        <v>5.06997903</v>
      </c>
    </row>
    <row r="53" spans="1:18">
      <c r="A53" s="15" t="s">
        <v>528</v>
      </c>
      <c r="B53" s="17" t="n">
        <v>5571</v>
      </c>
      <c r="C53" s="18">
        <f>(84.0/B53*100)</f>
        <v/>
      </c>
      <c r="D53" s="19" t="n">
        <v>5487</v>
      </c>
      <c r="E53" s="18" t="n">
        <v>463.72074592</v>
      </c>
      <c r="F53" s="20" t="n">
        <v>3.19251741</v>
      </c>
      <c r="G53" s="18" t="n">
        <v>438.17980355</v>
      </c>
      <c r="H53" s="20" t="n">
        <v>2.32375725</v>
      </c>
      <c r="I53" s="18" t="s">
        <v>481</v>
      </c>
      <c r="J53" s="20" t="s">
        <v>481</v>
      </c>
      <c r="K53" s="18" t="s">
        <v>481</v>
      </c>
      <c r="L53" s="20" t="s">
        <v>481</v>
      </c>
      <c r="M53" s="18" t="s">
        <v>481</v>
      </c>
      <c r="N53" s="20" t="s">
        <v>481</v>
      </c>
      <c r="O53" s="18" t="s">
        <v>481</v>
      </c>
      <c r="P53" s="20" t="s">
        <v>481</v>
      </c>
      <c r="Q53" s="18" t="n">
        <v>407.48446937</v>
      </c>
      <c r="R53" s="20" t="n">
        <v>3.40425173</v>
      </c>
    </row>
    <row r="54" spans="1:18">
      <c r="A54" s="15" t="s">
        <v>529</v>
      </c>
      <c r="B54" s="17" t="n">
        <v>4740</v>
      </c>
      <c r="C54" s="18">
        <f>(38.0/B54*100)</f>
        <v/>
      </c>
      <c r="D54" s="19" t="n">
        <v>4702</v>
      </c>
      <c r="E54" s="18" t="n">
        <v>341.3863839</v>
      </c>
      <c r="F54" s="20" t="n">
        <v>6.03225591</v>
      </c>
      <c r="G54" s="18" t="n">
        <v>333.98505488</v>
      </c>
      <c r="H54" s="20" t="n">
        <v>3.12655971</v>
      </c>
      <c r="I54" s="18" t="s">
        <v>481</v>
      </c>
      <c r="J54" s="20" t="s">
        <v>481</v>
      </c>
      <c r="K54" s="18" t="s">
        <v>481</v>
      </c>
      <c r="L54" s="20" t="s">
        <v>481</v>
      </c>
      <c r="M54" s="18" t="s">
        <v>481</v>
      </c>
      <c r="N54" s="20" t="s">
        <v>481</v>
      </c>
      <c r="O54" s="18" t="s">
        <v>481</v>
      </c>
      <c r="P54" s="20" t="s">
        <v>481</v>
      </c>
      <c r="Q54" s="18" t="n">
        <v>309.29713539</v>
      </c>
      <c r="R54" s="20" t="n">
        <v>3.47501327</v>
      </c>
    </row>
    <row r="55" spans="1:18">
      <c r="A55" s="15" t="s">
        <v>530</v>
      </c>
      <c r="B55" s="17" t="n">
        <v>5316</v>
      </c>
      <c r="C55" s="18">
        <f>(22.0/B55*100)</f>
        <v/>
      </c>
      <c r="D55" s="19" t="n">
        <v>5294</v>
      </c>
      <c r="E55" s="18" t="n">
        <v>420.66869252</v>
      </c>
      <c r="F55" s="20" t="n">
        <v>5.0471655</v>
      </c>
      <c r="G55" s="18" t="n">
        <v>401.41687492</v>
      </c>
      <c r="H55" s="20" t="n">
        <v>3.8431833</v>
      </c>
      <c r="I55" s="18" t="s">
        <v>481</v>
      </c>
      <c r="J55" s="20" t="s">
        <v>481</v>
      </c>
      <c r="K55" s="18" t="s">
        <v>481</v>
      </c>
      <c r="L55" s="20" t="s">
        <v>481</v>
      </c>
      <c r="M55" s="18" t="s">
        <v>481</v>
      </c>
      <c r="N55" s="20" t="s">
        <v>481</v>
      </c>
      <c r="O55" s="18" t="n">
        <v>360.8167397</v>
      </c>
      <c r="P55" s="20" t="n">
        <v>30.71521744</v>
      </c>
      <c r="Q55" s="18" t="n">
        <v>402.27704457</v>
      </c>
      <c r="R55" s="20" t="n">
        <v>3.2677406</v>
      </c>
    </row>
    <row r="56" spans="1:18">
      <c r="A56" s="15" t="s">
        <v>531</v>
      </c>
      <c r="B56" s="17" t="n">
        <v>5359</v>
      </c>
      <c r="C56" s="18">
        <f>(76.0/B56*100)</f>
        <v/>
      </c>
      <c r="D56" s="19" t="n">
        <v>5283</v>
      </c>
      <c r="E56" s="18" t="n">
        <v>581.70476595</v>
      </c>
      <c r="F56" s="20" t="n">
        <v>6.39412402</v>
      </c>
      <c r="G56" s="18" t="n">
        <v>546.6670908999999</v>
      </c>
      <c r="H56" s="20" t="n">
        <v>2.93092177</v>
      </c>
      <c r="I56" s="18" t="s">
        <v>481</v>
      </c>
      <c r="J56" s="20" t="s">
        <v>481</v>
      </c>
      <c r="K56" s="18" t="s">
        <v>481</v>
      </c>
      <c r="L56" s="20" t="s">
        <v>481</v>
      </c>
      <c r="M56" s="18" t="s">
        <v>481</v>
      </c>
      <c r="N56" s="20" t="s">
        <v>481</v>
      </c>
      <c r="O56" s="18" t="s">
        <v>481</v>
      </c>
      <c r="P56" s="20" t="s">
        <v>481</v>
      </c>
      <c r="Q56" s="18" t="n">
        <v>518.38538476</v>
      </c>
      <c r="R56" s="20" t="n">
        <v>7.36988265</v>
      </c>
    </row>
    <row r="57" spans="1:18">
      <c r="A57" s="15" t="s">
        <v>532</v>
      </c>
      <c r="B57" s="17" t="n">
        <v>6513</v>
      </c>
      <c r="C57" s="18">
        <f>(0.0/B57*100)</f>
        <v/>
      </c>
      <c r="D57" s="19" t="n">
        <v>6513</v>
      </c>
      <c r="E57" s="18" t="n">
        <v>350.57946481</v>
      </c>
      <c r="F57" s="20" t="n">
        <v>11.15739871</v>
      </c>
      <c r="G57" s="18" t="n">
        <v>385.72142863</v>
      </c>
      <c r="H57" s="20" t="n">
        <v>3.37340993</v>
      </c>
      <c r="I57" s="18" t="s">
        <v>481</v>
      </c>
      <c r="J57" s="20" t="s">
        <v>481</v>
      </c>
      <c r="K57" s="18" t="s">
        <v>481</v>
      </c>
      <c r="L57" s="20" t="s">
        <v>481</v>
      </c>
      <c r="M57" s="18" t="s">
        <v>481</v>
      </c>
      <c r="N57" s="20" t="s">
        <v>481</v>
      </c>
      <c r="O57" s="18" t="s">
        <v>481</v>
      </c>
      <c r="P57" s="20" t="s">
        <v>481</v>
      </c>
      <c r="Q57" s="18" t="n">
        <v>390.84172807</v>
      </c>
      <c r="R57" s="20" t="n">
        <v>5.22190337</v>
      </c>
    </row>
    <row r="58" spans="1:18">
      <c r="A58" s="15" t="s">
        <v>533</v>
      </c>
      <c r="B58" s="17" t="n">
        <v>7267</v>
      </c>
      <c r="C58" s="18">
        <f>(10.0/B58*100)</f>
        <v/>
      </c>
      <c r="D58" s="19" t="n">
        <v>7257</v>
      </c>
      <c r="E58" s="18" t="n">
        <v>387.45900892</v>
      </c>
      <c r="F58" s="20" t="n">
        <v>5.84901635</v>
      </c>
      <c r="G58" s="18" t="n">
        <v>380.67853472</v>
      </c>
      <c r="H58" s="20" t="n">
        <v>2.99019743</v>
      </c>
      <c r="I58" s="18" t="s">
        <v>481</v>
      </c>
      <c r="J58" s="20" t="s">
        <v>481</v>
      </c>
      <c r="K58" s="18" t="s">
        <v>481</v>
      </c>
      <c r="L58" s="20" t="s">
        <v>481</v>
      </c>
      <c r="M58" s="18" t="s">
        <v>481</v>
      </c>
      <c r="N58" s="20" t="s">
        <v>481</v>
      </c>
      <c r="O58" s="18" t="n">
        <v>218.2697077</v>
      </c>
      <c r="P58" s="20" t="n">
        <v>28.82260758</v>
      </c>
      <c r="Q58" s="18" t="n">
        <v>379.96900765</v>
      </c>
      <c r="R58" s="20" t="n">
        <v>3.72777993</v>
      </c>
    </row>
    <row r="59" spans="1:18">
      <c r="A59" s="15" t="s">
        <v>534</v>
      </c>
      <c r="B59" s="17" t="n">
        <v>4826</v>
      </c>
      <c r="C59" s="18">
        <f>(26.0/B59*100)</f>
        <v/>
      </c>
      <c r="D59" s="19" t="n">
        <v>4800</v>
      </c>
      <c r="E59" s="18" t="n">
        <v>374.8505424</v>
      </c>
      <c r="F59" s="20" t="n">
        <v>5.71222609</v>
      </c>
      <c r="G59" s="18" t="n">
        <v>368.61770159</v>
      </c>
      <c r="H59" s="20" t="n">
        <v>1.75295058</v>
      </c>
      <c r="I59" s="18" t="s">
        <v>481</v>
      </c>
      <c r="J59" s="20" t="s">
        <v>481</v>
      </c>
      <c r="K59" s="18" t="s">
        <v>481</v>
      </c>
      <c r="L59" s="20" t="s">
        <v>481</v>
      </c>
      <c r="M59" s="18" t="s">
        <v>481</v>
      </c>
      <c r="N59" s="20" t="s">
        <v>481</v>
      </c>
      <c r="O59" s="18" t="n">
        <v>299.74707476</v>
      </c>
      <c r="P59" s="20" t="n">
        <v>16.4017359</v>
      </c>
      <c r="Q59" s="18" t="n">
        <v>341.39866101</v>
      </c>
      <c r="R59" s="20" t="n">
        <v>3.1805793</v>
      </c>
    </row>
    <row r="60" spans="1:18">
      <c r="A60" s="15" t="s">
        <v>535</v>
      </c>
      <c r="B60" s="17" t="n">
        <v>4546</v>
      </c>
      <c r="C60" s="18">
        <f>(15.0/B60*100)</f>
        <v/>
      </c>
      <c r="D60" s="19" t="n">
        <v>4531</v>
      </c>
      <c r="E60" s="18" t="n">
        <v>372.80812285</v>
      </c>
      <c r="F60" s="20" t="n">
        <v>10.98302099</v>
      </c>
      <c r="G60" s="18" t="n">
        <v>400.42268784</v>
      </c>
      <c r="H60" s="20" t="n">
        <v>3.85403071</v>
      </c>
      <c r="I60" s="18" t="s">
        <v>481</v>
      </c>
      <c r="J60" s="20" t="s">
        <v>481</v>
      </c>
      <c r="K60" s="18" t="s">
        <v>481</v>
      </c>
      <c r="L60" s="20" t="s">
        <v>481</v>
      </c>
      <c r="M60" s="18" t="n">
        <v>366.0759</v>
      </c>
      <c r="N60" s="20" t="n">
        <v>33.80419748</v>
      </c>
      <c r="O60" s="18" t="n">
        <v>310.43915324</v>
      </c>
      <c r="P60" s="20" t="n">
        <v>33.73724356</v>
      </c>
      <c r="Q60" s="18" t="n">
        <v>397.20728298</v>
      </c>
      <c r="R60" s="20" t="n">
        <v>5.44720894</v>
      </c>
    </row>
    <row r="61" spans="1:18">
      <c r="A61" s="15" t="s">
        <v>536</v>
      </c>
      <c r="B61" s="17" t="n">
        <v>6525</v>
      </c>
      <c r="C61" s="18">
        <f>(135.0/B61*100)</f>
        <v/>
      </c>
      <c r="D61" s="19" t="n">
        <v>6390</v>
      </c>
      <c r="E61" s="18" t="n">
        <v>460.57683068</v>
      </c>
      <c r="F61" s="20" t="n">
        <v>9.09769021</v>
      </c>
      <c r="G61" s="18" t="n">
        <v>486.84913521</v>
      </c>
      <c r="H61" s="20" t="n">
        <v>2.31560443</v>
      </c>
      <c r="I61" s="18" t="s">
        <v>481</v>
      </c>
      <c r="J61" s="20" t="s">
        <v>481</v>
      </c>
      <c r="K61" s="18" t="s">
        <v>481</v>
      </c>
      <c r="L61" s="20" t="s">
        <v>481</v>
      </c>
      <c r="M61" s="18" t="s">
        <v>481</v>
      </c>
      <c r="N61" s="20" t="s">
        <v>481</v>
      </c>
      <c r="O61" s="18" t="s">
        <v>481</v>
      </c>
      <c r="P61" s="20" t="s">
        <v>481</v>
      </c>
      <c r="Q61" s="18" t="n">
        <v>455.02836523</v>
      </c>
      <c r="R61" s="20" t="n">
        <v>3.61717525</v>
      </c>
    </row>
    <row r="62" spans="1:18">
      <c r="A62" s="15" t="s">
        <v>537</v>
      </c>
      <c r="B62" s="17" t="n">
        <v>4476</v>
      </c>
      <c r="C62" s="18">
        <f>(3.0/B62*100)</f>
        <v/>
      </c>
      <c r="D62" s="19" t="n">
        <v>4473</v>
      </c>
      <c r="E62" s="18" t="n">
        <v>549.93255348</v>
      </c>
      <c r="F62" s="20" t="n">
        <v>6.82732474</v>
      </c>
      <c r="G62" s="18" t="n">
        <v>544.7301615</v>
      </c>
      <c r="H62" s="20" t="n">
        <v>1.28372806</v>
      </c>
      <c r="I62" s="18" t="s">
        <v>481</v>
      </c>
      <c r="J62" s="20" t="s">
        <v>481</v>
      </c>
      <c r="K62" s="18" t="s">
        <v>481</v>
      </c>
      <c r="L62" s="20" t="s">
        <v>481</v>
      </c>
      <c r="M62" s="18" t="s">
        <v>481</v>
      </c>
      <c r="N62" s="20" t="s">
        <v>481</v>
      </c>
      <c r="O62" s="18" t="s">
        <v>481</v>
      </c>
      <c r="P62" s="20" t="s">
        <v>481</v>
      </c>
      <c r="Q62" s="18" t="n">
        <v>513.7320367999999</v>
      </c>
      <c r="R62" s="20" t="n">
        <v>7.44289515</v>
      </c>
    </row>
    <row r="63" spans="1:18">
      <c r="A63" s="15" t="s">
        <v>538</v>
      </c>
      <c r="B63" s="17" t="n">
        <v>5324</v>
      </c>
      <c r="C63" s="18">
        <f>(13.0/B63*100)</f>
        <v/>
      </c>
      <c r="D63" s="19" t="n">
        <v>5311</v>
      </c>
      <c r="E63" s="18" t="n">
        <v>376.02482581</v>
      </c>
      <c r="F63" s="20" t="n">
        <v>6.87008016</v>
      </c>
      <c r="G63" s="18" t="n">
        <v>382.86271934</v>
      </c>
      <c r="H63" s="20" t="n">
        <v>1.6738287</v>
      </c>
      <c r="I63" s="18" t="s">
        <v>481</v>
      </c>
      <c r="J63" s="20" t="s">
        <v>481</v>
      </c>
      <c r="K63" s="18" t="s">
        <v>481</v>
      </c>
      <c r="L63" s="20" t="s">
        <v>481</v>
      </c>
      <c r="M63" s="18" t="s">
        <v>481</v>
      </c>
      <c r="N63" s="20" t="s">
        <v>481</v>
      </c>
      <c r="O63" s="18" t="n">
        <v>284.6894184</v>
      </c>
      <c r="P63" s="20" t="n">
        <v>23.24479538</v>
      </c>
      <c r="Q63" s="18" t="n">
        <v>350.63636239</v>
      </c>
      <c r="R63" s="20" t="n">
        <v>2.55340747</v>
      </c>
    </row>
    <row r="64" spans="1:18">
      <c r="A64" s="15" t="s">
        <v>539</v>
      </c>
      <c r="B64" s="17" t="n">
        <v>3634</v>
      </c>
      <c r="C64" s="18">
        <f>(3.0/B64*100)</f>
        <v/>
      </c>
      <c r="D64" s="19" t="n">
        <v>3631</v>
      </c>
      <c r="E64" s="18" t="n">
        <v>489.64417369</v>
      </c>
      <c r="F64" s="20" t="n">
        <v>8.847911610000001</v>
      </c>
      <c r="G64" s="18" t="n">
        <v>488.99487448</v>
      </c>
      <c r="H64" s="20" t="n">
        <v>1.94395731</v>
      </c>
      <c r="I64" s="18" t="s">
        <v>481</v>
      </c>
      <c r="J64" s="20" t="s">
        <v>481</v>
      </c>
      <c r="K64" s="18" t="s">
        <v>481</v>
      </c>
      <c r="L64" s="20" t="s">
        <v>481</v>
      </c>
      <c r="M64" s="18" t="n">
        <v>440.5994</v>
      </c>
      <c r="N64" s="20" t="n">
        <v>52.22041949</v>
      </c>
      <c r="O64" s="18" t="n">
        <v>532.81375974</v>
      </c>
      <c r="P64" s="20" t="n">
        <v>90.63901948</v>
      </c>
      <c r="Q64" s="18" t="n">
        <v>423.38243401</v>
      </c>
      <c r="R64" s="20" t="n">
        <v>5.15707917</v>
      </c>
    </row>
    <row r="65" spans="1:18">
      <c r="A65" s="15" t="s">
        <v>540</v>
      </c>
      <c r="B65" s="17" t="n">
        <v>5325</v>
      </c>
      <c r="C65" s="18">
        <f>(14.0/B65*100)</f>
        <v/>
      </c>
      <c r="D65" s="19" t="n">
        <v>5311</v>
      </c>
      <c r="E65" s="18" t="n">
        <v>384.81133761</v>
      </c>
      <c r="F65" s="20" t="n">
        <v>18.07995233</v>
      </c>
      <c r="G65" s="18" t="n">
        <v>426.97972386</v>
      </c>
      <c r="H65" s="20" t="n">
        <v>2.73949389</v>
      </c>
      <c r="I65" s="18" t="s">
        <v>481</v>
      </c>
      <c r="J65" s="20" t="s">
        <v>481</v>
      </c>
      <c r="K65" s="18" t="s">
        <v>481</v>
      </c>
      <c r="L65" s="20" t="s">
        <v>481</v>
      </c>
      <c r="M65" s="18" t="n">
        <v>279.47047281</v>
      </c>
      <c r="N65" s="20" t="n">
        <v>57.609659</v>
      </c>
      <c r="O65" s="18" t="n">
        <v>409.90803288</v>
      </c>
      <c r="P65" s="20" t="n">
        <v>57.44278662</v>
      </c>
      <c r="Q65" s="18" t="n">
        <v>397.61846121</v>
      </c>
      <c r="R65" s="20" t="n">
        <v>4.15272671</v>
      </c>
    </row>
    <row r="66" spans="1:18">
      <c r="A66" s="15" t="s">
        <v>541</v>
      </c>
      <c r="B66" s="17" t="n">
        <v>5665</v>
      </c>
      <c r="C66" s="18">
        <f>(74.0/B66*100)</f>
        <v/>
      </c>
      <c r="D66" s="19" t="n">
        <v>5591</v>
      </c>
      <c r="E66" s="18" t="n">
        <v>412.8418604</v>
      </c>
      <c r="F66" s="20" t="n">
        <v>6.17066446</v>
      </c>
      <c r="G66" s="18" t="n">
        <v>427.95188251</v>
      </c>
      <c r="H66" s="20" t="n">
        <v>2.10520945</v>
      </c>
      <c r="I66" s="18" t="s">
        <v>481</v>
      </c>
      <c r="J66" s="20" t="s">
        <v>481</v>
      </c>
      <c r="K66" s="18" t="s">
        <v>481</v>
      </c>
      <c r="L66" s="20" t="s">
        <v>481</v>
      </c>
      <c r="M66" s="18" t="s">
        <v>481</v>
      </c>
      <c r="N66" s="20" t="s">
        <v>481</v>
      </c>
      <c r="O66" s="18" t="s">
        <v>481</v>
      </c>
      <c r="P66" s="20" t="s">
        <v>481</v>
      </c>
      <c r="Q66" s="18" t="n">
        <v>393.81092579</v>
      </c>
      <c r="R66" s="20" t="n">
        <v>3.0668461</v>
      </c>
    </row>
    <row r="67" spans="1:18">
      <c r="A67" s="15" t="s">
        <v>542</v>
      </c>
      <c r="B67" s="17" t="n">
        <v>6971</v>
      </c>
      <c r="C67" s="18">
        <f>(21.0/B67*100)</f>
        <v/>
      </c>
      <c r="D67" s="19" t="n">
        <v>6950</v>
      </c>
      <c r="E67" s="18" t="n">
        <v>395.96167203</v>
      </c>
      <c r="F67" s="20" t="n">
        <v>6.48687541</v>
      </c>
      <c r="G67" s="18" t="n">
        <v>388.35636334</v>
      </c>
      <c r="H67" s="20" t="n">
        <v>2.80026256</v>
      </c>
      <c r="I67" s="18" t="s">
        <v>481</v>
      </c>
      <c r="J67" s="20" t="s">
        <v>481</v>
      </c>
      <c r="K67" s="18" t="s">
        <v>481</v>
      </c>
      <c r="L67" s="20" t="s">
        <v>481</v>
      </c>
      <c r="M67" s="18" t="s">
        <v>481</v>
      </c>
      <c r="N67" s="20" t="s">
        <v>481</v>
      </c>
      <c r="O67" s="18" t="s">
        <v>481</v>
      </c>
      <c r="P67" s="20" t="s">
        <v>481</v>
      </c>
      <c r="Q67" s="18" t="n">
        <v>368.97373709</v>
      </c>
      <c r="R67" s="20" t="n">
        <v>5.39741538</v>
      </c>
    </row>
    <row r="68" spans="1:18">
      <c r="A68" s="15" t="s">
        <v>543</v>
      </c>
      <c r="B68" s="17" t="n">
        <v>12083</v>
      </c>
      <c r="C68" s="18">
        <f>(26.0/B68*100)</f>
        <v/>
      </c>
      <c r="D68" s="19" t="n">
        <v>12057</v>
      </c>
      <c r="E68" s="18" t="n">
        <v>406.2183247</v>
      </c>
      <c r="F68" s="20" t="n">
        <v>1.84643657</v>
      </c>
      <c r="G68" s="18" t="n">
        <v>405.19435497</v>
      </c>
      <c r="H68" s="20" t="n">
        <v>1.89097755</v>
      </c>
      <c r="I68" s="18" t="s">
        <v>481</v>
      </c>
      <c r="J68" s="20" t="s">
        <v>481</v>
      </c>
      <c r="K68" s="18" t="s">
        <v>481</v>
      </c>
      <c r="L68" s="20" t="s">
        <v>481</v>
      </c>
      <c r="M68" s="18" t="s">
        <v>481</v>
      </c>
      <c r="N68" s="20" t="s">
        <v>481</v>
      </c>
      <c r="O68" s="18" t="s">
        <v>481</v>
      </c>
      <c r="P68" s="20" t="s">
        <v>481</v>
      </c>
      <c r="Q68" s="18" t="n">
        <v>390.34088497</v>
      </c>
      <c r="R68" s="20" t="n">
        <v>3.24186059</v>
      </c>
    </row>
    <row r="69" spans="1:18">
      <c r="A69" s="15" t="s">
        <v>544</v>
      </c>
      <c r="B69" s="17" t="n">
        <v>4876</v>
      </c>
      <c r="C69" s="18">
        <f>(0.0/B69*100)</f>
        <v/>
      </c>
      <c r="D69" s="19" t="n">
        <v>4876</v>
      </c>
      <c r="E69" s="18" t="n">
        <v>444.11771157</v>
      </c>
      <c r="F69" s="20" t="n">
        <v>12.23269974</v>
      </c>
      <c r="G69" s="18" t="n">
        <v>446.29172407</v>
      </c>
      <c r="H69" s="20" t="n">
        <v>3.71661816</v>
      </c>
      <c r="I69" s="18" t="s">
        <v>481</v>
      </c>
      <c r="J69" s="20" t="s">
        <v>481</v>
      </c>
      <c r="K69" s="18" t="s">
        <v>481</v>
      </c>
      <c r="L69" s="20" t="s">
        <v>481</v>
      </c>
      <c r="M69" s="18" t="s">
        <v>481</v>
      </c>
      <c r="N69" s="20" t="s">
        <v>481</v>
      </c>
      <c r="O69" s="18" t="s">
        <v>481</v>
      </c>
      <c r="P69" s="20" t="s">
        <v>481</v>
      </c>
      <c r="Q69" s="18" t="n">
        <v>419.0445921</v>
      </c>
      <c r="R69" s="20" t="n">
        <v>6.16100703</v>
      </c>
    </row>
    <row r="70" spans="1:18">
      <c r="A70" s="15" t="s">
        <v>545</v>
      </c>
      <c r="B70" s="17" t="n">
        <v>6036</v>
      </c>
      <c r="C70" s="18">
        <f>(223.0/B70*100)</f>
        <v/>
      </c>
      <c r="D70" s="19" t="n">
        <v>5813</v>
      </c>
      <c r="E70" s="18" t="n">
        <v>494.03523387</v>
      </c>
      <c r="F70" s="20" t="n">
        <v>10.57878267</v>
      </c>
      <c r="G70" s="18" t="n">
        <v>505.14549941</v>
      </c>
      <c r="H70" s="20" t="n">
        <v>2.75164892</v>
      </c>
      <c r="I70" s="18" t="s">
        <v>481</v>
      </c>
      <c r="J70" s="20" t="s">
        <v>481</v>
      </c>
      <c r="K70" s="18" t="s">
        <v>481</v>
      </c>
      <c r="L70" s="20" t="s">
        <v>481</v>
      </c>
      <c r="M70" s="18" t="s">
        <v>481</v>
      </c>
      <c r="N70" s="20" t="s">
        <v>481</v>
      </c>
      <c r="O70" s="18" t="s">
        <v>481</v>
      </c>
      <c r="P70" s="20" t="s">
        <v>481</v>
      </c>
      <c r="Q70" s="18" t="n">
        <v>465.66779177</v>
      </c>
      <c r="R70" s="20" t="n">
        <v>4.05169266</v>
      </c>
    </row>
    <row r="71" spans="1:18">
      <c r="A71" s="15" t="s">
        <v>546</v>
      </c>
      <c r="B71" s="17" t="n">
        <v>6115</v>
      </c>
      <c r="C71" s="18">
        <f>(17.0/B71*100)</f>
        <v/>
      </c>
      <c r="D71" s="19" t="n">
        <v>6098</v>
      </c>
      <c r="E71" s="18" t="n">
        <v>564.14479368</v>
      </c>
      <c r="F71" s="20" t="n">
        <v>6.22421174</v>
      </c>
      <c r="G71" s="18" t="n">
        <v>568.0096601499999</v>
      </c>
      <c r="H71" s="20" t="n">
        <v>1.54395758</v>
      </c>
      <c r="I71" s="18" t="s">
        <v>481</v>
      </c>
      <c r="J71" s="20" t="s">
        <v>481</v>
      </c>
      <c r="K71" s="18" t="s">
        <v>481</v>
      </c>
      <c r="L71" s="20" t="s">
        <v>481</v>
      </c>
      <c r="M71" s="18" t="s">
        <v>481</v>
      </c>
      <c r="N71" s="20" t="s">
        <v>481</v>
      </c>
      <c r="O71" s="18" t="s">
        <v>481</v>
      </c>
      <c r="P71" s="20" t="s">
        <v>481</v>
      </c>
      <c r="Q71" s="18" t="n">
        <v>542.81065531</v>
      </c>
      <c r="R71" s="20" t="n">
        <v>3.60181427</v>
      </c>
    </row>
    <row r="72" spans="1:18">
      <c r="A72" s="15" t="s">
        <v>547</v>
      </c>
      <c r="B72" s="17" t="n">
        <v>7708</v>
      </c>
      <c r="C72" s="18">
        <f>(5.0/B72*100)</f>
        <v/>
      </c>
      <c r="D72" s="19" t="n">
        <v>7703</v>
      </c>
      <c r="E72" s="18" t="n">
        <v>602.93681457</v>
      </c>
      <c r="F72" s="20" t="n">
        <v>7.54411713</v>
      </c>
      <c r="G72" s="18" t="n">
        <v>538.06182888</v>
      </c>
      <c r="H72" s="20" t="n">
        <v>2.88142165</v>
      </c>
      <c r="I72" s="18" t="s">
        <v>481</v>
      </c>
      <c r="J72" s="20" t="s">
        <v>481</v>
      </c>
      <c r="K72" s="18" t="s">
        <v>481</v>
      </c>
      <c r="L72" s="20" t="s">
        <v>481</v>
      </c>
      <c r="M72" s="18" t="s">
        <v>481</v>
      </c>
      <c r="N72" s="20" t="s">
        <v>481</v>
      </c>
      <c r="O72" s="18" t="s">
        <v>481</v>
      </c>
      <c r="P72" s="20" t="s">
        <v>481</v>
      </c>
      <c r="Q72" s="18" t="n">
        <v>500.48350005</v>
      </c>
      <c r="R72" s="20" t="n">
        <v>9.23651639</v>
      </c>
    </row>
    <row r="73" spans="1:18">
      <c r="A73" s="15" t="s">
        <v>548</v>
      </c>
      <c r="B73" s="17" t="n">
        <v>8249</v>
      </c>
      <c r="C73" s="18">
        <f>(143.0/B73*100)</f>
        <v/>
      </c>
      <c r="D73" s="19" t="n">
        <v>8106</v>
      </c>
      <c r="E73" s="18" t="n">
        <v>442.13581338</v>
      </c>
      <c r="F73" s="20" t="n">
        <v>10.22567862</v>
      </c>
      <c r="G73" s="18" t="n">
        <v>416.2402412</v>
      </c>
      <c r="H73" s="20" t="n">
        <v>2.8997483</v>
      </c>
      <c r="I73" s="18" t="s">
        <v>481</v>
      </c>
      <c r="J73" s="20" t="s">
        <v>481</v>
      </c>
      <c r="K73" s="18" t="s">
        <v>481</v>
      </c>
      <c r="L73" s="20" t="s">
        <v>481</v>
      </c>
      <c r="M73" s="18" t="s">
        <v>481</v>
      </c>
      <c r="N73" s="20" t="s">
        <v>481</v>
      </c>
      <c r="O73" s="18" t="s">
        <v>481</v>
      </c>
      <c r="P73" s="20" t="s">
        <v>481</v>
      </c>
      <c r="Q73" s="18" t="n">
        <v>398.00514836</v>
      </c>
      <c r="R73" s="20" t="n">
        <v>5.10565734</v>
      </c>
    </row>
    <row r="74" spans="1:18">
      <c r="A74" s="15" t="s">
        <v>549</v>
      </c>
      <c r="B74" s="17" t="n">
        <v>4692</v>
      </c>
      <c r="C74" s="18">
        <f>(82.0/B74*100)</f>
        <v/>
      </c>
      <c r="D74" s="19" t="n">
        <v>4610</v>
      </c>
      <c r="E74" s="18" t="n">
        <v>382.4702417</v>
      </c>
      <c r="F74" s="20" t="n">
        <v>8.031252589999999</v>
      </c>
      <c r="G74" s="18" t="n">
        <v>434.74306521</v>
      </c>
      <c r="H74" s="20" t="n">
        <v>1.68877576</v>
      </c>
      <c r="I74" s="18" t="s">
        <v>481</v>
      </c>
      <c r="J74" s="20" t="s">
        <v>481</v>
      </c>
      <c r="K74" s="18" t="s">
        <v>481</v>
      </c>
      <c r="L74" s="20" t="s">
        <v>481</v>
      </c>
      <c r="M74" s="18" t="n">
        <v>410.2461</v>
      </c>
      <c r="N74" s="20" t="n">
        <v>31.15263506</v>
      </c>
      <c r="O74" s="18" t="n">
        <v>339.86095451</v>
      </c>
      <c r="P74" s="20" t="n">
        <v>34.86256108</v>
      </c>
      <c r="Q74" s="18" t="n">
        <v>387.56711393</v>
      </c>
      <c r="R74" s="20" t="n">
        <v>3.0032537</v>
      </c>
    </row>
    <row r="75" spans="1:18">
      <c r="A75" s="15" t="s">
        <v>550</v>
      </c>
      <c r="B75" s="17" t="n">
        <v>5375</v>
      </c>
      <c r="C75" s="18">
        <f>(196.0/B75*100)</f>
        <v/>
      </c>
      <c r="D75" s="19" t="n">
        <v>5179</v>
      </c>
      <c r="E75" s="18" t="n">
        <v>381.50299599</v>
      </c>
      <c r="F75" s="20" t="n">
        <v>7.83301983</v>
      </c>
      <c r="G75" s="18" t="n">
        <v>368.40973755</v>
      </c>
      <c r="H75" s="20" t="n">
        <v>3.11539974</v>
      </c>
      <c r="I75" s="18" t="s">
        <v>481</v>
      </c>
      <c r="J75" s="20" t="s">
        <v>481</v>
      </c>
      <c r="K75" s="18" t="s">
        <v>481</v>
      </c>
      <c r="L75" s="20" t="s">
        <v>481</v>
      </c>
      <c r="M75" s="18" t="s">
        <v>481</v>
      </c>
      <c r="N75" s="20" t="s">
        <v>481</v>
      </c>
      <c r="O75" s="18" t="s">
        <v>481</v>
      </c>
      <c r="P75" s="20" t="s">
        <v>481</v>
      </c>
      <c r="Q75" s="18" t="n">
        <v>353.35434227</v>
      </c>
      <c r="R75" s="20" t="n">
        <v>4.83442061</v>
      </c>
    </row>
    <row r="76" spans="1:18">
      <c r="A76" s="15" t="s">
        <v>551</v>
      </c>
      <c r="B76" s="17" t="n">
        <v>14167</v>
      </c>
      <c r="C76" s="18">
        <f>(227.0/B76*100)</f>
        <v/>
      </c>
      <c r="D76" s="19" t="n">
        <v>13940</v>
      </c>
      <c r="E76" s="18" t="n">
        <v>434.64408188</v>
      </c>
      <c r="F76" s="20" t="n">
        <v>3.72268462</v>
      </c>
      <c r="G76" s="18" t="n">
        <v>431.66285728</v>
      </c>
      <c r="H76" s="20" t="n">
        <v>2.44913392</v>
      </c>
      <c r="I76" s="18" t="s">
        <v>481</v>
      </c>
      <c r="J76" s="20" t="s">
        <v>481</v>
      </c>
      <c r="K76" s="18" t="s">
        <v>481</v>
      </c>
      <c r="L76" s="20" t="s">
        <v>481</v>
      </c>
      <c r="M76" s="18" t="s">
        <v>481</v>
      </c>
      <c r="N76" s="20" t="s">
        <v>481</v>
      </c>
      <c r="O76" s="18" t="s">
        <v>481</v>
      </c>
      <c r="P76" s="20" t="s">
        <v>481</v>
      </c>
      <c r="Q76" s="18" t="n">
        <v>407.74884022</v>
      </c>
      <c r="R76" s="20" t="n">
        <v>3.35221398</v>
      </c>
    </row>
    <row r="77" spans="1:18">
      <c r="A77" s="15" t="s">
        <v>552</v>
      </c>
      <c r="B77" s="17" t="n">
        <v>6062</v>
      </c>
      <c r="C77" s="18">
        <f>(82.0/B77*100)</f>
        <v/>
      </c>
      <c r="D77" s="19" t="n">
        <v>5980</v>
      </c>
      <c r="E77" s="18" t="n">
        <v>464.64475647</v>
      </c>
      <c r="F77" s="20" t="n">
        <v>7.629721</v>
      </c>
      <c r="G77" s="18" t="n">
        <v>424.81995071</v>
      </c>
      <c r="H77" s="20" t="n">
        <v>2.81557605</v>
      </c>
      <c r="I77" s="18" t="s">
        <v>481</v>
      </c>
      <c r="J77" s="20" t="s">
        <v>481</v>
      </c>
      <c r="K77" s="18" t="s">
        <v>481</v>
      </c>
      <c r="L77" s="20" t="s">
        <v>481</v>
      </c>
      <c r="M77" s="18" t="s">
        <v>481</v>
      </c>
      <c r="N77" s="20" t="s">
        <v>481</v>
      </c>
      <c r="O77" s="18" t="s">
        <v>481</v>
      </c>
      <c r="P77" s="20" t="s">
        <v>481</v>
      </c>
      <c r="Q77" s="18" t="n">
        <v>394.90524318</v>
      </c>
      <c r="R77" s="20" t="n">
        <v>3.35501584</v>
      </c>
    </row>
    <row r="78" spans="1:18">
      <c r="A78" s="15" t="s">
        <v>553</v>
      </c>
      <c r="B78" s="17" t="n">
        <v>5826</v>
      </c>
      <c r="C78" s="18">
        <f>(0.0/B78*100)</f>
        <v/>
      </c>
      <c r="D78" s="19" t="n">
        <v>5826</v>
      </c>
      <c r="E78" s="18" t="n">
        <v>570.81391148</v>
      </c>
      <c r="F78" s="20" t="n">
        <v>31.31306278</v>
      </c>
      <c r="G78" s="18" t="n">
        <v>494.70480599</v>
      </c>
      <c r="H78" s="20" t="n">
        <v>4.50837958</v>
      </c>
      <c r="I78" s="18" t="s">
        <v>481</v>
      </c>
      <c r="J78" s="20" t="s">
        <v>481</v>
      </c>
      <c r="K78" s="18" t="s">
        <v>481</v>
      </c>
      <c r="L78" s="20" t="s">
        <v>481</v>
      </c>
      <c r="M78" s="18" t="s">
        <v>481</v>
      </c>
      <c r="N78" s="20" t="s">
        <v>481</v>
      </c>
      <c r="O78" s="18" t="n">
        <v>463.21911643</v>
      </c>
      <c r="P78" s="20" t="n">
        <v>53.04840057</v>
      </c>
      <c r="Q78" s="18" t="n">
        <v>486.61397294</v>
      </c>
      <c r="R78" s="20" t="n">
        <v>7.99980177</v>
      </c>
    </row>
    <row customHeight="1" ht="25" r="79" spans="1:18">
      <c r="A79" s="15" t="s">
        <v>554</v>
      </c>
      <c r="B79" s="17" t="n">
        <v>1657</v>
      </c>
      <c r="C79" s="18">
        <f>(41.0/B79*100)</f>
        <v/>
      </c>
      <c r="D79" s="19" t="n">
        <v>1616</v>
      </c>
      <c r="E79" s="18" t="n">
        <v>487.77665605</v>
      </c>
      <c r="F79" s="20" t="n">
        <v>8.952766990000001</v>
      </c>
      <c r="G79" s="18" t="n">
        <v>457.46797087</v>
      </c>
      <c r="H79" s="20" t="n">
        <v>6.68379089</v>
      </c>
      <c r="I79" s="18" t="s">
        <v>481</v>
      </c>
      <c r="J79" s="20" t="s">
        <v>481</v>
      </c>
      <c r="K79" s="18" t="s">
        <v>481</v>
      </c>
      <c r="L79" s="20" t="s">
        <v>481</v>
      </c>
      <c r="M79" s="18" t="s">
        <v>481</v>
      </c>
      <c r="N79" s="20" t="s">
        <v>481</v>
      </c>
      <c r="O79" s="18" t="s">
        <v>481</v>
      </c>
      <c r="P79" s="20" t="s">
        <v>481</v>
      </c>
      <c r="Q79" s="18" t="n">
        <v>410.88265888</v>
      </c>
      <c r="R79" s="20" t="n">
        <v>9.52960341</v>
      </c>
    </row>
    <row r="80" spans="1:18">
      <c r="A80" s="15" t="s">
        <v>555</v>
      </c>
      <c r="B80" s="17" t="n">
        <v>7841</v>
      </c>
      <c r="C80" s="18">
        <f>(0.0/B80*100)</f>
        <v/>
      </c>
      <c r="D80" s="19" t="n">
        <v>7841</v>
      </c>
      <c r="E80" s="18" t="n">
        <v>453.8697553</v>
      </c>
      <c r="F80" s="20" t="n">
        <v>8.49804352</v>
      </c>
      <c r="G80" s="18" t="n">
        <v>460.08912748</v>
      </c>
      <c r="H80" s="20" t="n">
        <v>4.32707898</v>
      </c>
      <c r="I80" s="18" t="s">
        <v>481</v>
      </c>
      <c r="J80" s="20" t="s">
        <v>481</v>
      </c>
      <c r="K80" s="18" t="s">
        <v>481</v>
      </c>
      <c r="L80" s="20" t="s">
        <v>481</v>
      </c>
      <c r="M80" s="18" t="s">
        <v>481</v>
      </c>
      <c r="N80" s="20" t="s">
        <v>481</v>
      </c>
      <c r="O80" s="18" t="s">
        <v>481</v>
      </c>
      <c r="P80" s="20" t="s">
        <v>481</v>
      </c>
      <c r="Q80" s="18" t="n">
        <v>464.30218815</v>
      </c>
      <c r="R80" s="20" t="n">
        <v>11.13485331</v>
      </c>
    </row>
    <row r="81" spans="1:18">
      <c r="A81" s="23" t="s">
        <v>556</v>
      </c>
      <c r="B81" s="17" t="n">
        <v>8861</v>
      </c>
      <c r="C81" s="18">
        <f>(76.0/B81*100)</f>
        <v/>
      </c>
      <c r="D81" s="19" t="n">
        <v>8785</v>
      </c>
      <c r="E81" s="18" t="n">
        <v>421.16085735</v>
      </c>
      <c r="F81" s="20" t="n">
        <v>11.04594833</v>
      </c>
      <c r="G81" s="18" t="n">
        <v>449.91174478</v>
      </c>
      <c r="H81" s="20" t="n">
        <v>3.32514426</v>
      </c>
      <c r="I81" s="18" t="s">
        <v>481</v>
      </c>
      <c r="J81" s="20" t="s">
        <v>481</v>
      </c>
      <c r="K81" s="18" t="s">
        <v>481</v>
      </c>
      <c r="L81" s="20" t="s">
        <v>481</v>
      </c>
      <c r="M81" s="18" t="s">
        <v>481</v>
      </c>
      <c r="N81" s="20" t="s">
        <v>481</v>
      </c>
      <c r="O81" s="18" t="s">
        <v>481</v>
      </c>
      <c r="P81" s="20" t="s">
        <v>481</v>
      </c>
      <c r="Q81" s="18" t="n">
        <v>420.00587507</v>
      </c>
      <c r="R81" s="20" t="n">
        <v>5.79522132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605</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534.44436105</v>
      </c>
      <c r="F7" s="20" t="n">
        <v>2.7284297</v>
      </c>
      <c r="G7" s="18" t="n">
        <v>484.72491763</v>
      </c>
      <c r="H7" s="20" t="n">
        <v>1.67447786</v>
      </c>
      <c r="I7" s="18" t="s">
        <v>481</v>
      </c>
      <c r="J7" s="20" t="s">
        <v>481</v>
      </c>
      <c r="K7" s="18" t="s">
        <v>481</v>
      </c>
      <c r="L7" s="20" t="s">
        <v>481</v>
      </c>
      <c r="M7" s="18" t="s">
        <v>481</v>
      </c>
      <c r="N7" s="20" t="s">
        <v>481</v>
      </c>
      <c r="O7" s="18" t="s">
        <v>481</v>
      </c>
      <c r="P7" s="20" t="s">
        <v>481</v>
      </c>
      <c r="Q7" s="18" t="n">
        <v>453.41951244</v>
      </c>
      <c r="R7" s="20" t="n">
        <v>2.59668228</v>
      </c>
    </row>
    <row r="8" spans="1:18">
      <c r="A8" s="15" t="s">
        <v>483</v>
      </c>
      <c r="B8" s="17" t="n">
        <v>7007</v>
      </c>
      <c r="C8" s="18">
        <f>(20.0/B8*100)</f>
        <v/>
      </c>
      <c r="D8" s="19" t="n">
        <v>6987</v>
      </c>
      <c r="E8" s="18" t="n">
        <v>538.50538003</v>
      </c>
      <c r="F8" s="20" t="n">
        <v>4.16740663</v>
      </c>
      <c r="G8" s="18" t="n">
        <v>497.90596077</v>
      </c>
      <c r="H8" s="20" t="n">
        <v>3.02380188</v>
      </c>
      <c r="I8" s="18" t="s">
        <v>481</v>
      </c>
      <c r="J8" s="20" t="s">
        <v>481</v>
      </c>
      <c r="K8" s="18" t="s">
        <v>481</v>
      </c>
      <c r="L8" s="20" t="s">
        <v>481</v>
      </c>
      <c r="M8" s="18" t="s">
        <v>481</v>
      </c>
      <c r="N8" s="20" t="s">
        <v>481</v>
      </c>
      <c r="O8" s="18" t="s">
        <v>481</v>
      </c>
      <c r="P8" s="20" t="s">
        <v>481</v>
      </c>
      <c r="Q8" s="18" t="n">
        <v>446.94144905</v>
      </c>
      <c r="R8" s="20" t="n">
        <v>4.44467313</v>
      </c>
    </row>
    <row r="9" spans="1:18">
      <c r="A9" s="15" t="s">
        <v>484</v>
      </c>
      <c r="B9" s="17" t="n">
        <v>9651</v>
      </c>
      <c r="C9" s="18">
        <f>(77.0/B9*100)</f>
        <v/>
      </c>
      <c r="D9" s="19" t="n">
        <v>9574</v>
      </c>
      <c r="E9" s="18" t="n">
        <v>543.78251267</v>
      </c>
      <c r="F9" s="20" t="n">
        <v>3.45610738</v>
      </c>
      <c r="G9" s="18" t="n">
        <v>504.10568445</v>
      </c>
      <c r="H9" s="20" t="n">
        <v>2.46267504</v>
      </c>
      <c r="I9" s="18" t="s">
        <v>481</v>
      </c>
      <c r="J9" s="20" t="s">
        <v>481</v>
      </c>
      <c r="K9" s="18" t="s">
        <v>481</v>
      </c>
      <c r="L9" s="20" t="s">
        <v>481</v>
      </c>
      <c r="M9" s="18" t="s">
        <v>481</v>
      </c>
      <c r="N9" s="20" t="s">
        <v>481</v>
      </c>
      <c r="O9" s="18" t="s">
        <v>481</v>
      </c>
      <c r="P9" s="20" t="s">
        <v>481</v>
      </c>
      <c r="Q9" s="18" t="n">
        <v>458.16349661</v>
      </c>
      <c r="R9" s="20" t="n">
        <v>3.51509416</v>
      </c>
    </row>
    <row r="10" spans="1:18">
      <c r="A10" s="15" t="s">
        <v>485</v>
      </c>
      <c r="B10" s="17" t="n">
        <v>20058</v>
      </c>
      <c r="C10" s="18">
        <f>(521.0/B10*100)</f>
        <v/>
      </c>
      <c r="D10" s="19" t="n">
        <v>19537</v>
      </c>
      <c r="E10" s="18" t="n">
        <v>539.74191994</v>
      </c>
      <c r="F10" s="20" t="n">
        <v>2.88256676</v>
      </c>
      <c r="G10" s="18" t="n">
        <v>507.25312204</v>
      </c>
      <c r="H10" s="20" t="n">
        <v>2.55062504</v>
      </c>
      <c r="I10" s="18" t="s">
        <v>481</v>
      </c>
      <c r="J10" s="20" t="s">
        <v>481</v>
      </c>
      <c r="K10" s="18" t="s">
        <v>481</v>
      </c>
      <c r="L10" s="20" t="s">
        <v>481</v>
      </c>
      <c r="M10" s="18" t="s">
        <v>481</v>
      </c>
      <c r="N10" s="20" t="s">
        <v>481</v>
      </c>
      <c r="O10" s="18" t="s">
        <v>481</v>
      </c>
      <c r="P10" s="20" t="s">
        <v>481</v>
      </c>
      <c r="Q10" s="18" t="n">
        <v>484.288395</v>
      </c>
      <c r="R10" s="20" t="n">
        <v>3.20716607</v>
      </c>
    </row>
    <row r="11" spans="1:18">
      <c r="A11" s="15" t="s">
        <v>486</v>
      </c>
      <c r="B11" s="17" t="n">
        <v>7053</v>
      </c>
      <c r="C11" s="18">
        <f>(45.0/B11*100)</f>
        <v/>
      </c>
      <c r="D11" s="19" t="n">
        <v>7008</v>
      </c>
      <c r="E11" s="18" t="n">
        <v>467.77851927</v>
      </c>
      <c r="F11" s="20" t="n">
        <v>3.67688301</v>
      </c>
      <c r="G11" s="18" t="n">
        <v>416.84898112</v>
      </c>
      <c r="H11" s="20" t="n">
        <v>3.05725211</v>
      </c>
      <c r="I11" s="18" t="s">
        <v>481</v>
      </c>
      <c r="J11" s="20" t="s">
        <v>481</v>
      </c>
      <c r="K11" s="18" t="s">
        <v>481</v>
      </c>
      <c r="L11" s="20" t="s">
        <v>481</v>
      </c>
      <c r="M11" s="18" t="s">
        <v>481</v>
      </c>
      <c r="N11" s="20" t="s">
        <v>481</v>
      </c>
      <c r="O11" s="18" t="s">
        <v>481</v>
      </c>
      <c r="P11" s="20" t="s">
        <v>481</v>
      </c>
      <c r="Q11" s="18" t="n">
        <v>394.34127447</v>
      </c>
      <c r="R11" s="20" t="n">
        <v>3.64100576</v>
      </c>
    </row>
    <row r="12" spans="1:18">
      <c r="A12" s="15" t="s">
        <v>487</v>
      </c>
      <c r="B12" s="17" t="n">
        <v>6894</v>
      </c>
      <c r="C12" s="18">
        <f>(55.0/B12*100)</f>
        <v/>
      </c>
      <c r="D12" s="19" t="n">
        <v>6839</v>
      </c>
      <c r="E12" s="18" t="n">
        <v>543.13698912</v>
      </c>
      <c r="F12" s="20" t="n">
        <v>3.97324617</v>
      </c>
      <c r="G12" s="18" t="n">
        <v>493.32665708</v>
      </c>
      <c r="H12" s="20" t="n">
        <v>2.58870697</v>
      </c>
      <c r="I12" s="18" t="s">
        <v>481</v>
      </c>
      <c r="J12" s="20" t="s">
        <v>481</v>
      </c>
      <c r="K12" s="18" t="s">
        <v>481</v>
      </c>
      <c r="L12" s="20" t="s">
        <v>481</v>
      </c>
      <c r="M12" s="18" t="s">
        <v>481</v>
      </c>
      <c r="N12" s="20" t="s">
        <v>481</v>
      </c>
      <c r="O12" s="18" t="s">
        <v>481</v>
      </c>
      <c r="P12" s="20" t="s">
        <v>481</v>
      </c>
      <c r="Q12" s="18" t="n">
        <v>445.45263404</v>
      </c>
      <c r="R12" s="20" t="n">
        <v>4.34565777</v>
      </c>
    </row>
    <row r="13" spans="1:18">
      <c r="A13" s="15" t="s">
        <v>488</v>
      </c>
      <c r="B13" s="17" t="n">
        <v>7161</v>
      </c>
      <c r="C13" s="18">
        <f>(0.0/B13*100)</f>
        <v/>
      </c>
      <c r="D13" s="19" t="n">
        <v>7161</v>
      </c>
      <c r="E13" s="18" t="n">
        <v>528.79229423</v>
      </c>
      <c r="F13" s="20" t="n">
        <v>2.97614365</v>
      </c>
      <c r="G13" s="18" t="n">
        <v>499.95615397</v>
      </c>
      <c r="H13" s="20" t="n">
        <v>2.28780334</v>
      </c>
      <c r="I13" s="18" t="s">
        <v>481</v>
      </c>
      <c r="J13" s="20" t="s">
        <v>481</v>
      </c>
      <c r="K13" s="18" t="s">
        <v>481</v>
      </c>
      <c r="L13" s="20" t="s">
        <v>481</v>
      </c>
      <c r="M13" s="18" t="s">
        <v>481</v>
      </c>
      <c r="N13" s="20" t="s">
        <v>481</v>
      </c>
      <c r="O13" s="18" t="s">
        <v>481</v>
      </c>
      <c r="P13" s="20" t="s">
        <v>481</v>
      </c>
      <c r="Q13" s="18" t="s">
        <v>481</v>
      </c>
      <c r="R13" s="20" t="s">
        <v>481</v>
      </c>
    </row>
    <row r="14" spans="1:18">
      <c r="A14" s="15" t="s">
        <v>489</v>
      </c>
      <c r="B14" s="17" t="n">
        <v>5587</v>
      </c>
      <c r="C14" s="18">
        <f>(74.0/B14*100)</f>
        <v/>
      </c>
      <c r="D14" s="19" t="n">
        <v>5513</v>
      </c>
      <c r="E14" s="18" t="n">
        <v>543.85889066</v>
      </c>
      <c r="F14" s="20" t="n">
        <v>3.3926122</v>
      </c>
      <c r="G14" s="18" t="n">
        <v>519.23180715</v>
      </c>
      <c r="H14" s="20" t="n">
        <v>2.16899296</v>
      </c>
      <c r="I14" s="18" t="s">
        <v>481</v>
      </c>
      <c r="J14" s="20" t="s">
        <v>481</v>
      </c>
      <c r="K14" s="18" t="s">
        <v>481</v>
      </c>
      <c r="L14" s="20" t="s">
        <v>481</v>
      </c>
      <c r="M14" s="18" t="s">
        <v>481</v>
      </c>
      <c r="N14" s="20" t="s">
        <v>481</v>
      </c>
      <c r="O14" s="18" t="s">
        <v>481</v>
      </c>
      <c r="P14" s="20" t="s">
        <v>481</v>
      </c>
      <c r="Q14" s="18" t="n">
        <v>492.97550692</v>
      </c>
      <c r="R14" s="20" t="n">
        <v>4.14633032</v>
      </c>
    </row>
    <row r="15" spans="1:18">
      <c r="A15" s="15" t="s">
        <v>490</v>
      </c>
      <c r="B15" s="17" t="n">
        <v>5882</v>
      </c>
      <c r="C15" s="18">
        <f>(52.0/B15*100)</f>
        <v/>
      </c>
      <c r="D15" s="19" t="n">
        <v>5830</v>
      </c>
      <c r="E15" s="18" t="n">
        <v>529.9615728700001</v>
      </c>
      <c r="F15" s="20" t="n">
        <v>2.87965712</v>
      </c>
      <c r="G15" s="18" t="n">
        <v>505.70348216</v>
      </c>
      <c r="H15" s="20" t="n">
        <v>2.39757745</v>
      </c>
      <c r="I15" s="18" t="s">
        <v>481</v>
      </c>
      <c r="J15" s="20" t="s">
        <v>481</v>
      </c>
      <c r="K15" s="18" t="s">
        <v>481</v>
      </c>
      <c r="L15" s="20" t="s">
        <v>481</v>
      </c>
      <c r="M15" s="18" t="s">
        <v>481</v>
      </c>
      <c r="N15" s="20" t="s">
        <v>481</v>
      </c>
      <c r="O15" s="18" t="s">
        <v>481</v>
      </c>
      <c r="P15" s="20" t="s">
        <v>481</v>
      </c>
      <c r="Q15" s="18" t="n">
        <v>475.9766939</v>
      </c>
      <c r="R15" s="20" t="n">
        <v>4.51959833</v>
      </c>
    </row>
    <row r="16" spans="1:18">
      <c r="A16" s="15" t="s">
        <v>491</v>
      </c>
      <c r="B16" s="17" t="n">
        <v>6108</v>
      </c>
      <c r="C16" s="18">
        <f>(98.0/B16*100)</f>
        <v/>
      </c>
      <c r="D16" s="19" t="n">
        <v>6010</v>
      </c>
      <c r="E16" s="18" t="n">
        <v>526.06101159</v>
      </c>
      <c r="F16" s="20" t="n">
        <v>4.08278568</v>
      </c>
      <c r="G16" s="18" t="n">
        <v>494.65177999</v>
      </c>
      <c r="H16" s="20" t="n">
        <v>2.12628104</v>
      </c>
      <c r="I16" s="18" t="s">
        <v>481</v>
      </c>
      <c r="J16" s="20" t="s">
        <v>481</v>
      </c>
      <c r="K16" s="18" t="s">
        <v>481</v>
      </c>
      <c r="L16" s="20" t="s">
        <v>481</v>
      </c>
      <c r="M16" s="18" t="s">
        <v>481</v>
      </c>
      <c r="N16" s="20" t="s">
        <v>481</v>
      </c>
      <c r="O16" s="18" t="s">
        <v>481</v>
      </c>
      <c r="P16" s="20" t="s">
        <v>481</v>
      </c>
      <c r="Q16" s="18" t="n">
        <v>437.03436267</v>
      </c>
      <c r="R16" s="20" t="n">
        <v>4.46129542</v>
      </c>
    </row>
    <row r="17" spans="1:18">
      <c r="A17" s="15" t="s">
        <v>492</v>
      </c>
      <c r="B17" s="17" t="n">
        <v>6504</v>
      </c>
      <c r="C17" s="18">
        <f>(658.0/B17*100)</f>
        <v/>
      </c>
      <c r="D17" s="19" t="n">
        <v>5846</v>
      </c>
      <c r="E17" s="18" t="n">
        <v>546.36214255</v>
      </c>
      <c r="F17" s="20" t="n">
        <v>4.1130101</v>
      </c>
      <c r="G17" s="18" t="n">
        <v>514.21951379</v>
      </c>
      <c r="H17" s="20" t="n">
        <v>3.11544414</v>
      </c>
      <c r="I17" s="18" t="s">
        <v>481</v>
      </c>
      <c r="J17" s="20" t="s">
        <v>481</v>
      </c>
      <c r="K17" s="18" t="s">
        <v>481</v>
      </c>
      <c r="L17" s="20" t="s">
        <v>481</v>
      </c>
      <c r="M17" s="18" t="s">
        <v>481</v>
      </c>
      <c r="N17" s="20" t="s">
        <v>481</v>
      </c>
      <c r="O17" s="18" t="s">
        <v>481</v>
      </c>
      <c r="P17" s="20" t="s">
        <v>481</v>
      </c>
      <c r="Q17" s="18" t="n">
        <v>473.75464175</v>
      </c>
      <c r="R17" s="20" t="n">
        <v>3.86366536</v>
      </c>
    </row>
    <row r="18" spans="1:18">
      <c r="A18" s="15" t="s">
        <v>493</v>
      </c>
      <c r="B18" s="17" t="n">
        <v>5532</v>
      </c>
      <c r="C18" s="18">
        <f>(28.0/B18*100)</f>
        <v/>
      </c>
      <c r="D18" s="19" t="n">
        <v>5504</v>
      </c>
      <c r="E18" s="18" t="n">
        <v>491.74920103</v>
      </c>
      <c r="F18" s="20" t="n">
        <v>3.64843011</v>
      </c>
      <c r="G18" s="18" t="n">
        <v>449.0225088</v>
      </c>
      <c r="H18" s="20" t="n">
        <v>4.08895687</v>
      </c>
      <c r="I18" s="18" t="s">
        <v>481</v>
      </c>
      <c r="J18" s="20" t="s">
        <v>481</v>
      </c>
      <c r="K18" s="18" t="s">
        <v>481</v>
      </c>
      <c r="L18" s="20" t="s">
        <v>481</v>
      </c>
      <c r="M18" s="18" t="s">
        <v>481</v>
      </c>
      <c r="N18" s="20" t="s">
        <v>481</v>
      </c>
      <c r="O18" s="18" t="s">
        <v>481</v>
      </c>
      <c r="P18" s="20" t="s">
        <v>481</v>
      </c>
      <c r="Q18" s="18" t="n">
        <v>412.95661104</v>
      </c>
      <c r="R18" s="20" t="n">
        <v>5.49622242</v>
      </c>
    </row>
    <row r="19" spans="1:18">
      <c r="A19" s="15" t="s">
        <v>494</v>
      </c>
      <c r="B19" s="17" t="n">
        <v>5658</v>
      </c>
      <c r="C19" s="18">
        <f>(61.0/B19*100)</f>
        <v/>
      </c>
      <c r="D19" s="19" t="n">
        <v>5597</v>
      </c>
      <c r="E19" s="18" t="n">
        <v>505.66932673</v>
      </c>
      <c r="F19" s="20" t="n">
        <v>3.99513594</v>
      </c>
      <c r="G19" s="18" t="n">
        <v>469.27473014</v>
      </c>
      <c r="H19" s="20" t="n">
        <v>2.70511125</v>
      </c>
      <c r="I19" s="18" t="s">
        <v>481</v>
      </c>
      <c r="J19" s="20" t="s">
        <v>481</v>
      </c>
      <c r="K19" s="18" t="s">
        <v>481</v>
      </c>
      <c r="L19" s="20" t="s">
        <v>481</v>
      </c>
      <c r="M19" s="18" t="s">
        <v>481</v>
      </c>
      <c r="N19" s="20" t="s">
        <v>481</v>
      </c>
      <c r="O19" s="18" t="s">
        <v>481</v>
      </c>
      <c r="P19" s="20" t="s">
        <v>481</v>
      </c>
      <c r="Q19" s="18" t="n">
        <v>440.39156881</v>
      </c>
      <c r="R19" s="20" t="n">
        <v>6.34973897</v>
      </c>
    </row>
    <row r="20" spans="1:18">
      <c r="A20" s="15" t="s">
        <v>495</v>
      </c>
      <c r="B20" s="17" t="n">
        <v>3371</v>
      </c>
      <c r="C20" s="18">
        <f>(75.0/B20*100)</f>
        <v/>
      </c>
      <c r="D20" s="19" t="n">
        <v>3296</v>
      </c>
      <c r="E20" s="18" t="n">
        <v>513.2644841</v>
      </c>
      <c r="F20" s="20" t="n">
        <v>3.56282616</v>
      </c>
      <c r="G20" s="18" t="n">
        <v>484.27178126</v>
      </c>
      <c r="H20" s="20" t="n">
        <v>2.81861086</v>
      </c>
      <c r="I20" s="18" t="s">
        <v>481</v>
      </c>
      <c r="J20" s="20" t="s">
        <v>481</v>
      </c>
      <c r="K20" s="18" t="s">
        <v>481</v>
      </c>
      <c r="L20" s="20" t="s">
        <v>481</v>
      </c>
      <c r="M20" s="18" t="s">
        <v>481</v>
      </c>
      <c r="N20" s="20" t="s">
        <v>481</v>
      </c>
      <c r="O20" s="18" t="s">
        <v>481</v>
      </c>
      <c r="P20" s="20" t="s">
        <v>481</v>
      </c>
      <c r="Q20" s="18" t="n">
        <v>461.91932032</v>
      </c>
      <c r="R20" s="20" t="n">
        <v>3.87884873</v>
      </c>
    </row>
    <row r="21" spans="1:18">
      <c r="A21" s="15" t="s">
        <v>496</v>
      </c>
      <c r="B21" s="17" t="n">
        <v>5741</v>
      </c>
      <c r="C21" s="18">
        <f>(44.0/B21*100)</f>
        <v/>
      </c>
      <c r="D21" s="19" t="n">
        <v>5697</v>
      </c>
      <c r="E21" s="18" t="n">
        <v>530.84338026</v>
      </c>
      <c r="F21" s="20" t="n">
        <v>2.72958815</v>
      </c>
      <c r="G21" s="18" t="n">
        <v>498.14429573</v>
      </c>
      <c r="H21" s="20" t="n">
        <v>2.28775854</v>
      </c>
      <c r="I21" s="18" t="s">
        <v>481</v>
      </c>
      <c r="J21" s="20" t="s">
        <v>481</v>
      </c>
      <c r="K21" s="18" t="s">
        <v>481</v>
      </c>
      <c r="L21" s="20" t="s">
        <v>481</v>
      </c>
      <c r="M21" s="18" t="s">
        <v>481</v>
      </c>
      <c r="N21" s="20" t="s">
        <v>481</v>
      </c>
      <c r="O21" s="18" t="s">
        <v>481</v>
      </c>
      <c r="P21" s="20" t="s">
        <v>481</v>
      </c>
      <c r="Q21" s="18" t="n">
        <v>477.36907744</v>
      </c>
      <c r="R21" s="20" t="n">
        <v>3.72785937</v>
      </c>
    </row>
    <row r="22" spans="1:18">
      <c r="A22" s="15" t="s">
        <v>497</v>
      </c>
      <c r="B22" s="17" t="n">
        <v>6598</v>
      </c>
      <c r="C22" s="18">
        <f>(32.0/B22*100)</f>
        <v/>
      </c>
      <c r="D22" s="19" t="n">
        <v>6566</v>
      </c>
      <c r="E22" s="18" t="n">
        <v>514.01483422</v>
      </c>
      <c r="F22" s="20" t="n">
        <v>4.4207387</v>
      </c>
      <c r="G22" s="18" t="n">
        <v>455.79543348</v>
      </c>
      <c r="H22" s="20" t="n">
        <v>3.63676834</v>
      </c>
      <c r="I22" s="18" t="s">
        <v>481</v>
      </c>
      <c r="J22" s="20" t="s">
        <v>481</v>
      </c>
      <c r="K22" s="18" t="s">
        <v>481</v>
      </c>
      <c r="L22" s="20" t="s">
        <v>481</v>
      </c>
      <c r="M22" s="18" t="s">
        <v>481</v>
      </c>
      <c r="N22" s="20" t="s">
        <v>481</v>
      </c>
      <c r="O22" s="18" t="n">
        <v>490.63486089</v>
      </c>
      <c r="P22" s="20" t="n">
        <v>38.95321413</v>
      </c>
      <c r="Q22" s="18" t="n">
        <v>425.76917319</v>
      </c>
      <c r="R22" s="20" t="n">
        <v>5.36900548</v>
      </c>
    </row>
    <row r="23" spans="1:18">
      <c r="A23" s="15" t="s">
        <v>498</v>
      </c>
      <c r="B23" s="17" t="n">
        <v>11583</v>
      </c>
      <c r="C23" s="18">
        <f>(210.0/B23*100)</f>
        <v/>
      </c>
      <c r="D23" s="19" t="n">
        <v>11373</v>
      </c>
      <c r="E23" s="18" t="n">
        <v>517.0864304200001</v>
      </c>
      <c r="F23" s="20" t="n">
        <v>4.76898304</v>
      </c>
      <c r="G23" s="18" t="n">
        <v>489.7169495</v>
      </c>
      <c r="H23" s="20" t="n">
        <v>2.91293098</v>
      </c>
      <c r="I23" s="18" t="s">
        <v>481</v>
      </c>
      <c r="J23" s="20" t="s">
        <v>481</v>
      </c>
      <c r="K23" s="18" t="s">
        <v>481</v>
      </c>
      <c r="L23" s="20" t="s">
        <v>481</v>
      </c>
      <c r="M23" s="18" t="s">
        <v>481</v>
      </c>
      <c r="N23" s="20" t="s">
        <v>481</v>
      </c>
      <c r="O23" s="18" t="s">
        <v>481</v>
      </c>
      <c r="P23" s="20" t="s">
        <v>481</v>
      </c>
      <c r="Q23" s="18" t="n">
        <v>448.17478608</v>
      </c>
      <c r="R23" s="20" t="n">
        <v>5.50616648</v>
      </c>
    </row>
    <row r="24" spans="1:18">
      <c r="A24" s="15" t="s">
        <v>499</v>
      </c>
      <c r="B24" s="17" t="n">
        <v>6647</v>
      </c>
      <c r="C24" s="18">
        <f>(7.0/B24*100)</f>
        <v/>
      </c>
      <c r="D24" s="19" t="n">
        <v>6640</v>
      </c>
      <c r="E24" s="18" t="n">
        <v>563.2499453299999</v>
      </c>
      <c r="F24" s="20" t="n">
        <v>3.68308344</v>
      </c>
      <c r="G24" s="18" t="n">
        <v>513.95045576</v>
      </c>
      <c r="H24" s="20" t="n">
        <v>2.91384635</v>
      </c>
      <c r="I24" s="18" t="s">
        <v>481</v>
      </c>
      <c r="J24" s="20" t="s">
        <v>481</v>
      </c>
      <c r="K24" s="18" t="s">
        <v>481</v>
      </c>
      <c r="L24" s="20" t="s">
        <v>481</v>
      </c>
      <c r="M24" s="18" t="s">
        <v>481</v>
      </c>
      <c r="N24" s="20" t="s">
        <v>481</v>
      </c>
      <c r="O24" s="18" t="s">
        <v>481</v>
      </c>
      <c r="P24" s="20" t="s">
        <v>481</v>
      </c>
      <c r="Q24" s="18" t="n">
        <v>496.20478207</v>
      </c>
      <c r="R24" s="20" t="n">
        <v>6.6300107</v>
      </c>
    </row>
    <row r="25" spans="1:18">
      <c r="A25" s="15" t="s">
        <v>500</v>
      </c>
      <c r="B25" s="17" t="n">
        <v>5581</v>
      </c>
      <c r="C25" s="18">
        <f>(24.0/B25*100)</f>
        <v/>
      </c>
      <c r="D25" s="19" t="n">
        <v>5557</v>
      </c>
      <c r="E25" s="18" t="n">
        <v>581.54415207</v>
      </c>
      <c r="F25" s="20" t="n">
        <v>7.04882581</v>
      </c>
      <c r="G25" s="18" t="n">
        <v>523.03429792</v>
      </c>
      <c r="H25" s="20" t="n">
        <v>3.51783494</v>
      </c>
      <c r="I25" s="18" t="s">
        <v>481</v>
      </c>
      <c r="J25" s="20" t="s">
        <v>481</v>
      </c>
      <c r="K25" s="18" t="s">
        <v>481</v>
      </c>
      <c r="L25" s="20" t="s">
        <v>481</v>
      </c>
      <c r="M25" s="18" t="s">
        <v>481</v>
      </c>
      <c r="N25" s="20" t="s">
        <v>481</v>
      </c>
      <c r="O25" s="18" t="s">
        <v>481</v>
      </c>
      <c r="P25" s="20" t="s">
        <v>481</v>
      </c>
      <c r="Q25" s="18" t="n">
        <v>504.55638843</v>
      </c>
      <c r="R25" s="20" t="n">
        <v>5.08842755</v>
      </c>
    </row>
    <row r="26" spans="1:18">
      <c r="A26" s="15" t="s">
        <v>501</v>
      </c>
      <c r="B26" s="17" t="n">
        <v>4869</v>
      </c>
      <c r="C26" s="18">
        <f>(32.0/B26*100)</f>
        <v/>
      </c>
      <c r="D26" s="19" t="n">
        <v>4837</v>
      </c>
      <c r="E26" s="18" t="n">
        <v>503.32154458</v>
      </c>
      <c r="F26" s="20" t="n">
        <v>3.29134681</v>
      </c>
      <c r="G26" s="18" t="n">
        <v>480.940852</v>
      </c>
      <c r="H26" s="20" t="n">
        <v>2.36439547</v>
      </c>
      <c r="I26" s="18" t="s">
        <v>481</v>
      </c>
      <c r="J26" s="20" t="s">
        <v>481</v>
      </c>
      <c r="K26" s="18" t="s">
        <v>481</v>
      </c>
      <c r="L26" s="20" t="s">
        <v>481</v>
      </c>
      <c r="M26" s="18" t="s">
        <v>481</v>
      </c>
      <c r="N26" s="20" t="s">
        <v>481</v>
      </c>
      <c r="O26" s="18" t="s">
        <v>481</v>
      </c>
      <c r="P26" s="20" t="s">
        <v>481</v>
      </c>
      <c r="Q26" s="18" t="n">
        <v>468.94038883</v>
      </c>
      <c r="R26" s="20" t="n">
        <v>3.57335768</v>
      </c>
    </row>
    <row r="27" spans="1:18">
      <c r="A27" s="15" t="s">
        <v>502</v>
      </c>
      <c r="B27" s="17" t="n">
        <v>5299</v>
      </c>
      <c r="C27" s="18">
        <f>(17.0/B27*100)</f>
        <v/>
      </c>
      <c r="D27" s="19" t="n">
        <v>5282</v>
      </c>
      <c r="E27" s="18" t="n">
        <v>527.21741038</v>
      </c>
      <c r="F27" s="20" t="n">
        <v>2.84212336</v>
      </c>
      <c r="G27" s="18" t="n">
        <v>477.46640162</v>
      </c>
      <c r="H27" s="20" t="n">
        <v>1.74739344</v>
      </c>
      <c r="I27" s="18" t="s">
        <v>481</v>
      </c>
      <c r="J27" s="20" t="s">
        <v>481</v>
      </c>
      <c r="K27" s="18" t="s">
        <v>481</v>
      </c>
      <c r="L27" s="20" t="s">
        <v>481</v>
      </c>
      <c r="M27" s="18" t="s">
        <v>481</v>
      </c>
      <c r="N27" s="20" t="s">
        <v>481</v>
      </c>
      <c r="O27" s="18" t="s">
        <v>481</v>
      </c>
      <c r="P27" s="20" t="s">
        <v>481</v>
      </c>
      <c r="Q27" s="18" t="n">
        <v>457.05131838</v>
      </c>
      <c r="R27" s="20" t="n">
        <v>3.49070964</v>
      </c>
    </row>
    <row r="28" spans="1:18">
      <c r="A28" s="15" t="s">
        <v>503</v>
      </c>
      <c r="B28" s="17" t="n">
        <v>7568</v>
      </c>
      <c r="C28" s="18">
        <f>(51.0/B28*100)</f>
        <v/>
      </c>
      <c r="D28" s="19" t="n">
        <v>7517</v>
      </c>
      <c r="E28" s="18" t="n">
        <v>433.64456198</v>
      </c>
      <c r="F28" s="20" t="n">
        <v>4.41425443</v>
      </c>
      <c r="G28" s="18" t="n">
        <v>407.62006394</v>
      </c>
      <c r="H28" s="20" t="n">
        <v>2.22248162</v>
      </c>
      <c r="I28" s="18" t="s">
        <v>481</v>
      </c>
      <c r="J28" s="20" t="s">
        <v>481</v>
      </c>
      <c r="K28" s="18" t="s">
        <v>481</v>
      </c>
      <c r="L28" s="20" t="s">
        <v>481</v>
      </c>
      <c r="M28" s="18" t="s">
        <v>481</v>
      </c>
      <c r="N28" s="20" t="s">
        <v>481</v>
      </c>
      <c r="O28" s="18" t="s">
        <v>481</v>
      </c>
      <c r="P28" s="20" t="s">
        <v>481</v>
      </c>
      <c r="Q28" s="18" t="n">
        <v>370.80865658</v>
      </c>
      <c r="R28" s="20" t="n">
        <v>5.28496918</v>
      </c>
    </row>
    <row r="29" spans="1:18">
      <c r="A29" s="15" t="s">
        <v>504</v>
      </c>
      <c r="B29" s="17" t="n">
        <v>5385</v>
      </c>
      <c r="C29" s="18">
        <f>(30.0/B29*100)</f>
        <v/>
      </c>
      <c r="D29" s="19" t="n">
        <v>5355</v>
      </c>
      <c r="E29" s="18" t="n">
        <v>537.90753402</v>
      </c>
      <c r="F29" s="20" t="n">
        <v>5.00621149</v>
      </c>
      <c r="G29" s="18" t="n">
        <v>517.43043974</v>
      </c>
      <c r="H29" s="20" t="n">
        <v>2.5327733</v>
      </c>
      <c r="I29" s="18" t="s">
        <v>481</v>
      </c>
      <c r="J29" s="20" t="s">
        <v>481</v>
      </c>
      <c r="K29" s="18" t="s">
        <v>481</v>
      </c>
      <c r="L29" s="20" t="s">
        <v>481</v>
      </c>
      <c r="M29" s="18" t="s">
        <v>481</v>
      </c>
      <c r="N29" s="20" t="s">
        <v>481</v>
      </c>
      <c r="O29" s="18" t="s">
        <v>481</v>
      </c>
      <c r="P29" s="20" t="s">
        <v>481</v>
      </c>
      <c r="Q29" s="18" t="n">
        <v>480.3251103</v>
      </c>
      <c r="R29" s="20" t="n">
        <v>4.3520131</v>
      </c>
    </row>
    <row r="30" spans="1:18">
      <c r="A30" s="15" t="s">
        <v>505</v>
      </c>
      <c r="B30" s="17" t="n">
        <v>4520</v>
      </c>
      <c r="C30" s="18">
        <f>(96.0/B30*100)</f>
        <v/>
      </c>
      <c r="D30" s="19" t="n">
        <v>4424</v>
      </c>
      <c r="E30" s="18" t="n">
        <v>535.40703634</v>
      </c>
      <c r="F30" s="20" t="n">
        <v>4.16851268</v>
      </c>
      <c r="G30" s="18" t="n">
        <v>496.43547422</v>
      </c>
      <c r="H30" s="20" t="n">
        <v>2.87969176</v>
      </c>
      <c r="I30" s="18" t="s">
        <v>481</v>
      </c>
      <c r="J30" s="20" t="s">
        <v>481</v>
      </c>
      <c r="K30" s="18" t="s">
        <v>481</v>
      </c>
      <c r="L30" s="20" t="s">
        <v>481</v>
      </c>
      <c r="M30" s="18" t="s">
        <v>481</v>
      </c>
      <c r="N30" s="20" t="s">
        <v>481</v>
      </c>
      <c r="O30" s="18" t="s">
        <v>481</v>
      </c>
      <c r="P30" s="20" t="s">
        <v>481</v>
      </c>
      <c r="Q30" s="18" t="n">
        <v>464.20626228</v>
      </c>
      <c r="R30" s="20" t="n">
        <v>3.79403986</v>
      </c>
    </row>
    <row r="31" spans="1:18">
      <c r="A31" s="15" t="s">
        <v>506</v>
      </c>
      <c r="B31" s="17" t="n">
        <v>5456</v>
      </c>
      <c r="C31" s="18">
        <f>(125.0/B31*100)</f>
        <v/>
      </c>
      <c r="D31" s="19" t="n">
        <v>5331</v>
      </c>
      <c r="E31" s="18" t="n">
        <v>516.97219824</v>
      </c>
      <c r="F31" s="20" t="n">
        <v>3.67670851</v>
      </c>
      <c r="G31" s="18" t="n">
        <v>505.26640735</v>
      </c>
      <c r="H31" s="20" t="n">
        <v>2.63942237</v>
      </c>
      <c r="I31" s="18" t="s">
        <v>481</v>
      </c>
      <c r="J31" s="20" t="s">
        <v>481</v>
      </c>
      <c r="K31" s="18" t="s">
        <v>481</v>
      </c>
      <c r="L31" s="20" t="s">
        <v>481</v>
      </c>
      <c r="M31" s="18" t="s">
        <v>481</v>
      </c>
      <c r="N31" s="20" t="s">
        <v>481</v>
      </c>
      <c r="O31" s="18" t="s">
        <v>481</v>
      </c>
      <c r="P31" s="20" t="s">
        <v>481</v>
      </c>
      <c r="Q31" s="18" t="n">
        <v>483.81465669</v>
      </c>
      <c r="R31" s="20" t="n">
        <v>3.2941086</v>
      </c>
    </row>
    <row r="32" spans="1:18">
      <c r="A32" s="15" t="s">
        <v>507</v>
      </c>
      <c r="B32" s="17" t="n">
        <v>4478</v>
      </c>
      <c r="C32" s="18">
        <f>(5.0/B32*100)</f>
        <v/>
      </c>
      <c r="D32" s="19" t="n">
        <v>4473</v>
      </c>
      <c r="E32" s="18" t="n">
        <v>546.41915926</v>
      </c>
      <c r="F32" s="20" t="n">
        <v>4.0712918</v>
      </c>
      <c r="G32" s="18" t="n">
        <v>493.87482472</v>
      </c>
      <c r="H32" s="20" t="n">
        <v>2.26852698</v>
      </c>
      <c r="I32" s="18" t="s">
        <v>481</v>
      </c>
      <c r="J32" s="20" t="s">
        <v>481</v>
      </c>
      <c r="K32" s="18" t="s">
        <v>481</v>
      </c>
      <c r="L32" s="20" t="s">
        <v>481</v>
      </c>
      <c r="M32" s="18" t="s">
        <v>481</v>
      </c>
      <c r="N32" s="20" t="s">
        <v>481</v>
      </c>
      <c r="O32" s="18" t="s">
        <v>481</v>
      </c>
      <c r="P32" s="20" t="s">
        <v>481</v>
      </c>
      <c r="Q32" s="18" t="n">
        <v>442.23209878</v>
      </c>
      <c r="R32" s="20" t="n">
        <v>14.4095469</v>
      </c>
    </row>
    <row r="33" spans="1:18">
      <c r="A33" s="15" t="s">
        <v>508</v>
      </c>
      <c r="B33" s="17" t="n">
        <v>7325</v>
      </c>
      <c r="C33" s="18">
        <f>(74.0/B33*100)</f>
        <v/>
      </c>
      <c r="D33" s="19" t="n">
        <v>7251</v>
      </c>
      <c r="E33" s="18" t="n">
        <v>535.572299</v>
      </c>
      <c r="F33" s="20" t="n">
        <v>5.19596597</v>
      </c>
      <c r="G33" s="18" t="n">
        <v>489.43329021</v>
      </c>
      <c r="H33" s="20" t="n">
        <v>2.48393841</v>
      </c>
      <c r="I33" s="18" t="s">
        <v>481</v>
      </c>
      <c r="J33" s="20" t="s">
        <v>481</v>
      </c>
      <c r="K33" s="18" t="s">
        <v>481</v>
      </c>
      <c r="L33" s="20" t="s">
        <v>481</v>
      </c>
      <c r="M33" s="18" t="s">
        <v>481</v>
      </c>
      <c r="N33" s="20" t="s">
        <v>481</v>
      </c>
      <c r="O33" s="18" t="s">
        <v>481</v>
      </c>
      <c r="P33" s="20" t="s">
        <v>481</v>
      </c>
      <c r="Q33" s="18" t="n">
        <v>457.08617457</v>
      </c>
      <c r="R33" s="20" t="n">
        <v>5.10651483</v>
      </c>
    </row>
    <row r="34" spans="1:18">
      <c r="A34" s="15" t="s">
        <v>509</v>
      </c>
      <c r="B34" s="17" t="n">
        <v>6350</v>
      </c>
      <c r="C34" s="18">
        <f>(65.0/B34*100)</f>
        <v/>
      </c>
      <c r="D34" s="19" t="n">
        <v>6285</v>
      </c>
      <c r="E34" s="18" t="n">
        <v>515.6027908999999</v>
      </c>
      <c r="F34" s="20" t="n">
        <v>4.83436164</v>
      </c>
      <c r="G34" s="18" t="n">
        <v>476.04748965</v>
      </c>
      <c r="H34" s="20" t="n">
        <v>2.65060228</v>
      </c>
      <c r="I34" s="18" t="s">
        <v>481</v>
      </c>
      <c r="J34" s="20" t="s">
        <v>481</v>
      </c>
      <c r="K34" s="18" t="s">
        <v>481</v>
      </c>
      <c r="L34" s="20" t="s">
        <v>481</v>
      </c>
      <c r="M34" s="18" t="s">
        <v>481</v>
      </c>
      <c r="N34" s="20" t="s">
        <v>481</v>
      </c>
      <c r="O34" s="18" t="s">
        <v>481</v>
      </c>
      <c r="P34" s="20" t="s">
        <v>481</v>
      </c>
      <c r="Q34" s="18" t="n">
        <v>417.46646529</v>
      </c>
      <c r="R34" s="20" t="n">
        <v>5.25268789</v>
      </c>
    </row>
    <row r="35" spans="1:18">
      <c r="A35" s="15" t="s">
        <v>510</v>
      </c>
      <c r="B35" s="17" t="n">
        <v>6406</v>
      </c>
      <c r="C35" s="18">
        <f>(36.0/B35*100)</f>
        <v/>
      </c>
      <c r="D35" s="19" t="n">
        <v>6370</v>
      </c>
      <c r="E35" s="18" t="n">
        <v>533.59408895</v>
      </c>
      <c r="F35" s="20" t="n">
        <v>3.26626318</v>
      </c>
      <c r="G35" s="18" t="n">
        <v>509.11428139</v>
      </c>
      <c r="H35" s="20" t="n">
        <v>1.70466298</v>
      </c>
      <c r="I35" s="18" t="s">
        <v>481</v>
      </c>
      <c r="J35" s="20" t="s">
        <v>481</v>
      </c>
      <c r="K35" s="18" t="s">
        <v>481</v>
      </c>
      <c r="L35" s="20" t="s">
        <v>481</v>
      </c>
      <c r="M35" s="18" t="s">
        <v>481</v>
      </c>
      <c r="N35" s="20" t="s">
        <v>481</v>
      </c>
      <c r="O35" s="18" t="s">
        <v>481</v>
      </c>
      <c r="P35" s="20" t="s">
        <v>481</v>
      </c>
      <c r="Q35" s="18" t="n">
        <v>474.93755661</v>
      </c>
      <c r="R35" s="20" t="n">
        <v>3.92130721</v>
      </c>
    </row>
    <row r="36" spans="1:18">
      <c r="A36" s="15" t="s">
        <v>511</v>
      </c>
      <c r="B36" s="17" t="n">
        <v>6736</v>
      </c>
      <c r="C36" s="18">
        <f>(26.0/B36*100)</f>
        <v/>
      </c>
      <c r="D36" s="19" t="n">
        <v>6710</v>
      </c>
      <c r="E36" s="18" t="n">
        <v>520.32407675</v>
      </c>
      <c r="F36" s="20" t="n">
        <v>3.19305324</v>
      </c>
      <c r="G36" s="18" t="n">
        <v>476.83053132</v>
      </c>
      <c r="H36" s="20" t="n">
        <v>2.23863286</v>
      </c>
      <c r="I36" s="18" t="s">
        <v>481</v>
      </c>
      <c r="J36" s="20" t="s">
        <v>481</v>
      </c>
      <c r="K36" s="18" t="s">
        <v>481</v>
      </c>
      <c r="L36" s="20" t="s">
        <v>481</v>
      </c>
      <c r="M36" s="18" t="s">
        <v>481</v>
      </c>
      <c r="N36" s="20" t="s">
        <v>481</v>
      </c>
      <c r="O36" s="18" t="s">
        <v>481</v>
      </c>
      <c r="P36" s="20" t="s">
        <v>481</v>
      </c>
      <c r="Q36" s="18" t="n">
        <v>460.87444277</v>
      </c>
      <c r="R36" s="20" t="n">
        <v>4.19381056</v>
      </c>
    </row>
    <row r="37" spans="1:18">
      <c r="A37" s="15" t="s">
        <v>512</v>
      </c>
      <c r="B37" s="17" t="n">
        <v>5458</v>
      </c>
      <c r="C37" s="18">
        <f>(62.0/B37*100)</f>
        <v/>
      </c>
      <c r="D37" s="19" t="n">
        <v>5396</v>
      </c>
      <c r="E37" s="18" t="n">
        <v>520.14991649</v>
      </c>
      <c r="F37" s="20" t="n">
        <v>4.43934211</v>
      </c>
      <c r="G37" s="18" t="n">
        <v>490.22522371</v>
      </c>
      <c r="H37" s="20" t="n">
        <v>2.87968775</v>
      </c>
      <c r="I37" s="18" t="s">
        <v>481</v>
      </c>
      <c r="J37" s="20" t="s">
        <v>481</v>
      </c>
      <c r="K37" s="18" t="s">
        <v>481</v>
      </c>
      <c r="L37" s="20" t="s">
        <v>481</v>
      </c>
      <c r="M37" s="18" t="s">
        <v>481</v>
      </c>
      <c r="N37" s="20" t="s">
        <v>481</v>
      </c>
      <c r="O37" s="18" t="s">
        <v>481</v>
      </c>
      <c r="P37" s="20" t="s">
        <v>481</v>
      </c>
      <c r="Q37" s="18" t="n">
        <v>459.54146781</v>
      </c>
      <c r="R37" s="20" t="n">
        <v>5.03897476</v>
      </c>
    </row>
    <row r="38" spans="1:18">
      <c r="A38" s="15" t="s">
        <v>513</v>
      </c>
      <c r="B38" s="17" t="n">
        <v>5860</v>
      </c>
      <c r="C38" s="18">
        <f>(16.0/B38*100)</f>
        <v/>
      </c>
      <c r="D38" s="19" t="n">
        <v>5844</v>
      </c>
      <c r="E38" s="18" t="n">
        <v>553.80787431</v>
      </c>
      <c r="F38" s="20" t="n">
        <v>4.65001385</v>
      </c>
      <c r="G38" s="18" t="n">
        <v>520.21122514</v>
      </c>
      <c r="H38" s="20" t="n">
        <v>2.88265082</v>
      </c>
      <c r="I38" s="18" t="s">
        <v>481</v>
      </c>
      <c r="J38" s="20" t="s">
        <v>481</v>
      </c>
      <c r="K38" s="18" t="s">
        <v>481</v>
      </c>
      <c r="L38" s="20" t="s">
        <v>481</v>
      </c>
      <c r="M38" s="18" t="s">
        <v>481</v>
      </c>
      <c r="N38" s="20" t="s">
        <v>481</v>
      </c>
      <c r="O38" s="18" t="s">
        <v>481</v>
      </c>
      <c r="P38" s="20" t="s">
        <v>481</v>
      </c>
      <c r="Q38" s="18" t="n">
        <v>475.92400204</v>
      </c>
      <c r="R38" s="20" t="n">
        <v>4.85472045</v>
      </c>
    </row>
    <row r="39" spans="1:18">
      <c r="A39" s="15" t="s">
        <v>514</v>
      </c>
      <c r="B39" s="17" t="n">
        <v>5895</v>
      </c>
      <c r="C39" s="18">
        <f>(30.0/B39*100)</f>
        <v/>
      </c>
      <c r="D39" s="19" t="n">
        <v>5865</v>
      </c>
      <c r="E39" s="18" t="n">
        <v>458.76503121</v>
      </c>
      <c r="F39" s="20" t="n">
        <v>8.081875569999999</v>
      </c>
      <c r="G39" s="18" t="n">
        <v>419.53568364</v>
      </c>
      <c r="H39" s="20" t="n">
        <v>3.97673297</v>
      </c>
      <c r="I39" s="18" t="s">
        <v>481</v>
      </c>
      <c r="J39" s="20" t="s">
        <v>481</v>
      </c>
      <c r="K39" s="18" t="s">
        <v>481</v>
      </c>
      <c r="L39" s="20" t="s">
        <v>481</v>
      </c>
      <c r="M39" s="18" t="s">
        <v>481</v>
      </c>
      <c r="N39" s="20" t="s">
        <v>481</v>
      </c>
      <c r="O39" s="18" t="s">
        <v>481</v>
      </c>
      <c r="P39" s="20" t="s">
        <v>481</v>
      </c>
      <c r="Q39" s="18" t="n">
        <v>377.94426921</v>
      </c>
      <c r="R39" s="20" t="n">
        <v>6.38889184</v>
      </c>
    </row>
    <row r="40" spans="1:18">
      <c r="A40" s="15" t="s">
        <v>515</v>
      </c>
      <c r="B40" s="17" t="n">
        <v>14157</v>
      </c>
      <c r="C40" s="18">
        <f>(263.0/B40*100)</f>
        <v/>
      </c>
      <c r="D40" s="19" t="n">
        <v>13894</v>
      </c>
      <c r="E40" s="18" t="n">
        <v>527.00601105</v>
      </c>
      <c r="F40" s="20" t="n">
        <v>3.94223387</v>
      </c>
      <c r="G40" s="18" t="n">
        <v>497.29286633</v>
      </c>
      <c r="H40" s="20" t="n">
        <v>2.51719712</v>
      </c>
      <c r="I40" s="18" t="s">
        <v>481</v>
      </c>
      <c r="J40" s="20" t="s">
        <v>481</v>
      </c>
      <c r="K40" s="18" t="s">
        <v>481</v>
      </c>
      <c r="L40" s="20" t="s">
        <v>481</v>
      </c>
      <c r="M40" s="18" t="s">
        <v>481</v>
      </c>
      <c r="N40" s="20" t="s">
        <v>481</v>
      </c>
      <c r="O40" s="18" t="s">
        <v>481</v>
      </c>
      <c r="P40" s="20" t="s">
        <v>481</v>
      </c>
      <c r="Q40" s="18" t="n">
        <v>454.04987653</v>
      </c>
      <c r="R40" s="20" t="n">
        <v>3.16700845</v>
      </c>
    </row>
    <row r="41" spans="1:18">
      <c r="A41" s="15" t="s">
        <v>516</v>
      </c>
      <c r="B41" s="17" t="n">
        <v>5712</v>
      </c>
      <c r="C41" s="18">
        <f>(40.0/B41*100)</f>
        <v/>
      </c>
      <c r="D41" s="19" t="n">
        <v>5672</v>
      </c>
      <c r="E41" s="18" t="n">
        <v>508.86102102</v>
      </c>
      <c r="F41" s="20" t="n">
        <v>3.65113106</v>
      </c>
      <c r="G41" s="18" t="n">
        <v>458.06379331</v>
      </c>
      <c r="H41" s="20" t="n">
        <v>3.32229335</v>
      </c>
      <c r="I41" s="18" t="s">
        <v>481</v>
      </c>
      <c r="J41" s="20" t="s">
        <v>481</v>
      </c>
      <c r="K41" s="18" t="s">
        <v>481</v>
      </c>
      <c r="L41" s="20" t="s">
        <v>481</v>
      </c>
      <c r="M41" s="18" t="s">
        <v>481</v>
      </c>
      <c r="N41" s="20" t="s">
        <v>481</v>
      </c>
      <c r="O41" s="18" t="s">
        <v>481</v>
      </c>
      <c r="P41" s="20" t="s">
        <v>481</v>
      </c>
      <c r="Q41" s="18" t="n">
        <v>442.95413225</v>
      </c>
      <c r="R41" s="20" t="n">
        <v>5.40839125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364.31662034</v>
      </c>
      <c r="F45" s="20" t="n">
        <v>8.929787920000001</v>
      </c>
      <c r="G45" s="18" t="n">
        <v>366.36263532</v>
      </c>
      <c r="H45" s="20" t="n">
        <v>3.35170752</v>
      </c>
      <c r="I45" s="18" t="s">
        <v>481</v>
      </c>
      <c r="J45" s="20" t="s">
        <v>481</v>
      </c>
      <c r="K45" s="18" t="s">
        <v>481</v>
      </c>
      <c r="L45" s="20" t="s">
        <v>481</v>
      </c>
      <c r="M45" s="18" t="n">
        <v>350.43547259</v>
      </c>
      <c r="N45" s="20" t="n">
        <v>41.41352164</v>
      </c>
      <c r="O45" s="18" t="n">
        <v>321.10204627</v>
      </c>
      <c r="P45" s="20" t="n">
        <v>22.26141994</v>
      </c>
      <c r="Q45" s="18" t="n">
        <v>352.68803901</v>
      </c>
      <c r="R45" s="20" t="n">
        <v>3.49341956</v>
      </c>
    </row>
    <row r="46" spans="1:18">
      <c r="A46" s="15" t="s">
        <v>521</v>
      </c>
      <c r="B46" s="17" t="n">
        <v>23141</v>
      </c>
      <c r="C46" s="18">
        <f>(1129.0/B46*100)</f>
        <v/>
      </c>
      <c r="D46" s="19" t="n">
        <v>22012</v>
      </c>
      <c r="E46" s="18" t="n">
        <v>428.24057609</v>
      </c>
      <c r="F46" s="20" t="n">
        <v>6.12254102</v>
      </c>
      <c r="G46" s="18" t="n">
        <v>378.17847464</v>
      </c>
      <c r="H46" s="20" t="n">
        <v>2.60774256</v>
      </c>
      <c r="I46" s="18" t="s">
        <v>481</v>
      </c>
      <c r="J46" s="20" t="s">
        <v>481</v>
      </c>
      <c r="K46" s="18" t="s">
        <v>481</v>
      </c>
      <c r="L46" s="20" t="s">
        <v>481</v>
      </c>
      <c r="M46" s="18" t="s">
        <v>481</v>
      </c>
      <c r="N46" s="20" t="s">
        <v>481</v>
      </c>
      <c r="O46" s="18" t="s">
        <v>481</v>
      </c>
      <c r="P46" s="20" t="s">
        <v>481</v>
      </c>
      <c r="Q46" s="18" t="n">
        <v>346.9709971</v>
      </c>
      <c r="R46" s="20" t="n">
        <v>4.38819683</v>
      </c>
    </row>
    <row r="47" spans="1:18">
      <c r="A47" s="15" t="s">
        <v>522</v>
      </c>
      <c r="B47" s="17" t="n">
        <v>5928</v>
      </c>
      <c r="C47" s="18">
        <f>(70.0/B47*100)</f>
        <v/>
      </c>
      <c r="D47" s="19" t="n">
        <v>5858</v>
      </c>
      <c r="E47" s="18" t="n">
        <v>478.38386781</v>
      </c>
      <c r="F47" s="20" t="n">
        <v>5.1578811</v>
      </c>
      <c r="G47" s="18" t="n">
        <v>436.00669085</v>
      </c>
      <c r="H47" s="20" t="n">
        <v>3.94610434</v>
      </c>
      <c r="I47" s="18" t="s">
        <v>481</v>
      </c>
      <c r="J47" s="20" t="s">
        <v>481</v>
      </c>
      <c r="K47" s="18" t="s">
        <v>481</v>
      </c>
      <c r="L47" s="20" t="s">
        <v>481</v>
      </c>
      <c r="M47" s="18" t="s">
        <v>481</v>
      </c>
      <c r="N47" s="20" t="s">
        <v>481</v>
      </c>
      <c r="O47" s="18" t="s">
        <v>481</v>
      </c>
      <c r="P47" s="20" t="s">
        <v>481</v>
      </c>
      <c r="Q47" s="18" t="n">
        <v>406.50482469</v>
      </c>
      <c r="R47" s="20" t="n">
        <v>5.31383956</v>
      </c>
    </row>
    <row r="48" spans="1:18">
      <c r="A48" s="15" t="s">
        <v>523</v>
      </c>
      <c r="B48" s="17" t="n">
        <v>9841</v>
      </c>
      <c r="C48" s="18">
        <f>(7.0/B48*100)</f>
        <v/>
      </c>
      <c r="D48" s="19" t="n">
        <v>9834</v>
      </c>
      <c r="E48" s="18" t="n">
        <v>578.82417614</v>
      </c>
      <c r="F48" s="20" t="n">
        <v>10.71961147</v>
      </c>
      <c r="G48" s="18" t="n">
        <v>527.18537498</v>
      </c>
      <c r="H48" s="20" t="n">
        <v>4.6616744</v>
      </c>
      <c r="I48" s="18" t="s">
        <v>481</v>
      </c>
      <c r="J48" s="20" t="s">
        <v>481</v>
      </c>
      <c r="K48" s="18" t="s">
        <v>481</v>
      </c>
      <c r="L48" s="20" t="s">
        <v>481</v>
      </c>
      <c r="M48" s="18" t="s">
        <v>481</v>
      </c>
      <c r="N48" s="20" t="s">
        <v>481</v>
      </c>
      <c r="O48" s="18" t="s">
        <v>481</v>
      </c>
      <c r="P48" s="20" t="s">
        <v>481</v>
      </c>
      <c r="Q48" s="18" t="n">
        <v>477.18423358</v>
      </c>
      <c r="R48" s="20" t="n">
        <v>10.80754584</v>
      </c>
    </row>
    <row r="49" spans="1:18">
      <c r="A49" s="15" t="s">
        <v>524</v>
      </c>
      <c r="B49" s="17" t="n">
        <v>6349</v>
      </c>
      <c r="C49" s="18">
        <f>(56.0/B49*100)</f>
        <v/>
      </c>
      <c r="D49" s="19" t="n">
        <v>6293</v>
      </c>
      <c r="E49" s="18" t="n">
        <v>446.59164076</v>
      </c>
      <c r="F49" s="20" t="n">
        <v>5.46728524</v>
      </c>
      <c r="G49" s="18" t="n">
        <v>408.349905</v>
      </c>
      <c r="H49" s="20" t="n">
        <v>3.09208551</v>
      </c>
      <c r="I49" s="18" t="s">
        <v>481</v>
      </c>
      <c r="J49" s="20" t="s">
        <v>481</v>
      </c>
      <c r="K49" s="18" t="s">
        <v>481</v>
      </c>
      <c r="L49" s="20" t="s">
        <v>481</v>
      </c>
      <c r="M49" s="18" t="s">
        <v>481</v>
      </c>
      <c r="N49" s="20" t="s">
        <v>481</v>
      </c>
      <c r="O49" s="18" t="n">
        <v>368.9728</v>
      </c>
      <c r="P49" s="20" t="n">
        <v>31.23032614</v>
      </c>
      <c r="Q49" s="18" t="n">
        <v>382.88189608</v>
      </c>
      <c r="R49" s="20" t="n">
        <v>4.89435566</v>
      </c>
    </row>
    <row r="50" spans="1:18">
      <c r="A50" s="15" t="s">
        <v>525</v>
      </c>
      <c r="B50" s="17" t="n">
        <v>11795</v>
      </c>
      <c r="C50" s="18">
        <f>(218.0/B50*100)</f>
        <v/>
      </c>
      <c r="D50" s="19" t="n">
        <v>11577</v>
      </c>
      <c r="E50" s="18" t="n">
        <v>416.94697601</v>
      </c>
      <c r="F50" s="20" t="n">
        <v>5.41751561</v>
      </c>
      <c r="G50" s="18" t="n">
        <v>385.85521473</v>
      </c>
      <c r="H50" s="20" t="n">
        <v>2.2744083</v>
      </c>
      <c r="I50" s="18" t="s">
        <v>481</v>
      </c>
      <c r="J50" s="20" t="s">
        <v>481</v>
      </c>
      <c r="K50" s="18" t="s">
        <v>481</v>
      </c>
      <c r="L50" s="20" t="s">
        <v>481</v>
      </c>
      <c r="M50" s="18" t="s">
        <v>481</v>
      </c>
      <c r="N50" s="20" t="s">
        <v>481</v>
      </c>
      <c r="O50" s="18" t="s">
        <v>481</v>
      </c>
      <c r="P50" s="20" t="s">
        <v>481</v>
      </c>
      <c r="Q50" s="18" t="n">
        <v>363.43485787</v>
      </c>
      <c r="R50" s="20" t="n">
        <v>5.03279078</v>
      </c>
    </row>
    <row r="51" spans="1:18">
      <c r="A51" s="15" t="s">
        <v>526</v>
      </c>
      <c r="B51" s="17" t="n">
        <v>6866</v>
      </c>
      <c r="C51" s="18">
        <f>(116.0/B51*100)</f>
        <v/>
      </c>
      <c r="D51" s="19" t="n">
        <v>6750</v>
      </c>
      <c r="E51" s="18" t="n">
        <v>428.53371767</v>
      </c>
      <c r="F51" s="20" t="n">
        <v>3.95498755</v>
      </c>
      <c r="G51" s="18" t="n">
        <v>397.9965767</v>
      </c>
      <c r="H51" s="20" t="n">
        <v>2.46713885</v>
      </c>
      <c r="I51" s="18" t="s">
        <v>481</v>
      </c>
      <c r="J51" s="20" t="s">
        <v>481</v>
      </c>
      <c r="K51" s="18" t="s">
        <v>481</v>
      </c>
      <c r="L51" s="20" t="s">
        <v>481</v>
      </c>
      <c r="M51" s="18" t="s">
        <v>481</v>
      </c>
      <c r="N51" s="20" t="s">
        <v>481</v>
      </c>
      <c r="O51" s="18" t="s">
        <v>481</v>
      </c>
      <c r="P51" s="20" t="s">
        <v>481</v>
      </c>
      <c r="Q51" s="18" t="n">
        <v>372.25202956</v>
      </c>
      <c r="R51" s="20" t="n">
        <v>3.5221457</v>
      </c>
    </row>
    <row r="52" spans="1:18">
      <c r="A52" s="15" t="s">
        <v>527</v>
      </c>
      <c r="B52" s="17" t="n">
        <v>5809</v>
      </c>
      <c r="C52" s="18">
        <f>(71.0/B52*100)</f>
        <v/>
      </c>
      <c r="D52" s="19" t="n">
        <v>5738</v>
      </c>
      <c r="E52" s="18" t="n">
        <v>502.93221075</v>
      </c>
      <c r="F52" s="20" t="n">
        <v>5.01188846</v>
      </c>
      <c r="G52" s="18" t="n">
        <v>462.76189605</v>
      </c>
      <c r="H52" s="20" t="n">
        <v>2.65106204</v>
      </c>
      <c r="I52" s="18" t="s">
        <v>481</v>
      </c>
      <c r="J52" s="20" t="s">
        <v>481</v>
      </c>
      <c r="K52" s="18" t="s">
        <v>481</v>
      </c>
      <c r="L52" s="20" t="s">
        <v>481</v>
      </c>
      <c r="M52" s="18" t="s">
        <v>481</v>
      </c>
      <c r="N52" s="20" t="s">
        <v>481</v>
      </c>
      <c r="O52" s="18" t="s">
        <v>481</v>
      </c>
      <c r="P52" s="20" t="s">
        <v>481</v>
      </c>
      <c r="Q52" s="18" t="n">
        <v>415.59952798</v>
      </c>
      <c r="R52" s="20" t="n">
        <v>5.23420438</v>
      </c>
    </row>
    <row r="53" spans="1:18">
      <c r="A53" s="15" t="s">
        <v>528</v>
      </c>
      <c r="B53" s="17" t="n">
        <v>5571</v>
      </c>
      <c r="C53" s="18">
        <f>(84.0/B53*100)</f>
        <v/>
      </c>
      <c r="D53" s="19" t="n">
        <v>5487</v>
      </c>
      <c r="E53" s="18" t="n">
        <v>471.22298717</v>
      </c>
      <c r="F53" s="20" t="n">
        <v>3.01129514</v>
      </c>
      <c r="G53" s="18" t="n">
        <v>427.40059316</v>
      </c>
      <c r="H53" s="20" t="n">
        <v>2.6389675</v>
      </c>
      <c r="I53" s="18" t="s">
        <v>481</v>
      </c>
      <c r="J53" s="20" t="s">
        <v>481</v>
      </c>
      <c r="K53" s="18" t="s">
        <v>481</v>
      </c>
      <c r="L53" s="20" t="s">
        <v>481</v>
      </c>
      <c r="M53" s="18" t="s">
        <v>481</v>
      </c>
      <c r="N53" s="20" t="s">
        <v>481</v>
      </c>
      <c r="O53" s="18" t="s">
        <v>481</v>
      </c>
      <c r="P53" s="20" t="s">
        <v>481</v>
      </c>
      <c r="Q53" s="18" t="n">
        <v>400.15167804</v>
      </c>
      <c r="R53" s="20" t="n">
        <v>3.73431156</v>
      </c>
    </row>
    <row r="54" spans="1:18">
      <c r="A54" s="15" t="s">
        <v>529</v>
      </c>
      <c r="B54" s="17" t="n">
        <v>4740</v>
      </c>
      <c r="C54" s="18">
        <f>(38.0/B54*100)</f>
        <v/>
      </c>
      <c r="D54" s="19" t="n">
        <v>4702</v>
      </c>
      <c r="E54" s="18" t="n">
        <v>348.68240072</v>
      </c>
      <c r="F54" s="20" t="n">
        <v>5.10242853</v>
      </c>
      <c r="G54" s="18" t="n">
        <v>334.93461618</v>
      </c>
      <c r="H54" s="20" t="n">
        <v>3.25994315</v>
      </c>
      <c r="I54" s="18" t="s">
        <v>481</v>
      </c>
      <c r="J54" s="20" t="s">
        <v>481</v>
      </c>
      <c r="K54" s="18" t="s">
        <v>481</v>
      </c>
      <c r="L54" s="20" t="s">
        <v>481</v>
      </c>
      <c r="M54" s="18" t="s">
        <v>481</v>
      </c>
      <c r="N54" s="20" t="s">
        <v>481</v>
      </c>
      <c r="O54" s="18" t="s">
        <v>481</v>
      </c>
      <c r="P54" s="20" t="s">
        <v>481</v>
      </c>
      <c r="Q54" s="18" t="n">
        <v>303.68949264</v>
      </c>
      <c r="R54" s="20" t="n">
        <v>3.3792523</v>
      </c>
    </row>
    <row r="55" spans="1:18">
      <c r="A55" s="15" t="s">
        <v>530</v>
      </c>
      <c r="B55" s="17" t="n">
        <v>5316</v>
      </c>
      <c r="C55" s="18">
        <f>(22.0/B55*100)</f>
        <v/>
      </c>
      <c r="D55" s="19" t="n">
        <v>5294</v>
      </c>
      <c r="E55" s="18" t="n">
        <v>437.92421353</v>
      </c>
      <c r="F55" s="20" t="n">
        <v>3.97013408</v>
      </c>
      <c r="G55" s="18" t="n">
        <v>389.26785123</v>
      </c>
      <c r="H55" s="20" t="n">
        <v>3.94819958</v>
      </c>
      <c r="I55" s="18" t="s">
        <v>481</v>
      </c>
      <c r="J55" s="20" t="s">
        <v>481</v>
      </c>
      <c r="K55" s="18" t="s">
        <v>481</v>
      </c>
      <c r="L55" s="20" t="s">
        <v>481</v>
      </c>
      <c r="M55" s="18" t="s">
        <v>481</v>
      </c>
      <c r="N55" s="20" t="s">
        <v>481</v>
      </c>
      <c r="O55" s="18" t="n">
        <v>382.06216604</v>
      </c>
      <c r="P55" s="20" t="n">
        <v>23.33365987</v>
      </c>
      <c r="Q55" s="18" t="n">
        <v>388.79202798</v>
      </c>
      <c r="R55" s="20" t="n">
        <v>3.45371866</v>
      </c>
    </row>
    <row r="56" spans="1:18">
      <c r="A56" s="15" t="s">
        <v>531</v>
      </c>
      <c r="B56" s="17" t="n">
        <v>5359</v>
      </c>
      <c r="C56" s="18">
        <f>(76.0/B56*100)</f>
        <v/>
      </c>
      <c r="D56" s="19" t="n">
        <v>5283</v>
      </c>
      <c r="E56" s="18" t="n">
        <v>586.16508379</v>
      </c>
      <c r="F56" s="20" t="n">
        <v>5.02910186</v>
      </c>
      <c r="G56" s="18" t="n">
        <v>543.41796847</v>
      </c>
      <c r="H56" s="20" t="n">
        <v>3.00201273</v>
      </c>
      <c r="I56" s="18" t="s">
        <v>481</v>
      </c>
      <c r="J56" s="20" t="s">
        <v>481</v>
      </c>
      <c r="K56" s="18" t="s">
        <v>481</v>
      </c>
      <c r="L56" s="20" t="s">
        <v>481</v>
      </c>
      <c r="M56" s="18" t="s">
        <v>481</v>
      </c>
      <c r="N56" s="20" t="s">
        <v>481</v>
      </c>
      <c r="O56" s="18" t="s">
        <v>481</v>
      </c>
      <c r="P56" s="20" t="s">
        <v>481</v>
      </c>
      <c r="Q56" s="18" t="n">
        <v>514.7234558</v>
      </c>
      <c r="R56" s="20" t="n">
        <v>7.04529484</v>
      </c>
    </row>
    <row r="57" spans="1:18">
      <c r="A57" s="15" t="s">
        <v>532</v>
      </c>
      <c r="B57" s="17" t="n">
        <v>6513</v>
      </c>
      <c r="C57" s="18">
        <f>(0.0/B57*100)</f>
        <v/>
      </c>
      <c r="D57" s="19" t="n">
        <v>6513</v>
      </c>
      <c r="E57" s="18" t="n">
        <v>445.84892762</v>
      </c>
      <c r="F57" s="20" t="n">
        <v>7.47880687</v>
      </c>
      <c r="G57" s="18" t="n">
        <v>380.49628754</v>
      </c>
      <c r="H57" s="20" t="n">
        <v>3.25833922</v>
      </c>
      <c r="I57" s="18" t="s">
        <v>481</v>
      </c>
      <c r="J57" s="20" t="s">
        <v>481</v>
      </c>
      <c r="K57" s="18" t="s">
        <v>481</v>
      </c>
      <c r="L57" s="20" t="s">
        <v>481</v>
      </c>
      <c r="M57" s="18" t="n">
        <v>433.4827</v>
      </c>
      <c r="N57" s="20" t="n">
        <v>28.75093079</v>
      </c>
      <c r="O57" s="18" t="n">
        <v>422.01216031</v>
      </c>
      <c r="P57" s="20" t="n">
        <v>26.66925392</v>
      </c>
      <c r="Q57" s="18" t="n">
        <v>379.64523095</v>
      </c>
      <c r="R57" s="20" t="n">
        <v>5.41436696</v>
      </c>
    </row>
    <row r="58" spans="1:18">
      <c r="A58" s="15" t="s">
        <v>533</v>
      </c>
      <c r="B58" s="17" t="n">
        <v>7267</v>
      </c>
      <c r="C58" s="18">
        <f>(10.0/B58*100)</f>
        <v/>
      </c>
      <c r="D58" s="19" t="n">
        <v>7257</v>
      </c>
      <c r="E58" s="18" t="n">
        <v>413.34644141</v>
      </c>
      <c r="F58" s="20" t="n">
        <v>3.54228914</v>
      </c>
      <c r="G58" s="18" t="n">
        <v>375.39525193</v>
      </c>
      <c r="H58" s="20" t="n">
        <v>3.21977928</v>
      </c>
      <c r="I58" s="18" t="s">
        <v>481</v>
      </c>
      <c r="J58" s="20" t="s">
        <v>481</v>
      </c>
      <c r="K58" s="18" t="s">
        <v>481</v>
      </c>
      <c r="L58" s="20" t="s">
        <v>481</v>
      </c>
      <c r="M58" s="18" t="s">
        <v>481</v>
      </c>
      <c r="N58" s="20" t="s">
        <v>481</v>
      </c>
      <c r="O58" s="18" t="n">
        <v>229.89405272</v>
      </c>
      <c r="P58" s="20" t="n">
        <v>28.14598451</v>
      </c>
      <c r="Q58" s="18" t="n">
        <v>366.8634313</v>
      </c>
      <c r="R58" s="20" t="n">
        <v>4.14473023</v>
      </c>
    </row>
    <row r="59" spans="1:18">
      <c r="A59" s="15" t="s">
        <v>534</v>
      </c>
      <c r="B59" s="17" t="n">
        <v>4826</v>
      </c>
      <c r="C59" s="18">
        <f>(26.0/B59*100)</f>
        <v/>
      </c>
      <c r="D59" s="19" t="n">
        <v>4800</v>
      </c>
      <c r="E59" s="18" t="n">
        <v>381.04426046</v>
      </c>
      <c r="F59" s="20" t="n">
        <v>3.39649082</v>
      </c>
      <c r="G59" s="18" t="n">
        <v>363.4477167</v>
      </c>
      <c r="H59" s="20" t="n">
        <v>1.94759361</v>
      </c>
      <c r="I59" s="18" t="s">
        <v>481</v>
      </c>
      <c r="J59" s="20" t="s">
        <v>481</v>
      </c>
      <c r="K59" s="18" t="s">
        <v>481</v>
      </c>
      <c r="L59" s="20" t="s">
        <v>481</v>
      </c>
      <c r="M59" s="18" t="s">
        <v>481</v>
      </c>
      <c r="N59" s="20" t="s">
        <v>481</v>
      </c>
      <c r="O59" s="18" t="n">
        <v>308.83230669</v>
      </c>
      <c r="P59" s="20" t="n">
        <v>18.92653063</v>
      </c>
      <c r="Q59" s="18" t="n">
        <v>333.94370044</v>
      </c>
      <c r="R59" s="20" t="n">
        <v>3.35739459</v>
      </c>
    </row>
    <row r="60" spans="1:18">
      <c r="A60" s="15" t="s">
        <v>535</v>
      </c>
      <c r="B60" s="17" t="n">
        <v>4546</v>
      </c>
      <c r="C60" s="18">
        <f>(15.0/B60*100)</f>
        <v/>
      </c>
      <c r="D60" s="19" t="n">
        <v>4531</v>
      </c>
      <c r="E60" s="18" t="n">
        <v>425.37366905</v>
      </c>
      <c r="F60" s="20" t="n">
        <v>8.61144451</v>
      </c>
      <c r="G60" s="18" t="n">
        <v>394.04379347</v>
      </c>
      <c r="H60" s="20" t="n">
        <v>3.73667615</v>
      </c>
      <c r="I60" s="18" t="s">
        <v>481</v>
      </c>
      <c r="J60" s="20" t="s">
        <v>481</v>
      </c>
      <c r="K60" s="18" t="s">
        <v>481</v>
      </c>
      <c r="L60" s="20" t="s">
        <v>481</v>
      </c>
      <c r="M60" s="18" t="s">
        <v>481</v>
      </c>
      <c r="N60" s="20" t="s">
        <v>481</v>
      </c>
      <c r="O60" s="18" t="n">
        <v>390.17642787</v>
      </c>
      <c r="P60" s="20" t="n">
        <v>58.29593007</v>
      </c>
      <c r="Q60" s="18" t="n">
        <v>385.72145696</v>
      </c>
      <c r="R60" s="20" t="n">
        <v>5.66094068</v>
      </c>
    </row>
    <row r="61" spans="1:18">
      <c r="A61" s="15" t="s">
        <v>536</v>
      </c>
      <c r="B61" s="17" t="n">
        <v>6525</v>
      </c>
      <c r="C61" s="18">
        <f>(135.0/B61*100)</f>
        <v/>
      </c>
      <c r="D61" s="19" t="n">
        <v>6390</v>
      </c>
      <c r="E61" s="18" t="n">
        <v>502.90319521</v>
      </c>
      <c r="F61" s="20" t="n">
        <v>4.49687388</v>
      </c>
      <c r="G61" s="18" t="n">
        <v>475.93557744</v>
      </c>
      <c r="H61" s="20" t="n">
        <v>2.16849772</v>
      </c>
      <c r="I61" s="18" t="s">
        <v>481</v>
      </c>
      <c r="J61" s="20" t="s">
        <v>481</v>
      </c>
      <c r="K61" s="18" t="s">
        <v>481</v>
      </c>
      <c r="L61" s="20" t="s">
        <v>481</v>
      </c>
      <c r="M61" s="18" t="s">
        <v>481</v>
      </c>
      <c r="N61" s="20" t="s">
        <v>481</v>
      </c>
      <c r="O61" s="18" t="s">
        <v>481</v>
      </c>
      <c r="P61" s="20" t="s">
        <v>481</v>
      </c>
      <c r="Q61" s="18" t="n">
        <v>448.60891103</v>
      </c>
      <c r="R61" s="20" t="n">
        <v>3.73988874</v>
      </c>
    </row>
    <row r="62" spans="1:18">
      <c r="A62" s="15" t="s">
        <v>537</v>
      </c>
      <c r="B62" s="17" t="n">
        <v>4476</v>
      </c>
      <c r="C62" s="18">
        <f>(3.0/B62*100)</f>
        <v/>
      </c>
      <c r="D62" s="19" t="n">
        <v>4473</v>
      </c>
      <c r="E62" s="18" t="n">
        <v>561.62956382</v>
      </c>
      <c r="F62" s="20" t="n">
        <v>4.01843179</v>
      </c>
      <c r="G62" s="18" t="n">
        <v>542.64355075</v>
      </c>
      <c r="H62" s="20" t="n">
        <v>1.3509583</v>
      </c>
      <c r="I62" s="18" t="s">
        <v>481</v>
      </c>
      <c r="J62" s="20" t="s">
        <v>481</v>
      </c>
      <c r="K62" s="18" t="s">
        <v>481</v>
      </c>
      <c r="L62" s="20" t="s">
        <v>481</v>
      </c>
      <c r="M62" s="18" t="s">
        <v>481</v>
      </c>
      <c r="N62" s="20" t="s">
        <v>481</v>
      </c>
      <c r="O62" s="18" t="s">
        <v>481</v>
      </c>
      <c r="P62" s="20" t="s">
        <v>481</v>
      </c>
      <c r="Q62" s="18" t="n">
        <v>513.00578512</v>
      </c>
      <c r="R62" s="20" t="n">
        <v>7.62486521</v>
      </c>
    </row>
    <row r="63" spans="1:18">
      <c r="A63" s="15" t="s">
        <v>538</v>
      </c>
      <c r="B63" s="17" t="n">
        <v>5324</v>
      </c>
      <c r="C63" s="18">
        <f>(13.0/B63*100)</f>
        <v/>
      </c>
      <c r="D63" s="19" t="n">
        <v>5311</v>
      </c>
      <c r="E63" s="18" t="n">
        <v>392.99020648</v>
      </c>
      <c r="F63" s="20" t="n">
        <v>3.35681087</v>
      </c>
      <c r="G63" s="18" t="n">
        <v>377.71385949</v>
      </c>
      <c r="H63" s="20" t="n">
        <v>1.87365266</v>
      </c>
      <c r="I63" s="18" t="s">
        <v>481</v>
      </c>
      <c r="J63" s="20" t="s">
        <v>481</v>
      </c>
      <c r="K63" s="18" t="s">
        <v>481</v>
      </c>
      <c r="L63" s="20" t="s">
        <v>481</v>
      </c>
      <c r="M63" s="18" t="s">
        <v>481</v>
      </c>
      <c r="N63" s="20" t="s">
        <v>481</v>
      </c>
      <c r="O63" s="18" t="n">
        <v>317.86538541</v>
      </c>
      <c r="P63" s="20" t="n">
        <v>30.37096322</v>
      </c>
      <c r="Q63" s="18" t="n">
        <v>340.60486131</v>
      </c>
      <c r="R63" s="20" t="n">
        <v>2.91853636</v>
      </c>
    </row>
    <row r="64" spans="1:18">
      <c r="A64" s="15" t="s">
        <v>539</v>
      </c>
      <c r="B64" s="17" t="n">
        <v>3634</v>
      </c>
      <c r="C64" s="18">
        <f>(3.0/B64*100)</f>
        <v/>
      </c>
      <c r="D64" s="19" t="n">
        <v>3631</v>
      </c>
      <c r="E64" s="18" t="n">
        <v>518.29347351</v>
      </c>
      <c r="F64" s="20" t="n">
        <v>4.1471987</v>
      </c>
      <c r="G64" s="18" t="n">
        <v>480.66926825</v>
      </c>
      <c r="H64" s="20" t="n">
        <v>2.23360127</v>
      </c>
      <c r="I64" s="18" t="s">
        <v>481</v>
      </c>
      <c r="J64" s="20" t="s">
        <v>481</v>
      </c>
      <c r="K64" s="18" t="s">
        <v>481</v>
      </c>
      <c r="L64" s="20" t="s">
        <v>481</v>
      </c>
      <c r="M64" s="18" t="n">
        <v>440.5994</v>
      </c>
      <c r="N64" s="20" t="n">
        <v>52.22041949</v>
      </c>
      <c r="O64" s="18" t="n">
        <v>527.88332904</v>
      </c>
      <c r="P64" s="20" t="n">
        <v>49.63496093</v>
      </c>
      <c r="Q64" s="18" t="n">
        <v>414.2056135</v>
      </c>
      <c r="R64" s="20" t="n">
        <v>5.42413652</v>
      </c>
    </row>
    <row r="65" spans="1:18">
      <c r="A65" s="15" t="s">
        <v>540</v>
      </c>
      <c r="B65" s="17" t="n">
        <v>5325</v>
      </c>
      <c r="C65" s="18">
        <f>(14.0/B65*100)</f>
        <v/>
      </c>
      <c r="D65" s="19" t="n">
        <v>5311</v>
      </c>
      <c r="E65" s="18" t="n">
        <v>442.33499555</v>
      </c>
      <c r="F65" s="20" t="n">
        <v>6.00208599</v>
      </c>
      <c r="G65" s="18" t="n">
        <v>423.84692328</v>
      </c>
      <c r="H65" s="20" t="n">
        <v>2.65482053</v>
      </c>
      <c r="I65" s="18" t="s">
        <v>481</v>
      </c>
      <c r="J65" s="20" t="s">
        <v>481</v>
      </c>
      <c r="K65" s="18" t="s">
        <v>481</v>
      </c>
      <c r="L65" s="20" t="s">
        <v>481</v>
      </c>
      <c r="M65" s="18" t="n">
        <v>320.20407538</v>
      </c>
      <c r="N65" s="20" t="n">
        <v>35.98467698</v>
      </c>
      <c r="O65" s="18" t="n">
        <v>503.0707</v>
      </c>
      <c r="P65" s="20" t="n">
        <v>50.98917273</v>
      </c>
      <c r="Q65" s="18" t="n">
        <v>391.30606904</v>
      </c>
      <c r="R65" s="20" t="n">
        <v>4.24022843</v>
      </c>
    </row>
    <row r="66" spans="1:18">
      <c r="A66" s="15" t="s">
        <v>541</v>
      </c>
      <c r="B66" s="17" t="n">
        <v>5665</v>
      </c>
      <c r="C66" s="18">
        <f>(74.0/B66*100)</f>
        <v/>
      </c>
      <c r="D66" s="19" t="n">
        <v>5591</v>
      </c>
      <c r="E66" s="18" t="n">
        <v>432.88960076</v>
      </c>
      <c r="F66" s="20" t="n">
        <v>3.2917495</v>
      </c>
      <c r="G66" s="18" t="n">
        <v>421.89340391</v>
      </c>
      <c r="H66" s="20" t="n">
        <v>2.44340355</v>
      </c>
      <c r="I66" s="18" t="s">
        <v>481</v>
      </c>
      <c r="J66" s="20" t="s">
        <v>481</v>
      </c>
      <c r="K66" s="18" t="s">
        <v>481</v>
      </c>
      <c r="L66" s="20" t="s">
        <v>481</v>
      </c>
      <c r="M66" s="18" t="s">
        <v>481</v>
      </c>
      <c r="N66" s="20" t="s">
        <v>481</v>
      </c>
      <c r="O66" s="18" t="s">
        <v>481</v>
      </c>
      <c r="P66" s="20" t="s">
        <v>481</v>
      </c>
      <c r="Q66" s="18" t="n">
        <v>383.73251193</v>
      </c>
      <c r="R66" s="20" t="n">
        <v>3.57124862</v>
      </c>
    </row>
    <row r="67" spans="1:18">
      <c r="A67" s="15" t="s">
        <v>542</v>
      </c>
      <c r="B67" s="17" t="n">
        <v>6971</v>
      </c>
      <c r="C67" s="18">
        <f>(21.0/B67*100)</f>
        <v/>
      </c>
      <c r="D67" s="19" t="n">
        <v>6950</v>
      </c>
      <c r="E67" s="18" t="n">
        <v>413.52049701</v>
      </c>
      <c r="F67" s="20" t="n">
        <v>4.82723444</v>
      </c>
      <c r="G67" s="18" t="n">
        <v>381.09248613</v>
      </c>
      <c r="H67" s="20" t="n">
        <v>2.56583073</v>
      </c>
      <c r="I67" s="18" t="s">
        <v>481</v>
      </c>
      <c r="J67" s="20" t="s">
        <v>481</v>
      </c>
      <c r="K67" s="18" t="s">
        <v>481</v>
      </c>
      <c r="L67" s="20" t="s">
        <v>481</v>
      </c>
      <c r="M67" s="18" t="s">
        <v>481</v>
      </c>
      <c r="N67" s="20" t="s">
        <v>481</v>
      </c>
      <c r="O67" s="18" t="s">
        <v>481</v>
      </c>
      <c r="P67" s="20" t="s">
        <v>481</v>
      </c>
      <c r="Q67" s="18" t="n">
        <v>362.87610008</v>
      </c>
      <c r="R67" s="20" t="n">
        <v>5.49329848</v>
      </c>
    </row>
    <row r="68" spans="1:18">
      <c r="A68" s="15" t="s">
        <v>543</v>
      </c>
      <c r="B68" s="17" t="n">
        <v>12083</v>
      </c>
      <c r="C68" s="18">
        <f>(26.0/B68*100)</f>
        <v/>
      </c>
      <c r="D68" s="19" t="n">
        <v>12057</v>
      </c>
      <c r="E68" s="18" t="n">
        <v>432.52174879</v>
      </c>
      <c r="F68" s="20" t="n">
        <v>1.52568325</v>
      </c>
      <c r="G68" s="18" t="n">
        <v>377.12448176</v>
      </c>
      <c r="H68" s="20" t="n">
        <v>2.28885398</v>
      </c>
      <c r="I68" s="18" t="s">
        <v>481</v>
      </c>
      <c r="J68" s="20" t="s">
        <v>481</v>
      </c>
      <c r="K68" s="18" t="s">
        <v>481</v>
      </c>
      <c r="L68" s="20" t="s">
        <v>481</v>
      </c>
      <c r="M68" s="18" t="s">
        <v>481</v>
      </c>
      <c r="N68" s="20" t="s">
        <v>481</v>
      </c>
      <c r="O68" s="18" t="s">
        <v>481</v>
      </c>
      <c r="P68" s="20" t="s">
        <v>481</v>
      </c>
      <c r="Q68" s="18" t="n">
        <v>370.11364418</v>
      </c>
      <c r="R68" s="20" t="n">
        <v>3.04922</v>
      </c>
    </row>
    <row r="69" spans="1:18">
      <c r="A69" s="15" t="s">
        <v>544</v>
      </c>
      <c r="B69" s="17" t="n">
        <v>4876</v>
      </c>
      <c r="C69" s="18">
        <f>(0.0/B69*100)</f>
        <v/>
      </c>
      <c r="D69" s="19" t="n">
        <v>4876</v>
      </c>
      <c r="E69" s="18" t="n">
        <v>480.1307865</v>
      </c>
      <c r="F69" s="20" t="n">
        <v>7.2481994</v>
      </c>
      <c r="G69" s="18" t="n">
        <v>437.75881915</v>
      </c>
      <c r="H69" s="20" t="n">
        <v>3.46099044</v>
      </c>
      <c r="I69" s="18" t="s">
        <v>481</v>
      </c>
      <c r="J69" s="20" t="s">
        <v>481</v>
      </c>
      <c r="K69" s="18" t="s">
        <v>481</v>
      </c>
      <c r="L69" s="20" t="s">
        <v>481</v>
      </c>
      <c r="M69" s="18" t="s">
        <v>481</v>
      </c>
      <c r="N69" s="20" t="s">
        <v>481</v>
      </c>
      <c r="O69" s="18" t="s">
        <v>481</v>
      </c>
      <c r="P69" s="20" t="s">
        <v>481</v>
      </c>
      <c r="Q69" s="18" t="n">
        <v>410.05481004</v>
      </c>
      <c r="R69" s="20" t="n">
        <v>6.03354895</v>
      </c>
    </row>
    <row r="70" spans="1:18">
      <c r="A70" s="15" t="s">
        <v>545</v>
      </c>
      <c r="B70" s="17" t="n">
        <v>6036</v>
      </c>
      <c r="C70" s="18">
        <f>(223.0/B70*100)</f>
        <v/>
      </c>
      <c r="D70" s="19" t="n">
        <v>5813</v>
      </c>
      <c r="E70" s="18" t="n">
        <v>512.0266219</v>
      </c>
      <c r="F70" s="20" t="n">
        <v>3.94130965</v>
      </c>
      <c r="G70" s="18" t="n">
        <v>496.14551476</v>
      </c>
      <c r="H70" s="20" t="n">
        <v>3.10902452</v>
      </c>
      <c r="I70" s="18" t="s">
        <v>481</v>
      </c>
      <c r="J70" s="20" t="s">
        <v>481</v>
      </c>
      <c r="K70" s="18" t="s">
        <v>481</v>
      </c>
      <c r="L70" s="20" t="s">
        <v>481</v>
      </c>
      <c r="M70" s="18" t="s">
        <v>481</v>
      </c>
      <c r="N70" s="20" t="s">
        <v>481</v>
      </c>
      <c r="O70" s="18" t="s">
        <v>481</v>
      </c>
      <c r="P70" s="20" t="s">
        <v>481</v>
      </c>
      <c r="Q70" s="18" t="n">
        <v>458.51164812</v>
      </c>
      <c r="R70" s="20" t="n">
        <v>4.51066774</v>
      </c>
    </row>
    <row r="71" spans="1:18">
      <c r="A71" s="15" t="s">
        <v>546</v>
      </c>
      <c r="B71" s="17" t="n">
        <v>6115</v>
      </c>
      <c r="C71" s="18">
        <f>(17.0/B71*100)</f>
        <v/>
      </c>
      <c r="D71" s="19" t="n">
        <v>6098</v>
      </c>
      <c r="E71" s="18" t="n">
        <v>606.13017528</v>
      </c>
      <c r="F71" s="20" t="n">
        <v>2.81594869</v>
      </c>
      <c r="G71" s="18" t="n">
        <v>550.71912762</v>
      </c>
      <c r="H71" s="20" t="n">
        <v>1.70261263</v>
      </c>
      <c r="I71" s="18" t="s">
        <v>481</v>
      </c>
      <c r="J71" s="20" t="s">
        <v>481</v>
      </c>
      <c r="K71" s="18" t="s">
        <v>481</v>
      </c>
      <c r="L71" s="20" t="s">
        <v>481</v>
      </c>
      <c r="M71" s="18" t="s">
        <v>481</v>
      </c>
      <c r="N71" s="20" t="s">
        <v>481</v>
      </c>
      <c r="O71" s="18" t="s">
        <v>481</v>
      </c>
      <c r="P71" s="20" t="s">
        <v>481</v>
      </c>
      <c r="Q71" s="18" t="n">
        <v>519.3270770399999</v>
      </c>
      <c r="R71" s="20" t="n">
        <v>4.18395141</v>
      </c>
    </row>
    <row r="72" spans="1:18">
      <c r="A72" s="15" t="s">
        <v>547</v>
      </c>
      <c r="B72" s="17" t="n">
        <v>7708</v>
      </c>
      <c r="C72" s="18">
        <f>(5.0/B72*100)</f>
        <v/>
      </c>
      <c r="D72" s="19" t="n">
        <v>7703</v>
      </c>
      <c r="E72" s="18" t="n">
        <v>594.9388790100001</v>
      </c>
      <c r="F72" s="20" t="n">
        <v>5.94765746</v>
      </c>
      <c r="G72" s="18" t="n">
        <v>532.35635372</v>
      </c>
      <c r="H72" s="20" t="n">
        <v>2.74992988</v>
      </c>
      <c r="I72" s="18" t="s">
        <v>481</v>
      </c>
      <c r="J72" s="20" t="s">
        <v>481</v>
      </c>
      <c r="K72" s="18" t="s">
        <v>481</v>
      </c>
      <c r="L72" s="20" t="s">
        <v>481</v>
      </c>
      <c r="M72" s="18" t="s">
        <v>481</v>
      </c>
      <c r="N72" s="20" t="s">
        <v>481</v>
      </c>
      <c r="O72" s="18" t="s">
        <v>481</v>
      </c>
      <c r="P72" s="20" t="s">
        <v>481</v>
      </c>
      <c r="Q72" s="18" t="n">
        <v>497.76657404</v>
      </c>
      <c r="R72" s="20" t="n">
        <v>10.0992574</v>
      </c>
    </row>
    <row r="73" spans="1:18">
      <c r="A73" s="15" t="s">
        <v>548</v>
      </c>
      <c r="B73" s="17" t="n">
        <v>8249</v>
      </c>
      <c r="C73" s="18">
        <f>(143.0/B73*100)</f>
        <v/>
      </c>
      <c r="D73" s="19" t="n">
        <v>8106</v>
      </c>
      <c r="E73" s="18" t="n">
        <v>454.61467942</v>
      </c>
      <c r="F73" s="20" t="n">
        <v>7.25854586</v>
      </c>
      <c r="G73" s="18" t="n">
        <v>411.891155</v>
      </c>
      <c r="H73" s="20" t="n">
        <v>2.72227567</v>
      </c>
      <c r="I73" s="18" t="s">
        <v>481</v>
      </c>
      <c r="J73" s="20" t="s">
        <v>481</v>
      </c>
      <c r="K73" s="18" t="s">
        <v>481</v>
      </c>
      <c r="L73" s="20" t="s">
        <v>481</v>
      </c>
      <c r="M73" s="18" t="s">
        <v>481</v>
      </c>
      <c r="N73" s="20" t="s">
        <v>481</v>
      </c>
      <c r="O73" s="18" t="s">
        <v>481</v>
      </c>
      <c r="P73" s="20" t="s">
        <v>481</v>
      </c>
      <c r="Q73" s="18" t="n">
        <v>388.45816376</v>
      </c>
      <c r="R73" s="20" t="n">
        <v>4.71837438</v>
      </c>
    </row>
    <row r="74" spans="1:18">
      <c r="A74" s="15" t="s">
        <v>549</v>
      </c>
      <c r="B74" s="17" t="n">
        <v>4692</v>
      </c>
      <c r="C74" s="18">
        <f>(82.0/B74*100)</f>
        <v/>
      </c>
      <c r="D74" s="19" t="n">
        <v>4610</v>
      </c>
      <c r="E74" s="18" t="n">
        <v>437.35474334</v>
      </c>
      <c r="F74" s="20" t="n">
        <v>4.14692848</v>
      </c>
      <c r="G74" s="18" t="n">
        <v>429.4709393</v>
      </c>
      <c r="H74" s="20" t="n">
        <v>1.95819461</v>
      </c>
      <c r="I74" s="18" t="s">
        <v>481</v>
      </c>
      <c r="J74" s="20" t="s">
        <v>481</v>
      </c>
      <c r="K74" s="18" t="s">
        <v>481</v>
      </c>
      <c r="L74" s="20" t="s">
        <v>481</v>
      </c>
      <c r="M74" s="18" t="n">
        <v>410.2461</v>
      </c>
      <c r="N74" s="20" t="n">
        <v>31.15263506</v>
      </c>
      <c r="O74" s="18" t="n">
        <v>321.82837311</v>
      </c>
      <c r="P74" s="20" t="n">
        <v>52.05588004</v>
      </c>
      <c r="Q74" s="18" t="n">
        <v>382.98786701</v>
      </c>
      <c r="R74" s="20" t="n">
        <v>3.1064241</v>
      </c>
    </row>
    <row r="75" spans="1:18">
      <c r="A75" s="15" t="s">
        <v>550</v>
      </c>
      <c r="B75" s="17" t="n">
        <v>5375</v>
      </c>
      <c r="C75" s="18">
        <f>(196.0/B75*100)</f>
        <v/>
      </c>
      <c r="D75" s="19" t="n">
        <v>5179</v>
      </c>
      <c r="E75" s="18" t="n">
        <v>409.04014096</v>
      </c>
      <c r="F75" s="20" t="n">
        <v>7.42637074</v>
      </c>
      <c r="G75" s="18" t="n">
        <v>361.12522443</v>
      </c>
      <c r="H75" s="20" t="n">
        <v>3.06074898</v>
      </c>
      <c r="I75" s="18" t="s">
        <v>481</v>
      </c>
      <c r="J75" s="20" t="s">
        <v>481</v>
      </c>
      <c r="K75" s="18" t="s">
        <v>481</v>
      </c>
      <c r="L75" s="20" t="s">
        <v>481</v>
      </c>
      <c r="M75" s="18" t="s">
        <v>481</v>
      </c>
      <c r="N75" s="20" t="s">
        <v>481</v>
      </c>
      <c r="O75" s="18" t="s">
        <v>481</v>
      </c>
      <c r="P75" s="20" t="s">
        <v>481</v>
      </c>
      <c r="Q75" s="18" t="n">
        <v>351.30686491</v>
      </c>
      <c r="R75" s="20" t="n">
        <v>4.92567177</v>
      </c>
    </row>
    <row r="76" spans="1:18">
      <c r="A76" s="15" t="s">
        <v>551</v>
      </c>
      <c r="B76" s="17" t="n">
        <v>14167</v>
      </c>
      <c r="C76" s="18">
        <f>(227.0/B76*100)</f>
        <v/>
      </c>
      <c r="D76" s="19" t="n">
        <v>13940</v>
      </c>
      <c r="E76" s="18" t="n">
        <v>458.55419479</v>
      </c>
      <c r="F76" s="20" t="n">
        <v>2.79861903</v>
      </c>
      <c r="G76" s="18" t="n">
        <v>403.80801672</v>
      </c>
      <c r="H76" s="20" t="n">
        <v>2.84501024</v>
      </c>
      <c r="I76" s="18" t="s">
        <v>481</v>
      </c>
      <c r="J76" s="20" t="s">
        <v>481</v>
      </c>
      <c r="K76" s="18" t="s">
        <v>481</v>
      </c>
      <c r="L76" s="20" t="s">
        <v>481</v>
      </c>
      <c r="M76" s="18" t="s">
        <v>481</v>
      </c>
      <c r="N76" s="20" t="s">
        <v>481</v>
      </c>
      <c r="O76" s="18" t="s">
        <v>481</v>
      </c>
      <c r="P76" s="20" t="s">
        <v>481</v>
      </c>
      <c r="Q76" s="18" t="n">
        <v>391.18380271</v>
      </c>
      <c r="R76" s="20" t="n">
        <v>3.5121631</v>
      </c>
    </row>
    <row r="77" spans="1:18">
      <c r="A77" s="15" t="s">
        <v>552</v>
      </c>
      <c r="B77" s="17" t="n">
        <v>6062</v>
      </c>
      <c r="C77" s="18">
        <f>(82.0/B77*100)</f>
        <v/>
      </c>
      <c r="D77" s="19" t="n">
        <v>5980</v>
      </c>
      <c r="E77" s="18" t="n">
        <v>470.61413728</v>
      </c>
      <c r="F77" s="20" t="n">
        <v>7.39006529</v>
      </c>
      <c r="G77" s="18" t="n">
        <v>422.84635354</v>
      </c>
      <c r="H77" s="20" t="n">
        <v>2.70655282</v>
      </c>
      <c r="I77" s="18" t="s">
        <v>481</v>
      </c>
      <c r="J77" s="20" t="s">
        <v>481</v>
      </c>
      <c r="K77" s="18" t="s">
        <v>481</v>
      </c>
      <c r="L77" s="20" t="s">
        <v>481</v>
      </c>
      <c r="M77" s="18" t="s">
        <v>481</v>
      </c>
      <c r="N77" s="20" t="s">
        <v>481</v>
      </c>
      <c r="O77" s="18" t="s">
        <v>481</v>
      </c>
      <c r="P77" s="20" t="s">
        <v>481</v>
      </c>
      <c r="Q77" s="18" t="n">
        <v>391.7498378</v>
      </c>
      <c r="R77" s="20" t="n">
        <v>3.30764349</v>
      </c>
    </row>
    <row r="78" spans="1:18">
      <c r="A78" s="15" t="s">
        <v>553</v>
      </c>
      <c r="B78" s="17" t="n">
        <v>5826</v>
      </c>
      <c r="C78" s="18">
        <f>(0.0/B78*100)</f>
        <v/>
      </c>
      <c r="D78" s="19" t="n">
        <v>5826</v>
      </c>
      <c r="E78" s="18" t="n">
        <v>566.82165929</v>
      </c>
      <c r="F78" s="20" t="n">
        <v>11.0109753</v>
      </c>
      <c r="G78" s="18" t="n">
        <v>491.60710158</v>
      </c>
      <c r="H78" s="20" t="n">
        <v>4.26642959</v>
      </c>
      <c r="I78" s="18" t="s">
        <v>481</v>
      </c>
      <c r="J78" s="20" t="s">
        <v>481</v>
      </c>
      <c r="K78" s="18" t="s">
        <v>481</v>
      </c>
      <c r="L78" s="20" t="s">
        <v>481</v>
      </c>
      <c r="M78" s="18" t="s">
        <v>481</v>
      </c>
      <c r="N78" s="20" t="s">
        <v>481</v>
      </c>
      <c r="O78" s="18" t="n">
        <v>463.21911643</v>
      </c>
      <c r="P78" s="20" t="n">
        <v>53.04840057</v>
      </c>
      <c r="Q78" s="18" t="n">
        <v>470.79475744</v>
      </c>
      <c r="R78" s="20" t="n">
        <v>8.00415982</v>
      </c>
    </row>
    <row customHeight="1" ht="25" r="79" spans="1:18">
      <c r="A79" s="15" t="s">
        <v>554</v>
      </c>
      <c r="B79" s="17" t="n">
        <v>1657</v>
      </c>
      <c r="C79" s="18">
        <f>(41.0/B79*100)</f>
        <v/>
      </c>
      <c r="D79" s="19" t="n">
        <v>1616</v>
      </c>
      <c r="E79" s="18" t="n">
        <v>497.48358751</v>
      </c>
      <c r="F79" s="20" t="n">
        <v>7.31346942</v>
      </c>
      <c r="G79" s="18" t="n">
        <v>444.11809515</v>
      </c>
      <c r="H79" s="20" t="n">
        <v>6.46667047</v>
      </c>
      <c r="I79" s="18" t="s">
        <v>481</v>
      </c>
      <c r="J79" s="20" t="s">
        <v>481</v>
      </c>
      <c r="K79" s="18" t="s">
        <v>481</v>
      </c>
      <c r="L79" s="20" t="s">
        <v>481</v>
      </c>
      <c r="M79" s="18" t="s">
        <v>481</v>
      </c>
      <c r="N79" s="20" t="s">
        <v>481</v>
      </c>
      <c r="O79" s="18" t="s">
        <v>481</v>
      </c>
      <c r="P79" s="20" t="s">
        <v>481</v>
      </c>
      <c r="Q79" s="18" t="n">
        <v>404.65047588</v>
      </c>
      <c r="R79" s="20" t="n">
        <v>9.569862329999999</v>
      </c>
    </row>
    <row r="80" spans="1:18">
      <c r="A80" s="15" t="s">
        <v>555</v>
      </c>
      <c r="B80" s="17" t="n">
        <v>7841</v>
      </c>
      <c r="C80" s="18">
        <f>(0.0/B80*100)</f>
        <v/>
      </c>
      <c r="D80" s="19" t="n">
        <v>7841</v>
      </c>
      <c r="E80" s="18" t="n">
        <v>472.4746118</v>
      </c>
      <c r="F80" s="20" t="n">
        <v>5.62994904</v>
      </c>
      <c r="G80" s="18" t="n">
        <v>453.7897781</v>
      </c>
      <c r="H80" s="20" t="n">
        <v>4.49959437</v>
      </c>
      <c r="I80" s="18" t="s">
        <v>481</v>
      </c>
      <c r="J80" s="20" t="s">
        <v>481</v>
      </c>
      <c r="K80" s="18" t="s">
        <v>481</v>
      </c>
      <c r="L80" s="20" t="s">
        <v>481</v>
      </c>
      <c r="M80" s="18" t="s">
        <v>481</v>
      </c>
      <c r="N80" s="20" t="s">
        <v>481</v>
      </c>
      <c r="O80" s="18" t="s">
        <v>481</v>
      </c>
      <c r="P80" s="20" t="s">
        <v>481</v>
      </c>
      <c r="Q80" s="18" t="n">
        <v>461.7285082</v>
      </c>
      <c r="R80" s="20" t="n">
        <v>11.40498956</v>
      </c>
    </row>
    <row r="81" spans="1:18">
      <c r="A81" s="23" t="s">
        <v>556</v>
      </c>
      <c r="B81" s="17" t="n">
        <v>8861</v>
      </c>
      <c r="C81" s="18">
        <f>(76.0/B81*100)</f>
        <v/>
      </c>
      <c r="D81" s="19" t="n">
        <v>8785</v>
      </c>
      <c r="E81" s="18" t="n">
        <v>457.95597113</v>
      </c>
      <c r="F81" s="20" t="n">
        <v>6.02213475</v>
      </c>
      <c r="G81" s="18" t="n">
        <v>448.07193046</v>
      </c>
      <c r="H81" s="20" t="n">
        <v>3.35286994</v>
      </c>
      <c r="I81" s="18" t="s">
        <v>481</v>
      </c>
      <c r="J81" s="20" t="s">
        <v>481</v>
      </c>
      <c r="K81" s="18" t="s">
        <v>481</v>
      </c>
      <c r="L81" s="20" t="s">
        <v>481</v>
      </c>
      <c r="M81" s="18" t="s">
        <v>481</v>
      </c>
      <c r="N81" s="20" t="s">
        <v>481</v>
      </c>
      <c r="O81" s="18" t="s">
        <v>481</v>
      </c>
      <c r="P81" s="20" t="s">
        <v>481</v>
      </c>
      <c r="Q81" s="18" t="n">
        <v>418.39868951</v>
      </c>
      <c r="R81" s="20" t="n">
        <v>5.96369387</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606</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494.53163298</v>
      </c>
      <c r="F7" s="20" t="n">
        <v>3.61925004</v>
      </c>
      <c r="G7" s="18" t="n">
        <v>502.76175172</v>
      </c>
      <c r="H7" s="20" t="n">
        <v>1.71241981</v>
      </c>
      <c r="I7" s="18" t="s">
        <v>481</v>
      </c>
      <c r="J7" s="20" t="s">
        <v>481</v>
      </c>
      <c r="K7" s="18" t="s">
        <v>481</v>
      </c>
      <c r="L7" s="20" t="s">
        <v>481</v>
      </c>
      <c r="M7" s="18" t="s">
        <v>481</v>
      </c>
      <c r="N7" s="20" t="s">
        <v>481</v>
      </c>
      <c r="O7" s="18" t="s">
        <v>481</v>
      </c>
      <c r="P7" s="20" t="s">
        <v>481</v>
      </c>
      <c r="Q7" s="18" t="n">
        <v>473.49464809</v>
      </c>
      <c r="R7" s="20" t="n">
        <v>2.77969829</v>
      </c>
    </row>
    <row r="8" spans="1:18">
      <c r="A8" s="15" t="s">
        <v>483</v>
      </c>
      <c r="B8" s="17" t="n">
        <v>7007</v>
      </c>
      <c r="C8" s="18">
        <f>(20.0/B8*100)</f>
        <v/>
      </c>
      <c r="D8" s="19" t="n">
        <v>6987</v>
      </c>
      <c r="E8" s="18" t="n">
        <v>494.30006116</v>
      </c>
      <c r="F8" s="20" t="n">
        <v>3.98345927</v>
      </c>
      <c r="G8" s="18" t="n">
        <v>507.91752091</v>
      </c>
      <c r="H8" s="20" t="n">
        <v>2.95453602</v>
      </c>
      <c r="I8" s="18" t="s">
        <v>481</v>
      </c>
      <c r="J8" s="20" t="s">
        <v>481</v>
      </c>
      <c r="K8" s="18" t="s">
        <v>481</v>
      </c>
      <c r="L8" s="20" t="s">
        <v>481</v>
      </c>
      <c r="M8" s="18" t="s">
        <v>481</v>
      </c>
      <c r="N8" s="20" t="s">
        <v>481</v>
      </c>
      <c r="O8" s="18" t="s">
        <v>481</v>
      </c>
      <c r="P8" s="20" t="s">
        <v>481</v>
      </c>
      <c r="Q8" s="18" t="n">
        <v>459.88502185</v>
      </c>
      <c r="R8" s="20" t="n">
        <v>4.93343234</v>
      </c>
    </row>
    <row r="9" spans="1:18">
      <c r="A9" s="15" t="s">
        <v>484</v>
      </c>
      <c r="B9" s="17" t="n">
        <v>9651</v>
      </c>
      <c r="C9" s="18">
        <f>(77.0/B9*100)</f>
        <v/>
      </c>
      <c r="D9" s="19" t="n">
        <v>9574</v>
      </c>
      <c r="E9" s="18" t="n">
        <v>517.7738437</v>
      </c>
      <c r="F9" s="20" t="n">
        <v>3.08193411</v>
      </c>
      <c r="G9" s="18" t="n">
        <v>518.26876312</v>
      </c>
      <c r="H9" s="20" t="n">
        <v>2.61900838</v>
      </c>
      <c r="I9" s="18" t="s">
        <v>481</v>
      </c>
      <c r="J9" s="20" t="s">
        <v>481</v>
      </c>
      <c r="K9" s="18" t="s">
        <v>481</v>
      </c>
      <c r="L9" s="20" t="s">
        <v>481</v>
      </c>
      <c r="M9" s="18" t="s">
        <v>481</v>
      </c>
      <c r="N9" s="20" t="s">
        <v>481</v>
      </c>
      <c r="O9" s="18" t="s">
        <v>481</v>
      </c>
      <c r="P9" s="20" t="s">
        <v>481</v>
      </c>
      <c r="Q9" s="18" t="n">
        <v>466.32319801</v>
      </c>
      <c r="R9" s="20" t="n">
        <v>3.87137864</v>
      </c>
    </row>
    <row r="10" spans="1:18">
      <c r="A10" s="15" t="s">
        <v>485</v>
      </c>
      <c r="B10" s="17" t="n">
        <v>20058</v>
      </c>
      <c r="C10" s="18">
        <f>(521.0/B10*100)</f>
        <v/>
      </c>
      <c r="D10" s="19" t="n">
        <v>19537</v>
      </c>
      <c r="E10" s="18" t="n">
        <v>521.12471225</v>
      </c>
      <c r="F10" s="20" t="n">
        <v>2.83281055</v>
      </c>
      <c r="G10" s="18" t="n">
        <v>519.11983558</v>
      </c>
      <c r="H10" s="20" t="n">
        <v>2.8334283</v>
      </c>
      <c r="I10" s="18" t="s">
        <v>481</v>
      </c>
      <c r="J10" s="20" t="s">
        <v>481</v>
      </c>
      <c r="K10" s="18" t="s">
        <v>481</v>
      </c>
      <c r="L10" s="20" t="s">
        <v>481</v>
      </c>
      <c r="M10" s="18" t="s">
        <v>481</v>
      </c>
      <c r="N10" s="20" t="s">
        <v>481</v>
      </c>
      <c r="O10" s="18" t="s">
        <v>481</v>
      </c>
      <c r="P10" s="20" t="s">
        <v>481</v>
      </c>
      <c r="Q10" s="18" t="n">
        <v>496.79167792</v>
      </c>
      <c r="R10" s="20" t="n">
        <v>4.04199812</v>
      </c>
    </row>
    <row r="11" spans="1:18">
      <c r="A11" s="15" t="s">
        <v>486</v>
      </c>
      <c r="B11" s="17" t="n">
        <v>7053</v>
      </c>
      <c r="C11" s="18">
        <f>(45.0/B11*100)</f>
        <v/>
      </c>
      <c r="D11" s="19" t="n">
        <v>7008</v>
      </c>
      <c r="E11" s="18" t="n">
        <v>445.9277352</v>
      </c>
      <c r="F11" s="20" t="n">
        <v>4.10220703</v>
      </c>
      <c r="G11" s="18" t="n">
        <v>424.25389733</v>
      </c>
      <c r="H11" s="20" t="n">
        <v>2.8617606</v>
      </c>
      <c r="I11" s="18" t="s">
        <v>481</v>
      </c>
      <c r="J11" s="20" t="s">
        <v>481</v>
      </c>
      <c r="K11" s="18" t="s">
        <v>481</v>
      </c>
      <c r="L11" s="20" t="s">
        <v>481</v>
      </c>
      <c r="M11" s="18" t="s">
        <v>481</v>
      </c>
      <c r="N11" s="20" t="s">
        <v>481</v>
      </c>
      <c r="O11" s="18" t="s">
        <v>481</v>
      </c>
      <c r="P11" s="20" t="s">
        <v>481</v>
      </c>
      <c r="Q11" s="18" t="n">
        <v>402.64788993</v>
      </c>
      <c r="R11" s="20" t="n">
        <v>3.71582313</v>
      </c>
    </row>
    <row r="12" spans="1:18">
      <c r="A12" s="15" t="s">
        <v>487</v>
      </c>
      <c r="B12" s="17" t="n">
        <v>6894</v>
      </c>
      <c r="C12" s="18">
        <f>(55.0/B12*100)</f>
        <v/>
      </c>
      <c r="D12" s="19" t="n">
        <v>6839</v>
      </c>
      <c r="E12" s="18" t="n">
        <v>505.69565299</v>
      </c>
      <c r="F12" s="20" t="n">
        <v>5.38384098</v>
      </c>
      <c r="G12" s="18" t="n">
        <v>503.99506859</v>
      </c>
      <c r="H12" s="20" t="n">
        <v>2.48082269</v>
      </c>
      <c r="I12" s="18" t="s">
        <v>481</v>
      </c>
      <c r="J12" s="20" t="s">
        <v>481</v>
      </c>
      <c r="K12" s="18" t="s">
        <v>481</v>
      </c>
      <c r="L12" s="20" t="s">
        <v>481</v>
      </c>
      <c r="M12" s="18" t="s">
        <v>481</v>
      </c>
      <c r="N12" s="20" t="s">
        <v>481</v>
      </c>
      <c r="O12" s="18" t="s">
        <v>481</v>
      </c>
      <c r="P12" s="20" t="s">
        <v>481</v>
      </c>
      <c r="Q12" s="18" t="n">
        <v>453.57545782</v>
      </c>
      <c r="R12" s="20" t="n">
        <v>4.26773298</v>
      </c>
    </row>
    <row r="13" spans="1:18">
      <c r="A13" s="15" t="s">
        <v>488</v>
      </c>
      <c r="B13" s="17" t="n">
        <v>7161</v>
      </c>
      <c r="C13" s="18">
        <f>(98.0/B13*100)</f>
        <v/>
      </c>
      <c r="D13" s="19" t="n">
        <v>7063</v>
      </c>
      <c r="E13" s="18" t="n">
        <v>507.4717835</v>
      </c>
      <c r="F13" s="20" t="n">
        <v>3.28644895</v>
      </c>
      <c r="G13" s="18" t="n">
        <v>518.9264273</v>
      </c>
      <c r="H13" s="20" t="n">
        <v>2.55023221</v>
      </c>
      <c r="I13" s="18" t="s">
        <v>481</v>
      </c>
      <c r="J13" s="20" t="s">
        <v>481</v>
      </c>
      <c r="K13" s="18" t="s">
        <v>481</v>
      </c>
      <c r="L13" s="20" t="s">
        <v>481</v>
      </c>
      <c r="M13" s="18" t="s">
        <v>481</v>
      </c>
      <c r="N13" s="20" t="s">
        <v>481</v>
      </c>
      <c r="O13" s="18" t="s">
        <v>481</v>
      </c>
      <c r="P13" s="20" t="s">
        <v>481</v>
      </c>
      <c r="Q13" s="18" t="n">
        <v>485.49606768</v>
      </c>
      <c r="R13" s="20" t="n">
        <v>3.75064542</v>
      </c>
    </row>
    <row r="14" spans="1:18">
      <c r="A14" s="15" t="s">
        <v>489</v>
      </c>
      <c r="B14" s="17" t="n">
        <v>5587</v>
      </c>
      <c r="C14" s="18">
        <f>(74.0/B14*100)</f>
        <v/>
      </c>
      <c r="D14" s="19" t="n">
        <v>5513</v>
      </c>
      <c r="E14" s="18" t="n">
        <v>520.8968185799999</v>
      </c>
      <c r="F14" s="20" t="n">
        <v>3.11271805</v>
      </c>
      <c r="G14" s="18" t="n">
        <v>525.91991225</v>
      </c>
      <c r="H14" s="20" t="n">
        <v>2.50633423</v>
      </c>
      <c r="I14" s="18" t="s">
        <v>481</v>
      </c>
      <c r="J14" s="20" t="s">
        <v>481</v>
      </c>
      <c r="K14" s="18" t="s">
        <v>481</v>
      </c>
      <c r="L14" s="20" t="s">
        <v>481</v>
      </c>
      <c r="M14" s="18" t="s">
        <v>481</v>
      </c>
      <c r="N14" s="20" t="s">
        <v>481</v>
      </c>
      <c r="O14" s="18" t="s">
        <v>481</v>
      </c>
      <c r="P14" s="20" t="s">
        <v>481</v>
      </c>
      <c r="Q14" s="18" t="n">
        <v>499.82431382</v>
      </c>
      <c r="R14" s="20" t="n">
        <v>3.82972716</v>
      </c>
    </row>
    <row r="15" spans="1:18">
      <c r="A15" s="15" t="s">
        <v>490</v>
      </c>
      <c r="B15" s="17" t="n">
        <v>5882</v>
      </c>
      <c r="C15" s="18">
        <f>(52.0/B15*100)</f>
        <v/>
      </c>
      <c r="D15" s="19" t="n">
        <v>5830</v>
      </c>
      <c r="E15" s="18" t="n">
        <v>511.77572474</v>
      </c>
      <c r="F15" s="20" t="n">
        <v>2.82761079</v>
      </c>
      <c r="G15" s="18" t="n">
        <v>517.84639019</v>
      </c>
      <c r="H15" s="20" t="n">
        <v>2.54422603</v>
      </c>
      <c r="I15" s="18" t="s">
        <v>481</v>
      </c>
      <c r="J15" s="20" t="s">
        <v>481</v>
      </c>
      <c r="K15" s="18" t="s">
        <v>481</v>
      </c>
      <c r="L15" s="20" t="s">
        <v>481</v>
      </c>
      <c r="M15" s="18" t="s">
        <v>481</v>
      </c>
      <c r="N15" s="20" t="s">
        <v>481</v>
      </c>
      <c r="O15" s="18" t="s">
        <v>481</v>
      </c>
      <c r="P15" s="20" t="s">
        <v>481</v>
      </c>
      <c r="Q15" s="18" t="n">
        <v>490.55586649</v>
      </c>
      <c r="R15" s="20" t="n">
        <v>4.39638408</v>
      </c>
    </row>
    <row r="16" spans="1:18">
      <c r="A16" s="15" t="s">
        <v>491</v>
      </c>
      <c r="B16" s="17" t="n">
        <v>6108</v>
      </c>
      <c r="C16" s="18">
        <f>(98.0/B16*100)</f>
        <v/>
      </c>
      <c r="D16" s="19" t="n">
        <v>6010</v>
      </c>
      <c r="E16" s="18" t="n">
        <v>516.76368617</v>
      </c>
      <c r="F16" s="20" t="n">
        <v>2.88873238</v>
      </c>
      <c r="G16" s="18" t="n">
        <v>498.59315842</v>
      </c>
      <c r="H16" s="20" t="n">
        <v>2.21137967</v>
      </c>
      <c r="I16" s="18" t="s">
        <v>481</v>
      </c>
      <c r="J16" s="20" t="s">
        <v>481</v>
      </c>
      <c r="K16" s="18" t="s">
        <v>481</v>
      </c>
      <c r="L16" s="20" t="s">
        <v>481</v>
      </c>
      <c r="M16" s="18" t="s">
        <v>481</v>
      </c>
      <c r="N16" s="20" t="s">
        <v>481</v>
      </c>
      <c r="O16" s="18" t="s">
        <v>481</v>
      </c>
      <c r="P16" s="20" t="s">
        <v>481</v>
      </c>
      <c r="Q16" s="18" t="n">
        <v>446.08481226</v>
      </c>
      <c r="R16" s="20" t="n">
        <v>4.31060537</v>
      </c>
    </row>
    <row r="17" spans="1:18">
      <c r="A17" s="15" t="s">
        <v>492</v>
      </c>
      <c r="B17" s="17" t="n">
        <v>6504</v>
      </c>
      <c r="C17" s="18">
        <f>(658.0/B17*100)</f>
        <v/>
      </c>
      <c r="D17" s="19" t="n">
        <v>5846</v>
      </c>
      <c r="E17" s="18" t="n">
        <v>518.27084211</v>
      </c>
      <c r="F17" s="20" t="n">
        <v>4.01302667</v>
      </c>
      <c r="G17" s="18" t="n">
        <v>524.26685951</v>
      </c>
      <c r="H17" s="20" t="n">
        <v>3.12501013</v>
      </c>
      <c r="I17" s="18" t="s">
        <v>481</v>
      </c>
      <c r="J17" s="20" t="s">
        <v>481</v>
      </c>
      <c r="K17" s="18" t="s">
        <v>481</v>
      </c>
      <c r="L17" s="20" t="s">
        <v>481</v>
      </c>
      <c r="M17" s="18" t="s">
        <v>481</v>
      </c>
      <c r="N17" s="20" t="s">
        <v>481</v>
      </c>
      <c r="O17" s="18" t="s">
        <v>481</v>
      </c>
      <c r="P17" s="20" t="s">
        <v>481</v>
      </c>
      <c r="Q17" s="18" t="n">
        <v>481.69990432</v>
      </c>
      <c r="R17" s="20" t="n">
        <v>4.27153784</v>
      </c>
    </row>
    <row r="18" spans="1:18">
      <c r="A18" s="15" t="s">
        <v>493</v>
      </c>
      <c r="B18" s="17" t="n">
        <v>5532</v>
      </c>
      <c r="C18" s="18">
        <f>(28.0/B18*100)</f>
        <v/>
      </c>
      <c r="D18" s="19" t="n">
        <v>5504</v>
      </c>
      <c r="E18" s="18" t="n">
        <v>450.2556881</v>
      </c>
      <c r="F18" s="20" t="n">
        <v>5.25237634</v>
      </c>
      <c r="G18" s="18" t="n">
        <v>461.57572574</v>
      </c>
      <c r="H18" s="20" t="n">
        <v>3.80252641</v>
      </c>
      <c r="I18" s="18" t="s">
        <v>481</v>
      </c>
      <c r="J18" s="20" t="s">
        <v>481</v>
      </c>
      <c r="K18" s="18" t="s">
        <v>481</v>
      </c>
      <c r="L18" s="20" t="s">
        <v>481</v>
      </c>
      <c r="M18" s="18" t="s">
        <v>481</v>
      </c>
      <c r="N18" s="20" t="s">
        <v>481</v>
      </c>
      <c r="O18" s="18" t="s">
        <v>481</v>
      </c>
      <c r="P18" s="20" t="s">
        <v>481</v>
      </c>
      <c r="Q18" s="18" t="n">
        <v>433.54651787</v>
      </c>
      <c r="R18" s="20" t="n">
        <v>5.4054622</v>
      </c>
    </row>
    <row r="19" spans="1:18">
      <c r="A19" s="15" t="s">
        <v>494</v>
      </c>
      <c r="B19" s="17" t="n">
        <v>5658</v>
      </c>
      <c r="C19" s="18">
        <f>(61.0/B19*100)</f>
        <v/>
      </c>
      <c r="D19" s="19" t="n">
        <v>5597</v>
      </c>
      <c r="E19" s="18" t="n">
        <v>476.65664486</v>
      </c>
      <c r="F19" s="20" t="n">
        <v>5.17505426</v>
      </c>
      <c r="G19" s="18" t="n">
        <v>483.40613591</v>
      </c>
      <c r="H19" s="20" t="n">
        <v>2.8194381</v>
      </c>
      <c r="I19" s="18" t="s">
        <v>481</v>
      </c>
      <c r="J19" s="20" t="s">
        <v>481</v>
      </c>
      <c r="K19" s="18" t="s">
        <v>481</v>
      </c>
      <c r="L19" s="20" t="s">
        <v>481</v>
      </c>
      <c r="M19" s="18" t="s">
        <v>481</v>
      </c>
      <c r="N19" s="20" t="s">
        <v>481</v>
      </c>
      <c r="O19" s="18" t="s">
        <v>481</v>
      </c>
      <c r="P19" s="20" t="s">
        <v>481</v>
      </c>
      <c r="Q19" s="18" t="n">
        <v>450.78902814</v>
      </c>
      <c r="R19" s="20" t="n">
        <v>5.28116439</v>
      </c>
    </row>
    <row r="20" spans="1:18">
      <c r="A20" s="15" t="s">
        <v>495</v>
      </c>
      <c r="B20" s="17" t="n">
        <v>3371</v>
      </c>
      <c r="C20" s="18">
        <f>(75.0/B20*100)</f>
        <v/>
      </c>
      <c r="D20" s="19" t="n">
        <v>3296</v>
      </c>
      <c r="E20" s="18" t="n">
        <v>484.22306224</v>
      </c>
      <c r="F20" s="20" t="n">
        <v>3.8560738</v>
      </c>
      <c r="G20" s="18" t="n">
        <v>500.88596094</v>
      </c>
      <c r="H20" s="20" t="n">
        <v>2.67976549</v>
      </c>
      <c r="I20" s="18" t="s">
        <v>481</v>
      </c>
      <c r="J20" s="20" t="s">
        <v>481</v>
      </c>
      <c r="K20" s="18" t="s">
        <v>481</v>
      </c>
      <c r="L20" s="20" t="s">
        <v>481</v>
      </c>
      <c r="M20" s="18" t="s">
        <v>481</v>
      </c>
      <c r="N20" s="20" t="s">
        <v>481</v>
      </c>
      <c r="O20" s="18" t="s">
        <v>481</v>
      </c>
      <c r="P20" s="20" t="s">
        <v>481</v>
      </c>
      <c r="Q20" s="18" t="n">
        <v>466.84874454</v>
      </c>
      <c r="R20" s="20" t="n">
        <v>3.72957019</v>
      </c>
    </row>
    <row r="21" spans="1:18">
      <c r="A21" s="15" t="s">
        <v>496</v>
      </c>
      <c r="B21" s="17" t="n">
        <v>5741</v>
      </c>
      <c r="C21" s="18">
        <f>(44.0/B21*100)</f>
        <v/>
      </c>
      <c r="D21" s="19" t="n">
        <v>5697</v>
      </c>
      <c r="E21" s="18" t="n">
        <v>517.75366228</v>
      </c>
      <c r="F21" s="20" t="n">
        <v>2.44292146</v>
      </c>
      <c r="G21" s="18" t="n">
        <v>503.71588197</v>
      </c>
      <c r="H21" s="20" t="n">
        <v>2.24989619</v>
      </c>
      <c r="I21" s="18" t="s">
        <v>481</v>
      </c>
      <c r="J21" s="20" t="s">
        <v>481</v>
      </c>
      <c r="K21" s="18" t="s">
        <v>481</v>
      </c>
      <c r="L21" s="20" t="s">
        <v>481</v>
      </c>
      <c r="M21" s="18" t="s">
        <v>481</v>
      </c>
      <c r="N21" s="20" t="s">
        <v>481</v>
      </c>
      <c r="O21" s="18" t="s">
        <v>481</v>
      </c>
      <c r="P21" s="20" t="s">
        <v>481</v>
      </c>
      <c r="Q21" s="18" t="n">
        <v>485.20334017</v>
      </c>
      <c r="R21" s="20" t="n">
        <v>3.80665502</v>
      </c>
    </row>
    <row r="22" spans="1:18">
      <c r="A22" s="15" t="s">
        <v>497</v>
      </c>
      <c r="B22" s="17" t="n">
        <v>6598</v>
      </c>
      <c r="C22" s="18">
        <f>(32.0/B22*100)</f>
        <v/>
      </c>
      <c r="D22" s="19" t="n">
        <v>6566</v>
      </c>
      <c r="E22" s="18" t="n">
        <v>486.7942943</v>
      </c>
      <c r="F22" s="20" t="n">
        <v>4.12234364</v>
      </c>
      <c r="G22" s="18" t="n">
        <v>470.19425948</v>
      </c>
      <c r="H22" s="20" t="n">
        <v>4.04612338</v>
      </c>
      <c r="I22" s="18" t="s">
        <v>481</v>
      </c>
      <c r="J22" s="20" t="s">
        <v>481</v>
      </c>
      <c r="K22" s="18" t="s">
        <v>481</v>
      </c>
      <c r="L22" s="20" t="s">
        <v>481</v>
      </c>
      <c r="M22" s="18" t="s">
        <v>481</v>
      </c>
      <c r="N22" s="20" t="s">
        <v>481</v>
      </c>
      <c r="O22" s="18" t="n">
        <v>456.80092165</v>
      </c>
      <c r="P22" s="20" t="n">
        <v>54.45642237</v>
      </c>
      <c r="Q22" s="18" t="n">
        <v>443.03822958</v>
      </c>
      <c r="R22" s="20" t="n">
        <v>5.57426746</v>
      </c>
    </row>
    <row r="23" spans="1:18">
      <c r="A23" s="15" t="s">
        <v>498</v>
      </c>
      <c r="B23" s="17" t="n">
        <v>11583</v>
      </c>
      <c r="C23" s="18">
        <f>(210.0/B23*100)</f>
        <v/>
      </c>
      <c r="D23" s="19" t="n">
        <v>11373</v>
      </c>
      <c r="E23" s="18" t="n">
        <v>454.86155441</v>
      </c>
      <c r="F23" s="20" t="n">
        <v>6.15864811</v>
      </c>
      <c r="G23" s="18" t="n">
        <v>499.68329357</v>
      </c>
      <c r="H23" s="20" t="n">
        <v>2.90458741</v>
      </c>
      <c r="I23" s="18" t="s">
        <v>481</v>
      </c>
      <c r="J23" s="20" t="s">
        <v>481</v>
      </c>
      <c r="K23" s="18" t="s">
        <v>481</v>
      </c>
      <c r="L23" s="20" t="s">
        <v>481</v>
      </c>
      <c r="M23" s="18" t="s">
        <v>481</v>
      </c>
      <c r="N23" s="20" t="s">
        <v>481</v>
      </c>
      <c r="O23" s="18" t="s">
        <v>481</v>
      </c>
      <c r="P23" s="20" t="s">
        <v>481</v>
      </c>
      <c r="Q23" s="18" t="n">
        <v>457.29929649</v>
      </c>
      <c r="R23" s="20" t="n">
        <v>5.3233868</v>
      </c>
    </row>
    <row r="24" spans="1:18">
      <c r="A24" s="15" t="s">
        <v>499</v>
      </c>
      <c r="B24" s="17" t="n">
        <v>6647</v>
      </c>
      <c r="C24" s="18">
        <f>(7.0/B24*100)</f>
        <v/>
      </c>
      <c r="D24" s="19" t="n">
        <v>6640</v>
      </c>
      <c r="E24" s="18" t="n">
        <v>529.12648582</v>
      </c>
      <c r="F24" s="20" t="n">
        <v>4.89735451</v>
      </c>
      <c r="G24" s="18" t="n">
        <v>536.28928109</v>
      </c>
      <c r="H24" s="20" t="n">
        <v>3.07146387</v>
      </c>
      <c r="I24" s="18" t="s">
        <v>481</v>
      </c>
      <c r="J24" s="20" t="s">
        <v>481</v>
      </c>
      <c r="K24" s="18" t="s">
        <v>481</v>
      </c>
      <c r="L24" s="20" t="s">
        <v>481</v>
      </c>
      <c r="M24" s="18" t="s">
        <v>481</v>
      </c>
      <c r="N24" s="20" t="s">
        <v>481</v>
      </c>
      <c r="O24" s="18" t="s">
        <v>481</v>
      </c>
      <c r="P24" s="20" t="s">
        <v>481</v>
      </c>
      <c r="Q24" s="18" t="n">
        <v>496.20478207</v>
      </c>
      <c r="R24" s="20" t="n">
        <v>6.6300107</v>
      </c>
    </row>
    <row r="25" spans="1:18">
      <c r="A25" s="15" t="s">
        <v>500</v>
      </c>
      <c r="B25" s="17" t="n">
        <v>5581</v>
      </c>
      <c r="C25" s="18">
        <f>(24.0/B25*100)</f>
        <v/>
      </c>
      <c r="D25" s="19" t="n">
        <v>5557</v>
      </c>
      <c r="E25" s="18" t="n">
        <v>547.7383003</v>
      </c>
      <c r="F25" s="20" t="n">
        <v>4.23146366</v>
      </c>
      <c r="G25" s="18" t="n">
        <v>501.39564726</v>
      </c>
      <c r="H25" s="20" t="n">
        <v>3.85214392</v>
      </c>
      <c r="I25" s="18" t="s">
        <v>481</v>
      </c>
      <c r="J25" s="20" t="s">
        <v>481</v>
      </c>
      <c r="K25" s="18" t="s">
        <v>481</v>
      </c>
      <c r="L25" s="20" t="s">
        <v>481</v>
      </c>
      <c r="M25" s="18" t="s">
        <v>481</v>
      </c>
      <c r="N25" s="20" t="s">
        <v>481</v>
      </c>
      <c r="O25" s="18" t="s">
        <v>481</v>
      </c>
      <c r="P25" s="20" t="s">
        <v>481</v>
      </c>
      <c r="Q25" s="18" t="n">
        <v>501.80805869</v>
      </c>
      <c r="R25" s="20" t="n">
        <v>7.79406672</v>
      </c>
    </row>
    <row r="26" spans="1:18">
      <c r="A26" s="15" t="s">
        <v>501</v>
      </c>
      <c r="B26" s="17" t="n">
        <v>4869</v>
      </c>
      <c r="C26" s="18">
        <f>(32.0/B26*100)</f>
        <v/>
      </c>
      <c r="D26" s="19" t="n">
        <v>4837</v>
      </c>
      <c r="E26" s="18" t="n">
        <v>495.55649248</v>
      </c>
      <c r="F26" s="20" t="n">
        <v>2.66029592</v>
      </c>
      <c r="G26" s="18" t="n">
        <v>480.79407658</v>
      </c>
      <c r="H26" s="20" t="n">
        <v>2.43318754</v>
      </c>
      <c r="I26" s="18" t="s">
        <v>481</v>
      </c>
      <c r="J26" s="20" t="s">
        <v>481</v>
      </c>
      <c r="K26" s="18" t="s">
        <v>481</v>
      </c>
      <c r="L26" s="20" t="s">
        <v>481</v>
      </c>
      <c r="M26" s="18" t="s">
        <v>481</v>
      </c>
      <c r="N26" s="20" t="s">
        <v>481</v>
      </c>
      <c r="O26" s="18" t="s">
        <v>481</v>
      </c>
      <c r="P26" s="20" t="s">
        <v>481</v>
      </c>
      <c r="Q26" s="18" t="n">
        <v>467.17269964</v>
      </c>
      <c r="R26" s="20" t="n">
        <v>3.79311377</v>
      </c>
    </row>
    <row r="27" spans="1:18">
      <c r="A27" s="15" t="s">
        <v>502</v>
      </c>
      <c r="B27" s="17" t="n">
        <v>5299</v>
      </c>
      <c r="C27" s="18">
        <f>(17.0/B27*100)</f>
        <v/>
      </c>
      <c r="D27" s="19" t="n">
        <v>5282</v>
      </c>
      <c r="E27" s="18" t="n">
        <v>505.30538993</v>
      </c>
      <c r="F27" s="20" t="n">
        <v>2.97287622</v>
      </c>
      <c r="G27" s="18" t="n">
        <v>486.70789036</v>
      </c>
      <c r="H27" s="20" t="n">
        <v>1.67769148</v>
      </c>
      <c r="I27" s="18" t="s">
        <v>481</v>
      </c>
      <c r="J27" s="20" t="s">
        <v>481</v>
      </c>
      <c r="K27" s="18" t="s">
        <v>481</v>
      </c>
      <c r="L27" s="20" t="s">
        <v>481</v>
      </c>
      <c r="M27" s="18" t="s">
        <v>481</v>
      </c>
      <c r="N27" s="20" t="s">
        <v>481</v>
      </c>
      <c r="O27" s="18" t="s">
        <v>481</v>
      </c>
      <c r="P27" s="20" t="s">
        <v>481</v>
      </c>
      <c r="Q27" s="18" t="n">
        <v>466.37272862</v>
      </c>
      <c r="R27" s="20" t="n">
        <v>3.49094163</v>
      </c>
    </row>
    <row r="28" spans="1:18">
      <c r="A28" s="15" t="s">
        <v>503</v>
      </c>
      <c r="B28" s="17" t="n">
        <v>7568</v>
      </c>
      <c r="C28" s="18">
        <f>(51.0/B28*100)</f>
        <v/>
      </c>
      <c r="D28" s="19" t="n">
        <v>7517</v>
      </c>
      <c r="E28" s="18" t="n">
        <v>424.00362555</v>
      </c>
      <c r="F28" s="20" t="n">
        <v>3.64005882</v>
      </c>
      <c r="G28" s="18" t="n">
        <v>408.6459823</v>
      </c>
      <c r="H28" s="20" t="n">
        <v>2.33768683</v>
      </c>
      <c r="I28" s="18" t="s">
        <v>481</v>
      </c>
      <c r="J28" s="20" t="s">
        <v>481</v>
      </c>
      <c r="K28" s="18" t="s">
        <v>481</v>
      </c>
      <c r="L28" s="20" t="s">
        <v>481</v>
      </c>
      <c r="M28" s="18" t="s">
        <v>481</v>
      </c>
      <c r="N28" s="20" t="s">
        <v>481</v>
      </c>
      <c r="O28" s="18" t="s">
        <v>481</v>
      </c>
      <c r="P28" s="20" t="s">
        <v>481</v>
      </c>
      <c r="Q28" s="18" t="n">
        <v>378.98321752</v>
      </c>
      <c r="R28" s="20" t="n">
        <v>5.59496362</v>
      </c>
    </row>
    <row r="29" spans="1:18">
      <c r="A29" s="15" t="s">
        <v>504</v>
      </c>
      <c r="B29" s="17" t="n">
        <v>5385</v>
      </c>
      <c r="C29" s="18">
        <f>(30.0/B29*100)</f>
        <v/>
      </c>
      <c r="D29" s="19" t="n">
        <v>5355</v>
      </c>
      <c r="E29" s="18" t="n">
        <v>516.89480463</v>
      </c>
      <c r="F29" s="20" t="n">
        <v>2.7273851</v>
      </c>
      <c r="G29" s="18" t="n">
        <v>518.82690141</v>
      </c>
      <c r="H29" s="20" t="n">
        <v>2.77034621</v>
      </c>
      <c r="I29" s="18" t="s">
        <v>481</v>
      </c>
      <c r="J29" s="20" t="s">
        <v>481</v>
      </c>
      <c r="K29" s="18" t="s">
        <v>481</v>
      </c>
      <c r="L29" s="20" t="s">
        <v>481</v>
      </c>
      <c r="M29" s="18" t="s">
        <v>481</v>
      </c>
      <c r="N29" s="20" t="s">
        <v>481</v>
      </c>
      <c r="O29" s="18" t="s">
        <v>481</v>
      </c>
      <c r="P29" s="20" t="s">
        <v>481</v>
      </c>
      <c r="Q29" s="18" t="n">
        <v>482.70985276</v>
      </c>
      <c r="R29" s="20" t="n">
        <v>5.13908596</v>
      </c>
    </row>
    <row r="30" spans="1:18">
      <c r="A30" s="15" t="s">
        <v>505</v>
      </c>
      <c r="B30" s="17" t="n">
        <v>4520</v>
      </c>
      <c r="C30" s="18">
        <f>(96.0/B30*100)</f>
        <v/>
      </c>
      <c r="D30" s="19" t="n">
        <v>4424</v>
      </c>
      <c r="E30" s="18" t="n">
        <v>505.11135014</v>
      </c>
      <c r="F30" s="20" t="n">
        <v>4.03785197</v>
      </c>
      <c r="G30" s="18" t="n">
        <v>505.07865018</v>
      </c>
      <c r="H30" s="20" t="n">
        <v>2.76070609</v>
      </c>
      <c r="I30" s="18" t="s">
        <v>481</v>
      </c>
      <c r="J30" s="20" t="s">
        <v>481</v>
      </c>
      <c r="K30" s="18" t="s">
        <v>481</v>
      </c>
      <c r="L30" s="20" t="s">
        <v>481</v>
      </c>
      <c r="M30" s="18" t="s">
        <v>481</v>
      </c>
      <c r="N30" s="20" t="s">
        <v>481</v>
      </c>
      <c r="O30" s="18" t="s">
        <v>481</v>
      </c>
      <c r="P30" s="20" t="s">
        <v>481</v>
      </c>
      <c r="Q30" s="18" t="n">
        <v>473.20386334</v>
      </c>
      <c r="R30" s="20" t="n">
        <v>3.72233035</v>
      </c>
    </row>
    <row r="31" spans="1:18">
      <c r="A31" s="15" t="s">
        <v>506</v>
      </c>
      <c r="B31" s="17" t="n">
        <v>5456</v>
      </c>
      <c r="C31" s="18">
        <f>(125.0/B31*100)</f>
        <v/>
      </c>
      <c r="D31" s="19" t="n">
        <v>5331</v>
      </c>
      <c r="E31" s="18" t="n">
        <v>518.85123185</v>
      </c>
      <c r="F31" s="20" t="n">
        <v>3.00019387</v>
      </c>
      <c r="G31" s="18" t="n">
        <v>501.4662075</v>
      </c>
      <c r="H31" s="20" t="n">
        <v>2.781644</v>
      </c>
      <c r="I31" s="18" t="s">
        <v>481</v>
      </c>
      <c r="J31" s="20" t="s">
        <v>481</v>
      </c>
      <c r="K31" s="18" t="s">
        <v>481</v>
      </c>
      <c r="L31" s="20" t="s">
        <v>481</v>
      </c>
      <c r="M31" s="18" t="s">
        <v>481</v>
      </c>
      <c r="N31" s="20" t="s">
        <v>481</v>
      </c>
      <c r="O31" s="18" t="s">
        <v>481</v>
      </c>
      <c r="P31" s="20" t="s">
        <v>481</v>
      </c>
      <c r="Q31" s="18" t="n">
        <v>479.64996625</v>
      </c>
      <c r="R31" s="20" t="n">
        <v>3.71368202</v>
      </c>
    </row>
    <row r="32" spans="1:18">
      <c r="A32" s="15" t="s">
        <v>507</v>
      </c>
      <c r="B32" s="17" t="n">
        <v>4478</v>
      </c>
      <c r="C32" s="18">
        <f>(5.0/B32*100)</f>
        <v/>
      </c>
      <c r="D32" s="19" t="n">
        <v>4473</v>
      </c>
      <c r="E32" s="18" t="s">
        <v>481</v>
      </c>
      <c r="F32" s="20" t="s">
        <v>481</v>
      </c>
      <c r="G32" s="18" t="n">
        <v>505.8635406</v>
      </c>
      <c r="H32" s="20" t="n">
        <v>2.37044571</v>
      </c>
      <c r="I32" s="18" t="s">
        <v>481</v>
      </c>
      <c r="J32" s="20" t="s">
        <v>481</v>
      </c>
      <c r="K32" s="18" t="s">
        <v>481</v>
      </c>
      <c r="L32" s="20" t="s">
        <v>481</v>
      </c>
      <c r="M32" s="18" t="s">
        <v>481</v>
      </c>
      <c r="N32" s="20" t="s">
        <v>481</v>
      </c>
      <c r="O32" s="18" t="s">
        <v>481</v>
      </c>
      <c r="P32" s="20" t="s">
        <v>481</v>
      </c>
      <c r="Q32" s="18" t="n">
        <v>442.23209878</v>
      </c>
      <c r="R32" s="20" t="n">
        <v>14.4095469</v>
      </c>
    </row>
    <row r="33" spans="1:18">
      <c r="A33" s="15" t="s">
        <v>508</v>
      </c>
      <c r="B33" s="17" t="n">
        <v>7325</v>
      </c>
      <c r="C33" s="18">
        <f>(74.0/B33*100)</f>
        <v/>
      </c>
      <c r="D33" s="19" t="n">
        <v>7251</v>
      </c>
      <c r="E33" s="18" t="n">
        <v>537.4042028699999</v>
      </c>
      <c r="F33" s="20" t="n">
        <v>5.22121725</v>
      </c>
      <c r="G33" s="18" t="n">
        <v>489.19153121</v>
      </c>
      <c r="H33" s="20" t="n">
        <v>2.50215003</v>
      </c>
      <c r="I33" s="18" t="s">
        <v>481</v>
      </c>
      <c r="J33" s="20" t="s">
        <v>481</v>
      </c>
      <c r="K33" s="18" t="s">
        <v>481</v>
      </c>
      <c r="L33" s="20" t="s">
        <v>481</v>
      </c>
      <c r="M33" s="18" t="s">
        <v>481</v>
      </c>
      <c r="N33" s="20" t="s">
        <v>481</v>
      </c>
      <c r="O33" s="18" t="s">
        <v>481</v>
      </c>
      <c r="P33" s="20" t="s">
        <v>481</v>
      </c>
      <c r="Q33" s="18" t="n">
        <v>463.92007334</v>
      </c>
      <c r="R33" s="20" t="n">
        <v>5.45278582</v>
      </c>
    </row>
    <row r="34" spans="1:18">
      <c r="A34" s="15" t="s">
        <v>509</v>
      </c>
      <c r="B34" s="17" t="n">
        <v>6350</v>
      </c>
      <c r="C34" s="18">
        <f>(65.0/B34*100)</f>
        <v/>
      </c>
      <c r="D34" s="19" t="n">
        <v>6285</v>
      </c>
      <c r="E34" s="18" t="n">
        <v>502.73185398</v>
      </c>
      <c r="F34" s="20" t="n">
        <v>5.03884211</v>
      </c>
      <c r="G34" s="18" t="n">
        <v>480.73991182</v>
      </c>
      <c r="H34" s="20" t="n">
        <v>2.69484334</v>
      </c>
      <c r="I34" s="18" t="s">
        <v>481</v>
      </c>
      <c r="J34" s="20" t="s">
        <v>481</v>
      </c>
      <c r="K34" s="18" t="s">
        <v>481</v>
      </c>
      <c r="L34" s="20" t="s">
        <v>481</v>
      </c>
      <c r="M34" s="18" t="s">
        <v>481</v>
      </c>
      <c r="N34" s="20" t="s">
        <v>481</v>
      </c>
      <c r="O34" s="18" t="s">
        <v>481</v>
      </c>
      <c r="P34" s="20" t="s">
        <v>481</v>
      </c>
      <c r="Q34" s="18" t="n">
        <v>429.63374044</v>
      </c>
      <c r="R34" s="20" t="n">
        <v>5.39265988</v>
      </c>
    </row>
    <row r="35" spans="1:18">
      <c r="A35" s="15" t="s">
        <v>510</v>
      </c>
      <c r="B35" s="17" t="n">
        <v>6406</v>
      </c>
      <c r="C35" s="18">
        <f>(36.0/B35*100)</f>
        <v/>
      </c>
      <c r="D35" s="19" t="n">
        <v>6370</v>
      </c>
      <c r="E35" s="18" t="n">
        <v>524.04168121</v>
      </c>
      <c r="F35" s="20" t="n">
        <v>2.90932639</v>
      </c>
      <c r="G35" s="18" t="n">
        <v>510.88179481</v>
      </c>
      <c r="H35" s="20" t="n">
        <v>1.94817606</v>
      </c>
      <c r="I35" s="18" t="s">
        <v>481</v>
      </c>
      <c r="J35" s="20" t="s">
        <v>481</v>
      </c>
      <c r="K35" s="18" t="s">
        <v>481</v>
      </c>
      <c r="L35" s="20" t="s">
        <v>481</v>
      </c>
      <c r="M35" s="18" t="s">
        <v>481</v>
      </c>
      <c r="N35" s="20" t="s">
        <v>481</v>
      </c>
      <c r="O35" s="18" t="s">
        <v>481</v>
      </c>
      <c r="P35" s="20" t="s">
        <v>481</v>
      </c>
      <c r="Q35" s="18" t="n">
        <v>479.15485731</v>
      </c>
      <c r="R35" s="20" t="n">
        <v>4.36831559</v>
      </c>
    </row>
    <row r="36" spans="1:18">
      <c r="A36" s="15" t="s">
        <v>511</v>
      </c>
      <c r="B36" s="17" t="n">
        <v>6736</v>
      </c>
      <c r="C36" s="18">
        <f>(26.0/B36*100)</f>
        <v/>
      </c>
      <c r="D36" s="19" t="n">
        <v>6710</v>
      </c>
      <c r="E36" s="18" t="n">
        <v>491.64612922</v>
      </c>
      <c r="F36" s="20" t="n">
        <v>3.55054808</v>
      </c>
      <c r="G36" s="18" t="n">
        <v>487.33879597</v>
      </c>
      <c r="H36" s="20" t="n">
        <v>2.47116103</v>
      </c>
      <c r="I36" s="18" t="s">
        <v>481</v>
      </c>
      <c r="J36" s="20" t="s">
        <v>481</v>
      </c>
      <c r="K36" s="18" t="s">
        <v>481</v>
      </c>
      <c r="L36" s="20" t="s">
        <v>481</v>
      </c>
      <c r="M36" s="18" t="s">
        <v>481</v>
      </c>
      <c r="N36" s="20" t="s">
        <v>481</v>
      </c>
      <c r="O36" s="18" t="s">
        <v>481</v>
      </c>
      <c r="P36" s="20" t="s">
        <v>481</v>
      </c>
      <c r="Q36" s="18" t="n">
        <v>473.13211972</v>
      </c>
      <c r="R36" s="20" t="n">
        <v>3.84048307</v>
      </c>
    </row>
    <row r="37" spans="1:18">
      <c r="A37" s="15" t="s">
        <v>512</v>
      </c>
      <c r="B37" s="17" t="n">
        <v>5458</v>
      </c>
      <c r="C37" s="18">
        <f>(62.0/B37*100)</f>
        <v/>
      </c>
      <c r="D37" s="19" t="n">
        <v>5396</v>
      </c>
      <c r="E37" s="18" t="n">
        <v>503.27816255</v>
      </c>
      <c r="F37" s="20" t="n">
        <v>3.69010653</v>
      </c>
      <c r="G37" s="18" t="n">
        <v>499.62714756</v>
      </c>
      <c r="H37" s="20" t="n">
        <v>3.44637576</v>
      </c>
      <c r="I37" s="18" t="s">
        <v>481</v>
      </c>
      <c r="J37" s="20" t="s">
        <v>481</v>
      </c>
      <c r="K37" s="18" t="s">
        <v>481</v>
      </c>
      <c r="L37" s="20" t="s">
        <v>481</v>
      </c>
      <c r="M37" s="18" t="s">
        <v>481</v>
      </c>
      <c r="N37" s="20" t="s">
        <v>481</v>
      </c>
      <c r="O37" s="18" t="s">
        <v>481</v>
      </c>
      <c r="P37" s="20" t="s">
        <v>481</v>
      </c>
      <c r="Q37" s="18" t="n">
        <v>470.73923233</v>
      </c>
      <c r="R37" s="20" t="n">
        <v>4.52276583</v>
      </c>
    </row>
    <row r="38" spans="1:18">
      <c r="A38" s="15" t="s">
        <v>513</v>
      </c>
      <c r="B38" s="17" t="n">
        <v>5860</v>
      </c>
      <c r="C38" s="18">
        <f>(16.0/B38*100)</f>
        <v/>
      </c>
      <c r="D38" s="19" t="n">
        <v>5844</v>
      </c>
      <c r="E38" s="18" t="n">
        <v>531.07631094</v>
      </c>
      <c r="F38" s="20" t="n">
        <v>3.55675665</v>
      </c>
      <c r="G38" s="18" t="n">
        <v>524.16320677</v>
      </c>
      <c r="H38" s="20" t="n">
        <v>3.37122322</v>
      </c>
      <c r="I38" s="18" t="s">
        <v>481</v>
      </c>
      <c r="J38" s="20" t="s">
        <v>481</v>
      </c>
      <c r="K38" s="18" t="s">
        <v>481</v>
      </c>
      <c r="L38" s="20" t="s">
        <v>481</v>
      </c>
      <c r="M38" s="18" t="s">
        <v>481</v>
      </c>
      <c r="N38" s="20" t="s">
        <v>481</v>
      </c>
      <c r="O38" s="18" t="s">
        <v>481</v>
      </c>
      <c r="P38" s="20" t="s">
        <v>481</v>
      </c>
      <c r="Q38" s="18" t="n">
        <v>485.67688705</v>
      </c>
      <c r="R38" s="20" t="n">
        <v>5.16968439</v>
      </c>
    </row>
    <row r="39" spans="1:18">
      <c r="A39" s="15" t="s">
        <v>514</v>
      </c>
      <c r="B39" s="17" t="n">
        <v>5895</v>
      </c>
      <c r="C39" s="18">
        <f>(30.0/B39*100)</f>
        <v/>
      </c>
      <c r="D39" s="19" t="n">
        <v>5865</v>
      </c>
      <c r="E39" s="18" t="n">
        <v>430.82174066</v>
      </c>
      <c r="F39" s="20" t="n">
        <v>5.9533326</v>
      </c>
      <c r="G39" s="18" t="n">
        <v>421.71171658</v>
      </c>
      <c r="H39" s="20" t="n">
        <v>4.01234199</v>
      </c>
      <c r="I39" s="18" t="s">
        <v>481</v>
      </c>
      <c r="J39" s="20" t="s">
        <v>481</v>
      </c>
      <c r="K39" s="18" t="s">
        <v>481</v>
      </c>
      <c r="L39" s="20" t="s">
        <v>481</v>
      </c>
      <c r="M39" s="18" t="s">
        <v>481</v>
      </c>
      <c r="N39" s="20" t="s">
        <v>481</v>
      </c>
      <c r="O39" s="18" t="s">
        <v>481</v>
      </c>
      <c r="P39" s="20" t="s">
        <v>481</v>
      </c>
      <c r="Q39" s="18" t="n">
        <v>391.03242762</v>
      </c>
      <c r="R39" s="20" t="n">
        <v>7.93368203</v>
      </c>
    </row>
    <row r="40" spans="1:18">
      <c r="A40" s="15" t="s">
        <v>515</v>
      </c>
      <c r="B40" s="17" t="n">
        <v>14157</v>
      </c>
      <c r="C40" s="18">
        <f>(263.0/B40*100)</f>
        <v/>
      </c>
      <c r="D40" s="19" t="n">
        <v>13894</v>
      </c>
      <c r="E40" s="18" t="n">
        <v>495.58961305</v>
      </c>
      <c r="F40" s="20" t="n">
        <v>3.38289097</v>
      </c>
      <c r="G40" s="18" t="n">
        <v>511.84309365</v>
      </c>
      <c r="H40" s="20" t="n">
        <v>2.76827036</v>
      </c>
      <c r="I40" s="18" t="s">
        <v>481</v>
      </c>
      <c r="J40" s="20" t="s">
        <v>481</v>
      </c>
      <c r="K40" s="18" t="s">
        <v>481</v>
      </c>
      <c r="L40" s="20" t="s">
        <v>481</v>
      </c>
      <c r="M40" s="18" t="s">
        <v>481</v>
      </c>
      <c r="N40" s="20" t="s">
        <v>481</v>
      </c>
      <c r="O40" s="18" t="s">
        <v>481</v>
      </c>
      <c r="P40" s="20" t="s">
        <v>481</v>
      </c>
      <c r="Q40" s="18" t="n">
        <v>462.57111462</v>
      </c>
      <c r="R40" s="20" t="n">
        <v>3.35149052</v>
      </c>
    </row>
    <row r="41" spans="1:18">
      <c r="A41" s="15" t="s">
        <v>516</v>
      </c>
      <c r="B41" s="17" t="n">
        <v>5712</v>
      </c>
      <c r="C41" s="18">
        <f>(40.0/B41*100)</f>
        <v/>
      </c>
      <c r="D41" s="19" t="n">
        <v>5672</v>
      </c>
      <c r="E41" s="18" t="n">
        <v>482.07448195</v>
      </c>
      <c r="F41" s="20" t="n">
        <v>4.47052694</v>
      </c>
      <c r="G41" s="18" t="n">
        <v>469.09552366</v>
      </c>
      <c r="H41" s="20" t="n">
        <v>3.47621067</v>
      </c>
      <c r="I41" s="18" t="s">
        <v>481</v>
      </c>
      <c r="J41" s="20" t="s">
        <v>481</v>
      </c>
      <c r="K41" s="18" t="s">
        <v>481</v>
      </c>
      <c r="L41" s="20" t="s">
        <v>481</v>
      </c>
      <c r="M41" s="18" t="s">
        <v>481</v>
      </c>
      <c r="N41" s="20" t="s">
        <v>481</v>
      </c>
      <c r="O41" s="18" t="s">
        <v>481</v>
      </c>
      <c r="P41" s="20" t="s">
        <v>481</v>
      </c>
      <c r="Q41" s="18" t="n">
        <v>457.33488315</v>
      </c>
      <c r="R41" s="20" t="n">
        <v>4.77273699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383.38816342</v>
      </c>
      <c r="F45" s="20" t="n">
        <v>7.53014008</v>
      </c>
      <c r="G45" s="18" t="n">
        <v>364.14573738</v>
      </c>
      <c r="H45" s="20" t="n">
        <v>3.22691829</v>
      </c>
      <c r="I45" s="18" t="s">
        <v>481</v>
      </c>
      <c r="J45" s="20" t="s">
        <v>481</v>
      </c>
      <c r="K45" s="18" t="s">
        <v>481</v>
      </c>
      <c r="L45" s="20" t="s">
        <v>481</v>
      </c>
      <c r="M45" s="18" t="n">
        <v>310.9928873</v>
      </c>
      <c r="N45" s="20" t="n">
        <v>34.72665626</v>
      </c>
      <c r="O45" s="18" t="n">
        <v>330.1964552</v>
      </c>
      <c r="P45" s="20" t="n">
        <v>21.26530927</v>
      </c>
      <c r="Q45" s="18" t="n">
        <v>349.32471544</v>
      </c>
      <c r="R45" s="20" t="n">
        <v>3.23167589</v>
      </c>
    </row>
    <row r="46" spans="1:18">
      <c r="A46" s="15" t="s">
        <v>521</v>
      </c>
      <c r="B46" s="17" t="n">
        <v>23141</v>
      </c>
      <c r="C46" s="18">
        <f>(1129.0/B46*100)</f>
        <v/>
      </c>
      <c r="D46" s="19" t="n">
        <v>22012</v>
      </c>
      <c r="E46" s="18" t="n">
        <v>396.30612864</v>
      </c>
      <c r="F46" s="20" t="n">
        <v>6.10008836</v>
      </c>
      <c r="G46" s="18" t="n">
        <v>384.25755917</v>
      </c>
      <c r="H46" s="20" t="n">
        <v>2.759592</v>
      </c>
      <c r="I46" s="18" t="s">
        <v>481</v>
      </c>
      <c r="J46" s="20" t="s">
        <v>481</v>
      </c>
      <c r="K46" s="18" t="s">
        <v>481</v>
      </c>
      <c r="L46" s="20" t="s">
        <v>481</v>
      </c>
      <c r="M46" s="18" t="s">
        <v>481</v>
      </c>
      <c r="N46" s="20" t="s">
        <v>481</v>
      </c>
      <c r="O46" s="18" t="s">
        <v>481</v>
      </c>
      <c r="P46" s="20" t="s">
        <v>481</v>
      </c>
      <c r="Q46" s="18" t="n">
        <v>350.20636283</v>
      </c>
      <c r="R46" s="20" t="n">
        <v>4.37935041</v>
      </c>
    </row>
    <row r="47" spans="1:18">
      <c r="A47" s="15" t="s">
        <v>522</v>
      </c>
      <c r="B47" s="17" t="n">
        <v>5928</v>
      </c>
      <c r="C47" s="18">
        <f>(70.0/B47*100)</f>
        <v/>
      </c>
      <c r="D47" s="19" t="n">
        <v>5858</v>
      </c>
      <c r="E47" s="18" t="n">
        <v>464.06433898</v>
      </c>
      <c r="F47" s="20" t="n">
        <v>5.20270767</v>
      </c>
      <c r="G47" s="18" t="n">
        <v>442.5090264</v>
      </c>
      <c r="H47" s="20" t="n">
        <v>3.94620874</v>
      </c>
      <c r="I47" s="18" t="s">
        <v>481</v>
      </c>
      <c r="J47" s="20" t="s">
        <v>481</v>
      </c>
      <c r="K47" s="18" t="s">
        <v>481</v>
      </c>
      <c r="L47" s="20" t="s">
        <v>481</v>
      </c>
      <c r="M47" s="18" t="s">
        <v>481</v>
      </c>
      <c r="N47" s="20" t="s">
        <v>481</v>
      </c>
      <c r="O47" s="18" t="s">
        <v>481</v>
      </c>
      <c r="P47" s="20" t="s">
        <v>481</v>
      </c>
      <c r="Q47" s="18" t="n">
        <v>416.10280576</v>
      </c>
      <c r="R47" s="20" t="n">
        <v>5.76313302</v>
      </c>
    </row>
    <row r="48" spans="1:18">
      <c r="A48" s="15" t="s">
        <v>523</v>
      </c>
      <c r="B48" s="17" t="n">
        <v>9841</v>
      </c>
      <c r="C48" s="18">
        <f>(7.0/B48*100)</f>
        <v/>
      </c>
      <c r="D48" s="19" t="n">
        <v>9834</v>
      </c>
      <c r="E48" s="18" t="n">
        <v>577.88602585</v>
      </c>
      <c r="F48" s="20" t="n">
        <v>9.53480708</v>
      </c>
      <c r="G48" s="18" t="n">
        <v>528.87081825</v>
      </c>
      <c r="H48" s="20" t="n">
        <v>4.61247966</v>
      </c>
      <c r="I48" s="18" t="s">
        <v>481</v>
      </c>
      <c r="J48" s="20" t="s">
        <v>481</v>
      </c>
      <c r="K48" s="18" t="s">
        <v>481</v>
      </c>
      <c r="L48" s="20" t="s">
        <v>481</v>
      </c>
      <c r="M48" s="18" t="s">
        <v>481</v>
      </c>
      <c r="N48" s="20" t="s">
        <v>481</v>
      </c>
      <c r="O48" s="18" t="s">
        <v>481</v>
      </c>
      <c r="P48" s="20" t="s">
        <v>481</v>
      </c>
      <c r="Q48" s="18" t="n">
        <v>473.213451</v>
      </c>
      <c r="R48" s="20" t="n">
        <v>10.46222439</v>
      </c>
    </row>
    <row r="49" spans="1:18">
      <c r="A49" s="15" t="s">
        <v>524</v>
      </c>
      <c r="B49" s="17" t="n">
        <v>6349</v>
      </c>
      <c r="C49" s="18">
        <f>(56.0/B49*100)</f>
        <v/>
      </c>
      <c r="D49" s="19" t="n">
        <v>6293</v>
      </c>
      <c r="E49" s="18" t="n">
        <v>421.00060122</v>
      </c>
      <c r="F49" s="20" t="n">
        <v>4.04346403</v>
      </c>
      <c r="G49" s="18" t="n">
        <v>411.5799253</v>
      </c>
      <c r="H49" s="20" t="n">
        <v>3.24843665</v>
      </c>
      <c r="I49" s="18" t="s">
        <v>481</v>
      </c>
      <c r="J49" s="20" t="s">
        <v>481</v>
      </c>
      <c r="K49" s="18" t="s">
        <v>481</v>
      </c>
      <c r="L49" s="20" t="s">
        <v>481</v>
      </c>
      <c r="M49" s="18" t="s">
        <v>481</v>
      </c>
      <c r="N49" s="20" t="s">
        <v>481</v>
      </c>
      <c r="O49" s="18" t="n">
        <v>352.70551055</v>
      </c>
      <c r="P49" s="20" t="n">
        <v>29.95465425</v>
      </c>
      <c r="Q49" s="18" t="n">
        <v>383.32246235</v>
      </c>
      <c r="R49" s="20" t="n">
        <v>5.15551667</v>
      </c>
    </row>
    <row r="50" spans="1:18">
      <c r="A50" s="15" t="s">
        <v>525</v>
      </c>
      <c r="B50" s="17" t="n">
        <v>11795</v>
      </c>
      <c r="C50" s="18">
        <f>(218.0/B50*100)</f>
        <v/>
      </c>
      <c r="D50" s="19" t="n">
        <v>11577</v>
      </c>
      <c r="E50" s="18" t="n">
        <v>406.54469937</v>
      </c>
      <c r="F50" s="20" t="n">
        <v>3.24837137</v>
      </c>
      <c r="G50" s="18" t="n">
        <v>385.89836215</v>
      </c>
      <c r="H50" s="20" t="n">
        <v>2.32659754</v>
      </c>
      <c r="I50" s="18" t="s">
        <v>481</v>
      </c>
      <c r="J50" s="20" t="s">
        <v>481</v>
      </c>
      <c r="K50" s="18" t="s">
        <v>481</v>
      </c>
      <c r="L50" s="20" t="s">
        <v>481</v>
      </c>
      <c r="M50" s="18" t="s">
        <v>481</v>
      </c>
      <c r="N50" s="20" t="s">
        <v>481</v>
      </c>
      <c r="O50" s="18" t="s">
        <v>481</v>
      </c>
      <c r="P50" s="20" t="s">
        <v>481</v>
      </c>
      <c r="Q50" s="18" t="n">
        <v>363.61828012</v>
      </c>
      <c r="R50" s="20" t="n">
        <v>5.72221622</v>
      </c>
    </row>
    <row r="51" spans="1:18">
      <c r="A51" s="15" t="s">
        <v>526</v>
      </c>
      <c r="B51" s="17" t="n">
        <v>6866</v>
      </c>
      <c r="C51" s="18">
        <f>(116.0/B51*100)</f>
        <v/>
      </c>
      <c r="D51" s="19" t="n">
        <v>6750</v>
      </c>
      <c r="E51" s="18" t="n">
        <v>416.91250463</v>
      </c>
      <c r="F51" s="20" t="n">
        <v>3.64485071</v>
      </c>
      <c r="G51" s="18" t="n">
        <v>402.68801123</v>
      </c>
      <c r="H51" s="20" t="n">
        <v>2.60275567</v>
      </c>
      <c r="I51" s="18" t="s">
        <v>481</v>
      </c>
      <c r="J51" s="20" t="s">
        <v>481</v>
      </c>
      <c r="K51" s="18" t="s">
        <v>481</v>
      </c>
      <c r="L51" s="20" t="s">
        <v>481</v>
      </c>
      <c r="M51" s="18" t="s">
        <v>481</v>
      </c>
      <c r="N51" s="20" t="s">
        <v>481</v>
      </c>
      <c r="O51" s="18" t="s">
        <v>481</v>
      </c>
      <c r="P51" s="20" t="s">
        <v>481</v>
      </c>
      <c r="Q51" s="18" t="n">
        <v>378.51847056</v>
      </c>
      <c r="R51" s="20" t="n">
        <v>3.60019878</v>
      </c>
    </row>
    <row r="52" spans="1:18">
      <c r="A52" s="15" t="s">
        <v>527</v>
      </c>
      <c r="B52" s="17" t="n">
        <v>5809</v>
      </c>
      <c r="C52" s="18">
        <f>(71.0/B52*100)</f>
        <v/>
      </c>
      <c r="D52" s="19" t="n">
        <v>5738</v>
      </c>
      <c r="E52" s="18" t="n">
        <v>451.86164044</v>
      </c>
      <c r="F52" s="20" t="n">
        <v>3.99045537</v>
      </c>
      <c r="G52" s="18" t="n">
        <v>475.22338878</v>
      </c>
      <c r="H52" s="20" t="n">
        <v>3.03724503</v>
      </c>
      <c r="I52" s="18" t="s">
        <v>481</v>
      </c>
      <c r="J52" s="20" t="s">
        <v>481</v>
      </c>
      <c r="K52" s="18" t="s">
        <v>481</v>
      </c>
      <c r="L52" s="20" t="s">
        <v>481</v>
      </c>
      <c r="M52" s="18" t="s">
        <v>481</v>
      </c>
      <c r="N52" s="20" t="s">
        <v>481</v>
      </c>
      <c r="O52" s="18" t="s">
        <v>481</v>
      </c>
      <c r="P52" s="20" t="s">
        <v>481</v>
      </c>
      <c r="Q52" s="18" t="n">
        <v>434.80958718</v>
      </c>
      <c r="R52" s="20" t="n">
        <v>5.1362008</v>
      </c>
    </row>
    <row r="53" spans="1:18">
      <c r="A53" s="15" t="s">
        <v>528</v>
      </c>
      <c r="B53" s="17" t="n">
        <v>5571</v>
      </c>
      <c r="C53" s="18">
        <f>(84.0/B53*100)</f>
        <v/>
      </c>
      <c r="D53" s="19" t="n">
        <v>5487</v>
      </c>
      <c r="E53" s="18" t="n">
        <v>443.9951418</v>
      </c>
      <c r="F53" s="20" t="n">
        <v>4.31668539</v>
      </c>
      <c r="G53" s="18" t="n">
        <v>445.39336814</v>
      </c>
      <c r="H53" s="20" t="n">
        <v>2.06024552</v>
      </c>
      <c r="I53" s="18" t="s">
        <v>481</v>
      </c>
      <c r="J53" s="20" t="s">
        <v>481</v>
      </c>
      <c r="K53" s="18" t="s">
        <v>481</v>
      </c>
      <c r="L53" s="20" t="s">
        <v>481</v>
      </c>
      <c r="M53" s="18" t="s">
        <v>481</v>
      </c>
      <c r="N53" s="20" t="s">
        <v>481</v>
      </c>
      <c r="O53" s="18" t="s">
        <v>481</v>
      </c>
      <c r="P53" s="20" t="s">
        <v>481</v>
      </c>
      <c r="Q53" s="18" t="n">
        <v>410.57494109</v>
      </c>
      <c r="R53" s="20" t="n">
        <v>3.28830321</v>
      </c>
    </row>
    <row r="54" spans="1:18">
      <c r="A54" s="15" t="s">
        <v>529</v>
      </c>
      <c r="B54" s="17" t="n">
        <v>4740</v>
      </c>
      <c r="C54" s="18">
        <f>(38.0/B54*100)</f>
        <v/>
      </c>
      <c r="D54" s="19" t="n">
        <v>4702</v>
      </c>
      <c r="E54" s="18" t="n">
        <v>341.88245538</v>
      </c>
      <c r="F54" s="20" t="n">
        <v>5.21895515</v>
      </c>
      <c r="G54" s="18" t="n">
        <v>337.87293906</v>
      </c>
      <c r="H54" s="20" t="n">
        <v>3.25594771</v>
      </c>
      <c r="I54" s="18" t="s">
        <v>481</v>
      </c>
      <c r="J54" s="20" t="s">
        <v>481</v>
      </c>
      <c r="K54" s="18" t="s">
        <v>481</v>
      </c>
      <c r="L54" s="20" t="s">
        <v>481</v>
      </c>
      <c r="M54" s="18" t="s">
        <v>481</v>
      </c>
      <c r="N54" s="20" t="s">
        <v>481</v>
      </c>
      <c r="O54" s="18" t="s">
        <v>481</v>
      </c>
      <c r="P54" s="20" t="s">
        <v>481</v>
      </c>
      <c r="Q54" s="18" t="n">
        <v>304.17568275</v>
      </c>
      <c r="R54" s="20" t="n">
        <v>3.24698222</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(76.0/B56*100)</f>
        <v/>
      </c>
      <c r="D56" s="19" t="n">
        <v>5283</v>
      </c>
      <c r="E56" s="18" t="n">
        <v>562.1127019100001</v>
      </c>
      <c r="F56" s="20" t="n">
        <v>6.56389844</v>
      </c>
      <c r="G56" s="18" t="n">
        <v>547.70804879</v>
      </c>
      <c r="H56" s="20" t="n">
        <v>2.9510966</v>
      </c>
      <c r="I56" s="18" t="s">
        <v>481</v>
      </c>
      <c r="J56" s="20" t="s">
        <v>481</v>
      </c>
      <c r="K56" s="18" t="s">
        <v>481</v>
      </c>
      <c r="L56" s="20" t="s">
        <v>481</v>
      </c>
      <c r="M56" s="18" t="s">
        <v>481</v>
      </c>
      <c r="N56" s="20" t="s">
        <v>481</v>
      </c>
      <c r="O56" s="18" t="s">
        <v>481</v>
      </c>
      <c r="P56" s="20" t="s">
        <v>481</v>
      </c>
      <c r="Q56" s="18" t="n">
        <v>522.95111936</v>
      </c>
      <c r="R56" s="20" t="n">
        <v>6.94287482</v>
      </c>
    </row>
    <row r="57" spans="1:18">
      <c r="A57" s="15" t="s">
        <v>532</v>
      </c>
      <c r="B57" s="17" t="n">
        <v>6513</v>
      </c>
      <c r="C57" s="18">
        <f>(0.0/B57*100)</f>
        <v/>
      </c>
      <c r="D57" s="19" t="n">
        <v>6513</v>
      </c>
      <c r="E57" s="18" t="n">
        <v>444.38865529</v>
      </c>
      <c r="F57" s="20" t="n">
        <v>12.29572483</v>
      </c>
      <c r="G57" s="18" t="n">
        <v>384.71009624</v>
      </c>
      <c r="H57" s="20" t="n">
        <v>3.32707261</v>
      </c>
      <c r="I57" s="18" t="s">
        <v>481</v>
      </c>
      <c r="J57" s="20" t="s">
        <v>481</v>
      </c>
      <c r="K57" s="18" t="s">
        <v>481</v>
      </c>
      <c r="L57" s="20" t="s">
        <v>481</v>
      </c>
      <c r="M57" s="18" t="n">
        <v>433.4827</v>
      </c>
      <c r="N57" s="20" t="n">
        <v>28.75093079</v>
      </c>
      <c r="O57" s="18" t="s">
        <v>481</v>
      </c>
      <c r="P57" s="20" t="s">
        <v>481</v>
      </c>
      <c r="Q57" s="18" t="n">
        <v>383.43816673</v>
      </c>
      <c r="R57" s="20" t="n">
        <v>5.04924258</v>
      </c>
    </row>
    <row r="58" spans="1:18">
      <c r="A58" s="15" t="s">
        <v>533</v>
      </c>
      <c r="B58" s="17" t="n">
        <v>7267</v>
      </c>
      <c r="C58" s="18">
        <f>(10.0/B58*100)</f>
        <v/>
      </c>
      <c r="D58" s="19" t="n">
        <v>7257</v>
      </c>
      <c r="E58" s="18" t="n">
        <v>396.01873986</v>
      </c>
      <c r="F58" s="20" t="n">
        <v>3.67502893</v>
      </c>
      <c r="G58" s="18" t="n">
        <v>378.1230675</v>
      </c>
      <c r="H58" s="20" t="n">
        <v>3.22478316</v>
      </c>
      <c r="I58" s="18" t="s">
        <v>481</v>
      </c>
      <c r="J58" s="20" t="s">
        <v>481</v>
      </c>
      <c r="K58" s="18" t="s">
        <v>481</v>
      </c>
      <c r="L58" s="20" t="s">
        <v>481</v>
      </c>
      <c r="M58" s="18" t="s">
        <v>481</v>
      </c>
      <c r="N58" s="20" t="s">
        <v>481</v>
      </c>
      <c r="O58" s="18" t="n">
        <v>226.29003076</v>
      </c>
      <c r="P58" s="20" t="n">
        <v>28.50339351</v>
      </c>
      <c r="Q58" s="18" t="n">
        <v>376.70868052</v>
      </c>
      <c r="R58" s="20" t="n">
        <v>4.48842556</v>
      </c>
    </row>
    <row r="59" spans="1:18">
      <c r="A59" s="15" t="s">
        <v>534</v>
      </c>
      <c r="B59" s="17" t="n">
        <v>4826</v>
      </c>
      <c r="C59" s="18">
        <f>(26.0/B59*100)</f>
        <v/>
      </c>
      <c r="D59" s="19" t="n">
        <v>4800</v>
      </c>
      <c r="E59" s="18" t="n">
        <v>363.13758639</v>
      </c>
      <c r="F59" s="20" t="n">
        <v>3.65389598</v>
      </c>
      <c r="G59" s="18" t="n">
        <v>368.1509147</v>
      </c>
      <c r="H59" s="20" t="n">
        <v>2.13338369</v>
      </c>
      <c r="I59" s="18" t="s">
        <v>481</v>
      </c>
      <c r="J59" s="20" t="s">
        <v>481</v>
      </c>
      <c r="K59" s="18" t="s">
        <v>481</v>
      </c>
      <c r="L59" s="20" t="s">
        <v>481</v>
      </c>
      <c r="M59" s="18" t="s">
        <v>481</v>
      </c>
      <c r="N59" s="20" t="s">
        <v>481</v>
      </c>
      <c r="O59" s="18" t="n">
        <v>338.59670294</v>
      </c>
      <c r="P59" s="20" t="n">
        <v>18.742917</v>
      </c>
      <c r="Q59" s="18" t="n">
        <v>346.65345491</v>
      </c>
      <c r="R59" s="20" t="n">
        <v>3.61062056</v>
      </c>
    </row>
    <row r="60" spans="1:18">
      <c r="A60" s="15" t="s">
        <v>535</v>
      </c>
      <c r="B60" s="17" t="n">
        <v>4546</v>
      </c>
      <c r="C60" s="18">
        <f>(15.0/B60*100)</f>
        <v/>
      </c>
      <c r="D60" s="19" t="n">
        <v>4531</v>
      </c>
      <c r="E60" s="18" t="n">
        <v>400.25466649</v>
      </c>
      <c r="F60" s="20" t="n">
        <v>7.70277511</v>
      </c>
      <c r="G60" s="18" t="n">
        <v>395.66854866</v>
      </c>
      <c r="H60" s="20" t="n">
        <v>3.63841811</v>
      </c>
      <c r="I60" s="18" t="s">
        <v>481</v>
      </c>
      <c r="J60" s="20" t="s">
        <v>481</v>
      </c>
      <c r="K60" s="18" t="s">
        <v>481</v>
      </c>
      <c r="L60" s="20" t="s">
        <v>481</v>
      </c>
      <c r="M60" s="18" t="s">
        <v>481</v>
      </c>
      <c r="N60" s="20" t="s">
        <v>481</v>
      </c>
      <c r="O60" s="18" t="n">
        <v>365.63527749</v>
      </c>
      <c r="P60" s="20" t="n">
        <v>40.60515733</v>
      </c>
      <c r="Q60" s="18" t="n">
        <v>395.66034444</v>
      </c>
      <c r="R60" s="20" t="n">
        <v>5.79332824</v>
      </c>
    </row>
    <row r="61" spans="1:18">
      <c r="A61" s="15" t="s">
        <v>536</v>
      </c>
      <c r="B61" s="17" t="n">
        <v>6525</v>
      </c>
      <c r="C61" s="18">
        <f>(135.0/B61*100)</f>
        <v/>
      </c>
      <c r="D61" s="19" t="n">
        <v>6390</v>
      </c>
      <c r="E61" s="18" t="n">
        <v>486.535709</v>
      </c>
      <c r="F61" s="20" t="n">
        <v>3.12365824</v>
      </c>
      <c r="G61" s="18" t="n">
        <v>484.85359761</v>
      </c>
      <c r="H61" s="20" t="n">
        <v>2.49036919</v>
      </c>
      <c r="I61" s="18" t="s">
        <v>481</v>
      </c>
      <c r="J61" s="20" t="s">
        <v>481</v>
      </c>
      <c r="K61" s="18" t="s">
        <v>481</v>
      </c>
      <c r="L61" s="20" t="s">
        <v>481</v>
      </c>
      <c r="M61" s="18" t="s">
        <v>481</v>
      </c>
      <c r="N61" s="20" t="s">
        <v>481</v>
      </c>
      <c r="O61" s="18" t="s">
        <v>481</v>
      </c>
      <c r="P61" s="20" t="s">
        <v>481</v>
      </c>
      <c r="Q61" s="18" t="n">
        <v>452.27581667</v>
      </c>
      <c r="R61" s="20" t="n">
        <v>4.30141211</v>
      </c>
    </row>
    <row r="62" spans="1:18">
      <c r="A62" s="15" t="s">
        <v>537</v>
      </c>
      <c r="B62" s="17" t="n">
        <v>4476</v>
      </c>
      <c r="C62" s="18">
        <f>(3.0/B62*100)</f>
        <v/>
      </c>
      <c r="D62" s="19" t="n">
        <v>4473</v>
      </c>
      <c r="E62" s="18" t="n">
        <v>553.32083587</v>
      </c>
      <c r="F62" s="20" t="n">
        <v>3.34191449</v>
      </c>
      <c r="G62" s="18" t="n">
        <v>543.54449841</v>
      </c>
      <c r="H62" s="20" t="n">
        <v>1.40263253</v>
      </c>
      <c r="I62" s="18" t="s">
        <v>481</v>
      </c>
      <c r="J62" s="20" t="s">
        <v>481</v>
      </c>
      <c r="K62" s="18" t="s">
        <v>481</v>
      </c>
      <c r="L62" s="20" t="s">
        <v>481</v>
      </c>
      <c r="M62" s="18" t="s">
        <v>481</v>
      </c>
      <c r="N62" s="20" t="s">
        <v>481</v>
      </c>
      <c r="O62" s="18" t="s">
        <v>481</v>
      </c>
      <c r="P62" s="20" t="s">
        <v>481</v>
      </c>
      <c r="Q62" s="18" t="n">
        <v>517.40146857</v>
      </c>
      <c r="R62" s="20" t="n">
        <v>7.71117209</v>
      </c>
    </row>
    <row r="63" spans="1:18">
      <c r="A63" s="15" t="s">
        <v>538</v>
      </c>
      <c r="B63" s="17" t="n">
        <v>5324</v>
      </c>
      <c r="C63" s="18">
        <f>(13.0/B63*100)</f>
        <v/>
      </c>
      <c r="D63" s="19" t="n">
        <v>5311</v>
      </c>
      <c r="E63" s="18" t="n">
        <v>375.35867001</v>
      </c>
      <c r="F63" s="20" t="n">
        <v>3.79299551</v>
      </c>
      <c r="G63" s="18" t="n">
        <v>381.92536495</v>
      </c>
      <c r="H63" s="20" t="n">
        <v>1.98428412</v>
      </c>
      <c r="I63" s="18" t="s">
        <v>481</v>
      </c>
      <c r="J63" s="20" t="s">
        <v>481</v>
      </c>
      <c r="K63" s="18" t="s">
        <v>481</v>
      </c>
      <c r="L63" s="20" t="s">
        <v>481</v>
      </c>
      <c r="M63" s="18" t="s">
        <v>481</v>
      </c>
      <c r="N63" s="20" t="s">
        <v>481</v>
      </c>
      <c r="O63" s="18" t="n">
        <v>312.66656065</v>
      </c>
      <c r="P63" s="20" t="n">
        <v>33.00325119</v>
      </c>
      <c r="Q63" s="18" t="n">
        <v>352.33988694</v>
      </c>
      <c r="R63" s="20" t="n">
        <v>2.86112192</v>
      </c>
    </row>
    <row r="64" spans="1:18">
      <c r="A64" s="15" t="s">
        <v>539</v>
      </c>
      <c r="B64" s="17" t="n">
        <v>3634</v>
      </c>
      <c r="C64" s="18">
        <f>(3.0/B64*100)</f>
        <v/>
      </c>
      <c r="D64" s="19" t="n">
        <v>3631</v>
      </c>
      <c r="E64" s="18" t="n">
        <v>501.81346429</v>
      </c>
      <c r="F64" s="20" t="n">
        <v>4.57851016</v>
      </c>
      <c r="G64" s="18" t="n">
        <v>485.53347545</v>
      </c>
      <c r="H64" s="20" t="n">
        <v>2.14353509</v>
      </c>
      <c r="I64" s="18" t="s">
        <v>481</v>
      </c>
      <c r="J64" s="20" t="s">
        <v>481</v>
      </c>
      <c r="K64" s="18" t="s">
        <v>481</v>
      </c>
      <c r="L64" s="20" t="s">
        <v>481</v>
      </c>
      <c r="M64" s="18" t="n">
        <v>440.5994</v>
      </c>
      <c r="N64" s="20" t="n">
        <v>52.22041949</v>
      </c>
      <c r="O64" s="18" t="n">
        <v>551.75827363</v>
      </c>
      <c r="P64" s="20" t="n">
        <v>57.89872946</v>
      </c>
      <c r="Q64" s="18" t="n">
        <v>425.64032497</v>
      </c>
      <c r="R64" s="20" t="n">
        <v>5.28045579</v>
      </c>
    </row>
    <row r="65" spans="1:18">
      <c r="A65" s="15" t="s">
        <v>540</v>
      </c>
      <c r="B65" s="17" t="n">
        <v>5325</v>
      </c>
      <c r="C65" s="18">
        <f>(14.0/B65*100)</f>
        <v/>
      </c>
      <c r="D65" s="19" t="n">
        <v>5311</v>
      </c>
      <c r="E65" s="18" t="n">
        <v>426.63322313</v>
      </c>
      <c r="F65" s="20" t="n">
        <v>4.11834381</v>
      </c>
      <c r="G65" s="18" t="n">
        <v>425.73390746</v>
      </c>
      <c r="H65" s="20" t="n">
        <v>2.9909574</v>
      </c>
      <c r="I65" s="18" t="s">
        <v>481</v>
      </c>
      <c r="J65" s="20" t="s">
        <v>481</v>
      </c>
      <c r="K65" s="18" t="s">
        <v>481</v>
      </c>
      <c r="L65" s="20" t="s">
        <v>481</v>
      </c>
      <c r="M65" s="18" t="n">
        <v>346.83825333</v>
      </c>
      <c r="N65" s="20" t="n">
        <v>22.90408001</v>
      </c>
      <c r="O65" s="18" t="n">
        <v>475.13106402</v>
      </c>
      <c r="P65" s="20" t="n">
        <v>35.45025399</v>
      </c>
      <c r="Q65" s="18" t="n">
        <v>397.61871388</v>
      </c>
      <c r="R65" s="20" t="n">
        <v>4.48655414</v>
      </c>
    </row>
    <row r="66" spans="1:18">
      <c r="A66" s="15" t="s">
        <v>541</v>
      </c>
      <c r="B66" s="17" t="n">
        <v>5665</v>
      </c>
      <c r="C66" s="18">
        <f>(74.0/B66*100)</f>
        <v/>
      </c>
      <c r="D66" s="19" t="n">
        <v>5591</v>
      </c>
      <c r="E66" s="18" t="n">
        <v>423.41971926</v>
      </c>
      <c r="F66" s="20" t="n">
        <v>2.08968359</v>
      </c>
      <c r="G66" s="18" t="n">
        <v>424.47180644</v>
      </c>
      <c r="H66" s="20" t="n">
        <v>2.36461242</v>
      </c>
      <c r="I66" s="18" t="s">
        <v>481</v>
      </c>
      <c r="J66" s="20" t="s">
        <v>481</v>
      </c>
      <c r="K66" s="18" t="s">
        <v>481</v>
      </c>
      <c r="L66" s="20" t="s">
        <v>481</v>
      </c>
      <c r="M66" s="18" t="s">
        <v>481</v>
      </c>
      <c r="N66" s="20" t="s">
        <v>481</v>
      </c>
      <c r="O66" s="18" t="s">
        <v>481</v>
      </c>
      <c r="P66" s="20" t="s">
        <v>481</v>
      </c>
      <c r="Q66" s="18" t="n">
        <v>394.68976944</v>
      </c>
      <c r="R66" s="20" t="n">
        <v>3.48422582</v>
      </c>
    </row>
    <row r="67" spans="1:18">
      <c r="A67" s="15" t="s">
        <v>542</v>
      </c>
      <c r="B67" s="17" t="n">
        <v>6971</v>
      </c>
      <c r="C67" s="18">
        <f>(21.0/B67*100)</f>
        <v/>
      </c>
      <c r="D67" s="19" t="n">
        <v>6950</v>
      </c>
      <c r="E67" s="18" t="n">
        <v>410.9128554</v>
      </c>
      <c r="F67" s="20" t="n">
        <v>3.45652961</v>
      </c>
      <c r="G67" s="18" t="n">
        <v>383.33796694</v>
      </c>
      <c r="H67" s="20" t="n">
        <v>2.8080719</v>
      </c>
      <c r="I67" s="18" t="s">
        <v>481</v>
      </c>
      <c r="J67" s="20" t="s">
        <v>481</v>
      </c>
      <c r="K67" s="18" t="s">
        <v>481</v>
      </c>
      <c r="L67" s="20" t="s">
        <v>481</v>
      </c>
      <c r="M67" s="18" t="s">
        <v>481</v>
      </c>
      <c r="N67" s="20" t="s">
        <v>481</v>
      </c>
      <c r="O67" s="18" t="s">
        <v>481</v>
      </c>
      <c r="P67" s="20" t="s">
        <v>481</v>
      </c>
      <c r="Q67" s="18" t="n">
        <v>361.16587162</v>
      </c>
      <c r="R67" s="20" t="n">
        <v>6.05268045</v>
      </c>
    </row>
    <row r="68" spans="1:18">
      <c r="A68" s="15" t="s">
        <v>543</v>
      </c>
      <c r="B68" s="17" t="n">
        <v>12083</v>
      </c>
      <c r="C68" s="18">
        <f>(26.0/B68*100)</f>
        <v/>
      </c>
      <c r="D68" s="19" t="n">
        <v>12057</v>
      </c>
      <c r="E68" s="18" t="n">
        <v>419.49223066</v>
      </c>
      <c r="F68" s="20" t="n">
        <v>1.98701</v>
      </c>
      <c r="G68" s="18" t="n">
        <v>398.17444775</v>
      </c>
      <c r="H68" s="20" t="n">
        <v>2.05130997</v>
      </c>
      <c r="I68" s="18" t="s">
        <v>481</v>
      </c>
      <c r="J68" s="20" t="s">
        <v>481</v>
      </c>
      <c r="K68" s="18" t="s">
        <v>481</v>
      </c>
      <c r="L68" s="20" t="s">
        <v>481</v>
      </c>
      <c r="M68" s="18" t="s">
        <v>481</v>
      </c>
      <c r="N68" s="20" t="s">
        <v>481</v>
      </c>
      <c r="O68" s="18" t="s">
        <v>481</v>
      </c>
      <c r="P68" s="20" t="s">
        <v>481</v>
      </c>
      <c r="Q68" s="18" t="n">
        <v>389.47676652</v>
      </c>
      <c r="R68" s="20" t="n">
        <v>2.794515</v>
      </c>
    </row>
    <row r="69" spans="1:18">
      <c r="A69" s="15" t="s">
        <v>544</v>
      </c>
      <c r="B69" s="17" t="n">
        <v>4876</v>
      </c>
      <c r="C69" s="18">
        <f>(0.0/B69*100)</f>
        <v/>
      </c>
      <c r="D69" s="19" t="n">
        <v>4876</v>
      </c>
      <c r="E69" s="18" t="n">
        <v>452.32864432</v>
      </c>
      <c r="F69" s="20" t="n">
        <v>5.65803491</v>
      </c>
      <c r="G69" s="18" t="n">
        <v>443.33870178</v>
      </c>
      <c r="H69" s="20" t="n">
        <v>3.71866687</v>
      </c>
      <c r="I69" s="18" t="s">
        <v>481</v>
      </c>
      <c r="J69" s="20" t="s">
        <v>481</v>
      </c>
      <c r="K69" s="18" t="s">
        <v>481</v>
      </c>
      <c r="L69" s="20" t="s">
        <v>481</v>
      </c>
      <c r="M69" s="18" t="s">
        <v>481</v>
      </c>
      <c r="N69" s="20" t="s">
        <v>481</v>
      </c>
      <c r="O69" s="18" t="s">
        <v>481</v>
      </c>
      <c r="P69" s="20" t="s">
        <v>481</v>
      </c>
      <c r="Q69" s="18" t="n">
        <v>423.76901123</v>
      </c>
      <c r="R69" s="20" t="n">
        <v>6.96640323</v>
      </c>
    </row>
    <row r="70" spans="1:18">
      <c r="A70" s="15" t="s">
        <v>545</v>
      </c>
      <c r="B70" s="17" t="n">
        <v>6036</v>
      </c>
      <c r="C70" s="18">
        <f>(223.0/B70*100)</f>
        <v/>
      </c>
      <c r="D70" s="19" t="n">
        <v>5813</v>
      </c>
      <c r="E70" s="18" t="n">
        <v>494.67858629</v>
      </c>
      <c r="F70" s="20" t="n">
        <v>3.23417358</v>
      </c>
      <c r="G70" s="18" t="n">
        <v>509.44656386</v>
      </c>
      <c r="H70" s="20" t="n">
        <v>4.07547899</v>
      </c>
      <c r="I70" s="18" t="s">
        <v>481</v>
      </c>
      <c r="J70" s="20" t="s">
        <v>481</v>
      </c>
      <c r="K70" s="18" t="s">
        <v>481</v>
      </c>
      <c r="L70" s="20" t="s">
        <v>481</v>
      </c>
      <c r="M70" s="18" t="s">
        <v>481</v>
      </c>
      <c r="N70" s="20" t="s">
        <v>481</v>
      </c>
      <c r="O70" s="18" t="s">
        <v>481</v>
      </c>
      <c r="P70" s="20" t="s">
        <v>481</v>
      </c>
      <c r="Q70" s="18" t="n">
        <v>467.8469718</v>
      </c>
      <c r="R70" s="20" t="n">
        <v>4.83486831</v>
      </c>
    </row>
    <row r="71" spans="1:18">
      <c r="A71" s="15" t="s">
        <v>546</v>
      </c>
      <c r="B71" s="17" t="n">
        <v>6115</v>
      </c>
      <c r="C71" s="18">
        <f>(17.0/B71*100)</f>
        <v/>
      </c>
      <c r="D71" s="19" t="n">
        <v>6098</v>
      </c>
      <c r="E71" s="18" t="n">
        <v>574.48926692</v>
      </c>
      <c r="F71" s="20" t="n">
        <v>2.62867881</v>
      </c>
      <c r="G71" s="18" t="n">
        <v>564.26368787</v>
      </c>
      <c r="H71" s="20" t="n">
        <v>1.76740546</v>
      </c>
      <c r="I71" s="18" t="s">
        <v>481</v>
      </c>
      <c r="J71" s="20" t="s">
        <v>481</v>
      </c>
      <c r="K71" s="18" t="s">
        <v>481</v>
      </c>
      <c r="L71" s="20" t="s">
        <v>481</v>
      </c>
      <c r="M71" s="18" t="s">
        <v>481</v>
      </c>
      <c r="N71" s="20" t="s">
        <v>481</v>
      </c>
      <c r="O71" s="18" t="s">
        <v>481</v>
      </c>
      <c r="P71" s="20" t="s">
        <v>481</v>
      </c>
      <c r="Q71" s="18" t="n">
        <v>541.3591633</v>
      </c>
      <c r="R71" s="20" t="n">
        <v>4.53380474</v>
      </c>
    </row>
    <row r="72" spans="1:18">
      <c r="A72" s="15" t="s">
        <v>547</v>
      </c>
      <c r="B72" s="17" t="n">
        <v>7708</v>
      </c>
      <c r="C72" s="18">
        <f>(5.0/B72*100)</f>
        <v/>
      </c>
      <c r="D72" s="19" t="n">
        <v>7703</v>
      </c>
      <c r="E72" s="18" t="n">
        <v>549.60966813</v>
      </c>
      <c r="F72" s="20" t="n">
        <v>3.32493368</v>
      </c>
      <c r="G72" s="18" t="n">
        <v>539.9558549</v>
      </c>
      <c r="H72" s="20" t="n">
        <v>3.45920905</v>
      </c>
      <c r="I72" s="18" t="s">
        <v>481</v>
      </c>
      <c r="J72" s="20" t="s">
        <v>481</v>
      </c>
      <c r="K72" s="18" t="s">
        <v>481</v>
      </c>
      <c r="L72" s="20" t="s">
        <v>481</v>
      </c>
      <c r="M72" s="18" t="s">
        <v>481</v>
      </c>
      <c r="N72" s="20" t="s">
        <v>481</v>
      </c>
      <c r="O72" s="18" t="s">
        <v>481</v>
      </c>
      <c r="P72" s="20" t="s">
        <v>481</v>
      </c>
      <c r="Q72" s="18" t="n">
        <v>504.60496124</v>
      </c>
      <c r="R72" s="20" t="n">
        <v>10.89036066</v>
      </c>
    </row>
    <row r="73" spans="1:18">
      <c r="A73" s="15" t="s">
        <v>548</v>
      </c>
      <c r="B73" s="17" t="n">
        <v>8249</v>
      </c>
      <c r="C73" s="18">
        <f>(0.0/B73*100)</f>
        <v/>
      </c>
      <c r="D73" s="19" t="n">
        <v>8249</v>
      </c>
      <c r="E73" s="18" t="s">
        <v>481</v>
      </c>
      <c r="F73" s="20" t="s">
        <v>481</v>
      </c>
      <c r="G73" s="18" t="s">
        <v>481</v>
      </c>
      <c r="H73" s="20" t="s">
        <v>481</v>
      </c>
      <c r="I73" s="18" t="s">
        <v>481</v>
      </c>
      <c r="J73" s="20" t="s">
        <v>481</v>
      </c>
      <c r="K73" s="18" t="s">
        <v>481</v>
      </c>
      <c r="L73" s="20" t="s">
        <v>481</v>
      </c>
      <c r="M73" s="18" t="n">
        <v>415.46379999</v>
      </c>
      <c r="N73" s="20" t="n">
        <v>3.03424791</v>
      </c>
      <c r="O73" s="18" t="s">
        <v>481</v>
      </c>
      <c r="P73" s="20" t="s">
        <v>481</v>
      </c>
      <c r="Q73" s="18" t="s">
        <v>481</v>
      </c>
      <c r="R73" s="20" t="s">
        <v>481</v>
      </c>
    </row>
    <row r="74" spans="1:18">
      <c r="A74" s="15" t="s">
        <v>549</v>
      </c>
      <c r="B74" s="17" t="n">
        <v>4692</v>
      </c>
      <c r="C74" s="18">
        <f>(82.0/B74*100)</f>
        <v/>
      </c>
      <c r="D74" s="19" t="n">
        <v>4610</v>
      </c>
      <c r="E74" s="18" t="n">
        <v>441.59533297</v>
      </c>
      <c r="F74" s="20" t="n">
        <v>3.50085551</v>
      </c>
      <c r="G74" s="18" t="n">
        <v>427.04760515</v>
      </c>
      <c r="H74" s="20" t="n">
        <v>1.90238517</v>
      </c>
      <c r="I74" s="18" t="s">
        <v>481</v>
      </c>
      <c r="J74" s="20" t="s">
        <v>481</v>
      </c>
      <c r="K74" s="18" t="s">
        <v>481</v>
      </c>
      <c r="L74" s="20" t="s">
        <v>481</v>
      </c>
      <c r="M74" s="18" t="n">
        <v>410.2461</v>
      </c>
      <c r="N74" s="20" t="n">
        <v>31.15263506</v>
      </c>
      <c r="O74" s="18" t="n">
        <v>453.23128696</v>
      </c>
      <c r="P74" s="20" t="n">
        <v>33.03526367</v>
      </c>
      <c r="Q74" s="18" t="n">
        <v>382.6699318</v>
      </c>
      <c r="R74" s="20" t="n">
        <v>3.04104025</v>
      </c>
    </row>
    <row r="75" spans="1:18">
      <c r="A75" s="15" t="s">
        <v>550</v>
      </c>
      <c r="B75" s="17" t="n">
        <v>5375</v>
      </c>
      <c r="C75" s="18">
        <f>(196.0/B75*100)</f>
        <v/>
      </c>
      <c r="D75" s="19" t="n">
        <v>5179</v>
      </c>
      <c r="E75" s="18" t="n">
        <v>398.68472013</v>
      </c>
      <c r="F75" s="20" t="n">
        <v>6.80619055</v>
      </c>
      <c r="G75" s="18" t="n">
        <v>364.12203603</v>
      </c>
      <c r="H75" s="20" t="n">
        <v>3.0392021</v>
      </c>
      <c r="I75" s="18" t="s">
        <v>481</v>
      </c>
      <c r="J75" s="20" t="s">
        <v>481</v>
      </c>
      <c r="K75" s="18" t="s">
        <v>481</v>
      </c>
      <c r="L75" s="20" t="s">
        <v>481</v>
      </c>
      <c r="M75" s="18" t="s">
        <v>481</v>
      </c>
      <c r="N75" s="20" t="s">
        <v>481</v>
      </c>
      <c r="O75" s="18" t="s">
        <v>481</v>
      </c>
      <c r="P75" s="20" t="s">
        <v>481</v>
      </c>
      <c r="Q75" s="18" t="n">
        <v>352.03539079</v>
      </c>
      <c r="R75" s="20" t="n">
        <v>5.06207775</v>
      </c>
    </row>
    <row r="76" spans="1:18">
      <c r="A76" s="15" t="s">
        <v>551</v>
      </c>
      <c r="B76" s="17" t="n">
        <v>14167</v>
      </c>
      <c r="C76" s="18">
        <f>(227.0/B76*100)</f>
        <v/>
      </c>
      <c r="D76" s="19" t="n">
        <v>13940</v>
      </c>
      <c r="E76" s="18" t="n">
        <v>432.05353561</v>
      </c>
      <c r="F76" s="20" t="n">
        <v>2.79746993</v>
      </c>
      <c r="G76" s="18" t="n">
        <v>432.79966006</v>
      </c>
      <c r="H76" s="20" t="n">
        <v>2.84682939</v>
      </c>
      <c r="I76" s="18" t="s">
        <v>481</v>
      </c>
      <c r="J76" s="20" t="s">
        <v>481</v>
      </c>
      <c r="K76" s="18" t="s">
        <v>481</v>
      </c>
      <c r="L76" s="20" t="s">
        <v>481</v>
      </c>
      <c r="M76" s="18" t="s">
        <v>481</v>
      </c>
      <c r="N76" s="20" t="s">
        <v>481</v>
      </c>
      <c r="O76" s="18" t="s">
        <v>481</v>
      </c>
      <c r="P76" s="20" t="s">
        <v>481</v>
      </c>
      <c r="Q76" s="18" t="n">
        <v>410.70958555</v>
      </c>
      <c r="R76" s="20" t="n">
        <v>3.5249729</v>
      </c>
    </row>
    <row r="77" spans="1:18">
      <c r="A77" s="15" t="s">
        <v>552</v>
      </c>
      <c r="B77" s="17" t="n">
        <v>6062</v>
      </c>
      <c r="C77" s="18">
        <f>(0.0/B77*100)</f>
        <v/>
      </c>
      <c r="D77" s="19" t="n">
        <v>6062</v>
      </c>
      <c r="E77" s="18" t="n">
        <v>453.34709242</v>
      </c>
      <c r="F77" s="20" t="n">
        <v>5.86688976</v>
      </c>
      <c r="G77" s="18" t="n">
        <v>414.60066664</v>
      </c>
      <c r="H77" s="20" t="n">
        <v>2.4858917</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(41.0/B79*100)</f>
        <v/>
      </c>
      <c r="D79" s="19" t="n">
        <v>1616</v>
      </c>
      <c r="E79" s="18" t="n">
        <v>475.5633607</v>
      </c>
      <c r="F79" s="20" t="n">
        <v>10.62193012</v>
      </c>
      <c r="G79" s="18" t="n">
        <v>461.80547021</v>
      </c>
      <c r="H79" s="20" t="n">
        <v>6.42326513</v>
      </c>
      <c r="I79" s="18" t="s">
        <v>481</v>
      </c>
      <c r="J79" s="20" t="s">
        <v>481</v>
      </c>
      <c r="K79" s="18" t="s">
        <v>481</v>
      </c>
      <c r="L79" s="20" t="s">
        <v>481</v>
      </c>
      <c r="M79" s="18" t="s">
        <v>481</v>
      </c>
      <c r="N79" s="20" t="s">
        <v>481</v>
      </c>
      <c r="O79" s="18" t="s">
        <v>481</v>
      </c>
      <c r="P79" s="20" t="s">
        <v>481</v>
      </c>
      <c r="Q79" s="18" t="n">
        <v>406.41363474</v>
      </c>
      <c r="R79" s="20" t="n">
        <v>9.824722700000001</v>
      </c>
    </row>
    <row r="80" spans="1:18">
      <c r="A80" s="15" t="s">
        <v>555</v>
      </c>
      <c r="B80" s="17" t="n">
        <v>7841</v>
      </c>
      <c r="C80" s="18">
        <f>(0.0/B80*100)</f>
        <v/>
      </c>
      <c r="D80" s="19" t="n">
        <v>7841</v>
      </c>
      <c r="E80" s="18" t="n">
        <v>458.41832086</v>
      </c>
      <c r="F80" s="20" t="n">
        <v>4.66446387</v>
      </c>
      <c r="G80" s="18" t="n">
        <v>461.78005854</v>
      </c>
      <c r="H80" s="20" t="n">
        <v>5.01227902</v>
      </c>
      <c r="I80" s="18" t="s">
        <v>481</v>
      </c>
      <c r="J80" s="20" t="s">
        <v>481</v>
      </c>
      <c r="K80" s="18" t="s">
        <v>481</v>
      </c>
      <c r="L80" s="20" t="s">
        <v>481</v>
      </c>
      <c r="M80" s="18" t="s">
        <v>481</v>
      </c>
      <c r="N80" s="20" t="s">
        <v>481</v>
      </c>
      <c r="O80" s="18" t="s">
        <v>481</v>
      </c>
      <c r="P80" s="20" t="s">
        <v>481</v>
      </c>
      <c r="Q80" s="18" t="n">
        <v>453.94150736</v>
      </c>
      <c r="R80" s="20" t="n">
        <v>12.23947235</v>
      </c>
    </row>
    <row r="81" spans="1:18">
      <c r="A81" s="23" t="s">
        <v>556</v>
      </c>
      <c r="B81" s="17" t="n">
        <v>8861</v>
      </c>
      <c r="C81" s="18">
        <f>(76.0/B81*100)</f>
        <v/>
      </c>
      <c r="D81" s="19" t="n">
        <v>8785</v>
      </c>
      <c r="E81" s="18" t="n">
        <v>480.34794567</v>
      </c>
      <c r="F81" s="20" t="n">
        <v>4.9224351</v>
      </c>
      <c r="G81" s="18" t="n">
        <v>442.61561708</v>
      </c>
      <c r="H81" s="20" t="n">
        <v>3.15255245</v>
      </c>
      <c r="I81" s="18" t="s">
        <v>481</v>
      </c>
      <c r="J81" s="20" t="s">
        <v>481</v>
      </c>
      <c r="K81" s="18" t="s">
        <v>481</v>
      </c>
      <c r="L81" s="20" t="s">
        <v>481</v>
      </c>
      <c r="M81" s="18" t="s">
        <v>481</v>
      </c>
      <c r="N81" s="20" t="s">
        <v>481</v>
      </c>
      <c r="O81" s="18" t="s">
        <v>481</v>
      </c>
      <c r="P81" s="20" t="s">
        <v>481</v>
      </c>
      <c r="Q81" s="18" t="n">
        <v>413.78305309</v>
      </c>
      <c r="R81" s="20" t="n">
        <v>5.81077323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607</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484.69806553</v>
      </c>
      <c r="F7" s="20" t="n">
        <v>2.22531193</v>
      </c>
      <c r="G7" s="18" t="n">
        <v>506.41270136</v>
      </c>
      <c r="H7" s="20" t="n">
        <v>1.85224644</v>
      </c>
      <c r="I7" s="18" t="s">
        <v>481</v>
      </c>
      <c r="J7" s="20" t="s">
        <v>481</v>
      </c>
      <c r="K7" s="18" t="s">
        <v>481</v>
      </c>
      <c r="L7" s="20" t="s">
        <v>481</v>
      </c>
      <c r="M7" s="18" t="s">
        <v>481</v>
      </c>
      <c r="N7" s="20" t="s">
        <v>481</v>
      </c>
      <c r="O7" s="18" t="s">
        <v>481</v>
      </c>
      <c r="P7" s="20" t="s">
        <v>481</v>
      </c>
      <c r="Q7" s="18" t="n">
        <v>475.71830431</v>
      </c>
      <c r="R7" s="20" t="n">
        <v>2.91478783</v>
      </c>
    </row>
    <row r="8" spans="1:18">
      <c r="A8" s="15" t="s">
        <v>483</v>
      </c>
      <c r="B8" s="17" t="n">
        <v>7007</v>
      </c>
      <c r="C8" s="18">
        <f>(20.0/B8*100)</f>
        <v/>
      </c>
      <c r="D8" s="19" t="n">
        <v>6987</v>
      </c>
      <c r="E8" s="18" t="n">
        <v>480.12183405</v>
      </c>
      <c r="F8" s="20" t="n">
        <v>9.02365941</v>
      </c>
      <c r="G8" s="18" t="n">
        <v>508.00168894</v>
      </c>
      <c r="H8" s="20" t="n">
        <v>2.85747725</v>
      </c>
      <c r="I8" s="18" t="s">
        <v>481</v>
      </c>
      <c r="J8" s="20" t="s">
        <v>481</v>
      </c>
      <c r="K8" s="18" t="s">
        <v>481</v>
      </c>
      <c r="L8" s="20" t="s">
        <v>481</v>
      </c>
      <c r="M8" s="18" t="s">
        <v>481</v>
      </c>
      <c r="N8" s="20" t="s">
        <v>481</v>
      </c>
      <c r="O8" s="18" t="s">
        <v>481</v>
      </c>
      <c r="P8" s="20" t="s">
        <v>481</v>
      </c>
      <c r="Q8" s="18" t="n">
        <v>459.08456809</v>
      </c>
      <c r="R8" s="20" t="n">
        <v>4.3149173</v>
      </c>
    </row>
    <row r="9" spans="1:18">
      <c r="A9" s="15" t="s">
        <v>484</v>
      </c>
      <c r="B9" s="17" t="n">
        <v>9651</v>
      </c>
      <c r="C9" s="18">
        <f>(77.0/B9*100)</f>
        <v/>
      </c>
      <c r="D9" s="19" t="n">
        <v>9574</v>
      </c>
      <c r="E9" s="18" t="n">
        <v>489.6625398</v>
      </c>
      <c r="F9" s="20" t="n">
        <v>2.70863701</v>
      </c>
      <c r="G9" s="18" t="n">
        <v>527.94509707</v>
      </c>
      <c r="H9" s="20" t="n">
        <v>2.62234617</v>
      </c>
      <c r="I9" s="18" t="s">
        <v>481</v>
      </c>
      <c r="J9" s="20" t="s">
        <v>481</v>
      </c>
      <c r="K9" s="18" t="s">
        <v>481</v>
      </c>
      <c r="L9" s="20" t="s">
        <v>481</v>
      </c>
      <c r="M9" s="18" t="s">
        <v>481</v>
      </c>
      <c r="N9" s="20" t="s">
        <v>481</v>
      </c>
      <c r="O9" s="18" t="s">
        <v>481</v>
      </c>
      <c r="P9" s="20" t="s">
        <v>481</v>
      </c>
      <c r="Q9" s="18" t="n">
        <v>473.08620089</v>
      </c>
      <c r="R9" s="20" t="n">
        <v>3.75736117</v>
      </c>
    </row>
    <row r="10" spans="1:18">
      <c r="A10" s="15" t="s">
        <v>485</v>
      </c>
      <c r="B10" s="17" t="n">
        <v>20058</v>
      </c>
      <c r="C10" s="18">
        <f>(521.0/B10*100)</f>
        <v/>
      </c>
      <c r="D10" s="19" t="n">
        <v>19537</v>
      </c>
      <c r="E10" s="18" t="n">
        <v>511.31291022</v>
      </c>
      <c r="F10" s="20" t="n">
        <v>2.69632036</v>
      </c>
      <c r="G10" s="18" t="n">
        <v>526.29029901</v>
      </c>
      <c r="H10" s="20" t="n">
        <v>2.80499857</v>
      </c>
      <c r="I10" s="18" t="s">
        <v>481</v>
      </c>
      <c r="J10" s="20" t="s">
        <v>481</v>
      </c>
      <c r="K10" s="18" t="s">
        <v>481</v>
      </c>
      <c r="L10" s="20" t="s">
        <v>481</v>
      </c>
      <c r="M10" s="18" t="s">
        <v>481</v>
      </c>
      <c r="N10" s="20" t="s">
        <v>481</v>
      </c>
      <c r="O10" s="18" t="s">
        <v>481</v>
      </c>
      <c r="P10" s="20" t="s">
        <v>481</v>
      </c>
      <c r="Q10" s="18" t="n">
        <v>499.59532022</v>
      </c>
      <c r="R10" s="20" t="n">
        <v>3.52458708</v>
      </c>
    </row>
    <row r="11" spans="1:18">
      <c r="A11" s="15" t="s">
        <v>486</v>
      </c>
      <c r="B11" s="17" t="n">
        <v>7053</v>
      </c>
      <c r="C11" s="18">
        <f>(45.0/B11*100)</f>
        <v/>
      </c>
      <c r="D11" s="19" t="n">
        <v>7008</v>
      </c>
      <c r="E11" s="18" t="n">
        <v>438.52255186</v>
      </c>
      <c r="F11" s="20" t="n">
        <v>4.44332869</v>
      </c>
      <c r="G11" s="18" t="n">
        <v>424.45243506</v>
      </c>
      <c r="H11" s="20" t="n">
        <v>2.76665414</v>
      </c>
      <c r="I11" s="18" t="s">
        <v>481</v>
      </c>
      <c r="J11" s="20" t="s">
        <v>481</v>
      </c>
      <c r="K11" s="18" t="s">
        <v>481</v>
      </c>
      <c r="L11" s="20" t="s">
        <v>481</v>
      </c>
      <c r="M11" s="18" t="s">
        <v>481</v>
      </c>
      <c r="N11" s="20" t="s">
        <v>481</v>
      </c>
      <c r="O11" s="18" t="s">
        <v>481</v>
      </c>
      <c r="P11" s="20" t="s">
        <v>481</v>
      </c>
      <c r="Q11" s="18" t="n">
        <v>405.19448644</v>
      </c>
      <c r="R11" s="20" t="n">
        <v>3.79130662</v>
      </c>
    </row>
    <row r="12" spans="1:18">
      <c r="A12" s="15" t="s">
        <v>487</v>
      </c>
      <c r="B12" s="17" t="n">
        <v>6894</v>
      </c>
      <c r="C12" s="18">
        <f>(55.0/B12*100)</f>
        <v/>
      </c>
      <c r="D12" s="19" t="n">
        <v>6839</v>
      </c>
      <c r="E12" s="18" t="n">
        <v>487.66728564</v>
      </c>
      <c r="F12" s="20" t="n">
        <v>3.81948918</v>
      </c>
      <c r="G12" s="18" t="n">
        <v>507.47678034</v>
      </c>
      <c r="H12" s="20" t="n">
        <v>2.43129155</v>
      </c>
      <c r="I12" s="18" t="s">
        <v>481</v>
      </c>
      <c r="J12" s="20" t="s">
        <v>481</v>
      </c>
      <c r="K12" s="18" t="s">
        <v>481</v>
      </c>
      <c r="L12" s="20" t="s">
        <v>481</v>
      </c>
      <c r="M12" s="18" t="s">
        <v>481</v>
      </c>
      <c r="N12" s="20" t="s">
        <v>481</v>
      </c>
      <c r="O12" s="18" t="s">
        <v>481</v>
      </c>
      <c r="P12" s="20" t="s">
        <v>481</v>
      </c>
      <c r="Q12" s="18" t="n">
        <v>454.2993192</v>
      </c>
      <c r="R12" s="20" t="n">
        <v>4.50995973</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511.08763174</v>
      </c>
      <c r="N13" s="20" t="n">
        <v>2.17417839</v>
      </c>
      <c r="O13" s="18" t="s">
        <v>481</v>
      </c>
      <c r="P13" s="20" t="s">
        <v>481</v>
      </c>
      <c r="Q13" s="18" t="s">
        <v>481</v>
      </c>
      <c r="R13" s="20" t="s">
        <v>481</v>
      </c>
    </row>
    <row r="14" spans="1:18">
      <c r="A14" s="15" t="s">
        <v>489</v>
      </c>
      <c r="B14" s="17" t="n">
        <v>5587</v>
      </c>
      <c r="C14" s="18">
        <f>(74.0/B14*100)</f>
        <v/>
      </c>
      <c r="D14" s="19" t="n">
        <v>5513</v>
      </c>
      <c r="E14" s="18" t="n">
        <v>515.09481619</v>
      </c>
      <c r="F14" s="20" t="n">
        <v>2.46480437</v>
      </c>
      <c r="G14" s="18" t="n">
        <v>531.0073948199999</v>
      </c>
      <c r="H14" s="20" t="n">
        <v>2.75508739</v>
      </c>
      <c r="I14" s="18" t="s">
        <v>481</v>
      </c>
      <c r="J14" s="20" t="s">
        <v>481</v>
      </c>
      <c r="K14" s="18" t="s">
        <v>481</v>
      </c>
      <c r="L14" s="20" t="s">
        <v>481</v>
      </c>
      <c r="M14" s="18" t="s">
        <v>481</v>
      </c>
      <c r="N14" s="20" t="s">
        <v>481</v>
      </c>
      <c r="O14" s="18" t="s">
        <v>481</v>
      </c>
      <c r="P14" s="20" t="s">
        <v>481</v>
      </c>
      <c r="Q14" s="18" t="n">
        <v>501.68873682</v>
      </c>
      <c r="R14" s="20" t="n">
        <v>3.88088186</v>
      </c>
    </row>
    <row r="15" spans="1:18">
      <c r="A15" s="15" t="s">
        <v>490</v>
      </c>
      <c r="B15" s="17" t="n">
        <v>5882</v>
      </c>
      <c r="C15" s="18">
        <f>(52.0/B15*100)</f>
        <v/>
      </c>
      <c r="D15" s="19" t="n">
        <v>5830</v>
      </c>
      <c r="E15" s="18" t="n">
        <v>508.35663598</v>
      </c>
      <c r="F15" s="20" t="n">
        <v>3.91166321</v>
      </c>
      <c r="G15" s="18" t="n">
        <v>517.94474652</v>
      </c>
      <c r="H15" s="20" t="n">
        <v>2.34045119</v>
      </c>
      <c r="I15" s="18" t="s">
        <v>481</v>
      </c>
      <c r="J15" s="20" t="s">
        <v>481</v>
      </c>
      <c r="K15" s="18" t="s">
        <v>481</v>
      </c>
      <c r="L15" s="20" t="s">
        <v>481</v>
      </c>
      <c r="M15" s="18" t="s">
        <v>481</v>
      </c>
      <c r="N15" s="20" t="s">
        <v>481</v>
      </c>
      <c r="O15" s="18" t="s">
        <v>481</v>
      </c>
      <c r="P15" s="20" t="s">
        <v>481</v>
      </c>
      <c r="Q15" s="18" t="n">
        <v>491.35639333</v>
      </c>
      <c r="R15" s="20" t="n">
        <v>3.84676346</v>
      </c>
    </row>
    <row r="16" spans="1:18">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n">
        <v>492.92040182</v>
      </c>
      <c r="N16" s="20" t="n">
        <v>2.09885807</v>
      </c>
      <c r="O16" s="18" t="s">
        <v>481</v>
      </c>
      <c r="P16" s="20" t="s">
        <v>481</v>
      </c>
      <c r="Q16" s="18" t="s">
        <v>481</v>
      </c>
      <c r="R16" s="20" t="s">
        <v>481</v>
      </c>
    </row>
    <row r="17" spans="1:18">
      <c r="A17" s="15" t="s">
        <v>492</v>
      </c>
      <c r="B17" s="17" t="n">
        <v>6504</v>
      </c>
      <c r="C17" s="18">
        <f>(658.0/B17*100)</f>
        <v/>
      </c>
      <c r="D17" s="19" t="n">
        <v>5846</v>
      </c>
      <c r="E17" s="18" t="n">
        <v>518.08346792</v>
      </c>
      <c r="F17" s="20" t="n">
        <v>3.58418307</v>
      </c>
      <c r="G17" s="18" t="n">
        <v>526.1407519000001</v>
      </c>
      <c r="H17" s="20" t="n">
        <v>3.33146791</v>
      </c>
      <c r="I17" s="18" t="s">
        <v>481</v>
      </c>
      <c r="J17" s="20" t="s">
        <v>481</v>
      </c>
      <c r="K17" s="18" t="s">
        <v>481</v>
      </c>
      <c r="L17" s="20" t="s">
        <v>481</v>
      </c>
      <c r="M17" s="18" t="s">
        <v>481</v>
      </c>
      <c r="N17" s="20" t="s">
        <v>481</v>
      </c>
      <c r="O17" s="18" t="s">
        <v>481</v>
      </c>
      <c r="P17" s="20" t="s">
        <v>481</v>
      </c>
      <c r="Q17" s="18" t="n">
        <v>481.2675429</v>
      </c>
      <c r="R17" s="20" t="n">
        <v>3.99356348</v>
      </c>
    </row>
    <row r="18" spans="1:18">
      <c r="A18" s="15" t="s">
        <v>493</v>
      </c>
      <c r="B18" s="17" t="n">
        <v>5532</v>
      </c>
      <c r="C18" s="18">
        <f>(28.0/B18*100)</f>
        <v/>
      </c>
      <c r="D18" s="19" t="n">
        <v>5504</v>
      </c>
      <c r="E18" s="18" t="n">
        <v>442.60394627</v>
      </c>
      <c r="F18" s="20" t="n">
        <v>5.29989245</v>
      </c>
      <c r="G18" s="18" t="n">
        <v>463.75958775</v>
      </c>
      <c r="H18" s="20" t="n">
        <v>3.69318884</v>
      </c>
      <c r="I18" s="18" t="s">
        <v>481</v>
      </c>
      <c r="J18" s="20" t="s">
        <v>481</v>
      </c>
      <c r="K18" s="18" t="s">
        <v>481</v>
      </c>
      <c r="L18" s="20" t="s">
        <v>481</v>
      </c>
      <c r="M18" s="18" t="s">
        <v>481</v>
      </c>
      <c r="N18" s="20" t="s">
        <v>481</v>
      </c>
      <c r="O18" s="18" t="s">
        <v>481</v>
      </c>
      <c r="P18" s="20" t="s">
        <v>481</v>
      </c>
      <c r="Q18" s="18" t="n">
        <v>434.75451917</v>
      </c>
      <c r="R18" s="20" t="n">
        <v>5.12148144</v>
      </c>
    </row>
    <row r="19" spans="1:18">
      <c r="A19" s="15" t="s">
        <v>494</v>
      </c>
      <c r="B19" s="17" t="n">
        <v>5658</v>
      </c>
      <c r="C19" s="18">
        <f>(61.0/B19*100)</f>
        <v/>
      </c>
      <c r="D19" s="19" t="n">
        <v>5597</v>
      </c>
      <c r="E19" s="18" t="n">
        <v>484.70050461</v>
      </c>
      <c r="F19" s="20" t="n">
        <v>3.68054797</v>
      </c>
      <c r="G19" s="18" t="n">
        <v>480.92755566</v>
      </c>
      <c r="H19" s="20" t="n">
        <v>3.0414561</v>
      </c>
      <c r="I19" s="18" t="s">
        <v>481</v>
      </c>
      <c r="J19" s="20" t="s">
        <v>481</v>
      </c>
      <c r="K19" s="18" t="s">
        <v>481</v>
      </c>
      <c r="L19" s="20" t="s">
        <v>481</v>
      </c>
      <c r="M19" s="18" t="s">
        <v>481</v>
      </c>
      <c r="N19" s="20" t="s">
        <v>481</v>
      </c>
      <c r="O19" s="18" t="s">
        <v>481</v>
      </c>
      <c r="P19" s="20" t="s">
        <v>481</v>
      </c>
      <c r="Q19" s="18" t="n">
        <v>451.14614845</v>
      </c>
      <c r="R19" s="20" t="n">
        <v>5.55620651</v>
      </c>
    </row>
    <row r="20" spans="1:18">
      <c r="A20" s="15" t="s">
        <v>495</v>
      </c>
      <c r="B20" s="17" t="n">
        <v>3371</v>
      </c>
      <c r="C20" s="18">
        <f>(75.0/B20*100)</f>
        <v/>
      </c>
      <c r="D20" s="19" t="n">
        <v>3296</v>
      </c>
      <c r="E20" s="18" t="n">
        <v>490.92210323</v>
      </c>
      <c r="F20" s="20" t="n">
        <v>3.7641647</v>
      </c>
      <c r="G20" s="18" t="n">
        <v>499.37856639</v>
      </c>
      <c r="H20" s="20" t="n">
        <v>2.82247069</v>
      </c>
      <c r="I20" s="18" t="s">
        <v>481</v>
      </c>
      <c r="J20" s="20" t="s">
        <v>481</v>
      </c>
      <c r="K20" s="18" t="s">
        <v>481</v>
      </c>
      <c r="L20" s="20" t="s">
        <v>481</v>
      </c>
      <c r="M20" s="18" t="s">
        <v>481</v>
      </c>
      <c r="N20" s="20" t="s">
        <v>481</v>
      </c>
      <c r="O20" s="18" t="s">
        <v>481</v>
      </c>
      <c r="P20" s="20" t="s">
        <v>481</v>
      </c>
      <c r="Q20" s="18" t="n">
        <v>462.45618697</v>
      </c>
      <c r="R20" s="20" t="n">
        <v>3.57097928</v>
      </c>
    </row>
    <row r="21" spans="1:18">
      <c r="A21" s="15" t="s">
        <v>496</v>
      </c>
      <c r="B21" s="17" t="n">
        <v>5741</v>
      </c>
      <c r="C21" s="18">
        <f>(44.0/B21*100)</f>
        <v/>
      </c>
      <c r="D21" s="19" t="n">
        <v>5697</v>
      </c>
      <c r="E21" s="18" t="n">
        <v>518.09524419</v>
      </c>
      <c r="F21" s="20" t="n">
        <v>2.07705101</v>
      </c>
      <c r="G21" s="18" t="n">
        <v>501.11743039</v>
      </c>
      <c r="H21" s="20" t="n">
        <v>2.35799763</v>
      </c>
      <c r="I21" s="18" t="s">
        <v>481</v>
      </c>
      <c r="J21" s="20" t="s">
        <v>481</v>
      </c>
      <c r="K21" s="18" t="s">
        <v>481</v>
      </c>
      <c r="L21" s="20" t="s">
        <v>481</v>
      </c>
      <c r="M21" s="18" t="s">
        <v>481</v>
      </c>
      <c r="N21" s="20" t="s">
        <v>481</v>
      </c>
      <c r="O21" s="18" t="s">
        <v>481</v>
      </c>
      <c r="P21" s="20" t="s">
        <v>481</v>
      </c>
      <c r="Q21" s="18" t="n">
        <v>485.53808644</v>
      </c>
      <c r="R21" s="20" t="n">
        <v>4.31084285</v>
      </c>
    </row>
    <row r="22" spans="1:18">
      <c r="A22" s="15" t="s">
        <v>497</v>
      </c>
      <c r="B22" s="17" t="n">
        <v>6598</v>
      </c>
      <c r="C22" s="18">
        <f>(32.0/B22*100)</f>
        <v/>
      </c>
      <c r="D22" s="19" t="n">
        <v>6566</v>
      </c>
      <c r="E22" s="18" t="n">
        <v>472.05351074</v>
      </c>
      <c r="F22" s="20" t="n">
        <v>4.69287838</v>
      </c>
      <c r="G22" s="18" t="n">
        <v>478.10639147</v>
      </c>
      <c r="H22" s="20" t="n">
        <v>3.9746222</v>
      </c>
      <c r="I22" s="18" t="s">
        <v>481</v>
      </c>
      <c r="J22" s="20" t="s">
        <v>481</v>
      </c>
      <c r="K22" s="18" t="s">
        <v>481</v>
      </c>
      <c r="L22" s="20" t="s">
        <v>481</v>
      </c>
      <c r="M22" s="18" t="s">
        <v>481</v>
      </c>
      <c r="N22" s="20" t="s">
        <v>481</v>
      </c>
      <c r="O22" s="18" t="n">
        <v>491.67806886</v>
      </c>
      <c r="P22" s="20" t="n">
        <v>54.09681333</v>
      </c>
      <c r="Q22" s="18" t="n">
        <v>444.70804079</v>
      </c>
      <c r="R22" s="20" t="n">
        <v>5.65023513</v>
      </c>
    </row>
    <row r="23" spans="1:18">
      <c r="A23" s="15" t="s">
        <v>498</v>
      </c>
      <c r="B23" s="17" t="n">
        <v>11583</v>
      </c>
      <c r="C23" s="18">
        <f>(210.0/B23*100)</f>
        <v/>
      </c>
      <c r="D23" s="19" t="n">
        <v>11373</v>
      </c>
      <c r="E23" s="18" t="n">
        <v>483.91877281</v>
      </c>
      <c r="F23" s="20" t="n">
        <v>3.948718</v>
      </c>
      <c r="G23" s="18" t="n">
        <v>499.82432159</v>
      </c>
      <c r="H23" s="20" t="n">
        <v>3.02557982</v>
      </c>
      <c r="I23" s="18" t="s">
        <v>481</v>
      </c>
      <c r="J23" s="20" t="s">
        <v>481</v>
      </c>
      <c r="K23" s="18" t="s">
        <v>481</v>
      </c>
      <c r="L23" s="20" t="s">
        <v>481</v>
      </c>
      <c r="M23" s="18" t="s">
        <v>481</v>
      </c>
      <c r="N23" s="20" t="s">
        <v>481</v>
      </c>
      <c r="O23" s="18" t="s">
        <v>481</v>
      </c>
      <c r="P23" s="20" t="s">
        <v>481</v>
      </c>
      <c r="Q23" s="18" t="n">
        <v>459.71756384</v>
      </c>
      <c r="R23" s="20" t="n">
        <v>5.2487378</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532.4398722</v>
      </c>
      <c r="N24" s="20" t="n">
        <v>3.00001481</v>
      </c>
      <c r="O24" s="18" t="s">
        <v>481</v>
      </c>
      <c r="P24" s="20" t="s">
        <v>481</v>
      </c>
      <c r="Q24" s="18" t="s">
        <v>481</v>
      </c>
      <c r="R24" s="20" t="s">
        <v>481</v>
      </c>
    </row>
    <row r="25" spans="1:18">
      <c r="A25" s="15" t="s">
        <v>500</v>
      </c>
      <c r="B25" s="17" t="n">
        <v>5581</v>
      </c>
      <c r="C25" s="18">
        <f>(24.0/B25*100)</f>
        <v/>
      </c>
      <c r="D25" s="19" t="n">
        <v>5557</v>
      </c>
      <c r="E25" s="18" t="n">
        <v>523.37725467</v>
      </c>
      <c r="F25" s="20" t="n">
        <v>5.19848859</v>
      </c>
      <c r="G25" s="18" t="n">
        <v>527.47487798</v>
      </c>
      <c r="H25" s="20" t="n">
        <v>3.84447282</v>
      </c>
      <c r="I25" s="18" t="s">
        <v>481</v>
      </c>
      <c r="J25" s="20" t="s">
        <v>481</v>
      </c>
      <c r="K25" s="18" t="s">
        <v>481</v>
      </c>
      <c r="L25" s="20" t="s">
        <v>481</v>
      </c>
      <c r="M25" s="18" t="s">
        <v>481</v>
      </c>
      <c r="N25" s="20" t="s">
        <v>481</v>
      </c>
      <c r="O25" s="18" t="s">
        <v>481</v>
      </c>
      <c r="P25" s="20" t="s">
        <v>481</v>
      </c>
      <c r="Q25" s="18" t="n">
        <v>511.61770122</v>
      </c>
      <c r="R25" s="20" t="n">
        <v>5.43920811</v>
      </c>
    </row>
    <row r="26" spans="1:18">
      <c r="A26" s="15" t="s">
        <v>501</v>
      </c>
      <c r="B26" s="17" t="n">
        <v>4869</v>
      </c>
      <c r="C26" s="18">
        <f>(32.0/B26*100)</f>
        <v/>
      </c>
      <c r="D26" s="19" t="n">
        <v>4837</v>
      </c>
      <c r="E26" s="18" t="n">
        <v>481.37103579</v>
      </c>
      <c r="F26" s="20" t="n">
        <v>2.32855803</v>
      </c>
      <c r="G26" s="18" t="n">
        <v>486.95031591</v>
      </c>
      <c r="H26" s="20" t="n">
        <v>2.75725436</v>
      </c>
      <c r="I26" s="18" t="s">
        <v>481</v>
      </c>
      <c r="J26" s="20" t="s">
        <v>481</v>
      </c>
      <c r="K26" s="18" t="s">
        <v>481</v>
      </c>
      <c r="L26" s="20" t="s">
        <v>481</v>
      </c>
      <c r="M26" s="18" t="s">
        <v>481</v>
      </c>
      <c r="N26" s="20" t="s">
        <v>481</v>
      </c>
      <c r="O26" s="18" t="s">
        <v>481</v>
      </c>
      <c r="P26" s="20" t="s">
        <v>481</v>
      </c>
      <c r="Q26" s="18" t="n">
        <v>477.06030835</v>
      </c>
      <c r="R26" s="20" t="n">
        <v>3.76846468</v>
      </c>
    </row>
    <row r="27" spans="1:18">
      <c r="A27" s="15" t="s">
        <v>502</v>
      </c>
      <c r="B27" s="17" t="n">
        <v>5299</v>
      </c>
      <c r="C27" s="18">
        <f>(17.0/B27*100)</f>
        <v/>
      </c>
      <c r="D27" s="19" t="n">
        <v>5282</v>
      </c>
      <c r="E27" s="18" t="n">
        <v>485.85471374</v>
      </c>
      <c r="F27" s="20" t="n">
        <v>2.71711653</v>
      </c>
      <c r="G27" s="18" t="n">
        <v>493.89340303</v>
      </c>
      <c r="H27" s="20" t="n">
        <v>1.83008171</v>
      </c>
      <c r="I27" s="18" t="s">
        <v>481</v>
      </c>
      <c r="J27" s="20" t="s">
        <v>481</v>
      </c>
      <c r="K27" s="18" t="s">
        <v>481</v>
      </c>
      <c r="L27" s="20" t="s">
        <v>481</v>
      </c>
      <c r="M27" s="18" t="s">
        <v>481</v>
      </c>
      <c r="N27" s="20" t="s">
        <v>481</v>
      </c>
      <c r="O27" s="18" t="s">
        <v>481</v>
      </c>
      <c r="P27" s="20" t="s">
        <v>481</v>
      </c>
      <c r="Q27" s="18" t="n">
        <v>470.26279511</v>
      </c>
      <c r="R27" s="20" t="n">
        <v>3.49185722</v>
      </c>
    </row>
    <row r="28" spans="1:18">
      <c r="A28" s="15" t="s">
        <v>503</v>
      </c>
      <c r="B28" s="17" t="n">
        <v>7568</v>
      </c>
      <c r="C28" s="18">
        <f>(0.0/B28*100)</f>
        <v/>
      </c>
      <c r="D28" s="19" t="n">
        <v>7568</v>
      </c>
      <c r="E28" s="18" t="s">
        <v>481</v>
      </c>
      <c r="F28" s="20" t="s">
        <v>481</v>
      </c>
      <c r="G28" s="18" t="s">
        <v>481</v>
      </c>
      <c r="H28" s="20" t="s">
        <v>481</v>
      </c>
      <c r="I28" s="18" t="s">
        <v>481</v>
      </c>
      <c r="J28" s="20" t="s">
        <v>481</v>
      </c>
      <c r="K28" s="18" t="s">
        <v>481</v>
      </c>
      <c r="L28" s="20" t="s">
        <v>481</v>
      </c>
      <c r="M28" s="18" t="n">
        <v>408.02347775</v>
      </c>
      <c r="N28" s="20" t="n">
        <v>2.24085932</v>
      </c>
      <c r="O28" s="18" t="s">
        <v>481</v>
      </c>
      <c r="P28" s="20" t="s">
        <v>481</v>
      </c>
      <c r="Q28" s="18" t="s">
        <v>481</v>
      </c>
      <c r="R28" s="20" t="s">
        <v>481</v>
      </c>
    </row>
    <row r="29" spans="1:18">
      <c r="A29" s="15" t="s">
        <v>504</v>
      </c>
      <c r="B29" s="17" t="n">
        <v>5385</v>
      </c>
      <c r="C29" s="18">
        <f>(30.0/B29*100)</f>
        <v/>
      </c>
      <c r="D29" s="19" t="n">
        <v>5355</v>
      </c>
      <c r="E29" s="18" t="n">
        <v>504.56074967</v>
      </c>
      <c r="F29" s="20" t="n">
        <v>2.7073868</v>
      </c>
      <c r="G29" s="18" t="n">
        <v>531.50746702</v>
      </c>
      <c r="H29" s="20" t="n">
        <v>3.00942</v>
      </c>
      <c r="I29" s="18" t="s">
        <v>481</v>
      </c>
      <c r="J29" s="20" t="s">
        <v>481</v>
      </c>
      <c r="K29" s="18" t="s">
        <v>481</v>
      </c>
      <c r="L29" s="20" t="s">
        <v>481</v>
      </c>
      <c r="M29" s="18" t="s">
        <v>481</v>
      </c>
      <c r="N29" s="20" t="s">
        <v>481</v>
      </c>
      <c r="O29" s="18" t="s">
        <v>481</v>
      </c>
      <c r="P29" s="20" t="s">
        <v>481</v>
      </c>
      <c r="Q29" s="18" t="n">
        <v>490.28230522</v>
      </c>
      <c r="R29" s="20" t="n">
        <v>5.14090402</v>
      </c>
    </row>
    <row r="30" spans="1:18">
      <c r="A30" s="15" t="s">
        <v>505</v>
      </c>
      <c r="B30" s="17" t="n">
        <v>4520</v>
      </c>
      <c r="C30" s="18">
        <f>(96.0/B30*100)</f>
        <v/>
      </c>
      <c r="D30" s="19" t="n">
        <v>4424</v>
      </c>
      <c r="E30" s="18" t="n">
        <v>494.49337004</v>
      </c>
      <c r="F30" s="20" t="n">
        <v>2.95819859</v>
      </c>
      <c r="G30" s="18" t="n">
        <v>508.24882291</v>
      </c>
      <c r="H30" s="20" t="n">
        <v>3.1074599</v>
      </c>
      <c r="I30" s="18" t="s">
        <v>481</v>
      </c>
      <c r="J30" s="20" t="s">
        <v>481</v>
      </c>
      <c r="K30" s="18" t="s">
        <v>481</v>
      </c>
      <c r="L30" s="20" t="s">
        <v>481</v>
      </c>
      <c r="M30" s="18" t="s">
        <v>481</v>
      </c>
      <c r="N30" s="20" t="s">
        <v>481</v>
      </c>
      <c r="O30" s="18" t="s">
        <v>481</v>
      </c>
      <c r="P30" s="20" t="s">
        <v>481</v>
      </c>
      <c r="Q30" s="18" t="n">
        <v>476.68918587</v>
      </c>
      <c r="R30" s="20" t="n">
        <v>3.9441424</v>
      </c>
    </row>
    <row r="31" spans="1:18">
      <c r="A31" s="15" t="s">
        <v>506</v>
      </c>
      <c r="B31" s="17" t="n">
        <v>5456</v>
      </c>
      <c r="C31" s="18">
        <f>(125.0/B31*100)</f>
        <v/>
      </c>
      <c r="D31" s="19" t="n">
        <v>5331</v>
      </c>
      <c r="E31" s="18" t="n">
        <v>504.18798726</v>
      </c>
      <c r="F31" s="20" t="n">
        <v>2.77580815</v>
      </c>
      <c r="G31" s="18" t="n">
        <v>510.88458153</v>
      </c>
      <c r="H31" s="20" t="n">
        <v>3.42981625</v>
      </c>
      <c r="I31" s="18" t="s">
        <v>481</v>
      </c>
      <c r="J31" s="20" t="s">
        <v>481</v>
      </c>
      <c r="K31" s="18" t="s">
        <v>481</v>
      </c>
      <c r="L31" s="20" t="s">
        <v>481</v>
      </c>
      <c r="M31" s="18" t="s">
        <v>481</v>
      </c>
      <c r="N31" s="20" t="s">
        <v>481</v>
      </c>
      <c r="O31" s="18" t="s">
        <v>481</v>
      </c>
      <c r="P31" s="20" t="s">
        <v>481</v>
      </c>
      <c r="Q31" s="18" t="n">
        <v>489.71495115</v>
      </c>
      <c r="R31" s="20" t="n">
        <v>3.25723072</v>
      </c>
    </row>
    <row r="32" spans="1:18">
      <c r="A32" s="15" t="s">
        <v>507</v>
      </c>
      <c r="B32" s="17" t="n">
        <v>4478</v>
      </c>
      <c r="C32" s="18">
        <f>(5.0/B32*100)</f>
        <v/>
      </c>
      <c r="D32" s="19" t="n">
        <v>4473</v>
      </c>
      <c r="E32" s="18" t="n">
        <v>545.10399033</v>
      </c>
      <c r="F32" s="20" t="n">
        <v>8.149559999999999</v>
      </c>
      <c r="G32" s="18" t="n">
        <v>504.14286044</v>
      </c>
      <c r="H32" s="20" t="n">
        <v>2.32770035</v>
      </c>
      <c r="I32" s="18" t="s">
        <v>481</v>
      </c>
      <c r="J32" s="20" t="s">
        <v>481</v>
      </c>
      <c r="K32" s="18" t="s">
        <v>481</v>
      </c>
      <c r="L32" s="20" t="s">
        <v>481</v>
      </c>
      <c r="M32" s="18" t="s">
        <v>481</v>
      </c>
      <c r="N32" s="20" t="s">
        <v>481</v>
      </c>
      <c r="O32" s="18" t="s">
        <v>481</v>
      </c>
      <c r="P32" s="20" t="s">
        <v>481</v>
      </c>
      <c r="Q32" s="18" t="n">
        <v>442.23209878</v>
      </c>
      <c r="R32" s="20" t="n">
        <v>14.4095469</v>
      </c>
    </row>
    <row r="33" spans="1:18">
      <c r="A33" s="15" t="s">
        <v>508</v>
      </c>
      <c r="B33" s="17" t="n">
        <v>7325</v>
      </c>
      <c r="C33" s="18">
        <f>(74.0/B33*100)</f>
        <v/>
      </c>
      <c r="D33" s="19" t="n">
        <v>7251</v>
      </c>
      <c r="E33" s="18" t="n">
        <v>510.56254823</v>
      </c>
      <c r="F33" s="20" t="n">
        <v>4.79003022</v>
      </c>
      <c r="G33" s="18" t="n">
        <v>493.43445671</v>
      </c>
      <c r="H33" s="20" t="n">
        <v>2.62223682</v>
      </c>
      <c r="I33" s="18" t="s">
        <v>481</v>
      </c>
      <c r="J33" s="20" t="s">
        <v>481</v>
      </c>
      <c r="K33" s="18" t="s">
        <v>481</v>
      </c>
      <c r="L33" s="20" t="s">
        <v>481</v>
      </c>
      <c r="M33" s="18" t="s">
        <v>481</v>
      </c>
      <c r="N33" s="20" t="s">
        <v>481</v>
      </c>
      <c r="O33" s="18" t="s">
        <v>481</v>
      </c>
      <c r="P33" s="20" t="s">
        <v>481</v>
      </c>
      <c r="Q33" s="18" t="n">
        <v>470.45714691</v>
      </c>
      <c r="R33" s="20" t="n">
        <v>5.11016884</v>
      </c>
    </row>
    <row r="34" spans="1:18">
      <c r="A34" s="15" t="s">
        <v>509</v>
      </c>
      <c r="B34" s="17" t="n">
        <v>6350</v>
      </c>
      <c r="C34" s="18">
        <f>(65.0/B34*100)</f>
        <v/>
      </c>
      <c r="D34" s="19" t="n">
        <v>6285</v>
      </c>
      <c r="E34" s="18" t="n">
        <v>462.81229417</v>
      </c>
      <c r="F34" s="20" t="n">
        <v>3.438619</v>
      </c>
      <c r="G34" s="18" t="n">
        <v>486.76824841</v>
      </c>
      <c r="H34" s="20" t="n">
        <v>2.80032611</v>
      </c>
      <c r="I34" s="18" t="s">
        <v>481</v>
      </c>
      <c r="J34" s="20" t="s">
        <v>481</v>
      </c>
      <c r="K34" s="18" t="s">
        <v>481</v>
      </c>
      <c r="L34" s="20" t="s">
        <v>481</v>
      </c>
      <c r="M34" s="18" t="s">
        <v>481</v>
      </c>
      <c r="N34" s="20" t="s">
        <v>481</v>
      </c>
      <c r="O34" s="18" t="s">
        <v>481</v>
      </c>
      <c r="P34" s="20" t="s">
        <v>481</v>
      </c>
      <c r="Q34" s="18" t="n">
        <v>440.049001</v>
      </c>
      <c r="R34" s="20" t="n">
        <v>5.36963519</v>
      </c>
    </row>
    <row r="35" spans="1:18">
      <c r="A35" s="15" t="s">
        <v>510</v>
      </c>
      <c r="B35" s="17" t="n">
        <v>6406</v>
      </c>
      <c r="C35" s="18">
        <f>(36.0/B35*100)</f>
        <v/>
      </c>
      <c r="D35" s="19" t="n">
        <v>6370</v>
      </c>
      <c r="E35" s="18" t="n">
        <v>503.19370068</v>
      </c>
      <c r="F35" s="20" t="n">
        <v>2.51446604</v>
      </c>
      <c r="G35" s="18" t="n">
        <v>520.3242275</v>
      </c>
      <c r="H35" s="20" t="n">
        <v>1.98029253</v>
      </c>
      <c r="I35" s="18" t="s">
        <v>481</v>
      </c>
      <c r="J35" s="20" t="s">
        <v>481</v>
      </c>
      <c r="K35" s="18" t="s">
        <v>481</v>
      </c>
      <c r="L35" s="20" t="s">
        <v>481</v>
      </c>
      <c r="M35" s="18" t="s">
        <v>481</v>
      </c>
      <c r="N35" s="20" t="s">
        <v>481</v>
      </c>
      <c r="O35" s="18" t="s">
        <v>481</v>
      </c>
      <c r="P35" s="20" t="s">
        <v>481</v>
      </c>
      <c r="Q35" s="18" t="n">
        <v>482.16206045</v>
      </c>
      <c r="R35" s="20" t="n">
        <v>3.87031241</v>
      </c>
    </row>
    <row r="36" spans="1:18">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n">
        <v>485.84321726</v>
      </c>
      <c r="N36" s="20" t="n">
        <v>2.15122793</v>
      </c>
      <c r="O36" s="18" t="s">
        <v>481</v>
      </c>
      <c r="P36" s="20" t="s">
        <v>481</v>
      </c>
      <c r="Q36" s="18" t="s">
        <v>481</v>
      </c>
      <c r="R36" s="20" t="s">
        <v>481</v>
      </c>
    </row>
    <row r="37" spans="1:18">
      <c r="A37" s="15" t="s">
        <v>512</v>
      </c>
      <c r="B37" s="17" t="n">
        <v>5458</v>
      </c>
      <c r="C37" s="18">
        <f>(0.0/B37*100)</f>
        <v/>
      </c>
      <c r="D37" s="19" t="n">
        <v>5458</v>
      </c>
      <c r="E37" s="18" t="s">
        <v>481</v>
      </c>
      <c r="F37" s="20" t="s">
        <v>481</v>
      </c>
      <c r="G37" s="18" t="s">
        <v>481</v>
      </c>
      <c r="H37" s="20" t="s">
        <v>481</v>
      </c>
      <c r="I37" s="18" t="s">
        <v>481</v>
      </c>
      <c r="J37" s="20" t="s">
        <v>481</v>
      </c>
      <c r="K37" s="18" t="s">
        <v>481</v>
      </c>
      <c r="L37" s="20" t="s">
        <v>481</v>
      </c>
      <c r="M37" s="18" t="n">
        <v>493.91812227</v>
      </c>
      <c r="N37" s="20" t="n">
        <v>3.1723403</v>
      </c>
      <c r="O37" s="18" t="s">
        <v>481</v>
      </c>
      <c r="P37" s="20" t="s">
        <v>481</v>
      </c>
      <c r="Q37" s="18" t="s">
        <v>481</v>
      </c>
      <c r="R37" s="20" t="s">
        <v>481</v>
      </c>
    </row>
    <row r="38" spans="1:18">
      <c r="A38" s="15" t="s">
        <v>513</v>
      </c>
      <c r="B38" s="17" t="n">
        <v>5860</v>
      </c>
      <c r="C38" s="18">
        <f>(16.0/B38*100)</f>
        <v/>
      </c>
      <c r="D38" s="19" t="n">
        <v>5844</v>
      </c>
      <c r="E38" s="18" t="n">
        <v>492.75466945</v>
      </c>
      <c r="F38" s="20" t="n">
        <v>4.9611172</v>
      </c>
      <c r="G38" s="18" t="n">
        <v>534.03050675</v>
      </c>
      <c r="H38" s="20" t="n">
        <v>2.89505711</v>
      </c>
      <c r="I38" s="18" t="s">
        <v>481</v>
      </c>
      <c r="J38" s="20" t="s">
        <v>481</v>
      </c>
      <c r="K38" s="18" t="s">
        <v>481</v>
      </c>
      <c r="L38" s="20" t="s">
        <v>481</v>
      </c>
      <c r="M38" s="18" t="s">
        <v>481</v>
      </c>
      <c r="N38" s="20" t="s">
        <v>481</v>
      </c>
      <c r="O38" s="18" t="s">
        <v>481</v>
      </c>
      <c r="P38" s="20" t="s">
        <v>481</v>
      </c>
      <c r="Q38" s="18" t="n">
        <v>489.06990564</v>
      </c>
      <c r="R38" s="20" t="n">
        <v>4.52788721</v>
      </c>
    </row>
    <row r="39" spans="1:18">
      <c r="A39" s="15" t="s">
        <v>514</v>
      </c>
      <c r="B39" s="17" t="n">
        <v>5895</v>
      </c>
      <c r="C39" s="18">
        <f>(0.0/B39*100)</f>
        <v/>
      </c>
      <c r="D39" s="19" t="n">
        <v>5895</v>
      </c>
      <c r="E39" s="18" t="s">
        <v>481</v>
      </c>
      <c r="F39" s="20" t="s">
        <v>481</v>
      </c>
      <c r="G39" s="18" t="s">
        <v>481</v>
      </c>
      <c r="H39" s="20" t="s">
        <v>481</v>
      </c>
      <c r="I39" s="18" t="s">
        <v>481</v>
      </c>
      <c r="J39" s="20" t="s">
        <v>481</v>
      </c>
      <c r="K39" s="18" t="s">
        <v>481</v>
      </c>
      <c r="L39" s="20" t="s">
        <v>481</v>
      </c>
      <c r="M39" s="18" t="n">
        <v>420.45397969</v>
      </c>
      <c r="N39" s="20" t="n">
        <v>4.12888277</v>
      </c>
      <c r="O39" s="18" t="s">
        <v>481</v>
      </c>
      <c r="P39" s="20" t="s">
        <v>481</v>
      </c>
      <c r="Q39" s="18" t="s">
        <v>481</v>
      </c>
      <c r="R39" s="20" t="s">
        <v>481</v>
      </c>
    </row>
    <row r="40" spans="1:18">
      <c r="A40" s="15" t="s">
        <v>515</v>
      </c>
      <c r="B40" s="17" t="n">
        <v>14157</v>
      </c>
      <c r="C40" s="18">
        <f>(263.0/B40*100)</f>
        <v/>
      </c>
      <c r="D40" s="19" t="n">
        <v>13894</v>
      </c>
      <c r="E40" s="18" t="n">
        <v>490.40021077</v>
      </c>
      <c r="F40" s="20" t="n">
        <v>3.39110528</v>
      </c>
      <c r="G40" s="18" t="n">
        <v>514.17100049</v>
      </c>
      <c r="H40" s="20" t="n">
        <v>2.85275762</v>
      </c>
      <c r="I40" s="18" t="s">
        <v>481</v>
      </c>
      <c r="J40" s="20" t="s">
        <v>481</v>
      </c>
      <c r="K40" s="18" t="s">
        <v>481</v>
      </c>
      <c r="L40" s="20" t="s">
        <v>481</v>
      </c>
      <c r="M40" s="18" t="s">
        <v>481</v>
      </c>
      <c r="N40" s="20" t="s">
        <v>481</v>
      </c>
      <c r="O40" s="18" t="s">
        <v>481</v>
      </c>
      <c r="P40" s="20" t="s">
        <v>481</v>
      </c>
      <c r="Q40" s="18" t="n">
        <v>464.70389886</v>
      </c>
      <c r="R40" s="20" t="n">
        <v>3.43847346</v>
      </c>
    </row>
    <row r="41" spans="1:18">
      <c r="A41" s="15" t="s">
        <v>516</v>
      </c>
      <c r="B41" s="17" t="n">
        <v>5712</v>
      </c>
      <c r="C41" s="18">
        <f>(40.0/B41*100)</f>
        <v/>
      </c>
      <c r="D41" s="19" t="n">
        <v>5672</v>
      </c>
      <c r="E41" s="18" t="n">
        <v>463.16298384</v>
      </c>
      <c r="F41" s="20" t="n">
        <v>4.15728059</v>
      </c>
      <c r="G41" s="18" t="n">
        <v>474.88103257</v>
      </c>
      <c r="H41" s="20" t="n">
        <v>3.55748203</v>
      </c>
      <c r="I41" s="18" t="s">
        <v>481</v>
      </c>
      <c r="J41" s="20" t="s">
        <v>481</v>
      </c>
      <c r="K41" s="18" t="s">
        <v>481</v>
      </c>
      <c r="L41" s="20" t="s">
        <v>481</v>
      </c>
      <c r="M41" s="18" t="s">
        <v>481</v>
      </c>
      <c r="N41" s="20" t="s">
        <v>481</v>
      </c>
      <c r="O41" s="18" t="s">
        <v>481</v>
      </c>
      <c r="P41" s="20" t="s">
        <v>481</v>
      </c>
      <c r="Q41" s="18" t="n">
        <v>460.09851561</v>
      </c>
      <c r="R41" s="20" t="n">
        <v>5.01279761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361.0056775</v>
      </c>
      <c r="F45" s="20" t="n">
        <v>3.67282723</v>
      </c>
      <c r="G45" s="18" t="n">
        <v>364.44288042</v>
      </c>
      <c r="H45" s="20" t="n">
        <v>3.62180259</v>
      </c>
      <c r="I45" s="18" t="s">
        <v>481</v>
      </c>
      <c r="J45" s="20" t="s">
        <v>481</v>
      </c>
      <c r="K45" s="18" t="s">
        <v>481</v>
      </c>
      <c r="L45" s="20" t="s">
        <v>481</v>
      </c>
      <c r="M45" s="18" t="n">
        <v>354.90596536</v>
      </c>
      <c r="N45" s="20" t="n">
        <v>32.53536846</v>
      </c>
      <c r="O45" s="18" t="n">
        <v>329.95261955</v>
      </c>
      <c r="P45" s="20" t="n">
        <v>15.38355681</v>
      </c>
      <c r="Q45" s="18" t="n">
        <v>353.61336662</v>
      </c>
      <c r="R45" s="20" t="n">
        <v>3.89712713</v>
      </c>
    </row>
    <row r="46" spans="1:18">
      <c r="A46" s="15" t="s">
        <v>521</v>
      </c>
      <c r="B46" s="17" t="n">
        <v>23141</v>
      </c>
      <c r="C46" s="18">
        <f>(1129.0/B46*100)</f>
        <v/>
      </c>
      <c r="D46" s="19" t="n">
        <v>22012</v>
      </c>
      <c r="E46" s="18" t="n">
        <v>400.27346572</v>
      </c>
      <c r="F46" s="20" t="n">
        <v>3.58137107</v>
      </c>
      <c r="G46" s="18" t="n">
        <v>380.31943115</v>
      </c>
      <c r="H46" s="20" t="n">
        <v>2.86216146</v>
      </c>
      <c r="I46" s="18" t="s">
        <v>481</v>
      </c>
      <c r="J46" s="20" t="s">
        <v>481</v>
      </c>
      <c r="K46" s="18" t="s">
        <v>481</v>
      </c>
      <c r="L46" s="20" t="s">
        <v>481</v>
      </c>
      <c r="M46" s="18" t="s">
        <v>481</v>
      </c>
      <c r="N46" s="20" t="s">
        <v>481</v>
      </c>
      <c r="O46" s="18" t="s">
        <v>481</v>
      </c>
      <c r="P46" s="20" t="s">
        <v>481</v>
      </c>
      <c r="Q46" s="18" t="n">
        <v>349.6488767</v>
      </c>
      <c r="R46" s="20" t="n">
        <v>4.50053083</v>
      </c>
    </row>
    <row r="47" spans="1:18">
      <c r="A47" s="15" t="s">
        <v>522</v>
      </c>
      <c r="B47" s="17" t="n">
        <v>5928</v>
      </c>
      <c r="C47" s="18">
        <f>(70.0/B47*100)</f>
        <v/>
      </c>
      <c r="D47" s="19" t="n">
        <v>5858</v>
      </c>
      <c r="E47" s="18" t="n">
        <v>454.55803979</v>
      </c>
      <c r="F47" s="20" t="n">
        <v>4.20674134</v>
      </c>
      <c r="G47" s="18" t="n">
        <v>438.97762369</v>
      </c>
      <c r="H47" s="20" t="n">
        <v>4.12753325</v>
      </c>
      <c r="I47" s="18" t="s">
        <v>481</v>
      </c>
      <c r="J47" s="20" t="s">
        <v>481</v>
      </c>
      <c r="K47" s="18" t="s">
        <v>481</v>
      </c>
      <c r="L47" s="20" t="s">
        <v>481</v>
      </c>
      <c r="M47" s="18" t="s">
        <v>481</v>
      </c>
      <c r="N47" s="20" t="s">
        <v>481</v>
      </c>
      <c r="O47" s="18" t="s">
        <v>481</v>
      </c>
      <c r="P47" s="20" t="s">
        <v>481</v>
      </c>
      <c r="Q47" s="18" t="n">
        <v>422.33449974</v>
      </c>
      <c r="R47" s="20" t="n">
        <v>6.04614856</v>
      </c>
    </row>
    <row r="48" spans="1:18">
      <c r="A48" s="15" t="s">
        <v>523</v>
      </c>
      <c r="B48" s="17" t="n">
        <v>9841</v>
      </c>
      <c r="C48" s="18">
        <f>(7.0/B48*100)</f>
        <v/>
      </c>
      <c r="D48" s="19" t="n">
        <v>9834</v>
      </c>
      <c r="E48" s="18" t="n">
        <v>565.71039283</v>
      </c>
      <c r="F48" s="20" t="n">
        <v>6.53980096</v>
      </c>
      <c r="G48" s="18" t="n">
        <v>529.43808614</v>
      </c>
      <c r="H48" s="20" t="n">
        <v>4.84580685</v>
      </c>
      <c r="I48" s="18" t="s">
        <v>481</v>
      </c>
      <c r="J48" s="20" t="s">
        <v>481</v>
      </c>
      <c r="K48" s="18" t="s">
        <v>481</v>
      </c>
      <c r="L48" s="20" t="s">
        <v>481</v>
      </c>
      <c r="M48" s="18" t="s">
        <v>481</v>
      </c>
      <c r="N48" s="20" t="s">
        <v>481</v>
      </c>
      <c r="O48" s="18" t="s">
        <v>481</v>
      </c>
      <c r="P48" s="20" t="s">
        <v>481</v>
      </c>
      <c r="Q48" s="18" t="n">
        <v>478.45242249</v>
      </c>
      <c r="R48" s="20" t="n">
        <v>10.1467742</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(0.0/B50*100)</f>
        <v/>
      </c>
      <c r="D50" s="19" t="n">
        <v>11795</v>
      </c>
      <c r="E50" s="18" t="s">
        <v>481</v>
      </c>
      <c r="F50" s="20" t="s">
        <v>481</v>
      </c>
      <c r="G50" s="18" t="s">
        <v>481</v>
      </c>
      <c r="H50" s="20" t="s">
        <v>481</v>
      </c>
      <c r="I50" s="18" t="s">
        <v>481</v>
      </c>
      <c r="J50" s="20" t="s">
        <v>481</v>
      </c>
      <c r="K50" s="18" t="s">
        <v>481</v>
      </c>
      <c r="L50" s="20" t="s">
        <v>481</v>
      </c>
      <c r="M50" s="18" t="n">
        <v>389.64382788</v>
      </c>
      <c r="N50" s="20" t="n">
        <v>2.28612741</v>
      </c>
      <c r="O50" s="18" t="s">
        <v>481</v>
      </c>
      <c r="P50" s="20" t="s">
        <v>481</v>
      </c>
      <c r="Q50" s="18" t="s">
        <v>481</v>
      </c>
      <c r="R50" s="20" t="s">
        <v>481</v>
      </c>
    </row>
    <row r="51" spans="1:18">
      <c r="A51" s="15" t="s">
        <v>526</v>
      </c>
      <c r="B51" s="17" t="n">
        <v>6866</v>
      </c>
      <c r="C51" s="18">
        <f>(116.0/B51*100)</f>
        <v/>
      </c>
      <c r="D51" s="19" t="n">
        <v>6750</v>
      </c>
      <c r="E51" s="18" t="n">
        <v>420.89221275</v>
      </c>
      <c r="F51" s="20" t="n">
        <v>3.20897116</v>
      </c>
      <c r="G51" s="18" t="n">
        <v>391.63863885</v>
      </c>
      <c r="H51" s="20" t="n">
        <v>2.5036899</v>
      </c>
      <c r="I51" s="18" t="s">
        <v>481</v>
      </c>
      <c r="J51" s="20" t="s">
        <v>481</v>
      </c>
      <c r="K51" s="18" t="s">
        <v>481</v>
      </c>
      <c r="L51" s="20" t="s">
        <v>481</v>
      </c>
      <c r="M51" s="18" t="s">
        <v>481</v>
      </c>
      <c r="N51" s="20" t="s">
        <v>481</v>
      </c>
      <c r="O51" s="18" t="s">
        <v>481</v>
      </c>
      <c r="P51" s="20" t="s">
        <v>481</v>
      </c>
      <c r="Q51" s="18" t="n">
        <v>376.50635021</v>
      </c>
      <c r="R51" s="20" t="n">
        <v>3.76126327</v>
      </c>
    </row>
    <row r="52" spans="1:18">
      <c r="A52" s="15" t="s">
        <v>527</v>
      </c>
      <c r="B52" s="17" t="n">
        <v>5809</v>
      </c>
      <c r="C52" s="18">
        <f>(71.0/B52*100)</f>
        <v/>
      </c>
      <c r="D52" s="19" t="n">
        <v>5738</v>
      </c>
      <c r="E52" s="18" t="n">
        <v>468.42057518</v>
      </c>
      <c r="F52" s="20" t="n">
        <v>3.59005545</v>
      </c>
      <c r="G52" s="18" t="n">
        <v>470.65391361</v>
      </c>
      <c r="H52" s="20" t="n">
        <v>2.92643539</v>
      </c>
      <c r="I52" s="18" t="s">
        <v>481</v>
      </c>
      <c r="J52" s="20" t="s">
        <v>481</v>
      </c>
      <c r="K52" s="18" t="s">
        <v>481</v>
      </c>
      <c r="L52" s="20" t="s">
        <v>481</v>
      </c>
      <c r="M52" s="18" t="s">
        <v>481</v>
      </c>
      <c r="N52" s="20" t="s">
        <v>481</v>
      </c>
      <c r="O52" s="18" t="s">
        <v>481</v>
      </c>
      <c r="P52" s="20" t="s">
        <v>481</v>
      </c>
      <c r="Q52" s="18" t="n">
        <v>426.64265956</v>
      </c>
      <c r="R52" s="20" t="n">
        <v>5.46707489</v>
      </c>
    </row>
    <row r="53" spans="1:18">
      <c r="A53" s="15" t="s">
        <v>528</v>
      </c>
      <c r="B53" s="17" t="n">
        <v>5571</v>
      </c>
      <c r="C53" s="18">
        <f>(84.0/B53*100)</f>
        <v/>
      </c>
      <c r="D53" s="19" t="n">
        <v>5487</v>
      </c>
      <c r="E53" s="18" t="n">
        <v>438.36457754</v>
      </c>
      <c r="F53" s="20" t="n">
        <v>2.69608522</v>
      </c>
      <c r="G53" s="18" t="n">
        <v>445.28021408</v>
      </c>
      <c r="H53" s="20" t="n">
        <v>2.46173253</v>
      </c>
      <c r="I53" s="18" t="s">
        <v>481</v>
      </c>
      <c r="J53" s="20" t="s">
        <v>481</v>
      </c>
      <c r="K53" s="18" t="s">
        <v>481</v>
      </c>
      <c r="L53" s="20" t="s">
        <v>481</v>
      </c>
      <c r="M53" s="18" t="s">
        <v>481</v>
      </c>
      <c r="N53" s="20" t="s">
        <v>481</v>
      </c>
      <c r="O53" s="18" t="s">
        <v>481</v>
      </c>
      <c r="P53" s="20" t="s">
        <v>481</v>
      </c>
      <c r="Q53" s="18" t="n">
        <v>414.40903446</v>
      </c>
      <c r="R53" s="20" t="n">
        <v>3.85856969</v>
      </c>
    </row>
    <row r="54" spans="1:18">
      <c r="A54" s="15" t="s">
        <v>529</v>
      </c>
      <c r="B54" s="17" t="n">
        <v>4740</v>
      </c>
      <c r="C54" s="18">
        <f>(38.0/B54*100)</f>
        <v/>
      </c>
      <c r="D54" s="19" t="n">
        <v>4702</v>
      </c>
      <c r="E54" s="18" t="n">
        <v>334.9042946</v>
      </c>
      <c r="F54" s="20" t="n">
        <v>4.61245334</v>
      </c>
      <c r="G54" s="18" t="n">
        <v>336.17691004</v>
      </c>
      <c r="H54" s="20" t="n">
        <v>3.22838794</v>
      </c>
      <c r="I54" s="18" t="s">
        <v>481</v>
      </c>
      <c r="J54" s="20" t="s">
        <v>481</v>
      </c>
      <c r="K54" s="18" t="s">
        <v>481</v>
      </c>
      <c r="L54" s="20" t="s">
        <v>481</v>
      </c>
      <c r="M54" s="18" t="s">
        <v>481</v>
      </c>
      <c r="N54" s="20" t="s">
        <v>481</v>
      </c>
      <c r="O54" s="18" t="s">
        <v>481</v>
      </c>
      <c r="P54" s="20" t="s">
        <v>481</v>
      </c>
      <c r="Q54" s="18" t="n">
        <v>307.71564495</v>
      </c>
      <c r="R54" s="20" t="n">
        <v>3.18400307</v>
      </c>
    </row>
    <row r="55" spans="1:18">
      <c r="A55" s="15" t="s">
        <v>530</v>
      </c>
      <c r="B55" s="17" t="n">
        <v>5316</v>
      </c>
      <c r="C55" s="18">
        <f>(22.0/B55*100)</f>
        <v/>
      </c>
      <c r="D55" s="19" t="n">
        <v>5294</v>
      </c>
      <c r="E55" s="18" t="n">
        <v>407.02155464</v>
      </c>
      <c r="F55" s="20" t="n">
        <v>3.1781368</v>
      </c>
      <c r="G55" s="18" t="n">
        <v>399.5899571</v>
      </c>
      <c r="H55" s="20" t="n">
        <v>4.20550535</v>
      </c>
      <c r="I55" s="18" t="s">
        <v>481</v>
      </c>
      <c r="J55" s="20" t="s">
        <v>481</v>
      </c>
      <c r="K55" s="18" t="s">
        <v>481</v>
      </c>
      <c r="L55" s="20" t="s">
        <v>481</v>
      </c>
      <c r="M55" s="18" t="s">
        <v>481</v>
      </c>
      <c r="N55" s="20" t="s">
        <v>481</v>
      </c>
      <c r="O55" s="18" t="n">
        <v>385.79398049</v>
      </c>
      <c r="P55" s="20" t="n">
        <v>19.39116425</v>
      </c>
      <c r="Q55" s="18" t="n">
        <v>404.98837602</v>
      </c>
      <c r="R55" s="20" t="n">
        <v>3.57906547</v>
      </c>
    </row>
    <row r="56" spans="1:18">
      <c r="A56" s="15" t="s">
        <v>531</v>
      </c>
      <c r="B56" s="17" t="n">
        <v>5359</v>
      </c>
      <c r="C56" s="18">
        <f>(76.0/B56*100)</f>
        <v/>
      </c>
      <c r="D56" s="19" t="n">
        <v>5283</v>
      </c>
      <c r="E56" s="18" t="n">
        <v>569.83434256</v>
      </c>
      <c r="F56" s="20" t="n">
        <v>4.57254297</v>
      </c>
      <c r="G56" s="18" t="n">
        <v>545.91562207</v>
      </c>
      <c r="H56" s="20" t="n">
        <v>2.93123855</v>
      </c>
      <c r="I56" s="18" t="s">
        <v>481</v>
      </c>
      <c r="J56" s="20" t="s">
        <v>481</v>
      </c>
      <c r="K56" s="18" t="s">
        <v>481</v>
      </c>
      <c r="L56" s="20" t="s">
        <v>481</v>
      </c>
      <c r="M56" s="18" t="s">
        <v>481</v>
      </c>
      <c r="N56" s="20" t="s">
        <v>481</v>
      </c>
      <c r="O56" s="18" t="s">
        <v>481</v>
      </c>
      <c r="P56" s="20" t="s">
        <v>481</v>
      </c>
      <c r="Q56" s="18" t="n">
        <v>522.0941851699999</v>
      </c>
      <c r="R56" s="20" t="n">
        <v>7.05819834</v>
      </c>
    </row>
    <row r="57" spans="1:18">
      <c r="A57" s="15" t="s">
        <v>532</v>
      </c>
      <c r="B57" s="17" t="n">
        <v>6513</v>
      </c>
      <c r="C57" s="18">
        <f>(0.0/B57*100)</f>
        <v/>
      </c>
      <c r="D57" s="19" t="n">
        <v>6513</v>
      </c>
      <c r="E57" s="18" t="n">
        <v>432.40954175</v>
      </c>
      <c r="F57" s="20" t="n">
        <v>8.852408730000001</v>
      </c>
      <c r="G57" s="18" t="n">
        <v>383.81400095</v>
      </c>
      <c r="H57" s="20" t="n">
        <v>3.30332537</v>
      </c>
      <c r="I57" s="18" t="s">
        <v>481</v>
      </c>
      <c r="J57" s="20" t="s">
        <v>481</v>
      </c>
      <c r="K57" s="18" t="s">
        <v>481</v>
      </c>
      <c r="L57" s="20" t="s">
        <v>481</v>
      </c>
      <c r="M57" s="18" t="n">
        <v>433.4827</v>
      </c>
      <c r="N57" s="20" t="n">
        <v>28.75093079</v>
      </c>
      <c r="O57" s="18" t="s">
        <v>481</v>
      </c>
      <c r="P57" s="20" t="s">
        <v>481</v>
      </c>
      <c r="Q57" s="18" t="n">
        <v>383.36804421</v>
      </c>
      <c r="R57" s="20" t="n">
        <v>5.21468825</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(26.0/B59*100)</f>
        <v/>
      </c>
      <c r="D59" s="19" t="n">
        <v>4800</v>
      </c>
      <c r="E59" s="18" t="n">
        <v>382.93852369</v>
      </c>
      <c r="F59" s="20" t="n">
        <v>3.00818955</v>
      </c>
      <c r="G59" s="18" t="n">
        <v>357.07678237</v>
      </c>
      <c r="H59" s="20" t="n">
        <v>2.15659814</v>
      </c>
      <c r="I59" s="18" t="s">
        <v>481</v>
      </c>
      <c r="J59" s="20" t="s">
        <v>481</v>
      </c>
      <c r="K59" s="18" t="s">
        <v>481</v>
      </c>
      <c r="L59" s="20" t="s">
        <v>481</v>
      </c>
      <c r="M59" s="18" t="s">
        <v>481</v>
      </c>
      <c r="N59" s="20" t="s">
        <v>481</v>
      </c>
      <c r="O59" s="18" t="n">
        <v>313.55474513</v>
      </c>
      <c r="P59" s="20" t="n">
        <v>16.56447435</v>
      </c>
      <c r="Q59" s="18" t="n">
        <v>343.00426181</v>
      </c>
      <c r="R59" s="20" t="n">
        <v>3.38485738</v>
      </c>
    </row>
    <row r="60" spans="1:18">
      <c r="A60" s="15" t="s">
        <v>535</v>
      </c>
      <c r="B60" s="17" t="n">
        <v>4546</v>
      </c>
      <c r="C60" s="18">
        <f>(15.0/B60*100)</f>
        <v/>
      </c>
      <c r="D60" s="19" t="n">
        <v>4531</v>
      </c>
      <c r="E60" s="18" t="n">
        <v>405.91050634</v>
      </c>
      <c r="F60" s="20" t="n">
        <v>9.20847352</v>
      </c>
      <c r="G60" s="18" t="n">
        <v>394.95203986</v>
      </c>
      <c r="H60" s="20" t="n">
        <v>3.77279024</v>
      </c>
      <c r="I60" s="18" t="s">
        <v>481</v>
      </c>
      <c r="J60" s="20" t="s">
        <v>481</v>
      </c>
      <c r="K60" s="18" t="s">
        <v>481</v>
      </c>
      <c r="L60" s="20" t="s">
        <v>481</v>
      </c>
      <c r="M60" s="18" t="s">
        <v>481</v>
      </c>
      <c r="N60" s="20" t="s">
        <v>481</v>
      </c>
      <c r="O60" s="18" t="n">
        <v>287.54308749</v>
      </c>
      <c r="P60" s="20" t="n">
        <v>36.14292824</v>
      </c>
      <c r="Q60" s="18" t="n">
        <v>395.5004249</v>
      </c>
      <c r="R60" s="20" t="n">
        <v>5.6303212</v>
      </c>
    </row>
    <row r="61" spans="1:18">
      <c r="A61" s="15" t="s">
        <v>536</v>
      </c>
      <c r="B61" s="17" t="n">
        <v>6525</v>
      </c>
      <c r="C61" s="18">
        <f>(135.0/B61*100)</f>
        <v/>
      </c>
      <c r="D61" s="19" t="n">
        <v>6390</v>
      </c>
      <c r="E61" s="18" t="n">
        <v>473.19321285</v>
      </c>
      <c r="F61" s="20" t="n">
        <v>2.08963049</v>
      </c>
      <c r="G61" s="18" t="n">
        <v>498.88006111</v>
      </c>
      <c r="H61" s="20" t="n">
        <v>3.85033643</v>
      </c>
      <c r="I61" s="18" t="s">
        <v>481</v>
      </c>
      <c r="J61" s="20" t="s">
        <v>481</v>
      </c>
      <c r="K61" s="18" t="s">
        <v>481</v>
      </c>
      <c r="L61" s="20" t="s">
        <v>481</v>
      </c>
      <c r="M61" s="18" t="s">
        <v>481</v>
      </c>
      <c r="N61" s="20" t="s">
        <v>481</v>
      </c>
      <c r="O61" s="18" t="s">
        <v>481</v>
      </c>
      <c r="P61" s="20" t="s">
        <v>481</v>
      </c>
      <c r="Q61" s="18" t="n">
        <v>453.3390496</v>
      </c>
      <c r="R61" s="20" t="n">
        <v>4.31798151</v>
      </c>
    </row>
    <row r="62" spans="1:18">
      <c r="A62" s="15" t="s">
        <v>537</v>
      </c>
      <c r="B62" s="17" t="n">
        <v>4476</v>
      </c>
      <c r="C62" s="18">
        <f>(3.0/B62*100)</f>
        <v/>
      </c>
      <c r="D62" s="19" t="n">
        <v>4473</v>
      </c>
      <c r="E62" s="18" t="n">
        <v>556.33794259</v>
      </c>
      <c r="F62" s="20" t="n">
        <v>3.33149643</v>
      </c>
      <c r="G62" s="18" t="n">
        <v>542.78846981</v>
      </c>
      <c r="H62" s="20" t="n">
        <v>1.30622233</v>
      </c>
      <c r="I62" s="18" t="s">
        <v>481</v>
      </c>
      <c r="J62" s="20" t="s">
        <v>481</v>
      </c>
      <c r="K62" s="18" t="s">
        <v>481</v>
      </c>
      <c r="L62" s="20" t="s">
        <v>481</v>
      </c>
      <c r="M62" s="18" t="s">
        <v>481</v>
      </c>
      <c r="N62" s="20" t="s">
        <v>481</v>
      </c>
      <c r="O62" s="18" t="s">
        <v>481</v>
      </c>
      <c r="P62" s="20" t="s">
        <v>481</v>
      </c>
      <c r="Q62" s="18" t="n">
        <v>514.35682019</v>
      </c>
      <c r="R62" s="20" t="n">
        <v>7.9091718</v>
      </c>
    </row>
    <row r="63" spans="1:18">
      <c r="A63" s="15" t="s">
        <v>538</v>
      </c>
      <c r="B63" s="17" t="n">
        <v>5324</v>
      </c>
      <c r="C63" s="18">
        <f>(13.0/B63*100)</f>
        <v/>
      </c>
      <c r="D63" s="19" t="n">
        <v>5311</v>
      </c>
      <c r="E63" s="18" t="n">
        <v>370.86544829</v>
      </c>
      <c r="F63" s="20" t="n">
        <v>4.19646674</v>
      </c>
      <c r="G63" s="18" t="n">
        <v>382.44774922</v>
      </c>
      <c r="H63" s="20" t="n">
        <v>1.93887596</v>
      </c>
      <c r="I63" s="18" t="s">
        <v>481</v>
      </c>
      <c r="J63" s="20" t="s">
        <v>481</v>
      </c>
      <c r="K63" s="18" t="s">
        <v>481</v>
      </c>
      <c r="L63" s="20" t="s">
        <v>481</v>
      </c>
      <c r="M63" s="18" t="s">
        <v>481</v>
      </c>
      <c r="N63" s="20" t="s">
        <v>481</v>
      </c>
      <c r="O63" s="18" t="n">
        <v>272.85299811</v>
      </c>
      <c r="P63" s="20" t="n">
        <v>27.72934274</v>
      </c>
      <c r="Q63" s="18" t="n">
        <v>355.53535913</v>
      </c>
      <c r="R63" s="20" t="n">
        <v>2.98574443</v>
      </c>
    </row>
    <row r="64" spans="1:18">
      <c r="A64" s="15" t="s">
        <v>539</v>
      </c>
      <c r="B64" s="17" t="n">
        <v>3634</v>
      </c>
      <c r="C64" s="18">
        <f>(3.0/B64*100)</f>
        <v/>
      </c>
      <c r="D64" s="19" t="n">
        <v>3631</v>
      </c>
      <c r="E64" s="18" t="n">
        <v>514.79140191</v>
      </c>
      <c r="F64" s="20" t="n">
        <v>2.96551479</v>
      </c>
      <c r="G64" s="18" t="n">
        <v>471.70330452</v>
      </c>
      <c r="H64" s="20" t="n">
        <v>2.44886532</v>
      </c>
      <c r="I64" s="18" t="s">
        <v>481</v>
      </c>
      <c r="J64" s="20" t="s">
        <v>481</v>
      </c>
      <c r="K64" s="18" t="s">
        <v>481</v>
      </c>
      <c r="L64" s="20" t="s">
        <v>481</v>
      </c>
      <c r="M64" s="18" t="n">
        <v>393.92797113</v>
      </c>
      <c r="N64" s="20" t="n">
        <v>50.19610987</v>
      </c>
      <c r="O64" s="18" t="n">
        <v>524.76786959</v>
      </c>
      <c r="P64" s="20" t="n">
        <v>53.57898434</v>
      </c>
      <c r="Q64" s="18" t="n">
        <v>415.28468116</v>
      </c>
      <c r="R64" s="20" t="n">
        <v>4.94094901</v>
      </c>
    </row>
    <row r="65" spans="1:18">
      <c r="A65" s="15" t="s">
        <v>540</v>
      </c>
      <c r="B65" s="17" t="n">
        <v>5325</v>
      </c>
      <c r="C65" s="18">
        <f>(14.0/B65*100)</f>
        <v/>
      </c>
      <c r="D65" s="19" t="n">
        <v>5311</v>
      </c>
      <c r="E65" s="18" t="n">
        <v>434.201989</v>
      </c>
      <c r="F65" s="20" t="n">
        <v>2.58419611</v>
      </c>
      <c r="G65" s="18" t="n">
        <v>411.14500001</v>
      </c>
      <c r="H65" s="20" t="n">
        <v>3.63312289</v>
      </c>
      <c r="I65" s="18" t="s">
        <v>481</v>
      </c>
      <c r="J65" s="20" t="s">
        <v>481</v>
      </c>
      <c r="K65" s="18" t="s">
        <v>481</v>
      </c>
      <c r="L65" s="20" t="s">
        <v>481</v>
      </c>
      <c r="M65" s="18" t="n">
        <v>379.71208311</v>
      </c>
      <c r="N65" s="20" t="n">
        <v>22.18441079</v>
      </c>
      <c r="O65" s="18" t="n">
        <v>503.0707</v>
      </c>
      <c r="P65" s="20" t="n">
        <v>50.98917273</v>
      </c>
      <c r="Q65" s="18" t="n">
        <v>395.42239342</v>
      </c>
      <c r="R65" s="20" t="n">
        <v>4.69692563</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417.93412468</v>
      </c>
      <c r="N66" s="20" t="n">
        <v>1.46238599</v>
      </c>
      <c r="O66" s="18" t="s">
        <v>481</v>
      </c>
      <c r="P66" s="20" t="s">
        <v>481</v>
      </c>
      <c r="Q66" s="18" t="s">
        <v>481</v>
      </c>
      <c r="R66" s="20" t="s">
        <v>481</v>
      </c>
    </row>
    <row r="67" spans="1:18">
      <c r="A67" s="15" t="s">
        <v>542</v>
      </c>
      <c r="B67" s="17" t="n">
        <v>6971</v>
      </c>
      <c r="C67" s="18">
        <f>(21.0/B67*100)</f>
        <v/>
      </c>
      <c r="D67" s="19" t="n">
        <v>6950</v>
      </c>
      <c r="E67" s="18" t="n">
        <v>404.14160764</v>
      </c>
      <c r="F67" s="20" t="n">
        <v>3.5066805</v>
      </c>
      <c r="G67" s="18" t="n">
        <v>382.59288055</v>
      </c>
      <c r="H67" s="20" t="n">
        <v>2.78410658</v>
      </c>
      <c r="I67" s="18" t="s">
        <v>481</v>
      </c>
      <c r="J67" s="20" t="s">
        <v>481</v>
      </c>
      <c r="K67" s="18" t="s">
        <v>481</v>
      </c>
      <c r="L67" s="20" t="s">
        <v>481</v>
      </c>
      <c r="M67" s="18" t="s">
        <v>481</v>
      </c>
      <c r="N67" s="20" t="s">
        <v>481</v>
      </c>
      <c r="O67" s="18" t="s">
        <v>481</v>
      </c>
      <c r="P67" s="20" t="s">
        <v>481</v>
      </c>
      <c r="Q67" s="18" t="n">
        <v>369.31288438</v>
      </c>
      <c r="R67" s="20" t="n">
        <v>6.07227577</v>
      </c>
    </row>
    <row r="68" spans="1:18">
      <c r="A68" s="15" t="s">
        <v>543</v>
      </c>
      <c r="B68" s="17" t="n">
        <v>12083</v>
      </c>
      <c r="C68" s="18">
        <f>(26.0/B68*100)</f>
        <v/>
      </c>
      <c r="D68" s="19" t="n">
        <v>12057</v>
      </c>
      <c r="E68" s="18" t="n">
        <v>411.17925527</v>
      </c>
      <c r="F68" s="20" t="n">
        <v>2.61686206</v>
      </c>
      <c r="G68" s="18" t="n">
        <v>404.43450277</v>
      </c>
      <c r="H68" s="20" t="n">
        <v>1.71538758</v>
      </c>
      <c r="I68" s="18" t="s">
        <v>481</v>
      </c>
      <c r="J68" s="20" t="s">
        <v>481</v>
      </c>
      <c r="K68" s="18" t="s">
        <v>481</v>
      </c>
      <c r="L68" s="20" t="s">
        <v>481</v>
      </c>
      <c r="M68" s="18" t="s">
        <v>481</v>
      </c>
      <c r="N68" s="20" t="s">
        <v>481</v>
      </c>
      <c r="O68" s="18" t="s">
        <v>481</v>
      </c>
      <c r="P68" s="20" t="s">
        <v>481</v>
      </c>
      <c r="Q68" s="18" t="n">
        <v>393.55153821</v>
      </c>
      <c r="R68" s="20" t="n">
        <v>2.70313635</v>
      </c>
    </row>
    <row r="69" spans="1:18">
      <c r="A69" s="15" t="s">
        <v>544</v>
      </c>
      <c r="B69" s="17" t="n">
        <v>4876</v>
      </c>
      <c r="C69" s="18">
        <f>(0.0/B69*100)</f>
        <v/>
      </c>
      <c r="D69" s="19" t="n">
        <v>4876</v>
      </c>
      <c r="E69" s="18" t="n">
        <v>442.82975722</v>
      </c>
      <c r="F69" s="20" t="n">
        <v>4.15161136</v>
      </c>
      <c r="G69" s="18" t="n">
        <v>446.96248045</v>
      </c>
      <c r="H69" s="20" t="n">
        <v>4.23198914</v>
      </c>
      <c r="I69" s="18" t="s">
        <v>481</v>
      </c>
      <c r="J69" s="20" t="s">
        <v>481</v>
      </c>
      <c r="K69" s="18" t="s">
        <v>481</v>
      </c>
      <c r="L69" s="20" t="s">
        <v>481</v>
      </c>
      <c r="M69" s="18" t="s">
        <v>481</v>
      </c>
      <c r="N69" s="20" t="s">
        <v>481</v>
      </c>
      <c r="O69" s="18" t="s">
        <v>481</v>
      </c>
      <c r="P69" s="20" t="s">
        <v>481</v>
      </c>
      <c r="Q69" s="18" t="n">
        <v>421.63003223</v>
      </c>
      <c r="R69" s="20" t="n">
        <v>8.335475239999999</v>
      </c>
    </row>
    <row r="70" spans="1:18">
      <c r="A70" s="15" t="s">
        <v>545</v>
      </c>
      <c r="B70" s="17" t="n">
        <v>6036</v>
      </c>
      <c r="C70" s="18">
        <f>(223.0/B70*100)</f>
        <v/>
      </c>
      <c r="D70" s="19" t="n">
        <v>5813</v>
      </c>
      <c r="E70" s="18" t="n">
        <v>500.33096383</v>
      </c>
      <c r="F70" s="20" t="n">
        <v>3.19298961</v>
      </c>
      <c r="G70" s="18" t="n">
        <v>506.37964818</v>
      </c>
      <c r="H70" s="20" t="n">
        <v>3.17298659</v>
      </c>
      <c r="I70" s="18" t="s">
        <v>481</v>
      </c>
      <c r="J70" s="20" t="s">
        <v>481</v>
      </c>
      <c r="K70" s="18" t="s">
        <v>481</v>
      </c>
      <c r="L70" s="20" t="s">
        <v>481</v>
      </c>
      <c r="M70" s="18" t="s">
        <v>481</v>
      </c>
      <c r="N70" s="20" t="s">
        <v>481</v>
      </c>
      <c r="O70" s="18" t="s">
        <v>481</v>
      </c>
      <c r="P70" s="20" t="s">
        <v>481</v>
      </c>
      <c r="Q70" s="18" t="n">
        <v>464.77285686</v>
      </c>
      <c r="R70" s="20" t="n">
        <v>4.38687197</v>
      </c>
    </row>
    <row r="71" spans="1:18">
      <c r="A71" s="15" t="s">
        <v>546</v>
      </c>
      <c r="B71" s="17" t="n">
        <v>6115</v>
      </c>
      <c r="C71" s="18">
        <f>(17.0/B71*100)</f>
        <v/>
      </c>
      <c r="D71" s="19" t="n">
        <v>6098</v>
      </c>
      <c r="E71" s="18" t="n">
        <v>574.29325078</v>
      </c>
      <c r="F71" s="20" t="n">
        <v>2.08637678</v>
      </c>
      <c r="G71" s="18" t="n">
        <v>556.92417427</v>
      </c>
      <c r="H71" s="20" t="n">
        <v>2.11731324</v>
      </c>
      <c r="I71" s="18" t="s">
        <v>481</v>
      </c>
      <c r="J71" s="20" t="s">
        <v>481</v>
      </c>
      <c r="K71" s="18" t="s">
        <v>481</v>
      </c>
      <c r="L71" s="20" t="s">
        <v>481</v>
      </c>
      <c r="M71" s="18" t="s">
        <v>481</v>
      </c>
      <c r="N71" s="20" t="s">
        <v>481</v>
      </c>
      <c r="O71" s="18" t="s">
        <v>481</v>
      </c>
      <c r="P71" s="20" t="s">
        <v>481</v>
      </c>
      <c r="Q71" s="18" t="n">
        <v>545.4758920100001</v>
      </c>
      <c r="R71" s="20" t="n">
        <v>5.29693704</v>
      </c>
    </row>
    <row r="72" spans="1:18">
      <c r="A72" s="15" t="s">
        <v>547</v>
      </c>
      <c r="B72" s="17" t="n">
        <v>7708</v>
      </c>
      <c r="C72" s="18">
        <f>(0.0/B72*100)</f>
        <v/>
      </c>
      <c r="D72" s="19" t="n">
        <v>7708</v>
      </c>
      <c r="E72" s="18" t="s">
        <v>481</v>
      </c>
      <c r="F72" s="20" t="s">
        <v>481</v>
      </c>
      <c r="G72" s="18" t="s">
        <v>481</v>
      </c>
      <c r="H72" s="20" t="s">
        <v>481</v>
      </c>
      <c r="I72" s="18" t="s">
        <v>481</v>
      </c>
      <c r="J72" s="20" t="s">
        <v>481</v>
      </c>
      <c r="K72" s="18" t="s">
        <v>481</v>
      </c>
      <c r="L72" s="20" t="s">
        <v>481</v>
      </c>
      <c r="M72" s="18" t="n">
        <v>542.32146697</v>
      </c>
      <c r="N72" s="20" t="n">
        <v>3.03044107</v>
      </c>
      <c r="O72" s="18" t="s">
        <v>481</v>
      </c>
      <c r="P72" s="20" t="s">
        <v>481</v>
      </c>
      <c r="Q72" s="18" t="s">
        <v>481</v>
      </c>
      <c r="R72" s="20" t="s">
        <v>481</v>
      </c>
    </row>
    <row r="73" spans="1:18">
      <c r="A73" s="15" t="s">
        <v>548</v>
      </c>
      <c r="B73" s="17" t="n">
        <v>8249</v>
      </c>
      <c r="C73" s="18">
        <f>(143.0/B73*100)</f>
        <v/>
      </c>
      <c r="D73" s="19" t="n">
        <v>8106</v>
      </c>
      <c r="E73" s="18" t="n">
        <v>413.42023549</v>
      </c>
      <c r="F73" s="20" t="n">
        <v>4.734024</v>
      </c>
      <c r="G73" s="18" t="n">
        <v>417.26618225</v>
      </c>
      <c r="H73" s="20" t="n">
        <v>3.05654082</v>
      </c>
      <c r="I73" s="18" t="s">
        <v>481</v>
      </c>
      <c r="J73" s="20" t="s">
        <v>481</v>
      </c>
      <c r="K73" s="18" t="s">
        <v>481</v>
      </c>
      <c r="L73" s="20" t="s">
        <v>481</v>
      </c>
      <c r="M73" s="18" t="s">
        <v>481</v>
      </c>
      <c r="N73" s="20" t="s">
        <v>481</v>
      </c>
      <c r="O73" s="18" t="s">
        <v>481</v>
      </c>
      <c r="P73" s="20" t="s">
        <v>481</v>
      </c>
      <c r="Q73" s="18" t="n">
        <v>404.60520543</v>
      </c>
      <c r="R73" s="20" t="n">
        <v>6.14236148</v>
      </c>
    </row>
    <row r="74" spans="1:18">
      <c r="A74" s="15" t="s">
        <v>549</v>
      </c>
      <c r="B74" s="17" t="n">
        <v>4692</v>
      </c>
      <c r="C74" s="18">
        <f>(82.0/B74*100)</f>
        <v/>
      </c>
      <c r="D74" s="19" t="n">
        <v>4610</v>
      </c>
      <c r="E74" s="18" t="n">
        <v>440.70128933</v>
      </c>
      <c r="F74" s="20" t="n">
        <v>3.27324662</v>
      </c>
      <c r="G74" s="18" t="n">
        <v>422.59686054</v>
      </c>
      <c r="H74" s="20" t="n">
        <v>1.96504964</v>
      </c>
      <c r="I74" s="18" t="s">
        <v>481</v>
      </c>
      <c r="J74" s="20" t="s">
        <v>481</v>
      </c>
      <c r="K74" s="18" t="s">
        <v>481</v>
      </c>
      <c r="L74" s="20" t="s">
        <v>481</v>
      </c>
      <c r="M74" s="18" t="n">
        <v>391.21901833</v>
      </c>
      <c r="N74" s="20" t="n">
        <v>38.49326961</v>
      </c>
      <c r="O74" s="18" t="n">
        <v>411.90661524</v>
      </c>
      <c r="P74" s="20" t="n">
        <v>35.73112256</v>
      </c>
      <c r="Q74" s="18" t="n">
        <v>382.49802961</v>
      </c>
      <c r="R74" s="20" t="n">
        <v>3.35499469</v>
      </c>
    </row>
    <row r="75" spans="1:18">
      <c r="A75" s="15" t="s">
        <v>550</v>
      </c>
      <c r="B75" s="17" t="n">
        <v>5375</v>
      </c>
      <c r="C75" s="18">
        <f>(196.0/B75*100)</f>
        <v/>
      </c>
      <c r="D75" s="19" t="n">
        <v>5179</v>
      </c>
      <c r="E75" s="18" t="n">
        <v>366.32816258</v>
      </c>
      <c r="F75" s="20" t="n">
        <v>3.83111861</v>
      </c>
      <c r="G75" s="18" t="n">
        <v>369.96563363</v>
      </c>
      <c r="H75" s="20" t="n">
        <v>3.45347065</v>
      </c>
      <c r="I75" s="18" t="s">
        <v>481</v>
      </c>
      <c r="J75" s="20" t="s">
        <v>481</v>
      </c>
      <c r="K75" s="18" t="s">
        <v>481</v>
      </c>
      <c r="L75" s="20" t="s">
        <v>481</v>
      </c>
      <c r="M75" s="18" t="s">
        <v>481</v>
      </c>
      <c r="N75" s="20" t="s">
        <v>481</v>
      </c>
      <c r="O75" s="18" t="s">
        <v>481</v>
      </c>
      <c r="P75" s="20" t="s">
        <v>481</v>
      </c>
      <c r="Q75" s="18" t="n">
        <v>355.011482</v>
      </c>
      <c r="R75" s="20" t="n">
        <v>5.25776588</v>
      </c>
    </row>
    <row r="76" spans="1:18">
      <c r="A76" s="15" t="s">
        <v>551</v>
      </c>
      <c r="B76" s="17" t="n">
        <v>14167</v>
      </c>
      <c r="C76" s="18">
        <f>(227.0/B76*100)</f>
        <v/>
      </c>
      <c r="D76" s="19" t="n">
        <v>13940</v>
      </c>
      <c r="E76" s="18" t="n">
        <v>426.81499042</v>
      </c>
      <c r="F76" s="20" t="n">
        <v>2.85982721</v>
      </c>
      <c r="G76" s="18" t="n">
        <v>435.72538793</v>
      </c>
      <c r="H76" s="20" t="n">
        <v>2.99727672</v>
      </c>
      <c r="I76" s="18" t="s">
        <v>481</v>
      </c>
      <c r="J76" s="20" t="s">
        <v>481</v>
      </c>
      <c r="K76" s="18" t="s">
        <v>481</v>
      </c>
      <c r="L76" s="20" t="s">
        <v>481</v>
      </c>
      <c r="M76" s="18" t="s">
        <v>481</v>
      </c>
      <c r="N76" s="20" t="s">
        <v>481</v>
      </c>
      <c r="O76" s="18" t="s">
        <v>481</v>
      </c>
      <c r="P76" s="20" t="s">
        <v>481</v>
      </c>
      <c r="Q76" s="18" t="n">
        <v>413.45176223</v>
      </c>
      <c r="R76" s="20" t="n">
        <v>3.47936935</v>
      </c>
    </row>
    <row r="77" spans="1:18">
      <c r="A77" s="15" t="s">
        <v>552</v>
      </c>
      <c r="B77" s="17" t="n">
        <v>6062</v>
      </c>
      <c r="C77" s="18">
        <f>(0.0/B77*100)</f>
        <v/>
      </c>
      <c r="D77" s="19" t="n">
        <v>6062</v>
      </c>
      <c r="E77" s="18" t="n">
        <v>435.20832108</v>
      </c>
      <c r="F77" s="20" t="n">
        <v>3.97797099</v>
      </c>
      <c r="G77" s="18" t="n">
        <v>415.15956686</v>
      </c>
      <c r="H77" s="20" t="n">
        <v>2.6168069</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526.50974626</v>
      </c>
      <c r="F78" s="20" t="n">
        <v>8.933966079999999</v>
      </c>
      <c r="G78" s="18" t="n">
        <v>492.06553572</v>
      </c>
      <c r="H78" s="20" t="n">
        <v>4.33991618</v>
      </c>
      <c r="I78" s="18" t="s">
        <v>481</v>
      </c>
      <c r="J78" s="20" t="s">
        <v>481</v>
      </c>
      <c r="K78" s="18" t="s">
        <v>481</v>
      </c>
      <c r="L78" s="20" t="s">
        <v>481</v>
      </c>
      <c r="M78" s="18" t="s">
        <v>481</v>
      </c>
      <c r="N78" s="20" t="s">
        <v>481</v>
      </c>
      <c r="O78" s="18" t="n">
        <v>463.21911643</v>
      </c>
      <c r="P78" s="20" t="n">
        <v>53.04840057</v>
      </c>
      <c r="Q78" s="18" t="n">
        <v>484.47300773</v>
      </c>
      <c r="R78" s="20" t="n">
        <v>9.5736168</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n">
        <v>456.20481193</v>
      </c>
      <c r="F80" s="20" t="n">
        <v>5.39129029</v>
      </c>
      <c r="G80" s="18" t="n">
        <v>460.50388453</v>
      </c>
      <c r="H80" s="20" t="n">
        <v>4.63352311</v>
      </c>
      <c r="I80" s="18" t="s">
        <v>481</v>
      </c>
      <c r="J80" s="20" t="s">
        <v>481</v>
      </c>
      <c r="K80" s="18" t="s">
        <v>481</v>
      </c>
      <c r="L80" s="20" t="s">
        <v>481</v>
      </c>
      <c r="M80" s="18" t="n">
        <v>469.06275888</v>
      </c>
      <c r="N80" s="20" t="n">
        <v>51.34881718</v>
      </c>
      <c r="O80" s="18" t="s">
        <v>481</v>
      </c>
      <c r="P80" s="20" t="s">
        <v>481</v>
      </c>
      <c r="Q80" s="18" t="n">
        <v>469.10696497</v>
      </c>
      <c r="R80" s="20" t="n">
        <v>11.09361789</v>
      </c>
    </row>
    <row r="81" spans="1:18">
      <c r="A81" s="23" t="s">
        <v>556</v>
      </c>
      <c r="B81" s="17" t="n">
        <v>8861</v>
      </c>
      <c r="C81" s="18">
        <f>(76.0/B81*100)</f>
        <v/>
      </c>
      <c r="D81" s="19" t="n">
        <v>8785</v>
      </c>
      <c r="E81" s="18" t="n">
        <v>471.9967982</v>
      </c>
      <c r="F81" s="20" t="n">
        <v>4.10610079</v>
      </c>
      <c r="G81" s="18" t="n">
        <v>439.05129566</v>
      </c>
      <c r="H81" s="20" t="n">
        <v>3.26712695</v>
      </c>
      <c r="I81" s="18" t="s">
        <v>481</v>
      </c>
      <c r="J81" s="20" t="s">
        <v>481</v>
      </c>
      <c r="K81" s="18" t="s">
        <v>481</v>
      </c>
      <c r="L81" s="20" t="s">
        <v>481</v>
      </c>
      <c r="M81" s="18" t="s">
        <v>481</v>
      </c>
      <c r="N81" s="20" t="s">
        <v>481</v>
      </c>
      <c r="O81" s="18" t="s">
        <v>481</v>
      </c>
      <c r="P81" s="20" t="s">
        <v>481</v>
      </c>
      <c r="Q81" s="18" t="n">
        <v>416.41114908</v>
      </c>
      <c r="R81" s="20" t="n">
        <v>6.13085722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608</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501.22666204</v>
      </c>
      <c r="F7" s="20" t="n">
        <v>1.60917536</v>
      </c>
      <c r="G7" s="18" t="n">
        <v>452.03650032</v>
      </c>
      <c r="H7" s="20" t="n">
        <v>3.63819676</v>
      </c>
      <c r="I7" s="18" t="s">
        <v>481</v>
      </c>
      <c r="J7" s="20" t="s">
        <v>481</v>
      </c>
      <c r="K7" s="18" t="s">
        <v>481</v>
      </c>
      <c r="L7" s="20" t="s">
        <v>481</v>
      </c>
      <c r="M7" s="18" t="s">
        <v>481</v>
      </c>
      <c r="N7" s="20" t="s">
        <v>481</v>
      </c>
      <c r="O7" s="18" t="s">
        <v>481</v>
      </c>
      <c r="P7" s="20" t="s">
        <v>481</v>
      </c>
      <c r="Q7" s="18" t="n">
        <v>395.29932294</v>
      </c>
      <c r="R7" s="20" t="n">
        <v>9.98952865</v>
      </c>
    </row>
    <row r="8" spans="1:18">
      <c r="A8" s="15" t="s">
        <v>483</v>
      </c>
      <c r="B8" s="17" t="n">
        <v>7007</v>
      </c>
      <c r="C8" s="18">
        <f>(20.0/B8*100)</f>
        <v/>
      </c>
      <c r="D8" s="19" t="n">
        <v>6987</v>
      </c>
      <c r="E8" s="18" t="n">
        <v>498.77662388</v>
      </c>
      <c r="F8" s="20" t="n">
        <v>2.90602486</v>
      </c>
      <c r="G8" s="18" t="n">
        <v>455.09809912</v>
      </c>
      <c r="H8" s="20" t="n">
        <v>6.90930627</v>
      </c>
      <c r="I8" s="18" t="s">
        <v>481</v>
      </c>
      <c r="J8" s="20" t="s">
        <v>481</v>
      </c>
      <c r="K8" s="18" t="s">
        <v>481</v>
      </c>
      <c r="L8" s="20" t="s">
        <v>481</v>
      </c>
      <c r="M8" s="18" t="s">
        <v>481</v>
      </c>
      <c r="N8" s="20" t="s">
        <v>481</v>
      </c>
      <c r="O8" s="18" t="s">
        <v>481</v>
      </c>
      <c r="P8" s="20" t="s">
        <v>481</v>
      </c>
      <c r="Q8" s="18" t="n">
        <v>399.05263371</v>
      </c>
      <c r="R8" s="20" t="n">
        <v>27.3144316</v>
      </c>
    </row>
    <row r="9" spans="1:18">
      <c r="A9" s="15" t="s">
        <v>484</v>
      </c>
      <c r="B9" s="17" t="n">
        <v>9651</v>
      </c>
      <c r="C9" s="18">
        <f>(77.0/B9*100)</f>
        <v/>
      </c>
      <c r="D9" s="19" t="n">
        <v>9574</v>
      </c>
      <c r="E9" s="18" t="n">
        <v>511.79605872</v>
      </c>
      <c r="F9" s="20" t="n">
        <v>2.32400812</v>
      </c>
      <c r="G9" s="18" t="n">
        <v>432.65942135</v>
      </c>
      <c r="H9" s="20" t="n">
        <v>5.80161163</v>
      </c>
      <c r="I9" s="18" t="s">
        <v>481</v>
      </c>
      <c r="J9" s="20" t="s">
        <v>481</v>
      </c>
      <c r="K9" s="18" t="s">
        <v>481</v>
      </c>
      <c r="L9" s="20" t="s">
        <v>481</v>
      </c>
      <c r="M9" s="18" t="s">
        <v>481</v>
      </c>
      <c r="N9" s="20" t="s">
        <v>481</v>
      </c>
      <c r="O9" s="18" t="s">
        <v>481</v>
      </c>
      <c r="P9" s="20" t="s">
        <v>481</v>
      </c>
      <c r="Q9" s="18" t="n">
        <v>377.56693707</v>
      </c>
      <c r="R9" s="20" t="n">
        <v>12.78591424</v>
      </c>
    </row>
    <row r="10" spans="1:18">
      <c r="A10" s="15" t="s">
        <v>485</v>
      </c>
      <c r="B10" s="17" t="n">
        <v>20058</v>
      </c>
      <c r="C10" s="18">
        <f>(521.0/B10*100)</f>
        <v/>
      </c>
      <c r="D10" s="19" t="n">
        <v>19537</v>
      </c>
      <c r="E10" s="18" t="n">
        <v>522.65317301</v>
      </c>
      <c r="F10" s="20" t="n">
        <v>2.38375739</v>
      </c>
      <c r="G10" s="18" t="n">
        <v>479.24683482</v>
      </c>
      <c r="H10" s="20" t="n">
        <v>3.75378771</v>
      </c>
      <c r="I10" s="18" t="s">
        <v>481</v>
      </c>
      <c r="J10" s="20" t="s">
        <v>481</v>
      </c>
      <c r="K10" s="18" t="s">
        <v>481</v>
      </c>
      <c r="L10" s="20" t="s">
        <v>481</v>
      </c>
      <c r="M10" s="18" t="s">
        <v>481</v>
      </c>
      <c r="N10" s="20" t="s">
        <v>481</v>
      </c>
      <c r="O10" s="18" t="s">
        <v>481</v>
      </c>
      <c r="P10" s="20" t="s">
        <v>481</v>
      </c>
      <c r="Q10" s="18" t="n">
        <v>424.94352267</v>
      </c>
      <c r="R10" s="20" t="n">
        <v>11.21665721</v>
      </c>
    </row>
    <row r="11" spans="1:18">
      <c r="A11" s="15" t="s">
        <v>486</v>
      </c>
      <c r="B11" s="17" t="n">
        <v>7053</v>
      </c>
      <c r="C11" s="18">
        <f>(45.0/B11*100)</f>
        <v/>
      </c>
      <c r="D11" s="19" t="n">
        <v>7008</v>
      </c>
      <c r="E11" s="18" t="n">
        <v>428.7514333</v>
      </c>
      <c r="F11" s="20" t="n">
        <v>2.47732599</v>
      </c>
      <c r="G11" s="18" t="n">
        <v>408.12780818</v>
      </c>
      <c r="H11" s="20" t="n">
        <v>4.09246883</v>
      </c>
      <c r="I11" s="18" t="s">
        <v>481</v>
      </c>
      <c r="J11" s="20" t="s">
        <v>481</v>
      </c>
      <c r="K11" s="18" t="s">
        <v>481</v>
      </c>
      <c r="L11" s="20" t="s">
        <v>481</v>
      </c>
      <c r="M11" s="18" t="s">
        <v>481</v>
      </c>
      <c r="N11" s="20" t="s">
        <v>481</v>
      </c>
      <c r="O11" s="18" t="s">
        <v>481</v>
      </c>
      <c r="P11" s="20" t="s">
        <v>481</v>
      </c>
      <c r="Q11" s="18" t="n">
        <v>346.92680682</v>
      </c>
      <c r="R11" s="20" t="n">
        <v>14.49076623</v>
      </c>
    </row>
    <row r="12" spans="1:18">
      <c r="A12" s="15" t="s">
        <v>487</v>
      </c>
      <c r="B12" s="17" t="n">
        <v>6894</v>
      </c>
      <c r="C12" s="18">
        <f>(56.0/B12*100)</f>
        <v/>
      </c>
      <c r="D12" s="19" t="n">
        <v>6838</v>
      </c>
      <c r="E12" s="18" t="n">
        <v>495.51162726</v>
      </c>
      <c r="F12" s="20" t="n">
        <v>2.23032205</v>
      </c>
      <c r="G12" s="18" t="n">
        <v>445.48408578</v>
      </c>
      <c r="H12" s="20" t="n">
        <v>11.58871009</v>
      </c>
      <c r="I12" s="18" t="s">
        <v>481</v>
      </c>
      <c r="J12" s="20" t="s">
        <v>481</v>
      </c>
      <c r="K12" s="18" t="s">
        <v>481</v>
      </c>
      <c r="L12" s="20" t="s">
        <v>481</v>
      </c>
      <c r="M12" s="18" t="s">
        <v>481</v>
      </c>
      <c r="N12" s="20" t="s">
        <v>481</v>
      </c>
      <c r="O12" s="18" t="s">
        <v>481</v>
      </c>
      <c r="P12" s="20" t="s">
        <v>481</v>
      </c>
      <c r="Q12" s="18" t="n">
        <v>369.60598704</v>
      </c>
      <c r="R12" s="20" t="n">
        <v>10.93684397</v>
      </c>
    </row>
    <row r="13" spans="1:18">
      <c r="A13" s="15" t="s">
        <v>488</v>
      </c>
      <c r="B13" s="17" t="n">
        <v>7161</v>
      </c>
      <c r="C13" s="18">
        <f>(98.0/B13*100)</f>
        <v/>
      </c>
      <c r="D13" s="19" t="n">
        <v>7063</v>
      </c>
      <c r="E13" s="18" t="n">
        <v>515.20029972</v>
      </c>
      <c r="F13" s="20" t="n">
        <v>2.15952304</v>
      </c>
      <c r="G13" s="18" t="n">
        <v>480.07278071</v>
      </c>
      <c r="H13" s="20" t="n">
        <v>4.85107179</v>
      </c>
      <c r="I13" s="18" t="s">
        <v>481</v>
      </c>
      <c r="J13" s="20" t="s">
        <v>481</v>
      </c>
      <c r="K13" s="18" t="s">
        <v>481</v>
      </c>
      <c r="L13" s="20" t="s">
        <v>481</v>
      </c>
      <c r="M13" s="18" t="s">
        <v>481</v>
      </c>
      <c r="N13" s="20" t="s">
        <v>481</v>
      </c>
      <c r="O13" s="18" t="s">
        <v>481</v>
      </c>
      <c r="P13" s="20" t="s">
        <v>481</v>
      </c>
      <c r="Q13" s="18" t="n">
        <v>431.26725851</v>
      </c>
      <c r="R13" s="20" t="n">
        <v>22.78320656</v>
      </c>
    </row>
    <row r="14" spans="1:18">
      <c r="A14" s="15" t="s">
        <v>489</v>
      </c>
      <c r="B14" s="17" t="n">
        <v>5587</v>
      </c>
      <c r="C14" s="18">
        <f>(74.0/B14*100)</f>
        <v/>
      </c>
      <c r="D14" s="19" t="n">
        <v>5513</v>
      </c>
      <c r="E14" s="18" t="n">
        <v>520.28008808</v>
      </c>
      <c r="F14" s="20" t="n">
        <v>2.03816132</v>
      </c>
      <c r="G14" s="18" t="n">
        <v>522.35467711</v>
      </c>
      <c r="H14" s="20" t="n">
        <v>8.950352519999999</v>
      </c>
      <c r="I14" s="18" t="s">
        <v>481</v>
      </c>
      <c r="J14" s="20" t="s">
        <v>481</v>
      </c>
      <c r="K14" s="18" t="s">
        <v>481</v>
      </c>
      <c r="L14" s="20" t="s">
        <v>481</v>
      </c>
      <c r="M14" s="18" t="s">
        <v>481</v>
      </c>
      <c r="N14" s="20" t="s">
        <v>481</v>
      </c>
      <c r="O14" s="18" t="s">
        <v>481</v>
      </c>
      <c r="P14" s="20" t="s">
        <v>481</v>
      </c>
      <c r="Q14" s="18" t="n">
        <v>446.07218697</v>
      </c>
      <c r="R14" s="20" t="n">
        <v>45.76356029</v>
      </c>
    </row>
    <row r="15" spans="1:18">
      <c r="A15" s="15" t="s">
        <v>490</v>
      </c>
      <c r="B15" s="17" t="n">
        <v>5882</v>
      </c>
      <c r="C15" s="18">
        <f>(53.0/B15*100)</f>
        <v/>
      </c>
      <c r="D15" s="19" t="n">
        <v>5829</v>
      </c>
      <c r="E15" s="18" t="n">
        <v>513.31387112</v>
      </c>
      <c r="F15" s="20" t="n">
        <v>2.27334023</v>
      </c>
      <c r="G15" s="18" t="n">
        <v>490.77512361</v>
      </c>
      <c r="H15" s="20" t="n">
        <v>6.56584182</v>
      </c>
      <c r="I15" s="18" t="s">
        <v>481</v>
      </c>
      <c r="J15" s="20" t="s">
        <v>481</v>
      </c>
      <c r="K15" s="18" t="s">
        <v>481</v>
      </c>
      <c r="L15" s="20" t="s">
        <v>481</v>
      </c>
      <c r="M15" s="18" t="s">
        <v>481</v>
      </c>
      <c r="N15" s="20" t="s">
        <v>481</v>
      </c>
      <c r="O15" s="18" t="s">
        <v>481</v>
      </c>
      <c r="P15" s="20" t="s">
        <v>481</v>
      </c>
      <c r="Q15" s="18" t="n">
        <v>418.24154625</v>
      </c>
      <c r="R15" s="20" t="n">
        <v>13.52816005</v>
      </c>
    </row>
    <row r="16" spans="1:18">
      <c r="A16" s="15" t="s">
        <v>491</v>
      </c>
      <c r="B16" s="17" t="n">
        <v>6108</v>
      </c>
      <c r="C16" s="18">
        <f>(98.0/B16*100)</f>
        <v/>
      </c>
      <c r="D16" s="19" t="n">
        <v>6010</v>
      </c>
      <c r="E16" s="18" t="n">
        <v>496.55271285</v>
      </c>
      <c r="F16" s="20" t="n">
        <v>2.00166752</v>
      </c>
      <c r="G16" s="18" t="n">
        <v>419.85035573</v>
      </c>
      <c r="H16" s="20" t="n">
        <v>8.975942180000001</v>
      </c>
      <c r="I16" s="18" t="s">
        <v>481</v>
      </c>
      <c r="J16" s="20" t="s">
        <v>481</v>
      </c>
      <c r="K16" s="18" t="s">
        <v>481</v>
      </c>
      <c r="L16" s="20" t="s">
        <v>481</v>
      </c>
      <c r="M16" s="18" t="s">
        <v>481</v>
      </c>
      <c r="N16" s="20" t="s">
        <v>481</v>
      </c>
      <c r="O16" s="18" t="s">
        <v>481</v>
      </c>
      <c r="P16" s="20" t="s">
        <v>481</v>
      </c>
      <c r="Q16" s="18" t="n">
        <v>376.20967134</v>
      </c>
      <c r="R16" s="20" t="n">
        <v>17.62218384</v>
      </c>
    </row>
    <row r="17" spans="1:18">
      <c r="A17" s="15" t="s">
        <v>492</v>
      </c>
      <c r="B17" s="17" t="n">
        <v>6504</v>
      </c>
      <c r="C17" s="18">
        <f>(658.0/B17*100)</f>
        <v/>
      </c>
      <c r="D17" s="19" t="n">
        <v>5846</v>
      </c>
      <c r="E17" s="18" t="n">
        <v>512.9888501200001</v>
      </c>
      <c r="F17" s="20" t="n">
        <v>2.99852622</v>
      </c>
      <c r="G17" s="18" t="n">
        <v>464.38332594</v>
      </c>
      <c r="H17" s="20" t="n">
        <v>7.19939525</v>
      </c>
      <c r="I17" s="18" t="s">
        <v>481</v>
      </c>
      <c r="J17" s="20" t="s">
        <v>481</v>
      </c>
      <c r="K17" s="18" t="s">
        <v>481</v>
      </c>
      <c r="L17" s="20" t="s">
        <v>481</v>
      </c>
      <c r="M17" s="18" t="s">
        <v>481</v>
      </c>
      <c r="N17" s="20" t="s">
        <v>481</v>
      </c>
      <c r="O17" s="18" t="s">
        <v>481</v>
      </c>
      <c r="P17" s="20" t="s">
        <v>481</v>
      </c>
      <c r="Q17" s="18" t="n">
        <v>451.1052143</v>
      </c>
      <c r="R17" s="20" t="n">
        <v>13.30560087</v>
      </c>
    </row>
    <row r="18" spans="1:18">
      <c r="A18" s="15" t="s">
        <v>493</v>
      </c>
      <c r="B18" s="17" t="n">
        <v>5532</v>
      </c>
      <c r="C18" s="18">
        <f>(28.0/B18*100)</f>
        <v/>
      </c>
      <c r="D18" s="19" t="n">
        <v>5504</v>
      </c>
      <c r="E18" s="18" t="n">
        <v>456.24709697</v>
      </c>
      <c r="F18" s="20" t="n">
        <v>3.58068266</v>
      </c>
      <c r="G18" s="18" t="n">
        <v>404.87621666</v>
      </c>
      <c r="H18" s="20" t="n">
        <v>12.77859343</v>
      </c>
      <c r="I18" s="18" t="s">
        <v>481</v>
      </c>
      <c r="J18" s="20" t="s">
        <v>481</v>
      </c>
      <c r="K18" s="18" t="s">
        <v>481</v>
      </c>
      <c r="L18" s="20" t="s">
        <v>481</v>
      </c>
      <c r="M18" s="18" t="s">
        <v>481</v>
      </c>
      <c r="N18" s="20" t="s">
        <v>481</v>
      </c>
      <c r="O18" s="18" t="s">
        <v>481</v>
      </c>
      <c r="P18" s="20" t="s">
        <v>481</v>
      </c>
      <c r="Q18" s="18" t="n">
        <v>344.38127914</v>
      </c>
      <c r="R18" s="20" t="n">
        <v>15.41194673</v>
      </c>
    </row>
    <row r="19" spans="1:18">
      <c r="A19" s="15" t="s">
        <v>494</v>
      </c>
      <c r="B19" s="17" t="n">
        <v>5658</v>
      </c>
      <c r="C19" s="18">
        <f>(61.0/B19*100)</f>
        <v/>
      </c>
      <c r="D19" s="19" t="n">
        <v>5597</v>
      </c>
      <c r="E19" s="18" t="n">
        <v>479.95977156</v>
      </c>
      <c r="F19" s="20" t="n">
        <v>2.59726555</v>
      </c>
      <c r="G19" s="18" t="n">
        <v>421.7531784</v>
      </c>
      <c r="H19" s="20" t="n">
        <v>8.886847250000001</v>
      </c>
      <c r="I19" s="18" t="s">
        <v>481</v>
      </c>
      <c r="J19" s="20" t="s">
        <v>481</v>
      </c>
      <c r="K19" s="18" t="s">
        <v>481</v>
      </c>
      <c r="L19" s="20" t="s">
        <v>481</v>
      </c>
      <c r="M19" s="18" t="s">
        <v>481</v>
      </c>
      <c r="N19" s="20" t="s">
        <v>481</v>
      </c>
      <c r="O19" s="18" t="s">
        <v>481</v>
      </c>
      <c r="P19" s="20" t="s">
        <v>481</v>
      </c>
      <c r="Q19" s="18" t="n">
        <v>385.18338117</v>
      </c>
      <c r="R19" s="20" t="n">
        <v>18.75050566</v>
      </c>
    </row>
    <row r="20" spans="1:18">
      <c r="A20" s="15" t="s">
        <v>495</v>
      </c>
      <c r="B20" s="17" t="n">
        <v>3371</v>
      </c>
      <c r="C20" s="18">
        <f>(75.0/B20*100)</f>
        <v/>
      </c>
      <c r="D20" s="19" t="n">
        <v>3296</v>
      </c>
      <c r="E20" s="18" t="n">
        <v>490.62587396</v>
      </c>
      <c r="F20" s="20" t="n">
        <v>2.13831582</v>
      </c>
      <c r="G20" s="18" t="n">
        <v>457.16725516</v>
      </c>
      <c r="H20" s="20" t="n">
        <v>7.12431367</v>
      </c>
      <c r="I20" s="18" t="s">
        <v>481</v>
      </c>
      <c r="J20" s="20" t="s">
        <v>481</v>
      </c>
      <c r="K20" s="18" t="s">
        <v>481</v>
      </c>
      <c r="L20" s="20" t="s">
        <v>481</v>
      </c>
      <c r="M20" s="18" t="s">
        <v>481</v>
      </c>
      <c r="N20" s="20" t="s">
        <v>481</v>
      </c>
      <c r="O20" s="18" t="s">
        <v>481</v>
      </c>
      <c r="P20" s="20" t="s">
        <v>481</v>
      </c>
      <c r="Q20" s="18" t="n">
        <v>392.46802066</v>
      </c>
      <c r="R20" s="20" t="n">
        <v>25.74439587</v>
      </c>
    </row>
    <row r="21" spans="1:18">
      <c r="A21" s="15" t="s">
        <v>496</v>
      </c>
      <c r="B21" s="17" t="n">
        <v>5741</v>
      </c>
      <c r="C21" s="18">
        <f>(44.0/B21*100)</f>
        <v/>
      </c>
      <c r="D21" s="19" t="n">
        <v>5697</v>
      </c>
      <c r="E21" s="18" t="n">
        <v>508.89484387</v>
      </c>
      <c r="F21" s="20" t="n">
        <v>1.96371199</v>
      </c>
      <c r="G21" s="18" t="n">
        <v>463.8529217</v>
      </c>
      <c r="H21" s="20" t="n">
        <v>4.62345726</v>
      </c>
      <c r="I21" s="18" t="s">
        <v>481</v>
      </c>
      <c r="J21" s="20" t="s">
        <v>481</v>
      </c>
      <c r="K21" s="18" t="s">
        <v>481</v>
      </c>
      <c r="L21" s="20" t="s">
        <v>481</v>
      </c>
      <c r="M21" s="18" t="s">
        <v>481</v>
      </c>
      <c r="N21" s="20" t="s">
        <v>481</v>
      </c>
      <c r="O21" s="18" t="s">
        <v>481</v>
      </c>
      <c r="P21" s="20" t="s">
        <v>481</v>
      </c>
      <c r="Q21" s="18" t="n">
        <v>429.43318566</v>
      </c>
      <c r="R21" s="20" t="n">
        <v>11.5403289</v>
      </c>
    </row>
    <row r="22" spans="1:18">
      <c r="A22" s="15" t="s">
        <v>497</v>
      </c>
      <c r="B22" s="17" t="n">
        <v>6598</v>
      </c>
      <c r="C22" s="18">
        <f>(32.0/B22*100)</f>
        <v/>
      </c>
      <c r="D22" s="19" t="n">
        <v>6566</v>
      </c>
      <c r="E22" s="18" t="n">
        <v>473.32120644</v>
      </c>
      <c r="F22" s="20" t="n">
        <v>3.60015994</v>
      </c>
      <c r="G22" s="18" t="n">
        <v>437.74551069</v>
      </c>
      <c r="H22" s="20" t="n">
        <v>9.69728639</v>
      </c>
      <c r="I22" s="18" t="s">
        <v>481</v>
      </c>
      <c r="J22" s="20" t="s">
        <v>481</v>
      </c>
      <c r="K22" s="18" t="s">
        <v>481</v>
      </c>
      <c r="L22" s="20" t="s">
        <v>481</v>
      </c>
      <c r="M22" s="18" t="s">
        <v>481</v>
      </c>
      <c r="N22" s="20" t="s">
        <v>481</v>
      </c>
      <c r="O22" s="18" t="n">
        <v>469.5988358</v>
      </c>
      <c r="P22" s="20" t="n">
        <v>28.83555038</v>
      </c>
      <c r="Q22" s="18" t="n">
        <v>360.44832861</v>
      </c>
      <c r="R22" s="20" t="n">
        <v>14.2383844</v>
      </c>
    </row>
    <row r="23" spans="1:18">
      <c r="A23" s="15" t="s">
        <v>498</v>
      </c>
      <c r="B23" s="17" t="n">
        <v>11583</v>
      </c>
      <c r="C23" s="18">
        <f>(210.0/B23*100)</f>
        <v/>
      </c>
      <c r="D23" s="19" t="n">
        <v>11373</v>
      </c>
      <c r="E23" s="18" t="n">
        <v>492.08288261</v>
      </c>
      <c r="F23" s="20" t="n">
        <v>2.9432465</v>
      </c>
      <c r="G23" s="18" t="n">
        <v>463.39293159</v>
      </c>
      <c r="H23" s="20" t="n">
        <v>9.0209619</v>
      </c>
      <c r="I23" s="18" t="s">
        <v>481</v>
      </c>
      <c r="J23" s="20" t="s">
        <v>481</v>
      </c>
      <c r="K23" s="18" t="s">
        <v>481</v>
      </c>
      <c r="L23" s="20" t="s">
        <v>481</v>
      </c>
      <c r="M23" s="18" t="s">
        <v>481</v>
      </c>
      <c r="N23" s="20" t="s">
        <v>481</v>
      </c>
      <c r="O23" s="18" t="s">
        <v>481</v>
      </c>
      <c r="P23" s="20" t="s">
        <v>481</v>
      </c>
      <c r="Q23" s="18" t="n">
        <v>412.45444234</v>
      </c>
      <c r="R23" s="20" t="n">
        <v>24.95072684</v>
      </c>
    </row>
    <row r="24" spans="1:18">
      <c r="A24" s="15" t="s">
        <v>499</v>
      </c>
      <c r="B24" s="17" t="n">
        <v>6647</v>
      </c>
      <c r="C24" s="18">
        <f>(7.0/B24*100)</f>
        <v/>
      </c>
      <c r="D24" s="19" t="n">
        <v>6640</v>
      </c>
      <c r="E24" s="18" t="n">
        <v>534.70033463</v>
      </c>
      <c r="F24" s="20" t="n">
        <v>3.00280328</v>
      </c>
      <c r="G24" s="18" t="n">
        <v>503.48403394</v>
      </c>
      <c r="H24" s="20" t="n">
        <v>6.65395497</v>
      </c>
      <c r="I24" s="18" t="s">
        <v>481</v>
      </c>
      <c r="J24" s="20" t="s">
        <v>481</v>
      </c>
      <c r="K24" s="18" t="s">
        <v>481</v>
      </c>
      <c r="L24" s="20" t="s">
        <v>481</v>
      </c>
      <c r="M24" s="18" t="s">
        <v>481</v>
      </c>
      <c r="N24" s="20" t="s">
        <v>481</v>
      </c>
      <c r="O24" s="18" t="s">
        <v>481</v>
      </c>
      <c r="P24" s="20" t="s">
        <v>481</v>
      </c>
      <c r="Q24" s="18" t="n">
        <v>384.73625908</v>
      </c>
      <c r="R24" s="20" t="n">
        <v>30.1850733</v>
      </c>
    </row>
    <row r="25" spans="1:18">
      <c r="A25" s="15" t="s">
        <v>500</v>
      </c>
      <c r="B25" s="17" t="n">
        <v>5581</v>
      </c>
      <c r="C25" s="18">
        <f>(24.0/B25*100)</f>
        <v/>
      </c>
      <c r="D25" s="19" t="n">
        <v>5557</v>
      </c>
      <c r="E25" s="18" t="n">
        <v>525.6391141300001</v>
      </c>
      <c r="F25" s="20" t="n">
        <v>3.64455942</v>
      </c>
      <c r="G25" s="18" t="n">
        <v>499.12977757</v>
      </c>
      <c r="H25" s="20" t="n">
        <v>8.984965750000001</v>
      </c>
      <c r="I25" s="18" t="s">
        <v>481</v>
      </c>
      <c r="J25" s="20" t="s">
        <v>481</v>
      </c>
      <c r="K25" s="18" t="s">
        <v>481</v>
      </c>
      <c r="L25" s="20" t="s">
        <v>481</v>
      </c>
      <c r="M25" s="18" t="s">
        <v>481</v>
      </c>
      <c r="N25" s="20" t="s">
        <v>481</v>
      </c>
      <c r="O25" s="18" t="s">
        <v>481</v>
      </c>
      <c r="P25" s="20" t="s">
        <v>481</v>
      </c>
      <c r="Q25" s="18" t="n">
        <v>435.46142573</v>
      </c>
      <c r="R25" s="20" t="n">
        <v>29.66706947</v>
      </c>
    </row>
    <row r="26" spans="1:18">
      <c r="A26" s="15" t="s">
        <v>501</v>
      </c>
      <c r="B26" s="17" t="n">
        <v>4869</v>
      </c>
      <c r="C26" s="18">
        <f>(32.0/B26*100)</f>
        <v/>
      </c>
      <c r="D26" s="19" t="n">
        <v>4837</v>
      </c>
      <c r="E26" s="18" t="n">
        <v>483.42866135</v>
      </c>
      <c r="F26" s="20" t="n">
        <v>1.86687552</v>
      </c>
      <c r="G26" s="18" t="n">
        <v>466.76671192</v>
      </c>
      <c r="H26" s="20" t="n">
        <v>12.73738814</v>
      </c>
      <c r="I26" s="18" t="s">
        <v>481</v>
      </c>
      <c r="J26" s="20" t="s">
        <v>481</v>
      </c>
      <c r="K26" s="18" t="s">
        <v>481</v>
      </c>
      <c r="L26" s="20" t="s">
        <v>481</v>
      </c>
      <c r="M26" s="18" t="s">
        <v>481</v>
      </c>
      <c r="N26" s="20" t="s">
        <v>481</v>
      </c>
      <c r="O26" s="18" t="s">
        <v>481</v>
      </c>
      <c r="P26" s="20" t="s">
        <v>481</v>
      </c>
      <c r="Q26" s="18" t="n">
        <v>381.91053007</v>
      </c>
      <c r="R26" s="20" t="n">
        <v>19.57380633</v>
      </c>
    </row>
    <row r="27" spans="1:18">
      <c r="A27" s="15" t="s">
        <v>502</v>
      </c>
      <c r="B27" s="17" t="n">
        <v>5299</v>
      </c>
      <c r="C27" s="18">
        <f>(17.0/B27*100)</f>
        <v/>
      </c>
      <c r="D27" s="19" t="n">
        <v>5282</v>
      </c>
      <c r="E27" s="18" t="n">
        <v>488.52230564</v>
      </c>
      <c r="F27" s="20" t="n">
        <v>1.37304029</v>
      </c>
      <c r="G27" s="18" t="n">
        <v>437.89806193</v>
      </c>
      <c r="H27" s="20" t="n">
        <v>5.97859987</v>
      </c>
      <c r="I27" s="18" t="s">
        <v>481</v>
      </c>
      <c r="J27" s="20" t="s">
        <v>481</v>
      </c>
      <c r="K27" s="18" t="s">
        <v>481</v>
      </c>
      <c r="L27" s="20" t="s">
        <v>481</v>
      </c>
      <c r="M27" s="18" t="s">
        <v>481</v>
      </c>
      <c r="N27" s="20" t="s">
        <v>481</v>
      </c>
      <c r="O27" s="18" t="s">
        <v>481</v>
      </c>
      <c r="P27" s="20" t="s">
        <v>481</v>
      </c>
      <c r="Q27" s="18" t="n">
        <v>413.21969118</v>
      </c>
      <c r="R27" s="20" t="n">
        <v>18.94798798</v>
      </c>
    </row>
    <row r="28" spans="1:18">
      <c r="A28" s="15" t="s">
        <v>503</v>
      </c>
      <c r="B28" s="17" t="n">
        <v>7568</v>
      </c>
      <c r="C28" s="18">
        <f>(51.0/B28*100)</f>
        <v/>
      </c>
      <c r="D28" s="19" t="n">
        <v>7517</v>
      </c>
      <c r="E28" s="18" t="n">
        <v>410.4787397</v>
      </c>
      <c r="F28" s="20" t="n">
        <v>2.39426906</v>
      </c>
      <c r="G28" s="18" t="n">
        <v>405.61382482</v>
      </c>
      <c r="H28" s="20" t="n">
        <v>3.13278104</v>
      </c>
      <c r="I28" s="18" t="s">
        <v>481</v>
      </c>
      <c r="J28" s="20" t="s">
        <v>481</v>
      </c>
      <c r="K28" s="18" t="s">
        <v>481</v>
      </c>
      <c r="L28" s="20" t="s">
        <v>481</v>
      </c>
      <c r="M28" s="18" t="s">
        <v>481</v>
      </c>
      <c r="N28" s="20" t="s">
        <v>481</v>
      </c>
      <c r="O28" s="18" t="s">
        <v>481</v>
      </c>
      <c r="P28" s="20" t="s">
        <v>481</v>
      </c>
      <c r="Q28" s="18" t="n">
        <v>324.50993489</v>
      </c>
      <c r="R28" s="20" t="n">
        <v>15.40500358</v>
      </c>
    </row>
    <row r="29" spans="1:18">
      <c r="A29" s="15" t="s">
        <v>504</v>
      </c>
      <c r="B29" s="17" t="n">
        <v>5385</v>
      </c>
      <c r="C29" s="18">
        <f>(30.0/B29*100)</f>
        <v/>
      </c>
      <c r="D29" s="19" t="n">
        <v>5355</v>
      </c>
      <c r="E29" s="18" t="n">
        <v>517.17066231</v>
      </c>
      <c r="F29" s="20" t="n">
        <v>2.17706365</v>
      </c>
      <c r="G29" s="18" t="n">
        <v>445.03083218</v>
      </c>
      <c r="H29" s="20" t="n">
        <v>6.20659921</v>
      </c>
      <c r="I29" s="18" t="s">
        <v>481</v>
      </c>
      <c r="J29" s="20" t="s">
        <v>481</v>
      </c>
      <c r="K29" s="18" t="s">
        <v>481</v>
      </c>
      <c r="L29" s="20" t="s">
        <v>481</v>
      </c>
      <c r="M29" s="18" t="s">
        <v>481</v>
      </c>
      <c r="N29" s="20" t="s">
        <v>481</v>
      </c>
      <c r="O29" s="18" t="s">
        <v>481</v>
      </c>
      <c r="P29" s="20" t="s">
        <v>481</v>
      </c>
      <c r="Q29" s="18" t="n">
        <v>412.35460736</v>
      </c>
      <c r="R29" s="20" t="n">
        <v>16.96533084</v>
      </c>
    </row>
    <row r="30" spans="1:18">
      <c r="A30" s="15" t="s">
        <v>505</v>
      </c>
      <c r="B30" s="17" t="n">
        <v>4520</v>
      </c>
      <c r="C30" s="18">
        <f>(96.0/B30*100)</f>
        <v/>
      </c>
      <c r="D30" s="19" t="n">
        <v>4424</v>
      </c>
      <c r="E30" s="18" t="n">
        <v>503.88050965</v>
      </c>
      <c r="F30" s="20" t="n">
        <v>2.32542918</v>
      </c>
      <c r="G30" s="18" t="n">
        <v>454.34106179</v>
      </c>
      <c r="H30" s="20" t="n">
        <v>4.53110294</v>
      </c>
      <c r="I30" s="18" t="s">
        <v>481</v>
      </c>
      <c r="J30" s="20" t="s">
        <v>481</v>
      </c>
      <c r="K30" s="18" t="s">
        <v>481</v>
      </c>
      <c r="L30" s="20" t="s">
        <v>481</v>
      </c>
      <c r="M30" s="18" t="s">
        <v>481</v>
      </c>
      <c r="N30" s="20" t="s">
        <v>481</v>
      </c>
      <c r="O30" s="18" t="s">
        <v>481</v>
      </c>
      <c r="P30" s="20" t="s">
        <v>481</v>
      </c>
      <c r="Q30" s="18" t="n">
        <v>416.89199024</v>
      </c>
      <c r="R30" s="20" t="n">
        <v>11.73318991</v>
      </c>
    </row>
    <row r="31" spans="1:18">
      <c r="A31" s="15" t="s">
        <v>506</v>
      </c>
      <c r="B31" s="17" t="n">
        <v>5456</v>
      </c>
      <c r="C31" s="18">
        <f>(125.0/B31*100)</f>
        <v/>
      </c>
      <c r="D31" s="19" t="n">
        <v>5331</v>
      </c>
      <c r="E31" s="18" t="n">
        <v>505.5823314</v>
      </c>
      <c r="F31" s="20" t="n">
        <v>2.15532594</v>
      </c>
      <c r="G31" s="18" t="n">
        <v>450.83116871</v>
      </c>
      <c r="H31" s="20" t="n">
        <v>7.79529257</v>
      </c>
      <c r="I31" s="18" t="s">
        <v>481</v>
      </c>
      <c r="J31" s="20" t="s">
        <v>481</v>
      </c>
      <c r="K31" s="18" t="s">
        <v>481</v>
      </c>
      <c r="L31" s="20" t="s">
        <v>481</v>
      </c>
      <c r="M31" s="18" t="s">
        <v>481</v>
      </c>
      <c r="N31" s="20" t="s">
        <v>481</v>
      </c>
      <c r="O31" s="18" t="s">
        <v>481</v>
      </c>
      <c r="P31" s="20" t="s">
        <v>481</v>
      </c>
      <c r="Q31" s="18" t="n">
        <v>412.26264834</v>
      </c>
      <c r="R31" s="20" t="n">
        <v>15.16772219</v>
      </c>
    </row>
    <row r="32" spans="1:18">
      <c r="A32" s="15" t="s">
        <v>507</v>
      </c>
      <c r="B32" s="17" t="n">
        <v>4478</v>
      </c>
      <c r="C32" s="18">
        <f>(5.0/B32*100)</f>
        <v/>
      </c>
      <c r="D32" s="19" t="n">
        <v>4473</v>
      </c>
      <c r="E32" s="18" t="n">
        <v>505.16343344</v>
      </c>
      <c r="F32" s="20" t="n">
        <v>2.50206579</v>
      </c>
      <c r="G32" s="18" t="n">
        <v>496.3585905</v>
      </c>
      <c r="H32" s="20" t="n">
        <v>6.97987775</v>
      </c>
      <c r="I32" s="18" t="s">
        <v>481</v>
      </c>
      <c r="J32" s="20" t="s">
        <v>481</v>
      </c>
      <c r="K32" s="18" t="s">
        <v>481</v>
      </c>
      <c r="L32" s="20" t="s">
        <v>481</v>
      </c>
      <c r="M32" s="18" t="s">
        <v>481</v>
      </c>
      <c r="N32" s="20" t="s">
        <v>481</v>
      </c>
      <c r="O32" s="18" t="s">
        <v>481</v>
      </c>
      <c r="P32" s="20" t="s">
        <v>481</v>
      </c>
      <c r="Q32" s="18" t="n">
        <v>414.27336788</v>
      </c>
      <c r="R32" s="20" t="n">
        <v>38.38764596</v>
      </c>
    </row>
    <row r="33" spans="1:18">
      <c r="A33" s="15" t="s">
        <v>508</v>
      </c>
      <c r="B33" s="17" t="n">
        <v>7325</v>
      </c>
      <c r="C33" s="18">
        <f>(74.0/B33*100)</f>
        <v/>
      </c>
      <c r="D33" s="19" t="n">
        <v>7251</v>
      </c>
      <c r="E33" s="18" t="n">
        <v>494.24377811</v>
      </c>
      <c r="F33" s="20" t="n">
        <v>2.53088761</v>
      </c>
      <c r="G33" s="18" t="n">
        <v>461.01250238</v>
      </c>
      <c r="H33" s="20" t="n">
        <v>9.0124248</v>
      </c>
      <c r="I33" s="18" t="s">
        <v>481</v>
      </c>
      <c r="J33" s="20" t="s">
        <v>481</v>
      </c>
      <c r="K33" s="18" t="s">
        <v>481</v>
      </c>
      <c r="L33" s="20" t="s">
        <v>481</v>
      </c>
      <c r="M33" s="18" t="s">
        <v>481</v>
      </c>
      <c r="N33" s="20" t="s">
        <v>481</v>
      </c>
      <c r="O33" s="18" t="s">
        <v>481</v>
      </c>
      <c r="P33" s="20" t="s">
        <v>481</v>
      </c>
      <c r="Q33" s="18" t="n">
        <v>371.33272314</v>
      </c>
      <c r="R33" s="20" t="n">
        <v>20.30203009</v>
      </c>
    </row>
    <row r="34" spans="1:18">
      <c r="A34" s="15" t="s">
        <v>509</v>
      </c>
      <c r="B34" s="17" t="n">
        <v>6350</v>
      </c>
      <c r="C34" s="18">
        <f>(65.0/B34*100)</f>
        <v/>
      </c>
      <c r="D34" s="19" t="n">
        <v>6285</v>
      </c>
      <c r="E34" s="18" t="n">
        <v>485.92739378</v>
      </c>
      <c r="F34" s="20" t="n">
        <v>2.6466116</v>
      </c>
      <c r="G34" s="18" t="n">
        <v>399.48817934</v>
      </c>
      <c r="H34" s="20" t="n">
        <v>5.38767133</v>
      </c>
      <c r="I34" s="18" t="s">
        <v>481</v>
      </c>
      <c r="J34" s="20" t="s">
        <v>481</v>
      </c>
      <c r="K34" s="18" t="s">
        <v>481</v>
      </c>
      <c r="L34" s="20" t="s">
        <v>481</v>
      </c>
      <c r="M34" s="18" t="s">
        <v>481</v>
      </c>
      <c r="N34" s="20" t="s">
        <v>481</v>
      </c>
      <c r="O34" s="18" t="s">
        <v>481</v>
      </c>
      <c r="P34" s="20" t="s">
        <v>481</v>
      </c>
      <c r="Q34" s="18" t="n">
        <v>334.82210614</v>
      </c>
      <c r="R34" s="20" t="n">
        <v>12.53143702</v>
      </c>
    </row>
    <row r="35" spans="1:18">
      <c r="A35" s="15" t="s">
        <v>510</v>
      </c>
      <c r="B35" s="17" t="n">
        <v>6406</v>
      </c>
      <c r="C35" s="18">
        <f>(36.0/B35*100)</f>
        <v/>
      </c>
      <c r="D35" s="19" t="n">
        <v>6370</v>
      </c>
      <c r="E35" s="18" t="n">
        <v>511.15793992</v>
      </c>
      <c r="F35" s="20" t="n">
        <v>1.29515353</v>
      </c>
      <c r="G35" s="18" t="n">
        <v>484.91972392</v>
      </c>
      <c r="H35" s="20" t="n">
        <v>11.63683708</v>
      </c>
      <c r="I35" s="18" t="s">
        <v>481</v>
      </c>
      <c r="J35" s="20" t="s">
        <v>481</v>
      </c>
      <c r="K35" s="18" t="s">
        <v>481</v>
      </c>
      <c r="L35" s="20" t="s">
        <v>481</v>
      </c>
      <c r="M35" s="18" t="s">
        <v>481</v>
      </c>
      <c r="N35" s="20" t="s">
        <v>481</v>
      </c>
      <c r="O35" s="18" t="s">
        <v>481</v>
      </c>
      <c r="P35" s="20" t="s">
        <v>481</v>
      </c>
      <c r="Q35" s="18" t="n">
        <v>437.25515391</v>
      </c>
      <c r="R35" s="20" t="n">
        <v>17.13284351</v>
      </c>
    </row>
    <row r="36" spans="1:18">
      <c r="A36" s="15" t="s">
        <v>511</v>
      </c>
      <c r="B36" s="17" t="n">
        <v>6736</v>
      </c>
      <c r="C36" s="18">
        <f>(26.0/B36*100)</f>
        <v/>
      </c>
      <c r="D36" s="19" t="n">
        <v>6710</v>
      </c>
      <c r="E36" s="18" t="n">
        <v>487.0234002</v>
      </c>
      <c r="F36" s="20" t="n">
        <v>2.14434787</v>
      </c>
      <c r="G36" s="18" t="n">
        <v>447.59050683</v>
      </c>
      <c r="H36" s="20" t="n">
        <v>10.55644747</v>
      </c>
      <c r="I36" s="18" t="s">
        <v>481</v>
      </c>
      <c r="J36" s="20" t="s">
        <v>481</v>
      </c>
      <c r="K36" s="18" t="s">
        <v>481</v>
      </c>
      <c r="L36" s="20" t="s">
        <v>481</v>
      </c>
      <c r="M36" s="18" t="s">
        <v>481</v>
      </c>
      <c r="N36" s="20" t="s">
        <v>481</v>
      </c>
      <c r="O36" s="18" t="s">
        <v>481</v>
      </c>
      <c r="P36" s="20" t="s">
        <v>481</v>
      </c>
      <c r="Q36" s="18" t="n">
        <v>414.80007033</v>
      </c>
      <c r="R36" s="20" t="n">
        <v>23.26369988</v>
      </c>
    </row>
    <row r="37" spans="1:18">
      <c r="A37" s="15" t="s">
        <v>512</v>
      </c>
      <c r="B37" s="17" t="n">
        <v>5458</v>
      </c>
      <c r="C37" s="18">
        <f>(62.0/B37*100)</f>
        <v/>
      </c>
      <c r="D37" s="19" t="n">
        <v>5396</v>
      </c>
      <c r="E37" s="18" t="n">
        <v>498.37882508</v>
      </c>
      <c r="F37" s="20" t="n">
        <v>3.12729214</v>
      </c>
      <c r="G37" s="18" t="n">
        <v>473.82530801</v>
      </c>
      <c r="H37" s="20" t="n">
        <v>5.14407382</v>
      </c>
      <c r="I37" s="18" t="s">
        <v>481</v>
      </c>
      <c r="J37" s="20" t="s">
        <v>481</v>
      </c>
      <c r="K37" s="18" t="s">
        <v>481</v>
      </c>
      <c r="L37" s="20" t="s">
        <v>481</v>
      </c>
      <c r="M37" s="18" t="s">
        <v>481</v>
      </c>
      <c r="N37" s="20" t="s">
        <v>481</v>
      </c>
      <c r="O37" s="18" t="s">
        <v>481</v>
      </c>
      <c r="P37" s="20" t="s">
        <v>481</v>
      </c>
      <c r="Q37" s="18" t="n">
        <v>413.53238551</v>
      </c>
      <c r="R37" s="20" t="n">
        <v>10.07510646</v>
      </c>
    </row>
    <row r="38" spans="1:18">
      <c r="A38" s="15" t="s">
        <v>513</v>
      </c>
      <c r="B38" s="17" t="n">
        <v>5860</v>
      </c>
      <c r="C38" s="18">
        <f>(16.0/B38*100)</f>
        <v/>
      </c>
      <c r="D38" s="19" t="n">
        <v>5844</v>
      </c>
      <c r="E38" s="18" t="n">
        <v>523.84518245</v>
      </c>
      <c r="F38" s="20" t="n">
        <v>2.89796287</v>
      </c>
      <c r="G38" s="18" t="n">
        <v>468.36094428</v>
      </c>
      <c r="H38" s="20" t="n">
        <v>9.99516247</v>
      </c>
      <c r="I38" s="18" t="s">
        <v>481</v>
      </c>
      <c r="J38" s="20" t="s">
        <v>481</v>
      </c>
      <c r="K38" s="18" t="s">
        <v>481</v>
      </c>
      <c r="L38" s="20" t="s">
        <v>481</v>
      </c>
      <c r="M38" s="18" t="s">
        <v>481</v>
      </c>
      <c r="N38" s="20" t="s">
        <v>481</v>
      </c>
      <c r="O38" s="18" t="s">
        <v>481</v>
      </c>
      <c r="P38" s="20" t="s">
        <v>481</v>
      </c>
      <c r="Q38" s="18" t="n">
        <v>396.23217703</v>
      </c>
      <c r="R38" s="20" t="n">
        <v>21.73192574</v>
      </c>
    </row>
    <row r="39" spans="1:18">
      <c r="A39" s="15" t="s">
        <v>514</v>
      </c>
      <c r="B39" s="17" t="n">
        <v>5895</v>
      </c>
      <c r="C39" s="18">
        <f>(30.0/B39*100)</f>
        <v/>
      </c>
      <c r="D39" s="19" t="n">
        <v>5865</v>
      </c>
      <c r="E39" s="18" t="n">
        <v>427.69448835</v>
      </c>
      <c r="F39" s="20" t="n">
        <v>4.2286173</v>
      </c>
      <c r="G39" s="18" t="n">
        <v>389.74068591</v>
      </c>
      <c r="H39" s="20" t="n">
        <v>4.84777767</v>
      </c>
      <c r="I39" s="18" t="s">
        <v>481</v>
      </c>
      <c r="J39" s="20" t="s">
        <v>481</v>
      </c>
      <c r="K39" s="18" t="s">
        <v>481</v>
      </c>
      <c r="L39" s="20" t="s">
        <v>481</v>
      </c>
      <c r="M39" s="18" t="s">
        <v>481</v>
      </c>
      <c r="N39" s="20" t="s">
        <v>481</v>
      </c>
      <c r="O39" s="18" t="s">
        <v>481</v>
      </c>
      <c r="P39" s="20" t="s">
        <v>481</v>
      </c>
      <c r="Q39" s="18" t="n">
        <v>321.25564856</v>
      </c>
      <c r="R39" s="20" t="n">
        <v>10.79046649</v>
      </c>
    </row>
    <row r="40" spans="1:18">
      <c r="A40" s="15" t="s">
        <v>515</v>
      </c>
      <c r="B40" s="17" t="n">
        <v>14157</v>
      </c>
      <c r="C40" s="18">
        <f>(264.0/B40*100)</f>
        <v/>
      </c>
      <c r="D40" s="19" t="n">
        <v>13893</v>
      </c>
      <c r="E40" s="18" t="n">
        <v>502.03970192</v>
      </c>
      <c r="F40" s="20" t="n">
        <v>2.45733465</v>
      </c>
      <c r="G40" s="18" t="n">
        <v>459.99106778</v>
      </c>
      <c r="H40" s="20" t="n">
        <v>4.18521632</v>
      </c>
      <c r="I40" s="18" t="s">
        <v>481</v>
      </c>
      <c r="J40" s="20" t="s">
        <v>481</v>
      </c>
      <c r="K40" s="18" t="s">
        <v>481</v>
      </c>
      <c r="L40" s="20" t="s">
        <v>481</v>
      </c>
      <c r="M40" s="18" t="s">
        <v>481</v>
      </c>
      <c r="N40" s="20" t="s">
        <v>481</v>
      </c>
      <c r="O40" s="18" t="s">
        <v>481</v>
      </c>
      <c r="P40" s="20" t="s">
        <v>481</v>
      </c>
      <c r="Q40" s="18" t="n">
        <v>384.37157129</v>
      </c>
      <c r="R40" s="20" t="n">
        <v>9.247628369999999</v>
      </c>
    </row>
    <row r="41" spans="1:18">
      <c r="A41" s="15" t="s">
        <v>516</v>
      </c>
      <c r="B41" s="17" t="n">
        <v>5712</v>
      </c>
      <c r="C41" s="18">
        <f>(40.0/B41*100)</f>
        <v/>
      </c>
      <c r="D41" s="19" t="n">
        <v>5672</v>
      </c>
      <c r="E41" s="18" t="n">
        <v>477.54761209</v>
      </c>
      <c r="F41" s="20" t="n">
        <v>3.1999367</v>
      </c>
      <c r="G41" s="18" t="n">
        <v>451.28663284</v>
      </c>
      <c r="H41" s="20" t="n">
        <v>4.07978478</v>
      </c>
      <c r="I41" s="18" t="s">
        <v>481</v>
      </c>
      <c r="J41" s="20" t="s">
        <v>481</v>
      </c>
      <c r="K41" s="18" t="s">
        <v>481</v>
      </c>
      <c r="L41" s="20" t="s">
        <v>481</v>
      </c>
      <c r="M41" s="18" t="s">
        <v>481</v>
      </c>
      <c r="N41" s="20" t="s">
        <v>481</v>
      </c>
      <c r="O41" s="18" t="s">
        <v>481</v>
      </c>
      <c r="P41" s="20" t="s">
        <v>481</v>
      </c>
      <c r="Q41" s="18" t="n">
        <v>373.93427281</v>
      </c>
      <c r="R41" s="20" t="n">
        <v>10.13609517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364.93595518</v>
      </c>
      <c r="F45" s="20" t="n">
        <v>3.2832896</v>
      </c>
      <c r="G45" s="18" t="n">
        <v>355.44828482</v>
      </c>
      <c r="H45" s="20" t="n">
        <v>3.97229565</v>
      </c>
      <c r="I45" s="18" t="s">
        <v>481</v>
      </c>
      <c r="J45" s="20" t="s">
        <v>481</v>
      </c>
      <c r="K45" s="18" t="s">
        <v>481</v>
      </c>
      <c r="L45" s="20" t="s">
        <v>481</v>
      </c>
      <c r="M45" s="18" t="n">
        <v>360.95994808</v>
      </c>
      <c r="N45" s="20" t="n">
        <v>19.12663861</v>
      </c>
      <c r="O45" s="18" t="n">
        <v>317.93392818</v>
      </c>
      <c r="P45" s="20" t="n">
        <v>35.83881299</v>
      </c>
      <c r="Q45" s="18" t="n">
        <v>327.75105355</v>
      </c>
      <c r="R45" s="20" t="n">
        <v>4.79320299</v>
      </c>
    </row>
    <row r="46" spans="1:18">
      <c r="A46" s="15" t="s">
        <v>521</v>
      </c>
      <c r="B46" s="17" t="n">
        <v>23141</v>
      </c>
      <c r="C46" s="18">
        <f>(1129.0/B46*100)</f>
        <v/>
      </c>
      <c r="D46" s="19" t="n">
        <v>22012</v>
      </c>
      <c r="E46" s="18" t="n">
        <v>395.72563089</v>
      </c>
      <c r="F46" s="20" t="n">
        <v>3.16252637</v>
      </c>
      <c r="G46" s="18" t="n">
        <v>359.13656303</v>
      </c>
      <c r="H46" s="20" t="n">
        <v>3.25961263</v>
      </c>
      <c r="I46" s="18" t="s">
        <v>481</v>
      </c>
      <c r="J46" s="20" t="s">
        <v>481</v>
      </c>
      <c r="K46" s="18" t="s">
        <v>481</v>
      </c>
      <c r="L46" s="20" t="s">
        <v>481</v>
      </c>
      <c r="M46" s="18" t="s">
        <v>481</v>
      </c>
      <c r="N46" s="20" t="s">
        <v>481</v>
      </c>
      <c r="O46" s="18" t="s">
        <v>481</v>
      </c>
      <c r="P46" s="20" t="s">
        <v>481</v>
      </c>
      <c r="Q46" s="18" t="n">
        <v>313.53886185</v>
      </c>
      <c r="R46" s="20" t="n">
        <v>4.22370129</v>
      </c>
    </row>
    <row r="47" spans="1:18">
      <c r="A47" s="15" t="s">
        <v>522</v>
      </c>
      <c r="B47" s="17" t="n">
        <v>5928</v>
      </c>
      <c r="C47" s="18">
        <f>(70.0/B47*100)</f>
        <v/>
      </c>
      <c r="D47" s="19" t="n">
        <v>5858</v>
      </c>
      <c r="E47" s="18" t="n">
        <v>447.79043597</v>
      </c>
      <c r="F47" s="20" t="n">
        <v>3.78960138</v>
      </c>
      <c r="G47" s="18" t="n">
        <v>397.61988116</v>
      </c>
      <c r="H47" s="20" t="n">
        <v>7.94756884</v>
      </c>
      <c r="I47" s="18" t="s">
        <v>481</v>
      </c>
      <c r="J47" s="20" t="s">
        <v>481</v>
      </c>
      <c r="K47" s="18" t="s">
        <v>481</v>
      </c>
      <c r="L47" s="20" t="s">
        <v>481</v>
      </c>
      <c r="M47" s="18" t="s">
        <v>481</v>
      </c>
      <c r="N47" s="20" t="s">
        <v>481</v>
      </c>
      <c r="O47" s="18" t="s">
        <v>481</v>
      </c>
      <c r="P47" s="20" t="s">
        <v>481</v>
      </c>
      <c r="Q47" s="18" t="n">
        <v>347.14428847</v>
      </c>
      <c r="R47" s="20" t="n">
        <v>9.927180099999999</v>
      </c>
    </row>
    <row r="48" spans="1:18">
      <c r="A48" s="15" t="s">
        <v>523</v>
      </c>
      <c r="B48" s="17" t="n">
        <v>9841</v>
      </c>
      <c r="C48" s="18">
        <f>(7.0/B48*100)</f>
        <v/>
      </c>
      <c r="D48" s="19" t="n">
        <v>9834</v>
      </c>
      <c r="E48" s="18" t="n">
        <v>537.31787072</v>
      </c>
      <c r="F48" s="20" t="n">
        <v>4.93531211</v>
      </c>
      <c r="G48" s="18" t="n">
        <v>457.56640416</v>
      </c>
      <c r="H48" s="20" t="n">
        <v>7.73845622</v>
      </c>
      <c r="I48" s="18" t="s">
        <v>481</v>
      </c>
      <c r="J48" s="20" t="s">
        <v>481</v>
      </c>
      <c r="K48" s="18" t="s">
        <v>481</v>
      </c>
      <c r="L48" s="20" t="s">
        <v>481</v>
      </c>
      <c r="M48" s="18" t="s">
        <v>481</v>
      </c>
      <c r="N48" s="20" t="s">
        <v>481</v>
      </c>
      <c r="O48" s="18" t="s">
        <v>481</v>
      </c>
      <c r="P48" s="20" t="s">
        <v>481</v>
      </c>
      <c r="Q48" s="18" t="n">
        <v>491.50639595</v>
      </c>
      <c r="R48" s="20" t="n">
        <v>34.4611913</v>
      </c>
    </row>
    <row r="49" spans="1:18">
      <c r="A49" s="15" t="s">
        <v>524</v>
      </c>
      <c r="B49" s="17" t="n">
        <v>6349</v>
      </c>
      <c r="C49" s="18">
        <f>(56.0/B49*100)</f>
        <v/>
      </c>
      <c r="D49" s="19" t="n">
        <v>6293</v>
      </c>
      <c r="E49" s="18" t="n">
        <v>418.88411892</v>
      </c>
      <c r="F49" s="20" t="n">
        <v>3.18634981</v>
      </c>
      <c r="G49" s="18" t="n">
        <v>388.66853421</v>
      </c>
      <c r="H49" s="20" t="n">
        <v>3.61396232</v>
      </c>
      <c r="I49" s="18" t="s">
        <v>481</v>
      </c>
      <c r="J49" s="20" t="s">
        <v>481</v>
      </c>
      <c r="K49" s="18" t="s">
        <v>481</v>
      </c>
      <c r="L49" s="20" t="s">
        <v>481</v>
      </c>
      <c r="M49" s="18" t="s">
        <v>481</v>
      </c>
      <c r="N49" s="20" t="s">
        <v>481</v>
      </c>
      <c r="O49" s="18" t="s">
        <v>481</v>
      </c>
      <c r="P49" s="20" t="s">
        <v>481</v>
      </c>
      <c r="Q49" s="18" t="n">
        <v>367.75264922</v>
      </c>
      <c r="R49" s="20" t="n">
        <v>12.33501583</v>
      </c>
    </row>
    <row r="50" spans="1:18">
      <c r="A50" s="15" t="s">
        <v>525</v>
      </c>
      <c r="B50" s="17" t="n">
        <v>11795</v>
      </c>
      <c r="C50" s="18">
        <f>(218.0/B50*100)</f>
        <v/>
      </c>
      <c r="D50" s="19" t="n">
        <v>11577</v>
      </c>
      <c r="E50" s="18" t="n">
        <v>400.55649363</v>
      </c>
      <c r="F50" s="20" t="n">
        <v>2.49379061</v>
      </c>
      <c r="G50" s="18" t="n">
        <v>374.43922814</v>
      </c>
      <c r="H50" s="20" t="n">
        <v>2.83420129</v>
      </c>
      <c r="I50" s="18" t="s">
        <v>481</v>
      </c>
      <c r="J50" s="20" t="s">
        <v>481</v>
      </c>
      <c r="K50" s="18" t="s">
        <v>481</v>
      </c>
      <c r="L50" s="20" t="s">
        <v>481</v>
      </c>
      <c r="M50" s="18" t="s">
        <v>481</v>
      </c>
      <c r="N50" s="20" t="s">
        <v>481</v>
      </c>
      <c r="O50" s="18" t="s">
        <v>481</v>
      </c>
      <c r="P50" s="20" t="s">
        <v>481</v>
      </c>
      <c r="Q50" s="18" t="n">
        <v>320.6322833</v>
      </c>
      <c r="R50" s="20" t="n">
        <v>8.93854138</v>
      </c>
    </row>
    <row r="51" spans="1:18">
      <c r="A51" s="15" t="s">
        <v>526</v>
      </c>
      <c r="B51" s="17" t="n">
        <v>6866</v>
      </c>
      <c r="C51" s="18">
        <f>(116.0/B51*100)</f>
        <v/>
      </c>
      <c r="D51" s="19" t="n">
        <v>6750</v>
      </c>
      <c r="E51" s="18" t="n">
        <v>404.66279611</v>
      </c>
      <c r="F51" s="20" t="n">
        <v>2.69658156</v>
      </c>
      <c r="G51" s="18" t="n">
        <v>385.41063773</v>
      </c>
      <c r="H51" s="20" t="n">
        <v>3.05155494</v>
      </c>
      <c r="I51" s="18" t="s">
        <v>481</v>
      </c>
      <c r="J51" s="20" t="s">
        <v>481</v>
      </c>
      <c r="K51" s="18" t="s">
        <v>481</v>
      </c>
      <c r="L51" s="20" t="s">
        <v>481</v>
      </c>
      <c r="M51" s="18" t="s">
        <v>481</v>
      </c>
      <c r="N51" s="20" t="s">
        <v>481</v>
      </c>
      <c r="O51" s="18" t="s">
        <v>481</v>
      </c>
      <c r="P51" s="20" t="s">
        <v>481</v>
      </c>
      <c r="Q51" s="18" t="n">
        <v>350.88921825</v>
      </c>
      <c r="R51" s="20" t="n">
        <v>9.05534475</v>
      </c>
    </row>
    <row r="52" spans="1:18">
      <c r="A52" s="15" t="s">
        <v>527</v>
      </c>
      <c r="B52" s="17" t="n">
        <v>5809</v>
      </c>
      <c r="C52" s="18">
        <f>(71.0/B52*100)</f>
        <v/>
      </c>
      <c r="D52" s="19" t="n">
        <v>5738</v>
      </c>
      <c r="E52" s="18" t="n">
        <v>465.61149156</v>
      </c>
      <c r="F52" s="20" t="n">
        <v>2.7576726</v>
      </c>
      <c r="G52" s="18" t="n">
        <v>445.24765275</v>
      </c>
      <c r="H52" s="20" t="n">
        <v>7.41397326</v>
      </c>
      <c r="I52" s="18" t="s">
        <v>481</v>
      </c>
      <c r="J52" s="20" t="s">
        <v>481</v>
      </c>
      <c r="K52" s="18" t="s">
        <v>481</v>
      </c>
      <c r="L52" s="20" t="s">
        <v>481</v>
      </c>
      <c r="M52" s="18" t="s">
        <v>481</v>
      </c>
      <c r="N52" s="20" t="s">
        <v>481</v>
      </c>
      <c r="O52" s="18" t="s">
        <v>481</v>
      </c>
      <c r="P52" s="20" t="s">
        <v>481</v>
      </c>
      <c r="Q52" s="18" t="n">
        <v>373.5658013</v>
      </c>
      <c r="R52" s="20" t="n">
        <v>12.59759222</v>
      </c>
    </row>
    <row r="53" spans="1:18">
      <c r="A53" s="15" t="s">
        <v>528</v>
      </c>
      <c r="B53" s="17" t="n">
        <v>5571</v>
      </c>
      <c r="C53" s="18">
        <f>(84.0/B53*100)</f>
        <v/>
      </c>
      <c r="D53" s="19" t="n">
        <v>5487</v>
      </c>
      <c r="E53" s="18" t="n">
        <v>441.18761896</v>
      </c>
      <c r="F53" s="20" t="n">
        <v>1.65975696</v>
      </c>
      <c r="G53" s="18" t="n">
        <v>351.04762779</v>
      </c>
      <c r="H53" s="20" t="n">
        <v>9.81294909</v>
      </c>
      <c r="I53" s="18" t="s">
        <v>481</v>
      </c>
      <c r="J53" s="20" t="s">
        <v>481</v>
      </c>
      <c r="K53" s="18" t="s">
        <v>481</v>
      </c>
      <c r="L53" s="20" t="s">
        <v>481</v>
      </c>
      <c r="M53" s="18" t="s">
        <v>481</v>
      </c>
      <c r="N53" s="20" t="s">
        <v>481</v>
      </c>
      <c r="O53" s="18" t="s">
        <v>481</v>
      </c>
      <c r="P53" s="20" t="s">
        <v>481</v>
      </c>
      <c r="Q53" s="18" t="n">
        <v>340.90571608</v>
      </c>
      <c r="R53" s="20" t="n">
        <v>12.6945856</v>
      </c>
    </row>
    <row r="54" spans="1:18">
      <c r="A54" s="15" t="s">
        <v>529</v>
      </c>
      <c r="B54" s="17" t="n">
        <v>4740</v>
      </c>
      <c r="C54" s="18">
        <f>(38.0/B54*100)</f>
        <v/>
      </c>
      <c r="D54" s="19" t="n">
        <v>4702</v>
      </c>
      <c r="E54" s="18" t="n">
        <v>337.90895178</v>
      </c>
      <c r="F54" s="20" t="n">
        <v>3.29968899</v>
      </c>
      <c r="G54" s="18" t="n">
        <v>327.89456042</v>
      </c>
      <c r="H54" s="20" t="n">
        <v>3.22775508</v>
      </c>
      <c r="I54" s="18" t="s">
        <v>481</v>
      </c>
      <c r="J54" s="20" t="s">
        <v>481</v>
      </c>
      <c r="K54" s="18" t="s">
        <v>481</v>
      </c>
      <c r="L54" s="20" t="s">
        <v>481</v>
      </c>
      <c r="M54" s="18" t="s">
        <v>481</v>
      </c>
      <c r="N54" s="20" t="s">
        <v>481</v>
      </c>
      <c r="O54" s="18" t="s">
        <v>481</v>
      </c>
      <c r="P54" s="20" t="s">
        <v>481</v>
      </c>
      <c r="Q54" s="18" t="n">
        <v>283.42129679</v>
      </c>
      <c r="R54" s="20" t="n">
        <v>4.17944351</v>
      </c>
    </row>
    <row r="55" spans="1:18">
      <c r="A55" s="15" t="s">
        <v>530</v>
      </c>
      <c r="B55" s="17" t="n">
        <v>5316</v>
      </c>
      <c r="C55" s="18">
        <f>(22.0/B55*100)</f>
        <v/>
      </c>
      <c r="D55" s="19" t="n">
        <v>5294</v>
      </c>
      <c r="E55" s="18" t="n">
        <v>408.92528814</v>
      </c>
      <c r="F55" s="20" t="n">
        <v>2.65471395</v>
      </c>
      <c r="G55" s="18" t="n">
        <v>345.50780156</v>
      </c>
      <c r="H55" s="20" t="n">
        <v>9.77882868</v>
      </c>
      <c r="I55" s="18" t="s">
        <v>481</v>
      </c>
      <c r="J55" s="20" t="s">
        <v>481</v>
      </c>
      <c r="K55" s="18" t="s">
        <v>481</v>
      </c>
      <c r="L55" s="20" t="s">
        <v>481</v>
      </c>
      <c r="M55" s="18" t="n">
        <v>402.2497</v>
      </c>
      <c r="N55" s="20" t="n">
        <v>27.58568418</v>
      </c>
      <c r="O55" s="18" t="n">
        <v>280.21268468</v>
      </c>
      <c r="P55" s="20" t="n">
        <v>44.48819974</v>
      </c>
      <c r="Q55" s="18" t="n">
        <v>326.06159229</v>
      </c>
      <c r="R55" s="20" t="n">
        <v>12.39681116</v>
      </c>
    </row>
    <row r="56" spans="1:18">
      <c r="A56" s="15" t="s">
        <v>531</v>
      </c>
      <c r="B56" s="17" t="n">
        <v>5359</v>
      </c>
      <c r="C56" s="18">
        <f>(76.0/B56*100)</f>
        <v/>
      </c>
      <c r="D56" s="19" t="n">
        <v>5283</v>
      </c>
      <c r="E56" s="18" t="n">
        <v>550.05379195</v>
      </c>
      <c r="F56" s="20" t="n">
        <v>2.90700829</v>
      </c>
      <c r="G56" s="18" t="n">
        <v>526.82628303</v>
      </c>
      <c r="H56" s="20" t="n">
        <v>5.7886793</v>
      </c>
      <c r="I56" s="18" t="s">
        <v>481</v>
      </c>
      <c r="J56" s="20" t="s">
        <v>481</v>
      </c>
      <c r="K56" s="18" t="s">
        <v>481</v>
      </c>
      <c r="L56" s="20" t="s">
        <v>481</v>
      </c>
      <c r="M56" s="18" t="s">
        <v>481</v>
      </c>
      <c r="N56" s="20" t="s">
        <v>481</v>
      </c>
      <c r="O56" s="18" t="s">
        <v>481</v>
      </c>
      <c r="P56" s="20" t="s">
        <v>481</v>
      </c>
      <c r="Q56" s="18" t="n">
        <v>492.78897209</v>
      </c>
      <c r="R56" s="20" t="n">
        <v>30.52233904</v>
      </c>
    </row>
    <row r="57" spans="1:18">
      <c r="A57" s="15" t="s">
        <v>532</v>
      </c>
      <c r="B57" s="17" t="n">
        <v>6513</v>
      </c>
      <c r="C57" s="18">
        <f>(0.0/B57*100)</f>
        <v/>
      </c>
      <c r="D57" s="19" t="n">
        <v>6513</v>
      </c>
      <c r="E57" s="18" t="n">
        <v>395.73302648</v>
      </c>
      <c r="F57" s="20" t="n">
        <v>3.43565782</v>
      </c>
      <c r="G57" s="18" t="n">
        <v>369.84988222</v>
      </c>
      <c r="H57" s="20" t="n">
        <v>3.75670638</v>
      </c>
      <c r="I57" s="18" t="s">
        <v>481</v>
      </c>
      <c r="J57" s="20" t="s">
        <v>481</v>
      </c>
      <c r="K57" s="18" t="s">
        <v>481</v>
      </c>
      <c r="L57" s="20" t="s">
        <v>481</v>
      </c>
      <c r="M57" s="18" t="s">
        <v>481</v>
      </c>
      <c r="N57" s="20" t="s">
        <v>481</v>
      </c>
      <c r="O57" s="18" t="n">
        <v>306.8194217</v>
      </c>
      <c r="P57" s="20" t="n">
        <v>44.42426939</v>
      </c>
      <c r="Q57" s="18" t="n">
        <v>333.16902028</v>
      </c>
      <c r="R57" s="20" t="n">
        <v>13.84272528</v>
      </c>
    </row>
    <row r="58" spans="1:18">
      <c r="A58" s="15" t="s">
        <v>533</v>
      </c>
      <c r="B58" s="17" t="n">
        <v>7267</v>
      </c>
      <c r="C58" s="18">
        <f>(10.0/B58*100)</f>
        <v/>
      </c>
      <c r="D58" s="19" t="n">
        <v>7257</v>
      </c>
      <c r="E58" s="18" t="n">
        <v>398.54885565</v>
      </c>
      <c r="F58" s="20" t="n">
        <v>2.92103934</v>
      </c>
      <c r="G58" s="18" t="n">
        <v>359.81627235</v>
      </c>
      <c r="H58" s="20" t="n">
        <v>3.54176798</v>
      </c>
      <c r="I58" s="18" t="s">
        <v>481</v>
      </c>
      <c r="J58" s="20" t="s">
        <v>481</v>
      </c>
      <c r="K58" s="18" t="s">
        <v>481</v>
      </c>
      <c r="L58" s="20" t="s">
        <v>481</v>
      </c>
      <c r="M58" s="18" t="s">
        <v>481</v>
      </c>
      <c r="N58" s="20" t="s">
        <v>481</v>
      </c>
      <c r="O58" s="18" t="n">
        <v>221.78946785</v>
      </c>
      <c r="P58" s="20" t="n">
        <v>21.41331825</v>
      </c>
      <c r="Q58" s="18" t="n">
        <v>322.12989384</v>
      </c>
      <c r="R58" s="20" t="n">
        <v>8.28991916</v>
      </c>
    </row>
    <row r="59" spans="1:18">
      <c r="A59" s="15" t="s">
        <v>534</v>
      </c>
      <c r="B59" s="17" t="n">
        <v>4826</v>
      </c>
      <c r="C59" s="18">
        <f>(26.0/B59*100)</f>
        <v/>
      </c>
      <c r="D59" s="19" t="n">
        <v>4800</v>
      </c>
      <c r="E59" s="18" t="n">
        <v>376.5886519</v>
      </c>
      <c r="F59" s="20" t="n">
        <v>2.00112202</v>
      </c>
      <c r="G59" s="18" t="n">
        <v>335.15287801</v>
      </c>
      <c r="H59" s="20" t="n">
        <v>2.90388265</v>
      </c>
      <c r="I59" s="18" t="s">
        <v>481</v>
      </c>
      <c r="J59" s="20" t="s">
        <v>481</v>
      </c>
      <c r="K59" s="18" t="s">
        <v>481</v>
      </c>
      <c r="L59" s="20" t="s">
        <v>481</v>
      </c>
      <c r="M59" s="18" t="s">
        <v>481</v>
      </c>
      <c r="N59" s="20" t="s">
        <v>481</v>
      </c>
      <c r="O59" s="18" t="n">
        <v>323.57158435</v>
      </c>
      <c r="P59" s="20" t="n">
        <v>25.01234715</v>
      </c>
      <c r="Q59" s="18" t="n">
        <v>297.17035122</v>
      </c>
      <c r="R59" s="20" t="n">
        <v>4.87515812</v>
      </c>
    </row>
    <row r="60" spans="1:18">
      <c r="A60" s="15" t="s">
        <v>535</v>
      </c>
      <c r="B60" s="17" t="n">
        <v>4546</v>
      </c>
      <c r="C60" s="18">
        <f>(15.0/B60*100)</f>
        <v/>
      </c>
      <c r="D60" s="19" t="n">
        <v>4531</v>
      </c>
      <c r="E60" s="18" t="n">
        <v>401.66806111</v>
      </c>
      <c r="F60" s="20" t="n">
        <v>4.10876314</v>
      </c>
      <c r="G60" s="18" t="n">
        <v>378.49441097</v>
      </c>
      <c r="H60" s="20" t="n">
        <v>5.75082211</v>
      </c>
      <c r="I60" s="18" t="s">
        <v>481</v>
      </c>
      <c r="J60" s="20" t="s">
        <v>481</v>
      </c>
      <c r="K60" s="18" t="s">
        <v>481</v>
      </c>
      <c r="L60" s="20" t="s">
        <v>481</v>
      </c>
      <c r="M60" s="18" t="s">
        <v>481</v>
      </c>
      <c r="N60" s="20" t="s">
        <v>481</v>
      </c>
      <c r="O60" s="18" t="n">
        <v>285.99121394</v>
      </c>
      <c r="P60" s="20" t="n">
        <v>53.85317141</v>
      </c>
      <c r="Q60" s="18" t="n">
        <v>329.44540542</v>
      </c>
      <c r="R60" s="20" t="n">
        <v>11.5218364</v>
      </c>
    </row>
    <row r="61" spans="1:18">
      <c r="A61" s="15" t="s">
        <v>536</v>
      </c>
      <c r="B61" s="17" t="n">
        <v>6525</v>
      </c>
      <c r="C61" s="18">
        <f>(135.0/B61*100)</f>
        <v/>
      </c>
      <c r="D61" s="19" t="n">
        <v>6390</v>
      </c>
      <c r="E61" s="18" t="n">
        <v>480.17666043</v>
      </c>
      <c r="F61" s="20" t="n">
        <v>2.28457205</v>
      </c>
      <c r="G61" s="18" t="n">
        <v>433.55709381</v>
      </c>
      <c r="H61" s="20" t="n">
        <v>12.77878267</v>
      </c>
      <c r="I61" s="18" t="s">
        <v>481</v>
      </c>
      <c r="J61" s="20" t="s">
        <v>481</v>
      </c>
      <c r="K61" s="18" t="s">
        <v>481</v>
      </c>
      <c r="L61" s="20" t="s">
        <v>481</v>
      </c>
      <c r="M61" s="18" t="s">
        <v>481</v>
      </c>
      <c r="N61" s="20" t="s">
        <v>481</v>
      </c>
      <c r="O61" s="18" t="s">
        <v>481</v>
      </c>
      <c r="P61" s="20" t="s">
        <v>481</v>
      </c>
      <c r="Q61" s="18" t="n">
        <v>383.22171862</v>
      </c>
      <c r="R61" s="20" t="n">
        <v>15.94569466</v>
      </c>
    </row>
    <row r="62" spans="1:18">
      <c r="A62" s="15" t="s">
        <v>537</v>
      </c>
      <c r="B62" s="17" t="n">
        <v>4476</v>
      </c>
      <c r="C62" s="18">
        <f>(3.0/B62*100)</f>
        <v/>
      </c>
      <c r="D62" s="19" t="n">
        <v>4473</v>
      </c>
      <c r="E62" s="18" t="n">
        <v>546.00819425</v>
      </c>
      <c r="F62" s="20" t="n">
        <v>1.22702102</v>
      </c>
      <c r="G62" s="18" t="n">
        <v>530.3126094100001</v>
      </c>
      <c r="H62" s="20" t="n">
        <v>4.32780516</v>
      </c>
      <c r="I62" s="18" t="s">
        <v>481</v>
      </c>
      <c r="J62" s="20" t="s">
        <v>481</v>
      </c>
      <c r="K62" s="18" t="s">
        <v>481</v>
      </c>
      <c r="L62" s="20" t="s">
        <v>481</v>
      </c>
      <c r="M62" s="18" t="s">
        <v>481</v>
      </c>
      <c r="N62" s="20" t="s">
        <v>481</v>
      </c>
      <c r="O62" s="18" t="s">
        <v>481</v>
      </c>
      <c r="P62" s="20" t="s">
        <v>481</v>
      </c>
      <c r="Q62" s="18" t="n">
        <v>440.1707293</v>
      </c>
      <c r="R62" s="20" t="n">
        <v>36.38781228</v>
      </c>
    </row>
    <row r="63" spans="1:18">
      <c r="A63" s="15" t="s">
        <v>538</v>
      </c>
      <c r="B63" s="17" t="n">
        <v>5324</v>
      </c>
      <c r="C63" s="18">
        <f>(13.0/B63*100)</f>
        <v/>
      </c>
      <c r="D63" s="19" t="n">
        <v>5311</v>
      </c>
      <c r="E63" s="18" t="n">
        <v>380.63516473</v>
      </c>
      <c r="F63" s="20" t="n">
        <v>1.36649301</v>
      </c>
      <c r="G63" s="18" t="n">
        <v>307.21639146</v>
      </c>
      <c r="H63" s="20" t="n">
        <v>7.42532307</v>
      </c>
      <c r="I63" s="18" t="s">
        <v>481</v>
      </c>
      <c r="J63" s="20" t="s">
        <v>481</v>
      </c>
      <c r="K63" s="18" t="s">
        <v>481</v>
      </c>
      <c r="L63" s="20" t="s">
        <v>481</v>
      </c>
      <c r="M63" s="18" t="s">
        <v>481</v>
      </c>
      <c r="N63" s="20" t="s">
        <v>481</v>
      </c>
      <c r="O63" s="18" t="n">
        <v>281.58904204</v>
      </c>
      <c r="P63" s="20" t="n">
        <v>39.95460158</v>
      </c>
      <c r="Q63" s="18" t="n">
        <v>286.54718916</v>
      </c>
      <c r="R63" s="20" t="n">
        <v>6.36831222</v>
      </c>
    </row>
    <row r="64" spans="1:18">
      <c r="A64" s="15" t="s">
        <v>539</v>
      </c>
      <c r="B64" s="17" t="n">
        <v>3634</v>
      </c>
      <c r="C64" s="18">
        <f>(3.0/B64*100)</f>
        <v/>
      </c>
      <c r="D64" s="19" t="n">
        <v>3631</v>
      </c>
      <c r="E64" s="18" t="n">
        <v>486.85260915</v>
      </c>
      <c r="F64" s="20" t="n">
        <v>1.78117982</v>
      </c>
      <c r="G64" s="18" t="n">
        <v>405.95994802</v>
      </c>
      <c r="H64" s="20" t="n">
        <v>7.76316832</v>
      </c>
      <c r="I64" s="18" t="s">
        <v>481</v>
      </c>
      <c r="J64" s="20" t="s">
        <v>481</v>
      </c>
      <c r="K64" s="18" t="s">
        <v>481</v>
      </c>
      <c r="L64" s="20" t="s">
        <v>481</v>
      </c>
      <c r="M64" s="18" t="s">
        <v>481</v>
      </c>
      <c r="N64" s="20" t="s">
        <v>481</v>
      </c>
      <c r="O64" s="18" t="n">
        <v>351.58602272</v>
      </c>
      <c r="P64" s="20" t="n">
        <v>52.28986853</v>
      </c>
      <c r="Q64" s="18" t="n">
        <v>365.02052234</v>
      </c>
      <c r="R64" s="20" t="n">
        <v>22.26332223</v>
      </c>
    </row>
    <row r="65" spans="1:18">
      <c r="A65" s="15" t="s">
        <v>540</v>
      </c>
      <c r="B65" s="17" t="n">
        <v>5325</v>
      </c>
      <c r="C65" s="18">
        <f>(14.0/B65*100)</f>
        <v/>
      </c>
      <c r="D65" s="19" t="n">
        <v>5311</v>
      </c>
      <c r="E65" s="18" t="n">
        <v>429.05510762</v>
      </c>
      <c r="F65" s="20" t="n">
        <v>2.41691789</v>
      </c>
      <c r="G65" s="18" t="n">
        <v>362.23985654</v>
      </c>
      <c r="H65" s="20" t="n">
        <v>6.46822977</v>
      </c>
      <c r="I65" s="18" t="s">
        <v>481</v>
      </c>
      <c r="J65" s="20" t="s">
        <v>481</v>
      </c>
      <c r="K65" s="18" t="s">
        <v>481</v>
      </c>
      <c r="L65" s="20" t="s">
        <v>481</v>
      </c>
      <c r="M65" s="18" t="n">
        <v>305.17529919</v>
      </c>
      <c r="N65" s="20" t="n">
        <v>44.82226696</v>
      </c>
      <c r="O65" s="18" t="n">
        <v>294.76304151</v>
      </c>
      <c r="P65" s="20" t="n">
        <v>48.22438374</v>
      </c>
      <c r="Q65" s="18" t="n">
        <v>344.17839557</v>
      </c>
      <c r="R65" s="20" t="n">
        <v>7.61407832</v>
      </c>
    </row>
    <row r="66" spans="1:18">
      <c r="A66" s="15" t="s">
        <v>541</v>
      </c>
      <c r="B66" s="17" t="n">
        <v>5665</v>
      </c>
      <c r="C66" s="18">
        <f>(74.0/B66*100)</f>
        <v/>
      </c>
      <c r="D66" s="19" t="n">
        <v>5591</v>
      </c>
      <c r="E66" s="18" t="n">
        <v>419.43079693</v>
      </c>
      <c r="F66" s="20" t="n">
        <v>1.46462182</v>
      </c>
      <c r="G66" s="18" t="n">
        <v>418.88981539</v>
      </c>
      <c r="H66" s="20" t="n">
        <v>10.64438613</v>
      </c>
      <c r="I66" s="18" t="s">
        <v>481</v>
      </c>
      <c r="J66" s="20" t="s">
        <v>481</v>
      </c>
      <c r="K66" s="18" t="s">
        <v>481</v>
      </c>
      <c r="L66" s="20" t="s">
        <v>481</v>
      </c>
      <c r="M66" s="18" t="s">
        <v>481</v>
      </c>
      <c r="N66" s="20" t="s">
        <v>481</v>
      </c>
      <c r="O66" s="18" t="s">
        <v>481</v>
      </c>
      <c r="P66" s="20" t="s">
        <v>481</v>
      </c>
      <c r="Q66" s="18" t="n">
        <v>344.87154538</v>
      </c>
      <c r="R66" s="20" t="n">
        <v>9.256870879999999</v>
      </c>
    </row>
    <row r="67" spans="1:18">
      <c r="A67" s="15" t="s">
        <v>542</v>
      </c>
      <c r="B67" s="17" t="n">
        <v>6971</v>
      </c>
      <c r="C67" s="18">
        <f>(21.0/B67*100)</f>
        <v/>
      </c>
      <c r="D67" s="19" t="n">
        <v>6950</v>
      </c>
      <c r="E67" s="18" t="n">
        <v>397.42987263</v>
      </c>
      <c r="F67" s="20" t="n">
        <v>2.79126458</v>
      </c>
      <c r="G67" s="18" t="n">
        <v>355.64658521</v>
      </c>
      <c r="H67" s="20" t="n">
        <v>3.27226663</v>
      </c>
      <c r="I67" s="18" t="s">
        <v>481</v>
      </c>
      <c r="J67" s="20" t="s">
        <v>481</v>
      </c>
      <c r="K67" s="18" t="s">
        <v>481</v>
      </c>
      <c r="L67" s="20" t="s">
        <v>481</v>
      </c>
      <c r="M67" s="18" t="s">
        <v>481</v>
      </c>
      <c r="N67" s="20" t="s">
        <v>481</v>
      </c>
      <c r="O67" s="18" t="s">
        <v>481</v>
      </c>
      <c r="P67" s="20" t="s">
        <v>481</v>
      </c>
      <c r="Q67" s="18" t="n">
        <v>289.62730963</v>
      </c>
      <c r="R67" s="20" t="n">
        <v>10.5263031</v>
      </c>
    </row>
    <row r="68" spans="1:18">
      <c r="A68" s="15" t="s">
        <v>543</v>
      </c>
      <c r="B68" s="17" t="n">
        <v>12083</v>
      </c>
      <c r="C68" s="18">
        <f>(27.0/B68*100)</f>
        <v/>
      </c>
      <c r="D68" s="19" t="n">
        <v>12056</v>
      </c>
      <c r="E68" s="18" t="n">
        <v>416.6861394</v>
      </c>
      <c r="F68" s="20" t="n">
        <v>1.56199663</v>
      </c>
      <c r="G68" s="18" t="n">
        <v>357.72779694</v>
      </c>
      <c r="H68" s="20" t="n">
        <v>2.21272217</v>
      </c>
      <c r="I68" s="18" t="s">
        <v>481</v>
      </c>
      <c r="J68" s="20" t="s">
        <v>481</v>
      </c>
      <c r="K68" s="18" t="s">
        <v>481</v>
      </c>
      <c r="L68" s="20" t="s">
        <v>481</v>
      </c>
      <c r="M68" s="18" t="s">
        <v>481</v>
      </c>
      <c r="N68" s="20" t="s">
        <v>481</v>
      </c>
      <c r="O68" s="18" t="s">
        <v>481</v>
      </c>
      <c r="P68" s="20" t="s">
        <v>481</v>
      </c>
      <c r="Q68" s="18" t="n">
        <v>315.12349065</v>
      </c>
      <c r="R68" s="20" t="n">
        <v>5.44850104</v>
      </c>
    </row>
    <row r="69" spans="1:18">
      <c r="A69" s="15" t="s">
        <v>544</v>
      </c>
      <c r="B69" s="17" t="n">
        <v>4876</v>
      </c>
      <c r="C69" s="18">
        <f>(0.0/B69*100)</f>
        <v/>
      </c>
      <c r="D69" s="19" t="n">
        <v>4876</v>
      </c>
      <c r="E69" s="18" t="n">
        <v>446.42153453</v>
      </c>
      <c r="F69" s="20" t="n">
        <v>3.73473514</v>
      </c>
      <c r="G69" s="18" t="n">
        <v>390.52196289</v>
      </c>
      <c r="H69" s="20" t="n">
        <v>9.998204680000001</v>
      </c>
      <c r="I69" s="18" t="s">
        <v>481</v>
      </c>
      <c r="J69" s="20" t="s">
        <v>481</v>
      </c>
      <c r="K69" s="18" t="s">
        <v>481</v>
      </c>
      <c r="L69" s="20" t="s">
        <v>481</v>
      </c>
      <c r="M69" s="18" t="n">
        <v>437.67282009</v>
      </c>
      <c r="N69" s="20" t="n">
        <v>58.18257136</v>
      </c>
      <c r="O69" s="18" t="s">
        <v>481</v>
      </c>
      <c r="P69" s="20" t="s">
        <v>481</v>
      </c>
      <c r="Q69" s="18" t="n">
        <v>356.75081571</v>
      </c>
      <c r="R69" s="20" t="n">
        <v>16.21157845</v>
      </c>
    </row>
    <row r="70" spans="1:18">
      <c r="A70" s="15" t="s">
        <v>545</v>
      </c>
      <c r="B70" s="17" t="n">
        <v>6036</v>
      </c>
      <c r="C70" s="18">
        <f>(223.0/B70*100)</f>
        <v/>
      </c>
      <c r="D70" s="19" t="n">
        <v>5813</v>
      </c>
      <c r="E70" s="18" t="n">
        <v>497.42415954</v>
      </c>
      <c r="F70" s="20" t="n">
        <v>3.12025126</v>
      </c>
      <c r="G70" s="18" t="n">
        <v>478.29245903</v>
      </c>
      <c r="H70" s="20" t="n">
        <v>8.929943140000001</v>
      </c>
      <c r="I70" s="18" t="s">
        <v>481</v>
      </c>
      <c r="J70" s="20" t="s">
        <v>481</v>
      </c>
      <c r="K70" s="18" t="s">
        <v>481</v>
      </c>
      <c r="L70" s="20" t="s">
        <v>481</v>
      </c>
      <c r="M70" s="18" t="s">
        <v>481</v>
      </c>
      <c r="N70" s="20" t="s">
        <v>481</v>
      </c>
      <c r="O70" s="18" t="s">
        <v>481</v>
      </c>
      <c r="P70" s="20" t="s">
        <v>481</v>
      </c>
      <c r="Q70" s="18" t="n">
        <v>400.71608005</v>
      </c>
      <c r="R70" s="20" t="n">
        <v>11.81198211</v>
      </c>
    </row>
    <row r="71" spans="1:18">
      <c r="A71" s="15" t="s">
        <v>546</v>
      </c>
      <c r="B71" s="17" t="n">
        <v>6115</v>
      </c>
      <c r="C71" s="18">
        <f>(17.0/B71*100)</f>
        <v/>
      </c>
      <c r="D71" s="19" t="n">
        <v>6098</v>
      </c>
      <c r="E71" s="18" t="n">
        <v>570.8527443</v>
      </c>
      <c r="F71" s="20" t="n">
        <v>1.65000534</v>
      </c>
      <c r="G71" s="18" t="n">
        <v>495.02038103</v>
      </c>
      <c r="H71" s="20" t="n">
        <v>4.30321886</v>
      </c>
      <c r="I71" s="18" t="s">
        <v>481</v>
      </c>
      <c r="J71" s="20" t="s">
        <v>481</v>
      </c>
      <c r="K71" s="18" t="s">
        <v>481</v>
      </c>
      <c r="L71" s="20" t="s">
        <v>481</v>
      </c>
      <c r="M71" s="18" t="s">
        <v>481</v>
      </c>
      <c r="N71" s="20" t="s">
        <v>481</v>
      </c>
      <c r="O71" s="18" t="s">
        <v>481</v>
      </c>
      <c r="P71" s="20" t="s">
        <v>481</v>
      </c>
      <c r="Q71" s="18" t="n">
        <v>447.68799469</v>
      </c>
      <c r="R71" s="20" t="n">
        <v>37.79982178</v>
      </c>
    </row>
    <row r="72" spans="1:18">
      <c r="A72" s="15" t="s">
        <v>547</v>
      </c>
      <c r="B72" s="17" t="n">
        <v>7708</v>
      </c>
      <c r="C72" s="18">
        <f>(5.0/B72*100)</f>
        <v/>
      </c>
      <c r="D72" s="19" t="n">
        <v>7703</v>
      </c>
      <c r="E72" s="18" t="n">
        <v>545.84285758</v>
      </c>
      <c r="F72" s="20" t="n">
        <v>3.02972511</v>
      </c>
      <c r="G72" s="18" t="n">
        <v>492.06898817</v>
      </c>
      <c r="H72" s="20" t="n">
        <v>7.2195846</v>
      </c>
      <c r="I72" s="18" t="s">
        <v>481</v>
      </c>
      <c r="J72" s="20" t="s">
        <v>481</v>
      </c>
      <c r="K72" s="18" t="s">
        <v>481</v>
      </c>
      <c r="L72" s="20" t="s">
        <v>481</v>
      </c>
      <c r="M72" s="18" t="s">
        <v>481</v>
      </c>
      <c r="N72" s="20" t="s">
        <v>481</v>
      </c>
      <c r="O72" s="18" t="s">
        <v>481</v>
      </c>
      <c r="P72" s="20" t="s">
        <v>481</v>
      </c>
      <c r="Q72" s="18" t="n">
        <v>434.02742476</v>
      </c>
      <c r="R72" s="20" t="n">
        <v>62.61453406</v>
      </c>
    </row>
    <row r="73" spans="1:18">
      <c r="A73" s="15" t="s">
        <v>548</v>
      </c>
      <c r="B73" s="17" t="n">
        <v>8249</v>
      </c>
      <c r="C73" s="18">
        <f>(143.0/B73*100)</f>
        <v/>
      </c>
      <c r="D73" s="19" t="n">
        <v>8106</v>
      </c>
      <c r="E73" s="18" t="n">
        <v>418.50870707</v>
      </c>
      <c r="F73" s="20" t="n">
        <v>3.1751092</v>
      </c>
      <c r="G73" s="18" t="n">
        <v>397.49322614</v>
      </c>
      <c r="H73" s="20" t="n">
        <v>3.87970103</v>
      </c>
      <c r="I73" s="18" t="s">
        <v>481</v>
      </c>
      <c r="J73" s="20" t="s">
        <v>481</v>
      </c>
      <c r="K73" s="18" t="s">
        <v>481</v>
      </c>
      <c r="L73" s="20" t="s">
        <v>481</v>
      </c>
      <c r="M73" s="18" t="s">
        <v>481</v>
      </c>
      <c r="N73" s="20" t="s">
        <v>481</v>
      </c>
      <c r="O73" s="18" t="s">
        <v>481</v>
      </c>
      <c r="P73" s="20" t="s">
        <v>481</v>
      </c>
      <c r="Q73" s="18" t="n">
        <v>354.61804438</v>
      </c>
      <c r="R73" s="20" t="n">
        <v>18.06086689</v>
      </c>
    </row>
    <row r="74" spans="1:18">
      <c r="A74" s="15" t="s">
        <v>549</v>
      </c>
      <c r="B74" s="17" t="n">
        <v>4692</v>
      </c>
      <c r="C74" s="18">
        <f>(82.0/B74*100)</f>
        <v/>
      </c>
      <c r="D74" s="19" t="n">
        <v>4610</v>
      </c>
      <c r="E74" s="18" t="n">
        <v>430.81578433</v>
      </c>
      <c r="F74" s="20" t="n">
        <v>1.77432305</v>
      </c>
      <c r="G74" s="18" t="n">
        <v>387.173067</v>
      </c>
      <c r="H74" s="20" t="n">
        <v>3.27037573</v>
      </c>
      <c r="I74" s="18" t="s">
        <v>481</v>
      </c>
      <c r="J74" s="20" t="s">
        <v>481</v>
      </c>
      <c r="K74" s="18" t="s">
        <v>481</v>
      </c>
      <c r="L74" s="20" t="s">
        <v>481</v>
      </c>
      <c r="M74" s="18" t="n">
        <v>414.21071758</v>
      </c>
      <c r="N74" s="20" t="n">
        <v>61.68648558</v>
      </c>
      <c r="O74" s="18" t="n">
        <v>413.98455619</v>
      </c>
      <c r="P74" s="20" t="n">
        <v>30.38155183</v>
      </c>
      <c r="Q74" s="18" t="n">
        <v>340.44010259</v>
      </c>
      <c r="R74" s="20" t="n">
        <v>11.01325284</v>
      </c>
    </row>
    <row r="75" spans="1:18">
      <c r="A75" s="15" t="s">
        <v>550</v>
      </c>
      <c r="B75" s="17" t="n">
        <v>5375</v>
      </c>
      <c r="C75" s="18">
        <f>(196.0/B75*100)</f>
        <v/>
      </c>
      <c r="D75" s="19" t="n">
        <v>5179</v>
      </c>
      <c r="E75" s="18" t="n">
        <v>371.86336565</v>
      </c>
      <c r="F75" s="20" t="n">
        <v>3.05313651</v>
      </c>
      <c r="G75" s="18" t="n">
        <v>327.32127348</v>
      </c>
      <c r="H75" s="20" t="n">
        <v>6.47172659</v>
      </c>
      <c r="I75" s="18" t="s">
        <v>481</v>
      </c>
      <c r="J75" s="20" t="s">
        <v>481</v>
      </c>
      <c r="K75" s="18" t="s">
        <v>481</v>
      </c>
      <c r="L75" s="20" t="s">
        <v>481</v>
      </c>
      <c r="M75" s="18" t="s">
        <v>481</v>
      </c>
      <c r="N75" s="20" t="s">
        <v>481</v>
      </c>
      <c r="O75" s="18" t="s">
        <v>481</v>
      </c>
      <c r="P75" s="20" t="s">
        <v>481</v>
      </c>
      <c r="Q75" s="18" t="n">
        <v>322.52559534</v>
      </c>
      <c r="R75" s="20" t="n">
        <v>10.00605014</v>
      </c>
    </row>
    <row r="76" spans="1:18">
      <c r="A76" s="15" t="s">
        <v>551</v>
      </c>
      <c r="B76" s="17" t="n">
        <v>14167</v>
      </c>
      <c r="C76" s="18">
        <f>(227.0/B76*100)</f>
        <v/>
      </c>
      <c r="D76" s="19" t="n">
        <v>13940</v>
      </c>
      <c r="E76" s="18" t="n">
        <v>435.30563573</v>
      </c>
      <c r="F76" s="20" t="n">
        <v>2.57616055</v>
      </c>
      <c r="G76" s="18" t="n">
        <v>395.97401853</v>
      </c>
      <c r="H76" s="20" t="n">
        <v>4.14341897</v>
      </c>
      <c r="I76" s="18" t="s">
        <v>481</v>
      </c>
      <c r="J76" s="20" t="s">
        <v>481</v>
      </c>
      <c r="K76" s="18" t="s">
        <v>481</v>
      </c>
      <c r="L76" s="20" t="s">
        <v>481</v>
      </c>
      <c r="M76" s="18" t="s">
        <v>481</v>
      </c>
      <c r="N76" s="20" t="s">
        <v>481</v>
      </c>
      <c r="O76" s="18" t="s">
        <v>481</v>
      </c>
      <c r="P76" s="20" t="s">
        <v>481</v>
      </c>
      <c r="Q76" s="18" t="n">
        <v>344.2055589</v>
      </c>
      <c r="R76" s="20" t="n">
        <v>8.84050749</v>
      </c>
    </row>
    <row r="77" spans="1:18">
      <c r="A77" s="15" t="s">
        <v>552</v>
      </c>
      <c r="B77" s="17" t="n">
        <v>6062</v>
      </c>
      <c r="C77" s="18">
        <f>(82.0/B77*100)</f>
        <v/>
      </c>
      <c r="D77" s="19" t="n">
        <v>5980</v>
      </c>
      <c r="E77" s="18" t="n">
        <v>429.21930654</v>
      </c>
      <c r="F77" s="20" t="n">
        <v>2.63617888</v>
      </c>
      <c r="G77" s="18" t="n">
        <v>391.33060599</v>
      </c>
      <c r="H77" s="20" t="n">
        <v>4.09368342</v>
      </c>
      <c r="I77" s="18" t="s">
        <v>481</v>
      </c>
      <c r="J77" s="20" t="s">
        <v>481</v>
      </c>
      <c r="K77" s="18" t="s">
        <v>481</v>
      </c>
      <c r="L77" s="20" t="s">
        <v>481</v>
      </c>
      <c r="M77" s="18" t="s">
        <v>481</v>
      </c>
      <c r="N77" s="20" t="s">
        <v>481</v>
      </c>
      <c r="O77" s="18" t="s">
        <v>481</v>
      </c>
      <c r="P77" s="20" t="s">
        <v>481</v>
      </c>
      <c r="Q77" s="18" t="n">
        <v>334.75632338</v>
      </c>
      <c r="R77" s="20" t="n">
        <v>5.67225151</v>
      </c>
    </row>
    <row r="78" spans="1:18">
      <c r="A78" s="15" t="s">
        <v>553</v>
      </c>
      <c r="B78" s="17" t="n">
        <v>5826</v>
      </c>
      <c r="C78" s="18">
        <f>(0.0/B78*100)</f>
        <v/>
      </c>
      <c r="D78" s="19" t="n">
        <v>5826</v>
      </c>
      <c r="E78" s="18" t="n">
        <v>499.45811063</v>
      </c>
      <c r="F78" s="20" t="n">
        <v>4.42148035</v>
      </c>
      <c r="G78" s="18" t="n">
        <v>448.66973532</v>
      </c>
      <c r="H78" s="20" t="n">
        <v>7.8268344</v>
      </c>
      <c r="I78" s="18" t="s">
        <v>481</v>
      </c>
      <c r="J78" s="20" t="s">
        <v>481</v>
      </c>
      <c r="K78" s="18" t="s">
        <v>481</v>
      </c>
      <c r="L78" s="20" t="s">
        <v>481</v>
      </c>
      <c r="M78" s="18" t="s">
        <v>481</v>
      </c>
      <c r="N78" s="20" t="s">
        <v>481</v>
      </c>
      <c r="O78" s="18" t="n">
        <v>481.2023</v>
      </c>
      <c r="P78" s="20" t="n">
        <v>25.54004675</v>
      </c>
      <c r="Q78" s="18" t="n">
        <v>422.5576202</v>
      </c>
      <c r="R78" s="20" t="n">
        <v>16.92160171</v>
      </c>
    </row>
    <row customHeight="1" ht="25" r="79" spans="1:18">
      <c r="A79" s="15" t="s">
        <v>554</v>
      </c>
      <c r="B79" s="17" t="n">
        <v>1657</v>
      </c>
      <c r="C79" s="18">
        <f>(41.0/B79*100)</f>
        <v/>
      </c>
      <c r="D79" s="19" t="n">
        <v>1616</v>
      </c>
      <c r="E79" s="18" t="n">
        <v>464.404795</v>
      </c>
      <c r="F79" s="20" t="n">
        <v>7.23146458</v>
      </c>
      <c r="G79" s="18" t="n">
        <v>418.59948472</v>
      </c>
      <c r="H79" s="20" t="n">
        <v>8.91173891</v>
      </c>
      <c r="I79" s="18" t="s">
        <v>481</v>
      </c>
      <c r="J79" s="20" t="s">
        <v>481</v>
      </c>
      <c r="K79" s="18" t="s">
        <v>481</v>
      </c>
      <c r="L79" s="20" t="s">
        <v>481</v>
      </c>
      <c r="M79" s="18" t="s">
        <v>481</v>
      </c>
      <c r="N79" s="20" t="s">
        <v>481</v>
      </c>
      <c r="O79" s="18" t="s">
        <v>481</v>
      </c>
      <c r="P79" s="20" t="s">
        <v>481</v>
      </c>
      <c r="Q79" s="18" t="n">
        <v>350.78810926</v>
      </c>
      <c r="R79" s="20" t="n">
        <v>22.74268965</v>
      </c>
    </row>
    <row r="80" spans="1:18">
      <c r="A80" s="15" t="s">
        <v>555</v>
      </c>
      <c r="B80" s="17" t="n">
        <v>7841</v>
      </c>
      <c r="C80" s="18">
        <f>(0.0/B80*100)</f>
        <v/>
      </c>
      <c r="D80" s="19" t="n">
        <v>7841</v>
      </c>
      <c r="E80" s="18" t="n">
        <v>462.71861028</v>
      </c>
      <c r="F80" s="20" t="n">
        <v>4.24189601</v>
      </c>
      <c r="G80" s="18" t="n">
        <v>407.30623058</v>
      </c>
      <c r="H80" s="20" t="n">
        <v>8.38902233</v>
      </c>
      <c r="I80" s="18" t="s">
        <v>481</v>
      </c>
      <c r="J80" s="20" t="s">
        <v>481</v>
      </c>
      <c r="K80" s="18" t="s">
        <v>481</v>
      </c>
      <c r="L80" s="20" t="s">
        <v>481</v>
      </c>
      <c r="M80" s="18" t="s">
        <v>481</v>
      </c>
      <c r="N80" s="20" t="s">
        <v>481</v>
      </c>
      <c r="O80" s="18" t="s">
        <v>481</v>
      </c>
      <c r="P80" s="20" t="s">
        <v>481</v>
      </c>
      <c r="Q80" s="18" t="n">
        <v>434.57972733</v>
      </c>
      <c r="R80" s="20" t="n">
        <v>35.11479978</v>
      </c>
    </row>
    <row r="81" spans="1:18">
      <c r="A81" s="23" t="s">
        <v>556</v>
      </c>
      <c r="B81" s="17" t="n">
        <v>8861</v>
      </c>
      <c r="C81" s="18">
        <f>(76.0/B81*100)</f>
        <v/>
      </c>
      <c r="D81" s="19" t="n">
        <v>8785</v>
      </c>
      <c r="E81" s="18" t="n">
        <v>449.80516339</v>
      </c>
      <c r="F81" s="20" t="n">
        <v>3.36835563</v>
      </c>
      <c r="G81" s="18" t="n">
        <v>417.42179936</v>
      </c>
      <c r="H81" s="20" t="n">
        <v>4.98738948</v>
      </c>
      <c r="I81" s="18" t="s">
        <v>481</v>
      </c>
      <c r="J81" s="20" t="s">
        <v>481</v>
      </c>
      <c r="K81" s="18" t="s">
        <v>481</v>
      </c>
      <c r="L81" s="20" t="s">
        <v>481</v>
      </c>
      <c r="M81" s="18" t="s">
        <v>481</v>
      </c>
      <c r="N81" s="20" t="s">
        <v>481</v>
      </c>
      <c r="O81" s="18" t="s">
        <v>481</v>
      </c>
      <c r="P81" s="20" t="s">
        <v>481</v>
      </c>
      <c r="Q81" s="18" t="n">
        <v>350.59116096</v>
      </c>
      <c r="R81" s="20" t="n">
        <v>20.12110449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609</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496.95262277</v>
      </c>
      <c r="F7" s="20" t="n">
        <v>1.56096358</v>
      </c>
      <c r="G7" s="18" t="n">
        <v>482.74225762</v>
      </c>
      <c r="H7" s="20" t="n">
        <v>4.80805983</v>
      </c>
      <c r="I7" s="18" t="s">
        <v>481</v>
      </c>
      <c r="J7" s="20" t="s">
        <v>481</v>
      </c>
      <c r="K7" s="18" t="s">
        <v>481</v>
      </c>
      <c r="L7" s="20" t="s">
        <v>481</v>
      </c>
      <c r="M7" s="18" t="s">
        <v>481</v>
      </c>
      <c r="N7" s="20" t="s">
        <v>481</v>
      </c>
      <c r="O7" s="18" t="s">
        <v>481</v>
      </c>
      <c r="P7" s="20" t="s">
        <v>481</v>
      </c>
      <c r="Q7" s="18" t="n">
        <v>404.47101281</v>
      </c>
      <c r="R7" s="20" t="n">
        <v>11.57450231</v>
      </c>
    </row>
    <row r="8" spans="1:18">
      <c r="A8" s="15" t="s">
        <v>483</v>
      </c>
      <c r="B8" s="17" t="n">
        <v>7007</v>
      </c>
      <c r="C8" s="18">
        <f>(20.0/B8*100)</f>
        <v/>
      </c>
      <c r="D8" s="19" t="n">
        <v>6987</v>
      </c>
      <c r="E8" s="18" t="n">
        <v>502.15168472</v>
      </c>
      <c r="F8" s="20" t="n">
        <v>2.83198548</v>
      </c>
      <c r="G8" s="18" t="n">
        <v>451.00475289</v>
      </c>
      <c r="H8" s="20" t="n">
        <v>5.62808483</v>
      </c>
      <c r="I8" s="18" t="s">
        <v>481</v>
      </c>
      <c r="J8" s="20" t="s">
        <v>481</v>
      </c>
      <c r="K8" s="18" t="s">
        <v>481</v>
      </c>
      <c r="L8" s="20" t="s">
        <v>481</v>
      </c>
      <c r="M8" s="18" t="s">
        <v>481</v>
      </c>
      <c r="N8" s="20" t="s">
        <v>481</v>
      </c>
      <c r="O8" s="18" t="s">
        <v>481</v>
      </c>
      <c r="P8" s="20" t="s">
        <v>481</v>
      </c>
      <c r="Q8" s="18" t="n">
        <v>430.81254268</v>
      </c>
      <c r="R8" s="20" t="n">
        <v>30.2103523</v>
      </c>
    </row>
    <row r="9" spans="1:18">
      <c r="A9" s="15" t="s">
        <v>484</v>
      </c>
      <c r="B9" s="17" t="n">
        <v>9651</v>
      </c>
      <c r="C9" s="18">
        <f>(77.0/B9*100)</f>
        <v/>
      </c>
      <c r="D9" s="19" t="n">
        <v>9574</v>
      </c>
      <c r="E9" s="18" t="n">
        <v>512.9496093499999</v>
      </c>
      <c r="F9" s="20" t="n">
        <v>2.2357726</v>
      </c>
      <c r="G9" s="18" t="n">
        <v>458.31602101</v>
      </c>
      <c r="H9" s="20" t="n">
        <v>5.01170128</v>
      </c>
      <c r="I9" s="18" t="s">
        <v>481</v>
      </c>
      <c r="J9" s="20" t="s">
        <v>481</v>
      </c>
      <c r="K9" s="18" t="s">
        <v>481</v>
      </c>
      <c r="L9" s="20" t="s">
        <v>481</v>
      </c>
      <c r="M9" s="18" t="s">
        <v>481</v>
      </c>
      <c r="N9" s="20" t="s">
        <v>481</v>
      </c>
      <c r="O9" s="18" t="s">
        <v>481</v>
      </c>
      <c r="P9" s="20" t="s">
        <v>481</v>
      </c>
      <c r="Q9" s="18" t="n">
        <v>401.54017924</v>
      </c>
      <c r="R9" s="20" t="n">
        <v>11.48605309</v>
      </c>
    </row>
    <row r="10" spans="1:18">
      <c r="A10" s="15" t="s">
        <v>485</v>
      </c>
      <c r="B10" s="17" t="n">
        <v>20058</v>
      </c>
      <c r="C10" s="18">
        <f>(521.0/B10*100)</f>
        <v/>
      </c>
      <c r="D10" s="19" t="n">
        <v>19537</v>
      </c>
      <c r="E10" s="18" t="n">
        <v>517.31972024</v>
      </c>
      <c r="F10" s="20" t="n">
        <v>2.37444521</v>
      </c>
      <c r="G10" s="18" t="n">
        <v>505.58407626</v>
      </c>
      <c r="H10" s="20" t="n">
        <v>5.06780014</v>
      </c>
      <c r="I10" s="18" t="s">
        <v>481</v>
      </c>
      <c r="J10" s="20" t="s">
        <v>481</v>
      </c>
      <c r="K10" s="18" t="s">
        <v>481</v>
      </c>
      <c r="L10" s="20" t="s">
        <v>481</v>
      </c>
      <c r="M10" s="18" t="s">
        <v>481</v>
      </c>
      <c r="N10" s="20" t="s">
        <v>481</v>
      </c>
      <c r="O10" s="18" t="s">
        <v>481</v>
      </c>
      <c r="P10" s="20" t="s">
        <v>481</v>
      </c>
      <c r="Q10" s="18" t="n">
        <v>446.16166942</v>
      </c>
      <c r="R10" s="20" t="n">
        <v>12.95819292</v>
      </c>
    </row>
    <row r="11" spans="1:18">
      <c r="A11" s="15" t="s">
        <v>486</v>
      </c>
      <c r="B11" s="17" t="n">
        <v>7053</v>
      </c>
      <c r="C11" s="18">
        <f>(45.0/B11*100)</f>
        <v/>
      </c>
      <c r="D11" s="19" t="n">
        <v>7008</v>
      </c>
      <c r="E11" s="18" t="n">
        <v>425.4456844</v>
      </c>
      <c r="F11" s="20" t="n">
        <v>2.55458092</v>
      </c>
      <c r="G11" s="18" t="n">
        <v>415.10043887</v>
      </c>
      <c r="H11" s="20" t="n">
        <v>4.6556483</v>
      </c>
      <c r="I11" s="18" t="s">
        <v>481</v>
      </c>
      <c r="J11" s="20" t="s">
        <v>481</v>
      </c>
      <c r="K11" s="18" t="s">
        <v>481</v>
      </c>
      <c r="L11" s="20" t="s">
        <v>481</v>
      </c>
      <c r="M11" s="18" t="s">
        <v>481</v>
      </c>
      <c r="N11" s="20" t="s">
        <v>481</v>
      </c>
      <c r="O11" s="18" t="s">
        <v>481</v>
      </c>
      <c r="P11" s="20" t="s">
        <v>481</v>
      </c>
      <c r="Q11" s="18" t="n">
        <v>355.88716882</v>
      </c>
      <c r="R11" s="20" t="n">
        <v>16.27922151</v>
      </c>
    </row>
    <row r="12" spans="1:18">
      <c r="A12" s="15" t="s">
        <v>487</v>
      </c>
      <c r="B12" s="17" t="n">
        <v>6894</v>
      </c>
      <c r="C12" s="18">
        <f>(56.0/B12*100)</f>
        <v/>
      </c>
      <c r="D12" s="19" t="n">
        <v>6838</v>
      </c>
      <c r="E12" s="18" t="n">
        <v>495.7342647</v>
      </c>
      <c r="F12" s="20" t="n">
        <v>2.37281941</v>
      </c>
      <c r="G12" s="18" t="n">
        <v>489.98781376</v>
      </c>
      <c r="H12" s="20" t="n">
        <v>3.72789835</v>
      </c>
      <c r="I12" s="18" t="s">
        <v>481</v>
      </c>
      <c r="J12" s="20" t="s">
        <v>481</v>
      </c>
      <c r="K12" s="18" t="s">
        <v>481</v>
      </c>
      <c r="L12" s="20" t="s">
        <v>481</v>
      </c>
      <c r="M12" s="18" t="s">
        <v>481</v>
      </c>
      <c r="N12" s="20" t="s">
        <v>481</v>
      </c>
      <c r="O12" s="18" t="s">
        <v>481</v>
      </c>
      <c r="P12" s="20" t="s">
        <v>481</v>
      </c>
      <c r="Q12" s="18" t="n">
        <v>392.31666648</v>
      </c>
      <c r="R12" s="20" t="n">
        <v>10.83089189</v>
      </c>
    </row>
    <row r="13" spans="1:18">
      <c r="A13" s="15" t="s">
        <v>488</v>
      </c>
      <c r="B13" s="17" t="n">
        <v>7161</v>
      </c>
      <c r="C13" s="18">
        <f>(98.0/B13*100)</f>
        <v/>
      </c>
      <c r="D13" s="19" t="n">
        <v>7063</v>
      </c>
      <c r="E13" s="18" t="n">
        <v>513.4030592300001</v>
      </c>
      <c r="F13" s="20" t="n">
        <v>2.23476495</v>
      </c>
      <c r="G13" s="18" t="n">
        <v>461.0681828</v>
      </c>
      <c r="H13" s="20" t="n">
        <v>7.8081607</v>
      </c>
      <c r="I13" s="18" t="s">
        <v>481</v>
      </c>
      <c r="J13" s="20" t="s">
        <v>481</v>
      </c>
      <c r="K13" s="18" t="s">
        <v>481</v>
      </c>
      <c r="L13" s="20" t="s">
        <v>481</v>
      </c>
      <c r="M13" s="18" t="s">
        <v>481</v>
      </c>
      <c r="N13" s="20" t="s">
        <v>481</v>
      </c>
      <c r="O13" s="18" t="s">
        <v>481</v>
      </c>
      <c r="P13" s="20" t="s">
        <v>481</v>
      </c>
      <c r="Q13" s="18" t="n">
        <v>425.30492808</v>
      </c>
      <c r="R13" s="20" t="n">
        <v>21.03410349</v>
      </c>
    </row>
    <row r="14" spans="1:18">
      <c r="A14" s="15" t="s">
        <v>489</v>
      </c>
      <c r="B14" s="17" t="n">
        <v>5587</v>
      </c>
      <c r="C14" s="18">
        <f>(74.0/B14*100)</f>
        <v/>
      </c>
      <c r="D14" s="19" t="n">
        <v>5513</v>
      </c>
      <c r="E14" s="18" t="n">
        <v>520.65307197</v>
      </c>
      <c r="F14" s="20" t="n">
        <v>2.14060272</v>
      </c>
      <c r="G14" s="18" t="n">
        <v>518.33309896</v>
      </c>
      <c r="H14" s="20" t="n">
        <v>4.49333132</v>
      </c>
      <c r="I14" s="18" t="s">
        <v>481</v>
      </c>
      <c r="J14" s="20" t="s">
        <v>481</v>
      </c>
      <c r="K14" s="18" t="s">
        <v>481</v>
      </c>
      <c r="L14" s="20" t="s">
        <v>481</v>
      </c>
      <c r="M14" s="18" t="s">
        <v>481</v>
      </c>
      <c r="N14" s="20" t="s">
        <v>481</v>
      </c>
      <c r="O14" s="18" t="s">
        <v>481</v>
      </c>
      <c r="P14" s="20" t="s">
        <v>481</v>
      </c>
      <c r="Q14" s="18" t="n">
        <v>480.86283835</v>
      </c>
      <c r="R14" s="20" t="n">
        <v>22.13282555</v>
      </c>
    </row>
    <row r="15" spans="1:18">
      <c r="A15" s="15" t="s">
        <v>490</v>
      </c>
      <c r="B15" s="17" t="n">
        <v>5882</v>
      </c>
      <c r="C15" s="18">
        <f>(53.0/B15*100)</f>
        <v/>
      </c>
      <c r="D15" s="19" t="n">
        <v>5829</v>
      </c>
      <c r="E15" s="18" t="n">
        <v>511.84441589</v>
      </c>
      <c r="F15" s="20" t="n">
        <v>2.33201216</v>
      </c>
      <c r="G15" s="18" t="n">
        <v>508.51429305</v>
      </c>
      <c r="H15" s="20" t="n">
        <v>5.68842123</v>
      </c>
      <c r="I15" s="18" t="s">
        <v>481</v>
      </c>
      <c r="J15" s="20" t="s">
        <v>481</v>
      </c>
      <c r="K15" s="18" t="s">
        <v>481</v>
      </c>
      <c r="L15" s="20" t="s">
        <v>481</v>
      </c>
      <c r="M15" s="18" t="s">
        <v>481</v>
      </c>
      <c r="N15" s="20" t="s">
        <v>481</v>
      </c>
      <c r="O15" s="18" t="s">
        <v>481</v>
      </c>
      <c r="P15" s="20" t="s">
        <v>481</v>
      </c>
      <c r="Q15" s="18" t="n">
        <v>459.13746422</v>
      </c>
      <c r="R15" s="20" t="n">
        <v>16.35826498</v>
      </c>
    </row>
    <row r="16" spans="1:18">
      <c r="A16" s="15" t="s">
        <v>491</v>
      </c>
      <c r="B16" s="17" t="n">
        <v>6108</v>
      </c>
      <c r="C16" s="18">
        <f>(98.0/B16*100)</f>
        <v/>
      </c>
      <c r="D16" s="19" t="n">
        <v>6010</v>
      </c>
      <c r="E16" s="18" t="n">
        <v>499.74476136</v>
      </c>
      <c r="F16" s="20" t="n">
        <v>2.07842119</v>
      </c>
      <c r="G16" s="18" t="n">
        <v>457.37429293</v>
      </c>
      <c r="H16" s="20" t="n">
        <v>5.30555219</v>
      </c>
      <c r="I16" s="18" t="s">
        <v>481</v>
      </c>
      <c r="J16" s="20" t="s">
        <v>481</v>
      </c>
      <c r="K16" s="18" t="s">
        <v>481</v>
      </c>
      <c r="L16" s="20" t="s">
        <v>481</v>
      </c>
      <c r="M16" s="18" t="s">
        <v>481</v>
      </c>
      <c r="N16" s="20" t="s">
        <v>481</v>
      </c>
      <c r="O16" s="18" t="s">
        <v>481</v>
      </c>
      <c r="P16" s="20" t="s">
        <v>481</v>
      </c>
      <c r="Q16" s="18" t="n">
        <v>430.86424878</v>
      </c>
      <c r="R16" s="20" t="n">
        <v>16.70569696</v>
      </c>
    </row>
    <row r="17" spans="1:18">
      <c r="A17" s="15" t="s">
        <v>492</v>
      </c>
      <c r="B17" s="17" t="n">
        <v>6504</v>
      </c>
      <c r="C17" s="18">
        <f>(658.0/B17*100)</f>
        <v/>
      </c>
      <c r="D17" s="19" t="n">
        <v>5846</v>
      </c>
      <c r="E17" s="18" t="n">
        <v>513.55393456</v>
      </c>
      <c r="F17" s="20" t="n">
        <v>2.93584631</v>
      </c>
      <c r="G17" s="18" t="n">
        <v>458.61175534</v>
      </c>
      <c r="H17" s="20" t="n">
        <v>6.45403984</v>
      </c>
      <c r="I17" s="18" t="s">
        <v>481</v>
      </c>
      <c r="J17" s="20" t="s">
        <v>481</v>
      </c>
      <c r="K17" s="18" t="s">
        <v>481</v>
      </c>
      <c r="L17" s="20" t="s">
        <v>481</v>
      </c>
      <c r="M17" s="18" t="s">
        <v>481</v>
      </c>
      <c r="N17" s="20" t="s">
        <v>481</v>
      </c>
      <c r="O17" s="18" t="s">
        <v>481</v>
      </c>
      <c r="P17" s="20" t="s">
        <v>481</v>
      </c>
      <c r="Q17" s="18" t="n">
        <v>464.05436756</v>
      </c>
      <c r="R17" s="20" t="n">
        <v>15.07765204</v>
      </c>
    </row>
    <row r="18" spans="1:18">
      <c r="A18" s="15" t="s">
        <v>493</v>
      </c>
      <c r="B18" s="17" t="n">
        <v>5532</v>
      </c>
      <c r="C18" s="18">
        <f>(28.0/B18*100)</f>
        <v/>
      </c>
      <c r="D18" s="19" t="n">
        <v>5504</v>
      </c>
      <c r="E18" s="18" t="n">
        <v>456.79825121</v>
      </c>
      <c r="F18" s="20" t="n">
        <v>4.01803804</v>
      </c>
      <c r="G18" s="18" t="n">
        <v>448.57889832</v>
      </c>
      <c r="H18" s="20" t="n">
        <v>4.30587167</v>
      </c>
      <c r="I18" s="18" t="s">
        <v>481</v>
      </c>
      <c r="J18" s="20" t="s">
        <v>481</v>
      </c>
      <c r="K18" s="18" t="s">
        <v>481</v>
      </c>
      <c r="L18" s="20" t="s">
        <v>481</v>
      </c>
      <c r="M18" s="18" t="s">
        <v>481</v>
      </c>
      <c r="N18" s="20" t="s">
        <v>481</v>
      </c>
      <c r="O18" s="18" t="s">
        <v>481</v>
      </c>
      <c r="P18" s="20" t="s">
        <v>481</v>
      </c>
      <c r="Q18" s="18" t="n">
        <v>391.54983989</v>
      </c>
      <c r="R18" s="20" t="n">
        <v>13.01809455</v>
      </c>
    </row>
    <row r="19" spans="1:18">
      <c r="A19" s="15" t="s">
        <v>494</v>
      </c>
      <c r="B19" s="17" t="n">
        <v>5658</v>
      </c>
      <c r="C19" s="18">
        <f>(61.0/B19*100)</f>
        <v/>
      </c>
      <c r="D19" s="19" t="n">
        <v>5597</v>
      </c>
      <c r="E19" s="18" t="n">
        <v>478.03242554</v>
      </c>
      <c r="F19" s="20" t="n">
        <v>2.56440492</v>
      </c>
      <c r="G19" s="18" t="n">
        <v>471.83716042</v>
      </c>
      <c r="H19" s="20" t="n">
        <v>6.00833848</v>
      </c>
      <c r="I19" s="18" t="s">
        <v>481</v>
      </c>
      <c r="J19" s="20" t="s">
        <v>481</v>
      </c>
      <c r="K19" s="18" t="s">
        <v>481</v>
      </c>
      <c r="L19" s="20" t="s">
        <v>481</v>
      </c>
      <c r="M19" s="18" t="s">
        <v>481</v>
      </c>
      <c r="N19" s="20" t="s">
        <v>481</v>
      </c>
      <c r="O19" s="18" t="s">
        <v>481</v>
      </c>
      <c r="P19" s="20" t="s">
        <v>481</v>
      </c>
      <c r="Q19" s="18" t="n">
        <v>452.86483509</v>
      </c>
      <c r="R19" s="20" t="n">
        <v>19.92490866</v>
      </c>
    </row>
    <row r="20" spans="1:18">
      <c r="A20" s="15" t="s">
        <v>495</v>
      </c>
      <c r="B20" s="17" t="n">
        <v>3371</v>
      </c>
      <c r="C20" s="18">
        <f>(75.0/B20*100)</f>
        <v/>
      </c>
      <c r="D20" s="19" t="n">
        <v>3296</v>
      </c>
      <c r="E20" s="18" t="n">
        <v>489.19203828</v>
      </c>
      <c r="F20" s="20" t="n">
        <v>2.05213986</v>
      </c>
      <c r="G20" s="18" t="n">
        <v>452.89270844</v>
      </c>
      <c r="H20" s="20" t="n">
        <v>18.10371339</v>
      </c>
      <c r="I20" s="18" t="s">
        <v>481</v>
      </c>
      <c r="J20" s="20" t="s">
        <v>481</v>
      </c>
      <c r="K20" s="18" t="s">
        <v>481</v>
      </c>
      <c r="L20" s="20" t="s">
        <v>481</v>
      </c>
      <c r="M20" s="18" t="s">
        <v>481</v>
      </c>
      <c r="N20" s="20" t="s">
        <v>481</v>
      </c>
      <c r="O20" s="18" t="s">
        <v>481</v>
      </c>
      <c r="P20" s="20" t="s">
        <v>481</v>
      </c>
      <c r="Q20" s="18" t="n">
        <v>439.29067278</v>
      </c>
      <c r="R20" s="20" t="n">
        <v>20.93905585</v>
      </c>
    </row>
    <row r="21" spans="1:18">
      <c r="A21" s="15" t="s">
        <v>496</v>
      </c>
      <c r="B21" s="17" t="n">
        <v>5741</v>
      </c>
      <c r="C21" s="18">
        <f>(44.0/B21*100)</f>
        <v/>
      </c>
      <c r="D21" s="19" t="n">
        <v>5697</v>
      </c>
      <c r="E21" s="18" t="n">
        <v>505.7790487</v>
      </c>
      <c r="F21" s="20" t="n">
        <v>2.03390591</v>
      </c>
      <c r="G21" s="18" t="n">
        <v>491.74330321</v>
      </c>
      <c r="H21" s="20" t="n">
        <v>4.23925296</v>
      </c>
      <c r="I21" s="18" t="s">
        <v>481</v>
      </c>
      <c r="J21" s="20" t="s">
        <v>481</v>
      </c>
      <c r="K21" s="18" t="s">
        <v>481</v>
      </c>
      <c r="L21" s="20" t="s">
        <v>481</v>
      </c>
      <c r="M21" s="18" t="s">
        <v>481</v>
      </c>
      <c r="N21" s="20" t="s">
        <v>481</v>
      </c>
      <c r="O21" s="18" t="s">
        <v>481</v>
      </c>
      <c r="P21" s="20" t="s">
        <v>481</v>
      </c>
      <c r="Q21" s="18" t="n">
        <v>432.50957892</v>
      </c>
      <c r="R21" s="20" t="n">
        <v>13.81887543</v>
      </c>
    </row>
    <row r="22" spans="1:18">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n">
        <v>469.66945416</v>
      </c>
      <c r="N22" s="20" t="n">
        <v>3.62920111</v>
      </c>
      <c r="O22" s="18" t="s">
        <v>481</v>
      </c>
      <c r="P22" s="20" t="s">
        <v>481</v>
      </c>
      <c r="Q22" s="18" t="s">
        <v>481</v>
      </c>
      <c r="R22" s="20" t="s">
        <v>481</v>
      </c>
    </row>
    <row r="23" spans="1:18">
      <c r="A23" s="15" t="s">
        <v>498</v>
      </c>
      <c r="B23" s="17" t="n">
        <v>11583</v>
      </c>
      <c r="C23" s="18">
        <f>(210.0/B23*100)</f>
        <v/>
      </c>
      <c r="D23" s="19" t="n">
        <v>11373</v>
      </c>
      <c r="E23" s="18" t="n">
        <v>494.87690066</v>
      </c>
      <c r="F23" s="20" t="n">
        <v>3.10971264</v>
      </c>
      <c r="G23" s="18" t="n">
        <v>482.72614632</v>
      </c>
      <c r="H23" s="20" t="n">
        <v>3.17959303</v>
      </c>
      <c r="I23" s="18" t="s">
        <v>481</v>
      </c>
      <c r="J23" s="20" t="s">
        <v>481</v>
      </c>
      <c r="K23" s="18" t="s">
        <v>481</v>
      </c>
      <c r="L23" s="20" t="s">
        <v>481</v>
      </c>
      <c r="M23" s="18" t="s">
        <v>481</v>
      </c>
      <c r="N23" s="20" t="s">
        <v>481</v>
      </c>
      <c r="O23" s="18" t="s">
        <v>481</v>
      </c>
      <c r="P23" s="20" t="s">
        <v>481</v>
      </c>
      <c r="Q23" s="18" t="n">
        <v>420.96749527</v>
      </c>
      <c r="R23" s="20" t="n">
        <v>25.31996752</v>
      </c>
    </row>
    <row r="24" spans="1:18">
      <c r="A24" s="15" t="s">
        <v>499</v>
      </c>
      <c r="B24" s="17" t="n">
        <v>6647</v>
      </c>
      <c r="C24" s="18">
        <f>(7.0/B24*100)</f>
        <v/>
      </c>
      <c r="D24" s="19" t="n">
        <v>6640</v>
      </c>
      <c r="E24" s="18" t="n">
        <v>533.05113242</v>
      </c>
      <c r="F24" s="20" t="n">
        <v>2.99605418</v>
      </c>
      <c r="G24" s="18" t="n">
        <v>531.76450688</v>
      </c>
      <c r="H24" s="20" t="n">
        <v>5.57215343</v>
      </c>
      <c r="I24" s="18" t="s">
        <v>481</v>
      </c>
      <c r="J24" s="20" t="s">
        <v>481</v>
      </c>
      <c r="K24" s="18" t="s">
        <v>481</v>
      </c>
      <c r="L24" s="20" t="s">
        <v>481</v>
      </c>
      <c r="M24" s="18" t="s">
        <v>481</v>
      </c>
      <c r="N24" s="20" t="s">
        <v>481</v>
      </c>
      <c r="O24" s="18" t="s">
        <v>481</v>
      </c>
      <c r="P24" s="20" t="s">
        <v>481</v>
      </c>
      <c r="Q24" s="18" t="n">
        <v>435.50469051</v>
      </c>
      <c r="R24" s="20" t="n">
        <v>27.53318667</v>
      </c>
    </row>
    <row r="25" spans="1:18">
      <c r="A25" s="15" t="s">
        <v>500</v>
      </c>
      <c r="B25" s="17" t="n">
        <v>5581</v>
      </c>
      <c r="C25" s="18">
        <f>(24.0/B25*100)</f>
        <v/>
      </c>
      <c r="D25" s="19" t="n">
        <v>5557</v>
      </c>
      <c r="E25" s="18" t="n">
        <v>526.3581232</v>
      </c>
      <c r="F25" s="20" t="n">
        <v>3.96196854</v>
      </c>
      <c r="G25" s="18" t="n">
        <v>516.45726075</v>
      </c>
      <c r="H25" s="20" t="n">
        <v>4.4557541</v>
      </c>
      <c r="I25" s="18" t="s">
        <v>481</v>
      </c>
      <c r="J25" s="20" t="s">
        <v>481</v>
      </c>
      <c r="K25" s="18" t="s">
        <v>481</v>
      </c>
      <c r="L25" s="20" t="s">
        <v>481</v>
      </c>
      <c r="M25" s="18" t="s">
        <v>481</v>
      </c>
      <c r="N25" s="20" t="s">
        <v>481</v>
      </c>
      <c r="O25" s="18" t="s">
        <v>481</v>
      </c>
      <c r="P25" s="20" t="s">
        <v>481</v>
      </c>
      <c r="Q25" s="18" t="n">
        <v>465.0203317</v>
      </c>
      <c r="R25" s="20" t="n">
        <v>22.59041445</v>
      </c>
    </row>
    <row r="26" spans="1:18">
      <c r="A26" s="15" t="s">
        <v>501</v>
      </c>
      <c r="B26" s="17" t="n">
        <v>4869</v>
      </c>
      <c r="C26" s="18">
        <f>(32.0/B26*100)</f>
        <v/>
      </c>
      <c r="D26" s="19" t="n">
        <v>4837</v>
      </c>
      <c r="E26" s="18" t="n">
        <v>483.97388431</v>
      </c>
      <c r="F26" s="20" t="n">
        <v>1.95623886</v>
      </c>
      <c r="G26" s="18" t="n">
        <v>477.50789481</v>
      </c>
      <c r="H26" s="20" t="n">
        <v>3.66935108</v>
      </c>
      <c r="I26" s="18" t="s">
        <v>481</v>
      </c>
      <c r="J26" s="20" t="s">
        <v>481</v>
      </c>
      <c r="K26" s="18" t="s">
        <v>481</v>
      </c>
      <c r="L26" s="20" t="s">
        <v>481</v>
      </c>
      <c r="M26" s="18" t="s">
        <v>481</v>
      </c>
      <c r="N26" s="20" t="s">
        <v>481</v>
      </c>
      <c r="O26" s="18" t="s">
        <v>481</v>
      </c>
      <c r="P26" s="20" t="s">
        <v>481</v>
      </c>
      <c r="Q26" s="18" t="n">
        <v>447.22584258</v>
      </c>
      <c r="R26" s="20" t="n">
        <v>16.88790481</v>
      </c>
    </row>
    <row r="27" spans="1:18">
      <c r="A27" s="15" t="s">
        <v>502</v>
      </c>
      <c r="B27" s="17" t="n">
        <v>5299</v>
      </c>
      <c r="C27" s="18">
        <f>(17.0/B27*100)</f>
        <v/>
      </c>
      <c r="D27" s="19" t="n">
        <v>5282</v>
      </c>
      <c r="E27" s="18" t="n">
        <v>490.4627243</v>
      </c>
      <c r="F27" s="20" t="n">
        <v>1.42591725</v>
      </c>
      <c r="G27" s="18" t="n">
        <v>444.7562343</v>
      </c>
      <c r="H27" s="20" t="n">
        <v>4.64911653</v>
      </c>
      <c r="I27" s="18" t="s">
        <v>481</v>
      </c>
      <c r="J27" s="20" t="s">
        <v>481</v>
      </c>
      <c r="K27" s="18" t="s">
        <v>481</v>
      </c>
      <c r="L27" s="20" t="s">
        <v>481</v>
      </c>
      <c r="M27" s="18" t="s">
        <v>481</v>
      </c>
      <c r="N27" s="20" t="s">
        <v>481</v>
      </c>
      <c r="O27" s="18" t="s">
        <v>481</v>
      </c>
      <c r="P27" s="20" t="s">
        <v>481</v>
      </c>
      <c r="Q27" s="18" t="n">
        <v>437.85404936</v>
      </c>
      <c r="R27" s="20" t="n">
        <v>19.42942999</v>
      </c>
    </row>
    <row r="28" spans="1:18">
      <c r="A28" s="15" t="s">
        <v>503</v>
      </c>
      <c r="B28" s="17" t="n">
        <v>7568</v>
      </c>
      <c r="C28" s="18">
        <f>(51.0/B28*100)</f>
        <v/>
      </c>
      <c r="D28" s="19" t="n">
        <v>7517</v>
      </c>
      <c r="E28" s="18" t="n">
        <v>411.63614632</v>
      </c>
      <c r="F28" s="20" t="n">
        <v>2.87188873</v>
      </c>
      <c r="G28" s="18" t="n">
        <v>407.1777434</v>
      </c>
      <c r="H28" s="20" t="n">
        <v>2.18775039</v>
      </c>
      <c r="I28" s="18" t="s">
        <v>481</v>
      </c>
      <c r="J28" s="20" t="s">
        <v>481</v>
      </c>
      <c r="K28" s="18" t="s">
        <v>481</v>
      </c>
      <c r="L28" s="20" t="s">
        <v>481</v>
      </c>
      <c r="M28" s="18" t="s">
        <v>481</v>
      </c>
      <c r="N28" s="20" t="s">
        <v>481</v>
      </c>
      <c r="O28" s="18" t="s">
        <v>481</v>
      </c>
      <c r="P28" s="20" t="s">
        <v>481</v>
      </c>
      <c r="Q28" s="18" t="n">
        <v>328.73911535</v>
      </c>
      <c r="R28" s="20" t="n">
        <v>14.32471431</v>
      </c>
    </row>
    <row r="29" spans="1:18">
      <c r="A29" s="15" t="s">
        <v>504</v>
      </c>
      <c r="B29" s="17" t="n">
        <v>5385</v>
      </c>
      <c r="C29" s="18">
        <f>(30.0/B29*100)</f>
        <v/>
      </c>
      <c r="D29" s="19" t="n">
        <v>5355</v>
      </c>
      <c r="E29" s="18" t="n">
        <v>513.26419492</v>
      </c>
      <c r="F29" s="20" t="n">
        <v>2.16713921</v>
      </c>
      <c r="G29" s="18" t="n">
        <v>495.41319871</v>
      </c>
      <c r="H29" s="20" t="n">
        <v>12.47482053</v>
      </c>
      <c r="I29" s="18" t="s">
        <v>481</v>
      </c>
      <c r="J29" s="20" t="s">
        <v>481</v>
      </c>
      <c r="K29" s="18" t="s">
        <v>481</v>
      </c>
      <c r="L29" s="20" t="s">
        <v>481</v>
      </c>
      <c r="M29" s="18" t="s">
        <v>481</v>
      </c>
      <c r="N29" s="20" t="s">
        <v>481</v>
      </c>
      <c r="O29" s="18" t="s">
        <v>481</v>
      </c>
      <c r="P29" s="20" t="s">
        <v>481</v>
      </c>
      <c r="Q29" s="18" t="n">
        <v>433.4339056</v>
      </c>
      <c r="R29" s="20" t="n">
        <v>18.35266147</v>
      </c>
    </row>
    <row r="30" spans="1:18">
      <c r="A30" s="15" t="s">
        <v>505</v>
      </c>
      <c r="B30" s="17" t="n">
        <v>4520</v>
      </c>
      <c r="C30" s="18">
        <f>(96.0/B30*100)</f>
        <v/>
      </c>
      <c r="D30" s="19" t="n">
        <v>4424</v>
      </c>
      <c r="E30" s="18" t="n">
        <v>498.06717482</v>
      </c>
      <c r="F30" s="20" t="n">
        <v>2.3334956</v>
      </c>
      <c r="G30" s="18" t="n">
        <v>477.36198928</v>
      </c>
      <c r="H30" s="20" t="n">
        <v>5.78347619</v>
      </c>
      <c r="I30" s="18" t="s">
        <v>481</v>
      </c>
      <c r="J30" s="20" t="s">
        <v>481</v>
      </c>
      <c r="K30" s="18" t="s">
        <v>481</v>
      </c>
      <c r="L30" s="20" t="s">
        <v>481</v>
      </c>
      <c r="M30" s="18" t="s">
        <v>481</v>
      </c>
      <c r="N30" s="20" t="s">
        <v>481</v>
      </c>
      <c r="O30" s="18" t="s">
        <v>481</v>
      </c>
      <c r="P30" s="20" t="s">
        <v>481</v>
      </c>
      <c r="Q30" s="18" t="n">
        <v>439.94826965</v>
      </c>
      <c r="R30" s="20" t="n">
        <v>19.05490598</v>
      </c>
    </row>
    <row r="31" spans="1:18">
      <c r="A31" s="15" t="s">
        <v>506</v>
      </c>
      <c r="B31" s="17" t="n">
        <v>5456</v>
      </c>
      <c r="C31" s="18">
        <f>(125.0/B31*100)</f>
        <v/>
      </c>
      <c r="D31" s="19" t="n">
        <v>5331</v>
      </c>
      <c r="E31" s="18" t="n">
        <v>504.21625192</v>
      </c>
      <c r="F31" s="20" t="n">
        <v>2.24650082</v>
      </c>
      <c r="G31" s="18" t="n">
        <v>446.1202486</v>
      </c>
      <c r="H31" s="20" t="n">
        <v>10.01609221</v>
      </c>
      <c r="I31" s="18" t="s">
        <v>481</v>
      </c>
      <c r="J31" s="20" t="s">
        <v>481</v>
      </c>
      <c r="K31" s="18" t="s">
        <v>481</v>
      </c>
      <c r="L31" s="20" t="s">
        <v>481</v>
      </c>
      <c r="M31" s="18" t="s">
        <v>481</v>
      </c>
      <c r="N31" s="20" t="s">
        <v>481</v>
      </c>
      <c r="O31" s="18" t="s">
        <v>481</v>
      </c>
      <c r="P31" s="20" t="s">
        <v>481</v>
      </c>
      <c r="Q31" s="18" t="n">
        <v>471.54546134</v>
      </c>
      <c r="R31" s="20" t="n">
        <v>19.90779104</v>
      </c>
    </row>
    <row r="32" spans="1:18">
      <c r="A32" s="15" t="s">
        <v>507</v>
      </c>
      <c r="B32" s="17" t="n">
        <v>4478</v>
      </c>
      <c r="C32" s="18">
        <f>(5.0/B32*100)</f>
        <v/>
      </c>
      <c r="D32" s="19" t="n">
        <v>4473</v>
      </c>
      <c r="E32" s="18" t="n">
        <v>507.47934009</v>
      </c>
      <c r="F32" s="20" t="n">
        <v>2.52357785</v>
      </c>
      <c r="G32" s="18" t="n">
        <v>491.07978657</v>
      </c>
      <c r="H32" s="20" t="n">
        <v>4.63776097</v>
      </c>
      <c r="I32" s="18" t="s">
        <v>481</v>
      </c>
      <c r="J32" s="20" t="s">
        <v>481</v>
      </c>
      <c r="K32" s="18" t="s">
        <v>481</v>
      </c>
      <c r="L32" s="20" t="s">
        <v>481</v>
      </c>
      <c r="M32" s="18" t="s">
        <v>481</v>
      </c>
      <c r="N32" s="20" t="s">
        <v>481</v>
      </c>
      <c r="O32" s="18" t="s">
        <v>481</v>
      </c>
      <c r="P32" s="20" t="s">
        <v>481</v>
      </c>
      <c r="Q32" s="18" t="n">
        <v>429.18410248</v>
      </c>
      <c r="R32" s="20" t="n">
        <v>23.31113252</v>
      </c>
    </row>
    <row r="33" spans="1:18">
      <c r="A33" s="15" t="s">
        <v>508</v>
      </c>
      <c r="B33" s="17" t="n">
        <v>7325</v>
      </c>
      <c r="C33" s="18">
        <f>(74.0/B33*100)</f>
        <v/>
      </c>
      <c r="D33" s="19" t="n">
        <v>7251</v>
      </c>
      <c r="E33" s="18" t="n">
        <v>495.35946204</v>
      </c>
      <c r="F33" s="20" t="n">
        <v>2.49982766</v>
      </c>
      <c r="G33" s="18" t="n">
        <v>481.62923909</v>
      </c>
      <c r="H33" s="20" t="n">
        <v>4.07308362</v>
      </c>
      <c r="I33" s="18" t="s">
        <v>481</v>
      </c>
      <c r="J33" s="20" t="s">
        <v>481</v>
      </c>
      <c r="K33" s="18" t="s">
        <v>481</v>
      </c>
      <c r="L33" s="20" t="s">
        <v>481</v>
      </c>
      <c r="M33" s="18" t="s">
        <v>481</v>
      </c>
      <c r="N33" s="20" t="s">
        <v>481</v>
      </c>
      <c r="O33" s="18" t="s">
        <v>481</v>
      </c>
      <c r="P33" s="20" t="s">
        <v>481</v>
      </c>
      <c r="Q33" s="18" t="n">
        <v>410.61422142</v>
      </c>
      <c r="R33" s="20" t="n">
        <v>22.04637236</v>
      </c>
    </row>
    <row r="34" spans="1:18">
      <c r="A34" s="15" t="s">
        <v>509</v>
      </c>
      <c r="B34" s="17" t="n">
        <v>6350</v>
      </c>
      <c r="C34" s="18">
        <f>(65.0/B34*100)</f>
        <v/>
      </c>
      <c r="D34" s="19" t="n">
        <v>6285</v>
      </c>
      <c r="E34" s="18" t="n">
        <v>480.03288465</v>
      </c>
      <c r="F34" s="20" t="n">
        <v>2.68319281</v>
      </c>
      <c r="G34" s="18" t="n">
        <v>469.33248841</v>
      </c>
      <c r="H34" s="20" t="n">
        <v>3.99768775</v>
      </c>
      <c r="I34" s="18" t="s">
        <v>481</v>
      </c>
      <c r="J34" s="20" t="s">
        <v>481</v>
      </c>
      <c r="K34" s="18" t="s">
        <v>481</v>
      </c>
      <c r="L34" s="20" t="s">
        <v>481</v>
      </c>
      <c r="M34" s="18" t="s">
        <v>481</v>
      </c>
      <c r="N34" s="20" t="s">
        <v>481</v>
      </c>
      <c r="O34" s="18" t="s">
        <v>481</v>
      </c>
      <c r="P34" s="20" t="s">
        <v>481</v>
      </c>
      <c r="Q34" s="18" t="n">
        <v>326.67264004</v>
      </c>
      <c r="R34" s="20" t="n">
        <v>17.18242717</v>
      </c>
    </row>
    <row r="35" spans="1:18">
      <c r="A35" s="15" t="s">
        <v>510</v>
      </c>
      <c r="B35" s="17" t="n">
        <v>6406</v>
      </c>
      <c r="C35" s="18">
        <f>(36.0/B35*100)</f>
        <v/>
      </c>
      <c r="D35" s="19" t="n">
        <v>6370</v>
      </c>
      <c r="E35" s="18" t="n">
        <v>510.35698445</v>
      </c>
      <c r="F35" s="20" t="n">
        <v>1.38254011</v>
      </c>
      <c r="G35" s="18" t="n">
        <v>516.37285062</v>
      </c>
      <c r="H35" s="20" t="n">
        <v>7.10265304</v>
      </c>
      <c r="I35" s="18" t="s">
        <v>481</v>
      </c>
      <c r="J35" s="20" t="s">
        <v>481</v>
      </c>
      <c r="K35" s="18" t="s">
        <v>481</v>
      </c>
      <c r="L35" s="20" t="s">
        <v>481</v>
      </c>
      <c r="M35" s="18" t="s">
        <v>481</v>
      </c>
      <c r="N35" s="20" t="s">
        <v>481</v>
      </c>
      <c r="O35" s="18" t="s">
        <v>481</v>
      </c>
      <c r="P35" s="20" t="s">
        <v>481</v>
      </c>
      <c r="Q35" s="18" t="n">
        <v>452.56761881</v>
      </c>
      <c r="R35" s="20" t="n">
        <v>14.97057221</v>
      </c>
    </row>
    <row r="36" spans="1:18">
      <c r="A36" s="15" t="s">
        <v>511</v>
      </c>
      <c r="B36" s="17" t="n">
        <v>6736</v>
      </c>
      <c r="C36" s="18">
        <f>(26.0/B36*100)</f>
        <v/>
      </c>
      <c r="D36" s="19" t="n">
        <v>6710</v>
      </c>
      <c r="E36" s="18" t="n">
        <v>486.58375279</v>
      </c>
      <c r="F36" s="20" t="n">
        <v>2.14265976</v>
      </c>
      <c r="G36" s="18" t="n">
        <v>481.84877449</v>
      </c>
      <c r="H36" s="20" t="n">
        <v>4.74642618</v>
      </c>
      <c r="I36" s="18" t="s">
        <v>481</v>
      </c>
      <c r="J36" s="20" t="s">
        <v>481</v>
      </c>
      <c r="K36" s="18" t="s">
        <v>481</v>
      </c>
      <c r="L36" s="20" t="s">
        <v>481</v>
      </c>
      <c r="M36" s="18" t="s">
        <v>481</v>
      </c>
      <c r="N36" s="20" t="s">
        <v>481</v>
      </c>
      <c r="O36" s="18" t="s">
        <v>481</v>
      </c>
      <c r="P36" s="20" t="s">
        <v>481</v>
      </c>
      <c r="Q36" s="18" t="n">
        <v>445.30299223</v>
      </c>
      <c r="R36" s="20" t="n">
        <v>18.7166297</v>
      </c>
    </row>
    <row r="37" spans="1:18">
      <c r="A37" s="15" t="s">
        <v>512</v>
      </c>
      <c r="B37" s="17" t="n">
        <v>5458</v>
      </c>
      <c r="C37" s="18">
        <f>(62.0/B37*100)</f>
        <v/>
      </c>
      <c r="D37" s="19" t="n">
        <v>5396</v>
      </c>
      <c r="E37" s="18" t="n">
        <v>498.02568678</v>
      </c>
      <c r="F37" s="20" t="n">
        <v>3.0826493</v>
      </c>
      <c r="G37" s="18" t="n">
        <v>434.20444302</v>
      </c>
      <c r="H37" s="20" t="n">
        <v>8.01493793</v>
      </c>
      <c r="I37" s="18" t="s">
        <v>481</v>
      </c>
      <c r="J37" s="20" t="s">
        <v>481</v>
      </c>
      <c r="K37" s="18" t="s">
        <v>481</v>
      </c>
      <c r="L37" s="20" t="s">
        <v>481</v>
      </c>
      <c r="M37" s="18" t="s">
        <v>481</v>
      </c>
      <c r="N37" s="20" t="s">
        <v>481</v>
      </c>
      <c r="O37" s="18" t="s">
        <v>481</v>
      </c>
      <c r="P37" s="20" t="s">
        <v>481</v>
      </c>
      <c r="Q37" s="18" t="n">
        <v>402.61537601</v>
      </c>
      <c r="R37" s="20" t="n">
        <v>16.36022294</v>
      </c>
    </row>
    <row r="38" spans="1:18">
      <c r="A38" s="15" t="s">
        <v>513</v>
      </c>
      <c r="B38" s="17" t="n">
        <v>5860</v>
      </c>
      <c r="C38" s="18">
        <f>(16.0/B38*100)</f>
        <v/>
      </c>
      <c r="D38" s="19" t="n">
        <v>5844</v>
      </c>
      <c r="E38" s="18" t="n">
        <v>526.12411346</v>
      </c>
      <c r="F38" s="20" t="n">
        <v>2.95998038</v>
      </c>
      <c r="G38" s="18" t="n">
        <v>482.82674107</v>
      </c>
      <c r="H38" s="20" t="n">
        <v>5.91778026</v>
      </c>
      <c r="I38" s="18" t="s">
        <v>481</v>
      </c>
      <c r="J38" s="20" t="s">
        <v>481</v>
      </c>
      <c r="K38" s="18" t="s">
        <v>481</v>
      </c>
      <c r="L38" s="20" t="s">
        <v>481</v>
      </c>
      <c r="M38" s="18" t="s">
        <v>481</v>
      </c>
      <c r="N38" s="20" t="s">
        <v>481</v>
      </c>
      <c r="O38" s="18" t="s">
        <v>481</v>
      </c>
      <c r="P38" s="20" t="s">
        <v>481</v>
      </c>
      <c r="Q38" s="18" t="n">
        <v>421.99077573</v>
      </c>
      <c r="R38" s="20" t="n">
        <v>15.70929734</v>
      </c>
    </row>
    <row r="39" spans="1:18">
      <c r="A39" s="15" t="s">
        <v>514</v>
      </c>
      <c r="B39" s="17" t="n">
        <v>5895</v>
      </c>
      <c r="C39" s="18">
        <f>(30.0/B39*100)</f>
        <v/>
      </c>
      <c r="D39" s="19" t="n">
        <v>5865</v>
      </c>
      <c r="E39" s="18" t="n">
        <v>429.7736984</v>
      </c>
      <c r="F39" s="20" t="n">
        <v>4.32838005</v>
      </c>
      <c r="G39" s="18" t="n">
        <v>402.46853357</v>
      </c>
      <c r="H39" s="20" t="n">
        <v>4.63524263</v>
      </c>
      <c r="I39" s="18" t="s">
        <v>481</v>
      </c>
      <c r="J39" s="20" t="s">
        <v>481</v>
      </c>
      <c r="K39" s="18" t="s">
        <v>481</v>
      </c>
      <c r="L39" s="20" t="s">
        <v>481</v>
      </c>
      <c r="M39" s="18" t="s">
        <v>481</v>
      </c>
      <c r="N39" s="20" t="s">
        <v>481</v>
      </c>
      <c r="O39" s="18" t="s">
        <v>481</v>
      </c>
      <c r="P39" s="20" t="s">
        <v>481</v>
      </c>
      <c r="Q39" s="18" t="n">
        <v>342.875732</v>
      </c>
      <c r="R39" s="20" t="n">
        <v>14.08965651</v>
      </c>
    </row>
    <row r="40" spans="1:18">
      <c r="A40" s="15" t="s">
        <v>515</v>
      </c>
      <c r="B40" s="17" t="n">
        <v>14157</v>
      </c>
      <c r="C40" s="18">
        <f>(264.0/B40*100)</f>
        <v/>
      </c>
      <c r="D40" s="19" t="n">
        <v>13893</v>
      </c>
      <c r="E40" s="18" t="n">
        <v>497.20878378</v>
      </c>
      <c r="F40" s="20" t="n">
        <v>2.57340387</v>
      </c>
      <c r="G40" s="18" t="n">
        <v>465.90060744</v>
      </c>
      <c r="H40" s="20" t="n">
        <v>5.31265853</v>
      </c>
      <c r="I40" s="18" t="s">
        <v>481</v>
      </c>
      <c r="J40" s="20" t="s">
        <v>481</v>
      </c>
      <c r="K40" s="18" t="s">
        <v>481</v>
      </c>
      <c r="L40" s="20" t="s">
        <v>481</v>
      </c>
      <c r="M40" s="18" t="s">
        <v>481</v>
      </c>
      <c r="N40" s="20" t="s">
        <v>481</v>
      </c>
      <c r="O40" s="18" t="s">
        <v>481</v>
      </c>
      <c r="P40" s="20" t="s">
        <v>481</v>
      </c>
      <c r="Q40" s="18" t="n">
        <v>390.44844013</v>
      </c>
      <c r="R40" s="20" t="n">
        <v>12.27238345</v>
      </c>
    </row>
    <row r="41" spans="1:18">
      <c r="A41" s="15" t="s">
        <v>516</v>
      </c>
      <c r="B41" s="17" t="n">
        <v>5712</v>
      </c>
      <c r="C41" s="18">
        <f>(40.0/B41*100)</f>
        <v/>
      </c>
      <c r="D41" s="19" t="n">
        <v>5672</v>
      </c>
      <c r="E41" s="18" t="n">
        <v>473.36785095</v>
      </c>
      <c r="F41" s="20" t="n">
        <v>3.21157243</v>
      </c>
      <c r="G41" s="18" t="n">
        <v>454.95114841</v>
      </c>
      <c r="H41" s="20" t="n">
        <v>4.3070513</v>
      </c>
      <c r="I41" s="18" t="s">
        <v>481</v>
      </c>
      <c r="J41" s="20" t="s">
        <v>481</v>
      </c>
      <c r="K41" s="18" t="s">
        <v>481</v>
      </c>
      <c r="L41" s="20" t="s">
        <v>481</v>
      </c>
      <c r="M41" s="18" t="s">
        <v>481</v>
      </c>
      <c r="N41" s="20" t="s">
        <v>481</v>
      </c>
      <c r="O41" s="18" t="s">
        <v>481</v>
      </c>
      <c r="P41" s="20" t="s">
        <v>481</v>
      </c>
      <c r="Q41" s="18" t="n">
        <v>372.43885053</v>
      </c>
      <c r="R41" s="20" t="n">
        <v>17.12652859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359.7458249</v>
      </c>
      <c r="F45" s="20" t="n">
        <v>3.499238</v>
      </c>
      <c r="G45" s="18" t="n">
        <v>365.58090551</v>
      </c>
      <c r="H45" s="20" t="n">
        <v>3.31562968</v>
      </c>
      <c r="I45" s="18" t="s">
        <v>481</v>
      </c>
      <c r="J45" s="20" t="s">
        <v>481</v>
      </c>
      <c r="K45" s="18" t="s">
        <v>481</v>
      </c>
      <c r="L45" s="20" t="s">
        <v>481</v>
      </c>
      <c r="M45" s="18" t="n">
        <v>381.3346</v>
      </c>
      <c r="N45" s="20" t="n">
        <v>27.11746436</v>
      </c>
      <c r="O45" s="18" t="n">
        <v>304.70753491</v>
      </c>
      <c r="P45" s="20" t="n">
        <v>41.7886679</v>
      </c>
      <c r="Q45" s="18" t="n">
        <v>328.87170565</v>
      </c>
      <c r="R45" s="20" t="n">
        <v>5.51746389</v>
      </c>
    </row>
    <row r="46" spans="1:18">
      <c r="A46" s="15" t="s">
        <v>521</v>
      </c>
      <c r="B46" s="17" t="n">
        <v>23141</v>
      </c>
      <c r="C46" s="18">
        <f>(1129.0/B46*100)</f>
        <v/>
      </c>
      <c r="D46" s="19" t="n">
        <v>22012</v>
      </c>
      <c r="E46" s="18" t="n">
        <v>385.5439552</v>
      </c>
      <c r="F46" s="20" t="n">
        <v>3.20499571</v>
      </c>
      <c r="G46" s="18" t="n">
        <v>363.64549859</v>
      </c>
      <c r="H46" s="20" t="n">
        <v>2.93412419</v>
      </c>
      <c r="I46" s="18" t="s">
        <v>481</v>
      </c>
      <c r="J46" s="20" t="s">
        <v>481</v>
      </c>
      <c r="K46" s="18" t="s">
        <v>481</v>
      </c>
      <c r="L46" s="20" t="s">
        <v>481</v>
      </c>
      <c r="M46" s="18" t="s">
        <v>481</v>
      </c>
      <c r="N46" s="20" t="s">
        <v>481</v>
      </c>
      <c r="O46" s="18" t="s">
        <v>481</v>
      </c>
      <c r="P46" s="20" t="s">
        <v>481</v>
      </c>
      <c r="Q46" s="18" t="n">
        <v>317.39300255</v>
      </c>
      <c r="R46" s="20" t="n">
        <v>5.69463608</v>
      </c>
    </row>
    <row r="47" spans="1:18">
      <c r="A47" s="15" t="s">
        <v>522</v>
      </c>
      <c r="B47" s="17" t="n">
        <v>5928</v>
      </c>
      <c r="C47" s="18">
        <f>(70.0/B47*100)</f>
        <v/>
      </c>
      <c r="D47" s="19" t="n">
        <v>5858</v>
      </c>
      <c r="E47" s="18" t="n">
        <v>442.63250846</v>
      </c>
      <c r="F47" s="20" t="n">
        <v>3.79823206</v>
      </c>
      <c r="G47" s="18" t="n">
        <v>459.22758078</v>
      </c>
      <c r="H47" s="20" t="n">
        <v>5.93428948</v>
      </c>
      <c r="I47" s="18" t="s">
        <v>481</v>
      </c>
      <c r="J47" s="20" t="s">
        <v>481</v>
      </c>
      <c r="K47" s="18" t="s">
        <v>481</v>
      </c>
      <c r="L47" s="20" t="s">
        <v>481</v>
      </c>
      <c r="M47" s="18" t="s">
        <v>481</v>
      </c>
      <c r="N47" s="20" t="s">
        <v>481</v>
      </c>
      <c r="O47" s="18" t="s">
        <v>481</v>
      </c>
      <c r="P47" s="20" t="s">
        <v>481</v>
      </c>
      <c r="Q47" s="18" t="n">
        <v>347.09922742</v>
      </c>
      <c r="R47" s="20" t="n">
        <v>11.63055884</v>
      </c>
    </row>
    <row r="48" spans="1:18">
      <c r="A48" s="15" t="s">
        <v>523</v>
      </c>
      <c r="B48" s="17" t="n">
        <v>9841</v>
      </c>
      <c r="C48" s="18">
        <f>(7.0/B48*100)</f>
        <v/>
      </c>
      <c r="D48" s="19" t="n">
        <v>9834</v>
      </c>
      <c r="E48" s="18" t="n">
        <v>536.1607526</v>
      </c>
      <c r="F48" s="20" t="n">
        <v>4.96714992</v>
      </c>
      <c r="G48" s="18" t="n">
        <v>495.67188115</v>
      </c>
      <c r="H48" s="20" t="n">
        <v>6.43783643</v>
      </c>
      <c r="I48" s="18" t="s">
        <v>481</v>
      </c>
      <c r="J48" s="20" t="s">
        <v>481</v>
      </c>
      <c r="K48" s="18" t="s">
        <v>481</v>
      </c>
      <c r="L48" s="20" t="s">
        <v>481</v>
      </c>
      <c r="M48" s="18" t="s">
        <v>481</v>
      </c>
      <c r="N48" s="20" t="s">
        <v>481</v>
      </c>
      <c r="O48" s="18" t="s">
        <v>481</v>
      </c>
      <c r="P48" s="20" t="s">
        <v>481</v>
      </c>
      <c r="Q48" s="18" t="n">
        <v>477.77817715</v>
      </c>
      <c r="R48" s="20" t="n">
        <v>34.93240204</v>
      </c>
    </row>
    <row r="49" spans="1:18">
      <c r="A49" s="15" t="s">
        <v>524</v>
      </c>
      <c r="B49" s="17" t="n">
        <v>6349</v>
      </c>
      <c r="C49" s="18">
        <f>(56.0/B49*100)</f>
        <v/>
      </c>
      <c r="D49" s="19" t="n">
        <v>6293</v>
      </c>
      <c r="E49" s="18" t="n">
        <v>416.6120007</v>
      </c>
      <c r="F49" s="20" t="n">
        <v>3.45502286</v>
      </c>
      <c r="G49" s="18" t="n">
        <v>402.12491947</v>
      </c>
      <c r="H49" s="20" t="n">
        <v>3.19301795</v>
      </c>
      <c r="I49" s="18" t="s">
        <v>481</v>
      </c>
      <c r="J49" s="20" t="s">
        <v>481</v>
      </c>
      <c r="K49" s="18" t="s">
        <v>481</v>
      </c>
      <c r="L49" s="20" t="s">
        <v>481</v>
      </c>
      <c r="M49" s="18" t="s">
        <v>481</v>
      </c>
      <c r="N49" s="20" t="s">
        <v>481</v>
      </c>
      <c r="O49" s="18" t="s">
        <v>481</v>
      </c>
      <c r="P49" s="20" t="s">
        <v>481</v>
      </c>
      <c r="Q49" s="18" t="n">
        <v>359.14281532</v>
      </c>
      <c r="R49" s="20" t="n">
        <v>13.15954772</v>
      </c>
    </row>
    <row r="50" spans="1:18">
      <c r="A50" s="15" t="s">
        <v>525</v>
      </c>
      <c r="B50" s="17" t="n">
        <v>11795</v>
      </c>
      <c r="C50" s="18">
        <f>(218.0/B50*100)</f>
        <v/>
      </c>
      <c r="D50" s="19" t="n">
        <v>11577</v>
      </c>
      <c r="E50" s="18" t="n">
        <v>395.26125424</v>
      </c>
      <c r="F50" s="20" t="n">
        <v>2.73281857</v>
      </c>
      <c r="G50" s="18" t="n">
        <v>381.26061657</v>
      </c>
      <c r="H50" s="20" t="n">
        <v>2.58572217</v>
      </c>
      <c r="I50" s="18" t="s">
        <v>481</v>
      </c>
      <c r="J50" s="20" t="s">
        <v>481</v>
      </c>
      <c r="K50" s="18" t="s">
        <v>481</v>
      </c>
      <c r="L50" s="20" t="s">
        <v>481</v>
      </c>
      <c r="M50" s="18" t="s">
        <v>481</v>
      </c>
      <c r="N50" s="20" t="s">
        <v>481</v>
      </c>
      <c r="O50" s="18" t="s">
        <v>481</v>
      </c>
      <c r="P50" s="20" t="s">
        <v>481</v>
      </c>
      <c r="Q50" s="18" t="n">
        <v>324.45445044</v>
      </c>
      <c r="R50" s="20" t="n">
        <v>10.41901043</v>
      </c>
    </row>
    <row r="51" spans="1:18">
      <c r="A51" s="15" t="s">
        <v>526</v>
      </c>
      <c r="B51" s="17" t="n">
        <v>6866</v>
      </c>
      <c r="C51" s="18">
        <f>(116.0/B51*100)</f>
        <v/>
      </c>
      <c r="D51" s="19" t="n">
        <v>6750</v>
      </c>
      <c r="E51" s="18" t="n">
        <v>405.00585883</v>
      </c>
      <c r="F51" s="20" t="n">
        <v>2.74465336</v>
      </c>
      <c r="G51" s="18" t="n">
        <v>391.81339645</v>
      </c>
      <c r="H51" s="20" t="n">
        <v>2.79778909</v>
      </c>
      <c r="I51" s="18" t="s">
        <v>481</v>
      </c>
      <c r="J51" s="20" t="s">
        <v>481</v>
      </c>
      <c r="K51" s="18" t="s">
        <v>481</v>
      </c>
      <c r="L51" s="20" t="s">
        <v>481</v>
      </c>
      <c r="M51" s="18" t="s">
        <v>481</v>
      </c>
      <c r="N51" s="20" t="s">
        <v>481</v>
      </c>
      <c r="O51" s="18" t="s">
        <v>481</v>
      </c>
      <c r="P51" s="20" t="s">
        <v>481</v>
      </c>
      <c r="Q51" s="18" t="n">
        <v>360.99673743</v>
      </c>
      <c r="R51" s="20" t="n">
        <v>10.70323648</v>
      </c>
    </row>
    <row r="52" spans="1:18">
      <c r="A52" s="15" t="s">
        <v>527</v>
      </c>
      <c r="B52" s="17" t="n">
        <v>5809</v>
      </c>
      <c r="C52" s="18">
        <f>(71.0/B52*100)</f>
        <v/>
      </c>
      <c r="D52" s="19" t="n">
        <v>5738</v>
      </c>
      <c r="E52" s="18" t="n">
        <v>463.46374066</v>
      </c>
      <c r="F52" s="20" t="n">
        <v>2.99312277</v>
      </c>
      <c r="G52" s="18" t="n">
        <v>470.54777198</v>
      </c>
      <c r="H52" s="20" t="n">
        <v>3.37101406</v>
      </c>
      <c r="I52" s="18" t="s">
        <v>481</v>
      </c>
      <c r="J52" s="20" t="s">
        <v>481</v>
      </c>
      <c r="K52" s="18" t="s">
        <v>481</v>
      </c>
      <c r="L52" s="20" t="s">
        <v>481</v>
      </c>
      <c r="M52" s="18" t="s">
        <v>481</v>
      </c>
      <c r="N52" s="20" t="s">
        <v>481</v>
      </c>
      <c r="O52" s="18" t="s">
        <v>481</v>
      </c>
      <c r="P52" s="20" t="s">
        <v>481</v>
      </c>
      <c r="Q52" s="18" t="n">
        <v>401.30430611</v>
      </c>
      <c r="R52" s="20" t="n">
        <v>11.41721003</v>
      </c>
    </row>
    <row r="53" spans="1:18">
      <c r="A53" s="15" t="s">
        <v>528</v>
      </c>
      <c r="B53" s="17" t="n">
        <v>5571</v>
      </c>
      <c r="C53" s="18">
        <f>(84.0/B53*100)</f>
        <v/>
      </c>
      <c r="D53" s="19" t="n">
        <v>5487</v>
      </c>
      <c r="E53" s="18" t="n">
        <v>441.39991285</v>
      </c>
      <c r="F53" s="20" t="n">
        <v>1.88955323</v>
      </c>
      <c r="G53" s="18" t="n">
        <v>423.10076992</v>
      </c>
      <c r="H53" s="20" t="n">
        <v>4.25590475</v>
      </c>
      <c r="I53" s="18" t="s">
        <v>481</v>
      </c>
      <c r="J53" s="20" t="s">
        <v>481</v>
      </c>
      <c r="K53" s="18" t="s">
        <v>481</v>
      </c>
      <c r="L53" s="20" t="s">
        <v>481</v>
      </c>
      <c r="M53" s="18" t="s">
        <v>481</v>
      </c>
      <c r="N53" s="20" t="s">
        <v>481</v>
      </c>
      <c r="O53" s="18" t="s">
        <v>481</v>
      </c>
      <c r="P53" s="20" t="s">
        <v>481</v>
      </c>
      <c r="Q53" s="18" t="n">
        <v>354.44886741</v>
      </c>
      <c r="R53" s="20" t="n">
        <v>12.60350938</v>
      </c>
    </row>
    <row r="54" spans="1:18">
      <c r="A54" s="15" t="s">
        <v>529</v>
      </c>
      <c r="B54" s="17" t="n">
        <v>4740</v>
      </c>
      <c r="C54" s="18">
        <f>(38.0/B54*100)</f>
        <v/>
      </c>
      <c r="D54" s="19" t="n">
        <v>4702</v>
      </c>
      <c r="E54" s="18" t="n">
        <v>329.781422</v>
      </c>
      <c r="F54" s="20" t="n">
        <v>2.86758442</v>
      </c>
      <c r="G54" s="18" t="n">
        <v>332.69620887</v>
      </c>
      <c r="H54" s="20" t="n">
        <v>4.00702589</v>
      </c>
      <c r="I54" s="18" t="s">
        <v>481</v>
      </c>
      <c r="J54" s="20" t="s">
        <v>481</v>
      </c>
      <c r="K54" s="18" t="s">
        <v>481</v>
      </c>
      <c r="L54" s="20" t="s">
        <v>481</v>
      </c>
      <c r="M54" s="18" t="s">
        <v>481</v>
      </c>
      <c r="N54" s="20" t="s">
        <v>481</v>
      </c>
      <c r="O54" s="18" t="s">
        <v>481</v>
      </c>
      <c r="P54" s="20" t="s">
        <v>481</v>
      </c>
      <c r="Q54" s="18" t="n">
        <v>278.91721634</v>
      </c>
      <c r="R54" s="20" t="n">
        <v>5.03105044</v>
      </c>
    </row>
    <row r="55" spans="1:18">
      <c r="A55" s="15" t="s">
        <v>530</v>
      </c>
      <c r="B55" s="17" t="n">
        <v>5316</v>
      </c>
      <c r="C55" s="18">
        <f>(22.0/B55*100)</f>
        <v/>
      </c>
      <c r="D55" s="19" t="n">
        <v>5294</v>
      </c>
      <c r="E55" s="18" t="n">
        <v>405.77597658</v>
      </c>
      <c r="F55" s="20" t="n">
        <v>2.64347541</v>
      </c>
      <c r="G55" s="18" t="n">
        <v>407.94828348</v>
      </c>
      <c r="H55" s="20" t="n">
        <v>4.89894877</v>
      </c>
      <c r="I55" s="18" t="s">
        <v>481</v>
      </c>
      <c r="J55" s="20" t="s">
        <v>481</v>
      </c>
      <c r="K55" s="18" t="s">
        <v>481</v>
      </c>
      <c r="L55" s="20" t="s">
        <v>481</v>
      </c>
      <c r="M55" s="18" t="n">
        <v>402.2497</v>
      </c>
      <c r="N55" s="20" t="n">
        <v>27.58568418</v>
      </c>
      <c r="O55" s="18" t="n">
        <v>265.66732007</v>
      </c>
      <c r="P55" s="20" t="n">
        <v>40.45302367</v>
      </c>
      <c r="Q55" s="18" t="n">
        <v>319.63673837</v>
      </c>
      <c r="R55" s="20" t="n">
        <v>12.10136188</v>
      </c>
    </row>
    <row r="56" spans="1:18">
      <c r="A56" s="15" t="s">
        <v>531</v>
      </c>
      <c r="B56" s="17" t="n">
        <v>5359</v>
      </c>
      <c r="C56" s="18">
        <f>(76.0/B56*100)</f>
        <v/>
      </c>
      <c r="D56" s="19" t="n">
        <v>5283</v>
      </c>
      <c r="E56" s="18" t="n">
        <v>550.41347173</v>
      </c>
      <c r="F56" s="20" t="n">
        <v>3.06686783</v>
      </c>
      <c r="G56" s="18" t="n">
        <v>541.98425286</v>
      </c>
      <c r="H56" s="20" t="n">
        <v>3.94744531</v>
      </c>
      <c r="I56" s="18" t="s">
        <v>481</v>
      </c>
      <c r="J56" s="20" t="s">
        <v>481</v>
      </c>
      <c r="K56" s="18" t="s">
        <v>481</v>
      </c>
      <c r="L56" s="20" t="s">
        <v>481</v>
      </c>
      <c r="M56" s="18" t="s">
        <v>481</v>
      </c>
      <c r="N56" s="20" t="s">
        <v>481</v>
      </c>
      <c r="O56" s="18" t="s">
        <v>481</v>
      </c>
      <c r="P56" s="20" t="s">
        <v>481</v>
      </c>
      <c r="Q56" s="18" t="n">
        <v>475.0756318</v>
      </c>
      <c r="R56" s="20" t="n">
        <v>21.2371949</v>
      </c>
    </row>
    <row r="57" spans="1:18">
      <c r="A57" s="15" t="s">
        <v>532</v>
      </c>
      <c r="B57" s="17" t="n">
        <v>6513</v>
      </c>
      <c r="C57" s="18">
        <f>(0.0/B57*100)</f>
        <v/>
      </c>
      <c r="D57" s="19" t="n">
        <v>6513</v>
      </c>
      <c r="E57" s="18" t="n">
        <v>392.57961349</v>
      </c>
      <c r="F57" s="20" t="n">
        <v>3.12588519</v>
      </c>
      <c r="G57" s="18" t="n">
        <v>368.86661161</v>
      </c>
      <c r="H57" s="20" t="n">
        <v>4.08240632</v>
      </c>
      <c r="I57" s="18" t="s">
        <v>481</v>
      </c>
      <c r="J57" s="20" t="s">
        <v>481</v>
      </c>
      <c r="K57" s="18" t="s">
        <v>481</v>
      </c>
      <c r="L57" s="20" t="s">
        <v>481</v>
      </c>
      <c r="M57" s="18" t="s">
        <v>481</v>
      </c>
      <c r="N57" s="20" t="s">
        <v>481</v>
      </c>
      <c r="O57" s="18" t="n">
        <v>325.6173</v>
      </c>
      <c r="P57" s="20" t="n">
        <v>43.03961183</v>
      </c>
      <c r="Q57" s="18" t="n">
        <v>304.47321991</v>
      </c>
      <c r="R57" s="20" t="n">
        <v>13.69012027</v>
      </c>
    </row>
    <row r="58" spans="1:18">
      <c r="A58" s="15" t="s">
        <v>533</v>
      </c>
      <c r="B58" s="17" t="n">
        <v>7267</v>
      </c>
      <c r="C58" s="18">
        <f>(10.0/B58*100)</f>
        <v/>
      </c>
      <c r="D58" s="19" t="n">
        <v>7257</v>
      </c>
      <c r="E58" s="18" t="n">
        <v>386.22596395</v>
      </c>
      <c r="F58" s="20" t="n">
        <v>2.83883137</v>
      </c>
      <c r="G58" s="18" t="n">
        <v>376.4248856</v>
      </c>
      <c r="H58" s="20" t="n">
        <v>3.48072041</v>
      </c>
      <c r="I58" s="18" t="s">
        <v>481</v>
      </c>
      <c r="J58" s="20" t="s">
        <v>481</v>
      </c>
      <c r="K58" s="18" t="s">
        <v>481</v>
      </c>
      <c r="L58" s="20" t="s">
        <v>481</v>
      </c>
      <c r="M58" s="18" t="s">
        <v>481</v>
      </c>
      <c r="N58" s="20" t="s">
        <v>481</v>
      </c>
      <c r="O58" s="18" t="n">
        <v>254.7081944</v>
      </c>
      <c r="P58" s="20" t="n">
        <v>18.388726</v>
      </c>
      <c r="Q58" s="18" t="n">
        <v>302.07449118</v>
      </c>
      <c r="R58" s="20" t="n">
        <v>13.30584561</v>
      </c>
    </row>
    <row r="59" spans="1:18">
      <c r="A59" s="15" t="s">
        <v>534</v>
      </c>
      <c r="B59" s="17" t="n">
        <v>4826</v>
      </c>
      <c r="C59" s="18">
        <f>(26.0/B59*100)</f>
        <v/>
      </c>
      <c r="D59" s="19" t="n">
        <v>4800</v>
      </c>
      <c r="E59" s="18" t="n">
        <v>363.04221618</v>
      </c>
      <c r="F59" s="20" t="n">
        <v>1.74175238</v>
      </c>
      <c r="G59" s="18" t="n">
        <v>373.81413969</v>
      </c>
      <c r="H59" s="20" t="n">
        <v>6.3663827</v>
      </c>
      <c r="I59" s="18" t="s">
        <v>481</v>
      </c>
      <c r="J59" s="20" t="s">
        <v>481</v>
      </c>
      <c r="K59" s="18" t="s">
        <v>481</v>
      </c>
      <c r="L59" s="20" t="s">
        <v>481</v>
      </c>
      <c r="M59" s="18" t="s">
        <v>481</v>
      </c>
      <c r="N59" s="20" t="s">
        <v>481</v>
      </c>
      <c r="O59" s="18" t="n">
        <v>306.60674567</v>
      </c>
      <c r="P59" s="20" t="n">
        <v>23.77282185</v>
      </c>
      <c r="Q59" s="18" t="n">
        <v>286.62356306</v>
      </c>
      <c r="R59" s="20" t="n">
        <v>7.9062369</v>
      </c>
    </row>
    <row r="60" spans="1:18">
      <c r="A60" s="15" t="s">
        <v>535</v>
      </c>
      <c r="B60" s="17" t="n">
        <v>4546</v>
      </c>
      <c r="C60" s="18">
        <f>(15.0/B60*100)</f>
        <v/>
      </c>
      <c r="D60" s="19" t="n">
        <v>4531</v>
      </c>
      <c r="E60" s="18" t="n">
        <v>396.01824209</v>
      </c>
      <c r="F60" s="20" t="n">
        <v>4.82840869</v>
      </c>
      <c r="G60" s="18" t="n">
        <v>400.68495437</v>
      </c>
      <c r="H60" s="20" t="n">
        <v>3.72751736</v>
      </c>
      <c r="I60" s="18" t="s">
        <v>481</v>
      </c>
      <c r="J60" s="20" t="s">
        <v>481</v>
      </c>
      <c r="K60" s="18" t="s">
        <v>481</v>
      </c>
      <c r="L60" s="20" t="s">
        <v>481</v>
      </c>
      <c r="M60" s="18" t="s">
        <v>481</v>
      </c>
      <c r="N60" s="20" t="s">
        <v>481</v>
      </c>
      <c r="O60" s="18" t="n">
        <v>300.54039381</v>
      </c>
      <c r="P60" s="20" t="n">
        <v>31.74818331</v>
      </c>
      <c r="Q60" s="18" t="n">
        <v>320.53600413</v>
      </c>
      <c r="R60" s="20" t="n">
        <v>11.09079363</v>
      </c>
    </row>
    <row r="61" spans="1:18">
      <c r="A61" s="15" t="s">
        <v>536</v>
      </c>
      <c r="B61" s="17" t="n">
        <v>6525</v>
      </c>
      <c r="C61" s="18">
        <f>(135.0/B61*100)</f>
        <v/>
      </c>
      <c r="D61" s="19" t="n">
        <v>6390</v>
      </c>
      <c r="E61" s="18" t="n">
        <v>480.01138975</v>
      </c>
      <c r="F61" s="20" t="n">
        <v>2.36464786</v>
      </c>
      <c r="G61" s="18" t="n">
        <v>474.55171129</v>
      </c>
      <c r="H61" s="20" t="n">
        <v>5.22221594</v>
      </c>
      <c r="I61" s="18" t="s">
        <v>481</v>
      </c>
      <c r="J61" s="20" t="s">
        <v>481</v>
      </c>
      <c r="K61" s="18" t="s">
        <v>481</v>
      </c>
      <c r="L61" s="20" t="s">
        <v>481</v>
      </c>
      <c r="M61" s="18" t="s">
        <v>481</v>
      </c>
      <c r="N61" s="20" t="s">
        <v>481</v>
      </c>
      <c r="O61" s="18" t="s">
        <v>481</v>
      </c>
      <c r="P61" s="20" t="s">
        <v>481</v>
      </c>
      <c r="Q61" s="18" t="n">
        <v>405.50934841</v>
      </c>
      <c r="R61" s="20" t="n">
        <v>15.0681557</v>
      </c>
    </row>
    <row r="62" spans="1:18">
      <c r="A62" s="15" t="s">
        <v>537</v>
      </c>
      <c r="B62" s="17" t="n">
        <v>4476</v>
      </c>
      <c r="C62" s="18">
        <f>(3.0/B62*100)</f>
        <v/>
      </c>
      <c r="D62" s="19" t="n">
        <v>4473</v>
      </c>
      <c r="E62" s="18" t="n">
        <v>545.59368253</v>
      </c>
      <c r="F62" s="20" t="n">
        <v>1.39306721</v>
      </c>
      <c r="G62" s="18" t="n">
        <v>540.92102133</v>
      </c>
      <c r="H62" s="20" t="n">
        <v>2.41257691</v>
      </c>
      <c r="I62" s="18" t="s">
        <v>481</v>
      </c>
      <c r="J62" s="20" t="s">
        <v>481</v>
      </c>
      <c r="K62" s="18" t="s">
        <v>481</v>
      </c>
      <c r="L62" s="20" t="s">
        <v>481</v>
      </c>
      <c r="M62" s="18" t="s">
        <v>481</v>
      </c>
      <c r="N62" s="20" t="s">
        <v>481</v>
      </c>
      <c r="O62" s="18" t="s">
        <v>481</v>
      </c>
      <c r="P62" s="20" t="s">
        <v>481</v>
      </c>
      <c r="Q62" s="18" t="n">
        <v>448.93841247</v>
      </c>
      <c r="R62" s="20" t="n">
        <v>39.36840846</v>
      </c>
    </row>
    <row r="63" spans="1:18">
      <c r="A63" s="15" t="s">
        <v>538</v>
      </c>
      <c r="B63" s="17" t="n">
        <v>5324</v>
      </c>
      <c r="C63" s="18">
        <f>(13.0/B63*100)</f>
        <v/>
      </c>
      <c r="D63" s="19" t="n">
        <v>5311</v>
      </c>
      <c r="E63" s="18" t="n">
        <v>375.93564162</v>
      </c>
      <c r="F63" s="20" t="n">
        <v>1.50610802</v>
      </c>
      <c r="G63" s="18" t="n">
        <v>358.97907234</v>
      </c>
      <c r="H63" s="20" t="n">
        <v>7.99097561</v>
      </c>
      <c r="I63" s="18" t="s">
        <v>481</v>
      </c>
      <c r="J63" s="20" t="s">
        <v>481</v>
      </c>
      <c r="K63" s="18" t="s">
        <v>481</v>
      </c>
      <c r="L63" s="20" t="s">
        <v>481</v>
      </c>
      <c r="M63" s="18" t="s">
        <v>481</v>
      </c>
      <c r="N63" s="20" t="s">
        <v>481</v>
      </c>
      <c r="O63" s="18" t="n">
        <v>302.84603301</v>
      </c>
      <c r="P63" s="20" t="n">
        <v>52.88066344</v>
      </c>
      <c r="Q63" s="18" t="n">
        <v>292.05231111</v>
      </c>
      <c r="R63" s="20" t="n">
        <v>8.61044483</v>
      </c>
    </row>
    <row r="64" spans="1:18">
      <c r="A64" s="15" t="s">
        <v>539</v>
      </c>
      <c r="B64" s="17" t="n">
        <v>3634</v>
      </c>
      <c r="C64" s="18">
        <f>(3.0/B64*100)</f>
        <v/>
      </c>
      <c r="D64" s="19" t="n">
        <v>3631</v>
      </c>
      <c r="E64" s="18" t="n">
        <v>482.74235241</v>
      </c>
      <c r="F64" s="20" t="n">
        <v>1.73909127</v>
      </c>
      <c r="G64" s="18" t="n">
        <v>465.12934328</v>
      </c>
      <c r="H64" s="20" t="n">
        <v>5.44471092</v>
      </c>
      <c r="I64" s="18" t="s">
        <v>481</v>
      </c>
      <c r="J64" s="20" t="s">
        <v>481</v>
      </c>
      <c r="K64" s="18" t="s">
        <v>481</v>
      </c>
      <c r="L64" s="20" t="s">
        <v>481</v>
      </c>
      <c r="M64" s="18" t="s">
        <v>481</v>
      </c>
      <c r="N64" s="20" t="s">
        <v>481</v>
      </c>
      <c r="O64" s="18" t="n">
        <v>390.6832</v>
      </c>
      <c r="P64" s="20" t="n">
        <v>37.79263752</v>
      </c>
      <c r="Q64" s="18" t="n">
        <v>387.12957266</v>
      </c>
      <c r="R64" s="20" t="n">
        <v>23.99334317</v>
      </c>
    </row>
    <row r="65" spans="1:18">
      <c r="A65" s="15" t="s">
        <v>540</v>
      </c>
      <c r="B65" s="17" t="n">
        <v>5325</v>
      </c>
      <c r="C65" s="18">
        <f>(14.0/B65*100)</f>
        <v/>
      </c>
      <c r="D65" s="19" t="n">
        <v>5311</v>
      </c>
      <c r="E65" s="18" t="n">
        <v>424.82145262</v>
      </c>
      <c r="F65" s="20" t="n">
        <v>2.58840362</v>
      </c>
      <c r="G65" s="18" t="n">
        <v>408.74746687</v>
      </c>
      <c r="H65" s="20" t="n">
        <v>4.14791621</v>
      </c>
      <c r="I65" s="18" t="s">
        <v>481</v>
      </c>
      <c r="J65" s="20" t="s">
        <v>481</v>
      </c>
      <c r="K65" s="18" t="s">
        <v>481</v>
      </c>
      <c r="L65" s="20" t="s">
        <v>481</v>
      </c>
      <c r="M65" s="18" t="n">
        <v>331.15382874</v>
      </c>
      <c r="N65" s="20" t="n">
        <v>69.93060288</v>
      </c>
      <c r="O65" s="18" t="n">
        <v>247.9957</v>
      </c>
      <c r="P65" s="20" t="n">
        <v>61.81757172</v>
      </c>
      <c r="Q65" s="18" t="n">
        <v>338.87408407</v>
      </c>
      <c r="R65" s="20" t="n">
        <v>10.26318321</v>
      </c>
    </row>
    <row r="66" spans="1:18">
      <c r="A66" s="15" t="s">
        <v>541</v>
      </c>
      <c r="B66" s="17" t="n">
        <v>5665</v>
      </c>
      <c r="C66" s="18">
        <f>(74.0/B66*100)</f>
        <v/>
      </c>
      <c r="D66" s="19" t="n">
        <v>5591</v>
      </c>
      <c r="E66" s="18" t="n">
        <v>416.71030712</v>
      </c>
      <c r="F66" s="20" t="n">
        <v>1.48382418</v>
      </c>
      <c r="G66" s="18" t="n">
        <v>443.46805199</v>
      </c>
      <c r="H66" s="20" t="n">
        <v>5.15363426</v>
      </c>
      <c r="I66" s="18" t="s">
        <v>481</v>
      </c>
      <c r="J66" s="20" t="s">
        <v>481</v>
      </c>
      <c r="K66" s="18" t="s">
        <v>481</v>
      </c>
      <c r="L66" s="20" t="s">
        <v>481</v>
      </c>
      <c r="M66" s="18" t="s">
        <v>481</v>
      </c>
      <c r="N66" s="20" t="s">
        <v>481</v>
      </c>
      <c r="O66" s="18" t="s">
        <v>481</v>
      </c>
      <c r="P66" s="20" t="s">
        <v>481</v>
      </c>
      <c r="Q66" s="18" t="n">
        <v>374.023633</v>
      </c>
      <c r="R66" s="20" t="n">
        <v>11.13953967</v>
      </c>
    </row>
    <row r="67" spans="1:18">
      <c r="A67" s="15" t="s">
        <v>542</v>
      </c>
      <c r="B67" s="17" t="n">
        <v>6971</v>
      </c>
      <c r="C67" s="18">
        <f>(21.0/B67*100)</f>
        <v/>
      </c>
      <c r="D67" s="19" t="n">
        <v>6950</v>
      </c>
      <c r="E67" s="18" t="n">
        <v>388.26637851</v>
      </c>
      <c r="F67" s="20" t="n">
        <v>2.90413671</v>
      </c>
      <c r="G67" s="18" t="n">
        <v>386.67014048</v>
      </c>
      <c r="H67" s="20" t="n">
        <v>3.652278</v>
      </c>
      <c r="I67" s="18" t="s">
        <v>481</v>
      </c>
      <c r="J67" s="20" t="s">
        <v>481</v>
      </c>
      <c r="K67" s="18" t="s">
        <v>481</v>
      </c>
      <c r="L67" s="20" t="s">
        <v>481</v>
      </c>
      <c r="M67" s="18" t="s">
        <v>481</v>
      </c>
      <c r="N67" s="20" t="s">
        <v>481</v>
      </c>
      <c r="O67" s="18" t="s">
        <v>481</v>
      </c>
      <c r="P67" s="20" t="s">
        <v>481</v>
      </c>
      <c r="Q67" s="18" t="n">
        <v>281.89596059</v>
      </c>
      <c r="R67" s="20" t="n">
        <v>11.26975824</v>
      </c>
    </row>
    <row r="68" spans="1:18">
      <c r="A68" s="15" t="s">
        <v>543</v>
      </c>
      <c r="B68" s="17" t="n">
        <v>12083</v>
      </c>
      <c r="C68" s="18">
        <f>(27.0/B68*100)</f>
        <v/>
      </c>
      <c r="D68" s="19" t="n">
        <v>12056</v>
      </c>
      <c r="E68" s="18" t="n">
        <v>405.99535448</v>
      </c>
      <c r="F68" s="20" t="n">
        <v>1.50782008</v>
      </c>
      <c r="G68" s="18" t="n">
        <v>402.37783456</v>
      </c>
      <c r="H68" s="20" t="n">
        <v>2.34920038</v>
      </c>
      <c r="I68" s="18" t="s">
        <v>481</v>
      </c>
      <c r="J68" s="20" t="s">
        <v>481</v>
      </c>
      <c r="K68" s="18" t="s">
        <v>481</v>
      </c>
      <c r="L68" s="20" t="s">
        <v>481</v>
      </c>
      <c r="M68" s="18" t="s">
        <v>481</v>
      </c>
      <c r="N68" s="20" t="s">
        <v>481</v>
      </c>
      <c r="O68" s="18" t="s">
        <v>481</v>
      </c>
      <c r="P68" s="20" t="s">
        <v>481</v>
      </c>
      <c r="Q68" s="18" t="n">
        <v>310.53240341</v>
      </c>
      <c r="R68" s="20" t="n">
        <v>6.37654089</v>
      </c>
    </row>
    <row r="69" spans="1:18">
      <c r="A69" s="15" t="s">
        <v>544</v>
      </c>
      <c r="B69" s="17" t="n">
        <v>4876</v>
      </c>
      <c r="C69" s="18">
        <f>(0.0/B69*100)</f>
        <v/>
      </c>
      <c r="D69" s="19" t="n">
        <v>4876</v>
      </c>
      <c r="E69" s="18" t="n">
        <v>446.09299673</v>
      </c>
      <c r="F69" s="20" t="n">
        <v>3.9523907</v>
      </c>
      <c r="G69" s="18" t="n">
        <v>434.44858625</v>
      </c>
      <c r="H69" s="20" t="n">
        <v>4.94480495</v>
      </c>
      <c r="I69" s="18" t="s">
        <v>481</v>
      </c>
      <c r="J69" s="20" t="s">
        <v>481</v>
      </c>
      <c r="K69" s="18" t="s">
        <v>481</v>
      </c>
      <c r="L69" s="20" t="s">
        <v>481</v>
      </c>
      <c r="M69" s="18" t="n">
        <v>492.8552</v>
      </c>
      <c r="N69" s="20" t="n">
        <v>49.909278</v>
      </c>
      <c r="O69" s="18" t="s">
        <v>481</v>
      </c>
      <c r="P69" s="20" t="s">
        <v>481</v>
      </c>
      <c r="Q69" s="18" t="n">
        <v>364.68038663</v>
      </c>
      <c r="R69" s="20" t="n">
        <v>19.71893416</v>
      </c>
    </row>
    <row r="70" spans="1:18">
      <c r="A70" s="15" t="s">
        <v>545</v>
      </c>
      <c r="B70" s="17" t="n">
        <v>6036</v>
      </c>
      <c r="C70" s="18">
        <f>(223.0/B70*100)</f>
        <v/>
      </c>
      <c r="D70" s="19" t="n">
        <v>5813</v>
      </c>
      <c r="E70" s="18" t="n">
        <v>495.32788542</v>
      </c>
      <c r="F70" s="20" t="n">
        <v>3.28487927</v>
      </c>
      <c r="G70" s="18" t="n">
        <v>503.568918</v>
      </c>
      <c r="H70" s="20" t="n">
        <v>4.2501652</v>
      </c>
      <c r="I70" s="18" t="s">
        <v>481</v>
      </c>
      <c r="J70" s="20" t="s">
        <v>481</v>
      </c>
      <c r="K70" s="18" t="s">
        <v>481</v>
      </c>
      <c r="L70" s="20" t="s">
        <v>481</v>
      </c>
      <c r="M70" s="18" t="s">
        <v>481</v>
      </c>
      <c r="N70" s="20" t="s">
        <v>481</v>
      </c>
      <c r="O70" s="18" t="s">
        <v>481</v>
      </c>
      <c r="P70" s="20" t="s">
        <v>481</v>
      </c>
      <c r="Q70" s="18" t="n">
        <v>420.56928258</v>
      </c>
      <c r="R70" s="20" t="n">
        <v>11.97994436</v>
      </c>
    </row>
    <row r="71" spans="1:18">
      <c r="A71" s="15" t="s">
        <v>546</v>
      </c>
      <c r="B71" s="17" t="n">
        <v>6115</v>
      </c>
      <c r="C71" s="18">
        <f>(17.0/B71*100)</f>
        <v/>
      </c>
      <c r="D71" s="19" t="n">
        <v>6098</v>
      </c>
      <c r="E71" s="18" t="n">
        <v>570.10477572</v>
      </c>
      <c r="F71" s="20" t="n">
        <v>2.00105746</v>
      </c>
      <c r="G71" s="18" t="n">
        <v>555.35422606</v>
      </c>
      <c r="H71" s="20" t="n">
        <v>2.30878391</v>
      </c>
      <c r="I71" s="18" t="s">
        <v>481</v>
      </c>
      <c r="J71" s="20" t="s">
        <v>481</v>
      </c>
      <c r="K71" s="18" t="s">
        <v>481</v>
      </c>
      <c r="L71" s="20" t="s">
        <v>481</v>
      </c>
      <c r="M71" s="18" t="s">
        <v>481</v>
      </c>
      <c r="N71" s="20" t="s">
        <v>481</v>
      </c>
      <c r="O71" s="18" t="s">
        <v>481</v>
      </c>
      <c r="P71" s="20" t="s">
        <v>481</v>
      </c>
      <c r="Q71" s="18" t="n">
        <v>493.95386974</v>
      </c>
      <c r="R71" s="20" t="n">
        <v>22.22859856</v>
      </c>
    </row>
    <row r="72" spans="1:18">
      <c r="A72" s="15" t="s">
        <v>547</v>
      </c>
      <c r="B72" s="17" t="n">
        <v>7708</v>
      </c>
      <c r="C72" s="18">
        <f>(5.0/B72*100)</f>
        <v/>
      </c>
      <c r="D72" s="19" t="n">
        <v>7703</v>
      </c>
      <c r="E72" s="18" t="n">
        <v>540.8798720999999</v>
      </c>
      <c r="F72" s="20" t="n">
        <v>3.20115376</v>
      </c>
      <c r="G72" s="18" t="n">
        <v>548.68683943</v>
      </c>
      <c r="H72" s="20" t="n">
        <v>3.84744215</v>
      </c>
      <c r="I72" s="18" t="s">
        <v>481</v>
      </c>
      <c r="J72" s="20" t="s">
        <v>481</v>
      </c>
      <c r="K72" s="18" t="s">
        <v>481</v>
      </c>
      <c r="L72" s="20" t="s">
        <v>481</v>
      </c>
      <c r="M72" s="18" t="s">
        <v>481</v>
      </c>
      <c r="N72" s="20" t="s">
        <v>481</v>
      </c>
      <c r="O72" s="18" t="s">
        <v>481</v>
      </c>
      <c r="P72" s="20" t="s">
        <v>481</v>
      </c>
      <c r="Q72" s="18" t="n">
        <v>462.91771875</v>
      </c>
      <c r="R72" s="20" t="n">
        <v>26.16511745</v>
      </c>
    </row>
    <row r="73" spans="1:18">
      <c r="A73" s="15" t="s">
        <v>548</v>
      </c>
      <c r="B73" s="17" t="n">
        <v>8249</v>
      </c>
      <c r="C73" s="18">
        <f>(143.0/B73*100)</f>
        <v/>
      </c>
      <c r="D73" s="19" t="n">
        <v>8106</v>
      </c>
      <c r="E73" s="18" t="n">
        <v>414.79502489</v>
      </c>
      <c r="F73" s="20" t="n">
        <v>3.15145493</v>
      </c>
      <c r="G73" s="18" t="n">
        <v>418.54338603</v>
      </c>
      <c r="H73" s="20" t="n">
        <v>4.03274385</v>
      </c>
      <c r="I73" s="18" t="s">
        <v>481</v>
      </c>
      <c r="J73" s="20" t="s">
        <v>481</v>
      </c>
      <c r="K73" s="18" t="s">
        <v>481</v>
      </c>
      <c r="L73" s="20" t="s">
        <v>481</v>
      </c>
      <c r="M73" s="18" t="s">
        <v>481</v>
      </c>
      <c r="N73" s="20" t="s">
        <v>481</v>
      </c>
      <c r="O73" s="18" t="s">
        <v>481</v>
      </c>
      <c r="P73" s="20" t="s">
        <v>481</v>
      </c>
      <c r="Q73" s="18" t="n">
        <v>383.27724039</v>
      </c>
      <c r="R73" s="20" t="n">
        <v>21.19334338</v>
      </c>
    </row>
    <row r="74" spans="1:18">
      <c r="A74" s="15" t="s">
        <v>549</v>
      </c>
      <c r="B74" s="17" t="n">
        <v>4692</v>
      </c>
      <c r="C74" s="18">
        <f>(82.0/B74*100)</f>
        <v/>
      </c>
      <c r="D74" s="19" t="n">
        <v>4610</v>
      </c>
      <c r="E74" s="18" t="n">
        <v>423.52666741</v>
      </c>
      <c r="F74" s="20" t="n">
        <v>1.87405801</v>
      </c>
      <c r="G74" s="18" t="n">
        <v>409.83436296</v>
      </c>
      <c r="H74" s="20" t="n">
        <v>2.92106121</v>
      </c>
      <c r="I74" s="18" t="s">
        <v>481</v>
      </c>
      <c r="J74" s="20" t="s">
        <v>481</v>
      </c>
      <c r="K74" s="18" t="s">
        <v>481</v>
      </c>
      <c r="L74" s="20" t="s">
        <v>481</v>
      </c>
      <c r="M74" s="18" t="s">
        <v>481</v>
      </c>
      <c r="N74" s="20" t="s">
        <v>481</v>
      </c>
      <c r="O74" s="18" t="n">
        <v>316.18295815</v>
      </c>
      <c r="P74" s="20" t="n">
        <v>35.49195781</v>
      </c>
      <c r="Q74" s="18" t="n">
        <v>347.5445383</v>
      </c>
      <c r="R74" s="20" t="n">
        <v>9.75029615</v>
      </c>
    </row>
    <row r="75" spans="1:18">
      <c r="A75" s="15" t="s">
        <v>550</v>
      </c>
      <c r="B75" s="17" t="n">
        <v>5375</v>
      </c>
      <c r="C75" s="18">
        <f>(196.0/B75*100)</f>
        <v/>
      </c>
      <c r="D75" s="19" t="n">
        <v>5179</v>
      </c>
      <c r="E75" s="18" t="n">
        <v>371.40791974</v>
      </c>
      <c r="F75" s="20" t="n">
        <v>3.59952214</v>
      </c>
      <c r="G75" s="18" t="n">
        <v>363.10058112</v>
      </c>
      <c r="H75" s="20" t="n">
        <v>2.92694792</v>
      </c>
      <c r="I75" s="18" t="s">
        <v>481</v>
      </c>
      <c r="J75" s="20" t="s">
        <v>481</v>
      </c>
      <c r="K75" s="18" t="s">
        <v>481</v>
      </c>
      <c r="L75" s="20" t="s">
        <v>481</v>
      </c>
      <c r="M75" s="18" t="s">
        <v>481</v>
      </c>
      <c r="N75" s="20" t="s">
        <v>481</v>
      </c>
      <c r="O75" s="18" t="s">
        <v>481</v>
      </c>
      <c r="P75" s="20" t="s">
        <v>481</v>
      </c>
      <c r="Q75" s="18" t="n">
        <v>311.130086</v>
      </c>
      <c r="R75" s="20" t="n">
        <v>12.25682664</v>
      </c>
    </row>
    <row r="76" spans="1:18">
      <c r="A76" s="15" t="s">
        <v>551</v>
      </c>
      <c r="B76" s="17" t="n">
        <v>14167</v>
      </c>
      <c r="C76" s="18">
        <f>(227.0/B76*100)</f>
        <v/>
      </c>
      <c r="D76" s="19" t="n">
        <v>13940</v>
      </c>
      <c r="E76" s="18" t="n">
        <v>427.92824429</v>
      </c>
      <c r="F76" s="20" t="n">
        <v>2.60580543</v>
      </c>
      <c r="G76" s="18" t="n">
        <v>432.53141435</v>
      </c>
      <c r="H76" s="20" t="n">
        <v>3.15880885</v>
      </c>
      <c r="I76" s="18" t="s">
        <v>481</v>
      </c>
      <c r="J76" s="20" t="s">
        <v>481</v>
      </c>
      <c r="K76" s="18" t="s">
        <v>481</v>
      </c>
      <c r="L76" s="20" t="s">
        <v>481</v>
      </c>
      <c r="M76" s="18" t="s">
        <v>481</v>
      </c>
      <c r="N76" s="20" t="s">
        <v>481</v>
      </c>
      <c r="O76" s="18" t="s">
        <v>481</v>
      </c>
      <c r="P76" s="20" t="s">
        <v>481</v>
      </c>
      <c r="Q76" s="18" t="n">
        <v>351.97499857</v>
      </c>
      <c r="R76" s="20" t="n">
        <v>9.074197059999999</v>
      </c>
    </row>
    <row r="77" spans="1:18">
      <c r="A77" s="15" t="s">
        <v>552</v>
      </c>
      <c r="B77" s="17" t="n">
        <v>6062</v>
      </c>
      <c r="C77" s="18">
        <f>(82.0/B77*100)</f>
        <v/>
      </c>
      <c r="D77" s="19" t="n">
        <v>5980</v>
      </c>
      <c r="E77" s="18" t="n">
        <v>422.93543744</v>
      </c>
      <c r="F77" s="20" t="n">
        <v>2.64237848</v>
      </c>
      <c r="G77" s="18" t="n">
        <v>420.3020294</v>
      </c>
      <c r="H77" s="20" t="n">
        <v>3.39437665</v>
      </c>
      <c r="I77" s="18" t="s">
        <v>481</v>
      </c>
      <c r="J77" s="20" t="s">
        <v>481</v>
      </c>
      <c r="K77" s="18" t="s">
        <v>481</v>
      </c>
      <c r="L77" s="20" t="s">
        <v>481</v>
      </c>
      <c r="M77" s="18" t="s">
        <v>481</v>
      </c>
      <c r="N77" s="20" t="s">
        <v>481</v>
      </c>
      <c r="O77" s="18" t="s">
        <v>481</v>
      </c>
      <c r="P77" s="20" t="s">
        <v>481</v>
      </c>
      <c r="Q77" s="18" t="n">
        <v>337.44516241</v>
      </c>
      <c r="R77" s="20" t="n">
        <v>6.15899267</v>
      </c>
    </row>
    <row r="78" spans="1:18">
      <c r="A78" s="15" t="s">
        <v>553</v>
      </c>
      <c r="B78" s="17" t="n">
        <v>5826</v>
      </c>
      <c r="C78" s="18">
        <f>(0.0/B78*100)</f>
        <v/>
      </c>
      <c r="D78" s="19" t="n">
        <v>5826</v>
      </c>
      <c r="E78" s="18" t="n">
        <v>496.76899133</v>
      </c>
      <c r="F78" s="20" t="n">
        <v>5.19032673</v>
      </c>
      <c r="G78" s="18" t="n">
        <v>491.09367427</v>
      </c>
      <c r="H78" s="20" t="n">
        <v>4.31627993</v>
      </c>
      <c r="I78" s="18" t="s">
        <v>481</v>
      </c>
      <c r="J78" s="20" t="s">
        <v>481</v>
      </c>
      <c r="K78" s="18" t="s">
        <v>481</v>
      </c>
      <c r="L78" s="20" t="s">
        <v>481</v>
      </c>
      <c r="M78" s="18" t="s">
        <v>481</v>
      </c>
      <c r="N78" s="20" t="s">
        <v>481</v>
      </c>
      <c r="O78" s="18" t="n">
        <v>375.8381</v>
      </c>
      <c r="P78" s="20" t="n">
        <v>30.51299105</v>
      </c>
      <c r="Q78" s="18" t="n">
        <v>456.9389551</v>
      </c>
      <c r="R78" s="20" t="n">
        <v>17.80654566</v>
      </c>
    </row>
    <row customHeight="1" ht="25" r="79" spans="1:18">
      <c r="A79" s="15" t="s">
        <v>554</v>
      </c>
      <c r="B79" s="17" t="n">
        <v>1657</v>
      </c>
      <c r="C79" s="18">
        <f>(41.0/B79*100)</f>
        <v/>
      </c>
      <c r="D79" s="19" t="n">
        <v>1616</v>
      </c>
      <c r="E79" s="18" t="n">
        <v>467.83597075</v>
      </c>
      <c r="F79" s="20" t="n">
        <v>6.65680684</v>
      </c>
      <c r="G79" s="18" t="n">
        <v>439.11777508</v>
      </c>
      <c r="H79" s="20" t="n">
        <v>8.708802889999999</v>
      </c>
      <c r="I79" s="18" t="s">
        <v>481</v>
      </c>
      <c r="J79" s="20" t="s">
        <v>481</v>
      </c>
      <c r="K79" s="18" t="s">
        <v>481</v>
      </c>
      <c r="L79" s="20" t="s">
        <v>481</v>
      </c>
      <c r="M79" s="18" t="s">
        <v>481</v>
      </c>
      <c r="N79" s="20" t="s">
        <v>481</v>
      </c>
      <c r="O79" s="18" t="s">
        <v>481</v>
      </c>
      <c r="P79" s="20" t="s">
        <v>481</v>
      </c>
      <c r="Q79" s="18" t="n">
        <v>318.07697146</v>
      </c>
      <c r="R79" s="20" t="n">
        <v>24.9973239</v>
      </c>
    </row>
    <row r="80" spans="1:18">
      <c r="A80" s="15" t="s">
        <v>555</v>
      </c>
      <c r="B80" s="17" t="n">
        <v>7841</v>
      </c>
      <c r="C80" s="18">
        <f>(0.0/B80*100)</f>
        <v/>
      </c>
      <c r="D80" s="19" t="n">
        <v>7841</v>
      </c>
      <c r="E80" s="18" t="n">
        <v>462.37044715</v>
      </c>
      <c r="F80" s="20" t="n">
        <v>4.33284629</v>
      </c>
      <c r="G80" s="18" t="n">
        <v>447.75993221</v>
      </c>
      <c r="H80" s="20" t="n">
        <v>6.34793021</v>
      </c>
      <c r="I80" s="18" t="s">
        <v>481</v>
      </c>
      <c r="J80" s="20" t="s">
        <v>481</v>
      </c>
      <c r="K80" s="18" t="s">
        <v>481</v>
      </c>
      <c r="L80" s="20" t="s">
        <v>481</v>
      </c>
      <c r="M80" s="18" t="s">
        <v>481</v>
      </c>
      <c r="N80" s="20" t="s">
        <v>481</v>
      </c>
      <c r="O80" s="18" t="s">
        <v>481</v>
      </c>
      <c r="P80" s="20" t="s">
        <v>481</v>
      </c>
      <c r="Q80" s="18" t="n">
        <v>417.81719318</v>
      </c>
      <c r="R80" s="20" t="n">
        <v>33.93386442</v>
      </c>
    </row>
    <row r="81" spans="1:18">
      <c r="A81" s="23" t="s">
        <v>556</v>
      </c>
      <c r="B81" s="17" t="n">
        <v>8861</v>
      </c>
      <c r="C81" s="18">
        <f>(76.0/B81*100)</f>
        <v/>
      </c>
      <c r="D81" s="19" t="n">
        <v>8785</v>
      </c>
      <c r="E81" s="18" t="n">
        <v>447.88917283</v>
      </c>
      <c r="F81" s="20" t="n">
        <v>3.43389877</v>
      </c>
      <c r="G81" s="18" t="n">
        <v>440.5136289</v>
      </c>
      <c r="H81" s="20" t="n">
        <v>4.19584135</v>
      </c>
      <c r="I81" s="18" t="s">
        <v>481</v>
      </c>
      <c r="J81" s="20" t="s">
        <v>481</v>
      </c>
      <c r="K81" s="18" t="s">
        <v>481</v>
      </c>
      <c r="L81" s="20" t="s">
        <v>481</v>
      </c>
      <c r="M81" s="18" t="s">
        <v>481</v>
      </c>
      <c r="N81" s="20" t="s">
        <v>481</v>
      </c>
      <c r="O81" s="18" t="s">
        <v>481</v>
      </c>
      <c r="P81" s="20" t="s">
        <v>481</v>
      </c>
      <c r="Q81" s="18" t="n">
        <v>332.73873067</v>
      </c>
      <c r="R81" s="20" t="n">
        <v>23.62917416</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610</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500.80336381</v>
      </c>
      <c r="F7" s="20" t="n">
        <v>1.55975717</v>
      </c>
      <c r="G7" s="18" t="n">
        <v>463.21200789</v>
      </c>
      <c r="H7" s="20" t="n">
        <v>3.39911293</v>
      </c>
      <c r="I7" s="18" t="s">
        <v>481</v>
      </c>
      <c r="J7" s="20" t="s">
        <v>481</v>
      </c>
      <c r="K7" s="18" t="s">
        <v>481</v>
      </c>
      <c r="L7" s="20" t="s">
        <v>481</v>
      </c>
      <c r="M7" s="18" t="s">
        <v>481</v>
      </c>
      <c r="N7" s="20" t="s">
        <v>481</v>
      </c>
      <c r="O7" s="18" t="s">
        <v>481</v>
      </c>
      <c r="P7" s="20" t="s">
        <v>481</v>
      </c>
      <c r="Q7" s="18" t="n">
        <v>407.71636093</v>
      </c>
      <c r="R7" s="20" t="n">
        <v>9.35789471</v>
      </c>
    </row>
    <row r="8" spans="1:18">
      <c r="A8" s="15" t="s">
        <v>483</v>
      </c>
      <c r="B8" s="17" t="n">
        <v>7007</v>
      </c>
      <c r="C8" s="18">
        <f>(20.0/B8*100)</f>
        <v/>
      </c>
      <c r="D8" s="19" t="n">
        <v>6987</v>
      </c>
      <c r="E8" s="18" t="n">
        <v>498.87764002</v>
      </c>
      <c r="F8" s="20" t="n">
        <v>2.88621921</v>
      </c>
      <c r="G8" s="18" t="n">
        <v>451.27404628</v>
      </c>
      <c r="H8" s="20" t="n">
        <v>8.29585509</v>
      </c>
      <c r="I8" s="18" t="s">
        <v>481</v>
      </c>
      <c r="J8" s="20" t="s">
        <v>481</v>
      </c>
      <c r="K8" s="18" t="s">
        <v>481</v>
      </c>
      <c r="L8" s="20" t="s">
        <v>481</v>
      </c>
      <c r="M8" s="18" t="s">
        <v>481</v>
      </c>
      <c r="N8" s="20" t="s">
        <v>481</v>
      </c>
      <c r="O8" s="18" t="s">
        <v>481</v>
      </c>
      <c r="P8" s="20" t="s">
        <v>481</v>
      </c>
      <c r="Q8" s="18" t="n">
        <v>438.7577098</v>
      </c>
      <c r="R8" s="20" t="n">
        <v>16.63778956</v>
      </c>
    </row>
    <row r="9" spans="1:18">
      <c r="A9" s="15" t="s">
        <v>484</v>
      </c>
      <c r="B9" s="17" t="n">
        <v>9651</v>
      </c>
      <c r="C9" s="18">
        <f>(77.0/B9*100)</f>
        <v/>
      </c>
      <c r="D9" s="19" t="n">
        <v>9574</v>
      </c>
      <c r="E9" s="18" t="n">
        <v>511.54318325</v>
      </c>
      <c r="F9" s="20" t="n">
        <v>2.31808858</v>
      </c>
      <c r="G9" s="18" t="n">
        <v>458.92035941</v>
      </c>
      <c r="H9" s="20" t="n">
        <v>5.56794575</v>
      </c>
      <c r="I9" s="18" t="s">
        <v>481</v>
      </c>
      <c r="J9" s="20" t="s">
        <v>481</v>
      </c>
      <c r="K9" s="18" t="s">
        <v>481</v>
      </c>
      <c r="L9" s="20" t="s">
        <v>481</v>
      </c>
      <c r="M9" s="18" t="s">
        <v>481</v>
      </c>
      <c r="N9" s="20" t="s">
        <v>481</v>
      </c>
      <c r="O9" s="18" t="s">
        <v>481</v>
      </c>
      <c r="P9" s="20" t="s">
        <v>481</v>
      </c>
      <c r="Q9" s="18" t="n">
        <v>403.65570936</v>
      </c>
      <c r="R9" s="20" t="n">
        <v>11.50202984</v>
      </c>
    </row>
    <row r="10" spans="1:18">
      <c r="A10" s="15" t="s">
        <v>485</v>
      </c>
      <c r="B10" s="17" t="n">
        <v>20058</v>
      </c>
      <c r="C10" s="18">
        <f>(521.0/B10*100)</f>
        <v/>
      </c>
      <c r="D10" s="19" t="n">
        <v>19537</v>
      </c>
      <c r="E10" s="18" t="n">
        <v>518.76474867</v>
      </c>
      <c r="F10" s="20" t="n">
        <v>2.3453972</v>
      </c>
      <c r="G10" s="18" t="n">
        <v>494.6675687</v>
      </c>
      <c r="H10" s="20" t="n">
        <v>4.75116843</v>
      </c>
      <c r="I10" s="18" t="s">
        <v>481</v>
      </c>
      <c r="J10" s="20" t="s">
        <v>481</v>
      </c>
      <c r="K10" s="18" t="s">
        <v>481</v>
      </c>
      <c r="L10" s="20" t="s">
        <v>481</v>
      </c>
      <c r="M10" s="18" t="s">
        <v>481</v>
      </c>
      <c r="N10" s="20" t="s">
        <v>481</v>
      </c>
      <c r="O10" s="18" t="s">
        <v>481</v>
      </c>
      <c r="P10" s="20" t="s">
        <v>481</v>
      </c>
      <c r="Q10" s="18" t="n">
        <v>450.75197321</v>
      </c>
      <c r="R10" s="20" t="n">
        <v>10.30907706</v>
      </c>
    </row>
    <row r="11" spans="1:18">
      <c r="A11" s="15" t="s">
        <v>486</v>
      </c>
      <c r="B11" s="17" t="n">
        <v>7053</v>
      </c>
      <c r="C11" s="18">
        <f>(45.0/B11*100)</f>
        <v/>
      </c>
      <c r="D11" s="19" t="n">
        <v>7008</v>
      </c>
      <c r="E11" s="18" t="n">
        <v>425.63021122</v>
      </c>
      <c r="F11" s="20" t="n">
        <v>2.54177277</v>
      </c>
      <c r="G11" s="18" t="n">
        <v>410.81464272</v>
      </c>
      <c r="H11" s="20" t="n">
        <v>4.76802284</v>
      </c>
      <c r="I11" s="18" t="s">
        <v>481</v>
      </c>
      <c r="J11" s="20" t="s">
        <v>481</v>
      </c>
      <c r="K11" s="18" t="s">
        <v>481</v>
      </c>
      <c r="L11" s="20" t="s">
        <v>481</v>
      </c>
      <c r="M11" s="18" t="s">
        <v>481</v>
      </c>
      <c r="N11" s="20" t="s">
        <v>481</v>
      </c>
      <c r="O11" s="18" t="s">
        <v>481</v>
      </c>
      <c r="P11" s="20" t="s">
        <v>481</v>
      </c>
      <c r="Q11" s="18" t="n">
        <v>369.63998644</v>
      </c>
      <c r="R11" s="20" t="n">
        <v>11.99166523</v>
      </c>
    </row>
    <row r="12" spans="1:18">
      <c r="A12" s="15" t="s">
        <v>487</v>
      </c>
      <c r="B12" s="17" t="n">
        <v>6894</v>
      </c>
      <c r="C12" s="18">
        <f>(56.0/B12*100)</f>
        <v/>
      </c>
      <c r="D12" s="19" t="n">
        <v>6838</v>
      </c>
      <c r="E12" s="18" t="n">
        <v>497.86737392</v>
      </c>
      <c r="F12" s="20" t="n">
        <v>2.16801237</v>
      </c>
      <c r="G12" s="18" t="n">
        <v>474.29423893</v>
      </c>
      <c r="H12" s="20" t="n">
        <v>5.36922476</v>
      </c>
      <c r="I12" s="18" t="s">
        <v>481</v>
      </c>
      <c r="J12" s="20" t="s">
        <v>481</v>
      </c>
      <c r="K12" s="18" t="s">
        <v>481</v>
      </c>
      <c r="L12" s="20" t="s">
        <v>481</v>
      </c>
      <c r="M12" s="18" t="s">
        <v>481</v>
      </c>
      <c r="N12" s="20" t="s">
        <v>481</v>
      </c>
      <c r="O12" s="18" t="s">
        <v>481</v>
      </c>
      <c r="P12" s="20" t="s">
        <v>481</v>
      </c>
      <c r="Q12" s="18" t="n">
        <v>371.86962009</v>
      </c>
      <c r="R12" s="20" t="n">
        <v>9.30760349</v>
      </c>
    </row>
    <row r="13" spans="1:18">
      <c r="A13" s="15" t="s">
        <v>488</v>
      </c>
      <c r="B13" s="17" t="n">
        <v>7161</v>
      </c>
      <c r="C13" s="18">
        <f>(98.0/B13*100)</f>
        <v/>
      </c>
      <c r="D13" s="19" t="n">
        <v>7063</v>
      </c>
      <c r="E13" s="18" t="n">
        <v>513.84189956</v>
      </c>
      <c r="F13" s="20" t="n">
        <v>2.17583259</v>
      </c>
      <c r="G13" s="18" t="n">
        <v>476.99377851</v>
      </c>
      <c r="H13" s="20" t="n">
        <v>5.76804526</v>
      </c>
      <c r="I13" s="18" t="s">
        <v>481</v>
      </c>
      <c r="J13" s="20" t="s">
        <v>481</v>
      </c>
      <c r="K13" s="18" t="s">
        <v>481</v>
      </c>
      <c r="L13" s="20" t="s">
        <v>481</v>
      </c>
      <c r="M13" s="18" t="s">
        <v>481</v>
      </c>
      <c r="N13" s="20" t="s">
        <v>481</v>
      </c>
      <c r="O13" s="18" t="s">
        <v>481</v>
      </c>
      <c r="P13" s="20" t="s">
        <v>481</v>
      </c>
      <c r="Q13" s="18" t="n">
        <v>449.06350085</v>
      </c>
      <c r="R13" s="20" t="n">
        <v>17.06840318</v>
      </c>
    </row>
    <row r="14" spans="1:18">
      <c r="A14" s="15" t="s">
        <v>489</v>
      </c>
      <c r="B14" s="17" t="n">
        <v>5587</v>
      </c>
      <c r="C14" s="18">
        <f>(74.0/B14*100)</f>
        <v/>
      </c>
      <c r="D14" s="19" t="n">
        <v>5513</v>
      </c>
      <c r="E14" s="18" t="n">
        <v>521.53486985</v>
      </c>
      <c r="F14" s="20" t="n">
        <v>2.12901625</v>
      </c>
      <c r="G14" s="18" t="n">
        <v>505.8103299</v>
      </c>
      <c r="H14" s="20" t="n">
        <v>5.44287002</v>
      </c>
      <c r="I14" s="18" t="s">
        <v>481</v>
      </c>
      <c r="J14" s="20" t="s">
        <v>481</v>
      </c>
      <c r="K14" s="18" t="s">
        <v>481</v>
      </c>
      <c r="L14" s="20" t="s">
        <v>481</v>
      </c>
      <c r="M14" s="18" t="s">
        <v>481</v>
      </c>
      <c r="N14" s="20" t="s">
        <v>481</v>
      </c>
      <c r="O14" s="18" t="s">
        <v>481</v>
      </c>
      <c r="P14" s="20" t="s">
        <v>481</v>
      </c>
      <c r="Q14" s="18" t="n">
        <v>479.21329378</v>
      </c>
      <c r="R14" s="20" t="n">
        <v>19.21055965</v>
      </c>
    </row>
    <row r="15" spans="1:18">
      <c r="A15" s="15" t="s">
        <v>490</v>
      </c>
      <c r="B15" s="17" t="n">
        <v>5882</v>
      </c>
      <c r="C15" s="18">
        <f>(53.0/B15*100)</f>
        <v/>
      </c>
      <c r="D15" s="19" t="n">
        <v>5829</v>
      </c>
      <c r="E15" s="18" t="n">
        <v>512.65391304</v>
      </c>
      <c r="F15" s="20" t="n">
        <v>2.31713498</v>
      </c>
      <c r="G15" s="18" t="n">
        <v>490.980853</v>
      </c>
      <c r="H15" s="20" t="n">
        <v>7.78511553</v>
      </c>
      <c r="I15" s="18" t="s">
        <v>481</v>
      </c>
      <c r="J15" s="20" t="s">
        <v>481</v>
      </c>
      <c r="K15" s="18" t="s">
        <v>481</v>
      </c>
      <c r="L15" s="20" t="s">
        <v>481</v>
      </c>
      <c r="M15" s="18" t="s">
        <v>481</v>
      </c>
      <c r="N15" s="20" t="s">
        <v>481</v>
      </c>
      <c r="O15" s="18" t="s">
        <v>481</v>
      </c>
      <c r="P15" s="20" t="s">
        <v>481</v>
      </c>
      <c r="Q15" s="18" t="n">
        <v>451.66267105</v>
      </c>
      <c r="R15" s="20" t="n">
        <v>20.20787372</v>
      </c>
    </row>
    <row r="16" spans="1:18">
      <c r="A16" s="15" t="s">
        <v>491</v>
      </c>
      <c r="B16" s="17" t="n">
        <v>6108</v>
      </c>
      <c r="C16" s="18">
        <f>(98.0/B16*100)</f>
        <v/>
      </c>
      <c r="D16" s="19" t="n">
        <v>6010</v>
      </c>
      <c r="E16" s="18" t="n">
        <v>497.855142</v>
      </c>
      <c r="F16" s="20" t="n">
        <v>2.0235689</v>
      </c>
      <c r="G16" s="18" t="n">
        <v>436.81356104</v>
      </c>
      <c r="H16" s="20" t="n">
        <v>7.22721779</v>
      </c>
      <c r="I16" s="18" t="s">
        <v>481</v>
      </c>
      <c r="J16" s="20" t="s">
        <v>481</v>
      </c>
      <c r="K16" s="18" t="s">
        <v>481</v>
      </c>
      <c r="L16" s="20" t="s">
        <v>481</v>
      </c>
      <c r="M16" s="18" t="s">
        <v>481</v>
      </c>
      <c r="N16" s="20" t="s">
        <v>481</v>
      </c>
      <c r="O16" s="18" t="s">
        <v>481</v>
      </c>
      <c r="P16" s="20" t="s">
        <v>481</v>
      </c>
      <c r="Q16" s="18" t="n">
        <v>417.40800169</v>
      </c>
      <c r="R16" s="20" t="n">
        <v>16.52589541</v>
      </c>
    </row>
    <row r="17" spans="1:18">
      <c r="A17" s="15" t="s">
        <v>492</v>
      </c>
      <c r="B17" s="17" t="n">
        <v>6504</v>
      </c>
      <c r="C17" s="18">
        <f>(658.0/B17*100)</f>
        <v/>
      </c>
      <c r="D17" s="19" t="n">
        <v>5846</v>
      </c>
      <c r="E17" s="18" t="n">
        <v>512.53969503</v>
      </c>
      <c r="F17" s="20" t="n">
        <v>2.90883692</v>
      </c>
      <c r="G17" s="18" t="n">
        <v>460.17597677</v>
      </c>
      <c r="H17" s="20" t="n">
        <v>8.250603180000001</v>
      </c>
      <c r="I17" s="18" t="s">
        <v>481</v>
      </c>
      <c r="J17" s="20" t="s">
        <v>481</v>
      </c>
      <c r="K17" s="18" t="s">
        <v>481</v>
      </c>
      <c r="L17" s="20" t="s">
        <v>481</v>
      </c>
      <c r="M17" s="18" t="s">
        <v>481</v>
      </c>
      <c r="N17" s="20" t="s">
        <v>481</v>
      </c>
      <c r="O17" s="18" t="s">
        <v>481</v>
      </c>
      <c r="P17" s="20" t="s">
        <v>481</v>
      </c>
      <c r="Q17" s="18" t="n">
        <v>457.26791224</v>
      </c>
      <c r="R17" s="20" t="n">
        <v>12.76686359</v>
      </c>
    </row>
    <row r="18" spans="1:18">
      <c r="A18" s="15" t="s">
        <v>493</v>
      </c>
      <c r="B18" s="17" t="n">
        <v>5532</v>
      </c>
      <c r="C18" s="18">
        <f>(28.0/B18*100)</f>
        <v/>
      </c>
      <c r="D18" s="19" t="n">
        <v>5504</v>
      </c>
      <c r="E18" s="18" t="n">
        <v>458.66715723</v>
      </c>
      <c r="F18" s="20" t="n">
        <v>3.83693304</v>
      </c>
      <c r="G18" s="18" t="n">
        <v>435.46743541</v>
      </c>
      <c r="H18" s="20" t="n">
        <v>4.70580251</v>
      </c>
      <c r="I18" s="18" t="s">
        <v>481</v>
      </c>
      <c r="J18" s="20" t="s">
        <v>481</v>
      </c>
      <c r="K18" s="18" t="s">
        <v>481</v>
      </c>
      <c r="L18" s="20" t="s">
        <v>481</v>
      </c>
      <c r="M18" s="18" t="s">
        <v>481</v>
      </c>
      <c r="N18" s="20" t="s">
        <v>481</v>
      </c>
      <c r="O18" s="18" t="s">
        <v>481</v>
      </c>
      <c r="P18" s="20" t="s">
        <v>481</v>
      </c>
      <c r="Q18" s="18" t="n">
        <v>369.00653897</v>
      </c>
      <c r="R18" s="20" t="n">
        <v>11.5782299</v>
      </c>
    </row>
    <row r="19" spans="1:18">
      <c r="A19" s="15" t="s">
        <v>494</v>
      </c>
      <c r="B19" s="17" t="n">
        <v>5658</v>
      </c>
      <c r="C19" s="18">
        <f>(61.0/B19*100)</f>
        <v/>
      </c>
      <c r="D19" s="19" t="n">
        <v>5597</v>
      </c>
      <c r="E19" s="18" t="n">
        <v>480.91056198</v>
      </c>
      <c r="F19" s="20" t="n">
        <v>2.59104686</v>
      </c>
      <c r="G19" s="18" t="n">
        <v>442.48854287</v>
      </c>
      <c r="H19" s="20" t="n">
        <v>6.69181571</v>
      </c>
      <c r="I19" s="18" t="s">
        <v>481</v>
      </c>
      <c r="J19" s="20" t="s">
        <v>481</v>
      </c>
      <c r="K19" s="18" t="s">
        <v>481</v>
      </c>
      <c r="L19" s="20" t="s">
        <v>481</v>
      </c>
      <c r="M19" s="18" t="s">
        <v>481</v>
      </c>
      <c r="N19" s="20" t="s">
        <v>481</v>
      </c>
      <c r="O19" s="18" t="s">
        <v>481</v>
      </c>
      <c r="P19" s="20" t="s">
        <v>481</v>
      </c>
      <c r="Q19" s="18" t="n">
        <v>396.74013337</v>
      </c>
      <c r="R19" s="20" t="n">
        <v>17.37172277</v>
      </c>
    </row>
    <row r="20" spans="1:18">
      <c r="A20" s="15" t="s">
        <v>495</v>
      </c>
      <c r="B20" s="17" t="n">
        <v>3371</v>
      </c>
      <c r="C20" s="18">
        <f>(75.0/B20*100)</f>
        <v/>
      </c>
      <c r="D20" s="19" t="n">
        <v>3296</v>
      </c>
      <c r="E20" s="18" t="n">
        <v>490.31812745</v>
      </c>
      <c r="F20" s="20" t="n">
        <v>2.01775248</v>
      </c>
      <c r="G20" s="18" t="n">
        <v>453.14170709</v>
      </c>
      <c r="H20" s="20" t="n">
        <v>8.43050717</v>
      </c>
      <c r="I20" s="18" t="s">
        <v>481</v>
      </c>
      <c r="J20" s="20" t="s">
        <v>481</v>
      </c>
      <c r="K20" s="18" t="s">
        <v>481</v>
      </c>
      <c r="L20" s="20" t="s">
        <v>481</v>
      </c>
      <c r="M20" s="18" t="s">
        <v>481</v>
      </c>
      <c r="N20" s="20" t="s">
        <v>481</v>
      </c>
      <c r="O20" s="18" t="s">
        <v>481</v>
      </c>
      <c r="P20" s="20" t="s">
        <v>481</v>
      </c>
      <c r="Q20" s="18" t="n">
        <v>431.74508254</v>
      </c>
      <c r="R20" s="20" t="n">
        <v>32.34932471</v>
      </c>
    </row>
    <row r="21" spans="1:18">
      <c r="A21" s="15" t="s">
        <v>496</v>
      </c>
      <c r="B21" s="17" t="n">
        <v>5741</v>
      </c>
      <c r="C21" s="18">
        <f>(44.0/B21*100)</f>
        <v/>
      </c>
      <c r="D21" s="19" t="n">
        <v>5697</v>
      </c>
      <c r="E21" s="18" t="n">
        <v>507.8190462</v>
      </c>
      <c r="F21" s="20" t="n">
        <v>1.95216231</v>
      </c>
      <c r="G21" s="18" t="n">
        <v>474.06188335</v>
      </c>
      <c r="H21" s="20" t="n">
        <v>4.77204497</v>
      </c>
      <c r="I21" s="18" t="s">
        <v>481</v>
      </c>
      <c r="J21" s="20" t="s">
        <v>481</v>
      </c>
      <c r="K21" s="18" t="s">
        <v>481</v>
      </c>
      <c r="L21" s="20" t="s">
        <v>481</v>
      </c>
      <c r="M21" s="18" t="s">
        <v>481</v>
      </c>
      <c r="N21" s="20" t="s">
        <v>481</v>
      </c>
      <c r="O21" s="18" t="s">
        <v>481</v>
      </c>
      <c r="P21" s="20" t="s">
        <v>481</v>
      </c>
      <c r="Q21" s="18" t="n">
        <v>431.01385619</v>
      </c>
      <c r="R21" s="20" t="n">
        <v>10.79355287</v>
      </c>
    </row>
    <row r="22" spans="1:18">
      <c r="A22" s="15" t="s">
        <v>497</v>
      </c>
      <c r="B22" s="17" t="n">
        <v>6598</v>
      </c>
      <c r="C22" s="18">
        <f>(32.0/B22*100)</f>
        <v/>
      </c>
      <c r="D22" s="19" t="n">
        <v>6566</v>
      </c>
      <c r="E22" s="18" t="n">
        <v>473.20933232</v>
      </c>
      <c r="F22" s="20" t="n">
        <v>3.61516864</v>
      </c>
      <c r="G22" s="18" t="n">
        <v>446.28335842</v>
      </c>
      <c r="H22" s="20" t="n">
        <v>7.59575874</v>
      </c>
      <c r="I22" s="18" t="s">
        <v>481</v>
      </c>
      <c r="J22" s="20" t="s">
        <v>481</v>
      </c>
      <c r="K22" s="18" t="s">
        <v>481</v>
      </c>
      <c r="L22" s="20" t="s">
        <v>481</v>
      </c>
      <c r="M22" s="18" t="s">
        <v>481</v>
      </c>
      <c r="N22" s="20" t="s">
        <v>481</v>
      </c>
      <c r="O22" s="18" t="n">
        <v>426.05626725</v>
      </c>
      <c r="P22" s="20" t="n">
        <v>31.97023394</v>
      </c>
      <c r="Q22" s="18" t="n">
        <v>382.9069807</v>
      </c>
      <c r="R22" s="20" t="n">
        <v>12.93771431</v>
      </c>
    </row>
    <row r="23" spans="1:18">
      <c r="A23" s="15" t="s">
        <v>498</v>
      </c>
      <c r="B23" s="17" t="n">
        <v>11583</v>
      </c>
      <c r="C23" s="18">
        <f>(210.0/B23*100)</f>
        <v/>
      </c>
      <c r="D23" s="19" t="n">
        <v>11373</v>
      </c>
      <c r="E23" s="18" t="n">
        <v>493.1909383</v>
      </c>
      <c r="F23" s="20" t="n">
        <v>2.99531687</v>
      </c>
      <c r="G23" s="18" t="n">
        <v>464.0968452</v>
      </c>
      <c r="H23" s="20" t="n">
        <v>4.95512846</v>
      </c>
      <c r="I23" s="18" t="s">
        <v>481</v>
      </c>
      <c r="J23" s="20" t="s">
        <v>481</v>
      </c>
      <c r="K23" s="18" t="s">
        <v>481</v>
      </c>
      <c r="L23" s="20" t="s">
        <v>481</v>
      </c>
      <c r="M23" s="18" t="s">
        <v>481</v>
      </c>
      <c r="N23" s="20" t="s">
        <v>481</v>
      </c>
      <c r="O23" s="18" t="s">
        <v>481</v>
      </c>
      <c r="P23" s="20" t="s">
        <v>481</v>
      </c>
      <c r="Q23" s="18" t="n">
        <v>408.80832388</v>
      </c>
      <c r="R23" s="20" t="n">
        <v>20.01480309</v>
      </c>
    </row>
    <row r="24" spans="1:18">
      <c r="A24" s="15" t="s">
        <v>499</v>
      </c>
      <c r="B24" s="17" t="n">
        <v>6647</v>
      </c>
      <c r="C24" s="18">
        <f>(7.0/B24*100)</f>
        <v/>
      </c>
      <c r="D24" s="19" t="n">
        <v>6640</v>
      </c>
      <c r="E24" s="18" t="n">
        <v>535.18092127</v>
      </c>
      <c r="F24" s="20" t="n">
        <v>3.0507194</v>
      </c>
      <c r="G24" s="18" t="n">
        <v>519.45598875</v>
      </c>
      <c r="H24" s="20" t="n">
        <v>4.7562282</v>
      </c>
      <c r="I24" s="18" t="s">
        <v>481</v>
      </c>
      <c r="J24" s="20" t="s">
        <v>481</v>
      </c>
      <c r="K24" s="18" t="s">
        <v>481</v>
      </c>
      <c r="L24" s="20" t="s">
        <v>481</v>
      </c>
      <c r="M24" s="18" t="s">
        <v>481</v>
      </c>
      <c r="N24" s="20" t="s">
        <v>481</v>
      </c>
      <c r="O24" s="18" t="s">
        <v>481</v>
      </c>
      <c r="P24" s="20" t="s">
        <v>481</v>
      </c>
      <c r="Q24" s="18" t="n">
        <v>415.06817748</v>
      </c>
      <c r="R24" s="20" t="n">
        <v>22.777305</v>
      </c>
    </row>
    <row r="25" spans="1:18">
      <c r="A25" s="15" t="s">
        <v>500</v>
      </c>
      <c r="B25" s="17" t="n">
        <v>5581</v>
      </c>
      <c r="C25" s="18">
        <f>(24.0/B25*100)</f>
        <v/>
      </c>
      <c r="D25" s="19" t="n">
        <v>5557</v>
      </c>
      <c r="E25" s="18" t="n">
        <v>527.58340706</v>
      </c>
      <c r="F25" s="20" t="n">
        <v>3.81273836</v>
      </c>
      <c r="G25" s="18" t="n">
        <v>508.20069652</v>
      </c>
      <c r="H25" s="20" t="n">
        <v>5.23812997</v>
      </c>
      <c r="I25" s="18" t="s">
        <v>481</v>
      </c>
      <c r="J25" s="20" t="s">
        <v>481</v>
      </c>
      <c r="K25" s="18" t="s">
        <v>481</v>
      </c>
      <c r="L25" s="20" t="s">
        <v>481</v>
      </c>
      <c r="M25" s="18" t="s">
        <v>481</v>
      </c>
      <c r="N25" s="20" t="s">
        <v>481</v>
      </c>
      <c r="O25" s="18" t="s">
        <v>481</v>
      </c>
      <c r="P25" s="20" t="s">
        <v>481</v>
      </c>
      <c r="Q25" s="18" t="n">
        <v>453.70325271</v>
      </c>
      <c r="R25" s="20" t="n">
        <v>20.82625428</v>
      </c>
    </row>
    <row r="26" spans="1:18">
      <c r="A26" s="15" t="s">
        <v>501</v>
      </c>
      <c r="B26" s="17" t="n">
        <v>4869</v>
      </c>
      <c r="C26" s="18">
        <f>(32.0/B26*100)</f>
        <v/>
      </c>
      <c r="D26" s="19" t="n">
        <v>4837</v>
      </c>
      <c r="E26" s="18" t="n">
        <v>484.30903048</v>
      </c>
      <c r="F26" s="20" t="n">
        <v>1.91005989</v>
      </c>
      <c r="G26" s="18" t="n">
        <v>466.83864668</v>
      </c>
      <c r="H26" s="20" t="n">
        <v>5.47357353</v>
      </c>
      <c r="I26" s="18" t="s">
        <v>481</v>
      </c>
      <c r="J26" s="20" t="s">
        <v>481</v>
      </c>
      <c r="K26" s="18" t="s">
        <v>481</v>
      </c>
      <c r="L26" s="20" t="s">
        <v>481</v>
      </c>
      <c r="M26" s="18" t="s">
        <v>481</v>
      </c>
      <c r="N26" s="20" t="s">
        <v>481</v>
      </c>
      <c r="O26" s="18" t="s">
        <v>481</v>
      </c>
      <c r="P26" s="20" t="s">
        <v>481</v>
      </c>
      <c r="Q26" s="18" t="n">
        <v>427.52496529</v>
      </c>
      <c r="R26" s="20" t="n">
        <v>20.42364792</v>
      </c>
    </row>
    <row r="27" spans="1:18">
      <c r="A27" s="15" t="s">
        <v>502</v>
      </c>
      <c r="B27" s="17" t="n">
        <v>5299</v>
      </c>
      <c r="C27" s="18">
        <f>(17.0/B27*100)</f>
        <v/>
      </c>
      <c r="D27" s="19" t="n">
        <v>5282</v>
      </c>
      <c r="E27" s="18" t="n">
        <v>489.08392649</v>
      </c>
      <c r="F27" s="20" t="n">
        <v>1.32712937</v>
      </c>
      <c r="G27" s="18" t="n">
        <v>437.14135142</v>
      </c>
      <c r="H27" s="20" t="n">
        <v>6.12847909</v>
      </c>
      <c r="I27" s="18" t="s">
        <v>481</v>
      </c>
      <c r="J27" s="20" t="s">
        <v>481</v>
      </c>
      <c r="K27" s="18" t="s">
        <v>481</v>
      </c>
      <c r="L27" s="20" t="s">
        <v>481</v>
      </c>
      <c r="M27" s="18" t="s">
        <v>481</v>
      </c>
      <c r="N27" s="20" t="s">
        <v>481</v>
      </c>
      <c r="O27" s="18" t="s">
        <v>481</v>
      </c>
      <c r="P27" s="20" t="s">
        <v>481</v>
      </c>
      <c r="Q27" s="18" t="n">
        <v>419.50201447</v>
      </c>
      <c r="R27" s="20" t="n">
        <v>15.18097193</v>
      </c>
    </row>
    <row r="28" spans="1:18">
      <c r="A28" s="15" t="s">
        <v>503</v>
      </c>
      <c r="B28" s="17" t="n">
        <v>7568</v>
      </c>
      <c r="C28" s="18">
        <f>(51.0/B28*100)</f>
        <v/>
      </c>
      <c r="D28" s="19" t="n">
        <v>7517</v>
      </c>
      <c r="E28" s="18" t="n">
        <v>411.37575052</v>
      </c>
      <c r="F28" s="20" t="n">
        <v>2.39979682</v>
      </c>
      <c r="G28" s="18" t="n">
        <v>403.51451494</v>
      </c>
      <c r="H28" s="20" t="n">
        <v>2.94257617</v>
      </c>
      <c r="I28" s="18" t="s">
        <v>481</v>
      </c>
      <c r="J28" s="20" t="s">
        <v>481</v>
      </c>
      <c r="K28" s="18" t="s">
        <v>481</v>
      </c>
      <c r="L28" s="20" t="s">
        <v>481</v>
      </c>
      <c r="M28" s="18" t="s">
        <v>481</v>
      </c>
      <c r="N28" s="20" t="s">
        <v>481</v>
      </c>
      <c r="O28" s="18" t="s">
        <v>481</v>
      </c>
      <c r="P28" s="20" t="s">
        <v>481</v>
      </c>
      <c r="Q28" s="18" t="n">
        <v>341.61083333</v>
      </c>
      <c r="R28" s="20" t="n">
        <v>14.04206312</v>
      </c>
    </row>
    <row r="29" spans="1:18">
      <c r="A29" s="15" t="s">
        <v>504</v>
      </c>
      <c r="B29" s="17" t="n">
        <v>5385</v>
      </c>
      <c r="C29" s="18">
        <f>(30.0/B29*100)</f>
        <v/>
      </c>
      <c r="D29" s="19" t="n">
        <v>5355</v>
      </c>
      <c r="E29" s="18" t="n">
        <v>514.25848845</v>
      </c>
      <c r="F29" s="20" t="n">
        <v>2.21220397</v>
      </c>
      <c r="G29" s="18" t="n">
        <v>468.90485819</v>
      </c>
      <c r="H29" s="20" t="n">
        <v>10.7965015</v>
      </c>
      <c r="I29" s="18" t="s">
        <v>481</v>
      </c>
      <c r="J29" s="20" t="s">
        <v>481</v>
      </c>
      <c r="K29" s="18" t="s">
        <v>481</v>
      </c>
      <c r="L29" s="20" t="s">
        <v>481</v>
      </c>
      <c r="M29" s="18" t="s">
        <v>481</v>
      </c>
      <c r="N29" s="20" t="s">
        <v>481</v>
      </c>
      <c r="O29" s="18" t="s">
        <v>481</v>
      </c>
      <c r="P29" s="20" t="s">
        <v>481</v>
      </c>
      <c r="Q29" s="18" t="n">
        <v>422.08824712</v>
      </c>
      <c r="R29" s="20" t="n">
        <v>14.37297673</v>
      </c>
    </row>
    <row r="30" spans="1:18">
      <c r="A30" s="15" t="s">
        <v>505</v>
      </c>
      <c r="B30" s="17" t="n">
        <v>4520</v>
      </c>
      <c r="C30" s="18">
        <f>(96.0/B30*100)</f>
        <v/>
      </c>
      <c r="D30" s="19" t="n">
        <v>4424</v>
      </c>
      <c r="E30" s="18" t="n">
        <v>500.25672447</v>
      </c>
      <c r="F30" s="20" t="n">
        <v>2.35604485</v>
      </c>
      <c r="G30" s="18" t="n">
        <v>466.65646429</v>
      </c>
      <c r="H30" s="20" t="n">
        <v>4.73346658</v>
      </c>
      <c r="I30" s="18" t="s">
        <v>481</v>
      </c>
      <c r="J30" s="20" t="s">
        <v>481</v>
      </c>
      <c r="K30" s="18" t="s">
        <v>481</v>
      </c>
      <c r="L30" s="20" t="s">
        <v>481</v>
      </c>
      <c r="M30" s="18" t="s">
        <v>481</v>
      </c>
      <c r="N30" s="20" t="s">
        <v>481</v>
      </c>
      <c r="O30" s="18" t="s">
        <v>481</v>
      </c>
      <c r="P30" s="20" t="s">
        <v>481</v>
      </c>
      <c r="Q30" s="18" t="n">
        <v>436.33301771</v>
      </c>
      <c r="R30" s="20" t="n">
        <v>12.82142497</v>
      </c>
    </row>
    <row r="31" spans="1:18">
      <c r="A31" s="15" t="s">
        <v>506</v>
      </c>
      <c r="B31" s="17" t="n">
        <v>5456</v>
      </c>
      <c r="C31" s="18">
        <f>(125.0/B31*100)</f>
        <v/>
      </c>
      <c r="D31" s="19" t="n">
        <v>5331</v>
      </c>
      <c r="E31" s="18" t="n">
        <v>505.1674585</v>
      </c>
      <c r="F31" s="20" t="n">
        <v>2.20040629</v>
      </c>
      <c r="G31" s="18" t="n">
        <v>466.83724284</v>
      </c>
      <c r="H31" s="20" t="n">
        <v>5.92612348</v>
      </c>
      <c r="I31" s="18" t="s">
        <v>481</v>
      </c>
      <c r="J31" s="20" t="s">
        <v>481</v>
      </c>
      <c r="K31" s="18" t="s">
        <v>481</v>
      </c>
      <c r="L31" s="20" t="s">
        <v>481</v>
      </c>
      <c r="M31" s="18" t="s">
        <v>481</v>
      </c>
      <c r="N31" s="20" t="s">
        <v>481</v>
      </c>
      <c r="O31" s="18" t="s">
        <v>481</v>
      </c>
      <c r="P31" s="20" t="s">
        <v>481</v>
      </c>
      <c r="Q31" s="18" t="n">
        <v>455.20036158</v>
      </c>
      <c r="R31" s="20" t="n">
        <v>19.48026258</v>
      </c>
    </row>
    <row r="32" spans="1:18">
      <c r="A32" s="15" t="s">
        <v>507</v>
      </c>
      <c r="B32" s="17" t="n">
        <v>4478</v>
      </c>
      <c r="C32" s="18">
        <f>(5.0/B32*100)</f>
        <v/>
      </c>
      <c r="D32" s="19" t="n">
        <v>4473</v>
      </c>
      <c r="E32" s="18" t="n">
        <v>505.38373846</v>
      </c>
      <c r="F32" s="20" t="n">
        <v>2.43923777</v>
      </c>
      <c r="G32" s="18" t="n">
        <v>494.68350953</v>
      </c>
      <c r="H32" s="20" t="n">
        <v>7.80092629</v>
      </c>
      <c r="I32" s="18" t="s">
        <v>481</v>
      </c>
      <c r="J32" s="20" t="s">
        <v>481</v>
      </c>
      <c r="K32" s="18" t="s">
        <v>481</v>
      </c>
      <c r="L32" s="20" t="s">
        <v>481</v>
      </c>
      <c r="M32" s="18" t="s">
        <v>481</v>
      </c>
      <c r="N32" s="20" t="s">
        <v>481</v>
      </c>
      <c r="O32" s="18" t="s">
        <v>481</v>
      </c>
      <c r="P32" s="20" t="s">
        <v>481</v>
      </c>
      <c r="Q32" s="18" t="n">
        <v>401.93409213</v>
      </c>
      <c r="R32" s="20" t="n">
        <v>25.14167202</v>
      </c>
    </row>
    <row r="33" spans="1:18">
      <c r="A33" s="15" t="s">
        <v>508</v>
      </c>
      <c r="B33" s="17" t="n">
        <v>7325</v>
      </c>
      <c r="C33" s="18">
        <f>(74.0/B33*100)</f>
        <v/>
      </c>
      <c r="D33" s="19" t="n">
        <v>7251</v>
      </c>
      <c r="E33" s="18" t="n">
        <v>493.34718832</v>
      </c>
      <c r="F33" s="20" t="n">
        <v>2.44595028</v>
      </c>
      <c r="G33" s="18" t="n">
        <v>476.90875334</v>
      </c>
      <c r="H33" s="20" t="n">
        <v>10.21596246</v>
      </c>
      <c r="I33" s="18" t="s">
        <v>481</v>
      </c>
      <c r="J33" s="20" t="s">
        <v>481</v>
      </c>
      <c r="K33" s="18" t="s">
        <v>481</v>
      </c>
      <c r="L33" s="20" t="s">
        <v>481</v>
      </c>
      <c r="M33" s="18" t="s">
        <v>481</v>
      </c>
      <c r="N33" s="20" t="s">
        <v>481</v>
      </c>
      <c r="O33" s="18" t="s">
        <v>481</v>
      </c>
      <c r="P33" s="20" t="s">
        <v>481</v>
      </c>
      <c r="Q33" s="18" t="n">
        <v>433.65621429</v>
      </c>
      <c r="R33" s="20" t="n">
        <v>18.27702382</v>
      </c>
    </row>
    <row r="34" spans="1:18">
      <c r="A34" s="15" t="s">
        <v>509</v>
      </c>
      <c r="B34" s="17" t="n">
        <v>6350</v>
      </c>
      <c r="C34" s="18">
        <f>(65.0/B34*100)</f>
        <v/>
      </c>
      <c r="D34" s="19" t="n">
        <v>6285</v>
      </c>
      <c r="E34" s="18" t="n">
        <v>485.16322157</v>
      </c>
      <c r="F34" s="20" t="n">
        <v>2.57625204</v>
      </c>
      <c r="G34" s="18" t="n">
        <v>438.72249032</v>
      </c>
      <c r="H34" s="20" t="n">
        <v>5.08332745</v>
      </c>
      <c r="I34" s="18" t="s">
        <v>481</v>
      </c>
      <c r="J34" s="20" t="s">
        <v>481</v>
      </c>
      <c r="K34" s="18" t="s">
        <v>481</v>
      </c>
      <c r="L34" s="20" t="s">
        <v>481</v>
      </c>
      <c r="M34" s="18" t="s">
        <v>481</v>
      </c>
      <c r="N34" s="20" t="s">
        <v>481</v>
      </c>
      <c r="O34" s="18" t="s">
        <v>481</v>
      </c>
      <c r="P34" s="20" t="s">
        <v>481</v>
      </c>
      <c r="Q34" s="18" t="n">
        <v>348.41032064</v>
      </c>
      <c r="R34" s="20" t="n">
        <v>14.00930415</v>
      </c>
    </row>
    <row r="35" spans="1:18">
      <c r="A35" s="15" t="s">
        <v>510</v>
      </c>
      <c r="B35" s="17" t="n">
        <v>6406</v>
      </c>
      <c r="C35" s="18">
        <f>(36.0/B35*100)</f>
        <v/>
      </c>
      <c r="D35" s="19" t="n">
        <v>6370</v>
      </c>
      <c r="E35" s="18" t="n">
        <v>512.96280727</v>
      </c>
      <c r="F35" s="20" t="n">
        <v>1.36052094</v>
      </c>
      <c r="G35" s="18" t="n">
        <v>481.34863753</v>
      </c>
      <c r="H35" s="20" t="n">
        <v>4.95136679</v>
      </c>
      <c r="I35" s="18" t="s">
        <v>481</v>
      </c>
      <c r="J35" s="20" t="s">
        <v>481</v>
      </c>
      <c r="K35" s="18" t="s">
        <v>481</v>
      </c>
      <c r="L35" s="20" t="s">
        <v>481</v>
      </c>
      <c r="M35" s="18" t="s">
        <v>481</v>
      </c>
      <c r="N35" s="20" t="s">
        <v>481</v>
      </c>
      <c r="O35" s="18" t="s">
        <v>481</v>
      </c>
      <c r="P35" s="20" t="s">
        <v>481</v>
      </c>
      <c r="Q35" s="18" t="n">
        <v>449.95928634</v>
      </c>
      <c r="R35" s="20" t="n">
        <v>13.16045492</v>
      </c>
    </row>
    <row r="36" spans="1:18">
      <c r="A36" s="15" t="s">
        <v>511</v>
      </c>
      <c r="B36" s="17" t="n">
        <v>6736</v>
      </c>
      <c r="C36" s="18">
        <f>(26.0/B36*100)</f>
        <v/>
      </c>
      <c r="D36" s="19" t="n">
        <v>6710</v>
      </c>
      <c r="E36" s="18" t="n">
        <v>488.2730479</v>
      </c>
      <c r="F36" s="20" t="n">
        <v>2.09442087</v>
      </c>
      <c r="G36" s="18" t="n">
        <v>451.43462409</v>
      </c>
      <c r="H36" s="20" t="n">
        <v>5.9569085</v>
      </c>
      <c r="I36" s="18" t="s">
        <v>481</v>
      </c>
      <c r="J36" s="20" t="s">
        <v>481</v>
      </c>
      <c r="K36" s="18" t="s">
        <v>481</v>
      </c>
      <c r="L36" s="20" t="s">
        <v>481</v>
      </c>
      <c r="M36" s="18" t="s">
        <v>481</v>
      </c>
      <c r="N36" s="20" t="s">
        <v>481</v>
      </c>
      <c r="O36" s="18" t="s">
        <v>481</v>
      </c>
      <c r="P36" s="20" t="s">
        <v>481</v>
      </c>
      <c r="Q36" s="18" t="n">
        <v>435.42702258</v>
      </c>
      <c r="R36" s="20" t="n">
        <v>20.23769157</v>
      </c>
    </row>
    <row r="37" spans="1:18">
      <c r="A37" s="15" t="s">
        <v>512</v>
      </c>
      <c r="B37" s="17" t="n">
        <v>5458</v>
      </c>
      <c r="C37" s="18">
        <f>(62.0/B37*100)</f>
        <v/>
      </c>
      <c r="D37" s="19" t="n">
        <v>5396</v>
      </c>
      <c r="E37" s="18" t="n">
        <v>497.31780454</v>
      </c>
      <c r="F37" s="20" t="n">
        <v>3.08033562</v>
      </c>
      <c r="G37" s="18" t="n">
        <v>469.87487033</v>
      </c>
      <c r="H37" s="20" t="n">
        <v>6.45219963</v>
      </c>
      <c r="I37" s="18" t="s">
        <v>481</v>
      </c>
      <c r="J37" s="20" t="s">
        <v>481</v>
      </c>
      <c r="K37" s="18" t="s">
        <v>481</v>
      </c>
      <c r="L37" s="20" t="s">
        <v>481</v>
      </c>
      <c r="M37" s="18" t="s">
        <v>481</v>
      </c>
      <c r="N37" s="20" t="s">
        <v>481</v>
      </c>
      <c r="O37" s="18" t="s">
        <v>481</v>
      </c>
      <c r="P37" s="20" t="s">
        <v>481</v>
      </c>
      <c r="Q37" s="18" t="n">
        <v>423.83880825</v>
      </c>
      <c r="R37" s="20" t="n">
        <v>11.18210955</v>
      </c>
    </row>
    <row r="38" spans="1:18">
      <c r="A38" s="15" t="s">
        <v>513</v>
      </c>
      <c r="B38" s="17" t="n">
        <v>5860</v>
      </c>
      <c r="C38" s="18">
        <f>(16.0/B38*100)</f>
        <v/>
      </c>
      <c r="D38" s="19" t="n">
        <v>5844</v>
      </c>
      <c r="E38" s="18" t="n">
        <v>523.31497409</v>
      </c>
      <c r="F38" s="20" t="n">
        <v>2.98876809</v>
      </c>
      <c r="G38" s="18" t="n">
        <v>489.16056457</v>
      </c>
      <c r="H38" s="20" t="n">
        <v>7.7448763</v>
      </c>
      <c r="I38" s="18" t="s">
        <v>481</v>
      </c>
      <c r="J38" s="20" t="s">
        <v>481</v>
      </c>
      <c r="K38" s="18" t="s">
        <v>481</v>
      </c>
      <c r="L38" s="20" t="s">
        <v>481</v>
      </c>
      <c r="M38" s="18" t="s">
        <v>481</v>
      </c>
      <c r="N38" s="20" t="s">
        <v>481</v>
      </c>
      <c r="O38" s="18" t="s">
        <v>481</v>
      </c>
      <c r="P38" s="20" t="s">
        <v>481</v>
      </c>
      <c r="Q38" s="18" t="n">
        <v>453.27866577</v>
      </c>
      <c r="R38" s="20" t="n">
        <v>17.92406433</v>
      </c>
    </row>
    <row r="39" spans="1:18">
      <c r="A39" s="15" t="s">
        <v>514</v>
      </c>
      <c r="B39" s="17" t="n">
        <v>5895</v>
      </c>
      <c r="C39" s="18">
        <f>(30.0/B39*100)</f>
        <v/>
      </c>
      <c r="D39" s="19" t="n">
        <v>5865</v>
      </c>
      <c r="E39" s="18" t="n">
        <v>425.17894754</v>
      </c>
      <c r="F39" s="20" t="n">
        <v>4.27943407</v>
      </c>
      <c r="G39" s="18" t="n">
        <v>404.6028774</v>
      </c>
      <c r="H39" s="20" t="n">
        <v>4.66359331</v>
      </c>
      <c r="I39" s="18" t="s">
        <v>481</v>
      </c>
      <c r="J39" s="20" t="s">
        <v>481</v>
      </c>
      <c r="K39" s="18" t="s">
        <v>481</v>
      </c>
      <c r="L39" s="20" t="s">
        <v>481</v>
      </c>
      <c r="M39" s="18" t="s">
        <v>481</v>
      </c>
      <c r="N39" s="20" t="s">
        <v>481</v>
      </c>
      <c r="O39" s="18" t="s">
        <v>481</v>
      </c>
      <c r="P39" s="20" t="s">
        <v>481</v>
      </c>
      <c r="Q39" s="18" t="n">
        <v>356.81780716</v>
      </c>
      <c r="R39" s="20" t="n">
        <v>11.61780332</v>
      </c>
    </row>
    <row r="40" spans="1:18">
      <c r="A40" s="15" t="s">
        <v>515</v>
      </c>
      <c r="B40" s="17" t="n">
        <v>14157</v>
      </c>
      <c r="C40" s="18">
        <f>(264.0/B40*100)</f>
        <v/>
      </c>
      <c r="D40" s="19" t="n">
        <v>13893</v>
      </c>
      <c r="E40" s="18" t="n">
        <v>499.58501003</v>
      </c>
      <c r="F40" s="20" t="n">
        <v>2.44745657</v>
      </c>
      <c r="G40" s="18" t="n">
        <v>461.28186988</v>
      </c>
      <c r="H40" s="20" t="n">
        <v>4.42603474</v>
      </c>
      <c r="I40" s="18" t="s">
        <v>481</v>
      </c>
      <c r="J40" s="20" t="s">
        <v>481</v>
      </c>
      <c r="K40" s="18" t="s">
        <v>481</v>
      </c>
      <c r="L40" s="20" t="s">
        <v>481</v>
      </c>
      <c r="M40" s="18" t="s">
        <v>481</v>
      </c>
      <c r="N40" s="20" t="s">
        <v>481</v>
      </c>
      <c r="O40" s="18" t="s">
        <v>481</v>
      </c>
      <c r="P40" s="20" t="s">
        <v>481</v>
      </c>
      <c r="Q40" s="18" t="n">
        <v>395.18827199</v>
      </c>
      <c r="R40" s="20" t="n">
        <v>11.61319727</v>
      </c>
    </row>
    <row r="41" spans="1:18">
      <c r="A41" s="15" t="s">
        <v>516</v>
      </c>
      <c r="B41" s="17" t="n">
        <v>5712</v>
      </c>
      <c r="C41" s="18">
        <f>(40.0/B41*100)</f>
        <v/>
      </c>
      <c r="D41" s="19" t="n">
        <v>5672</v>
      </c>
      <c r="E41" s="18" t="n">
        <v>473.17505915</v>
      </c>
      <c r="F41" s="20" t="n">
        <v>3.18743608</v>
      </c>
      <c r="G41" s="18" t="n">
        <v>455.7034306</v>
      </c>
      <c r="H41" s="20" t="n">
        <v>4.44571784</v>
      </c>
      <c r="I41" s="18" t="s">
        <v>481</v>
      </c>
      <c r="J41" s="20" t="s">
        <v>481</v>
      </c>
      <c r="K41" s="18" t="s">
        <v>481</v>
      </c>
      <c r="L41" s="20" t="s">
        <v>481</v>
      </c>
      <c r="M41" s="18" t="s">
        <v>481</v>
      </c>
      <c r="N41" s="20" t="s">
        <v>481</v>
      </c>
      <c r="O41" s="18" t="s">
        <v>481</v>
      </c>
      <c r="P41" s="20" t="s">
        <v>481</v>
      </c>
      <c r="Q41" s="18" t="n">
        <v>370.47166091</v>
      </c>
      <c r="R41" s="20" t="n">
        <v>13.34033848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363.05941304</v>
      </c>
      <c r="F45" s="20" t="n">
        <v>3.18436709</v>
      </c>
      <c r="G45" s="18" t="n">
        <v>360.84392415</v>
      </c>
      <c r="H45" s="20" t="n">
        <v>4.2926843</v>
      </c>
      <c r="I45" s="18" t="s">
        <v>481</v>
      </c>
      <c r="J45" s="20" t="s">
        <v>481</v>
      </c>
      <c r="K45" s="18" t="s">
        <v>481</v>
      </c>
      <c r="L45" s="20" t="s">
        <v>481</v>
      </c>
      <c r="M45" s="18" t="n">
        <v>381.3346</v>
      </c>
      <c r="N45" s="20" t="n">
        <v>27.11746436</v>
      </c>
      <c r="O45" s="18" t="n">
        <v>341.24287367</v>
      </c>
      <c r="P45" s="20" t="n">
        <v>28.05714246</v>
      </c>
      <c r="Q45" s="18" t="n">
        <v>330.3773366</v>
      </c>
      <c r="R45" s="20" t="n">
        <v>5.14855725</v>
      </c>
    </row>
    <row r="46" spans="1:18">
      <c r="A46" s="15" t="s">
        <v>521</v>
      </c>
      <c r="B46" s="17" t="n">
        <v>23141</v>
      </c>
      <c r="C46" s="18">
        <f>(1129.0/B46*100)</f>
        <v/>
      </c>
      <c r="D46" s="19" t="n">
        <v>22012</v>
      </c>
      <c r="E46" s="18" t="n">
        <v>385.60413898</v>
      </c>
      <c r="F46" s="20" t="n">
        <v>3.05520817</v>
      </c>
      <c r="G46" s="18" t="n">
        <v>364.81943146</v>
      </c>
      <c r="H46" s="20" t="n">
        <v>3.3658573</v>
      </c>
      <c r="I46" s="18" t="s">
        <v>481</v>
      </c>
      <c r="J46" s="20" t="s">
        <v>481</v>
      </c>
      <c r="K46" s="18" t="s">
        <v>481</v>
      </c>
      <c r="L46" s="20" t="s">
        <v>481</v>
      </c>
      <c r="M46" s="18" t="s">
        <v>481</v>
      </c>
      <c r="N46" s="20" t="s">
        <v>481</v>
      </c>
      <c r="O46" s="18" t="s">
        <v>481</v>
      </c>
      <c r="P46" s="20" t="s">
        <v>481</v>
      </c>
      <c r="Q46" s="18" t="n">
        <v>316.38384725</v>
      </c>
      <c r="R46" s="20" t="n">
        <v>4.96396641</v>
      </c>
    </row>
    <row r="47" spans="1:18">
      <c r="A47" s="15" t="s">
        <v>522</v>
      </c>
      <c r="B47" s="17" t="n">
        <v>5928</v>
      </c>
      <c r="C47" s="18">
        <f>(70.0/B47*100)</f>
        <v/>
      </c>
      <c r="D47" s="19" t="n">
        <v>5858</v>
      </c>
      <c r="E47" s="18" t="n">
        <v>447.7516021</v>
      </c>
      <c r="F47" s="20" t="n">
        <v>4.02990881</v>
      </c>
      <c r="G47" s="18" t="n">
        <v>437.96006279</v>
      </c>
      <c r="H47" s="20" t="n">
        <v>4.53457805</v>
      </c>
      <c r="I47" s="18" t="s">
        <v>481</v>
      </c>
      <c r="J47" s="20" t="s">
        <v>481</v>
      </c>
      <c r="K47" s="18" t="s">
        <v>481</v>
      </c>
      <c r="L47" s="20" t="s">
        <v>481</v>
      </c>
      <c r="M47" s="18" t="s">
        <v>481</v>
      </c>
      <c r="N47" s="20" t="s">
        <v>481</v>
      </c>
      <c r="O47" s="18" t="s">
        <v>481</v>
      </c>
      <c r="P47" s="20" t="s">
        <v>481</v>
      </c>
      <c r="Q47" s="18" t="n">
        <v>365.02158846</v>
      </c>
      <c r="R47" s="20" t="n">
        <v>8.30740172</v>
      </c>
    </row>
    <row r="48" spans="1:18">
      <c r="A48" s="15" t="s">
        <v>523</v>
      </c>
      <c r="B48" s="17" t="n">
        <v>9841</v>
      </c>
      <c r="C48" s="18">
        <f>(7.0/B48*100)</f>
        <v/>
      </c>
      <c r="D48" s="19" t="n">
        <v>9834</v>
      </c>
      <c r="E48" s="18" t="n">
        <v>543.19935727</v>
      </c>
      <c r="F48" s="20" t="n">
        <v>4.76926191</v>
      </c>
      <c r="G48" s="18" t="n">
        <v>471.09347833</v>
      </c>
      <c r="H48" s="20" t="n">
        <v>6.8971537</v>
      </c>
      <c r="I48" s="18" t="s">
        <v>481</v>
      </c>
      <c r="J48" s="20" t="s">
        <v>481</v>
      </c>
      <c r="K48" s="18" t="s">
        <v>481</v>
      </c>
      <c r="L48" s="20" t="s">
        <v>481</v>
      </c>
      <c r="M48" s="18" t="s">
        <v>481</v>
      </c>
      <c r="N48" s="20" t="s">
        <v>481</v>
      </c>
      <c r="O48" s="18" t="s">
        <v>481</v>
      </c>
      <c r="P48" s="20" t="s">
        <v>481</v>
      </c>
      <c r="Q48" s="18" t="n">
        <v>455.66114362</v>
      </c>
      <c r="R48" s="20" t="n">
        <v>27.48016169</v>
      </c>
    </row>
    <row r="49" spans="1:18">
      <c r="A49" s="15" t="s">
        <v>524</v>
      </c>
      <c r="B49" s="17" t="n">
        <v>6349</v>
      </c>
      <c r="C49" s="18">
        <f>(56.0/B49*100)</f>
        <v/>
      </c>
      <c r="D49" s="19" t="n">
        <v>6293</v>
      </c>
      <c r="E49" s="18" t="n">
        <v>414.05062759</v>
      </c>
      <c r="F49" s="20" t="n">
        <v>3.17058752</v>
      </c>
      <c r="G49" s="18" t="n">
        <v>394.76199582</v>
      </c>
      <c r="H49" s="20" t="n">
        <v>3.96349247</v>
      </c>
      <c r="I49" s="18" t="s">
        <v>481</v>
      </c>
      <c r="J49" s="20" t="s">
        <v>481</v>
      </c>
      <c r="K49" s="18" t="s">
        <v>481</v>
      </c>
      <c r="L49" s="20" t="s">
        <v>481</v>
      </c>
      <c r="M49" s="18" t="s">
        <v>481</v>
      </c>
      <c r="N49" s="20" t="s">
        <v>481</v>
      </c>
      <c r="O49" s="18" t="n">
        <v>421.6530394</v>
      </c>
      <c r="P49" s="20" t="n">
        <v>43.42723924</v>
      </c>
      <c r="Q49" s="18" t="n">
        <v>371.87943679</v>
      </c>
      <c r="R49" s="20" t="n">
        <v>9.99613946</v>
      </c>
    </row>
    <row r="50" spans="1:18">
      <c r="A50" s="15" t="s">
        <v>525</v>
      </c>
      <c r="B50" s="17" t="n">
        <v>11795</v>
      </c>
      <c r="C50" s="18">
        <f>(218.0/B50*100)</f>
        <v/>
      </c>
      <c r="D50" s="19" t="n">
        <v>11577</v>
      </c>
      <c r="E50" s="18" t="n">
        <v>393.69804522</v>
      </c>
      <c r="F50" s="20" t="n">
        <v>2.740338</v>
      </c>
      <c r="G50" s="18" t="n">
        <v>382.9539705</v>
      </c>
      <c r="H50" s="20" t="n">
        <v>2.72933316</v>
      </c>
      <c r="I50" s="18" t="s">
        <v>481</v>
      </c>
      <c r="J50" s="20" t="s">
        <v>481</v>
      </c>
      <c r="K50" s="18" t="s">
        <v>481</v>
      </c>
      <c r="L50" s="20" t="s">
        <v>481</v>
      </c>
      <c r="M50" s="18" t="s">
        <v>481</v>
      </c>
      <c r="N50" s="20" t="s">
        <v>481</v>
      </c>
      <c r="O50" s="18" t="s">
        <v>481</v>
      </c>
      <c r="P50" s="20" t="s">
        <v>481</v>
      </c>
      <c r="Q50" s="18" t="n">
        <v>329.80323532</v>
      </c>
      <c r="R50" s="20" t="n">
        <v>10.32005458</v>
      </c>
    </row>
    <row r="51" spans="1:18">
      <c r="A51" s="15" t="s">
        <v>526</v>
      </c>
      <c r="B51" s="17" t="n">
        <v>6866</v>
      </c>
      <c r="C51" s="18">
        <f>(116.0/B51*100)</f>
        <v/>
      </c>
      <c r="D51" s="19" t="n">
        <v>6750</v>
      </c>
      <c r="E51" s="18" t="n">
        <v>402.702933</v>
      </c>
      <c r="F51" s="20" t="n">
        <v>2.59533544</v>
      </c>
      <c r="G51" s="18" t="n">
        <v>392.57785194</v>
      </c>
      <c r="H51" s="20" t="n">
        <v>3.9652468</v>
      </c>
      <c r="I51" s="18" t="s">
        <v>481</v>
      </c>
      <c r="J51" s="20" t="s">
        <v>481</v>
      </c>
      <c r="K51" s="18" t="s">
        <v>481</v>
      </c>
      <c r="L51" s="20" t="s">
        <v>481</v>
      </c>
      <c r="M51" s="18" t="s">
        <v>481</v>
      </c>
      <c r="N51" s="20" t="s">
        <v>481</v>
      </c>
      <c r="O51" s="18" t="s">
        <v>481</v>
      </c>
      <c r="P51" s="20" t="s">
        <v>481</v>
      </c>
      <c r="Q51" s="18" t="n">
        <v>366.11207358</v>
      </c>
      <c r="R51" s="20" t="n">
        <v>9.18734164</v>
      </c>
    </row>
    <row r="52" spans="1:18">
      <c r="A52" s="15" t="s">
        <v>527</v>
      </c>
      <c r="B52" s="17" t="n">
        <v>5809</v>
      </c>
      <c r="C52" s="18">
        <f>(71.0/B52*100)</f>
        <v/>
      </c>
      <c r="D52" s="19" t="n">
        <v>5738</v>
      </c>
      <c r="E52" s="18" t="n">
        <v>468.18413686</v>
      </c>
      <c r="F52" s="20" t="n">
        <v>2.87059177</v>
      </c>
      <c r="G52" s="18" t="n">
        <v>451.37616412</v>
      </c>
      <c r="H52" s="20" t="n">
        <v>4.32589089</v>
      </c>
      <c r="I52" s="18" t="s">
        <v>481</v>
      </c>
      <c r="J52" s="20" t="s">
        <v>481</v>
      </c>
      <c r="K52" s="18" t="s">
        <v>481</v>
      </c>
      <c r="L52" s="20" t="s">
        <v>481</v>
      </c>
      <c r="M52" s="18" t="s">
        <v>481</v>
      </c>
      <c r="N52" s="20" t="s">
        <v>481</v>
      </c>
      <c r="O52" s="18" t="s">
        <v>481</v>
      </c>
      <c r="P52" s="20" t="s">
        <v>481</v>
      </c>
      <c r="Q52" s="18" t="n">
        <v>386.31254659</v>
      </c>
      <c r="R52" s="20" t="n">
        <v>8.338839370000001</v>
      </c>
    </row>
    <row r="53" spans="1:18">
      <c r="A53" s="15" t="s">
        <v>528</v>
      </c>
      <c r="B53" s="17" t="n">
        <v>5571</v>
      </c>
      <c r="C53" s="18">
        <f>(84.0/B53*100)</f>
        <v/>
      </c>
      <c r="D53" s="19" t="n">
        <v>5487</v>
      </c>
      <c r="E53" s="18" t="n">
        <v>443.60485326</v>
      </c>
      <c r="F53" s="20" t="n">
        <v>1.71527573</v>
      </c>
      <c r="G53" s="18" t="n">
        <v>403.65271192</v>
      </c>
      <c r="H53" s="20" t="n">
        <v>4.89250998</v>
      </c>
      <c r="I53" s="18" t="s">
        <v>481</v>
      </c>
      <c r="J53" s="20" t="s">
        <v>481</v>
      </c>
      <c r="K53" s="18" t="s">
        <v>481</v>
      </c>
      <c r="L53" s="20" t="s">
        <v>481</v>
      </c>
      <c r="M53" s="18" t="s">
        <v>481</v>
      </c>
      <c r="N53" s="20" t="s">
        <v>481</v>
      </c>
      <c r="O53" s="18" t="s">
        <v>481</v>
      </c>
      <c r="P53" s="20" t="s">
        <v>481</v>
      </c>
      <c r="Q53" s="18" t="n">
        <v>348.03178904</v>
      </c>
      <c r="R53" s="20" t="n">
        <v>10.76650888</v>
      </c>
    </row>
    <row r="54" spans="1:18">
      <c r="A54" s="15" t="s">
        <v>529</v>
      </c>
      <c r="B54" s="17" t="n">
        <v>4740</v>
      </c>
      <c r="C54" s="18">
        <f>(38.0/B54*100)</f>
        <v/>
      </c>
      <c r="D54" s="19" t="n">
        <v>4702</v>
      </c>
      <c r="E54" s="18" t="n">
        <v>331.11730174</v>
      </c>
      <c r="F54" s="20" t="n">
        <v>2.89795954</v>
      </c>
      <c r="G54" s="18" t="n">
        <v>327.42398636</v>
      </c>
      <c r="H54" s="20" t="n">
        <v>4.22899043</v>
      </c>
      <c r="I54" s="18" t="s">
        <v>481</v>
      </c>
      <c r="J54" s="20" t="s">
        <v>481</v>
      </c>
      <c r="K54" s="18" t="s">
        <v>481</v>
      </c>
      <c r="L54" s="20" t="s">
        <v>481</v>
      </c>
      <c r="M54" s="18" t="s">
        <v>481</v>
      </c>
      <c r="N54" s="20" t="s">
        <v>481</v>
      </c>
      <c r="O54" s="18" t="s">
        <v>481</v>
      </c>
      <c r="P54" s="20" t="s">
        <v>481</v>
      </c>
      <c r="Q54" s="18" t="n">
        <v>283.85292234</v>
      </c>
      <c r="R54" s="20" t="n">
        <v>5.72381157</v>
      </c>
    </row>
    <row r="55" spans="1:18">
      <c r="A55" s="15" t="s">
        <v>530</v>
      </c>
      <c r="B55" s="17" t="n">
        <v>5316</v>
      </c>
      <c r="C55" s="18">
        <f>(22.0/B55*100)</f>
        <v/>
      </c>
      <c r="D55" s="19" t="n">
        <v>5294</v>
      </c>
      <c r="E55" s="18" t="n">
        <v>409.4696544</v>
      </c>
      <c r="F55" s="20" t="n">
        <v>2.68271058</v>
      </c>
      <c r="G55" s="18" t="n">
        <v>376.84323395</v>
      </c>
      <c r="H55" s="20" t="n">
        <v>5.92994414</v>
      </c>
      <c r="I55" s="18" t="s">
        <v>481</v>
      </c>
      <c r="J55" s="20" t="s">
        <v>481</v>
      </c>
      <c r="K55" s="18" t="s">
        <v>481</v>
      </c>
      <c r="L55" s="20" t="s">
        <v>481</v>
      </c>
      <c r="M55" s="18" t="n">
        <v>402.2497</v>
      </c>
      <c r="N55" s="20" t="n">
        <v>27.58568418</v>
      </c>
      <c r="O55" s="18" t="n">
        <v>306.98414712</v>
      </c>
      <c r="P55" s="20" t="n">
        <v>27.19305039</v>
      </c>
      <c r="Q55" s="18" t="n">
        <v>329.98204232</v>
      </c>
      <c r="R55" s="20" t="n">
        <v>9.741443110000001</v>
      </c>
    </row>
    <row r="56" spans="1:18">
      <c r="A56" s="15" t="s">
        <v>531</v>
      </c>
      <c r="B56" s="17" t="n">
        <v>5359</v>
      </c>
      <c r="C56" s="18">
        <f>(76.0/B56*100)</f>
        <v/>
      </c>
      <c r="D56" s="19" t="n">
        <v>5283</v>
      </c>
      <c r="E56" s="18" t="n">
        <v>550.11222537</v>
      </c>
      <c r="F56" s="20" t="n">
        <v>2.90056661</v>
      </c>
      <c r="G56" s="18" t="n">
        <v>537.64270177</v>
      </c>
      <c r="H56" s="20" t="n">
        <v>4.78205694</v>
      </c>
      <c r="I56" s="18" t="s">
        <v>481</v>
      </c>
      <c r="J56" s="20" t="s">
        <v>481</v>
      </c>
      <c r="K56" s="18" t="s">
        <v>481</v>
      </c>
      <c r="L56" s="20" t="s">
        <v>481</v>
      </c>
      <c r="M56" s="18" t="s">
        <v>481</v>
      </c>
      <c r="N56" s="20" t="s">
        <v>481</v>
      </c>
      <c r="O56" s="18" t="s">
        <v>481</v>
      </c>
      <c r="P56" s="20" t="s">
        <v>481</v>
      </c>
      <c r="Q56" s="18" t="n">
        <v>523.36782896</v>
      </c>
      <c r="R56" s="20" t="n">
        <v>18.75184409</v>
      </c>
    </row>
    <row r="57" spans="1:18">
      <c r="A57" s="15" t="s">
        <v>532</v>
      </c>
      <c r="B57" s="17" t="n">
        <v>6513</v>
      </c>
      <c r="C57" s="18">
        <f>(0.0/B57*100)</f>
        <v/>
      </c>
      <c r="D57" s="19" t="n">
        <v>6513</v>
      </c>
      <c r="E57" s="18" t="n">
        <v>397.79781104</v>
      </c>
      <c r="F57" s="20" t="n">
        <v>3.73408763</v>
      </c>
      <c r="G57" s="18" t="n">
        <v>372.83727043</v>
      </c>
      <c r="H57" s="20" t="n">
        <v>3.02761381</v>
      </c>
      <c r="I57" s="18" t="s">
        <v>481</v>
      </c>
      <c r="J57" s="20" t="s">
        <v>481</v>
      </c>
      <c r="K57" s="18" t="s">
        <v>481</v>
      </c>
      <c r="L57" s="20" t="s">
        <v>481</v>
      </c>
      <c r="M57" s="18" t="s">
        <v>481</v>
      </c>
      <c r="N57" s="20" t="s">
        <v>481</v>
      </c>
      <c r="O57" s="18" t="n">
        <v>325.6173</v>
      </c>
      <c r="P57" s="20" t="n">
        <v>43.03961183</v>
      </c>
      <c r="Q57" s="18" t="n">
        <v>334.22562947</v>
      </c>
      <c r="R57" s="20" t="n">
        <v>11.96606764</v>
      </c>
    </row>
    <row r="58" spans="1:18">
      <c r="A58" s="15" t="s">
        <v>533</v>
      </c>
      <c r="B58" s="17" t="n">
        <v>7267</v>
      </c>
      <c r="C58" s="18">
        <f>(10.0/B58*100)</f>
        <v/>
      </c>
      <c r="D58" s="19" t="n">
        <v>7257</v>
      </c>
      <c r="E58" s="18" t="n">
        <v>389.02463491</v>
      </c>
      <c r="F58" s="20" t="n">
        <v>2.5496785</v>
      </c>
      <c r="G58" s="18" t="n">
        <v>358.57229987</v>
      </c>
      <c r="H58" s="20" t="n">
        <v>4.63201081</v>
      </c>
      <c r="I58" s="18" t="s">
        <v>481</v>
      </c>
      <c r="J58" s="20" t="s">
        <v>481</v>
      </c>
      <c r="K58" s="18" t="s">
        <v>481</v>
      </c>
      <c r="L58" s="20" t="s">
        <v>481</v>
      </c>
      <c r="M58" s="18" t="s">
        <v>481</v>
      </c>
      <c r="N58" s="20" t="s">
        <v>481</v>
      </c>
      <c r="O58" s="18" t="n">
        <v>254.27408902</v>
      </c>
      <c r="P58" s="20" t="n">
        <v>19.1774525</v>
      </c>
      <c r="Q58" s="18" t="n">
        <v>316.76510272</v>
      </c>
      <c r="R58" s="20" t="n">
        <v>11.30581953</v>
      </c>
    </row>
    <row r="59" spans="1:18">
      <c r="A59" s="15" t="s">
        <v>534</v>
      </c>
      <c r="B59" s="17" t="n">
        <v>4826</v>
      </c>
      <c r="C59" s="18">
        <f>(26.0/B59*100)</f>
        <v/>
      </c>
      <c r="D59" s="19" t="n">
        <v>4800</v>
      </c>
      <c r="E59" s="18" t="n">
        <v>365.01748088</v>
      </c>
      <c r="F59" s="20" t="n">
        <v>1.65237686</v>
      </c>
      <c r="G59" s="18" t="n">
        <v>349.69559285</v>
      </c>
      <c r="H59" s="20" t="n">
        <v>7.59131113</v>
      </c>
      <c r="I59" s="18" t="s">
        <v>481</v>
      </c>
      <c r="J59" s="20" t="s">
        <v>481</v>
      </c>
      <c r="K59" s="18" t="s">
        <v>481</v>
      </c>
      <c r="L59" s="20" t="s">
        <v>481</v>
      </c>
      <c r="M59" s="18" t="s">
        <v>481</v>
      </c>
      <c r="N59" s="20" t="s">
        <v>481</v>
      </c>
      <c r="O59" s="18" t="n">
        <v>329.34718285</v>
      </c>
      <c r="P59" s="20" t="n">
        <v>24.68754745</v>
      </c>
      <c r="Q59" s="18" t="n">
        <v>290.38712839</v>
      </c>
      <c r="R59" s="20" t="n">
        <v>7.19599433</v>
      </c>
    </row>
    <row r="60" spans="1:18">
      <c r="A60" s="15" t="s">
        <v>535</v>
      </c>
      <c r="B60" s="17" t="n">
        <v>4546</v>
      </c>
      <c r="C60" s="18">
        <f>(15.0/B60*100)</f>
        <v/>
      </c>
      <c r="D60" s="19" t="n">
        <v>4531</v>
      </c>
      <c r="E60" s="18" t="n">
        <v>404.61637186</v>
      </c>
      <c r="F60" s="20" t="n">
        <v>3.83968789</v>
      </c>
      <c r="G60" s="18" t="n">
        <v>370.47152256</v>
      </c>
      <c r="H60" s="20" t="n">
        <v>6.48277755</v>
      </c>
      <c r="I60" s="18" t="s">
        <v>481</v>
      </c>
      <c r="J60" s="20" t="s">
        <v>481</v>
      </c>
      <c r="K60" s="18" t="s">
        <v>481</v>
      </c>
      <c r="L60" s="20" t="s">
        <v>481</v>
      </c>
      <c r="M60" s="18" t="s">
        <v>481</v>
      </c>
      <c r="N60" s="20" t="s">
        <v>481</v>
      </c>
      <c r="O60" s="18" t="n">
        <v>330.66585082</v>
      </c>
      <c r="P60" s="20" t="n">
        <v>28.29455918</v>
      </c>
      <c r="Q60" s="18" t="n">
        <v>330.17241325</v>
      </c>
      <c r="R60" s="20" t="n">
        <v>12.80343771</v>
      </c>
    </row>
    <row r="61" spans="1:18">
      <c r="A61" s="15" t="s">
        <v>536</v>
      </c>
      <c r="B61" s="17" t="n">
        <v>6525</v>
      </c>
      <c r="C61" s="18">
        <f>(135.0/B61*100)</f>
        <v/>
      </c>
      <c r="D61" s="19" t="n">
        <v>6390</v>
      </c>
      <c r="E61" s="18" t="n">
        <v>481.37344486</v>
      </c>
      <c r="F61" s="20" t="n">
        <v>2.29748387</v>
      </c>
      <c r="G61" s="18" t="n">
        <v>456.76189458</v>
      </c>
      <c r="H61" s="20" t="n">
        <v>6.17773932</v>
      </c>
      <c r="I61" s="18" t="s">
        <v>481</v>
      </c>
      <c r="J61" s="20" t="s">
        <v>481</v>
      </c>
      <c r="K61" s="18" t="s">
        <v>481</v>
      </c>
      <c r="L61" s="20" t="s">
        <v>481</v>
      </c>
      <c r="M61" s="18" t="s">
        <v>481</v>
      </c>
      <c r="N61" s="20" t="s">
        <v>481</v>
      </c>
      <c r="O61" s="18" t="s">
        <v>481</v>
      </c>
      <c r="P61" s="20" t="s">
        <v>481</v>
      </c>
      <c r="Q61" s="18" t="n">
        <v>411.12223994</v>
      </c>
      <c r="R61" s="20" t="n">
        <v>13.30826209</v>
      </c>
    </row>
    <row r="62" spans="1:18">
      <c r="A62" s="15" t="s">
        <v>537</v>
      </c>
      <c r="B62" s="17" t="n">
        <v>4476</v>
      </c>
      <c r="C62" s="18">
        <f>(3.0/B62*100)</f>
        <v/>
      </c>
      <c r="D62" s="19" t="n">
        <v>4473</v>
      </c>
      <c r="E62" s="18" t="n">
        <v>545.99912413</v>
      </c>
      <c r="F62" s="20" t="n">
        <v>1.33318482</v>
      </c>
      <c r="G62" s="18" t="n">
        <v>536.00459554</v>
      </c>
      <c r="H62" s="20" t="n">
        <v>3.11591651</v>
      </c>
      <c r="I62" s="18" t="s">
        <v>481</v>
      </c>
      <c r="J62" s="20" t="s">
        <v>481</v>
      </c>
      <c r="K62" s="18" t="s">
        <v>481</v>
      </c>
      <c r="L62" s="20" t="s">
        <v>481</v>
      </c>
      <c r="M62" s="18" t="s">
        <v>481</v>
      </c>
      <c r="N62" s="20" t="s">
        <v>481</v>
      </c>
      <c r="O62" s="18" t="s">
        <v>481</v>
      </c>
      <c r="P62" s="20" t="s">
        <v>481</v>
      </c>
      <c r="Q62" s="18" t="n">
        <v>471.31610214</v>
      </c>
      <c r="R62" s="20" t="n">
        <v>38.91568007</v>
      </c>
    </row>
    <row r="63" spans="1:18">
      <c r="A63" s="15" t="s">
        <v>538</v>
      </c>
      <c r="B63" s="17" t="n">
        <v>5324</v>
      </c>
      <c r="C63" s="18">
        <f>(13.0/B63*100)</f>
        <v/>
      </c>
      <c r="D63" s="19" t="n">
        <v>5311</v>
      </c>
      <c r="E63" s="18" t="n">
        <v>377.8025594</v>
      </c>
      <c r="F63" s="20" t="n">
        <v>1.32137846</v>
      </c>
      <c r="G63" s="18" t="n">
        <v>334.84815409</v>
      </c>
      <c r="H63" s="20" t="n">
        <v>7.96115797</v>
      </c>
      <c r="I63" s="18" t="s">
        <v>481</v>
      </c>
      <c r="J63" s="20" t="s">
        <v>481</v>
      </c>
      <c r="K63" s="18" t="s">
        <v>481</v>
      </c>
      <c r="L63" s="20" t="s">
        <v>481</v>
      </c>
      <c r="M63" s="18" t="s">
        <v>481</v>
      </c>
      <c r="N63" s="20" t="s">
        <v>481</v>
      </c>
      <c r="O63" s="18" t="n">
        <v>300.31923625</v>
      </c>
      <c r="P63" s="20" t="n">
        <v>37.3738625</v>
      </c>
      <c r="Q63" s="18" t="n">
        <v>299.97146729</v>
      </c>
      <c r="R63" s="20" t="n">
        <v>7.1177939</v>
      </c>
    </row>
    <row r="64" spans="1:18">
      <c r="A64" s="15" t="s">
        <v>539</v>
      </c>
      <c r="B64" s="17" t="n">
        <v>3634</v>
      </c>
      <c r="C64" s="18">
        <f>(3.0/B64*100)</f>
        <v/>
      </c>
      <c r="D64" s="19" t="n">
        <v>3631</v>
      </c>
      <c r="E64" s="18" t="n">
        <v>487.81368304</v>
      </c>
      <c r="F64" s="20" t="n">
        <v>1.9259317</v>
      </c>
      <c r="G64" s="18" t="n">
        <v>440.13158842</v>
      </c>
      <c r="H64" s="20" t="n">
        <v>4.4389229</v>
      </c>
      <c r="I64" s="18" t="s">
        <v>481</v>
      </c>
      <c r="J64" s="20" t="s">
        <v>481</v>
      </c>
      <c r="K64" s="18" t="s">
        <v>481</v>
      </c>
      <c r="L64" s="20" t="s">
        <v>481</v>
      </c>
      <c r="M64" s="18" t="s">
        <v>481</v>
      </c>
      <c r="N64" s="20" t="s">
        <v>481</v>
      </c>
      <c r="O64" s="18" t="n">
        <v>379.49178796</v>
      </c>
      <c r="P64" s="20" t="n">
        <v>40.42504937</v>
      </c>
      <c r="Q64" s="18" t="n">
        <v>390.43542712</v>
      </c>
      <c r="R64" s="20" t="n">
        <v>19.84497102</v>
      </c>
    </row>
    <row r="65" spans="1:18">
      <c r="A65" s="15" t="s">
        <v>540</v>
      </c>
      <c r="B65" s="17" t="n">
        <v>5325</v>
      </c>
      <c r="C65" s="18">
        <f>(14.0/B65*100)</f>
        <v/>
      </c>
      <c r="D65" s="19" t="n">
        <v>5311</v>
      </c>
      <c r="E65" s="18" t="n">
        <v>425.60787334</v>
      </c>
      <c r="F65" s="20" t="n">
        <v>2.49029528</v>
      </c>
      <c r="G65" s="18" t="n">
        <v>392.11548598</v>
      </c>
      <c r="H65" s="20" t="n">
        <v>5.42185562</v>
      </c>
      <c r="I65" s="18" t="s">
        <v>481</v>
      </c>
      <c r="J65" s="20" t="s">
        <v>481</v>
      </c>
      <c r="K65" s="18" t="s">
        <v>481</v>
      </c>
      <c r="L65" s="20" t="s">
        <v>481</v>
      </c>
      <c r="M65" s="18" t="n">
        <v>307.88297021</v>
      </c>
      <c r="N65" s="20" t="n">
        <v>35.19678903</v>
      </c>
      <c r="O65" s="18" t="n">
        <v>247.9957</v>
      </c>
      <c r="P65" s="20" t="n">
        <v>61.81757172</v>
      </c>
      <c r="Q65" s="18" t="n">
        <v>349.71787913</v>
      </c>
      <c r="R65" s="20" t="n">
        <v>9.16096606</v>
      </c>
    </row>
    <row r="66" spans="1:18">
      <c r="A66" s="15" t="s">
        <v>541</v>
      </c>
      <c r="B66" s="17" t="n">
        <v>5665</v>
      </c>
      <c r="C66" s="18">
        <f>(74.0/B66*100)</f>
        <v/>
      </c>
      <c r="D66" s="19" t="n">
        <v>5591</v>
      </c>
      <c r="E66" s="18" t="n">
        <v>419.59843059</v>
      </c>
      <c r="F66" s="20" t="n">
        <v>1.50382142</v>
      </c>
      <c r="G66" s="18" t="n">
        <v>423.39397989</v>
      </c>
      <c r="H66" s="20" t="n">
        <v>4.43053333</v>
      </c>
      <c r="I66" s="18" t="s">
        <v>481</v>
      </c>
      <c r="J66" s="20" t="s">
        <v>481</v>
      </c>
      <c r="K66" s="18" t="s">
        <v>481</v>
      </c>
      <c r="L66" s="20" t="s">
        <v>481</v>
      </c>
      <c r="M66" s="18" t="s">
        <v>481</v>
      </c>
      <c r="N66" s="20" t="s">
        <v>481</v>
      </c>
      <c r="O66" s="18" t="s">
        <v>481</v>
      </c>
      <c r="P66" s="20" t="s">
        <v>481</v>
      </c>
      <c r="Q66" s="18" t="n">
        <v>355.51159814</v>
      </c>
      <c r="R66" s="20" t="n">
        <v>7.83734757</v>
      </c>
    </row>
    <row r="67" spans="1:18">
      <c r="A67" s="15" t="s">
        <v>542</v>
      </c>
      <c r="B67" s="17" t="n">
        <v>6971</v>
      </c>
      <c r="C67" s="18">
        <f>(21.0/B67*100)</f>
        <v/>
      </c>
      <c r="D67" s="19" t="n">
        <v>6950</v>
      </c>
      <c r="E67" s="18" t="n">
        <v>390.94024221</v>
      </c>
      <c r="F67" s="20" t="n">
        <v>2.86534104</v>
      </c>
      <c r="G67" s="18" t="n">
        <v>376.08831604</v>
      </c>
      <c r="H67" s="20" t="n">
        <v>3.70801724</v>
      </c>
      <c r="I67" s="18" t="s">
        <v>481</v>
      </c>
      <c r="J67" s="20" t="s">
        <v>481</v>
      </c>
      <c r="K67" s="18" t="s">
        <v>481</v>
      </c>
      <c r="L67" s="20" t="s">
        <v>481</v>
      </c>
      <c r="M67" s="18" t="s">
        <v>481</v>
      </c>
      <c r="N67" s="20" t="s">
        <v>481</v>
      </c>
      <c r="O67" s="18" t="s">
        <v>481</v>
      </c>
      <c r="P67" s="20" t="s">
        <v>481</v>
      </c>
      <c r="Q67" s="18" t="n">
        <v>295.47166336</v>
      </c>
      <c r="R67" s="20" t="n">
        <v>12.26723058</v>
      </c>
    </row>
    <row r="68" spans="1:18">
      <c r="A68" s="15" t="s">
        <v>543</v>
      </c>
      <c r="B68" s="17" t="n">
        <v>12083</v>
      </c>
      <c r="C68" s="18">
        <f>(27.0/B68*100)</f>
        <v/>
      </c>
      <c r="D68" s="19" t="n">
        <v>12056</v>
      </c>
      <c r="E68" s="18" t="n">
        <v>409.68012181</v>
      </c>
      <c r="F68" s="20" t="n">
        <v>1.43345194</v>
      </c>
      <c r="G68" s="18" t="n">
        <v>373.37391054</v>
      </c>
      <c r="H68" s="20" t="n">
        <v>3.08082178</v>
      </c>
      <c r="I68" s="18" t="s">
        <v>481</v>
      </c>
      <c r="J68" s="20" t="s">
        <v>481</v>
      </c>
      <c r="K68" s="18" t="s">
        <v>481</v>
      </c>
      <c r="L68" s="20" t="s">
        <v>481</v>
      </c>
      <c r="M68" s="18" t="s">
        <v>481</v>
      </c>
      <c r="N68" s="20" t="s">
        <v>481</v>
      </c>
      <c r="O68" s="18" t="s">
        <v>481</v>
      </c>
      <c r="P68" s="20" t="s">
        <v>481</v>
      </c>
      <c r="Q68" s="18" t="n">
        <v>314.83430405</v>
      </c>
      <c r="R68" s="20" t="n">
        <v>5.98232899</v>
      </c>
    </row>
    <row r="69" spans="1:18">
      <c r="A69" s="15" t="s">
        <v>544</v>
      </c>
      <c r="B69" s="17" t="n">
        <v>4876</v>
      </c>
      <c r="C69" s="18">
        <f>(0.0/B69*100)</f>
        <v/>
      </c>
      <c r="D69" s="19" t="n">
        <v>4876</v>
      </c>
      <c r="E69" s="18" t="n">
        <v>446.45430233</v>
      </c>
      <c r="F69" s="20" t="n">
        <v>3.73606756</v>
      </c>
      <c r="G69" s="18" t="n">
        <v>416.60461834</v>
      </c>
      <c r="H69" s="20" t="n">
        <v>7.74015377</v>
      </c>
      <c r="I69" s="18" t="s">
        <v>481</v>
      </c>
      <c r="J69" s="20" t="s">
        <v>481</v>
      </c>
      <c r="K69" s="18" t="s">
        <v>481</v>
      </c>
      <c r="L69" s="20" t="s">
        <v>481</v>
      </c>
      <c r="M69" s="18" t="s">
        <v>481</v>
      </c>
      <c r="N69" s="20" t="s">
        <v>481</v>
      </c>
      <c r="O69" s="18" t="s">
        <v>481</v>
      </c>
      <c r="P69" s="20" t="s">
        <v>481</v>
      </c>
      <c r="Q69" s="18" t="n">
        <v>373.91936322</v>
      </c>
      <c r="R69" s="20" t="n">
        <v>15.8089532</v>
      </c>
    </row>
    <row r="70" spans="1:18">
      <c r="A70" s="15" t="s">
        <v>545</v>
      </c>
      <c r="B70" s="17" t="n">
        <v>6036</v>
      </c>
      <c r="C70" s="18">
        <f>(223.0/B70*100)</f>
        <v/>
      </c>
      <c r="D70" s="19" t="n">
        <v>5813</v>
      </c>
      <c r="E70" s="18" t="n">
        <v>497.21397283</v>
      </c>
      <c r="F70" s="20" t="n">
        <v>2.99908207</v>
      </c>
      <c r="G70" s="18" t="n">
        <v>498.54331777</v>
      </c>
      <c r="H70" s="20" t="n">
        <v>5.00892804</v>
      </c>
      <c r="I70" s="18" t="s">
        <v>481</v>
      </c>
      <c r="J70" s="20" t="s">
        <v>481</v>
      </c>
      <c r="K70" s="18" t="s">
        <v>481</v>
      </c>
      <c r="L70" s="20" t="s">
        <v>481</v>
      </c>
      <c r="M70" s="18" t="s">
        <v>481</v>
      </c>
      <c r="N70" s="20" t="s">
        <v>481</v>
      </c>
      <c r="O70" s="18" t="s">
        <v>481</v>
      </c>
      <c r="P70" s="20" t="s">
        <v>481</v>
      </c>
      <c r="Q70" s="18" t="n">
        <v>419.43016574</v>
      </c>
      <c r="R70" s="20" t="n">
        <v>9.1778748</v>
      </c>
    </row>
    <row r="71" spans="1:18">
      <c r="A71" s="15" t="s">
        <v>546</v>
      </c>
      <c r="B71" s="17" t="n">
        <v>6115</v>
      </c>
      <c r="C71" s="18">
        <f>(17.0/B71*100)</f>
        <v/>
      </c>
      <c r="D71" s="19" t="n">
        <v>6098</v>
      </c>
      <c r="E71" s="18" t="n">
        <v>572.9209997299999</v>
      </c>
      <c r="F71" s="20" t="n">
        <v>1.72503502</v>
      </c>
      <c r="G71" s="18" t="n">
        <v>535.04053374</v>
      </c>
      <c r="H71" s="20" t="n">
        <v>3.11578502</v>
      </c>
      <c r="I71" s="18" t="s">
        <v>481</v>
      </c>
      <c r="J71" s="20" t="s">
        <v>481</v>
      </c>
      <c r="K71" s="18" t="s">
        <v>481</v>
      </c>
      <c r="L71" s="20" t="s">
        <v>481</v>
      </c>
      <c r="M71" s="18" t="s">
        <v>481</v>
      </c>
      <c r="N71" s="20" t="s">
        <v>481</v>
      </c>
      <c r="O71" s="18" t="s">
        <v>481</v>
      </c>
      <c r="P71" s="20" t="s">
        <v>481</v>
      </c>
      <c r="Q71" s="18" t="n">
        <v>479.52460407</v>
      </c>
      <c r="R71" s="20" t="n">
        <v>30.6624287</v>
      </c>
    </row>
    <row r="72" spans="1:18">
      <c r="A72" s="15" t="s">
        <v>547</v>
      </c>
      <c r="B72" s="17" t="n">
        <v>7708</v>
      </c>
      <c r="C72" s="18">
        <f>(5.0/B72*100)</f>
        <v/>
      </c>
      <c r="D72" s="19" t="n">
        <v>7703</v>
      </c>
      <c r="E72" s="18" t="n">
        <v>546.27339079</v>
      </c>
      <c r="F72" s="20" t="n">
        <v>3.07833835</v>
      </c>
      <c r="G72" s="18" t="n">
        <v>524.4119313800001</v>
      </c>
      <c r="H72" s="20" t="n">
        <v>5.1592876</v>
      </c>
      <c r="I72" s="18" t="s">
        <v>481</v>
      </c>
      <c r="J72" s="20" t="s">
        <v>481</v>
      </c>
      <c r="K72" s="18" t="s">
        <v>481</v>
      </c>
      <c r="L72" s="20" t="s">
        <v>481</v>
      </c>
      <c r="M72" s="18" t="s">
        <v>481</v>
      </c>
      <c r="N72" s="20" t="s">
        <v>481</v>
      </c>
      <c r="O72" s="18" t="s">
        <v>481</v>
      </c>
      <c r="P72" s="20" t="s">
        <v>481</v>
      </c>
      <c r="Q72" s="18" t="n">
        <v>397.0498028</v>
      </c>
      <c r="R72" s="20" t="n">
        <v>37.85499266</v>
      </c>
    </row>
    <row r="73" spans="1:18">
      <c r="A73" s="15" t="s">
        <v>548</v>
      </c>
      <c r="B73" s="17" t="n">
        <v>8249</v>
      </c>
      <c r="C73" s="18">
        <f>(143.0/B73*100)</f>
        <v/>
      </c>
      <c r="D73" s="19" t="n">
        <v>8106</v>
      </c>
      <c r="E73" s="18" t="n">
        <v>420.53619764</v>
      </c>
      <c r="F73" s="20" t="n">
        <v>3.30074147</v>
      </c>
      <c r="G73" s="18" t="n">
        <v>402.10369433</v>
      </c>
      <c r="H73" s="20" t="n">
        <v>3.45320171</v>
      </c>
      <c r="I73" s="18" t="s">
        <v>481</v>
      </c>
      <c r="J73" s="20" t="s">
        <v>481</v>
      </c>
      <c r="K73" s="18" t="s">
        <v>481</v>
      </c>
      <c r="L73" s="20" t="s">
        <v>481</v>
      </c>
      <c r="M73" s="18" t="s">
        <v>481</v>
      </c>
      <c r="N73" s="20" t="s">
        <v>481</v>
      </c>
      <c r="O73" s="18" t="s">
        <v>481</v>
      </c>
      <c r="P73" s="20" t="s">
        <v>481</v>
      </c>
      <c r="Q73" s="18" t="n">
        <v>379.32492817</v>
      </c>
      <c r="R73" s="20" t="n">
        <v>16.69138713</v>
      </c>
    </row>
    <row r="74" spans="1:18">
      <c r="A74" s="15" t="s">
        <v>549</v>
      </c>
      <c r="B74" s="17" t="n">
        <v>4692</v>
      </c>
      <c r="C74" s="18">
        <f>(82.0/B74*100)</f>
        <v/>
      </c>
      <c r="D74" s="19" t="n">
        <v>4610</v>
      </c>
      <c r="E74" s="18" t="n">
        <v>431.38684194</v>
      </c>
      <c r="F74" s="20" t="n">
        <v>1.66609109</v>
      </c>
      <c r="G74" s="18" t="n">
        <v>393.18458933</v>
      </c>
      <c r="H74" s="20" t="n">
        <v>2.7524744</v>
      </c>
      <c r="I74" s="18" t="s">
        <v>481</v>
      </c>
      <c r="J74" s="20" t="s">
        <v>481</v>
      </c>
      <c r="K74" s="18" t="s">
        <v>481</v>
      </c>
      <c r="L74" s="20" t="s">
        <v>481</v>
      </c>
      <c r="M74" s="18" t="s">
        <v>481</v>
      </c>
      <c r="N74" s="20" t="s">
        <v>481</v>
      </c>
      <c r="O74" s="18" t="n">
        <v>371.55210404</v>
      </c>
      <c r="P74" s="20" t="n">
        <v>32.18458483</v>
      </c>
      <c r="Q74" s="18" t="n">
        <v>342.62697565</v>
      </c>
      <c r="R74" s="20" t="n">
        <v>9.3294125</v>
      </c>
    </row>
    <row r="75" spans="1:18">
      <c r="A75" s="15" t="s">
        <v>550</v>
      </c>
      <c r="B75" s="17" t="n">
        <v>5375</v>
      </c>
      <c r="C75" s="18">
        <f>(196.0/B75*100)</f>
        <v/>
      </c>
      <c r="D75" s="19" t="n">
        <v>5179</v>
      </c>
      <c r="E75" s="18" t="n">
        <v>372.0419996</v>
      </c>
      <c r="F75" s="20" t="n">
        <v>3.26068649</v>
      </c>
      <c r="G75" s="18" t="n">
        <v>348.32976621</v>
      </c>
      <c r="H75" s="20" t="n">
        <v>5.23925789</v>
      </c>
      <c r="I75" s="18" t="s">
        <v>481</v>
      </c>
      <c r="J75" s="20" t="s">
        <v>481</v>
      </c>
      <c r="K75" s="18" t="s">
        <v>481</v>
      </c>
      <c r="L75" s="20" t="s">
        <v>481</v>
      </c>
      <c r="M75" s="18" t="s">
        <v>481</v>
      </c>
      <c r="N75" s="20" t="s">
        <v>481</v>
      </c>
      <c r="O75" s="18" t="s">
        <v>481</v>
      </c>
      <c r="P75" s="20" t="s">
        <v>481</v>
      </c>
      <c r="Q75" s="18" t="n">
        <v>325.03736966</v>
      </c>
      <c r="R75" s="20" t="n">
        <v>9.763504149999999</v>
      </c>
    </row>
    <row r="76" spans="1:18">
      <c r="A76" s="15" t="s">
        <v>551</v>
      </c>
      <c r="B76" s="17" t="n">
        <v>14167</v>
      </c>
      <c r="C76" s="18">
        <f>(227.0/B76*100)</f>
        <v/>
      </c>
      <c r="D76" s="19" t="n">
        <v>13940</v>
      </c>
      <c r="E76" s="18" t="n">
        <v>432.01224708</v>
      </c>
      <c r="F76" s="20" t="n">
        <v>2.51792034</v>
      </c>
      <c r="G76" s="18" t="n">
        <v>412.20429389</v>
      </c>
      <c r="H76" s="20" t="n">
        <v>4.02715524</v>
      </c>
      <c r="I76" s="18" t="s">
        <v>481</v>
      </c>
      <c r="J76" s="20" t="s">
        <v>481</v>
      </c>
      <c r="K76" s="18" t="s">
        <v>481</v>
      </c>
      <c r="L76" s="20" t="s">
        <v>481</v>
      </c>
      <c r="M76" s="18" t="s">
        <v>481</v>
      </c>
      <c r="N76" s="20" t="s">
        <v>481</v>
      </c>
      <c r="O76" s="18" t="s">
        <v>481</v>
      </c>
      <c r="P76" s="20" t="s">
        <v>481</v>
      </c>
      <c r="Q76" s="18" t="n">
        <v>351.5883712</v>
      </c>
      <c r="R76" s="20" t="n">
        <v>8.2219961</v>
      </c>
    </row>
    <row r="77" spans="1:18">
      <c r="A77" s="15" t="s">
        <v>552</v>
      </c>
      <c r="B77" s="17" t="n">
        <v>6062</v>
      </c>
      <c r="C77" s="18">
        <f>(82.0/B77*100)</f>
        <v/>
      </c>
      <c r="D77" s="19" t="n">
        <v>5980</v>
      </c>
      <c r="E77" s="18" t="n">
        <v>425.02016444</v>
      </c>
      <c r="F77" s="20" t="n">
        <v>2.48262582</v>
      </c>
      <c r="G77" s="18" t="n">
        <v>408.61075825</v>
      </c>
      <c r="H77" s="20" t="n">
        <v>4.95840235</v>
      </c>
      <c r="I77" s="18" t="s">
        <v>481</v>
      </c>
      <c r="J77" s="20" t="s">
        <v>481</v>
      </c>
      <c r="K77" s="18" t="s">
        <v>481</v>
      </c>
      <c r="L77" s="20" t="s">
        <v>481</v>
      </c>
      <c r="M77" s="18" t="s">
        <v>481</v>
      </c>
      <c r="N77" s="20" t="s">
        <v>481</v>
      </c>
      <c r="O77" s="18" t="s">
        <v>481</v>
      </c>
      <c r="P77" s="20" t="s">
        <v>481</v>
      </c>
      <c r="Q77" s="18" t="n">
        <v>333.51109708</v>
      </c>
      <c r="R77" s="20" t="n">
        <v>6.32527236</v>
      </c>
    </row>
    <row r="78" spans="1:18">
      <c r="A78" s="15" t="s">
        <v>553</v>
      </c>
      <c r="B78" s="17" t="n">
        <v>5826</v>
      </c>
      <c r="C78" s="18">
        <f>(0.0/B78*100)</f>
        <v/>
      </c>
      <c r="D78" s="19" t="n">
        <v>5826</v>
      </c>
      <c r="E78" s="18" t="n">
        <v>500.46804812</v>
      </c>
      <c r="F78" s="20" t="n">
        <v>4.58481385</v>
      </c>
      <c r="G78" s="18" t="n">
        <v>468.66790023</v>
      </c>
      <c r="H78" s="20" t="n">
        <v>5.61593766</v>
      </c>
      <c r="I78" s="18" t="s">
        <v>481</v>
      </c>
      <c r="J78" s="20" t="s">
        <v>481</v>
      </c>
      <c r="K78" s="18" t="s">
        <v>481</v>
      </c>
      <c r="L78" s="20" t="s">
        <v>481</v>
      </c>
      <c r="M78" s="18" t="s">
        <v>481</v>
      </c>
      <c r="N78" s="20" t="s">
        <v>481</v>
      </c>
      <c r="O78" s="18" t="n">
        <v>545.0075000000001</v>
      </c>
      <c r="P78" s="20" t="n">
        <v>30.96786911</v>
      </c>
      <c r="Q78" s="18" t="n">
        <v>431.9815597</v>
      </c>
      <c r="R78" s="20" t="n">
        <v>13.82729126</v>
      </c>
    </row>
    <row customHeight="1" ht="25" r="79" spans="1:18">
      <c r="A79" s="15" t="s">
        <v>554</v>
      </c>
      <c r="B79" s="17" t="n">
        <v>1657</v>
      </c>
      <c r="C79" s="18">
        <f>(41.0/B79*100)</f>
        <v/>
      </c>
      <c r="D79" s="19" t="n">
        <v>1616</v>
      </c>
      <c r="E79" s="18" t="n">
        <v>462.91549017</v>
      </c>
      <c r="F79" s="20" t="n">
        <v>7.04427095</v>
      </c>
      <c r="G79" s="18" t="n">
        <v>421.71084171</v>
      </c>
      <c r="H79" s="20" t="n">
        <v>10.10402138</v>
      </c>
      <c r="I79" s="18" t="s">
        <v>481</v>
      </c>
      <c r="J79" s="20" t="s">
        <v>481</v>
      </c>
      <c r="K79" s="18" t="s">
        <v>481</v>
      </c>
      <c r="L79" s="20" t="s">
        <v>481</v>
      </c>
      <c r="M79" s="18" t="s">
        <v>481</v>
      </c>
      <c r="N79" s="20" t="s">
        <v>481</v>
      </c>
      <c r="O79" s="18" t="s">
        <v>481</v>
      </c>
      <c r="P79" s="20" t="s">
        <v>481</v>
      </c>
      <c r="Q79" s="18" t="n">
        <v>378.71803207</v>
      </c>
      <c r="R79" s="20" t="n">
        <v>30.63541376</v>
      </c>
    </row>
    <row r="80" spans="1:18">
      <c r="A80" s="15" t="s">
        <v>555</v>
      </c>
      <c r="B80" s="17" t="n">
        <v>7841</v>
      </c>
      <c r="C80" s="18">
        <f>(0.0/B80*100)</f>
        <v/>
      </c>
      <c r="D80" s="19" t="n">
        <v>7841</v>
      </c>
      <c r="E80" s="18" t="n">
        <v>462.30524131</v>
      </c>
      <c r="F80" s="20" t="n">
        <v>4.21114515</v>
      </c>
      <c r="G80" s="18" t="n">
        <v>436.99574062</v>
      </c>
      <c r="H80" s="20" t="n">
        <v>6.84876489</v>
      </c>
      <c r="I80" s="18" t="s">
        <v>481</v>
      </c>
      <c r="J80" s="20" t="s">
        <v>481</v>
      </c>
      <c r="K80" s="18" t="s">
        <v>481</v>
      </c>
      <c r="L80" s="20" t="s">
        <v>481</v>
      </c>
      <c r="M80" s="18" t="s">
        <v>481</v>
      </c>
      <c r="N80" s="20" t="s">
        <v>481</v>
      </c>
      <c r="O80" s="18" t="s">
        <v>481</v>
      </c>
      <c r="P80" s="20" t="s">
        <v>481</v>
      </c>
      <c r="Q80" s="18" t="n">
        <v>437.1055878</v>
      </c>
      <c r="R80" s="20" t="n">
        <v>28.37364524</v>
      </c>
    </row>
    <row r="81" spans="1:18">
      <c r="A81" s="23" t="s">
        <v>556</v>
      </c>
      <c r="B81" s="17" t="n">
        <v>8861</v>
      </c>
      <c r="C81" s="18">
        <f>(76.0/B81*100)</f>
        <v/>
      </c>
      <c r="D81" s="19" t="n">
        <v>8785</v>
      </c>
      <c r="E81" s="18" t="n">
        <v>456.16467926</v>
      </c>
      <c r="F81" s="20" t="n">
        <v>3.42125714</v>
      </c>
      <c r="G81" s="18" t="n">
        <v>419.82957141</v>
      </c>
      <c r="H81" s="20" t="n">
        <v>3.28264407</v>
      </c>
      <c r="I81" s="18" t="s">
        <v>481</v>
      </c>
      <c r="J81" s="20" t="s">
        <v>481</v>
      </c>
      <c r="K81" s="18" t="s">
        <v>481</v>
      </c>
      <c r="L81" s="20" t="s">
        <v>481</v>
      </c>
      <c r="M81" s="18" t="s">
        <v>481</v>
      </c>
      <c r="N81" s="20" t="s">
        <v>481</v>
      </c>
      <c r="O81" s="18" t="s">
        <v>481</v>
      </c>
      <c r="P81" s="20" t="s">
        <v>481</v>
      </c>
      <c r="Q81" s="18" t="n">
        <v>344.10661333</v>
      </c>
      <c r="R81" s="20" t="n">
        <v>17.96028834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611</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499.51369674</v>
      </c>
      <c r="F7" s="20" t="n">
        <v>1.6420105</v>
      </c>
      <c r="G7" s="18" t="n">
        <v>429.10867187</v>
      </c>
      <c r="H7" s="20" t="n">
        <v>3.87919448</v>
      </c>
      <c r="I7" s="18" t="s">
        <v>481</v>
      </c>
      <c r="J7" s="20" t="s">
        <v>481</v>
      </c>
      <c r="K7" s="18" t="s">
        <v>481</v>
      </c>
      <c r="L7" s="20" t="s">
        <v>481</v>
      </c>
      <c r="M7" s="18" t="s">
        <v>481</v>
      </c>
      <c r="N7" s="20" t="s">
        <v>481</v>
      </c>
      <c r="O7" s="18" t="s">
        <v>481</v>
      </c>
      <c r="P7" s="20" t="s">
        <v>481</v>
      </c>
      <c r="Q7" s="18" t="n">
        <v>394.26291623</v>
      </c>
      <c r="R7" s="20" t="n">
        <v>11.27139313</v>
      </c>
    </row>
    <row r="8" spans="1:18">
      <c r="A8" s="15" t="s">
        <v>483</v>
      </c>
      <c r="B8" s="17" t="n">
        <v>7007</v>
      </c>
      <c r="C8" s="18">
        <f>(20.0/B8*100)</f>
        <v/>
      </c>
      <c r="D8" s="19" t="n">
        <v>6987</v>
      </c>
      <c r="E8" s="18" t="n">
        <v>499.07017204</v>
      </c>
      <c r="F8" s="20" t="n">
        <v>2.83718344</v>
      </c>
      <c r="G8" s="18" t="n">
        <v>431.85347904</v>
      </c>
      <c r="H8" s="20" t="n">
        <v>8.345170120000001</v>
      </c>
      <c r="I8" s="18" t="s">
        <v>481</v>
      </c>
      <c r="J8" s="20" t="s">
        <v>481</v>
      </c>
      <c r="K8" s="18" t="s">
        <v>481</v>
      </c>
      <c r="L8" s="20" t="s">
        <v>481</v>
      </c>
      <c r="M8" s="18" t="s">
        <v>481</v>
      </c>
      <c r="N8" s="20" t="s">
        <v>481</v>
      </c>
      <c r="O8" s="18" t="s">
        <v>481</v>
      </c>
      <c r="P8" s="20" t="s">
        <v>481</v>
      </c>
      <c r="Q8" s="18" t="n">
        <v>436.57707225</v>
      </c>
      <c r="R8" s="20" t="n">
        <v>24.68846924</v>
      </c>
    </row>
    <row r="9" spans="1:18">
      <c r="A9" s="15" t="s">
        <v>484</v>
      </c>
      <c r="B9" s="17" t="n">
        <v>9651</v>
      </c>
      <c r="C9" s="18">
        <f>(77.0/B9*100)</f>
        <v/>
      </c>
      <c r="D9" s="19" t="n">
        <v>9574</v>
      </c>
      <c r="E9" s="18" t="n">
        <v>511.80609578</v>
      </c>
      <c r="F9" s="20" t="n">
        <v>2.30430189</v>
      </c>
      <c r="G9" s="18" t="n">
        <v>434.20775081</v>
      </c>
      <c r="H9" s="20" t="n">
        <v>6.0407899</v>
      </c>
      <c r="I9" s="18" t="s">
        <v>481</v>
      </c>
      <c r="J9" s="20" t="s">
        <v>481</v>
      </c>
      <c r="K9" s="18" t="s">
        <v>481</v>
      </c>
      <c r="L9" s="20" t="s">
        <v>481</v>
      </c>
      <c r="M9" s="18" t="s">
        <v>481</v>
      </c>
      <c r="N9" s="20" t="s">
        <v>481</v>
      </c>
      <c r="O9" s="18" t="s">
        <v>481</v>
      </c>
      <c r="P9" s="20" t="s">
        <v>481</v>
      </c>
      <c r="Q9" s="18" t="n">
        <v>383.44900985</v>
      </c>
      <c r="R9" s="20" t="n">
        <v>12.40612693</v>
      </c>
    </row>
    <row r="10" spans="1:18">
      <c r="A10" s="15" t="s">
        <v>485</v>
      </c>
      <c r="B10" s="17" t="n">
        <v>20058</v>
      </c>
      <c r="C10" s="18">
        <f>(521.0/B10*100)</f>
        <v/>
      </c>
      <c r="D10" s="19" t="n">
        <v>19537</v>
      </c>
      <c r="E10" s="18" t="n">
        <v>520.06701451</v>
      </c>
      <c r="F10" s="20" t="n">
        <v>2.34079756</v>
      </c>
      <c r="G10" s="18" t="n">
        <v>456.87408939</v>
      </c>
      <c r="H10" s="20" t="n">
        <v>5.15039888</v>
      </c>
      <c r="I10" s="18" t="s">
        <v>481</v>
      </c>
      <c r="J10" s="20" t="s">
        <v>481</v>
      </c>
      <c r="K10" s="18" t="s">
        <v>481</v>
      </c>
      <c r="L10" s="20" t="s">
        <v>481</v>
      </c>
      <c r="M10" s="18" t="s">
        <v>481</v>
      </c>
      <c r="N10" s="20" t="s">
        <v>481</v>
      </c>
      <c r="O10" s="18" t="s">
        <v>481</v>
      </c>
      <c r="P10" s="20" t="s">
        <v>481</v>
      </c>
      <c r="Q10" s="18" t="n">
        <v>427.66987362</v>
      </c>
      <c r="R10" s="20" t="n">
        <v>12.43120144</v>
      </c>
    </row>
    <row r="11" spans="1:18">
      <c r="A11" s="15" t="s">
        <v>486</v>
      </c>
      <c r="B11" s="17" t="n">
        <v>7053</v>
      </c>
      <c r="C11" s="18">
        <f>(45.0/B11*100)</f>
        <v/>
      </c>
      <c r="D11" s="19" t="n">
        <v>7008</v>
      </c>
      <c r="E11" s="18" t="n">
        <v>430.78363472</v>
      </c>
      <c r="F11" s="20" t="n">
        <v>2.67582282</v>
      </c>
      <c r="G11" s="18" t="n">
        <v>386.63768721</v>
      </c>
      <c r="H11" s="20" t="n">
        <v>4.25840653</v>
      </c>
      <c r="I11" s="18" t="s">
        <v>481</v>
      </c>
      <c r="J11" s="20" t="s">
        <v>481</v>
      </c>
      <c r="K11" s="18" t="s">
        <v>481</v>
      </c>
      <c r="L11" s="20" t="s">
        <v>481</v>
      </c>
      <c r="M11" s="18" t="s">
        <v>481</v>
      </c>
      <c r="N11" s="20" t="s">
        <v>481</v>
      </c>
      <c r="O11" s="18" t="s">
        <v>481</v>
      </c>
      <c r="P11" s="20" t="s">
        <v>481</v>
      </c>
      <c r="Q11" s="18" t="n">
        <v>348.84541748</v>
      </c>
      <c r="R11" s="20" t="n">
        <v>18.12150249</v>
      </c>
    </row>
    <row r="12" spans="1:18">
      <c r="A12" s="15" t="s">
        <v>487</v>
      </c>
      <c r="B12" s="17" t="n">
        <v>6894</v>
      </c>
      <c r="C12" s="18">
        <f>(56.0/B12*100)</f>
        <v/>
      </c>
      <c r="D12" s="19" t="n">
        <v>6838</v>
      </c>
      <c r="E12" s="18" t="n">
        <v>498.48258603</v>
      </c>
      <c r="F12" s="20" t="n">
        <v>2.19161757</v>
      </c>
      <c r="G12" s="18" t="n">
        <v>413.76744583</v>
      </c>
      <c r="H12" s="20" t="n">
        <v>7.85078384</v>
      </c>
      <c r="I12" s="18" t="s">
        <v>481</v>
      </c>
      <c r="J12" s="20" t="s">
        <v>481</v>
      </c>
      <c r="K12" s="18" t="s">
        <v>481</v>
      </c>
      <c r="L12" s="20" t="s">
        <v>481</v>
      </c>
      <c r="M12" s="18" t="s">
        <v>481</v>
      </c>
      <c r="N12" s="20" t="s">
        <v>481</v>
      </c>
      <c r="O12" s="18" t="s">
        <v>481</v>
      </c>
      <c r="P12" s="20" t="s">
        <v>481</v>
      </c>
      <c r="Q12" s="18" t="n">
        <v>362.42165457</v>
      </c>
      <c r="R12" s="20" t="n">
        <v>10.3980176</v>
      </c>
    </row>
    <row r="13" spans="1:18">
      <c r="A13" s="15" t="s">
        <v>488</v>
      </c>
      <c r="B13" s="17" t="n">
        <v>7161</v>
      </c>
      <c r="C13" s="18">
        <f>(98.0/B13*100)</f>
        <v/>
      </c>
      <c r="D13" s="19" t="n">
        <v>7063</v>
      </c>
      <c r="E13" s="18" t="n">
        <v>512.76758607</v>
      </c>
      <c r="F13" s="20" t="n">
        <v>2.19218459</v>
      </c>
      <c r="G13" s="18" t="n">
        <v>449.77560468</v>
      </c>
      <c r="H13" s="20" t="n">
        <v>8.82881078</v>
      </c>
      <c r="I13" s="18" t="s">
        <v>481</v>
      </c>
      <c r="J13" s="20" t="s">
        <v>481</v>
      </c>
      <c r="K13" s="18" t="s">
        <v>481</v>
      </c>
      <c r="L13" s="20" t="s">
        <v>481</v>
      </c>
      <c r="M13" s="18" t="s">
        <v>481</v>
      </c>
      <c r="N13" s="20" t="s">
        <v>481</v>
      </c>
      <c r="O13" s="18" t="s">
        <v>481</v>
      </c>
      <c r="P13" s="20" t="s">
        <v>481</v>
      </c>
      <c r="Q13" s="18" t="n">
        <v>413.60437417</v>
      </c>
      <c r="R13" s="20" t="n">
        <v>17.17229677</v>
      </c>
    </row>
    <row r="14" spans="1:18">
      <c r="A14" s="15" t="s">
        <v>489</v>
      </c>
      <c r="B14" s="17" t="n">
        <v>5587</v>
      </c>
      <c r="C14" s="18">
        <f>(74.0/B14*100)</f>
        <v/>
      </c>
      <c r="D14" s="19" t="n">
        <v>5513</v>
      </c>
      <c r="E14" s="18" t="n">
        <v>521.58876192</v>
      </c>
      <c r="F14" s="20" t="n">
        <v>2.02261702</v>
      </c>
      <c r="G14" s="18" t="n">
        <v>511.66823024</v>
      </c>
      <c r="H14" s="20" t="n">
        <v>4.85987041</v>
      </c>
      <c r="I14" s="18" t="s">
        <v>481</v>
      </c>
      <c r="J14" s="20" t="s">
        <v>481</v>
      </c>
      <c r="K14" s="18" t="s">
        <v>481</v>
      </c>
      <c r="L14" s="20" t="s">
        <v>481</v>
      </c>
      <c r="M14" s="18" t="s">
        <v>481</v>
      </c>
      <c r="N14" s="20" t="s">
        <v>481</v>
      </c>
      <c r="O14" s="18" t="s">
        <v>481</v>
      </c>
      <c r="P14" s="20" t="s">
        <v>481</v>
      </c>
      <c r="Q14" s="18" t="n">
        <v>480.20745983</v>
      </c>
      <c r="R14" s="20" t="n">
        <v>19.74118291</v>
      </c>
    </row>
    <row r="15" spans="1:18">
      <c r="A15" s="15" t="s">
        <v>490</v>
      </c>
      <c r="B15" s="17" t="n">
        <v>5882</v>
      </c>
      <c r="C15" s="18">
        <f>(53.0/B15*100)</f>
        <v/>
      </c>
      <c r="D15" s="19" t="n">
        <v>5829</v>
      </c>
      <c r="E15" s="18" t="n">
        <v>513.76862134</v>
      </c>
      <c r="F15" s="20" t="n">
        <v>2.25286204</v>
      </c>
      <c r="G15" s="18" t="n">
        <v>469.82726029</v>
      </c>
      <c r="H15" s="20" t="n">
        <v>8.6387132</v>
      </c>
      <c r="I15" s="18" t="s">
        <v>481</v>
      </c>
      <c r="J15" s="20" t="s">
        <v>481</v>
      </c>
      <c r="K15" s="18" t="s">
        <v>481</v>
      </c>
      <c r="L15" s="20" t="s">
        <v>481</v>
      </c>
      <c r="M15" s="18" t="s">
        <v>481</v>
      </c>
      <c r="N15" s="20" t="s">
        <v>481</v>
      </c>
      <c r="O15" s="18" t="s">
        <v>481</v>
      </c>
      <c r="P15" s="20" t="s">
        <v>481</v>
      </c>
      <c r="Q15" s="18" t="n">
        <v>424.89238769</v>
      </c>
      <c r="R15" s="20" t="n">
        <v>14.74361527</v>
      </c>
    </row>
    <row r="16" spans="1:18">
      <c r="A16" s="15" t="s">
        <v>491</v>
      </c>
      <c r="B16" s="17" t="n">
        <v>6108</v>
      </c>
      <c r="C16" s="18">
        <f>(98.0/B16*100)</f>
        <v/>
      </c>
      <c r="D16" s="19" t="n">
        <v>6010</v>
      </c>
      <c r="E16" s="18" t="n">
        <v>498.61789485</v>
      </c>
      <c r="F16" s="20" t="n">
        <v>2.01021965</v>
      </c>
      <c r="G16" s="18" t="n">
        <v>430.85077407</v>
      </c>
      <c r="H16" s="20" t="n">
        <v>5.84138274</v>
      </c>
      <c r="I16" s="18" t="s">
        <v>481</v>
      </c>
      <c r="J16" s="20" t="s">
        <v>481</v>
      </c>
      <c r="K16" s="18" t="s">
        <v>481</v>
      </c>
      <c r="L16" s="20" t="s">
        <v>481</v>
      </c>
      <c r="M16" s="18" t="s">
        <v>481</v>
      </c>
      <c r="N16" s="20" t="s">
        <v>481</v>
      </c>
      <c r="O16" s="18" t="s">
        <v>481</v>
      </c>
      <c r="P16" s="20" t="s">
        <v>481</v>
      </c>
      <c r="Q16" s="18" t="n">
        <v>378.90597435</v>
      </c>
      <c r="R16" s="20" t="n">
        <v>15.08515884</v>
      </c>
    </row>
    <row r="17" spans="1:18">
      <c r="A17" s="15" t="s">
        <v>492</v>
      </c>
      <c r="B17" s="17" t="n">
        <v>6504</v>
      </c>
      <c r="C17" s="18">
        <f>(658.0/B17*100)</f>
        <v/>
      </c>
      <c r="D17" s="19" t="n">
        <v>5846</v>
      </c>
      <c r="E17" s="18" t="n">
        <v>514.14140979</v>
      </c>
      <c r="F17" s="20" t="n">
        <v>2.87241153</v>
      </c>
      <c r="G17" s="18" t="n">
        <v>439.59007211</v>
      </c>
      <c r="H17" s="20" t="n">
        <v>7.56172981</v>
      </c>
      <c r="I17" s="18" t="s">
        <v>481</v>
      </c>
      <c r="J17" s="20" t="s">
        <v>481</v>
      </c>
      <c r="K17" s="18" t="s">
        <v>481</v>
      </c>
      <c r="L17" s="20" t="s">
        <v>481</v>
      </c>
      <c r="M17" s="18" t="s">
        <v>481</v>
      </c>
      <c r="N17" s="20" t="s">
        <v>481</v>
      </c>
      <c r="O17" s="18" t="s">
        <v>481</v>
      </c>
      <c r="P17" s="20" t="s">
        <v>481</v>
      </c>
      <c r="Q17" s="18" t="n">
        <v>449.32058667</v>
      </c>
      <c r="R17" s="20" t="n">
        <v>13.8755164</v>
      </c>
    </row>
    <row r="18" spans="1:18">
      <c r="A18" s="15" t="s">
        <v>493</v>
      </c>
      <c r="B18" s="17" t="n">
        <v>5532</v>
      </c>
      <c r="C18" s="18">
        <f>(28.0/B18*100)</f>
        <v/>
      </c>
      <c r="D18" s="19" t="n">
        <v>5504</v>
      </c>
      <c r="E18" s="18" t="n">
        <v>459.31930345</v>
      </c>
      <c r="F18" s="20" t="n">
        <v>3.52484595</v>
      </c>
      <c r="G18" s="18" t="n">
        <v>409.40941673</v>
      </c>
      <c r="H18" s="20" t="n">
        <v>6.68829472</v>
      </c>
      <c r="I18" s="18" t="s">
        <v>481</v>
      </c>
      <c r="J18" s="20" t="s">
        <v>481</v>
      </c>
      <c r="K18" s="18" t="s">
        <v>481</v>
      </c>
      <c r="L18" s="20" t="s">
        <v>481</v>
      </c>
      <c r="M18" s="18" t="s">
        <v>481</v>
      </c>
      <c r="N18" s="20" t="s">
        <v>481</v>
      </c>
      <c r="O18" s="18" t="s">
        <v>481</v>
      </c>
      <c r="P18" s="20" t="s">
        <v>481</v>
      </c>
      <c r="Q18" s="18" t="n">
        <v>354.51652002</v>
      </c>
      <c r="R18" s="20" t="n">
        <v>12.05468246</v>
      </c>
    </row>
    <row r="19" spans="1:18">
      <c r="A19" s="15" t="s">
        <v>494</v>
      </c>
      <c r="B19" s="17" t="n">
        <v>5658</v>
      </c>
      <c r="C19" s="18">
        <f>(61.0/B19*100)</f>
        <v/>
      </c>
      <c r="D19" s="19" t="n">
        <v>5597</v>
      </c>
      <c r="E19" s="18" t="n">
        <v>483.29092264</v>
      </c>
      <c r="F19" s="20" t="n">
        <v>2.52268612</v>
      </c>
      <c r="G19" s="18" t="n">
        <v>408.56654334</v>
      </c>
      <c r="H19" s="20" t="n">
        <v>6.84817301</v>
      </c>
      <c r="I19" s="18" t="s">
        <v>481</v>
      </c>
      <c r="J19" s="20" t="s">
        <v>481</v>
      </c>
      <c r="K19" s="18" t="s">
        <v>481</v>
      </c>
      <c r="L19" s="20" t="s">
        <v>481</v>
      </c>
      <c r="M19" s="18" t="s">
        <v>481</v>
      </c>
      <c r="N19" s="20" t="s">
        <v>481</v>
      </c>
      <c r="O19" s="18" t="s">
        <v>481</v>
      </c>
      <c r="P19" s="20" t="s">
        <v>481</v>
      </c>
      <c r="Q19" s="18" t="n">
        <v>397.33362605</v>
      </c>
      <c r="R19" s="20" t="n">
        <v>18.08864173</v>
      </c>
    </row>
    <row r="20" spans="1:18">
      <c r="A20" s="15" t="s">
        <v>495</v>
      </c>
      <c r="B20" s="17" t="n">
        <v>3371</v>
      </c>
      <c r="C20" s="18">
        <f>(75.0/B20*100)</f>
        <v/>
      </c>
      <c r="D20" s="19" t="n">
        <v>3296</v>
      </c>
      <c r="E20" s="18" t="n">
        <v>489.73088008</v>
      </c>
      <c r="F20" s="20" t="n">
        <v>2.10798491</v>
      </c>
      <c r="G20" s="18" t="n">
        <v>444.37575023</v>
      </c>
      <c r="H20" s="20" t="n">
        <v>13.12293068</v>
      </c>
      <c r="I20" s="18" t="s">
        <v>481</v>
      </c>
      <c r="J20" s="20" t="s">
        <v>481</v>
      </c>
      <c r="K20" s="18" t="s">
        <v>481</v>
      </c>
      <c r="L20" s="20" t="s">
        <v>481</v>
      </c>
      <c r="M20" s="18" t="s">
        <v>481</v>
      </c>
      <c r="N20" s="20" t="s">
        <v>481</v>
      </c>
      <c r="O20" s="18" t="s">
        <v>481</v>
      </c>
      <c r="P20" s="20" t="s">
        <v>481</v>
      </c>
      <c r="Q20" s="18" t="n">
        <v>410.99257848</v>
      </c>
      <c r="R20" s="20" t="n">
        <v>22.10262329</v>
      </c>
    </row>
    <row r="21" spans="1:18">
      <c r="A21" s="15" t="s">
        <v>496</v>
      </c>
      <c r="B21" s="17" t="n">
        <v>5741</v>
      </c>
      <c r="C21" s="18">
        <f>(44.0/B21*100)</f>
        <v/>
      </c>
      <c r="D21" s="19" t="n">
        <v>5697</v>
      </c>
      <c r="E21" s="18" t="n">
        <v>508.90873979</v>
      </c>
      <c r="F21" s="20" t="n">
        <v>2.02856999</v>
      </c>
      <c r="G21" s="18" t="n">
        <v>470.70898026</v>
      </c>
      <c r="H21" s="20" t="n">
        <v>3.98207799</v>
      </c>
      <c r="I21" s="18" t="s">
        <v>481</v>
      </c>
      <c r="J21" s="20" t="s">
        <v>481</v>
      </c>
      <c r="K21" s="18" t="s">
        <v>481</v>
      </c>
      <c r="L21" s="20" t="s">
        <v>481</v>
      </c>
      <c r="M21" s="18" t="s">
        <v>481</v>
      </c>
      <c r="N21" s="20" t="s">
        <v>481</v>
      </c>
      <c r="O21" s="18" t="s">
        <v>481</v>
      </c>
      <c r="P21" s="20" t="s">
        <v>481</v>
      </c>
      <c r="Q21" s="18" t="n">
        <v>422.54087325</v>
      </c>
      <c r="R21" s="20" t="n">
        <v>9.919452980000001</v>
      </c>
    </row>
    <row r="22" spans="1:18">
      <c r="A22" s="15" t="s">
        <v>497</v>
      </c>
      <c r="B22" s="17" t="n">
        <v>6598</v>
      </c>
      <c r="C22" s="18">
        <f>(32.0/B22*100)</f>
        <v/>
      </c>
      <c r="D22" s="19" t="n">
        <v>6566</v>
      </c>
      <c r="E22" s="18" t="n">
        <v>477.37784531</v>
      </c>
      <c r="F22" s="20" t="n">
        <v>3.71282733</v>
      </c>
      <c r="G22" s="18" t="n">
        <v>396.2784134</v>
      </c>
      <c r="H22" s="20" t="n">
        <v>7.72485103</v>
      </c>
      <c r="I22" s="18" t="s">
        <v>481</v>
      </c>
      <c r="J22" s="20" t="s">
        <v>481</v>
      </c>
      <c r="K22" s="18" t="s">
        <v>481</v>
      </c>
      <c r="L22" s="20" t="s">
        <v>481</v>
      </c>
      <c r="M22" s="18" t="n">
        <v>465.3184081</v>
      </c>
      <c r="N22" s="20" t="n">
        <v>9.52311205</v>
      </c>
      <c r="O22" s="18" t="s">
        <v>481</v>
      </c>
      <c r="P22" s="20" t="s">
        <v>481</v>
      </c>
      <c r="Q22" s="18" t="n">
        <v>364.86840874</v>
      </c>
      <c r="R22" s="20" t="n">
        <v>11.87401201</v>
      </c>
    </row>
    <row r="23" spans="1:18">
      <c r="A23" s="15" t="s">
        <v>498</v>
      </c>
      <c r="B23" s="17" t="n">
        <v>11583</v>
      </c>
      <c r="C23" s="18">
        <f>(210.0/B23*100)</f>
        <v/>
      </c>
      <c r="D23" s="19" t="n">
        <v>11373</v>
      </c>
      <c r="E23" s="18" t="n">
        <v>493.72070456</v>
      </c>
      <c r="F23" s="20" t="n">
        <v>2.93253421</v>
      </c>
      <c r="G23" s="18" t="n">
        <v>457.73527502</v>
      </c>
      <c r="H23" s="20" t="n">
        <v>5.70662903</v>
      </c>
      <c r="I23" s="18" t="s">
        <v>481</v>
      </c>
      <c r="J23" s="20" t="s">
        <v>481</v>
      </c>
      <c r="K23" s="18" t="s">
        <v>481</v>
      </c>
      <c r="L23" s="20" t="s">
        <v>481</v>
      </c>
      <c r="M23" s="18" t="s">
        <v>481</v>
      </c>
      <c r="N23" s="20" t="s">
        <v>481</v>
      </c>
      <c r="O23" s="18" t="s">
        <v>481</v>
      </c>
      <c r="P23" s="20" t="s">
        <v>481</v>
      </c>
      <c r="Q23" s="18" t="n">
        <v>395.04220306</v>
      </c>
      <c r="R23" s="20" t="n">
        <v>22.77138627</v>
      </c>
    </row>
    <row r="24" spans="1:18">
      <c r="A24" s="15" t="s">
        <v>499</v>
      </c>
      <c r="B24" s="17" t="n">
        <v>6647</v>
      </c>
      <c r="C24" s="18">
        <f>(7.0/B24*100)</f>
        <v/>
      </c>
      <c r="D24" s="19" t="n">
        <v>6640</v>
      </c>
      <c r="E24" s="18" t="n">
        <v>543.98415245</v>
      </c>
      <c r="F24" s="20" t="n">
        <v>3.13335213</v>
      </c>
      <c r="G24" s="18" t="n">
        <v>515.84794414</v>
      </c>
      <c r="H24" s="20" t="n">
        <v>3.39563371</v>
      </c>
      <c r="I24" s="18" t="s">
        <v>481</v>
      </c>
      <c r="J24" s="20" t="s">
        <v>481</v>
      </c>
      <c r="K24" s="18" t="s">
        <v>481</v>
      </c>
      <c r="L24" s="20" t="s">
        <v>481</v>
      </c>
      <c r="M24" s="18" t="s">
        <v>481</v>
      </c>
      <c r="N24" s="20" t="s">
        <v>481</v>
      </c>
      <c r="O24" s="18" t="s">
        <v>481</v>
      </c>
      <c r="P24" s="20" t="s">
        <v>481</v>
      </c>
      <c r="Q24" s="18" t="n">
        <v>459.16296445</v>
      </c>
      <c r="R24" s="20" t="n">
        <v>16.05683917</v>
      </c>
    </row>
    <row r="25" spans="1:18">
      <c r="A25" s="15" t="s">
        <v>500</v>
      </c>
      <c r="B25" s="17" t="n">
        <v>5581</v>
      </c>
      <c r="C25" s="18">
        <f>(24.0/B25*100)</f>
        <v/>
      </c>
      <c r="D25" s="19" t="n">
        <v>5557</v>
      </c>
      <c r="E25" s="18" t="n">
        <v>528.25822397</v>
      </c>
      <c r="F25" s="20" t="n">
        <v>3.73505543</v>
      </c>
      <c r="G25" s="18" t="n">
        <v>484.64064962</v>
      </c>
      <c r="H25" s="20" t="n">
        <v>6.21098334</v>
      </c>
      <c r="I25" s="18" t="s">
        <v>481</v>
      </c>
      <c r="J25" s="20" t="s">
        <v>481</v>
      </c>
      <c r="K25" s="18" t="s">
        <v>481</v>
      </c>
      <c r="L25" s="20" t="s">
        <v>481</v>
      </c>
      <c r="M25" s="18" t="s">
        <v>481</v>
      </c>
      <c r="N25" s="20" t="s">
        <v>481</v>
      </c>
      <c r="O25" s="18" t="s">
        <v>481</v>
      </c>
      <c r="P25" s="20" t="s">
        <v>481</v>
      </c>
      <c r="Q25" s="18" t="n">
        <v>445.60296332</v>
      </c>
      <c r="R25" s="20" t="n">
        <v>23.38730551</v>
      </c>
    </row>
    <row r="26" spans="1:18">
      <c r="A26" s="15" t="s">
        <v>501</v>
      </c>
      <c r="B26" s="17" t="n">
        <v>4869</v>
      </c>
      <c r="C26" s="18">
        <f>(32.0/B26*100)</f>
        <v/>
      </c>
      <c r="D26" s="19" t="n">
        <v>4837</v>
      </c>
      <c r="E26" s="18" t="n">
        <v>485.26992272</v>
      </c>
      <c r="F26" s="20" t="n">
        <v>1.91164115</v>
      </c>
      <c r="G26" s="18" t="n">
        <v>428.60743094</v>
      </c>
      <c r="H26" s="20" t="n">
        <v>9.291076889999999</v>
      </c>
      <c r="I26" s="18" t="s">
        <v>481</v>
      </c>
      <c r="J26" s="20" t="s">
        <v>481</v>
      </c>
      <c r="K26" s="18" t="s">
        <v>481</v>
      </c>
      <c r="L26" s="20" t="s">
        <v>481</v>
      </c>
      <c r="M26" s="18" t="s">
        <v>481</v>
      </c>
      <c r="N26" s="20" t="s">
        <v>481</v>
      </c>
      <c r="O26" s="18" t="s">
        <v>481</v>
      </c>
      <c r="P26" s="20" t="s">
        <v>481</v>
      </c>
      <c r="Q26" s="18" t="n">
        <v>415.21707642</v>
      </c>
      <c r="R26" s="20" t="n">
        <v>19.14323225</v>
      </c>
    </row>
    <row r="27" spans="1:18">
      <c r="A27" s="15" t="s">
        <v>502</v>
      </c>
      <c r="B27" s="17" t="n">
        <v>5299</v>
      </c>
      <c r="C27" s="18">
        <f>(17.0/B27*100)</f>
        <v/>
      </c>
      <c r="D27" s="19" t="n">
        <v>5282</v>
      </c>
      <c r="E27" s="18" t="n">
        <v>489.621938</v>
      </c>
      <c r="F27" s="20" t="n">
        <v>1.3713014</v>
      </c>
      <c r="G27" s="18" t="n">
        <v>430.39088356</v>
      </c>
      <c r="H27" s="20" t="n">
        <v>5.80776748</v>
      </c>
      <c r="I27" s="18" t="s">
        <v>481</v>
      </c>
      <c r="J27" s="20" t="s">
        <v>481</v>
      </c>
      <c r="K27" s="18" t="s">
        <v>481</v>
      </c>
      <c r="L27" s="20" t="s">
        <v>481</v>
      </c>
      <c r="M27" s="18" t="s">
        <v>481</v>
      </c>
      <c r="N27" s="20" t="s">
        <v>481</v>
      </c>
      <c r="O27" s="18" t="s">
        <v>481</v>
      </c>
      <c r="P27" s="20" t="s">
        <v>481</v>
      </c>
      <c r="Q27" s="18" t="n">
        <v>425.38818086</v>
      </c>
      <c r="R27" s="20" t="n">
        <v>16.04511636</v>
      </c>
    </row>
    <row r="28" spans="1:18">
      <c r="A28" s="15" t="s">
        <v>503</v>
      </c>
      <c r="B28" s="17" t="n">
        <v>7568</v>
      </c>
      <c r="C28" s="18">
        <f>(51.0/B28*100)</f>
        <v/>
      </c>
      <c r="D28" s="19" t="n">
        <v>7517</v>
      </c>
      <c r="E28" s="18" t="n">
        <v>426.21941691</v>
      </c>
      <c r="F28" s="20" t="n">
        <v>2.65808335</v>
      </c>
      <c r="G28" s="18" t="n">
        <v>388.06034382</v>
      </c>
      <c r="H28" s="20" t="n">
        <v>2.54988</v>
      </c>
      <c r="I28" s="18" t="s">
        <v>481</v>
      </c>
      <c r="J28" s="20" t="s">
        <v>481</v>
      </c>
      <c r="K28" s="18" t="s">
        <v>481</v>
      </c>
      <c r="L28" s="20" t="s">
        <v>481</v>
      </c>
      <c r="M28" s="18" t="s">
        <v>481</v>
      </c>
      <c r="N28" s="20" t="s">
        <v>481</v>
      </c>
      <c r="O28" s="18" t="s">
        <v>481</v>
      </c>
      <c r="P28" s="20" t="s">
        <v>481</v>
      </c>
      <c r="Q28" s="18" t="n">
        <v>319.48517292</v>
      </c>
      <c r="R28" s="20" t="n">
        <v>14.30234442</v>
      </c>
    </row>
    <row r="29" spans="1:18">
      <c r="A29" s="15" t="s">
        <v>504</v>
      </c>
      <c r="B29" s="17" t="n">
        <v>5385</v>
      </c>
      <c r="C29" s="18">
        <f>(30.0/B29*100)</f>
        <v/>
      </c>
      <c r="D29" s="19" t="n">
        <v>5355</v>
      </c>
      <c r="E29" s="18" t="n">
        <v>515.38306015</v>
      </c>
      <c r="F29" s="20" t="n">
        <v>2.23509732</v>
      </c>
      <c r="G29" s="18" t="n">
        <v>444.72005561</v>
      </c>
      <c r="H29" s="20" t="n">
        <v>8.473899899999999</v>
      </c>
      <c r="I29" s="18" t="s">
        <v>481</v>
      </c>
      <c r="J29" s="20" t="s">
        <v>481</v>
      </c>
      <c r="K29" s="18" t="s">
        <v>481</v>
      </c>
      <c r="L29" s="20" t="s">
        <v>481</v>
      </c>
      <c r="M29" s="18" t="s">
        <v>481</v>
      </c>
      <c r="N29" s="20" t="s">
        <v>481</v>
      </c>
      <c r="O29" s="18" t="s">
        <v>481</v>
      </c>
      <c r="P29" s="20" t="s">
        <v>481</v>
      </c>
      <c r="Q29" s="18" t="n">
        <v>436.01250693</v>
      </c>
      <c r="R29" s="20" t="n">
        <v>19.70979809</v>
      </c>
    </row>
    <row r="30" spans="1:18">
      <c r="A30" s="15" t="s">
        <v>505</v>
      </c>
      <c r="B30" s="17" t="n">
        <v>4520</v>
      </c>
      <c r="C30" s="18">
        <f>(96.0/B30*100)</f>
        <v/>
      </c>
      <c r="D30" s="19" t="n">
        <v>4424</v>
      </c>
      <c r="E30" s="18" t="n">
        <v>501.66491487</v>
      </c>
      <c r="F30" s="20" t="n">
        <v>2.31641863</v>
      </c>
      <c r="G30" s="18" t="n">
        <v>434.73872722</v>
      </c>
      <c r="H30" s="20" t="n">
        <v>5.67962299</v>
      </c>
      <c r="I30" s="18" t="s">
        <v>481</v>
      </c>
      <c r="J30" s="20" t="s">
        <v>481</v>
      </c>
      <c r="K30" s="18" t="s">
        <v>481</v>
      </c>
      <c r="L30" s="20" t="s">
        <v>481</v>
      </c>
      <c r="M30" s="18" t="s">
        <v>481</v>
      </c>
      <c r="N30" s="20" t="s">
        <v>481</v>
      </c>
      <c r="O30" s="18" t="s">
        <v>481</v>
      </c>
      <c r="P30" s="20" t="s">
        <v>481</v>
      </c>
      <c r="Q30" s="18" t="n">
        <v>418.80635732</v>
      </c>
      <c r="R30" s="20" t="n">
        <v>17.68911386</v>
      </c>
    </row>
    <row r="31" spans="1:18">
      <c r="A31" s="15" t="s">
        <v>506</v>
      </c>
      <c r="B31" s="17" t="n">
        <v>5456</v>
      </c>
      <c r="C31" s="18">
        <f>(125.0/B31*100)</f>
        <v/>
      </c>
      <c r="D31" s="19" t="n">
        <v>5331</v>
      </c>
      <c r="E31" s="18" t="n">
        <v>505.1081455</v>
      </c>
      <c r="F31" s="20" t="n">
        <v>2.19764475</v>
      </c>
      <c r="G31" s="18" t="n">
        <v>442.33596437</v>
      </c>
      <c r="H31" s="20" t="n">
        <v>8.299114550000001</v>
      </c>
      <c r="I31" s="18" t="s">
        <v>481</v>
      </c>
      <c r="J31" s="20" t="s">
        <v>481</v>
      </c>
      <c r="K31" s="18" t="s">
        <v>481</v>
      </c>
      <c r="L31" s="20" t="s">
        <v>481</v>
      </c>
      <c r="M31" s="18" t="s">
        <v>481</v>
      </c>
      <c r="N31" s="20" t="s">
        <v>481</v>
      </c>
      <c r="O31" s="18" t="s">
        <v>481</v>
      </c>
      <c r="P31" s="20" t="s">
        <v>481</v>
      </c>
      <c r="Q31" s="18" t="n">
        <v>432.53992301</v>
      </c>
      <c r="R31" s="20" t="n">
        <v>15.20058479</v>
      </c>
    </row>
    <row r="32" spans="1:18">
      <c r="A32" s="15" t="s">
        <v>507</v>
      </c>
      <c r="B32" s="17" t="n">
        <v>4478</v>
      </c>
      <c r="C32" s="18">
        <f>(5.0/B32*100)</f>
        <v/>
      </c>
      <c r="D32" s="19" t="n">
        <v>4473</v>
      </c>
      <c r="E32" s="18" t="n">
        <v>506.07332174</v>
      </c>
      <c r="F32" s="20" t="n">
        <v>2.42935978</v>
      </c>
      <c r="G32" s="18" t="n">
        <v>469.1416554</v>
      </c>
      <c r="H32" s="20" t="n">
        <v>9.43541301</v>
      </c>
      <c r="I32" s="18" t="s">
        <v>481</v>
      </c>
      <c r="J32" s="20" t="s">
        <v>481</v>
      </c>
      <c r="K32" s="18" t="s">
        <v>481</v>
      </c>
      <c r="L32" s="20" t="s">
        <v>481</v>
      </c>
      <c r="M32" s="18" t="s">
        <v>481</v>
      </c>
      <c r="N32" s="20" t="s">
        <v>481</v>
      </c>
      <c r="O32" s="18" t="s">
        <v>481</v>
      </c>
      <c r="P32" s="20" t="s">
        <v>481</v>
      </c>
      <c r="Q32" s="18" t="n">
        <v>402.70797279</v>
      </c>
      <c r="R32" s="20" t="n">
        <v>26.1354222</v>
      </c>
    </row>
    <row r="33" spans="1:18">
      <c r="A33" s="15" t="s">
        <v>508</v>
      </c>
      <c r="B33" s="17" t="n">
        <v>7325</v>
      </c>
      <c r="C33" s="18">
        <f>(74.0/B33*100)</f>
        <v/>
      </c>
      <c r="D33" s="19" t="n">
        <v>7251</v>
      </c>
      <c r="E33" s="18" t="n">
        <v>495.375108</v>
      </c>
      <c r="F33" s="20" t="n">
        <v>2.50617751</v>
      </c>
      <c r="G33" s="18" t="n">
        <v>428.22916935</v>
      </c>
      <c r="H33" s="20" t="n">
        <v>7.6058888</v>
      </c>
      <c r="I33" s="18" t="s">
        <v>481</v>
      </c>
      <c r="J33" s="20" t="s">
        <v>481</v>
      </c>
      <c r="K33" s="18" t="s">
        <v>481</v>
      </c>
      <c r="L33" s="20" t="s">
        <v>481</v>
      </c>
      <c r="M33" s="18" t="s">
        <v>481</v>
      </c>
      <c r="N33" s="20" t="s">
        <v>481</v>
      </c>
      <c r="O33" s="18" t="s">
        <v>481</v>
      </c>
      <c r="P33" s="20" t="s">
        <v>481</v>
      </c>
      <c r="Q33" s="18" t="n">
        <v>426.82651284</v>
      </c>
      <c r="R33" s="20" t="n">
        <v>20.6199257</v>
      </c>
    </row>
    <row r="34" spans="1:18">
      <c r="A34" s="15" t="s">
        <v>509</v>
      </c>
      <c r="B34" s="17" t="n">
        <v>6350</v>
      </c>
      <c r="C34" s="18">
        <f>(65.0/B34*100)</f>
        <v/>
      </c>
      <c r="D34" s="19" t="n">
        <v>6285</v>
      </c>
      <c r="E34" s="18" t="n">
        <v>486.26043497</v>
      </c>
      <c r="F34" s="20" t="n">
        <v>2.55639687</v>
      </c>
      <c r="G34" s="18" t="n">
        <v>384.66778481</v>
      </c>
      <c r="H34" s="20" t="n">
        <v>6.17080399</v>
      </c>
      <c r="I34" s="18" t="s">
        <v>481</v>
      </c>
      <c r="J34" s="20" t="s">
        <v>481</v>
      </c>
      <c r="K34" s="18" t="s">
        <v>481</v>
      </c>
      <c r="L34" s="20" t="s">
        <v>481</v>
      </c>
      <c r="M34" s="18" t="s">
        <v>481</v>
      </c>
      <c r="N34" s="20" t="s">
        <v>481</v>
      </c>
      <c r="O34" s="18" t="s">
        <v>481</v>
      </c>
      <c r="P34" s="20" t="s">
        <v>481</v>
      </c>
      <c r="Q34" s="18" t="n">
        <v>326.11625392</v>
      </c>
      <c r="R34" s="20" t="n">
        <v>14.01062736</v>
      </c>
    </row>
    <row r="35" spans="1:18">
      <c r="A35" s="15" t="s">
        <v>510</v>
      </c>
      <c r="B35" s="17" t="n">
        <v>6406</v>
      </c>
      <c r="C35" s="18">
        <f>(36.0/B35*100)</f>
        <v/>
      </c>
      <c r="D35" s="19" t="n">
        <v>6370</v>
      </c>
      <c r="E35" s="18" t="n">
        <v>512.42298164</v>
      </c>
      <c r="F35" s="20" t="n">
        <v>1.28703395</v>
      </c>
      <c r="G35" s="18" t="n">
        <v>463.50408346</v>
      </c>
      <c r="H35" s="20" t="n">
        <v>7.60871193</v>
      </c>
      <c r="I35" s="18" t="s">
        <v>481</v>
      </c>
      <c r="J35" s="20" t="s">
        <v>481</v>
      </c>
      <c r="K35" s="18" t="s">
        <v>481</v>
      </c>
      <c r="L35" s="20" t="s">
        <v>481</v>
      </c>
      <c r="M35" s="18" t="s">
        <v>481</v>
      </c>
      <c r="N35" s="20" t="s">
        <v>481</v>
      </c>
      <c r="O35" s="18" t="s">
        <v>481</v>
      </c>
      <c r="P35" s="20" t="s">
        <v>481</v>
      </c>
      <c r="Q35" s="18" t="n">
        <v>424.34718274</v>
      </c>
      <c r="R35" s="20" t="n">
        <v>15.10290152</v>
      </c>
    </row>
    <row r="36" spans="1:18">
      <c r="A36" s="15" t="s">
        <v>511</v>
      </c>
      <c r="B36" s="17" t="n">
        <v>6736</v>
      </c>
      <c r="C36" s="18">
        <f>(26.0/B36*100)</f>
        <v/>
      </c>
      <c r="D36" s="19" t="n">
        <v>6710</v>
      </c>
      <c r="E36" s="18" t="n">
        <v>490.54465244</v>
      </c>
      <c r="F36" s="20" t="n">
        <v>2.08833301</v>
      </c>
      <c r="G36" s="18" t="n">
        <v>434.46548408</v>
      </c>
      <c r="H36" s="20" t="n">
        <v>5.64443756</v>
      </c>
      <c r="I36" s="18" t="s">
        <v>481</v>
      </c>
      <c r="J36" s="20" t="s">
        <v>481</v>
      </c>
      <c r="K36" s="18" t="s">
        <v>481</v>
      </c>
      <c r="L36" s="20" t="s">
        <v>481</v>
      </c>
      <c r="M36" s="18" t="s">
        <v>481</v>
      </c>
      <c r="N36" s="20" t="s">
        <v>481</v>
      </c>
      <c r="O36" s="18" t="s">
        <v>481</v>
      </c>
      <c r="P36" s="20" t="s">
        <v>481</v>
      </c>
      <c r="Q36" s="18" t="n">
        <v>442.91613215</v>
      </c>
      <c r="R36" s="20" t="n">
        <v>18.774892</v>
      </c>
    </row>
    <row r="37" spans="1:18">
      <c r="A37" s="15" t="s">
        <v>512</v>
      </c>
      <c r="B37" s="17" t="n">
        <v>5458</v>
      </c>
      <c r="C37" s="18">
        <f>(62.0/B37*100)</f>
        <v/>
      </c>
      <c r="D37" s="19" t="n">
        <v>5396</v>
      </c>
      <c r="E37" s="18" t="n">
        <v>497.43585199</v>
      </c>
      <c r="F37" s="20" t="n">
        <v>3.12100531</v>
      </c>
      <c r="G37" s="18" t="n">
        <v>444.71598048</v>
      </c>
      <c r="H37" s="20" t="n">
        <v>6.42766605</v>
      </c>
      <c r="I37" s="18" t="s">
        <v>481</v>
      </c>
      <c r="J37" s="20" t="s">
        <v>481</v>
      </c>
      <c r="K37" s="18" t="s">
        <v>481</v>
      </c>
      <c r="L37" s="20" t="s">
        <v>481</v>
      </c>
      <c r="M37" s="18" t="s">
        <v>481</v>
      </c>
      <c r="N37" s="20" t="s">
        <v>481</v>
      </c>
      <c r="O37" s="18" t="s">
        <v>481</v>
      </c>
      <c r="P37" s="20" t="s">
        <v>481</v>
      </c>
      <c r="Q37" s="18" t="n">
        <v>421.41026235</v>
      </c>
      <c r="R37" s="20" t="n">
        <v>14.79298825</v>
      </c>
    </row>
    <row r="38" spans="1:18">
      <c r="A38" s="15" t="s">
        <v>513</v>
      </c>
      <c r="B38" s="17" t="n">
        <v>5860</v>
      </c>
      <c r="C38" s="18">
        <f>(16.0/B38*100)</f>
        <v/>
      </c>
      <c r="D38" s="19" t="n">
        <v>5844</v>
      </c>
      <c r="E38" s="18" t="n">
        <v>523.92147591</v>
      </c>
      <c r="F38" s="20" t="n">
        <v>2.88315718</v>
      </c>
      <c r="G38" s="18" t="n">
        <v>470.76785983</v>
      </c>
      <c r="H38" s="20" t="n">
        <v>8.678763229999999</v>
      </c>
      <c r="I38" s="18" t="s">
        <v>481</v>
      </c>
      <c r="J38" s="20" t="s">
        <v>481</v>
      </c>
      <c r="K38" s="18" t="s">
        <v>481</v>
      </c>
      <c r="L38" s="20" t="s">
        <v>481</v>
      </c>
      <c r="M38" s="18" t="s">
        <v>481</v>
      </c>
      <c r="N38" s="20" t="s">
        <v>481</v>
      </c>
      <c r="O38" s="18" t="s">
        <v>481</v>
      </c>
      <c r="P38" s="20" t="s">
        <v>481</v>
      </c>
      <c r="Q38" s="18" t="n">
        <v>450.54609105</v>
      </c>
      <c r="R38" s="20" t="n">
        <v>21.66820288</v>
      </c>
    </row>
    <row r="39" spans="1:18">
      <c r="A39" s="15" t="s">
        <v>514</v>
      </c>
      <c r="B39" s="17" t="n">
        <v>5895</v>
      </c>
      <c r="C39" s="18">
        <f>(30.0/B39*100)</f>
        <v/>
      </c>
      <c r="D39" s="19" t="n">
        <v>5865</v>
      </c>
      <c r="E39" s="18" t="n">
        <v>435.66471139</v>
      </c>
      <c r="F39" s="20" t="n">
        <v>4.36148412</v>
      </c>
      <c r="G39" s="18" t="n">
        <v>393.84273421</v>
      </c>
      <c r="H39" s="20" t="n">
        <v>4.54011167</v>
      </c>
      <c r="I39" s="18" t="s">
        <v>481</v>
      </c>
      <c r="J39" s="20" t="s">
        <v>481</v>
      </c>
      <c r="K39" s="18" t="s">
        <v>481</v>
      </c>
      <c r="L39" s="20" t="s">
        <v>481</v>
      </c>
      <c r="M39" s="18" t="s">
        <v>481</v>
      </c>
      <c r="N39" s="20" t="s">
        <v>481</v>
      </c>
      <c r="O39" s="18" t="s">
        <v>481</v>
      </c>
      <c r="P39" s="20" t="s">
        <v>481</v>
      </c>
      <c r="Q39" s="18" t="n">
        <v>337.87391875</v>
      </c>
      <c r="R39" s="20" t="n">
        <v>10.27540623</v>
      </c>
    </row>
    <row r="40" spans="1:18">
      <c r="A40" s="15" t="s">
        <v>515</v>
      </c>
      <c r="B40" s="17" t="n">
        <v>14157</v>
      </c>
      <c r="C40" s="18">
        <f>(264.0/B40*100)</f>
        <v/>
      </c>
      <c r="D40" s="19" t="n">
        <v>13893</v>
      </c>
      <c r="E40" s="18" t="n">
        <v>497.57297091</v>
      </c>
      <c r="F40" s="20" t="n">
        <v>2.50096371</v>
      </c>
      <c r="G40" s="18" t="n">
        <v>450.5309484</v>
      </c>
      <c r="H40" s="20" t="n">
        <v>6.08196148</v>
      </c>
      <c r="I40" s="18" t="s">
        <v>481</v>
      </c>
      <c r="J40" s="20" t="s">
        <v>481</v>
      </c>
      <c r="K40" s="18" t="s">
        <v>481</v>
      </c>
      <c r="L40" s="20" t="s">
        <v>481</v>
      </c>
      <c r="M40" s="18" t="s">
        <v>481</v>
      </c>
      <c r="N40" s="20" t="s">
        <v>481</v>
      </c>
      <c r="O40" s="18" t="s">
        <v>481</v>
      </c>
      <c r="P40" s="20" t="s">
        <v>481</v>
      </c>
      <c r="Q40" s="18" t="n">
        <v>377.69255583</v>
      </c>
      <c r="R40" s="20" t="n">
        <v>14.02527985</v>
      </c>
    </row>
    <row r="41" spans="1:18">
      <c r="A41" s="15" t="s">
        <v>516</v>
      </c>
      <c r="B41" s="17" t="n">
        <v>5712</v>
      </c>
      <c r="C41" s="18">
        <f>(40.0/B41*100)</f>
        <v/>
      </c>
      <c r="D41" s="19" t="n">
        <v>5672</v>
      </c>
      <c r="E41" s="18" t="n">
        <v>477.09171115</v>
      </c>
      <c r="F41" s="20" t="n">
        <v>3.15278901</v>
      </c>
      <c r="G41" s="18" t="n">
        <v>432.69900566</v>
      </c>
      <c r="H41" s="20" t="n">
        <v>4.44490119</v>
      </c>
      <c r="I41" s="18" t="s">
        <v>481</v>
      </c>
      <c r="J41" s="20" t="s">
        <v>481</v>
      </c>
      <c r="K41" s="18" t="s">
        <v>481</v>
      </c>
      <c r="L41" s="20" t="s">
        <v>481</v>
      </c>
      <c r="M41" s="18" t="s">
        <v>481</v>
      </c>
      <c r="N41" s="20" t="s">
        <v>481</v>
      </c>
      <c r="O41" s="18" t="s">
        <v>481</v>
      </c>
      <c r="P41" s="20" t="s">
        <v>481</v>
      </c>
      <c r="Q41" s="18" t="n">
        <v>354.52194947</v>
      </c>
      <c r="R41" s="20" t="n">
        <v>14.20641195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370.86378443</v>
      </c>
      <c r="F45" s="20" t="n">
        <v>3.85061765</v>
      </c>
      <c r="G45" s="18" t="n">
        <v>350.99412678</v>
      </c>
      <c r="H45" s="20" t="n">
        <v>2.89029752</v>
      </c>
      <c r="I45" s="18" t="s">
        <v>481</v>
      </c>
      <c r="J45" s="20" t="s">
        <v>481</v>
      </c>
      <c r="K45" s="18" t="s">
        <v>481</v>
      </c>
      <c r="L45" s="20" t="s">
        <v>481</v>
      </c>
      <c r="M45" s="18" t="s">
        <v>481</v>
      </c>
      <c r="N45" s="20" t="s">
        <v>481</v>
      </c>
      <c r="O45" s="18" t="n">
        <v>335.89027948</v>
      </c>
      <c r="P45" s="20" t="n">
        <v>25.72241829</v>
      </c>
      <c r="Q45" s="18" t="n">
        <v>329.8746394</v>
      </c>
      <c r="R45" s="20" t="n">
        <v>5.14076825</v>
      </c>
    </row>
    <row r="46" spans="1:18">
      <c r="A46" s="15" t="s">
        <v>521</v>
      </c>
      <c r="B46" s="17" t="n">
        <v>23141</v>
      </c>
      <c r="C46" s="18">
        <f>(1129.0/B46*100)</f>
        <v/>
      </c>
      <c r="D46" s="19" t="n">
        <v>22012</v>
      </c>
      <c r="E46" s="18" t="n">
        <v>396.85295103</v>
      </c>
      <c r="F46" s="20" t="n">
        <v>3.13426729</v>
      </c>
      <c r="G46" s="18" t="n">
        <v>345.24206723</v>
      </c>
      <c r="H46" s="20" t="n">
        <v>2.79362618</v>
      </c>
      <c r="I46" s="18" t="s">
        <v>481</v>
      </c>
      <c r="J46" s="20" t="s">
        <v>481</v>
      </c>
      <c r="K46" s="18" t="s">
        <v>481</v>
      </c>
      <c r="L46" s="20" t="s">
        <v>481</v>
      </c>
      <c r="M46" s="18" t="s">
        <v>481</v>
      </c>
      <c r="N46" s="20" t="s">
        <v>481</v>
      </c>
      <c r="O46" s="18" t="s">
        <v>481</v>
      </c>
      <c r="P46" s="20" t="s">
        <v>481</v>
      </c>
      <c r="Q46" s="18" t="n">
        <v>311.44165013</v>
      </c>
      <c r="R46" s="20" t="n">
        <v>5.20667622</v>
      </c>
    </row>
    <row r="47" spans="1:18">
      <c r="A47" s="15" t="s">
        <v>522</v>
      </c>
      <c r="B47" s="17" t="n">
        <v>5928</v>
      </c>
      <c r="C47" s="18">
        <f>(70.0/B47*100)</f>
        <v/>
      </c>
      <c r="D47" s="19" t="n">
        <v>5858</v>
      </c>
      <c r="E47" s="18" t="n">
        <v>447.90973363</v>
      </c>
      <c r="F47" s="20" t="n">
        <v>3.76835748</v>
      </c>
      <c r="G47" s="18" t="n">
        <v>376.13984951</v>
      </c>
      <c r="H47" s="20" t="n">
        <v>8.46766206</v>
      </c>
      <c r="I47" s="18" t="s">
        <v>481</v>
      </c>
      <c r="J47" s="20" t="s">
        <v>481</v>
      </c>
      <c r="K47" s="18" t="s">
        <v>481</v>
      </c>
      <c r="L47" s="20" t="s">
        <v>481</v>
      </c>
      <c r="M47" s="18" t="s">
        <v>481</v>
      </c>
      <c r="N47" s="20" t="s">
        <v>481</v>
      </c>
      <c r="O47" s="18" t="s">
        <v>481</v>
      </c>
      <c r="P47" s="20" t="s">
        <v>481</v>
      </c>
      <c r="Q47" s="18" t="n">
        <v>342.94132912</v>
      </c>
      <c r="R47" s="20" t="n">
        <v>10.48512277</v>
      </c>
    </row>
    <row r="48" spans="1:18">
      <c r="A48" s="15" t="s">
        <v>523</v>
      </c>
      <c r="B48" s="17" t="n">
        <v>9841</v>
      </c>
      <c r="C48" s="18">
        <f>(7.0/B48*100)</f>
        <v/>
      </c>
      <c r="D48" s="19" t="n">
        <v>9834</v>
      </c>
      <c r="E48" s="18" t="n">
        <v>558.0086738700001</v>
      </c>
      <c r="F48" s="20" t="n">
        <v>5.7252634</v>
      </c>
      <c r="G48" s="18" t="n">
        <v>494.64316314</v>
      </c>
      <c r="H48" s="20" t="n">
        <v>5.29879199</v>
      </c>
      <c r="I48" s="18" t="s">
        <v>481</v>
      </c>
      <c r="J48" s="20" t="s">
        <v>481</v>
      </c>
      <c r="K48" s="18" t="s">
        <v>481</v>
      </c>
      <c r="L48" s="20" t="s">
        <v>481</v>
      </c>
      <c r="M48" s="18" t="s">
        <v>481</v>
      </c>
      <c r="N48" s="20" t="s">
        <v>481</v>
      </c>
      <c r="O48" s="18" t="s">
        <v>481</v>
      </c>
      <c r="P48" s="20" t="s">
        <v>481</v>
      </c>
      <c r="Q48" s="18" t="n">
        <v>458.87083314</v>
      </c>
      <c r="R48" s="20" t="n">
        <v>25.78806042</v>
      </c>
    </row>
    <row r="49" spans="1:18">
      <c r="A49" s="15" t="s">
        <v>524</v>
      </c>
      <c r="B49" s="17" t="n">
        <v>6349</v>
      </c>
      <c r="C49" s="18">
        <f>(56.0/B49*100)</f>
        <v/>
      </c>
      <c r="D49" s="19" t="n">
        <v>6293</v>
      </c>
      <c r="E49" s="18" t="n">
        <v>413.62973478</v>
      </c>
      <c r="F49" s="20" t="n">
        <v>3.03277356</v>
      </c>
      <c r="G49" s="18" t="n">
        <v>388.21597296</v>
      </c>
      <c r="H49" s="20" t="n">
        <v>5.0022793</v>
      </c>
      <c r="I49" s="18" t="s">
        <v>481</v>
      </c>
      <c r="J49" s="20" t="s">
        <v>481</v>
      </c>
      <c r="K49" s="18" t="s">
        <v>481</v>
      </c>
      <c r="L49" s="20" t="s">
        <v>481</v>
      </c>
      <c r="M49" s="18" t="s">
        <v>481</v>
      </c>
      <c r="N49" s="20" t="s">
        <v>481</v>
      </c>
      <c r="O49" s="18" t="n">
        <v>320.02831605</v>
      </c>
      <c r="P49" s="20" t="n">
        <v>51.6261087</v>
      </c>
      <c r="Q49" s="18" t="n">
        <v>359.16459266</v>
      </c>
      <c r="R49" s="20" t="n">
        <v>13.38367955</v>
      </c>
    </row>
    <row r="50" spans="1:18">
      <c r="A50" s="15" t="s">
        <v>525</v>
      </c>
      <c r="B50" s="17" t="n">
        <v>11795</v>
      </c>
      <c r="C50" s="18">
        <f>(218.0/B50*100)</f>
        <v/>
      </c>
      <c r="D50" s="19" t="n">
        <v>11577</v>
      </c>
      <c r="E50" s="18" t="n">
        <v>407.39665537</v>
      </c>
      <c r="F50" s="20" t="n">
        <v>2.42477382</v>
      </c>
      <c r="G50" s="18" t="n">
        <v>362.64097073</v>
      </c>
      <c r="H50" s="20" t="n">
        <v>3.04485582</v>
      </c>
      <c r="I50" s="18" t="s">
        <v>481</v>
      </c>
      <c r="J50" s="20" t="s">
        <v>481</v>
      </c>
      <c r="K50" s="18" t="s">
        <v>481</v>
      </c>
      <c r="L50" s="20" t="s">
        <v>481</v>
      </c>
      <c r="M50" s="18" t="s">
        <v>481</v>
      </c>
      <c r="N50" s="20" t="s">
        <v>481</v>
      </c>
      <c r="O50" s="18" t="s">
        <v>481</v>
      </c>
      <c r="P50" s="20" t="s">
        <v>481</v>
      </c>
      <c r="Q50" s="18" t="n">
        <v>319.24383341</v>
      </c>
      <c r="R50" s="20" t="n">
        <v>10.71382323</v>
      </c>
    </row>
    <row r="51" spans="1:18">
      <c r="A51" s="15" t="s">
        <v>526</v>
      </c>
      <c r="B51" s="17" t="n">
        <v>6866</v>
      </c>
      <c r="C51" s="18">
        <f>(116.0/B51*100)</f>
        <v/>
      </c>
      <c r="D51" s="19" t="n">
        <v>6750</v>
      </c>
      <c r="E51" s="18" t="n">
        <v>412.49589503</v>
      </c>
      <c r="F51" s="20" t="n">
        <v>2.69301141</v>
      </c>
      <c r="G51" s="18" t="n">
        <v>368.75301194</v>
      </c>
      <c r="H51" s="20" t="n">
        <v>2.71846555</v>
      </c>
      <c r="I51" s="18" t="s">
        <v>481</v>
      </c>
      <c r="J51" s="20" t="s">
        <v>481</v>
      </c>
      <c r="K51" s="18" t="s">
        <v>481</v>
      </c>
      <c r="L51" s="20" t="s">
        <v>481</v>
      </c>
      <c r="M51" s="18" t="s">
        <v>481</v>
      </c>
      <c r="N51" s="20" t="s">
        <v>481</v>
      </c>
      <c r="O51" s="18" t="s">
        <v>481</v>
      </c>
      <c r="P51" s="20" t="s">
        <v>481</v>
      </c>
      <c r="Q51" s="18" t="n">
        <v>353.07155627</v>
      </c>
      <c r="R51" s="20" t="n">
        <v>10.56101487</v>
      </c>
    </row>
    <row r="52" spans="1:18">
      <c r="A52" s="15" t="s">
        <v>527</v>
      </c>
      <c r="B52" s="17" t="n">
        <v>5809</v>
      </c>
      <c r="C52" s="18">
        <f>(71.0/B52*100)</f>
        <v/>
      </c>
      <c r="D52" s="19" t="n">
        <v>5738</v>
      </c>
      <c r="E52" s="18" t="n">
        <v>468.24872362</v>
      </c>
      <c r="F52" s="20" t="n">
        <v>2.8325666</v>
      </c>
      <c r="G52" s="18" t="n">
        <v>423.76555317</v>
      </c>
      <c r="H52" s="20" t="n">
        <v>5.07553025</v>
      </c>
      <c r="I52" s="18" t="s">
        <v>481</v>
      </c>
      <c r="J52" s="20" t="s">
        <v>481</v>
      </c>
      <c r="K52" s="18" t="s">
        <v>481</v>
      </c>
      <c r="L52" s="20" t="s">
        <v>481</v>
      </c>
      <c r="M52" s="18" t="s">
        <v>481</v>
      </c>
      <c r="N52" s="20" t="s">
        <v>481</v>
      </c>
      <c r="O52" s="18" t="s">
        <v>481</v>
      </c>
      <c r="P52" s="20" t="s">
        <v>481</v>
      </c>
      <c r="Q52" s="18" t="n">
        <v>380.81084311</v>
      </c>
      <c r="R52" s="20" t="n">
        <v>11.50179373</v>
      </c>
    </row>
    <row r="53" spans="1:18">
      <c r="A53" s="15" t="s">
        <v>528</v>
      </c>
      <c r="B53" s="17" t="n">
        <v>5571</v>
      </c>
      <c r="C53" s="18">
        <f>(84.0/B53*100)</f>
        <v/>
      </c>
      <c r="D53" s="19" t="n">
        <v>5487</v>
      </c>
      <c r="E53" s="18" t="n">
        <v>443.96721476</v>
      </c>
      <c r="F53" s="20" t="n">
        <v>1.58784202</v>
      </c>
      <c r="G53" s="18" t="n">
        <v>384.96609536</v>
      </c>
      <c r="H53" s="20" t="n">
        <v>5.1063876</v>
      </c>
      <c r="I53" s="18" t="s">
        <v>481</v>
      </c>
      <c r="J53" s="20" t="s">
        <v>481</v>
      </c>
      <c r="K53" s="18" t="s">
        <v>481</v>
      </c>
      <c r="L53" s="20" t="s">
        <v>481</v>
      </c>
      <c r="M53" s="18" t="s">
        <v>481</v>
      </c>
      <c r="N53" s="20" t="s">
        <v>481</v>
      </c>
      <c r="O53" s="18" t="s">
        <v>481</v>
      </c>
      <c r="P53" s="20" t="s">
        <v>481</v>
      </c>
      <c r="Q53" s="18" t="n">
        <v>339.51953707</v>
      </c>
      <c r="R53" s="20" t="n">
        <v>12.30817456</v>
      </c>
    </row>
    <row r="54" spans="1:18">
      <c r="A54" s="15" t="s">
        <v>529</v>
      </c>
      <c r="B54" s="17" t="n">
        <v>4740</v>
      </c>
      <c r="C54" s="18">
        <f>(38.0/B54*100)</f>
        <v/>
      </c>
      <c r="D54" s="19" t="n">
        <v>4702</v>
      </c>
      <c r="E54" s="18" t="n">
        <v>343.88977941</v>
      </c>
      <c r="F54" s="20" t="n">
        <v>3.55005244</v>
      </c>
      <c r="G54" s="18" t="n">
        <v>315.167152</v>
      </c>
      <c r="H54" s="20" t="n">
        <v>3.07891083</v>
      </c>
      <c r="I54" s="18" t="s">
        <v>481</v>
      </c>
      <c r="J54" s="20" t="s">
        <v>481</v>
      </c>
      <c r="K54" s="18" t="s">
        <v>481</v>
      </c>
      <c r="L54" s="20" t="s">
        <v>481</v>
      </c>
      <c r="M54" s="18" t="s">
        <v>481</v>
      </c>
      <c r="N54" s="20" t="s">
        <v>481</v>
      </c>
      <c r="O54" s="18" t="s">
        <v>481</v>
      </c>
      <c r="P54" s="20" t="s">
        <v>481</v>
      </c>
      <c r="Q54" s="18" t="n">
        <v>273.3367953</v>
      </c>
      <c r="R54" s="20" t="n">
        <v>4.71347601</v>
      </c>
    </row>
    <row r="55" spans="1:18">
      <c r="A55" s="15" t="s">
        <v>530</v>
      </c>
      <c r="B55" s="17" t="n">
        <v>5316</v>
      </c>
      <c r="C55" s="18">
        <f>(22.0/B55*100)</f>
        <v/>
      </c>
      <c r="D55" s="19" t="n">
        <v>5294</v>
      </c>
      <c r="E55" s="18" t="n">
        <v>415.95037864</v>
      </c>
      <c r="F55" s="20" t="n">
        <v>2.79030745</v>
      </c>
      <c r="G55" s="18" t="n">
        <v>369.11966195</v>
      </c>
      <c r="H55" s="20" t="n">
        <v>4.06745132</v>
      </c>
      <c r="I55" s="18" t="s">
        <v>481</v>
      </c>
      <c r="J55" s="20" t="s">
        <v>481</v>
      </c>
      <c r="K55" s="18" t="s">
        <v>481</v>
      </c>
      <c r="L55" s="20" t="s">
        <v>481</v>
      </c>
      <c r="M55" s="18" t="n">
        <v>402.2497</v>
      </c>
      <c r="N55" s="20" t="n">
        <v>27.58568418</v>
      </c>
      <c r="O55" s="18" t="n">
        <v>370.9521002</v>
      </c>
      <c r="P55" s="20" t="n">
        <v>34.56763359</v>
      </c>
      <c r="Q55" s="18" t="n">
        <v>308.38323106</v>
      </c>
      <c r="R55" s="20" t="n">
        <v>9.88579809</v>
      </c>
    </row>
    <row r="56" spans="1:18">
      <c r="A56" s="15" t="s">
        <v>531</v>
      </c>
      <c r="B56" s="17" t="n">
        <v>5359</v>
      </c>
      <c r="C56" s="18">
        <f>(76.0/B56*100)</f>
        <v/>
      </c>
      <c r="D56" s="19" t="n">
        <v>5283</v>
      </c>
      <c r="E56" s="18" t="n">
        <v>550.85985272</v>
      </c>
      <c r="F56" s="20" t="n">
        <v>2.90057224</v>
      </c>
      <c r="G56" s="18" t="n">
        <v>502.06654137</v>
      </c>
      <c r="H56" s="20" t="n">
        <v>6.26194169</v>
      </c>
      <c r="I56" s="18" t="s">
        <v>481</v>
      </c>
      <c r="J56" s="20" t="s">
        <v>481</v>
      </c>
      <c r="K56" s="18" t="s">
        <v>481</v>
      </c>
      <c r="L56" s="20" t="s">
        <v>481</v>
      </c>
      <c r="M56" s="18" t="s">
        <v>481</v>
      </c>
      <c r="N56" s="20" t="s">
        <v>481</v>
      </c>
      <c r="O56" s="18" t="s">
        <v>481</v>
      </c>
      <c r="P56" s="20" t="s">
        <v>481</v>
      </c>
      <c r="Q56" s="18" t="n">
        <v>473.33451436</v>
      </c>
      <c r="R56" s="20" t="n">
        <v>24.73578185</v>
      </c>
    </row>
    <row r="57" spans="1:18">
      <c r="A57" s="15" t="s">
        <v>532</v>
      </c>
      <c r="B57" s="17" t="n">
        <v>6513</v>
      </c>
      <c r="C57" s="18">
        <f>(0.0/B57*100)</f>
        <v/>
      </c>
      <c r="D57" s="19" t="n">
        <v>6513</v>
      </c>
      <c r="E57" s="18" t="n">
        <v>433.0409622</v>
      </c>
      <c r="F57" s="20" t="n">
        <v>4.74652929</v>
      </c>
      <c r="G57" s="18" t="n">
        <v>368.78782727</v>
      </c>
      <c r="H57" s="20" t="n">
        <v>3.11238559</v>
      </c>
      <c r="I57" s="18" t="s">
        <v>481</v>
      </c>
      <c r="J57" s="20" t="s">
        <v>481</v>
      </c>
      <c r="K57" s="18" t="s">
        <v>481</v>
      </c>
      <c r="L57" s="20" t="s">
        <v>481</v>
      </c>
      <c r="M57" s="18" t="s">
        <v>481</v>
      </c>
      <c r="N57" s="20" t="s">
        <v>481</v>
      </c>
      <c r="O57" s="18" t="n">
        <v>306.8194217</v>
      </c>
      <c r="P57" s="20" t="n">
        <v>44.42426939</v>
      </c>
      <c r="Q57" s="18" t="n">
        <v>326.52946056</v>
      </c>
      <c r="R57" s="20" t="n">
        <v>11.86209474</v>
      </c>
    </row>
    <row r="58" spans="1:18">
      <c r="A58" s="15" t="s">
        <v>533</v>
      </c>
      <c r="B58" s="17" t="n">
        <v>7267</v>
      </c>
      <c r="C58" s="18">
        <f>(10.0/B58*100)</f>
        <v/>
      </c>
      <c r="D58" s="19" t="n">
        <v>7257</v>
      </c>
      <c r="E58" s="18" t="n">
        <v>393.55355387</v>
      </c>
      <c r="F58" s="20" t="n">
        <v>2.5683601</v>
      </c>
      <c r="G58" s="18" t="n">
        <v>348.0978102</v>
      </c>
      <c r="H58" s="20" t="n">
        <v>4.32610567</v>
      </c>
      <c r="I58" s="18" t="s">
        <v>481</v>
      </c>
      <c r="J58" s="20" t="s">
        <v>481</v>
      </c>
      <c r="K58" s="18" t="s">
        <v>481</v>
      </c>
      <c r="L58" s="20" t="s">
        <v>481</v>
      </c>
      <c r="M58" s="18" t="s">
        <v>481</v>
      </c>
      <c r="N58" s="20" t="s">
        <v>481</v>
      </c>
      <c r="O58" s="18" t="n">
        <v>244.20775929</v>
      </c>
      <c r="P58" s="20" t="n">
        <v>20.67908511</v>
      </c>
      <c r="Q58" s="18" t="n">
        <v>293.70239935</v>
      </c>
      <c r="R58" s="20" t="n">
        <v>13.22051473</v>
      </c>
    </row>
    <row r="59" spans="1:18">
      <c r="A59" s="15" t="s">
        <v>534</v>
      </c>
      <c r="B59" s="17" t="n">
        <v>4826</v>
      </c>
      <c r="C59" s="18">
        <f>(26.0/B59*100)</f>
        <v/>
      </c>
      <c r="D59" s="19" t="n">
        <v>4800</v>
      </c>
      <c r="E59" s="18" t="n">
        <v>366.73250942</v>
      </c>
      <c r="F59" s="20" t="n">
        <v>1.73438371</v>
      </c>
      <c r="G59" s="18" t="n">
        <v>343.57739658</v>
      </c>
      <c r="H59" s="20" t="n">
        <v>4.43352009</v>
      </c>
      <c r="I59" s="18" t="s">
        <v>481</v>
      </c>
      <c r="J59" s="20" t="s">
        <v>481</v>
      </c>
      <c r="K59" s="18" t="s">
        <v>481</v>
      </c>
      <c r="L59" s="20" t="s">
        <v>481</v>
      </c>
      <c r="M59" s="18" t="s">
        <v>481</v>
      </c>
      <c r="N59" s="20" t="s">
        <v>481</v>
      </c>
      <c r="O59" s="18" t="n">
        <v>294.30322167</v>
      </c>
      <c r="P59" s="20" t="n">
        <v>33.54974814</v>
      </c>
      <c r="Q59" s="18" t="n">
        <v>276.72308549</v>
      </c>
      <c r="R59" s="20" t="n">
        <v>7.97539071</v>
      </c>
    </row>
    <row r="60" spans="1:18">
      <c r="A60" s="15" t="s">
        <v>535</v>
      </c>
      <c r="B60" s="17" t="n">
        <v>4546</v>
      </c>
      <c r="C60" s="18">
        <f>(15.0/B60*100)</f>
        <v/>
      </c>
      <c r="D60" s="19" t="n">
        <v>4531</v>
      </c>
      <c r="E60" s="18" t="n">
        <v>411.70984263</v>
      </c>
      <c r="F60" s="20" t="n">
        <v>3.9205946</v>
      </c>
      <c r="G60" s="18" t="n">
        <v>353.78405494</v>
      </c>
      <c r="H60" s="20" t="n">
        <v>4.86900613</v>
      </c>
      <c r="I60" s="18" t="s">
        <v>481</v>
      </c>
      <c r="J60" s="20" t="s">
        <v>481</v>
      </c>
      <c r="K60" s="18" t="s">
        <v>481</v>
      </c>
      <c r="L60" s="20" t="s">
        <v>481</v>
      </c>
      <c r="M60" s="18" t="s">
        <v>481</v>
      </c>
      <c r="N60" s="20" t="s">
        <v>481</v>
      </c>
      <c r="O60" s="18" t="n">
        <v>292.37115809</v>
      </c>
      <c r="P60" s="20" t="n">
        <v>44.91601535</v>
      </c>
      <c r="Q60" s="18" t="n">
        <v>308.84308796</v>
      </c>
      <c r="R60" s="20" t="n">
        <v>11.31404777</v>
      </c>
    </row>
    <row r="61" spans="1:18">
      <c r="A61" s="15" t="s">
        <v>536</v>
      </c>
      <c r="B61" s="17" t="n">
        <v>6525</v>
      </c>
      <c r="C61" s="18">
        <f>(135.0/B61*100)</f>
        <v/>
      </c>
      <c r="D61" s="19" t="n">
        <v>6390</v>
      </c>
      <c r="E61" s="18" t="n">
        <v>481.79491003</v>
      </c>
      <c r="F61" s="20" t="n">
        <v>2.29385852</v>
      </c>
      <c r="G61" s="18" t="n">
        <v>416.26012521</v>
      </c>
      <c r="H61" s="20" t="n">
        <v>8.407914290000001</v>
      </c>
      <c r="I61" s="18" t="s">
        <v>481</v>
      </c>
      <c r="J61" s="20" t="s">
        <v>481</v>
      </c>
      <c r="K61" s="18" t="s">
        <v>481</v>
      </c>
      <c r="L61" s="20" t="s">
        <v>481</v>
      </c>
      <c r="M61" s="18" t="s">
        <v>481</v>
      </c>
      <c r="N61" s="20" t="s">
        <v>481</v>
      </c>
      <c r="O61" s="18" t="s">
        <v>481</v>
      </c>
      <c r="P61" s="20" t="s">
        <v>481</v>
      </c>
      <c r="Q61" s="18" t="n">
        <v>410.06429208</v>
      </c>
      <c r="R61" s="20" t="n">
        <v>16.75036399</v>
      </c>
    </row>
    <row r="62" spans="1:18">
      <c r="A62" s="15" t="s">
        <v>537</v>
      </c>
      <c r="B62" s="17" t="n">
        <v>4476</v>
      </c>
      <c r="C62" s="18">
        <f>(3.0/B62*100)</f>
        <v/>
      </c>
      <c r="D62" s="19" t="n">
        <v>4473</v>
      </c>
      <c r="E62" s="18" t="n">
        <v>546.35930613</v>
      </c>
      <c r="F62" s="20" t="n">
        <v>1.16225732</v>
      </c>
      <c r="G62" s="18" t="n">
        <v>502.3090344</v>
      </c>
      <c r="H62" s="20" t="n">
        <v>5.20705051</v>
      </c>
      <c r="I62" s="18" t="s">
        <v>481</v>
      </c>
      <c r="J62" s="20" t="s">
        <v>481</v>
      </c>
      <c r="K62" s="18" t="s">
        <v>481</v>
      </c>
      <c r="L62" s="20" t="s">
        <v>481</v>
      </c>
      <c r="M62" s="18" t="s">
        <v>481</v>
      </c>
      <c r="N62" s="20" t="s">
        <v>481</v>
      </c>
      <c r="O62" s="18" t="s">
        <v>481</v>
      </c>
      <c r="P62" s="20" t="s">
        <v>481</v>
      </c>
      <c r="Q62" s="18" t="n">
        <v>435.54231525</v>
      </c>
      <c r="R62" s="20" t="n">
        <v>52.19818113</v>
      </c>
    </row>
    <row r="63" spans="1:18">
      <c r="A63" s="15" t="s">
        <v>538</v>
      </c>
      <c r="B63" s="17" t="n">
        <v>5324</v>
      </c>
      <c r="C63" s="18">
        <f>(13.0/B63*100)</f>
        <v/>
      </c>
      <c r="D63" s="19" t="n">
        <v>5311</v>
      </c>
      <c r="E63" s="18" t="n">
        <v>379.2163361</v>
      </c>
      <c r="F63" s="20" t="n">
        <v>1.30916752</v>
      </c>
      <c r="G63" s="18" t="n">
        <v>310.23354057</v>
      </c>
      <c r="H63" s="20" t="n">
        <v>7.07924285</v>
      </c>
      <c r="I63" s="18" t="s">
        <v>481</v>
      </c>
      <c r="J63" s="20" t="s">
        <v>481</v>
      </c>
      <c r="K63" s="18" t="s">
        <v>481</v>
      </c>
      <c r="L63" s="20" t="s">
        <v>481</v>
      </c>
      <c r="M63" s="18" t="s">
        <v>481</v>
      </c>
      <c r="N63" s="20" t="s">
        <v>481</v>
      </c>
      <c r="O63" s="18" t="n">
        <v>313.15224423</v>
      </c>
      <c r="P63" s="20" t="n">
        <v>34.29509438</v>
      </c>
      <c r="Q63" s="18" t="n">
        <v>288.78719253</v>
      </c>
      <c r="R63" s="20" t="n">
        <v>7.86300606</v>
      </c>
    </row>
    <row r="64" spans="1:18">
      <c r="A64" s="15" t="s">
        <v>539</v>
      </c>
      <c r="B64" s="17" t="n">
        <v>3634</v>
      </c>
      <c r="C64" s="18">
        <f>(3.0/B64*100)</f>
        <v/>
      </c>
      <c r="D64" s="19" t="n">
        <v>3631</v>
      </c>
      <c r="E64" s="18" t="n">
        <v>484.57035175</v>
      </c>
      <c r="F64" s="20" t="n">
        <v>1.94413793</v>
      </c>
      <c r="G64" s="18" t="n">
        <v>400.51657105</v>
      </c>
      <c r="H64" s="20" t="n">
        <v>8.897884120000001</v>
      </c>
      <c r="I64" s="18" t="s">
        <v>481</v>
      </c>
      <c r="J64" s="20" t="s">
        <v>481</v>
      </c>
      <c r="K64" s="18" t="s">
        <v>481</v>
      </c>
      <c r="L64" s="20" t="s">
        <v>481</v>
      </c>
      <c r="M64" s="18" t="s">
        <v>481</v>
      </c>
      <c r="N64" s="20" t="s">
        <v>481</v>
      </c>
      <c r="O64" s="18" t="n">
        <v>305.41925572</v>
      </c>
      <c r="P64" s="20" t="n">
        <v>56.53328811</v>
      </c>
      <c r="Q64" s="18" t="n">
        <v>380.58396013</v>
      </c>
      <c r="R64" s="20" t="n">
        <v>23.19095172</v>
      </c>
    </row>
    <row r="65" spans="1:18">
      <c r="A65" s="15" t="s">
        <v>540</v>
      </c>
      <c r="B65" s="17" t="n">
        <v>5325</v>
      </c>
      <c r="C65" s="18">
        <f>(14.0/B65*100)</f>
        <v/>
      </c>
      <c r="D65" s="19" t="n">
        <v>5311</v>
      </c>
      <c r="E65" s="18" t="n">
        <v>431.2999369</v>
      </c>
      <c r="F65" s="20" t="n">
        <v>2.47946909</v>
      </c>
      <c r="G65" s="18" t="n">
        <v>378.94283545</v>
      </c>
      <c r="H65" s="20" t="n">
        <v>5.42370158</v>
      </c>
      <c r="I65" s="18" t="s">
        <v>481</v>
      </c>
      <c r="J65" s="20" t="s">
        <v>481</v>
      </c>
      <c r="K65" s="18" t="s">
        <v>481</v>
      </c>
      <c r="L65" s="20" t="s">
        <v>481</v>
      </c>
      <c r="M65" s="18" t="n">
        <v>317.909</v>
      </c>
      <c r="N65" s="20" t="n">
        <v>52.64120583</v>
      </c>
      <c r="O65" s="18" t="n">
        <v>247.9957</v>
      </c>
      <c r="P65" s="20" t="n">
        <v>61.81757172</v>
      </c>
      <c r="Q65" s="18" t="n">
        <v>331.96174386</v>
      </c>
      <c r="R65" s="20" t="n">
        <v>9.23944363</v>
      </c>
    </row>
    <row r="66" spans="1:18">
      <c r="A66" s="15" t="s">
        <v>541</v>
      </c>
      <c r="B66" s="17" t="n">
        <v>5665</v>
      </c>
      <c r="C66" s="18">
        <f>(74.0/B66*100)</f>
        <v/>
      </c>
      <c r="D66" s="19" t="n">
        <v>5591</v>
      </c>
      <c r="E66" s="18" t="n">
        <v>422.85743799</v>
      </c>
      <c r="F66" s="20" t="n">
        <v>1.64732359</v>
      </c>
      <c r="G66" s="18" t="n">
        <v>392.12217986</v>
      </c>
      <c r="H66" s="20" t="n">
        <v>4.29640363</v>
      </c>
      <c r="I66" s="18" t="s">
        <v>481</v>
      </c>
      <c r="J66" s="20" t="s">
        <v>481</v>
      </c>
      <c r="K66" s="18" t="s">
        <v>481</v>
      </c>
      <c r="L66" s="20" t="s">
        <v>481</v>
      </c>
      <c r="M66" s="18" t="s">
        <v>481</v>
      </c>
      <c r="N66" s="20" t="s">
        <v>481</v>
      </c>
      <c r="O66" s="18" t="s">
        <v>481</v>
      </c>
      <c r="P66" s="20" t="s">
        <v>481</v>
      </c>
      <c r="Q66" s="18" t="n">
        <v>347.11750424</v>
      </c>
      <c r="R66" s="20" t="n">
        <v>8.23923856</v>
      </c>
    </row>
    <row r="67" spans="1:18">
      <c r="A67" s="15" t="s">
        <v>542</v>
      </c>
      <c r="B67" s="17" t="n">
        <v>6971</v>
      </c>
      <c r="C67" s="18">
        <f>(21.0/B67*100)</f>
        <v/>
      </c>
      <c r="D67" s="19" t="n">
        <v>6950</v>
      </c>
      <c r="E67" s="18" t="n">
        <v>414.47957864</v>
      </c>
      <c r="F67" s="20" t="n">
        <v>3.27638214</v>
      </c>
      <c r="G67" s="18" t="n">
        <v>355.55199918</v>
      </c>
      <c r="H67" s="20" t="n">
        <v>2.41129854</v>
      </c>
      <c r="I67" s="18" t="s">
        <v>481</v>
      </c>
      <c r="J67" s="20" t="s">
        <v>481</v>
      </c>
      <c r="K67" s="18" t="s">
        <v>481</v>
      </c>
      <c r="L67" s="20" t="s">
        <v>481</v>
      </c>
      <c r="M67" s="18" t="s">
        <v>481</v>
      </c>
      <c r="N67" s="20" t="s">
        <v>481</v>
      </c>
      <c r="O67" s="18" t="s">
        <v>481</v>
      </c>
      <c r="P67" s="20" t="s">
        <v>481</v>
      </c>
      <c r="Q67" s="18" t="n">
        <v>281.85144925</v>
      </c>
      <c r="R67" s="20" t="n">
        <v>13.41372654</v>
      </c>
    </row>
    <row r="68" spans="1:18">
      <c r="A68" s="15" t="s">
        <v>543</v>
      </c>
      <c r="B68" s="17" t="n">
        <v>12083</v>
      </c>
      <c r="C68" s="18">
        <f>(27.0/B68*100)</f>
        <v/>
      </c>
      <c r="D68" s="19" t="n">
        <v>12056</v>
      </c>
      <c r="E68" s="18" t="n">
        <v>412.86625422</v>
      </c>
      <c r="F68" s="20" t="n">
        <v>1.33873775</v>
      </c>
      <c r="G68" s="18" t="n">
        <v>351.56169285</v>
      </c>
      <c r="H68" s="20" t="n">
        <v>3.80272563</v>
      </c>
      <c r="I68" s="18" t="s">
        <v>481</v>
      </c>
      <c r="J68" s="20" t="s">
        <v>481</v>
      </c>
      <c r="K68" s="18" t="s">
        <v>481</v>
      </c>
      <c r="L68" s="20" t="s">
        <v>481</v>
      </c>
      <c r="M68" s="18" t="s">
        <v>481</v>
      </c>
      <c r="N68" s="20" t="s">
        <v>481</v>
      </c>
      <c r="O68" s="18" t="s">
        <v>481</v>
      </c>
      <c r="P68" s="20" t="s">
        <v>481</v>
      </c>
      <c r="Q68" s="18" t="n">
        <v>313.82105569</v>
      </c>
      <c r="R68" s="20" t="n">
        <v>5.88017723</v>
      </c>
    </row>
    <row r="69" spans="1:18">
      <c r="A69" s="15" t="s">
        <v>544</v>
      </c>
      <c r="B69" s="17" t="n">
        <v>4876</v>
      </c>
      <c r="C69" s="18">
        <f>(0.0/B69*100)</f>
        <v/>
      </c>
      <c r="D69" s="19" t="n">
        <v>4876</v>
      </c>
      <c r="E69" s="18" t="n">
        <v>450.62787497</v>
      </c>
      <c r="F69" s="20" t="n">
        <v>3.76940442</v>
      </c>
      <c r="G69" s="18" t="n">
        <v>400.82321568</v>
      </c>
      <c r="H69" s="20" t="n">
        <v>6.00962647</v>
      </c>
      <c r="I69" s="18" t="s">
        <v>481</v>
      </c>
      <c r="J69" s="20" t="s">
        <v>481</v>
      </c>
      <c r="K69" s="18" t="s">
        <v>481</v>
      </c>
      <c r="L69" s="20" t="s">
        <v>481</v>
      </c>
      <c r="M69" s="18" t="s">
        <v>481</v>
      </c>
      <c r="N69" s="20" t="s">
        <v>481</v>
      </c>
      <c r="O69" s="18" t="s">
        <v>481</v>
      </c>
      <c r="P69" s="20" t="s">
        <v>481</v>
      </c>
      <c r="Q69" s="18" t="n">
        <v>359.44095622</v>
      </c>
      <c r="R69" s="20" t="n">
        <v>17.4697426</v>
      </c>
    </row>
    <row r="70" spans="1:18">
      <c r="A70" s="15" t="s">
        <v>545</v>
      </c>
      <c r="B70" s="17" t="n">
        <v>6036</v>
      </c>
      <c r="C70" s="18">
        <f>(223.0/B70*100)</f>
        <v/>
      </c>
      <c r="D70" s="19" t="n">
        <v>5813</v>
      </c>
      <c r="E70" s="18" t="n">
        <v>498.26716065</v>
      </c>
      <c r="F70" s="20" t="n">
        <v>3.06467252</v>
      </c>
      <c r="G70" s="18" t="n">
        <v>467.95207588</v>
      </c>
      <c r="H70" s="20" t="n">
        <v>9.69967503</v>
      </c>
      <c r="I70" s="18" t="s">
        <v>481</v>
      </c>
      <c r="J70" s="20" t="s">
        <v>481</v>
      </c>
      <c r="K70" s="18" t="s">
        <v>481</v>
      </c>
      <c r="L70" s="20" t="s">
        <v>481</v>
      </c>
      <c r="M70" s="18" t="s">
        <v>481</v>
      </c>
      <c r="N70" s="20" t="s">
        <v>481</v>
      </c>
      <c r="O70" s="18" t="s">
        <v>481</v>
      </c>
      <c r="P70" s="20" t="s">
        <v>481</v>
      </c>
      <c r="Q70" s="18" t="n">
        <v>397.9009987</v>
      </c>
      <c r="R70" s="20" t="n">
        <v>12.82953121</v>
      </c>
    </row>
    <row r="71" spans="1:18">
      <c r="A71" s="15" t="s">
        <v>546</v>
      </c>
      <c r="B71" s="17" t="n">
        <v>6115</v>
      </c>
      <c r="C71" s="18">
        <f>(17.0/B71*100)</f>
        <v/>
      </c>
      <c r="D71" s="19" t="n">
        <v>6098</v>
      </c>
      <c r="E71" s="18" t="n">
        <v>572.4409841299999</v>
      </c>
      <c r="F71" s="20" t="n">
        <v>1.70811547</v>
      </c>
      <c r="G71" s="18" t="n">
        <v>494.97875138</v>
      </c>
      <c r="H71" s="20" t="n">
        <v>3.89749372</v>
      </c>
      <c r="I71" s="18" t="s">
        <v>481</v>
      </c>
      <c r="J71" s="20" t="s">
        <v>481</v>
      </c>
      <c r="K71" s="18" t="s">
        <v>481</v>
      </c>
      <c r="L71" s="20" t="s">
        <v>481</v>
      </c>
      <c r="M71" s="18" t="s">
        <v>481</v>
      </c>
      <c r="N71" s="20" t="s">
        <v>481</v>
      </c>
      <c r="O71" s="18" t="s">
        <v>481</v>
      </c>
      <c r="P71" s="20" t="s">
        <v>481</v>
      </c>
      <c r="Q71" s="18" t="n">
        <v>507.92486912</v>
      </c>
      <c r="R71" s="20" t="n">
        <v>30.04811784</v>
      </c>
    </row>
    <row r="72" spans="1:18">
      <c r="A72" s="15" t="s">
        <v>547</v>
      </c>
      <c r="B72" s="17" t="n">
        <v>7708</v>
      </c>
      <c r="C72" s="18">
        <f>(5.0/B72*100)</f>
        <v/>
      </c>
      <c r="D72" s="19" t="n">
        <v>7703</v>
      </c>
      <c r="E72" s="18" t="n">
        <v>550.06873718</v>
      </c>
      <c r="F72" s="20" t="n">
        <v>3.07591507</v>
      </c>
      <c r="G72" s="18" t="n">
        <v>494.43615487</v>
      </c>
      <c r="H72" s="20" t="n">
        <v>5.17547491</v>
      </c>
      <c r="I72" s="18" t="s">
        <v>481</v>
      </c>
      <c r="J72" s="20" t="s">
        <v>481</v>
      </c>
      <c r="K72" s="18" t="s">
        <v>481</v>
      </c>
      <c r="L72" s="20" t="s">
        <v>481</v>
      </c>
      <c r="M72" s="18" t="s">
        <v>481</v>
      </c>
      <c r="N72" s="20" t="s">
        <v>481</v>
      </c>
      <c r="O72" s="18" t="s">
        <v>481</v>
      </c>
      <c r="P72" s="20" t="s">
        <v>481</v>
      </c>
      <c r="Q72" s="18" t="n">
        <v>369.43598976</v>
      </c>
      <c r="R72" s="20" t="n">
        <v>33.17119698</v>
      </c>
    </row>
    <row r="73" spans="1:18">
      <c r="A73" s="15" t="s">
        <v>548</v>
      </c>
      <c r="B73" s="17" t="n">
        <v>8249</v>
      </c>
      <c r="C73" s="18">
        <f>(143.0/B73*100)</f>
        <v/>
      </c>
      <c r="D73" s="19" t="n">
        <v>8106</v>
      </c>
      <c r="E73" s="18" t="n">
        <v>428.22992223</v>
      </c>
      <c r="F73" s="20" t="n">
        <v>3.78486795</v>
      </c>
      <c r="G73" s="18" t="n">
        <v>395.45947596</v>
      </c>
      <c r="H73" s="20" t="n">
        <v>3.12898733</v>
      </c>
      <c r="I73" s="18" t="s">
        <v>481</v>
      </c>
      <c r="J73" s="20" t="s">
        <v>481</v>
      </c>
      <c r="K73" s="18" t="s">
        <v>481</v>
      </c>
      <c r="L73" s="20" t="s">
        <v>481</v>
      </c>
      <c r="M73" s="18" t="s">
        <v>481</v>
      </c>
      <c r="N73" s="20" t="s">
        <v>481</v>
      </c>
      <c r="O73" s="18" t="s">
        <v>481</v>
      </c>
      <c r="P73" s="20" t="s">
        <v>481</v>
      </c>
      <c r="Q73" s="18" t="n">
        <v>370.96947107</v>
      </c>
      <c r="R73" s="20" t="n">
        <v>18.57135891</v>
      </c>
    </row>
    <row r="74" spans="1:18">
      <c r="A74" s="15" t="s">
        <v>549</v>
      </c>
      <c r="B74" s="17" t="n">
        <v>4692</v>
      </c>
      <c r="C74" s="18">
        <f>(82.0/B74*100)</f>
        <v/>
      </c>
      <c r="D74" s="19" t="n">
        <v>4610</v>
      </c>
      <c r="E74" s="18" t="n">
        <v>426.59023828</v>
      </c>
      <c r="F74" s="20" t="n">
        <v>1.62459097</v>
      </c>
      <c r="G74" s="18" t="n">
        <v>377.92525836</v>
      </c>
      <c r="H74" s="20" t="n">
        <v>4.29154437</v>
      </c>
      <c r="I74" s="18" t="s">
        <v>481</v>
      </c>
      <c r="J74" s="20" t="s">
        <v>481</v>
      </c>
      <c r="K74" s="18" t="s">
        <v>481</v>
      </c>
      <c r="L74" s="20" t="s">
        <v>481</v>
      </c>
      <c r="M74" s="18" t="s">
        <v>481</v>
      </c>
      <c r="N74" s="20" t="s">
        <v>481</v>
      </c>
      <c r="O74" s="18" t="n">
        <v>321.05681364</v>
      </c>
      <c r="P74" s="20" t="n">
        <v>24.16332458</v>
      </c>
      <c r="Q74" s="18" t="n">
        <v>344.56772109</v>
      </c>
      <c r="R74" s="20" t="n">
        <v>12.61381226</v>
      </c>
    </row>
    <row r="75" spans="1:18">
      <c r="A75" s="15" t="s">
        <v>550</v>
      </c>
      <c r="B75" s="17" t="n">
        <v>5375</v>
      </c>
      <c r="C75" s="18">
        <f>(196.0/B75*100)</f>
        <v/>
      </c>
      <c r="D75" s="19" t="n">
        <v>5179</v>
      </c>
      <c r="E75" s="18" t="n">
        <v>383.35356284</v>
      </c>
      <c r="F75" s="20" t="n">
        <v>3.53410569</v>
      </c>
      <c r="G75" s="18" t="n">
        <v>339.88801831</v>
      </c>
      <c r="H75" s="20" t="n">
        <v>3.46043684</v>
      </c>
      <c r="I75" s="18" t="s">
        <v>481</v>
      </c>
      <c r="J75" s="20" t="s">
        <v>481</v>
      </c>
      <c r="K75" s="18" t="s">
        <v>481</v>
      </c>
      <c r="L75" s="20" t="s">
        <v>481</v>
      </c>
      <c r="M75" s="18" t="s">
        <v>481</v>
      </c>
      <c r="N75" s="20" t="s">
        <v>481</v>
      </c>
      <c r="O75" s="18" t="s">
        <v>481</v>
      </c>
      <c r="P75" s="20" t="s">
        <v>481</v>
      </c>
      <c r="Q75" s="18" t="n">
        <v>320.91148473</v>
      </c>
      <c r="R75" s="20" t="n">
        <v>9.0216732</v>
      </c>
    </row>
    <row r="76" spans="1:18">
      <c r="A76" s="15" t="s">
        <v>551</v>
      </c>
      <c r="B76" s="17" t="n">
        <v>14167</v>
      </c>
      <c r="C76" s="18">
        <f>(227.0/B76*100)</f>
        <v/>
      </c>
      <c r="D76" s="19" t="n">
        <v>13940</v>
      </c>
      <c r="E76" s="18" t="n">
        <v>434.56068294</v>
      </c>
      <c r="F76" s="20" t="n">
        <v>2.32304028</v>
      </c>
      <c r="G76" s="18" t="n">
        <v>382.51629008</v>
      </c>
      <c r="H76" s="20" t="n">
        <v>5.11619271</v>
      </c>
      <c r="I76" s="18" t="s">
        <v>481</v>
      </c>
      <c r="J76" s="20" t="s">
        <v>481</v>
      </c>
      <c r="K76" s="18" t="s">
        <v>481</v>
      </c>
      <c r="L76" s="20" t="s">
        <v>481</v>
      </c>
      <c r="M76" s="18" t="s">
        <v>481</v>
      </c>
      <c r="N76" s="20" t="s">
        <v>481</v>
      </c>
      <c r="O76" s="18" t="s">
        <v>481</v>
      </c>
      <c r="P76" s="20" t="s">
        <v>481</v>
      </c>
      <c r="Q76" s="18" t="n">
        <v>341.20000842</v>
      </c>
      <c r="R76" s="20" t="n">
        <v>9.002536409999999</v>
      </c>
    </row>
    <row r="77" spans="1:18">
      <c r="A77" s="15" t="s">
        <v>552</v>
      </c>
      <c r="B77" s="17" t="n">
        <v>6062</v>
      </c>
      <c r="C77" s="18">
        <f>(82.0/B77*100)</f>
        <v/>
      </c>
      <c r="D77" s="19" t="n">
        <v>5980</v>
      </c>
      <c r="E77" s="18" t="n">
        <v>425.81227807</v>
      </c>
      <c r="F77" s="20" t="n">
        <v>2.45999985</v>
      </c>
      <c r="G77" s="18" t="n">
        <v>391.91859859</v>
      </c>
      <c r="H77" s="20" t="n">
        <v>5.45865548</v>
      </c>
      <c r="I77" s="18" t="s">
        <v>481</v>
      </c>
      <c r="J77" s="20" t="s">
        <v>481</v>
      </c>
      <c r="K77" s="18" t="s">
        <v>481</v>
      </c>
      <c r="L77" s="20" t="s">
        <v>481</v>
      </c>
      <c r="M77" s="18" t="s">
        <v>481</v>
      </c>
      <c r="N77" s="20" t="s">
        <v>481</v>
      </c>
      <c r="O77" s="18" t="s">
        <v>481</v>
      </c>
      <c r="P77" s="20" t="s">
        <v>481</v>
      </c>
      <c r="Q77" s="18" t="n">
        <v>330.71207691</v>
      </c>
      <c r="R77" s="20" t="n">
        <v>6.57248337</v>
      </c>
    </row>
    <row r="78" spans="1:18">
      <c r="A78" s="15" t="s">
        <v>553</v>
      </c>
      <c r="B78" s="17" t="n">
        <v>5826</v>
      </c>
      <c r="C78" s="18">
        <f>(0.0/B78*100)</f>
        <v/>
      </c>
      <c r="D78" s="19" t="n">
        <v>5826</v>
      </c>
      <c r="E78" s="18" t="n">
        <v>519.305899</v>
      </c>
      <c r="F78" s="20" t="n">
        <v>5.41259876</v>
      </c>
      <c r="G78" s="18" t="n">
        <v>475.86339738</v>
      </c>
      <c r="H78" s="20" t="n">
        <v>4.3841381</v>
      </c>
      <c r="I78" s="18" t="s">
        <v>481</v>
      </c>
      <c r="J78" s="20" t="s">
        <v>481</v>
      </c>
      <c r="K78" s="18" t="s">
        <v>481</v>
      </c>
      <c r="L78" s="20" t="s">
        <v>481</v>
      </c>
      <c r="M78" s="18" t="s">
        <v>481</v>
      </c>
      <c r="N78" s="20" t="s">
        <v>481</v>
      </c>
      <c r="O78" s="18" t="s">
        <v>481</v>
      </c>
      <c r="P78" s="20" t="s">
        <v>481</v>
      </c>
      <c r="Q78" s="18" t="n">
        <v>449.66736352</v>
      </c>
      <c r="R78" s="20" t="n">
        <v>17.23024814</v>
      </c>
    </row>
    <row customHeight="1" ht="25" r="79" spans="1:18">
      <c r="A79" s="15" t="s">
        <v>554</v>
      </c>
      <c r="B79" s="17" t="n">
        <v>1657</v>
      </c>
      <c r="C79" s="18">
        <f>(41.0/B79*100)</f>
        <v/>
      </c>
      <c r="D79" s="19" t="n">
        <v>1616</v>
      </c>
      <c r="E79" s="18" t="n">
        <v>461.80895822</v>
      </c>
      <c r="F79" s="20" t="n">
        <v>7.0510875</v>
      </c>
      <c r="G79" s="18" t="n">
        <v>404.99241097</v>
      </c>
      <c r="H79" s="20" t="n">
        <v>9.869594640000001</v>
      </c>
      <c r="I79" s="18" t="s">
        <v>481</v>
      </c>
      <c r="J79" s="20" t="s">
        <v>481</v>
      </c>
      <c r="K79" s="18" t="s">
        <v>481</v>
      </c>
      <c r="L79" s="20" t="s">
        <v>481</v>
      </c>
      <c r="M79" s="18" t="s">
        <v>481</v>
      </c>
      <c r="N79" s="20" t="s">
        <v>481</v>
      </c>
      <c r="O79" s="18" t="n">
        <v>263.10980381</v>
      </c>
      <c r="P79" s="20" t="n">
        <v>54.05709153</v>
      </c>
      <c r="Q79" s="18" t="n">
        <v>385.40876472</v>
      </c>
      <c r="R79" s="20" t="n">
        <v>37.42138004</v>
      </c>
    </row>
    <row r="80" spans="1:18">
      <c r="A80" s="15" t="s">
        <v>555</v>
      </c>
      <c r="B80" s="17" t="n">
        <v>7841</v>
      </c>
      <c r="C80" s="18">
        <f>(0.0/B80*100)</f>
        <v/>
      </c>
      <c r="D80" s="19" t="n">
        <v>7841</v>
      </c>
      <c r="E80" s="18" t="n">
        <v>466.92530941</v>
      </c>
      <c r="F80" s="20" t="n">
        <v>4.62793917</v>
      </c>
      <c r="G80" s="18" t="n">
        <v>428.64431475</v>
      </c>
      <c r="H80" s="20" t="n">
        <v>6.13993939</v>
      </c>
      <c r="I80" s="18" t="s">
        <v>481</v>
      </c>
      <c r="J80" s="20" t="s">
        <v>481</v>
      </c>
      <c r="K80" s="18" t="s">
        <v>481</v>
      </c>
      <c r="L80" s="20" t="s">
        <v>481</v>
      </c>
      <c r="M80" s="18" t="s">
        <v>481</v>
      </c>
      <c r="N80" s="20" t="s">
        <v>481</v>
      </c>
      <c r="O80" s="18" t="s">
        <v>481</v>
      </c>
      <c r="P80" s="20" t="s">
        <v>481</v>
      </c>
      <c r="Q80" s="18" t="n">
        <v>402.10899396</v>
      </c>
      <c r="R80" s="20" t="n">
        <v>35.62366812</v>
      </c>
    </row>
    <row r="81" spans="1:18">
      <c r="A81" s="23" t="s">
        <v>556</v>
      </c>
      <c r="B81" s="17" t="n">
        <v>8861</v>
      </c>
      <c r="C81" s="18">
        <f>(76.0/B81*100)</f>
        <v/>
      </c>
      <c r="D81" s="19" t="n">
        <v>8785</v>
      </c>
      <c r="E81" s="18" t="n">
        <v>467.05653968</v>
      </c>
      <c r="F81" s="20" t="n">
        <v>3.45340018</v>
      </c>
      <c r="G81" s="18" t="n">
        <v>412.78572661</v>
      </c>
      <c r="H81" s="20" t="n">
        <v>2.91859562</v>
      </c>
      <c r="I81" s="18" t="s">
        <v>481</v>
      </c>
      <c r="J81" s="20" t="s">
        <v>481</v>
      </c>
      <c r="K81" s="18" t="s">
        <v>481</v>
      </c>
      <c r="L81" s="20" t="s">
        <v>481</v>
      </c>
      <c r="M81" s="18" t="s">
        <v>481</v>
      </c>
      <c r="N81" s="20" t="s">
        <v>481</v>
      </c>
      <c r="O81" s="18" t="s">
        <v>481</v>
      </c>
      <c r="P81" s="20" t="s">
        <v>481</v>
      </c>
      <c r="Q81" s="18" t="n">
        <v>345.15302626</v>
      </c>
      <c r="R81" s="20" t="n">
        <v>16.54395603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612</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502.69379824</v>
      </c>
      <c r="F7" s="20" t="n">
        <v>1.68370482</v>
      </c>
      <c r="G7" s="18" t="n">
        <v>472.58107322</v>
      </c>
      <c r="H7" s="20" t="n">
        <v>2.67279083</v>
      </c>
      <c r="I7" s="18" t="s">
        <v>481</v>
      </c>
      <c r="J7" s="20" t="s">
        <v>481</v>
      </c>
      <c r="K7" s="18" t="s">
        <v>481</v>
      </c>
      <c r="L7" s="20" t="s">
        <v>481</v>
      </c>
      <c r="M7" s="18" t="s">
        <v>481</v>
      </c>
      <c r="N7" s="20" t="s">
        <v>481</v>
      </c>
      <c r="O7" s="18" t="s">
        <v>481</v>
      </c>
      <c r="P7" s="20" t="s">
        <v>481</v>
      </c>
      <c r="Q7" s="18" t="n">
        <v>423.82035742</v>
      </c>
      <c r="R7" s="20" t="n">
        <v>7.05754008</v>
      </c>
    </row>
    <row r="8" spans="1:18">
      <c r="A8" s="15" t="s">
        <v>483</v>
      </c>
      <c r="B8" s="17" t="n">
        <v>7007</v>
      </c>
      <c r="C8" s="18">
        <f>(20.0/B8*100)</f>
        <v/>
      </c>
      <c r="D8" s="19" t="n">
        <v>6987</v>
      </c>
      <c r="E8" s="18" t="n">
        <v>503.158011</v>
      </c>
      <c r="F8" s="20" t="n">
        <v>3.85587196</v>
      </c>
      <c r="G8" s="18" t="n">
        <v>493.67511278</v>
      </c>
      <c r="H8" s="20" t="n">
        <v>2.87921951</v>
      </c>
      <c r="I8" s="18" t="s">
        <v>481</v>
      </c>
      <c r="J8" s="20" t="s">
        <v>481</v>
      </c>
      <c r="K8" s="18" t="s">
        <v>481</v>
      </c>
      <c r="L8" s="20" t="s">
        <v>481</v>
      </c>
      <c r="M8" s="18" t="s">
        <v>481</v>
      </c>
      <c r="N8" s="20" t="s">
        <v>481</v>
      </c>
      <c r="O8" s="18" t="s">
        <v>481</v>
      </c>
      <c r="P8" s="20" t="s">
        <v>481</v>
      </c>
      <c r="Q8" s="18" t="n">
        <v>441.7029051</v>
      </c>
      <c r="R8" s="20" t="n">
        <v>9.16275489</v>
      </c>
    </row>
    <row r="9" spans="1:18">
      <c r="A9" s="15" t="s">
        <v>484</v>
      </c>
      <c r="B9" s="17" t="n">
        <v>9651</v>
      </c>
      <c r="C9" s="18">
        <f>(77.0/B9*100)</f>
        <v/>
      </c>
      <c r="D9" s="19" t="n">
        <v>9574</v>
      </c>
      <c r="E9" s="18" t="n">
        <v>516.6720891</v>
      </c>
      <c r="F9" s="20" t="n">
        <v>2.52807483</v>
      </c>
      <c r="G9" s="18" t="n">
        <v>500.13765802</v>
      </c>
      <c r="H9" s="20" t="n">
        <v>3.08972634</v>
      </c>
      <c r="I9" s="18" t="s">
        <v>481</v>
      </c>
      <c r="J9" s="20" t="s">
        <v>481</v>
      </c>
      <c r="K9" s="18" t="s">
        <v>481</v>
      </c>
      <c r="L9" s="20" t="s">
        <v>481</v>
      </c>
      <c r="M9" s="18" t="s">
        <v>481</v>
      </c>
      <c r="N9" s="20" t="s">
        <v>481</v>
      </c>
      <c r="O9" s="18" t="s">
        <v>481</v>
      </c>
      <c r="P9" s="20" t="s">
        <v>481</v>
      </c>
      <c r="Q9" s="18" t="n">
        <v>421.10355952</v>
      </c>
      <c r="R9" s="20" t="n">
        <v>6.2684443</v>
      </c>
    </row>
    <row r="10" spans="1:18">
      <c r="A10" s="15" t="s">
        <v>485</v>
      </c>
      <c r="B10" s="17" t="n">
        <v>20058</v>
      </c>
      <c r="C10" s="18">
        <f>(521.0/B10*100)</f>
        <v/>
      </c>
      <c r="D10" s="19" t="n">
        <v>19537</v>
      </c>
      <c r="E10" s="18" t="n">
        <v>519.89557787</v>
      </c>
      <c r="F10" s="20" t="n">
        <v>2.50503135</v>
      </c>
      <c r="G10" s="18" t="n">
        <v>510.94695107</v>
      </c>
      <c r="H10" s="20" t="n">
        <v>2.81592967</v>
      </c>
      <c r="I10" s="18" t="s">
        <v>481</v>
      </c>
      <c r="J10" s="20" t="s">
        <v>481</v>
      </c>
      <c r="K10" s="18" t="s">
        <v>481</v>
      </c>
      <c r="L10" s="20" t="s">
        <v>481</v>
      </c>
      <c r="M10" s="18" t="s">
        <v>481</v>
      </c>
      <c r="N10" s="20" t="s">
        <v>481</v>
      </c>
      <c r="O10" s="18" t="s">
        <v>481</v>
      </c>
      <c r="P10" s="20" t="s">
        <v>481</v>
      </c>
      <c r="Q10" s="18" t="n">
        <v>454.74648271</v>
      </c>
      <c r="R10" s="20" t="n">
        <v>9.70638398</v>
      </c>
    </row>
    <row r="11" spans="1:18">
      <c r="A11" s="15" t="s">
        <v>486</v>
      </c>
      <c r="B11" s="17" t="n">
        <v>7053</v>
      </c>
      <c r="C11" s="18">
        <f>(45.0/B11*100)</f>
        <v/>
      </c>
      <c r="D11" s="19" t="n">
        <v>7008</v>
      </c>
      <c r="E11" s="18" t="n">
        <v>424.00803357</v>
      </c>
      <c r="F11" s="20" t="n">
        <v>3.48766974</v>
      </c>
      <c r="G11" s="18" t="n">
        <v>423.47395786</v>
      </c>
      <c r="H11" s="20" t="n">
        <v>2.70289256</v>
      </c>
      <c r="I11" s="18" t="s">
        <v>481</v>
      </c>
      <c r="J11" s="20" t="s">
        <v>481</v>
      </c>
      <c r="K11" s="18" t="s">
        <v>481</v>
      </c>
      <c r="L11" s="20" t="s">
        <v>481</v>
      </c>
      <c r="M11" s="18" t="s">
        <v>481</v>
      </c>
      <c r="N11" s="20" t="s">
        <v>481</v>
      </c>
      <c r="O11" s="18" t="s">
        <v>481</v>
      </c>
      <c r="P11" s="20" t="s">
        <v>481</v>
      </c>
      <c r="Q11" s="18" t="n">
        <v>395.69919124</v>
      </c>
      <c r="R11" s="20" t="n">
        <v>9.437477489999999</v>
      </c>
    </row>
    <row r="12" spans="1:18">
      <c r="A12" s="15" t="s">
        <v>487</v>
      </c>
      <c r="B12" s="17" t="n">
        <v>6894</v>
      </c>
      <c r="C12" s="18">
        <f>(56.0/B12*100)</f>
        <v/>
      </c>
      <c r="D12" s="19" t="n">
        <v>6838</v>
      </c>
      <c r="E12" s="18" t="n">
        <v>502.63851831</v>
      </c>
      <c r="F12" s="20" t="n">
        <v>2.84387758</v>
      </c>
      <c r="G12" s="18" t="n">
        <v>491.48064405</v>
      </c>
      <c r="H12" s="20" t="n">
        <v>2.65661274</v>
      </c>
      <c r="I12" s="18" t="s">
        <v>481</v>
      </c>
      <c r="J12" s="20" t="s">
        <v>481</v>
      </c>
      <c r="K12" s="18" t="s">
        <v>481</v>
      </c>
      <c r="L12" s="20" t="s">
        <v>481</v>
      </c>
      <c r="M12" s="18" t="s">
        <v>481</v>
      </c>
      <c r="N12" s="20" t="s">
        <v>481</v>
      </c>
      <c r="O12" s="18" t="s">
        <v>481</v>
      </c>
      <c r="P12" s="20" t="s">
        <v>481</v>
      </c>
      <c r="Q12" s="18" t="n">
        <v>397.69177685</v>
      </c>
      <c r="R12" s="20" t="n">
        <v>8.185193719999999</v>
      </c>
    </row>
    <row r="13" spans="1:18">
      <c r="A13" s="15" t="s">
        <v>488</v>
      </c>
      <c r="B13" s="17" t="n">
        <v>7161</v>
      </c>
      <c r="C13" s="18">
        <f>(98.0/B13*100)</f>
        <v/>
      </c>
      <c r="D13" s="19" t="n">
        <v>7063</v>
      </c>
      <c r="E13" s="18" t="n">
        <v>514.63453444</v>
      </c>
      <c r="F13" s="20" t="n">
        <v>2.2273433</v>
      </c>
      <c r="G13" s="18" t="n">
        <v>489.70956228</v>
      </c>
      <c r="H13" s="20" t="n">
        <v>4.00565501</v>
      </c>
      <c r="I13" s="18" t="s">
        <v>481</v>
      </c>
      <c r="J13" s="20" t="s">
        <v>481</v>
      </c>
      <c r="K13" s="18" t="s">
        <v>481</v>
      </c>
      <c r="L13" s="20" t="s">
        <v>481</v>
      </c>
      <c r="M13" s="18" t="s">
        <v>481</v>
      </c>
      <c r="N13" s="20" t="s">
        <v>481</v>
      </c>
      <c r="O13" s="18" t="s">
        <v>481</v>
      </c>
      <c r="P13" s="20" t="s">
        <v>481</v>
      </c>
      <c r="Q13" s="18" t="n">
        <v>426.80341398</v>
      </c>
      <c r="R13" s="20" t="n">
        <v>18.56718812</v>
      </c>
    </row>
    <row r="14" spans="1:18">
      <c r="A14" s="15" t="s">
        <v>489</v>
      </c>
      <c r="B14" s="17" t="n">
        <v>5587</v>
      </c>
      <c r="C14" s="18">
        <f>(74.0/B14*100)</f>
        <v/>
      </c>
      <c r="D14" s="19" t="n">
        <v>5513</v>
      </c>
      <c r="E14" s="18" t="n">
        <v>523.92285854</v>
      </c>
      <c r="F14" s="20" t="n">
        <v>2.29042365</v>
      </c>
      <c r="G14" s="18" t="n">
        <v>510.97771085</v>
      </c>
      <c r="H14" s="20" t="n">
        <v>3.06132783</v>
      </c>
      <c r="I14" s="18" t="s">
        <v>481</v>
      </c>
      <c r="J14" s="20" t="s">
        <v>481</v>
      </c>
      <c r="K14" s="18" t="s">
        <v>481</v>
      </c>
      <c r="L14" s="20" t="s">
        <v>481</v>
      </c>
      <c r="M14" s="18" t="s">
        <v>481</v>
      </c>
      <c r="N14" s="20" t="s">
        <v>481</v>
      </c>
      <c r="O14" s="18" t="s">
        <v>481</v>
      </c>
      <c r="P14" s="20" t="s">
        <v>481</v>
      </c>
      <c r="Q14" s="18" t="n">
        <v>484.00088199</v>
      </c>
      <c r="R14" s="20" t="n">
        <v>14.53602893</v>
      </c>
    </row>
    <row r="15" spans="1:18">
      <c r="A15" s="15" t="s">
        <v>490</v>
      </c>
      <c r="B15" s="17" t="n">
        <v>5882</v>
      </c>
      <c r="C15" s="18">
        <f>(53.0/B15*100)</f>
        <v/>
      </c>
      <c r="D15" s="19" t="n">
        <v>5829</v>
      </c>
      <c r="E15" s="18" t="n">
        <v>515.65001656</v>
      </c>
      <c r="F15" s="20" t="n">
        <v>2.92798137</v>
      </c>
      <c r="G15" s="18" t="n">
        <v>510.00126111</v>
      </c>
      <c r="H15" s="20" t="n">
        <v>2.5083169</v>
      </c>
      <c r="I15" s="18" t="s">
        <v>481</v>
      </c>
      <c r="J15" s="20" t="s">
        <v>481</v>
      </c>
      <c r="K15" s="18" t="s">
        <v>481</v>
      </c>
      <c r="L15" s="20" t="s">
        <v>481</v>
      </c>
      <c r="M15" s="18" t="s">
        <v>481</v>
      </c>
      <c r="N15" s="20" t="s">
        <v>481</v>
      </c>
      <c r="O15" s="18" t="s">
        <v>481</v>
      </c>
      <c r="P15" s="20" t="s">
        <v>481</v>
      </c>
      <c r="Q15" s="18" t="n">
        <v>451.38391292</v>
      </c>
      <c r="R15" s="20" t="n">
        <v>11.20025246</v>
      </c>
    </row>
    <row r="16" spans="1:18">
      <c r="A16" s="15" t="s">
        <v>491</v>
      </c>
      <c r="B16" s="17" t="n">
        <v>6108</v>
      </c>
      <c r="C16" s="18">
        <f>(98.0/B16*100)</f>
        <v/>
      </c>
      <c r="D16" s="19" t="n">
        <v>6010</v>
      </c>
      <c r="E16" s="18" t="n">
        <v>501.93222252</v>
      </c>
      <c r="F16" s="20" t="n">
        <v>3.03033523</v>
      </c>
      <c r="G16" s="18" t="n">
        <v>492.14120065</v>
      </c>
      <c r="H16" s="20" t="n">
        <v>2.2783017</v>
      </c>
      <c r="I16" s="18" t="s">
        <v>481</v>
      </c>
      <c r="J16" s="20" t="s">
        <v>481</v>
      </c>
      <c r="K16" s="18" t="s">
        <v>481</v>
      </c>
      <c r="L16" s="20" t="s">
        <v>481</v>
      </c>
      <c r="M16" s="18" t="s">
        <v>481</v>
      </c>
      <c r="N16" s="20" t="s">
        <v>481</v>
      </c>
      <c r="O16" s="18" t="s">
        <v>481</v>
      </c>
      <c r="P16" s="20" t="s">
        <v>481</v>
      </c>
      <c r="Q16" s="18" t="n">
        <v>416.30252077</v>
      </c>
      <c r="R16" s="20" t="n">
        <v>9.83703103</v>
      </c>
    </row>
    <row r="17" spans="1:18">
      <c r="A17" s="15" t="s">
        <v>492</v>
      </c>
      <c r="B17" s="17" t="n">
        <v>6504</v>
      </c>
      <c r="C17" s="18">
        <f>(658.0/B17*100)</f>
        <v/>
      </c>
      <c r="D17" s="19" t="n">
        <v>5846</v>
      </c>
      <c r="E17" s="18" t="n">
        <v>516.2392145699999</v>
      </c>
      <c r="F17" s="20" t="n">
        <v>3.4669297</v>
      </c>
      <c r="G17" s="18" t="n">
        <v>508.95652739</v>
      </c>
      <c r="H17" s="20" t="n">
        <v>2.93459959</v>
      </c>
      <c r="I17" s="18" t="s">
        <v>481</v>
      </c>
      <c r="J17" s="20" t="s">
        <v>481</v>
      </c>
      <c r="K17" s="18" t="s">
        <v>481</v>
      </c>
      <c r="L17" s="20" t="s">
        <v>481</v>
      </c>
      <c r="M17" s="18" t="s">
        <v>481</v>
      </c>
      <c r="N17" s="20" t="s">
        <v>481</v>
      </c>
      <c r="O17" s="18" t="s">
        <v>481</v>
      </c>
      <c r="P17" s="20" t="s">
        <v>481</v>
      </c>
      <c r="Q17" s="18" t="n">
        <v>457.97856566</v>
      </c>
      <c r="R17" s="20" t="n">
        <v>8.946445629999999</v>
      </c>
    </row>
    <row r="18" spans="1:18">
      <c r="A18" s="15" t="s">
        <v>493</v>
      </c>
      <c r="B18" s="17" t="n">
        <v>5532</v>
      </c>
      <c r="C18" s="18">
        <f>(28.0/B18*100)</f>
        <v/>
      </c>
      <c r="D18" s="19" t="n">
        <v>5504</v>
      </c>
      <c r="E18" s="18" t="n">
        <v>464.9450218</v>
      </c>
      <c r="F18" s="20" t="n">
        <v>4.38075858</v>
      </c>
      <c r="G18" s="18" t="n">
        <v>449.53932187</v>
      </c>
      <c r="H18" s="20" t="n">
        <v>3.83858706</v>
      </c>
      <c r="I18" s="18" t="s">
        <v>481</v>
      </c>
      <c r="J18" s="20" t="s">
        <v>481</v>
      </c>
      <c r="K18" s="18" t="s">
        <v>481</v>
      </c>
      <c r="L18" s="20" t="s">
        <v>481</v>
      </c>
      <c r="M18" s="18" t="s">
        <v>481</v>
      </c>
      <c r="N18" s="20" t="s">
        <v>481</v>
      </c>
      <c r="O18" s="18" t="s">
        <v>481</v>
      </c>
      <c r="P18" s="20" t="s">
        <v>481</v>
      </c>
      <c r="Q18" s="18" t="n">
        <v>404.32835902</v>
      </c>
      <c r="R18" s="20" t="n">
        <v>7.72824306</v>
      </c>
    </row>
    <row r="19" spans="1:18">
      <c r="A19" s="15" t="s">
        <v>494</v>
      </c>
      <c r="B19" s="17" t="n">
        <v>5658</v>
      </c>
      <c r="C19" s="18">
        <f>(61.0/B19*100)</f>
        <v/>
      </c>
      <c r="D19" s="19" t="n">
        <v>5597</v>
      </c>
      <c r="E19" s="18" t="n">
        <v>490.38303594</v>
      </c>
      <c r="F19" s="20" t="n">
        <v>2.92691386</v>
      </c>
      <c r="G19" s="18" t="n">
        <v>470.26698829</v>
      </c>
      <c r="H19" s="20" t="n">
        <v>3.17867737</v>
      </c>
      <c r="I19" s="18" t="s">
        <v>481</v>
      </c>
      <c r="J19" s="20" t="s">
        <v>481</v>
      </c>
      <c r="K19" s="18" t="s">
        <v>481</v>
      </c>
      <c r="L19" s="20" t="s">
        <v>481</v>
      </c>
      <c r="M19" s="18" t="s">
        <v>481</v>
      </c>
      <c r="N19" s="20" t="s">
        <v>481</v>
      </c>
      <c r="O19" s="18" t="s">
        <v>481</v>
      </c>
      <c r="P19" s="20" t="s">
        <v>481</v>
      </c>
      <c r="Q19" s="18" t="n">
        <v>403.2683883</v>
      </c>
      <c r="R19" s="20" t="n">
        <v>9.44063665</v>
      </c>
    </row>
    <row r="20" spans="1:18">
      <c r="A20" s="15" t="s">
        <v>495</v>
      </c>
      <c r="B20" s="17" t="n">
        <v>3371</v>
      </c>
      <c r="C20" s="18">
        <f>(75.0/B20*100)</f>
        <v/>
      </c>
      <c r="D20" s="19" t="n">
        <v>3296</v>
      </c>
      <c r="E20" s="18" t="n">
        <v>492.3945306</v>
      </c>
      <c r="F20" s="20" t="n">
        <v>2.19316131</v>
      </c>
      <c r="G20" s="18" t="n">
        <v>475.99981605</v>
      </c>
      <c r="H20" s="20" t="n">
        <v>4.71869397</v>
      </c>
      <c r="I20" s="18" t="s">
        <v>481</v>
      </c>
      <c r="J20" s="20" t="s">
        <v>481</v>
      </c>
      <c r="K20" s="18" t="s">
        <v>481</v>
      </c>
      <c r="L20" s="20" t="s">
        <v>481</v>
      </c>
      <c r="M20" s="18" t="s">
        <v>481</v>
      </c>
      <c r="N20" s="20" t="s">
        <v>481</v>
      </c>
      <c r="O20" s="18" t="s">
        <v>481</v>
      </c>
      <c r="P20" s="20" t="s">
        <v>481</v>
      </c>
      <c r="Q20" s="18" t="n">
        <v>439.36823166</v>
      </c>
      <c r="R20" s="20" t="n">
        <v>12.89616163</v>
      </c>
    </row>
    <row r="21" spans="1:18">
      <c r="A21" s="15" t="s">
        <v>496</v>
      </c>
      <c r="B21" s="17" t="n">
        <v>5741</v>
      </c>
      <c r="C21" s="18">
        <f>(44.0/B21*100)</f>
        <v/>
      </c>
      <c r="D21" s="19" t="n">
        <v>5697</v>
      </c>
      <c r="E21" s="18" t="n">
        <v>509.24921679</v>
      </c>
      <c r="F21" s="20" t="n">
        <v>2.21111687</v>
      </c>
      <c r="G21" s="18" t="n">
        <v>500.37339848</v>
      </c>
      <c r="H21" s="20" t="n">
        <v>2.58268679</v>
      </c>
      <c r="I21" s="18" t="s">
        <v>481</v>
      </c>
      <c r="J21" s="20" t="s">
        <v>481</v>
      </c>
      <c r="K21" s="18" t="s">
        <v>481</v>
      </c>
      <c r="L21" s="20" t="s">
        <v>481</v>
      </c>
      <c r="M21" s="18" t="s">
        <v>481</v>
      </c>
      <c r="N21" s="20" t="s">
        <v>481</v>
      </c>
      <c r="O21" s="18" t="s">
        <v>481</v>
      </c>
      <c r="P21" s="20" t="s">
        <v>481</v>
      </c>
      <c r="Q21" s="18" t="n">
        <v>456.83007288</v>
      </c>
      <c r="R21" s="20" t="n">
        <v>7.89629191</v>
      </c>
    </row>
    <row r="22" spans="1:18">
      <c r="A22" s="15" t="s">
        <v>497</v>
      </c>
      <c r="B22" s="17" t="n">
        <v>6598</v>
      </c>
      <c r="C22" s="18">
        <f>(32.0/B22*100)</f>
        <v/>
      </c>
      <c r="D22" s="19" t="n">
        <v>6566</v>
      </c>
      <c r="E22" s="18" t="n">
        <v>464.12626966</v>
      </c>
      <c r="F22" s="20" t="n">
        <v>4.24273922</v>
      </c>
      <c r="G22" s="18" t="n">
        <v>484.07701952</v>
      </c>
      <c r="H22" s="20" t="n">
        <v>4.64131625</v>
      </c>
      <c r="I22" s="18" t="s">
        <v>481</v>
      </c>
      <c r="J22" s="20" t="s">
        <v>481</v>
      </c>
      <c r="K22" s="18" t="s">
        <v>481</v>
      </c>
      <c r="L22" s="20" t="s">
        <v>481</v>
      </c>
      <c r="M22" s="18" t="n">
        <v>465.3184081</v>
      </c>
      <c r="N22" s="20" t="n">
        <v>9.52311205</v>
      </c>
      <c r="O22" s="18" t="s">
        <v>481</v>
      </c>
      <c r="P22" s="20" t="s">
        <v>481</v>
      </c>
      <c r="Q22" s="18" t="n">
        <v>404.44679876</v>
      </c>
      <c r="R22" s="20" t="n">
        <v>10.61884676</v>
      </c>
    </row>
    <row r="23" spans="1:18">
      <c r="A23" s="15" t="s">
        <v>498</v>
      </c>
      <c r="B23" s="17" t="n">
        <v>11583</v>
      </c>
      <c r="C23" s="18">
        <f>(210.0/B23*100)</f>
        <v/>
      </c>
      <c r="D23" s="19" t="n">
        <v>11373</v>
      </c>
      <c r="E23" s="18" t="n">
        <v>497.08793639</v>
      </c>
      <c r="F23" s="20" t="n">
        <v>3.09800292</v>
      </c>
      <c r="G23" s="18" t="n">
        <v>484.63401099</v>
      </c>
      <c r="H23" s="20" t="n">
        <v>3.24718489</v>
      </c>
      <c r="I23" s="18" t="s">
        <v>481</v>
      </c>
      <c r="J23" s="20" t="s">
        <v>481</v>
      </c>
      <c r="K23" s="18" t="s">
        <v>481</v>
      </c>
      <c r="L23" s="20" t="s">
        <v>481</v>
      </c>
      <c r="M23" s="18" t="s">
        <v>481</v>
      </c>
      <c r="N23" s="20" t="s">
        <v>481</v>
      </c>
      <c r="O23" s="18" t="s">
        <v>481</v>
      </c>
      <c r="P23" s="20" t="s">
        <v>481</v>
      </c>
      <c r="Q23" s="18" t="n">
        <v>413.73830942</v>
      </c>
      <c r="R23" s="20" t="n">
        <v>14.28943478</v>
      </c>
    </row>
    <row r="24" spans="1:18">
      <c r="A24" s="15" t="s">
        <v>499</v>
      </c>
      <c r="B24" s="17" t="n">
        <v>6647</v>
      </c>
      <c r="C24" s="18">
        <f>(7.0/B24*100)</f>
        <v/>
      </c>
      <c r="D24" s="19" t="n">
        <v>6640</v>
      </c>
      <c r="E24" s="18" t="n">
        <v>545.40334857</v>
      </c>
      <c r="F24" s="20" t="n">
        <v>5.26957382</v>
      </c>
      <c r="G24" s="18" t="n">
        <v>531.50837375</v>
      </c>
      <c r="H24" s="20" t="n">
        <v>2.96979462</v>
      </c>
      <c r="I24" s="18" t="s">
        <v>481</v>
      </c>
      <c r="J24" s="20" t="s">
        <v>481</v>
      </c>
      <c r="K24" s="18" t="s">
        <v>481</v>
      </c>
      <c r="L24" s="20" t="s">
        <v>481</v>
      </c>
      <c r="M24" s="18" t="s">
        <v>481</v>
      </c>
      <c r="N24" s="20" t="s">
        <v>481</v>
      </c>
      <c r="O24" s="18" t="s">
        <v>481</v>
      </c>
      <c r="P24" s="20" t="s">
        <v>481</v>
      </c>
      <c r="Q24" s="18" t="n">
        <v>502.48649862</v>
      </c>
      <c r="R24" s="20" t="n">
        <v>10.4284909</v>
      </c>
    </row>
    <row r="25" spans="1:18">
      <c r="A25" s="15" t="s">
        <v>500</v>
      </c>
      <c r="B25" s="17" t="n">
        <v>5581</v>
      </c>
      <c r="C25" s="18">
        <f>(24.0/B25*100)</f>
        <v/>
      </c>
      <c r="D25" s="19" t="n">
        <v>5557</v>
      </c>
      <c r="E25" s="18" t="n">
        <v>540.20992707</v>
      </c>
      <c r="F25" s="20" t="n">
        <v>4.18492898</v>
      </c>
      <c r="G25" s="18" t="n">
        <v>508.71278101</v>
      </c>
      <c r="H25" s="20" t="n">
        <v>3.98772565</v>
      </c>
      <c r="I25" s="18" t="s">
        <v>481</v>
      </c>
      <c r="J25" s="20" t="s">
        <v>481</v>
      </c>
      <c r="K25" s="18" t="s">
        <v>481</v>
      </c>
      <c r="L25" s="20" t="s">
        <v>481</v>
      </c>
      <c r="M25" s="18" t="s">
        <v>481</v>
      </c>
      <c r="N25" s="20" t="s">
        <v>481</v>
      </c>
      <c r="O25" s="18" t="s">
        <v>481</v>
      </c>
      <c r="P25" s="20" t="s">
        <v>481</v>
      </c>
      <c r="Q25" s="18" t="n">
        <v>473.9561706</v>
      </c>
      <c r="R25" s="20" t="n">
        <v>12.63553887</v>
      </c>
    </row>
    <row r="26" spans="1:18">
      <c r="A26" s="15" t="s">
        <v>501</v>
      </c>
      <c r="B26" s="17" t="n">
        <v>4869</v>
      </c>
      <c r="C26" s="18">
        <f>(32.0/B26*100)</f>
        <v/>
      </c>
      <c r="D26" s="19" t="n">
        <v>4837</v>
      </c>
      <c r="E26" s="18" t="n">
        <v>488.05246212</v>
      </c>
      <c r="F26" s="20" t="n">
        <v>1.92707512</v>
      </c>
      <c r="G26" s="18" t="n">
        <v>469.47926228</v>
      </c>
      <c r="H26" s="20" t="n">
        <v>3.18562267</v>
      </c>
      <c r="I26" s="18" t="s">
        <v>481</v>
      </c>
      <c r="J26" s="20" t="s">
        <v>481</v>
      </c>
      <c r="K26" s="18" t="s">
        <v>481</v>
      </c>
      <c r="L26" s="20" t="s">
        <v>481</v>
      </c>
      <c r="M26" s="18" t="s">
        <v>481</v>
      </c>
      <c r="N26" s="20" t="s">
        <v>481</v>
      </c>
      <c r="O26" s="18" t="s">
        <v>481</v>
      </c>
      <c r="P26" s="20" t="s">
        <v>481</v>
      </c>
      <c r="Q26" s="18" t="n">
        <v>427.81534826</v>
      </c>
      <c r="R26" s="20" t="n">
        <v>12.12151545</v>
      </c>
    </row>
    <row r="27" spans="1:18">
      <c r="A27" s="15" t="s">
        <v>502</v>
      </c>
      <c r="B27" s="17" t="n">
        <v>5299</v>
      </c>
      <c r="C27" s="18">
        <f>(17.0/B27*100)</f>
        <v/>
      </c>
      <c r="D27" s="19" t="n">
        <v>5282</v>
      </c>
      <c r="E27" s="18" t="n">
        <v>485.24537407</v>
      </c>
      <c r="F27" s="20" t="n">
        <v>2.09930659</v>
      </c>
      <c r="G27" s="18" t="n">
        <v>490.53236244</v>
      </c>
      <c r="H27" s="20" t="n">
        <v>1.66252877</v>
      </c>
      <c r="I27" s="18" t="s">
        <v>481</v>
      </c>
      <c r="J27" s="20" t="s">
        <v>481</v>
      </c>
      <c r="K27" s="18" t="s">
        <v>481</v>
      </c>
      <c r="L27" s="20" t="s">
        <v>481</v>
      </c>
      <c r="M27" s="18" t="s">
        <v>481</v>
      </c>
      <c r="N27" s="20" t="s">
        <v>481</v>
      </c>
      <c r="O27" s="18" t="s">
        <v>481</v>
      </c>
      <c r="P27" s="20" t="s">
        <v>481</v>
      </c>
      <c r="Q27" s="18" t="n">
        <v>428.12315123</v>
      </c>
      <c r="R27" s="20" t="n">
        <v>7.53336744</v>
      </c>
    </row>
    <row r="28" spans="1:18">
      <c r="A28" s="15" t="s">
        <v>503</v>
      </c>
      <c r="B28" s="17" t="n">
        <v>7568</v>
      </c>
      <c r="C28" s="18">
        <f>(51.0/B28*100)</f>
        <v/>
      </c>
      <c r="D28" s="19" t="n">
        <v>7517</v>
      </c>
      <c r="E28" s="18" t="n">
        <v>423.06987988</v>
      </c>
      <c r="F28" s="20" t="n">
        <v>3.65727521</v>
      </c>
      <c r="G28" s="18" t="n">
        <v>405.39803327</v>
      </c>
      <c r="H28" s="20" t="n">
        <v>2.26845448</v>
      </c>
      <c r="I28" s="18" t="s">
        <v>481</v>
      </c>
      <c r="J28" s="20" t="s">
        <v>481</v>
      </c>
      <c r="K28" s="18" t="s">
        <v>481</v>
      </c>
      <c r="L28" s="20" t="s">
        <v>481</v>
      </c>
      <c r="M28" s="18" t="s">
        <v>481</v>
      </c>
      <c r="N28" s="20" t="s">
        <v>481</v>
      </c>
      <c r="O28" s="18" t="s">
        <v>481</v>
      </c>
      <c r="P28" s="20" t="s">
        <v>481</v>
      </c>
      <c r="Q28" s="18" t="n">
        <v>338.34011995</v>
      </c>
      <c r="R28" s="20" t="n">
        <v>12.16909282</v>
      </c>
    </row>
    <row r="29" spans="1:18">
      <c r="A29" s="15" t="s">
        <v>504</v>
      </c>
      <c r="B29" s="17" t="n">
        <v>5385</v>
      </c>
      <c r="C29" s="18">
        <f>(30.0/B29*100)</f>
        <v/>
      </c>
      <c r="D29" s="19" t="n">
        <v>5355</v>
      </c>
      <c r="E29" s="18" t="n">
        <v>509.10053557</v>
      </c>
      <c r="F29" s="20" t="n">
        <v>2.51462528</v>
      </c>
      <c r="G29" s="18" t="n">
        <v>521.16681021</v>
      </c>
      <c r="H29" s="20" t="n">
        <v>3.30514225</v>
      </c>
      <c r="I29" s="18" t="s">
        <v>481</v>
      </c>
      <c r="J29" s="20" t="s">
        <v>481</v>
      </c>
      <c r="K29" s="18" t="s">
        <v>481</v>
      </c>
      <c r="L29" s="20" t="s">
        <v>481</v>
      </c>
      <c r="M29" s="18" t="s">
        <v>481</v>
      </c>
      <c r="N29" s="20" t="s">
        <v>481</v>
      </c>
      <c r="O29" s="18" t="s">
        <v>481</v>
      </c>
      <c r="P29" s="20" t="s">
        <v>481</v>
      </c>
      <c r="Q29" s="18" t="n">
        <v>431.78426575</v>
      </c>
      <c r="R29" s="20" t="n">
        <v>15.26504609</v>
      </c>
    </row>
    <row r="30" spans="1:18">
      <c r="A30" s="15" t="s">
        <v>505</v>
      </c>
      <c r="B30" s="17" t="n">
        <v>4520</v>
      </c>
      <c r="C30" s="18">
        <f>(96.0/B30*100)</f>
        <v/>
      </c>
      <c r="D30" s="19" t="n">
        <v>4424</v>
      </c>
      <c r="E30" s="18" t="n">
        <v>501.57676029</v>
      </c>
      <c r="F30" s="20" t="n">
        <v>2.40449985</v>
      </c>
      <c r="G30" s="18" t="n">
        <v>487.28650277</v>
      </c>
      <c r="H30" s="20" t="n">
        <v>3.67824059</v>
      </c>
      <c r="I30" s="18" t="s">
        <v>481</v>
      </c>
      <c r="J30" s="20" t="s">
        <v>481</v>
      </c>
      <c r="K30" s="18" t="s">
        <v>481</v>
      </c>
      <c r="L30" s="20" t="s">
        <v>481</v>
      </c>
      <c r="M30" s="18" t="s">
        <v>481</v>
      </c>
      <c r="N30" s="20" t="s">
        <v>481</v>
      </c>
      <c r="O30" s="18" t="s">
        <v>481</v>
      </c>
      <c r="P30" s="20" t="s">
        <v>481</v>
      </c>
      <c r="Q30" s="18" t="n">
        <v>446.46199004</v>
      </c>
      <c r="R30" s="20" t="n">
        <v>8.17684064</v>
      </c>
    </row>
    <row r="31" spans="1:18">
      <c r="A31" s="15" t="s">
        <v>506</v>
      </c>
      <c r="B31" s="17" t="n">
        <v>5456</v>
      </c>
      <c r="C31" s="18">
        <f>(125.0/B31*100)</f>
        <v/>
      </c>
      <c r="D31" s="19" t="n">
        <v>5331</v>
      </c>
      <c r="E31" s="18" t="n">
        <v>505.76163523</v>
      </c>
      <c r="F31" s="20" t="n">
        <v>2.55669184</v>
      </c>
      <c r="G31" s="18" t="n">
        <v>498.31338049</v>
      </c>
      <c r="H31" s="20" t="n">
        <v>3.07223235</v>
      </c>
      <c r="I31" s="18" t="s">
        <v>481</v>
      </c>
      <c r="J31" s="20" t="s">
        <v>481</v>
      </c>
      <c r="K31" s="18" t="s">
        <v>481</v>
      </c>
      <c r="L31" s="20" t="s">
        <v>481</v>
      </c>
      <c r="M31" s="18" t="s">
        <v>481</v>
      </c>
      <c r="N31" s="20" t="s">
        <v>481</v>
      </c>
      <c r="O31" s="18" t="s">
        <v>481</v>
      </c>
      <c r="P31" s="20" t="s">
        <v>481</v>
      </c>
      <c r="Q31" s="18" t="n">
        <v>450.36448811</v>
      </c>
      <c r="R31" s="20" t="n">
        <v>11.17714591</v>
      </c>
    </row>
    <row r="32" spans="1:18">
      <c r="A32" s="15" t="s">
        <v>507</v>
      </c>
      <c r="B32" s="17" t="n">
        <v>4478</v>
      </c>
      <c r="C32" s="18">
        <f>(5.0/B32*100)</f>
        <v/>
      </c>
      <c r="D32" s="19" t="n">
        <v>4473</v>
      </c>
      <c r="E32" s="18" t="n">
        <v>505.45787688</v>
      </c>
      <c r="F32" s="20" t="n">
        <v>2.70369466</v>
      </c>
      <c r="G32" s="18" t="n">
        <v>505.33446997</v>
      </c>
      <c r="H32" s="20" t="n">
        <v>2.87598135</v>
      </c>
      <c r="I32" s="18" t="s">
        <v>481</v>
      </c>
      <c r="J32" s="20" t="s">
        <v>481</v>
      </c>
      <c r="K32" s="18" t="s">
        <v>481</v>
      </c>
      <c r="L32" s="20" t="s">
        <v>481</v>
      </c>
      <c r="M32" s="18" t="s">
        <v>481</v>
      </c>
      <c r="N32" s="20" t="s">
        <v>481</v>
      </c>
      <c r="O32" s="18" t="s">
        <v>481</v>
      </c>
      <c r="P32" s="20" t="s">
        <v>481</v>
      </c>
      <c r="Q32" s="18" t="n">
        <v>405.26610074</v>
      </c>
      <c r="R32" s="20" t="n">
        <v>22.43358483</v>
      </c>
    </row>
    <row r="33" spans="1:18">
      <c r="A33" s="15" t="s">
        <v>508</v>
      </c>
      <c r="B33" s="17" t="n">
        <v>7325</v>
      </c>
      <c r="C33" s="18">
        <f>(74.0/B33*100)</f>
        <v/>
      </c>
      <c r="D33" s="19" t="n">
        <v>7251</v>
      </c>
      <c r="E33" s="18" t="n">
        <v>493.8434239</v>
      </c>
      <c r="F33" s="20" t="n">
        <v>3.13738735</v>
      </c>
      <c r="G33" s="18" t="n">
        <v>492.74742184</v>
      </c>
      <c r="H33" s="20" t="n">
        <v>2.89422372</v>
      </c>
      <c r="I33" s="18" t="s">
        <v>481</v>
      </c>
      <c r="J33" s="20" t="s">
        <v>481</v>
      </c>
      <c r="K33" s="18" t="s">
        <v>481</v>
      </c>
      <c r="L33" s="20" t="s">
        <v>481</v>
      </c>
      <c r="M33" s="18" t="s">
        <v>481</v>
      </c>
      <c r="N33" s="20" t="s">
        <v>481</v>
      </c>
      <c r="O33" s="18" t="s">
        <v>481</v>
      </c>
      <c r="P33" s="20" t="s">
        <v>481</v>
      </c>
      <c r="Q33" s="18" t="n">
        <v>424.86236497</v>
      </c>
      <c r="R33" s="20" t="n">
        <v>13.08220437</v>
      </c>
    </row>
    <row r="34" spans="1:18">
      <c r="A34" s="15" t="s">
        <v>509</v>
      </c>
      <c r="B34" s="17" t="n">
        <v>6350</v>
      </c>
      <c r="C34" s="18">
        <f>(65.0/B34*100)</f>
        <v/>
      </c>
      <c r="D34" s="19" t="n">
        <v>6285</v>
      </c>
      <c r="E34" s="18" t="n">
        <v>490.4161414</v>
      </c>
      <c r="F34" s="20" t="n">
        <v>2.85294294</v>
      </c>
      <c r="G34" s="18" t="n">
        <v>464.04359836</v>
      </c>
      <c r="H34" s="20" t="n">
        <v>3.40562577</v>
      </c>
      <c r="I34" s="18" t="s">
        <v>481</v>
      </c>
      <c r="J34" s="20" t="s">
        <v>481</v>
      </c>
      <c r="K34" s="18" t="s">
        <v>481</v>
      </c>
      <c r="L34" s="20" t="s">
        <v>481</v>
      </c>
      <c r="M34" s="18" t="s">
        <v>481</v>
      </c>
      <c r="N34" s="20" t="s">
        <v>481</v>
      </c>
      <c r="O34" s="18" t="s">
        <v>481</v>
      </c>
      <c r="P34" s="20" t="s">
        <v>481</v>
      </c>
      <c r="Q34" s="18" t="n">
        <v>378.12183612</v>
      </c>
      <c r="R34" s="20" t="n">
        <v>10.07741394</v>
      </c>
    </row>
    <row r="35" spans="1:18">
      <c r="A35" s="15" t="s">
        <v>510</v>
      </c>
      <c r="B35" s="17" t="n">
        <v>6406</v>
      </c>
      <c r="C35" s="18">
        <f>(36.0/B35*100)</f>
        <v/>
      </c>
      <c r="D35" s="19" t="n">
        <v>6370</v>
      </c>
      <c r="E35" s="18" t="n">
        <v>512.84100818</v>
      </c>
      <c r="F35" s="20" t="n">
        <v>1.666029</v>
      </c>
      <c r="G35" s="18" t="n">
        <v>508.90035783</v>
      </c>
      <c r="H35" s="20" t="n">
        <v>2.64716784</v>
      </c>
      <c r="I35" s="18" t="s">
        <v>481</v>
      </c>
      <c r="J35" s="20" t="s">
        <v>481</v>
      </c>
      <c r="K35" s="18" t="s">
        <v>481</v>
      </c>
      <c r="L35" s="20" t="s">
        <v>481</v>
      </c>
      <c r="M35" s="18" t="s">
        <v>481</v>
      </c>
      <c r="N35" s="20" t="s">
        <v>481</v>
      </c>
      <c r="O35" s="18" t="s">
        <v>481</v>
      </c>
      <c r="P35" s="20" t="s">
        <v>481</v>
      </c>
      <c r="Q35" s="18" t="n">
        <v>443.35427345</v>
      </c>
      <c r="R35" s="20" t="n">
        <v>9.94913322</v>
      </c>
    </row>
    <row r="36" spans="1:18">
      <c r="A36" s="15" t="s">
        <v>511</v>
      </c>
      <c r="B36" s="17" t="n">
        <v>6736</v>
      </c>
      <c r="C36" s="18">
        <f>(26.0/B36*100)</f>
        <v/>
      </c>
      <c r="D36" s="19" t="n">
        <v>6710</v>
      </c>
      <c r="E36" s="18" t="n">
        <v>493.48611228</v>
      </c>
      <c r="F36" s="20" t="n">
        <v>2.39924661</v>
      </c>
      <c r="G36" s="18" t="n">
        <v>480.72120399</v>
      </c>
      <c r="H36" s="20" t="n">
        <v>2.61295968</v>
      </c>
      <c r="I36" s="18" t="s">
        <v>481</v>
      </c>
      <c r="J36" s="20" t="s">
        <v>481</v>
      </c>
      <c r="K36" s="18" t="s">
        <v>481</v>
      </c>
      <c r="L36" s="20" t="s">
        <v>481</v>
      </c>
      <c r="M36" s="18" t="s">
        <v>481</v>
      </c>
      <c r="N36" s="20" t="s">
        <v>481</v>
      </c>
      <c r="O36" s="18" t="s">
        <v>481</v>
      </c>
      <c r="P36" s="20" t="s">
        <v>481</v>
      </c>
      <c r="Q36" s="18" t="n">
        <v>453.21972295</v>
      </c>
      <c r="R36" s="20" t="n">
        <v>10.56778148</v>
      </c>
    </row>
    <row r="37" spans="1:18">
      <c r="A37" s="15" t="s">
        <v>512</v>
      </c>
      <c r="B37" s="17" t="n">
        <v>5458</v>
      </c>
      <c r="C37" s="18">
        <f>(62.0/B37*100)</f>
        <v/>
      </c>
      <c r="D37" s="19" t="n">
        <v>5396</v>
      </c>
      <c r="E37" s="18" t="n">
        <v>497.93726165</v>
      </c>
      <c r="F37" s="20" t="n">
        <v>3.44271665</v>
      </c>
      <c r="G37" s="18" t="n">
        <v>493.87525238</v>
      </c>
      <c r="H37" s="20" t="n">
        <v>3.57685568</v>
      </c>
      <c r="I37" s="18" t="s">
        <v>481</v>
      </c>
      <c r="J37" s="20" t="s">
        <v>481</v>
      </c>
      <c r="K37" s="18" t="s">
        <v>481</v>
      </c>
      <c r="L37" s="20" t="s">
        <v>481</v>
      </c>
      <c r="M37" s="18" t="s">
        <v>481</v>
      </c>
      <c r="N37" s="20" t="s">
        <v>481</v>
      </c>
      <c r="O37" s="18" t="s">
        <v>481</v>
      </c>
      <c r="P37" s="20" t="s">
        <v>481</v>
      </c>
      <c r="Q37" s="18" t="n">
        <v>438.61742133</v>
      </c>
      <c r="R37" s="20" t="n">
        <v>8.05768576</v>
      </c>
    </row>
    <row r="38" spans="1:18">
      <c r="A38" s="15" t="s">
        <v>513</v>
      </c>
      <c r="B38" s="17" t="n">
        <v>5860</v>
      </c>
      <c r="C38" s="18">
        <f>(16.0/B38*100)</f>
        <v/>
      </c>
      <c r="D38" s="19" t="n">
        <v>5844</v>
      </c>
      <c r="E38" s="18" t="n">
        <v>519.36255131</v>
      </c>
      <c r="F38" s="20" t="n">
        <v>4.01701164</v>
      </c>
      <c r="G38" s="18" t="n">
        <v>526.26745485</v>
      </c>
      <c r="H38" s="20" t="n">
        <v>2.77177597</v>
      </c>
      <c r="I38" s="18" t="s">
        <v>481</v>
      </c>
      <c r="J38" s="20" t="s">
        <v>481</v>
      </c>
      <c r="K38" s="18" t="s">
        <v>481</v>
      </c>
      <c r="L38" s="20" t="s">
        <v>481</v>
      </c>
      <c r="M38" s="18" t="s">
        <v>481</v>
      </c>
      <c r="N38" s="20" t="s">
        <v>481</v>
      </c>
      <c r="O38" s="18" t="s">
        <v>481</v>
      </c>
      <c r="P38" s="20" t="s">
        <v>481</v>
      </c>
      <c r="Q38" s="18" t="n">
        <v>452.78566292</v>
      </c>
      <c r="R38" s="20" t="n">
        <v>8.973624409999999</v>
      </c>
    </row>
    <row r="39" spans="1:18">
      <c r="A39" s="15" t="s">
        <v>514</v>
      </c>
      <c r="B39" s="17" t="n">
        <v>5895</v>
      </c>
      <c r="C39" s="18">
        <f>(30.0/B39*100)</f>
        <v/>
      </c>
      <c r="D39" s="19" t="n">
        <v>5865</v>
      </c>
      <c r="E39" s="18" t="n">
        <v>425.75912957</v>
      </c>
      <c r="F39" s="20" t="n">
        <v>4.63761523</v>
      </c>
      <c r="G39" s="18" t="n">
        <v>421.16863428</v>
      </c>
      <c r="H39" s="20" t="n">
        <v>4.48625697</v>
      </c>
      <c r="I39" s="18" t="s">
        <v>481</v>
      </c>
      <c r="J39" s="20" t="s">
        <v>481</v>
      </c>
      <c r="K39" s="18" t="s">
        <v>481</v>
      </c>
      <c r="L39" s="20" t="s">
        <v>481</v>
      </c>
      <c r="M39" s="18" t="s">
        <v>481</v>
      </c>
      <c r="N39" s="20" t="s">
        <v>481</v>
      </c>
      <c r="O39" s="18" t="s">
        <v>481</v>
      </c>
      <c r="P39" s="20" t="s">
        <v>481</v>
      </c>
      <c r="Q39" s="18" t="n">
        <v>373.01726478</v>
      </c>
      <c r="R39" s="20" t="n">
        <v>8.29832459</v>
      </c>
    </row>
    <row r="40" spans="1:18">
      <c r="A40" s="15" t="s">
        <v>515</v>
      </c>
      <c r="B40" s="17" t="n">
        <v>14157</v>
      </c>
      <c r="C40" s="18">
        <f>(264.0/B40*100)</f>
        <v/>
      </c>
      <c r="D40" s="19" t="n">
        <v>13893</v>
      </c>
      <c r="E40" s="18" t="n">
        <v>498.95394497</v>
      </c>
      <c r="F40" s="20" t="n">
        <v>2.80629152</v>
      </c>
      <c r="G40" s="18" t="n">
        <v>488.34715799</v>
      </c>
      <c r="H40" s="20" t="n">
        <v>3.54048106</v>
      </c>
      <c r="I40" s="18" t="s">
        <v>481</v>
      </c>
      <c r="J40" s="20" t="s">
        <v>481</v>
      </c>
      <c r="K40" s="18" t="s">
        <v>481</v>
      </c>
      <c r="L40" s="20" t="s">
        <v>481</v>
      </c>
      <c r="M40" s="18" t="s">
        <v>481</v>
      </c>
      <c r="N40" s="20" t="s">
        <v>481</v>
      </c>
      <c r="O40" s="18" t="s">
        <v>481</v>
      </c>
      <c r="P40" s="20" t="s">
        <v>481</v>
      </c>
      <c r="Q40" s="18" t="n">
        <v>418.03318794</v>
      </c>
      <c r="R40" s="20" t="n">
        <v>8.203361510000001</v>
      </c>
    </row>
    <row r="41" spans="1:18">
      <c r="A41" s="15" t="s">
        <v>516</v>
      </c>
      <c r="B41" s="17" t="n">
        <v>5712</v>
      </c>
      <c r="C41" s="18">
        <f>(40.0/B41*100)</f>
        <v/>
      </c>
      <c r="D41" s="19" t="n">
        <v>5672</v>
      </c>
      <c r="E41" s="18" t="n">
        <v>475.28082086</v>
      </c>
      <c r="F41" s="20" t="n">
        <v>3.16956502</v>
      </c>
      <c r="G41" s="18" t="n">
        <v>465.31963051</v>
      </c>
      <c r="H41" s="20" t="n">
        <v>3.83763802</v>
      </c>
      <c r="I41" s="18" t="s">
        <v>481</v>
      </c>
      <c r="J41" s="20" t="s">
        <v>481</v>
      </c>
      <c r="K41" s="18" t="s">
        <v>481</v>
      </c>
      <c r="L41" s="20" t="s">
        <v>481</v>
      </c>
      <c r="M41" s="18" t="s">
        <v>481</v>
      </c>
      <c r="N41" s="20" t="s">
        <v>481</v>
      </c>
      <c r="O41" s="18" t="s">
        <v>481</v>
      </c>
      <c r="P41" s="20" t="s">
        <v>481</v>
      </c>
      <c r="Q41" s="18" t="n">
        <v>395.18735348</v>
      </c>
      <c r="R41" s="20" t="n">
        <v>9.765781759999999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371.57662883</v>
      </c>
      <c r="F45" s="20" t="n">
        <v>4.68239433</v>
      </c>
      <c r="G45" s="18" t="n">
        <v>358.2624999</v>
      </c>
      <c r="H45" s="20" t="n">
        <v>2.95913748</v>
      </c>
      <c r="I45" s="18" t="s">
        <v>481</v>
      </c>
      <c r="J45" s="20" t="s">
        <v>481</v>
      </c>
      <c r="K45" s="18" t="s">
        <v>481</v>
      </c>
      <c r="L45" s="20" t="s">
        <v>481</v>
      </c>
      <c r="M45" s="18" t="s">
        <v>481</v>
      </c>
      <c r="N45" s="20" t="s">
        <v>481</v>
      </c>
      <c r="O45" s="18" t="n">
        <v>313.89746795</v>
      </c>
      <c r="P45" s="20" t="n">
        <v>33.69905217</v>
      </c>
      <c r="Q45" s="18" t="n">
        <v>336.00310393</v>
      </c>
      <c r="R45" s="20" t="n">
        <v>4.01717474</v>
      </c>
    </row>
    <row r="46" spans="1:18">
      <c r="A46" s="15" t="s">
        <v>521</v>
      </c>
      <c r="B46" s="17" t="n">
        <v>23141</v>
      </c>
      <c r="C46" s="18">
        <f>(1129.0/B46*100)</f>
        <v/>
      </c>
      <c r="D46" s="19" t="n">
        <v>22012</v>
      </c>
      <c r="E46" s="18" t="n">
        <v>391.08036736</v>
      </c>
      <c r="F46" s="20" t="n">
        <v>3.77227011</v>
      </c>
      <c r="G46" s="18" t="n">
        <v>380.21772823</v>
      </c>
      <c r="H46" s="20" t="n">
        <v>2.98757237</v>
      </c>
      <c r="I46" s="18" t="s">
        <v>481</v>
      </c>
      <c r="J46" s="20" t="s">
        <v>481</v>
      </c>
      <c r="K46" s="18" t="s">
        <v>481</v>
      </c>
      <c r="L46" s="20" t="s">
        <v>481</v>
      </c>
      <c r="M46" s="18" t="s">
        <v>481</v>
      </c>
      <c r="N46" s="20" t="s">
        <v>481</v>
      </c>
      <c r="O46" s="18" t="s">
        <v>481</v>
      </c>
      <c r="P46" s="20" t="s">
        <v>481</v>
      </c>
      <c r="Q46" s="18" t="n">
        <v>320.66039947</v>
      </c>
      <c r="R46" s="20" t="n">
        <v>4.15449903</v>
      </c>
    </row>
    <row r="47" spans="1:18">
      <c r="A47" s="15" t="s">
        <v>522</v>
      </c>
      <c r="B47" s="17" t="n">
        <v>5928</v>
      </c>
      <c r="C47" s="18">
        <f>(70.0/B47*100)</f>
        <v/>
      </c>
      <c r="D47" s="19" t="n">
        <v>5858</v>
      </c>
      <c r="E47" s="18" t="n">
        <v>446.61345899</v>
      </c>
      <c r="F47" s="20" t="n">
        <v>4.29795357</v>
      </c>
      <c r="G47" s="18" t="n">
        <v>445.26587198</v>
      </c>
      <c r="H47" s="20" t="n">
        <v>4.12726903</v>
      </c>
      <c r="I47" s="18" t="s">
        <v>481</v>
      </c>
      <c r="J47" s="20" t="s">
        <v>481</v>
      </c>
      <c r="K47" s="18" t="s">
        <v>481</v>
      </c>
      <c r="L47" s="20" t="s">
        <v>481</v>
      </c>
      <c r="M47" s="18" t="s">
        <v>481</v>
      </c>
      <c r="N47" s="20" t="s">
        <v>481</v>
      </c>
      <c r="O47" s="18" t="s">
        <v>481</v>
      </c>
      <c r="P47" s="20" t="s">
        <v>481</v>
      </c>
      <c r="Q47" s="18" t="n">
        <v>374.82142436</v>
      </c>
      <c r="R47" s="20" t="n">
        <v>8.13423118</v>
      </c>
    </row>
    <row r="48" spans="1:18">
      <c r="A48" s="15" t="s">
        <v>523</v>
      </c>
      <c r="B48" s="17" t="n">
        <v>9841</v>
      </c>
      <c r="C48" s="18">
        <f>(7.0/B48*100)</f>
        <v/>
      </c>
      <c r="D48" s="19" t="n">
        <v>9834</v>
      </c>
      <c r="E48" s="18" t="n">
        <v>562.97438533</v>
      </c>
      <c r="F48" s="20" t="n">
        <v>6.02282675</v>
      </c>
      <c r="G48" s="18" t="n">
        <v>512.02956981</v>
      </c>
      <c r="H48" s="20" t="n">
        <v>4.66799338</v>
      </c>
      <c r="I48" s="18" t="s">
        <v>481</v>
      </c>
      <c r="J48" s="20" t="s">
        <v>481</v>
      </c>
      <c r="K48" s="18" t="s">
        <v>481</v>
      </c>
      <c r="L48" s="20" t="s">
        <v>481</v>
      </c>
      <c r="M48" s="18" t="s">
        <v>481</v>
      </c>
      <c r="N48" s="20" t="s">
        <v>481</v>
      </c>
      <c r="O48" s="18" t="s">
        <v>481</v>
      </c>
      <c r="P48" s="20" t="s">
        <v>481</v>
      </c>
      <c r="Q48" s="18" t="n">
        <v>460.55558219</v>
      </c>
      <c r="R48" s="20" t="n">
        <v>18.68676285</v>
      </c>
    </row>
    <row r="49" spans="1:18">
      <c r="A49" s="15" t="s">
        <v>524</v>
      </c>
      <c r="B49" s="17" t="n">
        <v>6349</v>
      </c>
      <c r="C49" s="18">
        <f>(56.0/B49*100)</f>
        <v/>
      </c>
      <c r="D49" s="19" t="n">
        <v>6293</v>
      </c>
      <c r="E49" s="18" t="n">
        <v>410.53188247</v>
      </c>
      <c r="F49" s="20" t="n">
        <v>3.8753691</v>
      </c>
      <c r="G49" s="18" t="n">
        <v>409.413842</v>
      </c>
      <c r="H49" s="20" t="n">
        <v>3.23888719</v>
      </c>
      <c r="I49" s="18" t="s">
        <v>481</v>
      </c>
      <c r="J49" s="20" t="s">
        <v>481</v>
      </c>
      <c r="K49" s="18" t="s">
        <v>481</v>
      </c>
      <c r="L49" s="20" t="s">
        <v>481</v>
      </c>
      <c r="M49" s="18" t="s">
        <v>481</v>
      </c>
      <c r="N49" s="20" t="s">
        <v>481</v>
      </c>
      <c r="O49" s="18" t="n">
        <v>443.65430919</v>
      </c>
      <c r="P49" s="20" t="n">
        <v>54.28095677</v>
      </c>
      <c r="Q49" s="18" t="n">
        <v>366.44266043</v>
      </c>
      <c r="R49" s="20" t="n">
        <v>11.22501819</v>
      </c>
    </row>
    <row r="50" spans="1:18">
      <c r="A50" s="15" t="s">
        <v>525</v>
      </c>
      <c r="B50" s="17" t="n">
        <v>11795</v>
      </c>
      <c r="C50" s="18">
        <f>(218.0/B50*100)</f>
        <v/>
      </c>
      <c r="D50" s="19" t="n">
        <v>11577</v>
      </c>
      <c r="E50" s="18" t="n">
        <v>402.79515095</v>
      </c>
      <c r="F50" s="20" t="n">
        <v>3.32745358</v>
      </c>
      <c r="G50" s="18" t="n">
        <v>386.46385477</v>
      </c>
      <c r="H50" s="20" t="n">
        <v>2.26838787</v>
      </c>
      <c r="I50" s="18" t="s">
        <v>481</v>
      </c>
      <c r="J50" s="20" t="s">
        <v>481</v>
      </c>
      <c r="K50" s="18" t="s">
        <v>481</v>
      </c>
      <c r="L50" s="20" t="s">
        <v>481</v>
      </c>
      <c r="M50" s="18" t="s">
        <v>481</v>
      </c>
      <c r="N50" s="20" t="s">
        <v>481</v>
      </c>
      <c r="O50" s="18" t="s">
        <v>481</v>
      </c>
      <c r="P50" s="20" t="s">
        <v>481</v>
      </c>
      <c r="Q50" s="18" t="n">
        <v>329.95596532</v>
      </c>
      <c r="R50" s="20" t="n">
        <v>9.452925329999999</v>
      </c>
    </row>
    <row r="51" spans="1:18">
      <c r="A51" s="15" t="s">
        <v>526</v>
      </c>
      <c r="B51" s="17" t="n">
        <v>6866</v>
      </c>
      <c r="C51" s="18">
        <f>(116.0/B51*100)</f>
        <v/>
      </c>
      <c r="D51" s="19" t="n">
        <v>6750</v>
      </c>
      <c r="E51" s="18" t="n">
        <v>411.28838497</v>
      </c>
      <c r="F51" s="20" t="n">
        <v>3.37432348</v>
      </c>
      <c r="G51" s="18" t="n">
        <v>396.45317284</v>
      </c>
      <c r="H51" s="20" t="n">
        <v>2.52307959</v>
      </c>
      <c r="I51" s="18" t="s">
        <v>481</v>
      </c>
      <c r="J51" s="20" t="s">
        <v>481</v>
      </c>
      <c r="K51" s="18" t="s">
        <v>481</v>
      </c>
      <c r="L51" s="20" t="s">
        <v>481</v>
      </c>
      <c r="M51" s="18" t="s">
        <v>481</v>
      </c>
      <c r="N51" s="20" t="s">
        <v>481</v>
      </c>
      <c r="O51" s="18" t="s">
        <v>481</v>
      </c>
      <c r="P51" s="20" t="s">
        <v>481</v>
      </c>
      <c r="Q51" s="18" t="n">
        <v>361.61045134</v>
      </c>
      <c r="R51" s="20" t="n">
        <v>7.5348055</v>
      </c>
    </row>
    <row r="52" spans="1:18">
      <c r="A52" s="15" t="s">
        <v>527</v>
      </c>
      <c r="B52" s="17" t="n">
        <v>5809</v>
      </c>
      <c r="C52" s="18">
        <f>(71.0/B52*100)</f>
        <v/>
      </c>
      <c r="D52" s="19" t="n">
        <v>5738</v>
      </c>
      <c r="E52" s="18" t="n">
        <v>468.41463267</v>
      </c>
      <c r="F52" s="20" t="n">
        <v>2.85215701</v>
      </c>
      <c r="G52" s="18" t="n">
        <v>465.44456818</v>
      </c>
      <c r="H52" s="20" t="n">
        <v>3.73424722</v>
      </c>
      <c r="I52" s="18" t="s">
        <v>481</v>
      </c>
      <c r="J52" s="20" t="s">
        <v>481</v>
      </c>
      <c r="K52" s="18" t="s">
        <v>481</v>
      </c>
      <c r="L52" s="20" t="s">
        <v>481</v>
      </c>
      <c r="M52" s="18" t="s">
        <v>481</v>
      </c>
      <c r="N52" s="20" t="s">
        <v>481</v>
      </c>
      <c r="O52" s="18" t="s">
        <v>481</v>
      </c>
      <c r="P52" s="20" t="s">
        <v>481</v>
      </c>
      <c r="Q52" s="18" t="n">
        <v>394.85539369</v>
      </c>
      <c r="R52" s="20" t="n">
        <v>6.90302433</v>
      </c>
    </row>
    <row r="53" spans="1:18">
      <c r="A53" s="15" t="s">
        <v>528</v>
      </c>
      <c r="B53" s="17" t="n">
        <v>5571</v>
      </c>
      <c r="C53" s="18">
        <f>(84.0/B53*100)</f>
        <v/>
      </c>
      <c r="D53" s="19" t="n">
        <v>5487</v>
      </c>
      <c r="E53" s="18" t="n">
        <v>453.64091192</v>
      </c>
      <c r="F53" s="20" t="n">
        <v>2.06564575</v>
      </c>
      <c r="G53" s="18" t="n">
        <v>423.50510405</v>
      </c>
      <c r="H53" s="20" t="n">
        <v>2.07159287</v>
      </c>
      <c r="I53" s="18" t="s">
        <v>481</v>
      </c>
      <c r="J53" s="20" t="s">
        <v>481</v>
      </c>
      <c r="K53" s="18" t="s">
        <v>481</v>
      </c>
      <c r="L53" s="20" t="s">
        <v>481</v>
      </c>
      <c r="M53" s="18" t="s">
        <v>481</v>
      </c>
      <c r="N53" s="20" t="s">
        <v>481</v>
      </c>
      <c r="O53" s="18" t="s">
        <v>481</v>
      </c>
      <c r="P53" s="20" t="s">
        <v>481</v>
      </c>
      <c r="Q53" s="18" t="n">
        <v>378.76260596</v>
      </c>
      <c r="R53" s="20" t="n">
        <v>7.36797506</v>
      </c>
    </row>
    <row r="54" spans="1:18">
      <c r="A54" s="15" t="s">
        <v>529</v>
      </c>
      <c r="B54" s="17" t="n">
        <v>4740</v>
      </c>
      <c r="C54" s="18">
        <f>(38.0/B54*100)</f>
        <v/>
      </c>
      <c r="D54" s="19" t="n">
        <v>4702</v>
      </c>
      <c r="E54" s="18" t="n">
        <v>337.48043492</v>
      </c>
      <c r="F54" s="20" t="n">
        <v>4.15101528</v>
      </c>
      <c r="G54" s="18" t="n">
        <v>332.91252295</v>
      </c>
      <c r="H54" s="20" t="n">
        <v>3.0927274</v>
      </c>
      <c r="I54" s="18" t="s">
        <v>481</v>
      </c>
      <c r="J54" s="20" t="s">
        <v>481</v>
      </c>
      <c r="K54" s="18" t="s">
        <v>481</v>
      </c>
      <c r="L54" s="20" t="s">
        <v>481</v>
      </c>
      <c r="M54" s="18" t="s">
        <v>481</v>
      </c>
      <c r="N54" s="20" t="s">
        <v>481</v>
      </c>
      <c r="O54" s="18" t="s">
        <v>481</v>
      </c>
      <c r="P54" s="20" t="s">
        <v>481</v>
      </c>
      <c r="Q54" s="18" t="n">
        <v>286.69728519</v>
      </c>
      <c r="R54" s="20" t="n">
        <v>3.933914</v>
      </c>
    </row>
    <row r="55" spans="1:18">
      <c r="A55" s="15" t="s">
        <v>530</v>
      </c>
      <c r="B55" s="17" t="n">
        <v>5316</v>
      </c>
      <c r="C55" s="18">
        <f>(22.0/B55*100)</f>
        <v/>
      </c>
      <c r="D55" s="19" t="n">
        <v>5294</v>
      </c>
      <c r="E55" s="18" t="n">
        <v>412.20394528</v>
      </c>
      <c r="F55" s="20" t="n">
        <v>3.19759863</v>
      </c>
      <c r="G55" s="18" t="n">
        <v>404.79267928</v>
      </c>
      <c r="H55" s="20" t="n">
        <v>3.22010392</v>
      </c>
      <c r="I55" s="18" t="s">
        <v>481</v>
      </c>
      <c r="J55" s="20" t="s">
        <v>481</v>
      </c>
      <c r="K55" s="18" t="s">
        <v>481</v>
      </c>
      <c r="L55" s="20" t="s">
        <v>481</v>
      </c>
      <c r="M55" s="18" t="n">
        <v>402.2497</v>
      </c>
      <c r="N55" s="20" t="n">
        <v>27.58568418</v>
      </c>
      <c r="O55" s="18" t="n">
        <v>336.99216209</v>
      </c>
      <c r="P55" s="20" t="n">
        <v>23.44325444</v>
      </c>
      <c r="Q55" s="18" t="n">
        <v>344.33159077</v>
      </c>
      <c r="R55" s="20" t="n">
        <v>7.04934975</v>
      </c>
    </row>
    <row r="56" spans="1:18">
      <c r="A56" s="15" t="s">
        <v>531</v>
      </c>
      <c r="B56" s="17" t="n">
        <v>5359</v>
      </c>
      <c r="C56" s="18">
        <f>(76.0/B56*100)</f>
        <v/>
      </c>
      <c r="D56" s="19" t="n">
        <v>5283</v>
      </c>
      <c r="E56" s="18" t="n">
        <v>550.67724318</v>
      </c>
      <c r="F56" s="20" t="n">
        <v>3.24893274</v>
      </c>
      <c r="G56" s="18" t="n">
        <v>545.00064552</v>
      </c>
      <c r="H56" s="20" t="n">
        <v>3.47624867</v>
      </c>
      <c r="I56" s="18" t="s">
        <v>481</v>
      </c>
      <c r="J56" s="20" t="s">
        <v>481</v>
      </c>
      <c r="K56" s="18" t="s">
        <v>481</v>
      </c>
      <c r="L56" s="20" t="s">
        <v>481</v>
      </c>
      <c r="M56" s="18" t="s">
        <v>481</v>
      </c>
      <c r="N56" s="20" t="s">
        <v>481</v>
      </c>
      <c r="O56" s="18" t="s">
        <v>481</v>
      </c>
      <c r="P56" s="20" t="s">
        <v>481</v>
      </c>
      <c r="Q56" s="18" t="n">
        <v>519.2883298100001</v>
      </c>
      <c r="R56" s="20" t="n">
        <v>13.12883163</v>
      </c>
    </row>
    <row r="57" spans="1:18">
      <c r="A57" s="15" t="s">
        <v>532</v>
      </c>
      <c r="B57" s="17" t="n">
        <v>6513</v>
      </c>
      <c r="C57" s="18">
        <f>(0.0/B57*100)</f>
        <v/>
      </c>
      <c r="D57" s="19" t="n">
        <v>6513</v>
      </c>
      <c r="E57" s="18" t="n">
        <v>434.90666945</v>
      </c>
      <c r="F57" s="20" t="n">
        <v>5.03894195</v>
      </c>
      <c r="G57" s="18" t="n">
        <v>373.69213231</v>
      </c>
      <c r="H57" s="20" t="n">
        <v>2.96695137</v>
      </c>
      <c r="I57" s="18" t="s">
        <v>481</v>
      </c>
      <c r="J57" s="20" t="s">
        <v>481</v>
      </c>
      <c r="K57" s="18" t="s">
        <v>481</v>
      </c>
      <c r="L57" s="20" t="s">
        <v>481</v>
      </c>
      <c r="M57" s="18" t="s">
        <v>481</v>
      </c>
      <c r="N57" s="20" t="s">
        <v>481</v>
      </c>
      <c r="O57" s="18" t="n">
        <v>325.6173</v>
      </c>
      <c r="P57" s="20" t="n">
        <v>43.03961183</v>
      </c>
      <c r="Q57" s="18" t="n">
        <v>343.11616002</v>
      </c>
      <c r="R57" s="20" t="n">
        <v>10.49932471</v>
      </c>
    </row>
    <row r="58" spans="1:18">
      <c r="A58" s="15" t="s">
        <v>533</v>
      </c>
      <c r="B58" s="17" t="n">
        <v>7267</v>
      </c>
      <c r="C58" s="18">
        <f>(10.0/B58*100)</f>
        <v/>
      </c>
      <c r="D58" s="19" t="n">
        <v>7257</v>
      </c>
      <c r="E58" s="18" t="n">
        <v>396.16434207</v>
      </c>
      <c r="F58" s="20" t="n">
        <v>3.25554442</v>
      </c>
      <c r="G58" s="18" t="n">
        <v>371.90006497</v>
      </c>
      <c r="H58" s="20" t="n">
        <v>2.95232349</v>
      </c>
      <c r="I58" s="18" t="s">
        <v>481</v>
      </c>
      <c r="J58" s="20" t="s">
        <v>481</v>
      </c>
      <c r="K58" s="18" t="s">
        <v>481</v>
      </c>
      <c r="L58" s="20" t="s">
        <v>481</v>
      </c>
      <c r="M58" s="18" t="s">
        <v>481</v>
      </c>
      <c r="N58" s="20" t="s">
        <v>481</v>
      </c>
      <c r="O58" s="18" t="n">
        <v>249.86948956</v>
      </c>
      <c r="P58" s="20" t="n">
        <v>18.04176992</v>
      </c>
      <c r="Q58" s="18" t="n">
        <v>321.34408462</v>
      </c>
      <c r="R58" s="20" t="n">
        <v>10.06344773</v>
      </c>
    </row>
    <row r="59" spans="1:18">
      <c r="A59" s="15" t="s">
        <v>534</v>
      </c>
      <c r="B59" s="17" t="n">
        <v>4826</v>
      </c>
      <c r="C59" s="18">
        <f>(26.0/B59*100)</f>
        <v/>
      </c>
      <c r="D59" s="19" t="n">
        <v>4800</v>
      </c>
      <c r="E59" s="18" t="n">
        <v>370.47114388</v>
      </c>
      <c r="F59" s="20" t="n">
        <v>2.00829252</v>
      </c>
      <c r="G59" s="18" t="n">
        <v>354.06309767</v>
      </c>
      <c r="H59" s="20" t="n">
        <v>2.73413489</v>
      </c>
      <c r="I59" s="18" t="s">
        <v>481</v>
      </c>
      <c r="J59" s="20" t="s">
        <v>481</v>
      </c>
      <c r="K59" s="18" t="s">
        <v>481</v>
      </c>
      <c r="L59" s="20" t="s">
        <v>481</v>
      </c>
      <c r="M59" s="18" t="s">
        <v>481</v>
      </c>
      <c r="N59" s="20" t="s">
        <v>481</v>
      </c>
      <c r="O59" s="18" t="n">
        <v>307.40167714</v>
      </c>
      <c r="P59" s="20" t="n">
        <v>20.35539158</v>
      </c>
      <c r="Q59" s="18" t="n">
        <v>303.05939484</v>
      </c>
      <c r="R59" s="20" t="n">
        <v>5.42196827</v>
      </c>
    </row>
    <row r="60" spans="1:18">
      <c r="A60" s="15" t="s">
        <v>535</v>
      </c>
      <c r="B60" s="17" t="n">
        <v>4546</v>
      </c>
      <c r="C60" s="18">
        <f>(15.0/B60*100)</f>
        <v/>
      </c>
      <c r="D60" s="19" t="n">
        <v>4531</v>
      </c>
      <c r="E60" s="18" t="n">
        <v>407.48074216</v>
      </c>
      <c r="F60" s="20" t="n">
        <v>4.54883245</v>
      </c>
      <c r="G60" s="18" t="n">
        <v>390.20117612</v>
      </c>
      <c r="H60" s="20" t="n">
        <v>4.73540236</v>
      </c>
      <c r="I60" s="18" t="s">
        <v>481</v>
      </c>
      <c r="J60" s="20" t="s">
        <v>481</v>
      </c>
      <c r="K60" s="18" t="s">
        <v>481</v>
      </c>
      <c r="L60" s="20" t="s">
        <v>481</v>
      </c>
      <c r="M60" s="18" t="s">
        <v>481</v>
      </c>
      <c r="N60" s="20" t="s">
        <v>481</v>
      </c>
      <c r="O60" s="18" t="n">
        <v>305.16358814</v>
      </c>
      <c r="P60" s="20" t="n">
        <v>29.80247445</v>
      </c>
      <c r="Q60" s="18" t="n">
        <v>356.17186357</v>
      </c>
      <c r="R60" s="20" t="n">
        <v>7.40305855</v>
      </c>
    </row>
    <row r="61" spans="1:18">
      <c r="A61" s="15" t="s">
        <v>536</v>
      </c>
      <c r="B61" s="17" t="n">
        <v>6525</v>
      </c>
      <c r="C61" s="18">
        <f>(135.0/B61*100)</f>
        <v/>
      </c>
      <c r="D61" s="19" t="n">
        <v>6390</v>
      </c>
      <c r="E61" s="18" t="n">
        <v>484.96204251</v>
      </c>
      <c r="F61" s="20" t="n">
        <v>2.57278893</v>
      </c>
      <c r="G61" s="18" t="n">
        <v>468.83963565</v>
      </c>
      <c r="H61" s="20" t="n">
        <v>3.20997176</v>
      </c>
      <c r="I61" s="18" t="s">
        <v>481</v>
      </c>
      <c r="J61" s="20" t="s">
        <v>481</v>
      </c>
      <c r="K61" s="18" t="s">
        <v>481</v>
      </c>
      <c r="L61" s="20" t="s">
        <v>481</v>
      </c>
      <c r="M61" s="18" t="s">
        <v>481</v>
      </c>
      <c r="N61" s="20" t="s">
        <v>481</v>
      </c>
      <c r="O61" s="18" t="s">
        <v>481</v>
      </c>
      <c r="P61" s="20" t="s">
        <v>481</v>
      </c>
      <c r="Q61" s="18" t="n">
        <v>418.17931496</v>
      </c>
      <c r="R61" s="20" t="n">
        <v>9.13899116</v>
      </c>
    </row>
    <row r="62" spans="1:18">
      <c r="A62" s="15" t="s">
        <v>537</v>
      </c>
      <c r="B62" s="17" t="n">
        <v>4476</v>
      </c>
      <c r="C62" s="18">
        <f>(3.0/B62*100)</f>
        <v/>
      </c>
      <c r="D62" s="19" t="n">
        <v>4473</v>
      </c>
      <c r="E62" s="18" t="n">
        <v>553.31645179</v>
      </c>
      <c r="F62" s="20" t="n">
        <v>1.48022165</v>
      </c>
      <c r="G62" s="18" t="n">
        <v>531.48040551</v>
      </c>
      <c r="H62" s="20" t="n">
        <v>1.83919841</v>
      </c>
      <c r="I62" s="18" t="s">
        <v>481</v>
      </c>
      <c r="J62" s="20" t="s">
        <v>481</v>
      </c>
      <c r="K62" s="18" t="s">
        <v>481</v>
      </c>
      <c r="L62" s="20" t="s">
        <v>481</v>
      </c>
      <c r="M62" s="18" t="s">
        <v>481</v>
      </c>
      <c r="N62" s="20" t="s">
        <v>481</v>
      </c>
      <c r="O62" s="18" t="s">
        <v>481</v>
      </c>
      <c r="P62" s="20" t="s">
        <v>481</v>
      </c>
      <c r="Q62" s="18" t="n">
        <v>482.8093552</v>
      </c>
      <c r="R62" s="20" t="n">
        <v>19.81143442</v>
      </c>
    </row>
    <row r="63" spans="1:18">
      <c r="A63" s="15" t="s">
        <v>538</v>
      </c>
      <c r="B63" s="17" t="n">
        <v>5324</v>
      </c>
      <c r="C63" s="18">
        <f>(13.0/B63*100)</f>
        <v/>
      </c>
      <c r="D63" s="19" t="n">
        <v>5311</v>
      </c>
      <c r="E63" s="18" t="n">
        <v>386.8577941</v>
      </c>
      <c r="F63" s="20" t="n">
        <v>2.22521956</v>
      </c>
      <c r="G63" s="18" t="n">
        <v>364.14788043</v>
      </c>
      <c r="H63" s="20" t="n">
        <v>2.87325495</v>
      </c>
      <c r="I63" s="18" t="s">
        <v>481</v>
      </c>
      <c r="J63" s="20" t="s">
        <v>481</v>
      </c>
      <c r="K63" s="18" t="s">
        <v>481</v>
      </c>
      <c r="L63" s="20" t="s">
        <v>481</v>
      </c>
      <c r="M63" s="18" t="n">
        <v>330.0777</v>
      </c>
      <c r="N63" s="20" t="n">
        <v>44.34352234</v>
      </c>
      <c r="O63" s="18" t="n">
        <v>299.42029516</v>
      </c>
      <c r="P63" s="20" t="n">
        <v>28.58501222</v>
      </c>
      <c r="Q63" s="18" t="n">
        <v>319.67838356</v>
      </c>
      <c r="R63" s="20" t="n">
        <v>4.88792409</v>
      </c>
    </row>
    <row r="64" spans="1:18">
      <c r="A64" s="15" t="s">
        <v>539</v>
      </c>
      <c r="B64" s="17" t="n">
        <v>3634</v>
      </c>
      <c r="C64" s="18">
        <f>(3.0/B64*100)</f>
        <v/>
      </c>
      <c r="D64" s="19" t="n">
        <v>3631</v>
      </c>
      <c r="E64" s="18" t="n">
        <v>492.39291805</v>
      </c>
      <c r="F64" s="20" t="n">
        <v>2.00012956</v>
      </c>
      <c r="G64" s="18" t="n">
        <v>446.7583151</v>
      </c>
      <c r="H64" s="20" t="n">
        <v>3.85068495</v>
      </c>
      <c r="I64" s="18" t="s">
        <v>481</v>
      </c>
      <c r="J64" s="20" t="s">
        <v>481</v>
      </c>
      <c r="K64" s="18" t="s">
        <v>481</v>
      </c>
      <c r="L64" s="20" t="s">
        <v>481</v>
      </c>
      <c r="M64" s="18" t="s">
        <v>481</v>
      </c>
      <c r="N64" s="20" t="s">
        <v>481</v>
      </c>
      <c r="O64" s="18" t="n">
        <v>385.37079949</v>
      </c>
      <c r="P64" s="20" t="n">
        <v>37.87347867</v>
      </c>
      <c r="Q64" s="18" t="n">
        <v>393.74074095</v>
      </c>
      <c r="R64" s="20" t="n">
        <v>15.68665402</v>
      </c>
    </row>
    <row r="65" spans="1:18">
      <c r="A65" s="15" t="s">
        <v>540</v>
      </c>
      <c r="B65" s="17" t="n">
        <v>5325</v>
      </c>
      <c r="C65" s="18">
        <f>(14.0/B65*100)</f>
        <v/>
      </c>
      <c r="D65" s="19" t="n">
        <v>5311</v>
      </c>
      <c r="E65" s="18" t="n">
        <v>439.18385345</v>
      </c>
      <c r="F65" s="20" t="n">
        <v>2.93103809</v>
      </c>
      <c r="G65" s="18" t="n">
        <v>410.6600509</v>
      </c>
      <c r="H65" s="20" t="n">
        <v>2.97874264</v>
      </c>
      <c r="I65" s="18" t="s">
        <v>481</v>
      </c>
      <c r="J65" s="20" t="s">
        <v>481</v>
      </c>
      <c r="K65" s="18" t="s">
        <v>481</v>
      </c>
      <c r="L65" s="20" t="s">
        <v>481</v>
      </c>
      <c r="M65" s="18" t="n">
        <v>390.09640582</v>
      </c>
      <c r="N65" s="20" t="n">
        <v>53.76993394</v>
      </c>
      <c r="O65" s="18" t="s">
        <v>481</v>
      </c>
      <c r="P65" s="20" t="s">
        <v>481</v>
      </c>
      <c r="Q65" s="18" t="n">
        <v>362.77377014</v>
      </c>
      <c r="R65" s="20" t="n">
        <v>5.95448386</v>
      </c>
    </row>
    <row r="66" spans="1:18">
      <c r="A66" s="15" t="s">
        <v>541</v>
      </c>
      <c r="B66" s="17" t="n">
        <v>5665</v>
      </c>
      <c r="C66" s="18">
        <f>(74.0/B66*100)</f>
        <v/>
      </c>
      <c r="D66" s="19" t="n">
        <v>5591</v>
      </c>
      <c r="E66" s="18" t="n">
        <v>423.2515524</v>
      </c>
      <c r="F66" s="20" t="n">
        <v>2.08325553</v>
      </c>
      <c r="G66" s="18" t="n">
        <v>420.26464268</v>
      </c>
      <c r="H66" s="20" t="n">
        <v>2.33734332</v>
      </c>
      <c r="I66" s="18" t="s">
        <v>481</v>
      </c>
      <c r="J66" s="20" t="s">
        <v>481</v>
      </c>
      <c r="K66" s="18" t="s">
        <v>481</v>
      </c>
      <c r="L66" s="20" t="s">
        <v>481</v>
      </c>
      <c r="M66" s="18" t="s">
        <v>481</v>
      </c>
      <c r="N66" s="20" t="s">
        <v>481</v>
      </c>
      <c r="O66" s="18" t="s">
        <v>481</v>
      </c>
      <c r="P66" s="20" t="s">
        <v>481</v>
      </c>
      <c r="Q66" s="18" t="n">
        <v>361.59301325</v>
      </c>
      <c r="R66" s="20" t="n">
        <v>5.05149471</v>
      </c>
    </row>
    <row r="67" spans="1:18">
      <c r="A67" s="15" t="s">
        <v>542</v>
      </c>
      <c r="B67" s="17" t="n">
        <v>6971</v>
      </c>
      <c r="C67" s="18">
        <f>(21.0/B67*100)</f>
        <v/>
      </c>
      <c r="D67" s="19" t="n">
        <v>6950</v>
      </c>
      <c r="E67" s="18" t="n">
        <v>400.60104207</v>
      </c>
      <c r="F67" s="20" t="n">
        <v>3.7065351</v>
      </c>
      <c r="G67" s="18" t="n">
        <v>382.7812835</v>
      </c>
      <c r="H67" s="20" t="n">
        <v>2.59725892</v>
      </c>
      <c r="I67" s="18" t="s">
        <v>481</v>
      </c>
      <c r="J67" s="20" t="s">
        <v>481</v>
      </c>
      <c r="K67" s="18" t="s">
        <v>481</v>
      </c>
      <c r="L67" s="20" t="s">
        <v>481</v>
      </c>
      <c r="M67" s="18" t="s">
        <v>481</v>
      </c>
      <c r="N67" s="20" t="s">
        <v>481</v>
      </c>
      <c r="O67" s="18" t="s">
        <v>481</v>
      </c>
      <c r="P67" s="20" t="s">
        <v>481</v>
      </c>
      <c r="Q67" s="18" t="n">
        <v>293.50684139</v>
      </c>
      <c r="R67" s="20" t="n">
        <v>11.64970676</v>
      </c>
    </row>
    <row r="68" spans="1:18">
      <c r="A68" s="15" t="s">
        <v>543</v>
      </c>
      <c r="B68" s="17" t="n">
        <v>12083</v>
      </c>
      <c r="C68" s="18">
        <f>(27.0/B68*100)</f>
        <v/>
      </c>
      <c r="D68" s="19" t="n">
        <v>12056</v>
      </c>
      <c r="E68" s="18" t="n">
        <v>414.49052257</v>
      </c>
      <c r="F68" s="20" t="n">
        <v>1.35381701</v>
      </c>
      <c r="G68" s="18" t="n">
        <v>392.37446423</v>
      </c>
      <c r="H68" s="20" t="n">
        <v>2.41751124</v>
      </c>
      <c r="I68" s="18" t="s">
        <v>481</v>
      </c>
      <c r="J68" s="20" t="s">
        <v>481</v>
      </c>
      <c r="K68" s="18" t="s">
        <v>481</v>
      </c>
      <c r="L68" s="20" t="s">
        <v>481</v>
      </c>
      <c r="M68" s="18" t="s">
        <v>481</v>
      </c>
      <c r="N68" s="20" t="s">
        <v>481</v>
      </c>
      <c r="O68" s="18" t="s">
        <v>481</v>
      </c>
      <c r="P68" s="20" t="s">
        <v>481</v>
      </c>
      <c r="Q68" s="18" t="n">
        <v>333.0507619</v>
      </c>
      <c r="R68" s="20" t="n">
        <v>5.05702815</v>
      </c>
    </row>
    <row r="69" spans="1:18">
      <c r="A69" s="15" t="s">
        <v>544</v>
      </c>
      <c r="B69" s="17" t="n">
        <v>4876</v>
      </c>
      <c r="C69" s="18">
        <f>(0.0/B69*100)</f>
        <v/>
      </c>
      <c r="D69" s="19" t="n">
        <v>4876</v>
      </c>
      <c r="E69" s="18" t="n">
        <v>460.05756995</v>
      </c>
      <c r="F69" s="20" t="n">
        <v>4.2092119</v>
      </c>
      <c r="G69" s="18" t="n">
        <v>425.08882261</v>
      </c>
      <c r="H69" s="20" t="n">
        <v>4.15247974</v>
      </c>
      <c r="I69" s="18" t="s">
        <v>481</v>
      </c>
      <c r="J69" s="20" t="s">
        <v>481</v>
      </c>
      <c r="K69" s="18" t="s">
        <v>481</v>
      </c>
      <c r="L69" s="20" t="s">
        <v>481</v>
      </c>
      <c r="M69" s="18" t="s">
        <v>481</v>
      </c>
      <c r="N69" s="20" t="s">
        <v>481</v>
      </c>
      <c r="O69" s="18" t="s">
        <v>481</v>
      </c>
      <c r="P69" s="20" t="s">
        <v>481</v>
      </c>
      <c r="Q69" s="18" t="n">
        <v>378.19237895</v>
      </c>
      <c r="R69" s="20" t="n">
        <v>13.20820188</v>
      </c>
    </row>
    <row r="70" spans="1:18">
      <c r="A70" s="15" t="s">
        <v>545</v>
      </c>
      <c r="B70" s="17" t="n">
        <v>6036</v>
      </c>
      <c r="C70" s="18">
        <f>(223.0/B70*100)</f>
        <v/>
      </c>
      <c r="D70" s="19" t="n">
        <v>5813</v>
      </c>
      <c r="E70" s="18" t="n">
        <v>500.79712411</v>
      </c>
      <c r="F70" s="20" t="n">
        <v>2.89504697</v>
      </c>
      <c r="G70" s="18" t="n">
        <v>493.2018171</v>
      </c>
      <c r="H70" s="20" t="n">
        <v>3.77313263</v>
      </c>
      <c r="I70" s="18" t="s">
        <v>481</v>
      </c>
      <c r="J70" s="20" t="s">
        <v>481</v>
      </c>
      <c r="K70" s="18" t="s">
        <v>481</v>
      </c>
      <c r="L70" s="20" t="s">
        <v>481</v>
      </c>
      <c r="M70" s="18" t="s">
        <v>481</v>
      </c>
      <c r="N70" s="20" t="s">
        <v>481</v>
      </c>
      <c r="O70" s="18" t="s">
        <v>481</v>
      </c>
      <c r="P70" s="20" t="s">
        <v>481</v>
      </c>
      <c r="Q70" s="18" t="n">
        <v>426.26153969</v>
      </c>
      <c r="R70" s="20" t="n">
        <v>9.645284520000001</v>
      </c>
    </row>
    <row r="71" spans="1:18">
      <c r="A71" s="15" t="s">
        <v>546</v>
      </c>
      <c r="B71" s="17" t="n">
        <v>6115</v>
      </c>
      <c r="C71" s="18">
        <f>(17.0/B71*100)</f>
        <v/>
      </c>
      <c r="D71" s="19" t="n">
        <v>6098</v>
      </c>
      <c r="E71" s="18" t="n">
        <v>575.30674183</v>
      </c>
      <c r="F71" s="20" t="n">
        <v>1.81950119</v>
      </c>
      <c r="G71" s="18" t="n">
        <v>536.79179569</v>
      </c>
      <c r="H71" s="20" t="n">
        <v>2.47741152</v>
      </c>
      <c r="I71" s="18" t="s">
        <v>481</v>
      </c>
      <c r="J71" s="20" t="s">
        <v>481</v>
      </c>
      <c r="K71" s="18" t="s">
        <v>481</v>
      </c>
      <c r="L71" s="20" t="s">
        <v>481</v>
      </c>
      <c r="M71" s="18" t="s">
        <v>481</v>
      </c>
      <c r="N71" s="20" t="s">
        <v>481</v>
      </c>
      <c r="O71" s="18" t="s">
        <v>481</v>
      </c>
      <c r="P71" s="20" t="s">
        <v>481</v>
      </c>
      <c r="Q71" s="18" t="n">
        <v>499.38482101</v>
      </c>
      <c r="R71" s="20" t="n">
        <v>17.50505077</v>
      </c>
    </row>
    <row r="72" spans="1:18">
      <c r="A72" s="15" t="s">
        <v>547</v>
      </c>
      <c r="B72" s="17" t="n">
        <v>7708</v>
      </c>
      <c r="C72" s="18">
        <f>(5.0/B72*100)</f>
        <v/>
      </c>
      <c r="D72" s="19" t="n">
        <v>7703</v>
      </c>
      <c r="E72" s="18" t="n">
        <v>556.85128098</v>
      </c>
      <c r="F72" s="20" t="n">
        <v>3.7919581</v>
      </c>
      <c r="G72" s="18" t="n">
        <v>533.36753277</v>
      </c>
      <c r="H72" s="20" t="n">
        <v>3.05361262</v>
      </c>
      <c r="I72" s="18" t="s">
        <v>481</v>
      </c>
      <c r="J72" s="20" t="s">
        <v>481</v>
      </c>
      <c r="K72" s="18" t="s">
        <v>481</v>
      </c>
      <c r="L72" s="20" t="s">
        <v>481</v>
      </c>
      <c r="M72" s="18" t="s">
        <v>481</v>
      </c>
      <c r="N72" s="20" t="s">
        <v>481</v>
      </c>
      <c r="O72" s="18" t="s">
        <v>481</v>
      </c>
      <c r="P72" s="20" t="s">
        <v>481</v>
      </c>
      <c r="Q72" s="18" t="n">
        <v>443.98815724</v>
      </c>
      <c r="R72" s="20" t="n">
        <v>18.21656491</v>
      </c>
    </row>
    <row r="73" spans="1:18">
      <c r="A73" s="15" t="s">
        <v>548</v>
      </c>
      <c r="B73" s="17" t="n">
        <v>8249</v>
      </c>
      <c r="C73" s="18">
        <f>(143.0/B73*100)</f>
        <v/>
      </c>
      <c r="D73" s="19" t="n">
        <v>8106</v>
      </c>
      <c r="E73" s="18" t="n">
        <v>433.1431286</v>
      </c>
      <c r="F73" s="20" t="n">
        <v>4.3847757</v>
      </c>
      <c r="G73" s="18" t="n">
        <v>404.0518636</v>
      </c>
      <c r="H73" s="20" t="n">
        <v>2.79648105</v>
      </c>
      <c r="I73" s="18" t="s">
        <v>481</v>
      </c>
      <c r="J73" s="20" t="s">
        <v>481</v>
      </c>
      <c r="K73" s="18" t="s">
        <v>481</v>
      </c>
      <c r="L73" s="20" t="s">
        <v>481</v>
      </c>
      <c r="M73" s="18" t="s">
        <v>481</v>
      </c>
      <c r="N73" s="20" t="s">
        <v>481</v>
      </c>
      <c r="O73" s="18" t="s">
        <v>481</v>
      </c>
      <c r="P73" s="20" t="s">
        <v>481</v>
      </c>
      <c r="Q73" s="18" t="n">
        <v>382.22880909</v>
      </c>
      <c r="R73" s="20" t="n">
        <v>15.80438677</v>
      </c>
    </row>
    <row r="74" spans="1:18">
      <c r="A74" s="15" t="s">
        <v>549</v>
      </c>
      <c r="B74" s="17" t="n">
        <v>4692</v>
      </c>
      <c r="C74" s="18">
        <f>(82.0/B74*100)</f>
        <v/>
      </c>
      <c r="D74" s="19" t="n">
        <v>4610</v>
      </c>
      <c r="E74" s="18" t="n">
        <v>433.81337427</v>
      </c>
      <c r="F74" s="20" t="n">
        <v>2.0238328</v>
      </c>
      <c r="G74" s="18" t="n">
        <v>391.0655734</v>
      </c>
      <c r="H74" s="20" t="n">
        <v>2.70505131</v>
      </c>
      <c r="I74" s="18" t="s">
        <v>481</v>
      </c>
      <c r="J74" s="20" t="s">
        <v>481</v>
      </c>
      <c r="K74" s="18" t="s">
        <v>481</v>
      </c>
      <c r="L74" s="20" t="s">
        <v>481</v>
      </c>
      <c r="M74" s="18" t="s">
        <v>481</v>
      </c>
      <c r="N74" s="20" t="s">
        <v>481</v>
      </c>
      <c r="O74" s="18" t="n">
        <v>308.16967731</v>
      </c>
      <c r="P74" s="20" t="n">
        <v>50.44216965</v>
      </c>
      <c r="Q74" s="18" t="n">
        <v>354.47866954</v>
      </c>
      <c r="R74" s="20" t="n">
        <v>7.58750728</v>
      </c>
    </row>
    <row r="75" spans="1:18">
      <c r="A75" s="15" t="s">
        <v>550</v>
      </c>
      <c r="B75" s="17" t="n">
        <v>5375</v>
      </c>
      <c r="C75" s="18">
        <f>(196.0/B75*100)</f>
        <v/>
      </c>
      <c r="D75" s="19" t="n">
        <v>5179</v>
      </c>
      <c r="E75" s="18" t="n">
        <v>379.08590428</v>
      </c>
      <c r="F75" s="20" t="n">
        <v>4.07433169</v>
      </c>
      <c r="G75" s="18" t="n">
        <v>359.63281486</v>
      </c>
      <c r="H75" s="20" t="n">
        <v>2.88131058</v>
      </c>
      <c r="I75" s="18" t="s">
        <v>481</v>
      </c>
      <c r="J75" s="20" t="s">
        <v>481</v>
      </c>
      <c r="K75" s="18" t="s">
        <v>481</v>
      </c>
      <c r="L75" s="20" t="s">
        <v>481</v>
      </c>
      <c r="M75" s="18" t="s">
        <v>481</v>
      </c>
      <c r="N75" s="20" t="s">
        <v>481</v>
      </c>
      <c r="O75" s="18" t="s">
        <v>481</v>
      </c>
      <c r="P75" s="20" t="s">
        <v>481</v>
      </c>
      <c r="Q75" s="18" t="n">
        <v>337.79023776</v>
      </c>
      <c r="R75" s="20" t="n">
        <v>6.86015702</v>
      </c>
    </row>
    <row r="76" spans="1:18">
      <c r="A76" s="15" t="s">
        <v>551</v>
      </c>
      <c r="B76" s="17" t="n">
        <v>14167</v>
      </c>
      <c r="C76" s="18">
        <f>(227.0/B76*100)</f>
        <v/>
      </c>
      <c r="D76" s="19" t="n">
        <v>13940</v>
      </c>
      <c r="E76" s="18" t="n">
        <v>436.94286079</v>
      </c>
      <c r="F76" s="20" t="n">
        <v>2.59355103</v>
      </c>
      <c r="G76" s="18" t="n">
        <v>417.20562502</v>
      </c>
      <c r="H76" s="20" t="n">
        <v>3.14622409</v>
      </c>
      <c r="I76" s="18" t="s">
        <v>481</v>
      </c>
      <c r="J76" s="20" t="s">
        <v>481</v>
      </c>
      <c r="K76" s="18" t="s">
        <v>481</v>
      </c>
      <c r="L76" s="20" t="s">
        <v>481</v>
      </c>
      <c r="M76" s="18" t="s">
        <v>481</v>
      </c>
      <c r="N76" s="20" t="s">
        <v>481</v>
      </c>
      <c r="O76" s="18" t="s">
        <v>481</v>
      </c>
      <c r="P76" s="20" t="s">
        <v>481</v>
      </c>
      <c r="Q76" s="18" t="n">
        <v>367.89337765</v>
      </c>
      <c r="R76" s="20" t="n">
        <v>7.31005922</v>
      </c>
    </row>
    <row r="77" spans="1:18">
      <c r="A77" s="15" t="s">
        <v>552</v>
      </c>
      <c r="B77" s="17" t="n">
        <v>6062</v>
      </c>
      <c r="C77" s="18">
        <f>(82.0/B77*100)</f>
        <v/>
      </c>
      <c r="D77" s="19" t="n">
        <v>5980</v>
      </c>
      <c r="E77" s="18" t="n">
        <v>434.43759616</v>
      </c>
      <c r="F77" s="20" t="n">
        <v>3.34640276</v>
      </c>
      <c r="G77" s="18" t="n">
        <v>419.86565627</v>
      </c>
      <c r="H77" s="20" t="n">
        <v>2.55663507</v>
      </c>
      <c r="I77" s="18" t="s">
        <v>481</v>
      </c>
      <c r="J77" s="20" t="s">
        <v>481</v>
      </c>
      <c r="K77" s="18" t="s">
        <v>481</v>
      </c>
      <c r="L77" s="20" t="s">
        <v>481</v>
      </c>
      <c r="M77" s="18" t="s">
        <v>481</v>
      </c>
      <c r="N77" s="20" t="s">
        <v>481</v>
      </c>
      <c r="O77" s="18" t="s">
        <v>481</v>
      </c>
      <c r="P77" s="20" t="s">
        <v>481</v>
      </c>
      <c r="Q77" s="18" t="n">
        <v>355.21916432</v>
      </c>
      <c r="R77" s="20" t="n">
        <v>4.64463958</v>
      </c>
    </row>
    <row r="78" spans="1:18">
      <c r="A78" s="15" t="s">
        <v>553</v>
      </c>
      <c r="B78" s="17" t="n">
        <v>5826</v>
      </c>
      <c r="C78" s="18">
        <f>(0.0/B78*100)</f>
        <v/>
      </c>
      <c r="D78" s="19" t="n">
        <v>5826</v>
      </c>
      <c r="E78" s="18" t="n">
        <v>529.26170332</v>
      </c>
      <c r="F78" s="20" t="n">
        <v>7.52700262</v>
      </c>
      <c r="G78" s="18" t="n">
        <v>487.23475461</v>
      </c>
      <c r="H78" s="20" t="n">
        <v>4.04783586</v>
      </c>
      <c r="I78" s="18" t="s">
        <v>481</v>
      </c>
      <c r="J78" s="20" t="s">
        <v>481</v>
      </c>
      <c r="K78" s="18" t="s">
        <v>481</v>
      </c>
      <c r="L78" s="20" t="s">
        <v>481</v>
      </c>
      <c r="M78" s="18" t="s">
        <v>481</v>
      </c>
      <c r="N78" s="20" t="s">
        <v>481</v>
      </c>
      <c r="O78" s="18" t="s">
        <v>481</v>
      </c>
      <c r="P78" s="20" t="s">
        <v>481</v>
      </c>
      <c r="Q78" s="18" t="n">
        <v>457.11018961</v>
      </c>
      <c r="R78" s="20" t="n">
        <v>11.9716366</v>
      </c>
    </row>
    <row customHeight="1" ht="25" r="79" spans="1:18">
      <c r="A79" s="15" t="s">
        <v>554</v>
      </c>
      <c r="B79" s="17" t="n">
        <v>1657</v>
      </c>
      <c r="C79" s="18">
        <f>(41.0/B79*100)</f>
        <v/>
      </c>
      <c r="D79" s="19" t="n">
        <v>1616</v>
      </c>
      <c r="E79" s="18" t="n">
        <v>465.31989912</v>
      </c>
      <c r="F79" s="20" t="n">
        <v>9.03949268</v>
      </c>
      <c r="G79" s="18" t="n">
        <v>450.4103627</v>
      </c>
      <c r="H79" s="20" t="n">
        <v>6.80444791</v>
      </c>
      <c r="I79" s="18" t="s">
        <v>481</v>
      </c>
      <c r="J79" s="20" t="s">
        <v>481</v>
      </c>
      <c r="K79" s="18" t="s">
        <v>481</v>
      </c>
      <c r="L79" s="20" t="s">
        <v>481</v>
      </c>
      <c r="M79" s="18" t="s">
        <v>481</v>
      </c>
      <c r="N79" s="20" t="s">
        <v>481</v>
      </c>
      <c r="O79" s="18" t="s">
        <v>481</v>
      </c>
      <c r="P79" s="20" t="s">
        <v>481</v>
      </c>
      <c r="Q79" s="18" t="n">
        <v>396.06622074</v>
      </c>
      <c r="R79" s="20" t="n">
        <v>26.3315395</v>
      </c>
    </row>
    <row r="80" spans="1:18">
      <c r="A80" s="15" t="s">
        <v>555</v>
      </c>
      <c r="B80" s="17" t="n">
        <v>7841</v>
      </c>
      <c r="C80" s="18">
        <f>(0.0/B80*100)</f>
        <v/>
      </c>
      <c r="D80" s="19" t="n">
        <v>7841</v>
      </c>
      <c r="E80" s="18" t="n">
        <v>469.48777462</v>
      </c>
      <c r="F80" s="20" t="n">
        <v>4.72825127</v>
      </c>
      <c r="G80" s="18" t="n">
        <v>439.00732388</v>
      </c>
      <c r="H80" s="20" t="n">
        <v>4.65067047</v>
      </c>
      <c r="I80" s="18" t="s">
        <v>481</v>
      </c>
      <c r="J80" s="20" t="s">
        <v>481</v>
      </c>
      <c r="K80" s="18" t="s">
        <v>481</v>
      </c>
      <c r="L80" s="20" t="s">
        <v>481</v>
      </c>
      <c r="M80" s="18" t="s">
        <v>481</v>
      </c>
      <c r="N80" s="20" t="s">
        <v>481</v>
      </c>
      <c r="O80" s="18" t="s">
        <v>481</v>
      </c>
      <c r="P80" s="20" t="s">
        <v>481</v>
      </c>
      <c r="Q80" s="18" t="n">
        <v>398.12081035</v>
      </c>
      <c r="R80" s="20" t="n">
        <v>26.16197094</v>
      </c>
    </row>
    <row r="81" spans="1:18">
      <c r="A81" s="23" t="s">
        <v>556</v>
      </c>
      <c r="B81" s="17" t="n">
        <v>8861</v>
      </c>
      <c r="C81" s="18">
        <f>(76.0/B81*100)</f>
        <v/>
      </c>
      <c r="D81" s="19" t="n">
        <v>8785</v>
      </c>
      <c r="E81" s="18" t="n">
        <v>464.75869455</v>
      </c>
      <c r="F81" s="20" t="n">
        <v>4.02162322</v>
      </c>
      <c r="G81" s="18" t="n">
        <v>435.04154623</v>
      </c>
      <c r="H81" s="20" t="n">
        <v>3.12189407</v>
      </c>
      <c r="I81" s="18" t="s">
        <v>481</v>
      </c>
      <c r="J81" s="20" t="s">
        <v>481</v>
      </c>
      <c r="K81" s="18" t="s">
        <v>481</v>
      </c>
      <c r="L81" s="20" t="s">
        <v>481</v>
      </c>
      <c r="M81" s="18" t="s">
        <v>481</v>
      </c>
      <c r="N81" s="20" t="s">
        <v>481</v>
      </c>
      <c r="O81" s="18" t="s">
        <v>481</v>
      </c>
      <c r="P81" s="20" t="s">
        <v>481</v>
      </c>
      <c r="Q81" s="18" t="n">
        <v>366.13875827</v>
      </c>
      <c r="R81" s="20" t="n">
        <v>16.40229651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613</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498.59971289</v>
      </c>
      <c r="F7" s="20" t="n">
        <v>1.60432634</v>
      </c>
      <c r="G7" s="18" t="n">
        <v>427.98744284</v>
      </c>
      <c r="H7" s="20" t="n">
        <v>6.69602497</v>
      </c>
      <c r="I7" s="18" t="s">
        <v>481</v>
      </c>
      <c r="J7" s="20" t="s">
        <v>481</v>
      </c>
      <c r="K7" s="18" t="s">
        <v>481</v>
      </c>
      <c r="L7" s="20" t="s">
        <v>481</v>
      </c>
      <c r="M7" s="18" t="s">
        <v>481</v>
      </c>
      <c r="N7" s="20" t="s">
        <v>481</v>
      </c>
      <c r="O7" s="18" t="s">
        <v>481</v>
      </c>
      <c r="P7" s="20" t="s">
        <v>481</v>
      </c>
      <c r="Q7" s="18" t="n">
        <v>394.39336246</v>
      </c>
      <c r="R7" s="20" t="n">
        <v>9.744449149999999</v>
      </c>
    </row>
    <row r="8" spans="1:18">
      <c r="A8" s="15" t="s">
        <v>483</v>
      </c>
      <c r="B8" s="17" t="n">
        <v>7007</v>
      </c>
      <c r="C8" s="18">
        <f>(20.0/B8*100)</f>
        <v/>
      </c>
      <c r="D8" s="19" t="n">
        <v>6987</v>
      </c>
      <c r="E8" s="18" t="n">
        <v>498.98831147</v>
      </c>
      <c r="F8" s="20" t="n">
        <v>2.79861129</v>
      </c>
      <c r="G8" s="18" t="n">
        <v>395.07933083</v>
      </c>
      <c r="H8" s="20" t="n">
        <v>13.03870178</v>
      </c>
      <c r="I8" s="18" t="s">
        <v>481</v>
      </c>
      <c r="J8" s="20" t="s">
        <v>481</v>
      </c>
      <c r="K8" s="18" t="s">
        <v>481</v>
      </c>
      <c r="L8" s="20" t="s">
        <v>481</v>
      </c>
      <c r="M8" s="18" t="s">
        <v>481</v>
      </c>
      <c r="N8" s="20" t="s">
        <v>481</v>
      </c>
      <c r="O8" s="18" t="s">
        <v>481</v>
      </c>
      <c r="P8" s="20" t="s">
        <v>481</v>
      </c>
      <c r="Q8" s="18" t="n">
        <v>399.15012366</v>
      </c>
      <c r="R8" s="20" t="n">
        <v>19.80373302</v>
      </c>
    </row>
    <row r="9" spans="1:18">
      <c r="A9" s="15" t="s">
        <v>484</v>
      </c>
      <c r="B9" s="17" t="n">
        <v>9651</v>
      </c>
      <c r="C9" s="18">
        <f>(77.0/B9*100)</f>
        <v/>
      </c>
      <c r="D9" s="19" t="n">
        <v>9574</v>
      </c>
      <c r="E9" s="18" t="n">
        <v>509.55535045</v>
      </c>
      <c r="F9" s="20" t="n">
        <v>2.30451686</v>
      </c>
      <c r="G9" s="18" t="n">
        <v>424.8611832</v>
      </c>
      <c r="H9" s="20" t="n">
        <v>10.39918775</v>
      </c>
      <c r="I9" s="18" t="s">
        <v>481</v>
      </c>
      <c r="J9" s="20" t="s">
        <v>481</v>
      </c>
      <c r="K9" s="18" t="s">
        <v>481</v>
      </c>
      <c r="L9" s="20" t="s">
        <v>481</v>
      </c>
      <c r="M9" s="18" t="s">
        <v>481</v>
      </c>
      <c r="N9" s="20" t="s">
        <v>481</v>
      </c>
      <c r="O9" s="18" t="s">
        <v>481</v>
      </c>
      <c r="P9" s="20" t="s">
        <v>481</v>
      </c>
      <c r="Q9" s="18" t="n">
        <v>400.27266608</v>
      </c>
      <c r="R9" s="20" t="n">
        <v>10.72275424</v>
      </c>
    </row>
    <row r="10" spans="1:18">
      <c r="A10" s="15" t="s">
        <v>485</v>
      </c>
      <c r="B10" s="17" t="n">
        <v>20058</v>
      </c>
      <c r="C10" s="18">
        <f>(521.0/B10*100)</f>
        <v/>
      </c>
      <c r="D10" s="19" t="n">
        <v>19537</v>
      </c>
      <c r="E10" s="18" t="n">
        <v>518.28186596</v>
      </c>
      <c r="F10" s="20" t="n">
        <v>2.33746188</v>
      </c>
      <c r="G10" s="18" t="n">
        <v>454.37098701</v>
      </c>
      <c r="H10" s="20" t="n">
        <v>8.52055296</v>
      </c>
      <c r="I10" s="18" t="s">
        <v>481</v>
      </c>
      <c r="J10" s="20" t="s">
        <v>481</v>
      </c>
      <c r="K10" s="18" t="s">
        <v>481</v>
      </c>
      <c r="L10" s="20" t="s">
        <v>481</v>
      </c>
      <c r="M10" s="18" t="s">
        <v>481</v>
      </c>
      <c r="N10" s="20" t="s">
        <v>481</v>
      </c>
      <c r="O10" s="18" t="s">
        <v>481</v>
      </c>
      <c r="P10" s="20" t="s">
        <v>481</v>
      </c>
      <c r="Q10" s="18" t="n">
        <v>434.49974419</v>
      </c>
      <c r="R10" s="20" t="n">
        <v>12.28065444</v>
      </c>
    </row>
    <row r="11" spans="1:18">
      <c r="A11" s="15" t="s">
        <v>486</v>
      </c>
      <c r="B11" s="17" t="n">
        <v>7053</v>
      </c>
      <c r="C11" s="18">
        <f>(45.0/B11*100)</f>
        <v/>
      </c>
      <c r="D11" s="19" t="n">
        <v>7008</v>
      </c>
      <c r="E11" s="18" t="n">
        <v>431.32169371</v>
      </c>
      <c r="F11" s="20" t="n">
        <v>2.64819126</v>
      </c>
      <c r="G11" s="18" t="n">
        <v>389.05550982</v>
      </c>
      <c r="H11" s="20" t="n">
        <v>4.03611524</v>
      </c>
      <c r="I11" s="18" t="s">
        <v>481</v>
      </c>
      <c r="J11" s="20" t="s">
        <v>481</v>
      </c>
      <c r="K11" s="18" t="s">
        <v>481</v>
      </c>
      <c r="L11" s="20" t="s">
        <v>481</v>
      </c>
      <c r="M11" s="18" t="s">
        <v>481</v>
      </c>
      <c r="N11" s="20" t="s">
        <v>481</v>
      </c>
      <c r="O11" s="18" t="s">
        <v>481</v>
      </c>
      <c r="P11" s="20" t="s">
        <v>481</v>
      </c>
      <c r="Q11" s="18" t="n">
        <v>345.50396285</v>
      </c>
      <c r="R11" s="20" t="n">
        <v>17.95557581</v>
      </c>
    </row>
    <row r="12" spans="1:18">
      <c r="A12" s="15" t="s">
        <v>487</v>
      </c>
      <c r="B12" s="17" t="n">
        <v>6894</v>
      </c>
      <c r="C12" s="18">
        <f>(56.0/B12*100)</f>
        <v/>
      </c>
      <c r="D12" s="19" t="n">
        <v>6838</v>
      </c>
      <c r="E12" s="18" t="n">
        <v>495.71696291</v>
      </c>
      <c r="F12" s="20" t="n">
        <v>2.20007143</v>
      </c>
      <c r="G12" s="18" t="n">
        <v>408.34726236</v>
      </c>
      <c r="H12" s="20" t="n">
        <v>12.23541401</v>
      </c>
      <c r="I12" s="18" t="s">
        <v>481</v>
      </c>
      <c r="J12" s="20" t="s">
        <v>481</v>
      </c>
      <c r="K12" s="18" t="s">
        <v>481</v>
      </c>
      <c r="L12" s="20" t="s">
        <v>481</v>
      </c>
      <c r="M12" s="18" t="s">
        <v>481</v>
      </c>
      <c r="N12" s="20" t="s">
        <v>481</v>
      </c>
      <c r="O12" s="18" t="s">
        <v>481</v>
      </c>
      <c r="P12" s="20" t="s">
        <v>481</v>
      </c>
      <c r="Q12" s="18" t="n">
        <v>374.44204716</v>
      </c>
      <c r="R12" s="20" t="n">
        <v>12.90812509</v>
      </c>
    </row>
    <row r="13" spans="1:18">
      <c r="A13" s="15" t="s">
        <v>488</v>
      </c>
      <c r="B13" s="17" t="n">
        <v>7161</v>
      </c>
      <c r="C13" s="18">
        <f>(98.0/B13*100)</f>
        <v/>
      </c>
      <c r="D13" s="19" t="n">
        <v>7063</v>
      </c>
      <c r="E13" s="18" t="n">
        <v>512.36121742</v>
      </c>
      <c r="F13" s="20" t="n">
        <v>2.19364536</v>
      </c>
      <c r="G13" s="18" t="n">
        <v>434.2939085</v>
      </c>
      <c r="H13" s="20" t="n">
        <v>14.26623684</v>
      </c>
      <c r="I13" s="18" t="s">
        <v>481</v>
      </c>
      <c r="J13" s="20" t="s">
        <v>481</v>
      </c>
      <c r="K13" s="18" t="s">
        <v>481</v>
      </c>
      <c r="L13" s="20" t="s">
        <v>481</v>
      </c>
      <c r="M13" s="18" t="s">
        <v>481</v>
      </c>
      <c r="N13" s="20" t="s">
        <v>481</v>
      </c>
      <c r="O13" s="18" t="s">
        <v>481</v>
      </c>
      <c r="P13" s="20" t="s">
        <v>481</v>
      </c>
      <c r="Q13" s="18" t="n">
        <v>397.69500691</v>
      </c>
      <c r="R13" s="20" t="n">
        <v>17.36954966</v>
      </c>
    </row>
    <row r="14" spans="1:18">
      <c r="A14" s="15" t="s">
        <v>489</v>
      </c>
      <c r="B14" s="17" t="n">
        <v>5587</v>
      </c>
      <c r="C14" s="18">
        <f>(74.0/B14*100)</f>
        <v/>
      </c>
      <c r="D14" s="19" t="n">
        <v>5513</v>
      </c>
      <c r="E14" s="18" t="n">
        <v>520.82628608</v>
      </c>
      <c r="F14" s="20" t="n">
        <v>2.03809958</v>
      </c>
      <c r="G14" s="18" t="n">
        <v>455.537715</v>
      </c>
      <c r="H14" s="20" t="n">
        <v>14.00299904</v>
      </c>
      <c r="I14" s="18" t="s">
        <v>481</v>
      </c>
      <c r="J14" s="20" t="s">
        <v>481</v>
      </c>
      <c r="K14" s="18" t="s">
        <v>481</v>
      </c>
      <c r="L14" s="20" t="s">
        <v>481</v>
      </c>
      <c r="M14" s="18" t="s">
        <v>481</v>
      </c>
      <c r="N14" s="20" t="s">
        <v>481</v>
      </c>
      <c r="O14" s="18" t="s">
        <v>481</v>
      </c>
      <c r="P14" s="20" t="s">
        <v>481</v>
      </c>
      <c r="Q14" s="18" t="n">
        <v>486.22016052</v>
      </c>
      <c r="R14" s="20" t="n">
        <v>29.26950419</v>
      </c>
    </row>
    <row r="15" spans="1:18">
      <c r="A15" s="15" t="s">
        <v>490</v>
      </c>
      <c r="B15" s="17" t="n">
        <v>5882</v>
      </c>
      <c r="C15" s="18">
        <f>(53.0/B15*100)</f>
        <v/>
      </c>
      <c r="D15" s="19" t="n">
        <v>5829</v>
      </c>
      <c r="E15" s="18" t="n">
        <v>512.30084052</v>
      </c>
      <c r="F15" s="20" t="n">
        <v>2.26062478</v>
      </c>
      <c r="G15" s="18" t="n">
        <v>383.2945905</v>
      </c>
      <c r="H15" s="20" t="n">
        <v>27.80005684</v>
      </c>
      <c r="I15" s="18" t="s">
        <v>481</v>
      </c>
      <c r="J15" s="20" t="s">
        <v>481</v>
      </c>
      <c r="K15" s="18" t="s">
        <v>481</v>
      </c>
      <c r="L15" s="20" t="s">
        <v>481</v>
      </c>
      <c r="M15" s="18" t="s">
        <v>481</v>
      </c>
      <c r="N15" s="20" t="s">
        <v>481</v>
      </c>
      <c r="O15" s="18" t="s">
        <v>481</v>
      </c>
      <c r="P15" s="20" t="s">
        <v>481</v>
      </c>
      <c r="Q15" s="18" t="n">
        <v>455.88685391</v>
      </c>
      <c r="R15" s="20" t="n">
        <v>18.95214935</v>
      </c>
    </row>
    <row r="16" spans="1:18">
      <c r="A16" s="15" t="s">
        <v>491</v>
      </c>
      <c r="B16" s="17" t="n">
        <v>6108</v>
      </c>
      <c r="C16" s="18">
        <f>(98.0/B16*100)</f>
        <v/>
      </c>
      <c r="D16" s="19" t="n">
        <v>6010</v>
      </c>
      <c r="E16" s="18" t="n">
        <v>495.73612423</v>
      </c>
      <c r="F16" s="20" t="n">
        <v>1.97886948</v>
      </c>
      <c r="G16" s="18" t="n">
        <v>409.75001711</v>
      </c>
      <c r="H16" s="20" t="n">
        <v>11.25501301</v>
      </c>
      <c r="I16" s="18" t="s">
        <v>481</v>
      </c>
      <c r="J16" s="20" t="s">
        <v>481</v>
      </c>
      <c r="K16" s="18" t="s">
        <v>481</v>
      </c>
      <c r="L16" s="20" t="s">
        <v>481</v>
      </c>
      <c r="M16" s="18" t="s">
        <v>481</v>
      </c>
      <c r="N16" s="20" t="s">
        <v>481</v>
      </c>
      <c r="O16" s="18" t="s">
        <v>481</v>
      </c>
      <c r="P16" s="20" t="s">
        <v>481</v>
      </c>
      <c r="Q16" s="18" t="n">
        <v>398.01418178</v>
      </c>
      <c r="R16" s="20" t="n">
        <v>13.97403723</v>
      </c>
    </row>
    <row r="17" spans="1:18">
      <c r="A17" s="15" t="s">
        <v>492</v>
      </c>
      <c r="B17" s="17" t="n">
        <v>6504</v>
      </c>
      <c r="C17" s="18">
        <f>(658.0/B17*100)</f>
        <v/>
      </c>
      <c r="D17" s="19" t="n">
        <v>5846</v>
      </c>
      <c r="E17" s="18" t="n">
        <v>512.0899158</v>
      </c>
      <c r="F17" s="20" t="n">
        <v>2.92793871</v>
      </c>
      <c r="G17" s="18" t="n">
        <v>432.29275143</v>
      </c>
      <c r="H17" s="20" t="n">
        <v>9.485965930000001</v>
      </c>
      <c r="I17" s="18" t="s">
        <v>481</v>
      </c>
      <c r="J17" s="20" t="s">
        <v>481</v>
      </c>
      <c r="K17" s="18" t="s">
        <v>481</v>
      </c>
      <c r="L17" s="20" t="s">
        <v>481</v>
      </c>
      <c r="M17" s="18" t="s">
        <v>481</v>
      </c>
      <c r="N17" s="20" t="s">
        <v>481</v>
      </c>
      <c r="O17" s="18" t="s">
        <v>481</v>
      </c>
      <c r="P17" s="20" t="s">
        <v>481</v>
      </c>
      <c r="Q17" s="18" t="n">
        <v>450.76451859</v>
      </c>
      <c r="R17" s="20" t="n">
        <v>14.00083715</v>
      </c>
    </row>
    <row r="18" spans="1:18">
      <c r="A18" s="15" t="s">
        <v>493</v>
      </c>
      <c r="B18" s="17" t="n">
        <v>5532</v>
      </c>
      <c r="C18" s="18">
        <f>(28.0/B18*100)</f>
        <v/>
      </c>
      <c r="D18" s="19" t="n">
        <v>5504</v>
      </c>
      <c r="E18" s="18" t="n">
        <v>457.57935358</v>
      </c>
      <c r="F18" s="20" t="n">
        <v>3.58212154</v>
      </c>
      <c r="G18" s="18" t="n">
        <v>411.9693274</v>
      </c>
      <c r="H18" s="20" t="n">
        <v>8.74758888</v>
      </c>
      <c r="I18" s="18" t="s">
        <v>481</v>
      </c>
      <c r="J18" s="20" t="s">
        <v>481</v>
      </c>
      <c r="K18" s="18" t="s">
        <v>481</v>
      </c>
      <c r="L18" s="20" t="s">
        <v>481</v>
      </c>
      <c r="M18" s="18" t="s">
        <v>481</v>
      </c>
      <c r="N18" s="20" t="s">
        <v>481</v>
      </c>
      <c r="O18" s="18" t="s">
        <v>481</v>
      </c>
      <c r="P18" s="20" t="s">
        <v>481</v>
      </c>
      <c r="Q18" s="18" t="n">
        <v>362.88656333</v>
      </c>
      <c r="R18" s="20" t="n">
        <v>12.56940758</v>
      </c>
    </row>
    <row r="19" spans="1:18">
      <c r="A19" s="15" t="s">
        <v>494</v>
      </c>
      <c r="B19" s="17" t="n">
        <v>5658</v>
      </c>
      <c r="C19" s="18">
        <f>(61.0/B19*100)</f>
        <v/>
      </c>
      <c r="D19" s="19" t="n">
        <v>5597</v>
      </c>
      <c r="E19" s="18" t="n">
        <v>479.82546148</v>
      </c>
      <c r="F19" s="20" t="n">
        <v>2.59686657</v>
      </c>
      <c r="G19" s="18" t="n">
        <v>412.66296643</v>
      </c>
      <c r="H19" s="20" t="n">
        <v>9.69368396</v>
      </c>
      <c r="I19" s="18" t="s">
        <v>481</v>
      </c>
      <c r="J19" s="20" t="s">
        <v>481</v>
      </c>
      <c r="K19" s="18" t="s">
        <v>481</v>
      </c>
      <c r="L19" s="20" t="s">
        <v>481</v>
      </c>
      <c r="M19" s="18" t="s">
        <v>481</v>
      </c>
      <c r="N19" s="20" t="s">
        <v>481</v>
      </c>
      <c r="O19" s="18" t="s">
        <v>481</v>
      </c>
      <c r="P19" s="20" t="s">
        <v>481</v>
      </c>
      <c r="Q19" s="18" t="n">
        <v>402.97366505</v>
      </c>
      <c r="R19" s="20" t="n">
        <v>15.39893536</v>
      </c>
    </row>
    <row r="20" spans="1:18">
      <c r="A20" s="15" t="s">
        <v>495</v>
      </c>
      <c r="B20" s="17" t="n">
        <v>3371</v>
      </c>
      <c r="C20" s="18">
        <f>(75.0/B20*100)</f>
        <v/>
      </c>
      <c r="D20" s="19" t="n">
        <v>3296</v>
      </c>
      <c r="E20" s="18" t="n">
        <v>489.24205426</v>
      </c>
      <c r="F20" s="20" t="n">
        <v>2.07338811</v>
      </c>
      <c r="G20" s="18" t="n">
        <v>398.28014708</v>
      </c>
      <c r="H20" s="20" t="n">
        <v>21.2893693</v>
      </c>
      <c r="I20" s="18" t="s">
        <v>481</v>
      </c>
      <c r="J20" s="20" t="s">
        <v>481</v>
      </c>
      <c r="K20" s="18" t="s">
        <v>481</v>
      </c>
      <c r="L20" s="20" t="s">
        <v>481</v>
      </c>
      <c r="M20" s="18" t="s">
        <v>481</v>
      </c>
      <c r="N20" s="20" t="s">
        <v>481</v>
      </c>
      <c r="O20" s="18" t="s">
        <v>481</v>
      </c>
      <c r="P20" s="20" t="s">
        <v>481</v>
      </c>
      <c r="Q20" s="18" t="n">
        <v>420.66282705</v>
      </c>
      <c r="R20" s="20" t="n">
        <v>21.51325455</v>
      </c>
    </row>
    <row r="21" spans="1:18">
      <c r="A21" s="15" t="s">
        <v>496</v>
      </c>
      <c r="B21" s="17" t="n">
        <v>5741</v>
      </c>
      <c r="C21" s="18">
        <f>(44.0/B21*100)</f>
        <v/>
      </c>
      <c r="D21" s="19" t="n">
        <v>5697</v>
      </c>
      <c r="E21" s="18" t="n">
        <v>505.75092987</v>
      </c>
      <c r="F21" s="20" t="n">
        <v>2.00541269</v>
      </c>
      <c r="G21" s="18" t="n">
        <v>452.71460914</v>
      </c>
      <c r="H21" s="20" t="n">
        <v>10.65859285</v>
      </c>
      <c r="I21" s="18" t="s">
        <v>481</v>
      </c>
      <c r="J21" s="20" t="s">
        <v>481</v>
      </c>
      <c r="K21" s="18" t="s">
        <v>481</v>
      </c>
      <c r="L21" s="20" t="s">
        <v>481</v>
      </c>
      <c r="M21" s="18" t="s">
        <v>481</v>
      </c>
      <c r="N21" s="20" t="s">
        <v>481</v>
      </c>
      <c r="O21" s="18" t="s">
        <v>481</v>
      </c>
      <c r="P21" s="20" t="s">
        <v>481</v>
      </c>
      <c r="Q21" s="18" t="n">
        <v>418.8903725</v>
      </c>
      <c r="R21" s="20" t="n">
        <v>12.46728272</v>
      </c>
    </row>
    <row r="22" spans="1:18">
      <c r="A22" s="15" t="s">
        <v>497</v>
      </c>
      <c r="B22" s="17" t="n">
        <v>6598</v>
      </c>
      <c r="C22" s="18">
        <f>(32.0/B22*100)</f>
        <v/>
      </c>
      <c r="D22" s="19" t="n">
        <v>6566</v>
      </c>
      <c r="E22" s="18" t="n">
        <v>476.59009713</v>
      </c>
      <c r="F22" s="20" t="n">
        <v>3.86797558</v>
      </c>
      <c r="G22" s="18" t="n">
        <v>383.65402711</v>
      </c>
      <c r="H22" s="20" t="n">
        <v>8.595720930000001</v>
      </c>
      <c r="I22" s="18" t="s">
        <v>481</v>
      </c>
      <c r="J22" s="20" t="s">
        <v>481</v>
      </c>
      <c r="K22" s="18" t="s">
        <v>481</v>
      </c>
      <c r="L22" s="20" t="s">
        <v>481</v>
      </c>
      <c r="M22" s="18" t="n">
        <v>465.3184081</v>
      </c>
      <c r="N22" s="20" t="n">
        <v>9.52311205</v>
      </c>
      <c r="O22" s="18" t="s">
        <v>481</v>
      </c>
      <c r="P22" s="20" t="s">
        <v>481</v>
      </c>
      <c r="Q22" s="18" t="n">
        <v>376.83044238</v>
      </c>
      <c r="R22" s="20" t="n">
        <v>14.89039992</v>
      </c>
    </row>
    <row r="23" spans="1:18">
      <c r="A23" s="15" t="s">
        <v>498</v>
      </c>
      <c r="B23" s="17" t="n">
        <v>11583</v>
      </c>
      <c r="C23" s="18">
        <f>(210.0/B23*100)</f>
        <v/>
      </c>
      <c r="D23" s="19" t="n">
        <v>11373</v>
      </c>
      <c r="E23" s="18" t="n">
        <v>492.82990775</v>
      </c>
      <c r="F23" s="20" t="n">
        <v>2.85649597</v>
      </c>
      <c r="G23" s="18" t="n">
        <v>444.2017812</v>
      </c>
      <c r="H23" s="20" t="n">
        <v>6.97470482</v>
      </c>
      <c r="I23" s="18" t="s">
        <v>481</v>
      </c>
      <c r="J23" s="20" t="s">
        <v>481</v>
      </c>
      <c r="K23" s="18" t="s">
        <v>481</v>
      </c>
      <c r="L23" s="20" t="s">
        <v>481</v>
      </c>
      <c r="M23" s="18" t="s">
        <v>481</v>
      </c>
      <c r="N23" s="20" t="s">
        <v>481</v>
      </c>
      <c r="O23" s="18" t="s">
        <v>481</v>
      </c>
      <c r="P23" s="20" t="s">
        <v>481</v>
      </c>
      <c r="Q23" s="18" t="n">
        <v>399.87913884</v>
      </c>
      <c r="R23" s="20" t="n">
        <v>23.44399551</v>
      </c>
    </row>
    <row r="24" spans="1:18">
      <c r="A24" s="15" t="s">
        <v>499</v>
      </c>
      <c r="B24" s="17" t="n">
        <v>6647</v>
      </c>
      <c r="C24" s="18">
        <f>(7.0/B24*100)</f>
        <v/>
      </c>
      <c r="D24" s="19" t="n">
        <v>6640</v>
      </c>
      <c r="E24" s="18" t="n">
        <v>537.95810314</v>
      </c>
      <c r="F24" s="20" t="n">
        <v>2.98849373</v>
      </c>
      <c r="G24" s="18" t="n">
        <v>485.40527074</v>
      </c>
      <c r="H24" s="20" t="n">
        <v>5.12826561</v>
      </c>
      <c r="I24" s="18" t="s">
        <v>481</v>
      </c>
      <c r="J24" s="20" t="s">
        <v>481</v>
      </c>
      <c r="K24" s="18" t="s">
        <v>481</v>
      </c>
      <c r="L24" s="20" t="s">
        <v>481</v>
      </c>
      <c r="M24" s="18" t="s">
        <v>481</v>
      </c>
      <c r="N24" s="20" t="s">
        <v>481</v>
      </c>
      <c r="O24" s="18" t="s">
        <v>481</v>
      </c>
      <c r="P24" s="20" t="s">
        <v>481</v>
      </c>
      <c r="Q24" s="18" t="n">
        <v>448.2537293</v>
      </c>
      <c r="R24" s="20" t="n">
        <v>19.17357336</v>
      </c>
    </row>
    <row r="25" spans="1:18">
      <c r="A25" s="15" t="s">
        <v>500</v>
      </c>
      <c r="B25" s="17" t="n">
        <v>5581</v>
      </c>
      <c r="C25" s="18">
        <f>(24.0/B25*100)</f>
        <v/>
      </c>
      <c r="D25" s="19" t="n">
        <v>5557</v>
      </c>
      <c r="E25" s="18" t="n">
        <v>527.63129485</v>
      </c>
      <c r="F25" s="20" t="n">
        <v>3.665623</v>
      </c>
      <c r="G25" s="18" t="n">
        <v>426.58200724</v>
      </c>
      <c r="H25" s="20" t="n">
        <v>9.228670920000001</v>
      </c>
      <c r="I25" s="18" t="s">
        <v>481</v>
      </c>
      <c r="J25" s="20" t="s">
        <v>481</v>
      </c>
      <c r="K25" s="18" t="s">
        <v>481</v>
      </c>
      <c r="L25" s="20" t="s">
        <v>481</v>
      </c>
      <c r="M25" s="18" t="s">
        <v>481</v>
      </c>
      <c r="N25" s="20" t="s">
        <v>481</v>
      </c>
      <c r="O25" s="18" t="s">
        <v>481</v>
      </c>
      <c r="P25" s="20" t="s">
        <v>481</v>
      </c>
      <c r="Q25" s="18" t="n">
        <v>486.35402573</v>
      </c>
      <c r="R25" s="20" t="n">
        <v>22.26901549</v>
      </c>
    </row>
    <row r="26" spans="1:18">
      <c r="A26" s="15" t="s">
        <v>501</v>
      </c>
      <c r="B26" s="17" t="n">
        <v>4869</v>
      </c>
      <c r="C26" s="18">
        <f>(32.0/B26*100)</f>
        <v/>
      </c>
      <c r="D26" s="19" t="n">
        <v>4837</v>
      </c>
      <c r="E26" s="18" t="n">
        <v>484.49074345</v>
      </c>
      <c r="F26" s="20" t="n">
        <v>1.87985928</v>
      </c>
      <c r="G26" s="18" t="n">
        <v>404.06958177</v>
      </c>
      <c r="H26" s="20" t="n">
        <v>13.32127787</v>
      </c>
      <c r="I26" s="18" t="s">
        <v>481</v>
      </c>
      <c r="J26" s="20" t="s">
        <v>481</v>
      </c>
      <c r="K26" s="18" t="s">
        <v>481</v>
      </c>
      <c r="L26" s="20" t="s">
        <v>481</v>
      </c>
      <c r="M26" s="18" t="s">
        <v>481</v>
      </c>
      <c r="N26" s="20" t="s">
        <v>481</v>
      </c>
      <c r="O26" s="18" t="s">
        <v>481</v>
      </c>
      <c r="P26" s="20" t="s">
        <v>481</v>
      </c>
      <c r="Q26" s="18" t="n">
        <v>401.25571677</v>
      </c>
      <c r="R26" s="20" t="n">
        <v>17.68172704</v>
      </c>
    </row>
    <row r="27" spans="1:18">
      <c r="A27" s="15" t="s">
        <v>502</v>
      </c>
      <c r="B27" s="17" t="n">
        <v>5299</v>
      </c>
      <c r="C27" s="18">
        <f>(17.0/B27*100)</f>
        <v/>
      </c>
      <c r="D27" s="19" t="n">
        <v>5282</v>
      </c>
      <c r="E27" s="18" t="n">
        <v>488.80887268</v>
      </c>
      <c r="F27" s="20" t="n">
        <v>1.33156853</v>
      </c>
      <c r="G27" s="18" t="n">
        <v>410.93031934</v>
      </c>
      <c r="H27" s="20" t="n">
        <v>7.52132082</v>
      </c>
      <c r="I27" s="18" t="s">
        <v>481</v>
      </c>
      <c r="J27" s="20" t="s">
        <v>481</v>
      </c>
      <c r="K27" s="18" t="s">
        <v>481</v>
      </c>
      <c r="L27" s="20" t="s">
        <v>481</v>
      </c>
      <c r="M27" s="18" t="s">
        <v>481</v>
      </c>
      <c r="N27" s="20" t="s">
        <v>481</v>
      </c>
      <c r="O27" s="18" t="s">
        <v>481</v>
      </c>
      <c r="P27" s="20" t="s">
        <v>481</v>
      </c>
      <c r="Q27" s="18" t="n">
        <v>421.92388586</v>
      </c>
      <c r="R27" s="20" t="n">
        <v>17.05598189</v>
      </c>
    </row>
    <row r="28" spans="1:18">
      <c r="A28" s="15" t="s">
        <v>503</v>
      </c>
      <c r="B28" s="17" t="n">
        <v>7568</v>
      </c>
      <c r="C28" s="18">
        <f>(51.0/B28*100)</f>
        <v/>
      </c>
      <c r="D28" s="19" t="n">
        <v>7517</v>
      </c>
      <c r="E28" s="18" t="n">
        <v>423.34499467</v>
      </c>
      <c r="F28" s="20" t="n">
        <v>2.72578633</v>
      </c>
      <c r="G28" s="18" t="n">
        <v>393.16147667</v>
      </c>
      <c r="H28" s="20" t="n">
        <v>2.36632882</v>
      </c>
      <c r="I28" s="18" t="s">
        <v>481</v>
      </c>
      <c r="J28" s="20" t="s">
        <v>481</v>
      </c>
      <c r="K28" s="18" t="s">
        <v>481</v>
      </c>
      <c r="L28" s="20" t="s">
        <v>481</v>
      </c>
      <c r="M28" s="18" t="s">
        <v>481</v>
      </c>
      <c r="N28" s="20" t="s">
        <v>481</v>
      </c>
      <c r="O28" s="18" t="s">
        <v>481</v>
      </c>
      <c r="P28" s="20" t="s">
        <v>481</v>
      </c>
      <c r="Q28" s="18" t="n">
        <v>328.79023803</v>
      </c>
      <c r="R28" s="20" t="n">
        <v>13.14683441</v>
      </c>
    </row>
    <row r="29" spans="1:18">
      <c r="A29" s="15" t="s">
        <v>504</v>
      </c>
      <c r="B29" s="17" t="n">
        <v>5385</v>
      </c>
      <c r="C29" s="18">
        <f>(30.0/B29*100)</f>
        <v/>
      </c>
      <c r="D29" s="19" t="n">
        <v>5355</v>
      </c>
      <c r="E29" s="18" t="n">
        <v>514.2891494100001</v>
      </c>
      <c r="F29" s="20" t="n">
        <v>2.1645725</v>
      </c>
      <c r="G29" s="18" t="n">
        <v>407.98273932</v>
      </c>
      <c r="H29" s="20" t="n">
        <v>13.40533955</v>
      </c>
      <c r="I29" s="18" t="s">
        <v>481</v>
      </c>
      <c r="J29" s="20" t="s">
        <v>481</v>
      </c>
      <c r="K29" s="18" t="s">
        <v>481</v>
      </c>
      <c r="L29" s="20" t="s">
        <v>481</v>
      </c>
      <c r="M29" s="18" t="s">
        <v>481</v>
      </c>
      <c r="N29" s="20" t="s">
        <v>481</v>
      </c>
      <c r="O29" s="18" t="s">
        <v>481</v>
      </c>
      <c r="P29" s="20" t="s">
        <v>481</v>
      </c>
      <c r="Q29" s="18" t="n">
        <v>429.05359589</v>
      </c>
      <c r="R29" s="20" t="n">
        <v>17.05092106</v>
      </c>
    </row>
    <row r="30" spans="1:18">
      <c r="A30" s="15" t="s">
        <v>505</v>
      </c>
      <c r="B30" s="17" t="n">
        <v>4520</v>
      </c>
      <c r="C30" s="18">
        <f>(96.0/B30*100)</f>
        <v/>
      </c>
      <c r="D30" s="19" t="n">
        <v>4424</v>
      </c>
      <c r="E30" s="18" t="n">
        <v>499.8174041</v>
      </c>
      <c r="F30" s="20" t="n">
        <v>2.28963503</v>
      </c>
      <c r="G30" s="18" t="n">
        <v>427.63915657</v>
      </c>
      <c r="H30" s="20" t="n">
        <v>7.82537752</v>
      </c>
      <c r="I30" s="18" t="s">
        <v>481</v>
      </c>
      <c r="J30" s="20" t="s">
        <v>481</v>
      </c>
      <c r="K30" s="18" t="s">
        <v>481</v>
      </c>
      <c r="L30" s="20" t="s">
        <v>481</v>
      </c>
      <c r="M30" s="18" t="s">
        <v>481</v>
      </c>
      <c r="N30" s="20" t="s">
        <v>481</v>
      </c>
      <c r="O30" s="18" t="s">
        <v>481</v>
      </c>
      <c r="P30" s="20" t="s">
        <v>481</v>
      </c>
      <c r="Q30" s="18" t="n">
        <v>416.53019904</v>
      </c>
      <c r="R30" s="20" t="n">
        <v>15.87576942</v>
      </c>
    </row>
    <row r="31" spans="1:18">
      <c r="A31" s="15" t="s">
        <v>506</v>
      </c>
      <c r="B31" s="17" t="n">
        <v>5456</v>
      </c>
      <c r="C31" s="18">
        <f>(125.0/B31*100)</f>
        <v/>
      </c>
      <c r="D31" s="19" t="n">
        <v>5331</v>
      </c>
      <c r="E31" s="18" t="n">
        <v>503.87051017</v>
      </c>
      <c r="F31" s="20" t="n">
        <v>2.22668206</v>
      </c>
      <c r="G31" s="18" t="n">
        <v>434.73290297</v>
      </c>
      <c r="H31" s="20" t="n">
        <v>14.97761877</v>
      </c>
      <c r="I31" s="18" t="s">
        <v>481</v>
      </c>
      <c r="J31" s="20" t="s">
        <v>481</v>
      </c>
      <c r="K31" s="18" t="s">
        <v>481</v>
      </c>
      <c r="L31" s="20" t="s">
        <v>481</v>
      </c>
      <c r="M31" s="18" t="s">
        <v>481</v>
      </c>
      <c r="N31" s="20" t="s">
        <v>481</v>
      </c>
      <c r="O31" s="18" t="s">
        <v>481</v>
      </c>
      <c r="P31" s="20" t="s">
        <v>481</v>
      </c>
      <c r="Q31" s="18" t="n">
        <v>431.6754234</v>
      </c>
      <c r="R31" s="20" t="n">
        <v>17.77273575</v>
      </c>
    </row>
    <row r="32" spans="1:18">
      <c r="A32" s="15" t="s">
        <v>507</v>
      </c>
      <c r="B32" s="17" t="n">
        <v>4478</v>
      </c>
      <c r="C32" s="18">
        <f>(5.0/B32*100)</f>
        <v/>
      </c>
      <c r="D32" s="19" t="n">
        <v>4473</v>
      </c>
      <c r="E32" s="18" t="n">
        <v>505.81136375</v>
      </c>
      <c r="F32" s="20" t="n">
        <v>2.40392525</v>
      </c>
      <c r="G32" s="18" t="n">
        <v>449.7134287</v>
      </c>
      <c r="H32" s="20" t="n">
        <v>12.19500149</v>
      </c>
      <c r="I32" s="18" t="s">
        <v>481</v>
      </c>
      <c r="J32" s="20" t="s">
        <v>481</v>
      </c>
      <c r="K32" s="18" t="s">
        <v>481</v>
      </c>
      <c r="L32" s="20" t="s">
        <v>481</v>
      </c>
      <c r="M32" s="18" t="s">
        <v>481</v>
      </c>
      <c r="N32" s="20" t="s">
        <v>481</v>
      </c>
      <c r="O32" s="18" t="s">
        <v>481</v>
      </c>
      <c r="P32" s="20" t="s">
        <v>481</v>
      </c>
      <c r="Q32" s="18" t="n">
        <v>404.50039982</v>
      </c>
      <c r="R32" s="20" t="n">
        <v>27.78954688</v>
      </c>
    </row>
    <row r="33" spans="1:18">
      <c r="A33" s="15" t="s">
        <v>508</v>
      </c>
      <c r="B33" s="17" t="n">
        <v>7325</v>
      </c>
      <c r="C33" s="18">
        <f>(74.0/B33*100)</f>
        <v/>
      </c>
      <c r="D33" s="19" t="n">
        <v>7251</v>
      </c>
      <c r="E33" s="18" t="n">
        <v>495.38944909</v>
      </c>
      <c r="F33" s="20" t="n">
        <v>2.43596601</v>
      </c>
      <c r="G33" s="18" t="n">
        <v>408.97634084</v>
      </c>
      <c r="H33" s="20" t="n">
        <v>8.71925446</v>
      </c>
      <c r="I33" s="18" t="s">
        <v>481</v>
      </c>
      <c r="J33" s="20" t="s">
        <v>481</v>
      </c>
      <c r="K33" s="18" t="s">
        <v>481</v>
      </c>
      <c r="L33" s="20" t="s">
        <v>481</v>
      </c>
      <c r="M33" s="18" t="s">
        <v>481</v>
      </c>
      <c r="N33" s="20" t="s">
        <v>481</v>
      </c>
      <c r="O33" s="18" t="s">
        <v>481</v>
      </c>
      <c r="P33" s="20" t="s">
        <v>481</v>
      </c>
      <c r="Q33" s="18" t="n">
        <v>400.55206751</v>
      </c>
      <c r="R33" s="20" t="n">
        <v>18.14983549</v>
      </c>
    </row>
    <row r="34" spans="1:18">
      <c r="A34" s="15" t="s">
        <v>509</v>
      </c>
      <c r="B34" s="17" t="n">
        <v>6350</v>
      </c>
      <c r="C34" s="18">
        <f>(65.0/B34*100)</f>
        <v/>
      </c>
      <c r="D34" s="19" t="n">
        <v>6285</v>
      </c>
      <c r="E34" s="18" t="n">
        <v>483.11325007</v>
      </c>
      <c r="F34" s="20" t="n">
        <v>2.56310776</v>
      </c>
      <c r="G34" s="18" t="n">
        <v>364.75524162</v>
      </c>
      <c r="H34" s="20" t="n">
        <v>7.60161741</v>
      </c>
      <c r="I34" s="18" t="s">
        <v>481</v>
      </c>
      <c r="J34" s="20" t="s">
        <v>481</v>
      </c>
      <c r="K34" s="18" t="s">
        <v>481</v>
      </c>
      <c r="L34" s="20" t="s">
        <v>481</v>
      </c>
      <c r="M34" s="18" t="s">
        <v>481</v>
      </c>
      <c r="N34" s="20" t="s">
        <v>481</v>
      </c>
      <c r="O34" s="18" t="s">
        <v>481</v>
      </c>
      <c r="P34" s="20" t="s">
        <v>481</v>
      </c>
      <c r="Q34" s="18" t="n">
        <v>318.05537859</v>
      </c>
      <c r="R34" s="20" t="n">
        <v>15.27170138</v>
      </c>
    </row>
    <row r="35" spans="1:18">
      <c r="A35" s="15" t="s">
        <v>510</v>
      </c>
      <c r="B35" s="17" t="n">
        <v>6406</v>
      </c>
      <c r="C35" s="18">
        <f>(36.0/B35*100)</f>
        <v/>
      </c>
      <c r="D35" s="19" t="n">
        <v>6370</v>
      </c>
      <c r="E35" s="18" t="n">
        <v>511.28369321</v>
      </c>
      <c r="F35" s="20" t="n">
        <v>1.28595786</v>
      </c>
      <c r="G35" s="18" t="n">
        <v>459.29191883</v>
      </c>
      <c r="H35" s="20" t="n">
        <v>15.22545112</v>
      </c>
      <c r="I35" s="18" t="s">
        <v>481</v>
      </c>
      <c r="J35" s="20" t="s">
        <v>481</v>
      </c>
      <c r="K35" s="18" t="s">
        <v>481</v>
      </c>
      <c r="L35" s="20" t="s">
        <v>481</v>
      </c>
      <c r="M35" s="18" t="s">
        <v>481</v>
      </c>
      <c r="N35" s="20" t="s">
        <v>481</v>
      </c>
      <c r="O35" s="18" t="s">
        <v>481</v>
      </c>
      <c r="P35" s="20" t="s">
        <v>481</v>
      </c>
      <c r="Q35" s="18" t="n">
        <v>440.76633975</v>
      </c>
      <c r="R35" s="20" t="n">
        <v>15.39556176</v>
      </c>
    </row>
    <row r="36" spans="1:18">
      <c r="A36" s="15" t="s">
        <v>511</v>
      </c>
      <c r="B36" s="17" t="n">
        <v>6736</v>
      </c>
      <c r="C36" s="18">
        <f>(26.0/B36*100)</f>
        <v/>
      </c>
      <c r="D36" s="19" t="n">
        <v>6710</v>
      </c>
      <c r="E36" s="18" t="n">
        <v>488.94430333</v>
      </c>
      <c r="F36" s="20" t="n">
        <v>2.15353813</v>
      </c>
      <c r="G36" s="18" t="n">
        <v>427.50064803</v>
      </c>
      <c r="H36" s="20" t="n">
        <v>6.644304</v>
      </c>
      <c r="I36" s="18" t="s">
        <v>481</v>
      </c>
      <c r="J36" s="20" t="s">
        <v>481</v>
      </c>
      <c r="K36" s="18" t="s">
        <v>481</v>
      </c>
      <c r="L36" s="20" t="s">
        <v>481</v>
      </c>
      <c r="M36" s="18" t="s">
        <v>481</v>
      </c>
      <c r="N36" s="20" t="s">
        <v>481</v>
      </c>
      <c r="O36" s="18" t="s">
        <v>481</v>
      </c>
      <c r="P36" s="20" t="s">
        <v>481</v>
      </c>
      <c r="Q36" s="18" t="n">
        <v>422.31479101</v>
      </c>
      <c r="R36" s="20" t="n">
        <v>17.83028677</v>
      </c>
    </row>
    <row r="37" spans="1:18">
      <c r="A37" s="15" t="s">
        <v>512</v>
      </c>
      <c r="B37" s="17" t="n">
        <v>5458</v>
      </c>
      <c r="C37" s="18">
        <f>(62.0/B37*100)</f>
        <v/>
      </c>
      <c r="D37" s="19" t="n">
        <v>5396</v>
      </c>
      <c r="E37" s="18" t="n">
        <v>496.97162479</v>
      </c>
      <c r="F37" s="20" t="n">
        <v>3.04409805</v>
      </c>
      <c r="G37" s="18" t="n">
        <v>423.77719387</v>
      </c>
      <c r="H37" s="20" t="n">
        <v>10.90531244</v>
      </c>
      <c r="I37" s="18" t="s">
        <v>481</v>
      </c>
      <c r="J37" s="20" t="s">
        <v>481</v>
      </c>
      <c r="K37" s="18" t="s">
        <v>481</v>
      </c>
      <c r="L37" s="20" t="s">
        <v>481</v>
      </c>
      <c r="M37" s="18" t="s">
        <v>481</v>
      </c>
      <c r="N37" s="20" t="s">
        <v>481</v>
      </c>
      <c r="O37" s="18" t="s">
        <v>481</v>
      </c>
      <c r="P37" s="20" t="s">
        <v>481</v>
      </c>
      <c r="Q37" s="18" t="n">
        <v>410.98935976</v>
      </c>
      <c r="R37" s="20" t="n">
        <v>11.89315947</v>
      </c>
    </row>
    <row r="38" spans="1:18">
      <c r="A38" s="15" t="s">
        <v>513</v>
      </c>
      <c r="B38" s="17" t="n">
        <v>5860</v>
      </c>
      <c r="C38" s="18">
        <f>(16.0/B38*100)</f>
        <v/>
      </c>
      <c r="D38" s="19" t="n">
        <v>5844</v>
      </c>
      <c r="E38" s="18" t="n">
        <v>523.0327592800001</v>
      </c>
      <c r="F38" s="20" t="n">
        <v>2.87036076</v>
      </c>
      <c r="G38" s="18" t="n">
        <v>416.24002956</v>
      </c>
      <c r="H38" s="20" t="n">
        <v>15.80059101</v>
      </c>
      <c r="I38" s="18" t="s">
        <v>481</v>
      </c>
      <c r="J38" s="20" t="s">
        <v>481</v>
      </c>
      <c r="K38" s="18" t="s">
        <v>481</v>
      </c>
      <c r="L38" s="20" t="s">
        <v>481</v>
      </c>
      <c r="M38" s="18" t="s">
        <v>481</v>
      </c>
      <c r="N38" s="20" t="s">
        <v>481</v>
      </c>
      <c r="O38" s="18" t="s">
        <v>481</v>
      </c>
      <c r="P38" s="20" t="s">
        <v>481</v>
      </c>
      <c r="Q38" s="18" t="n">
        <v>434.31643372</v>
      </c>
      <c r="R38" s="20" t="n">
        <v>15.89878149</v>
      </c>
    </row>
    <row r="39" spans="1:18">
      <c r="A39" s="15" t="s">
        <v>514</v>
      </c>
      <c r="B39" s="17" t="n">
        <v>5895</v>
      </c>
      <c r="C39" s="18">
        <f>(30.0/B39*100)</f>
        <v/>
      </c>
      <c r="D39" s="19" t="n">
        <v>5865</v>
      </c>
      <c r="E39" s="18" t="n">
        <v>436.62533031</v>
      </c>
      <c r="F39" s="20" t="n">
        <v>4.36481181</v>
      </c>
      <c r="G39" s="18" t="n">
        <v>396.95138145</v>
      </c>
      <c r="H39" s="20" t="n">
        <v>4.62315313</v>
      </c>
      <c r="I39" s="18" t="s">
        <v>481</v>
      </c>
      <c r="J39" s="20" t="s">
        <v>481</v>
      </c>
      <c r="K39" s="18" t="s">
        <v>481</v>
      </c>
      <c r="L39" s="20" t="s">
        <v>481</v>
      </c>
      <c r="M39" s="18" t="s">
        <v>481</v>
      </c>
      <c r="N39" s="20" t="s">
        <v>481</v>
      </c>
      <c r="O39" s="18" t="s">
        <v>481</v>
      </c>
      <c r="P39" s="20" t="s">
        <v>481</v>
      </c>
      <c r="Q39" s="18" t="n">
        <v>343.3864961</v>
      </c>
      <c r="R39" s="20" t="n">
        <v>10.86972608</v>
      </c>
    </row>
    <row r="40" spans="1:18">
      <c r="A40" s="15" t="s">
        <v>515</v>
      </c>
      <c r="B40" s="17" t="n">
        <v>14157</v>
      </c>
      <c r="C40" s="18">
        <f>(264.0/B40*100)</f>
        <v/>
      </c>
      <c r="D40" s="19" t="n">
        <v>13893</v>
      </c>
      <c r="E40" s="18" t="n">
        <v>495.80599163</v>
      </c>
      <c r="F40" s="20" t="n">
        <v>2.47557263</v>
      </c>
      <c r="G40" s="18" t="n">
        <v>420.52832196</v>
      </c>
      <c r="H40" s="20" t="n">
        <v>13.50254875</v>
      </c>
      <c r="I40" s="18" t="s">
        <v>481</v>
      </c>
      <c r="J40" s="20" t="s">
        <v>481</v>
      </c>
      <c r="K40" s="18" t="s">
        <v>481</v>
      </c>
      <c r="L40" s="20" t="s">
        <v>481</v>
      </c>
      <c r="M40" s="18" t="s">
        <v>481</v>
      </c>
      <c r="N40" s="20" t="s">
        <v>481</v>
      </c>
      <c r="O40" s="18" t="s">
        <v>481</v>
      </c>
      <c r="P40" s="20" t="s">
        <v>481</v>
      </c>
      <c r="Q40" s="18" t="n">
        <v>389.22867632</v>
      </c>
      <c r="R40" s="20" t="n">
        <v>11.24227649</v>
      </c>
    </row>
    <row r="41" spans="1:18">
      <c r="A41" s="15" t="s">
        <v>516</v>
      </c>
      <c r="B41" s="17" t="n">
        <v>5712</v>
      </c>
      <c r="C41" s="18">
        <f>(40.0/B41*100)</f>
        <v/>
      </c>
      <c r="D41" s="19" t="n">
        <v>5672</v>
      </c>
      <c r="E41" s="18" t="n">
        <v>475.24807664</v>
      </c>
      <c r="F41" s="20" t="n">
        <v>3.07280582</v>
      </c>
      <c r="G41" s="18" t="n">
        <v>412.7365571</v>
      </c>
      <c r="H41" s="20" t="n">
        <v>5.14138171</v>
      </c>
      <c r="I41" s="18" t="s">
        <v>481</v>
      </c>
      <c r="J41" s="20" t="s">
        <v>481</v>
      </c>
      <c r="K41" s="18" t="s">
        <v>481</v>
      </c>
      <c r="L41" s="20" t="s">
        <v>481</v>
      </c>
      <c r="M41" s="18" t="s">
        <v>481</v>
      </c>
      <c r="N41" s="20" t="s">
        <v>481</v>
      </c>
      <c r="O41" s="18" t="s">
        <v>481</v>
      </c>
      <c r="P41" s="20" t="s">
        <v>481</v>
      </c>
      <c r="Q41" s="18" t="n">
        <v>361.05397477</v>
      </c>
      <c r="R41" s="20" t="n">
        <v>12.36957862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372.11589659</v>
      </c>
      <c r="F45" s="20" t="n">
        <v>4.56364816</v>
      </c>
      <c r="G45" s="18" t="n">
        <v>355.45633376</v>
      </c>
      <c r="H45" s="20" t="n">
        <v>3.04201401</v>
      </c>
      <c r="I45" s="18" t="s">
        <v>481</v>
      </c>
      <c r="J45" s="20" t="s">
        <v>481</v>
      </c>
      <c r="K45" s="18" t="s">
        <v>481</v>
      </c>
      <c r="L45" s="20" t="s">
        <v>481</v>
      </c>
      <c r="M45" s="18" t="s">
        <v>481</v>
      </c>
      <c r="N45" s="20" t="s">
        <v>481</v>
      </c>
      <c r="O45" s="18" t="n">
        <v>342.03509581</v>
      </c>
      <c r="P45" s="20" t="n">
        <v>20.03829529</v>
      </c>
      <c r="Q45" s="18" t="n">
        <v>328.51000342</v>
      </c>
      <c r="R45" s="20" t="n">
        <v>4.52107527</v>
      </c>
    </row>
    <row r="46" spans="1:18">
      <c r="A46" s="15" t="s">
        <v>521</v>
      </c>
      <c r="B46" s="17" t="n">
        <v>23141</v>
      </c>
      <c r="C46" s="18">
        <f>(1129.0/B46*100)</f>
        <v/>
      </c>
      <c r="D46" s="19" t="n">
        <v>22012</v>
      </c>
      <c r="E46" s="18" t="n">
        <v>387.60360651</v>
      </c>
      <c r="F46" s="20" t="n">
        <v>3.04569646</v>
      </c>
      <c r="G46" s="18" t="n">
        <v>343.48237046</v>
      </c>
      <c r="H46" s="20" t="n">
        <v>3.99458629</v>
      </c>
      <c r="I46" s="18" t="s">
        <v>481</v>
      </c>
      <c r="J46" s="20" t="s">
        <v>481</v>
      </c>
      <c r="K46" s="18" t="s">
        <v>481</v>
      </c>
      <c r="L46" s="20" t="s">
        <v>481</v>
      </c>
      <c r="M46" s="18" t="s">
        <v>481</v>
      </c>
      <c r="N46" s="20" t="s">
        <v>481</v>
      </c>
      <c r="O46" s="18" t="s">
        <v>481</v>
      </c>
      <c r="P46" s="20" t="s">
        <v>481</v>
      </c>
      <c r="Q46" s="18" t="n">
        <v>312.34087475</v>
      </c>
      <c r="R46" s="20" t="n">
        <v>5.68684329</v>
      </c>
    </row>
    <row r="47" spans="1:18">
      <c r="A47" s="15" t="s">
        <v>522</v>
      </c>
      <c r="B47" s="17" t="n">
        <v>5928</v>
      </c>
      <c r="C47" s="18">
        <f>(70.0/B47*100)</f>
        <v/>
      </c>
      <c r="D47" s="19" t="n">
        <v>5858</v>
      </c>
      <c r="E47" s="18" t="n">
        <v>447.11408049</v>
      </c>
      <c r="F47" s="20" t="n">
        <v>3.7530029</v>
      </c>
      <c r="G47" s="18" t="n">
        <v>349.08736582</v>
      </c>
      <c r="H47" s="20" t="n">
        <v>10.03914828</v>
      </c>
      <c r="I47" s="18" t="s">
        <v>481</v>
      </c>
      <c r="J47" s="20" t="s">
        <v>481</v>
      </c>
      <c r="K47" s="18" t="s">
        <v>481</v>
      </c>
      <c r="L47" s="20" t="s">
        <v>481</v>
      </c>
      <c r="M47" s="18" t="s">
        <v>481</v>
      </c>
      <c r="N47" s="20" t="s">
        <v>481</v>
      </c>
      <c r="O47" s="18" t="s">
        <v>481</v>
      </c>
      <c r="P47" s="20" t="s">
        <v>481</v>
      </c>
      <c r="Q47" s="18" t="n">
        <v>340.60499703</v>
      </c>
      <c r="R47" s="20" t="n">
        <v>10.74635725</v>
      </c>
    </row>
    <row r="48" spans="1:18">
      <c r="A48" s="15" t="s">
        <v>523</v>
      </c>
      <c r="B48" s="17" t="n">
        <v>9841</v>
      </c>
      <c r="C48" s="18">
        <f>(7.0/B48*100)</f>
        <v/>
      </c>
      <c r="D48" s="19" t="n">
        <v>9834</v>
      </c>
      <c r="E48" s="18" t="n">
        <v>561.24362988</v>
      </c>
      <c r="F48" s="20" t="n">
        <v>4.90293971</v>
      </c>
      <c r="G48" s="18" t="n">
        <v>470.04505822</v>
      </c>
      <c r="H48" s="20" t="n">
        <v>5.22264979</v>
      </c>
      <c r="I48" s="18" t="s">
        <v>481</v>
      </c>
      <c r="J48" s="20" t="s">
        <v>481</v>
      </c>
      <c r="K48" s="18" t="s">
        <v>481</v>
      </c>
      <c r="L48" s="20" t="s">
        <v>481</v>
      </c>
      <c r="M48" s="18" t="s">
        <v>481</v>
      </c>
      <c r="N48" s="20" t="s">
        <v>481</v>
      </c>
      <c r="O48" s="18" t="s">
        <v>481</v>
      </c>
      <c r="P48" s="20" t="s">
        <v>481</v>
      </c>
      <c r="Q48" s="18" t="n">
        <v>457.19507041</v>
      </c>
      <c r="R48" s="20" t="n">
        <v>24.70652689</v>
      </c>
    </row>
    <row r="49" spans="1:18">
      <c r="A49" s="15" t="s">
        <v>524</v>
      </c>
      <c r="B49" s="17" t="n">
        <v>6349</v>
      </c>
      <c r="C49" s="18">
        <f>(56.0/B49*100)</f>
        <v/>
      </c>
      <c r="D49" s="19" t="n">
        <v>6293</v>
      </c>
      <c r="E49" s="18" t="n">
        <v>416.55217613</v>
      </c>
      <c r="F49" s="20" t="n">
        <v>3.16042833</v>
      </c>
      <c r="G49" s="18" t="n">
        <v>388.48727072</v>
      </c>
      <c r="H49" s="20" t="n">
        <v>4.83663018</v>
      </c>
      <c r="I49" s="18" t="s">
        <v>481</v>
      </c>
      <c r="J49" s="20" t="s">
        <v>481</v>
      </c>
      <c r="K49" s="18" t="s">
        <v>481</v>
      </c>
      <c r="L49" s="20" t="s">
        <v>481</v>
      </c>
      <c r="M49" s="18" t="s">
        <v>481</v>
      </c>
      <c r="N49" s="20" t="s">
        <v>481</v>
      </c>
      <c r="O49" s="18" t="n">
        <v>408.37590601</v>
      </c>
      <c r="P49" s="20" t="n">
        <v>35.52320814</v>
      </c>
      <c r="Q49" s="18" t="n">
        <v>355.19819474</v>
      </c>
      <c r="R49" s="20" t="n">
        <v>13.5519014</v>
      </c>
    </row>
    <row r="50" spans="1:18">
      <c r="A50" s="15" t="s">
        <v>525</v>
      </c>
      <c r="B50" s="17" t="n">
        <v>11795</v>
      </c>
      <c r="C50" s="18">
        <f>(218.0/B50*100)</f>
        <v/>
      </c>
      <c r="D50" s="19" t="n">
        <v>11577</v>
      </c>
      <c r="E50" s="18" t="n">
        <v>404.96256613</v>
      </c>
      <c r="F50" s="20" t="n">
        <v>2.44813704</v>
      </c>
      <c r="G50" s="18" t="n">
        <v>367.68566449</v>
      </c>
      <c r="H50" s="20" t="n">
        <v>2.99563659</v>
      </c>
      <c r="I50" s="18" t="s">
        <v>481</v>
      </c>
      <c r="J50" s="20" t="s">
        <v>481</v>
      </c>
      <c r="K50" s="18" t="s">
        <v>481</v>
      </c>
      <c r="L50" s="20" t="s">
        <v>481</v>
      </c>
      <c r="M50" s="18" t="s">
        <v>481</v>
      </c>
      <c r="N50" s="20" t="s">
        <v>481</v>
      </c>
      <c r="O50" s="18" t="s">
        <v>481</v>
      </c>
      <c r="P50" s="20" t="s">
        <v>481</v>
      </c>
      <c r="Q50" s="18" t="n">
        <v>324.17563571</v>
      </c>
      <c r="R50" s="20" t="n">
        <v>10.08919931</v>
      </c>
    </row>
    <row r="51" spans="1:18">
      <c r="A51" s="15" t="s">
        <v>526</v>
      </c>
      <c r="B51" s="17" t="n">
        <v>6866</v>
      </c>
      <c r="C51" s="18">
        <f>(116.0/B51*100)</f>
        <v/>
      </c>
      <c r="D51" s="19" t="n">
        <v>6750</v>
      </c>
      <c r="E51" s="18" t="n">
        <v>410.6938699</v>
      </c>
      <c r="F51" s="20" t="n">
        <v>2.76874353</v>
      </c>
      <c r="G51" s="18" t="n">
        <v>374.47955879</v>
      </c>
      <c r="H51" s="20" t="n">
        <v>2.83863759</v>
      </c>
      <c r="I51" s="18" t="s">
        <v>481</v>
      </c>
      <c r="J51" s="20" t="s">
        <v>481</v>
      </c>
      <c r="K51" s="18" t="s">
        <v>481</v>
      </c>
      <c r="L51" s="20" t="s">
        <v>481</v>
      </c>
      <c r="M51" s="18" t="s">
        <v>481</v>
      </c>
      <c r="N51" s="20" t="s">
        <v>481</v>
      </c>
      <c r="O51" s="18" t="s">
        <v>481</v>
      </c>
      <c r="P51" s="20" t="s">
        <v>481</v>
      </c>
      <c r="Q51" s="18" t="n">
        <v>372.60849433</v>
      </c>
      <c r="R51" s="20" t="n">
        <v>8.957457700000001</v>
      </c>
    </row>
    <row r="52" spans="1:18">
      <c r="A52" s="15" t="s">
        <v>527</v>
      </c>
      <c r="B52" s="17" t="n">
        <v>5809</v>
      </c>
      <c r="C52" s="18">
        <f>(71.0/B52*100)</f>
        <v/>
      </c>
      <c r="D52" s="19" t="n">
        <v>5738</v>
      </c>
      <c r="E52" s="18" t="n">
        <v>465.8249185</v>
      </c>
      <c r="F52" s="20" t="n">
        <v>2.7941698</v>
      </c>
      <c r="G52" s="18" t="n">
        <v>412.17857068</v>
      </c>
      <c r="H52" s="20" t="n">
        <v>12.00150126</v>
      </c>
      <c r="I52" s="18" t="s">
        <v>481</v>
      </c>
      <c r="J52" s="20" t="s">
        <v>481</v>
      </c>
      <c r="K52" s="18" t="s">
        <v>481</v>
      </c>
      <c r="L52" s="20" t="s">
        <v>481</v>
      </c>
      <c r="M52" s="18" t="s">
        <v>481</v>
      </c>
      <c r="N52" s="20" t="s">
        <v>481</v>
      </c>
      <c r="O52" s="18" t="s">
        <v>481</v>
      </c>
      <c r="P52" s="20" t="s">
        <v>481</v>
      </c>
      <c r="Q52" s="18" t="n">
        <v>363.05107167</v>
      </c>
      <c r="R52" s="20" t="n">
        <v>13.7602966</v>
      </c>
    </row>
    <row r="53" spans="1:18">
      <c r="A53" s="15" t="s">
        <v>528</v>
      </c>
      <c r="B53" s="17" t="n">
        <v>5571</v>
      </c>
      <c r="C53" s="18">
        <f>(84.0/B53*100)</f>
        <v/>
      </c>
      <c r="D53" s="19" t="n">
        <v>5487</v>
      </c>
      <c r="E53" s="18" t="n">
        <v>442.17984824</v>
      </c>
      <c r="F53" s="20" t="n">
        <v>1.61860229</v>
      </c>
      <c r="G53" s="18" t="n">
        <v>364.75558483</v>
      </c>
      <c r="H53" s="20" t="n">
        <v>7.70409697</v>
      </c>
      <c r="I53" s="18" t="s">
        <v>481</v>
      </c>
      <c r="J53" s="20" t="s">
        <v>481</v>
      </c>
      <c r="K53" s="18" t="s">
        <v>481</v>
      </c>
      <c r="L53" s="20" t="s">
        <v>481</v>
      </c>
      <c r="M53" s="18" t="s">
        <v>481</v>
      </c>
      <c r="N53" s="20" t="s">
        <v>481</v>
      </c>
      <c r="O53" s="18" t="s">
        <v>481</v>
      </c>
      <c r="P53" s="20" t="s">
        <v>481</v>
      </c>
      <c r="Q53" s="18" t="n">
        <v>349.43657123</v>
      </c>
      <c r="R53" s="20" t="n">
        <v>11.96563692</v>
      </c>
    </row>
    <row r="54" spans="1:18">
      <c r="A54" s="15" t="s">
        <v>529</v>
      </c>
      <c r="B54" s="17" t="n">
        <v>4740</v>
      </c>
      <c r="C54" s="18">
        <f>(38.0/B54*100)</f>
        <v/>
      </c>
      <c r="D54" s="19" t="n">
        <v>4702</v>
      </c>
      <c r="E54" s="18" t="n">
        <v>339.68998352</v>
      </c>
      <c r="F54" s="20" t="n">
        <v>3.20260165</v>
      </c>
      <c r="G54" s="18" t="n">
        <v>313.41006701</v>
      </c>
      <c r="H54" s="20" t="n">
        <v>3.48240906</v>
      </c>
      <c r="I54" s="18" t="s">
        <v>481</v>
      </c>
      <c r="J54" s="20" t="s">
        <v>481</v>
      </c>
      <c r="K54" s="18" t="s">
        <v>481</v>
      </c>
      <c r="L54" s="20" t="s">
        <v>481</v>
      </c>
      <c r="M54" s="18" t="s">
        <v>481</v>
      </c>
      <c r="N54" s="20" t="s">
        <v>481</v>
      </c>
      <c r="O54" s="18" t="s">
        <v>481</v>
      </c>
      <c r="P54" s="20" t="s">
        <v>481</v>
      </c>
      <c r="Q54" s="18" t="n">
        <v>268.21945954</v>
      </c>
      <c r="R54" s="20" t="n">
        <v>4.85376986</v>
      </c>
    </row>
    <row r="55" spans="1:18">
      <c r="A55" s="15" t="s">
        <v>530</v>
      </c>
      <c r="B55" s="17" t="n">
        <v>5316</v>
      </c>
      <c r="C55" s="18">
        <f>(22.0/B55*100)</f>
        <v/>
      </c>
      <c r="D55" s="19" t="n">
        <v>5294</v>
      </c>
      <c r="E55" s="18" t="n">
        <v>412.50057012</v>
      </c>
      <c r="F55" s="20" t="n">
        <v>2.83012688</v>
      </c>
      <c r="G55" s="18" t="n">
        <v>368.09057769</v>
      </c>
      <c r="H55" s="20" t="n">
        <v>5.11716584</v>
      </c>
      <c r="I55" s="18" t="s">
        <v>481</v>
      </c>
      <c r="J55" s="20" t="s">
        <v>481</v>
      </c>
      <c r="K55" s="18" t="s">
        <v>481</v>
      </c>
      <c r="L55" s="20" t="s">
        <v>481</v>
      </c>
      <c r="M55" s="18" t="n">
        <v>402.2497</v>
      </c>
      <c r="N55" s="20" t="n">
        <v>27.58568418</v>
      </c>
      <c r="O55" s="18" t="n">
        <v>324.13832721</v>
      </c>
      <c r="P55" s="20" t="n">
        <v>23.20566792</v>
      </c>
      <c r="Q55" s="18" t="n">
        <v>308.27770184</v>
      </c>
      <c r="R55" s="20" t="n">
        <v>11.44792754</v>
      </c>
    </row>
    <row r="56" spans="1:18">
      <c r="A56" s="15" t="s">
        <v>531</v>
      </c>
      <c r="B56" s="17" t="n">
        <v>5359</v>
      </c>
      <c r="C56" s="18">
        <f>(76.0/B56*100)</f>
        <v/>
      </c>
      <c r="D56" s="19" t="n">
        <v>5283</v>
      </c>
      <c r="E56" s="18" t="n">
        <v>549.9364379</v>
      </c>
      <c r="F56" s="20" t="n">
        <v>2.89937948</v>
      </c>
      <c r="G56" s="18" t="n">
        <v>462.19163085</v>
      </c>
      <c r="H56" s="20" t="n">
        <v>10.58757211</v>
      </c>
      <c r="I56" s="18" t="s">
        <v>481</v>
      </c>
      <c r="J56" s="20" t="s">
        <v>481</v>
      </c>
      <c r="K56" s="18" t="s">
        <v>481</v>
      </c>
      <c r="L56" s="20" t="s">
        <v>481</v>
      </c>
      <c r="M56" s="18" t="s">
        <v>481</v>
      </c>
      <c r="N56" s="20" t="s">
        <v>481</v>
      </c>
      <c r="O56" s="18" t="s">
        <v>481</v>
      </c>
      <c r="P56" s="20" t="s">
        <v>481</v>
      </c>
      <c r="Q56" s="18" t="n">
        <v>520.05660655</v>
      </c>
      <c r="R56" s="20" t="n">
        <v>18.02098074</v>
      </c>
    </row>
    <row r="57" spans="1:18">
      <c r="A57" s="15" t="s">
        <v>532</v>
      </c>
      <c r="B57" s="17" t="n">
        <v>6513</v>
      </c>
      <c r="C57" s="18">
        <f>(0.0/B57*100)</f>
        <v/>
      </c>
      <c r="D57" s="19" t="n">
        <v>6513</v>
      </c>
      <c r="E57" s="18" t="n">
        <v>418.54872045</v>
      </c>
      <c r="F57" s="20" t="n">
        <v>3.96172048</v>
      </c>
      <c r="G57" s="18" t="n">
        <v>371.54801828</v>
      </c>
      <c r="H57" s="20" t="n">
        <v>3.04663682</v>
      </c>
      <c r="I57" s="18" t="s">
        <v>481</v>
      </c>
      <c r="J57" s="20" t="s">
        <v>481</v>
      </c>
      <c r="K57" s="18" t="s">
        <v>481</v>
      </c>
      <c r="L57" s="20" t="s">
        <v>481</v>
      </c>
      <c r="M57" s="18" t="s">
        <v>481</v>
      </c>
      <c r="N57" s="20" t="s">
        <v>481</v>
      </c>
      <c r="O57" s="18" t="n">
        <v>325.6173</v>
      </c>
      <c r="P57" s="20" t="n">
        <v>43.03961183</v>
      </c>
      <c r="Q57" s="18" t="n">
        <v>323.53806787</v>
      </c>
      <c r="R57" s="20" t="n">
        <v>11.3595398</v>
      </c>
    </row>
    <row r="58" spans="1:18">
      <c r="A58" s="15" t="s">
        <v>533</v>
      </c>
      <c r="B58" s="17" t="n">
        <v>7267</v>
      </c>
      <c r="C58" s="18">
        <f>(10.0/B58*100)</f>
        <v/>
      </c>
      <c r="D58" s="19" t="n">
        <v>7257</v>
      </c>
      <c r="E58" s="18" t="n">
        <v>392.8308561</v>
      </c>
      <c r="F58" s="20" t="n">
        <v>2.74179739</v>
      </c>
      <c r="G58" s="18" t="n">
        <v>352.18137461</v>
      </c>
      <c r="H58" s="20" t="n">
        <v>4.49225469</v>
      </c>
      <c r="I58" s="18" t="s">
        <v>481</v>
      </c>
      <c r="J58" s="20" t="s">
        <v>481</v>
      </c>
      <c r="K58" s="18" t="s">
        <v>481</v>
      </c>
      <c r="L58" s="20" t="s">
        <v>481</v>
      </c>
      <c r="M58" s="18" t="s">
        <v>481</v>
      </c>
      <c r="N58" s="20" t="s">
        <v>481</v>
      </c>
      <c r="O58" s="18" t="n">
        <v>252.41024766</v>
      </c>
      <c r="P58" s="20" t="n">
        <v>20.616383</v>
      </c>
      <c r="Q58" s="18" t="n">
        <v>299.94751706</v>
      </c>
      <c r="R58" s="20" t="n">
        <v>12.75093862</v>
      </c>
    </row>
    <row r="59" spans="1:18">
      <c r="A59" s="15" t="s">
        <v>534</v>
      </c>
      <c r="B59" s="17" t="n">
        <v>4826</v>
      </c>
      <c r="C59" s="18">
        <f>(26.0/B59*100)</f>
        <v/>
      </c>
      <c r="D59" s="19" t="n">
        <v>4800</v>
      </c>
      <c r="E59" s="18" t="n">
        <v>368.07828355</v>
      </c>
      <c r="F59" s="20" t="n">
        <v>1.66469557</v>
      </c>
      <c r="G59" s="18" t="n">
        <v>325.12724154</v>
      </c>
      <c r="H59" s="20" t="n">
        <v>5.84458181</v>
      </c>
      <c r="I59" s="18" t="s">
        <v>481</v>
      </c>
      <c r="J59" s="20" t="s">
        <v>481</v>
      </c>
      <c r="K59" s="18" t="s">
        <v>481</v>
      </c>
      <c r="L59" s="20" t="s">
        <v>481</v>
      </c>
      <c r="M59" s="18" t="s">
        <v>481</v>
      </c>
      <c r="N59" s="20" t="s">
        <v>481</v>
      </c>
      <c r="O59" s="18" t="n">
        <v>307.46848638</v>
      </c>
      <c r="P59" s="20" t="n">
        <v>22.2905264</v>
      </c>
      <c r="Q59" s="18" t="n">
        <v>278.41801748</v>
      </c>
      <c r="R59" s="20" t="n">
        <v>7.16103408</v>
      </c>
    </row>
    <row r="60" spans="1:18">
      <c r="A60" s="15" t="s">
        <v>535</v>
      </c>
      <c r="B60" s="17" t="n">
        <v>4546</v>
      </c>
      <c r="C60" s="18">
        <f>(15.0/B60*100)</f>
        <v/>
      </c>
      <c r="D60" s="19" t="n">
        <v>4531</v>
      </c>
      <c r="E60" s="18" t="n">
        <v>409.08847328</v>
      </c>
      <c r="F60" s="20" t="n">
        <v>3.76846791</v>
      </c>
      <c r="G60" s="18" t="n">
        <v>355.62565694</v>
      </c>
      <c r="H60" s="20" t="n">
        <v>5.62202889</v>
      </c>
      <c r="I60" s="18" t="s">
        <v>481</v>
      </c>
      <c r="J60" s="20" t="s">
        <v>481</v>
      </c>
      <c r="K60" s="18" t="s">
        <v>481</v>
      </c>
      <c r="L60" s="20" t="s">
        <v>481</v>
      </c>
      <c r="M60" s="18" t="s">
        <v>481</v>
      </c>
      <c r="N60" s="20" t="s">
        <v>481</v>
      </c>
      <c r="O60" s="18" t="n">
        <v>323.55048632</v>
      </c>
      <c r="P60" s="20" t="n">
        <v>31.77307792</v>
      </c>
      <c r="Q60" s="18" t="n">
        <v>315.87439271</v>
      </c>
      <c r="R60" s="20" t="n">
        <v>13.06889548</v>
      </c>
    </row>
    <row r="61" spans="1:18">
      <c r="A61" s="15" t="s">
        <v>536</v>
      </c>
      <c r="B61" s="17" t="n">
        <v>6525</v>
      </c>
      <c r="C61" s="18">
        <f>(135.0/B61*100)</f>
        <v/>
      </c>
      <c r="D61" s="19" t="n">
        <v>6390</v>
      </c>
      <c r="E61" s="18" t="n">
        <v>481.79419728</v>
      </c>
      <c r="F61" s="20" t="n">
        <v>2.30430851</v>
      </c>
      <c r="G61" s="18" t="n">
        <v>412.62972106</v>
      </c>
      <c r="H61" s="20" t="n">
        <v>7.398891</v>
      </c>
      <c r="I61" s="18" t="s">
        <v>481</v>
      </c>
      <c r="J61" s="20" t="s">
        <v>481</v>
      </c>
      <c r="K61" s="18" t="s">
        <v>481</v>
      </c>
      <c r="L61" s="20" t="s">
        <v>481</v>
      </c>
      <c r="M61" s="18" t="s">
        <v>481</v>
      </c>
      <c r="N61" s="20" t="s">
        <v>481</v>
      </c>
      <c r="O61" s="18" t="s">
        <v>481</v>
      </c>
      <c r="P61" s="20" t="s">
        <v>481</v>
      </c>
      <c r="Q61" s="18" t="n">
        <v>390.29311756</v>
      </c>
      <c r="R61" s="20" t="n">
        <v>14.29566335</v>
      </c>
    </row>
    <row r="62" spans="1:18">
      <c r="A62" s="15" t="s">
        <v>537</v>
      </c>
      <c r="B62" s="17" t="n">
        <v>4476</v>
      </c>
      <c r="C62" s="18">
        <f>(3.0/B62*100)</f>
        <v/>
      </c>
      <c r="D62" s="19" t="n">
        <v>4473</v>
      </c>
      <c r="E62" s="18" t="n">
        <v>545.18347672</v>
      </c>
      <c r="F62" s="20" t="n">
        <v>1.08897266</v>
      </c>
      <c r="G62" s="18" t="n">
        <v>489.74726467</v>
      </c>
      <c r="H62" s="20" t="n">
        <v>11.52806965</v>
      </c>
      <c r="I62" s="18" t="s">
        <v>481</v>
      </c>
      <c r="J62" s="20" t="s">
        <v>481</v>
      </c>
      <c r="K62" s="18" t="s">
        <v>481</v>
      </c>
      <c r="L62" s="20" t="s">
        <v>481</v>
      </c>
      <c r="M62" s="18" t="s">
        <v>481</v>
      </c>
      <c r="N62" s="20" t="s">
        <v>481</v>
      </c>
      <c r="O62" s="18" t="s">
        <v>481</v>
      </c>
      <c r="P62" s="20" t="s">
        <v>481</v>
      </c>
      <c r="Q62" s="18" t="n">
        <v>485.82162612</v>
      </c>
      <c r="R62" s="20" t="n">
        <v>32.68457101</v>
      </c>
    </row>
    <row r="63" spans="1:18">
      <c r="A63" s="15" t="s">
        <v>538</v>
      </c>
      <c r="B63" s="17" t="n">
        <v>5324</v>
      </c>
      <c r="C63" s="18">
        <f>(13.0/B63*100)</f>
        <v/>
      </c>
      <c r="D63" s="19" t="n">
        <v>5311</v>
      </c>
      <c r="E63" s="18" t="n">
        <v>377.74909675</v>
      </c>
      <c r="F63" s="20" t="n">
        <v>1.3130895</v>
      </c>
      <c r="G63" s="18" t="n">
        <v>308.74628003</v>
      </c>
      <c r="H63" s="20" t="n">
        <v>8.46705474</v>
      </c>
      <c r="I63" s="18" t="s">
        <v>481</v>
      </c>
      <c r="J63" s="20" t="s">
        <v>481</v>
      </c>
      <c r="K63" s="18" t="s">
        <v>481</v>
      </c>
      <c r="L63" s="20" t="s">
        <v>481</v>
      </c>
      <c r="M63" s="18" t="s">
        <v>481</v>
      </c>
      <c r="N63" s="20" t="s">
        <v>481</v>
      </c>
      <c r="O63" s="18" t="n">
        <v>288.88207019</v>
      </c>
      <c r="P63" s="20" t="n">
        <v>23.58400457</v>
      </c>
      <c r="Q63" s="18" t="n">
        <v>292.23452109</v>
      </c>
      <c r="R63" s="20" t="n">
        <v>7.96497176</v>
      </c>
    </row>
    <row r="64" spans="1:18">
      <c r="A64" s="15" t="s">
        <v>539</v>
      </c>
      <c r="B64" s="17" t="n">
        <v>3634</v>
      </c>
      <c r="C64" s="18">
        <f>(3.0/B64*100)</f>
        <v/>
      </c>
      <c r="D64" s="19" t="n">
        <v>3631</v>
      </c>
      <c r="E64" s="18" t="n">
        <v>483.83267578</v>
      </c>
      <c r="F64" s="20" t="n">
        <v>1.83383899</v>
      </c>
      <c r="G64" s="18" t="n">
        <v>337.6144087</v>
      </c>
      <c r="H64" s="20" t="n">
        <v>13.89325612</v>
      </c>
      <c r="I64" s="18" t="s">
        <v>481</v>
      </c>
      <c r="J64" s="20" t="s">
        <v>481</v>
      </c>
      <c r="K64" s="18" t="s">
        <v>481</v>
      </c>
      <c r="L64" s="20" t="s">
        <v>481</v>
      </c>
      <c r="M64" s="18" t="s">
        <v>481</v>
      </c>
      <c r="N64" s="20" t="s">
        <v>481</v>
      </c>
      <c r="O64" s="18" t="n">
        <v>390.6832</v>
      </c>
      <c r="P64" s="20" t="n">
        <v>37.79263752</v>
      </c>
      <c r="Q64" s="18" t="n">
        <v>363.01227704</v>
      </c>
      <c r="R64" s="20" t="n">
        <v>21.30244671</v>
      </c>
    </row>
    <row r="65" spans="1:18">
      <c r="A65" s="15" t="s">
        <v>540</v>
      </c>
      <c r="B65" s="17" t="n">
        <v>5325</v>
      </c>
      <c r="C65" s="18">
        <f>(14.0/B65*100)</f>
        <v/>
      </c>
      <c r="D65" s="19" t="n">
        <v>5311</v>
      </c>
      <c r="E65" s="18" t="n">
        <v>430.21986667</v>
      </c>
      <c r="F65" s="20" t="n">
        <v>2.46825357</v>
      </c>
      <c r="G65" s="18" t="n">
        <v>369.58647807</v>
      </c>
      <c r="H65" s="20" t="n">
        <v>6.43520812</v>
      </c>
      <c r="I65" s="18" t="s">
        <v>481</v>
      </c>
      <c r="J65" s="20" t="s">
        <v>481</v>
      </c>
      <c r="K65" s="18" t="s">
        <v>481</v>
      </c>
      <c r="L65" s="20" t="s">
        <v>481</v>
      </c>
      <c r="M65" s="18" t="n">
        <v>388.0925732</v>
      </c>
      <c r="N65" s="20" t="n">
        <v>35.522644</v>
      </c>
      <c r="O65" s="18" t="n">
        <v>247.9957</v>
      </c>
      <c r="P65" s="20" t="n">
        <v>61.81757172</v>
      </c>
      <c r="Q65" s="18" t="n">
        <v>331.65209565</v>
      </c>
      <c r="R65" s="20" t="n">
        <v>10.10590942</v>
      </c>
    </row>
    <row r="66" spans="1:18">
      <c r="A66" s="15" t="s">
        <v>541</v>
      </c>
      <c r="B66" s="17" t="n">
        <v>5665</v>
      </c>
      <c r="C66" s="18">
        <f>(74.0/B66*100)</f>
        <v/>
      </c>
      <c r="D66" s="19" t="n">
        <v>5591</v>
      </c>
      <c r="E66" s="18" t="n">
        <v>422.3329947</v>
      </c>
      <c r="F66" s="20" t="n">
        <v>1.55065738</v>
      </c>
      <c r="G66" s="18" t="n">
        <v>392.32730826</v>
      </c>
      <c r="H66" s="20" t="n">
        <v>5.12198836</v>
      </c>
      <c r="I66" s="18" t="s">
        <v>481</v>
      </c>
      <c r="J66" s="20" t="s">
        <v>481</v>
      </c>
      <c r="K66" s="18" t="s">
        <v>481</v>
      </c>
      <c r="L66" s="20" t="s">
        <v>481</v>
      </c>
      <c r="M66" s="18" t="s">
        <v>481</v>
      </c>
      <c r="N66" s="20" t="s">
        <v>481</v>
      </c>
      <c r="O66" s="18" t="s">
        <v>481</v>
      </c>
      <c r="P66" s="20" t="s">
        <v>481</v>
      </c>
      <c r="Q66" s="18" t="n">
        <v>350.78109729</v>
      </c>
      <c r="R66" s="20" t="n">
        <v>7.86039058</v>
      </c>
    </row>
    <row r="67" spans="1:18">
      <c r="A67" s="15" t="s">
        <v>542</v>
      </c>
      <c r="B67" s="17" t="n">
        <v>6971</v>
      </c>
      <c r="C67" s="18">
        <f>(21.0/B67*100)</f>
        <v/>
      </c>
      <c r="D67" s="19" t="n">
        <v>6950</v>
      </c>
      <c r="E67" s="18" t="n">
        <v>415.27387007</v>
      </c>
      <c r="F67" s="20" t="n">
        <v>3.51233211</v>
      </c>
      <c r="G67" s="18" t="n">
        <v>363.25403577</v>
      </c>
      <c r="H67" s="20" t="n">
        <v>2.68637395</v>
      </c>
      <c r="I67" s="18" t="s">
        <v>481</v>
      </c>
      <c r="J67" s="20" t="s">
        <v>481</v>
      </c>
      <c r="K67" s="18" t="s">
        <v>481</v>
      </c>
      <c r="L67" s="20" t="s">
        <v>481</v>
      </c>
      <c r="M67" s="18" t="s">
        <v>481</v>
      </c>
      <c r="N67" s="20" t="s">
        <v>481</v>
      </c>
      <c r="O67" s="18" t="s">
        <v>481</v>
      </c>
      <c r="P67" s="20" t="s">
        <v>481</v>
      </c>
      <c r="Q67" s="18" t="n">
        <v>290.91168305</v>
      </c>
      <c r="R67" s="20" t="n">
        <v>10.37075276</v>
      </c>
    </row>
    <row r="68" spans="1:18">
      <c r="A68" s="15" t="s">
        <v>543</v>
      </c>
      <c r="B68" s="17" t="n">
        <v>12083</v>
      </c>
      <c r="C68" s="18">
        <f>(27.0/B68*100)</f>
        <v/>
      </c>
      <c r="D68" s="19" t="n">
        <v>12056</v>
      </c>
      <c r="E68" s="18" t="n">
        <v>409.99587247</v>
      </c>
      <c r="F68" s="20" t="n">
        <v>1.39563634</v>
      </c>
      <c r="G68" s="18" t="n">
        <v>332.40226357</v>
      </c>
      <c r="H68" s="20" t="n">
        <v>3.95806066</v>
      </c>
      <c r="I68" s="18" t="s">
        <v>481</v>
      </c>
      <c r="J68" s="20" t="s">
        <v>481</v>
      </c>
      <c r="K68" s="18" t="s">
        <v>481</v>
      </c>
      <c r="L68" s="20" t="s">
        <v>481</v>
      </c>
      <c r="M68" s="18" t="s">
        <v>481</v>
      </c>
      <c r="N68" s="20" t="s">
        <v>481</v>
      </c>
      <c r="O68" s="18" t="s">
        <v>481</v>
      </c>
      <c r="P68" s="20" t="s">
        <v>481</v>
      </c>
      <c r="Q68" s="18" t="n">
        <v>313.09797641</v>
      </c>
      <c r="R68" s="20" t="n">
        <v>5.76875541</v>
      </c>
    </row>
    <row r="69" spans="1:18">
      <c r="A69" s="15" t="s">
        <v>544</v>
      </c>
      <c r="B69" s="17" t="n">
        <v>4876</v>
      </c>
      <c r="C69" s="18">
        <f>(0.0/B69*100)</f>
        <v/>
      </c>
      <c r="D69" s="19" t="n">
        <v>4876</v>
      </c>
      <c r="E69" s="18" t="n">
        <v>450.47574488</v>
      </c>
      <c r="F69" s="20" t="n">
        <v>3.84527171</v>
      </c>
      <c r="G69" s="18" t="n">
        <v>404.55442833</v>
      </c>
      <c r="H69" s="20" t="n">
        <v>6.16354086</v>
      </c>
      <c r="I69" s="18" t="s">
        <v>481</v>
      </c>
      <c r="J69" s="20" t="s">
        <v>481</v>
      </c>
      <c r="K69" s="18" t="s">
        <v>481</v>
      </c>
      <c r="L69" s="20" t="s">
        <v>481</v>
      </c>
      <c r="M69" s="18" t="s">
        <v>481</v>
      </c>
      <c r="N69" s="20" t="s">
        <v>481</v>
      </c>
      <c r="O69" s="18" t="s">
        <v>481</v>
      </c>
      <c r="P69" s="20" t="s">
        <v>481</v>
      </c>
      <c r="Q69" s="18" t="n">
        <v>359.43255656</v>
      </c>
      <c r="R69" s="20" t="n">
        <v>17.08785886</v>
      </c>
    </row>
    <row r="70" spans="1:18">
      <c r="A70" s="15" t="s">
        <v>545</v>
      </c>
      <c r="B70" s="17" t="n">
        <v>6036</v>
      </c>
      <c r="C70" s="18">
        <f>(223.0/B70*100)</f>
        <v/>
      </c>
      <c r="D70" s="19" t="n">
        <v>5813</v>
      </c>
      <c r="E70" s="18" t="n">
        <v>497.2213202</v>
      </c>
      <c r="F70" s="20" t="n">
        <v>3.14219096</v>
      </c>
      <c r="G70" s="18" t="n">
        <v>466.84460174</v>
      </c>
      <c r="H70" s="20" t="n">
        <v>10.82723957</v>
      </c>
      <c r="I70" s="18" t="s">
        <v>481</v>
      </c>
      <c r="J70" s="20" t="s">
        <v>481</v>
      </c>
      <c r="K70" s="18" t="s">
        <v>481</v>
      </c>
      <c r="L70" s="20" t="s">
        <v>481</v>
      </c>
      <c r="M70" s="18" t="s">
        <v>481</v>
      </c>
      <c r="N70" s="20" t="s">
        <v>481</v>
      </c>
      <c r="O70" s="18" t="s">
        <v>481</v>
      </c>
      <c r="P70" s="20" t="s">
        <v>481</v>
      </c>
      <c r="Q70" s="18" t="n">
        <v>434.43277251</v>
      </c>
      <c r="R70" s="20" t="n">
        <v>13.03951499</v>
      </c>
    </row>
    <row r="71" spans="1:18">
      <c r="A71" s="15" t="s">
        <v>546</v>
      </c>
      <c r="B71" s="17" t="n">
        <v>6115</v>
      </c>
      <c r="C71" s="18">
        <f>(17.0/B71*100)</f>
        <v/>
      </c>
      <c r="D71" s="19" t="n">
        <v>6098</v>
      </c>
      <c r="E71" s="18" t="n">
        <v>567.14196885</v>
      </c>
      <c r="F71" s="20" t="n">
        <v>1.41598386</v>
      </c>
      <c r="G71" s="18" t="n">
        <v>462.47411275</v>
      </c>
      <c r="H71" s="20" t="n">
        <v>9.269723470000001</v>
      </c>
      <c r="I71" s="18" t="s">
        <v>481</v>
      </c>
      <c r="J71" s="20" t="s">
        <v>481</v>
      </c>
      <c r="K71" s="18" t="s">
        <v>481</v>
      </c>
      <c r="L71" s="20" t="s">
        <v>481</v>
      </c>
      <c r="M71" s="18" t="s">
        <v>481</v>
      </c>
      <c r="N71" s="20" t="s">
        <v>481</v>
      </c>
      <c r="O71" s="18" t="s">
        <v>481</v>
      </c>
      <c r="P71" s="20" t="s">
        <v>481</v>
      </c>
      <c r="Q71" s="18" t="n">
        <v>510.05113661</v>
      </c>
      <c r="R71" s="20" t="n">
        <v>25.7996994</v>
      </c>
    </row>
    <row r="72" spans="1:18">
      <c r="A72" s="15" t="s">
        <v>547</v>
      </c>
      <c r="B72" s="17" t="n">
        <v>7708</v>
      </c>
      <c r="C72" s="18">
        <f>(5.0/B72*100)</f>
        <v/>
      </c>
      <c r="D72" s="19" t="n">
        <v>7703</v>
      </c>
      <c r="E72" s="18" t="n">
        <v>545.6001376299999</v>
      </c>
      <c r="F72" s="20" t="n">
        <v>2.99085833</v>
      </c>
      <c r="G72" s="18" t="n">
        <v>478.55812226</v>
      </c>
      <c r="H72" s="20" t="n">
        <v>8.254601449999999</v>
      </c>
      <c r="I72" s="18" t="s">
        <v>481</v>
      </c>
      <c r="J72" s="20" t="s">
        <v>481</v>
      </c>
      <c r="K72" s="18" t="s">
        <v>481</v>
      </c>
      <c r="L72" s="20" t="s">
        <v>481</v>
      </c>
      <c r="M72" s="18" t="s">
        <v>481</v>
      </c>
      <c r="N72" s="20" t="s">
        <v>481</v>
      </c>
      <c r="O72" s="18" t="s">
        <v>481</v>
      </c>
      <c r="P72" s="20" t="s">
        <v>481</v>
      </c>
      <c r="Q72" s="18" t="n">
        <v>441.29276991</v>
      </c>
      <c r="R72" s="20" t="n">
        <v>29.44402552</v>
      </c>
    </row>
    <row r="73" spans="1:18">
      <c r="A73" s="15" t="s">
        <v>548</v>
      </c>
      <c r="B73" s="17" t="n">
        <v>8249</v>
      </c>
      <c r="C73" s="18">
        <f>(143.0/B73*100)</f>
        <v/>
      </c>
      <c r="D73" s="19" t="n">
        <v>8106</v>
      </c>
      <c r="E73" s="18" t="n">
        <v>424.3539012</v>
      </c>
      <c r="F73" s="20" t="n">
        <v>3.62255884</v>
      </c>
      <c r="G73" s="18" t="n">
        <v>394.52579671</v>
      </c>
      <c r="H73" s="20" t="n">
        <v>3.57906342</v>
      </c>
      <c r="I73" s="18" t="s">
        <v>481</v>
      </c>
      <c r="J73" s="20" t="s">
        <v>481</v>
      </c>
      <c r="K73" s="18" t="s">
        <v>481</v>
      </c>
      <c r="L73" s="20" t="s">
        <v>481</v>
      </c>
      <c r="M73" s="18" t="s">
        <v>481</v>
      </c>
      <c r="N73" s="20" t="s">
        <v>481</v>
      </c>
      <c r="O73" s="18" t="s">
        <v>481</v>
      </c>
      <c r="P73" s="20" t="s">
        <v>481</v>
      </c>
      <c r="Q73" s="18" t="n">
        <v>375.45888453</v>
      </c>
      <c r="R73" s="20" t="n">
        <v>18.99168308</v>
      </c>
    </row>
    <row r="74" spans="1:18">
      <c r="A74" s="15" t="s">
        <v>549</v>
      </c>
      <c r="B74" s="17" t="n">
        <v>4692</v>
      </c>
      <c r="C74" s="18">
        <f>(82.0/B74*100)</f>
        <v/>
      </c>
      <c r="D74" s="19" t="n">
        <v>4610</v>
      </c>
      <c r="E74" s="18" t="n">
        <v>427.0875532</v>
      </c>
      <c r="F74" s="20" t="n">
        <v>1.73727683</v>
      </c>
      <c r="G74" s="18" t="n">
        <v>372.49267666</v>
      </c>
      <c r="H74" s="20" t="n">
        <v>4.19304803</v>
      </c>
      <c r="I74" s="18" t="s">
        <v>481</v>
      </c>
      <c r="J74" s="20" t="s">
        <v>481</v>
      </c>
      <c r="K74" s="18" t="s">
        <v>481</v>
      </c>
      <c r="L74" s="20" t="s">
        <v>481</v>
      </c>
      <c r="M74" s="18" t="s">
        <v>481</v>
      </c>
      <c r="N74" s="20" t="s">
        <v>481</v>
      </c>
      <c r="O74" s="18" t="n">
        <v>279.73419357</v>
      </c>
      <c r="P74" s="20" t="n">
        <v>39.83071698</v>
      </c>
      <c r="Q74" s="18" t="n">
        <v>334.75191936</v>
      </c>
      <c r="R74" s="20" t="n">
        <v>11.20754177</v>
      </c>
    </row>
    <row r="75" spans="1:18">
      <c r="A75" s="15" t="s">
        <v>550</v>
      </c>
      <c r="B75" s="17" t="n">
        <v>5375</v>
      </c>
      <c r="C75" s="18">
        <f>(196.0/B75*100)</f>
        <v/>
      </c>
      <c r="D75" s="19" t="n">
        <v>5179</v>
      </c>
      <c r="E75" s="18" t="n">
        <v>380.3228718</v>
      </c>
      <c r="F75" s="20" t="n">
        <v>3.38268329</v>
      </c>
      <c r="G75" s="18" t="n">
        <v>341.54804321</v>
      </c>
      <c r="H75" s="20" t="n">
        <v>3.52122732</v>
      </c>
      <c r="I75" s="18" t="s">
        <v>481</v>
      </c>
      <c r="J75" s="20" t="s">
        <v>481</v>
      </c>
      <c r="K75" s="18" t="s">
        <v>481</v>
      </c>
      <c r="L75" s="20" t="s">
        <v>481</v>
      </c>
      <c r="M75" s="18" t="s">
        <v>481</v>
      </c>
      <c r="N75" s="20" t="s">
        <v>481</v>
      </c>
      <c r="O75" s="18" t="s">
        <v>481</v>
      </c>
      <c r="P75" s="20" t="s">
        <v>481</v>
      </c>
      <c r="Q75" s="18" t="n">
        <v>320.60994004</v>
      </c>
      <c r="R75" s="20" t="n">
        <v>9.82573556</v>
      </c>
    </row>
    <row r="76" spans="1:18">
      <c r="A76" s="15" t="s">
        <v>551</v>
      </c>
      <c r="B76" s="17" t="n">
        <v>14167</v>
      </c>
      <c r="C76" s="18">
        <f>(227.0/B76*100)</f>
        <v/>
      </c>
      <c r="D76" s="19" t="n">
        <v>13940</v>
      </c>
      <c r="E76" s="18" t="n">
        <v>433.21878512</v>
      </c>
      <c r="F76" s="20" t="n">
        <v>2.3427814</v>
      </c>
      <c r="G76" s="18" t="n">
        <v>364.52861583</v>
      </c>
      <c r="H76" s="20" t="n">
        <v>5.63844148</v>
      </c>
      <c r="I76" s="18" t="s">
        <v>481</v>
      </c>
      <c r="J76" s="20" t="s">
        <v>481</v>
      </c>
      <c r="K76" s="18" t="s">
        <v>481</v>
      </c>
      <c r="L76" s="20" t="s">
        <v>481</v>
      </c>
      <c r="M76" s="18" t="s">
        <v>481</v>
      </c>
      <c r="N76" s="20" t="s">
        <v>481</v>
      </c>
      <c r="O76" s="18" t="s">
        <v>481</v>
      </c>
      <c r="P76" s="20" t="s">
        <v>481</v>
      </c>
      <c r="Q76" s="18" t="n">
        <v>352.51949015</v>
      </c>
      <c r="R76" s="20" t="n">
        <v>7.82247329</v>
      </c>
    </row>
    <row r="77" spans="1:18">
      <c r="A77" s="15" t="s">
        <v>552</v>
      </c>
      <c r="B77" s="17" t="n">
        <v>6062</v>
      </c>
      <c r="C77" s="18">
        <f>(82.0/B77*100)</f>
        <v/>
      </c>
      <c r="D77" s="19" t="n">
        <v>5980</v>
      </c>
      <c r="E77" s="18" t="n">
        <v>426.40835287</v>
      </c>
      <c r="F77" s="20" t="n">
        <v>2.48840684</v>
      </c>
      <c r="G77" s="18" t="n">
        <v>382.07812978</v>
      </c>
      <c r="H77" s="20" t="n">
        <v>5.56154808</v>
      </c>
      <c r="I77" s="18" t="s">
        <v>481</v>
      </c>
      <c r="J77" s="20" t="s">
        <v>481</v>
      </c>
      <c r="K77" s="18" t="s">
        <v>481</v>
      </c>
      <c r="L77" s="20" t="s">
        <v>481</v>
      </c>
      <c r="M77" s="18" t="s">
        <v>481</v>
      </c>
      <c r="N77" s="20" t="s">
        <v>481</v>
      </c>
      <c r="O77" s="18" t="s">
        <v>481</v>
      </c>
      <c r="P77" s="20" t="s">
        <v>481</v>
      </c>
      <c r="Q77" s="18" t="n">
        <v>320.65950625</v>
      </c>
      <c r="R77" s="20" t="n">
        <v>6.14481768</v>
      </c>
    </row>
    <row r="78" spans="1:18">
      <c r="A78" s="15" t="s">
        <v>553</v>
      </c>
      <c r="B78" s="17" t="n">
        <v>5826</v>
      </c>
      <c r="C78" s="18">
        <f>(0.0/B78*100)</f>
        <v/>
      </c>
      <c r="D78" s="19" t="n">
        <v>5826</v>
      </c>
      <c r="E78" s="18" t="n">
        <v>518.99330556</v>
      </c>
      <c r="F78" s="20" t="n">
        <v>5.53789884</v>
      </c>
      <c r="G78" s="18" t="n">
        <v>474.26479714</v>
      </c>
      <c r="H78" s="20" t="n">
        <v>4.3618542</v>
      </c>
      <c r="I78" s="18" t="s">
        <v>481</v>
      </c>
      <c r="J78" s="20" t="s">
        <v>481</v>
      </c>
      <c r="K78" s="18" t="s">
        <v>481</v>
      </c>
      <c r="L78" s="20" t="s">
        <v>481</v>
      </c>
      <c r="M78" s="18" t="s">
        <v>481</v>
      </c>
      <c r="N78" s="20" t="s">
        <v>481</v>
      </c>
      <c r="O78" s="18" t="n">
        <v>457.6216</v>
      </c>
      <c r="P78" s="20" t="n">
        <v>44.41521054</v>
      </c>
      <c r="Q78" s="18" t="n">
        <v>454.93932244</v>
      </c>
      <c r="R78" s="20" t="n">
        <v>18.43443627</v>
      </c>
    </row>
    <row customHeight="1" ht="25" r="79" spans="1:18">
      <c r="A79" s="15" t="s">
        <v>554</v>
      </c>
      <c r="B79" s="17" t="n">
        <v>1657</v>
      </c>
      <c r="C79" s="18">
        <f>(41.0/B79*100)</f>
        <v/>
      </c>
      <c r="D79" s="19" t="n">
        <v>1616</v>
      </c>
      <c r="E79" s="18" t="n">
        <v>462.34507556</v>
      </c>
      <c r="F79" s="20" t="n">
        <v>7.04451942</v>
      </c>
      <c r="G79" s="18" t="n">
        <v>394.20373725</v>
      </c>
      <c r="H79" s="20" t="n">
        <v>10.70800342</v>
      </c>
      <c r="I79" s="18" t="s">
        <v>481</v>
      </c>
      <c r="J79" s="20" t="s">
        <v>481</v>
      </c>
      <c r="K79" s="18" t="s">
        <v>481</v>
      </c>
      <c r="L79" s="20" t="s">
        <v>481</v>
      </c>
      <c r="M79" s="18" t="s">
        <v>481</v>
      </c>
      <c r="N79" s="20" t="s">
        <v>481</v>
      </c>
      <c r="O79" s="18" t="s">
        <v>481</v>
      </c>
      <c r="P79" s="20" t="s">
        <v>481</v>
      </c>
      <c r="Q79" s="18" t="n">
        <v>325.26344083</v>
      </c>
      <c r="R79" s="20" t="n">
        <v>30.37649537</v>
      </c>
    </row>
    <row r="80" spans="1:18">
      <c r="A80" s="15" t="s">
        <v>555</v>
      </c>
      <c r="B80" s="17" t="n">
        <v>7841</v>
      </c>
      <c r="C80" s="18">
        <f>(0.0/B80*100)</f>
        <v/>
      </c>
      <c r="D80" s="19" t="n">
        <v>7841</v>
      </c>
      <c r="E80" s="18" t="n">
        <v>465.87374137</v>
      </c>
      <c r="F80" s="20" t="n">
        <v>4.5615985</v>
      </c>
      <c r="G80" s="18" t="n">
        <v>432.36390118</v>
      </c>
      <c r="H80" s="20" t="n">
        <v>4.83631346</v>
      </c>
      <c r="I80" s="18" t="s">
        <v>481</v>
      </c>
      <c r="J80" s="20" t="s">
        <v>481</v>
      </c>
      <c r="K80" s="18" t="s">
        <v>481</v>
      </c>
      <c r="L80" s="20" t="s">
        <v>481</v>
      </c>
      <c r="M80" s="18" t="s">
        <v>481</v>
      </c>
      <c r="N80" s="20" t="s">
        <v>481</v>
      </c>
      <c r="O80" s="18" t="s">
        <v>481</v>
      </c>
      <c r="P80" s="20" t="s">
        <v>481</v>
      </c>
      <c r="Q80" s="18" t="n">
        <v>406.07888948</v>
      </c>
      <c r="R80" s="20" t="n">
        <v>34.34051539</v>
      </c>
    </row>
    <row r="81" spans="1:18">
      <c r="A81" s="23" t="s">
        <v>556</v>
      </c>
      <c r="B81" s="17" t="n">
        <v>8861</v>
      </c>
      <c r="C81" s="18">
        <f>(76.0/B81*100)</f>
        <v/>
      </c>
      <c r="D81" s="19" t="n">
        <v>8785</v>
      </c>
      <c r="E81" s="18" t="n">
        <v>462.10736687</v>
      </c>
      <c r="F81" s="20" t="n">
        <v>3.39076918</v>
      </c>
      <c r="G81" s="18" t="n">
        <v>409.00201602</v>
      </c>
      <c r="H81" s="20" t="n">
        <v>3.38629978</v>
      </c>
      <c r="I81" s="18" t="s">
        <v>481</v>
      </c>
      <c r="J81" s="20" t="s">
        <v>481</v>
      </c>
      <c r="K81" s="18" t="s">
        <v>481</v>
      </c>
      <c r="L81" s="20" t="s">
        <v>481</v>
      </c>
      <c r="M81" s="18" t="s">
        <v>481</v>
      </c>
      <c r="N81" s="20" t="s">
        <v>481</v>
      </c>
      <c r="O81" s="18" t="s">
        <v>481</v>
      </c>
      <c r="P81" s="20" t="s">
        <v>481</v>
      </c>
      <c r="Q81" s="18" t="n">
        <v>361.94897914</v>
      </c>
      <c r="R81" s="20" t="n">
        <v>16.45993792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614</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517.51854237</v>
      </c>
      <c r="F7" s="20" t="n">
        <v>2.65148138</v>
      </c>
      <c r="G7" s="18" t="n">
        <v>482.3530358</v>
      </c>
      <c r="H7" s="20" t="n">
        <v>1.81485489</v>
      </c>
      <c r="I7" s="18" t="s">
        <v>481</v>
      </c>
      <c r="J7" s="20" t="s">
        <v>481</v>
      </c>
      <c r="K7" s="18" t="s">
        <v>481</v>
      </c>
      <c r="L7" s="20" t="s">
        <v>481</v>
      </c>
      <c r="M7" s="18" t="s">
        <v>481</v>
      </c>
      <c r="N7" s="20" t="s">
        <v>481</v>
      </c>
      <c r="O7" s="18" t="s">
        <v>481</v>
      </c>
      <c r="P7" s="20" t="s">
        <v>481</v>
      </c>
      <c r="Q7" s="18" t="n">
        <v>422.35470898</v>
      </c>
      <c r="R7" s="20" t="n">
        <v>6.9557156</v>
      </c>
    </row>
    <row r="8" spans="1:18">
      <c r="A8" s="15" t="s">
        <v>483</v>
      </c>
      <c r="B8" s="17" t="n">
        <v>7007</v>
      </c>
      <c r="C8" s="18">
        <f>(20.0/B8*100)</f>
        <v/>
      </c>
      <c r="D8" s="19" t="n">
        <v>6987</v>
      </c>
      <c r="E8" s="18" t="n">
        <v>533.3597655999999</v>
      </c>
      <c r="F8" s="20" t="n">
        <v>3.48423284</v>
      </c>
      <c r="G8" s="18" t="n">
        <v>477.06203415</v>
      </c>
      <c r="H8" s="20" t="n">
        <v>2.82949196</v>
      </c>
      <c r="I8" s="18" t="s">
        <v>481</v>
      </c>
      <c r="J8" s="20" t="s">
        <v>481</v>
      </c>
      <c r="K8" s="18" t="s">
        <v>481</v>
      </c>
      <c r="L8" s="20" t="s">
        <v>481</v>
      </c>
      <c r="M8" s="18" t="s">
        <v>481</v>
      </c>
      <c r="N8" s="20" t="s">
        <v>481</v>
      </c>
      <c r="O8" s="18" t="s">
        <v>481</v>
      </c>
      <c r="P8" s="20" t="s">
        <v>481</v>
      </c>
      <c r="Q8" s="18" t="n">
        <v>410.11264215</v>
      </c>
      <c r="R8" s="20" t="n">
        <v>11.06986119</v>
      </c>
    </row>
    <row r="9" spans="1:18">
      <c r="A9" s="15" t="s">
        <v>484</v>
      </c>
      <c r="B9" s="17" t="n">
        <v>9651</v>
      </c>
      <c r="C9" s="18">
        <f>(77.0/B9*100)</f>
        <v/>
      </c>
      <c r="D9" s="19" t="n">
        <v>9574</v>
      </c>
      <c r="E9" s="18" t="n">
        <v>538.37288227</v>
      </c>
      <c r="F9" s="20" t="n">
        <v>2.81804556</v>
      </c>
      <c r="G9" s="18" t="n">
        <v>493.2127655</v>
      </c>
      <c r="H9" s="20" t="n">
        <v>2.33063631</v>
      </c>
      <c r="I9" s="18" t="s">
        <v>481</v>
      </c>
      <c r="J9" s="20" t="s">
        <v>481</v>
      </c>
      <c r="K9" s="18" t="s">
        <v>481</v>
      </c>
      <c r="L9" s="20" t="s">
        <v>481</v>
      </c>
      <c r="M9" s="18" t="s">
        <v>481</v>
      </c>
      <c r="N9" s="20" t="s">
        <v>481</v>
      </c>
      <c r="O9" s="18" t="s">
        <v>481</v>
      </c>
      <c r="P9" s="20" t="s">
        <v>481</v>
      </c>
      <c r="Q9" s="18" t="n">
        <v>413.91918678</v>
      </c>
      <c r="R9" s="20" t="n">
        <v>7.6697612</v>
      </c>
    </row>
    <row r="10" spans="1:18">
      <c r="A10" s="15" t="s">
        <v>485</v>
      </c>
      <c r="B10" s="17" t="n">
        <v>20058</v>
      </c>
      <c r="C10" s="18">
        <f>(521.0/B10*100)</f>
        <v/>
      </c>
      <c r="D10" s="19" t="n">
        <v>19537</v>
      </c>
      <c r="E10" s="18" t="n">
        <v>533.9712160300001</v>
      </c>
      <c r="F10" s="20" t="n">
        <v>2.90014374</v>
      </c>
      <c r="G10" s="18" t="n">
        <v>505.84804422</v>
      </c>
      <c r="H10" s="20" t="n">
        <v>2.36223364</v>
      </c>
      <c r="I10" s="18" t="s">
        <v>481</v>
      </c>
      <c r="J10" s="20" t="s">
        <v>481</v>
      </c>
      <c r="K10" s="18" t="s">
        <v>481</v>
      </c>
      <c r="L10" s="20" t="s">
        <v>481</v>
      </c>
      <c r="M10" s="18" t="s">
        <v>481</v>
      </c>
      <c r="N10" s="20" t="s">
        <v>481</v>
      </c>
      <c r="O10" s="18" t="s">
        <v>481</v>
      </c>
      <c r="P10" s="20" t="s">
        <v>481</v>
      </c>
      <c r="Q10" s="18" t="n">
        <v>447.43084832</v>
      </c>
      <c r="R10" s="20" t="n">
        <v>9.18649972</v>
      </c>
    </row>
    <row r="11" spans="1:18">
      <c r="A11" s="15" t="s">
        <v>486</v>
      </c>
      <c r="B11" s="17" t="n">
        <v>7053</v>
      </c>
      <c r="C11" s="18">
        <f>(45.0/B11*100)</f>
        <v/>
      </c>
      <c r="D11" s="19" t="n">
        <v>7008</v>
      </c>
      <c r="E11" s="18" t="n">
        <v>452.17127423</v>
      </c>
      <c r="F11" s="20" t="n">
        <v>2.96336613</v>
      </c>
      <c r="G11" s="18" t="n">
        <v>405.20240295</v>
      </c>
      <c r="H11" s="20" t="n">
        <v>2.71058987</v>
      </c>
      <c r="I11" s="18" t="s">
        <v>481</v>
      </c>
      <c r="J11" s="20" t="s">
        <v>481</v>
      </c>
      <c r="K11" s="18" t="s">
        <v>481</v>
      </c>
      <c r="L11" s="20" t="s">
        <v>481</v>
      </c>
      <c r="M11" s="18" t="s">
        <v>481</v>
      </c>
      <c r="N11" s="20" t="s">
        <v>481</v>
      </c>
      <c r="O11" s="18" t="s">
        <v>481</v>
      </c>
      <c r="P11" s="20" t="s">
        <v>481</v>
      </c>
      <c r="Q11" s="18" t="n">
        <v>362.66788625</v>
      </c>
      <c r="R11" s="20" t="n">
        <v>12.86147121</v>
      </c>
    </row>
    <row r="12" spans="1:18">
      <c r="A12" s="15" t="s">
        <v>487</v>
      </c>
      <c r="B12" s="17" t="n">
        <v>6894</v>
      </c>
      <c r="C12" s="18">
        <f>(56.0/B12*100)</f>
        <v/>
      </c>
      <c r="D12" s="19" t="n">
        <v>6838</v>
      </c>
      <c r="E12" s="18" t="n">
        <v>514.80481266</v>
      </c>
      <c r="F12" s="20" t="n">
        <v>2.1378134</v>
      </c>
      <c r="G12" s="18" t="n">
        <v>464.4993647</v>
      </c>
      <c r="H12" s="20" t="n">
        <v>3.26383443</v>
      </c>
      <c r="I12" s="18" t="s">
        <v>481</v>
      </c>
      <c r="J12" s="20" t="s">
        <v>481</v>
      </c>
      <c r="K12" s="18" t="s">
        <v>481</v>
      </c>
      <c r="L12" s="20" t="s">
        <v>481</v>
      </c>
      <c r="M12" s="18" t="s">
        <v>481</v>
      </c>
      <c r="N12" s="20" t="s">
        <v>481</v>
      </c>
      <c r="O12" s="18" t="s">
        <v>481</v>
      </c>
      <c r="P12" s="20" t="s">
        <v>481</v>
      </c>
      <c r="Q12" s="18" t="n">
        <v>376.44037836</v>
      </c>
      <c r="R12" s="20" t="n">
        <v>7.16390433</v>
      </c>
    </row>
    <row r="13" spans="1:18">
      <c r="A13" s="15" t="s">
        <v>488</v>
      </c>
      <c r="B13" s="17" t="n">
        <v>7161</v>
      </c>
      <c r="C13" s="18">
        <f>(98.0/B13*100)</f>
        <v/>
      </c>
      <c r="D13" s="19" t="n">
        <v>7063</v>
      </c>
      <c r="E13" s="18" t="n">
        <v>531.06416803</v>
      </c>
      <c r="F13" s="20" t="n">
        <v>2.42333303</v>
      </c>
      <c r="G13" s="18" t="n">
        <v>494.12022932</v>
      </c>
      <c r="H13" s="20" t="n">
        <v>2.39530501</v>
      </c>
      <c r="I13" s="18" t="s">
        <v>481</v>
      </c>
      <c r="J13" s="20" t="s">
        <v>481</v>
      </c>
      <c r="K13" s="18" t="s">
        <v>481</v>
      </c>
      <c r="L13" s="20" t="s">
        <v>481</v>
      </c>
      <c r="M13" s="18" t="s">
        <v>481</v>
      </c>
      <c r="N13" s="20" t="s">
        <v>481</v>
      </c>
      <c r="O13" s="18" t="s">
        <v>481</v>
      </c>
      <c r="P13" s="20" t="s">
        <v>481</v>
      </c>
      <c r="Q13" s="18" t="n">
        <v>419.40730598</v>
      </c>
      <c r="R13" s="20" t="n">
        <v>11.84179373</v>
      </c>
    </row>
    <row r="14" spans="1:18">
      <c r="A14" s="15" t="s">
        <v>489</v>
      </c>
      <c r="B14" s="17" t="n">
        <v>5587</v>
      </c>
      <c r="C14" s="18">
        <f>(74.0/B14*100)</f>
        <v/>
      </c>
      <c r="D14" s="19" t="n">
        <v>5513</v>
      </c>
      <c r="E14" s="18" t="n">
        <v>532.26745549</v>
      </c>
      <c r="F14" s="20" t="n">
        <v>2.37612421</v>
      </c>
      <c r="G14" s="18" t="n">
        <v>489.39040892</v>
      </c>
      <c r="H14" s="20" t="n">
        <v>2.82776495</v>
      </c>
      <c r="I14" s="18" t="s">
        <v>481</v>
      </c>
      <c r="J14" s="20" t="s">
        <v>481</v>
      </c>
      <c r="K14" s="18" t="s">
        <v>481</v>
      </c>
      <c r="L14" s="20" t="s">
        <v>481</v>
      </c>
      <c r="M14" s="18" t="s">
        <v>481</v>
      </c>
      <c r="N14" s="20" t="s">
        <v>481</v>
      </c>
      <c r="O14" s="18" t="s">
        <v>481</v>
      </c>
      <c r="P14" s="20" t="s">
        <v>481</v>
      </c>
      <c r="Q14" s="18" t="n">
        <v>449.16906369</v>
      </c>
      <c r="R14" s="20" t="n">
        <v>19.14532425</v>
      </c>
    </row>
    <row r="15" spans="1:18">
      <c r="A15" s="15" t="s">
        <v>490</v>
      </c>
      <c r="B15" s="17" t="n">
        <v>5882</v>
      </c>
      <c r="C15" s="18">
        <f>(53.0/B15*100)</f>
        <v/>
      </c>
      <c r="D15" s="19" t="n">
        <v>5829</v>
      </c>
      <c r="E15" s="18" t="n">
        <v>534.13798945</v>
      </c>
      <c r="F15" s="20" t="n">
        <v>2.42531981</v>
      </c>
      <c r="G15" s="18" t="n">
        <v>489.85405904</v>
      </c>
      <c r="H15" s="20" t="n">
        <v>2.82725578</v>
      </c>
      <c r="I15" s="18" t="s">
        <v>481</v>
      </c>
      <c r="J15" s="20" t="s">
        <v>481</v>
      </c>
      <c r="K15" s="18" t="s">
        <v>481</v>
      </c>
      <c r="L15" s="20" t="s">
        <v>481</v>
      </c>
      <c r="M15" s="18" t="s">
        <v>481</v>
      </c>
      <c r="N15" s="20" t="s">
        <v>481</v>
      </c>
      <c r="O15" s="18" t="s">
        <v>481</v>
      </c>
      <c r="P15" s="20" t="s">
        <v>481</v>
      </c>
      <c r="Q15" s="18" t="n">
        <v>438.67618718</v>
      </c>
      <c r="R15" s="20" t="n">
        <v>12.21256639</v>
      </c>
    </row>
    <row r="16" spans="1:18">
      <c r="A16" s="15" t="s">
        <v>491</v>
      </c>
      <c r="B16" s="17" t="n">
        <v>6108</v>
      </c>
      <c r="C16" s="18">
        <f>(98.0/B16*100)</f>
        <v/>
      </c>
      <c r="D16" s="19" t="n">
        <v>6010</v>
      </c>
      <c r="E16" s="18" t="n">
        <v>521.45269665</v>
      </c>
      <c r="F16" s="20" t="n">
        <v>2.37077281</v>
      </c>
      <c r="G16" s="18" t="n">
        <v>448.48344894</v>
      </c>
      <c r="H16" s="20" t="n">
        <v>3.28495604</v>
      </c>
      <c r="I16" s="18" t="s">
        <v>481</v>
      </c>
      <c r="J16" s="20" t="s">
        <v>481</v>
      </c>
      <c r="K16" s="18" t="s">
        <v>481</v>
      </c>
      <c r="L16" s="20" t="s">
        <v>481</v>
      </c>
      <c r="M16" s="18" t="s">
        <v>481</v>
      </c>
      <c r="N16" s="20" t="s">
        <v>481</v>
      </c>
      <c r="O16" s="18" t="s">
        <v>481</v>
      </c>
      <c r="P16" s="20" t="s">
        <v>481</v>
      </c>
      <c r="Q16" s="18" t="n">
        <v>388.92711682</v>
      </c>
      <c r="R16" s="20" t="n">
        <v>11.0025858</v>
      </c>
    </row>
    <row r="17" spans="1:18">
      <c r="A17" s="15" t="s">
        <v>492</v>
      </c>
      <c r="B17" s="17" t="n">
        <v>6504</v>
      </c>
      <c r="C17" s="18">
        <f>(658.0/B17*100)</f>
        <v/>
      </c>
      <c r="D17" s="19" t="n">
        <v>5846</v>
      </c>
      <c r="E17" s="18" t="n">
        <v>541.63717497</v>
      </c>
      <c r="F17" s="20" t="n">
        <v>3.42073159</v>
      </c>
      <c r="G17" s="18" t="n">
        <v>492.28126425</v>
      </c>
      <c r="H17" s="20" t="n">
        <v>2.90845866</v>
      </c>
      <c r="I17" s="18" t="s">
        <v>481</v>
      </c>
      <c r="J17" s="20" t="s">
        <v>481</v>
      </c>
      <c r="K17" s="18" t="s">
        <v>481</v>
      </c>
      <c r="L17" s="20" t="s">
        <v>481</v>
      </c>
      <c r="M17" s="18" t="s">
        <v>481</v>
      </c>
      <c r="N17" s="20" t="s">
        <v>481</v>
      </c>
      <c r="O17" s="18" t="s">
        <v>481</v>
      </c>
      <c r="P17" s="20" t="s">
        <v>481</v>
      </c>
      <c r="Q17" s="18" t="n">
        <v>444.13067305</v>
      </c>
      <c r="R17" s="20" t="n">
        <v>8.50012029</v>
      </c>
    </row>
    <row r="18" spans="1:18">
      <c r="A18" s="15" t="s">
        <v>493</v>
      </c>
      <c r="B18" s="17" t="n">
        <v>5532</v>
      </c>
      <c r="C18" s="18">
        <f>(28.0/B18*100)</f>
        <v/>
      </c>
      <c r="D18" s="19" t="n">
        <v>5504</v>
      </c>
      <c r="E18" s="18" t="n">
        <v>473.96660833</v>
      </c>
      <c r="F18" s="20" t="n">
        <v>3.53435664</v>
      </c>
      <c r="G18" s="18" t="n">
        <v>434.57570226</v>
      </c>
      <c r="H18" s="20" t="n">
        <v>4.40227908</v>
      </c>
      <c r="I18" s="18" t="s">
        <v>481</v>
      </c>
      <c r="J18" s="20" t="s">
        <v>481</v>
      </c>
      <c r="K18" s="18" t="s">
        <v>481</v>
      </c>
      <c r="L18" s="20" t="s">
        <v>481</v>
      </c>
      <c r="M18" s="18" t="s">
        <v>481</v>
      </c>
      <c r="N18" s="20" t="s">
        <v>481</v>
      </c>
      <c r="O18" s="18" t="s">
        <v>481</v>
      </c>
      <c r="P18" s="20" t="s">
        <v>481</v>
      </c>
      <c r="Q18" s="18" t="n">
        <v>383.37171659</v>
      </c>
      <c r="R18" s="20" t="n">
        <v>9.092290419999999</v>
      </c>
    </row>
    <row r="19" spans="1:18">
      <c r="A19" s="15" t="s">
        <v>494</v>
      </c>
      <c r="B19" s="17" t="n">
        <v>5658</v>
      </c>
      <c r="C19" s="18">
        <f>(61.0/B19*100)</f>
        <v/>
      </c>
      <c r="D19" s="19" t="n">
        <v>5597</v>
      </c>
      <c r="E19" s="18" t="n">
        <v>506.84763834</v>
      </c>
      <c r="F19" s="20" t="n">
        <v>2.72077751</v>
      </c>
      <c r="G19" s="18" t="n">
        <v>430.5814085</v>
      </c>
      <c r="H19" s="20" t="n">
        <v>3.32855373</v>
      </c>
      <c r="I19" s="18" t="s">
        <v>481</v>
      </c>
      <c r="J19" s="20" t="s">
        <v>481</v>
      </c>
      <c r="K19" s="18" t="s">
        <v>481</v>
      </c>
      <c r="L19" s="20" t="s">
        <v>481</v>
      </c>
      <c r="M19" s="18" t="s">
        <v>481</v>
      </c>
      <c r="N19" s="20" t="s">
        <v>481</v>
      </c>
      <c r="O19" s="18" t="s">
        <v>481</v>
      </c>
      <c r="P19" s="20" t="s">
        <v>481</v>
      </c>
      <c r="Q19" s="18" t="n">
        <v>382.51615581</v>
      </c>
      <c r="R19" s="20" t="n">
        <v>8.74879462</v>
      </c>
    </row>
    <row r="20" spans="1:18">
      <c r="A20" s="15" t="s">
        <v>495</v>
      </c>
      <c r="B20" s="17" t="n">
        <v>3371</v>
      </c>
      <c r="C20" s="18">
        <f>(75.0/B20*100)</f>
        <v/>
      </c>
      <c r="D20" s="19" t="n">
        <v>3296</v>
      </c>
      <c r="E20" s="18" t="n">
        <v>501.47389646</v>
      </c>
      <c r="F20" s="20" t="n">
        <v>2.47102687</v>
      </c>
      <c r="G20" s="18" t="n">
        <v>459.12017891</v>
      </c>
      <c r="H20" s="20" t="n">
        <v>3.35965106</v>
      </c>
      <c r="I20" s="18" t="s">
        <v>481</v>
      </c>
      <c r="J20" s="20" t="s">
        <v>481</v>
      </c>
      <c r="K20" s="18" t="s">
        <v>481</v>
      </c>
      <c r="L20" s="20" t="s">
        <v>481</v>
      </c>
      <c r="M20" s="18" t="s">
        <v>481</v>
      </c>
      <c r="N20" s="20" t="s">
        <v>481</v>
      </c>
      <c r="O20" s="18" t="s">
        <v>481</v>
      </c>
      <c r="P20" s="20" t="s">
        <v>481</v>
      </c>
      <c r="Q20" s="18" t="n">
        <v>425.01793268</v>
      </c>
      <c r="R20" s="20" t="n">
        <v>16.10147882</v>
      </c>
    </row>
    <row r="21" spans="1:18">
      <c r="A21" s="15" t="s">
        <v>496</v>
      </c>
      <c r="B21" s="17" t="n">
        <v>5741</v>
      </c>
      <c r="C21" s="18">
        <f>(44.0/B21*100)</f>
        <v/>
      </c>
      <c r="D21" s="19" t="n">
        <v>5697</v>
      </c>
      <c r="E21" s="18" t="n">
        <v>530.84549226</v>
      </c>
      <c r="F21" s="20" t="n">
        <v>2.27249009</v>
      </c>
      <c r="G21" s="18" t="n">
        <v>490.94792452</v>
      </c>
      <c r="H21" s="20" t="n">
        <v>2.24313632</v>
      </c>
      <c r="I21" s="18" t="s">
        <v>481</v>
      </c>
      <c r="J21" s="20" t="s">
        <v>481</v>
      </c>
      <c r="K21" s="18" t="s">
        <v>481</v>
      </c>
      <c r="L21" s="20" t="s">
        <v>481</v>
      </c>
      <c r="M21" s="18" t="s">
        <v>481</v>
      </c>
      <c r="N21" s="20" t="s">
        <v>481</v>
      </c>
      <c r="O21" s="18" t="s">
        <v>481</v>
      </c>
      <c r="P21" s="20" t="s">
        <v>481</v>
      </c>
      <c r="Q21" s="18" t="n">
        <v>445.56840913</v>
      </c>
      <c r="R21" s="20" t="n">
        <v>7.06048485</v>
      </c>
    </row>
    <row r="22" spans="1:18">
      <c r="A22" s="15" t="s">
        <v>497</v>
      </c>
      <c r="B22" s="17" t="n">
        <v>6598</v>
      </c>
      <c r="C22" s="18">
        <f>(32.0/B22*100)</f>
        <v/>
      </c>
      <c r="D22" s="19" t="n">
        <v>6566</v>
      </c>
      <c r="E22" s="18" t="n">
        <v>478.66599924</v>
      </c>
      <c r="F22" s="20" t="n">
        <v>4.62295157</v>
      </c>
      <c r="G22" s="18" t="n">
        <v>466.29018129</v>
      </c>
      <c r="H22" s="20" t="n">
        <v>3.91458405</v>
      </c>
      <c r="I22" s="18" t="s">
        <v>481</v>
      </c>
      <c r="J22" s="20" t="s">
        <v>481</v>
      </c>
      <c r="K22" s="18" t="s">
        <v>481</v>
      </c>
      <c r="L22" s="20" t="s">
        <v>481</v>
      </c>
      <c r="M22" s="18" t="s">
        <v>481</v>
      </c>
      <c r="N22" s="20" t="s">
        <v>481</v>
      </c>
      <c r="O22" s="18" t="n">
        <v>507.80980785</v>
      </c>
      <c r="P22" s="20" t="n">
        <v>31.69796674</v>
      </c>
      <c r="Q22" s="18" t="n">
        <v>412.74343751</v>
      </c>
      <c r="R22" s="20" t="n">
        <v>8.8797909</v>
      </c>
    </row>
    <row r="23" spans="1:18">
      <c r="A23" s="15" t="s">
        <v>498</v>
      </c>
      <c r="B23" s="17" t="n">
        <v>11583</v>
      </c>
      <c r="C23" s="18">
        <f>(210.0/B23*100)</f>
        <v/>
      </c>
      <c r="D23" s="19" t="n">
        <v>11373</v>
      </c>
      <c r="E23" s="18" t="n">
        <v>507.89852804</v>
      </c>
      <c r="F23" s="20" t="n">
        <v>3.09223984</v>
      </c>
      <c r="G23" s="18" t="n">
        <v>462.03599519</v>
      </c>
      <c r="H23" s="20" t="n">
        <v>3.46987488</v>
      </c>
      <c r="I23" s="18" t="s">
        <v>481</v>
      </c>
      <c r="J23" s="20" t="s">
        <v>481</v>
      </c>
      <c r="K23" s="18" t="s">
        <v>481</v>
      </c>
      <c r="L23" s="20" t="s">
        <v>481</v>
      </c>
      <c r="M23" s="18" t="s">
        <v>481</v>
      </c>
      <c r="N23" s="20" t="s">
        <v>481</v>
      </c>
      <c r="O23" s="18" t="s">
        <v>481</v>
      </c>
      <c r="P23" s="20" t="s">
        <v>481</v>
      </c>
      <c r="Q23" s="18" t="n">
        <v>382.69233751</v>
      </c>
      <c r="R23" s="20" t="n">
        <v>21.01972248</v>
      </c>
    </row>
    <row r="24" spans="1:18">
      <c r="A24" s="15" t="s">
        <v>499</v>
      </c>
      <c r="B24" s="17" t="n">
        <v>6647</v>
      </c>
      <c r="C24" s="18">
        <f>(7.0/B24*100)</f>
        <v/>
      </c>
      <c r="D24" s="19" t="n">
        <v>6640</v>
      </c>
      <c r="E24" s="18" t="n">
        <v>561.0972675</v>
      </c>
      <c r="F24" s="20" t="n">
        <v>3.21294</v>
      </c>
      <c r="G24" s="18" t="n">
        <v>509.7560267</v>
      </c>
      <c r="H24" s="20" t="n">
        <v>3.06550598</v>
      </c>
      <c r="I24" s="18" t="s">
        <v>481</v>
      </c>
      <c r="J24" s="20" t="s">
        <v>481</v>
      </c>
      <c r="K24" s="18" t="s">
        <v>481</v>
      </c>
      <c r="L24" s="20" t="s">
        <v>481</v>
      </c>
      <c r="M24" s="18" t="s">
        <v>481</v>
      </c>
      <c r="N24" s="20" t="s">
        <v>481</v>
      </c>
      <c r="O24" s="18" t="s">
        <v>481</v>
      </c>
      <c r="P24" s="20" t="s">
        <v>481</v>
      </c>
      <c r="Q24" s="18" t="n">
        <v>465.73672744</v>
      </c>
      <c r="R24" s="20" t="n">
        <v>12.92691977</v>
      </c>
    </row>
    <row r="25" spans="1:18">
      <c r="A25" s="15" t="s">
        <v>500</v>
      </c>
      <c r="B25" s="17" t="n">
        <v>5581</v>
      </c>
      <c r="C25" s="18">
        <f>(24.0/B25*100)</f>
        <v/>
      </c>
      <c r="D25" s="19" t="n">
        <v>5557</v>
      </c>
      <c r="E25" s="18" t="n">
        <v>536.93394804</v>
      </c>
      <c r="F25" s="20" t="n">
        <v>3.74392724</v>
      </c>
      <c r="G25" s="18" t="n">
        <v>478.85054875</v>
      </c>
      <c r="H25" s="20" t="n">
        <v>4.74502767</v>
      </c>
      <c r="I25" s="18" t="s">
        <v>481</v>
      </c>
      <c r="J25" s="20" t="s">
        <v>481</v>
      </c>
      <c r="K25" s="18" t="s">
        <v>481</v>
      </c>
      <c r="L25" s="20" t="s">
        <v>481</v>
      </c>
      <c r="M25" s="18" t="s">
        <v>481</v>
      </c>
      <c r="N25" s="20" t="s">
        <v>481</v>
      </c>
      <c r="O25" s="18" t="s">
        <v>481</v>
      </c>
      <c r="P25" s="20" t="s">
        <v>481</v>
      </c>
      <c r="Q25" s="18" t="n">
        <v>452.11791845</v>
      </c>
      <c r="R25" s="20" t="n">
        <v>19.32846229</v>
      </c>
    </row>
    <row r="26" spans="1:18">
      <c r="A26" s="15" t="s">
        <v>501</v>
      </c>
      <c r="B26" s="17" t="n">
        <v>4869</v>
      </c>
      <c r="C26" s="18">
        <f>(32.0/B26*100)</f>
        <v/>
      </c>
      <c r="D26" s="19" t="n">
        <v>4837</v>
      </c>
      <c r="E26" s="18" t="n">
        <v>496.40273567</v>
      </c>
      <c r="F26" s="20" t="n">
        <v>1.84116007</v>
      </c>
      <c r="G26" s="18" t="n">
        <v>452.54139685</v>
      </c>
      <c r="H26" s="20" t="n">
        <v>3.23223701</v>
      </c>
      <c r="I26" s="18" t="s">
        <v>481</v>
      </c>
      <c r="J26" s="20" t="s">
        <v>481</v>
      </c>
      <c r="K26" s="18" t="s">
        <v>481</v>
      </c>
      <c r="L26" s="20" t="s">
        <v>481</v>
      </c>
      <c r="M26" s="18" t="s">
        <v>481</v>
      </c>
      <c r="N26" s="20" t="s">
        <v>481</v>
      </c>
      <c r="O26" s="18" t="s">
        <v>481</v>
      </c>
      <c r="P26" s="20" t="s">
        <v>481</v>
      </c>
      <c r="Q26" s="18" t="n">
        <v>407.84122031</v>
      </c>
      <c r="R26" s="20" t="n">
        <v>16.25555172</v>
      </c>
    </row>
    <row r="27" spans="1:18">
      <c r="A27" s="15" t="s">
        <v>502</v>
      </c>
      <c r="B27" s="17" t="n">
        <v>5299</v>
      </c>
      <c r="C27" s="18">
        <f>(17.0/B27*100)</f>
        <v/>
      </c>
      <c r="D27" s="19" t="n">
        <v>5282</v>
      </c>
      <c r="E27" s="18" t="n">
        <v>520.9526027000001</v>
      </c>
      <c r="F27" s="20" t="n">
        <v>1.93601227</v>
      </c>
      <c r="G27" s="18" t="n">
        <v>460.73075505</v>
      </c>
      <c r="H27" s="20" t="n">
        <v>2.0318276</v>
      </c>
      <c r="I27" s="18" t="s">
        <v>481</v>
      </c>
      <c r="J27" s="20" t="s">
        <v>481</v>
      </c>
      <c r="K27" s="18" t="s">
        <v>481</v>
      </c>
      <c r="L27" s="20" t="s">
        <v>481</v>
      </c>
      <c r="M27" s="18" t="s">
        <v>481</v>
      </c>
      <c r="N27" s="20" t="s">
        <v>481</v>
      </c>
      <c r="O27" s="18" t="s">
        <v>481</v>
      </c>
      <c r="P27" s="20" t="s">
        <v>481</v>
      </c>
      <c r="Q27" s="18" t="n">
        <v>407.25268142</v>
      </c>
      <c r="R27" s="20" t="n">
        <v>8.566453810000001</v>
      </c>
    </row>
    <row r="28" spans="1:18">
      <c r="A28" s="15" t="s">
        <v>503</v>
      </c>
      <c r="B28" s="17" t="n">
        <v>7568</v>
      </c>
      <c r="C28" s="18">
        <f>(51.0/B28*100)</f>
        <v/>
      </c>
      <c r="D28" s="19" t="n">
        <v>7517</v>
      </c>
      <c r="E28" s="18" t="n">
        <v>422.93066258</v>
      </c>
      <c r="F28" s="20" t="n">
        <v>2.87960556</v>
      </c>
      <c r="G28" s="18" t="n">
        <v>397.99098719</v>
      </c>
      <c r="H28" s="20" t="n">
        <v>2.63946442</v>
      </c>
      <c r="I28" s="18" t="s">
        <v>481</v>
      </c>
      <c r="J28" s="20" t="s">
        <v>481</v>
      </c>
      <c r="K28" s="18" t="s">
        <v>481</v>
      </c>
      <c r="L28" s="20" t="s">
        <v>481</v>
      </c>
      <c r="M28" s="18" t="s">
        <v>481</v>
      </c>
      <c r="N28" s="20" t="s">
        <v>481</v>
      </c>
      <c r="O28" s="18" t="s">
        <v>481</v>
      </c>
      <c r="P28" s="20" t="s">
        <v>481</v>
      </c>
      <c r="Q28" s="18" t="n">
        <v>325.9806919</v>
      </c>
      <c r="R28" s="20" t="n">
        <v>12.71720383</v>
      </c>
    </row>
    <row r="29" spans="1:18">
      <c r="A29" s="15" t="s">
        <v>504</v>
      </c>
      <c r="B29" s="17" t="n">
        <v>5385</v>
      </c>
      <c r="C29" s="18">
        <f>(30.0/B29*100)</f>
        <v/>
      </c>
      <c r="D29" s="19" t="n">
        <v>5355</v>
      </c>
      <c r="E29" s="18" t="n">
        <v>537.06569931</v>
      </c>
      <c r="F29" s="20" t="n">
        <v>3.70696605</v>
      </c>
      <c r="G29" s="18" t="n">
        <v>505.98471015</v>
      </c>
      <c r="H29" s="20" t="n">
        <v>2.60182306</v>
      </c>
      <c r="I29" s="18" t="s">
        <v>481</v>
      </c>
      <c r="J29" s="20" t="s">
        <v>481</v>
      </c>
      <c r="K29" s="18" t="s">
        <v>481</v>
      </c>
      <c r="L29" s="20" t="s">
        <v>481</v>
      </c>
      <c r="M29" s="18" t="s">
        <v>481</v>
      </c>
      <c r="N29" s="20" t="s">
        <v>481</v>
      </c>
      <c r="O29" s="18" t="s">
        <v>481</v>
      </c>
      <c r="P29" s="20" t="s">
        <v>481</v>
      </c>
      <c r="Q29" s="18" t="n">
        <v>423.60599044</v>
      </c>
      <c r="R29" s="20" t="n">
        <v>10.52098195</v>
      </c>
    </row>
    <row r="30" spans="1:18">
      <c r="A30" s="15" t="s">
        <v>505</v>
      </c>
      <c r="B30" s="17" t="n">
        <v>4520</v>
      </c>
      <c r="C30" s="18">
        <f>(96.0/B30*100)</f>
        <v/>
      </c>
      <c r="D30" s="19" t="n">
        <v>4424</v>
      </c>
      <c r="E30" s="18" t="n">
        <v>521.79536205</v>
      </c>
      <c r="F30" s="20" t="n">
        <v>3.40623311</v>
      </c>
      <c r="G30" s="18" t="n">
        <v>487.84160825</v>
      </c>
      <c r="H30" s="20" t="n">
        <v>2.41980505</v>
      </c>
      <c r="I30" s="18" t="s">
        <v>481</v>
      </c>
      <c r="J30" s="20" t="s">
        <v>481</v>
      </c>
      <c r="K30" s="18" t="s">
        <v>481</v>
      </c>
      <c r="L30" s="20" t="s">
        <v>481</v>
      </c>
      <c r="M30" s="18" t="s">
        <v>481</v>
      </c>
      <c r="N30" s="20" t="s">
        <v>481</v>
      </c>
      <c r="O30" s="18" t="s">
        <v>481</v>
      </c>
      <c r="P30" s="20" t="s">
        <v>481</v>
      </c>
      <c r="Q30" s="18" t="n">
        <v>436.67584517</v>
      </c>
      <c r="R30" s="20" t="n">
        <v>6.95320326</v>
      </c>
    </row>
    <row r="31" spans="1:18">
      <c r="A31" s="15" t="s">
        <v>506</v>
      </c>
      <c r="B31" s="17" t="n">
        <v>5456</v>
      </c>
      <c r="C31" s="18">
        <f>(125.0/B31*100)</f>
        <v/>
      </c>
      <c r="D31" s="19" t="n">
        <v>5331</v>
      </c>
      <c r="E31" s="18" t="n">
        <v>522.41545338</v>
      </c>
      <c r="F31" s="20" t="n">
        <v>2.64189878</v>
      </c>
      <c r="G31" s="18" t="n">
        <v>482.64755648</v>
      </c>
      <c r="H31" s="20" t="n">
        <v>2.54637115</v>
      </c>
      <c r="I31" s="18" t="s">
        <v>481</v>
      </c>
      <c r="J31" s="20" t="s">
        <v>481</v>
      </c>
      <c r="K31" s="18" t="s">
        <v>481</v>
      </c>
      <c r="L31" s="20" t="s">
        <v>481</v>
      </c>
      <c r="M31" s="18" t="s">
        <v>481</v>
      </c>
      <c r="N31" s="20" t="s">
        <v>481</v>
      </c>
      <c r="O31" s="18" t="s">
        <v>481</v>
      </c>
      <c r="P31" s="20" t="s">
        <v>481</v>
      </c>
      <c r="Q31" s="18" t="n">
        <v>452.21445951</v>
      </c>
      <c r="R31" s="20" t="n">
        <v>9.76727983</v>
      </c>
    </row>
    <row r="32" spans="1:18">
      <c r="A32" s="15" t="s">
        <v>507</v>
      </c>
      <c r="B32" s="17" t="n">
        <v>4478</v>
      </c>
      <c r="C32" s="18">
        <f>(5.0/B32*100)</f>
        <v/>
      </c>
      <c r="D32" s="19" t="n">
        <v>4473</v>
      </c>
      <c r="E32" s="18" t="n">
        <v>519.87326368</v>
      </c>
      <c r="F32" s="20" t="n">
        <v>2.38152464</v>
      </c>
      <c r="G32" s="18" t="n">
        <v>470.07411505</v>
      </c>
      <c r="H32" s="20" t="n">
        <v>3.37010345</v>
      </c>
      <c r="I32" s="18" t="s">
        <v>481</v>
      </c>
      <c r="J32" s="20" t="s">
        <v>481</v>
      </c>
      <c r="K32" s="18" t="s">
        <v>481</v>
      </c>
      <c r="L32" s="20" t="s">
        <v>481</v>
      </c>
      <c r="M32" s="18" t="s">
        <v>481</v>
      </c>
      <c r="N32" s="20" t="s">
        <v>481</v>
      </c>
      <c r="O32" s="18" t="s">
        <v>481</v>
      </c>
      <c r="P32" s="20" t="s">
        <v>481</v>
      </c>
      <c r="Q32" s="18" t="n">
        <v>389.2339128</v>
      </c>
      <c r="R32" s="20" t="n">
        <v>19.57466681</v>
      </c>
    </row>
    <row r="33" spans="1:18">
      <c r="A33" s="15" t="s">
        <v>508</v>
      </c>
      <c r="B33" s="17" t="n">
        <v>7325</v>
      </c>
      <c r="C33" s="18">
        <f>(74.0/B33*100)</f>
        <v/>
      </c>
      <c r="D33" s="19" t="n">
        <v>7251</v>
      </c>
      <c r="E33" s="18" t="n">
        <v>513.10756364</v>
      </c>
      <c r="F33" s="20" t="n">
        <v>2.44592742</v>
      </c>
      <c r="G33" s="18" t="n">
        <v>465.85646504</v>
      </c>
      <c r="H33" s="20" t="n">
        <v>3.25834889</v>
      </c>
      <c r="I33" s="18" t="s">
        <v>481</v>
      </c>
      <c r="J33" s="20" t="s">
        <v>481</v>
      </c>
      <c r="K33" s="18" t="s">
        <v>481</v>
      </c>
      <c r="L33" s="20" t="s">
        <v>481</v>
      </c>
      <c r="M33" s="18" t="s">
        <v>481</v>
      </c>
      <c r="N33" s="20" t="s">
        <v>481</v>
      </c>
      <c r="O33" s="18" t="s">
        <v>481</v>
      </c>
      <c r="P33" s="20" t="s">
        <v>481</v>
      </c>
      <c r="Q33" s="18" t="n">
        <v>383.91839288</v>
      </c>
      <c r="R33" s="20" t="n">
        <v>14.86153283</v>
      </c>
    </row>
    <row r="34" spans="1:18">
      <c r="A34" s="15" t="s">
        <v>509</v>
      </c>
      <c r="B34" s="17" t="n">
        <v>6350</v>
      </c>
      <c r="C34" s="18">
        <f>(65.0/B34*100)</f>
        <v/>
      </c>
      <c r="D34" s="19" t="n">
        <v>6285</v>
      </c>
      <c r="E34" s="18" t="n">
        <v>497.72718758</v>
      </c>
      <c r="F34" s="20" t="n">
        <v>3.08547986</v>
      </c>
      <c r="G34" s="18" t="n">
        <v>457.40838978</v>
      </c>
      <c r="H34" s="20" t="n">
        <v>3.21074562</v>
      </c>
      <c r="I34" s="18" t="s">
        <v>481</v>
      </c>
      <c r="J34" s="20" t="s">
        <v>481</v>
      </c>
      <c r="K34" s="18" t="s">
        <v>481</v>
      </c>
      <c r="L34" s="20" t="s">
        <v>481</v>
      </c>
      <c r="M34" s="18" t="s">
        <v>481</v>
      </c>
      <c r="N34" s="20" t="s">
        <v>481</v>
      </c>
      <c r="O34" s="18" t="s">
        <v>481</v>
      </c>
      <c r="P34" s="20" t="s">
        <v>481</v>
      </c>
      <c r="Q34" s="18" t="n">
        <v>348.72496509</v>
      </c>
      <c r="R34" s="20" t="n">
        <v>12.06560715</v>
      </c>
    </row>
    <row r="35" spans="1:18">
      <c r="A35" s="15" t="s">
        <v>510</v>
      </c>
      <c r="B35" s="17" t="n">
        <v>6406</v>
      </c>
      <c r="C35" s="18">
        <f>(36.0/B35*100)</f>
        <v/>
      </c>
      <c r="D35" s="19" t="n">
        <v>6370</v>
      </c>
      <c r="E35" s="18" t="n">
        <v>528.85363624</v>
      </c>
      <c r="F35" s="20" t="n">
        <v>1.77493646</v>
      </c>
      <c r="G35" s="18" t="n">
        <v>486.11928609</v>
      </c>
      <c r="H35" s="20" t="n">
        <v>2.28052813</v>
      </c>
      <c r="I35" s="18" t="s">
        <v>481</v>
      </c>
      <c r="J35" s="20" t="s">
        <v>481</v>
      </c>
      <c r="K35" s="18" t="s">
        <v>481</v>
      </c>
      <c r="L35" s="20" t="s">
        <v>481</v>
      </c>
      <c r="M35" s="18" t="s">
        <v>481</v>
      </c>
      <c r="N35" s="20" t="s">
        <v>481</v>
      </c>
      <c r="O35" s="18" t="s">
        <v>481</v>
      </c>
      <c r="P35" s="20" t="s">
        <v>481</v>
      </c>
      <c r="Q35" s="18" t="n">
        <v>432.39657083</v>
      </c>
      <c r="R35" s="20" t="n">
        <v>13.91583305</v>
      </c>
    </row>
    <row r="36" spans="1:18">
      <c r="A36" s="15" t="s">
        <v>511</v>
      </c>
      <c r="B36" s="17" t="n">
        <v>6736</v>
      </c>
      <c r="C36" s="18">
        <f>(26.0/B36*100)</f>
        <v/>
      </c>
      <c r="D36" s="19" t="n">
        <v>6710</v>
      </c>
      <c r="E36" s="18" t="n">
        <v>501.18710621</v>
      </c>
      <c r="F36" s="20" t="n">
        <v>2.16954813</v>
      </c>
      <c r="G36" s="18" t="n">
        <v>460.97381343</v>
      </c>
      <c r="H36" s="20" t="n">
        <v>3.19306488</v>
      </c>
      <c r="I36" s="18" t="s">
        <v>481</v>
      </c>
      <c r="J36" s="20" t="s">
        <v>481</v>
      </c>
      <c r="K36" s="18" t="s">
        <v>481</v>
      </c>
      <c r="L36" s="20" t="s">
        <v>481</v>
      </c>
      <c r="M36" s="18" t="s">
        <v>481</v>
      </c>
      <c r="N36" s="20" t="s">
        <v>481</v>
      </c>
      <c r="O36" s="18" t="s">
        <v>481</v>
      </c>
      <c r="P36" s="20" t="s">
        <v>481</v>
      </c>
      <c r="Q36" s="18" t="n">
        <v>428.10897978</v>
      </c>
      <c r="R36" s="20" t="n">
        <v>14.01294306</v>
      </c>
    </row>
    <row r="37" spans="1:18">
      <c r="A37" s="15" t="s">
        <v>512</v>
      </c>
      <c r="B37" s="17" t="n">
        <v>5458</v>
      </c>
      <c r="C37" s="18">
        <f>(62.0/B37*100)</f>
        <v/>
      </c>
      <c r="D37" s="19" t="n">
        <v>5396</v>
      </c>
      <c r="E37" s="18" t="n">
        <v>521.342102</v>
      </c>
      <c r="F37" s="20" t="n">
        <v>3.57860655</v>
      </c>
      <c r="G37" s="18" t="n">
        <v>473.14435116</v>
      </c>
      <c r="H37" s="20" t="n">
        <v>2.92813304</v>
      </c>
      <c r="I37" s="18" t="s">
        <v>481</v>
      </c>
      <c r="J37" s="20" t="s">
        <v>481</v>
      </c>
      <c r="K37" s="18" t="s">
        <v>481</v>
      </c>
      <c r="L37" s="20" t="s">
        <v>481</v>
      </c>
      <c r="M37" s="18" t="s">
        <v>481</v>
      </c>
      <c r="N37" s="20" t="s">
        <v>481</v>
      </c>
      <c r="O37" s="18" t="s">
        <v>481</v>
      </c>
      <c r="P37" s="20" t="s">
        <v>481</v>
      </c>
      <c r="Q37" s="18" t="n">
        <v>411.55930036</v>
      </c>
      <c r="R37" s="20" t="n">
        <v>6.96059475</v>
      </c>
    </row>
    <row r="38" spans="1:18">
      <c r="A38" s="15" t="s">
        <v>513</v>
      </c>
      <c r="B38" s="17" t="n">
        <v>5860</v>
      </c>
      <c r="C38" s="18">
        <f>(16.0/B38*100)</f>
        <v/>
      </c>
      <c r="D38" s="19" t="n">
        <v>5844</v>
      </c>
      <c r="E38" s="18" t="n">
        <v>550.86225967</v>
      </c>
      <c r="F38" s="20" t="n">
        <v>3.91625942</v>
      </c>
      <c r="G38" s="18" t="n">
        <v>508.59133004</v>
      </c>
      <c r="H38" s="20" t="n">
        <v>2.96454766</v>
      </c>
      <c r="I38" s="18" t="s">
        <v>481</v>
      </c>
      <c r="J38" s="20" t="s">
        <v>481</v>
      </c>
      <c r="K38" s="18" t="s">
        <v>481</v>
      </c>
      <c r="L38" s="20" t="s">
        <v>481</v>
      </c>
      <c r="M38" s="18" t="s">
        <v>481</v>
      </c>
      <c r="N38" s="20" t="s">
        <v>481</v>
      </c>
      <c r="O38" s="18" t="s">
        <v>481</v>
      </c>
      <c r="P38" s="20" t="s">
        <v>481</v>
      </c>
      <c r="Q38" s="18" t="n">
        <v>434.89681516</v>
      </c>
      <c r="R38" s="20" t="n">
        <v>8.82033603</v>
      </c>
    </row>
    <row r="39" spans="1:18">
      <c r="A39" s="15" t="s">
        <v>514</v>
      </c>
      <c r="B39" s="17" t="n">
        <v>5895</v>
      </c>
      <c r="C39" s="18">
        <f>(30.0/B39*100)</f>
        <v/>
      </c>
      <c r="D39" s="19" t="n">
        <v>5865</v>
      </c>
      <c r="E39" s="18" t="n">
        <v>440.68603838</v>
      </c>
      <c r="F39" s="20" t="n">
        <v>4.60607144</v>
      </c>
      <c r="G39" s="18" t="n">
        <v>401.99950392</v>
      </c>
      <c r="H39" s="20" t="n">
        <v>4.11657542</v>
      </c>
      <c r="I39" s="18" t="s">
        <v>481</v>
      </c>
      <c r="J39" s="20" t="s">
        <v>481</v>
      </c>
      <c r="K39" s="18" t="s">
        <v>481</v>
      </c>
      <c r="L39" s="20" t="s">
        <v>481</v>
      </c>
      <c r="M39" s="18" t="s">
        <v>481</v>
      </c>
      <c r="N39" s="20" t="s">
        <v>481</v>
      </c>
      <c r="O39" s="18" t="s">
        <v>481</v>
      </c>
      <c r="P39" s="20" t="s">
        <v>481</v>
      </c>
      <c r="Q39" s="18" t="n">
        <v>356.07319366</v>
      </c>
      <c r="R39" s="20" t="n">
        <v>8.39758591</v>
      </c>
    </row>
    <row r="40" spans="1:18">
      <c r="A40" s="15" t="s">
        <v>515</v>
      </c>
      <c r="B40" s="17" t="n">
        <v>14157</v>
      </c>
      <c r="C40" s="18">
        <f>(264.0/B40*100)</f>
        <v/>
      </c>
      <c r="D40" s="19" t="n">
        <v>13893</v>
      </c>
      <c r="E40" s="18" t="n">
        <v>518.40739077</v>
      </c>
      <c r="F40" s="20" t="n">
        <v>3.44419272</v>
      </c>
      <c r="G40" s="18" t="n">
        <v>482.3677623</v>
      </c>
      <c r="H40" s="20" t="n">
        <v>2.61348196</v>
      </c>
      <c r="I40" s="18" t="s">
        <v>481</v>
      </c>
      <c r="J40" s="20" t="s">
        <v>481</v>
      </c>
      <c r="K40" s="18" t="s">
        <v>481</v>
      </c>
      <c r="L40" s="20" t="s">
        <v>481</v>
      </c>
      <c r="M40" s="18" t="s">
        <v>481</v>
      </c>
      <c r="N40" s="20" t="s">
        <v>481</v>
      </c>
      <c r="O40" s="18" t="s">
        <v>481</v>
      </c>
      <c r="P40" s="20" t="s">
        <v>481</v>
      </c>
      <c r="Q40" s="18" t="n">
        <v>407.70484903</v>
      </c>
      <c r="R40" s="20" t="n">
        <v>8.139210090000001</v>
      </c>
    </row>
    <row r="41" spans="1:18">
      <c r="A41" s="15" t="s">
        <v>516</v>
      </c>
      <c r="B41" s="17" t="n">
        <v>5712</v>
      </c>
      <c r="C41" s="18">
        <f>(40.0/B41*100)</f>
        <v/>
      </c>
      <c r="D41" s="19" t="n">
        <v>5672</v>
      </c>
      <c r="E41" s="18" t="n">
        <v>488.27878087</v>
      </c>
      <c r="F41" s="20" t="n">
        <v>3.35749883</v>
      </c>
      <c r="G41" s="18" t="n">
        <v>463.25824773</v>
      </c>
      <c r="H41" s="20" t="n">
        <v>3.48845344</v>
      </c>
      <c r="I41" s="18" t="s">
        <v>481</v>
      </c>
      <c r="J41" s="20" t="s">
        <v>481</v>
      </c>
      <c r="K41" s="18" t="s">
        <v>481</v>
      </c>
      <c r="L41" s="20" t="s">
        <v>481</v>
      </c>
      <c r="M41" s="18" t="s">
        <v>481</v>
      </c>
      <c r="N41" s="20" t="s">
        <v>481</v>
      </c>
      <c r="O41" s="18" t="s">
        <v>481</v>
      </c>
      <c r="P41" s="20" t="s">
        <v>481</v>
      </c>
      <c r="Q41" s="18" t="n">
        <v>385.33012515</v>
      </c>
      <c r="R41" s="20" t="n">
        <v>8.599599619999999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368.59559829</v>
      </c>
      <c r="F45" s="20" t="n">
        <v>4.0013423</v>
      </c>
      <c r="G45" s="18" t="n">
        <v>361.39890533</v>
      </c>
      <c r="H45" s="20" t="n">
        <v>3.01052185</v>
      </c>
      <c r="I45" s="18" t="s">
        <v>481</v>
      </c>
      <c r="J45" s="20" t="s">
        <v>481</v>
      </c>
      <c r="K45" s="18" t="s">
        <v>481</v>
      </c>
      <c r="L45" s="20" t="s">
        <v>481</v>
      </c>
      <c r="M45" s="18" t="s">
        <v>481</v>
      </c>
      <c r="N45" s="20" t="s">
        <v>481</v>
      </c>
      <c r="O45" s="18" t="n">
        <v>327.30345268</v>
      </c>
      <c r="P45" s="20" t="n">
        <v>26.49929759</v>
      </c>
      <c r="Q45" s="18" t="n">
        <v>331.1343854</v>
      </c>
      <c r="R45" s="20" t="n">
        <v>4.68426371</v>
      </c>
    </row>
    <row r="46" spans="1:18">
      <c r="A46" s="15" t="s">
        <v>521</v>
      </c>
      <c r="B46" s="17" t="n">
        <v>23141</v>
      </c>
      <c r="C46" s="18">
        <f>(1129.0/B46*100)</f>
        <v/>
      </c>
      <c r="D46" s="19" t="n">
        <v>22012</v>
      </c>
      <c r="E46" s="18" t="n">
        <v>402.92723952</v>
      </c>
      <c r="F46" s="20" t="n">
        <v>3.98282488</v>
      </c>
      <c r="G46" s="18" t="n">
        <v>370.64683547</v>
      </c>
      <c r="H46" s="20" t="n">
        <v>2.86051814</v>
      </c>
      <c r="I46" s="18" t="s">
        <v>481</v>
      </c>
      <c r="J46" s="20" t="s">
        <v>481</v>
      </c>
      <c r="K46" s="18" t="s">
        <v>481</v>
      </c>
      <c r="L46" s="20" t="s">
        <v>481</v>
      </c>
      <c r="M46" s="18" t="s">
        <v>481</v>
      </c>
      <c r="N46" s="20" t="s">
        <v>481</v>
      </c>
      <c r="O46" s="18" t="s">
        <v>481</v>
      </c>
      <c r="P46" s="20" t="s">
        <v>481</v>
      </c>
      <c r="Q46" s="18" t="n">
        <v>313.57077893</v>
      </c>
      <c r="R46" s="20" t="n">
        <v>4.56372354</v>
      </c>
    </row>
    <row r="47" spans="1:18">
      <c r="A47" s="15" t="s">
        <v>522</v>
      </c>
      <c r="B47" s="17" t="n">
        <v>5928</v>
      </c>
      <c r="C47" s="18">
        <f>(70.0/B47*100)</f>
        <v/>
      </c>
      <c r="D47" s="19" t="n">
        <v>5858</v>
      </c>
      <c r="E47" s="18" t="n">
        <v>463.20628437</v>
      </c>
      <c r="F47" s="20" t="n">
        <v>3.71253764</v>
      </c>
      <c r="G47" s="18" t="n">
        <v>393.12684883</v>
      </c>
      <c r="H47" s="20" t="n">
        <v>4.46637112</v>
      </c>
      <c r="I47" s="18" t="s">
        <v>481</v>
      </c>
      <c r="J47" s="20" t="s">
        <v>481</v>
      </c>
      <c r="K47" s="18" t="s">
        <v>481</v>
      </c>
      <c r="L47" s="20" t="s">
        <v>481</v>
      </c>
      <c r="M47" s="18" t="s">
        <v>481</v>
      </c>
      <c r="N47" s="20" t="s">
        <v>481</v>
      </c>
      <c r="O47" s="18" t="s">
        <v>481</v>
      </c>
      <c r="P47" s="20" t="s">
        <v>481</v>
      </c>
      <c r="Q47" s="18" t="n">
        <v>354.50982764</v>
      </c>
      <c r="R47" s="20" t="n">
        <v>7.03461198</v>
      </c>
    </row>
    <row r="48" spans="1:18">
      <c r="A48" s="15" t="s">
        <v>523</v>
      </c>
      <c r="B48" s="17" t="n">
        <v>9841</v>
      </c>
      <c r="C48" s="18">
        <f>(7.0/B48*100)</f>
        <v/>
      </c>
      <c r="D48" s="19" t="n">
        <v>9834</v>
      </c>
      <c r="E48" s="18" t="n">
        <v>553.03481802</v>
      </c>
      <c r="F48" s="20" t="n">
        <v>4.85193502</v>
      </c>
      <c r="G48" s="18" t="n">
        <v>466.46389903</v>
      </c>
      <c r="H48" s="20" t="n">
        <v>5.52282065</v>
      </c>
      <c r="I48" s="18" t="s">
        <v>481</v>
      </c>
      <c r="J48" s="20" t="s">
        <v>481</v>
      </c>
      <c r="K48" s="18" t="s">
        <v>481</v>
      </c>
      <c r="L48" s="20" t="s">
        <v>481</v>
      </c>
      <c r="M48" s="18" t="s">
        <v>481</v>
      </c>
      <c r="N48" s="20" t="s">
        <v>481</v>
      </c>
      <c r="O48" s="18" t="s">
        <v>481</v>
      </c>
      <c r="P48" s="20" t="s">
        <v>481</v>
      </c>
      <c r="Q48" s="18" t="n">
        <v>450.35519553</v>
      </c>
      <c r="R48" s="20" t="n">
        <v>29.88575957</v>
      </c>
    </row>
    <row r="49" spans="1:18">
      <c r="A49" s="15" t="s">
        <v>524</v>
      </c>
      <c r="B49" s="17" t="n">
        <v>6349</v>
      </c>
      <c r="C49" s="18">
        <f>(56.0/B49*100)</f>
        <v/>
      </c>
      <c r="D49" s="19" t="n">
        <v>6293</v>
      </c>
      <c r="E49" s="18" t="n">
        <v>422.42400888</v>
      </c>
      <c r="F49" s="20" t="n">
        <v>3.45277922</v>
      </c>
      <c r="G49" s="18" t="n">
        <v>392.76264039</v>
      </c>
      <c r="H49" s="20" t="n">
        <v>3.50015454</v>
      </c>
      <c r="I49" s="18" t="s">
        <v>481</v>
      </c>
      <c r="J49" s="20" t="s">
        <v>481</v>
      </c>
      <c r="K49" s="18" t="s">
        <v>481</v>
      </c>
      <c r="L49" s="20" t="s">
        <v>481</v>
      </c>
      <c r="M49" s="18" t="s">
        <v>481</v>
      </c>
      <c r="N49" s="20" t="s">
        <v>481</v>
      </c>
      <c r="O49" s="18" t="n">
        <v>371.9442</v>
      </c>
      <c r="P49" s="20" t="n">
        <v>44.06389872</v>
      </c>
      <c r="Q49" s="18" t="n">
        <v>359.06492571</v>
      </c>
      <c r="R49" s="20" t="n">
        <v>12.18574192</v>
      </c>
    </row>
    <row r="50" spans="1:18">
      <c r="A50" s="15" t="s">
        <v>525</v>
      </c>
      <c r="B50" s="17" t="n">
        <v>11795</v>
      </c>
      <c r="C50" s="18">
        <f>(218.0/B50*100)</f>
        <v/>
      </c>
      <c r="D50" s="19" t="n">
        <v>11577</v>
      </c>
      <c r="E50" s="18" t="n">
        <v>410.00037439</v>
      </c>
      <c r="F50" s="20" t="n">
        <v>2.86262167</v>
      </c>
      <c r="G50" s="18" t="n">
        <v>373.58103244</v>
      </c>
      <c r="H50" s="20" t="n">
        <v>2.50395461</v>
      </c>
      <c r="I50" s="18" t="s">
        <v>481</v>
      </c>
      <c r="J50" s="20" t="s">
        <v>481</v>
      </c>
      <c r="K50" s="18" t="s">
        <v>481</v>
      </c>
      <c r="L50" s="20" t="s">
        <v>481</v>
      </c>
      <c r="M50" s="18" t="s">
        <v>481</v>
      </c>
      <c r="N50" s="20" t="s">
        <v>481</v>
      </c>
      <c r="O50" s="18" t="s">
        <v>481</v>
      </c>
      <c r="P50" s="20" t="s">
        <v>481</v>
      </c>
      <c r="Q50" s="18" t="n">
        <v>320.87297203</v>
      </c>
      <c r="R50" s="20" t="n">
        <v>10.66718621</v>
      </c>
    </row>
    <row r="51" spans="1:18">
      <c r="A51" s="15" t="s">
        <v>526</v>
      </c>
      <c r="B51" s="17" t="n">
        <v>6866</v>
      </c>
      <c r="C51" s="18">
        <f>(116.0/B51*100)</f>
        <v/>
      </c>
      <c r="D51" s="19" t="n">
        <v>6750</v>
      </c>
      <c r="E51" s="18" t="n">
        <v>414.10450557</v>
      </c>
      <c r="F51" s="20" t="n">
        <v>2.90387145</v>
      </c>
      <c r="G51" s="18" t="n">
        <v>386.15522039</v>
      </c>
      <c r="H51" s="20" t="n">
        <v>2.40558249</v>
      </c>
      <c r="I51" s="18" t="s">
        <v>481</v>
      </c>
      <c r="J51" s="20" t="s">
        <v>481</v>
      </c>
      <c r="K51" s="18" t="s">
        <v>481</v>
      </c>
      <c r="L51" s="20" t="s">
        <v>481</v>
      </c>
      <c r="M51" s="18" t="s">
        <v>481</v>
      </c>
      <c r="N51" s="20" t="s">
        <v>481</v>
      </c>
      <c r="O51" s="18" t="s">
        <v>481</v>
      </c>
      <c r="P51" s="20" t="s">
        <v>481</v>
      </c>
      <c r="Q51" s="18" t="n">
        <v>358.24712855</v>
      </c>
      <c r="R51" s="20" t="n">
        <v>10.09130834</v>
      </c>
    </row>
    <row r="52" spans="1:18">
      <c r="A52" s="15" t="s">
        <v>527</v>
      </c>
      <c r="B52" s="17" t="n">
        <v>5809</v>
      </c>
      <c r="C52" s="18">
        <f>(71.0/B52*100)</f>
        <v/>
      </c>
      <c r="D52" s="19" t="n">
        <v>5738</v>
      </c>
      <c r="E52" s="18" t="n">
        <v>492.43596674</v>
      </c>
      <c r="F52" s="20" t="n">
        <v>3.13129265</v>
      </c>
      <c r="G52" s="18" t="n">
        <v>445.43821496</v>
      </c>
      <c r="H52" s="20" t="n">
        <v>3.33351632</v>
      </c>
      <c r="I52" s="18" t="s">
        <v>481</v>
      </c>
      <c r="J52" s="20" t="s">
        <v>481</v>
      </c>
      <c r="K52" s="18" t="s">
        <v>481</v>
      </c>
      <c r="L52" s="20" t="s">
        <v>481</v>
      </c>
      <c r="M52" s="18" t="s">
        <v>481</v>
      </c>
      <c r="N52" s="20" t="s">
        <v>481</v>
      </c>
      <c r="O52" s="18" t="s">
        <v>481</v>
      </c>
      <c r="P52" s="20" t="s">
        <v>481</v>
      </c>
      <c r="Q52" s="18" t="n">
        <v>376.01739757</v>
      </c>
      <c r="R52" s="20" t="n">
        <v>7.16821848</v>
      </c>
    </row>
    <row r="53" spans="1:18">
      <c r="A53" s="15" t="s">
        <v>528</v>
      </c>
      <c r="B53" s="17" t="n">
        <v>5571</v>
      </c>
      <c r="C53" s="18">
        <f>(84.0/B53*100)</f>
        <v/>
      </c>
      <c r="D53" s="19" t="n">
        <v>5487</v>
      </c>
      <c r="E53" s="18" t="n">
        <v>460.08121526</v>
      </c>
      <c r="F53" s="20" t="n">
        <v>2.30192955</v>
      </c>
      <c r="G53" s="18" t="n">
        <v>425.92836216</v>
      </c>
      <c r="H53" s="20" t="n">
        <v>1.94907504</v>
      </c>
      <c r="I53" s="18" t="s">
        <v>481</v>
      </c>
      <c r="J53" s="20" t="s">
        <v>481</v>
      </c>
      <c r="K53" s="18" t="s">
        <v>481</v>
      </c>
      <c r="L53" s="20" t="s">
        <v>481</v>
      </c>
      <c r="M53" s="18" t="s">
        <v>481</v>
      </c>
      <c r="N53" s="20" t="s">
        <v>481</v>
      </c>
      <c r="O53" s="18" t="s">
        <v>481</v>
      </c>
      <c r="P53" s="20" t="s">
        <v>481</v>
      </c>
      <c r="Q53" s="18" t="n">
        <v>373.2003972</v>
      </c>
      <c r="R53" s="20" t="n">
        <v>8.220249129999999</v>
      </c>
    </row>
    <row r="54" spans="1:18">
      <c r="A54" s="15" t="s">
        <v>529</v>
      </c>
      <c r="B54" s="17" t="n">
        <v>4740</v>
      </c>
      <c r="C54" s="18">
        <f>(38.0/B54*100)</f>
        <v/>
      </c>
      <c r="D54" s="19" t="n">
        <v>4702</v>
      </c>
      <c r="E54" s="18" t="n">
        <v>353.20850918</v>
      </c>
      <c r="F54" s="20" t="n">
        <v>4.26919438</v>
      </c>
      <c r="G54" s="18" t="n">
        <v>322.60814624</v>
      </c>
      <c r="H54" s="20" t="n">
        <v>2.89934951</v>
      </c>
      <c r="I54" s="18" t="s">
        <v>481</v>
      </c>
      <c r="J54" s="20" t="s">
        <v>481</v>
      </c>
      <c r="K54" s="18" t="s">
        <v>481</v>
      </c>
      <c r="L54" s="20" t="s">
        <v>481</v>
      </c>
      <c r="M54" s="18" t="s">
        <v>481</v>
      </c>
      <c r="N54" s="20" t="s">
        <v>481</v>
      </c>
      <c r="O54" s="18" t="s">
        <v>481</v>
      </c>
      <c r="P54" s="20" t="s">
        <v>481</v>
      </c>
      <c r="Q54" s="18" t="n">
        <v>281.37159332</v>
      </c>
      <c r="R54" s="20" t="n">
        <v>3.94793296</v>
      </c>
    </row>
    <row r="55" spans="1:18">
      <c r="A55" s="15" t="s">
        <v>530</v>
      </c>
      <c r="B55" s="17" t="n">
        <v>5316</v>
      </c>
      <c r="C55" s="18">
        <f>(22.0/B55*100)</f>
        <v/>
      </c>
      <c r="D55" s="19" t="n">
        <v>5294</v>
      </c>
      <c r="E55" s="18" t="n">
        <v>422.79874282</v>
      </c>
      <c r="F55" s="20" t="n">
        <v>2.81652494</v>
      </c>
      <c r="G55" s="18" t="n">
        <v>345.31233545</v>
      </c>
      <c r="H55" s="20" t="n">
        <v>3.887795</v>
      </c>
      <c r="I55" s="18" t="s">
        <v>481</v>
      </c>
      <c r="J55" s="20" t="s">
        <v>481</v>
      </c>
      <c r="K55" s="18" t="s">
        <v>481</v>
      </c>
      <c r="L55" s="20" t="s">
        <v>481</v>
      </c>
      <c r="M55" s="18" t="n">
        <v>402.2497</v>
      </c>
      <c r="N55" s="20" t="n">
        <v>27.58568418</v>
      </c>
      <c r="O55" s="18" t="n">
        <v>368.69756741</v>
      </c>
      <c r="P55" s="20" t="n">
        <v>27.61847195</v>
      </c>
      <c r="Q55" s="18" t="n">
        <v>301.31523045</v>
      </c>
      <c r="R55" s="20" t="n">
        <v>9.4307447</v>
      </c>
    </row>
    <row r="56" spans="1:18">
      <c r="A56" s="15" t="s">
        <v>531</v>
      </c>
      <c r="B56" s="17" t="n">
        <v>5359</v>
      </c>
      <c r="C56" s="18">
        <f>(76.0/B56*100)</f>
        <v/>
      </c>
      <c r="D56" s="19" t="n">
        <v>5283</v>
      </c>
      <c r="E56" s="18" t="n">
        <v>559.86054326</v>
      </c>
      <c r="F56" s="20" t="n">
        <v>2.89695448</v>
      </c>
      <c r="G56" s="18" t="n">
        <v>524.81659343</v>
      </c>
      <c r="H56" s="20" t="n">
        <v>3.82314103</v>
      </c>
      <c r="I56" s="18" t="s">
        <v>481</v>
      </c>
      <c r="J56" s="20" t="s">
        <v>481</v>
      </c>
      <c r="K56" s="18" t="s">
        <v>481</v>
      </c>
      <c r="L56" s="20" t="s">
        <v>481</v>
      </c>
      <c r="M56" s="18" t="s">
        <v>481</v>
      </c>
      <c r="N56" s="20" t="s">
        <v>481</v>
      </c>
      <c r="O56" s="18" t="s">
        <v>481</v>
      </c>
      <c r="P56" s="20" t="s">
        <v>481</v>
      </c>
      <c r="Q56" s="18" t="n">
        <v>487.15277781</v>
      </c>
      <c r="R56" s="20" t="n">
        <v>22.52325205</v>
      </c>
    </row>
    <row r="57" spans="1:18">
      <c r="A57" s="15" t="s">
        <v>532</v>
      </c>
      <c r="B57" s="17" t="n">
        <v>6513</v>
      </c>
      <c r="C57" s="18">
        <f>(0.0/B57*100)</f>
        <v/>
      </c>
      <c r="D57" s="19" t="n">
        <v>6513</v>
      </c>
      <c r="E57" s="18" t="n">
        <v>393.19303879</v>
      </c>
      <c r="F57" s="20" t="n">
        <v>4.28626855</v>
      </c>
      <c r="G57" s="18" t="n">
        <v>385.40413572</v>
      </c>
      <c r="H57" s="20" t="n">
        <v>3.06114789</v>
      </c>
      <c r="I57" s="18" t="s">
        <v>481</v>
      </c>
      <c r="J57" s="20" t="s">
        <v>481</v>
      </c>
      <c r="K57" s="18" t="s">
        <v>481</v>
      </c>
      <c r="L57" s="20" t="s">
        <v>481</v>
      </c>
      <c r="M57" s="18" t="s">
        <v>481</v>
      </c>
      <c r="N57" s="20" t="s">
        <v>481</v>
      </c>
      <c r="O57" s="18" t="n">
        <v>337.44836049</v>
      </c>
      <c r="P57" s="20" t="n">
        <v>35.99096274</v>
      </c>
      <c r="Q57" s="18" t="n">
        <v>322.98975734</v>
      </c>
      <c r="R57" s="20" t="n">
        <v>13.02317743</v>
      </c>
    </row>
    <row r="58" spans="1:18">
      <c r="A58" s="15" t="s">
        <v>533</v>
      </c>
      <c r="B58" s="17" t="n">
        <v>7267</v>
      </c>
      <c r="C58" s="18">
        <f>(10.0/B58*100)</f>
        <v/>
      </c>
      <c r="D58" s="19" t="n">
        <v>7257</v>
      </c>
      <c r="E58" s="18" t="n">
        <v>397.14057288</v>
      </c>
      <c r="F58" s="20" t="n">
        <v>3.5998561</v>
      </c>
      <c r="G58" s="18" t="n">
        <v>378.1937679</v>
      </c>
      <c r="H58" s="20" t="n">
        <v>2.87307318</v>
      </c>
      <c r="I58" s="18" t="s">
        <v>481</v>
      </c>
      <c r="J58" s="20" t="s">
        <v>481</v>
      </c>
      <c r="K58" s="18" t="s">
        <v>481</v>
      </c>
      <c r="L58" s="20" t="s">
        <v>481</v>
      </c>
      <c r="M58" s="18" t="s">
        <v>481</v>
      </c>
      <c r="N58" s="20" t="s">
        <v>481</v>
      </c>
      <c r="O58" s="18" t="n">
        <v>247.68988711</v>
      </c>
      <c r="P58" s="20" t="n">
        <v>26.30699709</v>
      </c>
      <c r="Q58" s="18" t="n">
        <v>315.82142243</v>
      </c>
      <c r="R58" s="20" t="n">
        <v>10.07742256</v>
      </c>
    </row>
    <row r="59" spans="1:18">
      <c r="A59" s="15" t="s">
        <v>534</v>
      </c>
      <c r="B59" s="17" t="n">
        <v>4826</v>
      </c>
      <c r="C59" s="18">
        <f>(26.0/B59*100)</f>
        <v/>
      </c>
      <c r="D59" s="19" t="n">
        <v>4800</v>
      </c>
      <c r="E59" s="18" t="n">
        <v>372.66123211</v>
      </c>
      <c r="F59" s="20" t="n">
        <v>2.71838242</v>
      </c>
      <c r="G59" s="18" t="n">
        <v>357.79974579</v>
      </c>
      <c r="H59" s="20" t="n">
        <v>2.18680425</v>
      </c>
      <c r="I59" s="18" t="s">
        <v>481</v>
      </c>
      <c r="J59" s="20" t="s">
        <v>481</v>
      </c>
      <c r="K59" s="18" t="s">
        <v>481</v>
      </c>
      <c r="L59" s="20" t="s">
        <v>481</v>
      </c>
      <c r="M59" s="18" t="s">
        <v>481</v>
      </c>
      <c r="N59" s="20" t="s">
        <v>481</v>
      </c>
      <c r="O59" s="18" t="n">
        <v>311.99456075</v>
      </c>
      <c r="P59" s="20" t="n">
        <v>21.8732827</v>
      </c>
      <c r="Q59" s="18" t="n">
        <v>294.4551235</v>
      </c>
      <c r="R59" s="20" t="n">
        <v>5.36853978</v>
      </c>
    </row>
    <row r="60" spans="1:18">
      <c r="A60" s="15" t="s">
        <v>535</v>
      </c>
      <c r="B60" s="17" t="n">
        <v>4546</v>
      </c>
      <c r="C60" s="18">
        <f>(15.0/B60*100)</f>
        <v/>
      </c>
      <c r="D60" s="19" t="n">
        <v>4531</v>
      </c>
      <c r="E60" s="18" t="n">
        <v>421.53262479</v>
      </c>
      <c r="F60" s="20" t="n">
        <v>6.23770274</v>
      </c>
      <c r="G60" s="18" t="n">
        <v>385.1790669</v>
      </c>
      <c r="H60" s="20" t="n">
        <v>3.40113993</v>
      </c>
      <c r="I60" s="18" t="s">
        <v>481</v>
      </c>
      <c r="J60" s="20" t="s">
        <v>481</v>
      </c>
      <c r="K60" s="18" t="s">
        <v>481</v>
      </c>
      <c r="L60" s="20" t="s">
        <v>481</v>
      </c>
      <c r="M60" s="18" t="s">
        <v>481</v>
      </c>
      <c r="N60" s="20" t="s">
        <v>481</v>
      </c>
      <c r="O60" s="18" t="n">
        <v>309.44498136</v>
      </c>
      <c r="P60" s="20" t="n">
        <v>34.97989983</v>
      </c>
      <c r="Q60" s="18" t="n">
        <v>344.37129381</v>
      </c>
      <c r="R60" s="20" t="n">
        <v>9.42176212</v>
      </c>
    </row>
    <row r="61" spans="1:18">
      <c r="A61" s="15" t="s">
        <v>536</v>
      </c>
      <c r="B61" s="17" t="n">
        <v>6525</v>
      </c>
      <c r="C61" s="18">
        <f>(135.0/B61*100)</f>
        <v/>
      </c>
      <c r="D61" s="19" t="n">
        <v>6390</v>
      </c>
      <c r="E61" s="18" t="n">
        <v>499.41131216</v>
      </c>
      <c r="F61" s="20" t="n">
        <v>2.91418272</v>
      </c>
      <c r="G61" s="18" t="n">
        <v>461.13221121</v>
      </c>
      <c r="H61" s="20" t="n">
        <v>2.53806297</v>
      </c>
      <c r="I61" s="18" t="s">
        <v>481</v>
      </c>
      <c r="J61" s="20" t="s">
        <v>481</v>
      </c>
      <c r="K61" s="18" t="s">
        <v>481</v>
      </c>
      <c r="L61" s="20" t="s">
        <v>481</v>
      </c>
      <c r="M61" s="18" t="s">
        <v>481</v>
      </c>
      <c r="N61" s="20" t="s">
        <v>481</v>
      </c>
      <c r="O61" s="18" t="s">
        <v>481</v>
      </c>
      <c r="P61" s="20" t="s">
        <v>481</v>
      </c>
      <c r="Q61" s="18" t="n">
        <v>395.51919674</v>
      </c>
      <c r="R61" s="20" t="n">
        <v>8.96156571</v>
      </c>
    </row>
    <row r="62" spans="1:18">
      <c r="A62" s="15" t="s">
        <v>537</v>
      </c>
      <c r="B62" s="17" t="n">
        <v>4476</v>
      </c>
      <c r="C62" s="18">
        <f>(3.0/B62*100)</f>
        <v/>
      </c>
      <c r="D62" s="19" t="n">
        <v>4473</v>
      </c>
      <c r="E62" s="18" t="n">
        <v>561.14893941</v>
      </c>
      <c r="F62" s="20" t="n">
        <v>1.89155781</v>
      </c>
      <c r="G62" s="18" t="n">
        <v>529.82608254</v>
      </c>
      <c r="H62" s="20" t="n">
        <v>1.69049315</v>
      </c>
      <c r="I62" s="18" t="s">
        <v>481</v>
      </c>
      <c r="J62" s="20" t="s">
        <v>481</v>
      </c>
      <c r="K62" s="18" t="s">
        <v>481</v>
      </c>
      <c r="L62" s="20" t="s">
        <v>481</v>
      </c>
      <c r="M62" s="18" t="s">
        <v>481</v>
      </c>
      <c r="N62" s="20" t="s">
        <v>481</v>
      </c>
      <c r="O62" s="18" t="s">
        <v>481</v>
      </c>
      <c r="P62" s="20" t="s">
        <v>481</v>
      </c>
      <c r="Q62" s="18" t="n">
        <v>475.52962549</v>
      </c>
      <c r="R62" s="20" t="n">
        <v>23.55143266</v>
      </c>
    </row>
    <row r="63" spans="1:18">
      <c r="A63" s="15" t="s">
        <v>538</v>
      </c>
      <c r="B63" s="17" t="n">
        <v>5324</v>
      </c>
      <c r="C63" s="18">
        <f>(13.0/B63*100)</f>
        <v/>
      </c>
      <c r="D63" s="19" t="n">
        <v>5311</v>
      </c>
      <c r="E63" s="18" t="n">
        <v>399.43037394</v>
      </c>
      <c r="F63" s="20" t="n">
        <v>2.31221641</v>
      </c>
      <c r="G63" s="18" t="n">
        <v>357.91855108</v>
      </c>
      <c r="H63" s="20" t="n">
        <v>2.33576787</v>
      </c>
      <c r="I63" s="18" t="s">
        <v>481</v>
      </c>
      <c r="J63" s="20" t="s">
        <v>481</v>
      </c>
      <c r="K63" s="18" t="s">
        <v>481</v>
      </c>
      <c r="L63" s="20" t="s">
        <v>481</v>
      </c>
      <c r="M63" s="18" t="n">
        <v>372.3677</v>
      </c>
      <c r="N63" s="20" t="n">
        <v>67.46171203999999</v>
      </c>
      <c r="O63" s="18" t="n">
        <v>312.25397214</v>
      </c>
      <c r="P63" s="20" t="n">
        <v>27.56517253</v>
      </c>
      <c r="Q63" s="18" t="n">
        <v>302.61448891</v>
      </c>
      <c r="R63" s="20" t="n">
        <v>5.10395885</v>
      </c>
    </row>
    <row r="64" spans="1:18">
      <c r="A64" s="15" t="s">
        <v>539</v>
      </c>
      <c r="B64" s="17" t="n">
        <v>3634</v>
      </c>
      <c r="C64" s="18">
        <f>(3.0/B64*100)</f>
        <v/>
      </c>
      <c r="D64" s="19" t="n">
        <v>3631</v>
      </c>
      <c r="E64" s="18" t="n">
        <v>515.89342683</v>
      </c>
      <c r="F64" s="20" t="n">
        <v>2.46376662</v>
      </c>
      <c r="G64" s="18" t="n">
        <v>448.94865688</v>
      </c>
      <c r="H64" s="20" t="n">
        <v>2.6286191</v>
      </c>
      <c r="I64" s="18" t="s">
        <v>481</v>
      </c>
      <c r="J64" s="20" t="s">
        <v>481</v>
      </c>
      <c r="K64" s="18" t="s">
        <v>481</v>
      </c>
      <c r="L64" s="20" t="s">
        <v>481</v>
      </c>
      <c r="M64" s="18" t="s">
        <v>481</v>
      </c>
      <c r="N64" s="20" t="s">
        <v>481</v>
      </c>
      <c r="O64" s="18" t="n">
        <v>390.6832</v>
      </c>
      <c r="P64" s="20" t="n">
        <v>37.79263752</v>
      </c>
      <c r="Q64" s="18" t="n">
        <v>366.95626622</v>
      </c>
      <c r="R64" s="20" t="n">
        <v>15.4365977</v>
      </c>
    </row>
    <row r="65" spans="1:18">
      <c r="A65" s="15" t="s">
        <v>540</v>
      </c>
      <c r="B65" s="17" t="n">
        <v>5325</v>
      </c>
      <c r="C65" s="18">
        <f>(14.0/B65*100)</f>
        <v/>
      </c>
      <c r="D65" s="19" t="n">
        <v>5311</v>
      </c>
      <c r="E65" s="18" t="n">
        <v>439.37362549</v>
      </c>
      <c r="F65" s="20" t="n">
        <v>2.75201326</v>
      </c>
      <c r="G65" s="18" t="n">
        <v>392.93084055</v>
      </c>
      <c r="H65" s="20" t="n">
        <v>3.22617679</v>
      </c>
      <c r="I65" s="18" t="s">
        <v>481</v>
      </c>
      <c r="J65" s="20" t="s">
        <v>481</v>
      </c>
      <c r="K65" s="18" t="s">
        <v>481</v>
      </c>
      <c r="L65" s="20" t="s">
        <v>481</v>
      </c>
      <c r="M65" s="18" t="s">
        <v>481</v>
      </c>
      <c r="N65" s="20" t="s">
        <v>481</v>
      </c>
      <c r="O65" s="18" t="s">
        <v>481</v>
      </c>
      <c r="P65" s="20" t="s">
        <v>481</v>
      </c>
      <c r="Q65" s="18" t="n">
        <v>343.81123038</v>
      </c>
      <c r="R65" s="20" t="n">
        <v>6.69517991</v>
      </c>
    </row>
    <row r="66" spans="1:18">
      <c r="A66" s="15" t="s">
        <v>541</v>
      </c>
      <c r="B66" s="17" t="n">
        <v>5665</v>
      </c>
      <c r="C66" s="18">
        <f>(74.0/B66*100)</f>
        <v/>
      </c>
      <c r="D66" s="19" t="n">
        <v>5591</v>
      </c>
      <c r="E66" s="18" t="n">
        <v>438.46244335</v>
      </c>
      <c r="F66" s="20" t="n">
        <v>1.85085095</v>
      </c>
      <c r="G66" s="18" t="n">
        <v>386.55309319</v>
      </c>
      <c r="H66" s="20" t="n">
        <v>3.10472706</v>
      </c>
      <c r="I66" s="18" t="s">
        <v>481</v>
      </c>
      <c r="J66" s="20" t="s">
        <v>481</v>
      </c>
      <c r="K66" s="18" t="s">
        <v>481</v>
      </c>
      <c r="L66" s="20" t="s">
        <v>481</v>
      </c>
      <c r="M66" s="18" t="s">
        <v>481</v>
      </c>
      <c r="N66" s="20" t="s">
        <v>481</v>
      </c>
      <c r="O66" s="18" t="s">
        <v>481</v>
      </c>
      <c r="P66" s="20" t="s">
        <v>481</v>
      </c>
      <c r="Q66" s="18" t="n">
        <v>344.70911913</v>
      </c>
      <c r="R66" s="20" t="n">
        <v>5.72684757</v>
      </c>
    </row>
    <row r="67" spans="1:18">
      <c r="A67" s="15" t="s">
        <v>542</v>
      </c>
      <c r="B67" s="17" t="n">
        <v>6971</v>
      </c>
      <c r="C67" s="18">
        <f>(21.0/B67*100)</f>
        <v/>
      </c>
      <c r="D67" s="19" t="n">
        <v>6950</v>
      </c>
      <c r="E67" s="18" t="n">
        <v>393.37609504</v>
      </c>
      <c r="F67" s="20" t="n">
        <v>2.78283</v>
      </c>
      <c r="G67" s="18" t="n">
        <v>373.5929588</v>
      </c>
      <c r="H67" s="20" t="n">
        <v>3.40847982</v>
      </c>
      <c r="I67" s="18" t="s">
        <v>481</v>
      </c>
      <c r="J67" s="20" t="s">
        <v>481</v>
      </c>
      <c r="K67" s="18" t="s">
        <v>481</v>
      </c>
      <c r="L67" s="20" t="s">
        <v>481</v>
      </c>
      <c r="M67" s="18" t="s">
        <v>481</v>
      </c>
      <c r="N67" s="20" t="s">
        <v>481</v>
      </c>
      <c r="O67" s="18" t="s">
        <v>481</v>
      </c>
      <c r="P67" s="20" t="s">
        <v>481</v>
      </c>
      <c r="Q67" s="18" t="n">
        <v>286.64194826</v>
      </c>
      <c r="R67" s="20" t="n">
        <v>12.49001452</v>
      </c>
    </row>
    <row r="68" spans="1:18">
      <c r="A68" s="15" t="s">
        <v>543</v>
      </c>
      <c r="B68" s="17" t="n">
        <v>12083</v>
      </c>
      <c r="C68" s="18">
        <f>(27.0/B68*100)</f>
        <v/>
      </c>
      <c r="D68" s="19" t="n">
        <v>12056</v>
      </c>
      <c r="E68" s="18" t="n">
        <v>417.31228341</v>
      </c>
      <c r="F68" s="20" t="n">
        <v>1.58037023</v>
      </c>
      <c r="G68" s="18" t="n">
        <v>398.97726557</v>
      </c>
      <c r="H68" s="20" t="n">
        <v>1.95497989</v>
      </c>
      <c r="I68" s="18" t="s">
        <v>481</v>
      </c>
      <c r="J68" s="20" t="s">
        <v>481</v>
      </c>
      <c r="K68" s="18" t="s">
        <v>481</v>
      </c>
      <c r="L68" s="20" t="s">
        <v>481</v>
      </c>
      <c r="M68" s="18" t="s">
        <v>481</v>
      </c>
      <c r="N68" s="20" t="s">
        <v>481</v>
      </c>
      <c r="O68" s="18" t="s">
        <v>481</v>
      </c>
      <c r="P68" s="20" t="s">
        <v>481</v>
      </c>
      <c r="Q68" s="18" t="n">
        <v>330.23348358</v>
      </c>
      <c r="R68" s="20" t="n">
        <v>4.58792552</v>
      </c>
    </row>
    <row r="69" spans="1:18">
      <c r="A69" s="15" t="s">
        <v>544</v>
      </c>
      <c r="B69" s="17" t="n">
        <v>4876</v>
      </c>
      <c r="C69" s="18">
        <f>(0.0/B69*100)</f>
        <v/>
      </c>
      <c r="D69" s="19" t="n">
        <v>4876</v>
      </c>
      <c r="E69" s="18" t="n">
        <v>457.68919155</v>
      </c>
      <c r="F69" s="20" t="n">
        <v>3.67261502</v>
      </c>
      <c r="G69" s="18" t="n">
        <v>396.85234871</v>
      </c>
      <c r="H69" s="20" t="n">
        <v>4.90116904</v>
      </c>
      <c r="I69" s="18" t="s">
        <v>481</v>
      </c>
      <c r="J69" s="20" t="s">
        <v>481</v>
      </c>
      <c r="K69" s="18" t="s">
        <v>481</v>
      </c>
      <c r="L69" s="20" t="s">
        <v>481</v>
      </c>
      <c r="M69" s="18" t="s">
        <v>481</v>
      </c>
      <c r="N69" s="20" t="s">
        <v>481</v>
      </c>
      <c r="O69" s="18" t="s">
        <v>481</v>
      </c>
      <c r="P69" s="20" t="s">
        <v>481</v>
      </c>
      <c r="Q69" s="18" t="n">
        <v>365.20352758</v>
      </c>
      <c r="R69" s="20" t="n">
        <v>12.67481875</v>
      </c>
    </row>
    <row r="70" spans="1:18">
      <c r="A70" s="15" t="s">
        <v>545</v>
      </c>
      <c r="B70" s="17" t="n">
        <v>6036</v>
      </c>
      <c r="C70" s="18">
        <f>(223.0/B70*100)</f>
        <v/>
      </c>
      <c r="D70" s="19" t="n">
        <v>5813</v>
      </c>
      <c r="E70" s="18" t="n">
        <v>502.511516</v>
      </c>
      <c r="F70" s="20" t="n">
        <v>2.85360022</v>
      </c>
      <c r="G70" s="18" t="n">
        <v>462.18589562</v>
      </c>
      <c r="H70" s="20" t="n">
        <v>6.31751598</v>
      </c>
      <c r="I70" s="18" t="s">
        <v>481</v>
      </c>
      <c r="J70" s="20" t="s">
        <v>481</v>
      </c>
      <c r="K70" s="18" t="s">
        <v>481</v>
      </c>
      <c r="L70" s="20" t="s">
        <v>481</v>
      </c>
      <c r="M70" s="18" t="s">
        <v>481</v>
      </c>
      <c r="N70" s="20" t="s">
        <v>481</v>
      </c>
      <c r="O70" s="18" t="s">
        <v>481</v>
      </c>
      <c r="P70" s="20" t="s">
        <v>481</v>
      </c>
      <c r="Q70" s="18" t="n">
        <v>402.92123655</v>
      </c>
      <c r="R70" s="20" t="n">
        <v>9.83425426</v>
      </c>
    </row>
    <row r="71" spans="1:18">
      <c r="A71" s="15" t="s">
        <v>546</v>
      </c>
      <c r="B71" s="17" t="n">
        <v>6115</v>
      </c>
      <c r="C71" s="18">
        <f>(17.0/B71*100)</f>
        <v/>
      </c>
      <c r="D71" s="19" t="n">
        <v>6098</v>
      </c>
      <c r="E71" s="18" t="n">
        <v>590.94426925</v>
      </c>
      <c r="F71" s="20" t="n">
        <v>2.35919946</v>
      </c>
      <c r="G71" s="18" t="n">
        <v>546.60521538</v>
      </c>
      <c r="H71" s="20" t="n">
        <v>1.63759923</v>
      </c>
      <c r="I71" s="18" t="s">
        <v>481</v>
      </c>
      <c r="J71" s="20" t="s">
        <v>481</v>
      </c>
      <c r="K71" s="18" t="s">
        <v>481</v>
      </c>
      <c r="L71" s="20" t="s">
        <v>481</v>
      </c>
      <c r="M71" s="18" t="s">
        <v>481</v>
      </c>
      <c r="N71" s="20" t="s">
        <v>481</v>
      </c>
      <c r="O71" s="18" t="s">
        <v>481</v>
      </c>
      <c r="P71" s="20" t="s">
        <v>481</v>
      </c>
      <c r="Q71" s="18" t="n">
        <v>493.3166763</v>
      </c>
      <c r="R71" s="20" t="n">
        <v>17.86114943</v>
      </c>
    </row>
    <row r="72" spans="1:18">
      <c r="A72" s="15" t="s">
        <v>547</v>
      </c>
      <c r="B72" s="17" t="n">
        <v>7708</v>
      </c>
      <c r="C72" s="18">
        <f>(5.0/B72*100)</f>
        <v/>
      </c>
      <c r="D72" s="19" t="n">
        <v>7703</v>
      </c>
      <c r="E72" s="18" t="n">
        <v>575.10969774</v>
      </c>
      <c r="F72" s="20" t="n">
        <v>3.82101311</v>
      </c>
      <c r="G72" s="18" t="n">
        <v>516.01005327</v>
      </c>
      <c r="H72" s="20" t="n">
        <v>3.19699273</v>
      </c>
      <c r="I72" s="18" t="s">
        <v>481</v>
      </c>
      <c r="J72" s="20" t="s">
        <v>481</v>
      </c>
      <c r="K72" s="18" t="s">
        <v>481</v>
      </c>
      <c r="L72" s="20" t="s">
        <v>481</v>
      </c>
      <c r="M72" s="18" t="s">
        <v>481</v>
      </c>
      <c r="N72" s="20" t="s">
        <v>481</v>
      </c>
      <c r="O72" s="18" t="s">
        <v>481</v>
      </c>
      <c r="P72" s="20" t="s">
        <v>481</v>
      </c>
      <c r="Q72" s="18" t="n">
        <v>422.53772256</v>
      </c>
      <c r="R72" s="20" t="n">
        <v>24.17798404</v>
      </c>
    </row>
    <row r="73" spans="1:18">
      <c r="A73" s="15" t="s">
        <v>548</v>
      </c>
      <c r="B73" s="17" t="n">
        <v>8249</v>
      </c>
      <c r="C73" s="18">
        <f>(143.0/B73*100)</f>
        <v/>
      </c>
      <c r="D73" s="19" t="n">
        <v>8106</v>
      </c>
      <c r="E73" s="18" t="n">
        <v>421.98923844</v>
      </c>
      <c r="F73" s="20" t="n">
        <v>4.41216468</v>
      </c>
      <c r="G73" s="18" t="n">
        <v>410.63215415</v>
      </c>
      <c r="H73" s="20" t="n">
        <v>2.74542128</v>
      </c>
      <c r="I73" s="18" t="s">
        <v>481</v>
      </c>
      <c r="J73" s="20" t="s">
        <v>481</v>
      </c>
      <c r="K73" s="18" t="s">
        <v>481</v>
      </c>
      <c r="L73" s="20" t="s">
        <v>481</v>
      </c>
      <c r="M73" s="18" t="s">
        <v>481</v>
      </c>
      <c r="N73" s="20" t="s">
        <v>481</v>
      </c>
      <c r="O73" s="18" t="s">
        <v>481</v>
      </c>
      <c r="P73" s="20" t="s">
        <v>481</v>
      </c>
      <c r="Q73" s="18" t="n">
        <v>374.22713044</v>
      </c>
      <c r="R73" s="20" t="n">
        <v>15.7100771</v>
      </c>
    </row>
    <row r="74" spans="1:18">
      <c r="A74" s="15" t="s">
        <v>549</v>
      </c>
      <c r="B74" s="17" t="n">
        <v>4692</v>
      </c>
      <c r="C74" s="18">
        <f>(82.0/B74*100)</f>
        <v/>
      </c>
      <c r="D74" s="19" t="n">
        <v>4610</v>
      </c>
      <c r="E74" s="18" t="n">
        <v>447.12499118</v>
      </c>
      <c r="F74" s="20" t="n">
        <v>2.23325668</v>
      </c>
      <c r="G74" s="18" t="n">
        <v>391.64185529</v>
      </c>
      <c r="H74" s="20" t="n">
        <v>2.34385283</v>
      </c>
      <c r="I74" s="18" t="s">
        <v>481</v>
      </c>
      <c r="J74" s="20" t="s">
        <v>481</v>
      </c>
      <c r="K74" s="18" t="s">
        <v>481</v>
      </c>
      <c r="L74" s="20" t="s">
        <v>481</v>
      </c>
      <c r="M74" s="18" t="s">
        <v>481</v>
      </c>
      <c r="N74" s="20" t="s">
        <v>481</v>
      </c>
      <c r="O74" s="18" t="n">
        <v>298.25189758</v>
      </c>
      <c r="P74" s="20" t="n">
        <v>41.6307572</v>
      </c>
      <c r="Q74" s="18" t="n">
        <v>330.3206953</v>
      </c>
      <c r="R74" s="20" t="n">
        <v>6.18734115</v>
      </c>
    </row>
    <row r="75" spans="1:18">
      <c r="A75" s="15" t="s">
        <v>550</v>
      </c>
      <c r="B75" s="17" t="n">
        <v>5375</v>
      </c>
      <c r="C75" s="18">
        <f>(196.0/B75*100)</f>
        <v/>
      </c>
      <c r="D75" s="19" t="n">
        <v>5179</v>
      </c>
      <c r="E75" s="18" t="n">
        <v>389.85723866</v>
      </c>
      <c r="F75" s="20" t="n">
        <v>4.616604</v>
      </c>
      <c r="G75" s="18" t="n">
        <v>354.15386976</v>
      </c>
      <c r="H75" s="20" t="n">
        <v>2.96163036</v>
      </c>
      <c r="I75" s="18" t="s">
        <v>481</v>
      </c>
      <c r="J75" s="20" t="s">
        <v>481</v>
      </c>
      <c r="K75" s="18" t="s">
        <v>481</v>
      </c>
      <c r="L75" s="20" t="s">
        <v>481</v>
      </c>
      <c r="M75" s="18" t="s">
        <v>481</v>
      </c>
      <c r="N75" s="20" t="s">
        <v>481</v>
      </c>
      <c r="O75" s="18" t="s">
        <v>481</v>
      </c>
      <c r="P75" s="20" t="s">
        <v>481</v>
      </c>
      <c r="Q75" s="18" t="n">
        <v>331.67138547</v>
      </c>
      <c r="R75" s="20" t="n">
        <v>8.100358659999999</v>
      </c>
    </row>
    <row r="76" spans="1:18">
      <c r="A76" s="15" t="s">
        <v>551</v>
      </c>
      <c r="B76" s="17" t="n">
        <v>14167</v>
      </c>
      <c r="C76" s="18">
        <f>(227.0/B76*100)</f>
        <v/>
      </c>
      <c r="D76" s="19" t="n">
        <v>13940</v>
      </c>
      <c r="E76" s="18" t="n">
        <v>443.14736066</v>
      </c>
      <c r="F76" s="20" t="n">
        <v>3.0924523</v>
      </c>
      <c r="G76" s="18" t="n">
        <v>420.02617804</v>
      </c>
      <c r="H76" s="20" t="n">
        <v>2.59953061</v>
      </c>
      <c r="I76" s="18" t="s">
        <v>481</v>
      </c>
      <c r="J76" s="20" t="s">
        <v>481</v>
      </c>
      <c r="K76" s="18" t="s">
        <v>481</v>
      </c>
      <c r="L76" s="20" t="s">
        <v>481</v>
      </c>
      <c r="M76" s="18" t="s">
        <v>481</v>
      </c>
      <c r="N76" s="20" t="s">
        <v>481</v>
      </c>
      <c r="O76" s="18" t="s">
        <v>481</v>
      </c>
      <c r="P76" s="20" t="s">
        <v>481</v>
      </c>
      <c r="Q76" s="18" t="n">
        <v>363.10370601</v>
      </c>
      <c r="R76" s="20" t="n">
        <v>7.24490632</v>
      </c>
    </row>
    <row r="77" spans="1:18">
      <c r="A77" s="15" t="s">
        <v>552</v>
      </c>
      <c r="B77" s="17" t="n">
        <v>6062</v>
      </c>
      <c r="C77" s="18">
        <f>(82.0/B77*100)</f>
        <v/>
      </c>
      <c r="D77" s="19" t="n">
        <v>5980</v>
      </c>
      <c r="E77" s="18" t="n">
        <v>451.26315092</v>
      </c>
      <c r="F77" s="20" t="n">
        <v>3.48242095</v>
      </c>
      <c r="G77" s="18" t="n">
        <v>405.79463104</v>
      </c>
      <c r="H77" s="20" t="n">
        <v>2.78562654</v>
      </c>
      <c r="I77" s="18" t="s">
        <v>481</v>
      </c>
      <c r="J77" s="20" t="s">
        <v>481</v>
      </c>
      <c r="K77" s="18" t="s">
        <v>481</v>
      </c>
      <c r="L77" s="20" t="s">
        <v>481</v>
      </c>
      <c r="M77" s="18" t="s">
        <v>481</v>
      </c>
      <c r="N77" s="20" t="s">
        <v>481</v>
      </c>
      <c r="O77" s="18" t="s">
        <v>481</v>
      </c>
      <c r="P77" s="20" t="s">
        <v>481</v>
      </c>
      <c r="Q77" s="18" t="n">
        <v>345.34269218</v>
      </c>
      <c r="R77" s="20" t="n">
        <v>4.55025683</v>
      </c>
    </row>
    <row r="78" spans="1:18">
      <c r="A78" s="15" t="s">
        <v>553</v>
      </c>
      <c r="B78" s="17" t="n">
        <v>5826</v>
      </c>
      <c r="C78" s="18">
        <f>(0.0/B78*100)</f>
        <v/>
      </c>
      <c r="D78" s="19" t="n">
        <v>5826</v>
      </c>
      <c r="E78" s="18" t="n">
        <v>502.6694134</v>
      </c>
      <c r="F78" s="20" t="n">
        <v>5.30084707</v>
      </c>
      <c r="G78" s="18" t="n">
        <v>488.36116605</v>
      </c>
      <c r="H78" s="20" t="n">
        <v>4.4447365</v>
      </c>
      <c r="I78" s="18" t="s">
        <v>481</v>
      </c>
      <c r="J78" s="20" t="s">
        <v>481</v>
      </c>
      <c r="K78" s="18" t="s">
        <v>481</v>
      </c>
      <c r="L78" s="20" t="s">
        <v>481</v>
      </c>
      <c r="M78" s="18" t="s">
        <v>481</v>
      </c>
      <c r="N78" s="20" t="s">
        <v>481</v>
      </c>
      <c r="O78" s="18" t="s">
        <v>481</v>
      </c>
      <c r="P78" s="20" t="s">
        <v>481</v>
      </c>
      <c r="Q78" s="18" t="n">
        <v>435.9661011</v>
      </c>
      <c r="R78" s="20" t="n">
        <v>20.87815839</v>
      </c>
    </row>
    <row customHeight="1" ht="25" r="79" spans="1:18">
      <c r="A79" s="15" t="s">
        <v>554</v>
      </c>
      <c r="B79" s="17" t="n">
        <v>1657</v>
      </c>
      <c r="C79" s="18">
        <f>(41.0/B79*100)</f>
        <v/>
      </c>
      <c r="D79" s="19" t="n">
        <v>1616</v>
      </c>
      <c r="E79" s="18" t="n">
        <v>472.54045362</v>
      </c>
      <c r="F79" s="20" t="n">
        <v>7.55857377</v>
      </c>
      <c r="G79" s="18" t="n">
        <v>423.87725598</v>
      </c>
      <c r="H79" s="20" t="n">
        <v>7.28110111</v>
      </c>
      <c r="I79" s="18" t="s">
        <v>481</v>
      </c>
      <c r="J79" s="20" t="s">
        <v>481</v>
      </c>
      <c r="K79" s="18" t="s">
        <v>481</v>
      </c>
      <c r="L79" s="20" t="s">
        <v>481</v>
      </c>
      <c r="M79" s="18" t="s">
        <v>481</v>
      </c>
      <c r="N79" s="20" t="s">
        <v>481</v>
      </c>
      <c r="O79" s="18" t="s">
        <v>481</v>
      </c>
      <c r="P79" s="20" t="s">
        <v>481</v>
      </c>
      <c r="Q79" s="18" t="n">
        <v>360.32224484</v>
      </c>
      <c r="R79" s="20" t="n">
        <v>26.55893951</v>
      </c>
    </row>
    <row r="80" spans="1:18">
      <c r="A80" s="15" t="s">
        <v>555</v>
      </c>
      <c r="B80" s="17" t="n">
        <v>7841</v>
      </c>
      <c r="C80" s="18">
        <f>(0.0/B80*100)</f>
        <v/>
      </c>
      <c r="D80" s="19" t="n">
        <v>7841</v>
      </c>
      <c r="E80" s="18" t="n">
        <v>466.38459141</v>
      </c>
      <c r="F80" s="20" t="n">
        <v>4.31342479</v>
      </c>
      <c r="G80" s="18" t="n">
        <v>433.51412203</v>
      </c>
      <c r="H80" s="20" t="n">
        <v>5.32018865</v>
      </c>
      <c r="I80" s="18" t="s">
        <v>481</v>
      </c>
      <c r="J80" s="20" t="s">
        <v>481</v>
      </c>
      <c r="K80" s="18" t="s">
        <v>481</v>
      </c>
      <c r="L80" s="20" t="s">
        <v>481</v>
      </c>
      <c r="M80" s="18" t="s">
        <v>481</v>
      </c>
      <c r="N80" s="20" t="s">
        <v>481</v>
      </c>
      <c r="O80" s="18" t="s">
        <v>481</v>
      </c>
      <c r="P80" s="20" t="s">
        <v>481</v>
      </c>
      <c r="Q80" s="18" t="n">
        <v>421.9064069</v>
      </c>
      <c r="R80" s="20" t="n">
        <v>33.16208575</v>
      </c>
    </row>
    <row r="81" spans="1:18">
      <c r="A81" s="23" t="s">
        <v>556</v>
      </c>
      <c r="B81" s="17" t="n">
        <v>8861</v>
      </c>
      <c r="C81" s="18">
        <f>(76.0/B81*100)</f>
        <v/>
      </c>
      <c r="D81" s="19" t="n">
        <v>8785</v>
      </c>
      <c r="E81" s="18" t="n">
        <v>460.8423603</v>
      </c>
      <c r="F81" s="20" t="n">
        <v>4.83063992</v>
      </c>
      <c r="G81" s="18" t="n">
        <v>441.054611</v>
      </c>
      <c r="H81" s="20" t="n">
        <v>3.19172561</v>
      </c>
      <c r="I81" s="18" t="s">
        <v>481</v>
      </c>
      <c r="J81" s="20" t="s">
        <v>481</v>
      </c>
      <c r="K81" s="18" t="s">
        <v>481</v>
      </c>
      <c r="L81" s="20" t="s">
        <v>481</v>
      </c>
      <c r="M81" s="18" t="s">
        <v>481</v>
      </c>
      <c r="N81" s="20" t="s">
        <v>481</v>
      </c>
      <c r="O81" s="18" t="s">
        <v>481</v>
      </c>
      <c r="P81" s="20" t="s">
        <v>481</v>
      </c>
      <c r="Q81" s="18" t="n">
        <v>366.72845251</v>
      </c>
      <c r="R81" s="20" t="n">
        <v>18.75213424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615</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508.45238685</v>
      </c>
      <c r="F7" s="20" t="n">
        <v>2.60444247</v>
      </c>
      <c r="G7" s="18" t="n">
        <v>490.84690261</v>
      </c>
      <c r="H7" s="20" t="n">
        <v>1.74863612</v>
      </c>
      <c r="I7" s="18" t="s">
        <v>481</v>
      </c>
      <c r="J7" s="20" t="s">
        <v>481</v>
      </c>
      <c r="K7" s="18" t="s">
        <v>481</v>
      </c>
      <c r="L7" s="20" t="s">
        <v>481</v>
      </c>
      <c r="M7" s="18" t="s">
        <v>481</v>
      </c>
      <c r="N7" s="20" t="s">
        <v>481</v>
      </c>
      <c r="O7" s="18" t="s">
        <v>481</v>
      </c>
      <c r="P7" s="20" t="s">
        <v>481</v>
      </c>
      <c r="Q7" s="18" t="n">
        <v>430.34163007</v>
      </c>
      <c r="R7" s="20" t="n">
        <v>7.18690974</v>
      </c>
    </row>
    <row r="8" spans="1:18">
      <c r="A8" s="15" t="s">
        <v>483</v>
      </c>
      <c r="B8" s="17" t="n">
        <v>7007</v>
      </c>
      <c r="C8" s="18">
        <f>(20.0/B8*100)</f>
        <v/>
      </c>
      <c r="D8" s="19" t="n">
        <v>6987</v>
      </c>
      <c r="E8" s="18" t="n">
        <v>511.3946188</v>
      </c>
      <c r="F8" s="20" t="n">
        <v>3.19040838</v>
      </c>
      <c r="G8" s="18" t="n">
        <v>481.94094654</v>
      </c>
      <c r="H8" s="20" t="n">
        <v>3.24929836</v>
      </c>
      <c r="I8" s="18" t="s">
        <v>481</v>
      </c>
      <c r="J8" s="20" t="s">
        <v>481</v>
      </c>
      <c r="K8" s="18" t="s">
        <v>481</v>
      </c>
      <c r="L8" s="20" t="s">
        <v>481</v>
      </c>
      <c r="M8" s="18" t="s">
        <v>481</v>
      </c>
      <c r="N8" s="20" t="s">
        <v>481</v>
      </c>
      <c r="O8" s="18" t="s">
        <v>481</v>
      </c>
      <c r="P8" s="20" t="s">
        <v>481</v>
      </c>
      <c r="Q8" s="18" t="n">
        <v>419.00231911</v>
      </c>
      <c r="R8" s="20" t="n">
        <v>12.22825649</v>
      </c>
    </row>
    <row r="9" spans="1:18">
      <c r="A9" s="15" t="s">
        <v>484</v>
      </c>
      <c r="B9" s="17" t="n">
        <v>9651</v>
      </c>
      <c r="C9" s="18">
        <f>(77.0/B9*100)</f>
        <v/>
      </c>
      <c r="D9" s="19" t="n">
        <v>9574</v>
      </c>
      <c r="E9" s="18" t="n">
        <v>533.51289158</v>
      </c>
      <c r="F9" s="20" t="n">
        <v>3.09348967</v>
      </c>
      <c r="G9" s="18" t="n">
        <v>500.88831726</v>
      </c>
      <c r="H9" s="20" t="n">
        <v>2.37468906</v>
      </c>
      <c r="I9" s="18" t="s">
        <v>481</v>
      </c>
      <c r="J9" s="20" t="s">
        <v>481</v>
      </c>
      <c r="K9" s="18" t="s">
        <v>481</v>
      </c>
      <c r="L9" s="20" t="s">
        <v>481</v>
      </c>
      <c r="M9" s="18" t="s">
        <v>481</v>
      </c>
      <c r="N9" s="20" t="s">
        <v>481</v>
      </c>
      <c r="O9" s="18" t="s">
        <v>481</v>
      </c>
      <c r="P9" s="20" t="s">
        <v>481</v>
      </c>
      <c r="Q9" s="18" t="n">
        <v>420.54363079</v>
      </c>
      <c r="R9" s="20" t="n">
        <v>7.84121414</v>
      </c>
    </row>
    <row r="10" spans="1:18">
      <c r="A10" s="15" t="s">
        <v>485</v>
      </c>
      <c r="B10" s="17" t="n">
        <v>20058</v>
      </c>
      <c r="C10" s="18">
        <f>(521.0/B10*100)</f>
        <v/>
      </c>
      <c r="D10" s="19" t="n">
        <v>19537</v>
      </c>
      <c r="E10" s="18" t="n">
        <v>525.99616899</v>
      </c>
      <c r="F10" s="20" t="n">
        <v>2.85345163</v>
      </c>
      <c r="G10" s="18" t="n">
        <v>512.71144708</v>
      </c>
      <c r="H10" s="20" t="n">
        <v>2.46661495</v>
      </c>
      <c r="I10" s="18" t="s">
        <v>481</v>
      </c>
      <c r="J10" s="20" t="s">
        <v>481</v>
      </c>
      <c r="K10" s="18" t="s">
        <v>481</v>
      </c>
      <c r="L10" s="20" t="s">
        <v>481</v>
      </c>
      <c r="M10" s="18" t="s">
        <v>481</v>
      </c>
      <c r="N10" s="20" t="s">
        <v>481</v>
      </c>
      <c r="O10" s="18" t="s">
        <v>481</v>
      </c>
      <c r="P10" s="20" t="s">
        <v>481</v>
      </c>
      <c r="Q10" s="18" t="n">
        <v>456.77637379</v>
      </c>
      <c r="R10" s="20" t="n">
        <v>8.88795346</v>
      </c>
    </row>
    <row r="11" spans="1:18">
      <c r="A11" s="15" t="s">
        <v>486</v>
      </c>
      <c r="B11" s="17" t="n">
        <v>7053</v>
      </c>
      <c r="C11" s="18">
        <f>(45.0/B11*100)</f>
        <v/>
      </c>
      <c r="D11" s="19" t="n">
        <v>7008</v>
      </c>
      <c r="E11" s="18" t="n">
        <v>430.39515217</v>
      </c>
      <c r="F11" s="20" t="n">
        <v>3.03390785</v>
      </c>
      <c r="G11" s="18" t="n">
        <v>418.11385497</v>
      </c>
      <c r="H11" s="20" t="n">
        <v>2.56216406</v>
      </c>
      <c r="I11" s="18" t="s">
        <v>481</v>
      </c>
      <c r="J11" s="20" t="s">
        <v>481</v>
      </c>
      <c r="K11" s="18" t="s">
        <v>481</v>
      </c>
      <c r="L11" s="20" t="s">
        <v>481</v>
      </c>
      <c r="M11" s="18" t="s">
        <v>481</v>
      </c>
      <c r="N11" s="20" t="s">
        <v>481</v>
      </c>
      <c r="O11" s="18" t="s">
        <v>481</v>
      </c>
      <c r="P11" s="20" t="s">
        <v>481</v>
      </c>
      <c r="Q11" s="18" t="n">
        <v>368.46012614</v>
      </c>
      <c r="R11" s="20" t="n">
        <v>12.97857892</v>
      </c>
    </row>
    <row r="12" spans="1:18">
      <c r="A12" s="15" t="s">
        <v>487</v>
      </c>
      <c r="B12" s="17" t="n">
        <v>6894</v>
      </c>
      <c r="C12" s="18">
        <f>(56.0/B12*100)</f>
        <v/>
      </c>
      <c r="D12" s="19" t="n">
        <v>6838</v>
      </c>
      <c r="E12" s="18" t="n">
        <v>523.06762102</v>
      </c>
      <c r="F12" s="20" t="n">
        <v>2.51678523</v>
      </c>
      <c r="G12" s="18" t="n">
        <v>480.56396975</v>
      </c>
      <c r="H12" s="20" t="n">
        <v>2.58351984</v>
      </c>
      <c r="I12" s="18" t="s">
        <v>481</v>
      </c>
      <c r="J12" s="20" t="s">
        <v>481</v>
      </c>
      <c r="K12" s="18" t="s">
        <v>481</v>
      </c>
      <c r="L12" s="20" t="s">
        <v>481</v>
      </c>
      <c r="M12" s="18" t="s">
        <v>481</v>
      </c>
      <c r="N12" s="20" t="s">
        <v>481</v>
      </c>
      <c r="O12" s="18" t="s">
        <v>481</v>
      </c>
      <c r="P12" s="20" t="s">
        <v>481</v>
      </c>
      <c r="Q12" s="18" t="n">
        <v>393.09082004</v>
      </c>
      <c r="R12" s="20" t="n">
        <v>7.16190238</v>
      </c>
    </row>
    <row r="13" spans="1:18">
      <c r="A13" s="15" t="s">
        <v>488</v>
      </c>
      <c r="B13" s="17" t="n">
        <v>7161</v>
      </c>
      <c r="C13" s="18">
        <f>(98.0/B13*100)</f>
        <v/>
      </c>
      <c r="D13" s="19" t="n">
        <v>7063</v>
      </c>
      <c r="E13" s="18" t="n">
        <v>533.62425782</v>
      </c>
      <c r="F13" s="20" t="n">
        <v>2.96361492</v>
      </c>
      <c r="G13" s="18" t="n">
        <v>504.67024979</v>
      </c>
      <c r="H13" s="20" t="n">
        <v>2.34508911</v>
      </c>
      <c r="I13" s="18" t="s">
        <v>481</v>
      </c>
      <c r="J13" s="20" t="s">
        <v>481</v>
      </c>
      <c r="K13" s="18" t="s">
        <v>481</v>
      </c>
      <c r="L13" s="20" t="s">
        <v>481</v>
      </c>
      <c r="M13" s="18" t="s">
        <v>481</v>
      </c>
      <c r="N13" s="20" t="s">
        <v>481</v>
      </c>
      <c r="O13" s="18" t="s">
        <v>481</v>
      </c>
      <c r="P13" s="20" t="s">
        <v>481</v>
      </c>
      <c r="Q13" s="18" t="n">
        <v>428.52504257</v>
      </c>
      <c r="R13" s="20" t="n">
        <v>9.84345832</v>
      </c>
    </row>
    <row r="14" spans="1:18">
      <c r="A14" s="15" t="s">
        <v>489</v>
      </c>
      <c r="B14" s="17" t="n">
        <v>5587</v>
      </c>
      <c r="C14" s="18">
        <f>(74.0/B14*100)</f>
        <v/>
      </c>
      <c r="D14" s="19" t="n">
        <v>5513</v>
      </c>
      <c r="E14" s="18" t="n">
        <v>529.72431563</v>
      </c>
      <c r="F14" s="20" t="n">
        <v>2.32958561</v>
      </c>
      <c r="G14" s="18" t="n">
        <v>495.95523701</v>
      </c>
      <c r="H14" s="20" t="n">
        <v>3.03224129</v>
      </c>
      <c r="I14" s="18" t="s">
        <v>481</v>
      </c>
      <c r="J14" s="20" t="s">
        <v>481</v>
      </c>
      <c r="K14" s="18" t="s">
        <v>481</v>
      </c>
      <c r="L14" s="20" t="s">
        <v>481</v>
      </c>
      <c r="M14" s="18" t="s">
        <v>481</v>
      </c>
      <c r="N14" s="20" t="s">
        <v>481</v>
      </c>
      <c r="O14" s="18" t="s">
        <v>481</v>
      </c>
      <c r="P14" s="20" t="s">
        <v>481</v>
      </c>
      <c r="Q14" s="18" t="n">
        <v>453.86794415</v>
      </c>
      <c r="R14" s="20" t="n">
        <v>18.63769761</v>
      </c>
    </row>
    <row r="15" spans="1:18">
      <c r="A15" s="15" t="s">
        <v>490</v>
      </c>
      <c r="B15" s="17" t="n">
        <v>5882</v>
      </c>
      <c r="C15" s="18">
        <f>(53.0/B15*100)</f>
        <v/>
      </c>
      <c r="D15" s="19" t="n">
        <v>5829</v>
      </c>
      <c r="E15" s="18" t="n">
        <v>528.49724724</v>
      </c>
      <c r="F15" s="20" t="n">
        <v>2.6743151</v>
      </c>
      <c r="G15" s="18" t="n">
        <v>496.94663818</v>
      </c>
      <c r="H15" s="20" t="n">
        <v>2.82857878</v>
      </c>
      <c r="I15" s="18" t="s">
        <v>481</v>
      </c>
      <c r="J15" s="20" t="s">
        <v>481</v>
      </c>
      <c r="K15" s="18" t="s">
        <v>481</v>
      </c>
      <c r="L15" s="20" t="s">
        <v>481</v>
      </c>
      <c r="M15" s="18" t="s">
        <v>481</v>
      </c>
      <c r="N15" s="20" t="s">
        <v>481</v>
      </c>
      <c r="O15" s="18" t="s">
        <v>481</v>
      </c>
      <c r="P15" s="20" t="s">
        <v>481</v>
      </c>
      <c r="Q15" s="18" t="n">
        <v>452.57326892</v>
      </c>
      <c r="R15" s="20" t="n">
        <v>11.73232098</v>
      </c>
    </row>
    <row r="16" spans="1:18">
      <c r="A16" s="15" t="s">
        <v>491</v>
      </c>
      <c r="B16" s="17" t="n">
        <v>6108</v>
      </c>
      <c r="C16" s="18">
        <f>(98.0/B16*100)</f>
        <v/>
      </c>
      <c r="D16" s="19" t="n">
        <v>6010</v>
      </c>
      <c r="E16" s="18" t="n">
        <v>528.06795358</v>
      </c>
      <c r="F16" s="20" t="n">
        <v>3.10328005</v>
      </c>
      <c r="G16" s="18" t="n">
        <v>473.3439442</v>
      </c>
      <c r="H16" s="20" t="n">
        <v>2.43269418</v>
      </c>
      <c r="I16" s="18" t="s">
        <v>481</v>
      </c>
      <c r="J16" s="20" t="s">
        <v>481</v>
      </c>
      <c r="K16" s="18" t="s">
        <v>481</v>
      </c>
      <c r="L16" s="20" t="s">
        <v>481</v>
      </c>
      <c r="M16" s="18" t="s">
        <v>481</v>
      </c>
      <c r="N16" s="20" t="s">
        <v>481</v>
      </c>
      <c r="O16" s="18" t="s">
        <v>481</v>
      </c>
      <c r="P16" s="20" t="s">
        <v>481</v>
      </c>
      <c r="Q16" s="18" t="n">
        <v>405.60334309</v>
      </c>
      <c r="R16" s="20" t="n">
        <v>9.596161439999999</v>
      </c>
    </row>
    <row r="17" spans="1:18">
      <c r="A17" s="15" t="s">
        <v>492</v>
      </c>
      <c r="B17" s="17" t="n">
        <v>6504</v>
      </c>
      <c r="C17" s="18">
        <f>(658.0/B17*100)</f>
        <v/>
      </c>
      <c r="D17" s="19" t="n">
        <v>5846</v>
      </c>
      <c r="E17" s="18" t="n">
        <v>521.19037028</v>
      </c>
      <c r="F17" s="20" t="n">
        <v>3.41164088</v>
      </c>
      <c r="G17" s="18" t="n">
        <v>501.43609152</v>
      </c>
      <c r="H17" s="20" t="n">
        <v>2.9966755</v>
      </c>
      <c r="I17" s="18" t="s">
        <v>481</v>
      </c>
      <c r="J17" s="20" t="s">
        <v>481</v>
      </c>
      <c r="K17" s="18" t="s">
        <v>481</v>
      </c>
      <c r="L17" s="20" t="s">
        <v>481</v>
      </c>
      <c r="M17" s="18" t="s">
        <v>481</v>
      </c>
      <c r="N17" s="20" t="s">
        <v>481</v>
      </c>
      <c r="O17" s="18" t="s">
        <v>481</v>
      </c>
      <c r="P17" s="20" t="s">
        <v>481</v>
      </c>
      <c r="Q17" s="18" t="n">
        <v>455.6353526</v>
      </c>
      <c r="R17" s="20" t="n">
        <v>9.87515488</v>
      </c>
    </row>
    <row r="18" spans="1:18">
      <c r="A18" s="15" t="s">
        <v>493</v>
      </c>
      <c r="B18" s="17" t="n">
        <v>5532</v>
      </c>
      <c r="C18" s="18">
        <f>(28.0/B18*100)</f>
        <v/>
      </c>
      <c r="D18" s="19" t="n">
        <v>5504</v>
      </c>
      <c r="E18" s="18" t="n">
        <v>471.61077924</v>
      </c>
      <c r="F18" s="20" t="n">
        <v>3.91501518</v>
      </c>
      <c r="G18" s="18" t="n">
        <v>443.97879883</v>
      </c>
      <c r="H18" s="20" t="n">
        <v>4.22029177</v>
      </c>
      <c r="I18" s="18" t="s">
        <v>481</v>
      </c>
      <c r="J18" s="20" t="s">
        <v>481</v>
      </c>
      <c r="K18" s="18" t="s">
        <v>481</v>
      </c>
      <c r="L18" s="20" t="s">
        <v>481</v>
      </c>
      <c r="M18" s="18" t="s">
        <v>481</v>
      </c>
      <c r="N18" s="20" t="s">
        <v>481</v>
      </c>
      <c r="O18" s="18" t="s">
        <v>481</v>
      </c>
      <c r="P18" s="20" t="s">
        <v>481</v>
      </c>
      <c r="Q18" s="18" t="n">
        <v>394.79260773</v>
      </c>
      <c r="R18" s="20" t="n">
        <v>7.43910795</v>
      </c>
    </row>
    <row r="19" spans="1:18">
      <c r="A19" s="15" t="s">
        <v>494</v>
      </c>
      <c r="B19" s="17" t="n">
        <v>5658</v>
      </c>
      <c r="C19" s="18">
        <f>(61.0/B19*100)</f>
        <v/>
      </c>
      <c r="D19" s="19" t="n">
        <v>5597</v>
      </c>
      <c r="E19" s="18" t="n">
        <v>503.40778522</v>
      </c>
      <c r="F19" s="20" t="n">
        <v>2.82179568</v>
      </c>
      <c r="G19" s="18" t="n">
        <v>438.09141523</v>
      </c>
      <c r="H19" s="20" t="n">
        <v>3.59138233</v>
      </c>
      <c r="I19" s="18" t="s">
        <v>481</v>
      </c>
      <c r="J19" s="20" t="s">
        <v>481</v>
      </c>
      <c r="K19" s="18" t="s">
        <v>481</v>
      </c>
      <c r="L19" s="20" t="s">
        <v>481</v>
      </c>
      <c r="M19" s="18" t="s">
        <v>481</v>
      </c>
      <c r="N19" s="20" t="s">
        <v>481</v>
      </c>
      <c r="O19" s="18" t="s">
        <v>481</v>
      </c>
      <c r="P19" s="20" t="s">
        <v>481</v>
      </c>
      <c r="Q19" s="18" t="n">
        <v>386.37225277</v>
      </c>
      <c r="R19" s="20" t="n">
        <v>9.34648524</v>
      </c>
    </row>
    <row r="20" spans="1:18">
      <c r="A20" s="15" t="s">
        <v>495</v>
      </c>
      <c r="B20" s="17" t="n">
        <v>3371</v>
      </c>
      <c r="C20" s="18">
        <f>(75.0/B20*100)</f>
        <v/>
      </c>
      <c r="D20" s="19" t="n">
        <v>3296</v>
      </c>
      <c r="E20" s="18" t="n">
        <v>500.39446508</v>
      </c>
      <c r="F20" s="20" t="n">
        <v>2.44570172</v>
      </c>
      <c r="G20" s="18" t="n">
        <v>461.2247307</v>
      </c>
      <c r="H20" s="20" t="n">
        <v>3.53600727</v>
      </c>
      <c r="I20" s="18" t="s">
        <v>481</v>
      </c>
      <c r="J20" s="20" t="s">
        <v>481</v>
      </c>
      <c r="K20" s="18" t="s">
        <v>481</v>
      </c>
      <c r="L20" s="20" t="s">
        <v>481</v>
      </c>
      <c r="M20" s="18" t="s">
        <v>481</v>
      </c>
      <c r="N20" s="20" t="s">
        <v>481</v>
      </c>
      <c r="O20" s="18" t="s">
        <v>481</v>
      </c>
      <c r="P20" s="20" t="s">
        <v>481</v>
      </c>
      <c r="Q20" s="18" t="n">
        <v>436.26309545</v>
      </c>
      <c r="R20" s="20" t="n">
        <v>15.9974058</v>
      </c>
    </row>
    <row r="21" spans="1:18">
      <c r="A21" s="15" t="s">
        <v>496</v>
      </c>
      <c r="B21" s="17" t="n">
        <v>5741</v>
      </c>
      <c r="C21" s="18">
        <f>(44.0/B21*100)</f>
        <v/>
      </c>
      <c r="D21" s="19" t="n">
        <v>5697</v>
      </c>
      <c r="E21" s="18" t="n">
        <v>516.53485501</v>
      </c>
      <c r="F21" s="20" t="n">
        <v>2.62264216</v>
      </c>
      <c r="G21" s="18" t="n">
        <v>499.30438351</v>
      </c>
      <c r="H21" s="20" t="n">
        <v>2.00935885</v>
      </c>
      <c r="I21" s="18" t="s">
        <v>481</v>
      </c>
      <c r="J21" s="20" t="s">
        <v>481</v>
      </c>
      <c r="K21" s="18" t="s">
        <v>481</v>
      </c>
      <c r="L21" s="20" t="s">
        <v>481</v>
      </c>
      <c r="M21" s="18" t="s">
        <v>481</v>
      </c>
      <c r="N21" s="20" t="s">
        <v>481</v>
      </c>
      <c r="O21" s="18" t="s">
        <v>481</v>
      </c>
      <c r="P21" s="20" t="s">
        <v>481</v>
      </c>
      <c r="Q21" s="18" t="n">
        <v>459.92284837</v>
      </c>
      <c r="R21" s="20" t="n">
        <v>7.41486576</v>
      </c>
    </row>
    <row r="22" spans="1:18">
      <c r="A22" s="15" t="s">
        <v>497</v>
      </c>
      <c r="B22" s="17" t="n">
        <v>6598</v>
      </c>
      <c r="C22" s="18">
        <f>(32.0/B22*100)</f>
        <v/>
      </c>
      <c r="D22" s="19" t="n">
        <v>6566</v>
      </c>
      <c r="E22" s="18" t="n">
        <v>476.19444888</v>
      </c>
      <c r="F22" s="20" t="n">
        <v>4.55086851</v>
      </c>
      <c r="G22" s="18" t="n">
        <v>469.24702572</v>
      </c>
      <c r="H22" s="20" t="n">
        <v>3.87268915</v>
      </c>
      <c r="I22" s="18" t="s">
        <v>481</v>
      </c>
      <c r="J22" s="20" t="s">
        <v>481</v>
      </c>
      <c r="K22" s="18" t="s">
        <v>481</v>
      </c>
      <c r="L22" s="20" t="s">
        <v>481</v>
      </c>
      <c r="M22" s="18" t="s">
        <v>481</v>
      </c>
      <c r="N22" s="20" t="s">
        <v>481</v>
      </c>
      <c r="O22" s="18" t="n">
        <v>421.02207164</v>
      </c>
      <c r="P22" s="20" t="n">
        <v>31.19490923</v>
      </c>
      <c r="Q22" s="18" t="n">
        <v>409.93283731</v>
      </c>
      <c r="R22" s="20" t="n">
        <v>9.197993990000001</v>
      </c>
    </row>
    <row r="23" spans="1:18">
      <c r="A23" s="15" t="s">
        <v>498</v>
      </c>
      <c r="B23" s="17" t="n">
        <v>11583</v>
      </c>
      <c r="C23" s="18">
        <f>(210.0/B23*100)</f>
        <v/>
      </c>
      <c r="D23" s="19" t="n">
        <v>11373</v>
      </c>
      <c r="E23" s="18" t="n">
        <v>504.12239461</v>
      </c>
      <c r="F23" s="20" t="n">
        <v>3.17206745</v>
      </c>
      <c r="G23" s="18" t="n">
        <v>475.1833634</v>
      </c>
      <c r="H23" s="20" t="n">
        <v>3.26282422</v>
      </c>
      <c r="I23" s="18" t="s">
        <v>481</v>
      </c>
      <c r="J23" s="20" t="s">
        <v>481</v>
      </c>
      <c r="K23" s="18" t="s">
        <v>481</v>
      </c>
      <c r="L23" s="20" t="s">
        <v>481</v>
      </c>
      <c r="M23" s="18" t="s">
        <v>481</v>
      </c>
      <c r="N23" s="20" t="s">
        <v>481</v>
      </c>
      <c r="O23" s="18" t="s">
        <v>481</v>
      </c>
      <c r="P23" s="20" t="s">
        <v>481</v>
      </c>
      <c r="Q23" s="18" t="n">
        <v>384.5659039</v>
      </c>
      <c r="R23" s="20" t="n">
        <v>19.64226763</v>
      </c>
    </row>
    <row r="24" spans="1:18">
      <c r="A24" s="15" t="s">
        <v>499</v>
      </c>
      <c r="B24" s="17" t="n">
        <v>6647</v>
      </c>
      <c r="C24" s="18">
        <f>(7.0/B24*100)</f>
        <v/>
      </c>
      <c r="D24" s="19" t="n">
        <v>6640</v>
      </c>
      <c r="E24" s="18" t="n">
        <v>553.63679998</v>
      </c>
      <c r="F24" s="20" t="n">
        <v>3.87036869</v>
      </c>
      <c r="G24" s="18" t="n">
        <v>527.88925092</v>
      </c>
      <c r="H24" s="20" t="n">
        <v>2.99756814</v>
      </c>
      <c r="I24" s="18" t="s">
        <v>481</v>
      </c>
      <c r="J24" s="20" t="s">
        <v>481</v>
      </c>
      <c r="K24" s="18" t="s">
        <v>481</v>
      </c>
      <c r="L24" s="20" t="s">
        <v>481</v>
      </c>
      <c r="M24" s="18" t="s">
        <v>481</v>
      </c>
      <c r="N24" s="20" t="s">
        <v>481</v>
      </c>
      <c r="O24" s="18" t="s">
        <v>481</v>
      </c>
      <c r="P24" s="20" t="s">
        <v>481</v>
      </c>
      <c r="Q24" s="18" t="n">
        <v>485.06142453</v>
      </c>
      <c r="R24" s="20" t="n">
        <v>11.71324896</v>
      </c>
    </row>
    <row r="25" spans="1:18">
      <c r="A25" s="15" t="s">
        <v>500</v>
      </c>
      <c r="B25" s="17" t="n">
        <v>5581</v>
      </c>
      <c r="C25" s="18">
        <f>(24.0/B25*100)</f>
        <v/>
      </c>
      <c r="D25" s="19" t="n">
        <v>5557</v>
      </c>
      <c r="E25" s="18" t="n">
        <v>541.5430437700001</v>
      </c>
      <c r="F25" s="20" t="n">
        <v>3.90275242</v>
      </c>
      <c r="G25" s="18" t="n">
        <v>497.03609909</v>
      </c>
      <c r="H25" s="20" t="n">
        <v>4.39746166</v>
      </c>
      <c r="I25" s="18" t="s">
        <v>481</v>
      </c>
      <c r="J25" s="20" t="s">
        <v>481</v>
      </c>
      <c r="K25" s="18" t="s">
        <v>481</v>
      </c>
      <c r="L25" s="20" t="s">
        <v>481</v>
      </c>
      <c r="M25" s="18" t="s">
        <v>481</v>
      </c>
      <c r="N25" s="20" t="s">
        <v>481</v>
      </c>
      <c r="O25" s="18" t="s">
        <v>481</v>
      </c>
      <c r="P25" s="20" t="s">
        <v>481</v>
      </c>
      <c r="Q25" s="18" t="n">
        <v>442.48412399</v>
      </c>
      <c r="R25" s="20" t="n">
        <v>16.93658617</v>
      </c>
    </row>
    <row r="26" spans="1:18">
      <c r="A26" s="15" t="s">
        <v>501</v>
      </c>
      <c r="B26" s="17" t="n">
        <v>4869</v>
      </c>
      <c r="C26" s="18">
        <f>(32.0/B26*100)</f>
        <v/>
      </c>
      <c r="D26" s="19" t="n">
        <v>4837</v>
      </c>
      <c r="E26" s="18" t="n">
        <v>496.43434565</v>
      </c>
      <c r="F26" s="20" t="n">
        <v>1.96454327</v>
      </c>
      <c r="G26" s="18" t="n">
        <v>455.75627045</v>
      </c>
      <c r="H26" s="20" t="n">
        <v>2.79141024</v>
      </c>
      <c r="I26" s="18" t="s">
        <v>481</v>
      </c>
      <c r="J26" s="20" t="s">
        <v>481</v>
      </c>
      <c r="K26" s="18" t="s">
        <v>481</v>
      </c>
      <c r="L26" s="20" t="s">
        <v>481</v>
      </c>
      <c r="M26" s="18" t="s">
        <v>481</v>
      </c>
      <c r="N26" s="20" t="s">
        <v>481</v>
      </c>
      <c r="O26" s="18" t="s">
        <v>481</v>
      </c>
      <c r="P26" s="20" t="s">
        <v>481</v>
      </c>
      <c r="Q26" s="18" t="n">
        <v>419.25624542</v>
      </c>
      <c r="R26" s="20" t="n">
        <v>13.2596753</v>
      </c>
    </row>
    <row r="27" spans="1:18">
      <c r="A27" s="15" t="s">
        <v>502</v>
      </c>
      <c r="B27" s="17" t="n">
        <v>5299</v>
      </c>
      <c r="C27" s="18">
        <f>(17.0/B27*100)</f>
        <v/>
      </c>
      <c r="D27" s="19" t="n">
        <v>5282</v>
      </c>
      <c r="E27" s="18" t="n">
        <v>507.03843483</v>
      </c>
      <c r="F27" s="20" t="n">
        <v>1.84194831</v>
      </c>
      <c r="G27" s="18" t="n">
        <v>466.86149216</v>
      </c>
      <c r="H27" s="20" t="n">
        <v>1.91124871</v>
      </c>
      <c r="I27" s="18" t="s">
        <v>481</v>
      </c>
      <c r="J27" s="20" t="s">
        <v>481</v>
      </c>
      <c r="K27" s="18" t="s">
        <v>481</v>
      </c>
      <c r="L27" s="20" t="s">
        <v>481</v>
      </c>
      <c r="M27" s="18" t="s">
        <v>481</v>
      </c>
      <c r="N27" s="20" t="s">
        <v>481</v>
      </c>
      <c r="O27" s="18" t="s">
        <v>481</v>
      </c>
      <c r="P27" s="20" t="s">
        <v>481</v>
      </c>
      <c r="Q27" s="18" t="n">
        <v>407.75876761</v>
      </c>
      <c r="R27" s="20" t="n">
        <v>9.15819003</v>
      </c>
    </row>
    <row r="28" spans="1:18">
      <c r="A28" s="15" t="s">
        <v>503</v>
      </c>
      <c r="B28" s="17" t="n">
        <v>7568</v>
      </c>
      <c r="C28" s="18">
        <f>(51.0/B28*100)</f>
        <v/>
      </c>
      <c r="D28" s="19" t="n">
        <v>7517</v>
      </c>
      <c r="E28" s="18" t="n">
        <v>411.3327107</v>
      </c>
      <c r="F28" s="20" t="n">
        <v>2.89709104</v>
      </c>
      <c r="G28" s="18" t="n">
        <v>408.08260565</v>
      </c>
      <c r="H28" s="20" t="n">
        <v>2.55003126</v>
      </c>
      <c r="I28" s="18" t="s">
        <v>481</v>
      </c>
      <c r="J28" s="20" t="s">
        <v>481</v>
      </c>
      <c r="K28" s="18" t="s">
        <v>481</v>
      </c>
      <c r="L28" s="20" t="s">
        <v>481</v>
      </c>
      <c r="M28" s="18" t="s">
        <v>481</v>
      </c>
      <c r="N28" s="20" t="s">
        <v>481</v>
      </c>
      <c r="O28" s="18" t="s">
        <v>481</v>
      </c>
      <c r="P28" s="20" t="s">
        <v>481</v>
      </c>
      <c r="Q28" s="18" t="n">
        <v>339.0637322</v>
      </c>
      <c r="R28" s="20" t="n">
        <v>13.99407882</v>
      </c>
    </row>
    <row r="29" spans="1:18">
      <c r="A29" s="15" t="s">
        <v>504</v>
      </c>
      <c r="B29" s="17" t="n">
        <v>5385</v>
      </c>
      <c r="C29" s="18">
        <f>(30.0/B29*100)</f>
        <v/>
      </c>
      <c r="D29" s="19" t="n">
        <v>5355</v>
      </c>
      <c r="E29" s="18" t="n">
        <v>534.6691762</v>
      </c>
      <c r="F29" s="20" t="n">
        <v>4.10725036</v>
      </c>
      <c r="G29" s="18" t="n">
        <v>508.41321815</v>
      </c>
      <c r="H29" s="20" t="n">
        <v>2.4559612</v>
      </c>
      <c r="I29" s="18" t="s">
        <v>481</v>
      </c>
      <c r="J29" s="20" t="s">
        <v>481</v>
      </c>
      <c r="K29" s="18" t="s">
        <v>481</v>
      </c>
      <c r="L29" s="20" t="s">
        <v>481</v>
      </c>
      <c r="M29" s="18" t="s">
        <v>481</v>
      </c>
      <c r="N29" s="20" t="s">
        <v>481</v>
      </c>
      <c r="O29" s="18" t="s">
        <v>481</v>
      </c>
      <c r="P29" s="20" t="s">
        <v>481</v>
      </c>
      <c r="Q29" s="18" t="n">
        <v>421.7184554</v>
      </c>
      <c r="R29" s="20" t="n">
        <v>11.65711626</v>
      </c>
    </row>
    <row r="30" spans="1:18">
      <c r="A30" s="15" t="s">
        <v>505</v>
      </c>
      <c r="B30" s="17" t="n">
        <v>4520</v>
      </c>
      <c r="C30" s="18">
        <f>(96.0/B30*100)</f>
        <v/>
      </c>
      <c r="D30" s="19" t="n">
        <v>4424</v>
      </c>
      <c r="E30" s="18" t="n">
        <v>506.37141851</v>
      </c>
      <c r="F30" s="20" t="n">
        <v>2.80395792</v>
      </c>
      <c r="G30" s="18" t="n">
        <v>493.75748161</v>
      </c>
      <c r="H30" s="20" t="n">
        <v>2.81212058</v>
      </c>
      <c r="I30" s="18" t="s">
        <v>481</v>
      </c>
      <c r="J30" s="20" t="s">
        <v>481</v>
      </c>
      <c r="K30" s="18" t="s">
        <v>481</v>
      </c>
      <c r="L30" s="20" t="s">
        <v>481</v>
      </c>
      <c r="M30" s="18" t="s">
        <v>481</v>
      </c>
      <c r="N30" s="20" t="s">
        <v>481</v>
      </c>
      <c r="O30" s="18" t="s">
        <v>481</v>
      </c>
      <c r="P30" s="20" t="s">
        <v>481</v>
      </c>
      <c r="Q30" s="18" t="n">
        <v>437.23375978</v>
      </c>
      <c r="R30" s="20" t="n">
        <v>7.46993709</v>
      </c>
    </row>
    <row r="31" spans="1:18">
      <c r="A31" s="15" t="s">
        <v>506</v>
      </c>
      <c r="B31" s="17" t="n">
        <v>5456</v>
      </c>
      <c r="C31" s="18">
        <f>(125.0/B31*100)</f>
        <v/>
      </c>
      <c r="D31" s="19" t="n">
        <v>5331</v>
      </c>
      <c r="E31" s="18" t="n">
        <v>523.73881047</v>
      </c>
      <c r="F31" s="20" t="n">
        <v>3.02607634</v>
      </c>
      <c r="G31" s="18" t="n">
        <v>490.44880163</v>
      </c>
      <c r="H31" s="20" t="n">
        <v>2.45069751</v>
      </c>
      <c r="I31" s="18" t="s">
        <v>481</v>
      </c>
      <c r="J31" s="20" t="s">
        <v>481</v>
      </c>
      <c r="K31" s="18" t="s">
        <v>481</v>
      </c>
      <c r="L31" s="20" t="s">
        <v>481</v>
      </c>
      <c r="M31" s="18" t="s">
        <v>481</v>
      </c>
      <c r="N31" s="20" t="s">
        <v>481</v>
      </c>
      <c r="O31" s="18" t="s">
        <v>481</v>
      </c>
      <c r="P31" s="20" t="s">
        <v>481</v>
      </c>
      <c r="Q31" s="18" t="n">
        <v>459.34817189</v>
      </c>
      <c r="R31" s="20" t="n">
        <v>9.07158581</v>
      </c>
    </row>
    <row r="32" spans="1:18">
      <c r="A32" s="15" t="s">
        <v>507</v>
      </c>
      <c r="B32" s="17" t="n">
        <v>4478</v>
      </c>
      <c r="C32" s="18">
        <f>(5.0/B32*100)</f>
        <v/>
      </c>
      <c r="D32" s="19" t="n">
        <v>4473</v>
      </c>
      <c r="E32" s="18" t="n">
        <v>529.12047589</v>
      </c>
      <c r="F32" s="20" t="n">
        <v>2.67574782</v>
      </c>
      <c r="G32" s="18" t="n">
        <v>487.57913075</v>
      </c>
      <c r="H32" s="20" t="n">
        <v>2.73148018</v>
      </c>
      <c r="I32" s="18" t="s">
        <v>481</v>
      </c>
      <c r="J32" s="20" t="s">
        <v>481</v>
      </c>
      <c r="K32" s="18" t="s">
        <v>481</v>
      </c>
      <c r="L32" s="20" t="s">
        <v>481</v>
      </c>
      <c r="M32" s="18" t="s">
        <v>481</v>
      </c>
      <c r="N32" s="20" t="s">
        <v>481</v>
      </c>
      <c r="O32" s="18" t="s">
        <v>481</v>
      </c>
      <c r="P32" s="20" t="s">
        <v>481</v>
      </c>
      <c r="Q32" s="18" t="n">
        <v>418.64019852</v>
      </c>
      <c r="R32" s="20" t="n">
        <v>19.36025233</v>
      </c>
    </row>
    <row r="33" spans="1:18">
      <c r="A33" s="15" t="s">
        <v>508</v>
      </c>
      <c r="B33" s="17" t="n">
        <v>7325</v>
      </c>
      <c r="C33" s="18">
        <f>(74.0/B33*100)</f>
        <v/>
      </c>
      <c r="D33" s="19" t="n">
        <v>7251</v>
      </c>
      <c r="E33" s="18" t="n">
        <v>508.30860765</v>
      </c>
      <c r="F33" s="20" t="n">
        <v>3.00518276</v>
      </c>
      <c r="G33" s="18" t="n">
        <v>476.70526973</v>
      </c>
      <c r="H33" s="20" t="n">
        <v>2.8450463</v>
      </c>
      <c r="I33" s="18" t="s">
        <v>481</v>
      </c>
      <c r="J33" s="20" t="s">
        <v>481</v>
      </c>
      <c r="K33" s="18" t="s">
        <v>481</v>
      </c>
      <c r="L33" s="20" t="s">
        <v>481</v>
      </c>
      <c r="M33" s="18" t="s">
        <v>481</v>
      </c>
      <c r="N33" s="20" t="s">
        <v>481</v>
      </c>
      <c r="O33" s="18" t="s">
        <v>481</v>
      </c>
      <c r="P33" s="20" t="s">
        <v>481</v>
      </c>
      <c r="Q33" s="18" t="n">
        <v>396.75579489</v>
      </c>
      <c r="R33" s="20" t="n">
        <v>15.36601387</v>
      </c>
    </row>
    <row r="34" spans="1:18">
      <c r="A34" s="15" t="s">
        <v>509</v>
      </c>
      <c r="B34" s="17" t="n">
        <v>6350</v>
      </c>
      <c r="C34" s="18">
        <f>(65.0/B34*100)</f>
        <v/>
      </c>
      <c r="D34" s="19" t="n">
        <v>6285</v>
      </c>
      <c r="E34" s="18" t="n">
        <v>494.75879617</v>
      </c>
      <c r="F34" s="20" t="n">
        <v>3.02217231</v>
      </c>
      <c r="G34" s="18" t="n">
        <v>456.79692236</v>
      </c>
      <c r="H34" s="20" t="n">
        <v>3.41325703</v>
      </c>
      <c r="I34" s="18" t="s">
        <v>481</v>
      </c>
      <c r="J34" s="20" t="s">
        <v>481</v>
      </c>
      <c r="K34" s="18" t="s">
        <v>481</v>
      </c>
      <c r="L34" s="20" t="s">
        <v>481</v>
      </c>
      <c r="M34" s="18" t="s">
        <v>481</v>
      </c>
      <c r="N34" s="20" t="s">
        <v>481</v>
      </c>
      <c r="O34" s="18" t="s">
        <v>481</v>
      </c>
      <c r="P34" s="20" t="s">
        <v>481</v>
      </c>
      <c r="Q34" s="18" t="n">
        <v>353.41478154</v>
      </c>
      <c r="R34" s="20" t="n">
        <v>12.45926975</v>
      </c>
    </row>
    <row r="35" spans="1:18">
      <c r="A35" s="15" t="s">
        <v>510</v>
      </c>
      <c r="B35" s="17" t="n">
        <v>6406</v>
      </c>
      <c r="C35" s="18">
        <f>(36.0/B35*100)</f>
        <v/>
      </c>
      <c r="D35" s="19" t="n">
        <v>6370</v>
      </c>
      <c r="E35" s="18" t="n">
        <v>526.73023711</v>
      </c>
      <c r="F35" s="20" t="n">
        <v>1.91884798</v>
      </c>
      <c r="G35" s="18" t="n">
        <v>489.57236127</v>
      </c>
      <c r="H35" s="20" t="n">
        <v>2.50232862</v>
      </c>
      <c r="I35" s="18" t="s">
        <v>481</v>
      </c>
      <c r="J35" s="20" t="s">
        <v>481</v>
      </c>
      <c r="K35" s="18" t="s">
        <v>481</v>
      </c>
      <c r="L35" s="20" t="s">
        <v>481</v>
      </c>
      <c r="M35" s="18" t="s">
        <v>481</v>
      </c>
      <c r="N35" s="20" t="s">
        <v>481</v>
      </c>
      <c r="O35" s="18" t="s">
        <v>481</v>
      </c>
      <c r="P35" s="20" t="s">
        <v>481</v>
      </c>
      <c r="Q35" s="18" t="n">
        <v>445.00351515</v>
      </c>
      <c r="R35" s="20" t="n">
        <v>13.56434937</v>
      </c>
    </row>
    <row r="36" spans="1:18">
      <c r="A36" s="15" t="s">
        <v>511</v>
      </c>
      <c r="B36" s="17" t="n">
        <v>6736</v>
      </c>
      <c r="C36" s="18">
        <f>(26.0/B36*100)</f>
        <v/>
      </c>
      <c r="D36" s="19" t="n">
        <v>6710</v>
      </c>
      <c r="E36" s="18" t="n">
        <v>503.38903481</v>
      </c>
      <c r="F36" s="20" t="n">
        <v>2.2491795</v>
      </c>
      <c r="G36" s="18" t="n">
        <v>468.0337183</v>
      </c>
      <c r="H36" s="20" t="n">
        <v>2.74660584</v>
      </c>
      <c r="I36" s="18" t="s">
        <v>481</v>
      </c>
      <c r="J36" s="20" t="s">
        <v>481</v>
      </c>
      <c r="K36" s="18" t="s">
        <v>481</v>
      </c>
      <c r="L36" s="20" t="s">
        <v>481</v>
      </c>
      <c r="M36" s="18" t="s">
        <v>481</v>
      </c>
      <c r="N36" s="20" t="s">
        <v>481</v>
      </c>
      <c r="O36" s="18" t="s">
        <v>481</v>
      </c>
      <c r="P36" s="20" t="s">
        <v>481</v>
      </c>
      <c r="Q36" s="18" t="n">
        <v>438.41590582</v>
      </c>
      <c r="R36" s="20" t="n">
        <v>11.42850888</v>
      </c>
    </row>
    <row r="37" spans="1:18">
      <c r="A37" s="15" t="s">
        <v>512</v>
      </c>
      <c r="B37" s="17" t="n">
        <v>5458</v>
      </c>
      <c r="C37" s="18">
        <f>(62.0/B37*100)</f>
        <v/>
      </c>
      <c r="D37" s="19" t="n">
        <v>5396</v>
      </c>
      <c r="E37" s="18" t="n">
        <v>512.9062898</v>
      </c>
      <c r="F37" s="20" t="n">
        <v>4.37126468</v>
      </c>
      <c r="G37" s="18" t="n">
        <v>491.23610964</v>
      </c>
      <c r="H37" s="20" t="n">
        <v>2.88763103</v>
      </c>
      <c r="I37" s="18" t="s">
        <v>481</v>
      </c>
      <c r="J37" s="20" t="s">
        <v>481</v>
      </c>
      <c r="K37" s="18" t="s">
        <v>481</v>
      </c>
      <c r="L37" s="20" t="s">
        <v>481</v>
      </c>
      <c r="M37" s="18" t="s">
        <v>481</v>
      </c>
      <c r="N37" s="20" t="s">
        <v>481</v>
      </c>
      <c r="O37" s="18" t="s">
        <v>481</v>
      </c>
      <c r="P37" s="20" t="s">
        <v>481</v>
      </c>
      <c r="Q37" s="18" t="n">
        <v>429.04304501</v>
      </c>
      <c r="R37" s="20" t="n">
        <v>6.82912464</v>
      </c>
    </row>
    <row r="38" spans="1:18">
      <c r="A38" s="15" t="s">
        <v>513</v>
      </c>
      <c r="B38" s="17" t="n">
        <v>5860</v>
      </c>
      <c r="C38" s="18">
        <f>(16.0/B38*100)</f>
        <v/>
      </c>
      <c r="D38" s="19" t="n">
        <v>5844</v>
      </c>
      <c r="E38" s="18" t="n">
        <v>532.88945085</v>
      </c>
      <c r="F38" s="20" t="n">
        <v>3.81041846</v>
      </c>
      <c r="G38" s="18" t="n">
        <v>517.40367913</v>
      </c>
      <c r="H38" s="20" t="n">
        <v>3.13045427</v>
      </c>
      <c r="I38" s="18" t="s">
        <v>481</v>
      </c>
      <c r="J38" s="20" t="s">
        <v>481</v>
      </c>
      <c r="K38" s="18" t="s">
        <v>481</v>
      </c>
      <c r="L38" s="20" t="s">
        <v>481</v>
      </c>
      <c r="M38" s="18" t="s">
        <v>481</v>
      </c>
      <c r="N38" s="20" t="s">
        <v>481</v>
      </c>
      <c r="O38" s="18" t="s">
        <v>481</v>
      </c>
      <c r="P38" s="20" t="s">
        <v>481</v>
      </c>
      <c r="Q38" s="18" t="n">
        <v>455.02105394</v>
      </c>
      <c r="R38" s="20" t="n">
        <v>10.58666037</v>
      </c>
    </row>
    <row r="39" spans="1:18">
      <c r="A39" s="15" t="s">
        <v>514</v>
      </c>
      <c r="B39" s="17" t="n">
        <v>5895</v>
      </c>
      <c r="C39" s="18">
        <f>(30.0/B39*100)</f>
        <v/>
      </c>
      <c r="D39" s="19" t="n">
        <v>5865</v>
      </c>
      <c r="E39" s="18" t="n">
        <v>428.16714016</v>
      </c>
      <c r="F39" s="20" t="n">
        <v>4.35853223</v>
      </c>
      <c r="G39" s="18" t="n">
        <v>414.85642362</v>
      </c>
      <c r="H39" s="20" t="n">
        <v>4.5554566</v>
      </c>
      <c r="I39" s="18" t="s">
        <v>481</v>
      </c>
      <c r="J39" s="20" t="s">
        <v>481</v>
      </c>
      <c r="K39" s="18" t="s">
        <v>481</v>
      </c>
      <c r="L39" s="20" t="s">
        <v>481</v>
      </c>
      <c r="M39" s="18" t="s">
        <v>481</v>
      </c>
      <c r="N39" s="20" t="s">
        <v>481</v>
      </c>
      <c r="O39" s="18" t="s">
        <v>481</v>
      </c>
      <c r="P39" s="20" t="s">
        <v>481</v>
      </c>
      <c r="Q39" s="18" t="n">
        <v>365.82448108</v>
      </c>
      <c r="R39" s="20" t="n">
        <v>10.64487738</v>
      </c>
    </row>
    <row r="40" spans="1:18">
      <c r="A40" s="15" t="s">
        <v>515</v>
      </c>
      <c r="B40" s="17" t="n">
        <v>14157</v>
      </c>
      <c r="C40" s="18">
        <f>(264.0/B40*100)</f>
        <v/>
      </c>
      <c r="D40" s="19" t="n">
        <v>13893</v>
      </c>
      <c r="E40" s="18" t="n">
        <v>517.54630529</v>
      </c>
      <c r="F40" s="20" t="n">
        <v>3.70009551</v>
      </c>
      <c r="G40" s="18" t="n">
        <v>485.72793765</v>
      </c>
      <c r="H40" s="20" t="n">
        <v>2.52959003</v>
      </c>
      <c r="I40" s="18" t="s">
        <v>481</v>
      </c>
      <c r="J40" s="20" t="s">
        <v>481</v>
      </c>
      <c r="K40" s="18" t="s">
        <v>481</v>
      </c>
      <c r="L40" s="20" t="s">
        <v>481</v>
      </c>
      <c r="M40" s="18" t="s">
        <v>481</v>
      </c>
      <c r="N40" s="20" t="s">
        <v>481</v>
      </c>
      <c r="O40" s="18" t="s">
        <v>481</v>
      </c>
      <c r="P40" s="20" t="s">
        <v>481</v>
      </c>
      <c r="Q40" s="18" t="n">
        <v>414.43155628</v>
      </c>
      <c r="R40" s="20" t="n">
        <v>7.64039263</v>
      </c>
    </row>
    <row r="41" spans="1:18">
      <c r="A41" s="15" t="s">
        <v>516</v>
      </c>
      <c r="B41" s="17" t="n">
        <v>5712</v>
      </c>
      <c r="C41" s="18">
        <f>(40.0/B41*100)</f>
        <v/>
      </c>
      <c r="D41" s="19" t="n">
        <v>5672</v>
      </c>
      <c r="E41" s="18" t="n">
        <v>484.21326388</v>
      </c>
      <c r="F41" s="20" t="n">
        <v>3.56340289</v>
      </c>
      <c r="G41" s="18" t="n">
        <v>465.68746725</v>
      </c>
      <c r="H41" s="20" t="n">
        <v>3.41445751</v>
      </c>
      <c r="I41" s="18" t="s">
        <v>481</v>
      </c>
      <c r="J41" s="20" t="s">
        <v>481</v>
      </c>
      <c r="K41" s="18" t="s">
        <v>481</v>
      </c>
      <c r="L41" s="20" t="s">
        <v>481</v>
      </c>
      <c r="M41" s="18" t="s">
        <v>481</v>
      </c>
      <c r="N41" s="20" t="s">
        <v>481</v>
      </c>
      <c r="O41" s="18" t="s">
        <v>481</v>
      </c>
      <c r="P41" s="20" t="s">
        <v>481</v>
      </c>
      <c r="Q41" s="18" t="n">
        <v>386.27487208</v>
      </c>
      <c r="R41" s="20" t="n">
        <v>8.67203542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360.72808566</v>
      </c>
      <c r="F45" s="20" t="n">
        <v>4.24938421</v>
      </c>
      <c r="G45" s="18" t="n">
        <v>365.00883454</v>
      </c>
      <c r="H45" s="20" t="n">
        <v>3.00272111</v>
      </c>
      <c r="I45" s="18" t="s">
        <v>481</v>
      </c>
      <c r="J45" s="20" t="s">
        <v>481</v>
      </c>
      <c r="K45" s="18" t="s">
        <v>481</v>
      </c>
      <c r="L45" s="20" t="s">
        <v>481</v>
      </c>
      <c r="M45" s="18" t="s">
        <v>481</v>
      </c>
      <c r="N45" s="20" t="s">
        <v>481</v>
      </c>
      <c r="O45" s="18" t="n">
        <v>339.55727423</v>
      </c>
      <c r="P45" s="20" t="n">
        <v>26.64147088</v>
      </c>
      <c r="Q45" s="18" t="n">
        <v>331.56175123</v>
      </c>
      <c r="R45" s="20" t="n">
        <v>4.34129861</v>
      </c>
    </row>
    <row r="46" spans="1:18">
      <c r="A46" s="15" t="s">
        <v>521</v>
      </c>
      <c r="B46" s="17" t="n">
        <v>23141</v>
      </c>
      <c r="C46" s="18">
        <f>(1129.0/B46*100)</f>
        <v/>
      </c>
      <c r="D46" s="19" t="n">
        <v>22012</v>
      </c>
      <c r="E46" s="18" t="n">
        <v>377.02964985</v>
      </c>
      <c r="F46" s="20" t="n">
        <v>3.39957508</v>
      </c>
      <c r="G46" s="18" t="n">
        <v>385.98057342</v>
      </c>
      <c r="H46" s="20" t="n">
        <v>2.94741574</v>
      </c>
      <c r="I46" s="18" t="s">
        <v>481</v>
      </c>
      <c r="J46" s="20" t="s">
        <v>481</v>
      </c>
      <c r="K46" s="18" t="s">
        <v>481</v>
      </c>
      <c r="L46" s="20" t="s">
        <v>481</v>
      </c>
      <c r="M46" s="18" t="s">
        <v>481</v>
      </c>
      <c r="N46" s="20" t="s">
        <v>481</v>
      </c>
      <c r="O46" s="18" t="s">
        <v>481</v>
      </c>
      <c r="P46" s="20" t="s">
        <v>481</v>
      </c>
      <c r="Q46" s="18" t="n">
        <v>319.29491783</v>
      </c>
      <c r="R46" s="20" t="n">
        <v>4.82692382</v>
      </c>
    </row>
    <row r="47" spans="1:18">
      <c r="A47" s="15" t="s">
        <v>522</v>
      </c>
      <c r="B47" s="17" t="n">
        <v>5928</v>
      </c>
      <c r="C47" s="18">
        <f>(70.0/B47*100)</f>
        <v/>
      </c>
      <c r="D47" s="19" t="n">
        <v>5858</v>
      </c>
      <c r="E47" s="18" t="n">
        <v>461.57922036</v>
      </c>
      <c r="F47" s="20" t="n">
        <v>3.78030495</v>
      </c>
      <c r="G47" s="18" t="n">
        <v>416.37800987</v>
      </c>
      <c r="H47" s="20" t="n">
        <v>4.53021079</v>
      </c>
      <c r="I47" s="18" t="s">
        <v>481</v>
      </c>
      <c r="J47" s="20" t="s">
        <v>481</v>
      </c>
      <c r="K47" s="18" t="s">
        <v>481</v>
      </c>
      <c r="L47" s="20" t="s">
        <v>481</v>
      </c>
      <c r="M47" s="18" t="s">
        <v>481</v>
      </c>
      <c r="N47" s="20" t="s">
        <v>481</v>
      </c>
      <c r="O47" s="18" t="s">
        <v>481</v>
      </c>
      <c r="P47" s="20" t="s">
        <v>481</v>
      </c>
      <c r="Q47" s="18" t="n">
        <v>365.73897457</v>
      </c>
      <c r="R47" s="20" t="n">
        <v>7.30842</v>
      </c>
    </row>
    <row r="48" spans="1:18">
      <c r="A48" s="15" t="s">
        <v>523</v>
      </c>
      <c r="B48" s="17" t="n">
        <v>9841</v>
      </c>
      <c r="C48" s="18">
        <f>(7.0/B48*100)</f>
        <v/>
      </c>
      <c r="D48" s="19" t="n">
        <v>9834</v>
      </c>
      <c r="E48" s="18" t="n">
        <v>547.88061468</v>
      </c>
      <c r="F48" s="20" t="n">
        <v>5.18364153</v>
      </c>
      <c r="G48" s="18" t="n">
        <v>495.32618127</v>
      </c>
      <c r="H48" s="20" t="n">
        <v>5.78503666</v>
      </c>
      <c r="I48" s="18" t="s">
        <v>481</v>
      </c>
      <c r="J48" s="20" t="s">
        <v>481</v>
      </c>
      <c r="K48" s="18" t="s">
        <v>481</v>
      </c>
      <c r="L48" s="20" t="s">
        <v>481</v>
      </c>
      <c r="M48" s="18" t="s">
        <v>481</v>
      </c>
      <c r="N48" s="20" t="s">
        <v>481</v>
      </c>
      <c r="O48" s="18" t="s">
        <v>481</v>
      </c>
      <c r="P48" s="20" t="s">
        <v>481</v>
      </c>
      <c r="Q48" s="18" t="n">
        <v>453.00742344</v>
      </c>
      <c r="R48" s="20" t="n">
        <v>29.88346214</v>
      </c>
    </row>
    <row r="49" spans="1:18">
      <c r="A49" s="15" t="s">
        <v>524</v>
      </c>
      <c r="B49" s="17" t="n">
        <v>6349</v>
      </c>
      <c r="C49" s="18">
        <f>(56.0/B49*100)</f>
        <v/>
      </c>
      <c r="D49" s="19" t="n">
        <v>6293</v>
      </c>
      <c r="E49" s="18" t="n">
        <v>416.88191148</v>
      </c>
      <c r="F49" s="20" t="n">
        <v>3.66006726</v>
      </c>
      <c r="G49" s="18" t="n">
        <v>403.76916495</v>
      </c>
      <c r="H49" s="20" t="n">
        <v>3.10288998</v>
      </c>
      <c r="I49" s="18" t="s">
        <v>481</v>
      </c>
      <c r="J49" s="20" t="s">
        <v>481</v>
      </c>
      <c r="K49" s="18" t="s">
        <v>481</v>
      </c>
      <c r="L49" s="20" t="s">
        <v>481</v>
      </c>
      <c r="M49" s="18" t="s">
        <v>481</v>
      </c>
      <c r="N49" s="20" t="s">
        <v>481</v>
      </c>
      <c r="O49" s="18" t="n">
        <v>335.72093298</v>
      </c>
      <c r="P49" s="20" t="n">
        <v>30.07474341</v>
      </c>
      <c r="Q49" s="18" t="n">
        <v>365.54813811</v>
      </c>
      <c r="R49" s="20" t="n">
        <v>12.21279717</v>
      </c>
    </row>
    <row r="50" spans="1:18">
      <c r="A50" s="15" t="s">
        <v>525</v>
      </c>
      <c r="B50" s="17" t="n">
        <v>11795</v>
      </c>
      <c r="C50" s="18">
        <f>(218.0/B50*100)</f>
        <v/>
      </c>
      <c r="D50" s="19" t="n">
        <v>11577</v>
      </c>
      <c r="E50" s="18" t="n">
        <v>394.06820288</v>
      </c>
      <c r="F50" s="20" t="n">
        <v>2.83697822</v>
      </c>
      <c r="G50" s="18" t="n">
        <v>387.33302226</v>
      </c>
      <c r="H50" s="20" t="n">
        <v>2.62152165</v>
      </c>
      <c r="I50" s="18" t="s">
        <v>481</v>
      </c>
      <c r="J50" s="20" t="s">
        <v>481</v>
      </c>
      <c r="K50" s="18" t="s">
        <v>481</v>
      </c>
      <c r="L50" s="20" t="s">
        <v>481</v>
      </c>
      <c r="M50" s="18" t="s">
        <v>481</v>
      </c>
      <c r="N50" s="20" t="s">
        <v>481</v>
      </c>
      <c r="O50" s="18" t="s">
        <v>481</v>
      </c>
      <c r="P50" s="20" t="s">
        <v>481</v>
      </c>
      <c r="Q50" s="18" t="n">
        <v>326.53476775</v>
      </c>
      <c r="R50" s="20" t="n">
        <v>10.29799832</v>
      </c>
    </row>
    <row r="51" spans="1:18">
      <c r="A51" s="15" t="s">
        <v>526</v>
      </c>
      <c r="B51" s="17" t="n">
        <v>6866</v>
      </c>
      <c r="C51" s="18">
        <f>(116.0/B51*100)</f>
        <v/>
      </c>
      <c r="D51" s="19" t="n">
        <v>6750</v>
      </c>
      <c r="E51" s="18" t="n">
        <v>409.109525</v>
      </c>
      <c r="F51" s="20" t="n">
        <v>3.62566526</v>
      </c>
      <c r="G51" s="18" t="n">
        <v>398.05092298</v>
      </c>
      <c r="H51" s="20" t="n">
        <v>2.48307845</v>
      </c>
      <c r="I51" s="18" t="s">
        <v>481</v>
      </c>
      <c r="J51" s="20" t="s">
        <v>481</v>
      </c>
      <c r="K51" s="18" t="s">
        <v>481</v>
      </c>
      <c r="L51" s="20" t="s">
        <v>481</v>
      </c>
      <c r="M51" s="18" t="s">
        <v>481</v>
      </c>
      <c r="N51" s="20" t="s">
        <v>481</v>
      </c>
      <c r="O51" s="18" t="s">
        <v>481</v>
      </c>
      <c r="P51" s="20" t="s">
        <v>481</v>
      </c>
      <c r="Q51" s="18" t="n">
        <v>361.60226811</v>
      </c>
      <c r="R51" s="20" t="n">
        <v>8.8031617</v>
      </c>
    </row>
    <row r="52" spans="1:18">
      <c r="A52" s="15" t="s">
        <v>527</v>
      </c>
      <c r="B52" s="17" t="n">
        <v>5809</v>
      </c>
      <c r="C52" s="18">
        <f>(71.0/B52*100)</f>
        <v/>
      </c>
      <c r="D52" s="19" t="n">
        <v>5738</v>
      </c>
      <c r="E52" s="18" t="n">
        <v>496.14567822</v>
      </c>
      <c r="F52" s="20" t="n">
        <v>3.31774152</v>
      </c>
      <c r="G52" s="18" t="n">
        <v>453.7442475</v>
      </c>
      <c r="H52" s="20" t="n">
        <v>3.12111249</v>
      </c>
      <c r="I52" s="18" t="s">
        <v>481</v>
      </c>
      <c r="J52" s="20" t="s">
        <v>481</v>
      </c>
      <c r="K52" s="18" t="s">
        <v>481</v>
      </c>
      <c r="L52" s="20" t="s">
        <v>481</v>
      </c>
      <c r="M52" s="18" t="s">
        <v>481</v>
      </c>
      <c r="N52" s="20" t="s">
        <v>481</v>
      </c>
      <c r="O52" s="18" t="s">
        <v>481</v>
      </c>
      <c r="P52" s="20" t="s">
        <v>481</v>
      </c>
      <c r="Q52" s="18" t="n">
        <v>387.09294771</v>
      </c>
      <c r="R52" s="20" t="n">
        <v>6.95873092</v>
      </c>
    </row>
    <row r="53" spans="1:18">
      <c r="A53" s="15" t="s">
        <v>528</v>
      </c>
      <c r="B53" s="17" t="n">
        <v>5571</v>
      </c>
      <c r="C53" s="18">
        <f>(84.0/B53*100)</f>
        <v/>
      </c>
      <c r="D53" s="19" t="n">
        <v>5487</v>
      </c>
      <c r="E53" s="18" t="n">
        <v>451.54937762</v>
      </c>
      <c r="F53" s="20" t="n">
        <v>2.60841443</v>
      </c>
      <c r="G53" s="18" t="n">
        <v>431.52779714</v>
      </c>
      <c r="H53" s="20" t="n">
        <v>1.98902542</v>
      </c>
      <c r="I53" s="18" t="s">
        <v>481</v>
      </c>
      <c r="J53" s="20" t="s">
        <v>481</v>
      </c>
      <c r="K53" s="18" t="s">
        <v>481</v>
      </c>
      <c r="L53" s="20" t="s">
        <v>481</v>
      </c>
      <c r="M53" s="18" t="s">
        <v>481</v>
      </c>
      <c r="N53" s="20" t="s">
        <v>481</v>
      </c>
      <c r="O53" s="18" t="s">
        <v>481</v>
      </c>
      <c r="P53" s="20" t="s">
        <v>481</v>
      </c>
      <c r="Q53" s="18" t="n">
        <v>378.2499019</v>
      </c>
      <c r="R53" s="20" t="n">
        <v>7.49538344</v>
      </c>
    </row>
    <row r="54" spans="1:18">
      <c r="A54" s="15" t="s">
        <v>529</v>
      </c>
      <c r="B54" s="17" t="n">
        <v>4740</v>
      </c>
      <c r="C54" s="18">
        <f>(38.0/B54*100)</f>
        <v/>
      </c>
      <c r="D54" s="19" t="n">
        <v>4702</v>
      </c>
      <c r="E54" s="18" t="n">
        <v>331.37784835</v>
      </c>
      <c r="F54" s="20" t="n">
        <v>2.92319431</v>
      </c>
      <c r="G54" s="18" t="n">
        <v>331.65063216</v>
      </c>
      <c r="H54" s="20" t="n">
        <v>3.89463475</v>
      </c>
      <c r="I54" s="18" t="s">
        <v>481</v>
      </c>
      <c r="J54" s="20" t="s">
        <v>481</v>
      </c>
      <c r="K54" s="18" t="s">
        <v>481</v>
      </c>
      <c r="L54" s="20" t="s">
        <v>481</v>
      </c>
      <c r="M54" s="18" t="s">
        <v>481</v>
      </c>
      <c r="N54" s="20" t="s">
        <v>481</v>
      </c>
      <c r="O54" s="18" t="s">
        <v>481</v>
      </c>
      <c r="P54" s="20" t="s">
        <v>481</v>
      </c>
      <c r="Q54" s="18" t="n">
        <v>282.55799197</v>
      </c>
      <c r="R54" s="20" t="n">
        <v>5.1633947</v>
      </c>
    </row>
    <row r="55" spans="1:18">
      <c r="A55" s="15" t="s">
        <v>530</v>
      </c>
      <c r="B55" s="17" t="n">
        <v>5316</v>
      </c>
      <c r="C55" s="18">
        <f>(22.0/B55*100)</f>
        <v/>
      </c>
      <c r="D55" s="19" t="n">
        <v>5294</v>
      </c>
      <c r="E55" s="18" t="n">
        <v>424.39013526</v>
      </c>
      <c r="F55" s="20" t="n">
        <v>2.97652602</v>
      </c>
      <c r="G55" s="18" t="n">
        <v>358.08732563</v>
      </c>
      <c r="H55" s="20" t="n">
        <v>3.61464361</v>
      </c>
      <c r="I55" s="18" t="s">
        <v>481</v>
      </c>
      <c r="J55" s="20" t="s">
        <v>481</v>
      </c>
      <c r="K55" s="18" t="s">
        <v>481</v>
      </c>
      <c r="L55" s="20" t="s">
        <v>481</v>
      </c>
      <c r="M55" s="18" t="n">
        <v>402.2497</v>
      </c>
      <c r="N55" s="20" t="n">
        <v>27.58568418</v>
      </c>
      <c r="O55" s="18" t="n">
        <v>356.60429703</v>
      </c>
      <c r="P55" s="20" t="n">
        <v>24.46101393</v>
      </c>
      <c r="Q55" s="18" t="n">
        <v>304.39777289</v>
      </c>
      <c r="R55" s="20" t="n">
        <v>9.55193006</v>
      </c>
    </row>
    <row r="56" spans="1:18">
      <c r="A56" s="15" t="s">
        <v>531</v>
      </c>
      <c r="B56" s="17" t="n">
        <v>5359</v>
      </c>
      <c r="C56" s="18">
        <f>(76.0/B56*100)</f>
        <v/>
      </c>
      <c r="D56" s="19" t="n">
        <v>5283</v>
      </c>
      <c r="E56" s="18" t="n">
        <v>558.8200421499999</v>
      </c>
      <c r="F56" s="20" t="n">
        <v>3.04632438</v>
      </c>
      <c r="G56" s="18" t="n">
        <v>537.05441697</v>
      </c>
      <c r="H56" s="20" t="n">
        <v>3.53719724</v>
      </c>
      <c r="I56" s="18" t="s">
        <v>481</v>
      </c>
      <c r="J56" s="20" t="s">
        <v>481</v>
      </c>
      <c r="K56" s="18" t="s">
        <v>481</v>
      </c>
      <c r="L56" s="20" t="s">
        <v>481</v>
      </c>
      <c r="M56" s="18" t="s">
        <v>481</v>
      </c>
      <c r="N56" s="20" t="s">
        <v>481</v>
      </c>
      <c r="O56" s="18" t="s">
        <v>481</v>
      </c>
      <c r="P56" s="20" t="s">
        <v>481</v>
      </c>
      <c r="Q56" s="18" t="n">
        <v>484.29508388</v>
      </c>
      <c r="R56" s="20" t="n">
        <v>22.38543231</v>
      </c>
    </row>
    <row r="57" spans="1:18">
      <c r="A57" s="15" t="s">
        <v>532</v>
      </c>
      <c r="B57" s="17" t="n">
        <v>6513</v>
      </c>
      <c r="C57" s="18">
        <f>(0.0/B57*100)</f>
        <v/>
      </c>
      <c r="D57" s="19" t="n">
        <v>6513</v>
      </c>
      <c r="E57" s="18" t="n">
        <v>377.41680391</v>
      </c>
      <c r="F57" s="20" t="n">
        <v>4.0454189</v>
      </c>
      <c r="G57" s="18" t="n">
        <v>391.39844749</v>
      </c>
      <c r="H57" s="20" t="n">
        <v>3.09173324</v>
      </c>
      <c r="I57" s="18" t="s">
        <v>481</v>
      </c>
      <c r="J57" s="20" t="s">
        <v>481</v>
      </c>
      <c r="K57" s="18" t="s">
        <v>481</v>
      </c>
      <c r="L57" s="20" t="s">
        <v>481</v>
      </c>
      <c r="M57" s="18" t="s">
        <v>481</v>
      </c>
      <c r="N57" s="20" t="s">
        <v>481</v>
      </c>
      <c r="O57" s="18" t="n">
        <v>325.6173</v>
      </c>
      <c r="P57" s="20" t="n">
        <v>43.03961183</v>
      </c>
      <c r="Q57" s="18" t="n">
        <v>319.76574829</v>
      </c>
      <c r="R57" s="20" t="n">
        <v>12.27647291</v>
      </c>
    </row>
    <row r="58" spans="1:18">
      <c r="A58" s="15" t="s">
        <v>533</v>
      </c>
      <c r="B58" s="17" t="n">
        <v>7267</v>
      </c>
      <c r="C58" s="18">
        <f>(10.0/B58*100)</f>
        <v/>
      </c>
      <c r="D58" s="19" t="n">
        <v>7257</v>
      </c>
      <c r="E58" s="18" t="n">
        <v>395.32004486</v>
      </c>
      <c r="F58" s="20" t="n">
        <v>3.09805747</v>
      </c>
      <c r="G58" s="18" t="n">
        <v>377.49652327</v>
      </c>
      <c r="H58" s="20" t="n">
        <v>2.94448675</v>
      </c>
      <c r="I58" s="18" t="s">
        <v>481</v>
      </c>
      <c r="J58" s="20" t="s">
        <v>481</v>
      </c>
      <c r="K58" s="18" t="s">
        <v>481</v>
      </c>
      <c r="L58" s="20" t="s">
        <v>481</v>
      </c>
      <c r="M58" s="18" t="s">
        <v>481</v>
      </c>
      <c r="N58" s="20" t="s">
        <v>481</v>
      </c>
      <c r="O58" s="18" t="n">
        <v>264.30581666</v>
      </c>
      <c r="P58" s="20" t="n">
        <v>23.3178941</v>
      </c>
      <c r="Q58" s="18" t="n">
        <v>312.40454691</v>
      </c>
      <c r="R58" s="20" t="n">
        <v>10.85173518</v>
      </c>
    </row>
    <row r="59" spans="1:18">
      <c r="A59" s="15" t="s">
        <v>534</v>
      </c>
      <c r="B59" s="17" t="n">
        <v>4826</v>
      </c>
      <c r="C59" s="18">
        <f>(26.0/B59*100)</f>
        <v/>
      </c>
      <c r="D59" s="19" t="n">
        <v>4800</v>
      </c>
      <c r="E59" s="18" t="n">
        <v>365.56148265</v>
      </c>
      <c r="F59" s="20" t="n">
        <v>1.94375511</v>
      </c>
      <c r="G59" s="18" t="n">
        <v>361.19276538</v>
      </c>
      <c r="H59" s="20" t="n">
        <v>3.40506017</v>
      </c>
      <c r="I59" s="18" t="s">
        <v>481</v>
      </c>
      <c r="J59" s="20" t="s">
        <v>481</v>
      </c>
      <c r="K59" s="18" t="s">
        <v>481</v>
      </c>
      <c r="L59" s="20" t="s">
        <v>481</v>
      </c>
      <c r="M59" s="18" t="s">
        <v>481</v>
      </c>
      <c r="N59" s="20" t="s">
        <v>481</v>
      </c>
      <c r="O59" s="18" t="n">
        <v>299.78263562</v>
      </c>
      <c r="P59" s="20" t="n">
        <v>26.65957582</v>
      </c>
      <c r="Q59" s="18" t="n">
        <v>282.05443914</v>
      </c>
      <c r="R59" s="20" t="n">
        <v>7.01975817</v>
      </c>
    </row>
    <row r="60" spans="1:18">
      <c r="A60" s="15" t="s">
        <v>535</v>
      </c>
      <c r="B60" s="17" t="n">
        <v>4546</v>
      </c>
      <c r="C60" s="18">
        <f>(15.0/B60*100)</f>
        <v/>
      </c>
      <c r="D60" s="19" t="n">
        <v>4531</v>
      </c>
      <c r="E60" s="18" t="n">
        <v>403.51882354</v>
      </c>
      <c r="F60" s="20" t="n">
        <v>5.15533465</v>
      </c>
      <c r="G60" s="18" t="n">
        <v>395.14759615</v>
      </c>
      <c r="H60" s="20" t="n">
        <v>3.97712877</v>
      </c>
      <c r="I60" s="18" t="s">
        <v>481</v>
      </c>
      <c r="J60" s="20" t="s">
        <v>481</v>
      </c>
      <c r="K60" s="18" t="s">
        <v>481</v>
      </c>
      <c r="L60" s="20" t="s">
        <v>481</v>
      </c>
      <c r="M60" s="18" t="s">
        <v>481</v>
      </c>
      <c r="N60" s="20" t="s">
        <v>481</v>
      </c>
      <c r="O60" s="18" t="n">
        <v>337.0330904</v>
      </c>
      <c r="P60" s="20" t="n">
        <v>27.47337688</v>
      </c>
      <c r="Q60" s="18" t="n">
        <v>334.32904128</v>
      </c>
      <c r="R60" s="20" t="n">
        <v>9.98265194</v>
      </c>
    </row>
    <row r="61" spans="1:18">
      <c r="A61" s="15" t="s">
        <v>536</v>
      </c>
      <c r="B61" s="17" t="n">
        <v>6525</v>
      </c>
      <c r="C61" s="18">
        <f>(135.0/B61*100)</f>
        <v/>
      </c>
      <c r="D61" s="19" t="n">
        <v>6390</v>
      </c>
      <c r="E61" s="18" t="n">
        <v>498.01305141</v>
      </c>
      <c r="F61" s="20" t="n">
        <v>2.48376907</v>
      </c>
      <c r="G61" s="18" t="n">
        <v>460.97598423</v>
      </c>
      <c r="H61" s="20" t="n">
        <v>2.73629185</v>
      </c>
      <c r="I61" s="18" t="s">
        <v>481</v>
      </c>
      <c r="J61" s="20" t="s">
        <v>481</v>
      </c>
      <c r="K61" s="18" t="s">
        <v>481</v>
      </c>
      <c r="L61" s="20" t="s">
        <v>481</v>
      </c>
      <c r="M61" s="18" t="s">
        <v>481</v>
      </c>
      <c r="N61" s="20" t="s">
        <v>481</v>
      </c>
      <c r="O61" s="18" t="s">
        <v>481</v>
      </c>
      <c r="P61" s="20" t="s">
        <v>481</v>
      </c>
      <c r="Q61" s="18" t="n">
        <v>398.16652185</v>
      </c>
      <c r="R61" s="20" t="n">
        <v>9.151742909999999</v>
      </c>
    </row>
    <row r="62" spans="1:18">
      <c r="A62" s="15" t="s">
        <v>537</v>
      </c>
      <c r="B62" s="17" t="n">
        <v>4476</v>
      </c>
      <c r="C62" s="18">
        <f>(3.0/B62*100)</f>
        <v/>
      </c>
      <c r="D62" s="19" t="n">
        <v>4473</v>
      </c>
      <c r="E62" s="18" t="n">
        <v>554.71956501</v>
      </c>
      <c r="F62" s="20" t="n">
        <v>1.9137162</v>
      </c>
      <c r="G62" s="18" t="n">
        <v>536.74182921</v>
      </c>
      <c r="H62" s="20" t="n">
        <v>1.62305961</v>
      </c>
      <c r="I62" s="18" t="s">
        <v>481</v>
      </c>
      <c r="J62" s="20" t="s">
        <v>481</v>
      </c>
      <c r="K62" s="18" t="s">
        <v>481</v>
      </c>
      <c r="L62" s="20" t="s">
        <v>481</v>
      </c>
      <c r="M62" s="18" t="s">
        <v>481</v>
      </c>
      <c r="N62" s="20" t="s">
        <v>481</v>
      </c>
      <c r="O62" s="18" t="s">
        <v>481</v>
      </c>
      <c r="P62" s="20" t="s">
        <v>481</v>
      </c>
      <c r="Q62" s="18" t="n">
        <v>477.85497378</v>
      </c>
      <c r="R62" s="20" t="n">
        <v>23.38480803</v>
      </c>
    </row>
    <row r="63" spans="1:18">
      <c r="A63" s="15" t="s">
        <v>538</v>
      </c>
      <c r="B63" s="17" t="n">
        <v>5324</v>
      </c>
      <c r="C63" s="18">
        <f>(13.0/B63*100)</f>
        <v/>
      </c>
      <c r="D63" s="19" t="n">
        <v>5311</v>
      </c>
      <c r="E63" s="18" t="n">
        <v>380.91311946</v>
      </c>
      <c r="F63" s="20" t="n">
        <v>1.74658859</v>
      </c>
      <c r="G63" s="18" t="n">
        <v>365.06019169</v>
      </c>
      <c r="H63" s="20" t="n">
        <v>2.92425028</v>
      </c>
      <c r="I63" s="18" t="s">
        <v>481</v>
      </c>
      <c r="J63" s="20" t="s">
        <v>481</v>
      </c>
      <c r="K63" s="18" t="s">
        <v>481</v>
      </c>
      <c r="L63" s="20" t="s">
        <v>481</v>
      </c>
      <c r="M63" s="18" t="n">
        <v>292.933</v>
      </c>
      <c r="N63" s="20" t="n">
        <v>43.43609468</v>
      </c>
      <c r="O63" s="18" t="n">
        <v>319.64924944</v>
      </c>
      <c r="P63" s="20" t="n">
        <v>33.5038786</v>
      </c>
      <c r="Q63" s="18" t="n">
        <v>299.67659336</v>
      </c>
      <c r="R63" s="20" t="n">
        <v>5.6731305</v>
      </c>
    </row>
    <row r="64" spans="1:18">
      <c r="A64" s="15" t="s">
        <v>539</v>
      </c>
      <c r="B64" s="17" t="n">
        <v>3634</v>
      </c>
      <c r="C64" s="18">
        <f>(3.0/B64*100)</f>
        <v/>
      </c>
      <c r="D64" s="19" t="n">
        <v>3631</v>
      </c>
      <c r="E64" s="18" t="n">
        <v>502.00577976</v>
      </c>
      <c r="F64" s="20" t="n">
        <v>2.58962888</v>
      </c>
      <c r="G64" s="18" t="n">
        <v>457.33344905</v>
      </c>
      <c r="H64" s="20" t="n">
        <v>2.70726696</v>
      </c>
      <c r="I64" s="18" t="s">
        <v>481</v>
      </c>
      <c r="J64" s="20" t="s">
        <v>481</v>
      </c>
      <c r="K64" s="18" t="s">
        <v>481</v>
      </c>
      <c r="L64" s="20" t="s">
        <v>481</v>
      </c>
      <c r="M64" s="18" t="s">
        <v>481</v>
      </c>
      <c r="N64" s="20" t="s">
        <v>481</v>
      </c>
      <c r="O64" s="18" t="n">
        <v>390.6832</v>
      </c>
      <c r="P64" s="20" t="n">
        <v>37.79263752</v>
      </c>
      <c r="Q64" s="18" t="n">
        <v>365.64909156</v>
      </c>
      <c r="R64" s="20" t="n">
        <v>18.98686033</v>
      </c>
    </row>
    <row r="65" spans="1:18">
      <c r="A65" s="15" t="s">
        <v>540</v>
      </c>
      <c r="B65" s="17" t="n">
        <v>5325</v>
      </c>
      <c r="C65" s="18">
        <f>(14.0/B65*100)</f>
        <v/>
      </c>
      <c r="D65" s="19" t="n">
        <v>5311</v>
      </c>
      <c r="E65" s="18" t="n">
        <v>430.19267907</v>
      </c>
      <c r="F65" s="20" t="n">
        <v>2.70976178</v>
      </c>
      <c r="G65" s="18" t="n">
        <v>401.81962157</v>
      </c>
      <c r="H65" s="20" t="n">
        <v>3.16222283</v>
      </c>
      <c r="I65" s="18" t="s">
        <v>481</v>
      </c>
      <c r="J65" s="20" t="s">
        <v>481</v>
      </c>
      <c r="K65" s="18" t="s">
        <v>481</v>
      </c>
      <c r="L65" s="20" t="s">
        <v>481</v>
      </c>
      <c r="M65" s="18" t="n">
        <v>350.76740202</v>
      </c>
      <c r="N65" s="20" t="n">
        <v>31.66081902</v>
      </c>
      <c r="O65" s="18" t="s">
        <v>481</v>
      </c>
      <c r="P65" s="20" t="s">
        <v>481</v>
      </c>
      <c r="Q65" s="18" t="n">
        <v>342.95669641</v>
      </c>
      <c r="R65" s="20" t="n">
        <v>7.3123402</v>
      </c>
    </row>
    <row r="66" spans="1:18">
      <c r="A66" s="15" t="s">
        <v>541</v>
      </c>
      <c r="B66" s="17" t="n">
        <v>5665</v>
      </c>
      <c r="C66" s="18">
        <f>(74.0/B66*100)</f>
        <v/>
      </c>
      <c r="D66" s="19" t="n">
        <v>5591</v>
      </c>
      <c r="E66" s="18" t="n">
        <v>431.15380937</v>
      </c>
      <c r="F66" s="20" t="n">
        <v>1.61664268</v>
      </c>
      <c r="G66" s="18" t="n">
        <v>397.27248153</v>
      </c>
      <c r="H66" s="20" t="n">
        <v>3.24363252</v>
      </c>
      <c r="I66" s="18" t="s">
        <v>481</v>
      </c>
      <c r="J66" s="20" t="s">
        <v>481</v>
      </c>
      <c r="K66" s="18" t="s">
        <v>481</v>
      </c>
      <c r="L66" s="20" t="s">
        <v>481</v>
      </c>
      <c r="M66" s="18" t="s">
        <v>481</v>
      </c>
      <c r="N66" s="20" t="s">
        <v>481</v>
      </c>
      <c r="O66" s="18" t="s">
        <v>481</v>
      </c>
      <c r="P66" s="20" t="s">
        <v>481</v>
      </c>
      <c r="Q66" s="18" t="n">
        <v>346.62872711</v>
      </c>
      <c r="R66" s="20" t="n">
        <v>6.40430508</v>
      </c>
    </row>
    <row r="67" spans="1:18">
      <c r="A67" s="15" t="s">
        <v>542</v>
      </c>
      <c r="B67" s="17" t="n">
        <v>6971</v>
      </c>
      <c r="C67" s="18">
        <f>(21.0/B67*100)</f>
        <v/>
      </c>
      <c r="D67" s="19" t="n">
        <v>6950</v>
      </c>
      <c r="E67" s="18" t="n">
        <v>384.94481083</v>
      </c>
      <c r="F67" s="20" t="n">
        <v>2.92219571</v>
      </c>
      <c r="G67" s="18" t="n">
        <v>393.39138294</v>
      </c>
      <c r="H67" s="20" t="n">
        <v>3.38793661</v>
      </c>
      <c r="I67" s="18" t="s">
        <v>481</v>
      </c>
      <c r="J67" s="20" t="s">
        <v>481</v>
      </c>
      <c r="K67" s="18" t="s">
        <v>481</v>
      </c>
      <c r="L67" s="20" t="s">
        <v>481</v>
      </c>
      <c r="M67" s="18" t="s">
        <v>481</v>
      </c>
      <c r="N67" s="20" t="s">
        <v>481</v>
      </c>
      <c r="O67" s="18" t="s">
        <v>481</v>
      </c>
      <c r="P67" s="20" t="s">
        <v>481</v>
      </c>
      <c r="Q67" s="18" t="n">
        <v>295.96730207</v>
      </c>
      <c r="R67" s="20" t="n">
        <v>11.20019709</v>
      </c>
    </row>
    <row r="68" spans="1:18">
      <c r="A68" s="15" t="s">
        <v>543</v>
      </c>
      <c r="B68" s="17" t="n">
        <v>12083</v>
      </c>
      <c r="C68" s="18">
        <f>(27.0/B68*100)</f>
        <v/>
      </c>
      <c r="D68" s="19" t="n">
        <v>12056</v>
      </c>
      <c r="E68" s="18" t="n">
        <v>401.67515664</v>
      </c>
      <c r="F68" s="20" t="n">
        <v>1.51167333</v>
      </c>
      <c r="G68" s="18" t="n">
        <v>411.15506521</v>
      </c>
      <c r="H68" s="20" t="n">
        <v>2.04918091</v>
      </c>
      <c r="I68" s="18" t="s">
        <v>481</v>
      </c>
      <c r="J68" s="20" t="s">
        <v>481</v>
      </c>
      <c r="K68" s="18" t="s">
        <v>481</v>
      </c>
      <c r="L68" s="20" t="s">
        <v>481</v>
      </c>
      <c r="M68" s="18" t="s">
        <v>481</v>
      </c>
      <c r="N68" s="20" t="s">
        <v>481</v>
      </c>
      <c r="O68" s="18" t="s">
        <v>481</v>
      </c>
      <c r="P68" s="20" t="s">
        <v>481</v>
      </c>
      <c r="Q68" s="18" t="n">
        <v>334.52811241</v>
      </c>
      <c r="R68" s="20" t="n">
        <v>5.10101946</v>
      </c>
    </row>
    <row r="69" spans="1:18">
      <c r="A69" s="15" t="s">
        <v>544</v>
      </c>
      <c r="B69" s="17" t="n">
        <v>4876</v>
      </c>
      <c r="C69" s="18">
        <f>(0.0/B69*100)</f>
        <v/>
      </c>
      <c r="D69" s="19" t="n">
        <v>4876</v>
      </c>
      <c r="E69" s="18" t="n">
        <v>452.50231298</v>
      </c>
      <c r="F69" s="20" t="n">
        <v>3.82003977</v>
      </c>
      <c r="G69" s="18" t="n">
        <v>412.94955405</v>
      </c>
      <c r="H69" s="20" t="n">
        <v>5.41380203</v>
      </c>
      <c r="I69" s="18" t="s">
        <v>481</v>
      </c>
      <c r="J69" s="20" t="s">
        <v>481</v>
      </c>
      <c r="K69" s="18" t="s">
        <v>481</v>
      </c>
      <c r="L69" s="20" t="s">
        <v>481</v>
      </c>
      <c r="M69" s="18" t="s">
        <v>481</v>
      </c>
      <c r="N69" s="20" t="s">
        <v>481</v>
      </c>
      <c r="O69" s="18" t="s">
        <v>481</v>
      </c>
      <c r="P69" s="20" t="s">
        <v>481</v>
      </c>
      <c r="Q69" s="18" t="n">
        <v>357.64385565</v>
      </c>
      <c r="R69" s="20" t="n">
        <v>15.49214377</v>
      </c>
    </row>
    <row r="70" spans="1:18">
      <c r="A70" s="15" t="s">
        <v>545</v>
      </c>
      <c r="B70" s="17" t="n">
        <v>6036</v>
      </c>
      <c r="C70" s="18">
        <f>(223.0/B70*100)</f>
        <v/>
      </c>
      <c r="D70" s="19" t="n">
        <v>5813</v>
      </c>
      <c r="E70" s="18" t="n">
        <v>505.63380292</v>
      </c>
      <c r="F70" s="20" t="n">
        <v>2.86186822</v>
      </c>
      <c r="G70" s="18" t="n">
        <v>468.95413858</v>
      </c>
      <c r="H70" s="20" t="n">
        <v>4.74763022</v>
      </c>
      <c r="I70" s="18" t="s">
        <v>481</v>
      </c>
      <c r="J70" s="20" t="s">
        <v>481</v>
      </c>
      <c r="K70" s="18" t="s">
        <v>481</v>
      </c>
      <c r="L70" s="20" t="s">
        <v>481</v>
      </c>
      <c r="M70" s="18" t="s">
        <v>481</v>
      </c>
      <c r="N70" s="20" t="s">
        <v>481</v>
      </c>
      <c r="O70" s="18" t="s">
        <v>481</v>
      </c>
      <c r="P70" s="20" t="s">
        <v>481</v>
      </c>
      <c r="Q70" s="18" t="n">
        <v>417.33181759</v>
      </c>
      <c r="R70" s="20" t="n">
        <v>8.457006160000001</v>
      </c>
    </row>
    <row r="71" spans="1:18">
      <c r="A71" s="15" t="s">
        <v>546</v>
      </c>
      <c r="B71" s="17" t="n">
        <v>6115</v>
      </c>
      <c r="C71" s="18">
        <f>(17.0/B71*100)</f>
        <v/>
      </c>
      <c r="D71" s="19" t="n">
        <v>6098</v>
      </c>
      <c r="E71" s="18" t="n">
        <v>579.30915783</v>
      </c>
      <c r="F71" s="20" t="n">
        <v>2.85531759</v>
      </c>
      <c r="G71" s="18" t="n">
        <v>557.79135036</v>
      </c>
      <c r="H71" s="20" t="n">
        <v>1.73070335</v>
      </c>
      <c r="I71" s="18" t="s">
        <v>481</v>
      </c>
      <c r="J71" s="20" t="s">
        <v>481</v>
      </c>
      <c r="K71" s="18" t="s">
        <v>481</v>
      </c>
      <c r="L71" s="20" t="s">
        <v>481</v>
      </c>
      <c r="M71" s="18" t="s">
        <v>481</v>
      </c>
      <c r="N71" s="20" t="s">
        <v>481</v>
      </c>
      <c r="O71" s="18" t="s">
        <v>481</v>
      </c>
      <c r="P71" s="20" t="s">
        <v>481</v>
      </c>
      <c r="Q71" s="18" t="n">
        <v>508.79417864</v>
      </c>
      <c r="R71" s="20" t="n">
        <v>17.35708085</v>
      </c>
    </row>
    <row r="72" spans="1:18">
      <c r="A72" s="15" t="s">
        <v>547</v>
      </c>
      <c r="B72" s="17" t="n">
        <v>7708</v>
      </c>
      <c r="C72" s="18">
        <f>(5.0/B72*100)</f>
        <v/>
      </c>
      <c r="D72" s="19" t="n">
        <v>7703</v>
      </c>
      <c r="E72" s="18" t="n">
        <v>572.83685699</v>
      </c>
      <c r="F72" s="20" t="n">
        <v>3.66420904</v>
      </c>
      <c r="G72" s="18" t="n">
        <v>516.4139124</v>
      </c>
      <c r="H72" s="20" t="n">
        <v>3.23925413</v>
      </c>
      <c r="I72" s="18" t="s">
        <v>481</v>
      </c>
      <c r="J72" s="20" t="s">
        <v>481</v>
      </c>
      <c r="K72" s="18" t="s">
        <v>481</v>
      </c>
      <c r="L72" s="20" t="s">
        <v>481</v>
      </c>
      <c r="M72" s="18" t="s">
        <v>481</v>
      </c>
      <c r="N72" s="20" t="s">
        <v>481</v>
      </c>
      <c r="O72" s="18" t="s">
        <v>481</v>
      </c>
      <c r="P72" s="20" t="s">
        <v>481</v>
      </c>
      <c r="Q72" s="18" t="n">
        <v>417.50138288</v>
      </c>
      <c r="R72" s="20" t="n">
        <v>23.18928861</v>
      </c>
    </row>
    <row r="73" spans="1:18">
      <c r="A73" s="15" t="s">
        <v>548</v>
      </c>
      <c r="B73" s="17" t="n">
        <v>8249</v>
      </c>
      <c r="C73" s="18">
        <f>(143.0/B73*100)</f>
        <v/>
      </c>
      <c r="D73" s="19" t="n">
        <v>8106</v>
      </c>
      <c r="E73" s="18" t="n">
        <v>415.93985488</v>
      </c>
      <c r="F73" s="20" t="n">
        <v>4.21138364</v>
      </c>
      <c r="G73" s="18" t="n">
        <v>415.73619589</v>
      </c>
      <c r="H73" s="20" t="n">
        <v>2.81725029</v>
      </c>
      <c r="I73" s="18" t="s">
        <v>481</v>
      </c>
      <c r="J73" s="20" t="s">
        <v>481</v>
      </c>
      <c r="K73" s="18" t="s">
        <v>481</v>
      </c>
      <c r="L73" s="20" t="s">
        <v>481</v>
      </c>
      <c r="M73" s="18" t="s">
        <v>481</v>
      </c>
      <c r="N73" s="20" t="s">
        <v>481</v>
      </c>
      <c r="O73" s="18" t="s">
        <v>481</v>
      </c>
      <c r="P73" s="20" t="s">
        <v>481</v>
      </c>
      <c r="Q73" s="18" t="n">
        <v>389.26420772</v>
      </c>
      <c r="R73" s="20" t="n">
        <v>14.64857665</v>
      </c>
    </row>
    <row r="74" spans="1:18">
      <c r="A74" s="15" t="s">
        <v>549</v>
      </c>
      <c r="B74" s="17" t="n">
        <v>4692</v>
      </c>
      <c r="C74" s="18">
        <f>(82.0/B74*100)</f>
        <v/>
      </c>
      <c r="D74" s="19" t="n">
        <v>4610</v>
      </c>
      <c r="E74" s="18" t="n">
        <v>433.81974279</v>
      </c>
      <c r="F74" s="20" t="n">
        <v>1.93300456</v>
      </c>
      <c r="G74" s="18" t="n">
        <v>398.7300839</v>
      </c>
      <c r="H74" s="20" t="n">
        <v>2.39237668</v>
      </c>
      <c r="I74" s="18" t="s">
        <v>481</v>
      </c>
      <c r="J74" s="20" t="s">
        <v>481</v>
      </c>
      <c r="K74" s="18" t="s">
        <v>481</v>
      </c>
      <c r="L74" s="20" t="s">
        <v>481</v>
      </c>
      <c r="M74" s="18" t="s">
        <v>481</v>
      </c>
      <c r="N74" s="20" t="s">
        <v>481</v>
      </c>
      <c r="O74" s="18" t="n">
        <v>369.40457041</v>
      </c>
      <c r="P74" s="20" t="n">
        <v>37.99910392</v>
      </c>
      <c r="Q74" s="18" t="n">
        <v>343.02430648</v>
      </c>
      <c r="R74" s="20" t="n">
        <v>9.44306267</v>
      </c>
    </row>
    <row r="75" spans="1:18">
      <c r="A75" s="15" t="s">
        <v>550</v>
      </c>
      <c r="B75" s="17" t="n">
        <v>5375</v>
      </c>
      <c r="C75" s="18">
        <f>(196.0/B75*100)</f>
        <v/>
      </c>
      <c r="D75" s="19" t="n">
        <v>5179</v>
      </c>
      <c r="E75" s="18" t="n">
        <v>384.30186775</v>
      </c>
      <c r="F75" s="20" t="n">
        <v>4.23766964</v>
      </c>
      <c r="G75" s="18" t="n">
        <v>358.88945482</v>
      </c>
      <c r="H75" s="20" t="n">
        <v>3.1716805</v>
      </c>
      <c r="I75" s="18" t="s">
        <v>481</v>
      </c>
      <c r="J75" s="20" t="s">
        <v>481</v>
      </c>
      <c r="K75" s="18" t="s">
        <v>481</v>
      </c>
      <c r="L75" s="20" t="s">
        <v>481</v>
      </c>
      <c r="M75" s="18" t="s">
        <v>481</v>
      </c>
      <c r="N75" s="20" t="s">
        <v>481</v>
      </c>
      <c r="O75" s="18" t="s">
        <v>481</v>
      </c>
      <c r="P75" s="20" t="s">
        <v>481</v>
      </c>
      <c r="Q75" s="18" t="n">
        <v>336.21436828</v>
      </c>
      <c r="R75" s="20" t="n">
        <v>8.854379059999999</v>
      </c>
    </row>
    <row r="76" spans="1:18">
      <c r="A76" s="15" t="s">
        <v>551</v>
      </c>
      <c r="B76" s="17" t="n">
        <v>14167</v>
      </c>
      <c r="C76" s="18">
        <f>(227.0/B76*100)</f>
        <v/>
      </c>
      <c r="D76" s="19" t="n">
        <v>13940</v>
      </c>
      <c r="E76" s="18" t="n">
        <v>428.19129015</v>
      </c>
      <c r="F76" s="20" t="n">
        <v>3.20610383</v>
      </c>
      <c r="G76" s="18" t="n">
        <v>430.78699418</v>
      </c>
      <c r="H76" s="20" t="n">
        <v>2.59527719</v>
      </c>
      <c r="I76" s="18" t="s">
        <v>481</v>
      </c>
      <c r="J76" s="20" t="s">
        <v>481</v>
      </c>
      <c r="K76" s="18" t="s">
        <v>481</v>
      </c>
      <c r="L76" s="20" t="s">
        <v>481</v>
      </c>
      <c r="M76" s="18" t="s">
        <v>481</v>
      </c>
      <c r="N76" s="20" t="s">
        <v>481</v>
      </c>
      <c r="O76" s="18" t="s">
        <v>481</v>
      </c>
      <c r="P76" s="20" t="s">
        <v>481</v>
      </c>
      <c r="Q76" s="18" t="n">
        <v>368.40763603</v>
      </c>
      <c r="R76" s="20" t="n">
        <v>7.74028373</v>
      </c>
    </row>
    <row r="77" spans="1:18">
      <c r="A77" s="15" t="s">
        <v>552</v>
      </c>
      <c r="B77" s="17" t="n">
        <v>6062</v>
      </c>
      <c r="C77" s="18">
        <f>(82.0/B77*100)</f>
        <v/>
      </c>
      <c r="D77" s="19" t="n">
        <v>5980</v>
      </c>
      <c r="E77" s="18" t="n">
        <v>437.40904331</v>
      </c>
      <c r="F77" s="20" t="n">
        <v>3.25202133</v>
      </c>
      <c r="G77" s="18" t="n">
        <v>416.03726718</v>
      </c>
      <c r="H77" s="20" t="n">
        <v>3.05910715</v>
      </c>
      <c r="I77" s="18" t="s">
        <v>481</v>
      </c>
      <c r="J77" s="20" t="s">
        <v>481</v>
      </c>
      <c r="K77" s="18" t="s">
        <v>481</v>
      </c>
      <c r="L77" s="20" t="s">
        <v>481</v>
      </c>
      <c r="M77" s="18" t="s">
        <v>481</v>
      </c>
      <c r="N77" s="20" t="s">
        <v>481</v>
      </c>
      <c r="O77" s="18" t="s">
        <v>481</v>
      </c>
      <c r="P77" s="20" t="s">
        <v>481</v>
      </c>
      <c r="Q77" s="18" t="n">
        <v>350.6856038</v>
      </c>
      <c r="R77" s="20" t="n">
        <v>4.71206163</v>
      </c>
    </row>
    <row r="78" spans="1:18">
      <c r="A78" s="15" t="s">
        <v>553</v>
      </c>
      <c r="B78" s="17" t="n">
        <v>5826</v>
      </c>
      <c r="C78" s="18">
        <f>(0.0/B78*100)</f>
        <v/>
      </c>
      <c r="D78" s="19" t="n">
        <v>5826</v>
      </c>
      <c r="E78" s="18" t="n">
        <v>504.63717925</v>
      </c>
      <c r="F78" s="20" t="n">
        <v>5.38309337</v>
      </c>
      <c r="G78" s="18" t="n">
        <v>489.26787692</v>
      </c>
      <c r="H78" s="20" t="n">
        <v>4.46716515</v>
      </c>
      <c r="I78" s="18" t="s">
        <v>481</v>
      </c>
      <c r="J78" s="20" t="s">
        <v>481</v>
      </c>
      <c r="K78" s="18" t="s">
        <v>481</v>
      </c>
      <c r="L78" s="20" t="s">
        <v>481</v>
      </c>
      <c r="M78" s="18" t="s">
        <v>481</v>
      </c>
      <c r="N78" s="20" t="s">
        <v>481</v>
      </c>
      <c r="O78" s="18" t="s">
        <v>481</v>
      </c>
      <c r="P78" s="20" t="s">
        <v>481</v>
      </c>
      <c r="Q78" s="18" t="n">
        <v>440.82083627</v>
      </c>
      <c r="R78" s="20" t="n">
        <v>17.62267765</v>
      </c>
    </row>
    <row customHeight="1" ht="25" r="79" spans="1:18">
      <c r="A79" s="15" t="s">
        <v>554</v>
      </c>
      <c r="B79" s="17" t="n">
        <v>1657</v>
      </c>
      <c r="C79" s="18">
        <f>(41.0/B79*100)</f>
        <v/>
      </c>
      <c r="D79" s="19" t="n">
        <v>1616</v>
      </c>
      <c r="E79" s="18" t="n">
        <v>467.88417163</v>
      </c>
      <c r="F79" s="20" t="n">
        <v>8.595401839999999</v>
      </c>
      <c r="G79" s="18" t="n">
        <v>445.2138619</v>
      </c>
      <c r="H79" s="20" t="n">
        <v>6.41804014</v>
      </c>
      <c r="I79" s="18" t="s">
        <v>481</v>
      </c>
      <c r="J79" s="20" t="s">
        <v>481</v>
      </c>
      <c r="K79" s="18" t="s">
        <v>481</v>
      </c>
      <c r="L79" s="20" t="s">
        <v>481</v>
      </c>
      <c r="M79" s="18" t="s">
        <v>481</v>
      </c>
      <c r="N79" s="20" t="s">
        <v>481</v>
      </c>
      <c r="O79" s="18" t="n">
        <v>342.9098</v>
      </c>
      <c r="P79" s="20" t="n">
        <v>49.80344215</v>
      </c>
      <c r="Q79" s="18" t="n">
        <v>426.63159954</v>
      </c>
      <c r="R79" s="20" t="n">
        <v>30.98010162</v>
      </c>
    </row>
    <row r="80" spans="1:18">
      <c r="A80" s="15" t="s">
        <v>555</v>
      </c>
      <c r="B80" s="17" t="n">
        <v>7841</v>
      </c>
      <c r="C80" s="18">
        <f>(0.0/B80*100)</f>
        <v/>
      </c>
      <c r="D80" s="19" t="n">
        <v>7841</v>
      </c>
      <c r="E80" s="18" t="n">
        <v>465.2679277</v>
      </c>
      <c r="F80" s="20" t="n">
        <v>4.33800098</v>
      </c>
      <c r="G80" s="18" t="n">
        <v>445.0606286</v>
      </c>
      <c r="H80" s="20" t="n">
        <v>4.81622189</v>
      </c>
      <c r="I80" s="18" t="s">
        <v>481</v>
      </c>
      <c r="J80" s="20" t="s">
        <v>481</v>
      </c>
      <c r="K80" s="18" t="s">
        <v>481</v>
      </c>
      <c r="L80" s="20" t="s">
        <v>481</v>
      </c>
      <c r="M80" s="18" t="s">
        <v>481</v>
      </c>
      <c r="N80" s="20" t="s">
        <v>481</v>
      </c>
      <c r="O80" s="18" t="s">
        <v>481</v>
      </c>
      <c r="P80" s="20" t="s">
        <v>481</v>
      </c>
      <c r="Q80" s="18" t="n">
        <v>407.03846786</v>
      </c>
      <c r="R80" s="20" t="n">
        <v>28.76290675</v>
      </c>
    </row>
    <row r="81" spans="1:18">
      <c r="A81" s="23" t="s">
        <v>556</v>
      </c>
      <c r="B81" s="17" t="n">
        <v>8861</v>
      </c>
      <c r="C81" s="18">
        <f>(76.0/B81*100)</f>
        <v/>
      </c>
      <c r="D81" s="19" t="n">
        <v>8785</v>
      </c>
      <c r="E81" s="18" t="n">
        <v>446.52793949</v>
      </c>
      <c r="F81" s="20" t="n">
        <v>3.67944116</v>
      </c>
      <c r="G81" s="18" t="n">
        <v>446.88701636</v>
      </c>
      <c r="H81" s="20" t="n">
        <v>3.48428786</v>
      </c>
      <c r="I81" s="18" t="s">
        <v>481</v>
      </c>
      <c r="J81" s="20" t="s">
        <v>481</v>
      </c>
      <c r="K81" s="18" t="s">
        <v>481</v>
      </c>
      <c r="L81" s="20" t="s">
        <v>481</v>
      </c>
      <c r="M81" s="18" t="s">
        <v>481</v>
      </c>
      <c r="N81" s="20" t="s">
        <v>481</v>
      </c>
      <c r="O81" s="18" t="s">
        <v>481</v>
      </c>
      <c r="P81" s="20" t="s">
        <v>481</v>
      </c>
      <c r="Q81" s="18" t="n">
        <v>381.92255769</v>
      </c>
      <c r="R81" s="20" t="n">
        <v>15.89500441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616</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501.74294605</v>
      </c>
      <c r="F7" s="20" t="n">
        <v>1.77454263</v>
      </c>
      <c r="G7" s="18" t="n">
        <v>482.61366612</v>
      </c>
      <c r="H7" s="20" t="n">
        <v>3.0155592</v>
      </c>
      <c r="I7" s="18" t="s">
        <v>481</v>
      </c>
      <c r="J7" s="20" t="s">
        <v>481</v>
      </c>
      <c r="K7" s="18" t="s">
        <v>481</v>
      </c>
      <c r="L7" s="20" t="s">
        <v>481</v>
      </c>
      <c r="M7" s="18" t="s">
        <v>481</v>
      </c>
      <c r="N7" s="20" t="s">
        <v>481</v>
      </c>
      <c r="O7" s="18" t="s">
        <v>481</v>
      </c>
      <c r="P7" s="20" t="s">
        <v>481</v>
      </c>
      <c r="Q7" s="18" t="n">
        <v>417.50703881</v>
      </c>
      <c r="R7" s="20" t="n">
        <v>8.82637549</v>
      </c>
    </row>
    <row r="8" spans="1:18">
      <c r="A8" s="15" t="s">
        <v>483</v>
      </c>
      <c r="B8" s="17" t="n">
        <v>7007</v>
      </c>
      <c r="C8" s="18">
        <f>(20.0/B8*100)</f>
        <v/>
      </c>
      <c r="D8" s="19" t="n">
        <v>6987</v>
      </c>
      <c r="E8" s="18" t="n">
        <v>503.37822885</v>
      </c>
      <c r="F8" s="20" t="n">
        <v>2.95503339</v>
      </c>
      <c r="G8" s="18" t="n">
        <v>481.06783362</v>
      </c>
      <c r="H8" s="20" t="n">
        <v>4.14131733</v>
      </c>
      <c r="I8" s="18" t="s">
        <v>481</v>
      </c>
      <c r="J8" s="20" t="s">
        <v>481</v>
      </c>
      <c r="K8" s="18" t="s">
        <v>481</v>
      </c>
      <c r="L8" s="20" t="s">
        <v>481</v>
      </c>
      <c r="M8" s="18" t="s">
        <v>481</v>
      </c>
      <c r="N8" s="20" t="s">
        <v>481</v>
      </c>
      <c r="O8" s="18" t="s">
        <v>481</v>
      </c>
      <c r="P8" s="20" t="s">
        <v>481</v>
      </c>
      <c r="Q8" s="18" t="n">
        <v>410.62826712</v>
      </c>
      <c r="R8" s="20" t="n">
        <v>12.9896774</v>
      </c>
    </row>
    <row r="9" spans="1:18">
      <c r="A9" s="15" t="s">
        <v>484</v>
      </c>
      <c r="B9" s="17" t="n">
        <v>9651</v>
      </c>
      <c r="C9" s="18">
        <f>(77.0/B9*100)</f>
        <v/>
      </c>
      <c r="D9" s="19" t="n">
        <v>9574</v>
      </c>
      <c r="E9" s="18" t="n">
        <v>523.56285662</v>
      </c>
      <c r="F9" s="20" t="n">
        <v>2.71965281</v>
      </c>
      <c r="G9" s="18" t="n">
        <v>490.77241982</v>
      </c>
      <c r="H9" s="20" t="n">
        <v>2.49373328</v>
      </c>
      <c r="I9" s="18" t="s">
        <v>481</v>
      </c>
      <c r="J9" s="20" t="s">
        <v>481</v>
      </c>
      <c r="K9" s="18" t="s">
        <v>481</v>
      </c>
      <c r="L9" s="20" t="s">
        <v>481</v>
      </c>
      <c r="M9" s="18" t="s">
        <v>481</v>
      </c>
      <c r="N9" s="20" t="s">
        <v>481</v>
      </c>
      <c r="O9" s="18" t="s">
        <v>481</v>
      </c>
      <c r="P9" s="20" t="s">
        <v>481</v>
      </c>
      <c r="Q9" s="18" t="n">
        <v>410.53869013</v>
      </c>
      <c r="R9" s="20" t="n">
        <v>8.77344529</v>
      </c>
    </row>
    <row r="10" spans="1:18">
      <c r="A10" s="15" t="s">
        <v>485</v>
      </c>
      <c r="B10" s="17" t="n">
        <v>20058</v>
      </c>
      <c r="C10" s="18">
        <f>(521.0/B10*100)</f>
        <v/>
      </c>
      <c r="D10" s="19" t="n">
        <v>19537</v>
      </c>
      <c r="E10" s="18" t="n">
        <v>522.50528773</v>
      </c>
      <c r="F10" s="20" t="n">
        <v>2.40557318</v>
      </c>
      <c r="G10" s="18" t="n">
        <v>500.41389605</v>
      </c>
      <c r="H10" s="20" t="n">
        <v>3.15773217</v>
      </c>
      <c r="I10" s="18" t="s">
        <v>481</v>
      </c>
      <c r="J10" s="20" t="s">
        <v>481</v>
      </c>
      <c r="K10" s="18" t="s">
        <v>481</v>
      </c>
      <c r="L10" s="20" t="s">
        <v>481</v>
      </c>
      <c r="M10" s="18" t="s">
        <v>481</v>
      </c>
      <c r="N10" s="20" t="s">
        <v>481</v>
      </c>
      <c r="O10" s="18" t="s">
        <v>481</v>
      </c>
      <c r="P10" s="20" t="s">
        <v>481</v>
      </c>
      <c r="Q10" s="18" t="n">
        <v>439.65507505</v>
      </c>
      <c r="R10" s="20" t="n">
        <v>10.11313253</v>
      </c>
    </row>
    <row r="11" spans="1:18">
      <c r="A11" s="15" t="s">
        <v>486</v>
      </c>
      <c r="B11" s="17" t="n">
        <v>7053</v>
      </c>
      <c r="C11" s="18">
        <f>(45.0/B11*100)</f>
        <v/>
      </c>
      <c r="D11" s="19" t="n">
        <v>7008</v>
      </c>
      <c r="E11" s="18" t="n">
        <v>433.54941023</v>
      </c>
      <c r="F11" s="20" t="n">
        <v>2.69531215</v>
      </c>
      <c r="G11" s="18" t="n">
        <v>410.41602579</v>
      </c>
      <c r="H11" s="20" t="n">
        <v>3.03435719</v>
      </c>
      <c r="I11" s="18" t="s">
        <v>481</v>
      </c>
      <c r="J11" s="20" t="s">
        <v>481</v>
      </c>
      <c r="K11" s="18" t="s">
        <v>481</v>
      </c>
      <c r="L11" s="20" t="s">
        <v>481</v>
      </c>
      <c r="M11" s="18" t="s">
        <v>481</v>
      </c>
      <c r="N11" s="20" t="s">
        <v>481</v>
      </c>
      <c r="O11" s="18" t="s">
        <v>481</v>
      </c>
      <c r="P11" s="20" t="s">
        <v>481</v>
      </c>
      <c r="Q11" s="18" t="n">
        <v>338.65826195</v>
      </c>
      <c r="R11" s="20" t="n">
        <v>13.35027625</v>
      </c>
    </row>
    <row r="12" spans="1:18">
      <c r="A12" s="15" t="s">
        <v>487</v>
      </c>
      <c r="B12" s="17" t="n">
        <v>6894</v>
      </c>
      <c r="C12" s="18">
        <f>(56.0/B12*100)</f>
        <v/>
      </c>
      <c r="D12" s="19" t="n">
        <v>6838</v>
      </c>
      <c r="E12" s="18" t="n">
        <v>513.38052465</v>
      </c>
      <c r="F12" s="20" t="n">
        <v>2.57391147</v>
      </c>
      <c r="G12" s="18" t="n">
        <v>482.90561129</v>
      </c>
      <c r="H12" s="20" t="n">
        <v>2.45622652</v>
      </c>
      <c r="I12" s="18" t="s">
        <v>481</v>
      </c>
      <c r="J12" s="20" t="s">
        <v>481</v>
      </c>
      <c r="K12" s="18" t="s">
        <v>481</v>
      </c>
      <c r="L12" s="20" t="s">
        <v>481</v>
      </c>
      <c r="M12" s="18" t="s">
        <v>481</v>
      </c>
      <c r="N12" s="20" t="s">
        <v>481</v>
      </c>
      <c r="O12" s="18" t="s">
        <v>481</v>
      </c>
      <c r="P12" s="20" t="s">
        <v>481</v>
      </c>
      <c r="Q12" s="18" t="n">
        <v>392.9254182</v>
      </c>
      <c r="R12" s="20" t="n">
        <v>7.07307407</v>
      </c>
    </row>
    <row r="13" spans="1:18">
      <c r="A13" s="15" t="s">
        <v>488</v>
      </c>
      <c r="B13" s="17" t="n">
        <v>7161</v>
      </c>
      <c r="C13" s="18">
        <f>(98.0/B13*100)</f>
        <v/>
      </c>
      <c r="D13" s="19" t="n">
        <v>7063</v>
      </c>
      <c r="E13" s="18" t="n">
        <v>518.8282052</v>
      </c>
      <c r="F13" s="20" t="n">
        <v>2.2432936</v>
      </c>
      <c r="G13" s="18" t="n">
        <v>493.60999995</v>
      </c>
      <c r="H13" s="20" t="n">
        <v>3.48598999</v>
      </c>
      <c r="I13" s="18" t="s">
        <v>481</v>
      </c>
      <c r="J13" s="20" t="s">
        <v>481</v>
      </c>
      <c r="K13" s="18" t="s">
        <v>481</v>
      </c>
      <c r="L13" s="20" t="s">
        <v>481</v>
      </c>
      <c r="M13" s="18" t="s">
        <v>481</v>
      </c>
      <c r="N13" s="20" t="s">
        <v>481</v>
      </c>
      <c r="O13" s="18" t="s">
        <v>481</v>
      </c>
      <c r="P13" s="20" t="s">
        <v>481</v>
      </c>
      <c r="Q13" s="18" t="n">
        <v>394.31759468</v>
      </c>
      <c r="R13" s="20" t="n">
        <v>11.54162111</v>
      </c>
    </row>
    <row r="14" spans="1:18">
      <c r="A14" s="15" t="s">
        <v>489</v>
      </c>
      <c r="B14" s="17" t="n">
        <v>5587</v>
      </c>
      <c r="C14" s="18">
        <f>(74.0/B14*100)</f>
        <v/>
      </c>
      <c r="D14" s="19" t="n">
        <v>5513</v>
      </c>
      <c r="E14" s="18" t="n">
        <v>524.41573623</v>
      </c>
      <c r="F14" s="20" t="n">
        <v>2.34753214</v>
      </c>
      <c r="G14" s="18" t="n">
        <v>514.02766964</v>
      </c>
      <c r="H14" s="20" t="n">
        <v>2.87883976</v>
      </c>
      <c r="I14" s="18" t="s">
        <v>481</v>
      </c>
      <c r="J14" s="20" t="s">
        <v>481</v>
      </c>
      <c r="K14" s="18" t="s">
        <v>481</v>
      </c>
      <c r="L14" s="20" t="s">
        <v>481</v>
      </c>
      <c r="M14" s="18" t="s">
        <v>481</v>
      </c>
      <c r="N14" s="20" t="s">
        <v>481</v>
      </c>
      <c r="O14" s="18" t="s">
        <v>481</v>
      </c>
      <c r="P14" s="20" t="s">
        <v>481</v>
      </c>
      <c r="Q14" s="18" t="n">
        <v>462.63540051</v>
      </c>
      <c r="R14" s="20" t="n">
        <v>14.8097267</v>
      </c>
    </row>
    <row r="15" spans="1:18">
      <c r="A15" s="15" t="s">
        <v>490</v>
      </c>
      <c r="B15" s="17" t="n">
        <v>5882</v>
      </c>
      <c r="C15" s="18">
        <f>(53.0/B15*100)</f>
        <v/>
      </c>
      <c r="D15" s="19" t="n">
        <v>5829</v>
      </c>
      <c r="E15" s="18" t="n">
        <v>519.4928652999999</v>
      </c>
      <c r="F15" s="20" t="n">
        <v>2.41189548</v>
      </c>
      <c r="G15" s="18" t="n">
        <v>492.82195831</v>
      </c>
      <c r="H15" s="20" t="n">
        <v>3.21792295</v>
      </c>
      <c r="I15" s="18" t="s">
        <v>481</v>
      </c>
      <c r="J15" s="20" t="s">
        <v>481</v>
      </c>
      <c r="K15" s="18" t="s">
        <v>481</v>
      </c>
      <c r="L15" s="20" t="s">
        <v>481</v>
      </c>
      <c r="M15" s="18" t="s">
        <v>481</v>
      </c>
      <c r="N15" s="20" t="s">
        <v>481</v>
      </c>
      <c r="O15" s="18" t="s">
        <v>481</v>
      </c>
      <c r="P15" s="20" t="s">
        <v>481</v>
      </c>
      <c r="Q15" s="18" t="n">
        <v>432.33856445</v>
      </c>
      <c r="R15" s="20" t="n">
        <v>12.54262381</v>
      </c>
    </row>
    <row r="16" spans="1:18">
      <c r="A16" s="15" t="s">
        <v>491</v>
      </c>
      <c r="B16" s="17" t="n">
        <v>6108</v>
      </c>
      <c r="C16" s="18">
        <f>(98.0/B16*100)</f>
        <v/>
      </c>
      <c r="D16" s="19" t="n">
        <v>6010</v>
      </c>
      <c r="E16" s="18" t="n">
        <v>517.75999717</v>
      </c>
      <c r="F16" s="20" t="n">
        <v>2.92528852</v>
      </c>
      <c r="G16" s="18" t="n">
        <v>480.86598724</v>
      </c>
      <c r="H16" s="20" t="n">
        <v>2.3101139</v>
      </c>
      <c r="I16" s="18" t="s">
        <v>481</v>
      </c>
      <c r="J16" s="20" t="s">
        <v>481</v>
      </c>
      <c r="K16" s="18" t="s">
        <v>481</v>
      </c>
      <c r="L16" s="20" t="s">
        <v>481</v>
      </c>
      <c r="M16" s="18" t="s">
        <v>481</v>
      </c>
      <c r="N16" s="20" t="s">
        <v>481</v>
      </c>
      <c r="O16" s="18" t="s">
        <v>481</v>
      </c>
      <c r="P16" s="20" t="s">
        <v>481</v>
      </c>
      <c r="Q16" s="18" t="n">
        <v>410.14811512</v>
      </c>
      <c r="R16" s="20" t="n">
        <v>10.08797601</v>
      </c>
    </row>
    <row r="17" spans="1:18">
      <c r="A17" s="15" t="s">
        <v>492</v>
      </c>
      <c r="B17" s="17" t="n">
        <v>6504</v>
      </c>
      <c r="C17" s="18">
        <f>(658.0/B17*100)</f>
        <v/>
      </c>
      <c r="D17" s="19" t="n">
        <v>5846</v>
      </c>
      <c r="E17" s="18" t="n">
        <v>516.10240738</v>
      </c>
      <c r="F17" s="20" t="n">
        <v>3.05259913</v>
      </c>
      <c r="G17" s="18" t="n">
        <v>500.69833859</v>
      </c>
      <c r="H17" s="20" t="n">
        <v>3.56636278</v>
      </c>
      <c r="I17" s="18" t="s">
        <v>481</v>
      </c>
      <c r="J17" s="20" t="s">
        <v>481</v>
      </c>
      <c r="K17" s="18" t="s">
        <v>481</v>
      </c>
      <c r="L17" s="20" t="s">
        <v>481</v>
      </c>
      <c r="M17" s="18" t="s">
        <v>481</v>
      </c>
      <c r="N17" s="20" t="s">
        <v>481</v>
      </c>
      <c r="O17" s="18" t="s">
        <v>481</v>
      </c>
      <c r="P17" s="20" t="s">
        <v>481</v>
      </c>
      <c r="Q17" s="18" t="n">
        <v>449.99495359</v>
      </c>
      <c r="R17" s="20" t="n">
        <v>10.32063474</v>
      </c>
    </row>
    <row r="18" spans="1:18">
      <c r="A18" s="15" t="s">
        <v>493</v>
      </c>
      <c r="B18" s="17" t="n">
        <v>5532</v>
      </c>
      <c r="C18" s="18">
        <f>(28.0/B18*100)</f>
        <v/>
      </c>
      <c r="D18" s="19" t="n">
        <v>5504</v>
      </c>
      <c r="E18" s="18" t="n">
        <v>464.79543677</v>
      </c>
      <c r="F18" s="20" t="n">
        <v>3.64636032</v>
      </c>
      <c r="G18" s="18" t="n">
        <v>436.44880004</v>
      </c>
      <c r="H18" s="20" t="n">
        <v>4.32044197</v>
      </c>
      <c r="I18" s="18" t="s">
        <v>481</v>
      </c>
      <c r="J18" s="20" t="s">
        <v>481</v>
      </c>
      <c r="K18" s="18" t="s">
        <v>481</v>
      </c>
      <c r="L18" s="20" t="s">
        <v>481</v>
      </c>
      <c r="M18" s="18" t="s">
        <v>481</v>
      </c>
      <c r="N18" s="20" t="s">
        <v>481</v>
      </c>
      <c r="O18" s="18" t="s">
        <v>481</v>
      </c>
      <c r="P18" s="20" t="s">
        <v>481</v>
      </c>
      <c r="Q18" s="18" t="n">
        <v>379.75501877</v>
      </c>
      <c r="R18" s="20" t="n">
        <v>9.15635634</v>
      </c>
    </row>
    <row r="19" spans="1:18">
      <c r="A19" s="15" t="s">
        <v>494</v>
      </c>
      <c r="B19" s="17" t="n">
        <v>5658</v>
      </c>
      <c r="C19" s="18">
        <f>(61.0/B19*100)</f>
        <v/>
      </c>
      <c r="D19" s="19" t="n">
        <v>5597</v>
      </c>
      <c r="E19" s="18" t="n">
        <v>496.10178976</v>
      </c>
      <c r="F19" s="20" t="n">
        <v>2.69809239</v>
      </c>
      <c r="G19" s="18" t="n">
        <v>457.87419452</v>
      </c>
      <c r="H19" s="20" t="n">
        <v>3.45112532</v>
      </c>
      <c r="I19" s="18" t="s">
        <v>481</v>
      </c>
      <c r="J19" s="20" t="s">
        <v>481</v>
      </c>
      <c r="K19" s="18" t="s">
        <v>481</v>
      </c>
      <c r="L19" s="20" t="s">
        <v>481</v>
      </c>
      <c r="M19" s="18" t="s">
        <v>481</v>
      </c>
      <c r="N19" s="20" t="s">
        <v>481</v>
      </c>
      <c r="O19" s="18" t="s">
        <v>481</v>
      </c>
      <c r="P19" s="20" t="s">
        <v>481</v>
      </c>
      <c r="Q19" s="18" t="n">
        <v>386.17496329</v>
      </c>
      <c r="R19" s="20" t="n">
        <v>7.90114733</v>
      </c>
    </row>
    <row r="20" spans="1:18">
      <c r="A20" s="15" t="s">
        <v>495</v>
      </c>
      <c r="B20" s="17" t="n">
        <v>3371</v>
      </c>
      <c r="C20" s="18">
        <f>(75.0/B20*100)</f>
        <v/>
      </c>
      <c r="D20" s="19" t="n">
        <v>3296</v>
      </c>
      <c r="E20" s="18" t="n">
        <v>491.69664924</v>
      </c>
      <c r="F20" s="20" t="n">
        <v>2.27600325</v>
      </c>
      <c r="G20" s="18" t="n">
        <v>458.8931797</v>
      </c>
      <c r="H20" s="20" t="n">
        <v>6.36380526</v>
      </c>
      <c r="I20" s="18" t="s">
        <v>481</v>
      </c>
      <c r="J20" s="20" t="s">
        <v>481</v>
      </c>
      <c r="K20" s="18" t="s">
        <v>481</v>
      </c>
      <c r="L20" s="20" t="s">
        <v>481</v>
      </c>
      <c r="M20" s="18" t="s">
        <v>481</v>
      </c>
      <c r="N20" s="20" t="s">
        <v>481</v>
      </c>
      <c r="O20" s="18" t="s">
        <v>481</v>
      </c>
      <c r="P20" s="20" t="s">
        <v>481</v>
      </c>
      <c r="Q20" s="18" t="n">
        <v>424.86723018</v>
      </c>
      <c r="R20" s="20" t="n">
        <v>19.78018696</v>
      </c>
    </row>
    <row r="21" spans="1:18">
      <c r="A21" s="15" t="s">
        <v>496</v>
      </c>
      <c r="B21" s="17" t="n">
        <v>5741</v>
      </c>
      <c r="C21" s="18">
        <f>(44.0/B21*100)</f>
        <v/>
      </c>
      <c r="D21" s="19" t="n">
        <v>5697</v>
      </c>
      <c r="E21" s="18" t="n">
        <v>511.76257842</v>
      </c>
      <c r="F21" s="20" t="n">
        <v>2.19071435</v>
      </c>
      <c r="G21" s="18" t="n">
        <v>491.03089339</v>
      </c>
      <c r="H21" s="20" t="n">
        <v>2.59756545</v>
      </c>
      <c r="I21" s="18" t="s">
        <v>481</v>
      </c>
      <c r="J21" s="20" t="s">
        <v>481</v>
      </c>
      <c r="K21" s="18" t="s">
        <v>481</v>
      </c>
      <c r="L21" s="20" t="s">
        <v>481</v>
      </c>
      <c r="M21" s="18" t="s">
        <v>481</v>
      </c>
      <c r="N21" s="20" t="s">
        <v>481</v>
      </c>
      <c r="O21" s="18" t="s">
        <v>481</v>
      </c>
      <c r="P21" s="20" t="s">
        <v>481</v>
      </c>
      <c r="Q21" s="18" t="n">
        <v>439.85355478</v>
      </c>
      <c r="R21" s="20" t="n">
        <v>8.45678066</v>
      </c>
    </row>
    <row r="22" spans="1:18">
      <c r="A22" s="15" t="s">
        <v>497</v>
      </c>
      <c r="B22" s="17" t="n">
        <v>6598</v>
      </c>
      <c r="C22" s="18">
        <f>(32.0/B22*100)</f>
        <v/>
      </c>
      <c r="D22" s="19" t="n">
        <v>6566</v>
      </c>
      <c r="E22" s="18" t="n">
        <v>486.14143983</v>
      </c>
      <c r="F22" s="20" t="n">
        <v>3.78450885</v>
      </c>
      <c r="G22" s="18" t="n">
        <v>446.63458119</v>
      </c>
      <c r="H22" s="20" t="n">
        <v>4.21129723</v>
      </c>
      <c r="I22" s="18" t="s">
        <v>481</v>
      </c>
      <c r="J22" s="20" t="s">
        <v>481</v>
      </c>
      <c r="K22" s="18" t="s">
        <v>481</v>
      </c>
      <c r="L22" s="20" t="s">
        <v>481</v>
      </c>
      <c r="M22" s="18" t="s">
        <v>481</v>
      </c>
      <c r="N22" s="20" t="s">
        <v>481</v>
      </c>
      <c r="O22" s="18" t="s">
        <v>481</v>
      </c>
      <c r="P22" s="20" t="s">
        <v>481</v>
      </c>
      <c r="Q22" s="18" t="n">
        <v>395.19866465</v>
      </c>
      <c r="R22" s="20" t="n">
        <v>10.80812488</v>
      </c>
    </row>
    <row r="23" spans="1:18">
      <c r="A23" s="15" t="s">
        <v>498</v>
      </c>
      <c r="B23" s="17" t="n">
        <v>11583</v>
      </c>
      <c r="C23" s="18">
        <f>(210.0/B23*100)</f>
        <v/>
      </c>
      <c r="D23" s="19" t="n">
        <v>11373</v>
      </c>
      <c r="E23" s="18" t="n">
        <v>497.23013325</v>
      </c>
      <c r="F23" s="20" t="n">
        <v>2.97920719</v>
      </c>
      <c r="G23" s="18" t="n">
        <v>474.92745327</v>
      </c>
      <c r="H23" s="20" t="n">
        <v>3.66179743</v>
      </c>
      <c r="I23" s="18" t="s">
        <v>481</v>
      </c>
      <c r="J23" s="20" t="s">
        <v>481</v>
      </c>
      <c r="K23" s="18" t="s">
        <v>481</v>
      </c>
      <c r="L23" s="20" t="s">
        <v>481</v>
      </c>
      <c r="M23" s="18" t="s">
        <v>481</v>
      </c>
      <c r="N23" s="20" t="s">
        <v>481</v>
      </c>
      <c r="O23" s="18" t="s">
        <v>481</v>
      </c>
      <c r="P23" s="20" t="s">
        <v>481</v>
      </c>
      <c r="Q23" s="18" t="n">
        <v>399.33044167</v>
      </c>
      <c r="R23" s="20" t="n">
        <v>17.9620725</v>
      </c>
    </row>
    <row r="24" spans="1:18">
      <c r="A24" s="15" t="s">
        <v>499</v>
      </c>
      <c r="B24" s="17" t="n">
        <v>6647</v>
      </c>
      <c r="C24" s="18">
        <f>(7.0/B24*100)</f>
        <v/>
      </c>
      <c r="D24" s="19" t="n">
        <v>6640</v>
      </c>
      <c r="E24" s="18" t="n">
        <v>542.95759942</v>
      </c>
      <c r="F24" s="20" t="n">
        <v>3.71509006</v>
      </c>
      <c r="G24" s="18" t="n">
        <v>528.68830539</v>
      </c>
      <c r="H24" s="20" t="n">
        <v>3.17083936</v>
      </c>
      <c r="I24" s="18" t="s">
        <v>481</v>
      </c>
      <c r="J24" s="20" t="s">
        <v>481</v>
      </c>
      <c r="K24" s="18" t="s">
        <v>481</v>
      </c>
      <c r="L24" s="20" t="s">
        <v>481</v>
      </c>
      <c r="M24" s="18" t="s">
        <v>481</v>
      </c>
      <c r="N24" s="20" t="s">
        <v>481</v>
      </c>
      <c r="O24" s="18" t="s">
        <v>481</v>
      </c>
      <c r="P24" s="20" t="s">
        <v>481</v>
      </c>
      <c r="Q24" s="18" t="n">
        <v>497.40276891</v>
      </c>
      <c r="R24" s="20" t="n">
        <v>11.74694132</v>
      </c>
    </row>
    <row r="25" spans="1:18">
      <c r="A25" s="15" t="s">
        <v>500</v>
      </c>
      <c r="B25" s="17" t="n">
        <v>5581</v>
      </c>
      <c r="C25" s="18">
        <f>(24.0/B25*100)</f>
        <v/>
      </c>
      <c r="D25" s="19" t="n">
        <v>5557</v>
      </c>
      <c r="E25" s="18" t="n">
        <v>534.90975616</v>
      </c>
      <c r="F25" s="20" t="n">
        <v>4.33198088</v>
      </c>
      <c r="G25" s="18" t="n">
        <v>511.61483832</v>
      </c>
      <c r="H25" s="20" t="n">
        <v>3.7745205</v>
      </c>
      <c r="I25" s="18" t="s">
        <v>481</v>
      </c>
      <c r="J25" s="20" t="s">
        <v>481</v>
      </c>
      <c r="K25" s="18" t="s">
        <v>481</v>
      </c>
      <c r="L25" s="20" t="s">
        <v>481</v>
      </c>
      <c r="M25" s="18" t="s">
        <v>481</v>
      </c>
      <c r="N25" s="20" t="s">
        <v>481</v>
      </c>
      <c r="O25" s="18" t="s">
        <v>481</v>
      </c>
      <c r="P25" s="20" t="s">
        <v>481</v>
      </c>
      <c r="Q25" s="18" t="n">
        <v>476.01141657</v>
      </c>
      <c r="R25" s="20" t="n">
        <v>16.53637881</v>
      </c>
    </row>
    <row r="26" spans="1:18">
      <c r="A26" s="15" t="s">
        <v>501</v>
      </c>
      <c r="B26" s="17" t="n">
        <v>4869</v>
      </c>
      <c r="C26" s="18">
        <f>(32.0/B26*100)</f>
        <v/>
      </c>
      <c r="D26" s="19" t="n">
        <v>4837</v>
      </c>
      <c r="E26" s="18" t="n">
        <v>486.27171617</v>
      </c>
      <c r="F26" s="20" t="n">
        <v>1.98313669</v>
      </c>
      <c r="G26" s="18" t="n">
        <v>477.94111373</v>
      </c>
      <c r="H26" s="20" t="n">
        <v>2.77763368</v>
      </c>
      <c r="I26" s="18" t="s">
        <v>481</v>
      </c>
      <c r="J26" s="20" t="s">
        <v>481</v>
      </c>
      <c r="K26" s="18" t="s">
        <v>481</v>
      </c>
      <c r="L26" s="20" t="s">
        <v>481</v>
      </c>
      <c r="M26" s="18" t="s">
        <v>481</v>
      </c>
      <c r="N26" s="20" t="s">
        <v>481</v>
      </c>
      <c r="O26" s="18" t="s">
        <v>481</v>
      </c>
      <c r="P26" s="20" t="s">
        <v>481</v>
      </c>
      <c r="Q26" s="18" t="n">
        <v>427.56330254</v>
      </c>
      <c r="R26" s="20" t="n">
        <v>13.18430639</v>
      </c>
    </row>
    <row r="27" spans="1:18">
      <c r="A27" s="15" t="s">
        <v>502</v>
      </c>
      <c r="B27" s="17" t="n">
        <v>5299</v>
      </c>
      <c r="C27" s="18">
        <f>(17.0/B27*100)</f>
        <v/>
      </c>
      <c r="D27" s="19" t="n">
        <v>5282</v>
      </c>
      <c r="E27" s="18" t="n">
        <v>496.71672007</v>
      </c>
      <c r="F27" s="20" t="n">
        <v>1.48485227</v>
      </c>
      <c r="G27" s="18" t="n">
        <v>456.22343409</v>
      </c>
      <c r="H27" s="20" t="n">
        <v>2.44086803</v>
      </c>
      <c r="I27" s="18" t="s">
        <v>481</v>
      </c>
      <c r="J27" s="20" t="s">
        <v>481</v>
      </c>
      <c r="K27" s="18" t="s">
        <v>481</v>
      </c>
      <c r="L27" s="20" t="s">
        <v>481</v>
      </c>
      <c r="M27" s="18" t="s">
        <v>481</v>
      </c>
      <c r="N27" s="20" t="s">
        <v>481</v>
      </c>
      <c r="O27" s="18" t="s">
        <v>481</v>
      </c>
      <c r="P27" s="20" t="s">
        <v>481</v>
      </c>
      <c r="Q27" s="18" t="n">
        <v>417.04579725</v>
      </c>
      <c r="R27" s="20" t="n">
        <v>11.87181251</v>
      </c>
    </row>
    <row r="28" spans="1:18">
      <c r="A28" s="15" t="s">
        <v>503</v>
      </c>
      <c r="B28" s="17" t="n">
        <v>7568</v>
      </c>
      <c r="C28" s="18">
        <f>(51.0/B28*100)</f>
        <v/>
      </c>
      <c r="D28" s="19" t="n">
        <v>7517</v>
      </c>
      <c r="E28" s="18" t="n">
        <v>419.76192864</v>
      </c>
      <c r="F28" s="20" t="n">
        <v>3.07809039</v>
      </c>
      <c r="G28" s="18" t="n">
        <v>404.96773668</v>
      </c>
      <c r="H28" s="20" t="n">
        <v>2.25353537</v>
      </c>
      <c r="I28" s="18" t="s">
        <v>481</v>
      </c>
      <c r="J28" s="20" t="s">
        <v>481</v>
      </c>
      <c r="K28" s="18" t="s">
        <v>481</v>
      </c>
      <c r="L28" s="20" t="s">
        <v>481</v>
      </c>
      <c r="M28" s="18" t="s">
        <v>481</v>
      </c>
      <c r="N28" s="20" t="s">
        <v>481</v>
      </c>
      <c r="O28" s="18" t="s">
        <v>481</v>
      </c>
      <c r="P28" s="20" t="s">
        <v>481</v>
      </c>
      <c r="Q28" s="18" t="n">
        <v>342.76931807</v>
      </c>
      <c r="R28" s="20" t="n">
        <v>13.38465107</v>
      </c>
    </row>
    <row r="29" spans="1:18">
      <c r="A29" s="15" t="s">
        <v>504</v>
      </c>
      <c r="B29" s="17" t="n">
        <v>5385</v>
      </c>
      <c r="C29" s="18">
        <f>(30.0/B29*100)</f>
        <v/>
      </c>
      <c r="D29" s="19" t="n">
        <v>5355</v>
      </c>
      <c r="E29" s="18" t="n">
        <v>521.10632519</v>
      </c>
      <c r="F29" s="20" t="n">
        <v>2.44896968</v>
      </c>
      <c r="G29" s="18" t="n">
        <v>497.82331669</v>
      </c>
      <c r="H29" s="20" t="n">
        <v>3.34093562</v>
      </c>
      <c r="I29" s="18" t="s">
        <v>481</v>
      </c>
      <c r="J29" s="20" t="s">
        <v>481</v>
      </c>
      <c r="K29" s="18" t="s">
        <v>481</v>
      </c>
      <c r="L29" s="20" t="s">
        <v>481</v>
      </c>
      <c r="M29" s="18" t="s">
        <v>481</v>
      </c>
      <c r="N29" s="20" t="s">
        <v>481</v>
      </c>
      <c r="O29" s="18" t="s">
        <v>481</v>
      </c>
      <c r="P29" s="20" t="s">
        <v>481</v>
      </c>
      <c r="Q29" s="18" t="n">
        <v>425.88596382</v>
      </c>
      <c r="R29" s="20" t="n">
        <v>15.04521812</v>
      </c>
    </row>
    <row r="30" spans="1:18">
      <c r="A30" s="15" t="s">
        <v>505</v>
      </c>
      <c r="B30" s="17" t="n">
        <v>4520</v>
      </c>
      <c r="C30" s="18">
        <f>(96.0/B30*100)</f>
        <v/>
      </c>
      <c r="D30" s="19" t="n">
        <v>4424</v>
      </c>
      <c r="E30" s="18" t="n">
        <v>504.943462</v>
      </c>
      <c r="F30" s="20" t="n">
        <v>2.44608487</v>
      </c>
      <c r="G30" s="18" t="n">
        <v>476.95415799</v>
      </c>
      <c r="H30" s="20" t="n">
        <v>3.46656593</v>
      </c>
      <c r="I30" s="18" t="s">
        <v>481</v>
      </c>
      <c r="J30" s="20" t="s">
        <v>481</v>
      </c>
      <c r="K30" s="18" t="s">
        <v>481</v>
      </c>
      <c r="L30" s="20" t="s">
        <v>481</v>
      </c>
      <c r="M30" s="18" t="s">
        <v>481</v>
      </c>
      <c r="N30" s="20" t="s">
        <v>481</v>
      </c>
      <c r="O30" s="18" t="s">
        <v>481</v>
      </c>
      <c r="P30" s="20" t="s">
        <v>481</v>
      </c>
      <c r="Q30" s="18" t="n">
        <v>426.56639916</v>
      </c>
      <c r="R30" s="20" t="n">
        <v>8.96993423</v>
      </c>
    </row>
    <row r="31" spans="1:18">
      <c r="A31" s="15" t="s">
        <v>506</v>
      </c>
      <c r="B31" s="17" t="n">
        <v>5456</v>
      </c>
      <c r="C31" s="18">
        <f>(125.0/B31*100)</f>
        <v/>
      </c>
      <c r="D31" s="19" t="n">
        <v>5331</v>
      </c>
      <c r="E31" s="18" t="n">
        <v>509.23447418</v>
      </c>
      <c r="F31" s="20" t="n">
        <v>2.30924908</v>
      </c>
      <c r="G31" s="18" t="n">
        <v>477.31756728</v>
      </c>
      <c r="H31" s="20" t="n">
        <v>4.05437542</v>
      </c>
      <c r="I31" s="18" t="s">
        <v>481</v>
      </c>
      <c r="J31" s="20" t="s">
        <v>481</v>
      </c>
      <c r="K31" s="18" t="s">
        <v>481</v>
      </c>
      <c r="L31" s="20" t="s">
        <v>481</v>
      </c>
      <c r="M31" s="18" t="s">
        <v>481</v>
      </c>
      <c r="N31" s="20" t="s">
        <v>481</v>
      </c>
      <c r="O31" s="18" t="s">
        <v>481</v>
      </c>
      <c r="P31" s="20" t="s">
        <v>481</v>
      </c>
      <c r="Q31" s="18" t="n">
        <v>440.76400169</v>
      </c>
      <c r="R31" s="20" t="n">
        <v>9.79049702</v>
      </c>
    </row>
    <row r="32" spans="1:18">
      <c r="A32" s="15" t="s">
        <v>507</v>
      </c>
      <c r="B32" s="17" t="n">
        <v>4478</v>
      </c>
      <c r="C32" s="18">
        <f>(5.0/B32*100)</f>
        <v/>
      </c>
      <c r="D32" s="19" t="n">
        <v>4473</v>
      </c>
      <c r="E32" s="18" t="n">
        <v>509.79831325</v>
      </c>
      <c r="F32" s="20" t="n">
        <v>2.82645323</v>
      </c>
      <c r="G32" s="18" t="n">
        <v>500.58128607</v>
      </c>
      <c r="H32" s="20" t="n">
        <v>2.73864803</v>
      </c>
      <c r="I32" s="18" t="s">
        <v>481</v>
      </c>
      <c r="J32" s="20" t="s">
        <v>481</v>
      </c>
      <c r="K32" s="18" t="s">
        <v>481</v>
      </c>
      <c r="L32" s="20" t="s">
        <v>481</v>
      </c>
      <c r="M32" s="18" t="s">
        <v>481</v>
      </c>
      <c r="N32" s="20" t="s">
        <v>481</v>
      </c>
      <c r="O32" s="18" t="s">
        <v>481</v>
      </c>
      <c r="P32" s="20" t="s">
        <v>481</v>
      </c>
      <c r="Q32" s="18" t="n">
        <v>431.49636982</v>
      </c>
      <c r="R32" s="20" t="n">
        <v>17.6317793</v>
      </c>
    </row>
    <row r="33" spans="1:18">
      <c r="A33" s="15" t="s">
        <v>508</v>
      </c>
      <c r="B33" s="17" t="n">
        <v>7325</v>
      </c>
      <c r="C33" s="18">
        <f>(74.0/B33*100)</f>
        <v/>
      </c>
      <c r="D33" s="19" t="n">
        <v>7251</v>
      </c>
      <c r="E33" s="18" t="n">
        <v>498.54407813</v>
      </c>
      <c r="F33" s="20" t="n">
        <v>2.66961884</v>
      </c>
      <c r="G33" s="18" t="n">
        <v>481.11875259</v>
      </c>
      <c r="H33" s="20" t="n">
        <v>3.17537347</v>
      </c>
      <c r="I33" s="18" t="s">
        <v>481</v>
      </c>
      <c r="J33" s="20" t="s">
        <v>481</v>
      </c>
      <c r="K33" s="18" t="s">
        <v>481</v>
      </c>
      <c r="L33" s="20" t="s">
        <v>481</v>
      </c>
      <c r="M33" s="18" t="s">
        <v>481</v>
      </c>
      <c r="N33" s="20" t="s">
        <v>481</v>
      </c>
      <c r="O33" s="18" t="s">
        <v>481</v>
      </c>
      <c r="P33" s="20" t="s">
        <v>481</v>
      </c>
      <c r="Q33" s="18" t="n">
        <v>401.82083142</v>
      </c>
      <c r="R33" s="20" t="n">
        <v>16.72102676</v>
      </c>
    </row>
    <row r="34" spans="1:18">
      <c r="A34" s="15" t="s">
        <v>509</v>
      </c>
      <c r="B34" s="17" t="n">
        <v>6350</v>
      </c>
      <c r="C34" s="18">
        <f>(65.0/B34*100)</f>
        <v/>
      </c>
      <c r="D34" s="19" t="n">
        <v>6285</v>
      </c>
      <c r="E34" s="18" t="n">
        <v>493.18960055</v>
      </c>
      <c r="F34" s="20" t="n">
        <v>2.77326094</v>
      </c>
      <c r="G34" s="18" t="n">
        <v>455.75914733</v>
      </c>
      <c r="H34" s="20" t="n">
        <v>3.62461765</v>
      </c>
      <c r="I34" s="18" t="s">
        <v>481</v>
      </c>
      <c r="J34" s="20" t="s">
        <v>481</v>
      </c>
      <c r="K34" s="18" t="s">
        <v>481</v>
      </c>
      <c r="L34" s="20" t="s">
        <v>481</v>
      </c>
      <c r="M34" s="18" t="s">
        <v>481</v>
      </c>
      <c r="N34" s="20" t="s">
        <v>481</v>
      </c>
      <c r="O34" s="18" t="s">
        <v>481</v>
      </c>
      <c r="P34" s="20" t="s">
        <v>481</v>
      </c>
      <c r="Q34" s="18" t="n">
        <v>359.08071177</v>
      </c>
      <c r="R34" s="20" t="n">
        <v>11.19028392</v>
      </c>
    </row>
    <row r="35" spans="1:18">
      <c r="A35" s="15" t="s">
        <v>510</v>
      </c>
      <c r="B35" s="17" t="n">
        <v>6406</v>
      </c>
      <c r="C35" s="18">
        <f>(36.0/B35*100)</f>
        <v/>
      </c>
      <c r="D35" s="19" t="n">
        <v>6370</v>
      </c>
      <c r="E35" s="18" t="n">
        <v>516.99081452</v>
      </c>
      <c r="F35" s="20" t="n">
        <v>1.6084588</v>
      </c>
      <c r="G35" s="18" t="n">
        <v>497.31303067</v>
      </c>
      <c r="H35" s="20" t="n">
        <v>2.63515245</v>
      </c>
      <c r="I35" s="18" t="s">
        <v>481</v>
      </c>
      <c r="J35" s="20" t="s">
        <v>481</v>
      </c>
      <c r="K35" s="18" t="s">
        <v>481</v>
      </c>
      <c r="L35" s="20" t="s">
        <v>481</v>
      </c>
      <c r="M35" s="18" t="s">
        <v>481</v>
      </c>
      <c r="N35" s="20" t="s">
        <v>481</v>
      </c>
      <c r="O35" s="18" t="s">
        <v>481</v>
      </c>
      <c r="P35" s="20" t="s">
        <v>481</v>
      </c>
      <c r="Q35" s="18" t="n">
        <v>426.83408814</v>
      </c>
      <c r="R35" s="20" t="n">
        <v>12.41450719</v>
      </c>
    </row>
    <row r="36" spans="1:18">
      <c r="A36" s="15" t="s">
        <v>511</v>
      </c>
      <c r="B36" s="17" t="n">
        <v>6736</v>
      </c>
      <c r="C36" s="18">
        <f>(26.0/B36*100)</f>
        <v/>
      </c>
      <c r="D36" s="19" t="n">
        <v>6710</v>
      </c>
      <c r="E36" s="18" t="n">
        <v>499.06102317</v>
      </c>
      <c r="F36" s="20" t="n">
        <v>2.14253491</v>
      </c>
      <c r="G36" s="18" t="n">
        <v>465.73825773</v>
      </c>
      <c r="H36" s="20" t="n">
        <v>2.94528869</v>
      </c>
      <c r="I36" s="18" t="s">
        <v>481</v>
      </c>
      <c r="J36" s="20" t="s">
        <v>481</v>
      </c>
      <c r="K36" s="18" t="s">
        <v>481</v>
      </c>
      <c r="L36" s="20" t="s">
        <v>481</v>
      </c>
      <c r="M36" s="18" t="s">
        <v>481</v>
      </c>
      <c r="N36" s="20" t="s">
        <v>481</v>
      </c>
      <c r="O36" s="18" t="s">
        <v>481</v>
      </c>
      <c r="P36" s="20" t="s">
        <v>481</v>
      </c>
      <c r="Q36" s="18" t="n">
        <v>451.13115475</v>
      </c>
      <c r="R36" s="20" t="n">
        <v>10.90778201</v>
      </c>
    </row>
    <row r="37" spans="1:18">
      <c r="A37" s="15" t="s">
        <v>512</v>
      </c>
      <c r="B37" s="17" t="n">
        <v>5458</v>
      </c>
      <c r="C37" s="18">
        <f>(62.0/B37*100)</f>
        <v/>
      </c>
      <c r="D37" s="19" t="n">
        <v>5396</v>
      </c>
      <c r="E37" s="18" t="n">
        <v>505.12650664</v>
      </c>
      <c r="F37" s="20" t="n">
        <v>3.13032025</v>
      </c>
      <c r="G37" s="18" t="n">
        <v>470.77821958</v>
      </c>
      <c r="H37" s="20" t="n">
        <v>4.23584826</v>
      </c>
      <c r="I37" s="18" t="s">
        <v>481</v>
      </c>
      <c r="J37" s="20" t="s">
        <v>481</v>
      </c>
      <c r="K37" s="18" t="s">
        <v>481</v>
      </c>
      <c r="L37" s="20" t="s">
        <v>481</v>
      </c>
      <c r="M37" s="18" t="s">
        <v>481</v>
      </c>
      <c r="N37" s="20" t="s">
        <v>481</v>
      </c>
      <c r="O37" s="18" t="s">
        <v>481</v>
      </c>
      <c r="P37" s="20" t="s">
        <v>481</v>
      </c>
      <c r="Q37" s="18" t="n">
        <v>413.43788308</v>
      </c>
      <c r="R37" s="20" t="n">
        <v>8.830838139999999</v>
      </c>
    </row>
    <row r="38" spans="1:18">
      <c r="A38" s="15" t="s">
        <v>513</v>
      </c>
      <c r="B38" s="17" t="n">
        <v>5860</v>
      </c>
      <c r="C38" s="18">
        <f>(16.0/B38*100)</f>
        <v/>
      </c>
      <c r="D38" s="19" t="n">
        <v>5844</v>
      </c>
      <c r="E38" s="18" t="n">
        <v>531.92990575</v>
      </c>
      <c r="F38" s="20" t="n">
        <v>2.96191973</v>
      </c>
      <c r="G38" s="18" t="n">
        <v>505.40419627</v>
      </c>
      <c r="H38" s="20" t="n">
        <v>3.77163442</v>
      </c>
      <c r="I38" s="18" t="s">
        <v>481</v>
      </c>
      <c r="J38" s="20" t="s">
        <v>481</v>
      </c>
      <c r="K38" s="18" t="s">
        <v>481</v>
      </c>
      <c r="L38" s="20" t="s">
        <v>481</v>
      </c>
      <c r="M38" s="18" t="s">
        <v>481</v>
      </c>
      <c r="N38" s="20" t="s">
        <v>481</v>
      </c>
      <c r="O38" s="18" t="s">
        <v>481</v>
      </c>
      <c r="P38" s="20" t="s">
        <v>481</v>
      </c>
      <c r="Q38" s="18" t="n">
        <v>432.40832025</v>
      </c>
      <c r="R38" s="20" t="n">
        <v>9.515609380000001</v>
      </c>
    </row>
    <row r="39" spans="1:18">
      <c r="A39" s="15" t="s">
        <v>514</v>
      </c>
      <c r="B39" s="17" t="n">
        <v>5895</v>
      </c>
      <c r="C39" s="18">
        <f>(30.0/B39*100)</f>
        <v/>
      </c>
      <c r="D39" s="19" t="n">
        <v>5865</v>
      </c>
      <c r="E39" s="18" t="n">
        <v>438.81847236</v>
      </c>
      <c r="F39" s="20" t="n">
        <v>4.93469896</v>
      </c>
      <c r="G39" s="18" t="n">
        <v>415.58123758</v>
      </c>
      <c r="H39" s="20" t="n">
        <v>4.25776016</v>
      </c>
      <c r="I39" s="18" t="s">
        <v>481</v>
      </c>
      <c r="J39" s="20" t="s">
        <v>481</v>
      </c>
      <c r="K39" s="18" t="s">
        <v>481</v>
      </c>
      <c r="L39" s="20" t="s">
        <v>481</v>
      </c>
      <c r="M39" s="18" t="s">
        <v>481</v>
      </c>
      <c r="N39" s="20" t="s">
        <v>481</v>
      </c>
      <c r="O39" s="18" t="s">
        <v>481</v>
      </c>
      <c r="P39" s="20" t="s">
        <v>481</v>
      </c>
      <c r="Q39" s="18" t="n">
        <v>364.17805889</v>
      </c>
      <c r="R39" s="20" t="n">
        <v>9.710354710000001</v>
      </c>
    </row>
    <row r="40" spans="1:18">
      <c r="A40" s="15" t="s">
        <v>515</v>
      </c>
      <c r="B40" s="17" t="n">
        <v>14157</v>
      </c>
      <c r="C40" s="18">
        <f>(264.0/B40*100)</f>
        <v/>
      </c>
      <c r="D40" s="19" t="n">
        <v>13893</v>
      </c>
      <c r="E40" s="18" t="n">
        <v>507.20503219</v>
      </c>
      <c r="F40" s="20" t="n">
        <v>2.85796896</v>
      </c>
      <c r="G40" s="18" t="n">
        <v>481.26803229</v>
      </c>
      <c r="H40" s="20" t="n">
        <v>3.04270851</v>
      </c>
      <c r="I40" s="18" t="s">
        <v>481</v>
      </c>
      <c r="J40" s="20" t="s">
        <v>481</v>
      </c>
      <c r="K40" s="18" t="s">
        <v>481</v>
      </c>
      <c r="L40" s="20" t="s">
        <v>481</v>
      </c>
      <c r="M40" s="18" t="s">
        <v>481</v>
      </c>
      <c r="N40" s="20" t="s">
        <v>481</v>
      </c>
      <c r="O40" s="18" t="s">
        <v>481</v>
      </c>
      <c r="P40" s="20" t="s">
        <v>481</v>
      </c>
      <c r="Q40" s="18" t="n">
        <v>410.77804867</v>
      </c>
      <c r="R40" s="20" t="n">
        <v>7.9618952</v>
      </c>
    </row>
    <row r="41" spans="1:18">
      <c r="A41" s="15" t="s">
        <v>516</v>
      </c>
      <c r="B41" s="17" t="n">
        <v>5712</v>
      </c>
      <c r="C41" s="18">
        <f>(40.0/B41*100)</f>
        <v/>
      </c>
      <c r="D41" s="19" t="n">
        <v>5672</v>
      </c>
      <c r="E41" s="18" t="n">
        <v>481.84938226</v>
      </c>
      <c r="F41" s="20" t="n">
        <v>3.1433945</v>
      </c>
      <c r="G41" s="18" t="n">
        <v>452.70511319</v>
      </c>
      <c r="H41" s="20" t="n">
        <v>3.6174765</v>
      </c>
      <c r="I41" s="18" t="s">
        <v>481</v>
      </c>
      <c r="J41" s="20" t="s">
        <v>481</v>
      </c>
      <c r="K41" s="18" t="s">
        <v>481</v>
      </c>
      <c r="L41" s="20" t="s">
        <v>481</v>
      </c>
      <c r="M41" s="18" t="s">
        <v>481</v>
      </c>
      <c r="N41" s="20" t="s">
        <v>481</v>
      </c>
      <c r="O41" s="18" t="s">
        <v>481</v>
      </c>
      <c r="P41" s="20" t="s">
        <v>481</v>
      </c>
      <c r="Q41" s="18" t="n">
        <v>372.26880405</v>
      </c>
      <c r="R41" s="20" t="n">
        <v>9.107022369999999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365.59987225</v>
      </c>
      <c r="F45" s="20" t="n">
        <v>4.69036384</v>
      </c>
      <c r="G45" s="18" t="n">
        <v>362.96317845</v>
      </c>
      <c r="H45" s="20" t="n">
        <v>2.97928138</v>
      </c>
      <c r="I45" s="18" t="s">
        <v>481</v>
      </c>
      <c r="J45" s="20" t="s">
        <v>481</v>
      </c>
      <c r="K45" s="18" t="s">
        <v>481</v>
      </c>
      <c r="L45" s="20" t="s">
        <v>481</v>
      </c>
      <c r="M45" s="18" t="s">
        <v>481</v>
      </c>
      <c r="N45" s="20" t="s">
        <v>481</v>
      </c>
      <c r="O45" s="18" t="n">
        <v>350.31587263</v>
      </c>
      <c r="P45" s="20" t="n">
        <v>28.43718017</v>
      </c>
      <c r="Q45" s="18" t="n">
        <v>330.86546317</v>
      </c>
      <c r="R45" s="20" t="n">
        <v>4.76103085</v>
      </c>
    </row>
    <row r="46" spans="1:18">
      <c r="A46" s="15" t="s">
        <v>521</v>
      </c>
      <c r="B46" s="17" t="n">
        <v>23141</v>
      </c>
      <c r="C46" s="18">
        <f>(1129.0/B46*100)</f>
        <v/>
      </c>
      <c r="D46" s="19" t="n">
        <v>22012</v>
      </c>
      <c r="E46" s="18" t="n">
        <v>391.82561735</v>
      </c>
      <c r="F46" s="20" t="n">
        <v>3.51616561</v>
      </c>
      <c r="G46" s="18" t="n">
        <v>376.04878686</v>
      </c>
      <c r="H46" s="20" t="n">
        <v>3.0168463</v>
      </c>
      <c r="I46" s="18" t="s">
        <v>481</v>
      </c>
      <c r="J46" s="20" t="s">
        <v>481</v>
      </c>
      <c r="K46" s="18" t="s">
        <v>481</v>
      </c>
      <c r="L46" s="20" t="s">
        <v>481</v>
      </c>
      <c r="M46" s="18" t="s">
        <v>481</v>
      </c>
      <c r="N46" s="20" t="s">
        <v>481</v>
      </c>
      <c r="O46" s="18" t="s">
        <v>481</v>
      </c>
      <c r="P46" s="20" t="s">
        <v>481</v>
      </c>
      <c r="Q46" s="18" t="n">
        <v>314.53624958</v>
      </c>
      <c r="R46" s="20" t="n">
        <v>4.3310326</v>
      </c>
    </row>
    <row r="47" spans="1:18">
      <c r="A47" s="15" t="s">
        <v>522</v>
      </c>
      <c r="B47" s="17" t="n">
        <v>5928</v>
      </c>
      <c r="C47" s="18">
        <f>(70.0/B47*100)</f>
        <v/>
      </c>
      <c r="D47" s="19" t="n">
        <v>5858</v>
      </c>
      <c r="E47" s="18" t="n">
        <v>459.62667338</v>
      </c>
      <c r="F47" s="20" t="n">
        <v>3.87365078</v>
      </c>
      <c r="G47" s="18" t="n">
        <v>423.06492419</v>
      </c>
      <c r="H47" s="20" t="n">
        <v>4.25995112</v>
      </c>
      <c r="I47" s="18" t="s">
        <v>481</v>
      </c>
      <c r="J47" s="20" t="s">
        <v>481</v>
      </c>
      <c r="K47" s="18" t="s">
        <v>481</v>
      </c>
      <c r="L47" s="20" t="s">
        <v>481</v>
      </c>
      <c r="M47" s="18" t="s">
        <v>481</v>
      </c>
      <c r="N47" s="20" t="s">
        <v>481</v>
      </c>
      <c r="O47" s="18" t="s">
        <v>481</v>
      </c>
      <c r="P47" s="20" t="s">
        <v>481</v>
      </c>
      <c r="Q47" s="18" t="n">
        <v>359.50577289</v>
      </c>
      <c r="R47" s="20" t="n">
        <v>7.03251607</v>
      </c>
    </row>
    <row r="48" spans="1:18">
      <c r="A48" s="15" t="s">
        <v>523</v>
      </c>
      <c r="B48" s="17" t="n">
        <v>9841</v>
      </c>
      <c r="C48" s="18">
        <f>(7.0/B48*100)</f>
        <v/>
      </c>
      <c r="D48" s="19" t="n">
        <v>9834</v>
      </c>
      <c r="E48" s="18" t="n">
        <v>555.44253581</v>
      </c>
      <c r="F48" s="20" t="n">
        <v>5.59018112</v>
      </c>
      <c r="G48" s="18" t="n">
        <v>512.16773234</v>
      </c>
      <c r="H48" s="20" t="n">
        <v>5.11380193</v>
      </c>
      <c r="I48" s="18" t="s">
        <v>481</v>
      </c>
      <c r="J48" s="20" t="s">
        <v>481</v>
      </c>
      <c r="K48" s="18" t="s">
        <v>481</v>
      </c>
      <c r="L48" s="20" t="s">
        <v>481</v>
      </c>
      <c r="M48" s="18" t="s">
        <v>481</v>
      </c>
      <c r="N48" s="20" t="s">
        <v>481</v>
      </c>
      <c r="O48" s="18" t="s">
        <v>481</v>
      </c>
      <c r="P48" s="20" t="s">
        <v>481</v>
      </c>
      <c r="Q48" s="18" t="n">
        <v>466.77012948</v>
      </c>
      <c r="R48" s="20" t="n">
        <v>19.5006701</v>
      </c>
    </row>
    <row r="49" spans="1:18">
      <c r="A49" s="15" t="s">
        <v>524</v>
      </c>
      <c r="B49" s="17" t="n">
        <v>6349</v>
      </c>
      <c r="C49" s="18">
        <f>(56.0/B49*100)</f>
        <v/>
      </c>
      <c r="D49" s="19" t="n">
        <v>6293</v>
      </c>
      <c r="E49" s="18" t="n">
        <v>421.6491474</v>
      </c>
      <c r="F49" s="20" t="n">
        <v>3.52154716</v>
      </c>
      <c r="G49" s="18" t="n">
        <v>403.03319352</v>
      </c>
      <c r="H49" s="20" t="n">
        <v>3.31128319</v>
      </c>
      <c r="I49" s="18" t="s">
        <v>481</v>
      </c>
      <c r="J49" s="20" t="s">
        <v>481</v>
      </c>
      <c r="K49" s="18" t="s">
        <v>481</v>
      </c>
      <c r="L49" s="20" t="s">
        <v>481</v>
      </c>
      <c r="M49" s="18" t="s">
        <v>481</v>
      </c>
      <c r="N49" s="20" t="s">
        <v>481</v>
      </c>
      <c r="O49" s="18" t="n">
        <v>378.41410831</v>
      </c>
      <c r="P49" s="20" t="n">
        <v>58.72808637</v>
      </c>
      <c r="Q49" s="18" t="n">
        <v>363.70043807</v>
      </c>
      <c r="R49" s="20" t="n">
        <v>12.03387543</v>
      </c>
    </row>
    <row r="50" spans="1:18">
      <c r="A50" s="15" t="s">
        <v>525</v>
      </c>
      <c r="B50" s="17" t="n">
        <v>11795</v>
      </c>
      <c r="C50" s="18">
        <f>(218.0/B50*100)</f>
        <v/>
      </c>
      <c r="D50" s="19" t="n">
        <v>11577</v>
      </c>
      <c r="E50" s="18" t="n">
        <v>399.39210656</v>
      </c>
      <c r="F50" s="20" t="n">
        <v>2.55899597</v>
      </c>
      <c r="G50" s="18" t="n">
        <v>380.95506863</v>
      </c>
      <c r="H50" s="20" t="n">
        <v>2.72195125</v>
      </c>
      <c r="I50" s="18" t="s">
        <v>481</v>
      </c>
      <c r="J50" s="20" t="s">
        <v>481</v>
      </c>
      <c r="K50" s="18" t="s">
        <v>481</v>
      </c>
      <c r="L50" s="20" t="s">
        <v>481</v>
      </c>
      <c r="M50" s="18" t="s">
        <v>481</v>
      </c>
      <c r="N50" s="20" t="s">
        <v>481</v>
      </c>
      <c r="O50" s="18" t="s">
        <v>481</v>
      </c>
      <c r="P50" s="20" t="s">
        <v>481</v>
      </c>
      <c r="Q50" s="18" t="n">
        <v>325.88912039</v>
      </c>
      <c r="R50" s="20" t="n">
        <v>9.94514912</v>
      </c>
    </row>
    <row r="51" spans="1:18">
      <c r="A51" s="15" t="s">
        <v>526</v>
      </c>
      <c r="B51" s="17" t="n">
        <v>6866</v>
      </c>
      <c r="C51" s="18">
        <f>(116.0/B51*100)</f>
        <v/>
      </c>
      <c r="D51" s="19" t="n">
        <v>6750</v>
      </c>
      <c r="E51" s="18" t="n">
        <v>411.05383728</v>
      </c>
      <c r="F51" s="20" t="n">
        <v>3.17808829</v>
      </c>
      <c r="G51" s="18" t="n">
        <v>391.80474284</v>
      </c>
      <c r="H51" s="20" t="n">
        <v>2.36179076</v>
      </c>
      <c r="I51" s="18" t="s">
        <v>481</v>
      </c>
      <c r="J51" s="20" t="s">
        <v>481</v>
      </c>
      <c r="K51" s="18" t="s">
        <v>481</v>
      </c>
      <c r="L51" s="20" t="s">
        <v>481</v>
      </c>
      <c r="M51" s="18" t="s">
        <v>481</v>
      </c>
      <c r="N51" s="20" t="s">
        <v>481</v>
      </c>
      <c r="O51" s="18" t="s">
        <v>481</v>
      </c>
      <c r="P51" s="20" t="s">
        <v>481</v>
      </c>
      <c r="Q51" s="18" t="n">
        <v>358.36207668</v>
      </c>
      <c r="R51" s="20" t="n">
        <v>7.84988138</v>
      </c>
    </row>
    <row r="52" spans="1:18">
      <c r="A52" s="15" t="s">
        <v>527</v>
      </c>
      <c r="B52" s="17" t="n">
        <v>5809</v>
      </c>
      <c r="C52" s="18">
        <f>(71.0/B52*100)</f>
        <v/>
      </c>
      <c r="D52" s="19" t="n">
        <v>5738</v>
      </c>
      <c r="E52" s="18" t="n">
        <v>475.90649472</v>
      </c>
      <c r="F52" s="20" t="n">
        <v>2.95039894</v>
      </c>
      <c r="G52" s="18" t="n">
        <v>454.26503129</v>
      </c>
      <c r="H52" s="20" t="n">
        <v>3.47057591</v>
      </c>
      <c r="I52" s="18" t="s">
        <v>481</v>
      </c>
      <c r="J52" s="20" t="s">
        <v>481</v>
      </c>
      <c r="K52" s="18" t="s">
        <v>481</v>
      </c>
      <c r="L52" s="20" t="s">
        <v>481</v>
      </c>
      <c r="M52" s="18" t="s">
        <v>481</v>
      </c>
      <c r="N52" s="20" t="s">
        <v>481</v>
      </c>
      <c r="O52" s="18" t="s">
        <v>481</v>
      </c>
      <c r="P52" s="20" t="s">
        <v>481</v>
      </c>
      <c r="Q52" s="18" t="n">
        <v>381.79070097</v>
      </c>
      <c r="R52" s="20" t="n">
        <v>7.4997554</v>
      </c>
    </row>
    <row r="53" spans="1:18">
      <c r="A53" s="15" t="s">
        <v>528</v>
      </c>
      <c r="B53" s="17" t="n">
        <v>5571</v>
      </c>
      <c r="C53" s="18">
        <f>(84.0/B53*100)</f>
        <v/>
      </c>
      <c r="D53" s="19" t="n">
        <v>5487</v>
      </c>
      <c r="E53" s="18" t="n">
        <v>448.54835513</v>
      </c>
      <c r="F53" s="20" t="n">
        <v>1.92655863</v>
      </c>
      <c r="G53" s="18" t="n">
        <v>414.93024938</v>
      </c>
      <c r="H53" s="20" t="n">
        <v>2.86081142</v>
      </c>
      <c r="I53" s="18" t="s">
        <v>481</v>
      </c>
      <c r="J53" s="20" t="s">
        <v>481</v>
      </c>
      <c r="K53" s="18" t="s">
        <v>481</v>
      </c>
      <c r="L53" s="20" t="s">
        <v>481</v>
      </c>
      <c r="M53" s="18" t="s">
        <v>481</v>
      </c>
      <c r="N53" s="20" t="s">
        <v>481</v>
      </c>
      <c r="O53" s="18" t="s">
        <v>481</v>
      </c>
      <c r="P53" s="20" t="s">
        <v>481</v>
      </c>
      <c r="Q53" s="18" t="n">
        <v>364.49867522</v>
      </c>
      <c r="R53" s="20" t="n">
        <v>8.842460340000001</v>
      </c>
    </row>
    <row r="54" spans="1:18">
      <c r="A54" s="15" t="s">
        <v>529</v>
      </c>
      <c r="B54" s="17" t="n">
        <v>4740</v>
      </c>
      <c r="C54" s="18">
        <f>(38.0/B54*100)</f>
        <v/>
      </c>
      <c r="D54" s="19" t="n">
        <v>4702</v>
      </c>
      <c r="E54" s="18" t="n">
        <v>342.06502975</v>
      </c>
      <c r="F54" s="20" t="n">
        <v>3.33680208</v>
      </c>
      <c r="G54" s="18" t="n">
        <v>320.35937299</v>
      </c>
      <c r="H54" s="20" t="n">
        <v>3.44540335</v>
      </c>
      <c r="I54" s="18" t="s">
        <v>481</v>
      </c>
      <c r="J54" s="20" t="s">
        <v>481</v>
      </c>
      <c r="K54" s="18" t="s">
        <v>481</v>
      </c>
      <c r="L54" s="20" t="s">
        <v>481</v>
      </c>
      <c r="M54" s="18" t="s">
        <v>481</v>
      </c>
      <c r="N54" s="20" t="s">
        <v>481</v>
      </c>
      <c r="O54" s="18" t="s">
        <v>481</v>
      </c>
      <c r="P54" s="20" t="s">
        <v>481</v>
      </c>
      <c r="Q54" s="18" t="n">
        <v>277.85111587</v>
      </c>
      <c r="R54" s="20" t="n">
        <v>4.56377956</v>
      </c>
    </row>
    <row r="55" spans="1:18">
      <c r="A55" s="15" t="s">
        <v>530</v>
      </c>
      <c r="B55" s="17" t="n">
        <v>5316</v>
      </c>
      <c r="C55" s="18">
        <f>(22.0/B55*100)</f>
        <v/>
      </c>
      <c r="D55" s="19" t="n">
        <v>5294</v>
      </c>
      <c r="E55" s="18" t="n">
        <v>413.18220742</v>
      </c>
      <c r="F55" s="20" t="n">
        <v>3.03192511</v>
      </c>
      <c r="G55" s="18" t="n">
        <v>398.53541601</v>
      </c>
      <c r="H55" s="20" t="n">
        <v>3.53308278</v>
      </c>
      <c r="I55" s="18" t="s">
        <v>481</v>
      </c>
      <c r="J55" s="20" t="s">
        <v>481</v>
      </c>
      <c r="K55" s="18" t="s">
        <v>481</v>
      </c>
      <c r="L55" s="20" t="s">
        <v>481</v>
      </c>
      <c r="M55" s="18" t="n">
        <v>402.2497</v>
      </c>
      <c r="N55" s="20" t="n">
        <v>27.58568418</v>
      </c>
      <c r="O55" s="18" t="n">
        <v>375.89120109</v>
      </c>
      <c r="P55" s="20" t="n">
        <v>39.53301242</v>
      </c>
      <c r="Q55" s="18" t="n">
        <v>317.87301075</v>
      </c>
      <c r="R55" s="20" t="n">
        <v>9.692371700000001</v>
      </c>
    </row>
    <row r="56" spans="1:18">
      <c r="A56" s="15" t="s">
        <v>531</v>
      </c>
      <c r="B56" s="17" t="n">
        <v>5359</v>
      </c>
      <c r="C56" s="18">
        <f>(76.0/B56*100)</f>
        <v/>
      </c>
      <c r="D56" s="19" t="n">
        <v>5283</v>
      </c>
      <c r="E56" s="18" t="n">
        <v>547.03865928</v>
      </c>
      <c r="F56" s="20" t="n">
        <v>3.51428696</v>
      </c>
      <c r="G56" s="18" t="n">
        <v>548.49917036</v>
      </c>
      <c r="H56" s="20" t="n">
        <v>3.24621046</v>
      </c>
      <c r="I56" s="18" t="s">
        <v>481</v>
      </c>
      <c r="J56" s="20" t="s">
        <v>481</v>
      </c>
      <c r="K56" s="18" t="s">
        <v>481</v>
      </c>
      <c r="L56" s="20" t="s">
        <v>481</v>
      </c>
      <c r="M56" s="18" t="s">
        <v>481</v>
      </c>
      <c r="N56" s="20" t="s">
        <v>481</v>
      </c>
      <c r="O56" s="18" t="s">
        <v>481</v>
      </c>
      <c r="P56" s="20" t="s">
        <v>481</v>
      </c>
      <c r="Q56" s="18" t="n">
        <v>496.34339198</v>
      </c>
      <c r="R56" s="20" t="n">
        <v>17.48366803</v>
      </c>
    </row>
    <row r="57" spans="1:18">
      <c r="A57" s="15" t="s">
        <v>532</v>
      </c>
      <c r="B57" s="17" t="n">
        <v>6513</v>
      </c>
      <c r="C57" s="18">
        <f>(0.0/B57*100)</f>
        <v/>
      </c>
      <c r="D57" s="19" t="n">
        <v>6513</v>
      </c>
      <c r="E57" s="18" t="n">
        <v>397.14701927</v>
      </c>
      <c r="F57" s="20" t="n">
        <v>3.5587792</v>
      </c>
      <c r="G57" s="18" t="n">
        <v>374.01394054</v>
      </c>
      <c r="H57" s="20" t="n">
        <v>3.15492294</v>
      </c>
      <c r="I57" s="18" t="s">
        <v>481</v>
      </c>
      <c r="J57" s="20" t="s">
        <v>481</v>
      </c>
      <c r="K57" s="18" t="s">
        <v>481</v>
      </c>
      <c r="L57" s="20" t="s">
        <v>481</v>
      </c>
      <c r="M57" s="18" t="s">
        <v>481</v>
      </c>
      <c r="N57" s="20" t="s">
        <v>481</v>
      </c>
      <c r="O57" s="18" t="n">
        <v>325.6173</v>
      </c>
      <c r="P57" s="20" t="n">
        <v>43.03961183</v>
      </c>
      <c r="Q57" s="18" t="n">
        <v>332.21959747</v>
      </c>
      <c r="R57" s="20" t="n">
        <v>11.41152447</v>
      </c>
    </row>
    <row r="58" spans="1:18">
      <c r="A58" s="15" t="s">
        <v>533</v>
      </c>
      <c r="B58" s="17" t="n">
        <v>7267</v>
      </c>
      <c r="C58" s="18">
        <f>(10.0/B58*100)</f>
        <v/>
      </c>
      <c r="D58" s="19" t="n">
        <v>7257</v>
      </c>
      <c r="E58" s="18" t="n">
        <v>391.80204664</v>
      </c>
      <c r="F58" s="20" t="n">
        <v>3.52267163</v>
      </c>
      <c r="G58" s="18" t="n">
        <v>379.28971431</v>
      </c>
      <c r="H58" s="20" t="n">
        <v>2.81065152</v>
      </c>
      <c r="I58" s="18" t="s">
        <v>481</v>
      </c>
      <c r="J58" s="20" t="s">
        <v>481</v>
      </c>
      <c r="K58" s="18" t="s">
        <v>481</v>
      </c>
      <c r="L58" s="20" t="s">
        <v>481</v>
      </c>
      <c r="M58" s="18" t="s">
        <v>481</v>
      </c>
      <c r="N58" s="20" t="s">
        <v>481</v>
      </c>
      <c r="O58" s="18" t="n">
        <v>256.59196142</v>
      </c>
      <c r="P58" s="20" t="n">
        <v>20.62565196</v>
      </c>
      <c r="Q58" s="18" t="n">
        <v>318.068711</v>
      </c>
      <c r="R58" s="20" t="n">
        <v>10.34821932</v>
      </c>
    </row>
    <row r="59" spans="1:18">
      <c r="A59" s="15" t="s">
        <v>534</v>
      </c>
      <c r="B59" s="17" t="n">
        <v>4826</v>
      </c>
      <c r="C59" s="18">
        <f>(26.0/B59*100)</f>
        <v/>
      </c>
      <c r="D59" s="19" t="n">
        <v>4800</v>
      </c>
      <c r="E59" s="18" t="n">
        <v>366.49833472</v>
      </c>
      <c r="F59" s="20" t="n">
        <v>2.44117603</v>
      </c>
      <c r="G59" s="18" t="n">
        <v>363.82942993</v>
      </c>
      <c r="H59" s="20" t="n">
        <v>2.42901364</v>
      </c>
      <c r="I59" s="18" t="s">
        <v>481</v>
      </c>
      <c r="J59" s="20" t="s">
        <v>481</v>
      </c>
      <c r="K59" s="18" t="s">
        <v>481</v>
      </c>
      <c r="L59" s="20" t="s">
        <v>481</v>
      </c>
      <c r="M59" s="18" t="s">
        <v>481</v>
      </c>
      <c r="N59" s="20" t="s">
        <v>481</v>
      </c>
      <c r="O59" s="18" t="n">
        <v>317.07623134</v>
      </c>
      <c r="P59" s="20" t="n">
        <v>25.18149208</v>
      </c>
      <c r="Q59" s="18" t="n">
        <v>295.59251253</v>
      </c>
      <c r="R59" s="20" t="n">
        <v>5.95895094</v>
      </c>
    </row>
    <row r="60" spans="1:18">
      <c r="A60" s="15" t="s">
        <v>535</v>
      </c>
      <c r="B60" s="17" t="n">
        <v>4546</v>
      </c>
      <c r="C60" s="18">
        <f>(15.0/B60*100)</f>
        <v/>
      </c>
      <c r="D60" s="19" t="n">
        <v>4531</v>
      </c>
      <c r="E60" s="18" t="n">
        <v>412.1261642</v>
      </c>
      <c r="F60" s="20" t="n">
        <v>4.88440819</v>
      </c>
      <c r="G60" s="18" t="n">
        <v>383.82698184</v>
      </c>
      <c r="H60" s="20" t="n">
        <v>3.80802672</v>
      </c>
      <c r="I60" s="18" t="s">
        <v>481</v>
      </c>
      <c r="J60" s="20" t="s">
        <v>481</v>
      </c>
      <c r="K60" s="18" t="s">
        <v>481</v>
      </c>
      <c r="L60" s="20" t="s">
        <v>481</v>
      </c>
      <c r="M60" s="18" t="s">
        <v>481</v>
      </c>
      <c r="N60" s="20" t="s">
        <v>481</v>
      </c>
      <c r="O60" s="18" t="n">
        <v>344.23459751</v>
      </c>
      <c r="P60" s="20" t="n">
        <v>39.06598442</v>
      </c>
      <c r="Q60" s="18" t="n">
        <v>336.40498188</v>
      </c>
      <c r="R60" s="20" t="n">
        <v>8.921443160000001</v>
      </c>
    </row>
    <row r="61" spans="1:18">
      <c r="A61" s="15" t="s">
        <v>536</v>
      </c>
      <c r="B61" s="17" t="n">
        <v>6525</v>
      </c>
      <c r="C61" s="18">
        <f>(135.0/B61*100)</f>
        <v/>
      </c>
      <c r="D61" s="19" t="n">
        <v>6390</v>
      </c>
      <c r="E61" s="18" t="n">
        <v>486.07502139</v>
      </c>
      <c r="F61" s="20" t="n">
        <v>2.31859834</v>
      </c>
      <c r="G61" s="18" t="n">
        <v>468.25769525</v>
      </c>
      <c r="H61" s="20" t="n">
        <v>3.21289942</v>
      </c>
      <c r="I61" s="18" t="s">
        <v>481</v>
      </c>
      <c r="J61" s="20" t="s">
        <v>481</v>
      </c>
      <c r="K61" s="18" t="s">
        <v>481</v>
      </c>
      <c r="L61" s="20" t="s">
        <v>481</v>
      </c>
      <c r="M61" s="18" t="s">
        <v>481</v>
      </c>
      <c r="N61" s="20" t="s">
        <v>481</v>
      </c>
      <c r="O61" s="18" t="s">
        <v>481</v>
      </c>
      <c r="P61" s="20" t="s">
        <v>481</v>
      </c>
      <c r="Q61" s="18" t="n">
        <v>397.25221275</v>
      </c>
      <c r="R61" s="20" t="n">
        <v>8.95584079</v>
      </c>
    </row>
    <row r="62" spans="1:18">
      <c r="A62" s="15" t="s">
        <v>537</v>
      </c>
      <c r="B62" s="17" t="n">
        <v>4476</v>
      </c>
      <c r="C62" s="18">
        <f>(3.0/B62*100)</f>
        <v/>
      </c>
      <c r="D62" s="19" t="n">
        <v>4473</v>
      </c>
      <c r="E62" s="18" t="n">
        <v>548.92487036</v>
      </c>
      <c r="F62" s="20" t="n">
        <v>1.88477225</v>
      </c>
      <c r="G62" s="18" t="n">
        <v>541.02349028</v>
      </c>
      <c r="H62" s="20" t="n">
        <v>1.66669246</v>
      </c>
      <c r="I62" s="18" t="s">
        <v>481</v>
      </c>
      <c r="J62" s="20" t="s">
        <v>481</v>
      </c>
      <c r="K62" s="18" t="s">
        <v>481</v>
      </c>
      <c r="L62" s="20" t="s">
        <v>481</v>
      </c>
      <c r="M62" s="18" t="s">
        <v>481</v>
      </c>
      <c r="N62" s="20" t="s">
        <v>481</v>
      </c>
      <c r="O62" s="18" t="s">
        <v>481</v>
      </c>
      <c r="P62" s="20" t="s">
        <v>481</v>
      </c>
      <c r="Q62" s="18" t="n">
        <v>478.15777493</v>
      </c>
      <c r="R62" s="20" t="n">
        <v>21.58015705</v>
      </c>
    </row>
    <row r="63" spans="1:18">
      <c r="A63" s="15" t="s">
        <v>538</v>
      </c>
      <c r="B63" s="17" t="n">
        <v>5324</v>
      </c>
      <c r="C63" s="18">
        <f>(13.0/B63*100)</f>
        <v/>
      </c>
      <c r="D63" s="19" t="n">
        <v>5311</v>
      </c>
      <c r="E63" s="18" t="n">
        <v>384.40036437</v>
      </c>
      <c r="F63" s="20" t="n">
        <v>1.85847077</v>
      </c>
      <c r="G63" s="18" t="n">
        <v>361.37163374</v>
      </c>
      <c r="H63" s="20" t="n">
        <v>3.07496368</v>
      </c>
      <c r="I63" s="18" t="s">
        <v>481</v>
      </c>
      <c r="J63" s="20" t="s">
        <v>481</v>
      </c>
      <c r="K63" s="18" t="s">
        <v>481</v>
      </c>
      <c r="L63" s="20" t="s">
        <v>481</v>
      </c>
      <c r="M63" s="18" t="n">
        <v>292.933</v>
      </c>
      <c r="N63" s="20" t="n">
        <v>43.43609468</v>
      </c>
      <c r="O63" s="18" t="n">
        <v>303.96528235</v>
      </c>
      <c r="P63" s="20" t="n">
        <v>43.47866178</v>
      </c>
      <c r="Q63" s="18" t="n">
        <v>295.15683951</v>
      </c>
      <c r="R63" s="20" t="n">
        <v>6.08022955</v>
      </c>
    </row>
    <row r="64" spans="1:18">
      <c r="A64" s="15" t="s">
        <v>539</v>
      </c>
      <c r="B64" s="17" t="n">
        <v>3634</v>
      </c>
      <c r="C64" s="18">
        <f>(3.0/B64*100)</f>
        <v/>
      </c>
      <c r="D64" s="19" t="n">
        <v>3631</v>
      </c>
      <c r="E64" s="18" t="n">
        <v>494.24981032</v>
      </c>
      <c r="F64" s="20" t="n">
        <v>2.15095157</v>
      </c>
      <c r="G64" s="18" t="n">
        <v>449.38590121</v>
      </c>
      <c r="H64" s="20" t="n">
        <v>3.7060958</v>
      </c>
      <c r="I64" s="18" t="s">
        <v>481</v>
      </c>
      <c r="J64" s="20" t="s">
        <v>481</v>
      </c>
      <c r="K64" s="18" t="s">
        <v>481</v>
      </c>
      <c r="L64" s="20" t="s">
        <v>481</v>
      </c>
      <c r="M64" s="18" t="s">
        <v>481</v>
      </c>
      <c r="N64" s="20" t="s">
        <v>481</v>
      </c>
      <c r="O64" s="18" t="n">
        <v>390.6832</v>
      </c>
      <c r="P64" s="20" t="n">
        <v>37.79263752</v>
      </c>
      <c r="Q64" s="18" t="n">
        <v>373.38486923</v>
      </c>
      <c r="R64" s="20" t="n">
        <v>18.17084909</v>
      </c>
    </row>
    <row r="65" spans="1:18">
      <c r="A65" s="15" t="s">
        <v>540</v>
      </c>
      <c r="B65" s="17" t="n">
        <v>5325</v>
      </c>
      <c r="C65" s="18">
        <f>(14.0/B65*100)</f>
        <v/>
      </c>
      <c r="D65" s="19" t="n">
        <v>5311</v>
      </c>
      <c r="E65" s="18" t="n">
        <v>436.58309506</v>
      </c>
      <c r="F65" s="20" t="n">
        <v>3.04349289</v>
      </c>
      <c r="G65" s="18" t="n">
        <v>406.85780381</v>
      </c>
      <c r="H65" s="20" t="n">
        <v>2.90098458</v>
      </c>
      <c r="I65" s="18" t="s">
        <v>481</v>
      </c>
      <c r="J65" s="20" t="s">
        <v>481</v>
      </c>
      <c r="K65" s="18" t="s">
        <v>481</v>
      </c>
      <c r="L65" s="20" t="s">
        <v>481</v>
      </c>
      <c r="M65" s="18" t="n">
        <v>344.418867</v>
      </c>
      <c r="N65" s="20" t="n">
        <v>56.58333456</v>
      </c>
      <c r="O65" s="18" t="s">
        <v>481</v>
      </c>
      <c r="P65" s="20" t="s">
        <v>481</v>
      </c>
      <c r="Q65" s="18" t="n">
        <v>341.08845026</v>
      </c>
      <c r="R65" s="20" t="n">
        <v>7.39961293</v>
      </c>
    </row>
    <row r="66" spans="1:18">
      <c r="A66" s="15" t="s">
        <v>541</v>
      </c>
      <c r="B66" s="17" t="n">
        <v>5665</v>
      </c>
      <c r="C66" s="18">
        <f>(74.0/B66*100)</f>
        <v/>
      </c>
      <c r="D66" s="19" t="n">
        <v>5591</v>
      </c>
      <c r="E66" s="18" t="n">
        <v>429.26459429</v>
      </c>
      <c r="F66" s="20" t="n">
        <v>1.61408754</v>
      </c>
      <c r="G66" s="18" t="n">
        <v>399.98279519</v>
      </c>
      <c r="H66" s="20" t="n">
        <v>3.52324921</v>
      </c>
      <c r="I66" s="18" t="s">
        <v>481</v>
      </c>
      <c r="J66" s="20" t="s">
        <v>481</v>
      </c>
      <c r="K66" s="18" t="s">
        <v>481</v>
      </c>
      <c r="L66" s="20" t="s">
        <v>481</v>
      </c>
      <c r="M66" s="18" t="s">
        <v>481</v>
      </c>
      <c r="N66" s="20" t="s">
        <v>481</v>
      </c>
      <c r="O66" s="18" t="s">
        <v>481</v>
      </c>
      <c r="P66" s="20" t="s">
        <v>481</v>
      </c>
      <c r="Q66" s="18" t="n">
        <v>347.7205312</v>
      </c>
      <c r="R66" s="20" t="n">
        <v>5.57203843</v>
      </c>
    </row>
    <row r="67" spans="1:18">
      <c r="A67" s="15" t="s">
        <v>542</v>
      </c>
      <c r="B67" s="17" t="n">
        <v>6971</v>
      </c>
      <c r="C67" s="18">
        <f>(21.0/B67*100)</f>
        <v/>
      </c>
      <c r="D67" s="19" t="n">
        <v>6950</v>
      </c>
      <c r="E67" s="18" t="n">
        <v>387.34767596</v>
      </c>
      <c r="F67" s="20" t="n">
        <v>3.42771856</v>
      </c>
      <c r="G67" s="18" t="n">
        <v>388.58399696</v>
      </c>
      <c r="H67" s="20" t="n">
        <v>2.84954259</v>
      </c>
      <c r="I67" s="18" t="s">
        <v>481</v>
      </c>
      <c r="J67" s="20" t="s">
        <v>481</v>
      </c>
      <c r="K67" s="18" t="s">
        <v>481</v>
      </c>
      <c r="L67" s="20" t="s">
        <v>481</v>
      </c>
      <c r="M67" s="18" t="s">
        <v>481</v>
      </c>
      <c r="N67" s="20" t="s">
        <v>481</v>
      </c>
      <c r="O67" s="18" t="s">
        <v>481</v>
      </c>
      <c r="P67" s="20" t="s">
        <v>481</v>
      </c>
      <c r="Q67" s="18" t="n">
        <v>302.44264578</v>
      </c>
      <c r="R67" s="20" t="n">
        <v>12.38471335</v>
      </c>
    </row>
    <row r="68" spans="1:18">
      <c r="A68" s="15" t="s">
        <v>543</v>
      </c>
      <c r="B68" s="17" t="n">
        <v>12083</v>
      </c>
      <c r="C68" s="18">
        <f>(27.0/B68*100)</f>
        <v/>
      </c>
      <c r="D68" s="19" t="n">
        <v>12056</v>
      </c>
      <c r="E68" s="18" t="n">
        <v>412.47216906</v>
      </c>
      <c r="F68" s="20" t="n">
        <v>1.33319123</v>
      </c>
      <c r="G68" s="18" t="n">
        <v>395.49858714</v>
      </c>
      <c r="H68" s="20" t="n">
        <v>2.59013616</v>
      </c>
      <c r="I68" s="18" t="s">
        <v>481</v>
      </c>
      <c r="J68" s="20" t="s">
        <v>481</v>
      </c>
      <c r="K68" s="18" t="s">
        <v>481</v>
      </c>
      <c r="L68" s="20" t="s">
        <v>481</v>
      </c>
      <c r="M68" s="18" t="s">
        <v>481</v>
      </c>
      <c r="N68" s="20" t="s">
        <v>481</v>
      </c>
      <c r="O68" s="18" t="s">
        <v>481</v>
      </c>
      <c r="P68" s="20" t="s">
        <v>481</v>
      </c>
      <c r="Q68" s="18" t="n">
        <v>329.1852558</v>
      </c>
      <c r="R68" s="20" t="n">
        <v>5.33669115</v>
      </c>
    </row>
    <row r="69" spans="1:18">
      <c r="A69" s="15" t="s">
        <v>544</v>
      </c>
      <c r="B69" s="17" t="n">
        <v>4876</v>
      </c>
      <c r="C69" s="18">
        <f>(0.0/B69*100)</f>
        <v/>
      </c>
      <c r="D69" s="19" t="n">
        <v>4876</v>
      </c>
      <c r="E69" s="18" t="n">
        <v>457.84203286</v>
      </c>
      <c r="F69" s="20" t="n">
        <v>4.20450255</v>
      </c>
      <c r="G69" s="18" t="n">
        <v>426.99117709</v>
      </c>
      <c r="H69" s="20" t="n">
        <v>3.92870459</v>
      </c>
      <c r="I69" s="18" t="s">
        <v>481</v>
      </c>
      <c r="J69" s="20" t="s">
        <v>481</v>
      </c>
      <c r="K69" s="18" t="s">
        <v>481</v>
      </c>
      <c r="L69" s="20" t="s">
        <v>481</v>
      </c>
      <c r="M69" s="18" t="s">
        <v>481</v>
      </c>
      <c r="N69" s="20" t="s">
        <v>481</v>
      </c>
      <c r="O69" s="18" t="s">
        <v>481</v>
      </c>
      <c r="P69" s="20" t="s">
        <v>481</v>
      </c>
      <c r="Q69" s="18" t="n">
        <v>361.44633045</v>
      </c>
      <c r="R69" s="20" t="n">
        <v>14.01808159</v>
      </c>
    </row>
    <row r="70" spans="1:18">
      <c r="A70" s="15" t="s">
        <v>545</v>
      </c>
      <c r="B70" s="17" t="n">
        <v>6036</v>
      </c>
      <c r="C70" s="18">
        <f>(223.0/B70*100)</f>
        <v/>
      </c>
      <c r="D70" s="19" t="n">
        <v>5813</v>
      </c>
      <c r="E70" s="18" t="n">
        <v>499.71363631</v>
      </c>
      <c r="F70" s="20" t="n">
        <v>3.04668277</v>
      </c>
      <c r="G70" s="18" t="n">
        <v>495.78988472</v>
      </c>
      <c r="H70" s="20" t="n">
        <v>3.72257198</v>
      </c>
      <c r="I70" s="18" t="s">
        <v>481</v>
      </c>
      <c r="J70" s="20" t="s">
        <v>481</v>
      </c>
      <c r="K70" s="18" t="s">
        <v>481</v>
      </c>
      <c r="L70" s="20" t="s">
        <v>481</v>
      </c>
      <c r="M70" s="18" t="s">
        <v>481</v>
      </c>
      <c r="N70" s="20" t="s">
        <v>481</v>
      </c>
      <c r="O70" s="18" t="s">
        <v>481</v>
      </c>
      <c r="P70" s="20" t="s">
        <v>481</v>
      </c>
      <c r="Q70" s="18" t="n">
        <v>419.04653671</v>
      </c>
      <c r="R70" s="20" t="n">
        <v>8.72324422</v>
      </c>
    </row>
    <row r="71" spans="1:18">
      <c r="A71" s="15" t="s">
        <v>546</v>
      </c>
      <c r="B71" s="17" t="n">
        <v>6115</v>
      </c>
      <c r="C71" s="18">
        <f>(17.0/B71*100)</f>
        <v/>
      </c>
      <c r="D71" s="19" t="n">
        <v>6098</v>
      </c>
      <c r="E71" s="18" t="n">
        <v>574.98167841</v>
      </c>
      <c r="F71" s="20" t="n">
        <v>2.04327969</v>
      </c>
      <c r="G71" s="18" t="n">
        <v>554.57073471</v>
      </c>
      <c r="H71" s="20" t="n">
        <v>1.97484795</v>
      </c>
      <c r="I71" s="18" t="s">
        <v>481</v>
      </c>
      <c r="J71" s="20" t="s">
        <v>481</v>
      </c>
      <c r="K71" s="18" t="s">
        <v>481</v>
      </c>
      <c r="L71" s="20" t="s">
        <v>481</v>
      </c>
      <c r="M71" s="18" t="s">
        <v>481</v>
      </c>
      <c r="N71" s="20" t="s">
        <v>481</v>
      </c>
      <c r="O71" s="18" t="s">
        <v>481</v>
      </c>
      <c r="P71" s="20" t="s">
        <v>481</v>
      </c>
      <c r="Q71" s="18" t="n">
        <v>503.17870278</v>
      </c>
      <c r="R71" s="20" t="n">
        <v>17.6017612</v>
      </c>
    </row>
    <row r="72" spans="1:18">
      <c r="A72" s="15" t="s">
        <v>547</v>
      </c>
      <c r="B72" s="17" t="n">
        <v>7708</v>
      </c>
      <c r="C72" s="18">
        <f>(5.0/B72*100)</f>
        <v/>
      </c>
      <c r="D72" s="19" t="n">
        <v>7703</v>
      </c>
      <c r="E72" s="18" t="n">
        <v>560.1779542</v>
      </c>
      <c r="F72" s="20" t="n">
        <v>3.39679224</v>
      </c>
      <c r="G72" s="18" t="n">
        <v>527.90270787</v>
      </c>
      <c r="H72" s="20" t="n">
        <v>3.41431337</v>
      </c>
      <c r="I72" s="18" t="s">
        <v>481</v>
      </c>
      <c r="J72" s="20" t="s">
        <v>481</v>
      </c>
      <c r="K72" s="18" t="s">
        <v>481</v>
      </c>
      <c r="L72" s="20" t="s">
        <v>481</v>
      </c>
      <c r="M72" s="18" t="s">
        <v>481</v>
      </c>
      <c r="N72" s="20" t="s">
        <v>481</v>
      </c>
      <c r="O72" s="18" t="s">
        <v>481</v>
      </c>
      <c r="P72" s="20" t="s">
        <v>481</v>
      </c>
      <c r="Q72" s="18" t="n">
        <v>422.01055226</v>
      </c>
      <c r="R72" s="20" t="n">
        <v>22.49047778</v>
      </c>
    </row>
    <row r="73" spans="1:18">
      <c r="A73" s="15" t="s">
        <v>548</v>
      </c>
      <c r="B73" s="17" t="n">
        <v>8249</v>
      </c>
      <c r="C73" s="18">
        <f>(143.0/B73*100)</f>
        <v/>
      </c>
      <c r="D73" s="19" t="n">
        <v>8106</v>
      </c>
      <c r="E73" s="18" t="n">
        <v>416.59654105</v>
      </c>
      <c r="F73" s="20" t="n">
        <v>3.61463019</v>
      </c>
      <c r="G73" s="18" t="n">
        <v>414.28992202</v>
      </c>
      <c r="H73" s="20" t="n">
        <v>3.04828334</v>
      </c>
      <c r="I73" s="18" t="s">
        <v>481</v>
      </c>
      <c r="J73" s="20" t="s">
        <v>481</v>
      </c>
      <c r="K73" s="18" t="s">
        <v>481</v>
      </c>
      <c r="L73" s="20" t="s">
        <v>481</v>
      </c>
      <c r="M73" s="18" t="s">
        <v>481</v>
      </c>
      <c r="N73" s="20" t="s">
        <v>481</v>
      </c>
      <c r="O73" s="18" t="s">
        <v>481</v>
      </c>
      <c r="P73" s="20" t="s">
        <v>481</v>
      </c>
      <c r="Q73" s="18" t="n">
        <v>388.64875973</v>
      </c>
      <c r="R73" s="20" t="n">
        <v>16.43113573</v>
      </c>
    </row>
    <row r="74" spans="1:18">
      <c r="A74" s="15" t="s">
        <v>549</v>
      </c>
      <c r="B74" s="17" t="n">
        <v>4692</v>
      </c>
      <c r="C74" s="18">
        <f>(82.0/B74*100)</f>
        <v/>
      </c>
      <c r="D74" s="19" t="n">
        <v>4610</v>
      </c>
      <c r="E74" s="18" t="n">
        <v>429.61453328</v>
      </c>
      <c r="F74" s="20" t="n">
        <v>2.03101471</v>
      </c>
      <c r="G74" s="18" t="n">
        <v>409.34546725</v>
      </c>
      <c r="H74" s="20" t="n">
        <v>2.38214412</v>
      </c>
      <c r="I74" s="18" t="s">
        <v>481</v>
      </c>
      <c r="J74" s="20" t="s">
        <v>481</v>
      </c>
      <c r="K74" s="18" t="s">
        <v>481</v>
      </c>
      <c r="L74" s="20" t="s">
        <v>481</v>
      </c>
      <c r="M74" s="18" t="s">
        <v>481</v>
      </c>
      <c r="N74" s="20" t="s">
        <v>481</v>
      </c>
      <c r="O74" s="18" t="n">
        <v>296.27441692</v>
      </c>
      <c r="P74" s="20" t="n">
        <v>40.23611756</v>
      </c>
      <c r="Q74" s="18" t="n">
        <v>336.71783029</v>
      </c>
      <c r="R74" s="20" t="n">
        <v>9.330107379999999</v>
      </c>
    </row>
    <row r="75" spans="1:18">
      <c r="A75" s="15" t="s">
        <v>550</v>
      </c>
      <c r="B75" s="17" t="n">
        <v>5375</v>
      </c>
      <c r="C75" s="18">
        <f>(196.0/B75*100)</f>
        <v/>
      </c>
      <c r="D75" s="19" t="n">
        <v>5179</v>
      </c>
      <c r="E75" s="18" t="n">
        <v>382.87031146</v>
      </c>
      <c r="F75" s="20" t="n">
        <v>4.26271187</v>
      </c>
      <c r="G75" s="18" t="n">
        <v>358.16968292</v>
      </c>
      <c r="H75" s="20" t="n">
        <v>3.22072739</v>
      </c>
      <c r="I75" s="18" t="s">
        <v>481</v>
      </c>
      <c r="J75" s="20" t="s">
        <v>481</v>
      </c>
      <c r="K75" s="18" t="s">
        <v>481</v>
      </c>
      <c r="L75" s="20" t="s">
        <v>481</v>
      </c>
      <c r="M75" s="18" t="s">
        <v>481</v>
      </c>
      <c r="N75" s="20" t="s">
        <v>481</v>
      </c>
      <c r="O75" s="18" t="s">
        <v>481</v>
      </c>
      <c r="P75" s="20" t="s">
        <v>481</v>
      </c>
      <c r="Q75" s="18" t="n">
        <v>333.32528194</v>
      </c>
      <c r="R75" s="20" t="n">
        <v>8.04600052</v>
      </c>
    </row>
    <row r="76" spans="1:18">
      <c r="A76" s="15" t="s">
        <v>551</v>
      </c>
      <c r="B76" s="17" t="n">
        <v>14167</v>
      </c>
      <c r="C76" s="18">
        <f>(227.0/B76*100)</f>
        <v/>
      </c>
      <c r="D76" s="19" t="n">
        <v>13940</v>
      </c>
      <c r="E76" s="18" t="n">
        <v>440.40483042</v>
      </c>
      <c r="F76" s="20" t="n">
        <v>2.58490009</v>
      </c>
      <c r="G76" s="18" t="n">
        <v>414.6479883</v>
      </c>
      <c r="H76" s="20" t="n">
        <v>3.14935281</v>
      </c>
      <c r="I76" s="18" t="s">
        <v>481</v>
      </c>
      <c r="J76" s="20" t="s">
        <v>481</v>
      </c>
      <c r="K76" s="18" t="s">
        <v>481</v>
      </c>
      <c r="L76" s="20" t="s">
        <v>481</v>
      </c>
      <c r="M76" s="18" t="s">
        <v>481</v>
      </c>
      <c r="N76" s="20" t="s">
        <v>481</v>
      </c>
      <c r="O76" s="18" t="s">
        <v>481</v>
      </c>
      <c r="P76" s="20" t="s">
        <v>481</v>
      </c>
      <c r="Q76" s="18" t="n">
        <v>364.95202602</v>
      </c>
      <c r="R76" s="20" t="n">
        <v>7.4140623</v>
      </c>
    </row>
    <row r="77" spans="1:18">
      <c r="A77" s="15" t="s">
        <v>552</v>
      </c>
      <c r="B77" s="17" t="n">
        <v>6062</v>
      </c>
      <c r="C77" s="18">
        <f>(82.0/B77*100)</f>
        <v/>
      </c>
      <c r="D77" s="19" t="n">
        <v>5980</v>
      </c>
      <c r="E77" s="18" t="n">
        <v>443.76352036</v>
      </c>
      <c r="F77" s="20" t="n">
        <v>3.18736166</v>
      </c>
      <c r="G77" s="18" t="n">
        <v>408.63047541</v>
      </c>
      <c r="H77" s="20" t="n">
        <v>2.91532031</v>
      </c>
      <c r="I77" s="18" t="s">
        <v>481</v>
      </c>
      <c r="J77" s="20" t="s">
        <v>481</v>
      </c>
      <c r="K77" s="18" t="s">
        <v>481</v>
      </c>
      <c r="L77" s="20" t="s">
        <v>481</v>
      </c>
      <c r="M77" s="18" t="s">
        <v>481</v>
      </c>
      <c r="N77" s="20" t="s">
        <v>481</v>
      </c>
      <c r="O77" s="18" t="s">
        <v>481</v>
      </c>
      <c r="P77" s="20" t="s">
        <v>481</v>
      </c>
      <c r="Q77" s="18" t="n">
        <v>346.58501962</v>
      </c>
      <c r="R77" s="20" t="n">
        <v>4.80954897</v>
      </c>
    </row>
    <row r="78" spans="1:18">
      <c r="A78" s="15" t="s">
        <v>553</v>
      </c>
      <c r="B78" s="17" t="n">
        <v>5826</v>
      </c>
      <c r="C78" s="18">
        <f>(0.0/B78*100)</f>
        <v/>
      </c>
      <c r="D78" s="19" t="n">
        <v>5826</v>
      </c>
      <c r="E78" s="18" t="n">
        <v>505.83862768</v>
      </c>
      <c r="F78" s="20" t="n">
        <v>5.0573625</v>
      </c>
      <c r="G78" s="18" t="n">
        <v>484.49876867</v>
      </c>
      <c r="H78" s="20" t="n">
        <v>4.49028057</v>
      </c>
      <c r="I78" s="18" t="s">
        <v>481</v>
      </c>
      <c r="J78" s="20" t="s">
        <v>481</v>
      </c>
      <c r="K78" s="18" t="s">
        <v>481</v>
      </c>
      <c r="L78" s="20" t="s">
        <v>481</v>
      </c>
      <c r="M78" s="18" t="s">
        <v>481</v>
      </c>
      <c r="N78" s="20" t="s">
        <v>481</v>
      </c>
      <c r="O78" s="18" t="s">
        <v>481</v>
      </c>
      <c r="P78" s="20" t="s">
        <v>481</v>
      </c>
      <c r="Q78" s="18" t="n">
        <v>444.4649634</v>
      </c>
      <c r="R78" s="20" t="n">
        <v>16.96589504</v>
      </c>
    </row>
    <row customHeight="1" ht="25" r="79" spans="1:18">
      <c r="A79" s="15" t="s">
        <v>554</v>
      </c>
      <c r="B79" s="17" t="n">
        <v>1657</v>
      </c>
      <c r="C79" s="18">
        <f>(41.0/B79*100)</f>
        <v/>
      </c>
      <c r="D79" s="19" t="n">
        <v>1616</v>
      </c>
      <c r="E79" s="18" t="n">
        <v>480.18006219</v>
      </c>
      <c r="F79" s="20" t="n">
        <v>7.97754505</v>
      </c>
      <c r="G79" s="18" t="n">
        <v>433.77739199</v>
      </c>
      <c r="H79" s="20" t="n">
        <v>6.73876285</v>
      </c>
      <c r="I79" s="18" t="s">
        <v>481</v>
      </c>
      <c r="J79" s="20" t="s">
        <v>481</v>
      </c>
      <c r="K79" s="18" t="s">
        <v>481</v>
      </c>
      <c r="L79" s="20" t="s">
        <v>481</v>
      </c>
      <c r="M79" s="18" t="s">
        <v>481</v>
      </c>
      <c r="N79" s="20" t="s">
        <v>481</v>
      </c>
      <c r="O79" s="18" t="s">
        <v>481</v>
      </c>
      <c r="P79" s="20" t="s">
        <v>481</v>
      </c>
      <c r="Q79" s="18" t="n">
        <v>379.34590757</v>
      </c>
      <c r="R79" s="20" t="n">
        <v>30.2325771</v>
      </c>
    </row>
    <row r="80" spans="1:18">
      <c r="A80" s="15" t="s">
        <v>555</v>
      </c>
      <c r="B80" s="17" t="n">
        <v>7841</v>
      </c>
      <c r="C80" s="18">
        <f>(0.0/B80*100)</f>
        <v/>
      </c>
      <c r="D80" s="19" t="n">
        <v>7841</v>
      </c>
      <c r="E80" s="18" t="n">
        <v>463.55857634</v>
      </c>
      <c r="F80" s="20" t="n">
        <v>4.18149701</v>
      </c>
      <c r="G80" s="18" t="n">
        <v>452.36028014</v>
      </c>
      <c r="H80" s="20" t="n">
        <v>5.44313071</v>
      </c>
      <c r="I80" s="18" t="s">
        <v>481</v>
      </c>
      <c r="J80" s="20" t="s">
        <v>481</v>
      </c>
      <c r="K80" s="18" t="s">
        <v>481</v>
      </c>
      <c r="L80" s="20" t="s">
        <v>481</v>
      </c>
      <c r="M80" s="18" t="s">
        <v>481</v>
      </c>
      <c r="N80" s="20" t="s">
        <v>481</v>
      </c>
      <c r="O80" s="18" t="s">
        <v>481</v>
      </c>
      <c r="P80" s="20" t="s">
        <v>481</v>
      </c>
      <c r="Q80" s="18" t="n">
        <v>403.78360146</v>
      </c>
      <c r="R80" s="20" t="n">
        <v>31.49038364</v>
      </c>
    </row>
    <row r="81" spans="1:18">
      <c r="A81" s="23" t="s">
        <v>556</v>
      </c>
      <c r="B81" s="17" t="n">
        <v>8861</v>
      </c>
      <c r="C81" s="18">
        <f>(76.0/B81*100)</f>
        <v/>
      </c>
      <c r="D81" s="19" t="n">
        <v>8785</v>
      </c>
      <c r="E81" s="18" t="n">
        <v>449.39958801</v>
      </c>
      <c r="F81" s="20" t="n">
        <v>3.53138589</v>
      </c>
      <c r="G81" s="18" t="n">
        <v>442.56036304</v>
      </c>
      <c r="H81" s="20" t="n">
        <v>3.4740422</v>
      </c>
      <c r="I81" s="18" t="s">
        <v>481</v>
      </c>
      <c r="J81" s="20" t="s">
        <v>481</v>
      </c>
      <c r="K81" s="18" t="s">
        <v>481</v>
      </c>
      <c r="L81" s="20" t="s">
        <v>481</v>
      </c>
      <c r="M81" s="18" t="s">
        <v>481</v>
      </c>
      <c r="N81" s="20" t="s">
        <v>481</v>
      </c>
      <c r="O81" s="18" t="s">
        <v>481</v>
      </c>
      <c r="P81" s="20" t="s">
        <v>481</v>
      </c>
      <c r="Q81" s="18" t="n">
        <v>357.55487135</v>
      </c>
      <c r="R81" s="20" t="n">
        <v>15.2615477</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617</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504.10825294</v>
      </c>
      <c r="F7" s="20" t="n">
        <v>1.81499276</v>
      </c>
      <c r="G7" s="18" t="n">
        <v>468.30901241</v>
      </c>
      <c r="H7" s="20" t="n">
        <v>2.75613378</v>
      </c>
      <c r="I7" s="18" t="s">
        <v>481</v>
      </c>
      <c r="J7" s="20" t="s">
        <v>481</v>
      </c>
      <c r="K7" s="18" t="s">
        <v>481</v>
      </c>
      <c r="L7" s="20" t="s">
        <v>481</v>
      </c>
      <c r="M7" s="18" t="s">
        <v>481</v>
      </c>
      <c r="N7" s="20" t="s">
        <v>481</v>
      </c>
      <c r="O7" s="18" t="s">
        <v>481</v>
      </c>
      <c r="P7" s="20" t="s">
        <v>481</v>
      </c>
      <c r="Q7" s="18" t="n">
        <v>411.07101195</v>
      </c>
      <c r="R7" s="20" t="n">
        <v>8.05856092</v>
      </c>
    </row>
    <row r="8" spans="1:18">
      <c r="A8" s="15" t="s">
        <v>483</v>
      </c>
      <c r="B8" s="17" t="n">
        <v>7007</v>
      </c>
      <c r="C8" s="18">
        <f>(20.0/B8*100)</f>
        <v/>
      </c>
      <c r="D8" s="19" t="n">
        <v>6987</v>
      </c>
      <c r="E8" s="18" t="n">
        <v>505.31155961</v>
      </c>
      <c r="F8" s="20" t="n">
        <v>3.14504774</v>
      </c>
      <c r="G8" s="18" t="n">
        <v>474.66830938</v>
      </c>
      <c r="H8" s="20" t="n">
        <v>3.81372916</v>
      </c>
      <c r="I8" s="18" t="s">
        <v>481</v>
      </c>
      <c r="J8" s="20" t="s">
        <v>481</v>
      </c>
      <c r="K8" s="18" t="s">
        <v>481</v>
      </c>
      <c r="L8" s="20" t="s">
        <v>481</v>
      </c>
      <c r="M8" s="18" t="s">
        <v>481</v>
      </c>
      <c r="N8" s="20" t="s">
        <v>481</v>
      </c>
      <c r="O8" s="18" t="s">
        <v>481</v>
      </c>
      <c r="P8" s="20" t="s">
        <v>481</v>
      </c>
      <c r="Q8" s="18" t="n">
        <v>410.74133548</v>
      </c>
      <c r="R8" s="20" t="n">
        <v>12.34073538</v>
      </c>
    </row>
    <row r="9" spans="1:18">
      <c r="A9" s="15" t="s">
        <v>484</v>
      </c>
      <c r="B9" s="17" t="n">
        <v>9651</v>
      </c>
      <c r="C9" s="18">
        <f>(77.0/B9*100)</f>
        <v/>
      </c>
      <c r="D9" s="19" t="n">
        <v>9574</v>
      </c>
      <c r="E9" s="18" t="n">
        <v>515.96934233</v>
      </c>
      <c r="F9" s="20" t="n">
        <v>2.53013761</v>
      </c>
      <c r="G9" s="18" t="n">
        <v>483.94729718</v>
      </c>
      <c r="H9" s="20" t="n">
        <v>3.17353335</v>
      </c>
      <c r="I9" s="18" t="s">
        <v>481</v>
      </c>
      <c r="J9" s="20" t="s">
        <v>481</v>
      </c>
      <c r="K9" s="18" t="s">
        <v>481</v>
      </c>
      <c r="L9" s="20" t="s">
        <v>481</v>
      </c>
      <c r="M9" s="18" t="s">
        <v>481</v>
      </c>
      <c r="N9" s="20" t="s">
        <v>481</v>
      </c>
      <c r="O9" s="18" t="s">
        <v>481</v>
      </c>
      <c r="P9" s="20" t="s">
        <v>481</v>
      </c>
      <c r="Q9" s="18" t="n">
        <v>404.11945349</v>
      </c>
      <c r="R9" s="20" t="n">
        <v>9.895954590000001</v>
      </c>
    </row>
    <row r="10" spans="1:18">
      <c r="A10" s="15" t="s">
        <v>485</v>
      </c>
      <c r="B10" s="17" t="n">
        <v>20058</v>
      </c>
      <c r="C10" s="18">
        <f>(521.0/B10*100)</f>
        <v/>
      </c>
      <c r="D10" s="19" t="n">
        <v>19537</v>
      </c>
      <c r="E10" s="18" t="n">
        <v>524.11549557</v>
      </c>
      <c r="F10" s="20" t="n">
        <v>2.46858494</v>
      </c>
      <c r="G10" s="18" t="n">
        <v>497.74893596</v>
      </c>
      <c r="H10" s="20" t="n">
        <v>3.2986375</v>
      </c>
      <c r="I10" s="18" t="s">
        <v>481</v>
      </c>
      <c r="J10" s="20" t="s">
        <v>481</v>
      </c>
      <c r="K10" s="18" t="s">
        <v>481</v>
      </c>
      <c r="L10" s="20" t="s">
        <v>481</v>
      </c>
      <c r="M10" s="18" t="s">
        <v>481</v>
      </c>
      <c r="N10" s="20" t="s">
        <v>481</v>
      </c>
      <c r="O10" s="18" t="s">
        <v>481</v>
      </c>
      <c r="P10" s="20" t="s">
        <v>481</v>
      </c>
      <c r="Q10" s="18" t="n">
        <v>438.15991449</v>
      </c>
      <c r="R10" s="20" t="n">
        <v>9.50848293</v>
      </c>
    </row>
    <row r="11" spans="1:18">
      <c r="A11" s="15" t="s">
        <v>486</v>
      </c>
      <c r="B11" s="17" t="n">
        <v>7053</v>
      </c>
      <c r="C11" s="18">
        <f>(45.0/B11*100)</f>
        <v/>
      </c>
      <c r="D11" s="19" t="n">
        <v>7008</v>
      </c>
      <c r="E11" s="18" t="n">
        <v>425.88488157</v>
      </c>
      <c r="F11" s="20" t="n">
        <v>2.61341726</v>
      </c>
      <c r="G11" s="18" t="n">
        <v>409.94426439</v>
      </c>
      <c r="H11" s="20" t="n">
        <v>3.98770488</v>
      </c>
      <c r="I11" s="18" t="s">
        <v>481</v>
      </c>
      <c r="J11" s="20" t="s">
        <v>481</v>
      </c>
      <c r="K11" s="18" t="s">
        <v>481</v>
      </c>
      <c r="L11" s="20" t="s">
        <v>481</v>
      </c>
      <c r="M11" s="18" t="s">
        <v>481</v>
      </c>
      <c r="N11" s="20" t="s">
        <v>481</v>
      </c>
      <c r="O11" s="18" t="s">
        <v>481</v>
      </c>
      <c r="P11" s="20" t="s">
        <v>481</v>
      </c>
      <c r="Q11" s="18" t="n">
        <v>372.10898967</v>
      </c>
      <c r="R11" s="20" t="n">
        <v>13.47626344</v>
      </c>
    </row>
    <row r="12" spans="1:18">
      <c r="A12" s="15" t="s">
        <v>487</v>
      </c>
      <c r="B12" s="17" t="n">
        <v>6894</v>
      </c>
      <c r="C12" s="18">
        <f>(56.0/B12*100)</f>
        <v/>
      </c>
      <c r="D12" s="19" t="n">
        <v>6838</v>
      </c>
      <c r="E12" s="18" t="n">
        <v>503.34351233</v>
      </c>
      <c r="F12" s="20" t="n">
        <v>2.18575562</v>
      </c>
      <c r="G12" s="18" t="n">
        <v>443.05691378</v>
      </c>
      <c r="H12" s="20" t="n">
        <v>5.2401336</v>
      </c>
      <c r="I12" s="18" t="s">
        <v>481</v>
      </c>
      <c r="J12" s="20" t="s">
        <v>481</v>
      </c>
      <c r="K12" s="18" t="s">
        <v>481</v>
      </c>
      <c r="L12" s="20" t="s">
        <v>481</v>
      </c>
      <c r="M12" s="18" t="s">
        <v>481</v>
      </c>
      <c r="N12" s="20" t="s">
        <v>481</v>
      </c>
      <c r="O12" s="18" t="s">
        <v>481</v>
      </c>
      <c r="P12" s="20" t="s">
        <v>481</v>
      </c>
      <c r="Q12" s="18" t="n">
        <v>372.1897631</v>
      </c>
      <c r="R12" s="20" t="n">
        <v>7.50963107</v>
      </c>
    </row>
    <row r="13" spans="1:18">
      <c r="A13" s="15" t="s">
        <v>488</v>
      </c>
      <c r="B13" s="17" t="n">
        <v>7161</v>
      </c>
      <c r="C13" s="18">
        <f>(98.0/B13*100)</f>
        <v/>
      </c>
      <c r="D13" s="19" t="n">
        <v>7063</v>
      </c>
      <c r="E13" s="18" t="n">
        <v>514.29915839</v>
      </c>
      <c r="F13" s="20" t="n">
        <v>2.22454416</v>
      </c>
      <c r="G13" s="18" t="n">
        <v>499.10611111</v>
      </c>
      <c r="H13" s="20" t="n">
        <v>3.95167649</v>
      </c>
      <c r="I13" s="18" t="s">
        <v>481</v>
      </c>
      <c r="J13" s="20" t="s">
        <v>481</v>
      </c>
      <c r="K13" s="18" t="s">
        <v>481</v>
      </c>
      <c r="L13" s="20" t="s">
        <v>481</v>
      </c>
      <c r="M13" s="18" t="s">
        <v>481</v>
      </c>
      <c r="N13" s="20" t="s">
        <v>481</v>
      </c>
      <c r="O13" s="18" t="s">
        <v>481</v>
      </c>
      <c r="P13" s="20" t="s">
        <v>481</v>
      </c>
      <c r="Q13" s="18" t="n">
        <v>421.36792294</v>
      </c>
      <c r="R13" s="20" t="n">
        <v>13.32960748</v>
      </c>
    </row>
    <row r="14" spans="1:18">
      <c r="A14" s="15" t="s">
        <v>489</v>
      </c>
      <c r="B14" s="17" t="n">
        <v>5587</v>
      </c>
      <c r="C14" s="18">
        <f>(74.0/B14*100)</f>
        <v/>
      </c>
      <c r="D14" s="19" t="n">
        <v>5513</v>
      </c>
      <c r="E14" s="18" t="n">
        <v>527.57562003</v>
      </c>
      <c r="F14" s="20" t="n">
        <v>2.06514034</v>
      </c>
      <c r="G14" s="18" t="n">
        <v>475.28004859</v>
      </c>
      <c r="H14" s="20" t="n">
        <v>4.03604128</v>
      </c>
      <c r="I14" s="18" t="s">
        <v>481</v>
      </c>
      <c r="J14" s="20" t="s">
        <v>481</v>
      </c>
      <c r="K14" s="18" t="s">
        <v>481</v>
      </c>
      <c r="L14" s="20" t="s">
        <v>481</v>
      </c>
      <c r="M14" s="18" t="s">
        <v>481</v>
      </c>
      <c r="N14" s="20" t="s">
        <v>481</v>
      </c>
      <c r="O14" s="18" t="s">
        <v>481</v>
      </c>
      <c r="P14" s="20" t="s">
        <v>481</v>
      </c>
      <c r="Q14" s="18" t="n">
        <v>443.06396146</v>
      </c>
      <c r="R14" s="20" t="n">
        <v>17.48341802</v>
      </c>
    </row>
    <row r="15" spans="1:18">
      <c r="A15" s="15" t="s">
        <v>490</v>
      </c>
      <c r="B15" s="17" t="n">
        <v>5882</v>
      </c>
      <c r="C15" s="18">
        <f>(53.0/B15*100)</f>
        <v/>
      </c>
      <c r="D15" s="19" t="n">
        <v>5829</v>
      </c>
      <c r="E15" s="18" t="n">
        <v>517.444633</v>
      </c>
      <c r="F15" s="20" t="n">
        <v>2.45605313</v>
      </c>
      <c r="G15" s="18" t="n">
        <v>494.64348968</v>
      </c>
      <c r="H15" s="20" t="n">
        <v>3.86985611</v>
      </c>
      <c r="I15" s="18" t="s">
        <v>481</v>
      </c>
      <c r="J15" s="20" t="s">
        <v>481</v>
      </c>
      <c r="K15" s="18" t="s">
        <v>481</v>
      </c>
      <c r="L15" s="20" t="s">
        <v>481</v>
      </c>
      <c r="M15" s="18" t="s">
        <v>481</v>
      </c>
      <c r="N15" s="20" t="s">
        <v>481</v>
      </c>
      <c r="O15" s="18" t="s">
        <v>481</v>
      </c>
      <c r="P15" s="20" t="s">
        <v>481</v>
      </c>
      <c r="Q15" s="18" t="n">
        <v>430.09112893</v>
      </c>
      <c r="R15" s="20" t="n">
        <v>11.28590894</v>
      </c>
    </row>
    <row r="16" spans="1:18">
      <c r="A16" s="15" t="s">
        <v>491</v>
      </c>
      <c r="B16" s="17" t="n">
        <v>6108</v>
      </c>
      <c r="C16" s="18">
        <f>(98.0/B16*100)</f>
        <v/>
      </c>
      <c r="D16" s="19" t="n">
        <v>6010</v>
      </c>
      <c r="E16" s="18" t="n">
        <v>506.04494149</v>
      </c>
      <c r="F16" s="20" t="n">
        <v>2.240232</v>
      </c>
      <c r="G16" s="18" t="n">
        <v>441.01333613</v>
      </c>
      <c r="H16" s="20" t="n">
        <v>4.38039864</v>
      </c>
      <c r="I16" s="18" t="s">
        <v>481</v>
      </c>
      <c r="J16" s="20" t="s">
        <v>481</v>
      </c>
      <c r="K16" s="18" t="s">
        <v>481</v>
      </c>
      <c r="L16" s="20" t="s">
        <v>481</v>
      </c>
      <c r="M16" s="18" t="s">
        <v>481</v>
      </c>
      <c r="N16" s="20" t="s">
        <v>481</v>
      </c>
      <c r="O16" s="18" t="s">
        <v>481</v>
      </c>
      <c r="P16" s="20" t="s">
        <v>481</v>
      </c>
      <c r="Q16" s="18" t="n">
        <v>387.43828841</v>
      </c>
      <c r="R16" s="20" t="n">
        <v>11.46865191</v>
      </c>
    </row>
    <row r="17" spans="1:18">
      <c r="A17" s="15" t="s">
        <v>492</v>
      </c>
      <c r="B17" s="17" t="n">
        <v>6504</v>
      </c>
      <c r="C17" s="18">
        <f>(658.0/B17*100)</f>
        <v/>
      </c>
      <c r="D17" s="19" t="n">
        <v>5846</v>
      </c>
      <c r="E17" s="18" t="n">
        <v>515.96002429</v>
      </c>
      <c r="F17" s="20" t="n">
        <v>2.88464422</v>
      </c>
      <c r="G17" s="18" t="n">
        <v>481.36697284</v>
      </c>
      <c r="H17" s="20" t="n">
        <v>5.05548733</v>
      </c>
      <c r="I17" s="18" t="s">
        <v>481</v>
      </c>
      <c r="J17" s="20" t="s">
        <v>481</v>
      </c>
      <c r="K17" s="18" t="s">
        <v>481</v>
      </c>
      <c r="L17" s="20" t="s">
        <v>481</v>
      </c>
      <c r="M17" s="18" t="s">
        <v>481</v>
      </c>
      <c r="N17" s="20" t="s">
        <v>481</v>
      </c>
      <c r="O17" s="18" t="s">
        <v>481</v>
      </c>
      <c r="P17" s="20" t="s">
        <v>481</v>
      </c>
      <c r="Q17" s="18" t="n">
        <v>443.14026762</v>
      </c>
      <c r="R17" s="20" t="n">
        <v>10.95162078</v>
      </c>
    </row>
    <row r="18" spans="1:18">
      <c r="A18" s="15" t="s">
        <v>493</v>
      </c>
      <c r="B18" s="17" t="n">
        <v>5532</v>
      </c>
      <c r="C18" s="18">
        <f>(28.0/B18*100)</f>
        <v/>
      </c>
      <c r="D18" s="19" t="n">
        <v>5504</v>
      </c>
      <c r="E18" s="18" t="n">
        <v>461.52952033</v>
      </c>
      <c r="F18" s="20" t="n">
        <v>3.49224193</v>
      </c>
      <c r="G18" s="18" t="n">
        <v>428.37171043</v>
      </c>
      <c r="H18" s="20" t="n">
        <v>5.42156946</v>
      </c>
      <c r="I18" s="18" t="s">
        <v>481</v>
      </c>
      <c r="J18" s="20" t="s">
        <v>481</v>
      </c>
      <c r="K18" s="18" t="s">
        <v>481</v>
      </c>
      <c r="L18" s="20" t="s">
        <v>481</v>
      </c>
      <c r="M18" s="18" t="s">
        <v>481</v>
      </c>
      <c r="N18" s="20" t="s">
        <v>481</v>
      </c>
      <c r="O18" s="18" t="s">
        <v>481</v>
      </c>
      <c r="P18" s="20" t="s">
        <v>481</v>
      </c>
      <c r="Q18" s="18" t="n">
        <v>369.4852078</v>
      </c>
      <c r="R18" s="20" t="n">
        <v>9.926203579999999</v>
      </c>
    </row>
    <row r="19" spans="1:18">
      <c r="A19" s="15" t="s">
        <v>494</v>
      </c>
      <c r="B19" s="17" t="n">
        <v>5658</v>
      </c>
      <c r="C19" s="18">
        <f>(61.0/B19*100)</f>
        <v/>
      </c>
      <c r="D19" s="19" t="n">
        <v>5597</v>
      </c>
      <c r="E19" s="18" t="n">
        <v>487.56292208</v>
      </c>
      <c r="F19" s="20" t="n">
        <v>2.63112906</v>
      </c>
      <c r="G19" s="18" t="n">
        <v>410.04219954</v>
      </c>
      <c r="H19" s="20" t="n">
        <v>6.04543022</v>
      </c>
      <c r="I19" s="18" t="s">
        <v>481</v>
      </c>
      <c r="J19" s="20" t="s">
        <v>481</v>
      </c>
      <c r="K19" s="18" t="s">
        <v>481</v>
      </c>
      <c r="L19" s="20" t="s">
        <v>481</v>
      </c>
      <c r="M19" s="18" t="s">
        <v>481</v>
      </c>
      <c r="N19" s="20" t="s">
        <v>481</v>
      </c>
      <c r="O19" s="18" t="s">
        <v>481</v>
      </c>
      <c r="P19" s="20" t="s">
        <v>481</v>
      </c>
      <c r="Q19" s="18" t="n">
        <v>375.1682843</v>
      </c>
      <c r="R19" s="20" t="n">
        <v>10.75024618</v>
      </c>
    </row>
    <row r="20" spans="1:18">
      <c r="A20" s="15" t="s">
        <v>495</v>
      </c>
      <c r="B20" s="17" t="n">
        <v>3371</v>
      </c>
      <c r="C20" s="18">
        <f>(75.0/B20*100)</f>
        <v/>
      </c>
      <c r="D20" s="19" t="n">
        <v>3296</v>
      </c>
      <c r="E20" s="18" t="n">
        <v>493.12841574</v>
      </c>
      <c r="F20" s="20" t="n">
        <v>2.21200246</v>
      </c>
      <c r="G20" s="18" t="n">
        <v>454.49949285</v>
      </c>
      <c r="H20" s="20" t="n">
        <v>5.77010672</v>
      </c>
      <c r="I20" s="18" t="s">
        <v>481</v>
      </c>
      <c r="J20" s="20" t="s">
        <v>481</v>
      </c>
      <c r="K20" s="18" t="s">
        <v>481</v>
      </c>
      <c r="L20" s="20" t="s">
        <v>481</v>
      </c>
      <c r="M20" s="18" t="s">
        <v>481</v>
      </c>
      <c r="N20" s="20" t="s">
        <v>481</v>
      </c>
      <c r="O20" s="18" t="s">
        <v>481</v>
      </c>
      <c r="P20" s="20" t="s">
        <v>481</v>
      </c>
      <c r="Q20" s="18" t="n">
        <v>412.76740852</v>
      </c>
      <c r="R20" s="20" t="n">
        <v>17.94446016</v>
      </c>
    </row>
    <row r="21" spans="1:18">
      <c r="A21" s="15" t="s">
        <v>496</v>
      </c>
      <c r="B21" s="17" t="n">
        <v>5741</v>
      </c>
      <c r="C21" s="18">
        <f>(44.0/B21*100)</f>
        <v/>
      </c>
      <c r="D21" s="19" t="n">
        <v>5697</v>
      </c>
      <c r="E21" s="18" t="n">
        <v>508.4276666</v>
      </c>
      <c r="F21" s="20" t="n">
        <v>1.98284461</v>
      </c>
      <c r="G21" s="18" t="n">
        <v>483.90381636</v>
      </c>
      <c r="H21" s="20" t="n">
        <v>3.69575724</v>
      </c>
      <c r="I21" s="18" t="s">
        <v>481</v>
      </c>
      <c r="J21" s="20" t="s">
        <v>481</v>
      </c>
      <c r="K21" s="18" t="s">
        <v>481</v>
      </c>
      <c r="L21" s="20" t="s">
        <v>481</v>
      </c>
      <c r="M21" s="18" t="s">
        <v>481</v>
      </c>
      <c r="N21" s="20" t="s">
        <v>481</v>
      </c>
      <c r="O21" s="18" t="s">
        <v>481</v>
      </c>
      <c r="P21" s="20" t="s">
        <v>481</v>
      </c>
      <c r="Q21" s="18" t="n">
        <v>442.80390766</v>
      </c>
      <c r="R21" s="20" t="n">
        <v>10.11445992</v>
      </c>
    </row>
    <row r="22" spans="1:18">
      <c r="A22" s="15" t="s">
        <v>497</v>
      </c>
      <c r="B22" s="17" t="n">
        <v>6598</v>
      </c>
      <c r="C22" s="18">
        <f>(32.0/B22*100)</f>
        <v/>
      </c>
      <c r="D22" s="19" t="n">
        <v>6566</v>
      </c>
      <c r="E22" s="18" t="n">
        <v>474.16240987</v>
      </c>
      <c r="F22" s="20" t="n">
        <v>3.69994718</v>
      </c>
      <c r="G22" s="18" t="n">
        <v>464.94531305</v>
      </c>
      <c r="H22" s="20" t="n">
        <v>5.2408117</v>
      </c>
      <c r="I22" s="18" t="s">
        <v>481</v>
      </c>
      <c r="J22" s="20" t="s">
        <v>481</v>
      </c>
      <c r="K22" s="18" t="s">
        <v>481</v>
      </c>
      <c r="L22" s="20" t="s">
        <v>481</v>
      </c>
      <c r="M22" s="18" t="s">
        <v>481</v>
      </c>
      <c r="N22" s="20" t="s">
        <v>481</v>
      </c>
      <c r="O22" s="18" t="n">
        <v>421.6379923</v>
      </c>
      <c r="P22" s="20" t="n">
        <v>31.50753118</v>
      </c>
      <c r="Q22" s="18" t="n">
        <v>386.07522486</v>
      </c>
      <c r="R22" s="20" t="n">
        <v>10.17259613</v>
      </c>
    </row>
    <row r="23" spans="1:18">
      <c r="A23" s="15" t="s">
        <v>498</v>
      </c>
      <c r="B23" s="17" t="n">
        <v>11583</v>
      </c>
      <c r="C23" s="18">
        <f>(210.0/B23*100)</f>
        <v/>
      </c>
      <c r="D23" s="19" t="n">
        <v>11373</v>
      </c>
      <c r="E23" s="18" t="n">
        <v>494.91875064</v>
      </c>
      <c r="F23" s="20" t="n">
        <v>2.99110953</v>
      </c>
      <c r="G23" s="18" t="n">
        <v>465.81835128</v>
      </c>
      <c r="H23" s="20" t="n">
        <v>4.37598151</v>
      </c>
      <c r="I23" s="18" t="s">
        <v>481</v>
      </c>
      <c r="J23" s="20" t="s">
        <v>481</v>
      </c>
      <c r="K23" s="18" t="s">
        <v>481</v>
      </c>
      <c r="L23" s="20" t="s">
        <v>481</v>
      </c>
      <c r="M23" s="18" t="s">
        <v>481</v>
      </c>
      <c r="N23" s="20" t="s">
        <v>481</v>
      </c>
      <c r="O23" s="18" t="s">
        <v>481</v>
      </c>
      <c r="P23" s="20" t="s">
        <v>481</v>
      </c>
      <c r="Q23" s="18" t="n">
        <v>400.71783909</v>
      </c>
      <c r="R23" s="20" t="n">
        <v>16.92881288</v>
      </c>
    </row>
    <row r="24" spans="1:18">
      <c r="A24" s="15" t="s">
        <v>499</v>
      </c>
      <c r="B24" s="17" t="n">
        <v>6647</v>
      </c>
      <c r="C24" s="18">
        <f>(7.0/B24*100)</f>
        <v/>
      </c>
      <c r="D24" s="19" t="n">
        <v>6640</v>
      </c>
      <c r="E24" s="18" t="n">
        <v>537.68843959</v>
      </c>
      <c r="F24" s="20" t="n">
        <v>3.10298419</v>
      </c>
      <c r="G24" s="18" t="n">
        <v>508.78809371</v>
      </c>
      <c r="H24" s="20" t="n">
        <v>4.18787952</v>
      </c>
      <c r="I24" s="18" t="s">
        <v>481</v>
      </c>
      <c r="J24" s="20" t="s">
        <v>481</v>
      </c>
      <c r="K24" s="18" t="s">
        <v>481</v>
      </c>
      <c r="L24" s="20" t="s">
        <v>481</v>
      </c>
      <c r="M24" s="18" t="s">
        <v>481</v>
      </c>
      <c r="N24" s="20" t="s">
        <v>481</v>
      </c>
      <c r="O24" s="18" t="s">
        <v>481</v>
      </c>
      <c r="P24" s="20" t="s">
        <v>481</v>
      </c>
      <c r="Q24" s="18" t="n">
        <v>443.04295842</v>
      </c>
      <c r="R24" s="20" t="n">
        <v>20.15702355</v>
      </c>
    </row>
    <row r="25" spans="1:18">
      <c r="A25" s="15" t="s">
        <v>500</v>
      </c>
      <c r="B25" s="17" t="n">
        <v>5581</v>
      </c>
      <c r="C25" s="18">
        <f>(24.0/B25*100)</f>
        <v/>
      </c>
      <c r="D25" s="19" t="n">
        <v>5557</v>
      </c>
      <c r="E25" s="18" t="n">
        <v>531.46275503</v>
      </c>
      <c r="F25" s="20" t="n">
        <v>3.67360538</v>
      </c>
      <c r="G25" s="18" t="n">
        <v>468.10270381</v>
      </c>
      <c r="H25" s="20" t="n">
        <v>6.27525553</v>
      </c>
      <c r="I25" s="18" t="s">
        <v>481</v>
      </c>
      <c r="J25" s="20" t="s">
        <v>481</v>
      </c>
      <c r="K25" s="18" t="s">
        <v>481</v>
      </c>
      <c r="L25" s="20" t="s">
        <v>481</v>
      </c>
      <c r="M25" s="18" t="s">
        <v>481</v>
      </c>
      <c r="N25" s="20" t="s">
        <v>481</v>
      </c>
      <c r="O25" s="18" t="s">
        <v>481</v>
      </c>
      <c r="P25" s="20" t="s">
        <v>481</v>
      </c>
      <c r="Q25" s="18" t="n">
        <v>436.30667193</v>
      </c>
      <c r="R25" s="20" t="n">
        <v>20.02274612</v>
      </c>
    </row>
    <row r="26" spans="1:18">
      <c r="A26" s="15" t="s">
        <v>501</v>
      </c>
      <c r="B26" s="17" t="n">
        <v>4869</v>
      </c>
      <c r="C26" s="18">
        <f>(32.0/B26*100)</f>
        <v/>
      </c>
      <c r="D26" s="19" t="n">
        <v>4837</v>
      </c>
      <c r="E26" s="18" t="n">
        <v>485.75655617</v>
      </c>
      <c r="F26" s="20" t="n">
        <v>1.81225332</v>
      </c>
      <c r="G26" s="18" t="n">
        <v>450.28500367</v>
      </c>
      <c r="H26" s="20" t="n">
        <v>5.98132034</v>
      </c>
      <c r="I26" s="18" t="s">
        <v>481</v>
      </c>
      <c r="J26" s="20" t="s">
        <v>481</v>
      </c>
      <c r="K26" s="18" t="s">
        <v>481</v>
      </c>
      <c r="L26" s="20" t="s">
        <v>481</v>
      </c>
      <c r="M26" s="18" t="s">
        <v>481</v>
      </c>
      <c r="N26" s="20" t="s">
        <v>481</v>
      </c>
      <c r="O26" s="18" t="s">
        <v>481</v>
      </c>
      <c r="P26" s="20" t="s">
        <v>481</v>
      </c>
      <c r="Q26" s="18" t="n">
        <v>425.64922831</v>
      </c>
      <c r="R26" s="20" t="n">
        <v>14.90725946</v>
      </c>
    </row>
    <row r="27" spans="1:18">
      <c r="A27" s="15" t="s">
        <v>502</v>
      </c>
      <c r="B27" s="17" t="n">
        <v>5299</v>
      </c>
      <c r="C27" s="18">
        <f>(17.0/B27*100)</f>
        <v/>
      </c>
      <c r="D27" s="19" t="n">
        <v>5282</v>
      </c>
      <c r="E27" s="18" t="n">
        <v>492.62332826</v>
      </c>
      <c r="F27" s="20" t="n">
        <v>1.33022827</v>
      </c>
      <c r="G27" s="18" t="n">
        <v>452.82510425</v>
      </c>
      <c r="H27" s="20" t="n">
        <v>3.9631162</v>
      </c>
      <c r="I27" s="18" t="s">
        <v>481</v>
      </c>
      <c r="J27" s="20" t="s">
        <v>481</v>
      </c>
      <c r="K27" s="18" t="s">
        <v>481</v>
      </c>
      <c r="L27" s="20" t="s">
        <v>481</v>
      </c>
      <c r="M27" s="18" t="s">
        <v>481</v>
      </c>
      <c r="N27" s="20" t="s">
        <v>481</v>
      </c>
      <c r="O27" s="18" t="s">
        <v>481</v>
      </c>
      <c r="P27" s="20" t="s">
        <v>481</v>
      </c>
      <c r="Q27" s="18" t="n">
        <v>429.90681465</v>
      </c>
      <c r="R27" s="20" t="n">
        <v>15.64566482</v>
      </c>
    </row>
    <row r="28" spans="1:18">
      <c r="A28" s="15" t="s">
        <v>503</v>
      </c>
      <c r="B28" s="17" t="n">
        <v>7568</v>
      </c>
      <c r="C28" s="18">
        <f>(51.0/B28*100)</f>
        <v/>
      </c>
      <c r="D28" s="19" t="n">
        <v>7517</v>
      </c>
      <c r="E28" s="18" t="n">
        <v>414.51778479</v>
      </c>
      <c r="F28" s="20" t="n">
        <v>2.39404943</v>
      </c>
      <c r="G28" s="18" t="n">
        <v>400.29818234</v>
      </c>
      <c r="H28" s="20" t="n">
        <v>2.98186282</v>
      </c>
      <c r="I28" s="18" t="s">
        <v>481</v>
      </c>
      <c r="J28" s="20" t="s">
        <v>481</v>
      </c>
      <c r="K28" s="18" t="s">
        <v>481</v>
      </c>
      <c r="L28" s="20" t="s">
        <v>481</v>
      </c>
      <c r="M28" s="18" t="s">
        <v>481</v>
      </c>
      <c r="N28" s="20" t="s">
        <v>481</v>
      </c>
      <c r="O28" s="18" t="s">
        <v>481</v>
      </c>
      <c r="P28" s="20" t="s">
        <v>481</v>
      </c>
      <c r="Q28" s="18" t="n">
        <v>329.41355926</v>
      </c>
      <c r="R28" s="20" t="n">
        <v>15.09937852</v>
      </c>
    </row>
    <row r="29" spans="1:18">
      <c r="A29" s="15" t="s">
        <v>504</v>
      </c>
      <c r="B29" s="17" t="n">
        <v>5385</v>
      </c>
      <c r="C29" s="18">
        <f>(30.0/B29*100)</f>
        <v/>
      </c>
      <c r="D29" s="19" t="n">
        <v>5355</v>
      </c>
      <c r="E29" s="18" t="n">
        <v>526.73137394</v>
      </c>
      <c r="F29" s="20" t="n">
        <v>2.08185249</v>
      </c>
      <c r="G29" s="18" t="n">
        <v>460.47170209</v>
      </c>
      <c r="H29" s="20" t="n">
        <v>4.1442777</v>
      </c>
      <c r="I29" s="18" t="s">
        <v>481</v>
      </c>
      <c r="J29" s="20" t="s">
        <v>481</v>
      </c>
      <c r="K29" s="18" t="s">
        <v>481</v>
      </c>
      <c r="L29" s="20" t="s">
        <v>481</v>
      </c>
      <c r="M29" s="18" t="s">
        <v>481</v>
      </c>
      <c r="N29" s="20" t="s">
        <v>481</v>
      </c>
      <c r="O29" s="18" t="s">
        <v>481</v>
      </c>
      <c r="P29" s="20" t="s">
        <v>481</v>
      </c>
      <c r="Q29" s="18" t="n">
        <v>409.06328702</v>
      </c>
      <c r="R29" s="20" t="n">
        <v>14.51044003</v>
      </c>
    </row>
    <row r="30" spans="1:18">
      <c r="A30" s="15" t="s">
        <v>505</v>
      </c>
      <c r="B30" s="17" t="n">
        <v>4520</v>
      </c>
      <c r="C30" s="18">
        <f>(96.0/B30*100)</f>
        <v/>
      </c>
      <c r="D30" s="19" t="n">
        <v>4424</v>
      </c>
      <c r="E30" s="18" t="n">
        <v>503.18218883</v>
      </c>
      <c r="F30" s="20" t="n">
        <v>2.42600389</v>
      </c>
      <c r="G30" s="18" t="n">
        <v>468.07371827</v>
      </c>
      <c r="H30" s="20" t="n">
        <v>4.15861545</v>
      </c>
      <c r="I30" s="18" t="s">
        <v>481</v>
      </c>
      <c r="J30" s="20" t="s">
        <v>481</v>
      </c>
      <c r="K30" s="18" t="s">
        <v>481</v>
      </c>
      <c r="L30" s="20" t="s">
        <v>481</v>
      </c>
      <c r="M30" s="18" t="s">
        <v>481</v>
      </c>
      <c r="N30" s="20" t="s">
        <v>481</v>
      </c>
      <c r="O30" s="18" t="s">
        <v>481</v>
      </c>
      <c r="P30" s="20" t="s">
        <v>481</v>
      </c>
      <c r="Q30" s="18" t="n">
        <v>429.00305157</v>
      </c>
      <c r="R30" s="20" t="n">
        <v>11.11037814</v>
      </c>
    </row>
    <row r="31" spans="1:18">
      <c r="A31" s="15" t="s">
        <v>506</v>
      </c>
      <c r="B31" s="17" t="n">
        <v>5456</v>
      </c>
      <c r="C31" s="18">
        <f>(125.0/B31*100)</f>
        <v/>
      </c>
      <c r="D31" s="19" t="n">
        <v>5331</v>
      </c>
      <c r="E31" s="18" t="n">
        <v>508.44027998</v>
      </c>
      <c r="F31" s="20" t="n">
        <v>2.26791181</v>
      </c>
      <c r="G31" s="18" t="n">
        <v>471.93631719</v>
      </c>
      <c r="H31" s="20" t="n">
        <v>4.27165492</v>
      </c>
      <c r="I31" s="18" t="s">
        <v>481</v>
      </c>
      <c r="J31" s="20" t="s">
        <v>481</v>
      </c>
      <c r="K31" s="18" t="s">
        <v>481</v>
      </c>
      <c r="L31" s="20" t="s">
        <v>481</v>
      </c>
      <c r="M31" s="18" t="s">
        <v>481</v>
      </c>
      <c r="N31" s="20" t="s">
        <v>481</v>
      </c>
      <c r="O31" s="18" t="s">
        <v>481</v>
      </c>
      <c r="P31" s="20" t="s">
        <v>481</v>
      </c>
      <c r="Q31" s="18" t="n">
        <v>433.74817934</v>
      </c>
      <c r="R31" s="20" t="n">
        <v>11.85939242</v>
      </c>
    </row>
    <row r="32" spans="1:18">
      <c r="A32" s="15" t="s">
        <v>507</v>
      </c>
      <c r="B32" s="17" t="n">
        <v>4478</v>
      </c>
      <c r="C32" s="18">
        <f>(5.0/B32*100)</f>
        <v/>
      </c>
      <c r="D32" s="19" t="n">
        <v>4473</v>
      </c>
      <c r="E32" s="18" t="n">
        <v>506.99517637</v>
      </c>
      <c r="F32" s="20" t="n">
        <v>2.40062213</v>
      </c>
      <c r="G32" s="18" t="n">
        <v>470.94624972</v>
      </c>
      <c r="H32" s="20" t="n">
        <v>6.04380609</v>
      </c>
      <c r="I32" s="18" t="s">
        <v>481</v>
      </c>
      <c r="J32" s="20" t="s">
        <v>481</v>
      </c>
      <c r="K32" s="18" t="s">
        <v>481</v>
      </c>
      <c r="L32" s="20" t="s">
        <v>481</v>
      </c>
      <c r="M32" s="18" t="s">
        <v>481</v>
      </c>
      <c r="N32" s="20" t="s">
        <v>481</v>
      </c>
      <c r="O32" s="18" t="s">
        <v>481</v>
      </c>
      <c r="P32" s="20" t="s">
        <v>481</v>
      </c>
      <c r="Q32" s="18" t="n">
        <v>390.2489233</v>
      </c>
      <c r="R32" s="20" t="n">
        <v>21.27270616</v>
      </c>
    </row>
    <row r="33" spans="1:18">
      <c r="A33" s="15" t="s">
        <v>508</v>
      </c>
      <c r="B33" s="17" t="n">
        <v>7325</v>
      </c>
      <c r="C33" s="18">
        <f>(74.0/B33*100)</f>
        <v/>
      </c>
      <c r="D33" s="19" t="n">
        <v>7251</v>
      </c>
      <c r="E33" s="18" t="n">
        <v>496.73911823</v>
      </c>
      <c r="F33" s="20" t="n">
        <v>2.49520008</v>
      </c>
      <c r="G33" s="18" t="n">
        <v>464.74908849</v>
      </c>
      <c r="H33" s="20" t="n">
        <v>4.69861243</v>
      </c>
      <c r="I33" s="18" t="s">
        <v>481</v>
      </c>
      <c r="J33" s="20" t="s">
        <v>481</v>
      </c>
      <c r="K33" s="18" t="s">
        <v>481</v>
      </c>
      <c r="L33" s="20" t="s">
        <v>481</v>
      </c>
      <c r="M33" s="18" t="s">
        <v>481</v>
      </c>
      <c r="N33" s="20" t="s">
        <v>481</v>
      </c>
      <c r="O33" s="18" t="s">
        <v>481</v>
      </c>
      <c r="P33" s="20" t="s">
        <v>481</v>
      </c>
      <c r="Q33" s="18" t="n">
        <v>382.36270853</v>
      </c>
      <c r="R33" s="20" t="n">
        <v>15.00122468</v>
      </c>
    </row>
    <row r="34" spans="1:18">
      <c r="A34" s="15" t="s">
        <v>509</v>
      </c>
      <c r="B34" s="17" t="n">
        <v>6350</v>
      </c>
      <c r="C34" s="18">
        <f>(65.0/B34*100)</f>
        <v/>
      </c>
      <c r="D34" s="19" t="n">
        <v>6285</v>
      </c>
      <c r="E34" s="18" t="n">
        <v>490.27320806</v>
      </c>
      <c r="F34" s="20" t="n">
        <v>2.63207214</v>
      </c>
      <c r="G34" s="18" t="n">
        <v>408.93044841</v>
      </c>
      <c r="H34" s="20" t="n">
        <v>5.16018547</v>
      </c>
      <c r="I34" s="18" t="s">
        <v>481</v>
      </c>
      <c r="J34" s="20" t="s">
        <v>481</v>
      </c>
      <c r="K34" s="18" t="s">
        <v>481</v>
      </c>
      <c r="L34" s="20" t="s">
        <v>481</v>
      </c>
      <c r="M34" s="18" t="s">
        <v>481</v>
      </c>
      <c r="N34" s="20" t="s">
        <v>481</v>
      </c>
      <c r="O34" s="18" t="s">
        <v>481</v>
      </c>
      <c r="P34" s="20" t="s">
        <v>481</v>
      </c>
      <c r="Q34" s="18" t="n">
        <v>335.72125433</v>
      </c>
      <c r="R34" s="20" t="n">
        <v>12.22732167</v>
      </c>
    </row>
    <row r="35" spans="1:18">
      <c r="A35" s="15" t="s">
        <v>510</v>
      </c>
      <c r="B35" s="17" t="n">
        <v>6406</v>
      </c>
      <c r="C35" s="18">
        <f>(36.0/B35*100)</f>
        <v/>
      </c>
      <c r="D35" s="19" t="n">
        <v>6370</v>
      </c>
      <c r="E35" s="18" t="n">
        <v>514.65725974</v>
      </c>
      <c r="F35" s="20" t="n">
        <v>1.35919594</v>
      </c>
      <c r="G35" s="18" t="n">
        <v>485.95241548</v>
      </c>
      <c r="H35" s="20" t="n">
        <v>4.17486918</v>
      </c>
      <c r="I35" s="18" t="s">
        <v>481</v>
      </c>
      <c r="J35" s="20" t="s">
        <v>481</v>
      </c>
      <c r="K35" s="18" t="s">
        <v>481</v>
      </c>
      <c r="L35" s="20" t="s">
        <v>481</v>
      </c>
      <c r="M35" s="18" t="s">
        <v>481</v>
      </c>
      <c r="N35" s="20" t="s">
        <v>481</v>
      </c>
      <c r="O35" s="18" t="s">
        <v>481</v>
      </c>
      <c r="P35" s="20" t="s">
        <v>481</v>
      </c>
      <c r="Q35" s="18" t="n">
        <v>433.07428549</v>
      </c>
      <c r="R35" s="20" t="n">
        <v>13.80106959</v>
      </c>
    </row>
    <row r="36" spans="1:18">
      <c r="A36" s="15" t="s">
        <v>511</v>
      </c>
      <c r="B36" s="17" t="n">
        <v>6736</v>
      </c>
      <c r="C36" s="18">
        <f>(26.0/B36*100)</f>
        <v/>
      </c>
      <c r="D36" s="19" t="n">
        <v>6710</v>
      </c>
      <c r="E36" s="18" t="n">
        <v>490.16115581</v>
      </c>
      <c r="F36" s="20" t="n">
        <v>2.0358669</v>
      </c>
      <c r="G36" s="18" t="n">
        <v>470.09890048</v>
      </c>
      <c r="H36" s="20" t="n">
        <v>4.13134618</v>
      </c>
      <c r="I36" s="18" t="s">
        <v>481</v>
      </c>
      <c r="J36" s="20" t="s">
        <v>481</v>
      </c>
      <c r="K36" s="18" t="s">
        <v>481</v>
      </c>
      <c r="L36" s="20" t="s">
        <v>481</v>
      </c>
      <c r="M36" s="18" t="s">
        <v>481</v>
      </c>
      <c r="N36" s="20" t="s">
        <v>481</v>
      </c>
      <c r="O36" s="18" t="s">
        <v>481</v>
      </c>
      <c r="P36" s="20" t="s">
        <v>481</v>
      </c>
      <c r="Q36" s="18" t="n">
        <v>406.13656207</v>
      </c>
      <c r="R36" s="20" t="n">
        <v>16.98991423</v>
      </c>
    </row>
    <row r="37" spans="1:18">
      <c r="A37" s="15" t="s">
        <v>512</v>
      </c>
      <c r="B37" s="17" t="n">
        <v>5458</v>
      </c>
      <c r="C37" s="18">
        <f>(62.0/B37*100)</f>
        <v/>
      </c>
      <c r="D37" s="19" t="n">
        <v>5396</v>
      </c>
      <c r="E37" s="18" t="n">
        <v>501.41048574</v>
      </c>
      <c r="F37" s="20" t="n">
        <v>3.42558359</v>
      </c>
      <c r="G37" s="18" t="n">
        <v>483.20943441</v>
      </c>
      <c r="H37" s="20" t="n">
        <v>3.72793238</v>
      </c>
      <c r="I37" s="18" t="s">
        <v>481</v>
      </c>
      <c r="J37" s="20" t="s">
        <v>481</v>
      </c>
      <c r="K37" s="18" t="s">
        <v>481</v>
      </c>
      <c r="L37" s="20" t="s">
        <v>481</v>
      </c>
      <c r="M37" s="18" t="s">
        <v>481</v>
      </c>
      <c r="N37" s="20" t="s">
        <v>481</v>
      </c>
      <c r="O37" s="18" t="s">
        <v>481</v>
      </c>
      <c r="P37" s="20" t="s">
        <v>481</v>
      </c>
      <c r="Q37" s="18" t="n">
        <v>418.82854933</v>
      </c>
      <c r="R37" s="20" t="n">
        <v>8.23576123</v>
      </c>
    </row>
    <row r="38" spans="1:18">
      <c r="A38" s="15" t="s">
        <v>513</v>
      </c>
      <c r="B38" s="17" t="n">
        <v>5860</v>
      </c>
      <c r="C38" s="18">
        <f>(16.0/B38*100)</f>
        <v/>
      </c>
      <c r="D38" s="19" t="n">
        <v>5844</v>
      </c>
      <c r="E38" s="18" t="n">
        <v>529.54727109</v>
      </c>
      <c r="F38" s="20" t="n">
        <v>2.88755172</v>
      </c>
      <c r="G38" s="18" t="n">
        <v>495.73567593</v>
      </c>
      <c r="H38" s="20" t="n">
        <v>4.38971149</v>
      </c>
      <c r="I38" s="18" t="s">
        <v>481</v>
      </c>
      <c r="J38" s="20" t="s">
        <v>481</v>
      </c>
      <c r="K38" s="18" t="s">
        <v>481</v>
      </c>
      <c r="L38" s="20" t="s">
        <v>481</v>
      </c>
      <c r="M38" s="18" t="s">
        <v>481</v>
      </c>
      <c r="N38" s="20" t="s">
        <v>481</v>
      </c>
      <c r="O38" s="18" t="s">
        <v>481</v>
      </c>
      <c r="P38" s="20" t="s">
        <v>481</v>
      </c>
      <c r="Q38" s="18" t="n">
        <v>440.00431921</v>
      </c>
      <c r="R38" s="20" t="n">
        <v>12.20250353</v>
      </c>
    </row>
    <row r="39" spans="1:18">
      <c r="A39" s="15" t="s">
        <v>514</v>
      </c>
      <c r="B39" s="17" t="n">
        <v>5895</v>
      </c>
      <c r="C39" s="18">
        <f>(30.0/B39*100)</f>
        <v/>
      </c>
      <c r="D39" s="19" t="n">
        <v>5865</v>
      </c>
      <c r="E39" s="18" t="n">
        <v>430.60532956</v>
      </c>
      <c r="F39" s="20" t="n">
        <v>4.25045719</v>
      </c>
      <c r="G39" s="18" t="n">
        <v>381.96147702</v>
      </c>
      <c r="H39" s="20" t="n">
        <v>4.03684102</v>
      </c>
      <c r="I39" s="18" t="s">
        <v>481</v>
      </c>
      <c r="J39" s="20" t="s">
        <v>481</v>
      </c>
      <c r="K39" s="18" t="s">
        <v>481</v>
      </c>
      <c r="L39" s="20" t="s">
        <v>481</v>
      </c>
      <c r="M39" s="18" t="s">
        <v>481</v>
      </c>
      <c r="N39" s="20" t="s">
        <v>481</v>
      </c>
      <c r="O39" s="18" t="s">
        <v>481</v>
      </c>
      <c r="P39" s="20" t="s">
        <v>481</v>
      </c>
      <c r="Q39" s="18" t="n">
        <v>350.2465867</v>
      </c>
      <c r="R39" s="20" t="n">
        <v>11.22018223</v>
      </c>
    </row>
    <row r="40" spans="1:18">
      <c r="A40" s="15" t="s">
        <v>515</v>
      </c>
      <c r="B40" s="17" t="n">
        <v>14157</v>
      </c>
      <c r="C40" s="18">
        <f>(264.0/B40*100)</f>
        <v/>
      </c>
      <c r="D40" s="19" t="n">
        <v>13893</v>
      </c>
      <c r="E40" s="18" t="n">
        <v>498.69706342</v>
      </c>
      <c r="F40" s="20" t="n">
        <v>2.45247574</v>
      </c>
      <c r="G40" s="18" t="n">
        <v>453.69731606</v>
      </c>
      <c r="H40" s="20" t="n">
        <v>5.26401213</v>
      </c>
      <c r="I40" s="18" t="s">
        <v>481</v>
      </c>
      <c r="J40" s="20" t="s">
        <v>481</v>
      </c>
      <c r="K40" s="18" t="s">
        <v>481</v>
      </c>
      <c r="L40" s="20" t="s">
        <v>481</v>
      </c>
      <c r="M40" s="18" t="s">
        <v>481</v>
      </c>
      <c r="N40" s="20" t="s">
        <v>481</v>
      </c>
      <c r="O40" s="18" t="s">
        <v>481</v>
      </c>
      <c r="P40" s="20" t="s">
        <v>481</v>
      </c>
      <c r="Q40" s="18" t="n">
        <v>392.61340163</v>
      </c>
      <c r="R40" s="20" t="n">
        <v>10.81622412</v>
      </c>
    </row>
    <row r="41" spans="1:18">
      <c r="A41" s="15" t="s">
        <v>516</v>
      </c>
      <c r="B41" s="17" t="n">
        <v>5712</v>
      </c>
      <c r="C41" s="18">
        <f>(40.0/B41*100)</f>
        <v/>
      </c>
      <c r="D41" s="19" t="n">
        <v>5672</v>
      </c>
      <c r="E41" s="18" t="n">
        <v>474.36222101</v>
      </c>
      <c r="F41" s="20" t="n">
        <v>3.17226579</v>
      </c>
      <c r="G41" s="18" t="n">
        <v>465.04521113</v>
      </c>
      <c r="H41" s="20" t="n">
        <v>4.55693726</v>
      </c>
      <c r="I41" s="18" t="s">
        <v>481</v>
      </c>
      <c r="J41" s="20" t="s">
        <v>481</v>
      </c>
      <c r="K41" s="18" t="s">
        <v>481</v>
      </c>
      <c r="L41" s="20" t="s">
        <v>481</v>
      </c>
      <c r="M41" s="18" t="s">
        <v>481</v>
      </c>
      <c r="N41" s="20" t="s">
        <v>481</v>
      </c>
      <c r="O41" s="18" t="s">
        <v>481</v>
      </c>
      <c r="P41" s="20" t="s">
        <v>481</v>
      </c>
      <c r="Q41" s="18" t="n">
        <v>378.79898239</v>
      </c>
      <c r="R41" s="20" t="n">
        <v>10.64980933</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366.74638776</v>
      </c>
      <c r="F45" s="20" t="n">
        <v>3.25017639</v>
      </c>
      <c r="G45" s="18" t="n">
        <v>352.99056025</v>
      </c>
      <c r="H45" s="20" t="n">
        <v>3.71195919</v>
      </c>
      <c r="I45" s="18" t="s">
        <v>481</v>
      </c>
      <c r="J45" s="20" t="s">
        <v>481</v>
      </c>
      <c r="K45" s="18" t="s">
        <v>481</v>
      </c>
      <c r="L45" s="20" t="s">
        <v>481</v>
      </c>
      <c r="M45" s="18" t="s">
        <v>481</v>
      </c>
      <c r="N45" s="20" t="s">
        <v>481</v>
      </c>
      <c r="O45" s="18" t="n">
        <v>340.36295541</v>
      </c>
      <c r="P45" s="20" t="n">
        <v>26.41385518</v>
      </c>
      <c r="Q45" s="18" t="n">
        <v>330.0203258</v>
      </c>
      <c r="R45" s="20" t="n">
        <v>5.3050965</v>
      </c>
    </row>
    <row r="46" spans="1:18">
      <c r="A46" s="15" t="s">
        <v>521</v>
      </c>
      <c r="B46" s="17" t="n">
        <v>23141</v>
      </c>
      <c r="C46" s="18">
        <f>(1129.0/B46*100)</f>
        <v/>
      </c>
      <c r="D46" s="19" t="n">
        <v>22012</v>
      </c>
      <c r="E46" s="18" t="n">
        <v>382.03852706</v>
      </c>
      <c r="F46" s="20" t="n">
        <v>3.02635366</v>
      </c>
      <c r="G46" s="18" t="n">
        <v>377.37641877</v>
      </c>
      <c r="H46" s="20" t="n">
        <v>4.05952558</v>
      </c>
      <c r="I46" s="18" t="s">
        <v>481</v>
      </c>
      <c r="J46" s="20" t="s">
        <v>481</v>
      </c>
      <c r="K46" s="18" t="s">
        <v>481</v>
      </c>
      <c r="L46" s="20" t="s">
        <v>481</v>
      </c>
      <c r="M46" s="18" t="s">
        <v>481</v>
      </c>
      <c r="N46" s="20" t="s">
        <v>481</v>
      </c>
      <c r="O46" s="18" t="s">
        <v>481</v>
      </c>
      <c r="P46" s="20" t="s">
        <v>481</v>
      </c>
      <c r="Q46" s="18" t="n">
        <v>311.4955281</v>
      </c>
      <c r="R46" s="20" t="n">
        <v>4.61933033</v>
      </c>
    </row>
    <row r="47" spans="1:18">
      <c r="A47" s="15" t="s">
        <v>522</v>
      </c>
      <c r="B47" s="17" t="n">
        <v>5928</v>
      </c>
      <c r="C47" s="18">
        <f>(70.0/B47*100)</f>
        <v/>
      </c>
      <c r="D47" s="19" t="n">
        <v>5858</v>
      </c>
      <c r="E47" s="18" t="n">
        <v>454.18195707</v>
      </c>
      <c r="F47" s="20" t="n">
        <v>3.90547001</v>
      </c>
      <c r="G47" s="18" t="n">
        <v>403.84120457</v>
      </c>
      <c r="H47" s="20" t="n">
        <v>5.22888388</v>
      </c>
      <c r="I47" s="18" t="s">
        <v>481</v>
      </c>
      <c r="J47" s="20" t="s">
        <v>481</v>
      </c>
      <c r="K47" s="18" t="s">
        <v>481</v>
      </c>
      <c r="L47" s="20" t="s">
        <v>481</v>
      </c>
      <c r="M47" s="18" t="s">
        <v>481</v>
      </c>
      <c r="N47" s="20" t="s">
        <v>481</v>
      </c>
      <c r="O47" s="18" t="s">
        <v>481</v>
      </c>
      <c r="P47" s="20" t="s">
        <v>481</v>
      </c>
      <c r="Q47" s="18" t="n">
        <v>357.6192344</v>
      </c>
      <c r="R47" s="20" t="n">
        <v>8.020037</v>
      </c>
    </row>
    <row r="48" spans="1:18">
      <c r="A48" s="15" t="s">
        <v>523</v>
      </c>
      <c r="B48" s="17" t="n">
        <v>9841</v>
      </c>
      <c r="C48" s="18">
        <f>(7.0/B48*100)</f>
        <v/>
      </c>
      <c r="D48" s="19" t="n">
        <v>9834</v>
      </c>
      <c r="E48" s="18" t="n">
        <v>552.81385784</v>
      </c>
      <c r="F48" s="20" t="n">
        <v>4.71130702</v>
      </c>
      <c r="G48" s="18" t="n">
        <v>451.03939703</v>
      </c>
      <c r="H48" s="20" t="n">
        <v>5.61186666</v>
      </c>
      <c r="I48" s="18" t="s">
        <v>481</v>
      </c>
      <c r="J48" s="20" t="s">
        <v>481</v>
      </c>
      <c r="K48" s="18" t="s">
        <v>481</v>
      </c>
      <c r="L48" s="20" t="s">
        <v>481</v>
      </c>
      <c r="M48" s="18" t="s">
        <v>481</v>
      </c>
      <c r="N48" s="20" t="s">
        <v>481</v>
      </c>
      <c r="O48" s="18" t="s">
        <v>481</v>
      </c>
      <c r="P48" s="20" t="s">
        <v>481</v>
      </c>
      <c r="Q48" s="18" t="n">
        <v>446.4515143</v>
      </c>
      <c r="R48" s="20" t="n">
        <v>25.05473392</v>
      </c>
    </row>
    <row r="49" spans="1:18">
      <c r="A49" s="15" t="s">
        <v>524</v>
      </c>
      <c r="B49" s="17" t="n">
        <v>6349</v>
      </c>
      <c r="C49" s="18">
        <f>(56.0/B49*100)</f>
        <v/>
      </c>
      <c r="D49" s="19" t="n">
        <v>6293</v>
      </c>
      <c r="E49" s="18" t="n">
        <v>414.3716476</v>
      </c>
      <c r="F49" s="20" t="n">
        <v>3.29250685</v>
      </c>
      <c r="G49" s="18" t="n">
        <v>397.55331989</v>
      </c>
      <c r="H49" s="20" t="n">
        <v>3.45050569</v>
      </c>
      <c r="I49" s="18" t="s">
        <v>481</v>
      </c>
      <c r="J49" s="20" t="s">
        <v>481</v>
      </c>
      <c r="K49" s="18" t="s">
        <v>481</v>
      </c>
      <c r="L49" s="20" t="s">
        <v>481</v>
      </c>
      <c r="M49" s="18" t="s">
        <v>481</v>
      </c>
      <c r="N49" s="20" t="s">
        <v>481</v>
      </c>
      <c r="O49" s="18" t="s">
        <v>481</v>
      </c>
      <c r="P49" s="20" t="s">
        <v>481</v>
      </c>
      <c r="Q49" s="18" t="n">
        <v>359.46659095</v>
      </c>
      <c r="R49" s="20" t="n">
        <v>13.13341826</v>
      </c>
    </row>
    <row r="50" spans="1:18">
      <c r="A50" s="15" t="s">
        <v>525</v>
      </c>
      <c r="B50" s="17" t="n">
        <v>11795</v>
      </c>
      <c r="C50" s="18">
        <f>(218.0/B50*100)</f>
        <v/>
      </c>
      <c r="D50" s="19" t="n">
        <v>11577</v>
      </c>
      <c r="E50" s="18" t="n">
        <v>394.18438231</v>
      </c>
      <c r="F50" s="20" t="n">
        <v>2.3293018</v>
      </c>
      <c r="G50" s="18" t="n">
        <v>376.90894537</v>
      </c>
      <c r="H50" s="20" t="n">
        <v>3.34266056</v>
      </c>
      <c r="I50" s="18" t="s">
        <v>481</v>
      </c>
      <c r="J50" s="20" t="s">
        <v>481</v>
      </c>
      <c r="K50" s="18" t="s">
        <v>481</v>
      </c>
      <c r="L50" s="20" t="s">
        <v>481</v>
      </c>
      <c r="M50" s="18" t="s">
        <v>481</v>
      </c>
      <c r="N50" s="20" t="s">
        <v>481</v>
      </c>
      <c r="O50" s="18" t="s">
        <v>481</v>
      </c>
      <c r="P50" s="20" t="s">
        <v>481</v>
      </c>
      <c r="Q50" s="18" t="n">
        <v>316.22163175</v>
      </c>
      <c r="R50" s="20" t="n">
        <v>11.54854097</v>
      </c>
    </row>
    <row r="51" spans="1:18">
      <c r="A51" s="15" t="s">
        <v>526</v>
      </c>
      <c r="B51" s="17" t="n">
        <v>6866</v>
      </c>
      <c r="C51" s="18">
        <f>(116.0/B51*100)</f>
        <v/>
      </c>
      <c r="D51" s="19" t="n">
        <v>6750</v>
      </c>
      <c r="E51" s="18" t="n">
        <v>403.50551515</v>
      </c>
      <c r="F51" s="20" t="n">
        <v>2.77805516</v>
      </c>
      <c r="G51" s="18" t="n">
        <v>397.79281724</v>
      </c>
      <c r="H51" s="20" t="n">
        <v>3.01036698</v>
      </c>
      <c r="I51" s="18" t="s">
        <v>481</v>
      </c>
      <c r="J51" s="20" t="s">
        <v>481</v>
      </c>
      <c r="K51" s="18" t="s">
        <v>481</v>
      </c>
      <c r="L51" s="20" t="s">
        <v>481</v>
      </c>
      <c r="M51" s="18" t="s">
        <v>481</v>
      </c>
      <c r="N51" s="20" t="s">
        <v>481</v>
      </c>
      <c r="O51" s="18" t="s">
        <v>481</v>
      </c>
      <c r="P51" s="20" t="s">
        <v>481</v>
      </c>
      <c r="Q51" s="18" t="n">
        <v>360.77660384</v>
      </c>
      <c r="R51" s="20" t="n">
        <v>9.401531840000001</v>
      </c>
    </row>
    <row r="52" spans="1:18">
      <c r="A52" s="15" t="s">
        <v>527</v>
      </c>
      <c r="B52" s="17" t="n">
        <v>5809</v>
      </c>
      <c r="C52" s="18">
        <f>(71.0/B52*100)</f>
        <v/>
      </c>
      <c r="D52" s="19" t="n">
        <v>5738</v>
      </c>
      <c r="E52" s="18" t="n">
        <v>469.73401988</v>
      </c>
      <c r="F52" s="20" t="n">
        <v>2.73063117</v>
      </c>
      <c r="G52" s="18" t="n">
        <v>439.29562533</v>
      </c>
      <c r="H52" s="20" t="n">
        <v>5.22554949</v>
      </c>
      <c r="I52" s="18" t="s">
        <v>481</v>
      </c>
      <c r="J52" s="20" t="s">
        <v>481</v>
      </c>
      <c r="K52" s="18" t="s">
        <v>481</v>
      </c>
      <c r="L52" s="20" t="s">
        <v>481</v>
      </c>
      <c r="M52" s="18" t="s">
        <v>481</v>
      </c>
      <c r="N52" s="20" t="s">
        <v>481</v>
      </c>
      <c r="O52" s="18" t="s">
        <v>481</v>
      </c>
      <c r="P52" s="20" t="s">
        <v>481</v>
      </c>
      <c r="Q52" s="18" t="n">
        <v>366.05011274</v>
      </c>
      <c r="R52" s="20" t="n">
        <v>7.48234064</v>
      </c>
    </row>
    <row r="53" spans="1:18">
      <c r="A53" s="15" t="s">
        <v>528</v>
      </c>
      <c r="B53" s="17" t="n">
        <v>5571</v>
      </c>
      <c r="C53" s="18">
        <f>(84.0/B53*100)</f>
        <v/>
      </c>
      <c r="D53" s="19" t="n">
        <v>5487</v>
      </c>
      <c r="E53" s="18" t="n">
        <v>446.40492218</v>
      </c>
      <c r="F53" s="20" t="n">
        <v>1.78844878</v>
      </c>
      <c r="G53" s="18" t="n">
        <v>411.48486332</v>
      </c>
      <c r="H53" s="20" t="n">
        <v>3.61617958</v>
      </c>
      <c r="I53" s="18" t="s">
        <v>481</v>
      </c>
      <c r="J53" s="20" t="s">
        <v>481</v>
      </c>
      <c r="K53" s="18" t="s">
        <v>481</v>
      </c>
      <c r="L53" s="20" t="s">
        <v>481</v>
      </c>
      <c r="M53" s="18" t="s">
        <v>481</v>
      </c>
      <c r="N53" s="20" t="s">
        <v>481</v>
      </c>
      <c r="O53" s="18" t="s">
        <v>481</v>
      </c>
      <c r="P53" s="20" t="s">
        <v>481</v>
      </c>
      <c r="Q53" s="18" t="n">
        <v>353.7248811</v>
      </c>
      <c r="R53" s="20" t="n">
        <v>8.26201947</v>
      </c>
    </row>
    <row r="54" spans="1:18">
      <c r="A54" s="15" t="s">
        <v>529</v>
      </c>
      <c r="B54" s="17" t="n">
        <v>4740</v>
      </c>
      <c r="C54" s="18">
        <f>(38.0/B54*100)</f>
        <v/>
      </c>
      <c r="D54" s="19" t="n">
        <v>4702</v>
      </c>
      <c r="E54" s="18" t="n">
        <v>331.99690836</v>
      </c>
      <c r="F54" s="20" t="n">
        <v>2.95689872</v>
      </c>
      <c r="G54" s="18" t="n">
        <v>321.70346249</v>
      </c>
      <c r="H54" s="20" t="n">
        <v>4.49586951</v>
      </c>
      <c r="I54" s="18" t="s">
        <v>481</v>
      </c>
      <c r="J54" s="20" t="s">
        <v>481</v>
      </c>
      <c r="K54" s="18" t="s">
        <v>481</v>
      </c>
      <c r="L54" s="20" t="s">
        <v>481</v>
      </c>
      <c r="M54" s="18" t="s">
        <v>481</v>
      </c>
      <c r="N54" s="20" t="s">
        <v>481</v>
      </c>
      <c r="O54" s="18" t="s">
        <v>481</v>
      </c>
      <c r="P54" s="20" t="s">
        <v>481</v>
      </c>
      <c r="Q54" s="18" t="n">
        <v>274.46213454</v>
      </c>
      <c r="R54" s="20" t="n">
        <v>5.34149</v>
      </c>
    </row>
    <row r="55" spans="1:18">
      <c r="A55" s="15" t="s">
        <v>530</v>
      </c>
      <c r="B55" s="17" t="n">
        <v>5316</v>
      </c>
      <c r="C55" s="18">
        <f>(22.0/B55*100)</f>
        <v/>
      </c>
      <c r="D55" s="19" t="n">
        <v>5294</v>
      </c>
      <c r="E55" s="18" t="n">
        <v>410.89878033</v>
      </c>
      <c r="F55" s="20" t="n">
        <v>2.71933686</v>
      </c>
      <c r="G55" s="18" t="n">
        <v>366.52727438</v>
      </c>
      <c r="H55" s="20" t="n">
        <v>6.0154348</v>
      </c>
      <c r="I55" s="18" t="s">
        <v>481</v>
      </c>
      <c r="J55" s="20" t="s">
        <v>481</v>
      </c>
      <c r="K55" s="18" t="s">
        <v>481</v>
      </c>
      <c r="L55" s="20" t="s">
        <v>481</v>
      </c>
      <c r="M55" s="18" t="n">
        <v>402.2497</v>
      </c>
      <c r="N55" s="20" t="n">
        <v>27.58568418</v>
      </c>
      <c r="O55" s="18" t="n">
        <v>316.71678808</v>
      </c>
      <c r="P55" s="20" t="n">
        <v>46.5242082</v>
      </c>
      <c r="Q55" s="18" t="n">
        <v>300.2801193</v>
      </c>
      <c r="R55" s="20" t="n">
        <v>12.43908809</v>
      </c>
    </row>
    <row r="56" spans="1:18">
      <c r="A56" s="15" t="s">
        <v>531</v>
      </c>
      <c r="B56" s="17" t="n">
        <v>5359</v>
      </c>
      <c r="C56" s="18">
        <f>(76.0/B56*100)</f>
        <v/>
      </c>
      <c r="D56" s="19" t="n">
        <v>5283</v>
      </c>
      <c r="E56" s="18" t="n">
        <v>556.62176562</v>
      </c>
      <c r="F56" s="20" t="n">
        <v>2.83969956</v>
      </c>
      <c r="G56" s="18" t="n">
        <v>513.75204993</v>
      </c>
      <c r="H56" s="20" t="n">
        <v>4.2979573</v>
      </c>
      <c r="I56" s="18" t="s">
        <v>481</v>
      </c>
      <c r="J56" s="20" t="s">
        <v>481</v>
      </c>
      <c r="K56" s="18" t="s">
        <v>481</v>
      </c>
      <c r="L56" s="20" t="s">
        <v>481</v>
      </c>
      <c r="M56" s="18" t="s">
        <v>481</v>
      </c>
      <c r="N56" s="20" t="s">
        <v>481</v>
      </c>
      <c r="O56" s="18" t="s">
        <v>481</v>
      </c>
      <c r="P56" s="20" t="s">
        <v>481</v>
      </c>
      <c r="Q56" s="18" t="n">
        <v>476.45201361</v>
      </c>
      <c r="R56" s="20" t="n">
        <v>19.05991394</v>
      </c>
    </row>
    <row r="57" spans="1:18">
      <c r="A57" s="15" t="s">
        <v>532</v>
      </c>
      <c r="B57" s="17" t="n">
        <v>6513</v>
      </c>
      <c r="C57" s="18">
        <f>(0.0/B57*100)</f>
        <v/>
      </c>
      <c r="D57" s="19" t="n">
        <v>6513</v>
      </c>
      <c r="E57" s="18" t="n">
        <v>391.20378543</v>
      </c>
      <c r="F57" s="20" t="n">
        <v>3.09113382</v>
      </c>
      <c r="G57" s="18" t="n">
        <v>356.30739607</v>
      </c>
      <c r="H57" s="20" t="n">
        <v>5.0794892</v>
      </c>
      <c r="I57" s="18" t="s">
        <v>481</v>
      </c>
      <c r="J57" s="20" t="s">
        <v>481</v>
      </c>
      <c r="K57" s="18" t="s">
        <v>481</v>
      </c>
      <c r="L57" s="20" t="s">
        <v>481</v>
      </c>
      <c r="M57" s="18" t="s">
        <v>481</v>
      </c>
      <c r="N57" s="20" t="s">
        <v>481</v>
      </c>
      <c r="O57" s="18" t="n">
        <v>325.6173</v>
      </c>
      <c r="P57" s="20" t="n">
        <v>43.03961183</v>
      </c>
      <c r="Q57" s="18" t="n">
        <v>327.39094774</v>
      </c>
      <c r="R57" s="20" t="n">
        <v>11.73272989</v>
      </c>
    </row>
    <row r="58" spans="1:18">
      <c r="A58" s="15" t="s">
        <v>533</v>
      </c>
      <c r="B58" s="17" t="n">
        <v>7267</v>
      </c>
      <c r="C58" s="18">
        <f>(10.0/B58*100)</f>
        <v/>
      </c>
      <c r="D58" s="19" t="n">
        <v>7257</v>
      </c>
      <c r="E58" s="18" t="n">
        <v>390.38428068</v>
      </c>
      <c r="F58" s="20" t="n">
        <v>2.74959043</v>
      </c>
      <c r="G58" s="18" t="n">
        <v>370.27136268</v>
      </c>
      <c r="H58" s="20" t="n">
        <v>3.53398793</v>
      </c>
      <c r="I58" s="18" t="s">
        <v>481</v>
      </c>
      <c r="J58" s="20" t="s">
        <v>481</v>
      </c>
      <c r="K58" s="18" t="s">
        <v>481</v>
      </c>
      <c r="L58" s="20" t="s">
        <v>481</v>
      </c>
      <c r="M58" s="18" t="s">
        <v>481</v>
      </c>
      <c r="N58" s="20" t="s">
        <v>481</v>
      </c>
      <c r="O58" s="18" t="n">
        <v>292.87366718</v>
      </c>
      <c r="P58" s="20" t="n">
        <v>20.65434518</v>
      </c>
      <c r="Q58" s="18" t="n">
        <v>312.31420876</v>
      </c>
      <c r="R58" s="20" t="n">
        <v>11.47146772</v>
      </c>
    </row>
    <row r="59" spans="1:18">
      <c r="A59" s="15" t="s">
        <v>534</v>
      </c>
      <c r="B59" s="17" t="n">
        <v>4826</v>
      </c>
      <c r="C59" s="18">
        <f>(26.0/B59*100)</f>
        <v/>
      </c>
      <c r="D59" s="19" t="n">
        <v>4800</v>
      </c>
      <c r="E59" s="18" t="n">
        <v>363.85632199</v>
      </c>
      <c r="F59" s="20" t="n">
        <v>1.84778761</v>
      </c>
      <c r="G59" s="18" t="n">
        <v>368.96103991</v>
      </c>
      <c r="H59" s="20" t="n">
        <v>3.94046499</v>
      </c>
      <c r="I59" s="18" t="s">
        <v>481</v>
      </c>
      <c r="J59" s="20" t="s">
        <v>481</v>
      </c>
      <c r="K59" s="18" t="s">
        <v>481</v>
      </c>
      <c r="L59" s="20" t="s">
        <v>481</v>
      </c>
      <c r="M59" s="18" t="s">
        <v>481</v>
      </c>
      <c r="N59" s="20" t="s">
        <v>481</v>
      </c>
      <c r="O59" s="18" t="n">
        <v>315.02879505</v>
      </c>
      <c r="P59" s="20" t="n">
        <v>22.95989049</v>
      </c>
      <c r="Q59" s="18" t="n">
        <v>283.45297488</v>
      </c>
      <c r="R59" s="20" t="n">
        <v>6.96612844</v>
      </c>
    </row>
    <row r="60" spans="1:18">
      <c r="A60" s="15" t="s">
        <v>535</v>
      </c>
      <c r="B60" s="17" t="n">
        <v>4546</v>
      </c>
      <c r="C60" s="18">
        <f>(15.0/B60*100)</f>
        <v/>
      </c>
      <c r="D60" s="19" t="n">
        <v>4531</v>
      </c>
      <c r="E60" s="18" t="n">
        <v>405.40474626</v>
      </c>
      <c r="F60" s="20" t="n">
        <v>3.71466065</v>
      </c>
      <c r="G60" s="18" t="n">
        <v>372.1854732</v>
      </c>
      <c r="H60" s="20" t="n">
        <v>6.22397653</v>
      </c>
      <c r="I60" s="18" t="s">
        <v>481</v>
      </c>
      <c r="J60" s="20" t="s">
        <v>481</v>
      </c>
      <c r="K60" s="18" t="s">
        <v>481</v>
      </c>
      <c r="L60" s="20" t="s">
        <v>481</v>
      </c>
      <c r="M60" s="18" t="s">
        <v>481</v>
      </c>
      <c r="N60" s="20" t="s">
        <v>481</v>
      </c>
      <c r="O60" s="18" t="n">
        <v>305.20745238</v>
      </c>
      <c r="P60" s="20" t="n">
        <v>28.88191888</v>
      </c>
      <c r="Q60" s="18" t="n">
        <v>329.36613403</v>
      </c>
      <c r="R60" s="20" t="n">
        <v>11.00725282</v>
      </c>
    </row>
    <row r="61" spans="1:18">
      <c r="A61" s="15" t="s">
        <v>536</v>
      </c>
      <c r="B61" s="17" t="n">
        <v>6525</v>
      </c>
      <c r="C61" s="18">
        <f>(135.0/B61*100)</f>
        <v/>
      </c>
      <c r="D61" s="19" t="n">
        <v>6390</v>
      </c>
      <c r="E61" s="18" t="n">
        <v>484.55297196</v>
      </c>
      <c r="F61" s="20" t="n">
        <v>2.26433424</v>
      </c>
      <c r="G61" s="18" t="n">
        <v>440.4263571</v>
      </c>
      <c r="H61" s="20" t="n">
        <v>4.35971365</v>
      </c>
      <c r="I61" s="18" t="s">
        <v>481</v>
      </c>
      <c r="J61" s="20" t="s">
        <v>481</v>
      </c>
      <c r="K61" s="18" t="s">
        <v>481</v>
      </c>
      <c r="L61" s="20" t="s">
        <v>481</v>
      </c>
      <c r="M61" s="18" t="s">
        <v>481</v>
      </c>
      <c r="N61" s="20" t="s">
        <v>481</v>
      </c>
      <c r="O61" s="18" t="s">
        <v>481</v>
      </c>
      <c r="P61" s="20" t="s">
        <v>481</v>
      </c>
      <c r="Q61" s="18" t="n">
        <v>392.84992795</v>
      </c>
      <c r="R61" s="20" t="n">
        <v>11.32526305</v>
      </c>
    </row>
    <row r="62" spans="1:18">
      <c r="A62" s="15" t="s">
        <v>537</v>
      </c>
      <c r="B62" s="17" t="n">
        <v>4476</v>
      </c>
      <c r="C62" s="18">
        <f>(3.0/B62*100)</f>
        <v/>
      </c>
      <c r="D62" s="19" t="n">
        <v>4473</v>
      </c>
      <c r="E62" s="18" t="n">
        <v>551.51442974</v>
      </c>
      <c r="F62" s="20" t="n">
        <v>1.59405746</v>
      </c>
      <c r="G62" s="18" t="n">
        <v>527.14571187</v>
      </c>
      <c r="H62" s="20" t="n">
        <v>2.40381283</v>
      </c>
      <c r="I62" s="18" t="s">
        <v>481</v>
      </c>
      <c r="J62" s="20" t="s">
        <v>481</v>
      </c>
      <c r="K62" s="18" t="s">
        <v>481</v>
      </c>
      <c r="L62" s="20" t="s">
        <v>481</v>
      </c>
      <c r="M62" s="18" t="s">
        <v>481</v>
      </c>
      <c r="N62" s="20" t="s">
        <v>481</v>
      </c>
      <c r="O62" s="18" t="s">
        <v>481</v>
      </c>
      <c r="P62" s="20" t="s">
        <v>481</v>
      </c>
      <c r="Q62" s="18" t="n">
        <v>471.08647888</v>
      </c>
      <c r="R62" s="20" t="n">
        <v>25.03906366</v>
      </c>
    </row>
    <row r="63" spans="1:18">
      <c r="A63" s="15" t="s">
        <v>538</v>
      </c>
      <c r="B63" s="17" t="n">
        <v>5324</v>
      </c>
      <c r="C63" s="18">
        <f>(13.0/B63*100)</f>
        <v/>
      </c>
      <c r="D63" s="19" t="n">
        <v>5311</v>
      </c>
      <c r="E63" s="18" t="n">
        <v>380.35339197</v>
      </c>
      <c r="F63" s="20" t="n">
        <v>1.45170504</v>
      </c>
      <c r="G63" s="18" t="n">
        <v>348.80733941</v>
      </c>
      <c r="H63" s="20" t="n">
        <v>4.92149217</v>
      </c>
      <c r="I63" s="18" t="s">
        <v>481</v>
      </c>
      <c r="J63" s="20" t="s">
        <v>481</v>
      </c>
      <c r="K63" s="18" t="s">
        <v>481</v>
      </c>
      <c r="L63" s="20" t="s">
        <v>481</v>
      </c>
      <c r="M63" s="18" t="n">
        <v>292.933</v>
      </c>
      <c r="N63" s="20" t="n">
        <v>43.43609468</v>
      </c>
      <c r="O63" s="18" t="n">
        <v>327.18076625</v>
      </c>
      <c r="P63" s="20" t="n">
        <v>35.37396455</v>
      </c>
      <c r="Q63" s="18" t="n">
        <v>286.94144785</v>
      </c>
      <c r="R63" s="20" t="n">
        <v>6.15323295</v>
      </c>
    </row>
    <row r="64" spans="1:18">
      <c r="A64" s="15" t="s">
        <v>539</v>
      </c>
      <c r="B64" s="17" t="n">
        <v>3634</v>
      </c>
      <c r="C64" s="18">
        <f>(3.0/B64*100)</f>
        <v/>
      </c>
      <c r="D64" s="19" t="n">
        <v>3631</v>
      </c>
      <c r="E64" s="18" t="n">
        <v>489.06848699</v>
      </c>
      <c r="F64" s="20" t="n">
        <v>1.90907882</v>
      </c>
      <c r="G64" s="18" t="n">
        <v>395.63308274</v>
      </c>
      <c r="H64" s="20" t="n">
        <v>7.06210095</v>
      </c>
      <c r="I64" s="18" t="s">
        <v>481</v>
      </c>
      <c r="J64" s="20" t="s">
        <v>481</v>
      </c>
      <c r="K64" s="18" t="s">
        <v>481</v>
      </c>
      <c r="L64" s="20" t="s">
        <v>481</v>
      </c>
      <c r="M64" s="18" t="s">
        <v>481</v>
      </c>
      <c r="N64" s="20" t="s">
        <v>481</v>
      </c>
      <c r="O64" s="18" t="n">
        <v>414.69598663</v>
      </c>
      <c r="P64" s="20" t="n">
        <v>32.98982592</v>
      </c>
      <c r="Q64" s="18" t="n">
        <v>365.02702653</v>
      </c>
      <c r="R64" s="20" t="n">
        <v>20.28883348</v>
      </c>
    </row>
    <row r="65" spans="1:18">
      <c r="A65" s="15" t="s">
        <v>540</v>
      </c>
      <c r="B65" s="17" t="n">
        <v>5325</v>
      </c>
      <c r="C65" s="18">
        <f>(14.0/B65*100)</f>
        <v/>
      </c>
      <c r="D65" s="19" t="n">
        <v>5311</v>
      </c>
      <c r="E65" s="18" t="n">
        <v>428.82061874</v>
      </c>
      <c r="F65" s="20" t="n">
        <v>2.42546921</v>
      </c>
      <c r="G65" s="18" t="n">
        <v>374.72343725</v>
      </c>
      <c r="H65" s="20" t="n">
        <v>5.07435863</v>
      </c>
      <c r="I65" s="18" t="s">
        <v>481</v>
      </c>
      <c r="J65" s="20" t="s">
        <v>481</v>
      </c>
      <c r="K65" s="18" t="s">
        <v>481</v>
      </c>
      <c r="L65" s="20" t="s">
        <v>481</v>
      </c>
      <c r="M65" s="18" t="n">
        <v>285.06758318</v>
      </c>
      <c r="N65" s="20" t="n">
        <v>47.20797413</v>
      </c>
      <c r="O65" s="18" t="s">
        <v>481</v>
      </c>
      <c r="P65" s="20" t="s">
        <v>481</v>
      </c>
      <c r="Q65" s="18" t="n">
        <v>336.64010191</v>
      </c>
      <c r="R65" s="20" t="n">
        <v>8.07619167</v>
      </c>
    </row>
    <row r="66" spans="1:18">
      <c r="A66" s="15" t="s">
        <v>541</v>
      </c>
      <c r="B66" s="17" t="n">
        <v>5665</v>
      </c>
      <c r="C66" s="18">
        <f>(74.0/B66*100)</f>
        <v/>
      </c>
      <c r="D66" s="19" t="n">
        <v>5591</v>
      </c>
      <c r="E66" s="18" t="n">
        <v>435.17654036</v>
      </c>
      <c r="F66" s="20" t="n">
        <v>1.78958239</v>
      </c>
      <c r="G66" s="18" t="n">
        <v>397.32823563</v>
      </c>
      <c r="H66" s="20" t="n">
        <v>2.7630131</v>
      </c>
      <c r="I66" s="18" t="s">
        <v>481</v>
      </c>
      <c r="J66" s="20" t="s">
        <v>481</v>
      </c>
      <c r="K66" s="18" t="s">
        <v>481</v>
      </c>
      <c r="L66" s="20" t="s">
        <v>481</v>
      </c>
      <c r="M66" s="18" t="s">
        <v>481</v>
      </c>
      <c r="N66" s="20" t="s">
        <v>481</v>
      </c>
      <c r="O66" s="18" t="s">
        <v>481</v>
      </c>
      <c r="P66" s="20" t="s">
        <v>481</v>
      </c>
      <c r="Q66" s="18" t="n">
        <v>355.26490141</v>
      </c>
      <c r="R66" s="20" t="n">
        <v>4.88700357</v>
      </c>
    </row>
    <row r="67" spans="1:18">
      <c r="A67" s="15" t="s">
        <v>542</v>
      </c>
      <c r="B67" s="17" t="n">
        <v>6971</v>
      </c>
      <c r="C67" s="18">
        <f>(21.0/B67*100)</f>
        <v/>
      </c>
      <c r="D67" s="19" t="n">
        <v>6950</v>
      </c>
      <c r="E67" s="18" t="n">
        <v>391.88171978</v>
      </c>
      <c r="F67" s="20" t="n">
        <v>2.89046582</v>
      </c>
      <c r="G67" s="18" t="n">
        <v>376.79871353</v>
      </c>
      <c r="H67" s="20" t="n">
        <v>3.10972563</v>
      </c>
      <c r="I67" s="18" t="s">
        <v>481</v>
      </c>
      <c r="J67" s="20" t="s">
        <v>481</v>
      </c>
      <c r="K67" s="18" t="s">
        <v>481</v>
      </c>
      <c r="L67" s="20" t="s">
        <v>481</v>
      </c>
      <c r="M67" s="18" t="s">
        <v>481</v>
      </c>
      <c r="N67" s="20" t="s">
        <v>481</v>
      </c>
      <c r="O67" s="18" t="s">
        <v>481</v>
      </c>
      <c r="P67" s="20" t="s">
        <v>481</v>
      </c>
      <c r="Q67" s="18" t="n">
        <v>296.77659888</v>
      </c>
      <c r="R67" s="20" t="n">
        <v>10.79771937</v>
      </c>
    </row>
    <row r="68" spans="1:18">
      <c r="A68" s="15" t="s">
        <v>543</v>
      </c>
      <c r="B68" s="17" t="n">
        <v>12083</v>
      </c>
      <c r="C68" s="18">
        <f>(27.0/B68*100)</f>
        <v/>
      </c>
      <c r="D68" s="19" t="n">
        <v>12056</v>
      </c>
      <c r="E68" s="18" t="n">
        <v>418.07856912</v>
      </c>
      <c r="F68" s="20" t="n">
        <v>1.42328572</v>
      </c>
      <c r="G68" s="18" t="n">
        <v>365.49691183</v>
      </c>
      <c r="H68" s="20" t="n">
        <v>2.760846</v>
      </c>
      <c r="I68" s="18" t="s">
        <v>481</v>
      </c>
      <c r="J68" s="20" t="s">
        <v>481</v>
      </c>
      <c r="K68" s="18" t="s">
        <v>481</v>
      </c>
      <c r="L68" s="20" t="s">
        <v>481</v>
      </c>
      <c r="M68" s="18" t="s">
        <v>481</v>
      </c>
      <c r="N68" s="20" t="s">
        <v>481</v>
      </c>
      <c r="O68" s="18" t="s">
        <v>481</v>
      </c>
      <c r="P68" s="20" t="s">
        <v>481</v>
      </c>
      <c r="Q68" s="18" t="n">
        <v>320.54695588</v>
      </c>
      <c r="R68" s="20" t="n">
        <v>5.6066056</v>
      </c>
    </row>
    <row r="69" spans="1:18">
      <c r="A69" s="15" t="s">
        <v>544</v>
      </c>
      <c r="B69" s="17" t="n">
        <v>4876</v>
      </c>
      <c r="C69" s="18">
        <f>(0.0/B69*100)</f>
        <v/>
      </c>
      <c r="D69" s="19" t="n">
        <v>4876</v>
      </c>
      <c r="E69" s="18" t="n">
        <v>450.33042984</v>
      </c>
      <c r="F69" s="20" t="n">
        <v>3.87050444</v>
      </c>
      <c r="G69" s="18" t="n">
        <v>413.59181824</v>
      </c>
      <c r="H69" s="20" t="n">
        <v>5.58996096</v>
      </c>
      <c r="I69" s="18" t="s">
        <v>481</v>
      </c>
      <c r="J69" s="20" t="s">
        <v>481</v>
      </c>
      <c r="K69" s="18" t="s">
        <v>481</v>
      </c>
      <c r="L69" s="20" t="s">
        <v>481</v>
      </c>
      <c r="M69" s="18" t="s">
        <v>481</v>
      </c>
      <c r="N69" s="20" t="s">
        <v>481</v>
      </c>
      <c r="O69" s="18" t="s">
        <v>481</v>
      </c>
      <c r="P69" s="20" t="s">
        <v>481</v>
      </c>
      <c r="Q69" s="18" t="n">
        <v>355.95364142</v>
      </c>
      <c r="R69" s="20" t="n">
        <v>16.2402848</v>
      </c>
    </row>
    <row r="70" spans="1:18">
      <c r="A70" s="15" t="s">
        <v>545</v>
      </c>
      <c r="B70" s="17" t="n">
        <v>6036</v>
      </c>
      <c r="C70" s="18">
        <f>(223.0/B70*100)</f>
        <v/>
      </c>
      <c r="D70" s="19" t="n">
        <v>5813</v>
      </c>
      <c r="E70" s="18" t="n">
        <v>499.4767597</v>
      </c>
      <c r="F70" s="20" t="n">
        <v>3.05389228</v>
      </c>
      <c r="G70" s="18" t="n">
        <v>466.62284488</v>
      </c>
      <c r="H70" s="20" t="n">
        <v>6.71681061</v>
      </c>
      <c r="I70" s="18" t="s">
        <v>481</v>
      </c>
      <c r="J70" s="20" t="s">
        <v>481</v>
      </c>
      <c r="K70" s="18" t="s">
        <v>481</v>
      </c>
      <c r="L70" s="20" t="s">
        <v>481</v>
      </c>
      <c r="M70" s="18" t="s">
        <v>481</v>
      </c>
      <c r="N70" s="20" t="s">
        <v>481</v>
      </c>
      <c r="O70" s="18" t="s">
        <v>481</v>
      </c>
      <c r="P70" s="20" t="s">
        <v>481</v>
      </c>
      <c r="Q70" s="18" t="n">
        <v>410.93077119</v>
      </c>
      <c r="R70" s="20" t="n">
        <v>10.2291869</v>
      </c>
    </row>
    <row r="71" spans="1:18">
      <c r="A71" s="15" t="s">
        <v>546</v>
      </c>
      <c r="B71" s="17" t="n">
        <v>6115</v>
      </c>
      <c r="C71" s="18">
        <f>(17.0/B71*100)</f>
        <v/>
      </c>
      <c r="D71" s="19" t="n">
        <v>6098</v>
      </c>
      <c r="E71" s="18" t="n">
        <v>568.65001248</v>
      </c>
      <c r="F71" s="20" t="n">
        <v>1.56918218</v>
      </c>
      <c r="G71" s="18" t="n">
        <v>507.46587161</v>
      </c>
      <c r="H71" s="20" t="n">
        <v>4.95043532</v>
      </c>
      <c r="I71" s="18" t="s">
        <v>481</v>
      </c>
      <c r="J71" s="20" t="s">
        <v>481</v>
      </c>
      <c r="K71" s="18" t="s">
        <v>481</v>
      </c>
      <c r="L71" s="20" t="s">
        <v>481</v>
      </c>
      <c r="M71" s="18" t="s">
        <v>481</v>
      </c>
      <c r="N71" s="20" t="s">
        <v>481</v>
      </c>
      <c r="O71" s="18" t="s">
        <v>481</v>
      </c>
      <c r="P71" s="20" t="s">
        <v>481</v>
      </c>
      <c r="Q71" s="18" t="n">
        <v>484.9045177</v>
      </c>
      <c r="R71" s="20" t="n">
        <v>21.92386847</v>
      </c>
    </row>
    <row r="72" spans="1:18">
      <c r="A72" s="15" t="s">
        <v>547</v>
      </c>
      <c r="B72" s="17" t="n">
        <v>7708</v>
      </c>
      <c r="C72" s="18">
        <f>(5.0/B72*100)</f>
        <v/>
      </c>
      <c r="D72" s="19" t="n">
        <v>7703</v>
      </c>
      <c r="E72" s="18" t="n">
        <v>556.65592319</v>
      </c>
      <c r="F72" s="20" t="n">
        <v>3.09850011</v>
      </c>
      <c r="G72" s="18" t="n">
        <v>503.11637087</v>
      </c>
      <c r="H72" s="20" t="n">
        <v>4.08308716</v>
      </c>
      <c r="I72" s="18" t="s">
        <v>481</v>
      </c>
      <c r="J72" s="20" t="s">
        <v>481</v>
      </c>
      <c r="K72" s="18" t="s">
        <v>481</v>
      </c>
      <c r="L72" s="20" t="s">
        <v>481</v>
      </c>
      <c r="M72" s="18" t="s">
        <v>481</v>
      </c>
      <c r="N72" s="20" t="s">
        <v>481</v>
      </c>
      <c r="O72" s="18" t="s">
        <v>481</v>
      </c>
      <c r="P72" s="20" t="s">
        <v>481</v>
      </c>
      <c r="Q72" s="18" t="n">
        <v>359.99961074</v>
      </c>
      <c r="R72" s="20" t="n">
        <v>26.33460113</v>
      </c>
    </row>
    <row r="73" spans="1:18">
      <c r="A73" s="15" t="s">
        <v>548</v>
      </c>
      <c r="B73" s="17" t="n">
        <v>8249</v>
      </c>
      <c r="C73" s="18">
        <f>(143.0/B73*100)</f>
        <v/>
      </c>
      <c r="D73" s="19" t="n">
        <v>8106</v>
      </c>
      <c r="E73" s="18" t="n">
        <v>419.1677672</v>
      </c>
      <c r="F73" s="20" t="n">
        <v>3.31552783</v>
      </c>
      <c r="G73" s="18" t="n">
        <v>396.67149912</v>
      </c>
      <c r="H73" s="20" t="n">
        <v>4.38172593</v>
      </c>
      <c r="I73" s="18" t="s">
        <v>481</v>
      </c>
      <c r="J73" s="20" t="s">
        <v>481</v>
      </c>
      <c r="K73" s="18" t="s">
        <v>481</v>
      </c>
      <c r="L73" s="20" t="s">
        <v>481</v>
      </c>
      <c r="M73" s="18" t="s">
        <v>481</v>
      </c>
      <c r="N73" s="20" t="s">
        <v>481</v>
      </c>
      <c r="O73" s="18" t="s">
        <v>481</v>
      </c>
      <c r="P73" s="20" t="s">
        <v>481</v>
      </c>
      <c r="Q73" s="18" t="n">
        <v>377.88161955</v>
      </c>
      <c r="R73" s="20" t="n">
        <v>13.5314833</v>
      </c>
    </row>
    <row r="74" spans="1:18">
      <c r="A74" s="15" t="s">
        <v>549</v>
      </c>
      <c r="B74" s="17" t="n">
        <v>4692</v>
      </c>
      <c r="C74" s="18">
        <f>(82.0/B74*100)</f>
        <v/>
      </c>
      <c r="D74" s="19" t="n">
        <v>4610</v>
      </c>
      <c r="E74" s="18" t="n">
        <v>423.10691704</v>
      </c>
      <c r="F74" s="20" t="n">
        <v>1.40995751</v>
      </c>
      <c r="G74" s="18" t="n">
        <v>369.3235074</v>
      </c>
      <c r="H74" s="20" t="n">
        <v>7.42645619</v>
      </c>
      <c r="I74" s="18" t="s">
        <v>481</v>
      </c>
      <c r="J74" s="20" t="s">
        <v>481</v>
      </c>
      <c r="K74" s="18" t="s">
        <v>481</v>
      </c>
      <c r="L74" s="20" t="s">
        <v>481</v>
      </c>
      <c r="M74" s="18" t="s">
        <v>481</v>
      </c>
      <c r="N74" s="20" t="s">
        <v>481</v>
      </c>
      <c r="O74" s="18" t="n">
        <v>296.44646231</v>
      </c>
      <c r="P74" s="20" t="n">
        <v>36.76707537</v>
      </c>
      <c r="Q74" s="18" t="n">
        <v>329.92964259</v>
      </c>
      <c r="R74" s="20" t="n">
        <v>11.43701597</v>
      </c>
    </row>
    <row r="75" spans="1:18">
      <c r="A75" s="15" t="s">
        <v>550</v>
      </c>
      <c r="B75" s="17" t="n">
        <v>5375</v>
      </c>
      <c r="C75" s="18">
        <f>(196.0/B75*100)</f>
        <v/>
      </c>
      <c r="D75" s="19" t="n">
        <v>5179</v>
      </c>
      <c r="E75" s="18" t="n">
        <v>376.90862096</v>
      </c>
      <c r="F75" s="20" t="n">
        <v>3.27852908</v>
      </c>
      <c r="G75" s="18" t="n">
        <v>343.04318616</v>
      </c>
      <c r="H75" s="20" t="n">
        <v>3.47179203</v>
      </c>
      <c r="I75" s="18" t="s">
        <v>481</v>
      </c>
      <c r="J75" s="20" t="s">
        <v>481</v>
      </c>
      <c r="K75" s="18" t="s">
        <v>481</v>
      </c>
      <c r="L75" s="20" t="s">
        <v>481</v>
      </c>
      <c r="M75" s="18" t="s">
        <v>481</v>
      </c>
      <c r="N75" s="20" t="s">
        <v>481</v>
      </c>
      <c r="O75" s="18" t="s">
        <v>481</v>
      </c>
      <c r="P75" s="20" t="s">
        <v>481</v>
      </c>
      <c r="Q75" s="18" t="n">
        <v>329.44301817</v>
      </c>
      <c r="R75" s="20" t="n">
        <v>9.03630955</v>
      </c>
    </row>
    <row r="76" spans="1:18">
      <c r="A76" s="15" t="s">
        <v>551</v>
      </c>
      <c r="B76" s="17" t="n">
        <v>14167</v>
      </c>
      <c r="C76" s="18">
        <f>(227.0/B76*100)</f>
        <v/>
      </c>
      <c r="D76" s="19" t="n">
        <v>13940</v>
      </c>
      <c r="E76" s="18" t="n">
        <v>437.98099826</v>
      </c>
      <c r="F76" s="20" t="n">
        <v>2.54078322</v>
      </c>
      <c r="G76" s="18" t="n">
        <v>399.44834552</v>
      </c>
      <c r="H76" s="20" t="n">
        <v>3.21463778</v>
      </c>
      <c r="I76" s="18" t="s">
        <v>481</v>
      </c>
      <c r="J76" s="20" t="s">
        <v>481</v>
      </c>
      <c r="K76" s="18" t="s">
        <v>481</v>
      </c>
      <c r="L76" s="20" t="s">
        <v>481</v>
      </c>
      <c r="M76" s="18" t="s">
        <v>481</v>
      </c>
      <c r="N76" s="20" t="s">
        <v>481</v>
      </c>
      <c r="O76" s="18" t="s">
        <v>481</v>
      </c>
      <c r="P76" s="20" t="s">
        <v>481</v>
      </c>
      <c r="Q76" s="18" t="n">
        <v>348.54237889</v>
      </c>
      <c r="R76" s="20" t="n">
        <v>8.87275298</v>
      </c>
    </row>
    <row r="77" spans="1:18">
      <c r="A77" s="15" t="s">
        <v>552</v>
      </c>
      <c r="B77" s="17" t="n">
        <v>6062</v>
      </c>
      <c r="C77" s="18">
        <f>(82.0/B77*100)</f>
        <v/>
      </c>
      <c r="D77" s="19" t="n">
        <v>5980</v>
      </c>
      <c r="E77" s="18" t="n">
        <v>427.42347187</v>
      </c>
      <c r="F77" s="20" t="n">
        <v>2.69337438</v>
      </c>
      <c r="G77" s="18" t="n">
        <v>409.53879196</v>
      </c>
      <c r="H77" s="20" t="n">
        <v>4.0902551</v>
      </c>
      <c r="I77" s="18" t="s">
        <v>481</v>
      </c>
      <c r="J77" s="20" t="s">
        <v>481</v>
      </c>
      <c r="K77" s="18" t="s">
        <v>481</v>
      </c>
      <c r="L77" s="20" t="s">
        <v>481</v>
      </c>
      <c r="M77" s="18" t="s">
        <v>481</v>
      </c>
      <c r="N77" s="20" t="s">
        <v>481</v>
      </c>
      <c r="O77" s="18" t="s">
        <v>481</v>
      </c>
      <c r="P77" s="20" t="s">
        <v>481</v>
      </c>
      <c r="Q77" s="18" t="n">
        <v>338.90640701</v>
      </c>
      <c r="R77" s="20" t="n">
        <v>5.28787575</v>
      </c>
    </row>
    <row r="78" spans="1:18">
      <c r="A78" s="15" t="s">
        <v>553</v>
      </c>
      <c r="B78" s="17" t="n">
        <v>5826</v>
      </c>
      <c r="C78" s="18">
        <f>(0.0/B78*100)</f>
        <v/>
      </c>
      <c r="D78" s="19" t="n">
        <v>5826</v>
      </c>
      <c r="E78" s="18" t="n">
        <v>497.84041468</v>
      </c>
      <c r="F78" s="20" t="n">
        <v>4.55140661</v>
      </c>
      <c r="G78" s="18" t="n">
        <v>483.12426853</v>
      </c>
      <c r="H78" s="20" t="n">
        <v>6.47512981</v>
      </c>
      <c r="I78" s="18" t="s">
        <v>481</v>
      </c>
      <c r="J78" s="20" t="s">
        <v>481</v>
      </c>
      <c r="K78" s="18" t="s">
        <v>481</v>
      </c>
      <c r="L78" s="20" t="s">
        <v>481</v>
      </c>
      <c r="M78" s="18" t="s">
        <v>481</v>
      </c>
      <c r="N78" s="20" t="s">
        <v>481</v>
      </c>
      <c r="O78" s="18" t="s">
        <v>481</v>
      </c>
      <c r="P78" s="20" t="s">
        <v>481</v>
      </c>
      <c r="Q78" s="18" t="n">
        <v>446.94673012</v>
      </c>
      <c r="R78" s="20" t="n">
        <v>35.95430193</v>
      </c>
    </row>
    <row customHeight="1" ht="25" r="79" spans="1:18">
      <c r="A79" s="15" t="s">
        <v>554</v>
      </c>
      <c r="B79" s="17" t="n">
        <v>1657</v>
      </c>
      <c r="C79" s="18">
        <f>(41.0/B79*100)</f>
        <v/>
      </c>
      <c r="D79" s="19" t="n">
        <v>1616</v>
      </c>
      <c r="E79" s="18" t="n">
        <v>463.58573888</v>
      </c>
      <c r="F79" s="20" t="n">
        <v>7.14124747</v>
      </c>
      <c r="G79" s="18" t="n">
        <v>440.78686937</v>
      </c>
      <c r="H79" s="20" t="n">
        <v>8.76783009</v>
      </c>
      <c r="I79" s="18" t="s">
        <v>481</v>
      </c>
      <c r="J79" s="20" t="s">
        <v>481</v>
      </c>
      <c r="K79" s="18" t="s">
        <v>481</v>
      </c>
      <c r="L79" s="20" t="s">
        <v>481</v>
      </c>
      <c r="M79" s="18" t="s">
        <v>481</v>
      </c>
      <c r="N79" s="20" t="s">
        <v>481</v>
      </c>
      <c r="O79" s="18" t="s">
        <v>481</v>
      </c>
      <c r="P79" s="20" t="s">
        <v>481</v>
      </c>
      <c r="Q79" s="18" t="n">
        <v>334.24011628</v>
      </c>
      <c r="R79" s="20" t="n">
        <v>24.76344874</v>
      </c>
    </row>
    <row r="80" spans="1:18">
      <c r="A80" s="15" t="s">
        <v>555</v>
      </c>
      <c r="B80" s="17" t="n">
        <v>7841</v>
      </c>
      <c r="C80" s="18">
        <f>(0.0/B80*100)</f>
        <v/>
      </c>
      <c r="D80" s="19" t="n">
        <v>7841</v>
      </c>
      <c r="E80" s="18" t="n">
        <v>463.29042369</v>
      </c>
      <c r="F80" s="20" t="n">
        <v>4.27783595</v>
      </c>
      <c r="G80" s="18" t="n">
        <v>436.63404417</v>
      </c>
      <c r="H80" s="20" t="n">
        <v>6.23708905</v>
      </c>
      <c r="I80" s="18" t="s">
        <v>481</v>
      </c>
      <c r="J80" s="20" t="s">
        <v>481</v>
      </c>
      <c r="K80" s="18" t="s">
        <v>481</v>
      </c>
      <c r="L80" s="20" t="s">
        <v>481</v>
      </c>
      <c r="M80" s="18" t="s">
        <v>481</v>
      </c>
      <c r="N80" s="20" t="s">
        <v>481</v>
      </c>
      <c r="O80" s="18" t="s">
        <v>481</v>
      </c>
      <c r="P80" s="20" t="s">
        <v>481</v>
      </c>
      <c r="Q80" s="18" t="n">
        <v>418.52961977</v>
      </c>
      <c r="R80" s="20" t="n">
        <v>40.62028961</v>
      </c>
    </row>
    <row r="81" spans="1:18">
      <c r="A81" s="23" t="s">
        <v>556</v>
      </c>
      <c r="B81" s="17" t="n">
        <v>8861</v>
      </c>
      <c r="C81" s="18">
        <f>(76.0/B81*100)</f>
        <v/>
      </c>
      <c r="D81" s="19" t="n">
        <v>8785</v>
      </c>
      <c r="E81" s="18" t="n">
        <v>449.08531859</v>
      </c>
      <c r="F81" s="20" t="n">
        <v>3.28646442</v>
      </c>
      <c r="G81" s="18" t="n">
        <v>404.11181287</v>
      </c>
      <c r="H81" s="20" t="n">
        <v>6.17543862</v>
      </c>
      <c r="I81" s="18" t="s">
        <v>481</v>
      </c>
      <c r="J81" s="20" t="s">
        <v>481</v>
      </c>
      <c r="K81" s="18" t="s">
        <v>481</v>
      </c>
      <c r="L81" s="20" t="s">
        <v>481</v>
      </c>
      <c r="M81" s="18" t="s">
        <v>481</v>
      </c>
      <c r="N81" s="20" t="s">
        <v>481</v>
      </c>
      <c r="O81" s="18" t="s">
        <v>481</v>
      </c>
      <c r="P81" s="20" t="s">
        <v>481</v>
      </c>
      <c r="Q81" s="18" t="n">
        <v>338.64808563</v>
      </c>
      <c r="R81" s="20" t="n">
        <v>18.58127985</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618</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510.20555422</v>
      </c>
      <c r="F7" s="20" t="n">
        <v>2.23345142</v>
      </c>
      <c r="G7" s="18" t="n">
        <v>483.74966567</v>
      </c>
      <c r="H7" s="20" t="n">
        <v>1.84681439</v>
      </c>
      <c r="I7" s="18" t="s">
        <v>481</v>
      </c>
      <c r="J7" s="20" t="s">
        <v>481</v>
      </c>
      <c r="K7" s="18" t="s">
        <v>481</v>
      </c>
      <c r="L7" s="20" t="s">
        <v>481</v>
      </c>
      <c r="M7" s="18" t="s">
        <v>481</v>
      </c>
      <c r="N7" s="20" t="s">
        <v>481</v>
      </c>
      <c r="O7" s="18" t="s">
        <v>481</v>
      </c>
      <c r="P7" s="20" t="s">
        <v>481</v>
      </c>
      <c r="Q7" s="18" t="n">
        <v>431.16465067</v>
      </c>
      <c r="R7" s="20" t="n">
        <v>6.24787832</v>
      </c>
    </row>
    <row r="8" spans="1:18">
      <c r="A8" s="15" t="s">
        <v>483</v>
      </c>
      <c r="B8" s="17" t="n">
        <v>7007</v>
      </c>
      <c r="C8" s="18">
        <f>(20.0/B8*100)</f>
        <v/>
      </c>
      <c r="D8" s="19" t="n">
        <v>6987</v>
      </c>
      <c r="E8" s="18" t="n">
        <v>512.03841956</v>
      </c>
      <c r="F8" s="20" t="n">
        <v>3.06383543</v>
      </c>
      <c r="G8" s="18" t="n">
        <v>464.4370053</v>
      </c>
      <c r="H8" s="20" t="n">
        <v>3.90563569</v>
      </c>
      <c r="I8" s="18" t="s">
        <v>481</v>
      </c>
      <c r="J8" s="20" t="s">
        <v>481</v>
      </c>
      <c r="K8" s="18" t="s">
        <v>481</v>
      </c>
      <c r="L8" s="20" t="s">
        <v>481</v>
      </c>
      <c r="M8" s="18" t="s">
        <v>481</v>
      </c>
      <c r="N8" s="20" t="s">
        <v>481</v>
      </c>
      <c r="O8" s="18" t="s">
        <v>481</v>
      </c>
      <c r="P8" s="20" t="s">
        <v>481</v>
      </c>
      <c r="Q8" s="18" t="n">
        <v>420.79935273</v>
      </c>
      <c r="R8" s="20" t="n">
        <v>11.5887999</v>
      </c>
    </row>
    <row r="9" spans="1:18">
      <c r="A9" s="15" t="s">
        <v>484</v>
      </c>
      <c r="B9" s="17" t="n">
        <v>9651</v>
      </c>
      <c r="C9" s="18">
        <f>(77.0/B9*100)</f>
        <v/>
      </c>
      <c r="D9" s="19" t="n">
        <v>9574</v>
      </c>
      <c r="E9" s="18" t="n">
        <v>522.70607324</v>
      </c>
      <c r="F9" s="20" t="n">
        <v>2.32087581</v>
      </c>
      <c r="G9" s="18" t="n">
        <v>489.16964055</v>
      </c>
      <c r="H9" s="20" t="n">
        <v>3.07104966</v>
      </c>
      <c r="I9" s="18" t="s">
        <v>481</v>
      </c>
      <c r="J9" s="20" t="s">
        <v>481</v>
      </c>
      <c r="K9" s="18" t="s">
        <v>481</v>
      </c>
      <c r="L9" s="20" t="s">
        <v>481</v>
      </c>
      <c r="M9" s="18" t="s">
        <v>481</v>
      </c>
      <c r="N9" s="20" t="s">
        <v>481</v>
      </c>
      <c r="O9" s="18" t="s">
        <v>481</v>
      </c>
      <c r="P9" s="20" t="s">
        <v>481</v>
      </c>
      <c r="Q9" s="18" t="n">
        <v>429.13888674</v>
      </c>
      <c r="R9" s="20" t="n">
        <v>6.55672304</v>
      </c>
    </row>
    <row r="10" spans="1:18">
      <c r="A10" s="15" t="s">
        <v>485</v>
      </c>
      <c r="B10" s="17" t="n">
        <v>20058</v>
      </c>
      <c r="C10" s="18">
        <f>(521.0/B10*100)</f>
        <v/>
      </c>
      <c r="D10" s="19" t="n">
        <v>19537</v>
      </c>
      <c r="E10" s="18" t="n">
        <v>527.58791067</v>
      </c>
      <c r="F10" s="20" t="n">
        <v>2.66019273</v>
      </c>
      <c r="G10" s="18" t="n">
        <v>503.81399687</v>
      </c>
      <c r="H10" s="20" t="n">
        <v>2.40615909</v>
      </c>
      <c r="I10" s="18" t="s">
        <v>481</v>
      </c>
      <c r="J10" s="20" t="s">
        <v>481</v>
      </c>
      <c r="K10" s="18" t="s">
        <v>481</v>
      </c>
      <c r="L10" s="20" t="s">
        <v>481</v>
      </c>
      <c r="M10" s="18" t="s">
        <v>481</v>
      </c>
      <c r="N10" s="20" t="s">
        <v>481</v>
      </c>
      <c r="O10" s="18" t="s">
        <v>481</v>
      </c>
      <c r="P10" s="20" t="s">
        <v>481</v>
      </c>
      <c r="Q10" s="18" t="n">
        <v>457.65282153</v>
      </c>
      <c r="R10" s="20" t="n">
        <v>8.891030949999999</v>
      </c>
    </row>
    <row r="11" spans="1:18">
      <c r="A11" s="15" t="s">
        <v>486</v>
      </c>
      <c r="B11" s="17" t="n">
        <v>7053</v>
      </c>
      <c r="C11" s="18">
        <f>(45.0/B11*100)</f>
        <v/>
      </c>
      <c r="D11" s="19" t="n">
        <v>7008</v>
      </c>
      <c r="E11" s="18" t="n">
        <v>433.86152804</v>
      </c>
      <c r="F11" s="20" t="n">
        <v>3.14842162</v>
      </c>
      <c r="G11" s="18" t="n">
        <v>411.18045339</v>
      </c>
      <c r="H11" s="20" t="n">
        <v>2.57449497</v>
      </c>
      <c r="I11" s="18" t="s">
        <v>481</v>
      </c>
      <c r="J11" s="20" t="s">
        <v>481</v>
      </c>
      <c r="K11" s="18" t="s">
        <v>481</v>
      </c>
      <c r="L11" s="20" t="s">
        <v>481</v>
      </c>
      <c r="M11" s="18" t="s">
        <v>481</v>
      </c>
      <c r="N11" s="20" t="s">
        <v>481</v>
      </c>
      <c r="O11" s="18" t="s">
        <v>481</v>
      </c>
      <c r="P11" s="20" t="s">
        <v>481</v>
      </c>
      <c r="Q11" s="18" t="n">
        <v>360.61469497</v>
      </c>
      <c r="R11" s="20" t="n">
        <v>12.9503185</v>
      </c>
    </row>
    <row r="12" spans="1:18">
      <c r="A12" s="15" t="s">
        <v>487</v>
      </c>
      <c r="B12" s="17" t="n">
        <v>6894</v>
      </c>
      <c r="C12" s="18">
        <f>(56.0/B12*100)</f>
        <v/>
      </c>
      <c r="D12" s="19" t="n">
        <v>6838</v>
      </c>
      <c r="E12" s="18" t="n">
        <v>503.43559763</v>
      </c>
      <c r="F12" s="20" t="n">
        <v>2.15266617</v>
      </c>
      <c r="G12" s="18" t="n">
        <v>454.21317546</v>
      </c>
      <c r="H12" s="20" t="n">
        <v>4.95199764</v>
      </c>
      <c r="I12" s="18" t="s">
        <v>481</v>
      </c>
      <c r="J12" s="20" t="s">
        <v>481</v>
      </c>
      <c r="K12" s="18" t="s">
        <v>481</v>
      </c>
      <c r="L12" s="20" t="s">
        <v>481</v>
      </c>
      <c r="M12" s="18" t="s">
        <v>481</v>
      </c>
      <c r="N12" s="20" t="s">
        <v>481</v>
      </c>
      <c r="O12" s="18" t="s">
        <v>481</v>
      </c>
      <c r="P12" s="20" t="s">
        <v>481</v>
      </c>
      <c r="Q12" s="18" t="n">
        <v>377.77800522</v>
      </c>
      <c r="R12" s="20" t="n">
        <v>7.31795997</v>
      </c>
    </row>
    <row r="13" spans="1:18">
      <c r="A13" s="15" t="s">
        <v>488</v>
      </c>
      <c r="B13" s="17" t="n">
        <v>7161</v>
      </c>
      <c r="C13" s="18">
        <f>(98.0/B13*100)</f>
        <v/>
      </c>
      <c r="D13" s="19" t="n">
        <v>7063</v>
      </c>
      <c r="E13" s="18" t="n">
        <v>522.27799498</v>
      </c>
      <c r="F13" s="20" t="n">
        <v>2.30310414</v>
      </c>
      <c r="G13" s="18" t="n">
        <v>489.47106857</v>
      </c>
      <c r="H13" s="20" t="n">
        <v>3.24983426</v>
      </c>
      <c r="I13" s="18" t="s">
        <v>481</v>
      </c>
      <c r="J13" s="20" t="s">
        <v>481</v>
      </c>
      <c r="K13" s="18" t="s">
        <v>481</v>
      </c>
      <c r="L13" s="20" t="s">
        <v>481</v>
      </c>
      <c r="M13" s="18" t="s">
        <v>481</v>
      </c>
      <c r="N13" s="20" t="s">
        <v>481</v>
      </c>
      <c r="O13" s="18" t="s">
        <v>481</v>
      </c>
      <c r="P13" s="20" t="s">
        <v>481</v>
      </c>
      <c r="Q13" s="18" t="n">
        <v>426.15484724</v>
      </c>
      <c r="R13" s="20" t="n">
        <v>12.29312277</v>
      </c>
    </row>
    <row r="14" spans="1:18">
      <c r="A14" s="15" t="s">
        <v>489</v>
      </c>
      <c r="B14" s="17" t="n">
        <v>5587</v>
      </c>
      <c r="C14" s="18">
        <f>(74.0/B14*100)</f>
        <v/>
      </c>
      <c r="D14" s="19" t="n">
        <v>5513</v>
      </c>
      <c r="E14" s="18" t="n">
        <v>530.45873037</v>
      </c>
      <c r="F14" s="20" t="n">
        <v>2.36905389</v>
      </c>
      <c r="G14" s="18" t="n">
        <v>493.49575024</v>
      </c>
      <c r="H14" s="20" t="n">
        <v>2.69035235</v>
      </c>
      <c r="I14" s="18" t="s">
        <v>481</v>
      </c>
      <c r="J14" s="20" t="s">
        <v>481</v>
      </c>
      <c r="K14" s="18" t="s">
        <v>481</v>
      </c>
      <c r="L14" s="20" t="s">
        <v>481</v>
      </c>
      <c r="M14" s="18" t="s">
        <v>481</v>
      </c>
      <c r="N14" s="20" t="s">
        <v>481</v>
      </c>
      <c r="O14" s="18" t="s">
        <v>481</v>
      </c>
      <c r="P14" s="20" t="s">
        <v>481</v>
      </c>
      <c r="Q14" s="18" t="n">
        <v>470.00815373</v>
      </c>
      <c r="R14" s="20" t="n">
        <v>13.60288931</v>
      </c>
    </row>
    <row r="15" spans="1:18">
      <c r="A15" s="15" t="s">
        <v>490</v>
      </c>
      <c r="B15" s="17" t="n">
        <v>5882</v>
      </c>
      <c r="C15" s="18">
        <f>(53.0/B15*100)</f>
        <v/>
      </c>
      <c r="D15" s="19" t="n">
        <v>5829</v>
      </c>
      <c r="E15" s="18" t="n">
        <v>518.90378413</v>
      </c>
      <c r="F15" s="20" t="n">
        <v>2.73168913</v>
      </c>
      <c r="G15" s="18" t="n">
        <v>508.05933514</v>
      </c>
      <c r="H15" s="20" t="n">
        <v>2.57465213</v>
      </c>
      <c r="I15" s="18" t="s">
        <v>481</v>
      </c>
      <c r="J15" s="20" t="s">
        <v>481</v>
      </c>
      <c r="K15" s="18" t="s">
        <v>481</v>
      </c>
      <c r="L15" s="20" t="s">
        <v>481</v>
      </c>
      <c r="M15" s="18" t="s">
        <v>481</v>
      </c>
      <c r="N15" s="20" t="s">
        <v>481</v>
      </c>
      <c r="O15" s="18" t="s">
        <v>481</v>
      </c>
      <c r="P15" s="20" t="s">
        <v>481</v>
      </c>
      <c r="Q15" s="18" t="n">
        <v>458.07701741</v>
      </c>
      <c r="R15" s="20" t="n">
        <v>9.62633881</v>
      </c>
    </row>
    <row r="16" spans="1:18">
      <c r="A16" s="15" t="s">
        <v>491</v>
      </c>
      <c r="B16" s="17" t="n">
        <v>6108</v>
      </c>
      <c r="C16" s="18">
        <f>(98.0/B16*100)</f>
        <v/>
      </c>
      <c r="D16" s="19" t="n">
        <v>6010</v>
      </c>
      <c r="E16" s="18" t="n">
        <v>515.38108402</v>
      </c>
      <c r="F16" s="20" t="n">
        <v>2.68148976</v>
      </c>
      <c r="G16" s="18" t="n">
        <v>479.94997292</v>
      </c>
      <c r="H16" s="20" t="n">
        <v>2.62391165</v>
      </c>
      <c r="I16" s="18" t="s">
        <v>481</v>
      </c>
      <c r="J16" s="20" t="s">
        <v>481</v>
      </c>
      <c r="K16" s="18" t="s">
        <v>481</v>
      </c>
      <c r="L16" s="20" t="s">
        <v>481</v>
      </c>
      <c r="M16" s="18" t="s">
        <v>481</v>
      </c>
      <c r="N16" s="20" t="s">
        <v>481</v>
      </c>
      <c r="O16" s="18" t="s">
        <v>481</v>
      </c>
      <c r="P16" s="20" t="s">
        <v>481</v>
      </c>
      <c r="Q16" s="18" t="n">
        <v>433.24874511</v>
      </c>
      <c r="R16" s="20" t="n">
        <v>8.01221711</v>
      </c>
    </row>
    <row r="17" spans="1:18">
      <c r="A17" s="15" t="s">
        <v>492</v>
      </c>
      <c r="B17" s="17" t="n">
        <v>6504</v>
      </c>
      <c r="C17" s="18">
        <f>(658.0/B17*100)</f>
        <v/>
      </c>
      <c r="D17" s="19" t="n">
        <v>5846</v>
      </c>
      <c r="E17" s="18" t="n">
        <v>524.5478802600001</v>
      </c>
      <c r="F17" s="20" t="n">
        <v>2.93253026</v>
      </c>
      <c r="G17" s="18" t="n">
        <v>477.87195246</v>
      </c>
      <c r="H17" s="20" t="n">
        <v>3.68650322</v>
      </c>
      <c r="I17" s="18" t="s">
        <v>481</v>
      </c>
      <c r="J17" s="20" t="s">
        <v>481</v>
      </c>
      <c r="K17" s="18" t="s">
        <v>481</v>
      </c>
      <c r="L17" s="20" t="s">
        <v>481</v>
      </c>
      <c r="M17" s="18" t="s">
        <v>481</v>
      </c>
      <c r="N17" s="20" t="s">
        <v>481</v>
      </c>
      <c r="O17" s="18" t="s">
        <v>481</v>
      </c>
      <c r="P17" s="20" t="s">
        <v>481</v>
      </c>
      <c r="Q17" s="18" t="n">
        <v>446.4217322</v>
      </c>
      <c r="R17" s="20" t="n">
        <v>8.950510080000001</v>
      </c>
    </row>
    <row r="18" spans="1:18">
      <c r="A18" s="15" t="s">
        <v>493</v>
      </c>
      <c r="B18" s="17" t="n">
        <v>5532</v>
      </c>
      <c r="C18" s="18">
        <f>(28.0/B18*100)</f>
        <v/>
      </c>
      <c r="D18" s="19" t="n">
        <v>5504</v>
      </c>
      <c r="E18" s="18" t="n">
        <v>466.69126014</v>
      </c>
      <c r="F18" s="20" t="n">
        <v>4.08436826</v>
      </c>
      <c r="G18" s="18" t="n">
        <v>445.09613602</v>
      </c>
      <c r="H18" s="20" t="n">
        <v>3.9291967</v>
      </c>
      <c r="I18" s="18" t="s">
        <v>481</v>
      </c>
      <c r="J18" s="20" t="s">
        <v>481</v>
      </c>
      <c r="K18" s="18" t="s">
        <v>481</v>
      </c>
      <c r="L18" s="20" t="s">
        <v>481</v>
      </c>
      <c r="M18" s="18" t="s">
        <v>481</v>
      </c>
      <c r="N18" s="20" t="s">
        <v>481</v>
      </c>
      <c r="O18" s="18" t="s">
        <v>481</v>
      </c>
      <c r="P18" s="20" t="s">
        <v>481</v>
      </c>
      <c r="Q18" s="18" t="n">
        <v>387.76097263</v>
      </c>
      <c r="R18" s="20" t="n">
        <v>7.41320681</v>
      </c>
    </row>
    <row r="19" spans="1:18">
      <c r="A19" s="15" t="s">
        <v>494</v>
      </c>
      <c r="B19" s="17" t="n">
        <v>5658</v>
      </c>
      <c r="C19" s="18">
        <f>(61.0/B19*100)</f>
        <v/>
      </c>
      <c r="D19" s="19" t="n">
        <v>5597</v>
      </c>
      <c r="E19" s="18" t="n">
        <v>496.32313353</v>
      </c>
      <c r="F19" s="20" t="n">
        <v>2.78226218</v>
      </c>
      <c r="G19" s="18" t="n">
        <v>457.82548246</v>
      </c>
      <c r="H19" s="20" t="n">
        <v>3.25680982</v>
      </c>
      <c r="I19" s="18" t="s">
        <v>481</v>
      </c>
      <c r="J19" s="20" t="s">
        <v>481</v>
      </c>
      <c r="K19" s="18" t="s">
        <v>481</v>
      </c>
      <c r="L19" s="20" t="s">
        <v>481</v>
      </c>
      <c r="M19" s="18" t="s">
        <v>481</v>
      </c>
      <c r="N19" s="20" t="s">
        <v>481</v>
      </c>
      <c r="O19" s="18" t="s">
        <v>481</v>
      </c>
      <c r="P19" s="20" t="s">
        <v>481</v>
      </c>
      <c r="Q19" s="18" t="n">
        <v>395.78837712</v>
      </c>
      <c r="R19" s="20" t="n">
        <v>9.095054129999999</v>
      </c>
    </row>
    <row r="20" spans="1:18">
      <c r="A20" s="15" t="s">
        <v>495</v>
      </c>
      <c r="B20" s="17" t="n">
        <v>3371</v>
      </c>
      <c r="C20" s="18">
        <f>(75.0/B20*100)</f>
        <v/>
      </c>
      <c r="D20" s="19" t="n">
        <v>3296</v>
      </c>
      <c r="E20" s="18" t="n">
        <v>495.01890157</v>
      </c>
      <c r="F20" s="20" t="n">
        <v>2.28521283</v>
      </c>
      <c r="G20" s="18" t="n">
        <v>458.68820144</v>
      </c>
      <c r="H20" s="20" t="n">
        <v>3.96580454</v>
      </c>
      <c r="I20" s="18" t="s">
        <v>481</v>
      </c>
      <c r="J20" s="20" t="s">
        <v>481</v>
      </c>
      <c r="K20" s="18" t="s">
        <v>481</v>
      </c>
      <c r="L20" s="20" t="s">
        <v>481</v>
      </c>
      <c r="M20" s="18" t="s">
        <v>481</v>
      </c>
      <c r="N20" s="20" t="s">
        <v>481</v>
      </c>
      <c r="O20" s="18" t="s">
        <v>481</v>
      </c>
      <c r="P20" s="20" t="s">
        <v>481</v>
      </c>
      <c r="Q20" s="18" t="n">
        <v>441.81423213</v>
      </c>
      <c r="R20" s="20" t="n">
        <v>14.64673817</v>
      </c>
    </row>
    <row r="21" spans="1:18">
      <c r="A21" s="15" t="s">
        <v>496</v>
      </c>
      <c r="B21" s="17" t="n">
        <v>5741</v>
      </c>
      <c r="C21" s="18">
        <f>(44.0/B21*100)</f>
        <v/>
      </c>
      <c r="D21" s="19" t="n">
        <v>5697</v>
      </c>
      <c r="E21" s="18" t="n">
        <v>519.26653976</v>
      </c>
      <c r="F21" s="20" t="n">
        <v>2.53070156</v>
      </c>
      <c r="G21" s="18" t="n">
        <v>495.95228983</v>
      </c>
      <c r="H21" s="20" t="n">
        <v>2.0527052</v>
      </c>
      <c r="I21" s="18" t="s">
        <v>481</v>
      </c>
      <c r="J21" s="20" t="s">
        <v>481</v>
      </c>
      <c r="K21" s="18" t="s">
        <v>481</v>
      </c>
      <c r="L21" s="20" t="s">
        <v>481</v>
      </c>
      <c r="M21" s="18" t="s">
        <v>481</v>
      </c>
      <c r="N21" s="20" t="s">
        <v>481</v>
      </c>
      <c r="O21" s="18" t="s">
        <v>481</v>
      </c>
      <c r="P21" s="20" t="s">
        <v>481</v>
      </c>
      <c r="Q21" s="18" t="n">
        <v>458.61660563</v>
      </c>
      <c r="R21" s="20" t="n">
        <v>6.83404208</v>
      </c>
    </row>
    <row r="22" spans="1:18">
      <c r="A22" s="15" t="s">
        <v>497</v>
      </c>
      <c r="B22" s="17" t="n">
        <v>6598</v>
      </c>
      <c r="C22" s="18">
        <f>(32.0/B22*100)</f>
        <v/>
      </c>
      <c r="D22" s="19" t="n">
        <v>6566</v>
      </c>
      <c r="E22" s="18" t="n">
        <v>478.36786731</v>
      </c>
      <c r="F22" s="20" t="n">
        <v>3.6646699</v>
      </c>
      <c r="G22" s="18" t="n">
        <v>464.00145382</v>
      </c>
      <c r="H22" s="20" t="n">
        <v>4.58756178</v>
      </c>
      <c r="I22" s="18" t="s">
        <v>481</v>
      </c>
      <c r="J22" s="20" t="s">
        <v>481</v>
      </c>
      <c r="K22" s="18" t="s">
        <v>481</v>
      </c>
      <c r="L22" s="20" t="s">
        <v>481</v>
      </c>
      <c r="M22" s="18" t="s">
        <v>481</v>
      </c>
      <c r="N22" s="20" t="s">
        <v>481</v>
      </c>
      <c r="O22" s="18" t="s">
        <v>481</v>
      </c>
      <c r="P22" s="20" t="s">
        <v>481</v>
      </c>
      <c r="Q22" s="18" t="n">
        <v>408.51334575</v>
      </c>
      <c r="R22" s="20" t="n">
        <v>9.47032787</v>
      </c>
    </row>
    <row r="23" spans="1:18">
      <c r="A23" s="15" t="s">
        <v>498</v>
      </c>
      <c r="B23" s="17" t="n">
        <v>11583</v>
      </c>
      <c r="C23" s="18">
        <f>(210.0/B23*100)</f>
        <v/>
      </c>
      <c r="D23" s="19" t="n">
        <v>11373</v>
      </c>
      <c r="E23" s="18" t="n">
        <v>495.90003572</v>
      </c>
      <c r="F23" s="20" t="n">
        <v>2.81948694</v>
      </c>
      <c r="G23" s="18" t="n">
        <v>462.20313923</v>
      </c>
      <c r="H23" s="20" t="n">
        <v>5.06906204</v>
      </c>
      <c r="I23" s="18" t="s">
        <v>481</v>
      </c>
      <c r="J23" s="20" t="s">
        <v>481</v>
      </c>
      <c r="K23" s="18" t="s">
        <v>481</v>
      </c>
      <c r="L23" s="20" t="s">
        <v>481</v>
      </c>
      <c r="M23" s="18" t="s">
        <v>481</v>
      </c>
      <c r="N23" s="20" t="s">
        <v>481</v>
      </c>
      <c r="O23" s="18" t="s">
        <v>481</v>
      </c>
      <c r="P23" s="20" t="s">
        <v>481</v>
      </c>
      <c r="Q23" s="18" t="n">
        <v>395.20643152</v>
      </c>
      <c r="R23" s="20" t="n">
        <v>17.84303615</v>
      </c>
    </row>
    <row r="24" spans="1:18">
      <c r="A24" s="15" t="s">
        <v>499</v>
      </c>
      <c r="B24" s="17" t="n">
        <v>6647</v>
      </c>
      <c r="C24" s="18">
        <f>(7.0/B24*100)</f>
        <v/>
      </c>
      <c r="D24" s="19" t="n">
        <v>6640</v>
      </c>
      <c r="E24" s="18" t="n">
        <v>546.86154695</v>
      </c>
      <c r="F24" s="20" t="n">
        <v>3.24884794</v>
      </c>
      <c r="G24" s="18" t="n">
        <v>520.12579785</v>
      </c>
      <c r="H24" s="20" t="n">
        <v>3.37613014</v>
      </c>
      <c r="I24" s="18" t="s">
        <v>481</v>
      </c>
      <c r="J24" s="20" t="s">
        <v>481</v>
      </c>
      <c r="K24" s="18" t="s">
        <v>481</v>
      </c>
      <c r="L24" s="20" t="s">
        <v>481</v>
      </c>
      <c r="M24" s="18" t="s">
        <v>481</v>
      </c>
      <c r="N24" s="20" t="s">
        <v>481</v>
      </c>
      <c r="O24" s="18" t="s">
        <v>481</v>
      </c>
      <c r="P24" s="20" t="s">
        <v>481</v>
      </c>
      <c r="Q24" s="18" t="n">
        <v>493.70938643</v>
      </c>
      <c r="R24" s="20" t="n">
        <v>12.70515196</v>
      </c>
    </row>
    <row r="25" spans="1:18">
      <c r="A25" s="15" t="s">
        <v>500</v>
      </c>
      <c r="B25" s="17" t="n">
        <v>5581</v>
      </c>
      <c r="C25" s="18">
        <f>(24.0/B25*100)</f>
        <v/>
      </c>
      <c r="D25" s="19" t="n">
        <v>5557</v>
      </c>
      <c r="E25" s="18" t="n">
        <v>540.65828819</v>
      </c>
      <c r="F25" s="20" t="n">
        <v>4.25849423</v>
      </c>
      <c r="G25" s="18" t="n">
        <v>506.40376825</v>
      </c>
      <c r="H25" s="20" t="n">
        <v>3.58775061</v>
      </c>
      <c r="I25" s="18" t="s">
        <v>481</v>
      </c>
      <c r="J25" s="20" t="s">
        <v>481</v>
      </c>
      <c r="K25" s="18" t="s">
        <v>481</v>
      </c>
      <c r="L25" s="20" t="s">
        <v>481</v>
      </c>
      <c r="M25" s="18" t="s">
        <v>481</v>
      </c>
      <c r="N25" s="20" t="s">
        <v>481</v>
      </c>
      <c r="O25" s="18" t="s">
        <v>481</v>
      </c>
      <c r="P25" s="20" t="s">
        <v>481</v>
      </c>
      <c r="Q25" s="18" t="n">
        <v>457.71207226</v>
      </c>
      <c r="R25" s="20" t="n">
        <v>14.54727801</v>
      </c>
    </row>
    <row r="26" spans="1:18">
      <c r="A26" s="15" t="s">
        <v>501</v>
      </c>
      <c r="B26" s="17" t="n">
        <v>4869</v>
      </c>
      <c r="C26" s="18">
        <f>(32.0/B26*100)</f>
        <v/>
      </c>
      <c r="D26" s="19" t="n">
        <v>4837</v>
      </c>
      <c r="E26" s="18" t="n">
        <v>492.07174396</v>
      </c>
      <c r="F26" s="20" t="n">
        <v>1.97409154</v>
      </c>
      <c r="G26" s="18" t="n">
        <v>467.04694072</v>
      </c>
      <c r="H26" s="20" t="n">
        <v>2.67111473</v>
      </c>
      <c r="I26" s="18" t="s">
        <v>481</v>
      </c>
      <c r="J26" s="20" t="s">
        <v>481</v>
      </c>
      <c r="K26" s="18" t="s">
        <v>481</v>
      </c>
      <c r="L26" s="20" t="s">
        <v>481</v>
      </c>
      <c r="M26" s="18" t="s">
        <v>481</v>
      </c>
      <c r="N26" s="20" t="s">
        <v>481</v>
      </c>
      <c r="O26" s="18" t="s">
        <v>481</v>
      </c>
      <c r="P26" s="20" t="s">
        <v>481</v>
      </c>
      <c r="Q26" s="18" t="n">
        <v>430.26674577</v>
      </c>
      <c r="R26" s="20" t="n">
        <v>12.85813994</v>
      </c>
    </row>
    <row r="27" spans="1:18">
      <c r="A27" s="15" t="s">
        <v>502</v>
      </c>
      <c r="B27" s="17" t="n">
        <v>5299</v>
      </c>
      <c r="C27" s="18">
        <f>(17.0/B27*100)</f>
        <v/>
      </c>
      <c r="D27" s="19" t="n">
        <v>5282</v>
      </c>
      <c r="E27" s="18" t="n">
        <v>499.71743464</v>
      </c>
      <c r="F27" s="20" t="n">
        <v>1.55677264</v>
      </c>
      <c r="G27" s="18" t="n">
        <v>460.05121586</v>
      </c>
      <c r="H27" s="20" t="n">
        <v>2.54616635</v>
      </c>
      <c r="I27" s="18" t="s">
        <v>481</v>
      </c>
      <c r="J27" s="20" t="s">
        <v>481</v>
      </c>
      <c r="K27" s="18" t="s">
        <v>481</v>
      </c>
      <c r="L27" s="20" t="s">
        <v>481</v>
      </c>
      <c r="M27" s="18" t="s">
        <v>481</v>
      </c>
      <c r="N27" s="20" t="s">
        <v>481</v>
      </c>
      <c r="O27" s="18" t="s">
        <v>481</v>
      </c>
      <c r="P27" s="20" t="s">
        <v>481</v>
      </c>
      <c r="Q27" s="18" t="n">
        <v>414.47891093</v>
      </c>
      <c r="R27" s="20" t="n">
        <v>7.79465744</v>
      </c>
    </row>
    <row r="28" spans="1:18">
      <c r="A28" s="15" t="s">
        <v>503</v>
      </c>
      <c r="B28" s="17" t="n">
        <v>7568</v>
      </c>
      <c r="C28" s="18">
        <f>(51.0/B28*100)</f>
        <v/>
      </c>
      <c r="D28" s="19" t="n">
        <v>7517</v>
      </c>
      <c r="E28" s="18" t="n">
        <v>423.61542867</v>
      </c>
      <c r="F28" s="20" t="n">
        <v>3.40739622</v>
      </c>
      <c r="G28" s="18" t="n">
        <v>404.00138767</v>
      </c>
      <c r="H28" s="20" t="n">
        <v>2.20594154</v>
      </c>
      <c r="I28" s="18" t="s">
        <v>481</v>
      </c>
      <c r="J28" s="20" t="s">
        <v>481</v>
      </c>
      <c r="K28" s="18" t="s">
        <v>481</v>
      </c>
      <c r="L28" s="20" t="s">
        <v>481</v>
      </c>
      <c r="M28" s="18" t="s">
        <v>481</v>
      </c>
      <c r="N28" s="20" t="s">
        <v>481</v>
      </c>
      <c r="O28" s="18" t="s">
        <v>481</v>
      </c>
      <c r="P28" s="20" t="s">
        <v>481</v>
      </c>
      <c r="Q28" s="18" t="n">
        <v>350.02133497</v>
      </c>
      <c r="R28" s="20" t="n">
        <v>10.68140442</v>
      </c>
    </row>
    <row r="29" spans="1:18">
      <c r="A29" s="15" t="s">
        <v>504</v>
      </c>
      <c r="B29" s="17" t="n">
        <v>5385</v>
      </c>
      <c r="C29" s="18">
        <f>(30.0/B29*100)</f>
        <v/>
      </c>
      <c r="D29" s="19" t="n">
        <v>5355</v>
      </c>
      <c r="E29" s="18" t="n">
        <v>517.21691792</v>
      </c>
      <c r="F29" s="20" t="n">
        <v>2.1575839</v>
      </c>
      <c r="G29" s="18" t="n">
        <v>481.50062586</v>
      </c>
      <c r="H29" s="20" t="n">
        <v>4.98219427</v>
      </c>
      <c r="I29" s="18" t="s">
        <v>481</v>
      </c>
      <c r="J29" s="20" t="s">
        <v>481</v>
      </c>
      <c r="K29" s="18" t="s">
        <v>481</v>
      </c>
      <c r="L29" s="20" t="s">
        <v>481</v>
      </c>
      <c r="M29" s="18" t="s">
        <v>481</v>
      </c>
      <c r="N29" s="20" t="s">
        <v>481</v>
      </c>
      <c r="O29" s="18" t="s">
        <v>481</v>
      </c>
      <c r="P29" s="20" t="s">
        <v>481</v>
      </c>
      <c r="Q29" s="18" t="n">
        <v>413.18737118</v>
      </c>
      <c r="R29" s="20" t="n">
        <v>15.63209051</v>
      </c>
    </row>
    <row r="30" spans="1:18">
      <c r="A30" s="15" t="s">
        <v>505</v>
      </c>
      <c r="B30" s="17" t="n">
        <v>4520</v>
      </c>
      <c r="C30" s="18">
        <f>(96.0/B30*100)</f>
        <v/>
      </c>
      <c r="D30" s="19" t="n">
        <v>4424</v>
      </c>
      <c r="E30" s="18" t="n">
        <v>510.4199984</v>
      </c>
      <c r="F30" s="20" t="n">
        <v>2.53989541</v>
      </c>
      <c r="G30" s="18" t="n">
        <v>486.69482661</v>
      </c>
      <c r="H30" s="20" t="n">
        <v>3.08023076</v>
      </c>
      <c r="I30" s="18" t="s">
        <v>481</v>
      </c>
      <c r="J30" s="20" t="s">
        <v>481</v>
      </c>
      <c r="K30" s="18" t="s">
        <v>481</v>
      </c>
      <c r="L30" s="20" t="s">
        <v>481</v>
      </c>
      <c r="M30" s="18" t="s">
        <v>481</v>
      </c>
      <c r="N30" s="20" t="s">
        <v>481</v>
      </c>
      <c r="O30" s="18" t="s">
        <v>481</v>
      </c>
      <c r="P30" s="20" t="s">
        <v>481</v>
      </c>
      <c r="Q30" s="18" t="n">
        <v>434.51922518</v>
      </c>
      <c r="R30" s="20" t="n">
        <v>7.0969324</v>
      </c>
    </row>
    <row r="31" spans="1:18">
      <c r="A31" s="15" t="s">
        <v>506</v>
      </c>
      <c r="B31" s="17" t="n">
        <v>5456</v>
      </c>
      <c r="C31" s="18">
        <f>(125.0/B31*100)</f>
        <v/>
      </c>
      <c r="D31" s="19" t="n">
        <v>5331</v>
      </c>
      <c r="E31" s="18" t="n">
        <v>512.00674624</v>
      </c>
      <c r="F31" s="20" t="n">
        <v>2.36040649</v>
      </c>
      <c r="G31" s="18" t="n">
        <v>479.02528886</v>
      </c>
      <c r="H31" s="20" t="n">
        <v>3.14284152</v>
      </c>
      <c r="I31" s="18" t="s">
        <v>481</v>
      </c>
      <c r="J31" s="20" t="s">
        <v>481</v>
      </c>
      <c r="K31" s="18" t="s">
        <v>481</v>
      </c>
      <c r="L31" s="20" t="s">
        <v>481</v>
      </c>
      <c r="M31" s="18" t="s">
        <v>481</v>
      </c>
      <c r="N31" s="20" t="s">
        <v>481</v>
      </c>
      <c r="O31" s="18" t="s">
        <v>481</v>
      </c>
      <c r="P31" s="20" t="s">
        <v>481</v>
      </c>
      <c r="Q31" s="18" t="n">
        <v>443.53779125</v>
      </c>
      <c r="R31" s="20" t="n">
        <v>9.524576529999999</v>
      </c>
    </row>
    <row r="32" spans="1:18">
      <c r="A32" s="15" t="s">
        <v>507</v>
      </c>
      <c r="B32" s="17" t="n">
        <v>4478</v>
      </c>
      <c r="C32" s="18">
        <f>(5.0/B32*100)</f>
        <v/>
      </c>
      <c r="D32" s="19" t="n">
        <v>4473</v>
      </c>
      <c r="E32" s="18" t="n">
        <v>512.99752914</v>
      </c>
      <c r="F32" s="20" t="n">
        <v>2.37334272</v>
      </c>
      <c r="G32" s="18" t="n">
        <v>475.26617556</v>
      </c>
      <c r="H32" s="20" t="n">
        <v>3.90592047</v>
      </c>
      <c r="I32" s="18" t="s">
        <v>481</v>
      </c>
      <c r="J32" s="20" t="s">
        <v>481</v>
      </c>
      <c r="K32" s="18" t="s">
        <v>481</v>
      </c>
      <c r="L32" s="20" t="s">
        <v>481</v>
      </c>
      <c r="M32" s="18" t="s">
        <v>481</v>
      </c>
      <c r="N32" s="20" t="s">
        <v>481</v>
      </c>
      <c r="O32" s="18" t="s">
        <v>481</v>
      </c>
      <c r="P32" s="20" t="s">
        <v>481</v>
      </c>
      <c r="Q32" s="18" t="n">
        <v>424.97288392</v>
      </c>
      <c r="R32" s="20" t="n">
        <v>23.33527631</v>
      </c>
    </row>
    <row r="33" spans="1:18">
      <c r="A33" s="15" t="s">
        <v>508</v>
      </c>
      <c r="B33" s="17" t="n">
        <v>7325</v>
      </c>
      <c r="C33" s="18">
        <f>(74.0/B33*100)</f>
        <v/>
      </c>
      <c r="D33" s="19" t="n">
        <v>7251</v>
      </c>
      <c r="E33" s="18" t="n">
        <v>511.52768904</v>
      </c>
      <c r="F33" s="20" t="n">
        <v>2.88305897</v>
      </c>
      <c r="G33" s="18" t="n">
        <v>475.31201331</v>
      </c>
      <c r="H33" s="20" t="n">
        <v>3.08216689</v>
      </c>
      <c r="I33" s="18" t="s">
        <v>481</v>
      </c>
      <c r="J33" s="20" t="s">
        <v>481</v>
      </c>
      <c r="K33" s="18" t="s">
        <v>481</v>
      </c>
      <c r="L33" s="20" t="s">
        <v>481</v>
      </c>
      <c r="M33" s="18" t="s">
        <v>481</v>
      </c>
      <c r="N33" s="20" t="s">
        <v>481</v>
      </c>
      <c r="O33" s="18" t="s">
        <v>481</v>
      </c>
      <c r="P33" s="20" t="s">
        <v>481</v>
      </c>
      <c r="Q33" s="18" t="n">
        <v>440.44972222</v>
      </c>
      <c r="R33" s="20" t="n">
        <v>11.81875696</v>
      </c>
    </row>
    <row r="34" spans="1:18">
      <c r="A34" s="15" t="s">
        <v>509</v>
      </c>
      <c r="B34" s="17" t="n">
        <v>6350</v>
      </c>
      <c r="C34" s="18">
        <f>(65.0/B34*100)</f>
        <v/>
      </c>
      <c r="D34" s="19" t="n">
        <v>6285</v>
      </c>
      <c r="E34" s="18" t="n">
        <v>492.88886334</v>
      </c>
      <c r="F34" s="20" t="n">
        <v>2.55162904</v>
      </c>
      <c r="G34" s="18" t="n">
        <v>439.54255976</v>
      </c>
      <c r="H34" s="20" t="n">
        <v>3.94224226</v>
      </c>
      <c r="I34" s="18" t="s">
        <v>481</v>
      </c>
      <c r="J34" s="20" t="s">
        <v>481</v>
      </c>
      <c r="K34" s="18" t="s">
        <v>481</v>
      </c>
      <c r="L34" s="20" t="s">
        <v>481</v>
      </c>
      <c r="M34" s="18" t="s">
        <v>481</v>
      </c>
      <c r="N34" s="20" t="s">
        <v>481</v>
      </c>
      <c r="O34" s="18" t="s">
        <v>481</v>
      </c>
      <c r="P34" s="20" t="s">
        <v>481</v>
      </c>
      <c r="Q34" s="18" t="n">
        <v>346.43632678</v>
      </c>
      <c r="R34" s="20" t="n">
        <v>11.62486116</v>
      </c>
    </row>
    <row r="35" spans="1:18">
      <c r="A35" s="15" t="s">
        <v>510</v>
      </c>
      <c r="B35" s="17" t="n">
        <v>6406</v>
      </c>
      <c r="C35" s="18">
        <f>(36.0/B35*100)</f>
        <v/>
      </c>
      <c r="D35" s="19" t="n">
        <v>6370</v>
      </c>
      <c r="E35" s="18" t="n">
        <v>513.96065755</v>
      </c>
      <c r="F35" s="20" t="n">
        <v>1.45291887</v>
      </c>
      <c r="G35" s="18" t="n">
        <v>501.3013585</v>
      </c>
      <c r="H35" s="20" t="n">
        <v>3.88391632</v>
      </c>
      <c r="I35" s="18" t="s">
        <v>481</v>
      </c>
      <c r="J35" s="20" t="s">
        <v>481</v>
      </c>
      <c r="K35" s="18" t="s">
        <v>481</v>
      </c>
      <c r="L35" s="20" t="s">
        <v>481</v>
      </c>
      <c r="M35" s="18" t="s">
        <v>481</v>
      </c>
      <c r="N35" s="20" t="s">
        <v>481</v>
      </c>
      <c r="O35" s="18" t="s">
        <v>481</v>
      </c>
      <c r="P35" s="20" t="s">
        <v>481</v>
      </c>
      <c r="Q35" s="18" t="n">
        <v>422.24433319</v>
      </c>
      <c r="R35" s="20" t="n">
        <v>14.46071245</v>
      </c>
    </row>
    <row r="36" spans="1:18">
      <c r="A36" s="15" t="s">
        <v>511</v>
      </c>
      <c r="B36" s="17" t="n">
        <v>6736</v>
      </c>
      <c r="C36" s="18">
        <f>(26.0/B36*100)</f>
        <v/>
      </c>
      <c r="D36" s="19" t="n">
        <v>6710</v>
      </c>
      <c r="E36" s="18" t="n">
        <v>497.62956955</v>
      </c>
      <c r="F36" s="20" t="n">
        <v>2.16966737</v>
      </c>
      <c r="G36" s="18" t="n">
        <v>468.18836699</v>
      </c>
      <c r="H36" s="20" t="n">
        <v>3.09875654</v>
      </c>
      <c r="I36" s="18" t="s">
        <v>481</v>
      </c>
      <c r="J36" s="20" t="s">
        <v>481</v>
      </c>
      <c r="K36" s="18" t="s">
        <v>481</v>
      </c>
      <c r="L36" s="20" t="s">
        <v>481</v>
      </c>
      <c r="M36" s="18" t="s">
        <v>481</v>
      </c>
      <c r="N36" s="20" t="s">
        <v>481</v>
      </c>
      <c r="O36" s="18" t="s">
        <v>481</v>
      </c>
      <c r="P36" s="20" t="s">
        <v>481</v>
      </c>
      <c r="Q36" s="18" t="n">
        <v>445.43425221</v>
      </c>
      <c r="R36" s="20" t="n">
        <v>11.25387156</v>
      </c>
    </row>
    <row r="37" spans="1:18">
      <c r="A37" s="15" t="s">
        <v>512</v>
      </c>
      <c r="B37" s="17" t="n">
        <v>5458</v>
      </c>
      <c r="C37" s="18">
        <f>(62.0/B37*100)</f>
        <v/>
      </c>
      <c r="D37" s="19" t="n">
        <v>5396</v>
      </c>
      <c r="E37" s="18" t="n">
        <v>510.84940914</v>
      </c>
      <c r="F37" s="20" t="n">
        <v>3.43704522</v>
      </c>
      <c r="G37" s="18" t="n">
        <v>481.06409941</v>
      </c>
      <c r="H37" s="20" t="n">
        <v>3.25157874</v>
      </c>
      <c r="I37" s="18" t="s">
        <v>481</v>
      </c>
      <c r="J37" s="20" t="s">
        <v>481</v>
      </c>
      <c r="K37" s="18" t="s">
        <v>481</v>
      </c>
      <c r="L37" s="20" t="s">
        <v>481</v>
      </c>
      <c r="M37" s="18" t="s">
        <v>481</v>
      </c>
      <c r="N37" s="20" t="s">
        <v>481</v>
      </c>
      <c r="O37" s="18" t="s">
        <v>481</v>
      </c>
      <c r="P37" s="20" t="s">
        <v>481</v>
      </c>
      <c r="Q37" s="18" t="n">
        <v>428.11725028</v>
      </c>
      <c r="R37" s="20" t="n">
        <v>7.18237366</v>
      </c>
    </row>
    <row r="38" spans="1:18">
      <c r="A38" s="15" t="s">
        <v>513</v>
      </c>
      <c r="B38" s="17" t="n">
        <v>5860</v>
      </c>
      <c r="C38" s="18">
        <f>(16.0/B38*100)</f>
        <v/>
      </c>
      <c r="D38" s="19" t="n">
        <v>5844</v>
      </c>
      <c r="E38" s="18" t="n">
        <v>533.89266235</v>
      </c>
      <c r="F38" s="20" t="n">
        <v>3.04313907</v>
      </c>
      <c r="G38" s="18" t="n">
        <v>492.92746254</v>
      </c>
      <c r="H38" s="20" t="n">
        <v>3.94403858</v>
      </c>
      <c r="I38" s="18" t="s">
        <v>481</v>
      </c>
      <c r="J38" s="20" t="s">
        <v>481</v>
      </c>
      <c r="K38" s="18" t="s">
        <v>481</v>
      </c>
      <c r="L38" s="20" t="s">
        <v>481</v>
      </c>
      <c r="M38" s="18" t="s">
        <v>481</v>
      </c>
      <c r="N38" s="20" t="s">
        <v>481</v>
      </c>
      <c r="O38" s="18" t="s">
        <v>481</v>
      </c>
      <c r="P38" s="20" t="s">
        <v>481</v>
      </c>
      <c r="Q38" s="18" t="n">
        <v>451.80837187</v>
      </c>
      <c r="R38" s="20" t="n">
        <v>9.478656279999999</v>
      </c>
    </row>
    <row r="39" spans="1:18">
      <c r="A39" s="15" t="s">
        <v>514</v>
      </c>
      <c r="B39" s="17" t="n">
        <v>5895</v>
      </c>
      <c r="C39" s="18">
        <f>(30.0/B39*100)</f>
        <v/>
      </c>
      <c r="D39" s="19" t="n">
        <v>5865</v>
      </c>
      <c r="E39" s="18" t="n">
        <v>434.67208594</v>
      </c>
      <c r="F39" s="20" t="n">
        <v>4.70902389</v>
      </c>
      <c r="G39" s="18" t="n">
        <v>414.25611755</v>
      </c>
      <c r="H39" s="20" t="n">
        <v>4.36560895</v>
      </c>
      <c r="I39" s="18" t="s">
        <v>481</v>
      </c>
      <c r="J39" s="20" t="s">
        <v>481</v>
      </c>
      <c r="K39" s="18" t="s">
        <v>481</v>
      </c>
      <c r="L39" s="20" t="s">
        <v>481</v>
      </c>
      <c r="M39" s="18" t="s">
        <v>481</v>
      </c>
      <c r="N39" s="20" t="s">
        <v>481</v>
      </c>
      <c r="O39" s="18" t="s">
        <v>481</v>
      </c>
      <c r="P39" s="20" t="s">
        <v>481</v>
      </c>
      <c r="Q39" s="18" t="n">
        <v>363.2849292</v>
      </c>
      <c r="R39" s="20" t="n">
        <v>10.28561479</v>
      </c>
    </row>
    <row r="40" spans="1:18">
      <c r="A40" s="15" t="s">
        <v>515</v>
      </c>
      <c r="B40" s="17" t="n">
        <v>14157</v>
      </c>
      <c r="C40" s="18">
        <f>(264.0/B40*100)</f>
        <v/>
      </c>
      <c r="D40" s="19" t="n">
        <v>13893</v>
      </c>
      <c r="E40" s="18" t="n">
        <v>510.42447531</v>
      </c>
      <c r="F40" s="20" t="n">
        <v>3.04472795</v>
      </c>
      <c r="G40" s="18" t="n">
        <v>481.72376242</v>
      </c>
      <c r="H40" s="20" t="n">
        <v>2.62979132</v>
      </c>
      <c r="I40" s="18" t="s">
        <v>481</v>
      </c>
      <c r="J40" s="20" t="s">
        <v>481</v>
      </c>
      <c r="K40" s="18" t="s">
        <v>481</v>
      </c>
      <c r="L40" s="20" t="s">
        <v>481</v>
      </c>
      <c r="M40" s="18" t="s">
        <v>481</v>
      </c>
      <c r="N40" s="20" t="s">
        <v>481</v>
      </c>
      <c r="O40" s="18" t="s">
        <v>481</v>
      </c>
      <c r="P40" s="20" t="s">
        <v>481</v>
      </c>
      <c r="Q40" s="18" t="n">
        <v>435.7006205</v>
      </c>
      <c r="R40" s="20" t="n">
        <v>7.44238363</v>
      </c>
    </row>
    <row r="41" spans="1:18">
      <c r="A41" s="15" t="s">
        <v>516</v>
      </c>
      <c r="B41" s="17" t="n">
        <v>5712</v>
      </c>
      <c r="C41" s="18">
        <f>(40.0/B41*100)</f>
        <v/>
      </c>
      <c r="D41" s="19" t="n">
        <v>5672</v>
      </c>
      <c r="E41" s="18" t="n">
        <v>482.34925869</v>
      </c>
      <c r="F41" s="20" t="n">
        <v>2.96827366</v>
      </c>
      <c r="G41" s="18" t="n">
        <v>454.47651901</v>
      </c>
      <c r="H41" s="20" t="n">
        <v>4.06554941</v>
      </c>
      <c r="I41" s="18" t="s">
        <v>481</v>
      </c>
      <c r="J41" s="20" t="s">
        <v>481</v>
      </c>
      <c r="K41" s="18" t="s">
        <v>481</v>
      </c>
      <c r="L41" s="20" t="s">
        <v>481</v>
      </c>
      <c r="M41" s="18" t="s">
        <v>481</v>
      </c>
      <c r="N41" s="20" t="s">
        <v>481</v>
      </c>
      <c r="O41" s="18" t="s">
        <v>481</v>
      </c>
      <c r="P41" s="20" t="s">
        <v>481</v>
      </c>
      <c r="Q41" s="18" t="n">
        <v>391.65043335</v>
      </c>
      <c r="R41" s="20" t="n">
        <v>8.24552856</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363.40315292</v>
      </c>
      <c r="F45" s="20" t="n">
        <v>4.06225315</v>
      </c>
      <c r="G45" s="18" t="n">
        <v>362.65616493</v>
      </c>
      <c r="H45" s="20" t="n">
        <v>2.81878316</v>
      </c>
      <c r="I45" s="18" t="s">
        <v>481</v>
      </c>
      <c r="J45" s="20" t="s">
        <v>481</v>
      </c>
      <c r="K45" s="18" t="s">
        <v>481</v>
      </c>
      <c r="L45" s="20" t="s">
        <v>481</v>
      </c>
      <c r="M45" s="18" t="s">
        <v>481</v>
      </c>
      <c r="N45" s="20" t="s">
        <v>481</v>
      </c>
      <c r="O45" s="18" t="n">
        <v>348.61456442</v>
      </c>
      <c r="P45" s="20" t="n">
        <v>30.10799582</v>
      </c>
      <c r="Q45" s="18" t="n">
        <v>337.38652113</v>
      </c>
      <c r="R45" s="20" t="n">
        <v>4.58610512</v>
      </c>
    </row>
    <row r="46" spans="1:18">
      <c r="A46" s="15" t="s">
        <v>521</v>
      </c>
      <c r="B46" s="17" t="n">
        <v>23141</v>
      </c>
      <c r="C46" s="18">
        <f>(1129.0/B46*100)</f>
        <v/>
      </c>
      <c r="D46" s="19" t="n">
        <v>22012</v>
      </c>
      <c r="E46" s="18" t="n">
        <v>396.24027507</v>
      </c>
      <c r="F46" s="20" t="n">
        <v>3.37912366</v>
      </c>
      <c r="G46" s="18" t="n">
        <v>373.1257234</v>
      </c>
      <c r="H46" s="20" t="n">
        <v>2.92755824</v>
      </c>
      <c r="I46" s="18" t="s">
        <v>481</v>
      </c>
      <c r="J46" s="20" t="s">
        <v>481</v>
      </c>
      <c r="K46" s="18" t="s">
        <v>481</v>
      </c>
      <c r="L46" s="20" t="s">
        <v>481</v>
      </c>
      <c r="M46" s="18" t="s">
        <v>481</v>
      </c>
      <c r="N46" s="20" t="s">
        <v>481</v>
      </c>
      <c r="O46" s="18" t="s">
        <v>481</v>
      </c>
      <c r="P46" s="20" t="s">
        <v>481</v>
      </c>
      <c r="Q46" s="18" t="n">
        <v>318.89976597</v>
      </c>
      <c r="R46" s="20" t="n">
        <v>4.40094678</v>
      </c>
    </row>
    <row r="47" spans="1:18">
      <c r="A47" s="15" t="s">
        <v>522</v>
      </c>
      <c r="B47" s="17" t="n">
        <v>5928</v>
      </c>
      <c r="C47" s="18">
        <f>(70.0/B47*100)</f>
        <v/>
      </c>
      <c r="D47" s="19" t="n">
        <v>5858</v>
      </c>
      <c r="E47" s="18" t="n">
        <v>458.98770668</v>
      </c>
      <c r="F47" s="20" t="n">
        <v>4.29892227</v>
      </c>
      <c r="G47" s="18" t="n">
        <v>431.08114426</v>
      </c>
      <c r="H47" s="20" t="n">
        <v>3.99486221</v>
      </c>
      <c r="I47" s="18" t="s">
        <v>481</v>
      </c>
      <c r="J47" s="20" t="s">
        <v>481</v>
      </c>
      <c r="K47" s="18" t="s">
        <v>481</v>
      </c>
      <c r="L47" s="20" t="s">
        <v>481</v>
      </c>
      <c r="M47" s="18" t="s">
        <v>481</v>
      </c>
      <c r="N47" s="20" t="s">
        <v>481</v>
      </c>
      <c r="O47" s="18" t="s">
        <v>481</v>
      </c>
      <c r="P47" s="20" t="s">
        <v>481</v>
      </c>
      <c r="Q47" s="18" t="n">
        <v>373.74496862</v>
      </c>
      <c r="R47" s="20" t="n">
        <v>7.01504619</v>
      </c>
    </row>
    <row r="48" spans="1:18">
      <c r="A48" s="15" t="s">
        <v>523</v>
      </c>
      <c r="B48" s="17" t="n">
        <v>9841</v>
      </c>
      <c r="C48" s="18">
        <f>(7.0/B48*100)</f>
        <v/>
      </c>
      <c r="D48" s="19" t="n">
        <v>9834</v>
      </c>
      <c r="E48" s="18" t="n">
        <v>552.65320175</v>
      </c>
      <c r="F48" s="20" t="n">
        <v>5.30547121</v>
      </c>
      <c r="G48" s="18" t="n">
        <v>504.7437707</v>
      </c>
      <c r="H48" s="20" t="n">
        <v>4.93963042</v>
      </c>
      <c r="I48" s="18" t="s">
        <v>481</v>
      </c>
      <c r="J48" s="20" t="s">
        <v>481</v>
      </c>
      <c r="K48" s="18" t="s">
        <v>481</v>
      </c>
      <c r="L48" s="20" t="s">
        <v>481</v>
      </c>
      <c r="M48" s="18" t="s">
        <v>481</v>
      </c>
      <c r="N48" s="20" t="s">
        <v>481</v>
      </c>
      <c r="O48" s="18" t="s">
        <v>481</v>
      </c>
      <c r="P48" s="20" t="s">
        <v>481</v>
      </c>
      <c r="Q48" s="18" t="n">
        <v>461.10464201</v>
      </c>
      <c r="R48" s="20" t="n">
        <v>18.45357522</v>
      </c>
    </row>
    <row r="49" spans="1:18">
      <c r="A49" s="15" t="s">
        <v>524</v>
      </c>
      <c r="B49" s="17" t="n">
        <v>6349</v>
      </c>
      <c r="C49" s="18">
        <f>(56.0/B49*100)</f>
        <v/>
      </c>
      <c r="D49" s="19" t="n">
        <v>6293</v>
      </c>
      <c r="E49" s="18" t="n">
        <v>418.73042445</v>
      </c>
      <c r="F49" s="20" t="n">
        <v>3.37548693</v>
      </c>
      <c r="G49" s="18" t="n">
        <v>399.75688415</v>
      </c>
      <c r="H49" s="20" t="n">
        <v>3.39907998</v>
      </c>
      <c r="I49" s="18" t="s">
        <v>481</v>
      </c>
      <c r="J49" s="20" t="s">
        <v>481</v>
      </c>
      <c r="K49" s="18" t="s">
        <v>481</v>
      </c>
      <c r="L49" s="20" t="s">
        <v>481</v>
      </c>
      <c r="M49" s="18" t="s">
        <v>481</v>
      </c>
      <c r="N49" s="20" t="s">
        <v>481</v>
      </c>
      <c r="O49" s="18" t="n">
        <v>371.9442</v>
      </c>
      <c r="P49" s="20" t="n">
        <v>44.06389872</v>
      </c>
      <c r="Q49" s="18" t="n">
        <v>358.60825483</v>
      </c>
      <c r="R49" s="20" t="n">
        <v>11.79474577</v>
      </c>
    </row>
    <row r="50" spans="1:18">
      <c r="A50" s="15" t="s">
        <v>525</v>
      </c>
      <c r="B50" s="17" t="n">
        <v>11795</v>
      </c>
      <c r="C50" s="18">
        <f>(218.0/B50*100)</f>
        <v/>
      </c>
      <c r="D50" s="19" t="n">
        <v>11577</v>
      </c>
      <c r="E50" s="18" t="n">
        <v>405.69619411</v>
      </c>
      <c r="F50" s="20" t="n">
        <v>3.16970226</v>
      </c>
      <c r="G50" s="18" t="n">
        <v>382.16145099</v>
      </c>
      <c r="H50" s="20" t="n">
        <v>2.50053029</v>
      </c>
      <c r="I50" s="18" t="s">
        <v>481</v>
      </c>
      <c r="J50" s="20" t="s">
        <v>481</v>
      </c>
      <c r="K50" s="18" t="s">
        <v>481</v>
      </c>
      <c r="L50" s="20" t="s">
        <v>481</v>
      </c>
      <c r="M50" s="18" t="s">
        <v>481</v>
      </c>
      <c r="N50" s="20" t="s">
        <v>481</v>
      </c>
      <c r="O50" s="18" t="s">
        <v>481</v>
      </c>
      <c r="P50" s="20" t="s">
        <v>481</v>
      </c>
      <c r="Q50" s="18" t="n">
        <v>337.23975043</v>
      </c>
      <c r="R50" s="20" t="n">
        <v>9.338237700000001</v>
      </c>
    </row>
    <row r="51" spans="1:18">
      <c r="A51" s="15" t="s">
        <v>526</v>
      </c>
      <c r="B51" s="17" t="n">
        <v>6866</v>
      </c>
      <c r="C51" s="18">
        <f>(116.0/B51*100)</f>
        <v/>
      </c>
      <c r="D51" s="19" t="n">
        <v>6750</v>
      </c>
      <c r="E51" s="18" t="n">
        <v>418.2849783</v>
      </c>
      <c r="F51" s="20" t="n">
        <v>2.99039284</v>
      </c>
      <c r="G51" s="18" t="n">
        <v>393.21943949</v>
      </c>
      <c r="H51" s="20" t="n">
        <v>2.49209442</v>
      </c>
      <c r="I51" s="18" t="s">
        <v>481</v>
      </c>
      <c r="J51" s="20" t="s">
        <v>481</v>
      </c>
      <c r="K51" s="18" t="s">
        <v>481</v>
      </c>
      <c r="L51" s="20" t="s">
        <v>481</v>
      </c>
      <c r="M51" s="18" t="s">
        <v>481</v>
      </c>
      <c r="N51" s="20" t="s">
        <v>481</v>
      </c>
      <c r="O51" s="18" t="s">
        <v>481</v>
      </c>
      <c r="P51" s="20" t="s">
        <v>481</v>
      </c>
      <c r="Q51" s="18" t="n">
        <v>373.0578716</v>
      </c>
      <c r="R51" s="20" t="n">
        <v>7.47731146</v>
      </c>
    </row>
    <row r="52" spans="1:18">
      <c r="A52" s="15" t="s">
        <v>527</v>
      </c>
      <c r="B52" s="17" t="n">
        <v>5809</v>
      </c>
      <c r="C52" s="18">
        <f>(71.0/B52*100)</f>
        <v/>
      </c>
      <c r="D52" s="19" t="n">
        <v>5738</v>
      </c>
      <c r="E52" s="18" t="n">
        <v>474.7555137</v>
      </c>
      <c r="F52" s="20" t="n">
        <v>2.76039288</v>
      </c>
      <c r="G52" s="18" t="n">
        <v>453.64405665</v>
      </c>
      <c r="H52" s="20" t="n">
        <v>3.71818415</v>
      </c>
      <c r="I52" s="18" t="s">
        <v>481</v>
      </c>
      <c r="J52" s="20" t="s">
        <v>481</v>
      </c>
      <c r="K52" s="18" t="s">
        <v>481</v>
      </c>
      <c r="L52" s="20" t="s">
        <v>481</v>
      </c>
      <c r="M52" s="18" t="s">
        <v>481</v>
      </c>
      <c r="N52" s="20" t="s">
        <v>481</v>
      </c>
      <c r="O52" s="18" t="s">
        <v>481</v>
      </c>
      <c r="P52" s="20" t="s">
        <v>481</v>
      </c>
      <c r="Q52" s="18" t="n">
        <v>384.08726725</v>
      </c>
      <c r="R52" s="20" t="n">
        <v>7.30523017</v>
      </c>
    </row>
    <row r="53" spans="1:18">
      <c r="A53" s="15" t="s">
        <v>528</v>
      </c>
      <c r="B53" s="17" t="n">
        <v>5571</v>
      </c>
      <c r="C53" s="18">
        <f>(84.0/B53*100)</f>
        <v/>
      </c>
      <c r="D53" s="19" t="n">
        <v>5487</v>
      </c>
      <c r="E53" s="18" t="n">
        <v>450.59941524</v>
      </c>
      <c r="F53" s="20" t="n">
        <v>1.99439054</v>
      </c>
      <c r="G53" s="18" t="n">
        <v>422.07489677</v>
      </c>
      <c r="H53" s="20" t="n">
        <v>2.54608833</v>
      </c>
      <c r="I53" s="18" t="s">
        <v>481</v>
      </c>
      <c r="J53" s="20" t="s">
        <v>481</v>
      </c>
      <c r="K53" s="18" t="s">
        <v>481</v>
      </c>
      <c r="L53" s="20" t="s">
        <v>481</v>
      </c>
      <c r="M53" s="18" t="s">
        <v>481</v>
      </c>
      <c r="N53" s="20" t="s">
        <v>481</v>
      </c>
      <c r="O53" s="18" t="s">
        <v>481</v>
      </c>
      <c r="P53" s="20" t="s">
        <v>481</v>
      </c>
      <c r="Q53" s="18" t="n">
        <v>375.92275316</v>
      </c>
      <c r="R53" s="20" t="n">
        <v>7.8122739</v>
      </c>
    </row>
    <row r="54" spans="1:18">
      <c r="A54" s="15" t="s">
        <v>529</v>
      </c>
      <c r="B54" s="17" t="n">
        <v>4740</v>
      </c>
      <c r="C54" s="18">
        <f>(38.0/B54*100)</f>
        <v/>
      </c>
      <c r="D54" s="19" t="n">
        <v>4702</v>
      </c>
      <c r="E54" s="18" t="n">
        <v>347.39436815</v>
      </c>
      <c r="F54" s="20" t="n">
        <v>3.75283938</v>
      </c>
      <c r="G54" s="18" t="n">
        <v>321.9145085</v>
      </c>
      <c r="H54" s="20" t="n">
        <v>2.96262927</v>
      </c>
      <c r="I54" s="18" t="s">
        <v>481</v>
      </c>
      <c r="J54" s="20" t="s">
        <v>481</v>
      </c>
      <c r="K54" s="18" t="s">
        <v>481</v>
      </c>
      <c r="L54" s="20" t="s">
        <v>481</v>
      </c>
      <c r="M54" s="18" t="s">
        <v>481</v>
      </c>
      <c r="N54" s="20" t="s">
        <v>481</v>
      </c>
      <c r="O54" s="18" t="s">
        <v>481</v>
      </c>
      <c r="P54" s="20" t="s">
        <v>481</v>
      </c>
      <c r="Q54" s="18" t="n">
        <v>280.45344752</v>
      </c>
      <c r="R54" s="20" t="n">
        <v>4.06112759</v>
      </c>
    </row>
    <row r="55" spans="1:18">
      <c r="A55" s="15" t="s">
        <v>530</v>
      </c>
      <c r="B55" s="17" t="n">
        <v>5316</v>
      </c>
      <c r="C55" s="18">
        <f>(22.0/B55*100)</f>
        <v/>
      </c>
      <c r="D55" s="19" t="n">
        <v>5294</v>
      </c>
      <c r="E55" s="18" t="n">
        <v>411.80177854</v>
      </c>
      <c r="F55" s="20" t="n">
        <v>3.01788463</v>
      </c>
      <c r="G55" s="18" t="n">
        <v>401.47435285</v>
      </c>
      <c r="H55" s="20" t="n">
        <v>3.25847982</v>
      </c>
      <c r="I55" s="18" t="s">
        <v>481</v>
      </c>
      <c r="J55" s="20" t="s">
        <v>481</v>
      </c>
      <c r="K55" s="18" t="s">
        <v>481</v>
      </c>
      <c r="L55" s="20" t="s">
        <v>481</v>
      </c>
      <c r="M55" s="18" t="n">
        <v>402.2497</v>
      </c>
      <c r="N55" s="20" t="n">
        <v>27.58568418</v>
      </c>
      <c r="O55" s="18" t="n">
        <v>432.26884596</v>
      </c>
      <c r="P55" s="20" t="n">
        <v>37.51440674</v>
      </c>
      <c r="Q55" s="18" t="n">
        <v>332.49805899</v>
      </c>
      <c r="R55" s="20" t="n">
        <v>9.33779477</v>
      </c>
    </row>
    <row r="56" spans="1:18">
      <c r="A56" s="15" t="s">
        <v>531</v>
      </c>
      <c r="B56" s="17" t="n">
        <v>5359</v>
      </c>
      <c r="C56" s="18">
        <f>(76.0/B56*100)</f>
        <v/>
      </c>
      <c r="D56" s="19" t="n">
        <v>5283</v>
      </c>
      <c r="E56" s="18" t="n">
        <v>554.88460152</v>
      </c>
      <c r="F56" s="20" t="n">
        <v>3.16044178</v>
      </c>
      <c r="G56" s="18" t="n">
        <v>537.9822288300001</v>
      </c>
      <c r="H56" s="20" t="n">
        <v>3.63436609</v>
      </c>
      <c r="I56" s="18" t="s">
        <v>481</v>
      </c>
      <c r="J56" s="20" t="s">
        <v>481</v>
      </c>
      <c r="K56" s="18" t="s">
        <v>481</v>
      </c>
      <c r="L56" s="20" t="s">
        <v>481</v>
      </c>
      <c r="M56" s="18" t="s">
        <v>481</v>
      </c>
      <c r="N56" s="20" t="s">
        <v>481</v>
      </c>
      <c r="O56" s="18" t="s">
        <v>481</v>
      </c>
      <c r="P56" s="20" t="s">
        <v>481</v>
      </c>
      <c r="Q56" s="18" t="n">
        <v>476.02428671</v>
      </c>
      <c r="R56" s="20" t="n">
        <v>22.2966383</v>
      </c>
    </row>
    <row r="57" spans="1:18">
      <c r="A57" s="15" t="s">
        <v>532</v>
      </c>
      <c r="B57" s="17" t="n">
        <v>6513</v>
      </c>
      <c r="C57" s="18">
        <f>(0.0/B57*100)</f>
        <v/>
      </c>
      <c r="D57" s="19" t="n">
        <v>6513</v>
      </c>
      <c r="E57" s="18" t="n">
        <v>412.55824732</v>
      </c>
      <c r="F57" s="20" t="n">
        <v>5.4612242</v>
      </c>
      <c r="G57" s="18" t="n">
        <v>381.27618314</v>
      </c>
      <c r="H57" s="20" t="n">
        <v>2.94431661</v>
      </c>
      <c r="I57" s="18" t="s">
        <v>481</v>
      </c>
      <c r="J57" s="20" t="s">
        <v>481</v>
      </c>
      <c r="K57" s="18" t="s">
        <v>481</v>
      </c>
      <c r="L57" s="20" t="s">
        <v>481</v>
      </c>
      <c r="M57" s="18" t="s">
        <v>481</v>
      </c>
      <c r="N57" s="20" t="s">
        <v>481</v>
      </c>
      <c r="O57" s="18" t="n">
        <v>325.6173</v>
      </c>
      <c r="P57" s="20" t="n">
        <v>43.03961183</v>
      </c>
      <c r="Q57" s="18" t="n">
        <v>362.69279775</v>
      </c>
      <c r="R57" s="20" t="n">
        <v>9.7957403</v>
      </c>
    </row>
    <row r="58" spans="1:18">
      <c r="A58" s="15" t="s">
        <v>533</v>
      </c>
      <c r="B58" s="17" t="n">
        <v>7267</v>
      </c>
      <c r="C58" s="18">
        <f>(10.0/B58*100)</f>
        <v/>
      </c>
      <c r="D58" s="19" t="n">
        <v>7257</v>
      </c>
      <c r="E58" s="18" t="n">
        <v>388.80901284</v>
      </c>
      <c r="F58" s="20" t="n">
        <v>3.40518248</v>
      </c>
      <c r="G58" s="18" t="n">
        <v>381.72423298</v>
      </c>
      <c r="H58" s="20" t="n">
        <v>2.85355009</v>
      </c>
      <c r="I58" s="18" t="s">
        <v>481</v>
      </c>
      <c r="J58" s="20" t="s">
        <v>481</v>
      </c>
      <c r="K58" s="18" t="s">
        <v>481</v>
      </c>
      <c r="L58" s="20" t="s">
        <v>481</v>
      </c>
      <c r="M58" s="18" t="s">
        <v>481</v>
      </c>
      <c r="N58" s="20" t="s">
        <v>481</v>
      </c>
      <c r="O58" s="18" t="n">
        <v>254.71540274</v>
      </c>
      <c r="P58" s="20" t="n">
        <v>24.41038262</v>
      </c>
      <c r="Q58" s="18" t="n">
        <v>320.68413326</v>
      </c>
      <c r="R58" s="20" t="n">
        <v>9.861162220000001</v>
      </c>
    </row>
    <row r="59" spans="1:18">
      <c r="A59" s="15" t="s">
        <v>534</v>
      </c>
      <c r="B59" s="17" t="n">
        <v>4826</v>
      </c>
      <c r="C59" s="18">
        <f>(26.0/B59*100)</f>
        <v/>
      </c>
      <c r="D59" s="19" t="n">
        <v>4800</v>
      </c>
      <c r="E59" s="18" t="n">
        <v>382.57087193</v>
      </c>
      <c r="F59" s="20" t="n">
        <v>2.90395714</v>
      </c>
      <c r="G59" s="18" t="n">
        <v>354.72758351</v>
      </c>
      <c r="H59" s="20" t="n">
        <v>1.91977044</v>
      </c>
      <c r="I59" s="18" t="s">
        <v>481</v>
      </c>
      <c r="J59" s="20" t="s">
        <v>481</v>
      </c>
      <c r="K59" s="18" t="s">
        <v>481</v>
      </c>
      <c r="L59" s="20" t="s">
        <v>481</v>
      </c>
      <c r="M59" s="18" t="s">
        <v>481</v>
      </c>
      <c r="N59" s="20" t="s">
        <v>481</v>
      </c>
      <c r="O59" s="18" t="n">
        <v>316.61479315</v>
      </c>
      <c r="P59" s="20" t="n">
        <v>25.95404551</v>
      </c>
      <c r="Q59" s="18" t="n">
        <v>316.74372837</v>
      </c>
      <c r="R59" s="20" t="n">
        <v>4.41380931</v>
      </c>
    </row>
    <row r="60" spans="1:18">
      <c r="A60" s="15" t="s">
        <v>535</v>
      </c>
      <c r="B60" s="17" t="n">
        <v>4546</v>
      </c>
      <c r="C60" s="18">
        <f>(15.0/B60*100)</f>
        <v/>
      </c>
      <c r="D60" s="19" t="n">
        <v>4531</v>
      </c>
      <c r="E60" s="18" t="n">
        <v>405.29820262</v>
      </c>
      <c r="F60" s="20" t="n">
        <v>4.57709253</v>
      </c>
      <c r="G60" s="18" t="n">
        <v>392.10794607</v>
      </c>
      <c r="H60" s="20" t="n">
        <v>4.32268853</v>
      </c>
      <c r="I60" s="18" t="s">
        <v>481</v>
      </c>
      <c r="J60" s="20" t="s">
        <v>481</v>
      </c>
      <c r="K60" s="18" t="s">
        <v>481</v>
      </c>
      <c r="L60" s="20" t="s">
        <v>481</v>
      </c>
      <c r="M60" s="18" t="s">
        <v>481</v>
      </c>
      <c r="N60" s="20" t="s">
        <v>481</v>
      </c>
      <c r="O60" s="18" t="n">
        <v>267.8748001</v>
      </c>
      <c r="P60" s="20" t="n">
        <v>41.58843868</v>
      </c>
      <c r="Q60" s="18" t="n">
        <v>363.9089997</v>
      </c>
      <c r="R60" s="20" t="n">
        <v>7.39979389</v>
      </c>
    </row>
    <row r="61" spans="1:18">
      <c r="A61" s="15" t="s">
        <v>536</v>
      </c>
      <c r="B61" s="17" t="n">
        <v>6525</v>
      </c>
      <c r="C61" s="18">
        <f>(135.0/B61*100)</f>
        <v/>
      </c>
      <c r="D61" s="19" t="n">
        <v>6390</v>
      </c>
      <c r="E61" s="18" t="n">
        <v>487.91046122</v>
      </c>
      <c r="F61" s="20" t="n">
        <v>2.47545202</v>
      </c>
      <c r="G61" s="18" t="n">
        <v>466.57416671</v>
      </c>
      <c r="H61" s="20" t="n">
        <v>3.05704426</v>
      </c>
      <c r="I61" s="18" t="s">
        <v>481</v>
      </c>
      <c r="J61" s="20" t="s">
        <v>481</v>
      </c>
      <c r="K61" s="18" t="s">
        <v>481</v>
      </c>
      <c r="L61" s="20" t="s">
        <v>481</v>
      </c>
      <c r="M61" s="18" t="s">
        <v>481</v>
      </c>
      <c r="N61" s="20" t="s">
        <v>481</v>
      </c>
      <c r="O61" s="18" t="s">
        <v>481</v>
      </c>
      <c r="P61" s="20" t="s">
        <v>481</v>
      </c>
      <c r="Q61" s="18" t="n">
        <v>410.31206551</v>
      </c>
      <c r="R61" s="20" t="n">
        <v>8.95887967</v>
      </c>
    </row>
    <row r="62" spans="1:18">
      <c r="A62" s="15" t="s">
        <v>537</v>
      </c>
      <c r="B62" s="17" t="n">
        <v>4476</v>
      </c>
      <c r="C62" s="18">
        <f>(3.0/B62*100)</f>
        <v/>
      </c>
      <c r="D62" s="19" t="n">
        <v>4473</v>
      </c>
      <c r="E62" s="18" t="n">
        <v>556.3013210300001</v>
      </c>
      <c r="F62" s="20" t="n">
        <v>1.79503573</v>
      </c>
      <c r="G62" s="18" t="n">
        <v>527.97757273</v>
      </c>
      <c r="H62" s="20" t="n">
        <v>1.98055903</v>
      </c>
      <c r="I62" s="18" t="s">
        <v>481</v>
      </c>
      <c r="J62" s="20" t="s">
        <v>481</v>
      </c>
      <c r="K62" s="18" t="s">
        <v>481</v>
      </c>
      <c r="L62" s="20" t="s">
        <v>481</v>
      </c>
      <c r="M62" s="18" t="s">
        <v>481</v>
      </c>
      <c r="N62" s="20" t="s">
        <v>481</v>
      </c>
      <c r="O62" s="18" t="s">
        <v>481</v>
      </c>
      <c r="P62" s="20" t="s">
        <v>481</v>
      </c>
      <c r="Q62" s="18" t="n">
        <v>485.41320562</v>
      </c>
      <c r="R62" s="20" t="n">
        <v>25.21803293</v>
      </c>
    </row>
    <row r="63" spans="1:18">
      <c r="A63" s="15" t="s">
        <v>538</v>
      </c>
      <c r="B63" s="17" t="n">
        <v>5324</v>
      </c>
      <c r="C63" s="18">
        <f>(13.0/B63*100)</f>
        <v/>
      </c>
      <c r="D63" s="19" t="n">
        <v>5311</v>
      </c>
      <c r="E63" s="18" t="n">
        <v>388.84522467</v>
      </c>
      <c r="F63" s="20" t="n">
        <v>2.58147841</v>
      </c>
      <c r="G63" s="18" t="n">
        <v>366.74197222</v>
      </c>
      <c r="H63" s="20" t="n">
        <v>2.26204917</v>
      </c>
      <c r="I63" s="18" t="s">
        <v>481</v>
      </c>
      <c r="J63" s="20" t="s">
        <v>481</v>
      </c>
      <c r="K63" s="18" t="s">
        <v>481</v>
      </c>
      <c r="L63" s="20" t="s">
        <v>481</v>
      </c>
      <c r="M63" s="18" t="n">
        <v>292.933</v>
      </c>
      <c r="N63" s="20" t="n">
        <v>43.43609468</v>
      </c>
      <c r="O63" s="18" t="n">
        <v>303.05481919</v>
      </c>
      <c r="P63" s="20" t="n">
        <v>39.31790664</v>
      </c>
      <c r="Q63" s="18" t="n">
        <v>311.21892307</v>
      </c>
      <c r="R63" s="20" t="n">
        <v>4.77725315</v>
      </c>
    </row>
    <row r="64" spans="1:18">
      <c r="A64" s="15" t="s">
        <v>539</v>
      </c>
      <c r="B64" s="17" t="n">
        <v>3634</v>
      </c>
      <c r="C64" s="18">
        <f>(3.0/B64*100)</f>
        <v/>
      </c>
      <c r="D64" s="19" t="n">
        <v>3631</v>
      </c>
      <c r="E64" s="18" t="n">
        <v>502.37191436</v>
      </c>
      <c r="F64" s="20" t="n">
        <v>2.06874392</v>
      </c>
      <c r="G64" s="18" t="n">
        <v>443.89066247</v>
      </c>
      <c r="H64" s="20" t="n">
        <v>3.25062987</v>
      </c>
      <c r="I64" s="18" t="s">
        <v>481</v>
      </c>
      <c r="J64" s="20" t="s">
        <v>481</v>
      </c>
      <c r="K64" s="18" t="s">
        <v>481</v>
      </c>
      <c r="L64" s="20" t="s">
        <v>481</v>
      </c>
      <c r="M64" s="18" t="n">
        <v>626.9754</v>
      </c>
      <c r="N64" s="20" t="n">
        <v>35.47413306</v>
      </c>
      <c r="O64" s="18" t="n">
        <v>305.41925572</v>
      </c>
      <c r="P64" s="20" t="n">
        <v>56.53328811</v>
      </c>
      <c r="Q64" s="18" t="n">
        <v>393.83887835</v>
      </c>
      <c r="R64" s="20" t="n">
        <v>14.26282034</v>
      </c>
    </row>
    <row r="65" spans="1:18">
      <c r="A65" s="15" t="s">
        <v>540</v>
      </c>
      <c r="B65" s="17" t="n">
        <v>5325</v>
      </c>
      <c r="C65" s="18">
        <f>(14.0/B65*100)</f>
        <v/>
      </c>
      <c r="D65" s="19" t="n">
        <v>5311</v>
      </c>
      <c r="E65" s="18" t="n">
        <v>434.3258183</v>
      </c>
      <c r="F65" s="20" t="n">
        <v>2.70496684</v>
      </c>
      <c r="G65" s="18" t="n">
        <v>395.60519838</v>
      </c>
      <c r="H65" s="20" t="n">
        <v>3.53002419</v>
      </c>
      <c r="I65" s="18" t="s">
        <v>481</v>
      </c>
      <c r="J65" s="20" t="s">
        <v>481</v>
      </c>
      <c r="K65" s="18" t="s">
        <v>481</v>
      </c>
      <c r="L65" s="20" t="s">
        <v>481</v>
      </c>
      <c r="M65" s="18" t="n">
        <v>222.8426</v>
      </c>
      <c r="N65" s="20" t="n">
        <v>48.00637835</v>
      </c>
      <c r="O65" s="18" t="s">
        <v>481</v>
      </c>
      <c r="P65" s="20" t="s">
        <v>481</v>
      </c>
      <c r="Q65" s="18" t="n">
        <v>354.68758982</v>
      </c>
      <c r="R65" s="20" t="n">
        <v>6.30806176</v>
      </c>
    </row>
    <row r="66" spans="1:18">
      <c r="A66" s="15" t="s">
        <v>541</v>
      </c>
      <c r="B66" s="17" t="n">
        <v>5665</v>
      </c>
      <c r="C66" s="18">
        <f>(74.0/B66*100)</f>
        <v/>
      </c>
      <c r="D66" s="19" t="n">
        <v>5591</v>
      </c>
      <c r="E66" s="18" t="n">
        <v>428.29220792</v>
      </c>
      <c r="F66" s="20" t="n">
        <v>2.01701594</v>
      </c>
      <c r="G66" s="18" t="n">
        <v>414.23872557</v>
      </c>
      <c r="H66" s="20" t="n">
        <v>2.34002566</v>
      </c>
      <c r="I66" s="18" t="s">
        <v>481</v>
      </c>
      <c r="J66" s="20" t="s">
        <v>481</v>
      </c>
      <c r="K66" s="18" t="s">
        <v>481</v>
      </c>
      <c r="L66" s="20" t="s">
        <v>481</v>
      </c>
      <c r="M66" s="18" t="s">
        <v>481</v>
      </c>
      <c r="N66" s="20" t="s">
        <v>481</v>
      </c>
      <c r="O66" s="18" t="s">
        <v>481</v>
      </c>
      <c r="P66" s="20" t="s">
        <v>481</v>
      </c>
      <c r="Q66" s="18" t="n">
        <v>365.28148162</v>
      </c>
      <c r="R66" s="20" t="n">
        <v>4.82167</v>
      </c>
    </row>
    <row r="67" spans="1:18">
      <c r="A67" s="15" t="s">
        <v>542</v>
      </c>
      <c r="B67" s="17" t="n">
        <v>6971</v>
      </c>
      <c r="C67" s="18">
        <f>(21.0/B67*100)</f>
        <v/>
      </c>
      <c r="D67" s="19" t="n">
        <v>6950</v>
      </c>
      <c r="E67" s="18" t="n">
        <v>407.0839279</v>
      </c>
      <c r="F67" s="20" t="n">
        <v>3.02117517</v>
      </c>
      <c r="G67" s="18" t="n">
        <v>356.66505733</v>
      </c>
      <c r="H67" s="20" t="n">
        <v>2.89474021</v>
      </c>
      <c r="I67" s="18" t="s">
        <v>481</v>
      </c>
      <c r="J67" s="20" t="s">
        <v>481</v>
      </c>
      <c r="K67" s="18" t="s">
        <v>481</v>
      </c>
      <c r="L67" s="20" t="s">
        <v>481</v>
      </c>
      <c r="M67" s="18" t="s">
        <v>481</v>
      </c>
      <c r="N67" s="20" t="s">
        <v>481</v>
      </c>
      <c r="O67" s="18" t="s">
        <v>481</v>
      </c>
      <c r="P67" s="20" t="s">
        <v>481</v>
      </c>
      <c r="Q67" s="18" t="n">
        <v>291.42953793</v>
      </c>
      <c r="R67" s="20" t="n">
        <v>10.94551268</v>
      </c>
    </row>
    <row r="68" spans="1:18">
      <c r="A68" s="15" t="s">
        <v>543</v>
      </c>
      <c r="B68" s="17" t="n">
        <v>12083</v>
      </c>
      <c r="C68" s="18">
        <f>(27.0/B68*100)</f>
        <v/>
      </c>
      <c r="D68" s="19" t="n">
        <v>12056</v>
      </c>
      <c r="E68" s="18" t="n">
        <v>419.99140806</v>
      </c>
      <c r="F68" s="20" t="n">
        <v>1.53786547</v>
      </c>
      <c r="G68" s="18" t="n">
        <v>383.58884919</v>
      </c>
      <c r="H68" s="20" t="n">
        <v>2.41232765</v>
      </c>
      <c r="I68" s="18" t="s">
        <v>481</v>
      </c>
      <c r="J68" s="20" t="s">
        <v>481</v>
      </c>
      <c r="K68" s="18" t="s">
        <v>481</v>
      </c>
      <c r="L68" s="20" t="s">
        <v>481</v>
      </c>
      <c r="M68" s="18" t="s">
        <v>481</v>
      </c>
      <c r="N68" s="20" t="s">
        <v>481</v>
      </c>
      <c r="O68" s="18" t="s">
        <v>481</v>
      </c>
      <c r="P68" s="20" t="s">
        <v>481</v>
      </c>
      <c r="Q68" s="18" t="n">
        <v>331.74980478</v>
      </c>
      <c r="R68" s="20" t="n">
        <v>4.41639786</v>
      </c>
    </row>
    <row r="69" spans="1:18">
      <c r="A69" s="15" t="s">
        <v>544</v>
      </c>
      <c r="B69" s="17" t="n">
        <v>4876</v>
      </c>
      <c r="C69" s="18">
        <f>(0.0/B69*100)</f>
        <v/>
      </c>
      <c r="D69" s="19" t="n">
        <v>4876</v>
      </c>
      <c r="E69" s="18" t="n">
        <v>455.36016748</v>
      </c>
      <c r="F69" s="20" t="n">
        <v>3.87184909</v>
      </c>
      <c r="G69" s="18" t="n">
        <v>414.292142</v>
      </c>
      <c r="H69" s="20" t="n">
        <v>4.70736303</v>
      </c>
      <c r="I69" s="18" t="s">
        <v>481</v>
      </c>
      <c r="J69" s="20" t="s">
        <v>481</v>
      </c>
      <c r="K69" s="18" t="s">
        <v>481</v>
      </c>
      <c r="L69" s="20" t="s">
        <v>481</v>
      </c>
      <c r="M69" s="18" t="s">
        <v>481</v>
      </c>
      <c r="N69" s="20" t="s">
        <v>481</v>
      </c>
      <c r="O69" s="18" t="s">
        <v>481</v>
      </c>
      <c r="P69" s="20" t="s">
        <v>481</v>
      </c>
      <c r="Q69" s="18" t="n">
        <v>358.91816988</v>
      </c>
      <c r="R69" s="20" t="n">
        <v>13.72083081</v>
      </c>
    </row>
    <row r="70" spans="1:18">
      <c r="A70" s="15" t="s">
        <v>545</v>
      </c>
      <c r="B70" s="17" t="n">
        <v>6036</v>
      </c>
      <c r="C70" s="18">
        <f>(223.0/B70*100)</f>
        <v/>
      </c>
      <c r="D70" s="19" t="n">
        <v>5813</v>
      </c>
      <c r="E70" s="18" t="n">
        <v>502.06765161</v>
      </c>
      <c r="F70" s="20" t="n">
        <v>2.91364708</v>
      </c>
      <c r="G70" s="18" t="n">
        <v>471.79033837</v>
      </c>
      <c r="H70" s="20" t="n">
        <v>4.77889719</v>
      </c>
      <c r="I70" s="18" t="s">
        <v>481</v>
      </c>
      <c r="J70" s="20" t="s">
        <v>481</v>
      </c>
      <c r="K70" s="18" t="s">
        <v>481</v>
      </c>
      <c r="L70" s="20" t="s">
        <v>481</v>
      </c>
      <c r="M70" s="18" t="s">
        <v>481</v>
      </c>
      <c r="N70" s="20" t="s">
        <v>481</v>
      </c>
      <c r="O70" s="18" t="s">
        <v>481</v>
      </c>
      <c r="P70" s="20" t="s">
        <v>481</v>
      </c>
      <c r="Q70" s="18" t="n">
        <v>415.7483556</v>
      </c>
      <c r="R70" s="20" t="n">
        <v>8.9446104</v>
      </c>
    </row>
    <row r="71" spans="1:18">
      <c r="A71" s="15" t="s">
        <v>546</v>
      </c>
      <c r="B71" s="17" t="n">
        <v>6115</v>
      </c>
      <c r="C71" s="18">
        <f>(17.0/B71*100)</f>
        <v/>
      </c>
      <c r="D71" s="19" t="n">
        <v>6098</v>
      </c>
      <c r="E71" s="18" t="n">
        <v>574.74759961</v>
      </c>
      <c r="F71" s="20" t="n">
        <v>1.96135045</v>
      </c>
      <c r="G71" s="18" t="n">
        <v>545.45443197</v>
      </c>
      <c r="H71" s="20" t="n">
        <v>2.47180265</v>
      </c>
      <c r="I71" s="18" t="s">
        <v>481</v>
      </c>
      <c r="J71" s="20" t="s">
        <v>481</v>
      </c>
      <c r="K71" s="18" t="s">
        <v>481</v>
      </c>
      <c r="L71" s="20" t="s">
        <v>481</v>
      </c>
      <c r="M71" s="18" t="s">
        <v>481</v>
      </c>
      <c r="N71" s="20" t="s">
        <v>481</v>
      </c>
      <c r="O71" s="18" t="s">
        <v>481</v>
      </c>
      <c r="P71" s="20" t="s">
        <v>481</v>
      </c>
      <c r="Q71" s="18" t="n">
        <v>497.42709454</v>
      </c>
      <c r="R71" s="20" t="n">
        <v>16.11352156</v>
      </c>
    </row>
    <row r="72" spans="1:18">
      <c r="A72" s="15" t="s">
        <v>547</v>
      </c>
      <c r="B72" s="17" t="n">
        <v>7708</v>
      </c>
      <c r="C72" s="18">
        <f>(5.0/B72*100)</f>
        <v/>
      </c>
      <c r="D72" s="19" t="n">
        <v>7703</v>
      </c>
      <c r="E72" s="18" t="n">
        <v>557.91947731</v>
      </c>
      <c r="F72" s="20" t="n">
        <v>3.40204416</v>
      </c>
      <c r="G72" s="18" t="n">
        <v>516.65862338</v>
      </c>
      <c r="H72" s="20" t="n">
        <v>3.56869734</v>
      </c>
      <c r="I72" s="18" t="s">
        <v>481</v>
      </c>
      <c r="J72" s="20" t="s">
        <v>481</v>
      </c>
      <c r="K72" s="18" t="s">
        <v>481</v>
      </c>
      <c r="L72" s="20" t="s">
        <v>481</v>
      </c>
      <c r="M72" s="18" t="s">
        <v>481</v>
      </c>
      <c r="N72" s="20" t="s">
        <v>481</v>
      </c>
      <c r="O72" s="18" t="s">
        <v>481</v>
      </c>
      <c r="P72" s="20" t="s">
        <v>481</v>
      </c>
      <c r="Q72" s="18" t="n">
        <v>415.57285686</v>
      </c>
      <c r="R72" s="20" t="n">
        <v>26.9864011</v>
      </c>
    </row>
    <row r="73" spans="1:18">
      <c r="A73" s="15" t="s">
        <v>548</v>
      </c>
      <c r="B73" s="17" t="n">
        <v>8249</v>
      </c>
      <c r="C73" s="18">
        <f>(143.0/B73*100)</f>
        <v/>
      </c>
      <c r="D73" s="19" t="n">
        <v>8106</v>
      </c>
      <c r="E73" s="18" t="n">
        <v>429.65984085</v>
      </c>
      <c r="F73" s="20" t="n">
        <v>3.98507926</v>
      </c>
      <c r="G73" s="18" t="n">
        <v>399.96232382</v>
      </c>
      <c r="H73" s="20" t="n">
        <v>2.98408874</v>
      </c>
      <c r="I73" s="18" t="s">
        <v>481</v>
      </c>
      <c r="J73" s="20" t="s">
        <v>481</v>
      </c>
      <c r="K73" s="18" t="s">
        <v>481</v>
      </c>
      <c r="L73" s="20" t="s">
        <v>481</v>
      </c>
      <c r="M73" s="18" t="s">
        <v>481</v>
      </c>
      <c r="N73" s="20" t="s">
        <v>481</v>
      </c>
      <c r="O73" s="18" t="s">
        <v>481</v>
      </c>
      <c r="P73" s="20" t="s">
        <v>481</v>
      </c>
      <c r="Q73" s="18" t="n">
        <v>381.03199899</v>
      </c>
      <c r="R73" s="20" t="n">
        <v>16.61527513</v>
      </c>
    </row>
    <row r="74" spans="1:18">
      <c r="A74" s="15" t="s">
        <v>549</v>
      </c>
      <c r="B74" s="17" t="n">
        <v>4692</v>
      </c>
      <c r="C74" s="18">
        <f>(82.0/B74*100)</f>
        <v/>
      </c>
      <c r="D74" s="19" t="n">
        <v>4610</v>
      </c>
      <c r="E74" s="18" t="n">
        <v>432.13774735</v>
      </c>
      <c r="F74" s="20" t="n">
        <v>2.05357554</v>
      </c>
      <c r="G74" s="18" t="n">
        <v>401.66365845</v>
      </c>
      <c r="H74" s="20" t="n">
        <v>2.85339293</v>
      </c>
      <c r="I74" s="18" t="s">
        <v>481</v>
      </c>
      <c r="J74" s="20" t="s">
        <v>481</v>
      </c>
      <c r="K74" s="18" t="s">
        <v>481</v>
      </c>
      <c r="L74" s="20" t="s">
        <v>481</v>
      </c>
      <c r="M74" s="18" t="s">
        <v>481</v>
      </c>
      <c r="N74" s="20" t="s">
        <v>481</v>
      </c>
      <c r="O74" s="18" t="n">
        <v>303.54055736</v>
      </c>
      <c r="P74" s="20" t="n">
        <v>40.60330853</v>
      </c>
      <c r="Q74" s="18" t="n">
        <v>341.99522988</v>
      </c>
      <c r="R74" s="20" t="n">
        <v>7.02920181</v>
      </c>
    </row>
    <row r="75" spans="1:18">
      <c r="A75" s="15" t="s">
        <v>550</v>
      </c>
      <c r="B75" s="17" t="n">
        <v>5375</v>
      </c>
      <c r="C75" s="18">
        <f>(196.0/B75*100)</f>
        <v/>
      </c>
      <c r="D75" s="19" t="n">
        <v>5179</v>
      </c>
      <c r="E75" s="18" t="n">
        <v>382.01844964</v>
      </c>
      <c r="F75" s="20" t="n">
        <v>4.38194171</v>
      </c>
      <c r="G75" s="18" t="n">
        <v>358.48533413</v>
      </c>
      <c r="H75" s="20" t="n">
        <v>2.71889678</v>
      </c>
      <c r="I75" s="18" t="s">
        <v>481</v>
      </c>
      <c r="J75" s="20" t="s">
        <v>481</v>
      </c>
      <c r="K75" s="18" t="s">
        <v>481</v>
      </c>
      <c r="L75" s="20" t="s">
        <v>481</v>
      </c>
      <c r="M75" s="18" t="s">
        <v>481</v>
      </c>
      <c r="N75" s="20" t="s">
        <v>481</v>
      </c>
      <c r="O75" s="18" t="s">
        <v>481</v>
      </c>
      <c r="P75" s="20" t="s">
        <v>481</v>
      </c>
      <c r="Q75" s="18" t="n">
        <v>343.89853627</v>
      </c>
      <c r="R75" s="20" t="n">
        <v>7.4743394</v>
      </c>
    </row>
    <row r="76" spans="1:18">
      <c r="A76" s="15" t="s">
        <v>551</v>
      </c>
      <c r="B76" s="17" t="n">
        <v>14167</v>
      </c>
      <c r="C76" s="18">
        <f>(227.0/B76*100)</f>
        <v/>
      </c>
      <c r="D76" s="19" t="n">
        <v>13940</v>
      </c>
      <c r="E76" s="18" t="n">
        <v>441.55762384</v>
      </c>
      <c r="F76" s="20" t="n">
        <v>2.91079582</v>
      </c>
      <c r="G76" s="18" t="n">
        <v>414.60304287</v>
      </c>
      <c r="H76" s="20" t="n">
        <v>2.56530858</v>
      </c>
      <c r="I76" s="18" t="s">
        <v>481</v>
      </c>
      <c r="J76" s="20" t="s">
        <v>481</v>
      </c>
      <c r="K76" s="18" t="s">
        <v>481</v>
      </c>
      <c r="L76" s="20" t="s">
        <v>481</v>
      </c>
      <c r="M76" s="18" t="s">
        <v>481</v>
      </c>
      <c r="N76" s="20" t="s">
        <v>481</v>
      </c>
      <c r="O76" s="18" t="s">
        <v>481</v>
      </c>
      <c r="P76" s="20" t="s">
        <v>481</v>
      </c>
      <c r="Q76" s="18" t="n">
        <v>369.26413356</v>
      </c>
      <c r="R76" s="20" t="n">
        <v>7.73342929</v>
      </c>
    </row>
    <row r="77" spans="1:18">
      <c r="A77" s="15" t="s">
        <v>552</v>
      </c>
      <c r="B77" s="17" t="n">
        <v>6062</v>
      </c>
      <c r="C77" s="18">
        <f>(82.0/B77*100)</f>
        <v/>
      </c>
      <c r="D77" s="19" t="n">
        <v>5980</v>
      </c>
      <c r="E77" s="18" t="n">
        <v>438.30518289</v>
      </c>
      <c r="F77" s="20" t="n">
        <v>2.95888889</v>
      </c>
      <c r="G77" s="18" t="n">
        <v>405.82536615</v>
      </c>
      <c r="H77" s="20" t="n">
        <v>3.13156985</v>
      </c>
      <c r="I77" s="18" t="s">
        <v>481</v>
      </c>
      <c r="J77" s="20" t="s">
        <v>481</v>
      </c>
      <c r="K77" s="18" t="s">
        <v>481</v>
      </c>
      <c r="L77" s="20" t="s">
        <v>481</v>
      </c>
      <c r="M77" s="18" t="s">
        <v>481</v>
      </c>
      <c r="N77" s="20" t="s">
        <v>481</v>
      </c>
      <c r="O77" s="18" t="s">
        <v>481</v>
      </c>
      <c r="P77" s="20" t="s">
        <v>481</v>
      </c>
      <c r="Q77" s="18" t="n">
        <v>347.49933669</v>
      </c>
      <c r="R77" s="20" t="n">
        <v>4.72022836</v>
      </c>
    </row>
    <row r="78" spans="1:18">
      <c r="A78" s="15" t="s">
        <v>553</v>
      </c>
      <c r="B78" s="17" t="n">
        <v>5826</v>
      </c>
      <c r="C78" s="18">
        <f>(0.0/B78*100)</f>
        <v/>
      </c>
      <c r="D78" s="19" t="n">
        <v>5826</v>
      </c>
      <c r="E78" s="18" t="n">
        <v>507.73123057</v>
      </c>
      <c r="F78" s="20" t="n">
        <v>5.8451542</v>
      </c>
      <c r="G78" s="18" t="n">
        <v>488.22630471</v>
      </c>
      <c r="H78" s="20" t="n">
        <v>4.22203713</v>
      </c>
      <c r="I78" s="18" t="s">
        <v>481</v>
      </c>
      <c r="J78" s="20" t="s">
        <v>481</v>
      </c>
      <c r="K78" s="18" t="s">
        <v>481</v>
      </c>
      <c r="L78" s="20" t="s">
        <v>481</v>
      </c>
      <c r="M78" s="18" t="s">
        <v>481</v>
      </c>
      <c r="N78" s="20" t="s">
        <v>481</v>
      </c>
      <c r="O78" s="18" t="n">
        <v>385.8045</v>
      </c>
      <c r="P78" s="20" t="n">
        <v>20.2887539</v>
      </c>
      <c r="Q78" s="18" t="n">
        <v>451.85121034</v>
      </c>
      <c r="R78" s="20" t="n">
        <v>15.59820469</v>
      </c>
    </row>
    <row customHeight="1" ht="25" r="79" spans="1:18">
      <c r="A79" s="15" t="s">
        <v>554</v>
      </c>
      <c r="B79" s="17" t="n">
        <v>1657</v>
      </c>
      <c r="C79" s="18">
        <f>(41.0/B79*100)</f>
        <v/>
      </c>
      <c r="D79" s="19" t="n">
        <v>1616</v>
      </c>
      <c r="E79" s="18" t="n">
        <v>465.56608087</v>
      </c>
      <c r="F79" s="20" t="n">
        <v>7.85919304</v>
      </c>
      <c r="G79" s="18" t="n">
        <v>447.13601828</v>
      </c>
      <c r="H79" s="20" t="n">
        <v>7.12025656</v>
      </c>
      <c r="I79" s="18" t="s">
        <v>481</v>
      </c>
      <c r="J79" s="20" t="s">
        <v>481</v>
      </c>
      <c r="K79" s="18" t="s">
        <v>481</v>
      </c>
      <c r="L79" s="20" t="s">
        <v>481</v>
      </c>
      <c r="M79" s="18" t="s">
        <v>481</v>
      </c>
      <c r="N79" s="20" t="s">
        <v>481</v>
      </c>
      <c r="O79" s="18" t="s">
        <v>481</v>
      </c>
      <c r="P79" s="20" t="s">
        <v>481</v>
      </c>
      <c r="Q79" s="18" t="n">
        <v>390.28937994</v>
      </c>
      <c r="R79" s="20" t="n">
        <v>23.70221432</v>
      </c>
    </row>
    <row r="80" spans="1:18">
      <c r="A80" s="15" t="s">
        <v>555</v>
      </c>
      <c r="B80" s="17" t="n">
        <v>7841</v>
      </c>
      <c r="C80" s="18">
        <f>(0.0/B80*100)</f>
        <v/>
      </c>
      <c r="D80" s="19" t="n">
        <v>7841</v>
      </c>
      <c r="E80" s="18" t="n">
        <v>469.02334127</v>
      </c>
      <c r="F80" s="20" t="n">
        <v>4.39849884</v>
      </c>
      <c r="G80" s="18" t="n">
        <v>442.5982757</v>
      </c>
      <c r="H80" s="20" t="n">
        <v>4.78420297</v>
      </c>
      <c r="I80" s="18" t="s">
        <v>481</v>
      </c>
      <c r="J80" s="20" t="s">
        <v>481</v>
      </c>
      <c r="K80" s="18" t="s">
        <v>481</v>
      </c>
      <c r="L80" s="20" t="s">
        <v>481</v>
      </c>
      <c r="M80" s="18" t="s">
        <v>481</v>
      </c>
      <c r="N80" s="20" t="s">
        <v>481</v>
      </c>
      <c r="O80" s="18" t="s">
        <v>481</v>
      </c>
      <c r="P80" s="20" t="s">
        <v>481</v>
      </c>
      <c r="Q80" s="18" t="n">
        <v>418.44534043</v>
      </c>
      <c r="R80" s="20" t="n">
        <v>26.02383082</v>
      </c>
    </row>
    <row r="81" spans="1:18">
      <c r="A81" s="23" t="s">
        <v>556</v>
      </c>
      <c r="B81" s="17" t="n">
        <v>8861</v>
      </c>
      <c r="C81" s="18">
        <f>(76.0/B81*100)</f>
        <v/>
      </c>
      <c r="D81" s="19" t="n">
        <v>8785</v>
      </c>
      <c r="E81" s="18" t="n">
        <v>451.91676839</v>
      </c>
      <c r="F81" s="20" t="n">
        <v>3.41271761</v>
      </c>
      <c r="G81" s="18" t="n">
        <v>438.46218697</v>
      </c>
      <c r="H81" s="20" t="n">
        <v>3.72480529</v>
      </c>
      <c r="I81" s="18" t="s">
        <v>481</v>
      </c>
      <c r="J81" s="20" t="s">
        <v>481</v>
      </c>
      <c r="K81" s="18" t="s">
        <v>481</v>
      </c>
      <c r="L81" s="20" t="s">
        <v>481</v>
      </c>
      <c r="M81" s="18" t="s">
        <v>481</v>
      </c>
      <c r="N81" s="20" t="s">
        <v>481</v>
      </c>
      <c r="O81" s="18" t="s">
        <v>481</v>
      </c>
      <c r="P81" s="20" t="s">
        <v>481</v>
      </c>
      <c r="Q81" s="18" t="n">
        <v>374.22706203</v>
      </c>
      <c r="R81" s="20" t="n">
        <v>14.81685554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619</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500.31650404</v>
      </c>
      <c r="F7" s="20" t="n">
        <v>1.60139934</v>
      </c>
      <c r="G7" s="18" t="n">
        <v>444.24718521</v>
      </c>
      <c r="H7" s="20" t="n">
        <v>4.49414058</v>
      </c>
      <c r="I7" s="18" t="s">
        <v>481</v>
      </c>
      <c r="J7" s="20" t="s">
        <v>481</v>
      </c>
      <c r="K7" s="18" t="s">
        <v>481</v>
      </c>
      <c r="L7" s="20" t="s">
        <v>481</v>
      </c>
      <c r="M7" s="18" t="s">
        <v>481</v>
      </c>
      <c r="N7" s="20" t="s">
        <v>481</v>
      </c>
      <c r="O7" s="18" t="s">
        <v>481</v>
      </c>
      <c r="P7" s="20" t="s">
        <v>481</v>
      </c>
      <c r="Q7" s="18" t="n">
        <v>403.07915262</v>
      </c>
      <c r="R7" s="20" t="n">
        <v>10.08761828</v>
      </c>
    </row>
    <row r="8" spans="1:18">
      <c r="A8" s="15" t="s">
        <v>483</v>
      </c>
      <c r="B8" s="17" t="n">
        <v>7007</v>
      </c>
      <c r="C8" s="18">
        <f>(20.0/B8*100)</f>
        <v/>
      </c>
      <c r="D8" s="19" t="n">
        <v>6987</v>
      </c>
      <c r="E8" s="18" t="n">
        <v>499.07956543</v>
      </c>
      <c r="F8" s="20" t="n">
        <v>2.91803459</v>
      </c>
      <c r="G8" s="18" t="n">
        <v>433.90205437</v>
      </c>
      <c r="H8" s="20" t="n">
        <v>8.521773809999999</v>
      </c>
      <c r="I8" s="18" t="s">
        <v>481</v>
      </c>
      <c r="J8" s="20" t="s">
        <v>481</v>
      </c>
      <c r="K8" s="18" t="s">
        <v>481</v>
      </c>
      <c r="L8" s="20" t="s">
        <v>481</v>
      </c>
      <c r="M8" s="18" t="s">
        <v>481</v>
      </c>
      <c r="N8" s="20" t="s">
        <v>481</v>
      </c>
      <c r="O8" s="18" t="s">
        <v>481</v>
      </c>
      <c r="P8" s="20" t="s">
        <v>481</v>
      </c>
      <c r="Q8" s="18" t="n">
        <v>420.57406767</v>
      </c>
      <c r="R8" s="20" t="n">
        <v>15.97093875</v>
      </c>
    </row>
    <row r="9" spans="1:18">
      <c r="A9" s="15" t="s">
        <v>484</v>
      </c>
      <c r="B9" s="17" t="n">
        <v>9651</v>
      </c>
      <c r="C9" s="18">
        <f>(77.0/B9*100)</f>
        <v/>
      </c>
      <c r="D9" s="19" t="n">
        <v>9574</v>
      </c>
      <c r="E9" s="18" t="n">
        <v>512.2943417</v>
      </c>
      <c r="F9" s="20" t="n">
        <v>2.36635617</v>
      </c>
      <c r="G9" s="18" t="n">
        <v>440.76110942</v>
      </c>
      <c r="H9" s="20" t="n">
        <v>5.8069315</v>
      </c>
      <c r="I9" s="18" t="s">
        <v>481</v>
      </c>
      <c r="J9" s="20" t="s">
        <v>481</v>
      </c>
      <c r="K9" s="18" t="s">
        <v>481</v>
      </c>
      <c r="L9" s="20" t="s">
        <v>481</v>
      </c>
      <c r="M9" s="18" t="s">
        <v>481</v>
      </c>
      <c r="N9" s="20" t="s">
        <v>481</v>
      </c>
      <c r="O9" s="18" t="s">
        <v>481</v>
      </c>
      <c r="P9" s="20" t="s">
        <v>481</v>
      </c>
      <c r="Q9" s="18" t="n">
        <v>390.83259113</v>
      </c>
      <c r="R9" s="20" t="n">
        <v>9.405999489999999</v>
      </c>
    </row>
    <row r="10" spans="1:18">
      <c r="A10" s="15" t="s">
        <v>485</v>
      </c>
      <c r="B10" s="17" t="n">
        <v>20058</v>
      </c>
      <c r="C10" s="18">
        <f>(521.0/B10*100)</f>
        <v/>
      </c>
      <c r="D10" s="19" t="n">
        <v>19537</v>
      </c>
      <c r="E10" s="18" t="n">
        <v>520.17933105</v>
      </c>
      <c r="F10" s="20" t="n">
        <v>2.29521174</v>
      </c>
      <c r="G10" s="18" t="n">
        <v>481.56312323</v>
      </c>
      <c r="H10" s="20" t="n">
        <v>5.07606433</v>
      </c>
      <c r="I10" s="18" t="s">
        <v>481</v>
      </c>
      <c r="J10" s="20" t="s">
        <v>481</v>
      </c>
      <c r="K10" s="18" t="s">
        <v>481</v>
      </c>
      <c r="L10" s="20" t="s">
        <v>481</v>
      </c>
      <c r="M10" s="18" t="s">
        <v>481</v>
      </c>
      <c r="N10" s="20" t="s">
        <v>481</v>
      </c>
      <c r="O10" s="18" t="s">
        <v>481</v>
      </c>
      <c r="P10" s="20" t="s">
        <v>481</v>
      </c>
      <c r="Q10" s="18" t="n">
        <v>442.03928039</v>
      </c>
      <c r="R10" s="20" t="n">
        <v>10.60001816</v>
      </c>
    </row>
    <row r="11" spans="1:18">
      <c r="A11" s="15" t="s">
        <v>486</v>
      </c>
      <c r="B11" s="17" t="n">
        <v>7053</v>
      </c>
      <c r="C11" s="18">
        <f>(45.0/B11*100)</f>
        <v/>
      </c>
      <c r="D11" s="19" t="n">
        <v>7008</v>
      </c>
      <c r="E11" s="18" t="n">
        <v>424.82263577</v>
      </c>
      <c r="F11" s="20" t="n">
        <v>2.56519629</v>
      </c>
      <c r="G11" s="18" t="n">
        <v>385.1044243</v>
      </c>
      <c r="H11" s="20" t="n">
        <v>7.41694234</v>
      </c>
      <c r="I11" s="18" t="s">
        <v>481</v>
      </c>
      <c r="J11" s="20" t="s">
        <v>481</v>
      </c>
      <c r="K11" s="18" t="s">
        <v>481</v>
      </c>
      <c r="L11" s="20" t="s">
        <v>481</v>
      </c>
      <c r="M11" s="18" t="s">
        <v>481</v>
      </c>
      <c r="N11" s="20" t="s">
        <v>481</v>
      </c>
      <c r="O11" s="18" t="s">
        <v>481</v>
      </c>
      <c r="P11" s="20" t="s">
        <v>481</v>
      </c>
      <c r="Q11" s="18" t="n">
        <v>338.45832703</v>
      </c>
      <c r="R11" s="20" t="n">
        <v>13.39707822</v>
      </c>
    </row>
    <row r="12" spans="1:18">
      <c r="A12" s="15" t="s">
        <v>487</v>
      </c>
      <c r="B12" s="17" t="n">
        <v>6894</v>
      </c>
      <c r="C12" s="18">
        <f>(56.0/B12*100)</f>
        <v/>
      </c>
      <c r="D12" s="19" t="n">
        <v>6838</v>
      </c>
      <c r="E12" s="18" t="n">
        <v>501.48449843</v>
      </c>
      <c r="F12" s="20" t="n">
        <v>2.0961854</v>
      </c>
      <c r="G12" s="18" t="n">
        <v>441.05064657</v>
      </c>
      <c r="H12" s="20" t="n">
        <v>6.20426936</v>
      </c>
      <c r="I12" s="18" t="s">
        <v>481</v>
      </c>
      <c r="J12" s="20" t="s">
        <v>481</v>
      </c>
      <c r="K12" s="18" t="s">
        <v>481</v>
      </c>
      <c r="L12" s="20" t="s">
        <v>481</v>
      </c>
      <c r="M12" s="18" t="s">
        <v>481</v>
      </c>
      <c r="N12" s="20" t="s">
        <v>481</v>
      </c>
      <c r="O12" s="18" t="s">
        <v>481</v>
      </c>
      <c r="P12" s="20" t="s">
        <v>481</v>
      </c>
      <c r="Q12" s="18" t="n">
        <v>383.02154415</v>
      </c>
      <c r="R12" s="20" t="n">
        <v>7.29677842</v>
      </c>
    </row>
    <row r="13" spans="1:18">
      <c r="A13" s="15" t="s">
        <v>488</v>
      </c>
      <c r="B13" s="17" t="n">
        <v>7161</v>
      </c>
      <c r="C13" s="18">
        <f>(98.0/B13*100)</f>
        <v/>
      </c>
      <c r="D13" s="19" t="n">
        <v>7063</v>
      </c>
      <c r="E13" s="18" t="n">
        <v>513.67044588</v>
      </c>
      <c r="F13" s="20" t="n">
        <v>2.27362198</v>
      </c>
      <c r="G13" s="18" t="n">
        <v>492.44029779</v>
      </c>
      <c r="H13" s="20" t="n">
        <v>5.31146126</v>
      </c>
      <c r="I13" s="18" t="s">
        <v>481</v>
      </c>
      <c r="J13" s="20" t="s">
        <v>481</v>
      </c>
      <c r="K13" s="18" t="s">
        <v>481</v>
      </c>
      <c r="L13" s="20" t="s">
        <v>481</v>
      </c>
      <c r="M13" s="18" t="s">
        <v>481</v>
      </c>
      <c r="N13" s="20" t="s">
        <v>481</v>
      </c>
      <c r="O13" s="18" t="s">
        <v>481</v>
      </c>
      <c r="P13" s="20" t="s">
        <v>481</v>
      </c>
      <c r="Q13" s="18" t="n">
        <v>435.44374653</v>
      </c>
      <c r="R13" s="20" t="n">
        <v>14.12166904</v>
      </c>
    </row>
    <row r="14" spans="1:18">
      <c r="A14" s="15" t="s">
        <v>489</v>
      </c>
      <c r="B14" s="17" t="n">
        <v>5587</v>
      </c>
      <c r="C14" s="18">
        <f>(74.0/B14*100)</f>
        <v/>
      </c>
      <c r="D14" s="19" t="n">
        <v>5513</v>
      </c>
      <c r="E14" s="18" t="n">
        <v>524.2841753500001</v>
      </c>
      <c r="F14" s="20" t="n">
        <v>2.14732381</v>
      </c>
      <c r="G14" s="18" t="n">
        <v>490.26079334</v>
      </c>
      <c r="H14" s="20" t="n">
        <v>4.11608193</v>
      </c>
      <c r="I14" s="18" t="s">
        <v>481</v>
      </c>
      <c r="J14" s="20" t="s">
        <v>481</v>
      </c>
      <c r="K14" s="18" t="s">
        <v>481</v>
      </c>
      <c r="L14" s="20" t="s">
        <v>481</v>
      </c>
      <c r="M14" s="18" t="s">
        <v>481</v>
      </c>
      <c r="N14" s="20" t="s">
        <v>481</v>
      </c>
      <c r="O14" s="18" t="s">
        <v>481</v>
      </c>
      <c r="P14" s="20" t="s">
        <v>481</v>
      </c>
      <c r="Q14" s="18" t="n">
        <v>458.83752674</v>
      </c>
      <c r="R14" s="20" t="n">
        <v>22.77170897</v>
      </c>
    </row>
    <row r="15" spans="1:18">
      <c r="A15" s="15" t="s">
        <v>490</v>
      </c>
      <c r="B15" s="17" t="n">
        <v>5882</v>
      </c>
      <c r="C15" s="18">
        <f>(53.0/B15*100)</f>
        <v/>
      </c>
      <c r="D15" s="19" t="n">
        <v>5829</v>
      </c>
      <c r="E15" s="18" t="n">
        <v>516.88150046</v>
      </c>
      <c r="F15" s="20" t="n">
        <v>2.28085458</v>
      </c>
      <c r="G15" s="18" t="n">
        <v>488.41647056</v>
      </c>
      <c r="H15" s="20" t="n">
        <v>4.64216862</v>
      </c>
      <c r="I15" s="18" t="s">
        <v>481</v>
      </c>
      <c r="J15" s="20" t="s">
        <v>481</v>
      </c>
      <c r="K15" s="18" t="s">
        <v>481</v>
      </c>
      <c r="L15" s="20" t="s">
        <v>481</v>
      </c>
      <c r="M15" s="18" t="s">
        <v>481</v>
      </c>
      <c r="N15" s="20" t="s">
        <v>481</v>
      </c>
      <c r="O15" s="18" t="s">
        <v>481</v>
      </c>
      <c r="P15" s="20" t="s">
        <v>481</v>
      </c>
      <c r="Q15" s="18" t="n">
        <v>434.79681339</v>
      </c>
      <c r="R15" s="20" t="n">
        <v>11.9945411</v>
      </c>
    </row>
    <row r="16" spans="1:18">
      <c r="A16" s="15" t="s">
        <v>491</v>
      </c>
      <c r="B16" s="17" t="n">
        <v>6108</v>
      </c>
      <c r="C16" s="18">
        <f>(98.0/B16*100)</f>
        <v/>
      </c>
      <c r="D16" s="19" t="n">
        <v>6010</v>
      </c>
      <c r="E16" s="18" t="n">
        <v>497.93898361</v>
      </c>
      <c r="F16" s="20" t="n">
        <v>1.92293585</v>
      </c>
      <c r="G16" s="18" t="n">
        <v>388.79812056</v>
      </c>
      <c r="H16" s="20" t="n">
        <v>8.43567803</v>
      </c>
      <c r="I16" s="18" t="s">
        <v>481</v>
      </c>
      <c r="J16" s="20" t="s">
        <v>481</v>
      </c>
      <c r="K16" s="18" t="s">
        <v>481</v>
      </c>
      <c r="L16" s="20" t="s">
        <v>481</v>
      </c>
      <c r="M16" s="18" t="s">
        <v>481</v>
      </c>
      <c r="N16" s="20" t="s">
        <v>481</v>
      </c>
      <c r="O16" s="18" t="s">
        <v>481</v>
      </c>
      <c r="P16" s="20" t="s">
        <v>481</v>
      </c>
      <c r="Q16" s="18" t="n">
        <v>400.79388105</v>
      </c>
      <c r="R16" s="20" t="n">
        <v>13.69123852</v>
      </c>
    </row>
    <row r="17" spans="1:18">
      <c r="A17" s="15" t="s">
        <v>492</v>
      </c>
      <c r="B17" s="17" t="n">
        <v>6504</v>
      </c>
      <c r="C17" s="18">
        <f>(658.0/B17*100)</f>
        <v/>
      </c>
      <c r="D17" s="19" t="n">
        <v>5846</v>
      </c>
      <c r="E17" s="18" t="n">
        <v>514.94336751</v>
      </c>
      <c r="F17" s="20" t="n">
        <v>2.8449906</v>
      </c>
      <c r="G17" s="18" t="n">
        <v>446.31086657</v>
      </c>
      <c r="H17" s="20" t="n">
        <v>7.15323254</v>
      </c>
      <c r="I17" s="18" t="s">
        <v>481</v>
      </c>
      <c r="J17" s="20" t="s">
        <v>481</v>
      </c>
      <c r="K17" s="18" t="s">
        <v>481</v>
      </c>
      <c r="L17" s="20" t="s">
        <v>481</v>
      </c>
      <c r="M17" s="18" t="s">
        <v>481</v>
      </c>
      <c r="N17" s="20" t="s">
        <v>481</v>
      </c>
      <c r="O17" s="18" t="s">
        <v>481</v>
      </c>
      <c r="P17" s="20" t="s">
        <v>481</v>
      </c>
      <c r="Q17" s="18" t="n">
        <v>444.34727558</v>
      </c>
      <c r="R17" s="20" t="n">
        <v>10.09658141</v>
      </c>
    </row>
    <row r="18" spans="1:18">
      <c r="A18" s="15" t="s">
        <v>493</v>
      </c>
      <c r="B18" s="17" t="n">
        <v>5532</v>
      </c>
      <c r="C18" s="18">
        <f>(28.0/B18*100)</f>
        <v/>
      </c>
      <c r="D18" s="19" t="n">
        <v>5504</v>
      </c>
      <c r="E18" s="18" t="n">
        <v>457.78682539</v>
      </c>
      <c r="F18" s="20" t="n">
        <v>3.63092179</v>
      </c>
      <c r="G18" s="18" t="n">
        <v>383.6161739</v>
      </c>
      <c r="H18" s="20" t="n">
        <v>7.74158482</v>
      </c>
      <c r="I18" s="18" t="s">
        <v>481</v>
      </c>
      <c r="J18" s="20" t="s">
        <v>481</v>
      </c>
      <c r="K18" s="18" t="s">
        <v>481</v>
      </c>
      <c r="L18" s="20" t="s">
        <v>481</v>
      </c>
      <c r="M18" s="18" t="s">
        <v>481</v>
      </c>
      <c r="N18" s="20" t="s">
        <v>481</v>
      </c>
      <c r="O18" s="18" t="s">
        <v>481</v>
      </c>
      <c r="P18" s="20" t="s">
        <v>481</v>
      </c>
      <c r="Q18" s="18" t="n">
        <v>367.79097048</v>
      </c>
      <c r="R18" s="20" t="n">
        <v>13.91511764</v>
      </c>
    </row>
    <row r="19" spans="1:18">
      <c r="A19" s="15" t="s">
        <v>494</v>
      </c>
      <c r="B19" s="17" t="n">
        <v>5658</v>
      </c>
      <c r="C19" s="18">
        <f>(61.0/B19*100)</f>
        <v/>
      </c>
      <c r="D19" s="19" t="n">
        <v>5597</v>
      </c>
      <c r="E19" s="18" t="n">
        <v>486.27499517</v>
      </c>
      <c r="F19" s="20" t="n">
        <v>2.52565213</v>
      </c>
      <c r="G19" s="18" t="n">
        <v>404.30257874</v>
      </c>
      <c r="H19" s="20" t="n">
        <v>6.22202865</v>
      </c>
      <c r="I19" s="18" t="s">
        <v>481</v>
      </c>
      <c r="J19" s="20" t="s">
        <v>481</v>
      </c>
      <c r="K19" s="18" t="s">
        <v>481</v>
      </c>
      <c r="L19" s="20" t="s">
        <v>481</v>
      </c>
      <c r="M19" s="18" t="s">
        <v>481</v>
      </c>
      <c r="N19" s="20" t="s">
        <v>481</v>
      </c>
      <c r="O19" s="18" t="s">
        <v>481</v>
      </c>
      <c r="P19" s="20" t="s">
        <v>481</v>
      </c>
      <c r="Q19" s="18" t="n">
        <v>384.09658635</v>
      </c>
      <c r="R19" s="20" t="n">
        <v>10.65152453</v>
      </c>
    </row>
    <row r="20" spans="1:18">
      <c r="A20" s="15" t="s">
        <v>495</v>
      </c>
      <c r="B20" s="17" t="n">
        <v>3371</v>
      </c>
      <c r="C20" s="18">
        <f>(75.0/B20*100)</f>
        <v/>
      </c>
      <c r="D20" s="19" t="n">
        <v>3296</v>
      </c>
      <c r="E20" s="18" t="n">
        <v>491.39043274</v>
      </c>
      <c r="F20" s="20" t="n">
        <v>2.15773441</v>
      </c>
      <c r="G20" s="18" t="n">
        <v>457.46637545</v>
      </c>
      <c r="H20" s="20" t="n">
        <v>7.4203392</v>
      </c>
      <c r="I20" s="18" t="s">
        <v>481</v>
      </c>
      <c r="J20" s="20" t="s">
        <v>481</v>
      </c>
      <c r="K20" s="18" t="s">
        <v>481</v>
      </c>
      <c r="L20" s="20" t="s">
        <v>481</v>
      </c>
      <c r="M20" s="18" t="s">
        <v>481</v>
      </c>
      <c r="N20" s="20" t="s">
        <v>481</v>
      </c>
      <c r="O20" s="18" t="s">
        <v>481</v>
      </c>
      <c r="P20" s="20" t="s">
        <v>481</v>
      </c>
      <c r="Q20" s="18" t="n">
        <v>433.04663505</v>
      </c>
      <c r="R20" s="20" t="n">
        <v>18.48099439</v>
      </c>
    </row>
    <row r="21" spans="1:18">
      <c r="A21" s="15" t="s">
        <v>496</v>
      </c>
      <c r="B21" s="17" t="n">
        <v>5741</v>
      </c>
      <c r="C21" s="18">
        <f>(44.0/B21*100)</f>
        <v/>
      </c>
      <c r="D21" s="19" t="n">
        <v>5697</v>
      </c>
      <c r="E21" s="18" t="n">
        <v>506.84387229</v>
      </c>
      <c r="F21" s="20" t="n">
        <v>1.90604708</v>
      </c>
      <c r="G21" s="18" t="n">
        <v>447.64043174</v>
      </c>
      <c r="H21" s="20" t="n">
        <v>7.71572387</v>
      </c>
      <c r="I21" s="18" t="s">
        <v>481</v>
      </c>
      <c r="J21" s="20" t="s">
        <v>481</v>
      </c>
      <c r="K21" s="18" t="s">
        <v>481</v>
      </c>
      <c r="L21" s="20" t="s">
        <v>481</v>
      </c>
      <c r="M21" s="18" t="s">
        <v>481</v>
      </c>
      <c r="N21" s="20" t="s">
        <v>481</v>
      </c>
      <c r="O21" s="18" t="s">
        <v>481</v>
      </c>
      <c r="P21" s="20" t="s">
        <v>481</v>
      </c>
      <c r="Q21" s="18" t="n">
        <v>434.21765081</v>
      </c>
      <c r="R21" s="20" t="n">
        <v>10.30216975</v>
      </c>
    </row>
    <row r="22" spans="1:18">
      <c r="A22" s="15" t="s">
        <v>497</v>
      </c>
      <c r="B22" s="17" t="n">
        <v>6598</v>
      </c>
      <c r="C22" s="18">
        <f>(32.0/B22*100)</f>
        <v/>
      </c>
      <c r="D22" s="19" t="n">
        <v>6566</v>
      </c>
      <c r="E22" s="18" t="n">
        <v>475.14393233</v>
      </c>
      <c r="F22" s="20" t="n">
        <v>3.57626005</v>
      </c>
      <c r="G22" s="18" t="n">
        <v>397.08796288</v>
      </c>
      <c r="H22" s="20" t="n">
        <v>9.01013062</v>
      </c>
      <c r="I22" s="18" t="s">
        <v>481</v>
      </c>
      <c r="J22" s="20" t="s">
        <v>481</v>
      </c>
      <c r="K22" s="18" t="s">
        <v>481</v>
      </c>
      <c r="L22" s="20" t="s">
        <v>481</v>
      </c>
      <c r="M22" s="18" t="s">
        <v>481</v>
      </c>
      <c r="N22" s="20" t="s">
        <v>481</v>
      </c>
      <c r="O22" s="18" t="n">
        <v>445.00453685</v>
      </c>
      <c r="P22" s="20" t="n">
        <v>28.86525615</v>
      </c>
      <c r="Q22" s="18" t="n">
        <v>371.13965032</v>
      </c>
      <c r="R22" s="20" t="n">
        <v>9.79398327</v>
      </c>
    </row>
    <row r="23" spans="1:18">
      <c r="A23" s="15" t="s">
        <v>498</v>
      </c>
      <c r="B23" s="17" t="n">
        <v>11583</v>
      </c>
      <c r="C23" s="18">
        <f>(210.0/B23*100)</f>
        <v/>
      </c>
      <c r="D23" s="19" t="n">
        <v>11373</v>
      </c>
      <c r="E23" s="18" t="n">
        <v>491.98915249</v>
      </c>
      <c r="F23" s="20" t="n">
        <v>2.89531089</v>
      </c>
      <c r="G23" s="18" t="n">
        <v>433.03400149</v>
      </c>
      <c r="H23" s="20" t="n">
        <v>12.15222481</v>
      </c>
      <c r="I23" s="18" t="s">
        <v>481</v>
      </c>
      <c r="J23" s="20" t="s">
        <v>481</v>
      </c>
      <c r="K23" s="18" t="s">
        <v>481</v>
      </c>
      <c r="L23" s="20" t="s">
        <v>481</v>
      </c>
      <c r="M23" s="18" t="s">
        <v>481</v>
      </c>
      <c r="N23" s="20" t="s">
        <v>481</v>
      </c>
      <c r="O23" s="18" t="s">
        <v>481</v>
      </c>
      <c r="P23" s="20" t="s">
        <v>481</v>
      </c>
      <c r="Q23" s="18" t="n">
        <v>404.95151337</v>
      </c>
      <c r="R23" s="20" t="n">
        <v>20.426074</v>
      </c>
    </row>
    <row r="24" spans="1:18">
      <c r="A24" s="15" t="s">
        <v>499</v>
      </c>
      <c r="B24" s="17" t="n">
        <v>6647</v>
      </c>
      <c r="C24" s="18">
        <f>(7.0/B24*100)</f>
        <v/>
      </c>
      <c r="D24" s="19" t="n">
        <v>6640</v>
      </c>
      <c r="E24" s="18" t="n">
        <v>534.8858216</v>
      </c>
      <c r="F24" s="20" t="n">
        <v>2.99122701</v>
      </c>
      <c r="G24" s="18" t="n">
        <v>463.49258882</v>
      </c>
      <c r="H24" s="20" t="n">
        <v>9.885073459999999</v>
      </c>
      <c r="I24" s="18" t="s">
        <v>481</v>
      </c>
      <c r="J24" s="20" t="s">
        <v>481</v>
      </c>
      <c r="K24" s="18" t="s">
        <v>481</v>
      </c>
      <c r="L24" s="20" t="s">
        <v>481</v>
      </c>
      <c r="M24" s="18" t="s">
        <v>481</v>
      </c>
      <c r="N24" s="20" t="s">
        <v>481</v>
      </c>
      <c r="O24" s="18" t="s">
        <v>481</v>
      </c>
      <c r="P24" s="20" t="s">
        <v>481</v>
      </c>
      <c r="Q24" s="18" t="n">
        <v>427.59623349</v>
      </c>
      <c r="R24" s="20" t="n">
        <v>21.03302457</v>
      </c>
    </row>
    <row r="25" spans="1:18">
      <c r="A25" s="15" t="s">
        <v>500</v>
      </c>
      <c r="B25" s="17" t="n">
        <v>5581</v>
      </c>
      <c r="C25" s="18">
        <f>(24.0/B25*100)</f>
        <v/>
      </c>
      <c r="D25" s="19" t="n">
        <v>5557</v>
      </c>
      <c r="E25" s="18" t="n">
        <v>529.29891814</v>
      </c>
      <c r="F25" s="20" t="n">
        <v>3.61805944</v>
      </c>
      <c r="G25" s="18" t="n">
        <v>444.80211879</v>
      </c>
      <c r="H25" s="20" t="n">
        <v>7.0201888</v>
      </c>
      <c r="I25" s="18" t="s">
        <v>481</v>
      </c>
      <c r="J25" s="20" t="s">
        <v>481</v>
      </c>
      <c r="K25" s="18" t="s">
        <v>481</v>
      </c>
      <c r="L25" s="20" t="s">
        <v>481</v>
      </c>
      <c r="M25" s="18" t="s">
        <v>481</v>
      </c>
      <c r="N25" s="20" t="s">
        <v>481</v>
      </c>
      <c r="O25" s="18" t="s">
        <v>481</v>
      </c>
      <c r="P25" s="20" t="s">
        <v>481</v>
      </c>
      <c r="Q25" s="18" t="n">
        <v>454.2593141</v>
      </c>
      <c r="R25" s="20" t="n">
        <v>23.51730206</v>
      </c>
    </row>
    <row r="26" spans="1:18">
      <c r="A26" s="15" t="s">
        <v>501</v>
      </c>
      <c r="B26" s="17" t="n">
        <v>4869</v>
      </c>
      <c r="C26" s="18">
        <f>(32.0/B26*100)</f>
        <v/>
      </c>
      <c r="D26" s="19" t="n">
        <v>4837</v>
      </c>
      <c r="E26" s="18" t="n">
        <v>485.53349903</v>
      </c>
      <c r="F26" s="20" t="n">
        <v>1.85355396</v>
      </c>
      <c r="G26" s="18" t="n">
        <v>462.79805202</v>
      </c>
      <c r="H26" s="20" t="n">
        <v>4.7862969</v>
      </c>
      <c r="I26" s="18" t="s">
        <v>481</v>
      </c>
      <c r="J26" s="20" t="s">
        <v>481</v>
      </c>
      <c r="K26" s="18" t="s">
        <v>481</v>
      </c>
      <c r="L26" s="20" t="s">
        <v>481</v>
      </c>
      <c r="M26" s="18" t="s">
        <v>481</v>
      </c>
      <c r="N26" s="20" t="s">
        <v>481</v>
      </c>
      <c r="O26" s="18" t="s">
        <v>481</v>
      </c>
      <c r="P26" s="20" t="s">
        <v>481</v>
      </c>
      <c r="Q26" s="18" t="n">
        <v>414.72046972</v>
      </c>
      <c r="R26" s="20" t="n">
        <v>15.59298267</v>
      </c>
    </row>
    <row r="27" spans="1:18">
      <c r="A27" s="15" t="s">
        <v>502</v>
      </c>
      <c r="B27" s="17" t="n">
        <v>5299</v>
      </c>
      <c r="C27" s="18">
        <f>(17.0/B27*100)</f>
        <v/>
      </c>
      <c r="D27" s="19" t="n">
        <v>5282</v>
      </c>
      <c r="E27" s="18" t="n">
        <v>488.80538428</v>
      </c>
      <c r="F27" s="20" t="n">
        <v>1.32310541</v>
      </c>
      <c r="G27" s="18" t="n">
        <v>414.826119</v>
      </c>
      <c r="H27" s="20" t="n">
        <v>8.893338549999999</v>
      </c>
      <c r="I27" s="18" t="s">
        <v>481</v>
      </c>
      <c r="J27" s="20" t="s">
        <v>481</v>
      </c>
      <c r="K27" s="18" t="s">
        <v>481</v>
      </c>
      <c r="L27" s="20" t="s">
        <v>481</v>
      </c>
      <c r="M27" s="18" t="s">
        <v>481</v>
      </c>
      <c r="N27" s="20" t="s">
        <v>481</v>
      </c>
      <c r="O27" s="18" t="s">
        <v>481</v>
      </c>
      <c r="P27" s="20" t="s">
        <v>481</v>
      </c>
      <c r="Q27" s="18" t="n">
        <v>425.02737447</v>
      </c>
      <c r="R27" s="20" t="n">
        <v>13.69375946</v>
      </c>
    </row>
    <row r="28" spans="1:18">
      <c r="A28" s="15" t="s">
        <v>503</v>
      </c>
      <c r="B28" s="17" t="n">
        <v>7568</v>
      </c>
      <c r="C28" s="18">
        <f>(51.0/B28*100)</f>
        <v/>
      </c>
      <c r="D28" s="19" t="n">
        <v>7517</v>
      </c>
      <c r="E28" s="18" t="n">
        <v>409.93397488</v>
      </c>
      <c r="F28" s="20" t="n">
        <v>2.23085317</v>
      </c>
      <c r="G28" s="18" t="n">
        <v>375.1440961</v>
      </c>
      <c r="H28" s="20" t="n">
        <v>8.562803779999999</v>
      </c>
      <c r="I28" s="18" t="s">
        <v>481</v>
      </c>
      <c r="J28" s="20" t="s">
        <v>481</v>
      </c>
      <c r="K28" s="18" t="s">
        <v>481</v>
      </c>
      <c r="L28" s="20" t="s">
        <v>481</v>
      </c>
      <c r="M28" s="18" t="s">
        <v>481</v>
      </c>
      <c r="N28" s="20" t="s">
        <v>481</v>
      </c>
      <c r="O28" s="18" t="s">
        <v>481</v>
      </c>
      <c r="P28" s="20" t="s">
        <v>481</v>
      </c>
      <c r="Q28" s="18" t="n">
        <v>339.36744492</v>
      </c>
      <c r="R28" s="20" t="n">
        <v>14.57696775</v>
      </c>
    </row>
    <row r="29" spans="1:18">
      <c r="A29" s="15" t="s">
        <v>504</v>
      </c>
      <c r="B29" s="17" t="n">
        <v>5385</v>
      </c>
      <c r="C29" s="18">
        <f>(30.0/B29*100)</f>
        <v/>
      </c>
      <c r="D29" s="19" t="n">
        <v>5355</v>
      </c>
      <c r="E29" s="18" t="n">
        <v>517.22475177</v>
      </c>
      <c r="F29" s="20" t="n">
        <v>2.24537928</v>
      </c>
      <c r="G29" s="18" t="n">
        <v>441.88942168</v>
      </c>
      <c r="H29" s="20" t="n">
        <v>6.87672636</v>
      </c>
      <c r="I29" s="18" t="s">
        <v>481</v>
      </c>
      <c r="J29" s="20" t="s">
        <v>481</v>
      </c>
      <c r="K29" s="18" t="s">
        <v>481</v>
      </c>
      <c r="L29" s="20" t="s">
        <v>481</v>
      </c>
      <c r="M29" s="18" t="s">
        <v>481</v>
      </c>
      <c r="N29" s="20" t="s">
        <v>481</v>
      </c>
      <c r="O29" s="18" t="s">
        <v>481</v>
      </c>
      <c r="P29" s="20" t="s">
        <v>481</v>
      </c>
      <c r="Q29" s="18" t="n">
        <v>418.144371</v>
      </c>
      <c r="R29" s="20" t="n">
        <v>11.55264626</v>
      </c>
    </row>
    <row r="30" spans="1:18">
      <c r="A30" s="15" t="s">
        <v>505</v>
      </c>
      <c r="B30" s="17" t="n">
        <v>4520</v>
      </c>
      <c r="C30" s="18">
        <f>(96.0/B30*100)</f>
        <v/>
      </c>
      <c r="D30" s="19" t="n">
        <v>4424</v>
      </c>
      <c r="E30" s="18" t="n">
        <v>500.06692384</v>
      </c>
      <c r="F30" s="20" t="n">
        <v>2.29028814</v>
      </c>
      <c r="G30" s="18" t="n">
        <v>462.45251844</v>
      </c>
      <c r="H30" s="20" t="n">
        <v>5.88412598</v>
      </c>
      <c r="I30" s="18" t="s">
        <v>481</v>
      </c>
      <c r="J30" s="20" t="s">
        <v>481</v>
      </c>
      <c r="K30" s="18" t="s">
        <v>481</v>
      </c>
      <c r="L30" s="20" t="s">
        <v>481</v>
      </c>
      <c r="M30" s="18" t="s">
        <v>481</v>
      </c>
      <c r="N30" s="20" t="s">
        <v>481</v>
      </c>
      <c r="O30" s="18" t="s">
        <v>481</v>
      </c>
      <c r="P30" s="20" t="s">
        <v>481</v>
      </c>
      <c r="Q30" s="18" t="n">
        <v>425.75264696</v>
      </c>
      <c r="R30" s="20" t="n">
        <v>12.34875221</v>
      </c>
    </row>
    <row r="31" spans="1:18">
      <c r="A31" s="15" t="s">
        <v>506</v>
      </c>
      <c r="B31" s="17" t="n">
        <v>5456</v>
      </c>
      <c r="C31" s="18">
        <f>(125.0/B31*100)</f>
        <v/>
      </c>
      <c r="D31" s="19" t="n">
        <v>5331</v>
      </c>
      <c r="E31" s="18" t="n">
        <v>507.77034375</v>
      </c>
      <c r="F31" s="20" t="n">
        <v>2.19495364</v>
      </c>
      <c r="G31" s="18" t="n">
        <v>469.9191568</v>
      </c>
      <c r="H31" s="20" t="n">
        <v>4.85979889</v>
      </c>
      <c r="I31" s="18" t="s">
        <v>481</v>
      </c>
      <c r="J31" s="20" t="s">
        <v>481</v>
      </c>
      <c r="K31" s="18" t="s">
        <v>481</v>
      </c>
      <c r="L31" s="20" t="s">
        <v>481</v>
      </c>
      <c r="M31" s="18" t="s">
        <v>481</v>
      </c>
      <c r="N31" s="20" t="s">
        <v>481</v>
      </c>
      <c r="O31" s="18" t="s">
        <v>481</v>
      </c>
      <c r="P31" s="20" t="s">
        <v>481</v>
      </c>
      <c r="Q31" s="18" t="n">
        <v>436.09344788</v>
      </c>
      <c r="R31" s="20" t="n">
        <v>10.7303885</v>
      </c>
    </row>
    <row r="32" spans="1:18">
      <c r="A32" s="15" t="s">
        <v>507</v>
      </c>
      <c r="B32" s="17" t="n">
        <v>4478</v>
      </c>
      <c r="C32" s="18">
        <f>(5.0/B32*100)</f>
        <v/>
      </c>
      <c r="D32" s="19" t="n">
        <v>4473</v>
      </c>
      <c r="E32" s="18" t="n">
        <v>506.465146</v>
      </c>
      <c r="F32" s="20" t="n">
        <v>2.40779157</v>
      </c>
      <c r="G32" s="18" t="n">
        <v>459.5355695</v>
      </c>
      <c r="H32" s="20" t="n">
        <v>8.99237301</v>
      </c>
      <c r="I32" s="18" t="s">
        <v>481</v>
      </c>
      <c r="J32" s="20" t="s">
        <v>481</v>
      </c>
      <c r="K32" s="18" t="s">
        <v>481</v>
      </c>
      <c r="L32" s="20" t="s">
        <v>481</v>
      </c>
      <c r="M32" s="18" t="s">
        <v>481</v>
      </c>
      <c r="N32" s="20" t="s">
        <v>481</v>
      </c>
      <c r="O32" s="18" t="s">
        <v>481</v>
      </c>
      <c r="P32" s="20" t="s">
        <v>481</v>
      </c>
      <c r="Q32" s="18" t="n">
        <v>433.68115926</v>
      </c>
      <c r="R32" s="20" t="n">
        <v>20.38208924</v>
      </c>
    </row>
    <row r="33" spans="1:18">
      <c r="A33" s="15" t="s">
        <v>508</v>
      </c>
      <c r="B33" s="17" t="n">
        <v>7325</v>
      </c>
      <c r="C33" s="18">
        <f>(74.0/B33*100)</f>
        <v/>
      </c>
      <c r="D33" s="19" t="n">
        <v>7251</v>
      </c>
      <c r="E33" s="18" t="n">
        <v>495.14186134</v>
      </c>
      <c r="F33" s="20" t="n">
        <v>2.46363497</v>
      </c>
      <c r="G33" s="18" t="n">
        <v>427.97577096</v>
      </c>
      <c r="H33" s="20" t="n">
        <v>8.843537339999999</v>
      </c>
      <c r="I33" s="18" t="s">
        <v>481</v>
      </c>
      <c r="J33" s="20" t="s">
        <v>481</v>
      </c>
      <c r="K33" s="18" t="s">
        <v>481</v>
      </c>
      <c r="L33" s="20" t="s">
        <v>481</v>
      </c>
      <c r="M33" s="18" t="s">
        <v>481</v>
      </c>
      <c r="N33" s="20" t="s">
        <v>481</v>
      </c>
      <c r="O33" s="18" t="s">
        <v>481</v>
      </c>
      <c r="P33" s="20" t="s">
        <v>481</v>
      </c>
      <c r="Q33" s="18" t="n">
        <v>393.24619386</v>
      </c>
      <c r="R33" s="20" t="n">
        <v>14.19792154</v>
      </c>
    </row>
    <row r="34" spans="1:18">
      <c r="A34" s="15" t="s">
        <v>509</v>
      </c>
      <c r="B34" s="17" t="n">
        <v>6350</v>
      </c>
      <c r="C34" s="18">
        <f>(65.0/B34*100)</f>
        <v/>
      </c>
      <c r="D34" s="19" t="n">
        <v>6285</v>
      </c>
      <c r="E34" s="18" t="n">
        <v>487.02798757</v>
      </c>
      <c r="F34" s="20" t="n">
        <v>2.51338492</v>
      </c>
      <c r="G34" s="18" t="n">
        <v>409.94105575</v>
      </c>
      <c r="H34" s="20" t="n">
        <v>6.70702986</v>
      </c>
      <c r="I34" s="18" t="s">
        <v>481</v>
      </c>
      <c r="J34" s="20" t="s">
        <v>481</v>
      </c>
      <c r="K34" s="18" t="s">
        <v>481</v>
      </c>
      <c r="L34" s="20" t="s">
        <v>481</v>
      </c>
      <c r="M34" s="18" t="s">
        <v>481</v>
      </c>
      <c r="N34" s="20" t="s">
        <v>481</v>
      </c>
      <c r="O34" s="18" t="s">
        <v>481</v>
      </c>
      <c r="P34" s="20" t="s">
        <v>481</v>
      </c>
      <c r="Q34" s="18" t="n">
        <v>334.86745409</v>
      </c>
      <c r="R34" s="20" t="n">
        <v>11.69372919</v>
      </c>
    </row>
    <row r="35" spans="1:18">
      <c r="A35" s="15" t="s">
        <v>510</v>
      </c>
      <c r="B35" s="17" t="n">
        <v>6406</v>
      </c>
      <c r="C35" s="18">
        <f>(36.0/B35*100)</f>
        <v/>
      </c>
      <c r="D35" s="19" t="n">
        <v>6370</v>
      </c>
      <c r="E35" s="18" t="n">
        <v>515.8798968999999</v>
      </c>
      <c r="F35" s="20" t="n">
        <v>1.43400377</v>
      </c>
      <c r="G35" s="18" t="n">
        <v>480.95514625</v>
      </c>
      <c r="H35" s="20" t="n">
        <v>4.96250508</v>
      </c>
      <c r="I35" s="18" t="s">
        <v>481</v>
      </c>
      <c r="J35" s="20" t="s">
        <v>481</v>
      </c>
      <c r="K35" s="18" t="s">
        <v>481</v>
      </c>
      <c r="L35" s="20" t="s">
        <v>481</v>
      </c>
      <c r="M35" s="18" t="s">
        <v>481</v>
      </c>
      <c r="N35" s="20" t="s">
        <v>481</v>
      </c>
      <c r="O35" s="18" t="s">
        <v>481</v>
      </c>
      <c r="P35" s="20" t="s">
        <v>481</v>
      </c>
      <c r="Q35" s="18" t="n">
        <v>428.17875636</v>
      </c>
      <c r="R35" s="20" t="n">
        <v>15.1117144</v>
      </c>
    </row>
    <row r="36" spans="1:18">
      <c r="A36" s="15" t="s">
        <v>511</v>
      </c>
      <c r="B36" s="17" t="n">
        <v>6736</v>
      </c>
      <c r="C36" s="18">
        <f>(26.0/B36*100)</f>
        <v/>
      </c>
      <c r="D36" s="19" t="n">
        <v>6710</v>
      </c>
      <c r="E36" s="18" t="n">
        <v>487.6296368</v>
      </c>
      <c r="F36" s="20" t="n">
        <v>2.17603573</v>
      </c>
      <c r="G36" s="18" t="n">
        <v>412.37858092</v>
      </c>
      <c r="H36" s="20" t="n">
        <v>10.82085307</v>
      </c>
      <c r="I36" s="18" t="s">
        <v>481</v>
      </c>
      <c r="J36" s="20" t="s">
        <v>481</v>
      </c>
      <c r="K36" s="18" t="s">
        <v>481</v>
      </c>
      <c r="L36" s="20" t="s">
        <v>481</v>
      </c>
      <c r="M36" s="18" t="s">
        <v>481</v>
      </c>
      <c r="N36" s="20" t="s">
        <v>481</v>
      </c>
      <c r="O36" s="18" t="s">
        <v>481</v>
      </c>
      <c r="P36" s="20" t="s">
        <v>481</v>
      </c>
      <c r="Q36" s="18" t="n">
        <v>422.57903682</v>
      </c>
      <c r="R36" s="20" t="n">
        <v>18.37440341</v>
      </c>
    </row>
    <row r="37" spans="1:18">
      <c r="A37" s="15" t="s">
        <v>512</v>
      </c>
      <c r="B37" s="17" t="n">
        <v>5458</v>
      </c>
      <c r="C37" s="18">
        <f>(62.0/B37*100)</f>
        <v/>
      </c>
      <c r="D37" s="19" t="n">
        <v>5396</v>
      </c>
      <c r="E37" s="18" t="n">
        <v>503.45181419</v>
      </c>
      <c r="F37" s="20" t="n">
        <v>3.28978474</v>
      </c>
      <c r="G37" s="18" t="n">
        <v>466.71239032</v>
      </c>
      <c r="H37" s="20" t="n">
        <v>4.08166656</v>
      </c>
      <c r="I37" s="18" t="s">
        <v>481</v>
      </c>
      <c r="J37" s="20" t="s">
        <v>481</v>
      </c>
      <c r="K37" s="18" t="s">
        <v>481</v>
      </c>
      <c r="L37" s="20" t="s">
        <v>481</v>
      </c>
      <c r="M37" s="18" t="s">
        <v>481</v>
      </c>
      <c r="N37" s="20" t="s">
        <v>481</v>
      </c>
      <c r="O37" s="18" t="s">
        <v>481</v>
      </c>
      <c r="P37" s="20" t="s">
        <v>481</v>
      </c>
      <c r="Q37" s="18" t="n">
        <v>415.43994214</v>
      </c>
      <c r="R37" s="20" t="n">
        <v>8.73627718</v>
      </c>
    </row>
    <row r="38" spans="1:18">
      <c r="A38" s="15" t="s">
        <v>513</v>
      </c>
      <c r="B38" s="17" t="n">
        <v>5860</v>
      </c>
      <c r="C38" s="18">
        <f>(16.0/B38*100)</f>
        <v/>
      </c>
      <c r="D38" s="19" t="n">
        <v>5844</v>
      </c>
      <c r="E38" s="18" t="n">
        <v>526.18357326</v>
      </c>
      <c r="F38" s="20" t="n">
        <v>2.87417062</v>
      </c>
      <c r="G38" s="18" t="n">
        <v>470.60688225</v>
      </c>
      <c r="H38" s="20" t="n">
        <v>6.61708541</v>
      </c>
      <c r="I38" s="18" t="s">
        <v>481</v>
      </c>
      <c r="J38" s="20" t="s">
        <v>481</v>
      </c>
      <c r="K38" s="18" t="s">
        <v>481</v>
      </c>
      <c r="L38" s="20" t="s">
        <v>481</v>
      </c>
      <c r="M38" s="18" t="s">
        <v>481</v>
      </c>
      <c r="N38" s="20" t="s">
        <v>481</v>
      </c>
      <c r="O38" s="18" t="s">
        <v>481</v>
      </c>
      <c r="P38" s="20" t="s">
        <v>481</v>
      </c>
      <c r="Q38" s="18" t="n">
        <v>418.90165161</v>
      </c>
      <c r="R38" s="20" t="n">
        <v>17.51586998</v>
      </c>
    </row>
    <row r="39" spans="1:18">
      <c r="A39" s="15" t="s">
        <v>514</v>
      </c>
      <c r="B39" s="17" t="n">
        <v>5895</v>
      </c>
      <c r="C39" s="18">
        <f>(30.0/B39*100)</f>
        <v/>
      </c>
      <c r="D39" s="19" t="n">
        <v>5865</v>
      </c>
      <c r="E39" s="18" t="n">
        <v>425.03950116</v>
      </c>
      <c r="F39" s="20" t="n">
        <v>4.0976853</v>
      </c>
      <c r="G39" s="18" t="n">
        <v>371.4700896</v>
      </c>
      <c r="H39" s="20" t="n">
        <v>6.6650164</v>
      </c>
      <c r="I39" s="18" t="s">
        <v>481</v>
      </c>
      <c r="J39" s="20" t="s">
        <v>481</v>
      </c>
      <c r="K39" s="18" t="s">
        <v>481</v>
      </c>
      <c r="L39" s="20" t="s">
        <v>481</v>
      </c>
      <c r="M39" s="18" t="s">
        <v>481</v>
      </c>
      <c r="N39" s="20" t="s">
        <v>481</v>
      </c>
      <c r="O39" s="18" t="s">
        <v>481</v>
      </c>
      <c r="P39" s="20" t="s">
        <v>481</v>
      </c>
      <c r="Q39" s="18" t="n">
        <v>350.08844472</v>
      </c>
      <c r="R39" s="20" t="n">
        <v>11.40974442</v>
      </c>
    </row>
    <row r="40" spans="1:18">
      <c r="A40" s="15" t="s">
        <v>515</v>
      </c>
      <c r="B40" s="17" t="n">
        <v>14157</v>
      </c>
      <c r="C40" s="18">
        <f>(264.0/B40*100)</f>
        <v/>
      </c>
      <c r="D40" s="19" t="n">
        <v>13893</v>
      </c>
      <c r="E40" s="18" t="n">
        <v>501.41816712</v>
      </c>
      <c r="F40" s="20" t="n">
        <v>2.64406877</v>
      </c>
      <c r="G40" s="18" t="n">
        <v>456.77175703</v>
      </c>
      <c r="H40" s="20" t="n">
        <v>4.2394455</v>
      </c>
      <c r="I40" s="18" t="s">
        <v>481</v>
      </c>
      <c r="J40" s="20" t="s">
        <v>481</v>
      </c>
      <c r="K40" s="18" t="s">
        <v>481</v>
      </c>
      <c r="L40" s="20" t="s">
        <v>481</v>
      </c>
      <c r="M40" s="18" t="s">
        <v>481</v>
      </c>
      <c r="N40" s="20" t="s">
        <v>481</v>
      </c>
      <c r="O40" s="18" t="s">
        <v>481</v>
      </c>
      <c r="P40" s="20" t="s">
        <v>481</v>
      </c>
      <c r="Q40" s="18" t="n">
        <v>397.79436407</v>
      </c>
      <c r="R40" s="20" t="n">
        <v>10.04525091</v>
      </c>
    </row>
    <row r="41" spans="1:18">
      <c r="A41" s="15" t="s">
        <v>516</v>
      </c>
      <c r="B41" s="17" t="n">
        <v>5712</v>
      </c>
      <c r="C41" s="18">
        <f>(40.0/B41*100)</f>
        <v/>
      </c>
      <c r="D41" s="19" t="n">
        <v>5672</v>
      </c>
      <c r="E41" s="18" t="n">
        <v>475.27217585</v>
      </c>
      <c r="F41" s="20" t="n">
        <v>3.14900246</v>
      </c>
      <c r="G41" s="18" t="n">
        <v>452.64528411</v>
      </c>
      <c r="H41" s="20" t="n">
        <v>4.30167233</v>
      </c>
      <c r="I41" s="18" t="s">
        <v>481</v>
      </c>
      <c r="J41" s="20" t="s">
        <v>481</v>
      </c>
      <c r="K41" s="18" t="s">
        <v>481</v>
      </c>
      <c r="L41" s="20" t="s">
        <v>481</v>
      </c>
      <c r="M41" s="18" t="s">
        <v>481</v>
      </c>
      <c r="N41" s="20" t="s">
        <v>481</v>
      </c>
      <c r="O41" s="18" t="s">
        <v>481</v>
      </c>
      <c r="P41" s="20" t="s">
        <v>481</v>
      </c>
      <c r="Q41" s="18" t="n">
        <v>369.0206108</v>
      </c>
      <c r="R41" s="20" t="n">
        <v>9.866937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365.66612888</v>
      </c>
      <c r="F45" s="20" t="n">
        <v>3.29938093</v>
      </c>
      <c r="G45" s="18" t="n">
        <v>349.13329304</v>
      </c>
      <c r="H45" s="20" t="n">
        <v>4.05017465</v>
      </c>
      <c r="I45" s="18" t="s">
        <v>481</v>
      </c>
      <c r="J45" s="20" t="s">
        <v>481</v>
      </c>
      <c r="K45" s="18" t="s">
        <v>481</v>
      </c>
      <c r="L45" s="20" t="s">
        <v>481</v>
      </c>
      <c r="M45" s="18" t="n">
        <v>354.03469881</v>
      </c>
      <c r="N45" s="20" t="n">
        <v>27.63823074</v>
      </c>
      <c r="O45" s="18" t="n">
        <v>352.38719353</v>
      </c>
      <c r="P45" s="20" t="n">
        <v>25.27317924</v>
      </c>
      <c r="Q45" s="18" t="n">
        <v>327.12368616</v>
      </c>
      <c r="R45" s="20" t="n">
        <v>5.53871899</v>
      </c>
    </row>
    <row r="46" spans="1:18">
      <c r="A46" s="15" t="s">
        <v>521</v>
      </c>
      <c r="B46" s="17" t="n">
        <v>23141</v>
      </c>
      <c r="C46" s="18">
        <f>(1129.0/B46*100)</f>
        <v/>
      </c>
      <c r="D46" s="19" t="n">
        <v>22012</v>
      </c>
      <c r="E46" s="18" t="n">
        <v>385.78316624</v>
      </c>
      <c r="F46" s="20" t="n">
        <v>3.04427165</v>
      </c>
      <c r="G46" s="18" t="n">
        <v>345.60558372</v>
      </c>
      <c r="H46" s="20" t="n">
        <v>3.94680511</v>
      </c>
      <c r="I46" s="18" t="s">
        <v>481</v>
      </c>
      <c r="J46" s="20" t="s">
        <v>481</v>
      </c>
      <c r="K46" s="18" t="s">
        <v>481</v>
      </c>
      <c r="L46" s="20" t="s">
        <v>481</v>
      </c>
      <c r="M46" s="18" t="s">
        <v>481</v>
      </c>
      <c r="N46" s="20" t="s">
        <v>481</v>
      </c>
      <c r="O46" s="18" t="s">
        <v>481</v>
      </c>
      <c r="P46" s="20" t="s">
        <v>481</v>
      </c>
      <c r="Q46" s="18" t="n">
        <v>309.6192114</v>
      </c>
      <c r="R46" s="20" t="n">
        <v>5.04293828</v>
      </c>
    </row>
    <row r="47" spans="1:18">
      <c r="A47" s="15" t="s">
        <v>522</v>
      </c>
      <c r="B47" s="17" t="n">
        <v>5928</v>
      </c>
      <c r="C47" s="18">
        <f>(70.0/B47*100)</f>
        <v/>
      </c>
      <c r="D47" s="19" t="n">
        <v>5858</v>
      </c>
      <c r="E47" s="18" t="n">
        <v>455.47471967</v>
      </c>
      <c r="F47" s="20" t="n">
        <v>3.7453733</v>
      </c>
      <c r="G47" s="18" t="n">
        <v>380.28501881</v>
      </c>
      <c r="H47" s="20" t="n">
        <v>5.34901238</v>
      </c>
      <c r="I47" s="18" t="s">
        <v>481</v>
      </c>
      <c r="J47" s="20" t="s">
        <v>481</v>
      </c>
      <c r="K47" s="18" t="s">
        <v>481</v>
      </c>
      <c r="L47" s="20" t="s">
        <v>481</v>
      </c>
      <c r="M47" s="18" t="s">
        <v>481</v>
      </c>
      <c r="N47" s="20" t="s">
        <v>481</v>
      </c>
      <c r="O47" s="18" t="s">
        <v>481</v>
      </c>
      <c r="P47" s="20" t="s">
        <v>481</v>
      </c>
      <c r="Q47" s="18" t="n">
        <v>351.42246988</v>
      </c>
      <c r="R47" s="20" t="n">
        <v>8.288870340000001</v>
      </c>
    </row>
    <row r="48" spans="1:18">
      <c r="A48" s="15" t="s">
        <v>523</v>
      </c>
      <c r="B48" s="17" t="n">
        <v>9841</v>
      </c>
      <c r="C48" s="18">
        <f>(7.0/B48*100)</f>
        <v/>
      </c>
      <c r="D48" s="19" t="n">
        <v>9834</v>
      </c>
      <c r="E48" s="18" t="n">
        <v>535.11252069</v>
      </c>
      <c r="F48" s="20" t="n">
        <v>4.83706787</v>
      </c>
      <c r="G48" s="18" t="n">
        <v>436.06734428</v>
      </c>
      <c r="H48" s="20" t="n">
        <v>10.60606969</v>
      </c>
      <c r="I48" s="18" t="s">
        <v>481</v>
      </c>
      <c r="J48" s="20" t="s">
        <v>481</v>
      </c>
      <c r="K48" s="18" t="s">
        <v>481</v>
      </c>
      <c r="L48" s="20" t="s">
        <v>481</v>
      </c>
      <c r="M48" s="18" t="s">
        <v>481</v>
      </c>
      <c r="N48" s="20" t="s">
        <v>481</v>
      </c>
      <c r="O48" s="18" t="s">
        <v>481</v>
      </c>
      <c r="P48" s="20" t="s">
        <v>481</v>
      </c>
      <c r="Q48" s="18" t="n">
        <v>460.96862427</v>
      </c>
      <c r="R48" s="20" t="n">
        <v>33.81598799</v>
      </c>
    </row>
    <row r="49" spans="1:18">
      <c r="A49" s="15" t="s">
        <v>524</v>
      </c>
      <c r="B49" s="17" t="n">
        <v>6349</v>
      </c>
      <c r="C49" s="18">
        <f>(56.0/B49*100)</f>
        <v/>
      </c>
      <c r="D49" s="19" t="n">
        <v>6293</v>
      </c>
      <c r="E49" s="18" t="n">
        <v>410.52400761</v>
      </c>
      <c r="F49" s="20" t="n">
        <v>3.0870077</v>
      </c>
      <c r="G49" s="18" t="n">
        <v>380.46349866</v>
      </c>
      <c r="H49" s="20" t="n">
        <v>8.10976383</v>
      </c>
      <c r="I49" s="18" t="s">
        <v>481</v>
      </c>
      <c r="J49" s="20" t="s">
        <v>481</v>
      </c>
      <c r="K49" s="18" t="s">
        <v>481</v>
      </c>
      <c r="L49" s="20" t="s">
        <v>481</v>
      </c>
      <c r="M49" s="18" t="s">
        <v>481</v>
      </c>
      <c r="N49" s="20" t="s">
        <v>481</v>
      </c>
      <c r="O49" s="18" t="n">
        <v>362.22310276</v>
      </c>
      <c r="P49" s="20" t="n">
        <v>25.94315333</v>
      </c>
      <c r="Q49" s="18" t="n">
        <v>374.76666709</v>
      </c>
      <c r="R49" s="20" t="n">
        <v>16.63906134</v>
      </c>
    </row>
    <row r="50" spans="1:18">
      <c r="A50" s="15" t="s">
        <v>525</v>
      </c>
      <c r="B50" s="17" t="n">
        <v>11795</v>
      </c>
      <c r="C50" s="18">
        <f>(218.0/B50*100)</f>
        <v/>
      </c>
      <c r="D50" s="19" t="n">
        <v>11577</v>
      </c>
      <c r="E50" s="18" t="n">
        <v>391.71899564</v>
      </c>
      <c r="F50" s="20" t="n">
        <v>2.2505041</v>
      </c>
      <c r="G50" s="18" t="n">
        <v>350.2945646</v>
      </c>
      <c r="H50" s="20" t="n">
        <v>6.86258183</v>
      </c>
      <c r="I50" s="18" t="s">
        <v>481</v>
      </c>
      <c r="J50" s="20" t="s">
        <v>481</v>
      </c>
      <c r="K50" s="18" t="s">
        <v>481</v>
      </c>
      <c r="L50" s="20" t="s">
        <v>481</v>
      </c>
      <c r="M50" s="18" t="s">
        <v>481</v>
      </c>
      <c r="N50" s="20" t="s">
        <v>481</v>
      </c>
      <c r="O50" s="18" t="s">
        <v>481</v>
      </c>
      <c r="P50" s="20" t="s">
        <v>481</v>
      </c>
      <c r="Q50" s="18" t="n">
        <v>304.43998153</v>
      </c>
      <c r="R50" s="20" t="n">
        <v>10.83427883</v>
      </c>
    </row>
    <row r="51" spans="1:18">
      <c r="A51" s="15" t="s">
        <v>526</v>
      </c>
      <c r="B51" s="17" t="n">
        <v>6866</v>
      </c>
      <c r="C51" s="18">
        <f>(116.0/B51*100)</f>
        <v/>
      </c>
      <c r="D51" s="19" t="n">
        <v>6750</v>
      </c>
      <c r="E51" s="18" t="n">
        <v>401.99060119</v>
      </c>
      <c r="F51" s="20" t="n">
        <v>2.55086481</v>
      </c>
      <c r="G51" s="18" t="n">
        <v>374.7721467</v>
      </c>
      <c r="H51" s="20" t="n">
        <v>5.4734752</v>
      </c>
      <c r="I51" s="18" t="s">
        <v>481</v>
      </c>
      <c r="J51" s="20" t="s">
        <v>481</v>
      </c>
      <c r="K51" s="18" t="s">
        <v>481</v>
      </c>
      <c r="L51" s="20" t="s">
        <v>481</v>
      </c>
      <c r="M51" s="18" t="s">
        <v>481</v>
      </c>
      <c r="N51" s="20" t="s">
        <v>481</v>
      </c>
      <c r="O51" s="18" t="s">
        <v>481</v>
      </c>
      <c r="P51" s="20" t="s">
        <v>481</v>
      </c>
      <c r="Q51" s="18" t="n">
        <v>365.12918559</v>
      </c>
      <c r="R51" s="20" t="n">
        <v>9.554342780000001</v>
      </c>
    </row>
    <row r="52" spans="1:18">
      <c r="A52" s="15" t="s">
        <v>527</v>
      </c>
      <c r="B52" s="17" t="n">
        <v>5809</v>
      </c>
      <c r="C52" s="18">
        <f>(71.0/B52*100)</f>
        <v/>
      </c>
      <c r="D52" s="19" t="n">
        <v>5738</v>
      </c>
      <c r="E52" s="18" t="n">
        <v>467.40309506</v>
      </c>
      <c r="F52" s="20" t="n">
        <v>2.79380031</v>
      </c>
      <c r="G52" s="18" t="n">
        <v>435.4214403</v>
      </c>
      <c r="H52" s="20" t="n">
        <v>6.62740771</v>
      </c>
      <c r="I52" s="18" t="s">
        <v>481</v>
      </c>
      <c r="J52" s="20" t="s">
        <v>481</v>
      </c>
      <c r="K52" s="18" t="s">
        <v>481</v>
      </c>
      <c r="L52" s="20" t="s">
        <v>481</v>
      </c>
      <c r="M52" s="18" t="s">
        <v>481</v>
      </c>
      <c r="N52" s="20" t="s">
        <v>481</v>
      </c>
      <c r="O52" s="18" t="s">
        <v>481</v>
      </c>
      <c r="P52" s="20" t="s">
        <v>481</v>
      </c>
      <c r="Q52" s="18" t="n">
        <v>363.63156761</v>
      </c>
      <c r="R52" s="20" t="n">
        <v>9.76622334</v>
      </c>
    </row>
    <row r="53" spans="1:18">
      <c r="A53" s="15" t="s">
        <v>528</v>
      </c>
      <c r="B53" s="17" t="n">
        <v>5571</v>
      </c>
      <c r="C53" s="18">
        <f>(84.0/B53*100)</f>
        <v/>
      </c>
      <c r="D53" s="19" t="n">
        <v>5487</v>
      </c>
      <c r="E53" s="18" t="n">
        <v>443.14148025</v>
      </c>
      <c r="F53" s="20" t="n">
        <v>1.68110048</v>
      </c>
      <c r="G53" s="18" t="n">
        <v>362.16049978</v>
      </c>
      <c r="H53" s="20" t="n">
        <v>6.65550205</v>
      </c>
      <c r="I53" s="18" t="s">
        <v>481</v>
      </c>
      <c r="J53" s="20" t="s">
        <v>481</v>
      </c>
      <c r="K53" s="18" t="s">
        <v>481</v>
      </c>
      <c r="L53" s="20" t="s">
        <v>481</v>
      </c>
      <c r="M53" s="18" t="s">
        <v>481</v>
      </c>
      <c r="N53" s="20" t="s">
        <v>481</v>
      </c>
      <c r="O53" s="18" t="s">
        <v>481</v>
      </c>
      <c r="P53" s="20" t="s">
        <v>481</v>
      </c>
      <c r="Q53" s="18" t="n">
        <v>351.01466675</v>
      </c>
      <c r="R53" s="20" t="n">
        <v>10.230133</v>
      </c>
    </row>
    <row r="54" spans="1:18">
      <c r="A54" s="15" t="s">
        <v>529</v>
      </c>
      <c r="B54" s="17" t="n">
        <v>4740</v>
      </c>
      <c r="C54" s="18">
        <f>(38.0/B54*100)</f>
        <v/>
      </c>
      <c r="D54" s="19" t="n">
        <v>4702</v>
      </c>
      <c r="E54" s="18" t="n">
        <v>334.13484727</v>
      </c>
      <c r="F54" s="20" t="n">
        <v>2.97564048</v>
      </c>
      <c r="G54" s="18" t="n">
        <v>308.69096836</v>
      </c>
      <c r="H54" s="20" t="n">
        <v>4.18087465</v>
      </c>
      <c r="I54" s="18" t="s">
        <v>481</v>
      </c>
      <c r="J54" s="20" t="s">
        <v>481</v>
      </c>
      <c r="K54" s="18" t="s">
        <v>481</v>
      </c>
      <c r="L54" s="20" t="s">
        <v>481</v>
      </c>
      <c r="M54" s="18" t="s">
        <v>481</v>
      </c>
      <c r="N54" s="20" t="s">
        <v>481</v>
      </c>
      <c r="O54" s="18" t="s">
        <v>481</v>
      </c>
      <c r="P54" s="20" t="s">
        <v>481</v>
      </c>
      <c r="Q54" s="18" t="n">
        <v>266.74410638</v>
      </c>
      <c r="R54" s="20" t="n">
        <v>5.87617342</v>
      </c>
    </row>
    <row r="55" spans="1:18">
      <c r="A55" s="15" t="s">
        <v>530</v>
      </c>
      <c r="B55" s="17" t="n">
        <v>5316</v>
      </c>
      <c r="C55" s="18">
        <f>(22.0/B55*100)</f>
        <v/>
      </c>
      <c r="D55" s="19" t="n">
        <v>5294</v>
      </c>
      <c r="E55" s="18" t="n">
        <v>414.46898449</v>
      </c>
      <c r="F55" s="20" t="n">
        <v>2.82268053</v>
      </c>
      <c r="G55" s="18" t="n">
        <v>366.95938957</v>
      </c>
      <c r="H55" s="20" t="n">
        <v>4.40936983</v>
      </c>
      <c r="I55" s="18" t="s">
        <v>481</v>
      </c>
      <c r="J55" s="20" t="s">
        <v>481</v>
      </c>
      <c r="K55" s="18" t="s">
        <v>481</v>
      </c>
      <c r="L55" s="20" t="s">
        <v>481</v>
      </c>
      <c r="M55" s="18" t="n">
        <v>402.2497</v>
      </c>
      <c r="N55" s="20" t="n">
        <v>27.58568418</v>
      </c>
      <c r="O55" s="18" t="n">
        <v>260.98825468</v>
      </c>
      <c r="P55" s="20" t="n">
        <v>38.12812327</v>
      </c>
      <c r="Q55" s="18" t="n">
        <v>303.12858522</v>
      </c>
      <c r="R55" s="20" t="n">
        <v>10.01887958</v>
      </c>
    </row>
    <row r="56" spans="1:18">
      <c r="A56" s="15" t="s">
        <v>531</v>
      </c>
      <c r="B56" s="17" t="n">
        <v>5359</v>
      </c>
      <c r="C56" s="18">
        <f>(76.0/B56*100)</f>
        <v/>
      </c>
      <c r="D56" s="19" t="n">
        <v>5283</v>
      </c>
      <c r="E56" s="18" t="n">
        <v>550.10524586</v>
      </c>
      <c r="F56" s="20" t="n">
        <v>2.92756157</v>
      </c>
      <c r="G56" s="18" t="n">
        <v>473.5839982</v>
      </c>
      <c r="H56" s="20" t="n">
        <v>9.30768671</v>
      </c>
      <c r="I56" s="18" t="s">
        <v>481</v>
      </c>
      <c r="J56" s="20" t="s">
        <v>481</v>
      </c>
      <c r="K56" s="18" t="s">
        <v>481</v>
      </c>
      <c r="L56" s="20" t="s">
        <v>481</v>
      </c>
      <c r="M56" s="18" t="s">
        <v>481</v>
      </c>
      <c r="N56" s="20" t="s">
        <v>481</v>
      </c>
      <c r="O56" s="18" t="s">
        <v>481</v>
      </c>
      <c r="P56" s="20" t="s">
        <v>481</v>
      </c>
      <c r="Q56" s="18" t="n">
        <v>503.12549243</v>
      </c>
      <c r="R56" s="20" t="n">
        <v>14.22806818</v>
      </c>
    </row>
    <row r="57" spans="1:18">
      <c r="A57" s="15" t="s">
        <v>532</v>
      </c>
      <c r="B57" s="17" t="n">
        <v>6513</v>
      </c>
      <c r="C57" s="18">
        <f>(0.0/B57*100)</f>
        <v/>
      </c>
      <c r="D57" s="19" t="n">
        <v>6513</v>
      </c>
      <c r="E57" s="18" t="n">
        <v>389.82808441</v>
      </c>
      <c r="F57" s="20" t="n">
        <v>3.04749313</v>
      </c>
      <c r="G57" s="18" t="n">
        <v>355.68085327</v>
      </c>
      <c r="H57" s="20" t="n">
        <v>5.40951133</v>
      </c>
      <c r="I57" s="18" t="s">
        <v>481</v>
      </c>
      <c r="J57" s="20" t="s">
        <v>481</v>
      </c>
      <c r="K57" s="18" t="s">
        <v>481</v>
      </c>
      <c r="L57" s="20" t="s">
        <v>481</v>
      </c>
      <c r="M57" s="18" t="s">
        <v>481</v>
      </c>
      <c r="N57" s="20" t="s">
        <v>481</v>
      </c>
      <c r="O57" s="18" t="n">
        <v>325.6173</v>
      </c>
      <c r="P57" s="20" t="n">
        <v>43.03961183</v>
      </c>
      <c r="Q57" s="18" t="n">
        <v>301.45921594</v>
      </c>
      <c r="R57" s="20" t="n">
        <v>15.22613863</v>
      </c>
    </row>
    <row r="58" spans="1:18">
      <c r="A58" s="15" t="s">
        <v>533</v>
      </c>
      <c r="B58" s="17" t="n">
        <v>7267</v>
      </c>
      <c r="C58" s="18">
        <f>(10.0/B58*100)</f>
        <v/>
      </c>
      <c r="D58" s="19" t="n">
        <v>7257</v>
      </c>
      <c r="E58" s="18" t="n">
        <v>393.26519219</v>
      </c>
      <c r="F58" s="20" t="n">
        <v>2.56246135</v>
      </c>
      <c r="G58" s="18" t="n">
        <v>330.9532769</v>
      </c>
      <c r="H58" s="20" t="n">
        <v>4.99611857</v>
      </c>
      <c r="I58" s="18" t="s">
        <v>481</v>
      </c>
      <c r="J58" s="20" t="s">
        <v>481</v>
      </c>
      <c r="K58" s="18" t="s">
        <v>481</v>
      </c>
      <c r="L58" s="20" t="s">
        <v>481</v>
      </c>
      <c r="M58" s="18" t="s">
        <v>481</v>
      </c>
      <c r="N58" s="20" t="s">
        <v>481</v>
      </c>
      <c r="O58" s="18" t="n">
        <v>255.70904642</v>
      </c>
      <c r="P58" s="20" t="n">
        <v>21.19240289</v>
      </c>
      <c r="Q58" s="18" t="n">
        <v>293.4346641</v>
      </c>
      <c r="R58" s="20" t="n">
        <v>11.77410541</v>
      </c>
    </row>
    <row r="59" spans="1:18">
      <c r="A59" s="15" t="s">
        <v>534</v>
      </c>
      <c r="B59" s="17" t="n">
        <v>4826</v>
      </c>
      <c r="C59" s="18">
        <f>(26.0/B59*100)</f>
        <v/>
      </c>
      <c r="D59" s="19" t="n">
        <v>4800</v>
      </c>
      <c r="E59" s="18" t="n">
        <v>368.37400312</v>
      </c>
      <c r="F59" s="20" t="n">
        <v>1.83701062</v>
      </c>
      <c r="G59" s="18" t="n">
        <v>351.67248264</v>
      </c>
      <c r="H59" s="20" t="n">
        <v>3.66195979</v>
      </c>
      <c r="I59" s="18" t="s">
        <v>481</v>
      </c>
      <c r="J59" s="20" t="s">
        <v>481</v>
      </c>
      <c r="K59" s="18" t="s">
        <v>481</v>
      </c>
      <c r="L59" s="20" t="s">
        <v>481</v>
      </c>
      <c r="M59" s="18" t="s">
        <v>481</v>
      </c>
      <c r="N59" s="20" t="s">
        <v>481</v>
      </c>
      <c r="O59" s="18" t="n">
        <v>307.60459318</v>
      </c>
      <c r="P59" s="20" t="n">
        <v>23.39497828</v>
      </c>
      <c r="Q59" s="18" t="n">
        <v>278.85658464</v>
      </c>
      <c r="R59" s="20" t="n">
        <v>6.98287595</v>
      </c>
    </row>
    <row r="60" spans="1:18">
      <c r="A60" s="15" t="s">
        <v>535</v>
      </c>
      <c r="B60" s="17" t="n">
        <v>4546</v>
      </c>
      <c r="C60" s="18">
        <f>(15.0/B60*100)</f>
        <v/>
      </c>
      <c r="D60" s="19" t="n">
        <v>4531</v>
      </c>
      <c r="E60" s="18" t="n">
        <v>403.96104832</v>
      </c>
      <c r="F60" s="20" t="n">
        <v>3.59818451</v>
      </c>
      <c r="G60" s="18" t="n">
        <v>328.41771556</v>
      </c>
      <c r="H60" s="20" t="n">
        <v>8.35279482</v>
      </c>
      <c r="I60" s="18" t="s">
        <v>481</v>
      </c>
      <c r="J60" s="20" t="s">
        <v>481</v>
      </c>
      <c r="K60" s="18" t="s">
        <v>481</v>
      </c>
      <c r="L60" s="20" t="s">
        <v>481</v>
      </c>
      <c r="M60" s="18" t="s">
        <v>481</v>
      </c>
      <c r="N60" s="20" t="s">
        <v>481</v>
      </c>
      <c r="O60" s="18" t="n">
        <v>311.89572568</v>
      </c>
      <c r="P60" s="20" t="n">
        <v>32.90542883</v>
      </c>
      <c r="Q60" s="18" t="n">
        <v>312.22019853</v>
      </c>
      <c r="R60" s="20" t="n">
        <v>13.20820463</v>
      </c>
    </row>
    <row r="61" spans="1:18">
      <c r="A61" s="15" t="s">
        <v>536</v>
      </c>
      <c r="B61" s="17" t="n">
        <v>6525</v>
      </c>
      <c r="C61" s="18">
        <f>(135.0/B61*100)</f>
        <v/>
      </c>
      <c r="D61" s="19" t="n">
        <v>6390</v>
      </c>
      <c r="E61" s="18" t="n">
        <v>482.99873526</v>
      </c>
      <c r="F61" s="20" t="n">
        <v>2.46973951</v>
      </c>
      <c r="G61" s="18" t="n">
        <v>460.45763662</v>
      </c>
      <c r="H61" s="20" t="n">
        <v>4.9353077</v>
      </c>
      <c r="I61" s="18" t="s">
        <v>481</v>
      </c>
      <c r="J61" s="20" t="s">
        <v>481</v>
      </c>
      <c r="K61" s="18" t="s">
        <v>481</v>
      </c>
      <c r="L61" s="20" t="s">
        <v>481</v>
      </c>
      <c r="M61" s="18" t="s">
        <v>481</v>
      </c>
      <c r="N61" s="20" t="s">
        <v>481</v>
      </c>
      <c r="O61" s="18" t="s">
        <v>481</v>
      </c>
      <c r="P61" s="20" t="s">
        <v>481</v>
      </c>
      <c r="Q61" s="18" t="n">
        <v>398.66732103</v>
      </c>
      <c r="R61" s="20" t="n">
        <v>11.14463485</v>
      </c>
    </row>
    <row r="62" spans="1:18">
      <c r="A62" s="15" t="s">
        <v>537</v>
      </c>
      <c r="B62" s="17" t="n">
        <v>4476</v>
      </c>
      <c r="C62" s="18">
        <f>(3.0/B62*100)</f>
        <v/>
      </c>
      <c r="D62" s="19" t="n">
        <v>4473</v>
      </c>
      <c r="E62" s="18" t="n">
        <v>545.36994626</v>
      </c>
      <c r="F62" s="20" t="n">
        <v>1.11313937</v>
      </c>
      <c r="G62" s="18" t="n">
        <v>508.37139461</v>
      </c>
      <c r="H62" s="20" t="n">
        <v>7.80957018</v>
      </c>
      <c r="I62" s="18" t="s">
        <v>481</v>
      </c>
      <c r="J62" s="20" t="s">
        <v>481</v>
      </c>
      <c r="K62" s="18" t="s">
        <v>481</v>
      </c>
      <c r="L62" s="20" t="s">
        <v>481</v>
      </c>
      <c r="M62" s="18" t="s">
        <v>481</v>
      </c>
      <c r="N62" s="20" t="s">
        <v>481</v>
      </c>
      <c r="O62" s="18" t="s">
        <v>481</v>
      </c>
      <c r="P62" s="20" t="s">
        <v>481</v>
      </c>
      <c r="Q62" s="18" t="n">
        <v>516.72322357</v>
      </c>
      <c r="R62" s="20" t="n">
        <v>24.35975169</v>
      </c>
    </row>
    <row r="63" spans="1:18">
      <c r="A63" s="15" t="s">
        <v>538</v>
      </c>
      <c r="B63" s="17" t="n">
        <v>5324</v>
      </c>
      <c r="C63" s="18">
        <f>(13.0/B63*100)</f>
        <v/>
      </c>
      <c r="D63" s="19" t="n">
        <v>5311</v>
      </c>
      <c r="E63" s="18" t="n">
        <v>380.63241738</v>
      </c>
      <c r="F63" s="20" t="n">
        <v>1.45688767</v>
      </c>
      <c r="G63" s="18" t="n">
        <v>348.01189775</v>
      </c>
      <c r="H63" s="20" t="n">
        <v>5.12887172</v>
      </c>
      <c r="I63" s="18" t="s">
        <v>481</v>
      </c>
      <c r="J63" s="20" t="s">
        <v>481</v>
      </c>
      <c r="K63" s="18" t="s">
        <v>481</v>
      </c>
      <c r="L63" s="20" t="s">
        <v>481</v>
      </c>
      <c r="M63" s="18" t="s">
        <v>481</v>
      </c>
      <c r="N63" s="20" t="s">
        <v>481</v>
      </c>
      <c r="O63" s="18" t="n">
        <v>287.45799133</v>
      </c>
      <c r="P63" s="20" t="n">
        <v>31.07566167</v>
      </c>
      <c r="Q63" s="18" t="n">
        <v>286.44417461</v>
      </c>
      <c r="R63" s="20" t="n">
        <v>6.61342326</v>
      </c>
    </row>
    <row r="64" spans="1:18">
      <c r="A64" s="15" t="s">
        <v>539</v>
      </c>
      <c r="B64" s="17" t="n">
        <v>3634</v>
      </c>
      <c r="C64" s="18">
        <f>(3.0/B64*100)</f>
        <v/>
      </c>
      <c r="D64" s="19" t="n">
        <v>3631</v>
      </c>
      <c r="E64" s="18" t="n">
        <v>487.22724301</v>
      </c>
      <c r="F64" s="20" t="n">
        <v>1.85589952</v>
      </c>
      <c r="G64" s="18" t="n">
        <v>351.03629123</v>
      </c>
      <c r="H64" s="20" t="n">
        <v>8.12380156</v>
      </c>
      <c r="I64" s="18" t="s">
        <v>481</v>
      </c>
      <c r="J64" s="20" t="s">
        <v>481</v>
      </c>
      <c r="K64" s="18" t="s">
        <v>481</v>
      </c>
      <c r="L64" s="20" t="s">
        <v>481</v>
      </c>
      <c r="M64" s="18" t="s">
        <v>481</v>
      </c>
      <c r="N64" s="20" t="s">
        <v>481</v>
      </c>
      <c r="O64" s="18" t="n">
        <v>342.89757124</v>
      </c>
      <c r="P64" s="20" t="n">
        <v>41.3860674</v>
      </c>
      <c r="Q64" s="18" t="n">
        <v>359.62427753</v>
      </c>
      <c r="R64" s="20" t="n">
        <v>20.46261017</v>
      </c>
    </row>
    <row r="65" spans="1:18">
      <c r="A65" s="15" t="s">
        <v>540</v>
      </c>
      <c r="B65" s="17" t="n">
        <v>5325</v>
      </c>
      <c r="C65" s="18">
        <f>(14.0/B65*100)</f>
        <v/>
      </c>
      <c r="D65" s="19" t="n">
        <v>5311</v>
      </c>
      <c r="E65" s="18" t="n">
        <v>428.37843249</v>
      </c>
      <c r="F65" s="20" t="n">
        <v>2.55714635</v>
      </c>
      <c r="G65" s="18" t="n">
        <v>371.857557</v>
      </c>
      <c r="H65" s="20" t="n">
        <v>6.25269225</v>
      </c>
      <c r="I65" s="18" t="s">
        <v>481</v>
      </c>
      <c r="J65" s="20" t="s">
        <v>481</v>
      </c>
      <c r="K65" s="18" t="s">
        <v>481</v>
      </c>
      <c r="L65" s="20" t="s">
        <v>481</v>
      </c>
      <c r="M65" s="18" t="n">
        <v>336.5139309</v>
      </c>
      <c r="N65" s="20" t="n">
        <v>39.34830231</v>
      </c>
      <c r="O65" s="18" t="s">
        <v>481</v>
      </c>
      <c r="P65" s="20" t="s">
        <v>481</v>
      </c>
      <c r="Q65" s="18" t="n">
        <v>331.95013453</v>
      </c>
      <c r="R65" s="20" t="n">
        <v>8.315509240000001</v>
      </c>
    </row>
    <row r="66" spans="1:18">
      <c r="A66" s="15" t="s">
        <v>541</v>
      </c>
      <c r="B66" s="17" t="n">
        <v>5665</v>
      </c>
      <c r="C66" s="18">
        <f>(74.0/B66*100)</f>
        <v/>
      </c>
      <c r="D66" s="19" t="n">
        <v>5591</v>
      </c>
      <c r="E66" s="18" t="n">
        <v>423.36768787</v>
      </c>
      <c r="F66" s="20" t="n">
        <v>1.55317573</v>
      </c>
      <c r="G66" s="18" t="n">
        <v>393.58588193</v>
      </c>
      <c r="H66" s="20" t="n">
        <v>5.820877</v>
      </c>
      <c r="I66" s="18" t="s">
        <v>481</v>
      </c>
      <c r="J66" s="20" t="s">
        <v>481</v>
      </c>
      <c r="K66" s="18" t="s">
        <v>481</v>
      </c>
      <c r="L66" s="20" t="s">
        <v>481</v>
      </c>
      <c r="M66" s="18" t="s">
        <v>481</v>
      </c>
      <c r="N66" s="20" t="s">
        <v>481</v>
      </c>
      <c r="O66" s="18" t="s">
        <v>481</v>
      </c>
      <c r="P66" s="20" t="s">
        <v>481</v>
      </c>
      <c r="Q66" s="18" t="n">
        <v>344.94901452</v>
      </c>
      <c r="R66" s="20" t="n">
        <v>7.45362132</v>
      </c>
    </row>
    <row r="67" spans="1:18">
      <c r="A67" s="15" t="s">
        <v>542</v>
      </c>
      <c r="B67" s="17" t="n">
        <v>6971</v>
      </c>
      <c r="C67" s="18">
        <f>(21.0/B67*100)</f>
        <v/>
      </c>
      <c r="D67" s="19" t="n">
        <v>6950</v>
      </c>
      <c r="E67" s="18" t="n">
        <v>388.52884236</v>
      </c>
      <c r="F67" s="20" t="n">
        <v>2.68243021</v>
      </c>
      <c r="G67" s="18" t="n">
        <v>343.06461813</v>
      </c>
      <c r="H67" s="20" t="n">
        <v>8.55112965</v>
      </c>
      <c r="I67" s="18" t="s">
        <v>481</v>
      </c>
      <c r="J67" s="20" t="s">
        <v>481</v>
      </c>
      <c r="K67" s="18" t="s">
        <v>481</v>
      </c>
      <c r="L67" s="20" t="s">
        <v>481</v>
      </c>
      <c r="M67" s="18" t="s">
        <v>481</v>
      </c>
      <c r="N67" s="20" t="s">
        <v>481</v>
      </c>
      <c r="O67" s="18" t="s">
        <v>481</v>
      </c>
      <c r="P67" s="20" t="s">
        <v>481</v>
      </c>
      <c r="Q67" s="18" t="n">
        <v>299.03508121</v>
      </c>
      <c r="R67" s="20" t="n">
        <v>12.34180094</v>
      </c>
    </row>
    <row r="68" spans="1:18">
      <c r="A68" s="15" t="s">
        <v>543</v>
      </c>
      <c r="B68" s="17" t="n">
        <v>12083</v>
      </c>
      <c r="C68" s="18">
        <f>(27.0/B68*100)</f>
        <v/>
      </c>
      <c r="D68" s="19" t="n">
        <v>12056</v>
      </c>
      <c r="E68" s="18" t="n">
        <v>419.39686564</v>
      </c>
      <c r="F68" s="20" t="n">
        <v>1.60201652</v>
      </c>
      <c r="G68" s="18" t="n">
        <v>343.34692795</v>
      </c>
      <c r="H68" s="20" t="n">
        <v>2.39646646</v>
      </c>
      <c r="I68" s="18" t="s">
        <v>481</v>
      </c>
      <c r="J68" s="20" t="s">
        <v>481</v>
      </c>
      <c r="K68" s="18" t="s">
        <v>481</v>
      </c>
      <c r="L68" s="20" t="s">
        <v>481</v>
      </c>
      <c r="M68" s="18" t="s">
        <v>481</v>
      </c>
      <c r="N68" s="20" t="s">
        <v>481</v>
      </c>
      <c r="O68" s="18" t="s">
        <v>481</v>
      </c>
      <c r="P68" s="20" t="s">
        <v>481</v>
      </c>
      <c r="Q68" s="18" t="n">
        <v>317.71581994</v>
      </c>
      <c r="R68" s="20" t="n">
        <v>5.24911442</v>
      </c>
    </row>
    <row r="69" spans="1:18">
      <c r="A69" s="15" t="s">
        <v>544</v>
      </c>
      <c r="B69" s="17" t="n">
        <v>4876</v>
      </c>
      <c r="C69" s="18">
        <f>(0.0/B69*100)</f>
        <v/>
      </c>
      <c r="D69" s="19" t="n">
        <v>4876</v>
      </c>
      <c r="E69" s="18" t="n">
        <v>449.04369765</v>
      </c>
      <c r="F69" s="20" t="n">
        <v>3.80190005</v>
      </c>
      <c r="G69" s="18" t="n">
        <v>414.99193312</v>
      </c>
      <c r="H69" s="20" t="n">
        <v>5.96969121</v>
      </c>
      <c r="I69" s="18" t="s">
        <v>481</v>
      </c>
      <c r="J69" s="20" t="s">
        <v>481</v>
      </c>
      <c r="K69" s="18" t="s">
        <v>481</v>
      </c>
      <c r="L69" s="20" t="s">
        <v>481</v>
      </c>
      <c r="M69" s="18" t="s">
        <v>481</v>
      </c>
      <c r="N69" s="20" t="s">
        <v>481</v>
      </c>
      <c r="O69" s="18" t="s">
        <v>481</v>
      </c>
      <c r="P69" s="20" t="s">
        <v>481</v>
      </c>
      <c r="Q69" s="18" t="n">
        <v>349.26294599</v>
      </c>
      <c r="R69" s="20" t="n">
        <v>15.85645658</v>
      </c>
    </row>
    <row r="70" spans="1:18">
      <c r="A70" s="15" t="s">
        <v>545</v>
      </c>
      <c r="B70" s="17" t="n">
        <v>6036</v>
      </c>
      <c r="C70" s="18">
        <f>(223.0/B70*100)</f>
        <v/>
      </c>
      <c r="D70" s="19" t="n">
        <v>5813</v>
      </c>
      <c r="E70" s="18" t="n">
        <v>499.33990703</v>
      </c>
      <c r="F70" s="20" t="n">
        <v>3.02505424</v>
      </c>
      <c r="G70" s="18" t="n">
        <v>478.48700022</v>
      </c>
      <c r="H70" s="20" t="n">
        <v>6.67013496</v>
      </c>
      <c r="I70" s="18" t="s">
        <v>481</v>
      </c>
      <c r="J70" s="20" t="s">
        <v>481</v>
      </c>
      <c r="K70" s="18" t="s">
        <v>481</v>
      </c>
      <c r="L70" s="20" t="s">
        <v>481</v>
      </c>
      <c r="M70" s="18" t="s">
        <v>481</v>
      </c>
      <c r="N70" s="20" t="s">
        <v>481</v>
      </c>
      <c r="O70" s="18" t="s">
        <v>481</v>
      </c>
      <c r="P70" s="20" t="s">
        <v>481</v>
      </c>
      <c r="Q70" s="18" t="n">
        <v>417.67900919</v>
      </c>
      <c r="R70" s="20" t="n">
        <v>7.99835684</v>
      </c>
    </row>
    <row r="71" spans="1:18">
      <c r="A71" s="15" t="s">
        <v>546</v>
      </c>
      <c r="B71" s="17" t="n">
        <v>6115</v>
      </c>
      <c r="C71" s="18">
        <f>(17.0/B71*100)</f>
        <v/>
      </c>
      <c r="D71" s="19" t="n">
        <v>6098</v>
      </c>
      <c r="E71" s="18" t="n">
        <v>568.2341551</v>
      </c>
      <c r="F71" s="20" t="n">
        <v>1.52194175</v>
      </c>
      <c r="G71" s="18" t="n">
        <v>476.69786248</v>
      </c>
      <c r="H71" s="20" t="n">
        <v>6.83580279</v>
      </c>
      <c r="I71" s="18" t="s">
        <v>481</v>
      </c>
      <c r="J71" s="20" t="s">
        <v>481</v>
      </c>
      <c r="K71" s="18" t="s">
        <v>481</v>
      </c>
      <c r="L71" s="20" t="s">
        <v>481</v>
      </c>
      <c r="M71" s="18" t="s">
        <v>481</v>
      </c>
      <c r="N71" s="20" t="s">
        <v>481</v>
      </c>
      <c r="O71" s="18" t="s">
        <v>481</v>
      </c>
      <c r="P71" s="20" t="s">
        <v>481</v>
      </c>
      <c r="Q71" s="18" t="n">
        <v>486.65955448</v>
      </c>
      <c r="R71" s="20" t="n">
        <v>20.25743307</v>
      </c>
    </row>
    <row r="72" spans="1:18">
      <c r="A72" s="15" t="s">
        <v>547</v>
      </c>
      <c r="B72" s="17" t="n">
        <v>7708</v>
      </c>
      <c r="C72" s="18">
        <f>(5.0/B72*100)</f>
        <v/>
      </c>
      <c r="D72" s="19" t="n">
        <v>7703</v>
      </c>
      <c r="E72" s="18" t="n">
        <v>547.09781512</v>
      </c>
      <c r="F72" s="20" t="n">
        <v>2.97099875</v>
      </c>
      <c r="G72" s="18" t="n">
        <v>456.98065042</v>
      </c>
      <c r="H72" s="20" t="n">
        <v>6.92475416</v>
      </c>
      <c r="I72" s="18" t="s">
        <v>481</v>
      </c>
      <c r="J72" s="20" t="s">
        <v>481</v>
      </c>
      <c r="K72" s="18" t="s">
        <v>481</v>
      </c>
      <c r="L72" s="20" t="s">
        <v>481</v>
      </c>
      <c r="M72" s="18" t="s">
        <v>481</v>
      </c>
      <c r="N72" s="20" t="s">
        <v>481</v>
      </c>
      <c r="O72" s="18" t="s">
        <v>481</v>
      </c>
      <c r="P72" s="20" t="s">
        <v>481</v>
      </c>
      <c r="Q72" s="18" t="n">
        <v>449.40609666</v>
      </c>
      <c r="R72" s="20" t="n">
        <v>38.80175991</v>
      </c>
    </row>
    <row r="73" spans="1:18">
      <c r="A73" s="15" t="s">
        <v>548</v>
      </c>
      <c r="B73" s="17" t="n">
        <v>8249</v>
      </c>
      <c r="C73" s="18">
        <f>(143.0/B73*100)</f>
        <v/>
      </c>
      <c r="D73" s="19" t="n">
        <v>8106</v>
      </c>
      <c r="E73" s="18" t="n">
        <v>421.34062747</v>
      </c>
      <c r="F73" s="20" t="n">
        <v>3.28244885</v>
      </c>
      <c r="G73" s="18" t="n">
        <v>387.91956896</v>
      </c>
      <c r="H73" s="20" t="n">
        <v>3.73485589</v>
      </c>
      <c r="I73" s="18" t="s">
        <v>481</v>
      </c>
      <c r="J73" s="20" t="s">
        <v>481</v>
      </c>
      <c r="K73" s="18" t="s">
        <v>481</v>
      </c>
      <c r="L73" s="20" t="s">
        <v>481</v>
      </c>
      <c r="M73" s="18" t="s">
        <v>481</v>
      </c>
      <c r="N73" s="20" t="s">
        <v>481</v>
      </c>
      <c r="O73" s="18" t="s">
        <v>481</v>
      </c>
      <c r="P73" s="20" t="s">
        <v>481</v>
      </c>
      <c r="Q73" s="18" t="n">
        <v>371.86493588</v>
      </c>
      <c r="R73" s="20" t="n">
        <v>14.08184473</v>
      </c>
    </row>
    <row r="74" spans="1:18">
      <c r="A74" s="15" t="s">
        <v>549</v>
      </c>
      <c r="B74" s="17" t="n">
        <v>4692</v>
      </c>
      <c r="C74" s="18">
        <f>(82.0/B74*100)</f>
        <v/>
      </c>
      <c r="D74" s="19" t="n">
        <v>4610</v>
      </c>
      <c r="E74" s="18" t="n">
        <v>423.50561994</v>
      </c>
      <c r="F74" s="20" t="n">
        <v>1.40787718</v>
      </c>
      <c r="G74" s="18" t="n">
        <v>355.84504797</v>
      </c>
      <c r="H74" s="20" t="n">
        <v>7.44151575</v>
      </c>
      <c r="I74" s="18" t="s">
        <v>481</v>
      </c>
      <c r="J74" s="20" t="s">
        <v>481</v>
      </c>
      <c r="K74" s="18" t="s">
        <v>481</v>
      </c>
      <c r="L74" s="20" t="s">
        <v>481</v>
      </c>
      <c r="M74" s="18" t="s">
        <v>481</v>
      </c>
      <c r="N74" s="20" t="s">
        <v>481</v>
      </c>
      <c r="O74" s="18" t="n">
        <v>356.45369147</v>
      </c>
      <c r="P74" s="20" t="n">
        <v>45.47530103</v>
      </c>
      <c r="Q74" s="18" t="n">
        <v>322.20603483</v>
      </c>
      <c r="R74" s="20" t="n">
        <v>10.8226751</v>
      </c>
    </row>
    <row r="75" spans="1:18">
      <c r="A75" s="15" t="s">
        <v>550</v>
      </c>
      <c r="B75" s="17" t="n">
        <v>5375</v>
      </c>
      <c r="C75" s="18">
        <f>(196.0/B75*100)</f>
        <v/>
      </c>
      <c r="D75" s="19" t="n">
        <v>5179</v>
      </c>
      <c r="E75" s="18" t="n">
        <v>377.64719035</v>
      </c>
      <c r="F75" s="20" t="n">
        <v>3.01102196</v>
      </c>
      <c r="G75" s="18" t="n">
        <v>322.89719359</v>
      </c>
      <c r="H75" s="20" t="n">
        <v>4.31104745</v>
      </c>
      <c r="I75" s="18" t="s">
        <v>481</v>
      </c>
      <c r="J75" s="20" t="s">
        <v>481</v>
      </c>
      <c r="K75" s="18" t="s">
        <v>481</v>
      </c>
      <c r="L75" s="20" t="s">
        <v>481</v>
      </c>
      <c r="M75" s="18" t="s">
        <v>481</v>
      </c>
      <c r="N75" s="20" t="s">
        <v>481</v>
      </c>
      <c r="O75" s="18" t="s">
        <v>481</v>
      </c>
      <c r="P75" s="20" t="s">
        <v>481</v>
      </c>
      <c r="Q75" s="18" t="n">
        <v>324.93570112</v>
      </c>
      <c r="R75" s="20" t="n">
        <v>9.889440649999999</v>
      </c>
    </row>
    <row r="76" spans="1:18">
      <c r="A76" s="15" t="s">
        <v>551</v>
      </c>
      <c r="B76" s="17" t="n">
        <v>14167</v>
      </c>
      <c r="C76" s="18">
        <f>(227.0/B76*100)</f>
        <v/>
      </c>
      <c r="D76" s="19" t="n">
        <v>13940</v>
      </c>
      <c r="E76" s="18" t="n">
        <v>438.88643077</v>
      </c>
      <c r="F76" s="20" t="n">
        <v>2.41959483</v>
      </c>
      <c r="G76" s="18" t="n">
        <v>365.98417075</v>
      </c>
      <c r="H76" s="20" t="n">
        <v>4.29230013</v>
      </c>
      <c r="I76" s="18" t="s">
        <v>481</v>
      </c>
      <c r="J76" s="20" t="s">
        <v>481</v>
      </c>
      <c r="K76" s="18" t="s">
        <v>481</v>
      </c>
      <c r="L76" s="20" t="s">
        <v>481</v>
      </c>
      <c r="M76" s="18" t="s">
        <v>481</v>
      </c>
      <c r="N76" s="20" t="s">
        <v>481</v>
      </c>
      <c r="O76" s="18" t="s">
        <v>481</v>
      </c>
      <c r="P76" s="20" t="s">
        <v>481</v>
      </c>
      <c r="Q76" s="18" t="n">
        <v>352.13695616</v>
      </c>
      <c r="R76" s="20" t="n">
        <v>7.73982876</v>
      </c>
    </row>
    <row r="77" spans="1:18">
      <c r="A77" s="15" t="s">
        <v>552</v>
      </c>
      <c r="B77" s="17" t="n">
        <v>6062</v>
      </c>
      <c r="C77" s="18">
        <f>(82.0/B77*100)</f>
        <v/>
      </c>
      <c r="D77" s="19" t="n">
        <v>5980</v>
      </c>
      <c r="E77" s="18" t="n">
        <v>423.30658322</v>
      </c>
      <c r="F77" s="20" t="n">
        <v>2.43789478</v>
      </c>
      <c r="G77" s="18" t="n">
        <v>375.33549424</v>
      </c>
      <c r="H77" s="20" t="n">
        <v>8.418298070000001</v>
      </c>
      <c r="I77" s="18" t="s">
        <v>481</v>
      </c>
      <c r="J77" s="20" t="s">
        <v>481</v>
      </c>
      <c r="K77" s="18" t="s">
        <v>481</v>
      </c>
      <c r="L77" s="20" t="s">
        <v>481</v>
      </c>
      <c r="M77" s="18" t="s">
        <v>481</v>
      </c>
      <c r="N77" s="20" t="s">
        <v>481</v>
      </c>
      <c r="O77" s="18" t="s">
        <v>481</v>
      </c>
      <c r="P77" s="20" t="s">
        <v>481</v>
      </c>
      <c r="Q77" s="18" t="n">
        <v>324.49626271</v>
      </c>
      <c r="R77" s="20" t="n">
        <v>7.07909346</v>
      </c>
    </row>
    <row r="78" spans="1:18">
      <c r="A78" s="15" t="s">
        <v>553</v>
      </c>
      <c r="B78" s="17" t="n">
        <v>5826</v>
      </c>
      <c r="C78" s="18">
        <f>(0.0/B78*100)</f>
        <v/>
      </c>
      <c r="D78" s="19" t="n">
        <v>5826</v>
      </c>
      <c r="E78" s="18" t="n">
        <v>510.33455345</v>
      </c>
      <c r="F78" s="20" t="n">
        <v>4.62782086</v>
      </c>
      <c r="G78" s="18" t="n">
        <v>459.03931092</v>
      </c>
      <c r="H78" s="20" t="n">
        <v>5.36179129</v>
      </c>
      <c r="I78" s="18" t="s">
        <v>481</v>
      </c>
      <c r="J78" s="20" t="s">
        <v>481</v>
      </c>
      <c r="K78" s="18" t="s">
        <v>481</v>
      </c>
      <c r="L78" s="20" t="s">
        <v>481</v>
      </c>
      <c r="M78" s="18" t="s">
        <v>481</v>
      </c>
      <c r="N78" s="20" t="s">
        <v>481</v>
      </c>
      <c r="O78" s="18" t="n">
        <v>385.8045</v>
      </c>
      <c r="P78" s="20" t="n">
        <v>20.2887539</v>
      </c>
      <c r="Q78" s="18" t="n">
        <v>431.04323799</v>
      </c>
      <c r="R78" s="20" t="n">
        <v>26.95601373</v>
      </c>
    </row>
    <row customHeight="1" ht="25" r="79" spans="1:18">
      <c r="A79" s="15" t="s">
        <v>554</v>
      </c>
      <c r="B79" s="17" t="n">
        <v>1657</v>
      </c>
      <c r="C79" s="18">
        <f>(41.0/B79*100)</f>
        <v/>
      </c>
      <c r="D79" s="19" t="n">
        <v>1616</v>
      </c>
      <c r="E79" s="18" t="n">
        <v>457.92698846</v>
      </c>
      <c r="F79" s="20" t="n">
        <v>7.06835592</v>
      </c>
      <c r="G79" s="18" t="n">
        <v>393.04557783</v>
      </c>
      <c r="H79" s="20" t="n">
        <v>19.72374174</v>
      </c>
      <c r="I79" s="18" t="s">
        <v>481</v>
      </c>
      <c r="J79" s="20" t="s">
        <v>481</v>
      </c>
      <c r="K79" s="18" t="s">
        <v>481</v>
      </c>
      <c r="L79" s="20" t="s">
        <v>481</v>
      </c>
      <c r="M79" s="18" t="s">
        <v>481</v>
      </c>
      <c r="N79" s="20" t="s">
        <v>481</v>
      </c>
      <c r="O79" s="18" t="s">
        <v>481</v>
      </c>
      <c r="P79" s="20" t="s">
        <v>481</v>
      </c>
      <c r="Q79" s="18" t="n">
        <v>313.70665103</v>
      </c>
      <c r="R79" s="20" t="n">
        <v>37.38372673</v>
      </c>
    </row>
    <row r="80" spans="1:18">
      <c r="A80" s="15" t="s">
        <v>555</v>
      </c>
      <c r="B80" s="17" t="n">
        <v>7841</v>
      </c>
      <c r="C80" s="18">
        <f>(0.0/B80*100)</f>
        <v/>
      </c>
      <c r="D80" s="19" t="n">
        <v>7841</v>
      </c>
      <c r="E80" s="18" t="n">
        <v>462.88321595</v>
      </c>
      <c r="F80" s="20" t="n">
        <v>4.3091286</v>
      </c>
      <c r="G80" s="18" t="n">
        <v>433.72077613</v>
      </c>
      <c r="H80" s="20" t="n">
        <v>6.79113135</v>
      </c>
      <c r="I80" s="18" t="s">
        <v>481</v>
      </c>
      <c r="J80" s="20" t="s">
        <v>481</v>
      </c>
      <c r="K80" s="18" t="s">
        <v>481</v>
      </c>
      <c r="L80" s="20" t="s">
        <v>481</v>
      </c>
      <c r="M80" s="18" t="s">
        <v>481</v>
      </c>
      <c r="N80" s="20" t="s">
        <v>481</v>
      </c>
      <c r="O80" s="18" t="s">
        <v>481</v>
      </c>
      <c r="P80" s="20" t="s">
        <v>481</v>
      </c>
      <c r="Q80" s="18" t="n">
        <v>401.71284393</v>
      </c>
      <c r="R80" s="20" t="n">
        <v>39.88342938</v>
      </c>
    </row>
    <row r="81" spans="1:18">
      <c r="A81" s="23" t="s">
        <v>556</v>
      </c>
      <c r="B81" s="17" t="n">
        <v>8861</v>
      </c>
      <c r="C81" s="18">
        <f>(76.0/B81*100)</f>
        <v/>
      </c>
      <c r="D81" s="19" t="n">
        <v>8785</v>
      </c>
      <c r="E81" s="18" t="n">
        <v>448.89325226</v>
      </c>
      <c r="F81" s="20" t="n">
        <v>3.23436978</v>
      </c>
      <c r="G81" s="18" t="n">
        <v>380.61566185</v>
      </c>
      <c r="H81" s="20" t="n">
        <v>8.51156595</v>
      </c>
      <c r="I81" s="18" t="s">
        <v>481</v>
      </c>
      <c r="J81" s="20" t="s">
        <v>481</v>
      </c>
      <c r="K81" s="18" t="s">
        <v>481</v>
      </c>
      <c r="L81" s="20" t="s">
        <v>481</v>
      </c>
      <c r="M81" s="18" t="s">
        <v>481</v>
      </c>
      <c r="N81" s="20" t="s">
        <v>481</v>
      </c>
      <c r="O81" s="18" t="s">
        <v>481</v>
      </c>
      <c r="P81" s="20" t="s">
        <v>481</v>
      </c>
      <c r="Q81" s="18" t="n">
        <v>342.44441455</v>
      </c>
      <c r="R81" s="20" t="n">
        <v>18.00858041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620</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499.44780363</v>
      </c>
      <c r="F7" s="20" t="n">
        <v>1.92241108</v>
      </c>
      <c r="G7" s="18" t="n">
        <v>491.84496641</v>
      </c>
      <c r="H7" s="20" t="n">
        <v>2.60270133</v>
      </c>
      <c r="I7" s="18" t="s">
        <v>481</v>
      </c>
      <c r="J7" s="20" t="s">
        <v>481</v>
      </c>
      <c r="K7" s="18" t="s">
        <v>481</v>
      </c>
      <c r="L7" s="20" t="s">
        <v>481</v>
      </c>
      <c r="M7" s="18" t="s">
        <v>481</v>
      </c>
      <c r="N7" s="20" t="s">
        <v>481</v>
      </c>
      <c r="O7" s="18" t="s">
        <v>481</v>
      </c>
      <c r="P7" s="20" t="s">
        <v>481</v>
      </c>
      <c r="Q7" s="18" t="n">
        <v>421.20848566</v>
      </c>
      <c r="R7" s="20" t="n">
        <v>8.1823576</v>
      </c>
    </row>
    <row r="8" spans="1:18">
      <c r="A8" s="15" t="s">
        <v>483</v>
      </c>
      <c r="B8" s="17" t="n">
        <v>7007</v>
      </c>
      <c r="C8" s="18">
        <f>(20.0/B8*100)</f>
        <v/>
      </c>
      <c r="D8" s="19" t="n">
        <v>6987</v>
      </c>
      <c r="E8" s="18" t="n">
        <v>504.4332313</v>
      </c>
      <c r="F8" s="20" t="n">
        <v>3.42907831</v>
      </c>
      <c r="G8" s="18" t="n">
        <v>489.87242934</v>
      </c>
      <c r="H8" s="20" t="n">
        <v>3.23376061</v>
      </c>
      <c r="I8" s="18" t="s">
        <v>481</v>
      </c>
      <c r="J8" s="20" t="s">
        <v>481</v>
      </c>
      <c r="K8" s="18" t="s">
        <v>481</v>
      </c>
      <c r="L8" s="20" t="s">
        <v>481</v>
      </c>
      <c r="M8" s="18" t="s">
        <v>481</v>
      </c>
      <c r="N8" s="20" t="s">
        <v>481</v>
      </c>
      <c r="O8" s="18" t="s">
        <v>481</v>
      </c>
      <c r="P8" s="20" t="s">
        <v>481</v>
      </c>
      <c r="Q8" s="18" t="n">
        <v>434.01350923</v>
      </c>
      <c r="R8" s="20" t="n">
        <v>9.520672190000001</v>
      </c>
    </row>
    <row r="9" spans="1:18">
      <c r="A9" s="15" t="s">
        <v>484</v>
      </c>
      <c r="B9" s="17" t="n">
        <v>9651</v>
      </c>
      <c r="C9" s="18">
        <f>(77.0/B9*100)</f>
        <v/>
      </c>
      <c r="D9" s="19" t="n">
        <v>9574</v>
      </c>
      <c r="E9" s="18" t="n">
        <v>522.48041344</v>
      </c>
      <c r="F9" s="20" t="n">
        <v>2.84322532</v>
      </c>
      <c r="G9" s="18" t="n">
        <v>493.58724736</v>
      </c>
      <c r="H9" s="20" t="n">
        <v>2.41961407</v>
      </c>
      <c r="I9" s="18" t="s">
        <v>481</v>
      </c>
      <c r="J9" s="20" t="s">
        <v>481</v>
      </c>
      <c r="K9" s="18" t="s">
        <v>481</v>
      </c>
      <c r="L9" s="20" t="s">
        <v>481</v>
      </c>
      <c r="M9" s="18" t="s">
        <v>481</v>
      </c>
      <c r="N9" s="20" t="s">
        <v>481</v>
      </c>
      <c r="O9" s="18" t="s">
        <v>481</v>
      </c>
      <c r="P9" s="20" t="s">
        <v>481</v>
      </c>
      <c r="Q9" s="18" t="n">
        <v>423.82487225</v>
      </c>
      <c r="R9" s="20" t="n">
        <v>8.51617982</v>
      </c>
    </row>
    <row r="10" spans="1:18">
      <c r="A10" s="15" t="s">
        <v>485</v>
      </c>
      <c r="B10" s="17" t="n">
        <v>20058</v>
      </c>
      <c r="C10" s="18">
        <f>(521.0/B10*100)</f>
        <v/>
      </c>
      <c r="D10" s="19" t="n">
        <v>19537</v>
      </c>
      <c r="E10" s="18" t="n">
        <v>517.85146387</v>
      </c>
      <c r="F10" s="20" t="n">
        <v>2.56494595</v>
      </c>
      <c r="G10" s="18" t="n">
        <v>515.17917619</v>
      </c>
      <c r="H10" s="20" t="n">
        <v>2.83921587</v>
      </c>
      <c r="I10" s="18" t="s">
        <v>481</v>
      </c>
      <c r="J10" s="20" t="s">
        <v>481</v>
      </c>
      <c r="K10" s="18" t="s">
        <v>481</v>
      </c>
      <c r="L10" s="20" t="s">
        <v>481</v>
      </c>
      <c r="M10" s="18" t="s">
        <v>481</v>
      </c>
      <c r="N10" s="20" t="s">
        <v>481</v>
      </c>
      <c r="O10" s="18" t="s">
        <v>481</v>
      </c>
      <c r="P10" s="20" t="s">
        <v>481</v>
      </c>
      <c r="Q10" s="18" t="n">
        <v>463.51316602</v>
      </c>
      <c r="R10" s="20" t="n">
        <v>8.05399916</v>
      </c>
    </row>
    <row r="11" spans="1:18">
      <c r="A11" s="15" t="s">
        <v>486</v>
      </c>
      <c r="B11" s="17" t="n">
        <v>7053</v>
      </c>
      <c r="C11" s="18">
        <f>(45.0/B11*100)</f>
        <v/>
      </c>
      <c r="D11" s="19" t="n">
        <v>7008</v>
      </c>
      <c r="E11" s="18" t="n">
        <v>430.36555007</v>
      </c>
      <c r="F11" s="20" t="n">
        <v>2.75277782</v>
      </c>
      <c r="G11" s="18" t="n">
        <v>416.02948987</v>
      </c>
      <c r="H11" s="20" t="n">
        <v>3.23199201</v>
      </c>
      <c r="I11" s="18" t="s">
        <v>481</v>
      </c>
      <c r="J11" s="20" t="s">
        <v>481</v>
      </c>
      <c r="K11" s="18" t="s">
        <v>481</v>
      </c>
      <c r="L11" s="20" t="s">
        <v>481</v>
      </c>
      <c r="M11" s="18" t="s">
        <v>481</v>
      </c>
      <c r="N11" s="20" t="s">
        <v>481</v>
      </c>
      <c r="O11" s="18" t="s">
        <v>481</v>
      </c>
      <c r="P11" s="20" t="s">
        <v>481</v>
      </c>
      <c r="Q11" s="18" t="n">
        <v>375.56651256</v>
      </c>
      <c r="R11" s="20" t="n">
        <v>14.07005708</v>
      </c>
    </row>
    <row r="12" spans="1:18">
      <c r="A12" s="15" t="s">
        <v>487</v>
      </c>
      <c r="B12" s="17" t="n">
        <v>6894</v>
      </c>
      <c r="C12" s="18">
        <f>(56.0/B12*100)</f>
        <v/>
      </c>
      <c r="D12" s="19" t="n">
        <v>6838</v>
      </c>
      <c r="E12" s="18" t="n">
        <v>506.37901239</v>
      </c>
      <c r="F12" s="20" t="n">
        <v>2.51719888</v>
      </c>
      <c r="G12" s="18" t="n">
        <v>486.97110677</v>
      </c>
      <c r="H12" s="20" t="n">
        <v>2.67867701</v>
      </c>
      <c r="I12" s="18" t="s">
        <v>481</v>
      </c>
      <c r="J12" s="20" t="s">
        <v>481</v>
      </c>
      <c r="K12" s="18" t="s">
        <v>481</v>
      </c>
      <c r="L12" s="20" t="s">
        <v>481</v>
      </c>
      <c r="M12" s="18" t="s">
        <v>481</v>
      </c>
      <c r="N12" s="20" t="s">
        <v>481</v>
      </c>
      <c r="O12" s="18" t="s">
        <v>481</v>
      </c>
      <c r="P12" s="20" t="s">
        <v>481</v>
      </c>
      <c r="Q12" s="18" t="n">
        <v>386.86292221</v>
      </c>
      <c r="R12" s="20" t="n">
        <v>7.03940217</v>
      </c>
    </row>
    <row r="13" spans="1:18">
      <c r="A13" s="15" t="s">
        <v>488</v>
      </c>
      <c r="B13" s="17" t="n">
        <v>7161</v>
      </c>
      <c r="C13" s="18">
        <f>(98.0/B13*100)</f>
        <v/>
      </c>
      <c r="D13" s="19" t="n">
        <v>7063</v>
      </c>
      <c r="E13" s="18" t="n">
        <v>519.4485403</v>
      </c>
      <c r="F13" s="20" t="n">
        <v>2.5666657</v>
      </c>
      <c r="G13" s="18" t="n">
        <v>505.53383686</v>
      </c>
      <c r="H13" s="20" t="n">
        <v>2.51590026</v>
      </c>
      <c r="I13" s="18" t="s">
        <v>481</v>
      </c>
      <c r="J13" s="20" t="s">
        <v>481</v>
      </c>
      <c r="K13" s="18" t="s">
        <v>481</v>
      </c>
      <c r="L13" s="20" t="s">
        <v>481</v>
      </c>
      <c r="M13" s="18" t="s">
        <v>481</v>
      </c>
      <c r="N13" s="20" t="s">
        <v>481</v>
      </c>
      <c r="O13" s="18" t="s">
        <v>481</v>
      </c>
      <c r="P13" s="20" t="s">
        <v>481</v>
      </c>
      <c r="Q13" s="18" t="n">
        <v>443.98065123</v>
      </c>
      <c r="R13" s="20" t="n">
        <v>10.92602419</v>
      </c>
    </row>
    <row r="14" spans="1:18">
      <c r="A14" s="15" t="s">
        <v>489</v>
      </c>
      <c r="B14" s="17" t="n">
        <v>5587</v>
      </c>
      <c r="C14" s="18">
        <f>(74.0/B14*100)</f>
        <v/>
      </c>
      <c r="D14" s="19" t="n">
        <v>5513</v>
      </c>
      <c r="E14" s="18" t="n">
        <v>529.5199661</v>
      </c>
      <c r="F14" s="20" t="n">
        <v>2.35922772</v>
      </c>
      <c r="G14" s="18" t="n">
        <v>504.67863352</v>
      </c>
      <c r="H14" s="20" t="n">
        <v>2.83697996</v>
      </c>
      <c r="I14" s="18" t="s">
        <v>481</v>
      </c>
      <c r="J14" s="20" t="s">
        <v>481</v>
      </c>
      <c r="K14" s="18" t="s">
        <v>481</v>
      </c>
      <c r="L14" s="20" t="s">
        <v>481</v>
      </c>
      <c r="M14" s="18" t="s">
        <v>481</v>
      </c>
      <c r="N14" s="20" t="s">
        <v>481</v>
      </c>
      <c r="O14" s="18" t="s">
        <v>481</v>
      </c>
      <c r="P14" s="20" t="s">
        <v>481</v>
      </c>
      <c r="Q14" s="18" t="n">
        <v>446.953977</v>
      </c>
      <c r="R14" s="20" t="n">
        <v>15.57480716</v>
      </c>
    </row>
    <row r="15" spans="1:18">
      <c r="A15" s="15" t="s">
        <v>490</v>
      </c>
      <c r="B15" s="17" t="n">
        <v>5882</v>
      </c>
      <c r="C15" s="18">
        <f>(53.0/B15*100)</f>
        <v/>
      </c>
      <c r="D15" s="19" t="n">
        <v>5829</v>
      </c>
      <c r="E15" s="18" t="n">
        <v>519.39486153</v>
      </c>
      <c r="F15" s="20" t="n">
        <v>2.62689499</v>
      </c>
      <c r="G15" s="18" t="n">
        <v>502.95774086</v>
      </c>
      <c r="H15" s="20" t="n">
        <v>2.77231555</v>
      </c>
      <c r="I15" s="18" t="s">
        <v>481</v>
      </c>
      <c r="J15" s="20" t="s">
        <v>481</v>
      </c>
      <c r="K15" s="18" t="s">
        <v>481</v>
      </c>
      <c r="L15" s="20" t="s">
        <v>481</v>
      </c>
      <c r="M15" s="18" t="s">
        <v>481</v>
      </c>
      <c r="N15" s="20" t="s">
        <v>481</v>
      </c>
      <c r="O15" s="18" t="s">
        <v>481</v>
      </c>
      <c r="P15" s="20" t="s">
        <v>481</v>
      </c>
      <c r="Q15" s="18" t="n">
        <v>444.25739612</v>
      </c>
      <c r="R15" s="20" t="n">
        <v>9.96574436</v>
      </c>
    </row>
    <row r="16" spans="1:18">
      <c r="A16" s="15" t="s">
        <v>491</v>
      </c>
      <c r="B16" s="17" t="n">
        <v>6108</v>
      </c>
      <c r="C16" s="18">
        <f>(98.0/B16*100)</f>
        <v/>
      </c>
      <c r="D16" s="19" t="n">
        <v>6010</v>
      </c>
      <c r="E16" s="18" t="n">
        <v>512.59114557</v>
      </c>
      <c r="F16" s="20" t="n">
        <v>2.74351861</v>
      </c>
      <c r="G16" s="18" t="n">
        <v>477.99201318</v>
      </c>
      <c r="H16" s="20" t="n">
        <v>2.3863579</v>
      </c>
      <c r="I16" s="18" t="s">
        <v>481</v>
      </c>
      <c r="J16" s="20" t="s">
        <v>481</v>
      </c>
      <c r="K16" s="18" t="s">
        <v>481</v>
      </c>
      <c r="L16" s="20" t="s">
        <v>481</v>
      </c>
      <c r="M16" s="18" t="s">
        <v>481</v>
      </c>
      <c r="N16" s="20" t="s">
        <v>481</v>
      </c>
      <c r="O16" s="18" t="s">
        <v>481</v>
      </c>
      <c r="P16" s="20" t="s">
        <v>481</v>
      </c>
      <c r="Q16" s="18" t="n">
        <v>413.25516752</v>
      </c>
      <c r="R16" s="20" t="n">
        <v>8.811724679999999</v>
      </c>
    </row>
    <row r="17" spans="1:18">
      <c r="A17" s="15" t="s">
        <v>492</v>
      </c>
      <c r="B17" s="17" t="n">
        <v>6504</v>
      </c>
      <c r="C17" s="18">
        <f>(658.0/B17*100)</f>
        <v/>
      </c>
      <c r="D17" s="19" t="n">
        <v>5846</v>
      </c>
      <c r="E17" s="18" t="n">
        <v>517.29121281</v>
      </c>
      <c r="F17" s="20" t="n">
        <v>3.56223756</v>
      </c>
      <c r="G17" s="18" t="n">
        <v>506.60728964</v>
      </c>
      <c r="H17" s="20" t="n">
        <v>2.84410502</v>
      </c>
      <c r="I17" s="18" t="s">
        <v>481</v>
      </c>
      <c r="J17" s="20" t="s">
        <v>481</v>
      </c>
      <c r="K17" s="18" t="s">
        <v>481</v>
      </c>
      <c r="L17" s="20" t="s">
        <v>481</v>
      </c>
      <c r="M17" s="18" t="s">
        <v>481</v>
      </c>
      <c r="N17" s="20" t="s">
        <v>481</v>
      </c>
      <c r="O17" s="18" t="s">
        <v>481</v>
      </c>
      <c r="P17" s="20" t="s">
        <v>481</v>
      </c>
      <c r="Q17" s="18" t="n">
        <v>451.28786751</v>
      </c>
      <c r="R17" s="20" t="n">
        <v>9.727063530000001</v>
      </c>
    </row>
    <row r="18" spans="1:18">
      <c r="A18" s="15" t="s">
        <v>493</v>
      </c>
      <c r="B18" s="17" t="n">
        <v>5532</v>
      </c>
      <c r="C18" s="18">
        <f>(28.0/B18*100)</f>
        <v/>
      </c>
      <c r="D18" s="19" t="n">
        <v>5504</v>
      </c>
      <c r="E18" s="18" t="n">
        <v>462.84783699</v>
      </c>
      <c r="F18" s="20" t="n">
        <v>3.65564196</v>
      </c>
      <c r="G18" s="18" t="n">
        <v>442.30328022</v>
      </c>
      <c r="H18" s="20" t="n">
        <v>4.73030983</v>
      </c>
      <c r="I18" s="18" t="s">
        <v>481</v>
      </c>
      <c r="J18" s="20" t="s">
        <v>481</v>
      </c>
      <c r="K18" s="18" t="s">
        <v>481</v>
      </c>
      <c r="L18" s="20" t="s">
        <v>481</v>
      </c>
      <c r="M18" s="18" t="s">
        <v>481</v>
      </c>
      <c r="N18" s="20" t="s">
        <v>481</v>
      </c>
      <c r="O18" s="18" t="s">
        <v>481</v>
      </c>
      <c r="P18" s="20" t="s">
        <v>481</v>
      </c>
      <c r="Q18" s="18" t="n">
        <v>382.25818522</v>
      </c>
      <c r="R18" s="20" t="n">
        <v>9.42010556</v>
      </c>
    </row>
    <row r="19" spans="1:18">
      <c r="A19" s="15" t="s">
        <v>494</v>
      </c>
      <c r="B19" s="17" t="n">
        <v>5658</v>
      </c>
      <c r="C19" s="18">
        <f>(61.0/B19*100)</f>
        <v/>
      </c>
      <c r="D19" s="19" t="n">
        <v>5597</v>
      </c>
      <c r="E19" s="18" t="n">
        <v>502.60951941</v>
      </c>
      <c r="F19" s="20" t="n">
        <v>2.8471613</v>
      </c>
      <c r="G19" s="18" t="n">
        <v>455.97175554</v>
      </c>
      <c r="H19" s="20" t="n">
        <v>3.23593482</v>
      </c>
      <c r="I19" s="18" t="s">
        <v>481</v>
      </c>
      <c r="J19" s="20" t="s">
        <v>481</v>
      </c>
      <c r="K19" s="18" t="s">
        <v>481</v>
      </c>
      <c r="L19" s="20" t="s">
        <v>481</v>
      </c>
      <c r="M19" s="18" t="s">
        <v>481</v>
      </c>
      <c r="N19" s="20" t="s">
        <v>481</v>
      </c>
      <c r="O19" s="18" t="s">
        <v>481</v>
      </c>
      <c r="P19" s="20" t="s">
        <v>481</v>
      </c>
      <c r="Q19" s="18" t="n">
        <v>401.4802073</v>
      </c>
      <c r="R19" s="20" t="n">
        <v>8.61212027</v>
      </c>
    </row>
    <row r="20" spans="1:18">
      <c r="A20" s="15" t="s">
        <v>495</v>
      </c>
      <c r="B20" s="17" t="n">
        <v>3371</v>
      </c>
      <c r="C20" s="18">
        <f>(75.0/B20*100)</f>
        <v/>
      </c>
      <c r="D20" s="19" t="n">
        <v>3296</v>
      </c>
      <c r="E20" s="18" t="n">
        <v>493.54772763</v>
      </c>
      <c r="F20" s="20" t="n">
        <v>2.46134012</v>
      </c>
      <c r="G20" s="18" t="n">
        <v>477.60461244</v>
      </c>
      <c r="H20" s="20" t="n">
        <v>3.06648361</v>
      </c>
      <c r="I20" s="18" t="s">
        <v>481</v>
      </c>
      <c r="J20" s="20" t="s">
        <v>481</v>
      </c>
      <c r="K20" s="18" t="s">
        <v>481</v>
      </c>
      <c r="L20" s="20" t="s">
        <v>481</v>
      </c>
      <c r="M20" s="18" t="s">
        <v>481</v>
      </c>
      <c r="N20" s="20" t="s">
        <v>481</v>
      </c>
      <c r="O20" s="18" t="s">
        <v>481</v>
      </c>
      <c r="P20" s="20" t="s">
        <v>481</v>
      </c>
      <c r="Q20" s="18" t="n">
        <v>429.22723249</v>
      </c>
      <c r="R20" s="20" t="n">
        <v>17.82214838</v>
      </c>
    </row>
    <row r="21" spans="1:18">
      <c r="A21" s="15" t="s">
        <v>496</v>
      </c>
      <c r="B21" s="17" t="n">
        <v>5741</v>
      </c>
      <c r="C21" s="18">
        <f>(44.0/B21*100)</f>
        <v/>
      </c>
      <c r="D21" s="19" t="n">
        <v>5697</v>
      </c>
      <c r="E21" s="18" t="n">
        <v>509.08406852</v>
      </c>
      <c r="F21" s="20" t="n">
        <v>2.30470373</v>
      </c>
      <c r="G21" s="18" t="n">
        <v>498.29934334</v>
      </c>
      <c r="H21" s="20" t="n">
        <v>2.62732993</v>
      </c>
      <c r="I21" s="18" t="s">
        <v>481</v>
      </c>
      <c r="J21" s="20" t="s">
        <v>481</v>
      </c>
      <c r="K21" s="18" t="s">
        <v>481</v>
      </c>
      <c r="L21" s="20" t="s">
        <v>481</v>
      </c>
      <c r="M21" s="18" t="s">
        <v>481</v>
      </c>
      <c r="N21" s="20" t="s">
        <v>481</v>
      </c>
      <c r="O21" s="18" t="s">
        <v>481</v>
      </c>
      <c r="P21" s="20" t="s">
        <v>481</v>
      </c>
      <c r="Q21" s="18" t="n">
        <v>452.55025674</v>
      </c>
      <c r="R21" s="20" t="n">
        <v>9.209629079999999</v>
      </c>
    </row>
    <row r="22" spans="1:18">
      <c r="A22" s="15" t="s">
        <v>497</v>
      </c>
      <c r="B22" s="17" t="n">
        <v>6598</v>
      </c>
      <c r="C22" s="18">
        <f>(32.0/B22*100)</f>
        <v/>
      </c>
      <c r="D22" s="19" t="n">
        <v>6566</v>
      </c>
      <c r="E22" s="18" t="n">
        <v>485.45446459</v>
      </c>
      <c r="F22" s="20" t="n">
        <v>4.28960559</v>
      </c>
      <c r="G22" s="18" t="n">
        <v>458.78519864</v>
      </c>
      <c r="H22" s="20" t="n">
        <v>4.19231353</v>
      </c>
      <c r="I22" s="18" t="s">
        <v>481</v>
      </c>
      <c r="J22" s="20" t="s">
        <v>481</v>
      </c>
      <c r="K22" s="18" t="s">
        <v>481</v>
      </c>
      <c r="L22" s="20" t="s">
        <v>481</v>
      </c>
      <c r="M22" s="18" t="n">
        <v>465.3184081</v>
      </c>
      <c r="N22" s="20" t="n">
        <v>9.52311205</v>
      </c>
      <c r="O22" s="18" t="s">
        <v>481</v>
      </c>
      <c r="P22" s="20" t="s">
        <v>481</v>
      </c>
      <c r="Q22" s="18" t="n">
        <v>390.32886807</v>
      </c>
      <c r="R22" s="20" t="n">
        <v>9.56554073</v>
      </c>
    </row>
    <row r="23" spans="1:18">
      <c r="A23" s="15" t="s">
        <v>498</v>
      </c>
      <c r="B23" s="17" t="n">
        <v>11583</v>
      </c>
      <c r="C23" s="18">
        <f>(210.0/B23*100)</f>
        <v/>
      </c>
      <c r="D23" s="19" t="n">
        <v>11373</v>
      </c>
      <c r="E23" s="18" t="n">
        <v>497.91112948</v>
      </c>
      <c r="F23" s="20" t="n">
        <v>2.80222436</v>
      </c>
      <c r="G23" s="18" t="n">
        <v>477.99005667</v>
      </c>
      <c r="H23" s="20" t="n">
        <v>3.7784498</v>
      </c>
      <c r="I23" s="18" t="s">
        <v>481</v>
      </c>
      <c r="J23" s="20" t="s">
        <v>481</v>
      </c>
      <c r="K23" s="18" t="s">
        <v>481</v>
      </c>
      <c r="L23" s="20" t="s">
        <v>481</v>
      </c>
      <c r="M23" s="18" t="s">
        <v>481</v>
      </c>
      <c r="N23" s="20" t="s">
        <v>481</v>
      </c>
      <c r="O23" s="18" t="s">
        <v>481</v>
      </c>
      <c r="P23" s="20" t="s">
        <v>481</v>
      </c>
      <c r="Q23" s="18" t="n">
        <v>410.31480888</v>
      </c>
      <c r="R23" s="20" t="n">
        <v>14.82782391</v>
      </c>
    </row>
    <row r="24" spans="1:18">
      <c r="A24" s="15" t="s">
        <v>499</v>
      </c>
      <c r="B24" s="17" t="n">
        <v>6647</v>
      </c>
      <c r="C24" s="18">
        <f>(7.0/B24*100)</f>
        <v/>
      </c>
      <c r="D24" s="19" t="n">
        <v>6640</v>
      </c>
      <c r="E24" s="18" t="n">
        <v>538.3162704699999</v>
      </c>
      <c r="F24" s="20" t="n">
        <v>3.10179944</v>
      </c>
      <c r="G24" s="18" t="n">
        <v>528.28598006</v>
      </c>
      <c r="H24" s="20" t="n">
        <v>3.44288217</v>
      </c>
      <c r="I24" s="18" t="s">
        <v>481</v>
      </c>
      <c r="J24" s="20" t="s">
        <v>481</v>
      </c>
      <c r="K24" s="18" t="s">
        <v>481</v>
      </c>
      <c r="L24" s="20" t="s">
        <v>481</v>
      </c>
      <c r="M24" s="18" t="s">
        <v>481</v>
      </c>
      <c r="N24" s="20" t="s">
        <v>481</v>
      </c>
      <c r="O24" s="18" t="s">
        <v>481</v>
      </c>
      <c r="P24" s="20" t="s">
        <v>481</v>
      </c>
      <c r="Q24" s="18" t="n">
        <v>479.71996402</v>
      </c>
      <c r="R24" s="20" t="n">
        <v>13.42902493</v>
      </c>
    </row>
    <row r="25" spans="1:18">
      <c r="A25" s="15" t="s">
        <v>500</v>
      </c>
      <c r="B25" s="17" t="n">
        <v>5581</v>
      </c>
      <c r="C25" s="18">
        <f>(24.0/B25*100)</f>
        <v/>
      </c>
      <c r="D25" s="19" t="n">
        <v>5557</v>
      </c>
      <c r="E25" s="18" t="n">
        <v>534.6616394599999</v>
      </c>
      <c r="F25" s="20" t="n">
        <v>4.19537492</v>
      </c>
      <c r="G25" s="18" t="n">
        <v>507.32765313</v>
      </c>
      <c r="H25" s="20" t="n">
        <v>3.70858803</v>
      </c>
      <c r="I25" s="18" t="s">
        <v>481</v>
      </c>
      <c r="J25" s="20" t="s">
        <v>481</v>
      </c>
      <c r="K25" s="18" t="s">
        <v>481</v>
      </c>
      <c r="L25" s="20" t="s">
        <v>481</v>
      </c>
      <c r="M25" s="18" t="s">
        <v>481</v>
      </c>
      <c r="N25" s="20" t="s">
        <v>481</v>
      </c>
      <c r="O25" s="18" t="s">
        <v>481</v>
      </c>
      <c r="P25" s="20" t="s">
        <v>481</v>
      </c>
      <c r="Q25" s="18" t="n">
        <v>457.71981496</v>
      </c>
      <c r="R25" s="20" t="n">
        <v>13.9803852</v>
      </c>
    </row>
    <row r="26" spans="1:18">
      <c r="A26" s="15" t="s">
        <v>501</v>
      </c>
      <c r="B26" s="17" t="n">
        <v>4869</v>
      </c>
      <c r="C26" s="18">
        <f>(32.0/B26*100)</f>
        <v/>
      </c>
      <c r="D26" s="19" t="n">
        <v>4837</v>
      </c>
      <c r="E26" s="18" t="n">
        <v>492.7494145</v>
      </c>
      <c r="F26" s="20" t="n">
        <v>2.08404778</v>
      </c>
      <c r="G26" s="18" t="n">
        <v>467.10369126</v>
      </c>
      <c r="H26" s="20" t="n">
        <v>2.62393091</v>
      </c>
      <c r="I26" s="18" t="s">
        <v>481</v>
      </c>
      <c r="J26" s="20" t="s">
        <v>481</v>
      </c>
      <c r="K26" s="18" t="s">
        <v>481</v>
      </c>
      <c r="L26" s="20" t="s">
        <v>481</v>
      </c>
      <c r="M26" s="18" t="s">
        <v>481</v>
      </c>
      <c r="N26" s="20" t="s">
        <v>481</v>
      </c>
      <c r="O26" s="18" t="s">
        <v>481</v>
      </c>
      <c r="P26" s="20" t="s">
        <v>481</v>
      </c>
      <c r="Q26" s="18" t="n">
        <v>425.90247972</v>
      </c>
      <c r="R26" s="20" t="n">
        <v>13.84482824</v>
      </c>
    </row>
    <row r="27" spans="1:18">
      <c r="A27" s="15" t="s">
        <v>502</v>
      </c>
      <c r="B27" s="17" t="n">
        <v>5299</v>
      </c>
      <c r="C27" s="18">
        <f>(17.0/B27*100)</f>
        <v/>
      </c>
      <c r="D27" s="19" t="n">
        <v>5282</v>
      </c>
      <c r="E27" s="18" t="n">
        <v>499.09316658</v>
      </c>
      <c r="F27" s="20" t="n">
        <v>1.66274034</v>
      </c>
      <c r="G27" s="18" t="n">
        <v>462.96585345</v>
      </c>
      <c r="H27" s="20" t="n">
        <v>2.18516322</v>
      </c>
      <c r="I27" s="18" t="s">
        <v>481</v>
      </c>
      <c r="J27" s="20" t="s">
        <v>481</v>
      </c>
      <c r="K27" s="18" t="s">
        <v>481</v>
      </c>
      <c r="L27" s="20" t="s">
        <v>481</v>
      </c>
      <c r="M27" s="18" t="s">
        <v>481</v>
      </c>
      <c r="N27" s="20" t="s">
        <v>481</v>
      </c>
      <c r="O27" s="18" t="s">
        <v>481</v>
      </c>
      <c r="P27" s="20" t="s">
        <v>481</v>
      </c>
      <c r="Q27" s="18" t="n">
        <v>434.88874837</v>
      </c>
      <c r="R27" s="20" t="n">
        <v>11.12672056</v>
      </c>
    </row>
    <row r="28" spans="1:18">
      <c r="A28" s="15" t="s">
        <v>503</v>
      </c>
      <c r="B28" s="17" t="n">
        <v>7568</v>
      </c>
      <c r="C28" s="18">
        <f>(51.0/B28*100)</f>
        <v/>
      </c>
      <c r="D28" s="19" t="n">
        <v>7517</v>
      </c>
      <c r="E28" s="18" t="n">
        <v>414.52596278</v>
      </c>
      <c r="F28" s="20" t="n">
        <v>2.80366086</v>
      </c>
      <c r="G28" s="18" t="n">
        <v>405.59748523</v>
      </c>
      <c r="H28" s="20" t="n">
        <v>2.48307023</v>
      </c>
      <c r="I28" s="18" t="s">
        <v>481</v>
      </c>
      <c r="J28" s="20" t="s">
        <v>481</v>
      </c>
      <c r="K28" s="18" t="s">
        <v>481</v>
      </c>
      <c r="L28" s="20" t="s">
        <v>481</v>
      </c>
      <c r="M28" s="18" t="s">
        <v>481</v>
      </c>
      <c r="N28" s="20" t="s">
        <v>481</v>
      </c>
      <c r="O28" s="18" t="s">
        <v>481</v>
      </c>
      <c r="P28" s="20" t="s">
        <v>481</v>
      </c>
      <c r="Q28" s="18" t="n">
        <v>340.0296662</v>
      </c>
      <c r="R28" s="20" t="n">
        <v>13.98963125</v>
      </c>
    </row>
    <row r="29" spans="1:18">
      <c r="A29" s="15" t="s">
        <v>504</v>
      </c>
      <c r="B29" s="17" t="n">
        <v>5385</v>
      </c>
      <c r="C29" s="18">
        <f>(30.0/B29*100)</f>
        <v/>
      </c>
      <c r="D29" s="19" t="n">
        <v>5355</v>
      </c>
      <c r="E29" s="18" t="n">
        <v>521.33405393</v>
      </c>
      <c r="F29" s="20" t="n">
        <v>2.59268342</v>
      </c>
      <c r="G29" s="18" t="n">
        <v>506.12092066</v>
      </c>
      <c r="H29" s="20" t="n">
        <v>3.04403263</v>
      </c>
      <c r="I29" s="18" t="s">
        <v>481</v>
      </c>
      <c r="J29" s="20" t="s">
        <v>481</v>
      </c>
      <c r="K29" s="18" t="s">
        <v>481</v>
      </c>
      <c r="L29" s="20" t="s">
        <v>481</v>
      </c>
      <c r="M29" s="18" t="s">
        <v>481</v>
      </c>
      <c r="N29" s="20" t="s">
        <v>481</v>
      </c>
      <c r="O29" s="18" t="s">
        <v>481</v>
      </c>
      <c r="P29" s="20" t="s">
        <v>481</v>
      </c>
      <c r="Q29" s="18" t="n">
        <v>421.72047546</v>
      </c>
      <c r="R29" s="20" t="n">
        <v>11.58611181</v>
      </c>
    </row>
    <row r="30" spans="1:18">
      <c r="A30" s="15" t="s">
        <v>505</v>
      </c>
      <c r="B30" s="17" t="n">
        <v>4520</v>
      </c>
      <c r="C30" s="18">
        <f>(96.0/B30*100)</f>
        <v/>
      </c>
      <c r="D30" s="19" t="n">
        <v>4424</v>
      </c>
      <c r="E30" s="18" t="n">
        <v>498.30875218</v>
      </c>
      <c r="F30" s="20" t="n">
        <v>2.53028999</v>
      </c>
      <c r="G30" s="18" t="n">
        <v>496.08930998</v>
      </c>
      <c r="H30" s="20" t="n">
        <v>3.60490798</v>
      </c>
      <c r="I30" s="18" t="s">
        <v>481</v>
      </c>
      <c r="J30" s="20" t="s">
        <v>481</v>
      </c>
      <c r="K30" s="18" t="s">
        <v>481</v>
      </c>
      <c r="L30" s="20" t="s">
        <v>481</v>
      </c>
      <c r="M30" s="18" t="s">
        <v>481</v>
      </c>
      <c r="N30" s="20" t="s">
        <v>481</v>
      </c>
      <c r="O30" s="18" t="s">
        <v>481</v>
      </c>
      <c r="P30" s="20" t="s">
        <v>481</v>
      </c>
      <c r="Q30" s="18" t="n">
        <v>442.69177631</v>
      </c>
      <c r="R30" s="20" t="n">
        <v>9.27770151</v>
      </c>
    </row>
    <row r="31" spans="1:18">
      <c r="A31" s="15" t="s">
        <v>506</v>
      </c>
      <c r="B31" s="17" t="n">
        <v>5456</v>
      </c>
      <c r="C31" s="18">
        <f>(125.0/B31*100)</f>
        <v/>
      </c>
      <c r="D31" s="19" t="n">
        <v>5331</v>
      </c>
      <c r="E31" s="18" t="n">
        <v>508.91498262</v>
      </c>
      <c r="F31" s="20" t="n">
        <v>2.59057625</v>
      </c>
      <c r="G31" s="18" t="n">
        <v>496.20977084</v>
      </c>
      <c r="H31" s="20" t="n">
        <v>2.83598523</v>
      </c>
      <c r="I31" s="18" t="s">
        <v>481</v>
      </c>
      <c r="J31" s="20" t="s">
        <v>481</v>
      </c>
      <c r="K31" s="18" t="s">
        <v>481</v>
      </c>
      <c r="L31" s="20" t="s">
        <v>481</v>
      </c>
      <c r="M31" s="18" t="s">
        <v>481</v>
      </c>
      <c r="N31" s="20" t="s">
        <v>481</v>
      </c>
      <c r="O31" s="18" t="s">
        <v>481</v>
      </c>
      <c r="P31" s="20" t="s">
        <v>481</v>
      </c>
      <c r="Q31" s="18" t="n">
        <v>461.92140113</v>
      </c>
      <c r="R31" s="20" t="n">
        <v>9.7459563</v>
      </c>
    </row>
    <row r="32" spans="1:18">
      <c r="A32" s="15" t="s">
        <v>507</v>
      </c>
      <c r="B32" s="17" t="n">
        <v>4478</v>
      </c>
      <c r="C32" s="18">
        <f>(5.0/B32*100)</f>
        <v/>
      </c>
      <c r="D32" s="19" t="n">
        <v>4473</v>
      </c>
      <c r="E32" s="18" t="n">
        <v>516.34526625</v>
      </c>
      <c r="F32" s="20" t="n">
        <v>2.63786093</v>
      </c>
      <c r="G32" s="18" t="n">
        <v>488.64158509</v>
      </c>
      <c r="H32" s="20" t="n">
        <v>3.01088567</v>
      </c>
      <c r="I32" s="18" t="s">
        <v>481</v>
      </c>
      <c r="J32" s="20" t="s">
        <v>481</v>
      </c>
      <c r="K32" s="18" t="s">
        <v>481</v>
      </c>
      <c r="L32" s="20" t="s">
        <v>481</v>
      </c>
      <c r="M32" s="18" t="s">
        <v>481</v>
      </c>
      <c r="N32" s="20" t="s">
        <v>481</v>
      </c>
      <c r="O32" s="18" t="s">
        <v>481</v>
      </c>
      <c r="P32" s="20" t="s">
        <v>481</v>
      </c>
      <c r="Q32" s="18" t="n">
        <v>415.57160421</v>
      </c>
      <c r="R32" s="20" t="n">
        <v>19.58287257</v>
      </c>
    </row>
    <row r="33" spans="1:18">
      <c r="A33" s="15" t="s">
        <v>508</v>
      </c>
      <c r="B33" s="17" t="n">
        <v>7325</v>
      </c>
      <c r="C33" s="18">
        <f>(74.0/B33*100)</f>
        <v/>
      </c>
      <c r="D33" s="19" t="n">
        <v>7251</v>
      </c>
      <c r="E33" s="18" t="n">
        <v>497.18370384</v>
      </c>
      <c r="F33" s="20" t="n">
        <v>2.81451865</v>
      </c>
      <c r="G33" s="18" t="n">
        <v>487.6518368</v>
      </c>
      <c r="H33" s="20" t="n">
        <v>3.03819041</v>
      </c>
      <c r="I33" s="18" t="s">
        <v>481</v>
      </c>
      <c r="J33" s="20" t="s">
        <v>481</v>
      </c>
      <c r="K33" s="18" t="s">
        <v>481</v>
      </c>
      <c r="L33" s="20" t="s">
        <v>481</v>
      </c>
      <c r="M33" s="18" t="s">
        <v>481</v>
      </c>
      <c r="N33" s="20" t="s">
        <v>481</v>
      </c>
      <c r="O33" s="18" t="s">
        <v>481</v>
      </c>
      <c r="P33" s="20" t="s">
        <v>481</v>
      </c>
      <c r="Q33" s="18" t="n">
        <v>422.80178132</v>
      </c>
      <c r="R33" s="20" t="n">
        <v>12.40211793</v>
      </c>
    </row>
    <row r="34" spans="1:18">
      <c r="A34" s="15" t="s">
        <v>509</v>
      </c>
      <c r="B34" s="17" t="n">
        <v>6350</v>
      </c>
      <c r="C34" s="18">
        <f>(65.0/B34*100)</f>
        <v/>
      </c>
      <c r="D34" s="19" t="n">
        <v>6285</v>
      </c>
      <c r="E34" s="18" t="n">
        <v>489.45740135</v>
      </c>
      <c r="F34" s="20" t="n">
        <v>3.0997277</v>
      </c>
      <c r="G34" s="18" t="n">
        <v>468.12890661</v>
      </c>
      <c r="H34" s="20" t="n">
        <v>3.08197528</v>
      </c>
      <c r="I34" s="18" t="s">
        <v>481</v>
      </c>
      <c r="J34" s="20" t="s">
        <v>481</v>
      </c>
      <c r="K34" s="18" t="s">
        <v>481</v>
      </c>
      <c r="L34" s="20" t="s">
        <v>481</v>
      </c>
      <c r="M34" s="18" t="s">
        <v>481</v>
      </c>
      <c r="N34" s="20" t="s">
        <v>481</v>
      </c>
      <c r="O34" s="18" t="s">
        <v>481</v>
      </c>
      <c r="P34" s="20" t="s">
        <v>481</v>
      </c>
      <c r="Q34" s="18" t="n">
        <v>357.76611034</v>
      </c>
      <c r="R34" s="20" t="n">
        <v>11.08597004</v>
      </c>
    </row>
    <row r="35" spans="1:18">
      <c r="A35" s="15" t="s">
        <v>510</v>
      </c>
      <c r="B35" s="17" t="n">
        <v>6406</v>
      </c>
      <c r="C35" s="18">
        <f>(36.0/B35*100)</f>
        <v/>
      </c>
      <c r="D35" s="19" t="n">
        <v>6370</v>
      </c>
      <c r="E35" s="18" t="n">
        <v>520.44356136</v>
      </c>
      <c r="F35" s="20" t="n">
        <v>1.92807253</v>
      </c>
      <c r="G35" s="18" t="n">
        <v>502.02629371</v>
      </c>
      <c r="H35" s="20" t="n">
        <v>2.14842598</v>
      </c>
      <c r="I35" s="18" t="s">
        <v>481</v>
      </c>
      <c r="J35" s="20" t="s">
        <v>481</v>
      </c>
      <c r="K35" s="18" t="s">
        <v>481</v>
      </c>
      <c r="L35" s="20" t="s">
        <v>481</v>
      </c>
      <c r="M35" s="18" t="s">
        <v>481</v>
      </c>
      <c r="N35" s="20" t="s">
        <v>481</v>
      </c>
      <c r="O35" s="18" t="s">
        <v>481</v>
      </c>
      <c r="P35" s="20" t="s">
        <v>481</v>
      </c>
      <c r="Q35" s="18" t="n">
        <v>448.04406952</v>
      </c>
      <c r="R35" s="20" t="n">
        <v>13.49046077</v>
      </c>
    </row>
    <row r="36" spans="1:18">
      <c r="A36" s="15" t="s">
        <v>511</v>
      </c>
      <c r="B36" s="17" t="n">
        <v>6736</v>
      </c>
      <c r="C36" s="18">
        <f>(26.0/B36*100)</f>
        <v/>
      </c>
      <c r="D36" s="19" t="n">
        <v>6710</v>
      </c>
      <c r="E36" s="18" t="n">
        <v>494.82289532</v>
      </c>
      <c r="F36" s="20" t="n">
        <v>2.14235125</v>
      </c>
      <c r="G36" s="18" t="n">
        <v>476.52355712</v>
      </c>
      <c r="H36" s="20" t="n">
        <v>2.86636005</v>
      </c>
      <c r="I36" s="18" t="s">
        <v>481</v>
      </c>
      <c r="J36" s="20" t="s">
        <v>481</v>
      </c>
      <c r="K36" s="18" t="s">
        <v>481</v>
      </c>
      <c r="L36" s="20" t="s">
        <v>481</v>
      </c>
      <c r="M36" s="18" t="s">
        <v>481</v>
      </c>
      <c r="N36" s="20" t="s">
        <v>481</v>
      </c>
      <c r="O36" s="18" t="s">
        <v>481</v>
      </c>
      <c r="P36" s="20" t="s">
        <v>481</v>
      </c>
      <c r="Q36" s="18" t="n">
        <v>429.51593777</v>
      </c>
      <c r="R36" s="20" t="n">
        <v>13.72905555</v>
      </c>
    </row>
    <row r="37" spans="1:18">
      <c r="A37" s="15" t="s">
        <v>512</v>
      </c>
      <c r="B37" s="17" t="n">
        <v>5458</v>
      </c>
      <c r="C37" s="18">
        <f>(62.0/B37*100)</f>
        <v/>
      </c>
      <c r="D37" s="19" t="n">
        <v>5396</v>
      </c>
      <c r="E37" s="18" t="n">
        <v>507.90644498</v>
      </c>
      <c r="F37" s="20" t="n">
        <v>3.70697865</v>
      </c>
      <c r="G37" s="18" t="n">
        <v>487.17051112</v>
      </c>
      <c r="H37" s="20" t="n">
        <v>3.01607009</v>
      </c>
      <c r="I37" s="18" t="s">
        <v>481</v>
      </c>
      <c r="J37" s="20" t="s">
        <v>481</v>
      </c>
      <c r="K37" s="18" t="s">
        <v>481</v>
      </c>
      <c r="L37" s="20" t="s">
        <v>481</v>
      </c>
      <c r="M37" s="18" t="s">
        <v>481</v>
      </c>
      <c r="N37" s="20" t="s">
        <v>481</v>
      </c>
      <c r="O37" s="18" t="s">
        <v>481</v>
      </c>
      <c r="P37" s="20" t="s">
        <v>481</v>
      </c>
      <c r="Q37" s="18" t="n">
        <v>425.00990906</v>
      </c>
      <c r="R37" s="20" t="n">
        <v>7.57759204</v>
      </c>
    </row>
    <row r="38" spans="1:18">
      <c r="A38" s="15" t="s">
        <v>513</v>
      </c>
      <c r="B38" s="17" t="n">
        <v>5860</v>
      </c>
      <c r="C38" s="18">
        <f>(16.0/B38*100)</f>
        <v/>
      </c>
      <c r="D38" s="19" t="n">
        <v>5844</v>
      </c>
      <c r="E38" s="18" t="n">
        <v>530.34656947</v>
      </c>
      <c r="F38" s="20" t="n">
        <v>3.5753571</v>
      </c>
      <c r="G38" s="18" t="n">
        <v>515.23810153</v>
      </c>
      <c r="H38" s="20" t="n">
        <v>3.18076808</v>
      </c>
      <c r="I38" s="18" t="s">
        <v>481</v>
      </c>
      <c r="J38" s="20" t="s">
        <v>481</v>
      </c>
      <c r="K38" s="18" t="s">
        <v>481</v>
      </c>
      <c r="L38" s="20" t="s">
        <v>481</v>
      </c>
      <c r="M38" s="18" t="s">
        <v>481</v>
      </c>
      <c r="N38" s="20" t="s">
        <v>481</v>
      </c>
      <c r="O38" s="18" t="s">
        <v>481</v>
      </c>
      <c r="P38" s="20" t="s">
        <v>481</v>
      </c>
      <c r="Q38" s="18" t="n">
        <v>449.30619601</v>
      </c>
      <c r="R38" s="20" t="n">
        <v>9.36759906</v>
      </c>
    </row>
    <row r="39" spans="1:18">
      <c r="A39" s="15" t="s">
        <v>514</v>
      </c>
      <c r="B39" s="17" t="n">
        <v>5895</v>
      </c>
      <c r="C39" s="18">
        <f>(30.0/B39*100)</f>
        <v/>
      </c>
      <c r="D39" s="19" t="n">
        <v>5865</v>
      </c>
      <c r="E39" s="18" t="n">
        <v>431.19588802</v>
      </c>
      <c r="F39" s="20" t="n">
        <v>4.44314581</v>
      </c>
      <c r="G39" s="18" t="n">
        <v>416.64358134</v>
      </c>
      <c r="H39" s="20" t="n">
        <v>4.38184008</v>
      </c>
      <c r="I39" s="18" t="s">
        <v>481</v>
      </c>
      <c r="J39" s="20" t="s">
        <v>481</v>
      </c>
      <c r="K39" s="18" t="s">
        <v>481</v>
      </c>
      <c r="L39" s="20" t="s">
        <v>481</v>
      </c>
      <c r="M39" s="18" t="s">
        <v>481</v>
      </c>
      <c r="N39" s="20" t="s">
        <v>481</v>
      </c>
      <c r="O39" s="18" t="s">
        <v>481</v>
      </c>
      <c r="P39" s="20" t="s">
        <v>481</v>
      </c>
      <c r="Q39" s="18" t="n">
        <v>366.33808837</v>
      </c>
      <c r="R39" s="20" t="n">
        <v>9.460387519999999</v>
      </c>
    </row>
    <row r="40" spans="1:18">
      <c r="A40" s="15" t="s">
        <v>515</v>
      </c>
      <c r="B40" s="17" t="n">
        <v>14157</v>
      </c>
      <c r="C40" s="18">
        <f>(264.0/B40*100)</f>
        <v/>
      </c>
      <c r="D40" s="19" t="n">
        <v>13893</v>
      </c>
      <c r="E40" s="18" t="n">
        <v>502.05715703</v>
      </c>
      <c r="F40" s="20" t="n">
        <v>2.8538359</v>
      </c>
      <c r="G40" s="18" t="n">
        <v>489.51355648</v>
      </c>
      <c r="H40" s="20" t="n">
        <v>2.95365602</v>
      </c>
      <c r="I40" s="18" t="s">
        <v>481</v>
      </c>
      <c r="J40" s="20" t="s">
        <v>481</v>
      </c>
      <c r="K40" s="18" t="s">
        <v>481</v>
      </c>
      <c r="L40" s="20" t="s">
        <v>481</v>
      </c>
      <c r="M40" s="18" t="s">
        <v>481</v>
      </c>
      <c r="N40" s="20" t="s">
        <v>481</v>
      </c>
      <c r="O40" s="18" t="s">
        <v>481</v>
      </c>
      <c r="P40" s="20" t="s">
        <v>481</v>
      </c>
      <c r="Q40" s="18" t="n">
        <v>413.60952418</v>
      </c>
      <c r="R40" s="20" t="n">
        <v>8.367801200000001</v>
      </c>
    </row>
    <row r="41" spans="1:18">
      <c r="A41" s="15" t="s">
        <v>516</v>
      </c>
      <c r="B41" s="17" t="n">
        <v>5712</v>
      </c>
      <c r="C41" s="18">
        <f>(40.0/B41*100)</f>
        <v/>
      </c>
      <c r="D41" s="19" t="n">
        <v>5672</v>
      </c>
      <c r="E41" s="18" t="n">
        <v>472.38913101</v>
      </c>
      <c r="F41" s="20" t="n">
        <v>3.3870517</v>
      </c>
      <c r="G41" s="18" t="n">
        <v>471.59537501</v>
      </c>
      <c r="H41" s="20" t="n">
        <v>3.5095712</v>
      </c>
      <c r="I41" s="18" t="s">
        <v>481</v>
      </c>
      <c r="J41" s="20" t="s">
        <v>481</v>
      </c>
      <c r="K41" s="18" t="s">
        <v>481</v>
      </c>
      <c r="L41" s="20" t="s">
        <v>481</v>
      </c>
      <c r="M41" s="18" t="s">
        <v>481</v>
      </c>
      <c r="N41" s="20" t="s">
        <v>481</v>
      </c>
      <c r="O41" s="18" t="s">
        <v>481</v>
      </c>
      <c r="P41" s="20" t="s">
        <v>481</v>
      </c>
      <c r="Q41" s="18" t="n">
        <v>393.16930011</v>
      </c>
      <c r="R41" s="20" t="n">
        <v>9.082443720000001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364.2772037</v>
      </c>
      <c r="F45" s="20" t="n">
        <v>4.12254056</v>
      </c>
      <c r="G45" s="18" t="n">
        <v>362.4528769</v>
      </c>
      <c r="H45" s="20" t="n">
        <v>2.92474687</v>
      </c>
      <c r="I45" s="18" t="s">
        <v>481</v>
      </c>
      <c r="J45" s="20" t="s">
        <v>481</v>
      </c>
      <c r="K45" s="18" t="s">
        <v>481</v>
      </c>
      <c r="L45" s="20" t="s">
        <v>481</v>
      </c>
      <c r="M45" s="18" t="n">
        <v>368.55720871</v>
      </c>
      <c r="N45" s="20" t="n">
        <v>15.35355291</v>
      </c>
      <c r="O45" s="18" t="n">
        <v>348.61456442</v>
      </c>
      <c r="P45" s="20" t="n">
        <v>30.10799582</v>
      </c>
      <c r="Q45" s="18" t="n">
        <v>330.03262084</v>
      </c>
      <c r="R45" s="20" t="n">
        <v>4.38932816</v>
      </c>
    </row>
    <row r="46" spans="1:18">
      <c r="A46" s="15" t="s">
        <v>521</v>
      </c>
      <c r="B46" s="17" t="n">
        <v>23141</v>
      </c>
      <c r="C46" s="18">
        <f>(1129.0/B46*100)</f>
        <v/>
      </c>
      <c r="D46" s="19" t="n">
        <v>22012</v>
      </c>
      <c r="E46" s="18" t="n">
        <v>388.96070816</v>
      </c>
      <c r="F46" s="20" t="n">
        <v>3.31979613</v>
      </c>
      <c r="G46" s="18" t="n">
        <v>377.09597143</v>
      </c>
      <c r="H46" s="20" t="n">
        <v>3.15225068</v>
      </c>
      <c r="I46" s="18" t="s">
        <v>481</v>
      </c>
      <c r="J46" s="20" t="s">
        <v>481</v>
      </c>
      <c r="K46" s="18" t="s">
        <v>481</v>
      </c>
      <c r="L46" s="20" t="s">
        <v>481</v>
      </c>
      <c r="M46" s="18" t="s">
        <v>481</v>
      </c>
      <c r="N46" s="20" t="s">
        <v>481</v>
      </c>
      <c r="O46" s="18" t="s">
        <v>481</v>
      </c>
      <c r="P46" s="20" t="s">
        <v>481</v>
      </c>
      <c r="Q46" s="18" t="n">
        <v>319.19769569</v>
      </c>
      <c r="R46" s="20" t="n">
        <v>4.65487599</v>
      </c>
    </row>
    <row r="47" spans="1:18">
      <c r="A47" s="15" t="s">
        <v>522</v>
      </c>
      <c r="B47" s="17" t="n">
        <v>5928</v>
      </c>
      <c r="C47" s="18">
        <f>(70.0/B47*100)</f>
        <v/>
      </c>
      <c r="D47" s="19" t="n">
        <v>5858</v>
      </c>
      <c r="E47" s="18" t="n">
        <v>451.74797361</v>
      </c>
      <c r="F47" s="20" t="n">
        <v>4.32621277</v>
      </c>
      <c r="G47" s="18" t="n">
        <v>440.09625894</v>
      </c>
      <c r="H47" s="20" t="n">
        <v>3.90337587</v>
      </c>
      <c r="I47" s="18" t="s">
        <v>481</v>
      </c>
      <c r="J47" s="20" t="s">
        <v>481</v>
      </c>
      <c r="K47" s="18" t="s">
        <v>481</v>
      </c>
      <c r="L47" s="20" t="s">
        <v>481</v>
      </c>
      <c r="M47" s="18" t="s">
        <v>481</v>
      </c>
      <c r="N47" s="20" t="s">
        <v>481</v>
      </c>
      <c r="O47" s="18" t="s">
        <v>481</v>
      </c>
      <c r="P47" s="20" t="s">
        <v>481</v>
      </c>
      <c r="Q47" s="18" t="n">
        <v>366.10359473</v>
      </c>
      <c r="R47" s="20" t="n">
        <v>8.137973130000001</v>
      </c>
    </row>
    <row r="48" spans="1:18">
      <c r="A48" s="15" t="s">
        <v>523</v>
      </c>
      <c r="B48" s="17" t="n">
        <v>9841</v>
      </c>
      <c r="C48" s="18">
        <f>(7.0/B48*100)</f>
        <v/>
      </c>
      <c r="D48" s="19" t="n">
        <v>9834</v>
      </c>
      <c r="E48" s="18" t="n">
        <v>545.73758385</v>
      </c>
      <c r="F48" s="20" t="n">
        <v>5.70683642</v>
      </c>
      <c r="G48" s="18" t="n">
        <v>516.62833802</v>
      </c>
      <c r="H48" s="20" t="n">
        <v>5.1431072</v>
      </c>
      <c r="I48" s="18" t="s">
        <v>481</v>
      </c>
      <c r="J48" s="20" t="s">
        <v>481</v>
      </c>
      <c r="K48" s="18" t="s">
        <v>481</v>
      </c>
      <c r="L48" s="20" t="s">
        <v>481</v>
      </c>
      <c r="M48" s="18" t="s">
        <v>481</v>
      </c>
      <c r="N48" s="20" t="s">
        <v>481</v>
      </c>
      <c r="O48" s="18" t="s">
        <v>481</v>
      </c>
      <c r="P48" s="20" t="s">
        <v>481</v>
      </c>
      <c r="Q48" s="18" t="n">
        <v>452.44772976</v>
      </c>
      <c r="R48" s="20" t="n">
        <v>21.11858649</v>
      </c>
    </row>
    <row r="49" spans="1:18">
      <c r="A49" s="15" t="s">
        <v>524</v>
      </c>
      <c r="B49" s="17" t="n">
        <v>6349</v>
      </c>
      <c r="C49" s="18">
        <f>(56.0/B49*100)</f>
        <v/>
      </c>
      <c r="D49" s="19" t="n">
        <v>6293</v>
      </c>
      <c r="E49" s="18" t="n">
        <v>421.86884445</v>
      </c>
      <c r="F49" s="20" t="n">
        <v>3.26088644</v>
      </c>
      <c r="G49" s="18" t="n">
        <v>399.44461785</v>
      </c>
      <c r="H49" s="20" t="n">
        <v>3.5263211</v>
      </c>
      <c r="I49" s="18" t="s">
        <v>481</v>
      </c>
      <c r="J49" s="20" t="s">
        <v>481</v>
      </c>
      <c r="K49" s="18" t="s">
        <v>481</v>
      </c>
      <c r="L49" s="20" t="s">
        <v>481</v>
      </c>
      <c r="M49" s="18" t="s">
        <v>481</v>
      </c>
      <c r="N49" s="20" t="s">
        <v>481</v>
      </c>
      <c r="O49" s="18" t="n">
        <v>356.76348776</v>
      </c>
      <c r="P49" s="20" t="n">
        <v>51.68905189</v>
      </c>
      <c r="Q49" s="18" t="n">
        <v>364.98580352</v>
      </c>
      <c r="R49" s="20" t="n">
        <v>10.88772769</v>
      </c>
    </row>
    <row r="50" spans="1:18">
      <c r="A50" s="15" t="s">
        <v>525</v>
      </c>
      <c r="B50" s="17" t="n">
        <v>11795</v>
      </c>
      <c r="C50" s="18">
        <f>(218.0/B50*100)</f>
        <v/>
      </c>
      <c r="D50" s="19" t="n">
        <v>11577</v>
      </c>
      <c r="E50" s="18" t="n">
        <v>402.17175254</v>
      </c>
      <c r="F50" s="20" t="n">
        <v>2.75479024</v>
      </c>
      <c r="G50" s="18" t="n">
        <v>380.32205647</v>
      </c>
      <c r="H50" s="20" t="n">
        <v>2.53089501</v>
      </c>
      <c r="I50" s="18" t="s">
        <v>481</v>
      </c>
      <c r="J50" s="20" t="s">
        <v>481</v>
      </c>
      <c r="K50" s="18" t="s">
        <v>481</v>
      </c>
      <c r="L50" s="20" t="s">
        <v>481</v>
      </c>
      <c r="M50" s="18" t="s">
        <v>481</v>
      </c>
      <c r="N50" s="20" t="s">
        <v>481</v>
      </c>
      <c r="O50" s="18" t="s">
        <v>481</v>
      </c>
      <c r="P50" s="20" t="s">
        <v>481</v>
      </c>
      <c r="Q50" s="18" t="n">
        <v>328.00844025</v>
      </c>
      <c r="R50" s="20" t="n">
        <v>9.94260635</v>
      </c>
    </row>
    <row r="51" spans="1:18">
      <c r="A51" s="15" t="s">
        <v>526</v>
      </c>
      <c r="B51" s="17" t="n">
        <v>6866</v>
      </c>
      <c r="C51" s="18">
        <f>(116.0/B51*100)</f>
        <v/>
      </c>
      <c r="D51" s="19" t="n">
        <v>6750</v>
      </c>
      <c r="E51" s="18" t="n">
        <v>412.55331914</v>
      </c>
      <c r="F51" s="20" t="n">
        <v>3.14229425</v>
      </c>
      <c r="G51" s="18" t="n">
        <v>394.1485839</v>
      </c>
      <c r="H51" s="20" t="n">
        <v>2.61742212</v>
      </c>
      <c r="I51" s="18" t="s">
        <v>481</v>
      </c>
      <c r="J51" s="20" t="s">
        <v>481</v>
      </c>
      <c r="K51" s="18" t="s">
        <v>481</v>
      </c>
      <c r="L51" s="20" t="s">
        <v>481</v>
      </c>
      <c r="M51" s="18" t="s">
        <v>481</v>
      </c>
      <c r="N51" s="20" t="s">
        <v>481</v>
      </c>
      <c r="O51" s="18" t="s">
        <v>481</v>
      </c>
      <c r="P51" s="20" t="s">
        <v>481</v>
      </c>
      <c r="Q51" s="18" t="n">
        <v>368.71618498</v>
      </c>
      <c r="R51" s="20" t="n">
        <v>7.40856299</v>
      </c>
    </row>
    <row r="52" spans="1:18">
      <c r="A52" s="15" t="s">
        <v>527</v>
      </c>
      <c r="B52" s="17" t="n">
        <v>5809</v>
      </c>
      <c r="C52" s="18">
        <f>(71.0/B52*100)</f>
        <v/>
      </c>
      <c r="D52" s="19" t="n">
        <v>5738</v>
      </c>
      <c r="E52" s="18" t="n">
        <v>475.75025017</v>
      </c>
      <c r="F52" s="20" t="n">
        <v>3.15078038</v>
      </c>
      <c r="G52" s="18" t="n">
        <v>456.37299207</v>
      </c>
      <c r="H52" s="20" t="n">
        <v>3.30643981</v>
      </c>
      <c r="I52" s="18" t="s">
        <v>481</v>
      </c>
      <c r="J52" s="20" t="s">
        <v>481</v>
      </c>
      <c r="K52" s="18" t="s">
        <v>481</v>
      </c>
      <c r="L52" s="20" t="s">
        <v>481</v>
      </c>
      <c r="M52" s="18" t="s">
        <v>481</v>
      </c>
      <c r="N52" s="20" t="s">
        <v>481</v>
      </c>
      <c r="O52" s="18" t="s">
        <v>481</v>
      </c>
      <c r="P52" s="20" t="s">
        <v>481</v>
      </c>
      <c r="Q52" s="18" t="n">
        <v>383.84866353</v>
      </c>
      <c r="R52" s="20" t="n">
        <v>6.44585886</v>
      </c>
    </row>
    <row r="53" spans="1:18">
      <c r="A53" s="15" t="s">
        <v>528</v>
      </c>
      <c r="B53" s="17" t="n">
        <v>5571</v>
      </c>
      <c r="C53" s="18">
        <f>(84.0/B53*100)</f>
        <v/>
      </c>
      <c r="D53" s="19" t="n">
        <v>5487</v>
      </c>
      <c r="E53" s="18" t="n">
        <v>447.37951924</v>
      </c>
      <c r="F53" s="20" t="n">
        <v>2.06171401</v>
      </c>
      <c r="G53" s="18" t="n">
        <v>427.68865905</v>
      </c>
      <c r="H53" s="20" t="n">
        <v>2.62689621</v>
      </c>
      <c r="I53" s="18" t="s">
        <v>481</v>
      </c>
      <c r="J53" s="20" t="s">
        <v>481</v>
      </c>
      <c r="K53" s="18" t="s">
        <v>481</v>
      </c>
      <c r="L53" s="20" t="s">
        <v>481</v>
      </c>
      <c r="M53" s="18" t="s">
        <v>481</v>
      </c>
      <c r="N53" s="20" t="s">
        <v>481</v>
      </c>
      <c r="O53" s="18" t="s">
        <v>481</v>
      </c>
      <c r="P53" s="20" t="s">
        <v>481</v>
      </c>
      <c r="Q53" s="18" t="n">
        <v>369.2148368</v>
      </c>
      <c r="R53" s="20" t="n">
        <v>8.46037226</v>
      </c>
    </row>
    <row r="54" spans="1:18">
      <c r="A54" s="15" t="s">
        <v>529</v>
      </c>
      <c r="B54" s="17" t="n">
        <v>4740</v>
      </c>
      <c r="C54" s="18">
        <f>(38.0/B54*100)</f>
        <v/>
      </c>
      <c r="D54" s="19" t="n">
        <v>4702</v>
      </c>
      <c r="E54" s="18" t="n">
        <v>342.05085508</v>
      </c>
      <c r="F54" s="20" t="n">
        <v>3.23675013</v>
      </c>
      <c r="G54" s="18" t="n">
        <v>323.80776999</v>
      </c>
      <c r="H54" s="20" t="n">
        <v>3.41671574</v>
      </c>
      <c r="I54" s="18" t="s">
        <v>481</v>
      </c>
      <c r="J54" s="20" t="s">
        <v>481</v>
      </c>
      <c r="K54" s="18" t="s">
        <v>481</v>
      </c>
      <c r="L54" s="20" t="s">
        <v>481</v>
      </c>
      <c r="M54" s="18" t="s">
        <v>481</v>
      </c>
      <c r="N54" s="20" t="s">
        <v>481</v>
      </c>
      <c r="O54" s="18" t="s">
        <v>481</v>
      </c>
      <c r="P54" s="20" t="s">
        <v>481</v>
      </c>
      <c r="Q54" s="18" t="n">
        <v>280.62798479</v>
      </c>
      <c r="R54" s="20" t="n">
        <v>4.27185338</v>
      </c>
    </row>
    <row r="55" spans="1:18">
      <c r="A55" s="15" t="s">
        <v>530</v>
      </c>
      <c r="B55" s="17" t="n">
        <v>5316</v>
      </c>
      <c r="C55" s="18">
        <f>(22.0/B55*100)</f>
        <v/>
      </c>
      <c r="D55" s="19" t="n">
        <v>5294</v>
      </c>
      <c r="E55" s="18" t="n">
        <v>422.67755277</v>
      </c>
      <c r="F55" s="20" t="n">
        <v>2.99232259</v>
      </c>
      <c r="G55" s="18" t="n">
        <v>384.01084322</v>
      </c>
      <c r="H55" s="20" t="n">
        <v>3.1855777</v>
      </c>
      <c r="I55" s="18" t="s">
        <v>481</v>
      </c>
      <c r="J55" s="20" t="s">
        <v>481</v>
      </c>
      <c r="K55" s="18" t="s">
        <v>481</v>
      </c>
      <c r="L55" s="20" t="s">
        <v>481</v>
      </c>
      <c r="M55" s="18" t="n">
        <v>402.2497</v>
      </c>
      <c r="N55" s="20" t="n">
        <v>27.58568418</v>
      </c>
      <c r="O55" s="18" t="n">
        <v>335.51277522</v>
      </c>
      <c r="P55" s="20" t="n">
        <v>31.95265576</v>
      </c>
      <c r="Q55" s="18" t="n">
        <v>310.7476522</v>
      </c>
      <c r="R55" s="20" t="n">
        <v>9.390167569999999</v>
      </c>
    </row>
    <row r="56" spans="1:18">
      <c r="A56" s="15" t="s">
        <v>531</v>
      </c>
      <c r="B56" s="17" t="n">
        <v>5359</v>
      </c>
      <c r="C56" s="18">
        <f>(76.0/B56*100)</f>
        <v/>
      </c>
      <c r="D56" s="19" t="n">
        <v>5283</v>
      </c>
      <c r="E56" s="18" t="n">
        <v>549.91540276</v>
      </c>
      <c r="F56" s="20" t="n">
        <v>3.25561294</v>
      </c>
      <c r="G56" s="18" t="n">
        <v>545.18085756</v>
      </c>
      <c r="H56" s="20" t="n">
        <v>3.31141453</v>
      </c>
      <c r="I56" s="18" t="s">
        <v>481</v>
      </c>
      <c r="J56" s="20" t="s">
        <v>481</v>
      </c>
      <c r="K56" s="18" t="s">
        <v>481</v>
      </c>
      <c r="L56" s="20" t="s">
        <v>481</v>
      </c>
      <c r="M56" s="18" t="s">
        <v>481</v>
      </c>
      <c r="N56" s="20" t="s">
        <v>481</v>
      </c>
      <c r="O56" s="18" t="s">
        <v>481</v>
      </c>
      <c r="P56" s="20" t="s">
        <v>481</v>
      </c>
      <c r="Q56" s="18" t="n">
        <v>499.32674989</v>
      </c>
      <c r="R56" s="20" t="n">
        <v>14.93924587</v>
      </c>
    </row>
    <row r="57" spans="1:18">
      <c r="A57" s="15" t="s">
        <v>532</v>
      </c>
      <c r="B57" s="17" t="n">
        <v>6513</v>
      </c>
      <c r="C57" s="18">
        <f>(0.0/B57*100)</f>
        <v/>
      </c>
      <c r="D57" s="19" t="n">
        <v>6513</v>
      </c>
      <c r="E57" s="18" t="n">
        <v>399.49296556</v>
      </c>
      <c r="F57" s="20" t="n">
        <v>3.85745534</v>
      </c>
      <c r="G57" s="18" t="n">
        <v>376.82411204</v>
      </c>
      <c r="H57" s="20" t="n">
        <v>3.14637308</v>
      </c>
      <c r="I57" s="18" t="s">
        <v>481</v>
      </c>
      <c r="J57" s="20" t="s">
        <v>481</v>
      </c>
      <c r="K57" s="18" t="s">
        <v>481</v>
      </c>
      <c r="L57" s="20" t="s">
        <v>481</v>
      </c>
      <c r="M57" s="18" t="s">
        <v>481</v>
      </c>
      <c r="N57" s="20" t="s">
        <v>481</v>
      </c>
      <c r="O57" s="18" t="n">
        <v>308.63807456</v>
      </c>
      <c r="P57" s="20" t="n">
        <v>51.43665732</v>
      </c>
      <c r="Q57" s="18" t="n">
        <v>327.44785783</v>
      </c>
      <c r="R57" s="20" t="n">
        <v>13.10606864</v>
      </c>
    </row>
    <row r="58" spans="1:18">
      <c r="A58" s="15" t="s">
        <v>533</v>
      </c>
      <c r="B58" s="17" t="n">
        <v>7267</v>
      </c>
      <c r="C58" s="18">
        <f>(10.0/B58*100)</f>
        <v/>
      </c>
      <c r="D58" s="19" t="n">
        <v>7257</v>
      </c>
      <c r="E58" s="18" t="n">
        <v>391.95356813</v>
      </c>
      <c r="F58" s="20" t="n">
        <v>3.4293869</v>
      </c>
      <c r="G58" s="18" t="n">
        <v>380.5312945</v>
      </c>
      <c r="H58" s="20" t="n">
        <v>2.81407761</v>
      </c>
      <c r="I58" s="18" t="s">
        <v>481</v>
      </c>
      <c r="J58" s="20" t="s">
        <v>481</v>
      </c>
      <c r="K58" s="18" t="s">
        <v>481</v>
      </c>
      <c r="L58" s="20" t="s">
        <v>481</v>
      </c>
      <c r="M58" s="18" t="s">
        <v>481</v>
      </c>
      <c r="N58" s="20" t="s">
        <v>481</v>
      </c>
      <c r="O58" s="18" t="n">
        <v>256.43338791</v>
      </c>
      <c r="P58" s="20" t="n">
        <v>24.6747323</v>
      </c>
      <c r="Q58" s="18" t="n">
        <v>320.46226558</v>
      </c>
      <c r="R58" s="20" t="n">
        <v>9.50776684</v>
      </c>
    </row>
    <row r="59" spans="1:18">
      <c r="A59" s="15" t="s">
        <v>534</v>
      </c>
      <c r="B59" s="17" t="n">
        <v>4826</v>
      </c>
      <c r="C59" s="18">
        <f>(26.0/B59*100)</f>
        <v/>
      </c>
      <c r="D59" s="19" t="n">
        <v>4800</v>
      </c>
      <c r="E59" s="18" t="n">
        <v>364.11078813</v>
      </c>
      <c r="F59" s="20" t="n">
        <v>1.97270286</v>
      </c>
      <c r="G59" s="18" t="n">
        <v>368.33609069</v>
      </c>
      <c r="H59" s="20" t="n">
        <v>2.80359055</v>
      </c>
      <c r="I59" s="18" t="s">
        <v>481</v>
      </c>
      <c r="J59" s="20" t="s">
        <v>481</v>
      </c>
      <c r="K59" s="18" t="s">
        <v>481</v>
      </c>
      <c r="L59" s="20" t="s">
        <v>481</v>
      </c>
      <c r="M59" s="18" t="s">
        <v>481</v>
      </c>
      <c r="N59" s="20" t="s">
        <v>481</v>
      </c>
      <c r="O59" s="18" t="n">
        <v>316.1622513</v>
      </c>
      <c r="P59" s="20" t="n">
        <v>24.97936896</v>
      </c>
      <c r="Q59" s="18" t="n">
        <v>291.99026562</v>
      </c>
      <c r="R59" s="20" t="n">
        <v>6.03792938</v>
      </c>
    </row>
    <row r="60" spans="1:18">
      <c r="A60" s="15" t="s">
        <v>535</v>
      </c>
      <c r="B60" s="17" t="n">
        <v>4546</v>
      </c>
      <c r="C60" s="18">
        <f>(15.0/B60*100)</f>
        <v/>
      </c>
      <c r="D60" s="19" t="n">
        <v>4531</v>
      </c>
      <c r="E60" s="18" t="n">
        <v>402.72938666</v>
      </c>
      <c r="F60" s="20" t="n">
        <v>4.57807499</v>
      </c>
      <c r="G60" s="18" t="n">
        <v>392.26013177</v>
      </c>
      <c r="H60" s="20" t="n">
        <v>4.72191057</v>
      </c>
      <c r="I60" s="18" t="s">
        <v>481</v>
      </c>
      <c r="J60" s="20" t="s">
        <v>481</v>
      </c>
      <c r="K60" s="18" t="s">
        <v>481</v>
      </c>
      <c r="L60" s="20" t="s">
        <v>481</v>
      </c>
      <c r="M60" s="18" t="s">
        <v>481</v>
      </c>
      <c r="N60" s="20" t="s">
        <v>481</v>
      </c>
      <c r="O60" s="18" t="n">
        <v>219.2507073</v>
      </c>
      <c r="P60" s="20" t="n">
        <v>61.3957384</v>
      </c>
      <c r="Q60" s="18" t="n">
        <v>334.99390306</v>
      </c>
      <c r="R60" s="20" t="n">
        <v>10.43774319</v>
      </c>
    </row>
    <row r="61" spans="1:18">
      <c r="A61" s="15" t="s">
        <v>536</v>
      </c>
      <c r="B61" s="17" t="n">
        <v>6525</v>
      </c>
      <c r="C61" s="18">
        <f>(135.0/B61*100)</f>
        <v/>
      </c>
      <c r="D61" s="19" t="n">
        <v>6390</v>
      </c>
      <c r="E61" s="18" t="n">
        <v>490.51343769</v>
      </c>
      <c r="F61" s="20" t="n">
        <v>2.70846489</v>
      </c>
      <c r="G61" s="18" t="n">
        <v>468.55841142</v>
      </c>
      <c r="H61" s="20" t="n">
        <v>2.67243656</v>
      </c>
      <c r="I61" s="18" t="s">
        <v>481</v>
      </c>
      <c r="J61" s="20" t="s">
        <v>481</v>
      </c>
      <c r="K61" s="18" t="s">
        <v>481</v>
      </c>
      <c r="L61" s="20" t="s">
        <v>481</v>
      </c>
      <c r="M61" s="18" t="s">
        <v>481</v>
      </c>
      <c r="N61" s="20" t="s">
        <v>481</v>
      </c>
      <c r="O61" s="18" t="s">
        <v>481</v>
      </c>
      <c r="P61" s="20" t="s">
        <v>481</v>
      </c>
      <c r="Q61" s="18" t="n">
        <v>398.22944396</v>
      </c>
      <c r="R61" s="20" t="n">
        <v>9.13666147</v>
      </c>
    </row>
    <row r="62" spans="1:18">
      <c r="A62" s="15" t="s">
        <v>537</v>
      </c>
      <c r="B62" s="17" t="n">
        <v>4476</v>
      </c>
      <c r="C62" s="18">
        <f>(3.0/B62*100)</f>
        <v/>
      </c>
      <c r="D62" s="19" t="n">
        <v>4473</v>
      </c>
      <c r="E62" s="18" t="n">
        <v>548.79776465</v>
      </c>
      <c r="F62" s="20" t="n">
        <v>1.43714714</v>
      </c>
      <c r="G62" s="18" t="n">
        <v>537.76096638</v>
      </c>
      <c r="H62" s="20" t="n">
        <v>1.95379523</v>
      </c>
      <c r="I62" s="18" t="s">
        <v>481</v>
      </c>
      <c r="J62" s="20" t="s">
        <v>481</v>
      </c>
      <c r="K62" s="18" t="s">
        <v>481</v>
      </c>
      <c r="L62" s="20" t="s">
        <v>481</v>
      </c>
      <c r="M62" s="18" t="s">
        <v>481</v>
      </c>
      <c r="N62" s="20" t="s">
        <v>481</v>
      </c>
      <c r="O62" s="18" t="s">
        <v>481</v>
      </c>
      <c r="P62" s="20" t="s">
        <v>481</v>
      </c>
      <c r="Q62" s="18" t="n">
        <v>458.9497859</v>
      </c>
      <c r="R62" s="20" t="n">
        <v>21.58876131</v>
      </c>
    </row>
    <row r="63" spans="1:18">
      <c r="A63" s="15" t="s">
        <v>538</v>
      </c>
      <c r="B63" s="17" t="n">
        <v>5324</v>
      </c>
      <c r="C63" s="18">
        <f>(13.0/B63*100)</f>
        <v/>
      </c>
      <c r="D63" s="19" t="n">
        <v>5311</v>
      </c>
      <c r="E63" s="18" t="n">
        <v>378.26864962</v>
      </c>
      <c r="F63" s="20" t="n">
        <v>1.94221899</v>
      </c>
      <c r="G63" s="18" t="n">
        <v>374.19803071</v>
      </c>
      <c r="H63" s="20" t="n">
        <v>2.83441781</v>
      </c>
      <c r="I63" s="18" t="s">
        <v>481</v>
      </c>
      <c r="J63" s="20" t="s">
        <v>481</v>
      </c>
      <c r="K63" s="18" t="s">
        <v>481</v>
      </c>
      <c r="L63" s="20" t="s">
        <v>481</v>
      </c>
      <c r="M63" s="18" t="n">
        <v>359.81986919</v>
      </c>
      <c r="N63" s="20" t="n">
        <v>70.48287602000001</v>
      </c>
      <c r="O63" s="18" t="n">
        <v>313.30006176</v>
      </c>
      <c r="P63" s="20" t="n">
        <v>34.35489738</v>
      </c>
      <c r="Q63" s="18" t="n">
        <v>302.29463036</v>
      </c>
      <c r="R63" s="20" t="n">
        <v>5.61605075</v>
      </c>
    </row>
    <row r="64" spans="1:18">
      <c r="A64" s="15" t="s">
        <v>539</v>
      </c>
      <c r="B64" s="17" t="n">
        <v>3634</v>
      </c>
      <c r="C64" s="18">
        <f>(3.0/B64*100)</f>
        <v/>
      </c>
      <c r="D64" s="19" t="n">
        <v>3631</v>
      </c>
      <c r="E64" s="18" t="n">
        <v>489.27600794</v>
      </c>
      <c r="F64" s="20" t="n">
        <v>2.16627092</v>
      </c>
      <c r="G64" s="18" t="n">
        <v>462.53689275</v>
      </c>
      <c r="H64" s="20" t="n">
        <v>3.17021371</v>
      </c>
      <c r="I64" s="18" t="s">
        <v>481</v>
      </c>
      <c r="J64" s="20" t="s">
        <v>481</v>
      </c>
      <c r="K64" s="18" t="s">
        <v>481</v>
      </c>
      <c r="L64" s="20" t="s">
        <v>481</v>
      </c>
      <c r="M64" s="18" t="s">
        <v>481</v>
      </c>
      <c r="N64" s="20" t="s">
        <v>481</v>
      </c>
      <c r="O64" s="18" t="n">
        <v>390.6832</v>
      </c>
      <c r="P64" s="20" t="n">
        <v>37.79263752</v>
      </c>
      <c r="Q64" s="18" t="n">
        <v>380.56096044</v>
      </c>
      <c r="R64" s="20" t="n">
        <v>18.66190018</v>
      </c>
    </row>
    <row r="65" spans="1:18">
      <c r="A65" s="15" t="s">
        <v>540</v>
      </c>
      <c r="B65" s="17" t="n">
        <v>5325</v>
      </c>
      <c r="C65" s="18">
        <f>(14.0/B65*100)</f>
        <v/>
      </c>
      <c r="D65" s="19" t="n">
        <v>5311</v>
      </c>
      <c r="E65" s="18" t="n">
        <v>433.14862364</v>
      </c>
      <c r="F65" s="20" t="n">
        <v>2.70815918</v>
      </c>
      <c r="G65" s="18" t="n">
        <v>408.74409883</v>
      </c>
      <c r="H65" s="20" t="n">
        <v>2.92585143</v>
      </c>
      <c r="I65" s="18" t="s">
        <v>481</v>
      </c>
      <c r="J65" s="20" t="s">
        <v>481</v>
      </c>
      <c r="K65" s="18" t="s">
        <v>481</v>
      </c>
      <c r="L65" s="20" t="s">
        <v>481</v>
      </c>
      <c r="M65" s="18" t="n">
        <v>354.41302884</v>
      </c>
      <c r="N65" s="20" t="n">
        <v>46.4349435</v>
      </c>
      <c r="O65" s="18" t="s">
        <v>481</v>
      </c>
      <c r="P65" s="20" t="s">
        <v>481</v>
      </c>
      <c r="Q65" s="18" t="n">
        <v>351.5319905</v>
      </c>
      <c r="R65" s="20" t="n">
        <v>8.234111370000001</v>
      </c>
    </row>
    <row r="66" spans="1:18">
      <c r="A66" s="15" t="s">
        <v>541</v>
      </c>
      <c r="B66" s="17" t="n">
        <v>5665</v>
      </c>
      <c r="C66" s="18">
        <f>(74.0/B66*100)</f>
        <v/>
      </c>
      <c r="D66" s="19" t="n">
        <v>5591</v>
      </c>
      <c r="E66" s="18" t="n">
        <v>427.81564038</v>
      </c>
      <c r="F66" s="20" t="n">
        <v>1.6499661</v>
      </c>
      <c r="G66" s="18" t="n">
        <v>409.60563861</v>
      </c>
      <c r="H66" s="20" t="n">
        <v>2.66034097</v>
      </c>
      <c r="I66" s="18" t="s">
        <v>481</v>
      </c>
      <c r="J66" s="20" t="s">
        <v>481</v>
      </c>
      <c r="K66" s="18" t="s">
        <v>481</v>
      </c>
      <c r="L66" s="20" t="s">
        <v>481</v>
      </c>
      <c r="M66" s="18" t="s">
        <v>481</v>
      </c>
      <c r="N66" s="20" t="s">
        <v>481</v>
      </c>
      <c r="O66" s="18" t="s">
        <v>481</v>
      </c>
      <c r="P66" s="20" t="s">
        <v>481</v>
      </c>
      <c r="Q66" s="18" t="n">
        <v>352.2019238</v>
      </c>
      <c r="R66" s="20" t="n">
        <v>4.9390753</v>
      </c>
    </row>
    <row r="67" spans="1:18">
      <c r="A67" s="15" t="s">
        <v>542</v>
      </c>
      <c r="B67" s="17" t="n">
        <v>6971</v>
      </c>
      <c r="C67" s="18">
        <f>(21.0/B67*100)</f>
        <v/>
      </c>
      <c r="D67" s="19" t="n">
        <v>6950</v>
      </c>
      <c r="E67" s="18" t="n">
        <v>395.9270243</v>
      </c>
      <c r="F67" s="20" t="n">
        <v>3.41141143</v>
      </c>
      <c r="G67" s="18" t="n">
        <v>381.28140079</v>
      </c>
      <c r="H67" s="20" t="n">
        <v>2.53821859</v>
      </c>
      <c r="I67" s="18" t="s">
        <v>481</v>
      </c>
      <c r="J67" s="20" t="s">
        <v>481</v>
      </c>
      <c r="K67" s="18" t="s">
        <v>481</v>
      </c>
      <c r="L67" s="20" t="s">
        <v>481</v>
      </c>
      <c r="M67" s="18" t="s">
        <v>481</v>
      </c>
      <c r="N67" s="20" t="s">
        <v>481</v>
      </c>
      <c r="O67" s="18" t="s">
        <v>481</v>
      </c>
      <c r="P67" s="20" t="s">
        <v>481</v>
      </c>
      <c r="Q67" s="18" t="n">
        <v>313.05354004</v>
      </c>
      <c r="R67" s="20" t="n">
        <v>11.93854477</v>
      </c>
    </row>
    <row r="68" spans="1:18">
      <c r="A68" s="15" t="s">
        <v>543</v>
      </c>
      <c r="B68" s="17" t="n">
        <v>12083</v>
      </c>
      <c r="C68" s="18">
        <f>(27.0/B68*100)</f>
        <v/>
      </c>
      <c r="D68" s="19" t="n">
        <v>12056</v>
      </c>
      <c r="E68" s="18" t="n">
        <v>412.40675063</v>
      </c>
      <c r="F68" s="20" t="n">
        <v>1.37992866</v>
      </c>
      <c r="G68" s="18" t="n">
        <v>399.57461366</v>
      </c>
      <c r="H68" s="20" t="n">
        <v>2.51744867</v>
      </c>
      <c r="I68" s="18" t="s">
        <v>481</v>
      </c>
      <c r="J68" s="20" t="s">
        <v>481</v>
      </c>
      <c r="K68" s="18" t="s">
        <v>481</v>
      </c>
      <c r="L68" s="20" t="s">
        <v>481</v>
      </c>
      <c r="M68" s="18" t="s">
        <v>481</v>
      </c>
      <c r="N68" s="20" t="s">
        <v>481</v>
      </c>
      <c r="O68" s="18" t="s">
        <v>481</v>
      </c>
      <c r="P68" s="20" t="s">
        <v>481</v>
      </c>
      <c r="Q68" s="18" t="n">
        <v>327.89377766</v>
      </c>
      <c r="R68" s="20" t="n">
        <v>4.44095089</v>
      </c>
    </row>
    <row r="69" spans="1:18">
      <c r="A69" s="15" t="s">
        <v>544</v>
      </c>
      <c r="B69" s="17" t="n">
        <v>4876</v>
      </c>
      <c r="C69" s="18">
        <f>(0.0/B69*100)</f>
        <v/>
      </c>
      <c r="D69" s="19" t="n">
        <v>4876</v>
      </c>
      <c r="E69" s="18" t="n">
        <v>457.71754047</v>
      </c>
      <c r="F69" s="20" t="n">
        <v>4.40184005</v>
      </c>
      <c r="G69" s="18" t="n">
        <v>423.64858576</v>
      </c>
      <c r="H69" s="20" t="n">
        <v>3.74727245</v>
      </c>
      <c r="I69" s="18" t="s">
        <v>481</v>
      </c>
      <c r="J69" s="20" t="s">
        <v>481</v>
      </c>
      <c r="K69" s="18" t="s">
        <v>481</v>
      </c>
      <c r="L69" s="20" t="s">
        <v>481</v>
      </c>
      <c r="M69" s="18" t="s">
        <v>481</v>
      </c>
      <c r="N69" s="20" t="s">
        <v>481</v>
      </c>
      <c r="O69" s="18" t="s">
        <v>481</v>
      </c>
      <c r="P69" s="20" t="s">
        <v>481</v>
      </c>
      <c r="Q69" s="18" t="n">
        <v>354.44480397</v>
      </c>
      <c r="R69" s="20" t="n">
        <v>12.85355857</v>
      </c>
    </row>
    <row r="70" spans="1:18">
      <c r="A70" s="15" t="s">
        <v>545</v>
      </c>
      <c r="B70" s="17" t="n">
        <v>6036</v>
      </c>
      <c r="C70" s="18">
        <f>(223.0/B70*100)</f>
        <v/>
      </c>
      <c r="D70" s="19" t="n">
        <v>5813</v>
      </c>
      <c r="E70" s="18" t="n">
        <v>503.90223342</v>
      </c>
      <c r="F70" s="20" t="n">
        <v>3.31719029</v>
      </c>
      <c r="G70" s="18" t="n">
        <v>491.28337338</v>
      </c>
      <c r="H70" s="20" t="n">
        <v>3.59072811</v>
      </c>
      <c r="I70" s="18" t="s">
        <v>481</v>
      </c>
      <c r="J70" s="20" t="s">
        <v>481</v>
      </c>
      <c r="K70" s="18" t="s">
        <v>481</v>
      </c>
      <c r="L70" s="20" t="s">
        <v>481</v>
      </c>
      <c r="M70" s="18" t="s">
        <v>481</v>
      </c>
      <c r="N70" s="20" t="s">
        <v>481</v>
      </c>
      <c r="O70" s="18" t="s">
        <v>481</v>
      </c>
      <c r="P70" s="20" t="s">
        <v>481</v>
      </c>
      <c r="Q70" s="18" t="n">
        <v>428.84670309</v>
      </c>
      <c r="R70" s="20" t="n">
        <v>9.211984340000001</v>
      </c>
    </row>
    <row r="71" spans="1:18">
      <c r="A71" s="15" t="s">
        <v>546</v>
      </c>
      <c r="B71" s="17" t="n">
        <v>6115</v>
      </c>
      <c r="C71" s="18">
        <f>(17.0/B71*100)</f>
        <v/>
      </c>
      <c r="D71" s="19" t="n">
        <v>6098</v>
      </c>
      <c r="E71" s="18" t="n">
        <v>567.79770545</v>
      </c>
      <c r="F71" s="20" t="n">
        <v>2.07289396</v>
      </c>
      <c r="G71" s="18" t="n">
        <v>559.6706519099999</v>
      </c>
      <c r="H71" s="20" t="n">
        <v>2.32498039</v>
      </c>
      <c r="I71" s="18" t="s">
        <v>481</v>
      </c>
      <c r="J71" s="20" t="s">
        <v>481</v>
      </c>
      <c r="K71" s="18" t="s">
        <v>481</v>
      </c>
      <c r="L71" s="20" t="s">
        <v>481</v>
      </c>
      <c r="M71" s="18" t="s">
        <v>481</v>
      </c>
      <c r="N71" s="20" t="s">
        <v>481</v>
      </c>
      <c r="O71" s="18" t="s">
        <v>481</v>
      </c>
      <c r="P71" s="20" t="s">
        <v>481</v>
      </c>
      <c r="Q71" s="18" t="n">
        <v>526.02123622</v>
      </c>
      <c r="R71" s="20" t="n">
        <v>17.85061671</v>
      </c>
    </row>
    <row r="72" spans="1:18">
      <c r="A72" s="15" t="s">
        <v>547</v>
      </c>
      <c r="B72" s="17" t="n">
        <v>7708</v>
      </c>
      <c r="C72" s="18">
        <f>(5.0/B72*100)</f>
        <v/>
      </c>
      <c r="D72" s="19" t="n">
        <v>7703</v>
      </c>
      <c r="E72" s="18" t="n">
        <v>555.35041037</v>
      </c>
      <c r="F72" s="20" t="n">
        <v>3.32128342</v>
      </c>
      <c r="G72" s="18" t="n">
        <v>522.62028605</v>
      </c>
      <c r="H72" s="20" t="n">
        <v>3.69339732</v>
      </c>
      <c r="I72" s="18" t="s">
        <v>481</v>
      </c>
      <c r="J72" s="20" t="s">
        <v>481</v>
      </c>
      <c r="K72" s="18" t="s">
        <v>481</v>
      </c>
      <c r="L72" s="20" t="s">
        <v>481</v>
      </c>
      <c r="M72" s="18" t="s">
        <v>481</v>
      </c>
      <c r="N72" s="20" t="s">
        <v>481</v>
      </c>
      <c r="O72" s="18" t="s">
        <v>481</v>
      </c>
      <c r="P72" s="20" t="s">
        <v>481</v>
      </c>
      <c r="Q72" s="18" t="n">
        <v>445.86402713</v>
      </c>
      <c r="R72" s="20" t="n">
        <v>26.89191872</v>
      </c>
    </row>
    <row r="73" spans="1:18">
      <c r="A73" s="15" t="s">
        <v>548</v>
      </c>
      <c r="B73" s="17" t="n">
        <v>8249</v>
      </c>
      <c r="C73" s="18">
        <f>(143.0/B73*100)</f>
        <v/>
      </c>
      <c r="D73" s="19" t="n">
        <v>8106</v>
      </c>
      <c r="E73" s="18" t="n">
        <v>420.61141238</v>
      </c>
      <c r="F73" s="20" t="n">
        <v>3.64479134</v>
      </c>
      <c r="G73" s="18" t="n">
        <v>407.60849383</v>
      </c>
      <c r="H73" s="20" t="n">
        <v>3.05290047</v>
      </c>
      <c r="I73" s="18" t="s">
        <v>481</v>
      </c>
      <c r="J73" s="20" t="s">
        <v>481</v>
      </c>
      <c r="K73" s="18" t="s">
        <v>481</v>
      </c>
      <c r="L73" s="20" t="s">
        <v>481</v>
      </c>
      <c r="M73" s="18" t="s">
        <v>481</v>
      </c>
      <c r="N73" s="20" t="s">
        <v>481</v>
      </c>
      <c r="O73" s="18" t="s">
        <v>481</v>
      </c>
      <c r="P73" s="20" t="s">
        <v>481</v>
      </c>
      <c r="Q73" s="18" t="n">
        <v>394.57728886</v>
      </c>
      <c r="R73" s="20" t="n">
        <v>15.49110778</v>
      </c>
    </row>
    <row r="74" spans="1:18">
      <c r="A74" s="15" t="s">
        <v>549</v>
      </c>
      <c r="B74" s="17" t="n">
        <v>4692</v>
      </c>
      <c r="C74" s="18">
        <f>(82.0/B74*100)</f>
        <v/>
      </c>
      <c r="D74" s="19" t="n">
        <v>4610</v>
      </c>
      <c r="E74" s="18" t="n">
        <v>423.76680156</v>
      </c>
      <c r="F74" s="20" t="n">
        <v>1.81725757</v>
      </c>
      <c r="G74" s="18" t="n">
        <v>413.73883438</v>
      </c>
      <c r="H74" s="20" t="n">
        <v>2.69631664</v>
      </c>
      <c r="I74" s="18" t="s">
        <v>481</v>
      </c>
      <c r="J74" s="20" t="s">
        <v>481</v>
      </c>
      <c r="K74" s="18" t="s">
        <v>481</v>
      </c>
      <c r="L74" s="20" t="s">
        <v>481</v>
      </c>
      <c r="M74" s="18" t="s">
        <v>481</v>
      </c>
      <c r="N74" s="20" t="s">
        <v>481</v>
      </c>
      <c r="O74" s="18" t="n">
        <v>315.07211532</v>
      </c>
      <c r="P74" s="20" t="n">
        <v>32.26231486</v>
      </c>
      <c r="Q74" s="18" t="n">
        <v>352.31122071</v>
      </c>
      <c r="R74" s="20" t="n">
        <v>8.73625105</v>
      </c>
    </row>
    <row r="75" spans="1:18">
      <c r="A75" s="15" t="s">
        <v>550</v>
      </c>
      <c r="B75" s="17" t="n">
        <v>5375</v>
      </c>
      <c r="C75" s="18">
        <f>(196.0/B75*100)</f>
        <v/>
      </c>
      <c r="D75" s="19" t="n">
        <v>5179</v>
      </c>
      <c r="E75" s="18" t="n">
        <v>381.50762561</v>
      </c>
      <c r="F75" s="20" t="n">
        <v>4.14614023</v>
      </c>
      <c r="G75" s="18" t="n">
        <v>359.80730149</v>
      </c>
      <c r="H75" s="20" t="n">
        <v>3.01204252</v>
      </c>
      <c r="I75" s="18" t="s">
        <v>481</v>
      </c>
      <c r="J75" s="20" t="s">
        <v>481</v>
      </c>
      <c r="K75" s="18" t="s">
        <v>481</v>
      </c>
      <c r="L75" s="20" t="s">
        <v>481</v>
      </c>
      <c r="M75" s="18" t="s">
        <v>481</v>
      </c>
      <c r="N75" s="20" t="s">
        <v>481</v>
      </c>
      <c r="O75" s="18" t="s">
        <v>481</v>
      </c>
      <c r="P75" s="20" t="s">
        <v>481</v>
      </c>
      <c r="Q75" s="18" t="n">
        <v>338.73165386</v>
      </c>
      <c r="R75" s="20" t="n">
        <v>9.65196572</v>
      </c>
    </row>
    <row r="76" spans="1:18">
      <c r="A76" s="15" t="s">
        <v>551</v>
      </c>
      <c r="B76" s="17" t="n">
        <v>14167</v>
      </c>
      <c r="C76" s="18">
        <f>(227.0/B76*100)</f>
        <v/>
      </c>
      <c r="D76" s="19" t="n">
        <v>13940</v>
      </c>
      <c r="E76" s="18" t="n">
        <v>439.05305213</v>
      </c>
      <c r="F76" s="20" t="n">
        <v>3.01036052</v>
      </c>
      <c r="G76" s="18" t="n">
        <v>420.92239422</v>
      </c>
      <c r="H76" s="20" t="n">
        <v>2.82283719</v>
      </c>
      <c r="I76" s="18" t="s">
        <v>481</v>
      </c>
      <c r="J76" s="20" t="s">
        <v>481</v>
      </c>
      <c r="K76" s="18" t="s">
        <v>481</v>
      </c>
      <c r="L76" s="20" t="s">
        <v>481</v>
      </c>
      <c r="M76" s="18" t="s">
        <v>481</v>
      </c>
      <c r="N76" s="20" t="s">
        <v>481</v>
      </c>
      <c r="O76" s="18" t="s">
        <v>481</v>
      </c>
      <c r="P76" s="20" t="s">
        <v>481</v>
      </c>
      <c r="Q76" s="18" t="n">
        <v>369.97995188</v>
      </c>
      <c r="R76" s="20" t="n">
        <v>7.83904838</v>
      </c>
    </row>
    <row r="77" spans="1:18">
      <c r="A77" s="15" t="s">
        <v>552</v>
      </c>
      <c r="B77" s="17" t="n">
        <v>6062</v>
      </c>
      <c r="C77" s="18">
        <f>(82.0/B77*100)</f>
        <v/>
      </c>
      <c r="D77" s="19" t="n">
        <v>5980</v>
      </c>
      <c r="E77" s="18" t="n">
        <v>432.31977548</v>
      </c>
      <c r="F77" s="20" t="n">
        <v>2.94653795</v>
      </c>
      <c r="G77" s="18" t="n">
        <v>417.82099924</v>
      </c>
      <c r="H77" s="20" t="n">
        <v>3.02738591</v>
      </c>
      <c r="I77" s="18" t="s">
        <v>481</v>
      </c>
      <c r="J77" s="20" t="s">
        <v>481</v>
      </c>
      <c r="K77" s="18" t="s">
        <v>481</v>
      </c>
      <c r="L77" s="20" t="s">
        <v>481</v>
      </c>
      <c r="M77" s="18" t="s">
        <v>481</v>
      </c>
      <c r="N77" s="20" t="s">
        <v>481</v>
      </c>
      <c r="O77" s="18" t="s">
        <v>481</v>
      </c>
      <c r="P77" s="20" t="s">
        <v>481</v>
      </c>
      <c r="Q77" s="18" t="n">
        <v>345.83694055</v>
      </c>
      <c r="R77" s="20" t="n">
        <v>4.95060597</v>
      </c>
    </row>
    <row r="78" spans="1:18">
      <c r="A78" s="15" t="s">
        <v>553</v>
      </c>
      <c r="B78" s="17" t="n">
        <v>5826</v>
      </c>
      <c r="C78" s="18">
        <f>(0.0/B78*100)</f>
        <v/>
      </c>
      <c r="D78" s="19" t="n">
        <v>5826</v>
      </c>
      <c r="E78" s="18" t="n">
        <v>509.31993514</v>
      </c>
      <c r="F78" s="20" t="n">
        <v>5.60043708</v>
      </c>
      <c r="G78" s="18" t="n">
        <v>488.25728092</v>
      </c>
      <c r="H78" s="20" t="n">
        <v>4.28333845</v>
      </c>
      <c r="I78" s="18" t="s">
        <v>481</v>
      </c>
      <c r="J78" s="20" t="s">
        <v>481</v>
      </c>
      <c r="K78" s="18" t="s">
        <v>481</v>
      </c>
      <c r="L78" s="20" t="s">
        <v>481</v>
      </c>
      <c r="M78" s="18" t="s">
        <v>481</v>
      </c>
      <c r="N78" s="20" t="s">
        <v>481</v>
      </c>
      <c r="O78" s="18" t="n">
        <v>385.8045</v>
      </c>
      <c r="P78" s="20" t="n">
        <v>20.2887539</v>
      </c>
      <c r="Q78" s="18" t="n">
        <v>447.77745251</v>
      </c>
      <c r="R78" s="20" t="n">
        <v>16.58811757</v>
      </c>
    </row>
    <row customHeight="1" ht="25" r="79" spans="1:18">
      <c r="A79" s="15" t="s">
        <v>554</v>
      </c>
      <c r="B79" s="17" t="n">
        <v>1657</v>
      </c>
      <c r="C79" s="18">
        <f>(41.0/B79*100)</f>
        <v/>
      </c>
      <c r="D79" s="19" t="n">
        <v>1616</v>
      </c>
      <c r="E79" s="18" t="n">
        <v>470.60433173</v>
      </c>
      <c r="F79" s="20" t="n">
        <v>8.47037557</v>
      </c>
      <c r="G79" s="18" t="n">
        <v>438.03614686</v>
      </c>
      <c r="H79" s="20" t="n">
        <v>6.4663066</v>
      </c>
      <c r="I79" s="18" t="s">
        <v>481</v>
      </c>
      <c r="J79" s="20" t="s">
        <v>481</v>
      </c>
      <c r="K79" s="18" t="s">
        <v>481</v>
      </c>
      <c r="L79" s="20" t="s">
        <v>481</v>
      </c>
      <c r="M79" s="18" t="s">
        <v>481</v>
      </c>
      <c r="N79" s="20" t="s">
        <v>481</v>
      </c>
      <c r="O79" s="18" t="s">
        <v>481</v>
      </c>
      <c r="P79" s="20" t="s">
        <v>481</v>
      </c>
      <c r="Q79" s="18" t="n">
        <v>379.51171767</v>
      </c>
      <c r="R79" s="20" t="n">
        <v>32.12663184</v>
      </c>
    </row>
    <row r="80" spans="1:18">
      <c r="A80" s="15" t="s">
        <v>555</v>
      </c>
      <c r="B80" s="17" t="n">
        <v>7841</v>
      </c>
      <c r="C80" s="18">
        <f>(0.0/B80*100)</f>
        <v/>
      </c>
      <c r="D80" s="19" t="n">
        <v>7841</v>
      </c>
      <c r="E80" s="18" t="n">
        <v>466.41752634</v>
      </c>
      <c r="F80" s="20" t="n">
        <v>4.36559009</v>
      </c>
      <c r="G80" s="18" t="n">
        <v>451.93683658</v>
      </c>
      <c r="H80" s="20" t="n">
        <v>4.90844586</v>
      </c>
      <c r="I80" s="18" t="s">
        <v>481</v>
      </c>
      <c r="J80" s="20" t="s">
        <v>481</v>
      </c>
      <c r="K80" s="18" t="s">
        <v>481</v>
      </c>
      <c r="L80" s="20" t="s">
        <v>481</v>
      </c>
      <c r="M80" s="18" t="s">
        <v>481</v>
      </c>
      <c r="N80" s="20" t="s">
        <v>481</v>
      </c>
      <c r="O80" s="18" t="s">
        <v>481</v>
      </c>
      <c r="P80" s="20" t="s">
        <v>481</v>
      </c>
      <c r="Q80" s="18" t="n">
        <v>412.60092023</v>
      </c>
      <c r="R80" s="20" t="n">
        <v>31.16880583</v>
      </c>
    </row>
    <row r="81" spans="1:18">
      <c r="A81" s="23" t="s">
        <v>556</v>
      </c>
      <c r="B81" s="17" t="n">
        <v>8861</v>
      </c>
      <c r="C81" s="18">
        <f>(76.0/B81*100)</f>
        <v/>
      </c>
      <c r="D81" s="19" t="n">
        <v>8785</v>
      </c>
      <c r="E81" s="18" t="n">
        <v>453.17961983</v>
      </c>
      <c r="F81" s="20" t="n">
        <v>3.71569852</v>
      </c>
      <c r="G81" s="18" t="n">
        <v>438.57710039</v>
      </c>
      <c r="H81" s="20" t="n">
        <v>3.28089227</v>
      </c>
      <c r="I81" s="18" t="s">
        <v>481</v>
      </c>
      <c r="J81" s="20" t="s">
        <v>481</v>
      </c>
      <c r="K81" s="18" t="s">
        <v>481</v>
      </c>
      <c r="L81" s="20" t="s">
        <v>481</v>
      </c>
      <c r="M81" s="18" t="s">
        <v>481</v>
      </c>
      <c r="N81" s="20" t="s">
        <v>481</v>
      </c>
      <c r="O81" s="18" t="s">
        <v>481</v>
      </c>
      <c r="P81" s="20" t="s">
        <v>481</v>
      </c>
      <c r="Q81" s="18" t="n">
        <v>355.54908821</v>
      </c>
      <c r="R81" s="20" t="n">
        <v>13.81787537</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621</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485.03086857</v>
      </c>
      <c r="F7" s="20" t="n">
        <v>13.49799985</v>
      </c>
      <c r="G7" s="18" t="n">
        <v>516.07511649</v>
      </c>
      <c r="H7" s="20" t="n">
        <v>3.60614522</v>
      </c>
      <c r="I7" s="18" t="n">
        <v>505.67670014</v>
      </c>
      <c r="J7" s="20" t="n">
        <v>3.39994522</v>
      </c>
      <c r="K7" s="18" t="n">
        <v>487.18363524</v>
      </c>
      <c r="L7" s="20" t="n">
        <v>1.77408776</v>
      </c>
      <c r="M7" s="18" t="s">
        <v>481</v>
      </c>
      <c r="N7" s="20" t="s">
        <v>481</v>
      </c>
      <c r="O7" s="18" t="s">
        <v>481</v>
      </c>
      <c r="P7" s="20" t="s">
        <v>481</v>
      </c>
      <c r="Q7" s="18" t="s">
        <v>481</v>
      </c>
      <c r="R7" s="20" t="s">
        <v>481</v>
      </c>
      <c r="S7" s="18" t="s">
        <v>481</v>
      </c>
      <c r="T7" s="20" t="s">
        <v>481</v>
      </c>
      <c r="U7" s="18" t="n">
        <v>425.25516437</v>
      </c>
      <c r="V7" s="20" t="n">
        <v>10.04185411</v>
      </c>
    </row>
    <row r="8" spans="1:22">
      <c r="A8" s="15" t="s">
        <v>483</v>
      </c>
      <c r="B8" s="17" t="n">
        <v>7007</v>
      </c>
      <c r="C8" s="18">
        <f>(20.0/B8*100)</f>
        <v/>
      </c>
      <c r="D8" s="19" t="n">
        <v>6987</v>
      </c>
      <c r="E8" s="18" t="n">
        <v>518.16001161</v>
      </c>
      <c r="F8" s="20" t="n">
        <v>12.49847933</v>
      </c>
      <c r="G8" s="18" t="n">
        <v>501.39522485</v>
      </c>
      <c r="H8" s="20" t="n">
        <v>5.16509676</v>
      </c>
      <c r="I8" s="18" t="n">
        <v>498.82737723</v>
      </c>
      <c r="J8" s="20" t="n">
        <v>4.01061899</v>
      </c>
      <c r="K8" s="18" t="n">
        <v>493.3000491</v>
      </c>
      <c r="L8" s="20" t="n">
        <v>3.11120162</v>
      </c>
      <c r="M8" s="18" t="s">
        <v>481</v>
      </c>
      <c r="N8" s="20" t="s">
        <v>481</v>
      </c>
      <c r="O8" s="18" t="s">
        <v>481</v>
      </c>
      <c r="P8" s="20" t="s">
        <v>481</v>
      </c>
      <c r="Q8" s="18" t="s">
        <v>481</v>
      </c>
      <c r="R8" s="20" t="s">
        <v>481</v>
      </c>
      <c r="S8" s="18" t="s">
        <v>481</v>
      </c>
      <c r="T8" s="20" t="s">
        <v>481</v>
      </c>
      <c r="U8" s="18" t="n">
        <v>443.07420393</v>
      </c>
      <c r="V8" s="20" t="n">
        <v>22.48246079</v>
      </c>
    </row>
    <row r="9" spans="1:22">
      <c r="A9" s="15" t="s">
        <v>484</v>
      </c>
      <c r="B9" s="17" t="n">
        <v>9651</v>
      </c>
      <c r="C9" s="18">
        <f>(77.0/B9*100)</f>
        <v/>
      </c>
      <c r="D9" s="19" t="n">
        <v>9574</v>
      </c>
      <c r="E9" s="18" t="n">
        <v>483.97298681</v>
      </c>
      <c r="F9" s="20" t="n">
        <v>16.92140213</v>
      </c>
      <c r="G9" s="18" t="n">
        <v>525.25975801</v>
      </c>
      <c r="H9" s="20" t="n">
        <v>3.66777248</v>
      </c>
      <c r="I9" s="18" t="n">
        <v>509.33951894</v>
      </c>
      <c r="J9" s="20" t="n">
        <v>2.64220376</v>
      </c>
      <c r="K9" s="18" t="n">
        <v>497.42960863</v>
      </c>
      <c r="L9" s="20" t="n">
        <v>2.74675557</v>
      </c>
      <c r="M9" s="18" t="s">
        <v>481</v>
      </c>
      <c r="N9" s="20" t="s">
        <v>481</v>
      </c>
      <c r="O9" s="18" t="s">
        <v>481</v>
      </c>
      <c r="P9" s="20" t="s">
        <v>481</v>
      </c>
      <c r="Q9" s="18" t="s">
        <v>481</v>
      </c>
      <c r="R9" s="20" t="s">
        <v>481</v>
      </c>
      <c r="S9" s="18" t="s">
        <v>481</v>
      </c>
      <c r="T9" s="20" t="s">
        <v>481</v>
      </c>
      <c r="U9" s="18" t="n">
        <v>446.29658461</v>
      </c>
      <c r="V9" s="20" t="n">
        <v>13.46632158</v>
      </c>
    </row>
    <row r="10" spans="1:22">
      <c r="A10" s="15" t="s">
        <v>485</v>
      </c>
      <c r="B10" s="17" t="n">
        <v>20058</v>
      </c>
      <c r="C10" s="18">
        <f>(521.0/B10*100)</f>
        <v/>
      </c>
      <c r="D10" s="19" t="n">
        <v>19537</v>
      </c>
      <c r="E10" s="18" t="n">
        <v>495.88957767</v>
      </c>
      <c r="F10" s="20" t="n">
        <v>11.26032802</v>
      </c>
      <c r="G10" s="18" t="n">
        <v>536.90851002</v>
      </c>
      <c r="H10" s="20" t="n">
        <v>3.45804732</v>
      </c>
      <c r="I10" s="18" t="n">
        <v>525.8680397099999</v>
      </c>
      <c r="J10" s="20" t="n">
        <v>2.9749319</v>
      </c>
      <c r="K10" s="18" t="n">
        <v>508.08991388</v>
      </c>
      <c r="L10" s="20" t="n">
        <v>2.65310785</v>
      </c>
      <c r="M10" s="18" t="s">
        <v>481</v>
      </c>
      <c r="N10" s="20" t="s">
        <v>481</v>
      </c>
      <c r="O10" s="18" t="s">
        <v>481</v>
      </c>
      <c r="P10" s="20" t="s">
        <v>481</v>
      </c>
      <c r="Q10" s="18" t="s">
        <v>481</v>
      </c>
      <c r="R10" s="20" t="s">
        <v>481</v>
      </c>
      <c r="S10" s="18" t="s">
        <v>481</v>
      </c>
      <c r="T10" s="20" t="s">
        <v>481</v>
      </c>
      <c r="U10" s="18" t="n">
        <v>493.62116132</v>
      </c>
      <c r="V10" s="20" t="n">
        <v>9.60053903</v>
      </c>
    </row>
    <row r="11" spans="1:22">
      <c r="A11" s="15" t="s">
        <v>486</v>
      </c>
      <c r="B11" s="17" t="n">
        <v>7053</v>
      </c>
      <c r="C11" s="18">
        <f>(45.0/B11*100)</f>
        <v/>
      </c>
      <c r="D11" s="19" t="n">
        <v>7008</v>
      </c>
      <c r="E11" s="18" t="n">
        <v>414.49128663</v>
      </c>
      <c r="F11" s="20" t="n">
        <v>18.7744852</v>
      </c>
      <c r="G11" s="18" t="n">
        <v>393.86215323</v>
      </c>
      <c r="H11" s="20" t="n">
        <v>6.32940722</v>
      </c>
      <c r="I11" s="18" t="n">
        <v>412.19212138</v>
      </c>
      <c r="J11" s="20" t="n">
        <v>3.96066287</v>
      </c>
      <c r="K11" s="18" t="n">
        <v>431.72504199</v>
      </c>
      <c r="L11" s="20" t="n">
        <v>2.72889664</v>
      </c>
      <c r="M11" s="18" t="s">
        <v>481</v>
      </c>
      <c r="N11" s="20" t="s">
        <v>481</v>
      </c>
      <c r="O11" s="18" t="s">
        <v>481</v>
      </c>
      <c r="P11" s="20" t="s">
        <v>481</v>
      </c>
      <c r="Q11" s="18" t="s">
        <v>481</v>
      </c>
      <c r="R11" s="20" t="s">
        <v>481</v>
      </c>
      <c r="S11" s="18" t="s">
        <v>481</v>
      </c>
      <c r="T11" s="20" t="s">
        <v>481</v>
      </c>
      <c r="U11" s="18" t="n">
        <v>368.10926228</v>
      </c>
      <c r="V11" s="20" t="n">
        <v>16.00872087</v>
      </c>
    </row>
    <row r="12" spans="1:22">
      <c r="A12" s="15" t="s">
        <v>487</v>
      </c>
      <c r="B12" s="17" t="n">
        <v>6894</v>
      </c>
      <c r="C12" s="18">
        <f>(55.0/B12*100)</f>
        <v/>
      </c>
      <c r="D12" s="19" t="n">
        <v>6839</v>
      </c>
      <c r="E12" s="18" t="n">
        <v>493.9905249</v>
      </c>
      <c r="F12" s="20" t="n">
        <v>22.74359272</v>
      </c>
      <c r="G12" s="18" t="n">
        <v>509.10592814</v>
      </c>
      <c r="H12" s="20" t="n">
        <v>4.79091602</v>
      </c>
      <c r="I12" s="18" t="n">
        <v>488.74639789</v>
      </c>
      <c r="J12" s="20" t="n">
        <v>2.88211286</v>
      </c>
      <c r="K12" s="18" t="n">
        <v>487.22802448</v>
      </c>
      <c r="L12" s="20" t="n">
        <v>2.60281467</v>
      </c>
      <c r="M12" s="18" t="s">
        <v>481</v>
      </c>
      <c r="N12" s="20" t="s">
        <v>481</v>
      </c>
      <c r="O12" s="18" t="s">
        <v>481</v>
      </c>
      <c r="P12" s="20" t="s">
        <v>481</v>
      </c>
      <c r="Q12" s="18" t="s">
        <v>481</v>
      </c>
      <c r="R12" s="20" t="s">
        <v>481</v>
      </c>
      <c r="S12" s="18" t="s">
        <v>481</v>
      </c>
      <c r="T12" s="20" t="s">
        <v>481</v>
      </c>
      <c r="U12" s="18" t="n">
        <v>435.82222338</v>
      </c>
      <c r="V12" s="20" t="n">
        <v>32.67217457</v>
      </c>
    </row>
    <row r="13" spans="1:22">
      <c r="A13" s="15" t="s">
        <v>488</v>
      </c>
      <c r="B13" s="17" t="n">
        <v>7161</v>
      </c>
      <c r="C13" s="18">
        <f>(99.0/B13*100)</f>
        <v/>
      </c>
      <c r="D13" s="19" t="n">
        <v>7062</v>
      </c>
      <c r="E13" s="18" t="n">
        <v>489.0710684</v>
      </c>
      <c r="F13" s="20" t="n">
        <v>22.47324411</v>
      </c>
      <c r="G13" s="18" t="n">
        <v>534.8541741400001</v>
      </c>
      <c r="H13" s="20" t="n">
        <v>5.7800518</v>
      </c>
      <c r="I13" s="18" t="n">
        <v>511.39595124</v>
      </c>
      <c r="J13" s="20" t="n">
        <v>3.39709412</v>
      </c>
      <c r="K13" s="18" t="n">
        <v>509.0900148</v>
      </c>
      <c r="L13" s="20" t="n">
        <v>2.43489825</v>
      </c>
      <c r="M13" s="18" t="s">
        <v>481</v>
      </c>
      <c r="N13" s="20" t="s">
        <v>481</v>
      </c>
      <c r="O13" s="18" t="s">
        <v>481</v>
      </c>
      <c r="P13" s="20" t="s">
        <v>481</v>
      </c>
      <c r="Q13" s="18" t="s">
        <v>481</v>
      </c>
      <c r="R13" s="20" t="s">
        <v>481</v>
      </c>
      <c r="S13" s="18" t="s">
        <v>481</v>
      </c>
      <c r="T13" s="20" t="s">
        <v>481</v>
      </c>
      <c r="U13" s="18" t="n">
        <v>485.86689123</v>
      </c>
      <c r="V13" s="20" t="n">
        <v>15.22249871</v>
      </c>
    </row>
    <row r="14" spans="1:22">
      <c r="A14" s="15" t="s">
        <v>489</v>
      </c>
      <c r="B14" s="17" t="n">
        <v>5587</v>
      </c>
      <c r="C14" s="18">
        <f>(74.0/B14*100)</f>
        <v/>
      </c>
      <c r="D14" s="19" t="n">
        <v>5513</v>
      </c>
      <c r="E14" s="18" t="n">
        <v>522.04223634</v>
      </c>
      <c r="F14" s="20" t="n">
        <v>14.03935007</v>
      </c>
      <c r="G14" s="18" t="n">
        <v>527.01757606</v>
      </c>
      <c r="H14" s="20" t="n">
        <v>3.32905351</v>
      </c>
      <c r="I14" s="18" t="n">
        <v>517.50572376</v>
      </c>
      <c r="J14" s="20" t="n">
        <v>2.42960135</v>
      </c>
      <c r="K14" s="18" t="n">
        <v>518.55826874</v>
      </c>
      <c r="L14" s="20" t="n">
        <v>2.99948226</v>
      </c>
      <c r="M14" s="18" t="s">
        <v>481</v>
      </c>
      <c r="N14" s="20" t="s">
        <v>481</v>
      </c>
      <c r="O14" s="18" t="s">
        <v>481</v>
      </c>
      <c r="P14" s="20" t="s">
        <v>481</v>
      </c>
      <c r="Q14" s="18" t="s">
        <v>481</v>
      </c>
      <c r="R14" s="20" t="s">
        <v>481</v>
      </c>
      <c r="S14" s="18" t="s">
        <v>481</v>
      </c>
      <c r="T14" s="20" t="s">
        <v>481</v>
      </c>
      <c r="U14" s="18" t="n">
        <v>495.76955981</v>
      </c>
      <c r="V14" s="20" t="n">
        <v>26.45810114</v>
      </c>
    </row>
    <row r="15" spans="1:22">
      <c r="A15" s="15" t="s">
        <v>490</v>
      </c>
      <c r="B15" s="17" t="n">
        <v>5882</v>
      </c>
      <c r="C15" s="18">
        <f>(52.0/B15*100)</f>
        <v/>
      </c>
      <c r="D15" s="19" t="n">
        <v>5830</v>
      </c>
      <c r="E15" s="18" t="n">
        <v>518.7311897</v>
      </c>
      <c r="F15" s="20" t="n">
        <v>8.05958832</v>
      </c>
      <c r="G15" s="18" t="n">
        <v>528.7482227</v>
      </c>
      <c r="H15" s="20" t="n">
        <v>5.11805609</v>
      </c>
      <c r="I15" s="18" t="n">
        <v>514.48909922</v>
      </c>
      <c r="J15" s="20" t="n">
        <v>3.02366094</v>
      </c>
      <c r="K15" s="18" t="n">
        <v>504.14549604</v>
      </c>
      <c r="L15" s="20" t="n">
        <v>2.44149719</v>
      </c>
      <c r="M15" s="18" t="s">
        <v>481</v>
      </c>
      <c r="N15" s="20" t="s">
        <v>481</v>
      </c>
      <c r="O15" s="18" t="s">
        <v>481</v>
      </c>
      <c r="P15" s="20" t="s">
        <v>481</v>
      </c>
      <c r="Q15" s="18" t="s">
        <v>481</v>
      </c>
      <c r="R15" s="20" t="s">
        <v>481</v>
      </c>
      <c r="S15" s="18" t="s">
        <v>481</v>
      </c>
      <c r="T15" s="20" t="s">
        <v>481</v>
      </c>
      <c r="U15" s="18" t="n">
        <v>457.1765412</v>
      </c>
      <c r="V15" s="20" t="n">
        <v>15.4532258</v>
      </c>
    </row>
    <row r="16" spans="1:22">
      <c r="A16" s="15" t="s">
        <v>491</v>
      </c>
      <c r="B16" s="17" t="n">
        <v>6108</v>
      </c>
      <c r="C16" s="18">
        <f>(98.0/B16*100)</f>
        <v/>
      </c>
      <c r="D16" s="19" t="n">
        <v>6010</v>
      </c>
      <c r="E16" s="18" t="n">
        <v>520.53705236</v>
      </c>
      <c r="F16" s="20" t="n">
        <v>13.97651992</v>
      </c>
      <c r="G16" s="18" t="n">
        <v>519.47323241</v>
      </c>
      <c r="H16" s="20" t="n">
        <v>4.49071841</v>
      </c>
      <c r="I16" s="18" t="n">
        <v>497.80428675</v>
      </c>
      <c r="J16" s="20" t="n">
        <v>3.42897166</v>
      </c>
      <c r="K16" s="18" t="n">
        <v>479.02934658</v>
      </c>
      <c r="L16" s="20" t="n">
        <v>2.49470493</v>
      </c>
      <c r="M16" s="18" t="s">
        <v>481</v>
      </c>
      <c r="N16" s="20" t="s">
        <v>481</v>
      </c>
      <c r="O16" s="18" t="s">
        <v>481</v>
      </c>
      <c r="P16" s="20" t="s">
        <v>481</v>
      </c>
      <c r="Q16" s="18" t="s">
        <v>481</v>
      </c>
      <c r="R16" s="20" t="s">
        <v>481</v>
      </c>
      <c r="S16" s="18" t="s">
        <v>481</v>
      </c>
      <c r="T16" s="20" t="s">
        <v>481</v>
      </c>
      <c r="U16" s="18" t="n">
        <v>407.97686957</v>
      </c>
      <c r="V16" s="20" t="n">
        <v>13.65615783</v>
      </c>
    </row>
    <row r="17" spans="1:22">
      <c r="A17" s="15" t="s">
        <v>492</v>
      </c>
      <c r="B17" s="17" t="n">
        <v>6504</v>
      </c>
      <c r="C17" s="18">
        <f>(658.0/B17*100)</f>
        <v/>
      </c>
      <c r="D17" s="19" t="n">
        <v>5846</v>
      </c>
      <c r="E17" s="18" t="n">
        <v>516.3759003599999</v>
      </c>
      <c r="F17" s="20" t="n">
        <v>16.32221737</v>
      </c>
      <c r="G17" s="18" t="n">
        <v>521.63562613</v>
      </c>
      <c r="H17" s="20" t="n">
        <v>5.40361244</v>
      </c>
      <c r="I17" s="18" t="n">
        <v>518.49626798</v>
      </c>
      <c r="J17" s="20" t="n">
        <v>3.76238702</v>
      </c>
      <c r="K17" s="18" t="n">
        <v>502.25096787</v>
      </c>
      <c r="L17" s="20" t="n">
        <v>3.47590037</v>
      </c>
      <c r="M17" s="18" t="s">
        <v>481</v>
      </c>
      <c r="N17" s="20" t="s">
        <v>481</v>
      </c>
      <c r="O17" s="18" t="s">
        <v>481</v>
      </c>
      <c r="P17" s="20" t="s">
        <v>481</v>
      </c>
      <c r="Q17" s="18" t="s">
        <v>481</v>
      </c>
      <c r="R17" s="20" t="s">
        <v>481</v>
      </c>
      <c r="S17" s="18" t="s">
        <v>481</v>
      </c>
      <c r="T17" s="20" t="s">
        <v>481</v>
      </c>
      <c r="U17" s="18" t="n">
        <v>464.33482868</v>
      </c>
      <c r="V17" s="20" t="n">
        <v>15.7043041</v>
      </c>
    </row>
    <row r="18" spans="1:22">
      <c r="A18" s="15" t="s">
        <v>493</v>
      </c>
      <c r="B18" s="17" t="n">
        <v>5532</v>
      </c>
      <c r="C18" s="18">
        <f>(28.0/B18*100)</f>
        <v/>
      </c>
      <c r="D18" s="19" t="n">
        <v>5504</v>
      </c>
      <c r="E18" s="18" t="n">
        <v>423.45021212</v>
      </c>
      <c r="F18" s="20" t="n">
        <v>17.31602178</v>
      </c>
      <c r="G18" s="18" t="n">
        <v>458.5734561</v>
      </c>
      <c r="H18" s="20" t="n">
        <v>5.51067955</v>
      </c>
      <c r="I18" s="18" t="n">
        <v>455.43657213</v>
      </c>
      <c r="J18" s="20" t="n">
        <v>4.22350768</v>
      </c>
      <c r="K18" s="18" t="n">
        <v>451.48978278</v>
      </c>
      <c r="L18" s="20" t="n">
        <v>3.84926825</v>
      </c>
      <c r="M18" s="18" t="s">
        <v>481</v>
      </c>
      <c r="N18" s="20" t="s">
        <v>481</v>
      </c>
      <c r="O18" s="18" t="s">
        <v>481</v>
      </c>
      <c r="P18" s="20" t="s">
        <v>481</v>
      </c>
      <c r="Q18" s="18" t="s">
        <v>481</v>
      </c>
      <c r="R18" s="20" t="s">
        <v>481</v>
      </c>
      <c r="S18" s="18" t="s">
        <v>481</v>
      </c>
      <c r="T18" s="20" t="s">
        <v>481</v>
      </c>
      <c r="U18" s="18" t="n">
        <v>372.4869551</v>
      </c>
      <c r="V18" s="20" t="n">
        <v>21.62649612</v>
      </c>
    </row>
    <row r="19" spans="1:22">
      <c r="A19" s="15" t="s">
        <v>494</v>
      </c>
      <c r="B19" s="17" t="n">
        <v>5658</v>
      </c>
      <c r="C19" s="18">
        <f>(61.0/B19*100)</f>
        <v/>
      </c>
      <c r="D19" s="19" t="n">
        <v>5597</v>
      </c>
      <c r="E19" s="18" t="n">
        <v>488.76343542</v>
      </c>
      <c r="F19" s="20" t="n">
        <v>18.1485325</v>
      </c>
      <c r="G19" s="18" t="n">
        <v>501.86835267</v>
      </c>
      <c r="H19" s="20" t="n">
        <v>5.04206378</v>
      </c>
      <c r="I19" s="18" t="n">
        <v>474.54870108</v>
      </c>
      <c r="J19" s="20" t="n">
        <v>3.5481553</v>
      </c>
      <c r="K19" s="18" t="n">
        <v>472.97740197</v>
      </c>
      <c r="L19" s="20" t="n">
        <v>2.9817449</v>
      </c>
      <c r="M19" s="18" t="s">
        <v>481</v>
      </c>
      <c r="N19" s="20" t="s">
        <v>481</v>
      </c>
      <c r="O19" s="18" t="s">
        <v>481</v>
      </c>
      <c r="P19" s="20" t="s">
        <v>481</v>
      </c>
      <c r="Q19" s="18" t="s">
        <v>481</v>
      </c>
      <c r="R19" s="20" t="s">
        <v>481</v>
      </c>
      <c r="S19" s="18" t="s">
        <v>481</v>
      </c>
      <c r="T19" s="20" t="s">
        <v>481</v>
      </c>
      <c r="U19" s="18" t="n">
        <v>424.36863483</v>
      </c>
      <c r="V19" s="20" t="n">
        <v>20.31946267</v>
      </c>
    </row>
    <row r="20" spans="1:22">
      <c r="A20" s="15" t="s">
        <v>495</v>
      </c>
      <c r="B20" s="17" t="n">
        <v>3371</v>
      </c>
      <c r="C20" s="18">
        <f>(75.0/B20*100)</f>
        <v/>
      </c>
      <c r="D20" s="19" t="n">
        <v>3296</v>
      </c>
      <c r="E20" s="18" t="n">
        <v>448.46442194</v>
      </c>
      <c r="F20" s="20" t="n">
        <v>24.90831229</v>
      </c>
      <c r="G20" s="18" t="n">
        <v>501.31728396</v>
      </c>
      <c r="H20" s="20" t="n">
        <v>4.23034415</v>
      </c>
      <c r="I20" s="18" t="n">
        <v>488.64146167</v>
      </c>
      <c r="J20" s="20" t="n">
        <v>3.41960156</v>
      </c>
      <c r="K20" s="18" t="n">
        <v>483.48816106</v>
      </c>
      <c r="L20" s="20" t="n">
        <v>2.8348976</v>
      </c>
      <c r="M20" s="18" t="s">
        <v>481</v>
      </c>
      <c r="N20" s="20" t="s">
        <v>481</v>
      </c>
      <c r="O20" s="18" t="s">
        <v>481</v>
      </c>
      <c r="P20" s="20" t="s">
        <v>481</v>
      </c>
      <c r="Q20" s="18" t="s">
        <v>481</v>
      </c>
      <c r="R20" s="20" t="s">
        <v>481</v>
      </c>
      <c r="S20" s="18" t="s">
        <v>481</v>
      </c>
      <c r="T20" s="20" t="s">
        <v>481</v>
      </c>
      <c r="U20" s="18" t="n">
        <v>453.64444258</v>
      </c>
      <c r="V20" s="20" t="n">
        <v>27.04354853</v>
      </c>
    </row>
    <row r="21" spans="1:22">
      <c r="A21" s="15" t="s">
        <v>496</v>
      </c>
      <c r="B21" s="17" t="n">
        <v>5741</v>
      </c>
      <c r="C21" s="18">
        <f>(44.0/B21*100)</f>
        <v/>
      </c>
      <c r="D21" s="19" t="n">
        <v>5697</v>
      </c>
      <c r="E21" s="18" t="n">
        <v>532.84453616</v>
      </c>
      <c r="F21" s="20" t="n">
        <v>17.36744395</v>
      </c>
      <c r="G21" s="18" t="n">
        <v>513.67998025</v>
      </c>
      <c r="H21" s="20" t="n">
        <v>3.78467344</v>
      </c>
      <c r="I21" s="18" t="n">
        <v>518.56706306</v>
      </c>
      <c r="J21" s="20" t="n">
        <v>2.63478992</v>
      </c>
      <c r="K21" s="18" t="n">
        <v>496.7511036</v>
      </c>
      <c r="L21" s="20" t="n">
        <v>2.37738806</v>
      </c>
      <c r="M21" s="18" t="s">
        <v>481</v>
      </c>
      <c r="N21" s="20" t="s">
        <v>481</v>
      </c>
      <c r="O21" s="18" t="s">
        <v>481</v>
      </c>
      <c r="P21" s="20" t="s">
        <v>481</v>
      </c>
      <c r="Q21" s="18" t="s">
        <v>481</v>
      </c>
      <c r="R21" s="20" t="s">
        <v>481</v>
      </c>
      <c r="S21" s="18" t="s">
        <v>481</v>
      </c>
      <c r="T21" s="20" t="s">
        <v>481</v>
      </c>
      <c r="U21" s="18" t="n">
        <v>471.15833559</v>
      </c>
      <c r="V21" s="20" t="n">
        <v>12.59612249</v>
      </c>
    </row>
    <row r="22" spans="1:22">
      <c r="A22" s="15" t="s">
        <v>497</v>
      </c>
      <c r="B22" s="17" t="n">
        <v>6598</v>
      </c>
      <c r="C22" s="18">
        <f>(32.0/B22*100)</f>
        <v/>
      </c>
      <c r="D22" s="19" t="n">
        <v>6566</v>
      </c>
      <c r="E22" s="18" t="n">
        <v>516.74260371</v>
      </c>
      <c r="F22" s="20" t="n">
        <v>14.90696279</v>
      </c>
      <c r="G22" s="18" t="n">
        <v>461.79829147</v>
      </c>
      <c r="H22" s="20" t="n">
        <v>7.91261937</v>
      </c>
      <c r="I22" s="18" t="n">
        <v>455.25193842</v>
      </c>
      <c r="J22" s="20" t="n">
        <v>4.97901336</v>
      </c>
      <c r="K22" s="18" t="n">
        <v>474.3094396</v>
      </c>
      <c r="L22" s="20" t="n">
        <v>3.40499854</v>
      </c>
      <c r="M22" s="18" t="s">
        <v>481</v>
      </c>
      <c r="N22" s="20" t="s">
        <v>481</v>
      </c>
      <c r="O22" s="18" t="s">
        <v>481</v>
      </c>
      <c r="P22" s="20" t="s">
        <v>481</v>
      </c>
      <c r="Q22" s="18" t="n">
        <v>465.3184081</v>
      </c>
      <c r="R22" s="20" t="n">
        <v>9.52311205</v>
      </c>
      <c r="S22" s="18" t="s">
        <v>481</v>
      </c>
      <c r="T22" s="20" t="s">
        <v>481</v>
      </c>
      <c r="U22" s="18" t="n">
        <v>362.11395691</v>
      </c>
      <c r="V22" s="20" t="n">
        <v>17.26407374</v>
      </c>
    </row>
    <row r="23" spans="1:22">
      <c r="A23" s="15" t="s">
        <v>498</v>
      </c>
      <c r="B23" s="17" t="n">
        <v>11583</v>
      </c>
      <c r="C23" s="18">
        <f>(211.0/B23*100)</f>
        <v/>
      </c>
      <c r="D23" s="19" t="n">
        <v>11372</v>
      </c>
      <c r="E23" s="18" t="n">
        <v>488.89665668</v>
      </c>
      <c r="F23" s="20" t="n">
        <v>22.49976566</v>
      </c>
      <c r="G23" s="18" t="n">
        <v>511.35483999</v>
      </c>
      <c r="H23" s="20" t="n">
        <v>5.50985983</v>
      </c>
      <c r="I23" s="18" t="n">
        <v>493.18917416</v>
      </c>
      <c r="J23" s="20" t="n">
        <v>4.22887686</v>
      </c>
      <c r="K23" s="18" t="n">
        <v>486.66720948</v>
      </c>
      <c r="L23" s="20" t="n">
        <v>3.19233281</v>
      </c>
      <c r="M23" s="18" t="s">
        <v>481</v>
      </c>
      <c r="N23" s="20" t="s">
        <v>481</v>
      </c>
      <c r="O23" s="18" t="s">
        <v>481</v>
      </c>
      <c r="P23" s="20" t="s">
        <v>481</v>
      </c>
      <c r="Q23" s="18" t="s">
        <v>481</v>
      </c>
      <c r="R23" s="20" t="s">
        <v>481</v>
      </c>
      <c r="S23" s="18" t="s">
        <v>481</v>
      </c>
      <c r="T23" s="20" t="s">
        <v>481</v>
      </c>
      <c r="U23" s="18" t="n">
        <v>420.30349256</v>
      </c>
      <c r="V23" s="20" t="n">
        <v>19.64639319</v>
      </c>
    </row>
    <row r="24" spans="1:22">
      <c r="A24" s="15" t="s">
        <v>499</v>
      </c>
      <c r="B24" s="17" t="n">
        <v>6647</v>
      </c>
      <c r="C24" s="18">
        <f>(7.0/B24*100)</f>
        <v/>
      </c>
      <c r="D24" s="19" t="n">
        <v>6640</v>
      </c>
      <c r="E24" s="18" t="n">
        <v>524.98175485</v>
      </c>
      <c r="F24" s="20" t="n">
        <v>19.79266041</v>
      </c>
      <c r="G24" s="18" t="n">
        <v>541.26733417</v>
      </c>
      <c r="H24" s="20" t="n">
        <v>4.12314786</v>
      </c>
      <c r="I24" s="18" t="n">
        <v>532.68166698</v>
      </c>
      <c r="J24" s="20" t="n">
        <v>3.35410429</v>
      </c>
      <c r="K24" s="18" t="n">
        <v>526.0591031500001</v>
      </c>
      <c r="L24" s="20" t="n">
        <v>3.53355282</v>
      </c>
      <c r="M24" s="18" t="s">
        <v>481</v>
      </c>
      <c r="N24" s="20" t="s">
        <v>481</v>
      </c>
      <c r="O24" s="18" t="s">
        <v>481</v>
      </c>
      <c r="P24" s="20" t="s">
        <v>481</v>
      </c>
      <c r="Q24" s="18" t="s">
        <v>481</v>
      </c>
      <c r="R24" s="20" t="s">
        <v>481</v>
      </c>
      <c r="S24" s="18" t="s">
        <v>481</v>
      </c>
      <c r="T24" s="20" t="s">
        <v>481</v>
      </c>
      <c r="U24" s="18" t="n">
        <v>435.9323235</v>
      </c>
      <c r="V24" s="20" t="n">
        <v>43.82557901</v>
      </c>
    </row>
    <row r="25" spans="1:22">
      <c r="A25" s="15" t="s">
        <v>500</v>
      </c>
      <c r="B25" s="17" t="n">
        <v>5581</v>
      </c>
      <c r="C25" s="18">
        <f>(24.0/B25*100)</f>
        <v/>
      </c>
      <c r="D25" s="19" t="n">
        <v>5557</v>
      </c>
      <c r="E25" s="18" t="n">
        <v>560.45167072</v>
      </c>
      <c r="F25" s="20" t="n">
        <v>8.30444546</v>
      </c>
      <c r="G25" s="18" t="n">
        <v>528.8188374</v>
      </c>
      <c r="H25" s="20" t="n">
        <v>4.0140233</v>
      </c>
      <c r="I25" s="18" t="n">
        <v>514.2660879</v>
      </c>
      <c r="J25" s="20" t="n">
        <v>4.51930951</v>
      </c>
      <c r="K25" s="18" t="n">
        <v>517.33897876</v>
      </c>
      <c r="L25" s="20" t="n">
        <v>7.08314727</v>
      </c>
      <c r="M25" s="18" t="s">
        <v>481</v>
      </c>
      <c r="N25" s="20" t="s">
        <v>481</v>
      </c>
      <c r="O25" s="18" t="s">
        <v>481</v>
      </c>
      <c r="P25" s="20" t="s">
        <v>481</v>
      </c>
      <c r="Q25" s="18" t="s">
        <v>481</v>
      </c>
      <c r="R25" s="20" t="s">
        <v>481</v>
      </c>
      <c r="S25" s="18" t="s">
        <v>481</v>
      </c>
      <c r="T25" s="20" t="s">
        <v>481</v>
      </c>
      <c r="U25" s="18" t="n">
        <v>483.66730569</v>
      </c>
      <c r="V25" s="20" t="n">
        <v>49.97968468</v>
      </c>
    </row>
    <row r="26" spans="1:22">
      <c r="A26" s="15" t="s">
        <v>501</v>
      </c>
      <c r="B26" s="17" t="n">
        <v>4869</v>
      </c>
      <c r="C26" s="18">
        <f>(32.0/B26*100)</f>
        <v/>
      </c>
      <c r="D26" s="19" t="n">
        <v>4837</v>
      </c>
      <c r="E26" s="18" t="n">
        <v>481.00695569</v>
      </c>
      <c r="F26" s="20" t="n">
        <v>17.45206398</v>
      </c>
      <c r="G26" s="18" t="n">
        <v>486.91662705</v>
      </c>
      <c r="H26" s="20" t="n">
        <v>2.79661187</v>
      </c>
      <c r="I26" s="18" t="n">
        <v>478.52679018</v>
      </c>
      <c r="J26" s="20" t="n">
        <v>2.64295626</v>
      </c>
      <c r="K26" s="18" t="n">
        <v>485.81785794</v>
      </c>
      <c r="L26" s="20" t="n">
        <v>2.69151491</v>
      </c>
      <c r="M26" s="18" t="s">
        <v>481</v>
      </c>
      <c r="N26" s="20" t="s">
        <v>481</v>
      </c>
      <c r="O26" s="18" t="s">
        <v>481</v>
      </c>
      <c r="P26" s="20" t="s">
        <v>481</v>
      </c>
      <c r="Q26" s="18" t="s">
        <v>481</v>
      </c>
      <c r="R26" s="20" t="s">
        <v>481</v>
      </c>
      <c r="S26" s="18" t="s">
        <v>481</v>
      </c>
      <c r="T26" s="20" t="s">
        <v>481</v>
      </c>
      <c r="U26" s="18" t="n">
        <v>448.14645262</v>
      </c>
      <c r="V26" s="20" t="n">
        <v>14.91734626</v>
      </c>
    </row>
    <row r="27" spans="1:22">
      <c r="A27" s="15" t="s">
        <v>502</v>
      </c>
      <c r="B27" s="17" t="n">
        <v>5299</v>
      </c>
      <c r="C27" s="18">
        <f>(17.0/B27*100)</f>
        <v/>
      </c>
      <c r="D27" s="19" t="n">
        <v>5282</v>
      </c>
      <c r="E27" s="18" t="n">
        <v>475.28256122</v>
      </c>
      <c r="F27" s="20" t="n">
        <v>15.81225361</v>
      </c>
      <c r="G27" s="18" t="n">
        <v>513.22580033</v>
      </c>
      <c r="H27" s="20" t="n">
        <v>3.81618607</v>
      </c>
      <c r="I27" s="18" t="n">
        <v>494.31924079</v>
      </c>
      <c r="J27" s="20" t="n">
        <v>2.72342962</v>
      </c>
      <c r="K27" s="18" t="n">
        <v>474.67926356</v>
      </c>
      <c r="L27" s="20" t="n">
        <v>1.92410002</v>
      </c>
      <c r="M27" s="18" t="s">
        <v>481</v>
      </c>
      <c r="N27" s="20" t="s">
        <v>481</v>
      </c>
      <c r="O27" s="18" t="s">
        <v>481</v>
      </c>
      <c r="P27" s="20" t="s">
        <v>481</v>
      </c>
      <c r="Q27" s="18" t="s">
        <v>481</v>
      </c>
      <c r="R27" s="20" t="s">
        <v>481</v>
      </c>
      <c r="S27" s="18" t="s">
        <v>481</v>
      </c>
      <c r="T27" s="20" t="s">
        <v>481</v>
      </c>
      <c r="U27" s="18" t="n">
        <v>450.71990037</v>
      </c>
      <c r="V27" s="20" t="n">
        <v>14.46875201</v>
      </c>
    </row>
    <row r="28" spans="1:22">
      <c r="A28" s="15" t="s">
        <v>503</v>
      </c>
      <c r="B28" s="17" t="n">
        <v>7568</v>
      </c>
      <c r="C28" s="18">
        <f>(51.0/B28*100)</f>
        <v/>
      </c>
      <c r="D28" s="19" t="n">
        <v>7517</v>
      </c>
      <c r="E28" s="18" t="n">
        <v>366.14961218</v>
      </c>
      <c r="F28" s="20" t="n">
        <v>8.173024740000001</v>
      </c>
      <c r="G28" s="18" t="n">
        <v>396.38965987</v>
      </c>
      <c r="H28" s="20" t="n">
        <v>3.24605752</v>
      </c>
      <c r="I28" s="18" t="n">
        <v>412.08727101</v>
      </c>
      <c r="J28" s="20" t="n">
        <v>2.78202748</v>
      </c>
      <c r="K28" s="18" t="n">
        <v>419.16314993</v>
      </c>
      <c r="L28" s="20" t="n">
        <v>3.41522279</v>
      </c>
      <c r="M28" s="18" t="s">
        <v>481</v>
      </c>
      <c r="N28" s="20" t="s">
        <v>481</v>
      </c>
      <c r="O28" s="18" t="s">
        <v>481</v>
      </c>
      <c r="P28" s="20" t="s">
        <v>481</v>
      </c>
      <c r="Q28" s="18" t="s">
        <v>481</v>
      </c>
      <c r="R28" s="20" t="s">
        <v>481</v>
      </c>
      <c r="S28" s="18" t="s">
        <v>481</v>
      </c>
      <c r="T28" s="20" t="s">
        <v>481</v>
      </c>
      <c r="U28" s="18" t="n">
        <v>371.43536151</v>
      </c>
      <c r="V28" s="20" t="n">
        <v>12.05002856</v>
      </c>
    </row>
    <row r="29" spans="1:22">
      <c r="A29" s="15" t="s">
        <v>504</v>
      </c>
      <c r="B29" s="17" t="n">
        <v>5385</v>
      </c>
      <c r="C29" s="18">
        <f>(30.0/B29*100)</f>
        <v/>
      </c>
      <c r="D29" s="19" t="n">
        <v>5355</v>
      </c>
      <c r="E29" s="18" t="n">
        <v>504.19495453</v>
      </c>
      <c r="F29" s="20" t="n">
        <v>24.03499641</v>
      </c>
      <c r="G29" s="18" t="n">
        <v>523.75894957</v>
      </c>
      <c r="H29" s="20" t="n">
        <v>4.93551555</v>
      </c>
      <c r="I29" s="18" t="n">
        <v>522.59938148</v>
      </c>
      <c r="J29" s="20" t="n">
        <v>4.21411307</v>
      </c>
      <c r="K29" s="18" t="n">
        <v>506.57458579</v>
      </c>
      <c r="L29" s="20" t="n">
        <v>2.26109863</v>
      </c>
      <c r="M29" s="18" t="s">
        <v>481</v>
      </c>
      <c r="N29" s="20" t="s">
        <v>481</v>
      </c>
      <c r="O29" s="18" t="s">
        <v>481</v>
      </c>
      <c r="P29" s="20" t="s">
        <v>481</v>
      </c>
      <c r="Q29" s="18" t="s">
        <v>481</v>
      </c>
      <c r="R29" s="20" t="s">
        <v>481</v>
      </c>
      <c r="S29" s="18" t="s">
        <v>481</v>
      </c>
      <c r="T29" s="20" t="s">
        <v>481</v>
      </c>
      <c r="U29" s="18" t="n">
        <v>442.1615572</v>
      </c>
      <c r="V29" s="20" t="n">
        <v>21.4006788</v>
      </c>
    </row>
    <row r="30" spans="1:22">
      <c r="A30" s="15" t="s">
        <v>505</v>
      </c>
      <c r="B30" s="17" t="n">
        <v>4520</v>
      </c>
      <c r="C30" s="18">
        <f>(97.0/B30*100)</f>
        <v/>
      </c>
      <c r="D30" s="19" t="n">
        <v>4423</v>
      </c>
      <c r="E30" s="18" t="n">
        <v>498.27021561</v>
      </c>
      <c r="F30" s="20" t="n">
        <v>16.29503077</v>
      </c>
      <c r="G30" s="18" t="n">
        <v>509.1494143</v>
      </c>
      <c r="H30" s="20" t="n">
        <v>4.12852615</v>
      </c>
      <c r="I30" s="18" t="n">
        <v>504.20589742</v>
      </c>
      <c r="J30" s="20" t="n">
        <v>3.26574128</v>
      </c>
      <c r="K30" s="18" t="n">
        <v>484.1351793</v>
      </c>
      <c r="L30" s="20" t="n">
        <v>2.98950096</v>
      </c>
      <c r="M30" s="18" t="s">
        <v>481</v>
      </c>
      <c r="N30" s="20" t="s">
        <v>481</v>
      </c>
      <c r="O30" s="18" t="s">
        <v>481</v>
      </c>
      <c r="P30" s="20" t="s">
        <v>481</v>
      </c>
      <c r="Q30" s="18" t="s">
        <v>481</v>
      </c>
      <c r="R30" s="20" t="s">
        <v>481</v>
      </c>
      <c r="S30" s="18" t="s">
        <v>481</v>
      </c>
      <c r="T30" s="20" t="s">
        <v>481</v>
      </c>
      <c r="U30" s="18" t="n">
        <v>464.01651133</v>
      </c>
      <c r="V30" s="20" t="n">
        <v>14.22439964</v>
      </c>
    </row>
    <row r="31" spans="1:22">
      <c r="A31" s="15" t="s">
        <v>506</v>
      </c>
      <c r="B31" s="17" t="n">
        <v>5456</v>
      </c>
      <c r="C31" s="18">
        <f>(125.0/B31*100)</f>
        <v/>
      </c>
      <c r="D31" s="19" t="n">
        <v>5331</v>
      </c>
      <c r="E31" s="18" t="n">
        <v>463.1796688</v>
      </c>
      <c r="F31" s="20" t="n">
        <v>18.06972692</v>
      </c>
      <c r="G31" s="18" t="n">
        <v>506.10636264</v>
      </c>
      <c r="H31" s="20" t="n">
        <v>5.561552</v>
      </c>
      <c r="I31" s="18" t="n">
        <v>512.6153682299999</v>
      </c>
      <c r="J31" s="20" t="n">
        <v>3.04841584</v>
      </c>
      <c r="K31" s="18" t="n">
        <v>497.1147479</v>
      </c>
      <c r="L31" s="20" t="n">
        <v>2.70130711</v>
      </c>
      <c r="M31" s="18" t="s">
        <v>481</v>
      </c>
      <c r="N31" s="20" t="s">
        <v>481</v>
      </c>
      <c r="O31" s="18" t="s">
        <v>481</v>
      </c>
      <c r="P31" s="20" t="s">
        <v>481</v>
      </c>
      <c r="Q31" s="18" t="s">
        <v>481</v>
      </c>
      <c r="R31" s="20" t="s">
        <v>481</v>
      </c>
      <c r="S31" s="18" t="s">
        <v>481</v>
      </c>
      <c r="T31" s="20" t="s">
        <v>481</v>
      </c>
      <c r="U31" s="18" t="n">
        <v>447.31309237</v>
      </c>
      <c r="V31" s="20" t="n">
        <v>14.73580298</v>
      </c>
    </row>
    <row r="32" spans="1:22">
      <c r="A32" s="15" t="s">
        <v>507</v>
      </c>
      <c r="B32" s="17" t="n">
        <v>4478</v>
      </c>
      <c r="C32" s="18">
        <f>(5.0/B32*100)</f>
        <v/>
      </c>
      <c r="D32" s="19" t="n">
        <v>4473</v>
      </c>
      <c r="E32" s="18" t="n">
        <v>506.07305604</v>
      </c>
      <c r="F32" s="20" t="n">
        <v>27.84423201</v>
      </c>
      <c r="G32" s="18" t="n">
        <v>511.48824654</v>
      </c>
      <c r="H32" s="20" t="n">
        <v>4.01166104</v>
      </c>
      <c r="I32" s="18" t="n">
        <v>502.14668053</v>
      </c>
      <c r="J32" s="20" t="n">
        <v>2.84458058</v>
      </c>
      <c r="K32" s="18" t="n">
        <v>503.17211658</v>
      </c>
      <c r="L32" s="20" t="n">
        <v>2.85986728</v>
      </c>
      <c r="M32" s="18" t="s">
        <v>481</v>
      </c>
      <c r="N32" s="20" t="s">
        <v>481</v>
      </c>
      <c r="O32" s="18" t="s">
        <v>481</v>
      </c>
      <c r="P32" s="20" t="s">
        <v>481</v>
      </c>
      <c r="Q32" s="18" t="s">
        <v>481</v>
      </c>
      <c r="R32" s="20" t="s">
        <v>481</v>
      </c>
      <c r="S32" s="18" t="s">
        <v>481</v>
      </c>
      <c r="T32" s="20" t="s">
        <v>481</v>
      </c>
      <c r="U32" s="18" t="n">
        <v>454.29666813</v>
      </c>
      <c r="V32" s="20" t="n">
        <v>36.24894818</v>
      </c>
    </row>
    <row r="33" spans="1:22">
      <c r="A33" s="15" t="s">
        <v>508</v>
      </c>
      <c r="B33" s="17" t="n">
        <v>7325</v>
      </c>
      <c r="C33" s="18">
        <f>(74.0/B33*100)</f>
        <v/>
      </c>
      <c r="D33" s="19" t="n">
        <v>7251</v>
      </c>
      <c r="E33" s="18" t="n">
        <v>432.15142258</v>
      </c>
      <c r="F33" s="20" t="n">
        <v>23.15984563</v>
      </c>
      <c r="G33" s="18" t="n">
        <v>488.63246746</v>
      </c>
      <c r="H33" s="20" t="n">
        <v>7.46024902</v>
      </c>
      <c r="I33" s="18" t="n">
        <v>493.34287993</v>
      </c>
      <c r="J33" s="20" t="n">
        <v>3.51982479</v>
      </c>
      <c r="K33" s="18" t="n">
        <v>493.71256449</v>
      </c>
      <c r="L33" s="20" t="n">
        <v>2.46925723</v>
      </c>
      <c r="M33" s="18" t="s">
        <v>481</v>
      </c>
      <c r="N33" s="20" t="s">
        <v>481</v>
      </c>
      <c r="O33" s="18" t="s">
        <v>481</v>
      </c>
      <c r="P33" s="20" t="s">
        <v>481</v>
      </c>
      <c r="Q33" s="18" t="s">
        <v>481</v>
      </c>
      <c r="R33" s="20" t="s">
        <v>481</v>
      </c>
      <c r="S33" s="18" t="s">
        <v>481</v>
      </c>
      <c r="T33" s="20" t="s">
        <v>481</v>
      </c>
      <c r="U33" s="18" t="n">
        <v>426.7320936</v>
      </c>
      <c r="V33" s="20" t="n">
        <v>16.57273218</v>
      </c>
    </row>
    <row r="34" spans="1:22">
      <c r="A34" s="15" t="s">
        <v>509</v>
      </c>
      <c r="B34" s="17" t="n">
        <v>6350</v>
      </c>
      <c r="C34" s="18">
        <f>(65.0/B34*100)</f>
        <v/>
      </c>
      <c r="D34" s="19" t="n">
        <v>6285</v>
      </c>
      <c r="E34" s="18" t="n">
        <v>410.03714077</v>
      </c>
      <c r="F34" s="20" t="n">
        <v>18.57425099</v>
      </c>
      <c r="G34" s="18" t="n">
        <v>480.21830097</v>
      </c>
      <c r="H34" s="20" t="n">
        <v>4.01523266</v>
      </c>
      <c r="I34" s="18" t="n">
        <v>477.62391696</v>
      </c>
      <c r="J34" s="20" t="n">
        <v>3.22641543</v>
      </c>
      <c r="K34" s="18" t="n">
        <v>477.65875776</v>
      </c>
      <c r="L34" s="20" t="n">
        <v>3.30684868</v>
      </c>
      <c r="M34" s="18" t="s">
        <v>481</v>
      </c>
      <c r="N34" s="20" t="s">
        <v>481</v>
      </c>
      <c r="O34" s="18" t="s">
        <v>481</v>
      </c>
      <c r="P34" s="20" t="s">
        <v>481</v>
      </c>
      <c r="Q34" s="18" t="s">
        <v>481</v>
      </c>
      <c r="R34" s="20" t="s">
        <v>481</v>
      </c>
      <c r="S34" s="18" t="s">
        <v>481</v>
      </c>
      <c r="T34" s="20" t="s">
        <v>481</v>
      </c>
      <c r="U34" s="18" t="n">
        <v>346.68164219</v>
      </c>
      <c r="V34" s="20" t="n">
        <v>18.55870335</v>
      </c>
    </row>
    <row r="35" spans="1:22">
      <c r="A35" s="15" t="s">
        <v>510</v>
      </c>
      <c r="B35" s="17" t="n">
        <v>6406</v>
      </c>
      <c r="C35" s="18">
        <f>(36.0/B35*100)</f>
        <v/>
      </c>
      <c r="D35" s="19" t="n">
        <v>6370</v>
      </c>
      <c r="E35" s="18" t="n">
        <v>556.92452303</v>
      </c>
      <c r="F35" s="20" t="n">
        <v>19.43107729</v>
      </c>
      <c r="G35" s="18" t="n">
        <v>532.2757132199999</v>
      </c>
      <c r="H35" s="20" t="n">
        <v>2.95346025</v>
      </c>
      <c r="I35" s="18" t="n">
        <v>506.20537736</v>
      </c>
      <c r="J35" s="20" t="n">
        <v>2.43541428</v>
      </c>
      <c r="K35" s="18" t="n">
        <v>494.04368588</v>
      </c>
      <c r="L35" s="20" t="n">
        <v>2.8544927</v>
      </c>
      <c r="M35" s="18" t="s">
        <v>481</v>
      </c>
      <c r="N35" s="20" t="s">
        <v>481</v>
      </c>
      <c r="O35" s="18" t="s">
        <v>481</v>
      </c>
      <c r="P35" s="20" t="s">
        <v>481</v>
      </c>
      <c r="Q35" s="18" t="s">
        <v>481</v>
      </c>
      <c r="R35" s="20" t="s">
        <v>481</v>
      </c>
      <c r="S35" s="18" t="s">
        <v>481</v>
      </c>
      <c r="T35" s="20" t="s">
        <v>481</v>
      </c>
      <c r="U35" s="18" t="n">
        <v>503.34958003</v>
      </c>
      <c r="V35" s="20" t="n">
        <v>43.31981527</v>
      </c>
    </row>
    <row r="36" spans="1:22">
      <c r="A36" s="15" t="s">
        <v>511</v>
      </c>
      <c r="B36" s="17" t="n">
        <v>6736</v>
      </c>
      <c r="C36" s="18">
        <f>(26.0/B36*100)</f>
        <v/>
      </c>
      <c r="D36" s="19" t="n">
        <v>6710</v>
      </c>
      <c r="E36" s="18" t="n">
        <v>468.03290485</v>
      </c>
      <c r="F36" s="20" t="n">
        <v>25.82187421</v>
      </c>
      <c r="G36" s="18" t="n">
        <v>489.26193309</v>
      </c>
      <c r="H36" s="20" t="n">
        <v>5.01260114</v>
      </c>
      <c r="I36" s="18" t="n">
        <v>485.37649967</v>
      </c>
      <c r="J36" s="20" t="n">
        <v>2.87049113</v>
      </c>
      <c r="K36" s="18" t="n">
        <v>485.78821441</v>
      </c>
      <c r="L36" s="20" t="n">
        <v>2.51684488</v>
      </c>
      <c r="M36" s="18" t="s">
        <v>481</v>
      </c>
      <c r="N36" s="20" t="s">
        <v>481</v>
      </c>
      <c r="O36" s="18" t="s">
        <v>481</v>
      </c>
      <c r="P36" s="20" t="s">
        <v>481</v>
      </c>
      <c r="Q36" s="18" t="s">
        <v>481</v>
      </c>
      <c r="R36" s="20" t="s">
        <v>481</v>
      </c>
      <c r="S36" s="18" t="s">
        <v>481</v>
      </c>
      <c r="T36" s="20" t="s">
        <v>481</v>
      </c>
      <c r="U36" s="18" t="n">
        <v>439.61872783</v>
      </c>
      <c r="V36" s="20" t="n">
        <v>19.98936508</v>
      </c>
    </row>
    <row r="37" spans="1:22">
      <c r="A37" s="15" t="s">
        <v>512</v>
      </c>
      <c r="B37" s="17" t="n">
        <v>5458</v>
      </c>
      <c r="C37" s="18">
        <f>(62.0/B37*100)</f>
        <v/>
      </c>
      <c r="D37" s="19" t="n">
        <v>5396</v>
      </c>
      <c r="E37" s="18" t="n">
        <v>442.61486435</v>
      </c>
      <c r="F37" s="20" t="n">
        <v>15.1574028</v>
      </c>
      <c r="G37" s="18" t="n">
        <v>492.57794087</v>
      </c>
      <c r="H37" s="20" t="n">
        <v>5.4502541</v>
      </c>
      <c r="I37" s="18" t="n">
        <v>507.24737613</v>
      </c>
      <c r="J37" s="20" t="n">
        <v>4.68717458</v>
      </c>
      <c r="K37" s="18" t="n">
        <v>490.34392931</v>
      </c>
      <c r="L37" s="20" t="n">
        <v>2.94375235</v>
      </c>
      <c r="M37" s="18" t="s">
        <v>481</v>
      </c>
      <c r="N37" s="20" t="s">
        <v>481</v>
      </c>
      <c r="O37" s="18" t="s">
        <v>481</v>
      </c>
      <c r="P37" s="20" t="s">
        <v>481</v>
      </c>
      <c r="Q37" s="18" t="s">
        <v>481</v>
      </c>
      <c r="R37" s="20" t="s">
        <v>481</v>
      </c>
      <c r="S37" s="18" t="s">
        <v>481</v>
      </c>
      <c r="T37" s="20" t="s">
        <v>481</v>
      </c>
      <c r="U37" s="18" t="n">
        <v>419.7046614</v>
      </c>
      <c r="V37" s="20" t="n">
        <v>13.19337914</v>
      </c>
    </row>
    <row r="38" spans="1:22">
      <c r="A38" s="15" t="s">
        <v>513</v>
      </c>
      <c r="B38" s="17" t="n">
        <v>5860</v>
      </c>
      <c r="C38" s="18">
        <f>(16.0/B38*100)</f>
        <v/>
      </c>
      <c r="D38" s="19" t="n">
        <v>5844</v>
      </c>
      <c r="E38" s="18" t="n">
        <v>562.19000511</v>
      </c>
      <c r="F38" s="20" t="n">
        <v>10.31441409</v>
      </c>
      <c r="G38" s="18" t="n">
        <v>533.93109896</v>
      </c>
      <c r="H38" s="20" t="n">
        <v>3.88386022</v>
      </c>
      <c r="I38" s="18" t="n">
        <v>519.27106998</v>
      </c>
      <c r="J38" s="20" t="n">
        <v>3.85139037</v>
      </c>
      <c r="K38" s="18" t="n">
        <v>507.1321183</v>
      </c>
      <c r="L38" s="20" t="n">
        <v>3.47514132</v>
      </c>
      <c r="M38" s="18" t="s">
        <v>481</v>
      </c>
      <c r="N38" s="20" t="s">
        <v>481</v>
      </c>
      <c r="O38" s="18" t="s">
        <v>481</v>
      </c>
      <c r="P38" s="20" t="s">
        <v>481</v>
      </c>
      <c r="Q38" s="18" t="s">
        <v>481</v>
      </c>
      <c r="R38" s="20" t="s">
        <v>481</v>
      </c>
      <c r="S38" s="18" t="s">
        <v>481</v>
      </c>
      <c r="T38" s="20" t="s">
        <v>481</v>
      </c>
      <c r="U38" s="18" t="n">
        <v>448.81161634</v>
      </c>
      <c r="V38" s="20" t="n">
        <v>14.14444316</v>
      </c>
    </row>
    <row r="39" spans="1:22">
      <c r="A39" s="15" t="s">
        <v>514</v>
      </c>
      <c r="B39" s="17" t="n">
        <v>5895</v>
      </c>
      <c r="C39" s="18">
        <f>(30.0/B39*100)</f>
        <v/>
      </c>
      <c r="D39" s="19" t="n">
        <v>5865</v>
      </c>
      <c r="E39" s="18" t="n">
        <v>387.46576256</v>
      </c>
      <c r="F39" s="20" t="n">
        <v>20.38936738</v>
      </c>
      <c r="G39" s="18" t="n">
        <v>413.622388</v>
      </c>
      <c r="H39" s="20" t="n">
        <v>4.33970713</v>
      </c>
      <c r="I39" s="18" t="n">
        <v>427.070332</v>
      </c>
      <c r="J39" s="20" t="n">
        <v>5.02766778</v>
      </c>
      <c r="K39" s="18" t="n">
        <v>454.65903656</v>
      </c>
      <c r="L39" s="20" t="n">
        <v>8.322518779999999</v>
      </c>
      <c r="M39" s="18" t="s">
        <v>481</v>
      </c>
      <c r="N39" s="20" t="s">
        <v>481</v>
      </c>
      <c r="O39" s="18" t="s">
        <v>481</v>
      </c>
      <c r="P39" s="20" t="s">
        <v>481</v>
      </c>
      <c r="Q39" s="18" t="s">
        <v>481</v>
      </c>
      <c r="R39" s="20" t="s">
        <v>481</v>
      </c>
      <c r="S39" s="18" t="s">
        <v>481</v>
      </c>
      <c r="T39" s="20" t="s">
        <v>481</v>
      </c>
      <c r="U39" s="18" t="n">
        <v>313.8638693</v>
      </c>
      <c r="V39" s="20" t="n">
        <v>16.85271753</v>
      </c>
    </row>
    <row r="40" spans="1:22">
      <c r="A40" s="15" t="s">
        <v>515</v>
      </c>
      <c r="B40" s="17" t="n">
        <v>14157</v>
      </c>
      <c r="C40" s="18">
        <f>(266.0/B40*100)</f>
        <v/>
      </c>
      <c r="D40" s="19" t="n">
        <v>13891</v>
      </c>
      <c r="E40" s="18" t="n">
        <v>522.0838532</v>
      </c>
      <c r="F40" s="20" t="n">
        <v>20.14771455</v>
      </c>
      <c r="G40" s="18" t="n">
        <v>516.95768274</v>
      </c>
      <c r="H40" s="20" t="n">
        <v>6.9751107</v>
      </c>
      <c r="I40" s="18" t="n">
        <v>504.44139132</v>
      </c>
      <c r="J40" s="20" t="n">
        <v>4.32833532</v>
      </c>
      <c r="K40" s="18" t="n">
        <v>487.2505029</v>
      </c>
      <c r="L40" s="20" t="n">
        <v>2.508036</v>
      </c>
      <c r="M40" s="18" t="s">
        <v>481</v>
      </c>
      <c r="N40" s="20" t="s">
        <v>481</v>
      </c>
      <c r="O40" s="18" t="s">
        <v>481</v>
      </c>
      <c r="P40" s="20" t="s">
        <v>481</v>
      </c>
      <c r="Q40" s="18" t="s">
        <v>481</v>
      </c>
      <c r="R40" s="20" t="s">
        <v>481</v>
      </c>
      <c r="S40" s="18" t="s">
        <v>481</v>
      </c>
      <c r="T40" s="20" t="s">
        <v>481</v>
      </c>
      <c r="U40" s="18" t="n">
        <v>430.28677836</v>
      </c>
      <c r="V40" s="20" t="n">
        <v>10.0254601</v>
      </c>
    </row>
    <row r="41" spans="1:22">
      <c r="A41" s="15" t="s">
        <v>516</v>
      </c>
      <c r="B41" s="17" t="n">
        <v>5712</v>
      </c>
      <c r="C41" s="18">
        <f>(40.0/B41*100)</f>
        <v/>
      </c>
      <c r="D41" s="19" t="n">
        <v>5672</v>
      </c>
      <c r="E41" s="18" t="n">
        <v>436.38889756</v>
      </c>
      <c r="F41" s="20" t="n">
        <v>18.91915735</v>
      </c>
      <c r="G41" s="18" t="n">
        <v>475.8920982</v>
      </c>
      <c r="H41" s="20" t="n">
        <v>7.43726793</v>
      </c>
      <c r="I41" s="18" t="n">
        <v>481.11342191</v>
      </c>
      <c r="J41" s="20" t="n">
        <v>4.74589948</v>
      </c>
      <c r="K41" s="18" t="n">
        <v>468.20001774</v>
      </c>
      <c r="L41" s="20" t="n">
        <v>2.97944915</v>
      </c>
      <c r="M41" s="18" t="s">
        <v>481</v>
      </c>
      <c r="N41" s="20" t="s">
        <v>481</v>
      </c>
      <c r="O41" s="18" t="s">
        <v>481</v>
      </c>
      <c r="P41" s="20" t="s">
        <v>481</v>
      </c>
      <c r="Q41" s="18" t="s">
        <v>481</v>
      </c>
      <c r="R41" s="20" t="s">
        <v>481</v>
      </c>
      <c r="S41" s="18" t="s">
        <v>481</v>
      </c>
      <c r="T41" s="20" t="s">
        <v>481</v>
      </c>
      <c r="U41" s="18" t="n">
        <v>428.34520576</v>
      </c>
      <c r="V41" s="20" t="n">
        <v>9.69914977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346.22729118</v>
      </c>
      <c r="F45" s="20" t="n">
        <v>6.11349027</v>
      </c>
      <c r="G45" s="18" t="n">
        <v>355.0405189</v>
      </c>
      <c r="H45" s="20" t="n">
        <v>3.0595306</v>
      </c>
      <c r="I45" s="18" t="n">
        <v>363.81180658</v>
      </c>
      <c r="J45" s="20" t="n">
        <v>3.64739293</v>
      </c>
      <c r="K45" s="18" t="n">
        <v>367.17126355</v>
      </c>
      <c r="L45" s="20" t="n">
        <v>4.99068968</v>
      </c>
      <c r="M45" s="18" t="s">
        <v>481</v>
      </c>
      <c r="N45" s="20" t="s">
        <v>481</v>
      </c>
      <c r="O45" s="18" t="s">
        <v>481</v>
      </c>
      <c r="P45" s="20" t="s">
        <v>481</v>
      </c>
      <c r="Q45" s="18" t="n">
        <v>383.89660004</v>
      </c>
      <c r="R45" s="20" t="n">
        <v>12.82540474</v>
      </c>
      <c r="S45" s="18" t="n">
        <v>314.68422173</v>
      </c>
      <c r="T45" s="20" t="n">
        <v>11.99067359</v>
      </c>
      <c r="U45" s="18" t="n">
        <v>321.27826986</v>
      </c>
      <c r="V45" s="20" t="n">
        <v>11.52208627</v>
      </c>
    </row>
    <row r="46" spans="1:22">
      <c r="A46" s="15" t="s">
        <v>521</v>
      </c>
      <c r="B46" s="17" t="n">
        <v>23141</v>
      </c>
      <c r="C46" s="18">
        <f>(1132.0/B46*100)</f>
        <v/>
      </c>
      <c r="D46" s="19" t="n">
        <v>22009</v>
      </c>
      <c r="E46" s="18" t="n">
        <v>330.38516065</v>
      </c>
      <c r="F46" s="20" t="n">
        <v>6.46482399</v>
      </c>
      <c r="G46" s="18" t="n">
        <v>356.30119075</v>
      </c>
      <c r="H46" s="20" t="n">
        <v>3.08316062</v>
      </c>
      <c r="I46" s="18" t="n">
        <v>380.15740795</v>
      </c>
      <c r="J46" s="20" t="n">
        <v>3.16526817</v>
      </c>
      <c r="K46" s="18" t="n">
        <v>404.67509032</v>
      </c>
      <c r="L46" s="20" t="n">
        <v>4.25331752</v>
      </c>
      <c r="M46" s="18" t="s">
        <v>481</v>
      </c>
      <c r="N46" s="20" t="s">
        <v>481</v>
      </c>
      <c r="O46" s="18" t="s">
        <v>481</v>
      </c>
      <c r="P46" s="20" t="s">
        <v>481</v>
      </c>
      <c r="Q46" s="18" t="s">
        <v>481</v>
      </c>
      <c r="R46" s="20" t="s">
        <v>481</v>
      </c>
      <c r="S46" s="18" t="s">
        <v>481</v>
      </c>
      <c r="T46" s="20" t="s">
        <v>481</v>
      </c>
      <c r="U46" s="18" t="n">
        <v>327.35142585</v>
      </c>
      <c r="V46" s="20" t="n">
        <v>6.3960032</v>
      </c>
    </row>
    <row r="47" spans="1:22">
      <c r="A47" s="15" t="s">
        <v>522</v>
      </c>
      <c r="B47" s="17" t="n">
        <v>5928</v>
      </c>
      <c r="C47" s="18">
        <f>(71.0/B47*100)</f>
        <v/>
      </c>
      <c r="D47" s="19" t="n">
        <v>5857</v>
      </c>
      <c r="E47" s="18" t="n">
        <v>371.52687439</v>
      </c>
      <c r="F47" s="20" t="n">
        <v>16.08618861</v>
      </c>
      <c r="G47" s="18" t="n">
        <v>428.75393648</v>
      </c>
      <c r="H47" s="20" t="n">
        <v>8.712662099999999</v>
      </c>
      <c r="I47" s="18" t="n">
        <v>443.14349135</v>
      </c>
      <c r="J47" s="20" t="n">
        <v>4.68321068</v>
      </c>
      <c r="K47" s="18" t="n">
        <v>448.19920931</v>
      </c>
      <c r="L47" s="20" t="n">
        <v>3.56316622</v>
      </c>
      <c r="M47" s="18" t="s">
        <v>481</v>
      </c>
      <c r="N47" s="20" t="s">
        <v>481</v>
      </c>
      <c r="O47" s="18" t="s">
        <v>481</v>
      </c>
      <c r="P47" s="20" t="s">
        <v>481</v>
      </c>
      <c r="Q47" s="18" t="s">
        <v>481</v>
      </c>
      <c r="R47" s="20" t="s">
        <v>481</v>
      </c>
      <c r="S47" s="18" t="s">
        <v>481</v>
      </c>
      <c r="T47" s="20" t="s">
        <v>481</v>
      </c>
      <c r="U47" s="18" t="n">
        <v>371.13941984</v>
      </c>
      <c r="V47" s="20" t="n">
        <v>13.88536883</v>
      </c>
    </row>
    <row r="48" spans="1:22">
      <c r="A48" s="15" t="s">
        <v>523</v>
      </c>
      <c r="B48" s="17" t="n">
        <v>9841</v>
      </c>
      <c r="C48" s="18">
        <f>(7.0/B48*100)</f>
        <v/>
      </c>
      <c r="D48" s="19" t="n">
        <v>9834</v>
      </c>
      <c r="E48" s="18" t="n">
        <v>474.83372548</v>
      </c>
      <c r="F48" s="20" t="n">
        <v>9.663562150000001</v>
      </c>
      <c r="G48" s="18" t="n">
        <v>514.04329238</v>
      </c>
      <c r="H48" s="20" t="n">
        <v>5.66756908</v>
      </c>
      <c r="I48" s="18" t="n">
        <v>542.61029329</v>
      </c>
      <c r="J48" s="20" t="n">
        <v>5.47067474</v>
      </c>
      <c r="K48" s="18" t="n">
        <v>569.74237514</v>
      </c>
      <c r="L48" s="20" t="n">
        <v>6.58718425</v>
      </c>
      <c r="M48" s="18" t="s">
        <v>481</v>
      </c>
      <c r="N48" s="20" t="s">
        <v>481</v>
      </c>
      <c r="O48" s="18" t="s">
        <v>481</v>
      </c>
      <c r="P48" s="20" t="s">
        <v>481</v>
      </c>
      <c r="Q48" s="18" t="s">
        <v>481</v>
      </c>
      <c r="R48" s="20" t="s">
        <v>481</v>
      </c>
      <c r="S48" s="18" t="s">
        <v>481</v>
      </c>
      <c r="T48" s="20" t="s">
        <v>481</v>
      </c>
      <c r="U48" s="18" t="n">
        <v>505.98428236</v>
      </c>
      <c r="V48" s="20" t="n">
        <v>21.18258429</v>
      </c>
    </row>
    <row r="49" spans="1:22">
      <c r="A49" s="15" t="s">
        <v>524</v>
      </c>
      <c r="B49" s="17" t="n">
        <v>6349</v>
      </c>
      <c r="C49" s="18">
        <f>(56.0/B49*100)</f>
        <v/>
      </c>
      <c r="D49" s="19" t="n">
        <v>6293</v>
      </c>
      <c r="E49" s="18" t="n">
        <v>368.03000862</v>
      </c>
      <c r="F49" s="20" t="n">
        <v>12.79959818</v>
      </c>
      <c r="G49" s="18" t="n">
        <v>393.08787888</v>
      </c>
      <c r="H49" s="20" t="n">
        <v>5.07657823</v>
      </c>
      <c r="I49" s="18" t="n">
        <v>400.78643224</v>
      </c>
      <c r="J49" s="20" t="n">
        <v>3.45377771</v>
      </c>
      <c r="K49" s="18" t="n">
        <v>423.21846004</v>
      </c>
      <c r="L49" s="20" t="n">
        <v>3.36234593</v>
      </c>
      <c r="M49" s="18" t="s">
        <v>481</v>
      </c>
      <c r="N49" s="20" t="s">
        <v>481</v>
      </c>
      <c r="O49" s="18" t="s">
        <v>481</v>
      </c>
      <c r="P49" s="20" t="s">
        <v>481</v>
      </c>
      <c r="Q49" s="18" t="s">
        <v>481</v>
      </c>
      <c r="R49" s="20" t="s">
        <v>481</v>
      </c>
      <c r="S49" s="18" t="n">
        <v>396.77040278</v>
      </c>
      <c r="T49" s="20" t="n">
        <v>44.10775074</v>
      </c>
      <c r="U49" s="18" t="n">
        <v>407.7738616</v>
      </c>
      <c r="V49" s="20" t="n">
        <v>20.65991799</v>
      </c>
    </row>
    <row r="50" spans="1:22">
      <c r="A50" s="15" t="s">
        <v>525</v>
      </c>
      <c r="B50" s="17" t="n">
        <v>11795</v>
      </c>
      <c r="C50" s="18">
        <f>(218.0/B50*100)</f>
        <v/>
      </c>
      <c r="D50" s="19" t="n">
        <v>11577</v>
      </c>
      <c r="E50" s="18" t="n">
        <v>347.02490801</v>
      </c>
      <c r="F50" s="20" t="n">
        <v>7.9036627</v>
      </c>
      <c r="G50" s="18" t="n">
        <v>370.65196752</v>
      </c>
      <c r="H50" s="20" t="n">
        <v>3.19315846</v>
      </c>
      <c r="I50" s="18" t="n">
        <v>393.18440257</v>
      </c>
      <c r="J50" s="20" t="n">
        <v>2.30096762</v>
      </c>
      <c r="K50" s="18" t="n">
        <v>414.44571208</v>
      </c>
      <c r="L50" s="20" t="n">
        <v>3.84143153</v>
      </c>
      <c r="M50" s="18" t="s">
        <v>481</v>
      </c>
      <c r="N50" s="20" t="s">
        <v>481</v>
      </c>
      <c r="O50" s="18" t="s">
        <v>481</v>
      </c>
      <c r="P50" s="20" t="s">
        <v>481</v>
      </c>
      <c r="Q50" s="18" t="s">
        <v>481</v>
      </c>
      <c r="R50" s="20" t="s">
        <v>481</v>
      </c>
      <c r="S50" s="18" t="s">
        <v>481</v>
      </c>
      <c r="T50" s="20" t="s">
        <v>481</v>
      </c>
      <c r="U50" s="18" t="n">
        <v>335.76288024</v>
      </c>
      <c r="V50" s="20" t="n">
        <v>11.16065784</v>
      </c>
    </row>
    <row r="51" spans="1:22">
      <c r="A51" s="15" t="s">
        <v>526</v>
      </c>
      <c r="B51" s="17" t="n">
        <v>6866</v>
      </c>
      <c r="C51" s="18">
        <f>(116.0/B51*100)</f>
        <v/>
      </c>
      <c r="D51" s="19" t="n">
        <v>6750</v>
      </c>
      <c r="E51" s="18" t="n">
        <v>353.75607127</v>
      </c>
      <c r="F51" s="20" t="n">
        <v>9.28391264</v>
      </c>
      <c r="G51" s="18" t="n">
        <v>383.11635007</v>
      </c>
      <c r="H51" s="20" t="n">
        <v>2.67428851</v>
      </c>
      <c r="I51" s="18" t="n">
        <v>394.34309516</v>
      </c>
      <c r="J51" s="20" t="n">
        <v>2.82540744</v>
      </c>
      <c r="K51" s="18" t="n">
        <v>415.21477001</v>
      </c>
      <c r="L51" s="20" t="n">
        <v>3.55556411</v>
      </c>
      <c r="M51" s="18" t="s">
        <v>481</v>
      </c>
      <c r="N51" s="20" t="s">
        <v>481</v>
      </c>
      <c r="O51" s="18" t="s">
        <v>481</v>
      </c>
      <c r="P51" s="20" t="s">
        <v>481</v>
      </c>
      <c r="Q51" s="18" t="s">
        <v>481</v>
      </c>
      <c r="R51" s="20" t="s">
        <v>481</v>
      </c>
      <c r="S51" s="18" t="s">
        <v>481</v>
      </c>
      <c r="T51" s="20" t="s">
        <v>481</v>
      </c>
      <c r="U51" s="18" t="n">
        <v>392.40157884</v>
      </c>
      <c r="V51" s="20" t="n">
        <v>7.52177471</v>
      </c>
    </row>
    <row r="52" spans="1:22">
      <c r="A52" s="15" t="s">
        <v>527</v>
      </c>
      <c r="B52" s="17" t="n">
        <v>5809</v>
      </c>
      <c r="C52" s="18">
        <f>(71.0/B52*100)</f>
        <v/>
      </c>
      <c r="D52" s="19" t="n">
        <v>5738</v>
      </c>
      <c r="E52" s="18" t="n">
        <v>435.71468816</v>
      </c>
      <c r="F52" s="20" t="n">
        <v>36.94851161</v>
      </c>
      <c r="G52" s="18" t="n">
        <v>471.62550009</v>
      </c>
      <c r="H52" s="20" t="n">
        <v>3.92846208</v>
      </c>
      <c r="I52" s="18" t="n">
        <v>461.37144541</v>
      </c>
      <c r="J52" s="20" t="n">
        <v>3.21561123</v>
      </c>
      <c r="K52" s="18" t="n">
        <v>464.47383731</v>
      </c>
      <c r="L52" s="20" t="n">
        <v>3.65540911</v>
      </c>
      <c r="M52" s="18" t="s">
        <v>481</v>
      </c>
      <c r="N52" s="20" t="s">
        <v>481</v>
      </c>
      <c r="O52" s="18" t="s">
        <v>481</v>
      </c>
      <c r="P52" s="20" t="s">
        <v>481</v>
      </c>
      <c r="Q52" s="18" t="s">
        <v>481</v>
      </c>
      <c r="R52" s="20" t="s">
        <v>481</v>
      </c>
      <c r="S52" s="18" t="s">
        <v>481</v>
      </c>
      <c r="T52" s="20" t="s">
        <v>481</v>
      </c>
      <c r="U52" s="18" t="n">
        <v>412.58161549</v>
      </c>
      <c r="V52" s="20" t="n">
        <v>16.07748918</v>
      </c>
    </row>
    <row r="53" spans="1:22">
      <c r="A53" s="15" t="s">
        <v>528</v>
      </c>
      <c r="B53" s="17" t="n">
        <v>5571</v>
      </c>
      <c r="C53" s="18">
        <f>(84.0/B53*100)</f>
        <v/>
      </c>
      <c r="D53" s="19" t="n">
        <v>5487</v>
      </c>
      <c r="E53" s="18" t="n">
        <v>377.01487197</v>
      </c>
      <c r="F53" s="20" t="n">
        <v>13.47832161</v>
      </c>
      <c r="G53" s="18" t="n">
        <v>430.81503246</v>
      </c>
      <c r="H53" s="20" t="n">
        <v>4.48029868</v>
      </c>
      <c r="I53" s="18" t="n">
        <v>438.86336848</v>
      </c>
      <c r="J53" s="20" t="n">
        <v>2.63408195</v>
      </c>
      <c r="K53" s="18" t="n">
        <v>440.41017634</v>
      </c>
      <c r="L53" s="20" t="n">
        <v>2.37071639</v>
      </c>
      <c r="M53" s="18" t="s">
        <v>481</v>
      </c>
      <c r="N53" s="20" t="s">
        <v>481</v>
      </c>
      <c r="O53" s="18" t="s">
        <v>481</v>
      </c>
      <c r="P53" s="20" t="s">
        <v>481</v>
      </c>
      <c r="Q53" s="18" t="s">
        <v>481</v>
      </c>
      <c r="R53" s="20" t="s">
        <v>481</v>
      </c>
      <c r="S53" s="18" t="s">
        <v>481</v>
      </c>
      <c r="T53" s="20" t="s">
        <v>481</v>
      </c>
      <c r="U53" s="18" t="n">
        <v>400.87122753</v>
      </c>
      <c r="V53" s="20" t="n">
        <v>17.8073864</v>
      </c>
    </row>
    <row r="54" spans="1:22">
      <c r="A54" s="15" t="s">
        <v>529</v>
      </c>
      <c r="B54" s="17" t="n">
        <v>4740</v>
      </c>
      <c r="C54" s="18">
        <f>(38.0/B54*100)</f>
        <v/>
      </c>
      <c r="D54" s="19" t="n">
        <v>4702</v>
      </c>
      <c r="E54" s="18" t="n">
        <v>294.66101512</v>
      </c>
      <c r="F54" s="20" t="n">
        <v>7.09230638</v>
      </c>
      <c r="G54" s="18" t="n">
        <v>315.72243961</v>
      </c>
      <c r="H54" s="20" t="n">
        <v>3.02557721</v>
      </c>
      <c r="I54" s="18" t="n">
        <v>335.10262602</v>
      </c>
      <c r="J54" s="20" t="n">
        <v>3.6350636</v>
      </c>
      <c r="K54" s="18" t="n">
        <v>353.37652494</v>
      </c>
      <c r="L54" s="20" t="n">
        <v>4.70508061</v>
      </c>
      <c r="M54" s="18" t="s">
        <v>481</v>
      </c>
      <c r="N54" s="20" t="s">
        <v>481</v>
      </c>
      <c r="O54" s="18" t="s">
        <v>481</v>
      </c>
      <c r="P54" s="20" t="s">
        <v>481</v>
      </c>
      <c r="Q54" s="18" t="s">
        <v>481</v>
      </c>
      <c r="R54" s="20" t="s">
        <v>481</v>
      </c>
      <c r="S54" s="18" t="s">
        <v>481</v>
      </c>
      <c r="T54" s="20" t="s">
        <v>481</v>
      </c>
      <c r="U54" s="18" t="n">
        <v>277.67051969</v>
      </c>
      <c r="V54" s="20" t="n">
        <v>6.79888667</v>
      </c>
    </row>
    <row r="55" spans="1:22">
      <c r="A55" s="15" t="s">
        <v>530</v>
      </c>
      <c r="B55" s="17" t="n">
        <v>5316</v>
      </c>
      <c r="C55" s="18">
        <f>(22.0/B55*100)</f>
        <v/>
      </c>
      <c r="D55" s="19" t="n">
        <v>5294</v>
      </c>
      <c r="E55" s="18" t="n">
        <v>318.85725535</v>
      </c>
      <c r="F55" s="20" t="n">
        <v>14.23833378</v>
      </c>
      <c r="G55" s="18" t="n">
        <v>389.55505702</v>
      </c>
      <c r="H55" s="20" t="n">
        <v>3.36058742</v>
      </c>
      <c r="I55" s="18" t="n">
        <v>415.3610655</v>
      </c>
      <c r="J55" s="20" t="n">
        <v>3.8564126</v>
      </c>
      <c r="K55" s="18" t="n">
        <v>427.89830326</v>
      </c>
      <c r="L55" s="20" t="n">
        <v>5.09207284</v>
      </c>
      <c r="M55" s="18" t="s">
        <v>481</v>
      </c>
      <c r="N55" s="20" t="s">
        <v>481</v>
      </c>
      <c r="O55" s="18" t="s">
        <v>481</v>
      </c>
      <c r="P55" s="20" t="s">
        <v>481</v>
      </c>
      <c r="Q55" s="18" t="s">
        <v>481</v>
      </c>
      <c r="R55" s="20" t="s">
        <v>481</v>
      </c>
      <c r="S55" s="18" t="n">
        <v>346.10250583</v>
      </c>
      <c r="T55" s="20" t="n">
        <v>23.9282188</v>
      </c>
      <c r="U55" s="18" t="n">
        <v>386.9377156</v>
      </c>
      <c r="V55" s="20" t="n">
        <v>23.85902594</v>
      </c>
    </row>
    <row r="56" spans="1:22">
      <c r="A56" s="15" t="s">
        <v>531</v>
      </c>
      <c r="B56" s="17" t="n">
        <v>5359</v>
      </c>
      <c r="C56" s="18">
        <f>(76.0/B56*100)</f>
        <v/>
      </c>
      <c r="D56" s="19" t="n">
        <v>5283</v>
      </c>
      <c r="E56" s="18" t="n">
        <v>517.25952602</v>
      </c>
      <c r="F56" s="20" t="n">
        <v>13.060341</v>
      </c>
      <c r="G56" s="18" t="n">
        <v>544.18420108</v>
      </c>
      <c r="H56" s="20" t="n">
        <v>3.46528438</v>
      </c>
      <c r="I56" s="18" t="n">
        <v>554.5875121</v>
      </c>
      <c r="J56" s="20" t="n">
        <v>3.88292938</v>
      </c>
      <c r="K56" s="18" t="n">
        <v>547.56952171</v>
      </c>
      <c r="L56" s="20" t="n">
        <v>4.74061747</v>
      </c>
      <c r="M56" s="18" t="s">
        <v>481</v>
      </c>
      <c r="N56" s="20" t="s">
        <v>481</v>
      </c>
      <c r="O56" s="18" t="s">
        <v>481</v>
      </c>
      <c r="P56" s="20" t="s">
        <v>481</v>
      </c>
      <c r="Q56" s="18" t="s">
        <v>481</v>
      </c>
      <c r="R56" s="20" t="s">
        <v>481</v>
      </c>
      <c r="S56" s="18" t="s">
        <v>481</v>
      </c>
      <c r="T56" s="20" t="s">
        <v>481</v>
      </c>
      <c r="U56" s="18" t="n">
        <v>475.12534846</v>
      </c>
      <c r="V56" s="20" t="n">
        <v>41.60457551</v>
      </c>
    </row>
    <row r="57" spans="1:22">
      <c r="A57" s="15" t="s">
        <v>532</v>
      </c>
      <c r="B57" s="17" t="n">
        <v>6513</v>
      </c>
      <c r="C57" s="18">
        <f>(0.0/B57*100)</f>
        <v/>
      </c>
      <c r="D57" s="19" t="n">
        <v>6513</v>
      </c>
      <c r="E57" s="18" t="n">
        <v>343.71035172</v>
      </c>
      <c r="F57" s="20" t="n">
        <v>6.90602409</v>
      </c>
      <c r="G57" s="18" t="n">
        <v>379.99620648</v>
      </c>
      <c r="H57" s="20" t="n">
        <v>3.09323866</v>
      </c>
      <c r="I57" s="18" t="n">
        <v>406.57342718</v>
      </c>
      <c r="J57" s="20" t="n">
        <v>4.55947127</v>
      </c>
      <c r="K57" s="18" t="n">
        <v>435.05677211</v>
      </c>
      <c r="L57" s="20" t="n">
        <v>8.08550192</v>
      </c>
      <c r="M57" s="18" t="s">
        <v>481</v>
      </c>
      <c r="N57" s="20" t="s">
        <v>481</v>
      </c>
      <c r="O57" s="18" t="s">
        <v>481</v>
      </c>
      <c r="P57" s="20" t="s">
        <v>481</v>
      </c>
      <c r="Q57" s="18" t="s">
        <v>481</v>
      </c>
      <c r="R57" s="20" t="s">
        <v>481</v>
      </c>
      <c r="S57" s="18" t="n">
        <v>314.32905948</v>
      </c>
      <c r="T57" s="20" t="n">
        <v>27.94734355</v>
      </c>
      <c r="U57" s="18" t="n">
        <v>319.83394012</v>
      </c>
      <c r="V57" s="20" t="n">
        <v>23.17383496</v>
      </c>
    </row>
    <row r="58" spans="1:22">
      <c r="A58" s="15" t="s">
        <v>533</v>
      </c>
      <c r="B58" s="17" t="n">
        <v>7267</v>
      </c>
      <c r="C58" s="18">
        <f>(10.0/B58*100)</f>
        <v/>
      </c>
      <c r="D58" s="19" t="n">
        <v>7257</v>
      </c>
      <c r="E58" s="18" t="n">
        <v>311.75429208</v>
      </c>
      <c r="F58" s="20" t="n">
        <v>10.37474114</v>
      </c>
      <c r="G58" s="18" t="n">
        <v>367.63773984</v>
      </c>
      <c r="H58" s="20" t="n">
        <v>4.06679887</v>
      </c>
      <c r="I58" s="18" t="n">
        <v>392.79417081</v>
      </c>
      <c r="J58" s="20" t="n">
        <v>2.97958938</v>
      </c>
      <c r="K58" s="18" t="n">
        <v>388.23781844</v>
      </c>
      <c r="L58" s="20" t="n">
        <v>3.44233554</v>
      </c>
      <c r="M58" s="18" t="s">
        <v>481</v>
      </c>
      <c r="N58" s="20" t="s">
        <v>481</v>
      </c>
      <c r="O58" s="18" t="s">
        <v>481</v>
      </c>
      <c r="P58" s="20" t="s">
        <v>481</v>
      </c>
      <c r="Q58" s="18" t="s">
        <v>481</v>
      </c>
      <c r="R58" s="20" t="s">
        <v>481</v>
      </c>
      <c r="S58" s="18" t="n">
        <v>240.2809936</v>
      </c>
      <c r="T58" s="20" t="n">
        <v>22.59761388</v>
      </c>
      <c r="U58" s="18" t="n">
        <v>278.48101358</v>
      </c>
      <c r="V58" s="20" t="n">
        <v>15.28567712</v>
      </c>
    </row>
    <row r="59" spans="1:22">
      <c r="A59" s="15" t="s">
        <v>534</v>
      </c>
      <c r="B59" s="17" t="n">
        <v>4826</v>
      </c>
      <c r="C59" s="18">
        <f>(26.0/B59*100)</f>
        <v/>
      </c>
      <c r="D59" s="19" t="n">
        <v>4800</v>
      </c>
      <c r="E59" s="18" t="n">
        <v>291.74867925</v>
      </c>
      <c r="F59" s="20" t="n">
        <v>12.39302686</v>
      </c>
      <c r="G59" s="18" t="n">
        <v>360.26786499</v>
      </c>
      <c r="H59" s="20" t="n">
        <v>2.783912</v>
      </c>
      <c r="I59" s="18" t="n">
        <v>365.77711341</v>
      </c>
      <c r="J59" s="20" t="n">
        <v>1.91666502</v>
      </c>
      <c r="K59" s="18" t="n">
        <v>370.11758549</v>
      </c>
      <c r="L59" s="20" t="n">
        <v>3.76711096</v>
      </c>
      <c r="M59" s="18" t="s">
        <v>481</v>
      </c>
      <c r="N59" s="20" t="s">
        <v>481</v>
      </c>
      <c r="O59" s="18" t="s">
        <v>481</v>
      </c>
      <c r="P59" s="20" t="s">
        <v>481</v>
      </c>
      <c r="Q59" s="18" t="s">
        <v>481</v>
      </c>
      <c r="R59" s="20" t="s">
        <v>481</v>
      </c>
      <c r="S59" s="18" t="n">
        <v>270.10080956</v>
      </c>
      <c r="T59" s="20" t="n">
        <v>15.58464064</v>
      </c>
      <c r="U59" s="18" t="n">
        <v>264.16619316</v>
      </c>
      <c r="V59" s="20" t="n">
        <v>12.2736321</v>
      </c>
    </row>
    <row r="60" spans="1:22">
      <c r="A60" s="15" t="s">
        <v>535</v>
      </c>
      <c r="B60" s="17" t="n">
        <v>4546</v>
      </c>
      <c r="C60" s="18">
        <f>(15.0/B60*100)</f>
        <v/>
      </c>
      <c r="D60" s="19" t="n">
        <v>4531</v>
      </c>
      <c r="E60" s="18" t="n">
        <v>300.86659108</v>
      </c>
      <c r="F60" s="20" t="n">
        <v>10.18527739</v>
      </c>
      <c r="G60" s="18" t="n">
        <v>371.88479546</v>
      </c>
      <c r="H60" s="20" t="n">
        <v>4.76077986</v>
      </c>
      <c r="I60" s="18" t="n">
        <v>393.49030926</v>
      </c>
      <c r="J60" s="20" t="n">
        <v>3.85395802</v>
      </c>
      <c r="K60" s="18" t="n">
        <v>432.7130717</v>
      </c>
      <c r="L60" s="20" t="n">
        <v>4.74498033</v>
      </c>
      <c r="M60" s="18" t="s">
        <v>481</v>
      </c>
      <c r="N60" s="20" t="s">
        <v>481</v>
      </c>
      <c r="O60" s="18" t="s">
        <v>481</v>
      </c>
      <c r="P60" s="20" t="s">
        <v>481</v>
      </c>
      <c r="Q60" s="18" t="s">
        <v>481</v>
      </c>
      <c r="R60" s="20" t="s">
        <v>481</v>
      </c>
      <c r="S60" s="18" t="n">
        <v>323.87353426</v>
      </c>
      <c r="T60" s="20" t="n">
        <v>22.37287323</v>
      </c>
      <c r="U60" s="18" t="n">
        <v>369.42392039</v>
      </c>
      <c r="V60" s="20" t="n">
        <v>16.01618917</v>
      </c>
    </row>
    <row r="61" spans="1:22">
      <c r="A61" s="15" t="s">
        <v>536</v>
      </c>
      <c r="B61" s="17" t="n">
        <v>6525</v>
      </c>
      <c r="C61" s="18">
        <f>(135.0/B61*100)</f>
        <v/>
      </c>
      <c r="D61" s="19" t="n">
        <v>6390</v>
      </c>
      <c r="E61" s="18" t="n">
        <v>461.96523218</v>
      </c>
      <c r="F61" s="20" t="n">
        <v>14.73654918</v>
      </c>
      <c r="G61" s="18" t="n">
        <v>483.55053675</v>
      </c>
      <c r="H61" s="20" t="n">
        <v>3.89045299</v>
      </c>
      <c r="I61" s="18" t="n">
        <v>477.42410994</v>
      </c>
      <c r="J61" s="20" t="n">
        <v>2.8280251</v>
      </c>
      <c r="K61" s="18" t="n">
        <v>479.59625801</v>
      </c>
      <c r="L61" s="20" t="n">
        <v>3.28563504</v>
      </c>
      <c r="M61" s="18" t="s">
        <v>481</v>
      </c>
      <c r="N61" s="20" t="s">
        <v>481</v>
      </c>
      <c r="O61" s="18" t="s">
        <v>481</v>
      </c>
      <c r="P61" s="20" t="s">
        <v>481</v>
      </c>
      <c r="Q61" s="18" t="s">
        <v>481</v>
      </c>
      <c r="R61" s="20" t="s">
        <v>481</v>
      </c>
      <c r="S61" s="18" t="s">
        <v>481</v>
      </c>
      <c r="T61" s="20" t="s">
        <v>481</v>
      </c>
      <c r="U61" s="18" t="n">
        <v>410.28723722</v>
      </c>
      <c r="V61" s="20" t="n">
        <v>20.47412783</v>
      </c>
    </row>
    <row r="62" spans="1:22">
      <c r="A62" s="15" t="s">
        <v>537</v>
      </c>
      <c r="B62" s="17" t="n">
        <v>4476</v>
      </c>
      <c r="C62" s="18">
        <f>(3.0/B62*100)</f>
        <v/>
      </c>
      <c r="D62" s="19" t="n">
        <v>4473</v>
      </c>
      <c r="E62" s="18" t="n">
        <v>530.95435917</v>
      </c>
      <c r="F62" s="20" t="n">
        <v>15.66289551</v>
      </c>
      <c r="G62" s="18" t="n">
        <v>540.73372421</v>
      </c>
      <c r="H62" s="20" t="n">
        <v>2.27614291</v>
      </c>
      <c r="I62" s="18" t="n">
        <v>549.3183907</v>
      </c>
      <c r="J62" s="20" t="n">
        <v>2.09278221</v>
      </c>
      <c r="K62" s="18" t="n">
        <v>540.10715657</v>
      </c>
      <c r="L62" s="20" t="n">
        <v>2.66956877</v>
      </c>
      <c r="M62" s="18" t="s">
        <v>481</v>
      </c>
      <c r="N62" s="20" t="s">
        <v>481</v>
      </c>
      <c r="O62" s="18" t="s">
        <v>481</v>
      </c>
      <c r="P62" s="20" t="s">
        <v>481</v>
      </c>
      <c r="Q62" s="18" t="s">
        <v>481</v>
      </c>
      <c r="R62" s="20" t="s">
        <v>481</v>
      </c>
      <c r="S62" s="18" t="s">
        <v>481</v>
      </c>
      <c r="T62" s="20" t="s">
        <v>481</v>
      </c>
      <c r="U62" s="18" t="n">
        <v>480.94312245</v>
      </c>
      <c r="V62" s="20" t="n">
        <v>17.87999883</v>
      </c>
    </row>
    <row r="63" spans="1:22">
      <c r="A63" s="15" t="s">
        <v>538</v>
      </c>
      <c r="B63" s="17" t="n">
        <v>5324</v>
      </c>
      <c r="C63" s="18">
        <f>(13.0/B63*100)</f>
        <v/>
      </c>
      <c r="D63" s="19" t="n">
        <v>5311</v>
      </c>
      <c r="E63" s="18" t="n">
        <v>287.71569785</v>
      </c>
      <c r="F63" s="20" t="n">
        <v>10.80897764</v>
      </c>
      <c r="G63" s="18" t="n">
        <v>347.03661193</v>
      </c>
      <c r="H63" s="20" t="n">
        <v>3.72035818</v>
      </c>
      <c r="I63" s="18" t="n">
        <v>373.55476432</v>
      </c>
      <c r="J63" s="20" t="n">
        <v>2.4838191</v>
      </c>
      <c r="K63" s="18" t="n">
        <v>394.21112897</v>
      </c>
      <c r="L63" s="20" t="n">
        <v>2.76008722</v>
      </c>
      <c r="M63" s="18" t="s">
        <v>481</v>
      </c>
      <c r="N63" s="20" t="s">
        <v>481</v>
      </c>
      <c r="O63" s="18" t="s">
        <v>481</v>
      </c>
      <c r="P63" s="20" t="s">
        <v>481</v>
      </c>
      <c r="Q63" s="18" t="n">
        <v>365.5885</v>
      </c>
      <c r="R63" s="20" t="n">
        <v>29.77299164</v>
      </c>
      <c r="S63" s="18" t="n">
        <v>279.8792544</v>
      </c>
      <c r="T63" s="20" t="n">
        <v>49.82894165</v>
      </c>
      <c r="U63" s="18" t="n">
        <v>305.45616517</v>
      </c>
      <c r="V63" s="20" t="n">
        <v>10.47595533</v>
      </c>
    </row>
    <row r="64" spans="1:22">
      <c r="A64" s="15" t="s">
        <v>539</v>
      </c>
      <c r="B64" s="17" t="n">
        <v>3634</v>
      </c>
      <c r="C64" s="18">
        <f>(3.0/B64*100)</f>
        <v/>
      </c>
      <c r="D64" s="19" t="n">
        <v>3631</v>
      </c>
      <c r="E64" s="18" t="n">
        <v>402.08453552</v>
      </c>
      <c r="F64" s="20" t="n">
        <v>29.44516348</v>
      </c>
      <c r="G64" s="18" t="n">
        <v>497.79100236</v>
      </c>
      <c r="H64" s="20" t="n">
        <v>6.21388083</v>
      </c>
      <c r="I64" s="18" t="n">
        <v>491.92555378</v>
      </c>
      <c r="J64" s="20" t="n">
        <v>3.26431743</v>
      </c>
      <c r="K64" s="18" t="n">
        <v>469.4562587</v>
      </c>
      <c r="L64" s="20" t="n">
        <v>2.50074277</v>
      </c>
      <c r="M64" s="18" t="s">
        <v>481</v>
      </c>
      <c r="N64" s="20" t="s">
        <v>481</v>
      </c>
      <c r="O64" s="18" t="s">
        <v>481</v>
      </c>
      <c r="P64" s="20" t="s">
        <v>481</v>
      </c>
      <c r="Q64" s="18" t="n">
        <v>620.4587</v>
      </c>
      <c r="R64" s="20" t="n">
        <v>19.28292601</v>
      </c>
      <c r="S64" s="18" t="n">
        <v>310.90076577</v>
      </c>
      <c r="T64" s="20" t="n">
        <v>39.66580403</v>
      </c>
      <c r="U64" s="18" t="n">
        <v>430.77459474</v>
      </c>
      <c r="V64" s="20" t="n">
        <v>30.76008569</v>
      </c>
    </row>
    <row r="65" spans="1:22">
      <c r="A65" s="15" t="s">
        <v>540</v>
      </c>
      <c r="B65" s="17" t="n">
        <v>5325</v>
      </c>
      <c r="C65" s="18">
        <f>(14.0/B65*100)</f>
        <v/>
      </c>
      <c r="D65" s="19" t="n">
        <v>5311</v>
      </c>
      <c r="E65" s="18" t="n">
        <v>389.2893379</v>
      </c>
      <c r="F65" s="20" t="n">
        <v>10.93222381</v>
      </c>
      <c r="G65" s="18" t="n">
        <v>408.66997956</v>
      </c>
      <c r="H65" s="20" t="n">
        <v>3.21800813</v>
      </c>
      <c r="I65" s="18" t="n">
        <v>428.13011606</v>
      </c>
      <c r="J65" s="20" t="n">
        <v>3.54181014</v>
      </c>
      <c r="K65" s="18" t="n">
        <v>442.4236928</v>
      </c>
      <c r="L65" s="20" t="n">
        <v>4.43819825</v>
      </c>
      <c r="M65" s="18" t="s">
        <v>481</v>
      </c>
      <c r="N65" s="20" t="s">
        <v>481</v>
      </c>
      <c r="O65" s="18" t="s">
        <v>481</v>
      </c>
      <c r="P65" s="20" t="s">
        <v>481</v>
      </c>
      <c r="Q65" s="18" t="n">
        <v>376.82815999</v>
      </c>
      <c r="R65" s="20" t="n">
        <v>30.36188913</v>
      </c>
      <c r="S65" s="18" t="n">
        <v>350.47187537</v>
      </c>
      <c r="T65" s="20" t="n">
        <v>51.18167523</v>
      </c>
      <c r="U65" s="18" t="n">
        <v>359.76970655</v>
      </c>
      <c r="V65" s="20" t="n">
        <v>17.5818791</v>
      </c>
    </row>
    <row r="66" spans="1:22">
      <c r="A66" s="15" t="s">
        <v>541</v>
      </c>
      <c r="B66" s="17" t="n">
        <v>5665</v>
      </c>
      <c r="C66" s="18">
        <f>(74.0/B66*100)</f>
        <v/>
      </c>
      <c r="D66" s="19" t="n">
        <v>5591</v>
      </c>
      <c r="E66" s="18" t="n">
        <v>390.51625549</v>
      </c>
      <c r="F66" s="20" t="n">
        <v>15.73557492</v>
      </c>
      <c r="G66" s="18" t="n">
        <v>421.0862429</v>
      </c>
      <c r="H66" s="20" t="n">
        <v>2.78894173</v>
      </c>
      <c r="I66" s="18" t="n">
        <v>417.48349652</v>
      </c>
      <c r="J66" s="20" t="n">
        <v>2.05449643</v>
      </c>
      <c r="K66" s="18" t="n">
        <v>418.95715297</v>
      </c>
      <c r="L66" s="20" t="n">
        <v>2.83143511</v>
      </c>
      <c r="M66" s="18" t="s">
        <v>481</v>
      </c>
      <c r="N66" s="20" t="s">
        <v>481</v>
      </c>
      <c r="O66" s="18" t="s">
        <v>481</v>
      </c>
      <c r="P66" s="20" t="s">
        <v>481</v>
      </c>
      <c r="Q66" s="18" t="s">
        <v>481</v>
      </c>
      <c r="R66" s="20" t="s">
        <v>481</v>
      </c>
      <c r="S66" s="18" t="s">
        <v>481</v>
      </c>
      <c r="T66" s="20" t="s">
        <v>481</v>
      </c>
      <c r="U66" s="18" t="n">
        <v>364.03861226</v>
      </c>
      <c r="V66" s="20" t="n">
        <v>15.38853811</v>
      </c>
    </row>
    <row r="67" spans="1:22">
      <c r="A67" s="15" t="s">
        <v>542</v>
      </c>
      <c r="B67" s="17" t="n">
        <v>6971</v>
      </c>
      <c r="C67" s="18">
        <f>(22.0/B67*100)</f>
        <v/>
      </c>
      <c r="D67" s="19" t="n">
        <v>6949</v>
      </c>
      <c r="E67" s="18" t="n">
        <v>329.23522777</v>
      </c>
      <c r="F67" s="20" t="n">
        <v>5.99205089</v>
      </c>
      <c r="G67" s="18" t="n">
        <v>365.57936433</v>
      </c>
      <c r="H67" s="20" t="n">
        <v>3.34907955</v>
      </c>
      <c r="I67" s="18" t="n">
        <v>400.42447964</v>
      </c>
      <c r="J67" s="20" t="n">
        <v>3.42087316</v>
      </c>
      <c r="K67" s="18" t="n">
        <v>420.80063617</v>
      </c>
      <c r="L67" s="20" t="n">
        <v>4.30968294</v>
      </c>
      <c r="M67" s="18" t="s">
        <v>481</v>
      </c>
      <c r="N67" s="20" t="s">
        <v>481</v>
      </c>
      <c r="O67" s="18" t="s">
        <v>481</v>
      </c>
      <c r="P67" s="20" t="s">
        <v>481</v>
      </c>
      <c r="Q67" s="18" t="s">
        <v>481</v>
      </c>
      <c r="R67" s="20" t="s">
        <v>481</v>
      </c>
      <c r="S67" s="18" t="s">
        <v>481</v>
      </c>
      <c r="T67" s="20" t="s">
        <v>481</v>
      </c>
      <c r="U67" s="18" t="n">
        <v>310.91692783</v>
      </c>
      <c r="V67" s="20" t="n">
        <v>13.70273686</v>
      </c>
    </row>
    <row r="68" spans="1:22">
      <c r="A68" s="15" t="s">
        <v>543</v>
      </c>
      <c r="B68" s="17" t="n">
        <v>12083</v>
      </c>
      <c r="C68" s="18">
        <f>(26.0/B68*100)</f>
        <v/>
      </c>
      <c r="D68" s="19" t="n">
        <v>12057</v>
      </c>
      <c r="E68" s="18" t="n">
        <v>344.01080514</v>
      </c>
      <c r="F68" s="20" t="n">
        <v>6.27196944</v>
      </c>
      <c r="G68" s="18" t="n">
        <v>442.14851712</v>
      </c>
      <c r="H68" s="20" t="n">
        <v>2.81388934</v>
      </c>
      <c r="I68" s="18" t="n">
        <v>432.28452742</v>
      </c>
      <c r="J68" s="20" t="n">
        <v>2.68337922</v>
      </c>
      <c r="K68" s="18" t="n">
        <v>381.03461959</v>
      </c>
      <c r="L68" s="20" t="n">
        <v>1.87425372</v>
      </c>
      <c r="M68" s="18" t="s">
        <v>481</v>
      </c>
      <c r="N68" s="20" t="s">
        <v>481</v>
      </c>
      <c r="O68" s="18" t="s">
        <v>481</v>
      </c>
      <c r="P68" s="20" t="s">
        <v>481</v>
      </c>
      <c r="Q68" s="18" t="s">
        <v>481</v>
      </c>
      <c r="R68" s="20" t="s">
        <v>481</v>
      </c>
      <c r="S68" s="18" t="s">
        <v>481</v>
      </c>
      <c r="T68" s="20" t="s">
        <v>481</v>
      </c>
      <c r="U68" s="18" t="n">
        <v>337.80165731</v>
      </c>
      <c r="V68" s="20" t="n">
        <v>5.87692726</v>
      </c>
    </row>
    <row r="69" spans="1:22">
      <c r="A69" s="15" t="s">
        <v>544</v>
      </c>
      <c r="B69" s="17" t="n">
        <v>4876</v>
      </c>
      <c r="C69" s="18">
        <f>(0.0/B69*100)</f>
        <v/>
      </c>
      <c r="D69" s="19" t="n">
        <v>4876</v>
      </c>
      <c r="E69" s="18" t="n">
        <v>434.22942526</v>
      </c>
      <c r="F69" s="20" t="n">
        <v>10.34573162</v>
      </c>
      <c r="G69" s="18" t="n">
        <v>428.18428967</v>
      </c>
      <c r="H69" s="20" t="n">
        <v>4.64216741</v>
      </c>
      <c r="I69" s="18" t="n">
        <v>440.49143035</v>
      </c>
      <c r="J69" s="20" t="n">
        <v>4.2370609</v>
      </c>
      <c r="K69" s="18" t="n">
        <v>456.31682955</v>
      </c>
      <c r="L69" s="20" t="n">
        <v>4.56156439</v>
      </c>
      <c r="M69" s="18" t="s">
        <v>481</v>
      </c>
      <c r="N69" s="20" t="s">
        <v>481</v>
      </c>
      <c r="O69" s="18" t="s">
        <v>481</v>
      </c>
      <c r="P69" s="20" t="s">
        <v>481</v>
      </c>
      <c r="Q69" s="18" t="s">
        <v>481</v>
      </c>
      <c r="R69" s="20" t="s">
        <v>481</v>
      </c>
      <c r="S69" s="18" t="s">
        <v>481</v>
      </c>
      <c r="T69" s="20" t="s">
        <v>481</v>
      </c>
      <c r="U69" s="18" t="n">
        <v>339.65710337</v>
      </c>
      <c r="V69" s="20" t="n">
        <v>25.29276918</v>
      </c>
    </row>
    <row r="70" spans="1:22">
      <c r="A70" s="15" t="s">
        <v>545</v>
      </c>
      <c r="B70" s="17" t="n">
        <v>6036</v>
      </c>
      <c r="C70" s="18">
        <f>(223.0/B70*100)</f>
        <v/>
      </c>
      <c r="D70" s="19" t="n">
        <v>5813</v>
      </c>
      <c r="E70" s="18" t="n">
        <v>503.52715715</v>
      </c>
      <c r="F70" s="20" t="n">
        <v>20.51834635</v>
      </c>
      <c r="G70" s="18" t="n">
        <v>497.76164115</v>
      </c>
      <c r="H70" s="20" t="n">
        <v>5.1897773</v>
      </c>
      <c r="I70" s="18" t="n">
        <v>491.62658584</v>
      </c>
      <c r="J70" s="20" t="n">
        <v>3.27971896</v>
      </c>
      <c r="K70" s="18" t="n">
        <v>499.48261085</v>
      </c>
      <c r="L70" s="20" t="n">
        <v>3.55822241</v>
      </c>
      <c r="M70" s="18" t="s">
        <v>481</v>
      </c>
      <c r="N70" s="20" t="s">
        <v>481</v>
      </c>
      <c r="O70" s="18" t="s">
        <v>481</v>
      </c>
      <c r="P70" s="20" t="s">
        <v>481</v>
      </c>
      <c r="Q70" s="18" t="s">
        <v>481</v>
      </c>
      <c r="R70" s="20" t="s">
        <v>481</v>
      </c>
      <c r="S70" s="18" t="s">
        <v>481</v>
      </c>
      <c r="T70" s="20" t="s">
        <v>481</v>
      </c>
      <c r="U70" s="18" t="n">
        <v>440.06610218</v>
      </c>
      <c r="V70" s="20" t="n">
        <v>17.00666121</v>
      </c>
    </row>
    <row r="71" spans="1:22">
      <c r="A71" s="15" t="s">
        <v>546</v>
      </c>
      <c r="B71" s="17" t="n">
        <v>6115</v>
      </c>
      <c r="C71" s="18">
        <f>(17.0/B71*100)</f>
        <v/>
      </c>
      <c r="D71" s="19" t="n">
        <v>6098</v>
      </c>
      <c r="E71" s="18" t="n">
        <v>528.14650596</v>
      </c>
      <c r="F71" s="20" t="n">
        <v>10.897377</v>
      </c>
      <c r="G71" s="18" t="n">
        <v>563.19825703</v>
      </c>
      <c r="H71" s="20" t="n">
        <v>2.99201405</v>
      </c>
      <c r="I71" s="18" t="n">
        <v>569.56509083</v>
      </c>
      <c r="J71" s="20" t="n">
        <v>2.17887133</v>
      </c>
      <c r="K71" s="18" t="n">
        <v>559.65818214</v>
      </c>
      <c r="L71" s="20" t="n">
        <v>3.22150954</v>
      </c>
      <c r="M71" s="18" t="s">
        <v>481</v>
      </c>
      <c r="N71" s="20" t="s">
        <v>481</v>
      </c>
      <c r="O71" s="18" t="s">
        <v>481</v>
      </c>
      <c r="P71" s="20" t="s">
        <v>481</v>
      </c>
      <c r="Q71" s="18" t="s">
        <v>481</v>
      </c>
      <c r="R71" s="20" t="s">
        <v>481</v>
      </c>
      <c r="S71" s="18" t="s">
        <v>481</v>
      </c>
      <c r="T71" s="20" t="s">
        <v>481</v>
      </c>
      <c r="U71" s="18" t="n">
        <v>534.43802022</v>
      </c>
      <c r="V71" s="20" t="n">
        <v>19.3366156</v>
      </c>
    </row>
    <row r="72" spans="1:22">
      <c r="A72" s="15" t="s">
        <v>547</v>
      </c>
      <c r="B72" s="17" t="n">
        <v>7708</v>
      </c>
      <c r="C72" s="18">
        <f>(5.0/B72*100)</f>
        <v/>
      </c>
      <c r="D72" s="19" t="n">
        <v>7703</v>
      </c>
      <c r="E72" s="18" t="n">
        <v>586.39193722</v>
      </c>
      <c r="F72" s="20" t="n">
        <v>12.95539835</v>
      </c>
      <c r="G72" s="18" t="n">
        <v>552.20319555</v>
      </c>
      <c r="H72" s="20" t="n">
        <v>4.4696932</v>
      </c>
      <c r="I72" s="18" t="n">
        <v>543.43732747</v>
      </c>
      <c r="J72" s="20" t="n">
        <v>3.3691369</v>
      </c>
      <c r="K72" s="18" t="n">
        <v>530.00416738</v>
      </c>
      <c r="L72" s="20" t="n">
        <v>3.40177003</v>
      </c>
      <c r="M72" s="18" t="s">
        <v>481</v>
      </c>
      <c r="N72" s="20" t="s">
        <v>481</v>
      </c>
      <c r="O72" s="18" t="s">
        <v>481</v>
      </c>
      <c r="P72" s="20" t="s">
        <v>481</v>
      </c>
      <c r="Q72" s="18" t="s">
        <v>481</v>
      </c>
      <c r="R72" s="20" t="s">
        <v>481</v>
      </c>
      <c r="S72" s="18" t="s">
        <v>481</v>
      </c>
      <c r="T72" s="20" t="s">
        <v>481</v>
      </c>
      <c r="U72" s="18" t="n">
        <v>473.19413086</v>
      </c>
      <c r="V72" s="20" t="n">
        <v>77.3543899</v>
      </c>
    </row>
    <row r="73" spans="1:22">
      <c r="A73" s="15" t="s">
        <v>548</v>
      </c>
      <c r="B73" s="17" t="n">
        <v>8249</v>
      </c>
      <c r="C73" s="18">
        <f>(144.0/B73*100)</f>
        <v/>
      </c>
      <c r="D73" s="19" t="n">
        <v>8105</v>
      </c>
      <c r="E73" s="18" t="n">
        <v>385.23487512</v>
      </c>
      <c r="F73" s="20" t="n">
        <v>11.78288662</v>
      </c>
      <c r="G73" s="18" t="n">
        <v>407.21104687</v>
      </c>
      <c r="H73" s="20" t="n">
        <v>2.93744663</v>
      </c>
      <c r="I73" s="18" t="n">
        <v>417.64211826</v>
      </c>
      <c r="J73" s="20" t="n">
        <v>3.78264472</v>
      </c>
      <c r="K73" s="18" t="n">
        <v>428.55390707</v>
      </c>
      <c r="L73" s="20" t="n">
        <v>5.54250675</v>
      </c>
      <c r="M73" s="18" t="s">
        <v>481</v>
      </c>
      <c r="N73" s="20" t="s">
        <v>481</v>
      </c>
      <c r="O73" s="18" t="s">
        <v>481</v>
      </c>
      <c r="P73" s="20" t="s">
        <v>481</v>
      </c>
      <c r="Q73" s="18" t="s">
        <v>481</v>
      </c>
      <c r="R73" s="20" t="s">
        <v>481</v>
      </c>
      <c r="S73" s="18" t="s">
        <v>481</v>
      </c>
      <c r="T73" s="20" t="s">
        <v>481</v>
      </c>
      <c r="U73" s="18" t="n">
        <v>370.03635073</v>
      </c>
      <c r="V73" s="20" t="n">
        <v>15.64526642</v>
      </c>
    </row>
    <row r="74" spans="1:22">
      <c r="A74" s="15" t="s">
        <v>549</v>
      </c>
      <c r="B74" s="17" t="n">
        <v>4692</v>
      </c>
      <c r="C74" s="18">
        <f>(82.0/B74*100)</f>
        <v/>
      </c>
      <c r="D74" s="19" t="n">
        <v>4610</v>
      </c>
      <c r="E74" s="18" t="n">
        <v>376.74072729</v>
      </c>
      <c r="F74" s="20" t="n">
        <v>10.08254114</v>
      </c>
      <c r="G74" s="18" t="n">
        <v>413.30997119</v>
      </c>
      <c r="H74" s="20" t="n">
        <v>3.64657956</v>
      </c>
      <c r="I74" s="18" t="n">
        <v>412.9345742</v>
      </c>
      <c r="J74" s="20" t="n">
        <v>2.69584854</v>
      </c>
      <c r="K74" s="18" t="n">
        <v>432.65423759</v>
      </c>
      <c r="L74" s="20" t="n">
        <v>2.7713594</v>
      </c>
      <c r="M74" s="18" t="s">
        <v>481</v>
      </c>
      <c r="N74" s="20" t="s">
        <v>481</v>
      </c>
      <c r="O74" s="18" t="s">
        <v>481</v>
      </c>
      <c r="P74" s="20" t="s">
        <v>481</v>
      </c>
      <c r="Q74" s="18" t="s">
        <v>481</v>
      </c>
      <c r="R74" s="20" t="s">
        <v>481</v>
      </c>
      <c r="S74" s="18" t="n">
        <v>376.90595284</v>
      </c>
      <c r="T74" s="20" t="n">
        <v>50.1790481</v>
      </c>
      <c r="U74" s="18" t="n">
        <v>329.09244318</v>
      </c>
      <c r="V74" s="20" t="n">
        <v>13.78841445</v>
      </c>
    </row>
    <row r="75" spans="1:22">
      <c r="A75" s="15" t="s">
        <v>550</v>
      </c>
      <c r="B75" s="17" t="n">
        <v>5375</v>
      </c>
      <c r="C75" s="18">
        <f>(198.0/B75*100)</f>
        <v/>
      </c>
      <c r="D75" s="19" t="n">
        <v>5177</v>
      </c>
      <c r="E75" s="18" t="n">
        <v>314.13936946</v>
      </c>
      <c r="F75" s="20" t="n">
        <v>16.79594282</v>
      </c>
      <c r="G75" s="18" t="n">
        <v>356.35120366</v>
      </c>
      <c r="H75" s="20" t="n">
        <v>3.23866391</v>
      </c>
      <c r="I75" s="18" t="n">
        <v>374.96607237</v>
      </c>
      <c r="J75" s="20" t="n">
        <v>3.70417286</v>
      </c>
      <c r="K75" s="18" t="n">
        <v>388.11329475</v>
      </c>
      <c r="L75" s="20" t="n">
        <v>5.47788713</v>
      </c>
      <c r="M75" s="18" t="s">
        <v>481</v>
      </c>
      <c r="N75" s="20" t="s">
        <v>481</v>
      </c>
      <c r="O75" s="18" t="s">
        <v>481</v>
      </c>
      <c r="P75" s="20" t="s">
        <v>481</v>
      </c>
      <c r="Q75" s="18" t="s">
        <v>481</v>
      </c>
      <c r="R75" s="20" t="s">
        <v>481</v>
      </c>
      <c r="S75" s="18" t="s">
        <v>481</v>
      </c>
      <c r="T75" s="20" t="s">
        <v>481</v>
      </c>
      <c r="U75" s="18" t="n">
        <v>316.25689692</v>
      </c>
      <c r="V75" s="20" t="n">
        <v>11.30953042</v>
      </c>
    </row>
    <row r="76" spans="1:22">
      <c r="A76" s="15" t="s">
        <v>551</v>
      </c>
      <c r="B76" s="17" t="n">
        <v>14167</v>
      </c>
      <c r="C76" s="18">
        <f>(228.0/B76*100)</f>
        <v/>
      </c>
      <c r="D76" s="19" t="n">
        <v>13939</v>
      </c>
      <c r="E76" s="18" t="n">
        <v>372.82837517</v>
      </c>
      <c r="F76" s="20" t="n">
        <v>8.755892169999999</v>
      </c>
      <c r="G76" s="18" t="n">
        <v>455.25782428</v>
      </c>
      <c r="H76" s="20" t="n">
        <v>3.86239596</v>
      </c>
      <c r="I76" s="18" t="n">
        <v>452.41460551</v>
      </c>
      <c r="J76" s="20" t="n">
        <v>3.07595198</v>
      </c>
      <c r="K76" s="18" t="n">
        <v>406.13891164</v>
      </c>
      <c r="L76" s="20" t="n">
        <v>2.65548453</v>
      </c>
      <c r="M76" s="18" t="s">
        <v>481</v>
      </c>
      <c r="N76" s="20" t="s">
        <v>481</v>
      </c>
      <c r="O76" s="18" t="s">
        <v>481</v>
      </c>
      <c r="P76" s="20" t="s">
        <v>481</v>
      </c>
      <c r="Q76" s="18" t="s">
        <v>481</v>
      </c>
      <c r="R76" s="20" t="s">
        <v>481</v>
      </c>
      <c r="S76" s="18" t="s">
        <v>481</v>
      </c>
      <c r="T76" s="20" t="s">
        <v>481</v>
      </c>
      <c r="U76" s="18" t="n">
        <v>357.81787638</v>
      </c>
      <c r="V76" s="20" t="n">
        <v>10.56131979</v>
      </c>
    </row>
    <row r="77" spans="1:22">
      <c r="A77" s="15" t="s">
        <v>552</v>
      </c>
      <c r="B77" s="17" t="n">
        <v>6062</v>
      </c>
      <c r="C77" s="18">
        <f>(82.0/B77*100)</f>
        <v/>
      </c>
      <c r="D77" s="19" t="n">
        <v>5980</v>
      </c>
      <c r="E77" s="18" t="n">
        <v>360.307449</v>
      </c>
      <c r="F77" s="20" t="n">
        <v>10.93387168</v>
      </c>
      <c r="G77" s="18" t="n">
        <v>408.43559705</v>
      </c>
      <c r="H77" s="20" t="n">
        <v>4.04991948</v>
      </c>
      <c r="I77" s="18" t="n">
        <v>411.20667037</v>
      </c>
      <c r="J77" s="20" t="n">
        <v>3.19040193</v>
      </c>
      <c r="K77" s="18" t="n">
        <v>430.95546207</v>
      </c>
      <c r="L77" s="20" t="n">
        <v>2.90056662</v>
      </c>
      <c r="M77" s="18" t="s">
        <v>481</v>
      </c>
      <c r="N77" s="20" t="s">
        <v>481</v>
      </c>
      <c r="O77" s="18" t="s">
        <v>481</v>
      </c>
      <c r="P77" s="20" t="s">
        <v>481</v>
      </c>
      <c r="Q77" s="18" t="s">
        <v>481</v>
      </c>
      <c r="R77" s="20" t="s">
        <v>481</v>
      </c>
      <c r="S77" s="18" t="s">
        <v>481</v>
      </c>
      <c r="T77" s="20" t="s">
        <v>481</v>
      </c>
      <c r="U77" s="18" t="n">
        <v>364.14782553</v>
      </c>
      <c r="V77" s="20" t="n">
        <v>8.103831250000001</v>
      </c>
    </row>
    <row r="78" spans="1:22">
      <c r="A78" s="15" t="s">
        <v>553</v>
      </c>
      <c r="B78" s="17" t="n">
        <v>5826</v>
      </c>
      <c r="C78" s="18">
        <f>(0.0/B78*100)</f>
        <v/>
      </c>
      <c r="D78" s="19" t="n">
        <v>5826</v>
      </c>
      <c r="E78" s="18" t="n">
        <v>409.40338555</v>
      </c>
      <c r="F78" s="20" t="n">
        <v>12.10406008</v>
      </c>
      <c r="G78" s="18" t="n">
        <v>486.77481212</v>
      </c>
      <c r="H78" s="20" t="n">
        <v>3.9693115</v>
      </c>
      <c r="I78" s="18" t="n">
        <v>508.61898627</v>
      </c>
      <c r="J78" s="20" t="n">
        <v>6.57219428</v>
      </c>
      <c r="K78" s="18" t="n">
        <v>534.93777157</v>
      </c>
      <c r="L78" s="20" t="n">
        <v>7.51420019</v>
      </c>
      <c r="M78" s="18" t="s">
        <v>481</v>
      </c>
      <c r="N78" s="20" t="s">
        <v>481</v>
      </c>
      <c r="O78" s="18" t="s">
        <v>481</v>
      </c>
      <c r="P78" s="20" t="s">
        <v>481</v>
      </c>
      <c r="Q78" s="18" t="n">
        <v>386.12384552</v>
      </c>
      <c r="R78" s="20" t="n">
        <v>30.23690446</v>
      </c>
      <c r="S78" s="18" t="n">
        <v>406.9502486</v>
      </c>
      <c r="T78" s="20" t="n">
        <v>30.31642844</v>
      </c>
      <c r="U78" s="18" t="n">
        <v>468.70480214</v>
      </c>
      <c r="V78" s="20" t="n">
        <v>43.91576248</v>
      </c>
    </row>
    <row customHeight="1" ht="25" r="79" spans="1:22">
      <c r="A79" s="15" t="s">
        <v>554</v>
      </c>
      <c r="B79" s="17" t="n">
        <v>1657</v>
      </c>
      <c r="C79" s="18">
        <f>(41.0/B79*100)</f>
        <v/>
      </c>
      <c r="D79" s="19" t="n">
        <v>1616</v>
      </c>
      <c r="E79" s="18" t="n">
        <v>401.95501252</v>
      </c>
      <c r="F79" s="20" t="n">
        <v>44.6744291</v>
      </c>
      <c r="G79" s="18" t="n">
        <v>412.42682819</v>
      </c>
      <c r="H79" s="20" t="n">
        <v>10.10102985</v>
      </c>
      <c r="I79" s="18" t="n">
        <v>445.58977681</v>
      </c>
      <c r="J79" s="20" t="n">
        <v>7.67927008</v>
      </c>
      <c r="K79" s="18" t="n">
        <v>469.82257766</v>
      </c>
      <c r="L79" s="20" t="n">
        <v>7.0428271</v>
      </c>
      <c r="M79" s="18" t="s">
        <v>481</v>
      </c>
      <c r="N79" s="20" t="s">
        <v>481</v>
      </c>
      <c r="O79" s="18" t="s">
        <v>481</v>
      </c>
      <c r="P79" s="20" t="s">
        <v>481</v>
      </c>
      <c r="Q79" s="18" t="s">
        <v>481</v>
      </c>
      <c r="R79" s="20" t="s">
        <v>481</v>
      </c>
      <c r="S79" s="18" t="s">
        <v>481</v>
      </c>
      <c r="T79" s="20" t="s">
        <v>481</v>
      </c>
      <c r="U79" s="18" t="n">
        <v>489.27435798</v>
      </c>
      <c r="V79" s="20" t="n">
        <v>25.5987203</v>
      </c>
    </row>
    <row r="80" spans="1:22">
      <c r="A80" s="15" t="s">
        <v>555</v>
      </c>
      <c r="B80" s="17" t="n">
        <v>7841</v>
      </c>
      <c r="C80" s="18">
        <f>(0.0/B80*100)</f>
        <v/>
      </c>
      <c r="D80" s="19" t="n">
        <v>7841</v>
      </c>
      <c r="E80" s="18" t="n">
        <v>452.78420019</v>
      </c>
      <c r="F80" s="20" t="n">
        <v>12.28192519</v>
      </c>
      <c r="G80" s="18" t="n">
        <v>450.46943892</v>
      </c>
      <c r="H80" s="20" t="n">
        <v>4.78873486</v>
      </c>
      <c r="I80" s="18" t="n">
        <v>466.58166957</v>
      </c>
      <c r="J80" s="20" t="n">
        <v>4.4702908</v>
      </c>
      <c r="K80" s="18" t="n">
        <v>463.62682452</v>
      </c>
      <c r="L80" s="20" t="n">
        <v>6.27799504</v>
      </c>
      <c r="M80" s="18" t="s">
        <v>481</v>
      </c>
      <c r="N80" s="20" t="s">
        <v>481</v>
      </c>
      <c r="O80" s="18" t="s">
        <v>481</v>
      </c>
      <c r="P80" s="20" t="s">
        <v>481</v>
      </c>
      <c r="Q80" s="18" t="s">
        <v>481</v>
      </c>
      <c r="R80" s="20" t="s">
        <v>481</v>
      </c>
      <c r="S80" s="18" t="s">
        <v>481</v>
      </c>
      <c r="T80" s="20" t="s">
        <v>481</v>
      </c>
      <c r="U80" s="18" t="n">
        <v>461.8156002</v>
      </c>
      <c r="V80" s="20" t="n">
        <v>47.60605871</v>
      </c>
    </row>
    <row r="81" spans="1:22">
      <c r="A81" s="23" t="s">
        <v>556</v>
      </c>
      <c r="B81" s="17" t="n">
        <v>8861</v>
      </c>
      <c r="C81" s="18">
        <f>(76.0/B81*100)</f>
        <v/>
      </c>
      <c r="D81" s="19" t="n">
        <v>8785</v>
      </c>
      <c r="E81" s="18" t="n">
        <v>403.42728256</v>
      </c>
      <c r="F81" s="20" t="n">
        <v>12.92002401</v>
      </c>
      <c r="G81" s="18" t="n">
        <v>437.19183659</v>
      </c>
      <c r="H81" s="20" t="n">
        <v>3.26688468</v>
      </c>
      <c r="I81" s="18" t="n">
        <v>452.22055445</v>
      </c>
      <c r="J81" s="20" t="n">
        <v>3.93654198</v>
      </c>
      <c r="K81" s="18" t="n">
        <v>465.83088464</v>
      </c>
      <c r="L81" s="20" t="n">
        <v>5.02777522</v>
      </c>
      <c r="M81" s="18" t="s">
        <v>481</v>
      </c>
      <c r="N81" s="20" t="s">
        <v>481</v>
      </c>
      <c r="O81" s="18" t="s">
        <v>481</v>
      </c>
      <c r="P81" s="20" t="s">
        <v>481</v>
      </c>
      <c r="Q81" s="18" t="s">
        <v>481</v>
      </c>
      <c r="R81" s="20" t="s">
        <v>481</v>
      </c>
      <c r="S81" s="18" t="s">
        <v>481</v>
      </c>
      <c r="T81" s="20" t="s">
        <v>481</v>
      </c>
      <c r="U81" s="18" t="n">
        <v>395.61367761</v>
      </c>
      <c r="V81" s="20" t="n">
        <v>17.66362894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626</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453.71571698</v>
      </c>
      <c r="F7" s="20" t="n">
        <v>9.10777319</v>
      </c>
      <c r="G7" s="18" t="n">
        <v>492.67918954</v>
      </c>
      <c r="H7" s="20" t="n">
        <v>3.36646627</v>
      </c>
      <c r="I7" s="18" t="n">
        <v>504.24095282</v>
      </c>
      <c r="J7" s="20" t="n">
        <v>2.12909119</v>
      </c>
      <c r="K7" s="18" t="n">
        <v>489.68299853</v>
      </c>
      <c r="L7" s="20" t="n">
        <v>2.0730842</v>
      </c>
      <c r="M7" s="18" t="s">
        <v>481</v>
      </c>
      <c r="N7" s="20" t="s">
        <v>481</v>
      </c>
      <c r="O7" s="18" t="s">
        <v>481</v>
      </c>
      <c r="P7" s="20" t="s">
        <v>481</v>
      </c>
      <c r="Q7" s="18" t="s">
        <v>481</v>
      </c>
      <c r="R7" s="20" t="s">
        <v>481</v>
      </c>
      <c r="S7" s="18" t="s">
        <v>481</v>
      </c>
      <c r="T7" s="20" t="s">
        <v>481</v>
      </c>
      <c r="U7" s="18" t="n">
        <v>443.15267984</v>
      </c>
      <c r="V7" s="20" t="n">
        <v>7.7679608</v>
      </c>
    </row>
    <row r="8" spans="1:22">
      <c r="A8" s="15" t="s">
        <v>483</v>
      </c>
      <c r="B8" s="17" t="n">
        <v>7007</v>
      </c>
      <c r="C8" s="18">
        <f>(20.0/B8*100)</f>
        <v/>
      </c>
      <c r="D8" s="19" t="n">
        <v>6987</v>
      </c>
      <c r="E8" s="18" t="n">
        <v>444.32419304</v>
      </c>
      <c r="F8" s="20" t="n">
        <v>10.92814517</v>
      </c>
      <c r="G8" s="18" t="n">
        <v>489.25095442</v>
      </c>
      <c r="H8" s="20" t="n">
        <v>3.3677014</v>
      </c>
      <c r="I8" s="18" t="n">
        <v>507.03383427</v>
      </c>
      <c r="J8" s="20" t="n">
        <v>3.1213542</v>
      </c>
      <c r="K8" s="18" t="n">
        <v>500.54570417</v>
      </c>
      <c r="L8" s="20" t="n">
        <v>4.19575175</v>
      </c>
      <c r="M8" s="18" t="s">
        <v>481</v>
      </c>
      <c r="N8" s="20" t="s">
        <v>481</v>
      </c>
      <c r="O8" s="18" t="s">
        <v>481</v>
      </c>
      <c r="P8" s="20" t="s">
        <v>481</v>
      </c>
      <c r="Q8" s="18" t="s">
        <v>481</v>
      </c>
      <c r="R8" s="20" t="s">
        <v>481</v>
      </c>
      <c r="S8" s="18" t="s">
        <v>481</v>
      </c>
      <c r="T8" s="20" t="s">
        <v>481</v>
      </c>
      <c r="U8" s="18" t="n">
        <v>463.05960966</v>
      </c>
      <c r="V8" s="20" t="n">
        <v>13.34220734</v>
      </c>
    </row>
    <row r="9" spans="1:22">
      <c r="A9" s="15" t="s">
        <v>484</v>
      </c>
      <c r="B9" s="17" t="n">
        <v>9651</v>
      </c>
      <c r="C9" s="18">
        <f>(77.0/B9*100)</f>
        <v/>
      </c>
      <c r="D9" s="19" t="n">
        <v>9574</v>
      </c>
      <c r="E9" s="18" t="n">
        <v>436.16614655</v>
      </c>
      <c r="F9" s="20" t="n">
        <v>6.79329936</v>
      </c>
      <c r="G9" s="18" t="n">
        <v>487.4798143</v>
      </c>
      <c r="H9" s="20" t="n">
        <v>3.27682037</v>
      </c>
      <c r="I9" s="18" t="n">
        <v>526.94863363</v>
      </c>
      <c r="J9" s="20" t="n">
        <v>2.2550793</v>
      </c>
      <c r="K9" s="18" t="n">
        <v>512.85869093</v>
      </c>
      <c r="L9" s="20" t="n">
        <v>4.35293638</v>
      </c>
      <c r="M9" s="18" t="s">
        <v>481</v>
      </c>
      <c r="N9" s="20" t="s">
        <v>481</v>
      </c>
      <c r="O9" s="18" t="s">
        <v>481</v>
      </c>
      <c r="P9" s="20" t="s">
        <v>481</v>
      </c>
      <c r="Q9" s="18" t="s">
        <v>481</v>
      </c>
      <c r="R9" s="20" t="s">
        <v>481</v>
      </c>
      <c r="S9" s="18" t="s">
        <v>481</v>
      </c>
      <c r="T9" s="20" t="s">
        <v>481</v>
      </c>
      <c r="U9" s="18" t="n">
        <v>458.37556676</v>
      </c>
      <c r="V9" s="20" t="n">
        <v>8.51290191</v>
      </c>
    </row>
    <row r="10" spans="1:22">
      <c r="A10" s="15" t="s">
        <v>485</v>
      </c>
      <c r="B10" s="17" t="n">
        <v>20058</v>
      </c>
      <c r="C10" s="18">
        <f>(521.0/B10*100)</f>
        <v/>
      </c>
      <c r="D10" s="19" t="n">
        <v>19537</v>
      </c>
      <c r="E10" s="18" t="n">
        <v>478.80683127</v>
      </c>
      <c r="F10" s="20" t="n">
        <v>6.80467089</v>
      </c>
      <c r="G10" s="18" t="n">
        <v>519.37525346</v>
      </c>
      <c r="H10" s="20" t="n">
        <v>3.18235336</v>
      </c>
      <c r="I10" s="18" t="n">
        <v>524.69116375</v>
      </c>
      <c r="J10" s="20" t="n">
        <v>2.70913636</v>
      </c>
      <c r="K10" s="18" t="n">
        <v>507.4800471</v>
      </c>
      <c r="L10" s="20" t="n">
        <v>2.91832836</v>
      </c>
      <c r="M10" s="18" t="s">
        <v>481</v>
      </c>
      <c r="N10" s="20" t="s">
        <v>481</v>
      </c>
      <c r="O10" s="18" t="s">
        <v>481</v>
      </c>
      <c r="P10" s="20" t="s">
        <v>481</v>
      </c>
      <c r="Q10" s="18" t="s">
        <v>481</v>
      </c>
      <c r="R10" s="20" t="s">
        <v>481</v>
      </c>
      <c r="S10" s="18" t="s">
        <v>481</v>
      </c>
      <c r="T10" s="20" t="s">
        <v>481</v>
      </c>
      <c r="U10" s="18" t="n">
        <v>479.94269591</v>
      </c>
      <c r="V10" s="20" t="n">
        <v>6.88878314</v>
      </c>
    </row>
    <row r="11" spans="1:22">
      <c r="A11" s="15" t="s">
        <v>486</v>
      </c>
      <c r="B11" s="17" t="n">
        <v>7053</v>
      </c>
      <c r="C11" s="18">
        <f>(45.0/B11*100)</f>
        <v/>
      </c>
      <c r="D11" s="19" t="n">
        <v>7008</v>
      </c>
      <c r="E11" s="18" t="n">
        <v>404.00618629</v>
      </c>
      <c r="F11" s="20" t="n">
        <v>3.5214361</v>
      </c>
      <c r="G11" s="18" t="n">
        <v>426.64892336</v>
      </c>
      <c r="H11" s="20" t="n">
        <v>3.01140676</v>
      </c>
      <c r="I11" s="18" t="n">
        <v>443.50969691</v>
      </c>
      <c r="J11" s="20" t="n">
        <v>5.05266107</v>
      </c>
      <c r="K11" s="18" t="n">
        <v>448.59971456</v>
      </c>
      <c r="L11" s="20" t="n">
        <v>6.71685799</v>
      </c>
      <c r="M11" s="18" t="s">
        <v>481</v>
      </c>
      <c r="N11" s="20" t="s">
        <v>481</v>
      </c>
      <c r="O11" s="18" t="s">
        <v>481</v>
      </c>
      <c r="P11" s="20" t="s">
        <v>481</v>
      </c>
      <c r="Q11" s="18" t="s">
        <v>481</v>
      </c>
      <c r="R11" s="20" t="s">
        <v>481</v>
      </c>
      <c r="S11" s="18" t="s">
        <v>481</v>
      </c>
      <c r="T11" s="20" t="s">
        <v>481</v>
      </c>
      <c r="U11" s="18" t="n">
        <v>390.38955669</v>
      </c>
      <c r="V11" s="20" t="n">
        <v>8.56811061</v>
      </c>
    </row>
    <row r="12" spans="1:22">
      <c r="A12" s="15" t="s">
        <v>487</v>
      </c>
      <c r="B12" s="17" t="n">
        <v>6894</v>
      </c>
      <c r="C12" s="18">
        <f>(55.0/B12*100)</f>
        <v/>
      </c>
      <c r="D12" s="19" t="n">
        <v>6839</v>
      </c>
      <c r="E12" s="18" t="n">
        <v>456.04632497</v>
      </c>
      <c r="F12" s="20" t="n">
        <v>6.43932884</v>
      </c>
      <c r="G12" s="18" t="n">
        <v>491.80505359</v>
      </c>
      <c r="H12" s="20" t="n">
        <v>2.98157743</v>
      </c>
      <c r="I12" s="18" t="n">
        <v>505.95303899</v>
      </c>
      <c r="J12" s="20" t="n">
        <v>2.72006328</v>
      </c>
      <c r="K12" s="18" t="n">
        <v>492.99588512</v>
      </c>
      <c r="L12" s="20" t="n">
        <v>3.64033126</v>
      </c>
      <c r="M12" s="18" t="s">
        <v>481</v>
      </c>
      <c r="N12" s="20" t="s">
        <v>481</v>
      </c>
      <c r="O12" s="18" t="s">
        <v>481</v>
      </c>
      <c r="P12" s="20" t="s">
        <v>481</v>
      </c>
      <c r="Q12" s="18" t="s">
        <v>481</v>
      </c>
      <c r="R12" s="20" t="s">
        <v>481</v>
      </c>
      <c r="S12" s="18" t="s">
        <v>481</v>
      </c>
      <c r="T12" s="20" t="s">
        <v>481</v>
      </c>
      <c r="U12" s="18" t="n">
        <v>405.03208631</v>
      </c>
      <c r="V12" s="20" t="n">
        <v>13.49024886</v>
      </c>
    </row>
    <row r="13" spans="1:22">
      <c r="A13" s="15" t="s">
        <v>488</v>
      </c>
      <c r="B13" s="17" t="n">
        <v>7161</v>
      </c>
      <c r="C13" s="18">
        <f>(99.0/B13*100)</f>
        <v/>
      </c>
      <c r="D13" s="19" t="n">
        <v>7062</v>
      </c>
      <c r="E13" s="18" t="n">
        <v>487.70260036</v>
      </c>
      <c r="F13" s="20" t="n">
        <v>6.50105985</v>
      </c>
      <c r="G13" s="18" t="n">
        <v>513.73578011</v>
      </c>
      <c r="H13" s="20" t="n">
        <v>2.55488252</v>
      </c>
      <c r="I13" s="18" t="n">
        <v>516.61316168</v>
      </c>
      <c r="J13" s="20" t="n">
        <v>2.65507078</v>
      </c>
      <c r="K13" s="18" t="n">
        <v>496.35204049</v>
      </c>
      <c r="L13" s="20" t="n">
        <v>4.53780979</v>
      </c>
      <c r="M13" s="18" t="s">
        <v>481</v>
      </c>
      <c r="N13" s="20" t="s">
        <v>481</v>
      </c>
      <c r="O13" s="18" t="s">
        <v>481</v>
      </c>
      <c r="P13" s="20" t="s">
        <v>481</v>
      </c>
      <c r="Q13" s="18" t="s">
        <v>481</v>
      </c>
      <c r="R13" s="20" t="s">
        <v>481</v>
      </c>
      <c r="S13" s="18" t="s">
        <v>481</v>
      </c>
      <c r="T13" s="20" t="s">
        <v>481</v>
      </c>
      <c r="U13" s="18" t="n">
        <v>480.31213751</v>
      </c>
      <c r="V13" s="20" t="n">
        <v>9.33279037</v>
      </c>
    </row>
    <row r="14" spans="1:22">
      <c r="A14" s="15" t="s">
        <v>489</v>
      </c>
      <c r="B14" s="17" t="n">
        <v>5587</v>
      </c>
      <c r="C14" s="18">
        <f>(74.0/B14*100)</f>
        <v/>
      </c>
      <c r="D14" s="19" t="n">
        <v>5513</v>
      </c>
      <c r="E14" s="18" t="n">
        <v>502.23158223</v>
      </c>
      <c r="F14" s="20" t="n">
        <v>4.13677703</v>
      </c>
      <c r="G14" s="18" t="n">
        <v>515.17460668</v>
      </c>
      <c r="H14" s="20" t="n">
        <v>2.4872372</v>
      </c>
      <c r="I14" s="18" t="n">
        <v>533.3929946</v>
      </c>
      <c r="J14" s="20" t="n">
        <v>3.25400871</v>
      </c>
      <c r="K14" s="18" t="n">
        <v>518.09000302</v>
      </c>
      <c r="L14" s="20" t="n">
        <v>3.95308685</v>
      </c>
      <c r="M14" s="18" t="s">
        <v>481</v>
      </c>
      <c r="N14" s="20" t="s">
        <v>481</v>
      </c>
      <c r="O14" s="18" t="s">
        <v>481</v>
      </c>
      <c r="P14" s="20" t="s">
        <v>481</v>
      </c>
      <c r="Q14" s="18" t="s">
        <v>481</v>
      </c>
      <c r="R14" s="20" t="s">
        <v>481</v>
      </c>
      <c r="S14" s="18" t="s">
        <v>481</v>
      </c>
      <c r="T14" s="20" t="s">
        <v>481</v>
      </c>
      <c r="U14" s="18" t="n">
        <v>491.27791868</v>
      </c>
      <c r="V14" s="20" t="n">
        <v>14.47062302</v>
      </c>
    </row>
    <row r="15" spans="1:22">
      <c r="A15" s="15" t="s">
        <v>490</v>
      </c>
      <c r="B15" s="17" t="n">
        <v>5882</v>
      </c>
      <c r="C15" s="18">
        <f>(52.0/B15*100)</f>
        <v/>
      </c>
      <c r="D15" s="19" t="n">
        <v>5830</v>
      </c>
      <c r="E15" s="18" t="n">
        <v>491.87120981</v>
      </c>
      <c r="F15" s="20" t="n">
        <v>10.87747777</v>
      </c>
      <c r="G15" s="18" t="n">
        <v>514.63091847</v>
      </c>
      <c r="H15" s="20" t="n">
        <v>3.51239929</v>
      </c>
      <c r="I15" s="18" t="n">
        <v>518.90989797</v>
      </c>
      <c r="J15" s="20" t="n">
        <v>2.59792047</v>
      </c>
      <c r="K15" s="18" t="n">
        <v>495.59508093</v>
      </c>
      <c r="L15" s="20" t="n">
        <v>3.70464121</v>
      </c>
      <c r="M15" s="18" t="s">
        <v>481</v>
      </c>
      <c r="N15" s="20" t="s">
        <v>481</v>
      </c>
      <c r="O15" s="18" t="s">
        <v>481</v>
      </c>
      <c r="P15" s="20" t="s">
        <v>481</v>
      </c>
      <c r="Q15" s="18" t="s">
        <v>481</v>
      </c>
      <c r="R15" s="20" t="s">
        <v>481</v>
      </c>
      <c r="S15" s="18" t="s">
        <v>481</v>
      </c>
      <c r="T15" s="20" t="s">
        <v>481</v>
      </c>
      <c r="U15" s="18" t="n">
        <v>454.07129987</v>
      </c>
      <c r="V15" s="20" t="n">
        <v>16.88454755</v>
      </c>
    </row>
    <row r="16" spans="1:22">
      <c r="A16" s="15" t="s">
        <v>491</v>
      </c>
      <c r="B16" s="17" t="n">
        <v>6108</v>
      </c>
      <c r="C16" s="18">
        <f>(98.0/B16*100)</f>
        <v/>
      </c>
      <c r="D16" s="19" t="n">
        <v>6010</v>
      </c>
      <c r="E16" s="18" t="n">
        <v>433.75364705</v>
      </c>
      <c r="F16" s="20" t="n">
        <v>9.304571559999999</v>
      </c>
      <c r="G16" s="18" t="n">
        <v>486.49628981</v>
      </c>
      <c r="H16" s="20" t="n">
        <v>4.35929532</v>
      </c>
      <c r="I16" s="18" t="n">
        <v>507.29646963</v>
      </c>
      <c r="J16" s="20" t="n">
        <v>2.33982502</v>
      </c>
      <c r="K16" s="18" t="n">
        <v>494.60845503</v>
      </c>
      <c r="L16" s="20" t="n">
        <v>3.83335623</v>
      </c>
      <c r="M16" s="18" t="s">
        <v>481</v>
      </c>
      <c r="N16" s="20" t="s">
        <v>481</v>
      </c>
      <c r="O16" s="18" t="s">
        <v>481</v>
      </c>
      <c r="P16" s="20" t="s">
        <v>481</v>
      </c>
      <c r="Q16" s="18" t="s">
        <v>481</v>
      </c>
      <c r="R16" s="20" t="s">
        <v>481</v>
      </c>
      <c r="S16" s="18" t="s">
        <v>481</v>
      </c>
      <c r="T16" s="20" t="s">
        <v>481</v>
      </c>
      <c r="U16" s="18" t="n">
        <v>446.84784829</v>
      </c>
      <c r="V16" s="20" t="n">
        <v>8.83508675</v>
      </c>
    </row>
    <row r="17" spans="1:22">
      <c r="A17" s="15" t="s">
        <v>492</v>
      </c>
      <c r="B17" s="17" t="n">
        <v>6504</v>
      </c>
      <c r="C17" s="18">
        <f>(658.0/B17*100)</f>
        <v/>
      </c>
      <c r="D17" s="19" t="n">
        <v>5846</v>
      </c>
      <c r="E17" s="18" t="n">
        <v>457.21517392</v>
      </c>
      <c r="F17" s="20" t="n">
        <v>8.64512045</v>
      </c>
      <c r="G17" s="18" t="n">
        <v>500.86730202</v>
      </c>
      <c r="H17" s="20" t="n">
        <v>3.92524707</v>
      </c>
      <c r="I17" s="18" t="n">
        <v>521.33894673</v>
      </c>
      <c r="J17" s="20" t="n">
        <v>3.31078262</v>
      </c>
      <c r="K17" s="18" t="n">
        <v>514.72060778</v>
      </c>
      <c r="L17" s="20" t="n">
        <v>4.13077539</v>
      </c>
      <c r="M17" s="18" t="s">
        <v>481</v>
      </c>
      <c r="N17" s="20" t="s">
        <v>481</v>
      </c>
      <c r="O17" s="18" t="s">
        <v>481</v>
      </c>
      <c r="P17" s="20" t="s">
        <v>481</v>
      </c>
      <c r="Q17" s="18" t="s">
        <v>481</v>
      </c>
      <c r="R17" s="20" t="s">
        <v>481</v>
      </c>
      <c r="S17" s="18" t="s">
        <v>481</v>
      </c>
      <c r="T17" s="20" t="s">
        <v>481</v>
      </c>
      <c r="U17" s="18" t="n">
        <v>469.21101548</v>
      </c>
      <c r="V17" s="20" t="n">
        <v>9.135482530000001</v>
      </c>
    </row>
    <row r="18" spans="1:22">
      <c r="A18" s="15" t="s">
        <v>493</v>
      </c>
      <c r="B18" s="17" t="n">
        <v>5532</v>
      </c>
      <c r="C18" s="18">
        <f>(28.0/B18*100)</f>
        <v/>
      </c>
      <c r="D18" s="19" t="n">
        <v>5504</v>
      </c>
      <c r="E18" s="18" t="n">
        <v>426.17211009</v>
      </c>
      <c r="F18" s="20" t="n">
        <v>6.85201517</v>
      </c>
      <c r="G18" s="18" t="n">
        <v>452.41353035</v>
      </c>
      <c r="H18" s="20" t="n">
        <v>4.14659073</v>
      </c>
      <c r="I18" s="18" t="n">
        <v>465.50775413</v>
      </c>
      <c r="J18" s="20" t="n">
        <v>4.48356425</v>
      </c>
      <c r="K18" s="18" t="n">
        <v>438.99348562</v>
      </c>
      <c r="L18" s="20" t="n">
        <v>5.74777472</v>
      </c>
      <c r="M18" s="18" t="s">
        <v>481</v>
      </c>
      <c r="N18" s="20" t="s">
        <v>481</v>
      </c>
      <c r="O18" s="18" t="s">
        <v>481</v>
      </c>
      <c r="P18" s="20" t="s">
        <v>481</v>
      </c>
      <c r="Q18" s="18" t="s">
        <v>481</v>
      </c>
      <c r="R18" s="20" t="s">
        <v>481</v>
      </c>
      <c r="S18" s="18" t="s">
        <v>481</v>
      </c>
      <c r="T18" s="20" t="s">
        <v>481</v>
      </c>
      <c r="U18" s="18" t="n">
        <v>395.71540117</v>
      </c>
      <c r="V18" s="20" t="n">
        <v>12.13118327</v>
      </c>
    </row>
    <row r="19" spans="1:22">
      <c r="A19" s="15" t="s">
        <v>494</v>
      </c>
      <c r="B19" s="17" t="n">
        <v>5658</v>
      </c>
      <c r="C19" s="18">
        <f>(61.0/B19*100)</f>
        <v/>
      </c>
      <c r="D19" s="19" t="n">
        <v>5597</v>
      </c>
      <c r="E19" s="18" t="n">
        <v>429.44188414</v>
      </c>
      <c r="F19" s="20" t="n">
        <v>4.5784971</v>
      </c>
      <c r="G19" s="18" t="n">
        <v>482.0113142</v>
      </c>
      <c r="H19" s="20" t="n">
        <v>3.07637281</v>
      </c>
      <c r="I19" s="18" t="n">
        <v>499.86560914</v>
      </c>
      <c r="J19" s="20" t="n">
        <v>3.99848226</v>
      </c>
      <c r="K19" s="18" t="n">
        <v>490.40906351</v>
      </c>
      <c r="L19" s="20" t="n">
        <v>6.73037605</v>
      </c>
      <c r="M19" s="18" t="s">
        <v>481</v>
      </c>
      <c r="N19" s="20" t="s">
        <v>481</v>
      </c>
      <c r="O19" s="18" t="s">
        <v>481</v>
      </c>
      <c r="P19" s="20" t="s">
        <v>481</v>
      </c>
      <c r="Q19" s="18" t="s">
        <v>481</v>
      </c>
      <c r="R19" s="20" t="s">
        <v>481</v>
      </c>
      <c r="S19" s="18" t="s">
        <v>481</v>
      </c>
      <c r="T19" s="20" t="s">
        <v>481</v>
      </c>
      <c r="U19" s="18" t="n">
        <v>420.11717784</v>
      </c>
      <c r="V19" s="20" t="n">
        <v>14.68043423</v>
      </c>
    </row>
    <row r="20" spans="1:22">
      <c r="A20" s="15" t="s">
        <v>495</v>
      </c>
      <c r="B20" s="17" t="n">
        <v>3371</v>
      </c>
      <c r="C20" s="18">
        <f>(75.0/B20*100)</f>
        <v/>
      </c>
      <c r="D20" s="19" t="n">
        <v>3296</v>
      </c>
      <c r="E20" s="18" t="n">
        <v>451.51633221</v>
      </c>
      <c r="F20" s="20" t="n">
        <v>12.99724786</v>
      </c>
      <c r="G20" s="18" t="n">
        <v>482.3748381</v>
      </c>
      <c r="H20" s="20" t="n">
        <v>3.64412912</v>
      </c>
      <c r="I20" s="18" t="n">
        <v>494.8945751</v>
      </c>
      <c r="J20" s="20" t="n">
        <v>3.02715219</v>
      </c>
      <c r="K20" s="18" t="n">
        <v>489.17266091</v>
      </c>
      <c r="L20" s="20" t="n">
        <v>3.90942964</v>
      </c>
      <c r="M20" s="18" t="s">
        <v>481</v>
      </c>
      <c r="N20" s="20" t="s">
        <v>481</v>
      </c>
      <c r="O20" s="18" t="s">
        <v>481</v>
      </c>
      <c r="P20" s="20" t="s">
        <v>481</v>
      </c>
      <c r="Q20" s="18" t="s">
        <v>481</v>
      </c>
      <c r="R20" s="20" t="s">
        <v>481</v>
      </c>
      <c r="S20" s="18" t="s">
        <v>481</v>
      </c>
      <c r="T20" s="20" t="s">
        <v>481</v>
      </c>
      <c r="U20" s="18" t="n">
        <v>468.40006741</v>
      </c>
      <c r="V20" s="20" t="n">
        <v>12.94160008</v>
      </c>
    </row>
    <row r="21" spans="1:22">
      <c r="A21" s="15" t="s">
        <v>496</v>
      </c>
      <c r="B21" s="17" t="n">
        <v>5741</v>
      </c>
      <c r="C21" s="18">
        <f>(44.0/B21*100)</f>
        <v/>
      </c>
      <c r="D21" s="19" t="n">
        <v>5697</v>
      </c>
      <c r="E21" s="18" t="n">
        <v>464.48664482</v>
      </c>
      <c r="F21" s="20" t="n">
        <v>8.094613089999999</v>
      </c>
      <c r="G21" s="18" t="n">
        <v>487.13978937</v>
      </c>
      <c r="H21" s="20" t="n">
        <v>3.1094401</v>
      </c>
      <c r="I21" s="18" t="n">
        <v>516.32391933</v>
      </c>
      <c r="J21" s="20" t="n">
        <v>2.48428099</v>
      </c>
      <c r="K21" s="18" t="n">
        <v>504.18383148</v>
      </c>
      <c r="L21" s="20" t="n">
        <v>3.02725567</v>
      </c>
      <c r="M21" s="18" t="s">
        <v>481</v>
      </c>
      <c r="N21" s="20" t="s">
        <v>481</v>
      </c>
      <c r="O21" s="18" t="s">
        <v>481</v>
      </c>
      <c r="P21" s="20" t="s">
        <v>481</v>
      </c>
      <c r="Q21" s="18" t="s">
        <v>481</v>
      </c>
      <c r="R21" s="20" t="s">
        <v>481</v>
      </c>
      <c r="S21" s="18" t="s">
        <v>481</v>
      </c>
      <c r="T21" s="20" t="s">
        <v>481</v>
      </c>
      <c r="U21" s="18" t="n">
        <v>466.63751369</v>
      </c>
      <c r="V21" s="20" t="n">
        <v>8.07785962</v>
      </c>
    </row>
    <row r="22" spans="1:22">
      <c r="A22" s="15" t="s">
        <v>497</v>
      </c>
      <c r="B22" s="17" t="n">
        <v>6598</v>
      </c>
      <c r="C22" s="18">
        <f>(32.0/B22*100)</f>
        <v/>
      </c>
      <c r="D22" s="19" t="n">
        <v>6566</v>
      </c>
      <c r="E22" s="18" t="n">
        <v>428.55397068</v>
      </c>
      <c r="F22" s="20" t="n">
        <v>11.39267481</v>
      </c>
      <c r="G22" s="18" t="n">
        <v>466.20647176</v>
      </c>
      <c r="H22" s="20" t="n">
        <v>4.42143753</v>
      </c>
      <c r="I22" s="18" t="n">
        <v>491.79876453</v>
      </c>
      <c r="J22" s="20" t="n">
        <v>4.55956906</v>
      </c>
      <c r="K22" s="18" t="n">
        <v>454.1494078</v>
      </c>
      <c r="L22" s="20" t="n">
        <v>4.55800997</v>
      </c>
      <c r="M22" s="18" t="s">
        <v>481</v>
      </c>
      <c r="N22" s="20" t="s">
        <v>481</v>
      </c>
      <c r="O22" s="18" t="s">
        <v>481</v>
      </c>
      <c r="P22" s="20" t="s">
        <v>481</v>
      </c>
      <c r="Q22" s="18" t="n">
        <v>465.3184081</v>
      </c>
      <c r="R22" s="20" t="n">
        <v>9.52311205</v>
      </c>
      <c r="S22" s="18" t="s">
        <v>481</v>
      </c>
      <c r="T22" s="20" t="s">
        <v>481</v>
      </c>
      <c r="U22" s="18" t="n">
        <v>417.47603894</v>
      </c>
      <c r="V22" s="20" t="n">
        <v>9.46094152</v>
      </c>
    </row>
    <row r="23" spans="1:22">
      <c r="A23" s="15" t="s">
        <v>498</v>
      </c>
      <c r="B23" s="17" t="n">
        <v>11583</v>
      </c>
      <c r="C23" s="18">
        <f>(211.0/B23*100)</f>
        <v/>
      </c>
      <c r="D23" s="19" t="n">
        <v>11372</v>
      </c>
      <c r="E23" s="18" t="n">
        <v>453.17407557</v>
      </c>
      <c r="F23" s="20" t="n">
        <v>10.38714425</v>
      </c>
      <c r="G23" s="18" t="n">
        <v>475.09406611</v>
      </c>
      <c r="H23" s="20" t="n">
        <v>3.65235441</v>
      </c>
      <c r="I23" s="18" t="n">
        <v>500.28582994</v>
      </c>
      <c r="J23" s="20" t="n">
        <v>3.44647173</v>
      </c>
      <c r="K23" s="18" t="n">
        <v>493.08052337</v>
      </c>
      <c r="L23" s="20" t="n">
        <v>5.1124494</v>
      </c>
      <c r="M23" s="18" t="s">
        <v>481</v>
      </c>
      <c r="N23" s="20" t="s">
        <v>481</v>
      </c>
      <c r="O23" s="18" t="s">
        <v>481</v>
      </c>
      <c r="P23" s="20" t="s">
        <v>481</v>
      </c>
      <c r="Q23" s="18" t="s">
        <v>481</v>
      </c>
      <c r="R23" s="20" t="s">
        <v>481</v>
      </c>
      <c r="S23" s="18" t="s">
        <v>481</v>
      </c>
      <c r="T23" s="20" t="s">
        <v>481</v>
      </c>
      <c r="U23" s="18" t="n">
        <v>422.94711595</v>
      </c>
      <c r="V23" s="20" t="n">
        <v>11.83761631</v>
      </c>
    </row>
    <row r="24" spans="1:22">
      <c r="A24" s="15" t="s">
        <v>499</v>
      </c>
      <c r="B24" s="17" t="n">
        <v>6647</v>
      </c>
      <c r="C24" s="18">
        <f>(7.0/B24*100)</f>
        <v/>
      </c>
      <c r="D24" s="19" t="n">
        <v>6640</v>
      </c>
      <c r="E24" s="18" t="n">
        <v>543.53922205</v>
      </c>
      <c r="F24" s="20" t="n">
        <v>9.984677359999999</v>
      </c>
      <c r="G24" s="18" t="n">
        <v>544.67097242</v>
      </c>
      <c r="H24" s="20" t="n">
        <v>3.91860456</v>
      </c>
      <c r="I24" s="18" t="n">
        <v>532.36086613</v>
      </c>
      <c r="J24" s="20" t="n">
        <v>3.68984336</v>
      </c>
      <c r="K24" s="18" t="n">
        <v>514.69916696</v>
      </c>
      <c r="L24" s="20" t="n">
        <v>3.58233016</v>
      </c>
      <c r="M24" s="18" t="s">
        <v>481</v>
      </c>
      <c r="N24" s="20" t="s">
        <v>481</v>
      </c>
      <c r="O24" s="18" t="s">
        <v>481</v>
      </c>
      <c r="P24" s="20" t="s">
        <v>481</v>
      </c>
      <c r="Q24" s="18" t="s">
        <v>481</v>
      </c>
      <c r="R24" s="20" t="s">
        <v>481</v>
      </c>
      <c r="S24" s="18" t="s">
        <v>481</v>
      </c>
      <c r="T24" s="20" t="s">
        <v>481</v>
      </c>
      <c r="U24" s="18" t="n">
        <v>501.56834806</v>
      </c>
      <c r="V24" s="20" t="n">
        <v>15.95570174</v>
      </c>
    </row>
    <row r="25" spans="1:22">
      <c r="A25" s="15" t="s">
        <v>500</v>
      </c>
      <c r="B25" s="17" t="n">
        <v>5581</v>
      </c>
      <c r="C25" s="18">
        <f>(24.0/B25*100)</f>
        <v/>
      </c>
      <c r="D25" s="19" t="n">
        <v>5557</v>
      </c>
      <c r="E25" s="18" t="n">
        <v>490.11084369</v>
      </c>
      <c r="F25" s="20" t="n">
        <v>6.68478207</v>
      </c>
      <c r="G25" s="18" t="n">
        <v>522.89054618</v>
      </c>
      <c r="H25" s="20" t="n">
        <v>3.64389224</v>
      </c>
      <c r="I25" s="18" t="n">
        <v>534.77061072</v>
      </c>
      <c r="J25" s="20" t="n">
        <v>4.69330441</v>
      </c>
      <c r="K25" s="18" t="n">
        <v>521.4851377</v>
      </c>
      <c r="L25" s="20" t="n">
        <v>10.03905534</v>
      </c>
      <c r="M25" s="18" t="s">
        <v>481</v>
      </c>
      <c r="N25" s="20" t="s">
        <v>481</v>
      </c>
      <c r="O25" s="18" t="s">
        <v>481</v>
      </c>
      <c r="P25" s="20" t="s">
        <v>481</v>
      </c>
      <c r="Q25" s="18" t="s">
        <v>481</v>
      </c>
      <c r="R25" s="20" t="s">
        <v>481</v>
      </c>
      <c r="S25" s="18" t="s">
        <v>481</v>
      </c>
      <c r="T25" s="20" t="s">
        <v>481</v>
      </c>
      <c r="U25" s="18" t="n">
        <v>495.2382149</v>
      </c>
      <c r="V25" s="20" t="n">
        <v>18.82130469</v>
      </c>
    </row>
    <row r="26" spans="1:22">
      <c r="A26" s="15" t="s">
        <v>501</v>
      </c>
      <c r="B26" s="17" t="n">
        <v>4869</v>
      </c>
      <c r="C26" s="18">
        <f>(32.0/B26*100)</f>
        <v/>
      </c>
      <c r="D26" s="19" t="n">
        <v>4837</v>
      </c>
      <c r="E26" s="18" t="n">
        <v>463.04047751</v>
      </c>
      <c r="F26" s="20" t="n">
        <v>3.25297973</v>
      </c>
      <c r="G26" s="18" t="n">
        <v>485.08739065</v>
      </c>
      <c r="H26" s="20" t="n">
        <v>2.37644906</v>
      </c>
      <c r="I26" s="18" t="n">
        <v>494.16907699</v>
      </c>
      <c r="J26" s="20" t="n">
        <v>3.3499386</v>
      </c>
      <c r="K26" s="18" t="n">
        <v>477.37390776</v>
      </c>
      <c r="L26" s="20" t="n">
        <v>4.22700156</v>
      </c>
      <c r="M26" s="18" t="s">
        <v>481</v>
      </c>
      <c r="N26" s="20" t="s">
        <v>481</v>
      </c>
      <c r="O26" s="18" t="s">
        <v>481</v>
      </c>
      <c r="P26" s="20" t="s">
        <v>481</v>
      </c>
      <c r="Q26" s="18" t="s">
        <v>481</v>
      </c>
      <c r="R26" s="20" t="s">
        <v>481</v>
      </c>
      <c r="S26" s="18" t="s">
        <v>481</v>
      </c>
      <c r="T26" s="20" t="s">
        <v>481</v>
      </c>
      <c r="U26" s="18" t="n">
        <v>455.55908755</v>
      </c>
      <c r="V26" s="20" t="n">
        <v>8.83918184</v>
      </c>
    </row>
    <row r="27" spans="1:22">
      <c r="A27" s="15" t="s">
        <v>502</v>
      </c>
      <c r="B27" s="17" t="n">
        <v>5299</v>
      </c>
      <c r="C27" s="18">
        <f>(17.0/B27*100)</f>
        <v/>
      </c>
      <c r="D27" s="19" t="n">
        <v>5282</v>
      </c>
      <c r="E27" s="18" t="n">
        <v>423.61978338</v>
      </c>
      <c r="F27" s="20" t="n">
        <v>6.71252774</v>
      </c>
      <c r="G27" s="18" t="n">
        <v>466.31051797</v>
      </c>
      <c r="H27" s="20" t="n">
        <v>2.83826235</v>
      </c>
      <c r="I27" s="18" t="n">
        <v>497.31381349</v>
      </c>
      <c r="J27" s="20" t="n">
        <v>2.06486374</v>
      </c>
      <c r="K27" s="18" t="n">
        <v>492.30049214</v>
      </c>
      <c r="L27" s="20" t="n">
        <v>2.8813139</v>
      </c>
      <c r="M27" s="18" t="s">
        <v>481</v>
      </c>
      <c r="N27" s="20" t="s">
        <v>481</v>
      </c>
      <c r="O27" s="18" t="s">
        <v>481</v>
      </c>
      <c r="P27" s="20" t="s">
        <v>481</v>
      </c>
      <c r="Q27" s="18" t="s">
        <v>481</v>
      </c>
      <c r="R27" s="20" t="s">
        <v>481</v>
      </c>
      <c r="S27" s="18" t="s">
        <v>481</v>
      </c>
      <c r="T27" s="20" t="s">
        <v>481</v>
      </c>
      <c r="U27" s="18" t="n">
        <v>463.19031762</v>
      </c>
      <c r="V27" s="20" t="n">
        <v>12.10643746</v>
      </c>
    </row>
    <row r="28" spans="1:22">
      <c r="A28" s="15" t="s">
        <v>503</v>
      </c>
      <c r="B28" s="17" t="n">
        <v>7568</v>
      </c>
      <c r="C28" s="18">
        <f>(51.0/B28*100)</f>
        <v/>
      </c>
      <c r="D28" s="19" t="n">
        <v>7517</v>
      </c>
      <c r="E28" s="18" t="n">
        <v>394.78861349</v>
      </c>
      <c r="F28" s="20" t="n">
        <v>2.88181767</v>
      </c>
      <c r="G28" s="18" t="n">
        <v>417.13601159</v>
      </c>
      <c r="H28" s="20" t="n">
        <v>2.81772501</v>
      </c>
      <c r="I28" s="18" t="n">
        <v>421.06543088</v>
      </c>
      <c r="J28" s="20" t="n">
        <v>3.58660398</v>
      </c>
      <c r="K28" s="18" t="n">
        <v>430.55709011</v>
      </c>
      <c r="L28" s="20" t="n">
        <v>6.1632763</v>
      </c>
      <c r="M28" s="18" t="s">
        <v>481</v>
      </c>
      <c r="N28" s="20" t="s">
        <v>481</v>
      </c>
      <c r="O28" s="18" t="s">
        <v>481</v>
      </c>
      <c r="P28" s="20" t="s">
        <v>481</v>
      </c>
      <c r="Q28" s="18" t="s">
        <v>481</v>
      </c>
      <c r="R28" s="20" t="s">
        <v>481</v>
      </c>
      <c r="S28" s="18" t="s">
        <v>481</v>
      </c>
      <c r="T28" s="20" t="s">
        <v>481</v>
      </c>
      <c r="U28" s="18" t="n">
        <v>382.98965465</v>
      </c>
      <c r="V28" s="20" t="n">
        <v>5.66049779</v>
      </c>
    </row>
    <row r="29" spans="1:22">
      <c r="A29" s="15" t="s">
        <v>504</v>
      </c>
      <c r="B29" s="17" t="n">
        <v>5385</v>
      </c>
      <c r="C29" s="18">
        <f>(30.0/B29*100)</f>
        <v/>
      </c>
      <c r="D29" s="19" t="n">
        <v>5355</v>
      </c>
      <c r="E29" s="18" t="n">
        <v>472.7439175</v>
      </c>
      <c r="F29" s="20" t="n">
        <v>8.99983988</v>
      </c>
      <c r="G29" s="18" t="n">
        <v>509.97456315</v>
      </c>
      <c r="H29" s="20" t="n">
        <v>3.16440741</v>
      </c>
      <c r="I29" s="18" t="n">
        <v>519.52151272</v>
      </c>
      <c r="J29" s="20" t="n">
        <v>2.36580102</v>
      </c>
      <c r="K29" s="18" t="n">
        <v>510.06386283</v>
      </c>
      <c r="L29" s="20" t="n">
        <v>6.52522103</v>
      </c>
      <c r="M29" s="18" t="s">
        <v>481</v>
      </c>
      <c r="N29" s="20" t="s">
        <v>481</v>
      </c>
      <c r="O29" s="18" t="s">
        <v>481</v>
      </c>
      <c r="P29" s="20" t="s">
        <v>481</v>
      </c>
      <c r="Q29" s="18" t="s">
        <v>481</v>
      </c>
      <c r="R29" s="20" t="s">
        <v>481</v>
      </c>
      <c r="S29" s="18" t="s">
        <v>481</v>
      </c>
      <c r="T29" s="20" t="s">
        <v>481</v>
      </c>
      <c r="U29" s="18" t="n">
        <v>445.91401015</v>
      </c>
      <c r="V29" s="20" t="n">
        <v>14.32490785</v>
      </c>
    </row>
    <row r="30" spans="1:22">
      <c r="A30" s="15" t="s">
        <v>505</v>
      </c>
      <c r="B30" s="17" t="n">
        <v>4520</v>
      </c>
      <c r="C30" s="18">
        <f>(97.0/B30*100)</f>
        <v/>
      </c>
      <c r="D30" s="19" t="n">
        <v>4423</v>
      </c>
      <c r="E30" s="18" t="n">
        <v>426.03583551</v>
      </c>
      <c r="F30" s="20" t="n">
        <v>15.06909517</v>
      </c>
      <c r="G30" s="18" t="n">
        <v>488.24751783</v>
      </c>
      <c r="H30" s="20" t="n">
        <v>3.76616585</v>
      </c>
      <c r="I30" s="18" t="n">
        <v>504.03958713</v>
      </c>
      <c r="J30" s="20" t="n">
        <v>3.14692843</v>
      </c>
      <c r="K30" s="18" t="n">
        <v>494.11041814</v>
      </c>
      <c r="L30" s="20" t="n">
        <v>3.33972264</v>
      </c>
      <c r="M30" s="18" t="s">
        <v>481</v>
      </c>
      <c r="N30" s="20" t="s">
        <v>481</v>
      </c>
      <c r="O30" s="18" t="s">
        <v>481</v>
      </c>
      <c r="P30" s="20" t="s">
        <v>481</v>
      </c>
      <c r="Q30" s="18" t="s">
        <v>481</v>
      </c>
      <c r="R30" s="20" t="s">
        <v>481</v>
      </c>
      <c r="S30" s="18" t="s">
        <v>481</v>
      </c>
      <c r="T30" s="20" t="s">
        <v>481</v>
      </c>
      <c r="U30" s="18" t="n">
        <v>461.14047086</v>
      </c>
      <c r="V30" s="20" t="n">
        <v>10.56736822</v>
      </c>
    </row>
    <row r="31" spans="1:22">
      <c r="A31" s="15" t="s">
        <v>506</v>
      </c>
      <c r="B31" s="17" t="n">
        <v>5456</v>
      </c>
      <c r="C31" s="18">
        <f>(125.0/B31*100)</f>
        <v/>
      </c>
      <c r="D31" s="19" t="n">
        <v>5331</v>
      </c>
      <c r="E31" s="18" t="n">
        <v>451.87046826</v>
      </c>
      <c r="F31" s="20" t="n">
        <v>9.47726606</v>
      </c>
      <c r="G31" s="18" t="n">
        <v>502.95730114</v>
      </c>
      <c r="H31" s="20" t="n">
        <v>3.34899154</v>
      </c>
      <c r="I31" s="18" t="n">
        <v>513.36833026</v>
      </c>
      <c r="J31" s="20" t="n">
        <v>2.76949934</v>
      </c>
      <c r="K31" s="18" t="n">
        <v>488.67089333</v>
      </c>
      <c r="L31" s="20" t="n">
        <v>3.98779731</v>
      </c>
      <c r="M31" s="18" t="s">
        <v>481</v>
      </c>
      <c r="N31" s="20" t="s">
        <v>481</v>
      </c>
      <c r="O31" s="18" t="s">
        <v>481</v>
      </c>
      <c r="P31" s="20" t="s">
        <v>481</v>
      </c>
      <c r="Q31" s="18" t="s">
        <v>481</v>
      </c>
      <c r="R31" s="20" t="s">
        <v>481</v>
      </c>
      <c r="S31" s="18" t="s">
        <v>481</v>
      </c>
      <c r="T31" s="20" t="s">
        <v>481</v>
      </c>
      <c r="U31" s="18" t="n">
        <v>450.24649671</v>
      </c>
      <c r="V31" s="20" t="n">
        <v>9.106923910000001</v>
      </c>
    </row>
    <row r="32" spans="1:22">
      <c r="A32" s="15" t="s">
        <v>507</v>
      </c>
      <c r="B32" s="17" t="n">
        <v>4478</v>
      </c>
      <c r="C32" s="18">
        <f>(5.0/B32*100)</f>
        <v/>
      </c>
      <c r="D32" s="19" t="n">
        <v>4473</v>
      </c>
      <c r="E32" s="18" t="n">
        <v>473.23523898</v>
      </c>
      <c r="F32" s="20" t="n">
        <v>4.88021203</v>
      </c>
      <c r="G32" s="18" t="n">
        <v>505.61957091</v>
      </c>
      <c r="H32" s="20" t="n">
        <v>3.171481</v>
      </c>
      <c r="I32" s="18" t="n">
        <v>514.3401785</v>
      </c>
      <c r="J32" s="20" t="n">
        <v>3.17758491</v>
      </c>
      <c r="K32" s="18" t="n">
        <v>504.36756864</v>
      </c>
      <c r="L32" s="20" t="n">
        <v>4.16353148</v>
      </c>
      <c r="M32" s="18" t="s">
        <v>481</v>
      </c>
      <c r="N32" s="20" t="s">
        <v>481</v>
      </c>
      <c r="O32" s="18" t="s">
        <v>481</v>
      </c>
      <c r="P32" s="20" t="s">
        <v>481</v>
      </c>
      <c r="Q32" s="18" t="s">
        <v>481</v>
      </c>
      <c r="R32" s="20" t="s">
        <v>481</v>
      </c>
      <c r="S32" s="18" t="s">
        <v>481</v>
      </c>
      <c r="T32" s="20" t="s">
        <v>481</v>
      </c>
      <c r="U32" s="18" t="n">
        <v>451.95090273</v>
      </c>
      <c r="V32" s="20" t="n">
        <v>13.21117221</v>
      </c>
    </row>
    <row r="33" spans="1:22">
      <c r="A33" s="15" t="s">
        <v>508</v>
      </c>
      <c r="B33" s="17" t="n">
        <v>7325</v>
      </c>
      <c r="C33" s="18">
        <f>(74.0/B33*100)</f>
        <v/>
      </c>
      <c r="D33" s="19" t="n">
        <v>7251</v>
      </c>
      <c r="E33" s="18" t="n">
        <v>432.66856363</v>
      </c>
      <c r="F33" s="20" t="n">
        <v>6.37035651</v>
      </c>
      <c r="G33" s="18" t="n">
        <v>477.92718321</v>
      </c>
      <c r="H33" s="20" t="n">
        <v>4.11412112</v>
      </c>
      <c r="I33" s="18" t="n">
        <v>508.22988419</v>
      </c>
      <c r="J33" s="20" t="n">
        <v>2.878631</v>
      </c>
      <c r="K33" s="18" t="n">
        <v>505.42590208</v>
      </c>
      <c r="L33" s="20" t="n">
        <v>4.33309804</v>
      </c>
      <c r="M33" s="18" t="s">
        <v>481</v>
      </c>
      <c r="N33" s="20" t="s">
        <v>481</v>
      </c>
      <c r="O33" s="18" t="s">
        <v>481</v>
      </c>
      <c r="P33" s="20" t="s">
        <v>481</v>
      </c>
      <c r="Q33" s="18" t="s">
        <v>481</v>
      </c>
      <c r="R33" s="20" t="s">
        <v>481</v>
      </c>
      <c r="S33" s="18" t="s">
        <v>481</v>
      </c>
      <c r="T33" s="20" t="s">
        <v>481</v>
      </c>
      <c r="U33" s="18" t="n">
        <v>458.43432802</v>
      </c>
      <c r="V33" s="20" t="n">
        <v>9.432581369999999</v>
      </c>
    </row>
    <row r="34" spans="1:22">
      <c r="A34" s="15" t="s">
        <v>509</v>
      </c>
      <c r="B34" s="17" t="n">
        <v>6350</v>
      </c>
      <c r="C34" s="18">
        <f>(65.0/B34*100)</f>
        <v/>
      </c>
      <c r="D34" s="19" t="n">
        <v>6285</v>
      </c>
      <c r="E34" s="18" t="n">
        <v>425.62747218</v>
      </c>
      <c r="F34" s="20" t="n">
        <v>6.11333671</v>
      </c>
      <c r="G34" s="18" t="n">
        <v>481.90437997</v>
      </c>
      <c r="H34" s="20" t="n">
        <v>3.21730675</v>
      </c>
      <c r="I34" s="18" t="n">
        <v>495.68584163</v>
      </c>
      <c r="J34" s="20" t="n">
        <v>3.11488558</v>
      </c>
      <c r="K34" s="18" t="n">
        <v>479.82574982</v>
      </c>
      <c r="L34" s="20" t="n">
        <v>4.34536235</v>
      </c>
      <c r="M34" s="18" t="s">
        <v>481</v>
      </c>
      <c r="N34" s="20" t="s">
        <v>481</v>
      </c>
      <c r="O34" s="18" t="s">
        <v>481</v>
      </c>
      <c r="P34" s="20" t="s">
        <v>481</v>
      </c>
      <c r="Q34" s="18" t="s">
        <v>481</v>
      </c>
      <c r="R34" s="20" t="s">
        <v>481</v>
      </c>
      <c r="S34" s="18" t="s">
        <v>481</v>
      </c>
      <c r="T34" s="20" t="s">
        <v>481</v>
      </c>
      <c r="U34" s="18" t="n">
        <v>371.25525975</v>
      </c>
      <c r="V34" s="20" t="n">
        <v>12.97694681</v>
      </c>
    </row>
    <row r="35" spans="1:22">
      <c r="A35" s="15" t="s">
        <v>510</v>
      </c>
      <c r="B35" s="17" t="n">
        <v>6406</v>
      </c>
      <c r="C35" s="18">
        <f>(36.0/B35*100)</f>
        <v/>
      </c>
      <c r="D35" s="19" t="n">
        <v>6370</v>
      </c>
      <c r="E35" s="18" t="n">
        <v>457.64640018</v>
      </c>
      <c r="F35" s="20" t="n">
        <v>15.09943743</v>
      </c>
      <c r="G35" s="18" t="n">
        <v>502.24370007</v>
      </c>
      <c r="H35" s="20" t="n">
        <v>3.42981374</v>
      </c>
      <c r="I35" s="18" t="n">
        <v>515.95576008</v>
      </c>
      <c r="J35" s="20" t="n">
        <v>1.75734529</v>
      </c>
      <c r="K35" s="18" t="n">
        <v>510.74632924</v>
      </c>
      <c r="L35" s="20" t="n">
        <v>3.2691535</v>
      </c>
      <c r="M35" s="18" t="s">
        <v>481</v>
      </c>
      <c r="N35" s="20" t="s">
        <v>481</v>
      </c>
      <c r="O35" s="18" t="s">
        <v>481</v>
      </c>
      <c r="P35" s="20" t="s">
        <v>481</v>
      </c>
      <c r="Q35" s="18" t="s">
        <v>481</v>
      </c>
      <c r="R35" s="20" t="s">
        <v>481</v>
      </c>
      <c r="S35" s="18" t="s">
        <v>481</v>
      </c>
      <c r="T35" s="20" t="s">
        <v>481</v>
      </c>
      <c r="U35" s="18" t="n">
        <v>462.59204485</v>
      </c>
      <c r="V35" s="20" t="n">
        <v>12.90591299</v>
      </c>
    </row>
    <row r="36" spans="1:22">
      <c r="A36" s="15" t="s">
        <v>511</v>
      </c>
      <c r="B36" s="17" t="n">
        <v>6736</v>
      </c>
      <c r="C36" s="18">
        <f>(26.0/B36*100)</f>
        <v/>
      </c>
      <c r="D36" s="19" t="n">
        <v>6710</v>
      </c>
      <c r="E36" s="18" t="n">
        <v>439.14776187</v>
      </c>
      <c r="F36" s="20" t="n">
        <v>6.41039903</v>
      </c>
      <c r="G36" s="18" t="n">
        <v>481.24709157</v>
      </c>
      <c r="H36" s="20" t="n">
        <v>3.18182541</v>
      </c>
      <c r="I36" s="18" t="n">
        <v>496.96721937</v>
      </c>
      <c r="J36" s="20" t="n">
        <v>2.69079054</v>
      </c>
      <c r="K36" s="18" t="n">
        <v>486.53363996</v>
      </c>
      <c r="L36" s="20" t="n">
        <v>3.86250072</v>
      </c>
      <c r="M36" s="18" t="s">
        <v>481</v>
      </c>
      <c r="N36" s="20" t="s">
        <v>481</v>
      </c>
      <c r="O36" s="18" t="s">
        <v>481</v>
      </c>
      <c r="P36" s="20" t="s">
        <v>481</v>
      </c>
      <c r="Q36" s="18" t="s">
        <v>481</v>
      </c>
      <c r="R36" s="20" t="s">
        <v>481</v>
      </c>
      <c r="S36" s="18" t="s">
        <v>481</v>
      </c>
      <c r="T36" s="20" t="s">
        <v>481</v>
      </c>
      <c r="U36" s="18" t="n">
        <v>446.57658354</v>
      </c>
      <c r="V36" s="20" t="n">
        <v>9.586161280000001</v>
      </c>
    </row>
    <row r="37" spans="1:22">
      <c r="A37" s="15" t="s">
        <v>512</v>
      </c>
      <c r="B37" s="17" t="n">
        <v>5458</v>
      </c>
      <c r="C37" s="18">
        <f>(62.0/B37*100)</f>
        <v/>
      </c>
      <c r="D37" s="19" t="n">
        <v>5396</v>
      </c>
      <c r="E37" s="18" t="n">
        <v>453.1815567</v>
      </c>
      <c r="F37" s="20" t="n">
        <v>7.05111447</v>
      </c>
      <c r="G37" s="18" t="n">
        <v>496.39261965</v>
      </c>
      <c r="H37" s="20" t="n">
        <v>4.43827724</v>
      </c>
      <c r="I37" s="18" t="n">
        <v>507.4141595</v>
      </c>
      <c r="J37" s="20" t="n">
        <v>3.5542498</v>
      </c>
      <c r="K37" s="18" t="n">
        <v>479.1521884</v>
      </c>
      <c r="L37" s="20" t="n">
        <v>4.11399405</v>
      </c>
      <c r="M37" s="18" t="s">
        <v>481</v>
      </c>
      <c r="N37" s="20" t="s">
        <v>481</v>
      </c>
      <c r="O37" s="18" t="s">
        <v>481</v>
      </c>
      <c r="P37" s="20" t="s">
        <v>481</v>
      </c>
      <c r="Q37" s="18" t="s">
        <v>481</v>
      </c>
      <c r="R37" s="20" t="s">
        <v>481</v>
      </c>
      <c r="S37" s="18" t="s">
        <v>481</v>
      </c>
      <c r="T37" s="20" t="s">
        <v>481</v>
      </c>
      <c r="U37" s="18" t="n">
        <v>469.42774247</v>
      </c>
      <c r="V37" s="20" t="n">
        <v>10.0349674</v>
      </c>
    </row>
    <row r="38" spans="1:22">
      <c r="A38" s="15" t="s">
        <v>513</v>
      </c>
      <c r="B38" s="17" t="n">
        <v>5860</v>
      </c>
      <c r="C38" s="18">
        <f>(16.0/B38*100)</f>
        <v/>
      </c>
      <c r="D38" s="19" t="n">
        <v>5844</v>
      </c>
      <c r="E38" s="18" t="n">
        <v>504.55245451</v>
      </c>
      <c r="F38" s="20" t="n">
        <v>6.68351432</v>
      </c>
      <c r="G38" s="18" t="n">
        <v>527.17793699</v>
      </c>
      <c r="H38" s="20" t="n">
        <v>3.72659849</v>
      </c>
      <c r="I38" s="18" t="n">
        <v>526.40963212</v>
      </c>
      <c r="J38" s="20" t="n">
        <v>3.69358818</v>
      </c>
      <c r="K38" s="18" t="n">
        <v>510.41365672</v>
      </c>
      <c r="L38" s="20" t="n">
        <v>4.46504461</v>
      </c>
      <c r="M38" s="18" t="s">
        <v>481</v>
      </c>
      <c r="N38" s="20" t="s">
        <v>481</v>
      </c>
      <c r="O38" s="18" t="s">
        <v>481</v>
      </c>
      <c r="P38" s="20" t="s">
        <v>481</v>
      </c>
      <c r="Q38" s="18" t="s">
        <v>481</v>
      </c>
      <c r="R38" s="20" t="s">
        <v>481</v>
      </c>
      <c r="S38" s="18" t="s">
        <v>481</v>
      </c>
      <c r="T38" s="20" t="s">
        <v>481</v>
      </c>
      <c r="U38" s="18" t="n">
        <v>468.50518594</v>
      </c>
      <c r="V38" s="20" t="n">
        <v>9.556435799999999</v>
      </c>
    </row>
    <row r="39" spans="1:22">
      <c r="A39" s="15" t="s">
        <v>514</v>
      </c>
      <c r="B39" s="17" t="n">
        <v>5895</v>
      </c>
      <c r="C39" s="18">
        <f>(30.0/B39*100)</f>
        <v/>
      </c>
      <c r="D39" s="19" t="n">
        <v>5865</v>
      </c>
      <c r="E39" s="18" t="n">
        <v>408.05634252</v>
      </c>
      <c r="F39" s="20" t="n">
        <v>4.33747792</v>
      </c>
      <c r="G39" s="18" t="n">
        <v>429.55328014</v>
      </c>
      <c r="H39" s="20" t="n">
        <v>4.47086146</v>
      </c>
      <c r="I39" s="18" t="n">
        <v>438.5238667</v>
      </c>
      <c r="J39" s="20" t="n">
        <v>7.87777024</v>
      </c>
      <c r="K39" s="18" t="n">
        <v>420.3897562</v>
      </c>
      <c r="L39" s="20" t="n">
        <v>8.85163448</v>
      </c>
      <c r="M39" s="18" t="s">
        <v>481</v>
      </c>
      <c r="N39" s="20" t="s">
        <v>481</v>
      </c>
      <c r="O39" s="18" t="s">
        <v>481</v>
      </c>
      <c r="P39" s="20" t="s">
        <v>481</v>
      </c>
      <c r="Q39" s="18" t="s">
        <v>481</v>
      </c>
      <c r="R39" s="20" t="s">
        <v>481</v>
      </c>
      <c r="S39" s="18" t="s">
        <v>481</v>
      </c>
      <c r="T39" s="20" t="s">
        <v>481</v>
      </c>
      <c r="U39" s="18" t="n">
        <v>349.76623427</v>
      </c>
      <c r="V39" s="20" t="n">
        <v>13.05326394</v>
      </c>
    </row>
    <row r="40" spans="1:22">
      <c r="A40" s="15" t="s">
        <v>515</v>
      </c>
      <c r="B40" s="17" t="n">
        <v>14157</v>
      </c>
      <c r="C40" s="18">
        <f>(266.0/B40*100)</f>
        <v/>
      </c>
      <c r="D40" s="19" t="n">
        <v>13891</v>
      </c>
      <c r="E40" s="18" t="n">
        <v>454.21127889</v>
      </c>
      <c r="F40" s="20" t="n">
        <v>5.88511128</v>
      </c>
      <c r="G40" s="18" t="n">
        <v>488.84705819</v>
      </c>
      <c r="H40" s="20" t="n">
        <v>3.60480647</v>
      </c>
      <c r="I40" s="18" t="n">
        <v>502.48754754</v>
      </c>
      <c r="J40" s="20" t="n">
        <v>2.69138262</v>
      </c>
      <c r="K40" s="18" t="n">
        <v>505.04635689</v>
      </c>
      <c r="L40" s="20" t="n">
        <v>3.85196382</v>
      </c>
      <c r="M40" s="18" t="s">
        <v>481</v>
      </c>
      <c r="N40" s="20" t="s">
        <v>481</v>
      </c>
      <c r="O40" s="18" t="s">
        <v>481</v>
      </c>
      <c r="P40" s="20" t="s">
        <v>481</v>
      </c>
      <c r="Q40" s="18" t="s">
        <v>481</v>
      </c>
      <c r="R40" s="20" t="s">
        <v>481</v>
      </c>
      <c r="S40" s="18" t="s">
        <v>481</v>
      </c>
      <c r="T40" s="20" t="s">
        <v>481</v>
      </c>
      <c r="U40" s="18" t="n">
        <v>441.18912296</v>
      </c>
      <c r="V40" s="20" t="n">
        <v>7.19017382</v>
      </c>
    </row>
    <row r="41" spans="1:22">
      <c r="A41" s="15" t="s">
        <v>516</v>
      </c>
      <c r="B41" s="17" t="n">
        <v>5712</v>
      </c>
      <c r="C41" s="18">
        <f>(40.0/B41*100)</f>
        <v/>
      </c>
      <c r="D41" s="19" t="n">
        <v>5672</v>
      </c>
      <c r="E41" s="18" t="n">
        <v>425.40956573</v>
      </c>
      <c r="F41" s="20" t="n">
        <v>10.04675045</v>
      </c>
      <c r="G41" s="18" t="n">
        <v>441.71184283</v>
      </c>
      <c r="H41" s="20" t="n">
        <v>4.64625214</v>
      </c>
      <c r="I41" s="18" t="n">
        <v>470.01524167</v>
      </c>
      <c r="J41" s="20" t="n">
        <v>3.74462853</v>
      </c>
      <c r="K41" s="18" t="n">
        <v>484.66005185</v>
      </c>
      <c r="L41" s="20" t="n">
        <v>3.18540136</v>
      </c>
      <c r="M41" s="18" t="s">
        <v>481</v>
      </c>
      <c r="N41" s="20" t="s">
        <v>481</v>
      </c>
      <c r="O41" s="18" t="s">
        <v>481</v>
      </c>
      <c r="P41" s="20" t="s">
        <v>481</v>
      </c>
      <c r="Q41" s="18" t="s">
        <v>481</v>
      </c>
      <c r="R41" s="20" t="s">
        <v>481</v>
      </c>
      <c r="S41" s="18" t="s">
        <v>481</v>
      </c>
      <c r="T41" s="20" t="s">
        <v>481</v>
      </c>
      <c r="U41" s="18" t="n">
        <v>428.78964065</v>
      </c>
      <c r="V41" s="20" t="n">
        <v>9.830868089999999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356.4206418</v>
      </c>
      <c r="F45" s="20" t="n">
        <v>2.86740139</v>
      </c>
      <c r="G45" s="18" t="n">
        <v>362.56889635</v>
      </c>
      <c r="H45" s="20" t="n">
        <v>3.41904125</v>
      </c>
      <c r="I45" s="18" t="n">
        <v>380.21119923</v>
      </c>
      <c r="J45" s="20" t="n">
        <v>7.21006056</v>
      </c>
      <c r="K45" s="18" t="n">
        <v>353.93586581</v>
      </c>
      <c r="L45" s="20" t="n">
        <v>7.15309002</v>
      </c>
      <c r="M45" s="18" t="s">
        <v>481</v>
      </c>
      <c r="N45" s="20" t="s">
        <v>481</v>
      </c>
      <c r="O45" s="18" t="s">
        <v>481</v>
      </c>
      <c r="P45" s="20" t="s">
        <v>481</v>
      </c>
      <c r="Q45" s="18" t="n">
        <v>378.73601561</v>
      </c>
      <c r="R45" s="20" t="n">
        <v>30.56386063</v>
      </c>
      <c r="S45" s="18" t="n">
        <v>314.7806488</v>
      </c>
      <c r="T45" s="20" t="n">
        <v>13.61664047</v>
      </c>
      <c r="U45" s="18" t="n">
        <v>326.59804799</v>
      </c>
      <c r="V45" s="20" t="n">
        <v>6.60216124</v>
      </c>
    </row>
    <row r="46" spans="1:22">
      <c r="A46" s="15" t="s">
        <v>521</v>
      </c>
      <c r="B46" s="17" t="n">
        <v>23141</v>
      </c>
      <c r="C46" s="18">
        <f>(1132.0/B46*100)</f>
        <v/>
      </c>
      <c r="D46" s="19" t="n">
        <v>22009</v>
      </c>
      <c r="E46" s="18" t="n">
        <v>354.1552409</v>
      </c>
      <c r="F46" s="20" t="n">
        <v>3.03892307</v>
      </c>
      <c r="G46" s="18" t="n">
        <v>389.52768783</v>
      </c>
      <c r="H46" s="20" t="n">
        <v>3.07384757</v>
      </c>
      <c r="I46" s="18" t="n">
        <v>422.53532926</v>
      </c>
      <c r="J46" s="20" t="n">
        <v>6.15646605</v>
      </c>
      <c r="K46" s="18" t="n">
        <v>418.01485556</v>
      </c>
      <c r="L46" s="20" t="n">
        <v>6.55463624</v>
      </c>
      <c r="M46" s="18" t="s">
        <v>481</v>
      </c>
      <c r="N46" s="20" t="s">
        <v>481</v>
      </c>
      <c r="O46" s="18" t="s">
        <v>481</v>
      </c>
      <c r="P46" s="20" t="s">
        <v>481</v>
      </c>
      <c r="Q46" s="18" t="s">
        <v>481</v>
      </c>
      <c r="R46" s="20" t="s">
        <v>481</v>
      </c>
      <c r="S46" s="18" t="s">
        <v>481</v>
      </c>
      <c r="T46" s="20" t="s">
        <v>481</v>
      </c>
      <c r="U46" s="18" t="n">
        <v>334.03626663</v>
      </c>
      <c r="V46" s="20" t="n">
        <v>4.82849941</v>
      </c>
    </row>
    <row r="47" spans="1:22">
      <c r="A47" s="15" t="s">
        <v>522</v>
      </c>
      <c r="B47" s="17" t="n">
        <v>5928</v>
      </c>
      <c r="C47" s="18">
        <f>(71.0/B47*100)</f>
        <v/>
      </c>
      <c r="D47" s="19" t="n">
        <v>5857</v>
      </c>
      <c r="E47" s="18" t="n">
        <v>414.63874792</v>
      </c>
      <c r="F47" s="20" t="n">
        <v>6.94998668</v>
      </c>
      <c r="G47" s="18" t="n">
        <v>452.48799344</v>
      </c>
      <c r="H47" s="20" t="n">
        <v>4.38414668</v>
      </c>
      <c r="I47" s="18" t="n">
        <v>451.24480448</v>
      </c>
      <c r="J47" s="20" t="n">
        <v>4.03383141</v>
      </c>
      <c r="K47" s="18" t="n">
        <v>435.29471756</v>
      </c>
      <c r="L47" s="20" t="n">
        <v>5.49778161</v>
      </c>
      <c r="M47" s="18" t="s">
        <v>481</v>
      </c>
      <c r="N47" s="20" t="s">
        <v>481</v>
      </c>
      <c r="O47" s="18" t="s">
        <v>481</v>
      </c>
      <c r="P47" s="20" t="s">
        <v>481</v>
      </c>
      <c r="Q47" s="18" t="s">
        <v>481</v>
      </c>
      <c r="R47" s="20" t="s">
        <v>481</v>
      </c>
      <c r="S47" s="18" t="s">
        <v>481</v>
      </c>
      <c r="T47" s="20" t="s">
        <v>481</v>
      </c>
      <c r="U47" s="18" t="n">
        <v>360.92754803</v>
      </c>
      <c r="V47" s="20" t="n">
        <v>10.79710955</v>
      </c>
    </row>
    <row r="48" spans="1:22">
      <c r="A48" s="15" t="s">
        <v>523</v>
      </c>
      <c r="B48" s="17" t="n">
        <v>9841</v>
      </c>
      <c r="C48" s="18">
        <f>(7.0/B48*100)</f>
        <v/>
      </c>
      <c r="D48" s="19" t="n">
        <v>9834</v>
      </c>
      <c r="E48" s="18" t="n">
        <v>512.47520099</v>
      </c>
      <c r="F48" s="20" t="n">
        <v>5.0464828</v>
      </c>
      <c r="G48" s="18" t="n">
        <v>553.82653585</v>
      </c>
      <c r="H48" s="20" t="n">
        <v>5.5050331</v>
      </c>
      <c r="I48" s="18" t="n">
        <v>561.70290371</v>
      </c>
      <c r="J48" s="20" t="n">
        <v>7.24025714</v>
      </c>
      <c r="K48" s="18" t="n">
        <v>543.02125587</v>
      </c>
      <c r="L48" s="20" t="n">
        <v>11.77601158</v>
      </c>
      <c r="M48" s="18" t="s">
        <v>481</v>
      </c>
      <c r="N48" s="20" t="s">
        <v>481</v>
      </c>
      <c r="O48" s="18" t="s">
        <v>481</v>
      </c>
      <c r="P48" s="20" t="s">
        <v>481</v>
      </c>
      <c r="Q48" s="18" t="s">
        <v>481</v>
      </c>
      <c r="R48" s="20" t="s">
        <v>481</v>
      </c>
      <c r="S48" s="18" t="s">
        <v>481</v>
      </c>
      <c r="T48" s="20" t="s">
        <v>481</v>
      </c>
      <c r="U48" s="18" t="n">
        <v>481.22216656</v>
      </c>
      <c r="V48" s="20" t="n">
        <v>12.07455348</v>
      </c>
    </row>
    <row r="49" spans="1:22">
      <c r="A49" s="15" t="s">
        <v>524</v>
      </c>
      <c r="B49" s="17" t="n">
        <v>6349</v>
      </c>
      <c r="C49" s="18">
        <f>(56.0/B49*100)</f>
        <v/>
      </c>
      <c r="D49" s="19" t="n">
        <v>6293</v>
      </c>
      <c r="E49" s="18" t="n">
        <v>394.57863349</v>
      </c>
      <c r="F49" s="20" t="n">
        <v>4.14804594</v>
      </c>
      <c r="G49" s="18" t="n">
        <v>416.93633648</v>
      </c>
      <c r="H49" s="20" t="n">
        <v>3.4353997</v>
      </c>
      <c r="I49" s="18" t="n">
        <v>427.17786213</v>
      </c>
      <c r="J49" s="20" t="n">
        <v>4.6710002</v>
      </c>
      <c r="K49" s="18" t="n">
        <v>414.33446837</v>
      </c>
      <c r="L49" s="20" t="n">
        <v>6.42554584</v>
      </c>
      <c r="M49" s="18" t="s">
        <v>481</v>
      </c>
      <c r="N49" s="20" t="s">
        <v>481</v>
      </c>
      <c r="O49" s="18" t="s">
        <v>481</v>
      </c>
      <c r="P49" s="20" t="s">
        <v>481</v>
      </c>
      <c r="Q49" s="18" t="s">
        <v>481</v>
      </c>
      <c r="R49" s="20" t="s">
        <v>481</v>
      </c>
      <c r="S49" s="18" t="n">
        <v>459.51457198</v>
      </c>
      <c r="T49" s="20" t="n">
        <v>37.98386814</v>
      </c>
      <c r="U49" s="18" t="n">
        <v>392.77897963</v>
      </c>
      <c r="V49" s="20" t="n">
        <v>8.41991529</v>
      </c>
    </row>
    <row r="50" spans="1:22">
      <c r="A50" s="15" t="s">
        <v>525</v>
      </c>
      <c r="B50" s="17" t="n">
        <v>11795</v>
      </c>
      <c r="C50" s="18">
        <f>(218.0/B50*100)</f>
        <v/>
      </c>
      <c r="D50" s="19" t="n">
        <v>11577</v>
      </c>
      <c r="E50" s="18" t="n">
        <v>379.8653724</v>
      </c>
      <c r="F50" s="20" t="n">
        <v>2.44081796</v>
      </c>
      <c r="G50" s="18" t="n">
        <v>416.85230698</v>
      </c>
      <c r="H50" s="20" t="n">
        <v>3.62074982</v>
      </c>
      <c r="I50" s="18" t="n">
        <v>436.58450153</v>
      </c>
      <c r="J50" s="20" t="n">
        <v>8.649805690000001</v>
      </c>
      <c r="K50" s="18" t="n">
        <v>428.80977802</v>
      </c>
      <c r="L50" s="20" t="n">
        <v>9.76826981</v>
      </c>
      <c r="M50" s="18" t="s">
        <v>481</v>
      </c>
      <c r="N50" s="20" t="s">
        <v>481</v>
      </c>
      <c r="O50" s="18" t="s">
        <v>481</v>
      </c>
      <c r="P50" s="20" t="s">
        <v>481</v>
      </c>
      <c r="Q50" s="18" t="s">
        <v>481</v>
      </c>
      <c r="R50" s="20" t="s">
        <v>481</v>
      </c>
      <c r="S50" s="18" t="s">
        <v>481</v>
      </c>
      <c r="T50" s="20" t="s">
        <v>481</v>
      </c>
      <c r="U50" s="18" t="n">
        <v>355.13608015</v>
      </c>
      <c r="V50" s="20" t="n">
        <v>6.18883227</v>
      </c>
    </row>
    <row r="51" spans="1:22">
      <c r="A51" s="15" t="s">
        <v>526</v>
      </c>
      <c r="B51" s="17" t="n">
        <v>6866</v>
      </c>
      <c r="C51" s="18">
        <f>(116.0/B51*100)</f>
        <v/>
      </c>
      <c r="D51" s="19" t="n">
        <v>6750</v>
      </c>
      <c r="E51" s="18" t="n">
        <v>384.62535026</v>
      </c>
      <c r="F51" s="20" t="n">
        <v>2.33561347</v>
      </c>
      <c r="G51" s="18" t="n">
        <v>403.22969023</v>
      </c>
      <c r="H51" s="20" t="n">
        <v>3.02773673</v>
      </c>
      <c r="I51" s="18" t="n">
        <v>430.89660674</v>
      </c>
      <c r="J51" s="20" t="n">
        <v>4.60426649</v>
      </c>
      <c r="K51" s="18" t="n">
        <v>440.5327897</v>
      </c>
      <c r="L51" s="20" t="n">
        <v>9.00047232</v>
      </c>
      <c r="M51" s="18" t="s">
        <v>481</v>
      </c>
      <c r="N51" s="20" t="s">
        <v>481</v>
      </c>
      <c r="O51" s="18" t="s">
        <v>481</v>
      </c>
      <c r="P51" s="20" t="s">
        <v>481</v>
      </c>
      <c r="Q51" s="18" t="s">
        <v>481</v>
      </c>
      <c r="R51" s="20" t="s">
        <v>481</v>
      </c>
      <c r="S51" s="18" t="s">
        <v>481</v>
      </c>
      <c r="T51" s="20" t="s">
        <v>481</v>
      </c>
      <c r="U51" s="18" t="n">
        <v>382.76244865</v>
      </c>
      <c r="V51" s="20" t="n">
        <v>4.91875884</v>
      </c>
    </row>
    <row r="52" spans="1:22">
      <c r="A52" s="15" t="s">
        <v>527</v>
      </c>
      <c r="B52" s="17" t="n">
        <v>5809</v>
      </c>
      <c r="C52" s="18">
        <f>(71.0/B52*100)</f>
        <v/>
      </c>
      <c r="D52" s="19" t="n">
        <v>5738</v>
      </c>
      <c r="E52" s="18" t="n">
        <v>437.06697475</v>
      </c>
      <c r="F52" s="20" t="n">
        <v>6.51760141</v>
      </c>
      <c r="G52" s="18" t="n">
        <v>460.81276177</v>
      </c>
      <c r="H52" s="20" t="n">
        <v>2.92765707</v>
      </c>
      <c r="I52" s="18" t="n">
        <v>475.86780807</v>
      </c>
      <c r="J52" s="20" t="n">
        <v>3.54725656</v>
      </c>
      <c r="K52" s="18" t="n">
        <v>470.39940579</v>
      </c>
      <c r="L52" s="20" t="n">
        <v>5.77040885</v>
      </c>
      <c r="M52" s="18" t="s">
        <v>481</v>
      </c>
      <c r="N52" s="20" t="s">
        <v>481</v>
      </c>
      <c r="O52" s="18" t="s">
        <v>481</v>
      </c>
      <c r="P52" s="20" t="s">
        <v>481</v>
      </c>
      <c r="Q52" s="18" t="s">
        <v>481</v>
      </c>
      <c r="R52" s="20" t="s">
        <v>481</v>
      </c>
      <c r="S52" s="18" t="s">
        <v>481</v>
      </c>
      <c r="T52" s="20" t="s">
        <v>481</v>
      </c>
      <c r="U52" s="18" t="n">
        <v>426.6965588</v>
      </c>
      <c r="V52" s="20" t="n">
        <v>10.2784974</v>
      </c>
    </row>
    <row r="53" spans="1:22">
      <c r="A53" s="15" t="s">
        <v>528</v>
      </c>
      <c r="B53" s="17" t="n">
        <v>5571</v>
      </c>
      <c r="C53" s="18">
        <f>(84.0/B53*100)</f>
        <v/>
      </c>
      <c r="D53" s="19" t="n">
        <v>5487</v>
      </c>
      <c r="E53" s="18" t="n">
        <v>382.16628633</v>
      </c>
      <c r="F53" s="20" t="n">
        <v>10.91876796</v>
      </c>
      <c r="G53" s="18" t="n">
        <v>410.9390354</v>
      </c>
      <c r="H53" s="20" t="n">
        <v>4.29940187</v>
      </c>
      <c r="I53" s="18" t="n">
        <v>451.25530741</v>
      </c>
      <c r="J53" s="20" t="n">
        <v>2.77606904</v>
      </c>
      <c r="K53" s="18" t="n">
        <v>436.48137217</v>
      </c>
      <c r="L53" s="20" t="n">
        <v>2.85913545</v>
      </c>
      <c r="M53" s="18" t="s">
        <v>481</v>
      </c>
      <c r="N53" s="20" t="s">
        <v>481</v>
      </c>
      <c r="O53" s="18" t="s">
        <v>481</v>
      </c>
      <c r="P53" s="20" t="s">
        <v>481</v>
      </c>
      <c r="Q53" s="18" t="s">
        <v>481</v>
      </c>
      <c r="R53" s="20" t="s">
        <v>481</v>
      </c>
      <c r="S53" s="18" t="s">
        <v>481</v>
      </c>
      <c r="T53" s="20" t="s">
        <v>481</v>
      </c>
      <c r="U53" s="18" t="n">
        <v>392.3435511</v>
      </c>
      <c r="V53" s="20" t="n">
        <v>8.5728296</v>
      </c>
    </row>
    <row r="54" spans="1:22">
      <c r="A54" s="15" t="s">
        <v>529</v>
      </c>
      <c r="B54" s="17" t="n">
        <v>4740</v>
      </c>
      <c r="C54" s="18">
        <f>(38.0/B54*100)</f>
        <v/>
      </c>
      <c r="D54" s="19" t="n">
        <v>4702</v>
      </c>
      <c r="E54" s="18" t="n">
        <v>320.95195447</v>
      </c>
      <c r="F54" s="20" t="n">
        <v>3.06317703</v>
      </c>
      <c r="G54" s="18" t="n">
        <v>343.09724346</v>
      </c>
      <c r="H54" s="20" t="n">
        <v>3.71832896</v>
      </c>
      <c r="I54" s="18" t="n">
        <v>361.12726219</v>
      </c>
      <c r="J54" s="20" t="n">
        <v>6.95352535</v>
      </c>
      <c r="K54" s="18" t="n">
        <v>356.22788253</v>
      </c>
      <c r="L54" s="20" t="n">
        <v>9.349760180000001</v>
      </c>
      <c r="M54" s="18" t="s">
        <v>481</v>
      </c>
      <c r="N54" s="20" t="s">
        <v>481</v>
      </c>
      <c r="O54" s="18" t="s">
        <v>481</v>
      </c>
      <c r="P54" s="20" t="s">
        <v>481</v>
      </c>
      <c r="Q54" s="18" t="s">
        <v>481</v>
      </c>
      <c r="R54" s="20" t="s">
        <v>481</v>
      </c>
      <c r="S54" s="18" t="s">
        <v>481</v>
      </c>
      <c r="T54" s="20" t="s">
        <v>481</v>
      </c>
      <c r="U54" s="18" t="n">
        <v>290.83041654</v>
      </c>
      <c r="V54" s="20" t="n">
        <v>4.63173033</v>
      </c>
    </row>
    <row r="55" spans="1:22">
      <c r="A55" s="15" t="s">
        <v>530</v>
      </c>
      <c r="B55" s="17" t="n">
        <v>5316</v>
      </c>
      <c r="C55" s="18">
        <f>(22.0/B55*100)</f>
        <v/>
      </c>
      <c r="D55" s="19" t="n">
        <v>5294</v>
      </c>
      <c r="E55" s="18" t="n">
        <v>397.51927352</v>
      </c>
      <c r="F55" s="20" t="n">
        <v>3.53349978</v>
      </c>
      <c r="G55" s="18" t="n">
        <v>409.22995731</v>
      </c>
      <c r="H55" s="20" t="n">
        <v>3.4681668</v>
      </c>
      <c r="I55" s="18" t="n">
        <v>418.13242625</v>
      </c>
      <c r="J55" s="20" t="n">
        <v>5.117228</v>
      </c>
      <c r="K55" s="18" t="n">
        <v>396.12703106</v>
      </c>
      <c r="L55" s="20" t="n">
        <v>8.615751749999999</v>
      </c>
      <c r="M55" s="18" t="s">
        <v>481</v>
      </c>
      <c r="N55" s="20" t="s">
        <v>481</v>
      </c>
      <c r="O55" s="18" t="s">
        <v>481</v>
      </c>
      <c r="P55" s="20" t="s">
        <v>481</v>
      </c>
      <c r="Q55" s="18" t="s">
        <v>481</v>
      </c>
      <c r="R55" s="20" t="s">
        <v>481</v>
      </c>
      <c r="S55" s="18" t="n">
        <v>356.22166792</v>
      </c>
      <c r="T55" s="20" t="n">
        <v>22.59247088</v>
      </c>
      <c r="U55" s="18" t="n">
        <v>350.09078384</v>
      </c>
      <c r="V55" s="20" t="n">
        <v>11.70709396</v>
      </c>
    </row>
    <row r="56" spans="1:22">
      <c r="A56" s="15" t="s">
        <v>531</v>
      </c>
      <c r="B56" s="17" t="n">
        <v>5359</v>
      </c>
      <c r="C56" s="18">
        <f>(76.0/B56*100)</f>
        <v/>
      </c>
      <c r="D56" s="19" t="n">
        <v>5283</v>
      </c>
      <c r="E56" s="18" t="n">
        <v>545.79411282</v>
      </c>
      <c r="F56" s="20" t="n">
        <v>3.03548786</v>
      </c>
      <c r="G56" s="18" t="n">
        <v>556.09588904</v>
      </c>
      <c r="H56" s="20" t="n">
        <v>4.73493663</v>
      </c>
      <c r="I56" s="18" t="n">
        <v>545.05681272</v>
      </c>
      <c r="J56" s="20" t="n">
        <v>7.7365182</v>
      </c>
      <c r="K56" s="18" t="n">
        <v>540.89032023</v>
      </c>
      <c r="L56" s="20" t="n">
        <v>9.952481349999999</v>
      </c>
      <c r="M56" s="18" t="s">
        <v>481</v>
      </c>
      <c r="N56" s="20" t="s">
        <v>481</v>
      </c>
      <c r="O56" s="18" t="s">
        <v>481</v>
      </c>
      <c r="P56" s="20" t="s">
        <v>481</v>
      </c>
      <c r="Q56" s="18" t="s">
        <v>481</v>
      </c>
      <c r="R56" s="20" t="s">
        <v>481</v>
      </c>
      <c r="S56" s="18" t="s">
        <v>481</v>
      </c>
      <c r="T56" s="20" t="s">
        <v>481</v>
      </c>
      <c r="U56" s="18" t="n">
        <v>481.70839152</v>
      </c>
      <c r="V56" s="20" t="n">
        <v>26.67341005</v>
      </c>
    </row>
    <row r="57" spans="1:22">
      <c r="A57" s="15" t="s">
        <v>532</v>
      </c>
      <c r="B57" s="17" t="n">
        <v>6513</v>
      </c>
      <c r="C57" s="18">
        <f>(0.0/B57*100)</f>
        <v/>
      </c>
      <c r="D57" s="19" t="n">
        <v>6513</v>
      </c>
      <c r="E57" s="18" t="n">
        <v>378.71371676</v>
      </c>
      <c r="F57" s="20" t="n">
        <v>2.98857795</v>
      </c>
      <c r="G57" s="18" t="n">
        <v>430.86218321</v>
      </c>
      <c r="H57" s="20" t="n">
        <v>6.05364072</v>
      </c>
      <c r="I57" s="18" t="n">
        <v>459.56244131</v>
      </c>
      <c r="J57" s="20" t="n">
        <v>11.19338846</v>
      </c>
      <c r="K57" s="18" t="n">
        <v>441.04011548</v>
      </c>
      <c r="L57" s="20" t="n">
        <v>17.36493216</v>
      </c>
      <c r="M57" s="18" t="s">
        <v>481</v>
      </c>
      <c r="N57" s="20" t="s">
        <v>481</v>
      </c>
      <c r="O57" s="18" t="s">
        <v>481</v>
      </c>
      <c r="P57" s="20" t="s">
        <v>481</v>
      </c>
      <c r="Q57" s="18" t="s">
        <v>481</v>
      </c>
      <c r="R57" s="20" t="s">
        <v>481</v>
      </c>
      <c r="S57" s="18" t="n">
        <v>307.38960285</v>
      </c>
      <c r="T57" s="20" t="n">
        <v>41.30033065</v>
      </c>
      <c r="U57" s="18" t="n">
        <v>331.86718998</v>
      </c>
      <c r="V57" s="20" t="n">
        <v>10.85539081</v>
      </c>
    </row>
    <row r="58" spans="1:22">
      <c r="A58" s="15" t="s">
        <v>533</v>
      </c>
      <c r="B58" s="17" t="n">
        <v>7267</v>
      </c>
      <c r="C58" s="18">
        <f>(10.0/B58*100)</f>
        <v/>
      </c>
      <c r="D58" s="19" t="n">
        <v>7257</v>
      </c>
      <c r="E58" s="18" t="n">
        <v>365.93037713</v>
      </c>
      <c r="F58" s="20" t="n">
        <v>3.69808728</v>
      </c>
      <c r="G58" s="18" t="n">
        <v>389.43748281</v>
      </c>
      <c r="H58" s="20" t="n">
        <v>3.07335816</v>
      </c>
      <c r="I58" s="18" t="n">
        <v>391.59785189</v>
      </c>
      <c r="J58" s="20" t="n">
        <v>4.46740551</v>
      </c>
      <c r="K58" s="18" t="n">
        <v>387.98088832</v>
      </c>
      <c r="L58" s="20" t="n">
        <v>6.18967833</v>
      </c>
      <c r="M58" s="18" t="s">
        <v>481</v>
      </c>
      <c r="N58" s="20" t="s">
        <v>481</v>
      </c>
      <c r="O58" s="18" t="s">
        <v>481</v>
      </c>
      <c r="P58" s="20" t="s">
        <v>481</v>
      </c>
      <c r="Q58" s="18" t="s">
        <v>481</v>
      </c>
      <c r="R58" s="20" t="s">
        <v>481</v>
      </c>
      <c r="S58" s="18" t="n">
        <v>277.88055518</v>
      </c>
      <c r="T58" s="20" t="n">
        <v>15.54775439</v>
      </c>
      <c r="U58" s="18" t="n">
        <v>291.42106609</v>
      </c>
      <c r="V58" s="20" t="n">
        <v>15.79238816</v>
      </c>
    </row>
    <row r="59" spans="1:22">
      <c r="A59" s="15" t="s">
        <v>534</v>
      </c>
      <c r="B59" s="17" t="n">
        <v>4826</v>
      </c>
      <c r="C59" s="18">
        <f>(26.0/B59*100)</f>
        <v/>
      </c>
      <c r="D59" s="19" t="n">
        <v>4800</v>
      </c>
      <c r="E59" s="18" t="n">
        <v>351.4200605</v>
      </c>
      <c r="F59" s="20" t="n">
        <v>3.49644355</v>
      </c>
      <c r="G59" s="18" t="n">
        <v>363.99076684</v>
      </c>
      <c r="H59" s="20" t="n">
        <v>2.29918091</v>
      </c>
      <c r="I59" s="18" t="n">
        <v>368.86003995</v>
      </c>
      <c r="J59" s="20" t="n">
        <v>3.78123932</v>
      </c>
      <c r="K59" s="18" t="n">
        <v>372.22740529</v>
      </c>
      <c r="L59" s="20" t="n">
        <v>6.5283771</v>
      </c>
      <c r="M59" s="18" t="s">
        <v>481</v>
      </c>
      <c r="N59" s="20" t="s">
        <v>481</v>
      </c>
      <c r="O59" s="18" t="s">
        <v>481</v>
      </c>
      <c r="P59" s="20" t="s">
        <v>481</v>
      </c>
      <c r="Q59" s="18" t="s">
        <v>481</v>
      </c>
      <c r="R59" s="20" t="s">
        <v>481</v>
      </c>
      <c r="S59" s="18" t="n">
        <v>263.04288063</v>
      </c>
      <c r="T59" s="20" t="n">
        <v>18.71415392</v>
      </c>
      <c r="U59" s="18" t="n">
        <v>303.37844507</v>
      </c>
      <c r="V59" s="20" t="n">
        <v>10.81970237</v>
      </c>
    </row>
    <row r="60" spans="1:22">
      <c r="A60" s="15" t="s">
        <v>535</v>
      </c>
      <c r="B60" s="17" t="n">
        <v>4546</v>
      </c>
      <c r="C60" s="18">
        <f>(15.0/B60*100)</f>
        <v/>
      </c>
      <c r="D60" s="19" t="n">
        <v>4531</v>
      </c>
      <c r="E60" s="18" t="n">
        <v>356.51118289</v>
      </c>
      <c r="F60" s="20" t="n">
        <v>5.59534662</v>
      </c>
      <c r="G60" s="18" t="n">
        <v>385.44548732</v>
      </c>
      <c r="H60" s="20" t="n">
        <v>3.93378105</v>
      </c>
      <c r="I60" s="18" t="n">
        <v>414.30138033</v>
      </c>
      <c r="J60" s="20" t="n">
        <v>5.42944865</v>
      </c>
      <c r="K60" s="18" t="n">
        <v>424.47670547</v>
      </c>
      <c r="L60" s="20" t="n">
        <v>6.90944838</v>
      </c>
      <c r="M60" s="18" t="s">
        <v>481</v>
      </c>
      <c r="N60" s="20" t="s">
        <v>481</v>
      </c>
      <c r="O60" s="18" t="s">
        <v>481</v>
      </c>
      <c r="P60" s="20" t="s">
        <v>481</v>
      </c>
      <c r="Q60" s="18" t="s">
        <v>481</v>
      </c>
      <c r="R60" s="20" t="s">
        <v>481</v>
      </c>
      <c r="S60" s="18" t="n">
        <v>351.22163533</v>
      </c>
      <c r="T60" s="20" t="n">
        <v>28.28052858</v>
      </c>
      <c r="U60" s="18" t="n">
        <v>346.05814663</v>
      </c>
      <c r="V60" s="20" t="n">
        <v>14.19554749</v>
      </c>
    </row>
    <row r="61" spans="1:22">
      <c r="A61" s="15" t="s">
        <v>536</v>
      </c>
      <c r="B61" s="17" t="n">
        <v>6525</v>
      </c>
      <c r="C61" s="18">
        <f>(135.0/B61*100)</f>
        <v/>
      </c>
      <c r="D61" s="19" t="n">
        <v>6390</v>
      </c>
      <c r="E61" s="18" t="n">
        <v>438.38329036</v>
      </c>
      <c r="F61" s="20" t="n">
        <v>4.48611507</v>
      </c>
      <c r="G61" s="18" t="n">
        <v>480.77076998</v>
      </c>
      <c r="H61" s="20" t="n">
        <v>2.72387259</v>
      </c>
      <c r="I61" s="18" t="n">
        <v>492.71894476</v>
      </c>
      <c r="J61" s="20" t="n">
        <v>3.29202842</v>
      </c>
      <c r="K61" s="18" t="n">
        <v>478.91730085</v>
      </c>
      <c r="L61" s="20" t="n">
        <v>4.30182254</v>
      </c>
      <c r="M61" s="18" t="s">
        <v>481</v>
      </c>
      <c r="N61" s="20" t="s">
        <v>481</v>
      </c>
      <c r="O61" s="18" t="s">
        <v>481</v>
      </c>
      <c r="P61" s="20" t="s">
        <v>481</v>
      </c>
      <c r="Q61" s="18" t="s">
        <v>481</v>
      </c>
      <c r="R61" s="20" t="s">
        <v>481</v>
      </c>
      <c r="S61" s="18" t="s">
        <v>481</v>
      </c>
      <c r="T61" s="20" t="s">
        <v>481</v>
      </c>
      <c r="U61" s="18" t="n">
        <v>416.59313257</v>
      </c>
      <c r="V61" s="20" t="n">
        <v>13.14131244</v>
      </c>
    </row>
    <row r="62" spans="1:22">
      <c r="A62" s="15" t="s">
        <v>537</v>
      </c>
      <c r="B62" s="17" t="n">
        <v>4476</v>
      </c>
      <c r="C62" s="18">
        <f>(3.0/B62*100)</f>
        <v/>
      </c>
      <c r="D62" s="19" t="n">
        <v>4473</v>
      </c>
      <c r="E62" s="18" t="n">
        <v>539.8913761</v>
      </c>
      <c r="F62" s="20" t="n">
        <v>2.43194112</v>
      </c>
      <c r="G62" s="18" t="n">
        <v>548.34809777</v>
      </c>
      <c r="H62" s="20" t="n">
        <v>2.08547328</v>
      </c>
      <c r="I62" s="18" t="n">
        <v>546.91120032</v>
      </c>
      <c r="J62" s="20" t="n">
        <v>2.75822861</v>
      </c>
      <c r="K62" s="18" t="n">
        <v>537.06362473</v>
      </c>
      <c r="L62" s="20" t="n">
        <v>4.57179549</v>
      </c>
      <c r="M62" s="18" t="s">
        <v>481</v>
      </c>
      <c r="N62" s="20" t="s">
        <v>481</v>
      </c>
      <c r="O62" s="18" t="s">
        <v>481</v>
      </c>
      <c r="P62" s="20" t="s">
        <v>481</v>
      </c>
      <c r="Q62" s="18" t="s">
        <v>481</v>
      </c>
      <c r="R62" s="20" t="s">
        <v>481</v>
      </c>
      <c r="S62" s="18" t="s">
        <v>481</v>
      </c>
      <c r="T62" s="20" t="s">
        <v>481</v>
      </c>
      <c r="U62" s="18" t="n">
        <v>476.99009938</v>
      </c>
      <c r="V62" s="20" t="n">
        <v>18.07358508</v>
      </c>
    </row>
    <row r="63" spans="1:22">
      <c r="A63" s="15" t="s">
        <v>538</v>
      </c>
      <c r="B63" s="17" t="n">
        <v>5324</v>
      </c>
      <c r="C63" s="18">
        <f>(13.0/B63*100)</f>
        <v/>
      </c>
      <c r="D63" s="19" t="n">
        <v>5311</v>
      </c>
      <c r="E63" s="18" t="n">
        <v>358.13469657</v>
      </c>
      <c r="F63" s="20" t="n">
        <v>3.46164415</v>
      </c>
      <c r="G63" s="18" t="n">
        <v>375.54137741</v>
      </c>
      <c r="H63" s="20" t="n">
        <v>2.3899137</v>
      </c>
      <c r="I63" s="18" t="n">
        <v>385.01777713</v>
      </c>
      <c r="J63" s="20" t="n">
        <v>3.65757233</v>
      </c>
      <c r="K63" s="18" t="n">
        <v>378.78818059</v>
      </c>
      <c r="L63" s="20" t="n">
        <v>6.76454988</v>
      </c>
      <c r="M63" s="18" t="s">
        <v>481</v>
      </c>
      <c r="N63" s="20" t="s">
        <v>481</v>
      </c>
      <c r="O63" s="18" t="s">
        <v>481</v>
      </c>
      <c r="P63" s="20" t="s">
        <v>481</v>
      </c>
      <c r="Q63" s="18" t="n">
        <v>344.5602</v>
      </c>
      <c r="R63" s="20" t="n">
        <v>62.32775844</v>
      </c>
      <c r="S63" s="18" t="n">
        <v>263.92398882</v>
      </c>
      <c r="T63" s="20" t="n">
        <v>39.09593055</v>
      </c>
      <c r="U63" s="18" t="n">
        <v>304.21575281</v>
      </c>
      <c r="V63" s="20" t="n">
        <v>7.23494148</v>
      </c>
    </row>
    <row r="64" spans="1:22">
      <c r="A64" s="15" t="s">
        <v>539</v>
      </c>
      <c r="B64" s="17" t="n">
        <v>3634</v>
      </c>
      <c r="C64" s="18">
        <f>(3.0/B64*100)</f>
        <v/>
      </c>
      <c r="D64" s="19" t="n">
        <v>3631</v>
      </c>
      <c r="E64" s="18" t="n">
        <v>410.78075821</v>
      </c>
      <c r="F64" s="20" t="n">
        <v>12.8176664</v>
      </c>
      <c r="G64" s="18" t="n">
        <v>466.63088004</v>
      </c>
      <c r="H64" s="20" t="n">
        <v>4.33957168</v>
      </c>
      <c r="I64" s="18" t="n">
        <v>490.21807094</v>
      </c>
      <c r="J64" s="20" t="n">
        <v>2.78032856</v>
      </c>
      <c r="K64" s="18" t="n">
        <v>481.49312117</v>
      </c>
      <c r="L64" s="20" t="n">
        <v>3.52763801</v>
      </c>
      <c r="M64" s="18" t="s">
        <v>481</v>
      </c>
      <c r="N64" s="20" t="s">
        <v>481</v>
      </c>
      <c r="O64" s="18" t="s">
        <v>481</v>
      </c>
      <c r="P64" s="20" t="s">
        <v>481</v>
      </c>
      <c r="Q64" s="18" t="s">
        <v>481</v>
      </c>
      <c r="R64" s="20" t="s">
        <v>481</v>
      </c>
      <c r="S64" s="18" t="n">
        <v>364.57148002</v>
      </c>
      <c r="T64" s="20" t="n">
        <v>51.27938501</v>
      </c>
      <c r="U64" s="18" t="n">
        <v>412.36832995</v>
      </c>
      <c r="V64" s="20" t="n">
        <v>25.25326222</v>
      </c>
    </row>
    <row r="65" spans="1:22">
      <c r="A65" s="15" t="s">
        <v>540</v>
      </c>
      <c r="B65" s="17" t="n">
        <v>5325</v>
      </c>
      <c r="C65" s="18">
        <f>(14.0/B65*100)</f>
        <v/>
      </c>
      <c r="D65" s="19" t="n">
        <v>5311</v>
      </c>
      <c r="E65" s="18" t="n">
        <v>407.90759887</v>
      </c>
      <c r="F65" s="20" t="n">
        <v>3.16728434</v>
      </c>
      <c r="G65" s="18" t="n">
        <v>435.90810944</v>
      </c>
      <c r="H65" s="20" t="n">
        <v>3.33247184</v>
      </c>
      <c r="I65" s="18" t="n">
        <v>440.538501</v>
      </c>
      <c r="J65" s="20" t="n">
        <v>5.4549697</v>
      </c>
      <c r="K65" s="18" t="n">
        <v>430.48585061</v>
      </c>
      <c r="L65" s="20" t="n">
        <v>8.54371606</v>
      </c>
      <c r="M65" s="18" t="s">
        <v>481</v>
      </c>
      <c r="N65" s="20" t="s">
        <v>481</v>
      </c>
      <c r="O65" s="18" t="s">
        <v>481</v>
      </c>
      <c r="P65" s="20" t="s">
        <v>481</v>
      </c>
      <c r="Q65" s="18" t="n">
        <v>370.82643973</v>
      </c>
      <c r="R65" s="20" t="n">
        <v>26.34074387</v>
      </c>
      <c r="S65" s="18" t="n">
        <v>322.89228775</v>
      </c>
      <c r="T65" s="20" t="n">
        <v>80.13927162</v>
      </c>
      <c r="U65" s="18" t="n">
        <v>346.91704273</v>
      </c>
      <c r="V65" s="20" t="n">
        <v>8.028897430000001</v>
      </c>
    </row>
    <row r="66" spans="1:22">
      <c r="A66" s="15" t="s">
        <v>541</v>
      </c>
      <c r="B66" s="17" t="n">
        <v>5665</v>
      </c>
      <c r="C66" s="18">
        <f>(74.0/B66*100)</f>
        <v/>
      </c>
      <c r="D66" s="19" t="n">
        <v>5591</v>
      </c>
      <c r="E66" s="18" t="n">
        <v>418.03183267</v>
      </c>
      <c r="F66" s="20" t="n">
        <v>4.27064177</v>
      </c>
      <c r="G66" s="18" t="n">
        <v>421.33709807</v>
      </c>
      <c r="H66" s="20" t="n">
        <v>2.35749452</v>
      </c>
      <c r="I66" s="18" t="n">
        <v>422.37850236</v>
      </c>
      <c r="J66" s="20" t="n">
        <v>2.72373643</v>
      </c>
      <c r="K66" s="18" t="n">
        <v>408.77946505</v>
      </c>
      <c r="L66" s="20" t="n">
        <v>4.12773889</v>
      </c>
      <c r="M66" s="18" t="s">
        <v>481</v>
      </c>
      <c r="N66" s="20" t="s">
        <v>481</v>
      </c>
      <c r="O66" s="18" t="s">
        <v>481</v>
      </c>
      <c r="P66" s="20" t="s">
        <v>481</v>
      </c>
      <c r="Q66" s="18" t="s">
        <v>481</v>
      </c>
      <c r="R66" s="20" t="s">
        <v>481</v>
      </c>
      <c r="S66" s="18" t="s">
        <v>481</v>
      </c>
      <c r="T66" s="20" t="s">
        <v>481</v>
      </c>
      <c r="U66" s="18" t="n">
        <v>387.04191851</v>
      </c>
      <c r="V66" s="20" t="n">
        <v>6.95929724</v>
      </c>
    </row>
    <row r="67" spans="1:22">
      <c r="A67" s="15" t="s">
        <v>542</v>
      </c>
      <c r="B67" s="17" t="n">
        <v>6971</v>
      </c>
      <c r="C67" s="18">
        <f>(22.0/B67*100)</f>
        <v/>
      </c>
      <c r="D67" s="19" t="n">
        <v>6949</v>
      </c>
      <c r="E67" s="18" t="n">
        <v>379.13938106</v>
      </c>
      <c r="F67" s="20" t="n">
        <v>2.64144739</v>
      </c>
      <c r="G67" s="18" t="n">
        <v>412.12984438</v>
      </c>
      <c r="H67" s="20" t="n">
        <v>4.55200476</v>
      </c>
      <c r="I67" s="18" t="n">
        <v>412.13741226</v>
      </c>
      <c r="J67" s="20" t="n">
        <v>7.30446095</v>
      </c>
      <c r="K67" s="18" t="n">
        <v>393.89740816</v>
      </c>
      <c r="L67" s="20" t="n">
        <v>12.95226398</v>
      </c>
      <c r="M67" s="18" t="s">
        <v>481</v>
      </c>
      <c r="N67" s="20" t="s">
        <v>481</v>
      </c>
      <c r="O67" s="18" t="s">
        <v>481</v>
      </c>
      <c r="P67" s="20" t="s">
        <v>481</v>
      </c>
      <c r="Q67" s="18" t="s">
        <v>481</v>
      </c>
      <c r="R67" s="20" t="s">
        <v>481</v>
      </c>
      <c r="S67" s="18" t="s">
        <v>481</v>
      </c>
      <c r="T67" s="20" t="s">
        <v>481</v>
      </c>
      <c r="U67" s="18" t="n">
        <v>342.1955942</v>
      </c>
      <c r="V67" s="20" t="n">
        <v>7.84813911</v>
      </c>
    </row>
    <row r="68" spans="1:22">
      <c r="A68" s="15" t="s">
        <v>543</v>
      </c>
      <c r="B68" s="17" t="n">
        <v>12083</v>
      </c>
      <c r="C68" s="18">
        <f>(26.0/B68*100)</f>
        <v/>
      </c>
      <c r="D68" s="19" t="n">
        <v>12057</v>
      </c>
      <c r="E68" s="18" t="n">
        <v>342.01752381</v>
      </c>
      <c r="F68" s="20" t="n">
        <v>6.42317405</v>
      </c>
      <c r="G68" s="18" t="n">
        <v>443.69654792</v>
      </c>
      <c r="H68" s="20" t="n">
        <v>2.8197459</v>
      </c>
      <c r="I68" s="18" t="n">
        <v>435.32318745</v>
      </c>
      <c r="J68" s="20" t="n">
        <v>2.46888786</v>
      </c>
      <c r="K68" s="18" t="n">
        <v>371.34343742</v>
      </c>
      <c r="L68" s="20" t="n">
        <v>1.47855926</v>
      </c>
      <c r="M68" s="18" t="s">
        <v>481</v>
      </c>
      <c r="N68" s="20" t="s">
        <v>481</v>
      </c>
      <c r="O68" s="18" t="s">
        <v>481</v>
      </c>
      <c r="P68" s="20" t="s">
        <v>481</v>
      </c>
      <c r="Q68" s="18" t="s">
        <v>481</v>
      </c>
      <c r="R68" s="20" t="s">
        <v>481</v>
      </c>
      <c r="S68" s="18" t="s">
        <v>481</v>
      </c>
      <c r="T68" s="20" t="s">
        <v>481</v>
      </c>
      <c r="U68" s="18" t="n">
        <v>343.88395972</v>
      </c>
      <c r="V68" s="20" t="n">
        <v>6.12756285</v>
      </c>
    </row>
    <row r="69" spans="1:22">
      <c r="A69" s="15" t="s">
        <v>544</v>
      </c>
      <c r="B69" s="17" t="n">
        <v>4876</v>
      </c>
      <c r="C69" s="18">
        <f>(0.0/B69*100)</f>
        <v/>
      </c>
      <c r="D69" s="19" t="n">
        <v>4876</v>
      </c>
      <c r="E69" s="18" t="n">
        <v>421.28702185</v>
      </c>
      <c r="F69" s="20" t="n">
        <v>4.15249624</v>
      </c>
      <c r="G69" s="18" t="n">
        <v>456.59762039</v>
      </c>
      <c r="H69" s="20" t="n">
        <v>4.06972376</v>
      </c>
      <c r="I69" s="18" t="n">
        <v>457.65518875</v>
      </c>
      <c r="J69" s="20" t="n">
        <v>5.73512614</v>
      </c>
      <c r="K69" s="18" t="n">
        <v>464.87719675</v>
      </c>
      <c r="L69" s="20" t="n">
        <v>7.83285624</v>
      </c>
      <c r="M69" s="18" t="s">
        <v>481</v>
      </c>
      <c r="N69" s="20" t="s">
        <v>481</v>
      </c>
      <c r="O69" s="18" t="s">
        <v>481</v>
      </c>
      <c r="P69" s="20" t="s">
        <v>481</v>
      </c>
      <c r="Q69" s="18" t="s">
        <v>481</v>
      </c>
      <c r="R69" s="20" t="s">
        <v>481</v>
      </c>
      <c r="S69" s="18" t="s">
        <v>481</v>
      </c>
      <c r="T69" s="20" t="s">
        <v>481</v>
      </c>
      <c r="U69" s="18" t="n">
        <v>371.26698332</v>
      </c>
      <c r="V69" s="20" t="n">
        <v>14.0100507</v>
      </c>
    </row>
    <row r="70" spans="1:22">
      <c r="A70" s="15" t="s">
        <v>545</v>
      </c>
      <c r="B70" s="17" t="n">
        <v>6036</v>
      </c>
      <c r="C70" s="18">
        <f>(223.0/B70*100)</f>
        <v/>
      </c>
      <c r="D70" s="19" t="n">
        <v>5813</v>
      </c>
      <c r="E70" s="18" t="n">
        <v>490.24246318</v>
      </c>
      <c r="F70" s="20" t="n">
        <v>4.33259246</v>
      </c>
      <c r="G70" s="18" t="n">
        <v>498.17049779</v>
      </c>
      <c r="H70" s="20" t="n">
        <v>3.45491535</v>
      </c>
      <c r="I70" s="18" t="n">
        <v>505.6500862</v>
      </c>
      <c r="J70" s="20" t="n">
        <v>4.66488744</v>
      </c>
      <c r="K70" s="18" t="n">
        <v>476.33422328</v>
      </c>
      <c r="L70" s="20" t="n">
        <v>6.96736206</v>
      </c>
      <c r="M70" s="18" t="s">
        <v>481</v>
      </c>
      <c r="N70" s="20" t="s">
        <v>481</v>
      </c>
      <c r="O70" s="18" t="s">
        <v>481</v>
      </c>
      <c r="P70" s="20" t="s">
        <v>481</v>
      </c>
      <c r="Q70" s="18" t="s">
        <v>481</v>
      </c>
      <c r="R70" s="20" t="s">
        <v>481</v>
      </c>
      <c r="S70" s="18" t="s">
        <v>481</v>
      </c>
      <c r="T70" s="20" t="s">
        <v>481</v>
      </c>
      <c r="U70" s="18" t="n">
        <v>449.83392785</v>
      </c>
      <c r="V70" s="20" t="n">
        <v>9.89723998</v>
      </c>
    </row>
    <row r="71" spans="1:22">
      <c r="A71" s="15" t="s">
        <v>546</v>
      </c>
      <c r="B71" s="17" t="n">
        <v>6115</v>
      </c>
      <c r="C71" s="18">
        <f>(17.0/B71*100)</f>
        <v/>
      </c>
      <c r="D71" s="19" t="n">
        <v>6098</v>
      </c>
      <c r="E71" s="18" t="n">
        <v>542.78974304</v>
      </c>
      <c r="F71" s="20" t="n">
        <v>2.4323628</v>
      </c>
      <c r="G71" s="18" t="n">
        <v>578.33946245</v>
      </c>
      <c r="H71" s="20" t="n">
        <v>1.99789298</v>
      </c>
      <c r="I71" s="18" t="n">
        <v>579.5245231599999</v>
      </c>
      <c r="J71" s="20" t="n">
        <v>4.90120096</v>
      </c>
      <c r="K71" s="18" t="n">
        <v>570.10731137</v>
      </c>
      <c r="L71" s="20" t="n">
        <v>10.28739057</v>
      </c>
      <c r="M71" s="18" t="s">
        <v>481</v>
      </c>
      <c r="N71" s="20" t="s">
        <v>481</v>
      </c>
      <c r="O71" s="18" t="s">
        <v>481</v>
      </c>
      <c r="P71" s="20" t="s">
        <v>481</v>
      </c>
      <c r="Q71" s="18" t="s">
        <v>481</v>
      </c>
      <c r="R71" s="20" t="s">
        <v>481</v>
      </c>
      <c r="S71" s="18" t="s">
        <v>481</v>
      </c>
      <c r="T71" s="20" t="s">
        <v>481</v>
      </c>
      <c r="U71" s="18" t="n">
        <v>545.76743042</v>
      </c>
      <c r="V71" s="20" t="n">
        <v>11.9116296</v>
      </c>
    </row>
    <row r="72" spans="1:22">
      <c r="A72" s="15" t="s">
        <v>547</v>
      </c>
      <c r="B72" s="17" t="n">
        <v>7708</v>
      </c>
      <c r="C72" s="18">
        <f>(5.0/B72*100)</f>
        <v/>
      </c>
      <c r="D72" s="19" t="n">
        <v>7703</v>
      </c>
      <c r="E72" s="18" t="n">
        <v>520.1037956599999</v>
      </c>
      <c r="F72" s="20" t="n">
        <v>4.83034648</v>
      </c>
      <c r="G72" s="18" t="n">
        <v>546.14440791</v>
      </c>
      <c r="H72" s="20" t="n">
        <v>3.42992235</v>
      </c>
      <c r="I72" s="18" t="n">
        <v>551.20768242</v>
      </c>
      <c r="J72" s="20" t="n">
        <v>3.97045575</v>
      </c>
      <c r="K72" s="18" t="n">
        <v>527.57448416</v>
      </c>
      <c r="L72" s="20" t="n">
        <v>5.57215933</v>
      </c>
      <c r="M72" s="18" t="s">
        <v>481</v>
      </c>
      <c r="N72" s="20" t="s">
        <v>481</v>
      </c>
      <c r="O72" s="18" t="s">
        <v>481</v>
      </c>
      <c r="P72" s="20" t="s">
        <v>481</v>
      </c>
      <c r="Q72" s="18" t="s">
        <v>481</v>
      </c>
      <c r="R72" s="20" t="s">
        <v>481</v>
      </c>
      <c r="S72" s="18" t="s">
        <v>481</v>
      </c>
      <c r="T72" s="20" t="s">
        <v>481</v>
      </c>
      <c r="U72" s="18" t="n">
        <v>493.69458919</v>
      </c>
      <c r="V72" s="20" t="n">
        <v>18.96136849</v>
      </c>
    </row>
    <row r="73" spans="1:22">
      <c r="A73" s="15" t="s">
        <v>548</v>
      </c>
      <c r="B73" s="17" t="n">
        <v>8249</v>
      </c>
      <c r="C73" s="18">
        <f>(144.0/B73*100)</f>
        <v/>
      </c>
      <c r="D73" s="19" t="n">
        <v>8105</v>
      </c>
      <c r="E73" s="18" t="n">
        <v>406.72174478</v>
      </c>
      <c r="F73" s="20" t="n">
        <v>3.31271151</v>
      </c>
      <c r="G73" s="18" t="n">
        <v>416.52763739</v>
      </c>
      <c r="H73" s="20" t="n">
        <v>3.32913341</v>
      </c>
      <c r="I73" s="18" t="n">
        <v>422.34206897</v>
      </c>
      <c r="J73" s="20" t="n">
        <v>5.19736927</v>
      </c>
      <c r="K73" s="18" t="n">
        <v>420.68377188</v>
      </c>
      <c r="L73" s="20" t="n">
        <v>6.57949615</v>
      </c>
      <c r="M73" s="18" t="s">
        <v>481</v>
      </c>
      <c r="N73" s="20" t="s">
        <v>481</v>
      </c>
      <c r="O73" s="18" t="s">
        <v>481</v>
      </c>
      <c r="P73" s="20" t="s">
        <v>481</v>
      </c>
      <c r="Q73" s="18" t="s">
        <v>481</v>
      </c>
      <c r="R73" s="20" t="s">
        <v>481</v>
      </c>
      <c r="S73" s="18" t="s">
        <v>481</v>
      </c>
      <c r="T73" s="20" t="s">
        <v>481</v>
      </c>
      <c r="U73" s="18" t="n">
        <v>389.80765617</v>
      </c>
      <c r="V73" s="20" t="n">
        <v>12.43652826</v>
      </c>
    </row>
    <row r="74" spans="1:22">
      <c r="A74" s="15" t="s">
        <v>549</v>
      </c>
      <c r="B74" s="17" t="n">
        <v>4692</v>
      </c>
      <c r="C74" s="18">
        <f>(82.0/B74*100)</f>
        <v/>
      </c>
      <c r="D74" s="19" t="n">
        <v>4610</v>
      </c>
      <c r="E74" s="18" t="n">
        <v>386.00165435</v>
      </c>
      <c r="F74" s="20" t="n">
        <v>3.03410508</v>
      </c>
      <c r="G74" s="18" t="n">
        <v>419.47792377</v>
      </c>
      <c r="H74" s="20" t="n">
        <v>3.42615418</v>
      </c>
      <c r="I74" s="18" t="n">
        <v>445.52549301</v>
      </c>
      <c r="J74" s="20" t="n">
        <v>3.69899337</v>
      </c>
      <c r="K74" s="18" t="n">
        <v>441.09654868</v>
      </c>
      <c r="L74" s="20" t="n">
        <v>4.34635242</v>
      </c>
      <c r="M74" s="18" t="s">
        <v>481</v>
      </c>
      <c r="N74" s="20" t="s">
        <v>481</v>
      </c>
      <c r="O74" s="18" t="s">
        <v>481</v>
      </c>
      <c r="P74" s="20" t="s">
        <v>481</v>
      </c>
      <c r="Q74" s="18" t="s">
        <v>481</v>
      </c>
      <c r="R74" s="20" t="s">
        <v>481</v>
      </c>
      <c r="S74" s="18" t="n">
        <v>365.50480358</v>
      </c>
      <c r="T74" s="20" t="n">
        <v>32.55538524</v>
      </c>
      <c r="U74" s="18" t="n">
        <v>358.08286433</v>
      </c>
      <c r="V74" s="20" t="n">
        <v>8.35262193</v>
      </c>
    </row>
    <row r="75" spans="1:22">
      <c r="A75" s="15" t="s">
        <v>550</v>
      </c>
      <c r="B75" s="17" t="n">
        <v>5375</v>
      </c>
      <c r="C75" s="18">
        <f>(198.0/B75*100)</f>
        <v/>
      </c>
      <c r="D75" s="19" t="n">
        <v>5177</v>
      </c>
      <c r="E75" s="18" t="n">
        <v>351.94590171</v>
      </c>
      <c r="F75" s="20" t="n">
        <v>2.98203291</v>
      </c>
      <c r="G75" s="18" t="n">
        <v>376.98800478</v>
      </c>
      <c r="H75" s="20" t="n">
        <v>3.54548777</v>
      </c>
      <c r="I75" s="18" t="n">
        <v>406.04537263</v>
      </c>
      <c r="J75" s="20" t="n">
        <v>8.30397537</v>
      </c>
      <c r="K75" s="18" t="n">
        <v>373.62720004</v>
      </c>
      <c r="L75" s="20" t="n">
        <v>16.03085249</v>
      </c>
      <c r="M75" s="18" t="s">
        <v>481</v>
      </c>
      <c r="N75" s="20" t="s">
        <v>481</v>
      </c>
      <c r="O75" s="18" t="s">
        <v>481</v>
      </c>
      <c r="P75" s="20" t="s">
        <v>481</v>
      </c>
      <c r="Q75" s="18" t="s">
        <v>481</v>
      </c>
      <c r="R75" s="20" t="s">
        <v>481</v>
      </c>
      <c r="S75" s="18" t="s">
        <v>481</v>
      </c>
      <c r="T75" s="20" t="s">
        <v>481</v>
      </c>
      <c r="U75" s="18" t="n">
        <v>338.55140143</v>
      </c>
      <c r="V75" s="20" t="n">
        <v>8.5561407</v>
      </c>
    </row>
    <row r="76" spans="1:22">
      <c r="A76" s="15" t="s">
        <v>551</v>
      </c>
      <c r="B76" s="17" t="n">
        <v>14167</v>
      </c>
      <c r="C76" s="18">
        <f>(228.0/B76*100)</f>
        <v/>
      </c>
      <c r="D76" s="19" t="n">
        <v>13939</v>
      </c>
      <c r="E76" s="18" t="n">
        <v>407.02200241</v>
      </c>
      <c r="F76" s="20" t="n">
        <v>7.51955056</v>
      </c>
      <c r="G76" s="18" t="n">
        <v>455.73902031</v>
      </c>
      <c r="H76" s="20" t="n">
        <v>4.14234648</v>
      </c>
      <c r="I76" s="18" t="n">
        <v>453.12132364</v>
      </c>
      <c r="J76" s="20" t="n">
        <v>3.6496097</v>
      </c>
      <c r="K76" s="18" t="n">
        <v>400.25644713</v>
      </c>
      <c r="L76" s="20" t="n">
        <v>2.65780002</v>
      </c>
      <c r="M76" s="18" t="s">
        <v>481</v>
      </c>
      <c r="N76" s="20" t="s">
        <v>481</v>
      </c>
      <c r="O76" s="18" t="s">
        <v>481</v>
      </c>
      <c r="P76" s="20" t="s">
        <v>481</v>
      </c>
      <c r="Q76" s="18" t="s">
        <v>481</v>
      </c>
      <c r="R76" s="20" t="s">
        <v>481</v>
      </c>
      <c r="S76" s="18" t="s">
        <v>481</v>
      </c>
      <c r="T76" s="20" t="s">
        <v>481</v>
      </c>
      <c r="U76" s="18" t="n">
        <v>386.04770701</v>
      </c>
      <c r="V76" s="20" t="n">
        <v>6.44950086</v>
      </c>
    </row>
    <row r="77" spans="1:22">
      <c r="A77" s="15" t="s">
        <v>552</v>
      </c>
      <c r="B77" s="17" t="n">
        <v>6062</v>
      </c>
      <c r="C77" s="18">
        <f>(82.0/B77*100)</f>
        <v/>
      </c>
      <c r="D77" s="19" t="n">
        <v>5980</v>
      </c>
      <c r="E77" s="18" t="n">
        <v>403.93000558</v>
      </c>
      <c r="F77" s="20" t="n">
        <v>3.02821726</v>
      </c>
      <c r="G77" s="18" t="n">
        <v>429.01873304</v>
      </c>
      <c r="H77" s="20" t="n">
        <v>3.19455216</v>
      </c>
      <c r="I77" s="18" t="n">
        <v>460.03886184</v>
      </c>
      <c r="J77" s="20" t="n">
        <v>6.14371635</v>
      </c>
      <c r="K77" s="18" t="n">
        <v>444.82839794</v>
      </c>
      <c r="L77" s="20" t="n">
        <v>9.079956709999999</v>
      </c>
      <c r="M77" s="18" t="s">
        <v>481</v>
      </c>
      <c r="N77" s="20" t="s">
        <v>481</v>
      </c>
      <c r="O77" s="18" t="s">
        <v>481</v>
      </c>
      <c r="P77" s="20" t="s">
        <v>481</v>
      </c>
      <c r="Q77" s="18" t="s">
        <v>481</v>
      </c>
      <c r="R77" s="20" t="s">
        <v>481</v>
      </c>
      <c r="S77" s="18" t="s">
        <v>481</v>
      </c>
      <c r="T77" s="20" t="s">
        <v>481</v>
      </c>
      <c r="U77" s="18" t="n">
        <v>365.34047455</v>
      </c>
      <c r="V77" s="20" t="n">
        <v>4.62286069</v>
      </c>
    </row>
    <row r="78" spans="1:22">
      <c r="A78" s="15" t="s">
        <v>553</v>
      </c>
      <c r="B78" s="17" t="n">
        <v>5826</v>
      </c>
      <c r="C78" s="18">
        <f>(0.0/B78*100)</f>
        <v/>
      </c>
      <c r="D78" s="19" t="n">
        <v>5826</v>
      </c>
      <c r="E78" s="18" t="n">
        <v>495.60239139</v>
      </c>
      <c r="F78" s="20" t="n">
        <v>4.11626911</v>
      </c>
      <c r="G78" s="18" t="n">
        <v>517.9482768300001</v>
      </c>
      <c r="H78" s="20" t="n">
        <v>11.12445277</v>
      </c>
      <c r="I78" s="18" t="n">
        <v>480.47580346</v>
      </c>
      <c r="J78" s="20" t="n">
        <v>10.12392055</v>
      </c>
      <c r="K78" s="18" t="n">
        <v>469.57889166</v>
      </c>
      <c r="L78" s="20" t="n">
        <v>12.92628727</v>
      </c>
      <c r="M78" s="18" t="s">
        <v>481</v>
      </c>
      <c r="N78" s="20" t="s">
        <v>481</v>
      </c>
      <c r="O78" s="18" t="s">
        <v>481</v>
      </c>
      <c r="P78" s="20" t="s">
        <v>481</v>
      </c>
      <c r="Q78" s="18" t="n">
        <v>381.9878</v>
      </c>
      <c r="R78" s="20" t="n">
        <v>46.14623279</v>
      </c>
      <c r="S78" s="18" t="n">
        <v>360.77046613</v>
      </c>
      <c r="T78" s="20" t="n">
        <v>48.93929761</v>
      </c>
      <c r="U78" s="18" t="n">
        <v>427.43520132</v>
      </c>
      <c r="V78" s="20" t="n">
        <v>10.20264933</v>
      </c>
    </row>
    <row customHeight="1" ht="25" r="79" spans="1:22">
      <c r="A79" s="15" t="s">
        <v>554</v>
      </c>
      <c r="B79" s="17" t="n">
        <v>1657</v>
      </c>
      <c r="C79" s="18">
        <f>(41.0/B79*100)</f>
        <v/>
      </c>
      <c r="D79" s="19" t="n">
        <v>1616</v>
      </c>
      <c r="E79" s="18" t="n">
        <v>422.91287127</v>
      </c>
      <c r="F79" s="20" t="n">
        <v>7.46379296</v>
      </c>
      <c r="G79" s="18" t="n">
        <v>469.57167337</v>
      </c>
      <c r="H79" s="20" t="n">
        <v>8.00701434</v>
      </c>
      <c r="I79" s="18" t="n">
        <v>487.85457454</v>
      </c>
      <c r="J79" s="20" t="n">
        <v>8.39814415</v>
      </c>
      <c r="K79" s="18" t="n">
        <v>474.08164065</v>
      </c>
      <c r="L79" s="20" t="n">
        <v>9.967147560000001</v>
      </c>
      <c r="M79" s="18" t="s">
        <v>481</v>
      </c>
      <c r="N79" s="20" t="s">
        <v>481</v>
      </c>
      <c r="O79" s="18" t="s">
        <v>481</v>
      </c>
      <c r="P79" s="20" t="s">
        <v>481</v>
      </c>
      <c r="Q79" s="18" t="s">
        <v>481</v>
      </c>
      <c r="R79" s="20" t="s">
        <v>481</v>
      </c>
      <c r="S79" s="18" t="n">
        <v>477.96454517</v>
      </c>
      <c r="T79" s="20" t="n">
        <v>95.12288377</v>
      </c>
      <c r="U79" s="18" t="n">
        <v>408.56257849</v>
      </c>
      <c r="V79" s="20" t="n">
        <v>15.09872388</v>
      </c>
    </row>
    <row r="80" spans="1:22">
      <c r="A80" s="15" t="s">
        <v>555</v>
      </c>
      <c r="B80" s="17" t="n">
        <v>7841</v>
      </c>
      <c r="C80" s="18">
        <f>(0.0/B80*100)</f>
        <v/>
      </c>
      <c r="D80" s="19" t="n">
        <v>7841</v>
      </c>
      <c r="E80" s="18" t="n">
        <v>452.64658357</v>
      </c>
      <c r="F80" s="20" t="n">
        <v>4.58355434</v>
      </c>
      <c r="G80" s="18" t="n">
        <v>462.44597004</v>
      </c>
      <c r="H80" s="20" t="n">
        <v>4.76010478</v>
      </c>
      <c r="I80" s="18" t="n">
        <v>467.95014973</v>
      </c>
      <c r="J80" s="20" t="n">
        <v>6.19429608</v>
      </c>
      <c r="K80" s="18" t="n">
        <v>458.10481065</v>
      </c>
      <c r="L80" s="20" t="n">
        <v>9.09365676</v>
      </c>
      <c r="M80" s="18" t="s">
        <v>481</v>
      </c>
      <c r="N80" s="20" t="s">
        <v>481</v>
      </c>
      <c r="O80" s="18" t="s">
        <v>481</v>
      </c>
      <c r="P80" s="20" t="s">
        <v>481</v>
      </c>
      <c r="Q80" s="18" t="s">
        <v>481</v>
      </c>
      <c r="R80" s="20" t="s">
        <v>481</v>
      </c>
      <c r="S80" s="18" t="s">
        <v>481</v>
      </c>
      <c r="T80" s="20" t="s">
        <v>481</v>
      </c>
      <c r="U80" s="18" t="n">
        <v>423.33334729</v>
      </c>
      <c r="V80" s="20" t="n">
        <v>22.76540567</v>
      </c>
    </row>
    <row r="81" spans="1:22">
      <c r="A81" s="23" t="s">
        <v>556</v>
      </c>
      <c r="B81" s="17" t="n">
        <v>8861</v>
      </c>
      <c r="C81" s="18">
        <f>(76.0/B81*100)</f>
        <v/>
      </c>
      <c r="D81" s="19" t="n">
        <v>8785</v>
      </c>
      <c r="E81" s="18" t="n">
        <v>402.96970171</v>
      </c>
      <c r="F81" s="20" t="n">
        <v>4.75414883</v>
      </c>
      <c r="G81" s="18" t="n">
        <v>431.64456948</v>
      </c>
      <c r="H81" s="20" t="n">
        <v>3.61278824</v>
      </c>
      <c r="I81" s="18" t="n">
        <v>458.08124974</v>
      </c>
      <c r="J81" s="20" t="n">
        <v>4.11850747</v>
      </c>
      <c r="K81" s="18" t="n">
        <v>470.04579801</v>
      </c>
      <c r="L81" s="20" t="n">
        <v>4.30585709</v>
      </c>
      <c r="M81" s="18" t="s">
        <v>481</v>
      </c>
      <c r="N81" s="20" t="s">
        <v>481</v>
      </c>
      <c r="O81" s="18" t="s">
        <v>481</v>
      </c>
      <c r="P81" s="20" t="s">
        <v>481</v>
      </c>
      <c r="Q81" s="18" t="s">
        <v>481</v>
      </c>
      <c r="R81" s="20" t="s">
        <v>481</v>
      </c>
      <c r="S81" s="18" t="s">
        <v>481</v>
      </c>
      <c r="T81" s="20" t="s">
        <v>481</v>
      </c>
      <c r="U81" s="18" t="n">
        <v>411.5101983</v>
      </c>
      <c r="V81" s="20" t="n">
        <v>11.6292443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627</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445.56005616</v>
      </c>
      <c r="F7" s="20" t="n">
        <v>6.28242322</v>
      </c>
      <c r="G7" s="18" t="n">
        <v>484.74017438</v>
      </c>
      <c r="H7" s="20" t="n">
        <v>2.74243716</v>
      </c>
      <c r="I7" s="18" t="n">
        <v>501.45313523</v>
      </c>
      <c r="J7" s="20" t="n">
        <v>1.84266111</v>
      </c>
      <c r="K7" s="18" t="n">
        <v>510.32612417</v>
      </c>
      <c r="L7" s="20" t="n">
        <v>3.92393245</v>
      </c>
      <c r="M7" s="18" t="s">
        <v>481</v>
      </c>
      <c r="N7" s="20" t="s">
        <v>481</v>
      </c>
      <c r="O7" s="18" t="s">
        <v>481</v>
      </c>
      <c r="P7" s="20" t="s">
        <v>481</v>
      </c>
      <c r="Q7" s="18" t="s">
        <v>481</v>
      </c>
      <c r="R7" s="20" t="s">
        <v>481</v>
      </c>
      <c r="S7" s="18" t="s">
        <v>481</v>
      </c>
      <c r="T7" s="20" t="s">
        <v>481</v>
      </c>
      <c r="U7" s="18" t="n">
        <v>444.30735662</v>
      </c>
      <c r="V7" s="20" t="n">
        <v>8.860514589999999</v>
      </c>
    </row>
    <row r="8" spans="1:22">
      <c r="A8" s="15" t="s">
        <v>483</v>
      </c>
      <c r="B8" s="17" t="n">
        <v>7007</v>
      </c>
      <c r="C8" s="18">
        <f>(20.0/B8*100)</f>
        <v/>
      </c>
      <c r="D8" s="19" t="n">
        <v>6987</v>
      </c>
      <c r="E8" s="18" t="n">
        <v>446.62508445</v>
      </c>
      <c r="F8" s="20" t="n">
        <v>13.10498207</v>
      </c>
      <c r="G8" s="18" t="n">
        <v>485.99458772</v>
      </c>
      <c r="H8" s="20" t="n">
        <v>3.47686344</v>
      </c>
      <c r="I8" s="18" t="n">
        <v>514.71818547</v>
      </c>
      <c r="J8" s="20" t="n">
        <v>3.77505121</v>
      </c>
      <c r="K8" s="18" t="n">
        <v>500.23463734</v>
      </c>
      <c r="L8" s="20" t="n">
        <v>6.19701711</v>
      </c>
      <c r="M8" s="18" t="s">
        <v>481</v>
      </c>
      <c r="N8" s="20" t="s">
        <v>481</v>
      </c>
      <c r="O8" s="18" t="s">
        <v>481</v>
      </c>
      <c r="P8" s="20" t="s">
        <v>481</v>
      </c>
      <c r="Q8" s="18" t="s">
        <v>481</v>
      </c>
      <c r="R8" s="20" t="s">
        <v>481</v>
      </c>
      <c r="S8" s="18" t="s">
        <v>481</v>
      </c>
      <c r="T8" s="20" t="s">
        <v>481</v>
      </c>
      <c r="U8" s="18" t="n">
        <v>455.97136723</v>
      </c>
      <c r="V8" s="20" t="n">
        <v>14.48652862</v>
      </c>
    </row>
    <row r="9" spans="1:22">
      <c r="A9" s="15" t="s">
        <v>484</v>
      </c>
      <c r="B9" s="17" t="n">
        <v>9651</v>
      </c>
      <c r="C9" s="18">
        <f>(77.0/B9*100)</f>
        <v/>
      </c>
      <c r="D9" s="19" t="n">
        <v>9574</v>
      </c>
      <c r="E9" s="18" t="n">
        <v>460.60518793</v>
      </c>
      <c r="F9" s="20" t="n">
        <v>7.03762385</v>
      </c>
      <c r="G9" s="18" t="n">
        <v>503.23590259</v>
      </c>
      <c r="H9" s="20" t="n">
        <v>2.29154555</v>
      </c>
      <c r="I9" s="18" t="n">
        <v>521.68197433</v>
      </c>
      <c r="J9" s="20" t="n">
        <v>3.18093558</v>
      </c>
      <c r="K9" s="18" t="n">
        <v>505.17434592</v>
      </c>
      <c r="L9" s="20" t="n">
        <v>7.62865913</v>
      </c>
      <c r="M9" s="18" t="s">
        <v>481</v>
      </c>
      <c r="N9" s="20" t="s">
        <v>481</v>
      </c>
      <c r="O9" s="18" t="s">
        <v>481</v>
      </c>
      <c r="P9" s="20" t="s">
        <v>481</v>
      </c>
      <c r="Q9" s="18" t="s">
        <v>481</v>
      </c>
      <c r="R9" s="20" t="s">
        <v>481</v>
      </c>
      <c r="S9" s="18" t="s">
        <v>481</v>
      </c>
      <c r="T9" s="20" t="s">
        <v>481</v>
      </c>
      <c r="U9" s="18" t="n">
        <v>460.27636395</v>
      </c>
      <c r="V9" s="20" t="n">
        <v>9.97733523</v>
      </c>
    </row>
    <row r="10" spans="1:22">
      <c r="A10" s="15" t="s">
        <v>485</v>
      </c>
      <c r="B10" s="17" t="n">
        <v>20058</v>
      </c>
      <c r="C10" s="18">
        <f>(521.0/B10*100)</f>
        <v/>
      </c>
      <c r="D10" s="19" t="n">
        <v>19537</v>
      </c>
      <c r="E10" s="18" t="n">
        <v>444.51747662</v>
      </c>
      <c r="F10" s="20" t="n">
        <v>21.35734133</v>
      </c>
      <c r="G10" s="18" t="n">
        <v>507.77308774</v>
      </c>
      <c r="H10" s="20" t="n">
        <v>3.3341945</v>
      </c>
      <c r="I10" s="18" t="n">
        <v>519.08105686</v>
      </c>
      <c r="J10" s="20" t="n">
        <v>2.57288084</v>
      </c>
      <c r="K10" s="18" t="n">
        <v>520.4457464</v>
      </c>
      <c r="L10" s="20" t="n">
        <v>3.14154567</v>
      </c>
      <c r="M10" s="18" t="s">
        <v>481</v>
      </c>
      <c r="N10" s="20" t="s">
        <v>481</v>
      </c>
      <c r="O10" s="18" t="s">
        <v>481</v>
      </c>
      <c r="P10" s="20" t="s">
        <v>481</v>
      </c>
      <c r="Q10" s="18" t="s">
        <v>481</v>
      </c>
      <c r="R10" s="20" t="s">
        <v>481</v>
      </c>
      <c r="S10" s="18" t="s">
        <v>481</v>
      </c>
      <c r="T10" s="20" t="s">
        <v>481</v>
      </c>
      <c r="U10" s="18" t="n">
        <v>491.11246147</v>
      </c>
      <c r="V10" s="20" t="n">
        <v>7.37744202</v>
      </c>
    </row>
    <row r="11" spans="1:22">
      <c r="A11" s="15" t="s">
        <v>486</v>
      </c>
      <c r="B11" s="17" t="n">
        <v>7053</v>
      </c>
      <c r="C11" s="18">
        <f>(45.0/B11*100)</f>
        <v/>
      </c>
      <c r="D11" s="19" t="n">
        <v>7008</v>
      </c>
      <c r="E11" s="18" t="n">
        <v>376.86509952</v>
      </c>
      <c r="F11" s="20" t="n">
        <v>11.56959497</v>
      </c>
      <c r="G11" s="18" t="n">
        <v>411.46221641</v>
      </c>
      <c r="H11" s="20" t="n">
        <v>2.973156</v>
      </c>
      <c r="I11" s="18" t="n">
        <v>441.40527812</v>
      </c>
      <c r="J11" s="20" t="n">
        <v>3.44142373</v>
      </c>
      <c r="K11" s="18" t="n">
        <v>490.54332238</v>
      </c>
      <c r="L11" s="20" t="n">
        <v>5.22108379</v>
      </c>
      <c r="M11" s="18" t="s">
        <v>481</v>
      </c>
      <c r="N11" s="20" t="s">
        <v>481</v>
      </c>
      <c r="O11" s="18" t="s">
        <v>481</v>
      </c>
      <c r="P11" s="20" t="s">
        <v>481</v>
      </c>
      <c r="Q11" s="18" t="s">
        <v>481</v>
      </c>
      <c r="R11" s="20" t="s">
        <v>481</v>
      </c>
      <c r="S11" s="18" t="s">
        <v>481</v>
      </c>
      <c r="T11" s="20" t="s">
        <v>481</v>
      </c>
      <c r="U11" s="18" t="n">
        <v>394.00464567</v>
      </c>
      <c r="V11" s="20" t="n">
        <v>11.20943556</v>
      </c>
    </row>
    <row r="12" spans="1:22">
      <c r="A12" s="15" t="s">
        <v>487</v>
      </c>
      <c r="B12" s="17" t="n">
        <v>6894</v>
      </c>
      <c r="C12" s="18">
        <f>(55.0/B12*100)</f>
        <v/>
      </c>
      <c r="D12" s="19" t="n">
        <v>6839</v>
      </c>
      <c r="E12" s="18" t="n">
        <v>425.9062224</v>
      </c>
      <c r="F12" s="20" t="n">
        <v>22.01290474</v>
      </c>
      <c r="G12" s="18" t="n">
        <v>486.99044715</v>
      </c>
      <c r="H12" s="20" t="n">
        <v>2.65135092</v>
      </c>
      <c r="I12" s="18" t="n">
        <v>507.27573851</v>
      </c>
      <c r="J12" s="20" t="n">
        <v>2.85895092</v>
      </c>
      <c r="K12" s="18" t="n">
        <v>512.180953</v>
      </c>
      <c r="L12" s="20" t="n">
        <v>7.43812719</v>
      </c>
      <c r="M12" s="18" t="s">
        <v>481</v>
      </c>
      <c r="N12" s="20" t="s">
        <v>481</v>
      </c>
      <c r="O12" s="18" t="s">
        <v>481</v>
      </c>
      <c r="P12" s="20" t="s">
        <v>481</v>
      </c>
      <c r="Q12" s="18" t="s">
        <v>481</v>
      </c>
      <c r="R12" s="20" t="s">
        <v>481</v>
      </c>
      <c r="S12" s="18" t="s">
        <v>481</v>
      </c>
      <c r="T12" s="20" t="s">
        <v>481</v>
      </c>
      <c r="U12" s="18" t="n">
        <v>444.39841305</v>
      </c>
      <c r="V12" s="20" t="n">
        <v>10.0108966</v>
      </c>
    </row>
    <row r="13" spans="1:22">
      <c r="A13" s="15" t="s">
        <v>488</v>
      </c>
      <c r="B13" s="17" t="n">
        <v>7161</v>
      </c>
      <c r="C13" s="18">
        <f>(99.0/B13*100)</f>
        <v/>
      </c>
      <c r="D13" s="19" t="n">
        <v>7062</v>
      </c>
      <c r="E13" s="18" t="n">
        <v>441.51152671</v>
      </c>
      <c r="F13" s="20" t="n">
        <v>21.08875552</v>
      </c>
      <c r="G13" s="18" t="n">
        <v>503.75417288</v>
      </c>
      <c r="H13" s="20" t="n">
        <v>2.72187478</v>
      </c>
      <c r="I13" s="18" t="n">
        <v>521.10089824</v>
      </c>
      <c r="J13" s="20" t="n">
        <v>2.81861522</v>
      </c>
      <c r="K13" s="18" t="n">
        <v>507.77685621</v>
      </c>
      <c r="L13" s="20" t="n">
        <v>6.5315495</v>
      </c>
      <c r="M13" s="18" t="s">
        <v>481</v>
      </c>
      <c r="N13" s="20" t="s">
        <v>481</v>
      </c>
      <c r="O13" s="18" t="s">
        <v>481</v>
      </c>
      <c r="P13" s="20" t="s">
        <v>481</v>
      </c>
      <c r="Q13" s="18" t="s">
        <v>481</v>
      </c>
      <c r="R13" s="20" t="s">
        <v>481</v>
      </c>
      <c r="S13" s="18" t="s">
        <v>481</v>
      </c>
      <c r="T13" s="20" t="s">
        <v>481</v>
      </c>
      <c r="U13" s="18" t="n">
        <v>483.18761924</v>
      </c>
      <c r="V13" s="20" t="n">
        <v>15.29696975</v>
      </c>
    </row>
    <row r="14" spans="1:22">
      <c r="A14" s="15" t="s">
        <v>489</v>
      </c>
      <c r="B14" s="17" t="n">
        <v>5587</v>
      </c>
      <c r="C14" s="18">
        <f>(74.0/B14*100)</f>
        <v/>
      </c>
      <c r="D14" s="19" t="n">
        <v>5513</v>
      </c>
      <c r="E14" s="18" t="n">
        <v>488.5683472</v>
      </c>
      <c r="F14" s="20" t="n">
        <v>10.17414662</v>
      </c>
      <c r="G14" s="18" t="n">
        <v>517.60290501</v>
      </c>
      <c r="H14" s="20" t="n">
        <v>2.12625557</v>
      </c>
      <c r="I14" s="18" t="n">
        <v>532.27031068</v>
      </c>
      <c r="J14" s="20" t="n">
        <v>3.87263067</v>
      </c>
      <c r="K14" s="18" t="n">
        <v>533.74267807</v>
      </c>
      <c r="L14" s="20" t="n">
        <v>6.58674907</v>
      </c>
      <c r="M14" s="18" t="s">
        <v>481</v>
      </c>
      <c r="N14" s="20" t="s">
        <v>481</v>
      </c>
      <c r="O14" s="18" t="s">
        <v>481</v>
      </c>
      <c r="P14" s="20" t="s">
        <v>481</v>
      </c>
      <c r="Q14" s="18" t="s">
        <v>481</v>
      </c>
      <c r="R14" s="20" t="s">
        <v>481</v>
      </c>
      <c r="S14" s="18" t="s">
        <v>481</v>
      </c>
      <c r="T14" s="20" t="s">
        <v>481</v>
      </c>
      <c r="U14" s="18" t="n">
        <v>487.90937521</v>
      </c>
      <c r="V14" s="20" t="n">
        <v>10.8590675</v>
      </c>
    </row>
    <row r="15" spans="1:22">
      <c r="A15" s="15" t="s">
        <v>490</v>
      </c>
      <c r="B15" s="17" t="n">
        <v>5882</v>
      </c>
      <c r="C15" s="18">
        <f>(52.0/B15*100)</f>
        <v/>
      </c>
      <c r="D15" s="19" t="n">
        <v>5830</v>
      </c>
      <c r="E15" s="18" t="n">
        <v>445.00531842</v>
      </c>
      <c r="F15" s="20" t="n">
        <v>27.38811382</v>
      </c>
      <c r="G15" s="18" t="n">
        <v>507.04483527</v>
      </c>
      <c r="H15" s="20" t="n">
        <v>2.35248969</v>
      </c>
      <c r="I15" s="18" t="n">
        <v>519.36467723</v>
      </c>
      <c r="J15" s="20" t="n">
        <v>3.06502136</v>
      </c>
      <c r="K15" s="18" t="n">
        <v>523.73110797</v>
      </c>
      <c r="L15" s="20" t="n">
        <v>6.20165057</v>
      </c>
      <c r="M15" s="18" t="s">
        <v>481</v>
      </c>
      <c r="N15" s="20" t="s">
        <v>481</v>
      </c>
      <c r="O15" s="18" t="s">
        <v>481</v>
      </c>
      <c r="P15" s="20" t="s">
        <v>481</v>
      </c>
      <c r="Q15" s="18" t="s">
        <v>481</v>
      </c>
      <c r="R15" s="20" t="s">
        <v>481</v>
      </c>
      <c r="S15" s="18" t="s">
        <v>481</v>
      </c>
      <c r="T15" s="20" t="s">
        <v>481</v>
      </c>
      <c r="U15" s="18" t="n">
        <v>464.0358093</v>
      </c>
      <c r="V15" s="20" t="n">
        <v>11.83696698</v>
      </c>
    </row>
    <row r="16" spans="1:22">
      <c r="A16" s="15" t="s">
        <v>491</v>
      </c>
      <c r="B16" s="17" t="n">
        <v>6108</v>
      </c>
      <c r="C16" s="18">
        <f>(98.0/B16*100)</f>
        <v/>
      </c>
      <c r="D16" s="19" t="n">
        <v>6010</v>
      </c>
      <c r="E16" s="18" t="n">
        <v>410.69850196</v>
      </c>
      <c r="F16" s="20" t="n">
        <v>19.37622578</v>
      </c>
      <c r="G16" s="18" t="n">
        <v>481.65155248</v>
      </c>
      <c r="H16" s="20" t="n">
        <v>2.28804043</v>
      </c>
      <c r="I16" s="18" t="n">
        <v>517.30126463</v>
      </c>
      <c r="J16" s="20" t="n">
        <v>2.88606833</v>
      </c>
      <c r="K16" s="18" t="n">
        <v>508.55045464</v>
      </c>
      <c r="L16" s="20" t="n">
        <v>5.95988683</v>
      </c>
      <c r="M16" s="18" t="s">
        <v>481</v>
      </c>
      <c r="N16" s="20" t="s">
        <v>481</v>
      </c>
      <c r="O16" s="18" t="s">
        <v>481</v>
      </c>
      <c r="P16" s="20" t="s">
        <v>481</v>
      </c>
      <c r="Q16" s="18" t="s">
        <v>481</v>
      </c>
      <c r="R16" s="20" t="s">
        <v>481</v>
      </c>
      <c r="S16" s="18" t="s">
        <v>481</v>
      </c>
      <c r="T16" s="20" t="s">
        <v>481</v>
      </c>
      <c r="U16" s="18" t="n">
        <v>419.73739566</v>
      </c>
      <c r="V16" s="20" t="n">
        <v>12.25179382</v>
      </c>
    </row>
    <row r="17" spans="1:22">
      <c r="A17" s="15" t="s">
        <v>492</v>
      </c>
      <c r="B17" s="17" t="n">
        <v>6504</v>
      </c>
      <c r="C17" s="18">
        <f>(658.0/B17*100)</f>
        <v/>
      </c>
      <c r="D17" s="19" t="n">
        <v>5846</v>
      </c>
      <c r="E17" s="18" t="n">
        <v>426.62693881</v>
      </c>
      <c r="F17" s="20" t="n">
        <v>11.33007797</v>
      </c>
      <c r="G17" s="18" t="n">
        <v>502.29792083</v>
      </c>
      <c r="H17" s="20" t="n">
        <v>3.38775793</v>
      </c>
      <c r="I17" s="18" t="n">
        <v>522.51025597</v>
      </c>
      <c r="J17" s="20" t="n">
        <v>3.06547442</v>
      </c>
      <c r="K17" s="18" t="n">
        <v>516.55435363</v>
      </c>
      <c r="L17" s="20" t="n">
        <v>4.5497647</v>
      </c>
      <c r="M17" s="18" t="s">
        <v>481</v>
      </c>
      <c r="N17" s="20" t="s">
        <v>481</v>
      </c>
      <c r="O17" s="18" t="s">
        <v>481</v>
      </c>
      <c r="P17" s="20" t="s">
        <v>481</v>
      </c>
      <c r="Q17" s="18" t="s">
        <v>481</v>
      </c>
      <c r="R17" s="20" t="s">
        <v>481</v>
      </c>
      <c r="S17" s="18" t="s">
        <v>481</v>
      </c>
      <c r="T17" s="20" t="s">
        <v>481</v>
      </c>
      <c r="U17" s="18" t="n">
        <v>459.43349675</v>
      </c>
      <c r="V17" s="20" t="n">
        <v>12.8566228</v>
      </c>
    </row>
    <row r="18" spans="1:22">
      <c r="A18" s="15" t="s">
        <v>493</v>
      </c>
      <c r="B18" s="17" t="n">
        <v>5532</v>
      </c>
      <c r="C18" s="18">
        <f>(28.0/B18*100)</f>
        <v/>
      </c>
      <c r="D18" s="19" t="n">
        <v>5504</v>
      </c>
      <c r="E18" s="18" t="n">
        <v>417.99276224</v>
      </c>
      <c r="F18" s="20" t="n">
        <v>14.96740256</v>
      </c>
      <c r="G18" s="18" t="n">
        <v>444.04433997</v>
      </c>
      <c r="H18" s="20" t="n">
        <v>3.96087621</v>
      </c>
      <c r="I18" s="18" t="n">
        <v>466.62406043</v>
      </c>
      <c r="J18" s="20" t="n">
        <v>4.13633866</v>
      </c>
      <c r="K18" s="18" t="n">
        <v>470.46511713</v>
      </c>
      <c r="L18" s="20" t="n">
        <v>6.03707624</v>
      </c>
      <c r="M18" s="18" t="s">
        <v>481</v>
      </c>
      <c r="N18" s="20" t="s">
        <v>481</v>
      </c>
      <c r="O18" s="18" t="s">
        <v>481</v>
      </c>
      <c r="P18" s="20" t="s">
        <v>481</v>
      </c>
      <c r="Q18" s="18" t="s">
        <v>481</v>
      </c>
      <c r="R18" s="20" t="s">
        <v>481</v>
      </c>
      <c r="S18" s="18" t="s">
        <v>481</v>
      </c>
      <c r="T18" s="20" t="s">
        <v>481</v>
      </c>
      <c r="U18" s="18" t="n">
        <v>410.91396407</v>
      </c>
      <c r="V18" s="20" t="n">
        <v>11.23119919</v>
      </c>
    </row>
    <row r="19" spans="1:22">
      <c r="A19" s="15" t="s">
        <v>494</v>
      </c>
      <c r="B19" s="17" t="n">
        <v>5658</v>
      </c>
      <c r="C19" s="18">
        <f>(61.0/B19*100)</f>
        <v/>
      </c>
      <c r="D19" s="19" t="n">
        <v>5597</v>
      </c>
      <c r="E19" s="18" t="n">
        <v>391.93702564</v>
      </c>
      <c r="F19" s="20" t="n">
        <v>12.86991191</v>
      </c>
      <c r="G19" s="18" t="n">
        <v>468.19447522</v>
      </c>
      <c r="H19" s="20" t="n">
        <v>2.99765093</v>
      </c>
      <c r="I19" s="18" t="n">
        <v>502.38780489</v>
      </c>
      <c r="J19" s="20" t="n">
        <v>4.17197431</v>
      </c>
      <c r="K19" s="18" t="n">
        <v>500.97266492</v>
      </c>
      <c r="L19" s="20" t="n">
        <v>8.29261749</v>
      </c>
      <c r="M19" s="18" t="s">
        <v>481</v>
      </c>
      <c r="N19" s="20" t="s">
        <v>481</v>
      </c>
      <c r="O19" s="18" t="s">
        <v>481</v>
      </c>
      <c r="P19" s="20" t="s">
        <v>481</v>
      </c>
      <c r="Q19" s="18" t="s">
        <v>481</v>
      </c>
      <c r="R19" s="20" t="s">
        <v>481</v>
      </c>
      <c r="S19" s="18" t="s">
        <v>481</v>
      </c>
      <c r="T19" s="20" t="s">
        <v>481</v>
      </c>
      <c r="U19" s="18" t="n">
        <v>451.54016919</v>
      </c>
      <c r="V19" s="20" t="n">
        <v>11.56265806</v>
      </c>
    </row>
    <row r="20" spans="1:22">
      <c r="A20" s="15" t="s">
        <v>495</v>
      </c>
      <c r="B20" s="17" t="n">
        <v>3371</v>
      </c>
      <c r="C20" s="18">
        <f>(75.0/B20*100)</f>
        <v/>
      </c>
      <c r="D20" s="19" t="n">
        <v>3296</v>
      </c>
      <c r="E20" s="18" t="n">
        <v>417.05498223</v>
      </c>
      <c r="F20" s="20" t="n">
        <v>26.47000587</v>
      </c>
      <c r="G20" s="18" t="n">
        <v>483.41830854</v>
      </c>
      <c r="H20" s="20" t="n">
        <v>2.76511829</v>
      </c>
      <c r="I20" s="18" t="n">
        <v>501.32128697</v>
      </c>
      <c r="J20" s="20" t="n">
        <v>3.47015573</v>
      </c>
      <c r="K20" s="18" t="n">
        <v>485.94511265</v>
      </c>
      <c r="L20" s="20" t="n">
        <v>7.06112377</v>
      </c>
      <c r="M20" s="18" t="s">
        <v>481</v>
      </c>
      <c r="N20" s="20" t="s">
        <v>481</v>
      </c>
      <c r="O20" s="18" t="s">
        <v>481</v>
      </c>
      <c r="P20" s="20" t="s">
        <v>481</v>
      </c>
      <c r="Q20" s="18" t="s">
        <v>481</v>
      </c>
      <c r="R20" s="20" t="s">
        <v>481</v>
      </c>
      <c r="S20" s="18" t="s">
        <v>481</v>
      </c>
      <c r="T20" s="20" t="s">
        <v>481</v>
      </c>
      <c r="U20" s="18" t="n">
        <v>466.05367747</v>
      </c>
      <c r="V20" s="20" t="n">
        <v>13.60907847</v>
      </c>
    </row>
    <row r="21" spans="1:22">
      <c r="A21" s="15" t="s">
        <v>496</v>
      </c>
      <c r="B21" s="17" t="n">
        <v>5741</v>
      </c>
      <c r="C21" s="18">
        <f>(44.0/B21*100)</f>
        <v/>
      </c>
      <c r="D21" s="19" t="n">
        <v>5697</v>
      </c>
      <c r="E21" s="18" t="n">
        <v>413.33405203</v>
      </c>
      <c r="F21" s="20" t="n">
        <v>30.50538964</v>
      </c>
      <c r="G21" s="18" t="n">
        <v>484.84642256</v>
      </c>
      <c r="H21" s="20" t="n">
        <v>3.4768647</v>
      </c>
      <c r="I21" s="18" t="n">
        <v>503.7465182</v>
      </c>
      <c r="J21" s="20" t="n">
        <v>2.58042674</v>
      </c>
      <c r="K21" s="18" t="n">
        <v>515.96900341</v>
      </c>
      <c r="L21" s="20" t="n">
        <v>2.35234991</v>
      </c>
      <c r="M21" s="18" t="s">
        <v>481</v>
      </c>
      <c r="N21" s="20" t="s">
        <v>481</v>
      </c>
      <c r="O21" s="18" t="s">
        <v>481</v>
      </c>
      <c r="P21" s="20" t="s">
        <v>481</v>
      </c>
      <c r="Q21" s="18" t="s">
        <v>481</v>
      </c>
      <c r="R21" s="20" t="s">
        <v>481</v>
      </c>
      <c r="S21" s="18" t="s">
        <v>481</v>
      </c>
      <c r="T21" s="20" t="s">
        <v>481</v>
      </c>
      <c r="U21" s="18" t="n">
        <v>485.04846162</v>
      </c>
      <c r="V21" s="20" t="n">
        <v>9.682066880000001</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(211.0/B23*100)</f>
        <v/>
      </c>
      <c r="D23" s="19" t="n">
        <v>11372</v>
      </c>
      <c r="E23" s="18" t="n">
        <v>435.14535597</v>
      </c>
      <c r="F23" s="20" t="n">
        <v>17.17928312</v>
      </c>
      <c r="G23" s="18" t="n">
        <v>471.87737641</v>
      </c>
      <c r="H23" s="20" t="n">
        <v>3.38559201</v>
      </c>
      <c r="I23" s="18" t="n">
        <v>495.72114347</v>
      </c>
      <c r="J23" s="20" t="n">
        <v>3.40454184</v>
      </c>
      <c r="K23" s="18" t="n">
        <v>514.67251775</v>
      </c>
      <c r="L23" s="20" t="n">
        <v>4.05651695</v>
      </c>
      <c r="M23" s="18" t="s">
        <v>481</v>
      </c>
      <c r="N23" s="20" t="s">
        <v>481</v>
      </c>
      <c r="O23" s="18" t="s">
        <v>481</v>
      </c>
      <c r="P23" s="20" t="s">
        <v>481</v>
      </c>
      <c r="Q23" s="18" t="s">
        <v>481</v>
      </c>
      <c r="R23" s="20" t="s">
        <v>481</v>
      </c>
      <c r="S23" s="18" t="s">
        <v>481</v>
      </c>
      <c r="T23" s="20" t="s">
        <v>481</v>
      </c>
      <c r="U23" s="18" t="n">
        <v>455.62273086</v>
      </c>
      <c r="V23" s="20" t="n">
        <v>10.88706534</v>
      </c>
    </row>
    <row r="24" spans="1:22">
      <c r="A24" s="15" t="s">
        <v>499</v>
      </c>
      <c r="B24" s="17" t="n">
        <v>6647</v>
      </c>
      <c r="C24" s="18">
        <f>(7.0/B24*100)</f>
        <v/>
      </c>
      <c r="D24" s="19" t="n">
        <v>6640</v>
      </c>
      <c r="E24" s="18" t="n">
        <v>499.05746396</v>
      </c>
      <c r="F24" s="20" t="n">
        <v>14.13606609</v>
      </c>
      <c r="G24" s="18" t="n">
        <v>533.9785763</v>
      </c>
      <c r="H24" s="20" t="n">
        <v>2.92751583</v>
      </c>
      <c r="I24" s="18" t="n">
        <v>523.86850359</v>
      </c>
      <c r="J24" s="20" t="n">
        <v>8.096409250000001</v>
      </c>
      <c r="K24" s="18" t="n">
        <v>492.50162593</v>
      </c>
      <c r="L24" s="20" t="n">
        <v>12.72434683</v>
      </c>
      <c r="M24" s="18" t="s">
        <v>481</v>
      </c>
      <c r="N24" s="20" t="s">
        <v>481</v>
      </c>
      <c r="O24" s="18" t="s">
        <v>481</v>
      </c>
      <c r="P24" s="20" t="s">
        <v>481</v>
      </c>
      <c r="Q24" s="18" t="s">
        <v>481</v>
      </c>
      <c r="R24" s="20" t="s">
        <v>481</v>
      </c>
      <c r="S24" s="18" t="s">
        <v>481</v>
      </c>
      <c r="T24" s="20" t="s">
        <v>481</v>
      </c>
      <c r="U24" s="18" t="n">
        <v>514.7320634599999</v>
      </c>
      <c r="V24" s="20" t="n">
        <v>12.54127428</v>
      </c>
    </row>
    <row r="25" spans="1:22">
      <c r="A25" s="15" t="s">
        <v>500</v>
      </c>
      <c r="B25" s="17" t="n">
        <v>5581</v>
      </c>
      <c r="C25" s="18">
        <f>(24.0/B25*100)</f>
        <v/>
      </c>
      <c r="D25" s="19" t="n">
        <v>5557</v>
      </c>
      <c r="E25" s="18" t="n">
        <v>481.7825093</v>
      </c>
      <c r="F25" s="20" t="n">
        <v>11.22538579</v>
      </c>
      <c r="G25" s="18" t="n">
        <v>506.37779367</v>
      </c>
      <c r="H25" s="20" t="n">
        <v>4.1367777</v>
      </c>
      <c r="I25" s="18" t="n">
        <v>543.57752623</v>
      </c>
      <c r="J25" s="20" t="n">
        <v>4.2563481</v>
      </c>
      <c r="K25" s="18" t="n">
        <v>525.14092024</v>
      </c>
      <c r="L25" s="20" t="n">
        <v>10.19524532</v>
      </c>
      <c r="M25" s="18" t="s">
        <v>481</v>
      </c>
      <c r="N25" s="20" t="s">
        <v>481</v>
      </c>
      <c r="O25" s="18" t="s">
        <v>481</v>
      </c>
      <c r="P25" s="20" t="s">
        <v>481</v>
      </c>
      <c r="Q25" s="18" t="s">
        <v>481</v>
      </c>
      <c r="R25" s="20" t="s">
        <v>481</v>
      </c>
      <c r="S25" s="18" t="s">
        <v>481</v>
      </c>
      <c r="T25" s="20" t="s">
        <v>481</v>
      </c>
      <c r="U25" s="18" t="n">
        <v>484.57186152</v>
      </c>
      <c r="V25" s="20" t="n">
        <v>12.41276126</v>
      </c>
    </row>
    <row r="26" spans="1:22">
      <c r="A26" s="15" t="s">
        <v>501</v>
      </c>
      <c r="B26" s="17" t="n">
        <v>4869</v>
      </c>
      <c r="C26" s="18">
        <f>(32.0/B26*100)</f>
        <v/>
      </c>
      <c r="D26" s="19" t="n">
        <v>4837</v>
      </c>
      <c r="E26" s="18" t="n">
        <v>437.77056416</v>
      </c>
      <c r="F26" s="20" t="n">
        <v>8.67051551</v>
      </c>
      <c r="G26" s="18" t="n">
        <v>482.1815804</v>
      </c>
      <c r="H26" s="20" t="n">
        <v>2.1063393</v>
      </c>
      <c r="I26" s="18" t="n">
        <v>504.65041091</v>
      </c>
      <c r="J26" s="20" t="n">
        <v>3.48346342</v>
      </c>
      <c r="K26" s="18" t="n">
        <v>470.84506002</v>
      </c>
      <c r="L26" s="20" t="n">
        <v>8.67430678</v>
      </c>
      <c r="M26" s="18" t="s">
        <v>481</v>
      </c>
      <c r="N26" s="20" t="s">
        <v>481</v>
      </c>
      <c r="O26" s="18" t="s">
        <v>481</v>
      </c>
      <c r="P26" s="20" t="s">
        <v>481</v>
      </c>
      <c r="Q26" s="18" t="s">
        <v>481</v>
      </c>
      <c r="R26" s="20" t="s">
        <v>481</v>
      </c>
      <c r="S26" s="18" t="s">
        <v>481</v>
      </c>
      <c r="T26" s="20" t="s">
        <v>481</v>
      </c>
      <c r="U26" s="18" t="n">
        <v>452.87899719</v>
      </c>
      <c r="V26" s="20" t="n">
        <v>9.635213540000001</v>
      </c>
    </row>
    <row r="27" spans="1:22">
      <c r="A27" s="15" t="s">
        <v>502</v>
      </c>
      <c r="B27" s="17" t="n">
        <v>5299</v>
      </c>
      <c r="C27" s="18">
        <f>(17.0/B27*100)</f>
        <v/>
      </c>
      <c r="D27" s="19" t="n">
        <v>5282</v>
      </c>
      <c r="E27" s="18" t="n">
        <v>425.12207031</v>
      </c>
      <c r="F27" s="20" t="n">
        <v>6.94464555</v>
      </c>
      <c r="G27" s="18" t="n">
        <v>470.14954942</v>
      </c>
      <c r="H27" s="20" t="n">
        <v>2.04695238</v>
      </c>
      <c r="I27" s="18" t="n">
        <v>499.1405193</v>
      </c>
      <c r="J27" s="20" t="n">
        <v>2.23371499</v>
      </c>
      <c r="K27" s="18" t="n">
        <v>502.51159868</v>
      </c>
      <c r="L27" s="20" t="n">
        <v>3.48415711</v>
      </c>
      <c r="M27" s="18" t="s">
        <v>481</v>
      </c>
      <c r="N27" s="20" t="s">
        <v>481</v>
      </c>
      <c r="O27" s="18" t="s">
        <v>481</v>
      </c>
      <c r="P27" s="20" t="s">
        <v>481</v>
      </c>
      <c r="Q27" s="18" t="s">
        <v>481</v>
      </c>
      <c r="R27" s="20" t="s">
        <v>481</v>
      </c>
      <c r="S27" s="18" t="s">
        <v>481</v>
      </c>
      <c r="T27" s="20" t="s">
        <v>481</v>
      </c>
      <c r="U27" s="18" t="n">
        <v>452.88438158</v>
      </c>
      <c r="V27" s="20" t="n">
        <v>12.2818237</v>
      </c>
    </row>
    <row r="28" spans="1:22">
      <c r="A28" s="15" t="s">
        <v>503</v>
      </c>
      <c r="B28" s="17" t="n">
        <v>7568</v>
      </c>
      <c r="C28" s="18">
        <f>(51.0/B28*100)</f>
        <v/>
      </c>
      <c r="D28" s="19" t="n">
        <v>7517</v>
      </c>
      <c r="E28" s="18" t="n">
        <v>376.81661031</v>
      </c>
      <c r="F28" s="20" t="n">
        <v>3.90448027</v>
      </c>
      <c r="G28" s="18" t="n">
        <v>412.58045079</v>
      </c>
      <c r="H28" s="20" t="n">
        <v>2.40630313</v>
      </c>
      <c r="I28" s="18" t="n">
        <v>421.6026493</v>
      </c>
      <c r="J28" s="20" t="n">
        <v>3.90667302</v>
      </c>
      <c r="K28" s="18" t="n">
        <v>418.22181916</v>
      </c>
      <c r="L28" s="20" t="n">
        <v>7.89223114</v>
      </c>
      <c r="M28" s="18" t="s">
        <v>481</v>
      </c>
      <c r="N28" s="20" t="s">
        <v>481</v>
      </c>
      <c r="O28" s="18" t="s">
        <v>481</v>
      </c>
      <c r="P28" s="20" t="s">
        <v>481</v>
      </c>
      <c r="Q28" s="18" t="s">
        <v>481</v>
      </c>
      <c r="R28" s="20" t="s">
        <v>481</v>
      </c>
      <c r="S28" s="18" t="s">
        <v>481</v>
      </c>
      <c r="T28" s="20" t="s">
        <v>481</v>
      </c>
      <c r="U28" s="18" t="n">
        <v>378.41737189</v>
      </c>
      <c r="V28" s="20" t="n">
        <v>9.378038610000001</v>
      </c>
    </row>
    <row r="29" spans="1:22">
      <c r="A29" s="15" t="s">
        <v>504</v>
      </c>
      <c r="B29" s="17" t="n">
        <v>5385</v>
      </c>
      <c r="C29" s="18">
        <f>(30.0/B29*100)</f>
        <v/>
      </c>
      <c r="D29" s="19" t="n">
        <v>5355</v>
      </c>
      <c r="E29" s="18" t="n">
        <v>423.42951298</v>
      </c>
      <c r="F29" s="20" t="n">
        <v>31.87439289</v>
      </c>
      <c r="G29" s="18" t="n">
        <v>510.28011997</v>
      </c>
      <c r="H29" s="20" t="n">
        <v>2.5455574</v>
      </c>
      <c r="I29" s="18" t="n">
        <v>524.68968982</v>
      </c>
      <c r="J29" s="20" t="n">
        <v>4.32619968</v>
      </c>
      <c r="K29" s="18" t="n">
        <v>521.05205873</v>
      </c>
      <c r="L29" s="20" t="n">
        <v>11.44447558</v>
      </c>
      <c r="M29" s="18" t="s">
        <v>481</v>
      </c>
      <c r="N29" s="20" t="s">
        <v>481</v>
      </c>
      <c r="O29" s="18" t="s">
        <v>481</v>
      </c>
      <c r="P29" s="20" t="s">
        <v>481</v>
      </c>
      <c r="Q29" s="18" t="s">
        <v>481</v>
      </c>
      <c r="R29" s="20" t="s">
        <v>481</v>
      </c>
      <c r="S29" s="18" t="s">
        <v>481</v>
      </c>
      <c r="T29" s="20" t="s">
        <v>481</v>
      </c>
      <c r="U29" s="18" t="n">
        <v>487.28648048</v>
      </c>
      <c r="V29" s="20" t="n">
        <v>11.51070601</v>
      </c>
    </row>
    <row r="30" spans="1:22">
      <c r="A30" s="15" t="s">
        <v>505</v>
      </c>
      <c r="B30" s="17" t="n">
        <v>4520</v>
      </c>
      <c r="C30" s="18">
        <f>(97.0/B30*100)</f>
        <v/>
      </c>
      <c r="D30" s="19" t="n">
        <v>4423</v>
      </c>
      <c r="E30" s="18" t="n">
        <v>465.50593018</v>
      </c>
      <c r="F30" s="20" t="n">
        <v>13.31367754</v>
      </c>
      <c r="G30" s="18" t="n">
        <v>478.19749465</v>
      </c>
      <c r="H30" s="20" t="n">
        <v>2.88157201</v>
      </c>
      <c r="I30" s="18" t="n">
        <v>506.05778603</v>
      </c>
      <c r="J30" s="20" t="n">
        <v>3.26413946</v>
      </c>
      <c r="K30" s="18" t="n">
        <v>515.23742949</v>
      </c>
      <c r="L30" s="20" t="n">
        <v>4.25548921</v>
      </c>
      <c r="M30" s="18" t="s">
        <v>481</v>
      </c>
      <c r="N30" s="20" t="s">
        <v>481</v>
      </c>
      <c r="O30" s="18" t="s">
        <v>481</v>
      </c>
      <c r="P30" s="20" t="s">
        <v>481</v>
      </c>
      <c r="Q30" s="18" t="s">
        <v>481</v>
      </c>
      <c r="R30" s="20" t="s">
        <v>481</v>
      </c>
      <c r="S30" s="18" t="s">
        <v>481</v>
      </c>
      <c r="T30" s="20" t="s">
        <v>481</v>
      </c>
      <c r="U30" s="18" t="n">
        <v>438.87380976</v>
      </c>
      <c r="V30" s="20" t="n">
        <v>13.12844059</v>
      </c>
    </row>
    <row r="31" spans="1:22">
      <c r="A31" s="15" t="s">
        <v>506</v>
      </c>
      <c r="B31" s="17" t="n">
        <v>5456</v>
      </c>
      <c r="C31" s="18">
        <f>(125.0/B31*100)</f>
        <v/>
      </c>
      <c r="D31" s="19" t="n">
        <v>5331</v>
      </c>
      <c r="E31" s="18" t="n">
        <v>429.81636221</v>
      </c>
      <c r="F31" s="20" t="n">
        <v>19.50215591</v>
      </c>
      <c r="G31" s="18" t="n">
        <v>492.9492679</v>
      </c>
      <c r="H31" s="20" t="n">
        <v>2.90093286</v>
      </c>
      <c r="I31" s="18" t="n">
        <v>512.19542088</v>
      </c>
      <c r="J31" s="20" t="n">
        <v>2.74178442</v>
      </c>
      <c r="K31" s="18" t="n">
        <v>499.42193192</v>
      </c>
      <c r="L31" s="20" t="n">
        <v>4.81308911</v>
      </c>
      <c r="M31" s="18" t="s">
        <v>481</v>
      </c>
      <c r="N31" s="20" t="s">
        <v>481</v>
      </c>
      <c r="O31" s="18" t="s">
        <v>481</v>
      </c>
      <c r="P31" s="20" t="s">
        <v>481</v>
      </c>
      <c r="Q31" s="18" t="s">
        <v>481</v>
      </c>
      <c r="R31" s="20" t="s">
        <v>481</v>
      </c>
      <c r="S31" s="18" t="s">
        <v>481</v>
      </c>
      <c r="T31" s="20" t="s">
        <v>481</v>
      </c>
      <c r="U31" s="18" t="n">
        <v>443.84594973</v>
      </c>
      <c r="V31" s="20" t="n">
        <v>12.27496768</v>
      </c>
    </row>
    <row r="32" spans="1:22">
      <c r="A32" s="15" t="s">
        <v>507</v>
      </c>
      <c r="B32" s="17" t="n">
        <v>4478</v>
      </c>
      <c r="C32" s="18">
        <f>(5.0/B32*100)</f>
        <v/>
      </c>
      <c r="D32" s="19" t="n">
        <v>4473</v>
      </c>
      <c r="E32" s="18" t="n">
        <v>465.78975936</v>
      </c>
      <c r="F32" s="20" t="n">
        <v>18.95786224</v>
      </c>
      <c r="G32" s="18" t="n">
        <v>496.7330817</v>
      </c>
      <c r="H32" s="20" t="n">
        <v>2.80181675</v>
      </c>
      <c r="I32" s="18" t="n">
        <v>517.27181453</v>
      </c>
      <c r="J32" s="20" t="n">
        <v>3.37333081</v>
      </c>
      <c r="K32" s="18" t="n">
        <v>524.38203742</v>
      </c>
      <c r="L32" s="20" t="n">
        <v>6.18206403</v>
      </c>
      <c r="M32" s="18" t="s">
        <v>481</v>
      </c>
      <c r="N32" s="20" t="s">
        <v>481</v>
      </c>
      <c r="O32" s="18" t="s">
        <v>481</v>
      </c>
      <c r="P32" s="20" t="s">
        <v>481</v>
      </c>
      <c r="Q32" s="18" t="s">
        <v>481</v>
      </c>
      <c r="R32" s="20" t="s">
        <v>481</v>
      </c>
      <c r="S32" s="18" t="s">
        <v>481</v>
      </c>
      <c r="T32" s="20" t="s">
        <v>481</v>
      </c>
      <c r="U32" s="18" t="n">
        <v>463.03176446</v>
      </c>
      <c r="V32" s="20" t="n">
        <v>11.46289125</v>
      </c>
    </row>
    <row r="33" spans="1:22">
      <c r="A33" s="15" t="s">
        <v>508</v>
      </c>
      <c r="B33" s="17" t="n">
        <v>7325</v>
      </c>
      <c r="C33" s="18">
        <f>(74.0/B33*100)</f>
        <v/>
      </c>
      <c r="D33" s="19" t="n">
        <v>7251</v>
      </c>
      <c r="E33" s="18" t="n">
        <v>427.35813551</v>
      </c>
      <c r="F33" s="20" t="n">
        <v>27.22283931</v>
      </c>
      <c r="G33" s="18" t="n">
        <v>463.51710789</v>
      </c>
      <c r="H33" s="20" t="n">
        <v>3.33316206</v>
      </c>
      <c r="I33" s="18" t="n">
        <v>502.5567025</v>
      </c>
      <c r="J33" s="20" t="n">
        <v>3.08719425</v>
      </c>
      <c r="K33" s="18" t="n">
        <v>515.8314285500001</v>
      </c>
      <c r="L33" s="20" t="n">
        <v>3.66001883</v>
      </c>
      <c r="M33" s="18" t="s">
        <v>481</v>
      </c>
      <c r="N33" s="20" t="s">
        <v>481</v>
      </c>
      <c r="O33" s="18" t="s">
        <v>481</v>
      </c>
      <c r="P33" s="20" t="s">
        <v>481</v>
      </c>
      <c r="Q33" s="18" t="s">
        <v>481</v>
      </c>
      <c r="R33" s="20" t="s">
        <v>481</v>
      </c>
      <c r="S33" s="18" t="s">
        <v>481</v>
      </c>
      <c r="T33" s="20" t="s">
        <v>481</v>
      </c>
      <c r="U33" s="18" t="n">
        <v>445.40176234</v>
      </c>
      <c r="V33" s="20" t="n">
        <v>13.57994325</v>
      </c>
    </row>
    <row r="34" spans="1:22">
      <c r="A34" s="15" t="s">
        <v>509</v>
      </c>
      <c r="B34" s="17" t="n">
        <v>6350</v>
      </c>
      <c r="C34" s="18">
        <f>(65.0/B34*100)</f>
        <v/>
      </c>
      <c r="D34" s="19" t="n">
        <v>6285</v>
      </c>
      <c r="E34" s="18" t="n">
        <v>373.76417391</v>
      </c>
      <c r="F34" s="20" t="n">
        <v>10.47554182</v>
      </c>
      <c r="G34" s="18" t="n">
        <v>474.45093984</v>
      </c>
      <c r="H34" s="20" t="n">
        <v>3.05592248</v>
      </c>
      <c r="I34" s="18" t="n">
        <v>494.08733239</v>
      </c>
      <c r="J34" s="20" t="n">
        <v>3.98141926</v>
      </c>
      <c r="K34" s="18" t="n">
        <v>487.6422441</v>
      </c>
      <c r="L34" s="20" t="n">
        <v>7.42966844</v>
      </c>
      <c r="M34" s="18" t="s">
        <v>481</v>
      </c>
      <c r="N34" s="20" t="s">
        <v>481</v>
      </c>
      <c r="O34" s="18" t="s">
        <v>481</v>
      </c>
      <c r="P34" s="20" t="s">
        <v>481</v>
      </c>
      <c r="Q34" s="18" t="s">
        <v>481</v>
      </c>
      <c r="R34" s="20" t="s">
        <v>481</v>
      </c>
      <c r="S34" s="18" t="s">
        <v>481</v>
      </c>
      <c r="T34" s="20" t="s">
        <v>481</v>
      </c>
      <c r="U34" s="18" t="n">
        <v>394.25640677</v>
      </c>
      <c r="V34" s="20" t="n">
        <v>10.74913944</v>
      </c>
    </row>
    <row r="35" spans="1:22">
      <c r="A35" s="15" t="s">
        <v>510</v>
      </c>
      <c r="B35" s="17" t="n">
        <v>6406</v>
      </c>
      <c r="C35" s="18">
        <f>(36.0/B35*100)</f>
        <v/>
      </c>
      <c r="D35" s="19" t="n">
        <v>6370</v>
      </c>
      <c r="E35" s="18" t="n">
        <v>434.72760412</v>
      </c>
      <c r="F35" s="20" t="n">
        <v>29.91822458</v>
      </c>
      <c r="G35" s="18" t="n">
        <v>504.47996356</v>
      </c>
      <c r="H35" s="20" t="n">
        <v>2.30821768</v>
      </c>
      <c r="I35" s="18" t="n">
        <v>514.11387083</v>
      </c>
      <c r="J35" s="20" t="n">
        <v>2.17511191</v>
      </c>
      <c r="K35" s="18" t="n">
        <v>522.9770747600001</v>
      </c>
      <c r="L35" s="20" t="n">
        <v>3.96630805</v>
      </c>
      <c r="M35" s="18" t="s">
        <v>481</v>
      </c>
      <c r="N35" s="20" t="s">
        <v>481</v>
      </c>
      <c r="O35" s="18" t="s">
        <v>481</v>
      </c>
      <c r="P35" s="20" t="s">
        <v>481</v>
      </c>
      <c r="Q35" s="18" t="s">
        <v>481</v>
      </c>
      <c r="R35" s="20" t="s">
        <v>481</v>
      </c>
      <c r="S35" s="18" t="s">
        <v>481</v>
      </c>
      <c r="T35" s="20" t="s">
        <v>481</v>
      </c>
      <c r="U35" s="18" t="n">
        <v>481.9356174</v>
      </c>
      <c r="V35" s="20" t="n">
        <v>12.12802602</v>
      </c>
    </row>
    <row r="36" spans="1:22">
      <c r="A36" s="15" t="s">
        <v>511</v>
      </c>
      <c r="B36" s="17" t="n">
        <v>6736</v>
      </c>
      <c r="C36" s="18">
        <f>(26.0/B36*100)</f>
        <v/>
      </c>
      <c r="D36" s="19" t="n">
        <v>6710</v>
      </c>
      <c r="E36" s="18" t="n">
        <v>458.29176732</v>
      </c>
      <c r="F36" s="20" t="n">
        <v>10.69605335</v>
      </c>
      <c r="G36" s="18" t="n">
        <v>462.61450579</v>
      </c>
      <c r="H36" s="20" t="n">
        <v>3.16734288</v>
      </c>
      <c r="I36" s="18" t="n">
        <v>495.40793156</v>
      </c>
      <c r="J36" s="20" t="n">
        <v>2.7417658</v>
      </c>
      <c r="K36" s="18" t="n">
        <v>504.2685157</v>
      </c>
      <c r="L36" s="20" t="n">
        <v>3.64991371</v>
      </c>
      <c r="M36" s="18" t="s">
        <v>481</v>
      </c>
      <c r="N36" s="20" t="s">
        <v>481</v>
      </c>
      <c r="O36" s="18" t="s">
        <v>481</v>
      </c>
      <c r="P36" s="20" t="s">
        <v>481</v>
      </c>
      <c r="Q36" s="18" t="s">
        <v>481</v>
      </c>
      <c r="R36" s="20" t="s">
        <v>481</v>
      </c>
      <c r="S36" s="18" t="s">
        <v>481</v>
      </c>
      <c r="T36" s="20" t="s">
        <v>481</v>
      </c>
      <c r="U36" s="18" t="n">
        <v>451.9661023</v>
      </c>
      <c r="V36" s="20" t="n">
        <v>8.47419395</v>
      </c>
    </row>
    <row r="37" spans="1:22">
      <c r="A37" s="15" t="s">
        <v>512</v>
      </c>
      <c r="B37" s="17" t="n">
        <v>5458</v>
      </c>
      <c r="C37" s="18">
        <f>(62.0/B37*100)</f>
        <v/>
      </c>
      <c r="D37" s="19" t="n">
        <v>5396</v>
      </c>
      <c r="E37" s="18" t="n">
        <v>414.12625611</v>
      </c>
      <c r="F37" s="20" t="n">
        <v>17.47532939</v>
      </c>
      <c r="G37" s="18" t="n">
        <v>474.06227325</v>
      </c>
      <c r="H37" s="20" t="n">
        <v>3.8340857</v>
      </c>
      <c r="I37" s="18" t="n">
        <v>500.86029901</v>
      </c>
      <c r="J37" s="20" t="n">
        <v>3.33293556</v>
      </c>
      <c r="K37" s="18" t="n">
        <v>513.02387667</v>
      </c>
      <c r="L37" s="20" t="n">
        <v>4.9724978</v>
      </c>
      <c r="M37" s="18" t="s">
        <v>481</v>
      </c>
      <c r="N37" s="20" t="s">
        <v>481</v>
      </c>
      <c r="O37" s="18" t="s">
        <v>481</v>
      </c>
      <c r="P37" s="20" t="s">
        <v>481</v>
      </c>
      <c r="Q37" s="18" t="s">
        <v>481</v>
      </c>
      <c r="R37" s="20" t="s">
        <v>481</v>
      </c>
      <c r="S37" s="18" t="s">
        <v>481</v>
      </c>
      <c r="T37" s="20" t="s">
        <v>481</v>
      </c>
      <c r="U37" s="18" t="n">
        <v>455.69253047</v>
      </c>
      <c r="V37" s="20" t="n">
        <v>10.55357358</v>
      </c>
    </row>
    <row r="38" spans="1:22">
      <c r="A38" s="15" t="s">
        <v>513</v>
      </c>
      <c r="B38" s="17" t="n">
        <v>5860</v>
      </c>
      <c r="C38" s="18">
        <f>(16.0/B38*100)</f>
        <v/>
      </c>
      <c r="D38" s="19" t="n">
        <v>5844</v>
      </c>
      <c r="E38" s="18" t="n">
        <v>449.1069808</v>
      </c>
      <c r="F38" s="20" t="n">
        <v>11.29785739</v>
      </c>
      <c r="G38" s="18" t="n">
        <v>508.7126629</v>
      </c>
      <c r="H38" s="20" t="n">
        <v>3.49746255</v>
      </c>
      <c r="I38" s="18" t="n">
        <v>532.06594513</v>
      </c>
      <c r="J38" s="20" t="n">
        <v>3.40343745</v>
      </c>
      <c r="K38" s="18" t="n">
        <v>534.01211843</v>
      </c>
      <c r="L38" s="20" t="n">
        <v>5.44136459</v>
      </c>
      <c r="M38" s="18" t="s">
        <v>481</v>
      </c>
      <c r="N38" s="20" t="s">
        <v>481</v>
      </c>
      <c r="O38" s="18" t="s">
        <v>481</v>
      </c>
      <c r="P38" s="20" t="s">
        <v>481</v>
      </c>
      <c r="Q38" s="18" t="s">
        <v>481</v>
      </c>
      <c r="R38" s="20" t="s">
        <v>481</v>
      </c>
      <c r="S38" s="18" t="s">
        <v>481</v>
      </c>
      <c r="T38" s="20" t="s">
        <v>481</v>
      </c>
      <c r="U38" s="18" t="n">
        <v>481.3144988</v>
      </c>
      <c r="V38" s="20" t="n">
        <v>11.75661891</v>
      </c>
    </row>
    <row r="39" spans="1:22">
      <c r="A39" s="15" t="s">
        <v>514</v>
      </c>
      <c r="B39" s="17" t="n">
        <v>5895</v>
      </c>
      <c r="C39" s="18">
        <f>(30.0/B39*100)</f>
        <v/>
      </c>
      <c r="D39" s="19" t="n">
        <v>5865</v>
      </c>
      <c r="E39" s="18" t="n">
        <v>418.23965999</v>
      </c>
      <c r="F39" s="20" t="n">
        <v>4.84805777</v>
      </c>
      <c r="G39" s="18" t="n">
        <v>420.40648881</v>
      </c>
      <c r="H39" s="20" t="n">
        <v>3.97429062</v>
      </c>
      <c r="I39" s="18" t="n">
        <v>438.71260339</v>
      </c>
      <c r="J39" s="20" t="n">
        <v>7.45927324</v>
      </c>
      <c r="K39" s="18" t="n">
        <v>433.96492118</v>
      </c>
      <c r="L39" s="20" t="n">
        <v>15.79092977</v>
      </c>
      <c r="M39" s="18" t="s">
        <v>481</v>
      </c>
      <c r="N39" s="20" t="s">
        <v>481</v>
      </c>
      <c r="O39" s="18" t="s">
        <v>481</v>
      </c>
      <c r="P39" s="20" t="s">
        <v>481</v>
      </c>
      <c r="Q39" s="18" t="s">
        <v>481</v>
      </c>
      <c r="R39" s="20" t="s">
        <v>481</v>
      </c>
      <c r="S39" s="18" t="s">
        <v>481</v>
      </c>
      <c r="T39" s="20" t="s">
        <v>481</v>
      </c>
      <c r="U39" s="18" t="n">
        <v>341.52383583</v>
      </c>
      <c r="V39" s="20" t="n">
        <v>11.30009191</v>
      </c>
    </row>
    <row r="40" spans="1:22">
      <c r="A40" s="15" t="s">
        <v>515</v>
      </c>
      <c r="B40" s="17" t="n">
        <v>14157</v>
      </c>
      <c r="C40" s="18">
        <f>(266.0/B40*100)</f>
        <v/>
      </c>
      <c r="D40" s="19" t="n">
        <v>13891</v>
      </c>
      <c r="E40" s="18" t="n">
        <v>427.61416593</v>
      </c>
      <c r="F40" s="20" t="n">
        <v>18.83343902</v>
      </c>
      <c r="G40" s="18" t="n">
        <v>482.79190932</v>
      </c>
      <c r="H40" s="20" t="n">
        <v>2.69703796</v>
      </c>
      <c r="I40" s="18" t="n">
        <v>501.91796397</v>
      </c>
      <c r="J40" s="20" t="n">
        <v>3.29595563</v>
      </c>
      <c r="K40" s="18" t="n">
        <v>508.78402219</v>
      </c>
      <c r="L40" s="20" t="n">
        <v>4.11084598</v>
      </c>
      <c r="M40" s="18" t="s">
        <v>481</v>
      </c>
      <c r="N40" s="20" t="s">
        <v>481</v>
      </c>
      <c r="O40" s="18" t="s">
        <v>481</v>
      </c>
      <c r="P40" s="20" t="s">
        <v>481</v>
      </c>
      <c r="Q40" s="18" t="s">
        <v>481</v>
      </c>
      <c r="R40" s="20" t="s">
        <v>481</v>
      </c>
      <c r="S40" s="18" t="s">
        <v>481</v>
      </c>
      <c r="T40" s="20" t="s">
        <v>481</v>
      </c>
      <c r="U40" s="18" t="n">
        <v>438.73214297</v>
      </c>
      <c r="V40" s="20" t="n">
        <v>9.60084756</v>
      </c>
    </row>
    <row r="41" spans="1:22">
      <c r="A41" s="15" t="s">
        <v>516</v>
      </c>
      <c r="B41" s="17" t="n">
        <v>5712</v>
      </c>
      <c r="C41" s="18">
        <f>(40.0/B41*100)</f>
        <v/>
      </c>
      <c r="D41" s="19" t="n">
        <v>5672</v>
      </c>
      <c r="E41" s="18" t="n">
        <v>397.58273148</v>
      </c>
      <c r="F41" s="20" t="n">
        <v>16.98761626</v>
      </c>
      <c r="G41" s="18" t="n">
        <v>453.52805509</v>
      </c>
      <c r="H41" s="20" t="n">
        <v>4.29324563</v>
      </c>
      <c r="I41" s="18" t="n">
        <v>473.77566777</v>
      </c>
      <c r="J41" s="20" t="n">
        <v>3.54730524</v>
      </c>
      <c r="K41" s="18" t="n">
        <v>487.56124178</v>
      </c>
      <c r="L41" s="20" t="n">
        <v>3.68323488</v>
      </c>
      <c r="M41" s="18" t="s">
        <v>481</v>
      </c>
      <c r="N41" s="20" t="s">
        <v>481</v>
      </c>
      <c r="O41" s="18" t="s">
        <v>481</v>
      </c>
      <c r="P41" s="20" t="s">
        <v>481</v>
      </c>
      <c r="Q41" s="18" t="s">
        <v>481</v>
      </c>
      <c r="R41" s="20" t="s">
        <v>481</v>
      </c>
      <c r="S41" s="18" t="s">
        <v>481</v>
      </c>
      <c r="T41" s="20" t="s">
        <v>481</v>
      </c>
      <c r="U41" s="18" t="n">
        <v>411.98139544</v>
      </c>
      <c r="V41" s="20" t="n">
        <v>10.87292539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354.95705851</v>
      </c>
      <c r="F45" s="20" t="n">
        <v>4.35805319</v>
      </c>
      <c r="G45" s="18" t="n">
        <v>361.9731782</v>
      </c>
      <c r="H45" s="20" t="n">
        <v>3.16259356</v>
      </c>
      <c r="I45" s="18" t="n">
        <v>364.01281486</v>
      </c>
      <c r="J45" s="20" t="n">
        <v>6.21789196</v>
      </c>
      <c r="K45" s="18" t="n">
        <v>363.43571722</v>
      </c>
      <c r="L45" s="20" t="n">
        <v>10.61201896</v>
      </c>
      <c r="M45" s="18" t="s">
        <v>481</v>
      </c>
      <c r="N45" s="20" t="s">
        <v>481</v>
      </c>
      <c r="O45" s="18" t="s">
        <v>481</v>
      </c>
      <c r="P45" s="20" t="s">
        <v>481</v>
      </c>
      <c r="Q45" s="18" t="n">
        <v>353.98069323</v>
      </c>
      <c r="R45" s="20" t="n">
        <v>40.88099189</v>
      </c>
      <c r="S45" s="18" t="n">
        <v>330.37974408</v>
      </c>
      <c r="T45" s="20" t="n">
        <v>14.93905077</v>
      </c>
      <c r="U45" s="18" t="n">
        <v>330.42680091</v>
      </c>
      <c r="V45" s="20" t="n">
        <v>7.68588354</v>
      </c>
    </row>
    <row r="46" spans="1:22">
      <c r="A46" s="15" t="s">
        <v>521</v>
      </c>
      <c r="B46" s="17" t="n">
        <v>23141</v>
      </c>
      <c r="C46" s="18">
        <f>(1132.0/B46*100)</f>
        <v/>
      </c>
      <c r="D46" s="19" t="n">
        <v>22009</v>
      </c>
      <c r="E46" s="18" t="n">
        <v>340.42556113</v>
      </c>
      <c r="F46" s="20" t="n">
        <v>3.94625221</v>
      </c>
      <c r="G46" s="18" t="n">
        <v>365.61896861</v>
      </c>
      <c r="H46" s="20" t="n">
        <v>2.7278367</v>
      </c>
      <c r="I46" s="18" t="n">
        <v>401.85607794</v>
      </c>
      <c r="J46" s="20" t="n">
        <v>3.92222669</v>
      </c>
      <c r="K46" s="18" t="n">
        <v>419.45391255</v>
      </c>
      <c r="L46" s="20" t="n">
        <v>6.31972584</v>
      </c>
      <c r="M46" s="18" t="s">
        <v>481</v>
      </c>
      <c r="N46" s="20" t="s">
        <v>481</v>
      </c>
      <c r="O46" s="18" t="s">
        <v>481</v>
      </c>
      <c r="P46" s="20" t="s">
        <v>481</v>
      </c>
      <c r="Q46" s="18" t="s">
        <v>481</v>
      </c>
      <c r="R46" s="20" t="s">
        <v>481</v>
      </c>
      <c r="S46" s="18" t="s">
        <v>481</v>
      </c>
      <c r="T46" s="20" t="s">
        <v>481</v>
      </c>
      <c r="U46" s="18" t="n">
        <v>329.84731349</v>
      </c>
      <c r="V46" s="20" t="n">
        <v>5.3403482</v>
      </c>
    </row>
    <row r="47" spans="1:22">
      <c r="A47" s="15" t="s">
        <v>522</v>
      </c>
      <c r="B47" s="17" t="n">
        <v>5928</v>
      </c>
      <c r="C47" s="18">
        <f>(71.0/B47*100)</f>
        <v/>
      </c>
      <c r="D47" s="19" t="n">
        <v>5857</v>
      </c>
      <c r="E47" s="18" t="n">
        <v>376.67758259</v>
      </c>
      <c r="F47" s="20" t="n">
        <v>11.1443734</v>
      </c>
      <c r="G47" s="18" t="n">
        <v>448.71081314</v>
      </c>
      <c r="H47" s="20" t="n">
        <v>4.06497036</v>
      </c>
      <c r="I47" s="18" t="n">
        <v>445.56645778</v>
      </c>
      <c r="J47" s="20" t="n">
        <v>4.43097006</v>
      </c>
      <c r="K47" s="18" t="n">
        <v>431.25359969</v>
      </c>
      <c r="L47" s="20" t="n">
        <v>6.46824791</v>
      </c>
      <c r="M47" s="18" t="s">
        <v>481</v>
      </c>
      <c r="N47" s="20" t="s">
        <v>481</v>
      </c>
      <c r="O47" s="18" t="s">
        <v>481</v>
      </c>
      <c r="P47" s="20" t="s">
        <v>481</v>
      </c>
      <c r="Q47" s="18" t="s">
        <v>481</v>
      </c>
      <c r="R47" s="20" t="s">
        <v>481</v>
      </c>
      <c r="S47" s="18" t="s">
        <v>481</v>
      </c>
      <c r="T47" s="20" t="s">
        <v>481</v>
      </c>
      <c r="U47" s="18" t="n">
        <v>376.8364908</v>
      </c>
      <c r="V47" s="20" t="n">
        <v>9.85931029</v>
      </c>
    </row>
    <row r="48" spans="1:22">
      <c r="A48" s="15" t="s">
        <v>523</v>
      </c>
      <c r="B48" s="17" t="n">
        <v>9841</v>
      </c>
      <c r="C48" s="18">
        <f>(7.0/B48*100)</f>
        <v/>
      </c>
      <c r="D48" s="19" t="n">
        <v>9834</v>
      </c>
      <c r="E48" s="18" t="n">
        <v>481.49986824</v>
      </c>
      <c r="F48" s="20" t="n">
        <v>5.40796835</v>
      </c>
      <c r="G48" s="18" t="n">
        <v>548.18717419</v>
      </c>
      <c r="H48" s="20" t="n">
        <v>4.32839529</v>
      </c>
      <c r="I48" s="18" t="n">
        <v>572.42248612</v>
      </c>
      <c r="J48" s="20" t="n">
        <v>7.05219553</v>
      </c>
      <c r="K48" s="18" t="n">
        <v>524.01093482</v>
      </c>
      <c r="L48" s="20" t="n">
        <v>7.07006248</v>
      </c>
      <c r="M48" s="18" t="s">
        <v>481</v>
      </c>
      <c r="N48" s="20" t="s">
        <v>481</v>
      </c>
      <c r="O48" s="18" t="s">
        <v>481</v>
      </c>
      <c r="P48" s="20" t="s">
        <v>481</v>
      </c>
      <c r="Q48" s="18" t="s">
        <v>481</v>
      </c>
      <c r="R48" s="20" t="s">
        <v>481</v>
      </c>
      <c r="S48" s="18" t="s">
        <v>481</v>
      </c>
      <c r="T48" s="20" t="s">
        <v>481</v>
      </c>
      <c r="U48" s="18" t="n">
        <v>466.72583232</v>
      </c>
      <c r="V48" s="20" t="n">
        <v>19.25508576</v>
      </c>
    </row>
    <row r="49" spans="1:22">
      <c r="A49" s="15" t="s">
        <v>524</v>
      </c>
      <c r="B49" s="17" t="n">
        <v>6349</v>
      </c>
      <c r="C49" s="18">
        <f>(56.0/B49*100)</f>
        <v/>
      </c>
      <c r="D49" s="19" t="n">
        <v>6293</v>
      </c>
      <c r="E49" s="18" t="n">
        <v>385.09233567</v>
      </c>
      <c r="F49" s="20" t="n">
        <v>4.59609543</v>
      </c>
      <c r="G49" s="18" t="n">
        <v>406.71880071</v>
      </c>
      <c r="H49" s="20" t="n">
        <v>3.234178</v>
      </c>
      <c r="I49" s="18" t="n">
        <v>428.15789897</v>
      </c>
      <c r="J49" s="20" t="n">
        <v>4.63573668</v>
      </c>
      <c r="K49" s="18" t="n">
        <v>447.43975635</v>
      </c>
      <c r="L49" s="20" t="n">
        <v>9.32791578</v>
      </c>
      <c r="M49" s="18" t="s">
        <v>481</v>
      </c>
      <c r="N49" s="20" t="s">
        <v>481</v>
      </c>
      <c r="O49" s="18" t="s">
        <v>481</v>
      </c>
      <c r="P49" s="20" t="s">
        <v>481</v>
      </c>
      <c r="Q49" s="18" t="s">
        <v>481</v>
      </c>
      <c r="R49" s="20" t="s">
        <v>481</v>
      </c>
      <c r="S49" s="18" t="n">
        <v>346.17341528</v>
      </c>
      <c r="T49" s="20" t="n">
        <v>28.7356154</v>
      </c>
      <c r="U49" s="18" t="n">
        <v>382.94776627</v>
      </c>
      <c r="V49" s="20" t="n">
        <v>9.727637270000001</v>
      </c>
    </row>
    <row r="50" spans="1:22">
      <c r="A50" s="15" t="s">
        <v>525</v>
      </c>
      <c r="B50" s="17" t="n">
        <v>11795</v>
      </c>
      <c r="C50" s="18">
        <f>(218.0/B50*100)</f>
        <v/>
      </c>
      <c r="D50" s="19" t="n">
        <v>11577</v>
      </c>
      <c r="E50" s="18" t="n">
        <v>372.99808723</v>
      </c>
      <c r="F50" s="20" t="n">
        <v>3.01332456</v>
      </c>
      <c r="G50" s="18" t="n">
        <v>390.97622039</v>
      </c>
      <c r="H50" s="20" t="n">
        <v>2.36932314</v>
      </c>
      <c r="I50" s="18" t="n">
        <v>413.17383851</v>
      </c>
      <c r="J50" s="20" t="n">
        <v>5.5274794</v>
      </c>
      <c r="K50" s="18" t="n">
        <v>429.30695398</v>
      </c>
      <c r="L50" s="20" t="n">
        <v>6.0861153</v>
      </c>
      <c r="M50" s="18" t="s">
        <v>481</v>
      </c>
      <c r="N50" s="20" t="s">
        <v>481</v>
      </c>
      <c r="O50" s="18" t="s">
        <v>481</v>
      </c>
      <c r="P50" s="20" t="s">
        <v>481</v>
      </c>
      <c r="Q50" s="18" t="s">
        <v>481</v>
      </c>
      <c r="R50" s="20" t="s">
        <v>481</v>
      </c>
      <c r="S50" s="18" t="s">
        <v>481</v>
      </c>
      <c r="T50" s="20" t="s">
        <v>481</v>
      </c>
      <c r="U50" s="18" t="n">
        <v>359.84922123</v>
      </c>
      <c r="V50" s="20" t="n">
        <v>8.2169796</v>
      </c>
    </row>
    <row r="51" spans="1:22">
      <c r="A51" s="15" t="s">
        <v>526</v>
      </c>
      <c r="B51" s="17" t="n">
        <v>6866</v>
      </c>
      <c r="C51" s="18">
        <f>(116.0/B51*100)</f>
        <v/>
      </c>
      <c r="D51" s="19" t="n">
        <v>6750</v>
      </c>
      <c r="E51" s="18" t="n">
        <v>391.1337511</v>
      </c>
      <c r="F51" s="20" t="n">
        <v>2.60242414</v>
      </c>
      <c r="G51" s="18" t="n">
        <v>402.45629299</v>
      </c>
      <c r="H51" s="20" t="n">
        <v>2.72337633</v>
      </c>
      <c r="I51" s="18" t="n">
        <v>429.60397844</v>
      </c>
      <c r="J51" s="20" t="n">
        <v>4.27004028</v>
      </c>
      <c r="K51" s="18" t="n">
        <v>457.92606384</v>
      </c>
      <c r="L51" s="20" t="n">
        <v>12.3172796</v>
      </c>
      <c r="M51" s="18" t="s">
        <v>481</v>
      </c>
      <c r="N51" s="20" t="s">
        <v>481</v>
      </c>
      <c r="O51" s="18" t="s">
        <v>481</v>
      </c>
      <c r="P51" s="20" t="s">
        <v>481</v>
      </c>
      <c r="Q51" s="18" t="s">
        <v>481</v>
      </c>
      <c r="R51" s="20" t="s">
        <v>481</v>
      </c>
      <c r="S51" s="18" t="s">
        <v>481</v>
      </c>
      <c r="T51" s="20" t="s">
        <v>481</v>
      </c>
      <c r="U51" s="18" t="n">
        <v>372.67304494</v>
      </c>
      <c r="V51" s="20" t="n">
        <v>6.59809937</v>
      </c>
    </row>
    <row r="52" spans="1:22">
      <c r="A52" s="15" t="s">
        <v>527</v>
      </c>
      <c r="B52" s="17" t="n">
        <v>5809</v>
      </c>
      <c r="C52" s="18">
        <f>(71.0/B52*100)</f>
        <v/>
      </c>
      <c r="D52" s="19" t="n">
        <v>5738</v>
      </c>
      <c r="E52" s="18" t="n">
        <v>425.78448337</v>
      </c>
      <c r="F52" s="20" t="n">
        <v>17.88462139</v>
      </c>
      <c r="G52" s="18" t="n">
        <v>463.6901566</v>
      </c>
      <c r="H52" s="20" t="n">
        <v>2.92816501</v>
      </c>
      <c r="I52" s="18" t="n">
        <v>465.12294293</v>
      </c>
      <c r="J52" s="20" t="n">
        <v>3.57705952</v>
      </c>
      <c r="K52" s="18" t="n">
        <v>473.23616773</v>
      </c>
      <c r="L52" s="20" t="n">
        <v>6.5174106</v>
      </c>
      <c r="M52" s="18" t="s">
        <v>481</v>
      </c>
      <c r="N52" s="20" t="s">
        <v>481</v>
      </c>
      <c r="O52" s="18" t="s">
        <v>481</v>
      </c>
      <c r="P52" s="20" t="s">
        <v>481</v>
      </c>
      <c r="Q52" s="18" t="s">
        <v>481</v>
      </c>
      <c r="R52" s="20" t="s">
        <v>481</v>
      </c>
      <c r="S52" s="18" t="s">
        <v>481</v>
      </c>
      <c r="T52" s="20" t="s">
        <v>481</v>
      </c>
      <c r="U52" s="18" t="n">
        <v>428.55895518</v>
      </c>
      <c r="V52" s="20" t="n">
        <v>11.94966678</v>
      </c>
    </row>
    <row r="53" spans="1:22">
      <c r="A53" s="15" t="s">
        <v>528</v>
      </c>
      <c r="B53" s="17" t="n">
        <v>5571</v>
      </c>
      <c r="C53" s="18">
        <f>(84.0/B53*100)</f>
        <v/>
      </c>
      <c r="D53" s="19" t="n">
        <v>5487</v>
      </c>
      <c r="E53" s="18" t="n">
        <v>410.90574335</v>
      </c>
      <c r="F53" s="20" t="n">
        <v>3.12740041</v>
      </c>
      <c r="G53" s="18" t="n">
        <v>433.75938364</v>
      </c>
      <c r="H53" s="20" t="n">
        <v>3.31122427</v>
      </c>
      <c r="I53" s="18" t="n">
        <v>446.60574831</v>
      </c>
      <c r="J53" s="20" t="n">
        <v>3.12662702</v>
      </c>
      <c r="K53" s="18" t="n">
        <v>453.23339618</v>
      </c>
      <c r="L53" s="20" t="n">
        <v>3.6792694</v>
      </c>
      <c r="M53" s="18" t="s">
        <v>481</v>
      </c>
      <c r="N53" s="20" t="s">
        <v>481</v>
      </c>
      <c r="O53" s="18" t="s">
        <v>481</v>
      </c>
      <c r="P53" s="20" t="s">
        <v>481</v>
      </c>
      <c r="Q53" s="18" t="s">
        <v>481</v>
      </c>
      <c r="R53" s="20" t="s">
        <v>481</v>
      </c>
      <c r="S53" s="18" t="s">
        <v>481</v>
      </c>
      <c r="T53" s="20" t="s">
        <v>481</v>
      </c>
      <c r="U53" s="18" t="n">
        <v>402.67517684</v>
      </c>
      <c r="V53" s="20" t="n">
        <v>8.93797457</v>
      </c>
    </row>
    <row r="54" spans="1:22">
      <c r="A54" s="15" t="s">
        <v>529</v>
      </c>
      <c r="B54" s="17" t="n">
        <v>4740</v>
      </c>
      <c r="C54" s="18">
        <f>(38.0/B54*100)</f>
        <v/>
      </c>
      <c r="D54" s="19" t="n">
        <v>4702</v>
      </c>
      <c r="E54" s="18" t="n">
        <v>303.16808449</v>
      </c>
      <c r="F54" s="20" t="n">
        <v>4.01150286</v>
      </c>
      <c r="G54" s="18" t="n">
        <v>326.78815611</v>
      </c>
      <c r="H54" s="20" t="n">
        <v>2.85340678</v>
      </c>
      <c r="I54" s="18" t="n">
        <v>353.49237833</v>
      </c>
      <c r="J54" s="20" t="n">
        <v>5.06983612</v>
      </c>
      <c r="K54" s="18" t="n">
        <v>370.88884072</v>
      </c>
      <c r="L54" s="20" t="n">
        <v>6.66015108</v>
      </c>
      <c r="M54" s="18" t="s">
        <v>481</v>
      </c>
      <c r="N54" s="20" t="s">
        <v>481</v>
      </c>
      <c r="O54" s="18" t="s">
        <v>481</v>
      </c>
      <c r="P54" s="20" t="s">
        <v>481</v>
      </c>
      <c r="Q54" s="18" t="s">
        <v>481</v>
      </c>
      <c r="R54" s="20" t="s">
        <v>481</v>
      </c>
      <c r="S54" s="18" t="s">
        <v>481</v>
      </c>
      <c r="T54" s="20" t="s">
        <v>481</v>
      </c>
      <c r="U54" s="18" t="n">
        <v>279.07282483</v>
      </c>
      <c r="V54" s="20" t="n">
        <v>5.61393176</v>
      </c>
    </row>
    <row r="55" spans="1:22">
      <c r="A55" s="15" t="s">
        <v>530</v>
      </c>
      <c r="B55" s="17" t="n">
        <v>5316</v>
      </c>
      <c r="C55" s="18">
        <f>(22.0/B55*100)</f>
        <v/>
      </c>
      <c r="D55" s="19" t="n">
        <v>5294</v>
      </c>
      <c r="E55" s="18" t="n">
        <v>350.35478368</v>
      </c>
      <c r="F55" s="20" t="n">
        <v>5.29825487</v>
      </c>
      <c r="G55" s="18" t="n">
        <v>409.00492797</v>
      </c>
      <c r="H55" s="20" t="n">
        <v>2.9565223</v>
      </c>
      <c r="I55" s="18" t="n">
        <v>421.58191524</v>
      </c>
      <c r="J55" s="20" t="n">
        <v>6.30789814</v>
      </c>
      <c r="K55" s="18" t="n">
        <v>433.57232009</v>
      </c>
      <c r="L55" s="20" t="n">
        <v>15.44164563</v>
      </c>
      <c r="M55" s="18" t="s">
        <v>481</v>
      </c>
      <c r="N55" s="20" t="s">
        <v>481</v>
      </c>
      <c r="O55" s="18" t="s">
        <v>481</v>
      </c>
      <c r="P55" s="20" t="s">
        <v>481</v>
      </c>
      <c r="Q55" s="18" t="s">
        <v>481</v>
      </c>
      <c r="R55" s="20" t="s">
        <v>481</v>
      </c>
      <c r="S55" s="18" t="n">
        <v>355.36969049</v>
      </c>
      <c r="T55" s="20" t="n">
        <v>18.49586306</v>
      </c>
      <c r="U55" s="18" t="n">
        <v>353.21992517</v>
      </c>
      <c r="V55" s="20" t="n">
        <v>10.2879008</v>
      </c>
    </row>
    <row r="56" spans="1:22">
      <c r="A56" s="15" t="s">
        <v>531</v>
      </c>
      <c r="B56" s="17" t="n">
        <v>5359</v>
      </c>
      <c r="C56" s="18">
        <f>(76.0/B56*100)</f>
        <v/>
      </c>
      <c r="D56" s="19" t="n">
        <v>5283</v>
      </c>
      <c r="E56" s="18" t="n">
        <v>498.32826194</v>
      </c>
      <c r="F56" s="20" t="n">
        <v>10.60338567</v>
      </c>
      <c r="G56" s="18" t="n">
        <v>544.09618339</v>
      </c>
      <c r="H56" s="20" t="n">
        <v>2.9051741</v>
      </c>
      <c r="I56" s="18" t="n">
        <v>572.6721529599999</v>
      </c>
      <c r="J56" s="20" t="n">
        <v>4.94871702</v>
      </c>
      <c r="K56" s="18" t="n">
        <v>550.48664187</v>
      </c>
      <c r="L56" s="20" t="n">
        <v>9.090916569999999</v>
      </c>
      <c r="M56" s="18" t="s">
        <v>481</v>
      </c>
      <c r="N56" s="20" t="s">
        <v>481</v>
      </c>
      <c r="O56" s="18" t="s">
        <v>481</v>
      </c>
      <c r="P56" s="20" t="s">
        <v>481</v>
      </c>
      <c r="Q56" s="18" t="s">
        <v>481</v>
      </c>
      <c r="R56" s="20" t="s">
        <v>481</v>
      </c>
      <c r="S56" s="18" t="s">
        <v>481</v>
      </c>
      <c r="T56" s="20" t="s">
        <v>481</v>
      </c>
      <c r="U56" s="18" t="n">
        <v>513.68157076</v>
      </c>
      <c r="V56" s="20" t="n">
        <v>14.26904745</v>
      </c>
    </row>
    <row r="57" spans="1:22">
      <c r="A57" s="15" t="s">
        <v>532</v>
      </c>
      <c r="B57" s="17" t="n">
        <v>6513</v>
      </c>
      <c r="C57" s="18">
        <f>(0.0/B57*100)</f>
        <v/>
      </c>
      <c r="D57" s="19" t="n">
        <v>6513</v>
      </c>
      <c r="E57" s="18" t="n">
        <v>385.2567838</v>
      </c>
      <c r="F57" s="20" t="n">
        <v>3.08568619</v>
      </c>
      <c r="G57" s="18" t="n">
        <v>386.75783032</v>
      </c>
      <c r="H57" s="20" t="n">
        <v>5.04930556</v>
      </c>
      <c r="I57" s="18" t="n">
        <v>407.97972502</v>
      </c>
      <c r="J57" s="20" t="n">
        <v>7.4729437</v>
      </c>
      <c r="K57" s="18" t="n">
        <v>423.77476637</v>
      </c>
      <c r="L57" s="20" t="n">
        <v>12.64642138</v>
      </c>
      <c r="M57" s="18" t="s">
        <v>481</v>
      </c>
      <c r="N57" s="20" t="s">
        <v>481</v>
      </c>
      <c r="O57" s="18" t="s">
        <v>481</v>
      </c>
      <c r="P57" s="20" t="s">
        <v>481</v>
      </c>
      <c r="Q57" s="18" t="s">
        <v>481</v>
      </c>
      <c r="R57" s="20" t="s">
        <v>481</v>
      </c>
      <c r="S57" s="18" t="n">
        <v>389.57027916</v>
      </c>
      <c r="T57" s="20" t="n">
        <v>56.11451758</v>
      </c>
      <c r="U57" s="18" t="n">
        <v>332.5017728</v>
      </c>
      <c r="V57" s="20" t="n">
        <v>13.27099464</v>
      </c>
    </row>
    <row r="58" spans="1:22">
      <c r="A58" s="15" t="s">
        <v>533</v>
      </c>
      <c r="B58" s="17" t="n">
        <v>7267</v>
      </c>
      <c r="C58" s="18">
        <f>(10.0/B58*100)</f>
        <v/>
      </c>
      <c r="D58" s="19" t="n">
        <v>7257</v>
      </c>
      <c r="E58" s="18" t="n">
        <v>371.82584471</v>
      </c>
      <c r="F58" s="20" t="n">
        <v>3.47606163</v>
      </c>
      <c r="G58" s="18" t="n">
        <v>377.80000572</v>
      </c>
      <c r="H58" s="20" t="n">
        <v>3.28602585</v>
      </c>
      <c r="I58" s="18" t="n">
        <v>390.0965083</v>
      </c>
      <c r="J58" s="20" t="n">
        <v>3.71388326</v>
      </c>
      <c r="K58" s="18" t="n">
        <v>403.60125488</v>
      </c>
      <c r="L58" s="20" t="n">
        <v>5.04426241</v>
      </c>
      <c r="M58" s="18" t="s">
        <v>481</v>
      </c>
      <c r="N58" s="20" t="s">
        <v>481</v>
      </c>
      <c r="O58" s="18" t="s">
        <v>481</v>
      </c>
      <c r="P58" s="20" t="s">
        <v>481</v>
      </c>
      <c r="Q58" s="18" t="s">
        <v>481</v>
      </c>
      <c r="R58" s="20" t="s">
        <v>481</v>
      </c>
      <c r="S58" s="18" t="n">
        <v>282.97224597</v>
      </c>
      <c r="T58" s="20" t="n">
        <v>17.19446309</v>
      </c>
      <c r="U58" s="18" t="n">
        <v>300.13864328</v>
      </c>
      <c r="V58" s="20" t="n">
        <v>18.12843462</v>
      </c>
    </row>
    <row r="59" spans="1:22">
      <c r="A59" s="15" t="s">
        <v>534</v>
      </c>
      <c r="B59" s="17" t="n">
        <v>4826</v>
      </c>
      <c r="C59" s="18">
        <f>(26.0/B59*100)</f>
        <v/>
      </c>
      <c r="D59" s="19" t="n">
        <v>4800</v>
      </c>
      <c r="E59" s="18" t="n">
        <v>359.04185804</v>
      </c>
      <c r="F59" s="20" t="n">
        <v>4.11398754</v>
      </c>
      <c r="G59" s="18" t="n">
        <v>363.48536825</v>
      </c>
      <c r="H59" s="20" t="n">
        <v>2.88891511</v>
      </c>
      <c r="I59" s="18" t="n">
        <v>368.7011113</v>
      </c>
      <c r="J59" s="20" t="n">
        <v>2.68325635</v>
      </c>
      <c r="K59" s="18" t="n">
        <v>357.16570978</v>
      </c>
      <c r="L59" s="20" t="n">
        <v>3.99610264</v>
      </c>
      <c r="M59" s="18" t="s">
        <v>481</v>
      </c>
      <c r="N59" s="20" t="s">
        <v>481</v>
      </c>
      <c r="O59" s="18" t="s">
        <v>481</v>
      </c>
      <c r="P59" s="20" t="s">
        <v>481</v>
      </c>
      <c r="Q59" s="18" t="s">
        <v>481</v>
      </c>
      <c r="R59" s="20" t="s">
        <v>481</v>
      </c>
      <c r="S59" s="18" t="n">
        <v>302.89121889</v>
      </c>
      <c r="T59" s="20" t="n">
        <v>29.00262512</v>
      </c>
      <c r="U59" s="18" t="n">
        <v>304.75432347</v>
      </c>
      <c r="V59" s="20" t="n">
        <v>8.601125189999999</v>
      </c>
    </row>
    <row r="60" spans="1:22">
      <c r="A60" s="15" t="s">
        <v>535</v>
      </c>
      <c r="B60" s="17" t="n">
        <v>4546</v>
      </c>
      <c r="C60" s="18">
        <f>(15.0/B60*100)</f>
        <v/>
      </c>
      <c r="D60" s="19" t="n">
        <v>4531</v>
      </c>
      <c r="E60" s="18" t="n">
        <v>377.08423549</v>
      </c>
      <c r="F60" s="20" t="n">
        <v>5.38911552</v>
      </c>
      <c r="G60" s="18" t="n">
        <v>386.04074305</v>
      </c>
      <c r="H60" s="20" t="n">
        <v>4.23078834</v>
      </c>
      <c r="I60" s="18" t="n">
        <v>413.5489144</v>
      </c>
      <c r="J60" s="20" t="n">
        <v>5.69331641</v>
      </c>
      <c r="K60" s="18" t="n">
        <v>416.66971034</v>
      </c>
      <c r="L60" s="20" t="n">
        <v>7.39800482</v>
      </c>
      <c r="M60" s="18" t="s">
        <v>481</v>
      </c>
      <c r="N60" s="20" t="s">
        <v>481</v>
      </c>
      <c r="O60" s="18" t="s">
        <v>481</v>
      </c>
      <c r="P60" s="20" t="s">
        <v>481</v>
      </c>
      <c r="Q60" s="18" t="s">
        <v>481</v>
      </c>
      <c r="R60" s="20" t="s">
        <v>481</v>
      </c>
      <c r="S60" s="18" t="n">
        <v>340.60694235</v>
      </c>
      <c r="T60" s="20" t="n">
        <v>20.31777918</v>
      </c>
      <c r="U60" s="18" t="n">
        <v>360.84081622</v>
      </c>
      <c r="V60" s="20" t="n">
        <v>10.6051033</v>
      </c>
    </row>
    <row r="61" spans="1:22">
      <c r="A61" s="15" t="s">
        <v>536</v>
      </c>
      <c r="B61" s="17" t="n">
        <v>6525</v>
      </c>
      <c r="C61" s="18">
        <f>(135.0/B61*100)</f>
        <v/>
      </c>
      <c r="D61" s="19" t="n">
        <v>6390</v>
      </c>
      <c r="E61" s="18" t="n">
        <v>429.71069029</v>
      </c>
      <c r="F61" s="20" t="n">
        <v>7.59600235</v>
      </c>
      <c r="G61" s="18" t="n">
        <v>477.9233026</v>
      </c>
      <c r="H61" s="20" t="n">
        <v>2.24496822</v>
      </c>
      <c r="I61" s="18" t="n">
        <v>495.03796049</v>
      </c>
      <c r="J61" s="20" t="n">
        <v>4.51957307</v>
      </c>
      <c r="K61" s="18" t="n">
        <v>496.11843695</v>
      </c>
      <c r="L61" s="20" t="n">
        <v>9.32120323</v>
      </c>
      <c r="M61" s="18" t="s">
        <v>481</v>
      </c>
      <c r="N61" s="20" t="s">
        <v>481</v>
      </c>
      <c r="O61" s="18" t="s">
        <v>481</v>
      </c>
      <c r="P61" s="20" t="s">
        <v>481</v>
      </c>
      <c r="Q61" s="18" t="s">
        <v>481</v>
      </c>
      <c r="R61" s="20" t="s">
        <v>481</v>
      </c>
      <c r="S61" s="18" t="s">
        <v>481</v>
      </c>
      <c r="T61" s="20" t="s">
        <v>481</v>
      </c>
      <c r="U61" s="18" t="n">
        <v>432.56319418</v>
      </c>
      <c r="V61" s="20" t="n">
        <v>12.67995323</v>
      </c>
    </row>
    <row r="62" spans="1:22">
      <c r="A62" s="15" t="s">
        <v>537</v>
      </c>
      <c r="B62" s="17" t="n">
        <v>4476</v>
      </c>
      <c r="C62" s="18">
        <f>(3.0/B62*100)</f>
        <v/>
      </c>
      <c r="D62" s="19" t="n">
        <v>4473</v>
      </c>
      <c r="E62" s="18" t="n">
        <v>521.47151983</v>
      </c>
      <c r="F62" s="20" t="n">
        <v>9.95727265</v>
      </c>
      <c r="G62" s="18" t="n">
        <v>541.14920317</v>
      </c>
      <c r="H62" s="20" t="n">
        <v>1.72299246</v>
      </c>
      <c r="I62" s="18" t="n">
        <v>551.05298314</v>
      </c>
      <c r="J62" s="20" t="n">
        <v>2.08086107</v>
      </c>
      <c r="K62" s="18" t="n">
        <v>551.96645456</v>
      </c>
      <c r="L62" s="20" t="n">
        <v>6.34542568</v>
      </c>
      <c r="M62" s="18" t="s">
        <v>481</v>
      </c>
      <c r="N62" s="20" t="s">
        <v>481</v>
      </c>
      <c r="O62" s="18" t="s">
        <v>481</v>
      </c>
      <c r="P62" s="20" t="s">
        <v>481</v>
      </c>
      <c r="Q62" s="18" t="s">
        <v>481</v>
      </c>
      <c r="R62" s="20" t="s">
        <v>481</v>
      </c>
      <c r="S62" s="18" t="s">
        <v>481</v>
      </c>
      <c r="T62" s="20" t="s">
        <v>481</v>
      </c>
      <c r="U62" s="18" t="n">
        <v>520.78226885</v>
      </c>
      <c r="V62" s="20" t="n">
        <v>12.83047309</v>
      </c>
    </row>
    <row r="63" spans="1:22">
      <c r="A63" s="15" t="s">
        <v>538</v>
      </c>
      <c r="B63" s="17" t="n">
        <v>5324</v>
      </c>
      <c r="C63" s="18">
        <f>(13.0/B63*100)</f>
        <v/>
      </c>
      <c r="D63" s="19" t="n">
        <v>5311</v>
      </c>
      <c r="E63" s="18" t="n">
        <v>351.98372604</v>
      </c>
      <c r="F63" s="20" t="n">
        <v>5.11414791</v>
      </c>
      <c r="G63" s="18" t="n">
        <v>377.84816259</v>
      </c>
      <c r="H63" s="20" t="n">
        <v>1.92753921</v>
      </c>
      <c r="I63" s="18" t="n">
        <v>374.84885485</v>
      </c>
      <c r="J63" s="20" t="n">
        <v>3.33450939</v>
      </c>
      <c r="K63" s="18" t="n">
        <v>376.85573656</v>
      </c>
      <c r="L63" s="20" t="n">
        <v>8.450773760000001</v>
      </c>
      <c r="M63" s="18" t="s">
        <v>481</v>
      </c>
      <c r="N63" s="20" t="s">
        <v>481</v>
      </c>
      <c r="O63" s="18" t="s">
        <v>481</v>
      </c>
      <c r="P63" s="20" t="s">
        <v>481</v>
      </c>
      <c r="Q63" s="18" t="s">
        <v>481</v>
      </c>
      <c r="R63" s="20" t="s">
        <v>481</v>
      </c>
      <c r="S63" s="18" t="n">
        <v>304.867881</v>
      </c>
      <c r="T63" s="20" t="n">
        <v>24.3896398</v>
      </c>
      <c r="U63" s="18" t="n">
        <v>327.08987718</v>
      </c>
      <c r="V63" s="20" t="n">
        <v>6.81390607</v>
      </c>
    </row>
    <row r="64" spans="1:22">
      <c r="A64" s="15" t="s">
        <v>539</v>
      </c>
      <c r="B64" s="17" t="n">
        <v>3634</v>
      </c>
      <c r="C64" s="18">
        <f>(3.0/B64*100)</f>
        <v/>
      </c>
      <c r="D64" s="19" t="n">
        <v>3631</v>
      </c>
      <c r="E64" s="18" t="n">
        <v>421.71147242</v>
      </c>
      <c r="F64" s="20" t="n">
        <v>11.16438278</v>
      </c>
      <c r="G64" s="18" t="n">
        <v>453.83721387</v>
      </c>
      <c r="H64" s="20" t="n">
        <v>3.95378603</v>
      </c>
      <c r="I64" s="18" t="n">
        <v>492.65474977</v>
      </c>
      <c r="J64" s="20" t="n">
        <v>2.51041616</v>
      </c>
      <c r="K64" s="18" t="n">
        <v>501.54419965</v>
      </c>
      <c r="L64" s="20" t="n">
        <v>5.14929182</v>
      </c>
      <c r="M64" s="18" t="s">
        <v>481</v>
      </c>
      <c r="N64" s="20" t="s">
        <v>481</v>
      </c>
      <c r="O64" s="18" t="s">
        <v>481</v>
      </c>
      <c r="P64" s="20" t="s">
        <v>481</v>
      </c>
      <c r="Q64" s="18" t="s">
        <v>481</v>
      </c>
      <c r="R64" s="20" t="s">
        <v>481</v>
      </c>
      <c r="S64" s="18" t="n">
        <v>405.14865</v>
      </c>
      <c r="T64" s="20" t="n">
        <v>66.62203198</v>
      </c>
      <c r="U64" s="18" t="n">
        <v>417.9794195</v>
      </c>
      <c r="V64" s="20" t="n">
        <v>23.52900576</v>
      </c>
    </row>
    <row r="65" spans="1:22">
      <c r="A65" s="15" t="s">
        <v>540</v>
      </c>
      <c r="B65" s="17" t="n">
        <v>5325</v>
      </c>
      <c r="C65" s="18">
        <f>(14.0/B65*100)</f>
        <v/>
      </c>
      <c r="D65" s="19" t="n">
        <v>5311</v>
      </c>
      <c r="E65" s="18" t="n">
        <v>383.07881015</v>
      </c>
      <c r="F65" s="20" t="n">
        <v>3.69199649</v>
      </c>
      <c r="G65" s="18" t="n">
        <v>432.0591023</v>
      </c>
      <c r="H65" s="20" t="n">
        <v>2.79540257</v>
      </c>
      <c r="I65" s="18" t="n">
        <v>431.66880581</v>
      </c>
      <c r="J65" s="20" t="n">
        <v>8.37516087</v>
      </c>
      <c r="K65" s="18" t="n">
        <v>486.09614303</v>
      </c>
      <c r="L65" s="20" t="n">
        <v>21.95807909</v>
      </c>
      <c r="M65" s="18" t="s">
        <v>481</v>
      </c>
      <c r="N65" s="20" t="s">
        <v>481</v>
      </c>
      <c r="O65" s="18" t="s">
        <v>481</v>
      </c>
      <c r="P65" s="20" t="s">
        <v>481</v>
      </c>
      <c r="Q65" s="18" t="n">
        <v>368.70712523</v>
      </c>
      <c r="R65" s="20" t="n">
        <v>36.83627488</v>
      </c>
      <c r="S65" s="18" t="n">
        <v>279.6666</v>
      </c>
      <c r="T65" s="20" t="n">
        <v>34.17026164</v>
      </c>
      <c r="U65" s="18" t="n">
        <v>349.15844621</v>
      </c>
      <c r="V65" s="20" t="n">
        <v>10.34625087</v>
      </c>
    </row>
    <row r="66" spans="1:22">
      <c r="A66" s="15" t="s">
        <v>541</v>
      </c>
      <c r="B66" s="17" t="n">
        <v>5665</v>
      </c>
      <c r="C66" s="18">
        <f>(74.0/B66*100)</f>
        <v/>
      </c>
      <c r="D66" s="19" t="n">
        <v>5591</v>
      </c>
      <c r="E66" s="18" t="n">
        <v>389.17283375</v>
      </c>
      <c r="F66" s="20" t="n">
        <v>14.42852976</v>
      </c>
      <c r="G66" s="18" t="n">
        <v>421.47197373</v>
      </c>
      <c r="H66" s="20" t="n">
        <v>1.7215245</v>
      </c>
      <c r="I66" s="18" t="n">
        <v>416.15286562</v>
      </c>
      <c r="J66" s="20" t="n">
        <v>3.97133421</v>
      </c>
      <c r="K66" s="18" t="n">
        <v>418.94615821</v>
      </c>
      <c r="L66" s="20" t="n">
        <v>4.57425794</v>
      </c>
      <c r="M66" s="18" t="s">
        <v>481</v>
      </c>
      <c r="N66" s="20" t="s">
        <v>481</v>
      </c>
      <c r="O66" s="18" t="s">
        <v>481</v>
      </c>
      <c r="P66" s="20" t="s">
        <v>481</v>
      </c>
      <c r="Q66" s="18" t="s">
        <v>481</v>
      </c>
      <c r="R66" s="20" t="s">
        <v>481</v>
      </c>
      <c r="S66" s="18" t="s">
        <v>481</v>
      </c>
      <c r="T66" s="20" t="s">
        <v>481</v>
      </c>
      <c r="U66" s="18" t="n">
        <v>377.52236672</v>
      </c>
      <c r="V66" s="20" t="n">
        <v>7.64552735</v>
      </c>
    </row>
    <row r="67" spans="1:22">
      <c r="A67" s="15" t="s">
        <v>542</v>
      </c>
      <c r="B67" s="17" t="n">
        <v>6971</v>
      </c>
      <c r="C67" s="18">
        <f>(22.0/B67*100)</f>
        <v/>
      </c>
      <c r="D67" s="19" t="n">
        <v>6949</v>
      </c>
      <c r="E67" s="18" t="n">
        <v>348.41370791</v>
      </c>
      <c r="F67" s="20" t="n">
        <v>3.61542137</v>
      </c>
      <c r="G67" s="18" t="n">
        <v>386.85926913</v>
      </c>
      <c r="H67" s="20" t="n">
        <v>3.00007738</v>
      </c>
      <c r="I67" s="18" t="n">
        <v>417.43946645</v>
      </c>
      <c r="J67" s="20" t="n">
        <v>4.40165329</v>
      </c>
      <c r="K67" s="18" t="n">
        <v>427.70907966</v>
      </c>
      <c r="L67" s="20" t="n">
        <v>6.60834402</v>
      </c>
      <c r="M67" s="18" t="s">
        <v>481</v>
      </c>
      <c r="N67" s="20" t="s">
        <v>481</v>
      </c>
      <c r="O67" s="18" t="s">
        <v>481</v>
      </c>
      <c r="P67" s="20" t="s">
        <v>481</v>
      </c>
      <c r="Q67" s="18" t="s">
        <v>481</v>
      </c>
      <c r="R67" s="20" t="s">
        <v>481</v>
      </c>
      <c r="S67" s="18" t="s">
        <v>481</v>
      </c>
      <c r="T67" s="20" t="s">
        <v>481</v>
      </c>
      <c r="U67" s="18" t="n">
        <v>308.61124758</v>
      </c>
      <c r="V67" s="20" t="n">
        <v>14.47384597</v>
      </c>
    </row>
    <row r="68" spans="1:22">
      <c r="A68" s="15" t="s">
        <v>543</v>
      </c>
      <c r="B68" s="17" t="n">
        <v>12083</v>
      </c>
      <c r="C68" s="18">
        <f>(26.0/B68*100)</f>
        <v/>
      </c>
      <c r="D68" s="19" t="n">
        <v>12057</v>
      </c>
      <c r="E68" s="18" t="n">
        <v>373.97069081</v>
      </c>
      <c r="F68" s="20" t="n">
        <v>3.54908424</v>
      </c>
      <c r="G68" s="18" t="n">
        <v>416.9749072</v>
      </c>
      <c r="H68" s="20" t="n">
        <v>2.85548023</v>
      </c>
      <c r="I68" s="18" t="n">
        <v>428.92627681</v>
      </c>
      <c r="J68" s="20" t="n">
        <v>2.13228597</v>
      </c>
      <c r="K68" s="18" t="n">
        <v>396.4362459</v>
      </c>
      <c r="L68" s="20" t="n">
        <v>1.72679192</v>
      </c>
      <c r="M68" s="18" t="s">
        <v>481</v>
      </c>
      <c r="N68" s="20" t="s">
        <v>481</v>
      </c>
      <c r="O68" s="18" t="s">
        <v>481</v>
      </c>
      <c r="P68" s="20" t="s">
        <v>481</v>
      </c>
      <c r="Q68" s="18" t="s">
        <v>481</v>
      </c>
      <c r="R68" s="20" t="s">
        <v>481</v>
      </c>
      <c r="S68" s="18" t="s">
        <v>481</v>
      </c>
      <c r="T68" s="20" t="s">
        <v>481</v>
      </c>
      <c r="U68" s="18" t="n">
        <v>325.77136596</v>
      </c>
      <c r="V68" s="20" t="n">
        <v>6.88608242</v>
      </c>
    </row>
    <row r="69" spans="1:22">
      <c r="A69" s="15" t="s">
        <v>544</v>
      </c>
      <c r="B69" s="17" t="n">
        <v>4876</v>
      </c>
      <c r="C69" s="18">
        <f>(0.0/B69*100)</f>
        <v/>
      </c>
      <c r="D69" s="19" t="n">
        <v>4876</v>
      </c>
      <c r="E69" s="18" t="n">
        <v>413.26552781</v>
      </c>
      <c r="F69" s="20" t="n">
        <v>5.61742703</v>
      </c>
      <c r="G69" s="18" t="n">
        <v>445.91487537</v>
      </c>
      <c r="H69" s="20" t="n">
        <v>3.66744662</v>
      </c>
      <c r="I69" s="18" t="n">
        <v>470.18375842</v>
      </c>
      <c r="J69" s="20" t="n">
        <v>6.49799212</v>
      </c>
      <c r="K69" s="18" t="n">
        <v>459.57943721</v>
      </c>
      <c r="L69" s="20" t="n">
        <v>8.536471819999999</v>
      </c>
      <c r="M69" s="18" t="s">
        <v>481</v>
      </c>
      <c r="N69" s="20" t="s">
        <v>481</v>
      </c>
      <c r="O69" s="18" t="s">
        <v>481</v>
      </c>
      <c r="P69" s="20" t="s">
        <v>481</v>
      </c>
      <c r="Q69" s="18" t="s">
        <v>481</v>
      </c>
      <c r="R69" s="20" t="s">
        <v>481</v>
      </c>
      <c r="S69" s="18" t="s">
        <v>481</v>
      </c>
      <c r="T69" s="20" t="s">
        <v>481</v>
      </c>
      <c r="U69" s="18" t="n">
        <v>358.05632519</v>
      </c>
      <c r="V69" s="20" t="n">
        <v>14.55562888</v>
      </c>
    </row>
    <row r="70" spans="1:22">
      <c r="A70" s="15" t="s">
        <v>545</v>
      </c>
      <c r="B70" s="17" t="n">
        <v>6036</v>
      </c>
      <c r="C70" s="18">
        <f>(223.0/B70*100)</f>
        <v/>
      </c>
      <c r="D70" s="19" t="n">
        <v>5813</v>
      </c>
      <c r="E70" s="18" t="n">
        <v>481.7496157</v>
      </c>
      <c r="F70" s="20" t="n">
        <v>7.62628665</v>
      </c>
      <c r="G70" s="18" t="n">
        <v>497.97851873</v>
      </c>
      <c r="H70" s="20" t="n">
        <v>3.16885645</v>
      </c>
      <c r="I70" s="18" t="n">
        <v>494.0866529</v>
      </c>
      <c r="J70" s="20" t="n">
        <v>7.79934982</v>
      </c>
      <c r="K70" s="18" t="n">
        <v>511.88649705</v>
      </c>
      <c r="L70" s="20" t="n">
        <v>12.28312003</v>
      </c>
      <c r="M70" s="18" t="s">
        <v>481</v>
      </c>
      <c r="N70" s="20" t="s">
        <v>481</v>
      </c>
      <c r="O70" s="18" t="s">
        <v>481</v>
      </c>
      <c r="P70" s="20" t="s">
        <v>481</v>
      </c>
      <c r="Q70" s="18" t="s">
        <v>481</v>
      </c>
      <c r="R70" s="20" t="s">
        <v>481</v>
      </c>
      <c r="S70" s="18" t="s">
        <v>481</v>
      </c>
      <c r="T70" s="20" t="s">
        <v>481</v>
      </c>
      <c r="U70" s="18" t="n">
        <v>448.18012505</v>
      </c>
      <c r="V70" s="20" t="n">
        <v>10.53761246</v>
      </c>
    </row>
    <row r="71" spans="1:22">
      <c r="A71" s="15" t="s">
        <v>546</v>
      </c>
      <c r="B71" s="17" t="n">
        <v>6115</v>
      </c>
      <c r="C71" s="18">
        <f>(17.0/B71*100)</f>
        <v/>
      </c>
      <c r="D71" s="19" t="n">
        <v>6098</v>
      </c>
      <c r="E71" s="18" t="n">
        <v>507.2209564</v>
      </c>
      <c r="F71" s="20" t="n">
        <v>7.70402894</v>
      </c>
      <c r="G71" s="18" t="n">
        <v>555.13182115</v>
      </c>
      <c r="H71" s="20" t="n">
        <v>2.83806931</v>
      </c>
      <c r="I71" s="18" t="n">
        <v>567.14381144</v>
      </c>
      <c r="J71" s="20" t="n">
        <v>1.94505285</v>
      </c>
      <c r="K71" s="18" t="n">
        <v>585.28460174</v>
      </c>
      <c r="L71" s="20" t="n">
        <v>4.32541272</v>
      </c>
      <c r="M71" s="18" t="s">
        <v>481</v>
      </c>
      <c r="N71" s="20" t="s">
        <v>481</v>
      </c>
      <c r="O71" s="18" t="s">
        <v>481</v>
      </c>
      <c r="P71" s="20" t="s">
        <v>481</v>
      </c>
      <c r="Q71" s="18" t="s">
        <v>481</v>
      </c>
      <c r="R71" s="20" t="s">
        <v>481</v>
      </c>
      <c r="S71" s="18" t="s">
        <v>481</v>
      </c>
      <c r="T71" s="20" t="s">
        <v>481</v>
      </c>
      <c r="U71" s="18" t="n">
        <v>515.17353857</v>
      </c>
      <c r="V71" s="20" t="n">
        <v>15.07590625</v>
      </c>
    </row>
    <row r="72" spans="1:22">
      <c r="A72" s="15" t="s">
        <v>547</v>
      </c>
      <c r="B72" s="17" t="n">
        <v>7708</v>
      </c>
      <c r="C72" s="18">
        <f>(5.0/B72*100)</f>
        <v/>
      </c>
      <c r="D72" s="19" t="n">
        <v>7703</v>
      </c>
      <c r="E72" s="18" t="n">
        <v>530.4953893000001</v>
      </c>
      <c r="F72" s="20" t="n">
        <v>3.67192301</v>
      </c>
      <c r="G72" s="18" t="n">
        <v>548.64812654</v>
      </c>
      <c r="H72" s="20" t="n">
        <v>3.92145224</v>
      </c>
      <c r="I72" s="18" t="n">
        <v>554.53284135</v>
      </c>
      <c r="J72" s="20" t="n">
        <v>4.44573236</v>
      </c>
      <c r="K72" s="18" t="n">
        <v>536.8657133299999</v>
      </c>
      <c r="L72" s="20" t="n">
        <v>4.64945286</v>
      </c>
      <c r="M72" s="18" t="s">
        <v>481</v>
      </c>
      <c r="N72" s="20" t="s">
        <v>481</v>
      </c>
      <c r="O72" s="18" t="s">
        <v>481</v>
      </c>
      <c r="P72" s="20" t="s">
        <v>481</v>
      </c>
      <c r="Q72" s="18" t="s">
        <v>481</v>
      </c>
      <c r="R72" s="20" t="s">
        <v>481</v>
      </c>
      <c r="S72" s="18" t="s">
        <v>481</v>
      </c>
      <c r="T72" s="20" t="s">
        <v>481</v>
      </c>
      <c r="U72" s="18" t="n">
        <v>487.46335621</v>
      </c>
      <c r="V72" s="20" t="n">
        <v>14.70050122</v>
      </c>
    </row>
    <row r="73" spans="1:22">
      <c r="A73" s="15" t="s">
        <v>548</v>
      </c>
      <c r="B73" s="17" t="n">
        <v>8249</v>
      </c>
      <c r="C73" s="18">
        <f>(144.0/B73*100)</f>
        <v/>
      </c>
      <c r="D73" s="19" t="n">
        <v>8105</v>
      </c>
      <c r="E73" s="18" t="n">
        <v>403.84003452</v>
      </c>
      <c r="F73" s="20" t="n">
        <v>3.40849562</v>
      </c>
      <c r="G73" s="18" t="n">
        <v>411.18827782</v>
      </c>
      <c r="H73" s="20" t="n">
        <v>3.06736655</v>
      </c>
      <c r="I73" s="18" t="n">
        <v>430.96799749</v>
      </c>
      <c r="J73" s="20" t="n">
        <v>5.165219</v>
      </c>
      <c r="K73" s="18" t="n">
        <v>444.41539522</v>
      </c>
      <c r="L73" s="20" t="n">
        <v>9.46044592</v>
      </c>
      <c r="M73" s="18" t="s">
        <v>481</v>
      </c>
      <c r="N73" s="20" t="s">
        <v>481</v>
      </c>
      <c r="O73" s="18" t="s">
        <v>481</v>
      </c>
      <c r="P73" s="20" t="s">
        <v>481</v>
      </c>
      <c r="Q73" s="18" t="s">
        <v>481</v>
      </c>
      <c r="R73" s="20" t="s">
        <v>481</v>
      </c>
      <c r="S73" s="18" t="s">
        <v>481</v>
      </c>
      <c r="T73" s="20" t="s">
        <v>481</v>
      </c>
      <c r="U73" s="18" t="n">
        <v>384.69684445</v>
      </c>
      <c r="V73" s="20" t="n">
        <v>9.713946419999999</v>
      </c>
    </row>
    <row r="74" spans="1:22">
      <c r="A74" s="15" t="s">
        <v>549</v>
      </c>
      <c r="B74" s="17" t="n">
        <v>4692</v>
      </c>
      <c r="C74" s="18">
        <f>(82.0/B74*100)</f>
        <v/>
      </c>
      <c r="D74" s="19" t="n">
        <v>4610</v>
      </c>
      <c r="E74" s="18" t="n">
        <v>399.93496464</v>
      </c>
      <c r="F74" s="20" t="n">
        <v>3.35893488</v>
      </c>
      <c r="G74" s="18" t="n">
        <v>415.99666133</v>
      </c>
      <c r="H74" s="20" t="n">
        <v>2.35856407</v>
      </c>
      <c r="I74" s="18" t="n">
        <v>433.20703709</v>
      </c>
      <c r="J74" s="20" t="n">
        <v>3.75427846</v>
      </c>
      <c r="K74" s="18" t="n">
        <v>441.91443113</v>
      </c>
      <c r="L74" s="20" t="n">
        <v>4.93197987</v>
      </c>
      <c r="M74" s="18" t="s">
        <v>481</v>
      </c>
      <c r="N74" s="20" t="s">
        <v>481</v>
      </c>
      <c r="O74" s="18" t="s">
        <v>481</v>
      </c>
      <c r="P74" s="20" t="s">
        <v>481</v>
      </c>
      <c r="Q74" s="18" t="s">
        <v>481</v>
      </c>
      <c r="R74" s="20" t="s">
        <v>481</v>
      </c>
      <c r="S74" s="18" t="n">
        <v>380.17723572</v>
      </c>
      <c r="T74" s="20" t="n">
        <v>28.47359004</v>
      </c>
      <c r="U74" s="18" t="n">
        <v>360.91918916</v>
      </c>
      <c r="V74" s="20" t="n">
        <v>8.02178146</v>
      </c>
    </row>
    <row r="75" spans="1:22">
      <c r="A75" s="15" t="s">
        <v>550</v>
      </c>
      <c r="B75" s="17" t="n">
        <v>5375</v>
      </c>
      <c r="C75" s="18">
        <f>(198.0/B75*100)</f>
        <v/>
      </c>
      <c r="D75" s="19" t="n">
        <v>5177</v>
      </c>
      <c r="E75" s="18" t="n">
        <v>329.59407025</v>
      </c>
      <c r="F75" s="20" t="n">
        <v>7.87022247</v>
      </c>
      <c r="G75" s="18" t="n">
        <v>362.46556432</v>
      </c>
      <c r="H75" s="20" t="n">
        <v>2.85712702</v>
      </c>
      <c r="I75" s="18" t="n">
        <v>383.40813405</v>
      </c>
      <c r="J75" s="20" t="n">
        <v>4.59053941</v>
      </c>
      <c r="K75" s="18" t="n">
        <v>405.62057373</v>
      </c>
      <c r="L75" s="20" t="n">
        <v>12.68160992</v>
      </c>
      <c r="M75" s="18" t="s">
        <v>481</v>
      </c>
      <c r="N75" s="20" t="s">
        <v>481</v>
      </c>
      <c r="O75" s="18" t="s">
        <v>481</v>
      </c>
      <c r="P75" s="20" t="s">
        <v>481</v>
      </c>
      <c r="Q75" s="18" t="s">
        <v>481</v>
      </c>
      <c r="R75" s="20" t="s">
        <v>481</v>
      </c>
      <c r="S75" s="18" t="s">
        <v>481</v>
      </c>
      <c r="T75" s="20" t="s">
        <v>481</v>
      </c>
      <c r="U75" s="18" t="n">
        <v>335.44619771</v>
      </c>
      <c r="V75" s="20" t="n">
        <v>7.76371284</v>
      </c>
    </row>
    <row r="76" spans="1:22">
      <c r="A76" s="15" t="s">
        <v>551</v>
      </c>
      <c r="B76" s="17" t="n">
        <v>14167</v>
      </c>
      <c r="C76" s="18">
        <f>(228.0/B76*100)</f>
        <v/>
      </c>
      <c r="D76" s="19" t="n">
        <v>13939</v>
      </c>
      <c r="E76" s="18" t="n">
        <v>390.5724634</v>
      </c>
      <c r="F76" s="20" t="n">
        <v>4.90467985</v>
      </c>
      <c r="G76" s="18" t="n">
        <v>441.90143275</v>
      </c>
      <c r="H76" s="20" t="n">
        <v>4.16923538</v>
      </c>
      <c r="I76" s="18" t="n">
        <v>452.01807353</v>
      </c>
      <c r="J76" s="20" t="n">
        <v>3.27655729</v>
      </c>
      <c r="K76" s="18" t="n">
        <v>422.1533388</v>
      </c>
      <c r="L76" s="20" t="n">
        <v>2.71859303</v>
      </c>
      <c r="M76" s="18" t="s">
        <v>481</v>
      </c>
      <c r="N76" s="20" t="s">
        <v>481</v>
      </c>
      <c r="O76" s="18" t="s">
        <v>481</v>
      </c>
      <c r="P76" s="20" t="s">
        <v>481</v>
      </c>
      <c r="Q76" s="18" t="s">
        <v>481</v>
      </c>
      <c r="R76" s="20" t="s">
        <v>481</v>
      </c>
      <c r="S76" s="18" t="s">
        <v>481</v>
      </c>
      <c r="T76" s="20" t="s">
        <v>481</v>
      </c>
      <c r="U76" s="18" t="n">
        <v>359.86198712</v>
      </c>
      <c r="V76" s="20" t="n">
        <v>7.41020274</v>
      </c>
    </row>
    <row r="77" spans="1:22">
      <c r="A77" s="15" t="s">
        <v>552</v>
      </c>
      <c r="B77" s="17" t="n">
        <v>6062</v>
      </c>
      <c r="C77" s="18">
        <f>(82.0/B77*100)</f>
        <v/>
      </c>
      <c r="D77" s="19" t="n">
        <v>5980</v>
      </c>
      <c r="E77" s="18" t="n">
        <v>362.13913385</v>
      </c>
      <c r="F77" s="20" t="n">
        <v>4.81394173</v>
      </c>
      <c r="G77" s="18" t="n">
        <v>417.68553743</v>
      </c>
      <c r="H77" s="20" t="n">
        <v>2.41643299</v>
      </c>
      <c r="I77" s="18" t="n">
        <v>443.84868845</v>
      </c>
      <c r="J77" s="20" t="n">
        <v>4.93508465</v>
      </c>
      <c r="K77" s="18" t="n">
        <v>457.62445371</v>
      </c>
      <c r="L77" s="20" t="n">
        <v>12.56518629</v>
      </c>
      <c r="M77" s="18" t="s">
        <v>481</v>
      </c>
      <c r="N77" s="20" t="s">
        <v>481</v>
      </c>
      <c r="O77" s="18" t="s">
        <v>481</v>
      </c>
      <c r="P77" s="20" t="s">
        <v>481</v>
      </c>
      <c r="Q77" s="18" t="s">
        <v>481</v>
      </c>
      <c r="R77" s="20" t="s">
        <v>481</v>
      </c>
      <c r="S77" s="18" t="s">
        <v>481</v>
      </c>
      <c r="T77" s="20" t="s">
        <v>481</v>
      </c>
      <c r="U77" s="18" t="n">
        <v>350.17699233</v>
      </c>
      <c r="V77" s="20" t="n">
        <v>7.13447584</v>
      </c>
    </row>
    <row r="78" spans="1:22">
      <c r="A78" s="15" t="s">
        <v>553</v>
      </c>
      <c r="B78" s="17" t="n">
        <v>5826</v>
      </c>
      <c r="C78" s="18">
        <f>(0.0/B78*100)</f>
        <v/>
      </c>
      <c r="D78" s="19" t="n">
        <v>5826</v>
      </c>
      <c r="E78" s="18" t="n">
        <v>474.1006929</v>
      </c>
      <c r="F78" s="20" t="n">
        <v>5.25302301</v>
      </c>
      <c r="G78" s="18" t="n">
        <v>497.81210387</v>
      </c>
      <c r="H78" s="20" t="n">
        <v>4.23223545</v>
      </c>
      <c r="I78" s="18" t="n">
        <v>530.17690323</v>
      </c>
      <c r="J78" s="20" t="n">
        <v>7.41236363</v>
      </c>
      <c r="K78" s="18" t="n">
        <v>548.38228749</v>
      </c>
      <c r="L78" s="20" t="n">
        <v>12.50442507</v>
      </c>
      <c r="M78" s="18" t="s">
        <v>481</v>
      </c>
      <c r="N78" s="20" t="s">
        <v>481</v>
      </c>
      <c r="O78" s="18" t="s">
        <v>481</v>
      </c>
      <c r="P78" s="20" t="s">
        <v>481</v>
      </c>
      <c r="Q78" s="18" t="n">
        <v>386.12384552</v>
      </c>
      <c r="R78" s="20" t="n">
        <v>30.23690446</v>
      </c>
      <c r="S78" s="18" t="n">
        <v>393.76045784</v>
      </c>
      <c r="T78" s="20" t="n">
        <v>26.85944724</v>
      </c>
      <c r="U78" s="18" t="n">
        <v>410.62963193</v>
      </c>
      <c r="V78" s="20" t="n">
        <v>19.33596316</v>
      </c>
    </row>
    <row customHeight="1" ht="25" r="79" spans="1:22">
      <c r="A79" s="15" t="s">
        <v>554</v>
      </c>
      <c r="B79" s="17" t="n">
        <v>1657</v>
      </c>
      <c r="C79" s="18">
        <f>(41.0/B79*100)</f>
        <v/>
      </c>
      <c r="D79" s="19" t="n">
        <v>1616</v>
      </c>
      <c r="E79" s="18" t="n">
        <v>418.75454919</v>
      </c>
      <c r="F79" s="20" t="n">
        <v>10.9032067</v>
      </c>
      <c r="G79" s="18" t="n">
        <v>444.64505856</v>
      </c>
      <c r="H79" s="20" t="n">
        <v>7.45843293</v>
      </c>
      <c r="I79" s="18" t="n">
        <v>477.87276757</v>
      </c>
      <c r="J79" s="20" t="n">
        <v>8.341959230000001</v>
      </c>
      <c r="K79" s="18" t="n">
        <v>480.689415</v>
      </c>
      <c r="L79" s="20" t="n">
        <v>12.69883319</v>
      </c>
      <c r="M79" s="18" t="s">
        <v>481</v>
      </c>
      <c r="N79" s="20" t="s">
        <v>481</v>
      </c>
      <c r="O79" s="18" t="s">
        <v>481</v>
      </c>
      <c r="P79" s="20" t="s">
        <v>481</v>
      </c>
      <c r="Q79" s="18" t="s">
        <v>481</v>
      </c>
      <c r="R79" s="20" t="s">
        <v>481</v>
      </c>
      <c r="S79" s="18" t="n">
        <v>321.44138146</v>
      </c>
      <c r="T79" s="20" t="n">
        <v>43.23354398</v>
      </c>
      <c r="U79" s="18" t="n">
        <v>439.6852538</v>
      </c>
      <c r="V79" s="20" t="n">
        <v>22.36378023</v>
      </c>
    </row>
    <row r="80" spans="1:22">
      <c r="A80" s="15" t="s">
        <v>555</v>
      </c>
      <c r="B80" s="17" t="n">
        <v>7841</v>
      </c>
      <c r="C80" s="18">
        <f>(0.0/B80*100)</f>
        <v/>
      </c>
      <c r="D80" s="19" t="n">
        <v>7841</v>
      </c>
      <c r="E80" s="18" t="n">
        <v>437.65619475</v>
      </c>
      <c r="F80" s="20" t="n">
        <v>5.02880731</v>
      </c>
      <c r="G80" s="18" t="n">
        <v>468.76665111</v>
      </c>
      <c r="H80" s="20" t="n">
        <v>4.77216711</v>
      </c>
      <c r="I80" s="18" t="n">
        <v>472.0058156</v>
      </c>
      <c r="J80" s="20" t="n">
        <v>10.27345406</v>
      </c>
      <c r="K80" s="18" t="n">
        <v>457.68288844</v>
      </c>
      <c r="L80" s="20" t="n">
        <v>22.19393827</v>
      </c>
      <c r="M80" s="18" t="s">
        <v>481</v>
      </c>
      <c r="N80" s="20" t="s">
        <v>481</v>
      </c>
      <c r="O80" s="18" t="s">
        <v>481</v>
      </c>
      <c r="P80" s="20" t="s">
        <v>481</v>
      </c>
      <c r="Q80" s="18" t="s">
        <v>481</v>
      </c>
      <c r="R80" s="20" t="s">
        <v>481</v>
      </c>
      <c r="S80" s="18" t="s">
        <v>481</v>
      </c>
      <c r="T80" s="20" t="s">
        <v>481</v>
      </c>
      <c r="U80" s="18" t="n">
        <v>451.81924205</v>
      </c>
      <c r="V80" s="20" t="n">
        <v>18.85463671</v>
      </c>
    </row>
    <row r="81" spans="1:22">
      <c r="A81" s="23" t="s">
        <v>556</v>
      </c>
      <c r="B81" s="17" t="n">
        <v>8861</v>
      </c>
      <c r="C81" s="18">
        <f>(76.0/B81*100)</f>
        <v/>
      </c>
      <c r="D81" s="19" t="n">
        <v>8785</v>
      </c>
      <c r="E81" s="18" t="n">
        <v>430.30065469</v>
      </c>
      <c r="F81" s="20" t="n">
        <v>3.28990158</v>
      </c>
      <c r="G81" s="18" t="n">
        <v>443.69286664</v>
      </c>
      <c r="H81" s="20" t="n">
        <v>3.49893446</v>
      </c>
      <c r="I81" s="18" t="n">
        <v>446.76086638</v>
      </c>
      <c r="J81" s="20" t="n">
        <v>4.92332531</v>
      </c>
      <c r="K81" s="18" t="n">
        <v>474.13428127</v>
      </c>
      <c r="L81" s="20" t="n">
        <v>5.33176992</v>
      </c>
      <c r="M81" s="18" t="s">
        <v>481</v>
      </c>
      <c r="N81" s="20" t="s">
        <v>481</v>
      </c>
      <c r="O81" s="18" t="s">
        <v>481</v>
      </c>
      <c r="P81" s="20" t="s">
        <v>481</v>
      </c>
      <c r="Q81" s="18" t="s">
        <v>481</v>
      </c>
      <c r="R81" s="20" t="s">
        <v>481</v>
      </c>
      <c r="S81" s="18" t="s">
        <v>481</v>
      </c>
      <c r="T81" s="20" t="s">
        <v>481</v>
      </c>
      <c r="U81" s="18" t="n">
        <v>413.88906753</v>
      </c>
      <c r="V81" s="20" t="n">
        <v>10.06186645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628</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464.95059511</v>
      </c>
      <c r="F7" s="20" t="n">
        <v>12.80602572</v>
      </c>
      <c r="G7" s="18" t="n">
        <v>471.97041501</v>
      </c>
      <c r="H7" s="20" t="n">
        <v>7.31349753</v>
      </c>
      <c r="I7" s="18" t="n">
        <v>488.93855317</v>
      </c>
      <c r="J7" s="20" t="n">
        <v>4.03493817</v>
      </c>
      <c r="K7" s="18" t="n">
        <v>497.55954807</v>
      </c>
      <c r="L7" s="20" t="n">
        <v>1.59837799</v>
      </c>
      <c r="M7" s="18" t="s">
        <v>481</v>
      </c>
      <c r="N7" s="20" t="s">
        <v>481</v>
      </c>
      <c r="O7" s="18" t="s">
        <v>481</v>
      </c>
      <c r="P7" s="20" t="s">
        <v>481</v>
      </c>
      <c r="Q7" s="18" t="s">
        <v>481</v>
      </c>
      <c r="R7" s="20" t="s">
        <v>481</v>
      </c>
      <c r="S7" s="18" t="s">
        <v>481</v>
      </c>
      <c r="T7" s="20" t="s">
        <v>481</v>
      </c>
      <c r="U7" s="18" t="n">
        <v>441.14652303</v>
      </c>
      <c r="V7" s="20" t="n">
        <v>9.153872959999999</v>
      </c>
    </row>
    <row r="8" spans="1:22">
      <c r="A8" s="15" t="s">
        <v>483</v>
      </c>
      <c r="B8" s="17" t="n">
        <v>7007</v>
      </c>
      <c r="C8" s="18">
        <f>(20.0/B8*100)</f>
        <v/>
      </c>
      <c r="D8" s="19" t="n">
        <v>6987</v>
      </c>
      <c r="E8" s="18" t="n">
        <v>445.40398254</v>
      </c>
      <c r="F8" s="20" t="n">
        <v>24.43955242</v>
      </c>
      <c r="G8" s="18" t="n">
        <v>470.75436774</v>
      </c>
      <c r="H8" s="20" t="n">
        <v>11.97371533</v>
      </c>
      <c r="I8" s="18" t="n">
        <v>502.08623552</v>
      </c>
      <c r="J8" s="20" t="n">
        <v>5.51518516</v>
      </c>
      <c r="K8" s="18" t="n">
        <v>498.03304359</v>
      </c>
      <c r="L8" s="20" t="n">
        <v>2.94093131</v>
      </c>
      <c r="M8" s="18" t="s">
        <v>481</v>
      </c>
      <c r="N8" s="20" t="s">
        <v>481</v>
      </c>
      <c r="O8" s="18" t="s">
        <v>481</v>
      </c>
      <c r="P8" s="20" t="s">
        <v>481</v>
      </c>
      <c r="Q8" s="18" t="s">
        <v>481</v>
      </c>
      <c r="R8" s="20" t="s">
        <v>481</v>
      </c>
      <c r="S8" s="18" t="s">
        <v>481</v>
      </c>
      <c r="T8" s="20" t="s">
        <v>481</v>
      </c>
      <c r="U8" s="18" t="n">
        <v>445.59146269</v>
      </c>
      <c r="V8" s="20" t="n">
        <v>14.79157846</v>
      </c>
    </row>
    <row r="9" spans="1:22">
      <c r="A9" s="15" t="s">
        <v>484</v>
      </c>
      <c r="B9" s="17" t="n">
        <v>9651</v>
      </c>
      <c r="C9" s="18">
        <f>(77.0/B9*100)</f>
        <v/>
      </c>
      <c r="D9" s="19" t="n">
        <v>9574</v>
      </c>
      <c r="E9" s="18" t="n">
        <v>503.41979582</v>
      </c>
      <c r="F9" s="20" t="n">
        <v>11.15028147</v>
      </c>
      <c r="G9" s="18" t="n">
        <v>474.25472194</v>
      </c>
      <c r="H9" s="20" t="n">
        <v>4.75837713</v>
      </c>
      <c r="I9" s="18" t="n">
        <v>513.01049908</v>
      </c>
      <c r="J9" s="20" t="n">
        <v>4.17075307</v>
      </c>
      <c r="K9" s="18" t="n">
        <v>510.95703184</v>
      </c>
      <c r="L9" s="20" t="n">
        <v>2.41069366</v>
      </c>
      <c r="M9" s="18" t="s">
        <v>481</v>
      </c>
      <c r="N9" s="20" t="s">
        <v>481</v>
      </c>
      <c r="O9" s="18" t="s">
        <v>481</v>
      </c>
      <c r="P9" s="20" t="s">
        <v>481</v>
      </c>
      <c r="Q9" s="18" t="s">
        <v>481</v>
      </c>
      <c r="R9" s="20" t="s">
        <v>481</v>
      </c>
      <c r="S9" s="18" t="s">
        <v>481</v>
      </c>
      <c r="T9" s="20" t="s">
        <v>481</v>
      </c>
      <c r="U9" s="18" t="n">
        <v>447.88030594</v>
      </c>
      <c r="V9" s="20" t="n">
        <v>13.85031542</v>
      </c>
    </row>
    <row r="10" spans="1:22">
      <c r="A10" s="15" t="s">
        <v>485</v>
      </c>
      <c r="B10" s="17" t="n">
        <v>20058</v>
      </c>
      <c r="C10" s="18">
        <f>(521.0/B10*100)</f>
        <v/>
      </c>
      <c r="D10" s="19" t="n">
        <v>19537</v>
      </c>
      <c r="E10" s="18" t="n">
        <v>523.16545165</v>
      </c>
      <c r="F10" s="20" t="n">
        <v>8.12048426</v>
      </c>
      <c r="G10" s="18" t="n">
        <v>516.12369025</v>
      </c>
      <c r="H10" s="20" t="n">
        <v>5.61788298</v>
      </c>
      <c r="I10" s="18" t="n">
        <v>517.87102062</v>
      </c>
      <c r="J10" s="20" t="n">
        <v>3.96705869</v>
      </c>
      <c r="K10" s="18" t="n">
        <v>516.37262174</v>
      </c>
      <c r="L10" s="20" t="n">
        <v>2.44045812</v>
      </c>
      <c r="M10" s="18" t="s">
        <v>481</v>
      </c>
      <c r="N10" s="20" t="s">
        <v>481</v>
      </c>
      <c r="O10" s="18" t="s">
        <v>481</v>
      </c>
      <c r="P10" s="20" t="s">
        <v>481</v>
      </c>
      <c r="Q10" s="18" t="s">
        <v>481</v>
      </c>
      <c r="R10" s="20" t="s">
        <v>481</v>
      </c>
      <c r="S10" s="18" t="s">
        <v>481</v>
      </c>
      <c r="T10" s="20" t="s">
        <v>481</v>
      </c>
      <c r="U10" s="18" t="n">
        <v>474.87494959</v>
      </c>
      <c r="V10" s="20" t="n">
        <v>8.94896224</v>
      </c>
    </row>
    <row r="11" spans="1:22">
      <c r="A11" s="15" t="s">
        <v>486</v>
      </c>
      <c r="B11" s="17" t="n">
        <v>7053</v>
      </c>
      <c r="C11" s="18">
        <f>(45.0/B11*100)</f>
        <v/>
      </c>
      <c r="D11" s="19" t="n">
        <v>7008</v>
      </c>
      <c r="E11" s="18" t="n">
        <v>377.22101922</v>
      </c>
      <c r="F11" s="20" t="n">
        <v>5.24496686</v>
      </c>
      <c r="G11" s="18" t="n">
        <v>393.05809204</v>
      </c>
      <c r="H11" s="20" t="n">
        <v>4.76816477</v>
      </c>
      <c r="I11" s="18" t="n">
        <v>418.4407429</v>
      </c>
      <c r="J11" s="20" t="n">
        <v>5.31449666</v>
      </c>
      <c r="K11" s="18" t="n">
        <v>436.07977196</v>
      </c>
      <c r="L11" s="20" t="n">
        <v>2.80228297</v>
      </c>
      <c r="M11" s="18" t="s">
        <v>481</v>
      </c>
      <c r="N11" s="20" t="s">
        <v>481</v>
      </c>
      <c r="O11" s="18" t="s">
        <v>481</v>
      </c>
      <c r="P11" s="20" t="s">
        <v>481</v>
      </c>
      <c r="Q11" s="18" t="s">
        <v>481</v>
      </c>
      <c r="R11" s="20" t="s">
        <v>481</v>
      </c>
      <c r="S11" s="18" t="s">
        <v>481</v>
      </c>
      <c r="T11" s="20" t="s">
        <v>481</v>
      </c>
      <c r="U11" s="18" t="n">
        <v>381.06171166</v>
      </c>
      <c r="V11" s="20" t="n">
        <v>15.25690184</v>
      </c>
    </row>
    <row r="12" spans="1:22">
      <c r="A12" s="15" t="s">
        <v>487</v>
      </c>
      <c r="B12" s="17" t="n">
        <v>6894</v>
      </c>
      <c r="C12" s="18">
        <f>(55.0/B12*100)</f>
        <v/>
      </c>
      <c r="D12" s="19" t="n">
        <v>6839</v>
      </c>
      <c r="E12" s="18" t="n">
        <v>468.64128314</v>
      </c>
      <c r="F12" s="20" t="n">
        <v>11.05383049</v>
      </c>
      <c r="G12" s="18" t="n">
        <v>486.5155954</v>
      </c>
      <c r="H12" s="20" t="n">
        <v>4.9623027</v>
      </c>
      <c r="I12" s="18" t="n">
        <v>493.05531441</v>
      </c>
      <c r="J12" s="20" t="n">
        <v>3.96073743</v>
      </c>
      <c r="K12" s="18" t="n">
        <v>495.24182108</v>
      </c>
      <c r="L12" s="20" t="n">
        <v>2.29645137</v>
      </c>
      <c r="M12" s="18" t="s">
        <v>481</v>
      </c>
      <c r="N12" s="20" t="s">
        <v>481</v>
      </c>
      <c r="O12" s="18" t="s">
        <v>481</v>
      </c>
      <c r="P12" s="20" t="s">
        <v>481</v>
      </c>
      <c r="Q12" s="18" t="s">
        <v>481</v>
      </c>
      <c r="R12" s="20" t="s">
        <v>481</v>
      </c>
      <c r="S12" s="18" t="s">
        <v>481</v>
      </c>
      <c r="T12" s="20" t="s">
        <v>481</v>
      </c>
      <c r="U12" s="18" t="n">
        <v>406.63424546</v>
      </c>
      <c r="V12" s="20" t="n">
        <v>14.42161212</v>
      </c>
    </row>
    <row r="13" spans="1:22">
      <c r="A13" s="15" t="s">
        <v>488</v>
      </c>
      <c r="B13" s="17" t="n">
        <v>7161</v>
      </c>
      <c r="C13" s="18">
        <f>(99.0/B13*100)</f>
        <v/>
      </c>
      <c r="D13" s="19" t="n">
        <v>7062</v>
      </c>
      <c r="E13" s="18" t="n">
        <v>465.99523646</v>
      </c>
      <c r="F13" s="20" t="n">
        <v>30.3676027</v>
      </c>
      <c r="G13" s="18" t="n">
        <v>495.16619927</v>
      </c>
      <c r="H13" s="20" t="n">
        <v>13.23632445</v>
      </c>
      <c r="I13" s="18" t="n">
        <v>509.89018033</v>
      </c>
      <c r="J13" s="20" t="n">
        <v>6.37718593</v>
      </c>
      <c r="K13" s="18" t="n">
        <v>512.27019888</v>
      </c>
      <c r="L13" s="20" t="n">
        <v>2.19398557</v>
      </c>
      <c r="M13" s="18" t="s">
        <v>481</v>
      </c>
      <c r="N13" s="20" t="s">
        <v>481</v>
      </c>
      <c r="O13" s="18" t="s">
        <v>481</v>
      </c>
      <c r="P13" s="20" t="s">
        <v>481</v>
      </c>
      <c r="Q13" s="18" t="s">
        <v>481</v>
      </c>
      <c r="R13" s="20" t="s">
        <v>481</v>
      </c>
      <c r="S13" s="18" t="s">
        <v>481</v>
      </c>
      <c r="T13" s="20" t="s">
        <v>481</v>
      </c>
      <c r="U13" s="18" t="n">
        <v>476.68154355</v>
      </c>
      <c r="V13" s="20" t="n">
        <v>17.08952302</v>
      </c>
    </row>
    <row r="14" spans="1:22">
      <c r="A14" s="15" t="s">
        <v>489</v>
      </c>
      <c r="B14" s="17" t="n">
        <v>5587</v>
      </c>
      <c r="C14" s="18">
        <f>(74.0/B14*100)</f>
        <v/>
      </c>
      <c r="D14" s="19" t="n">
        <v>5513</v>
      </c>
      <c r="E14" s="18" t="n">
        <v>510.18223168</v>
      </c>
      <c r="F14" s="20" t="n">
        <v>12.61021362</v>
      </c>
      <c r="G14" s="18" t="n">
        <v>509.18762658</v>
      </c>
      <c r="H14" s="20" t="n">
        <v>5.38601251</v>
      </c>
      <c r="I14" s="18" t="n">
        <v>521.1185980400001</v>
      </c>
      <c r="J14" s="20" t="n">
        <v>4.09037864</v>
      </c>
      <c r="K14" s="18" t="n">
        <v>521.72917118</v>
      </c>
      <c r="L14" s="20" t="n">
        <v>2.20019816</v>
      </c>
      <c r="M14" s="18" t="s">
        <v>481</v>
      </c>
      <c r="N14" s="20" t="s">
        <v>481</v>
      </c>
      <c r="O14" s="18" t="s">
        <v>481</v>
      </c>
      <c r="P14" s="20" t="s">
        <v>481</v>
      </c>
      <c r="Q14" s="18" t="s">
        <v>481</v>
      </c>
      <c r="R14" s="20" t="s">
        <v>481</v>
      </c>
      <c r="S14" s="18" t="s">
        <v>481</v>
      </c>
      <c r="T14" s="20" t="s">
        <v>481</v>
      </c>
      <c r="U14" s="18" t="n">
        <v>498.41019952</v>
      </c>
      <c r="V14" s="20" t="n">
        <v>15.66728074</v>
      </c>
    </row>
    <row r="15" spans="1:22">
      <c r="A15" s="15" t="s">
        <v>490</v>
      </c>
      <c r="B15" s="17" t="n">
        <v>5882</v>
      </c>
      <c r="C15" s="18">
        <f>(52.0/B15*100)</f>
        <v/>
      </c>
      <c r="D15" s="19" t="n">
        <v>5830</v>
      </c>
      <c r="E15" s="18" t="n">
        <v>440.40147645</v>
      </c>
      <c r="F15" s="20" t="n">
        <v>25.78043805</v>
      </c>
      <c r="G15" s="18" t="n">
        <v>478.80567982</v>
      </c>
      <c r="H15" s="20" t="n">
        <v>8.73648332</v>
      </c>
      <c r="I15" s="18" t="n">
        <v>502.6269031</v>
      </c>
      <c r="J15" s="20" t="n">
        <v>5.2152125</v>
      </c>
      <c r="K15" s="18" t="n">
        <v>514.27780851</v>
      </c>
      <c r="L15" s="20" t="n">
        <v>2.2872289</v>
      </c>
      <c r="M15" s="18" t="s">
        <v>481</v>
      </c>
      <c r="N15" s="20" t="s">
        <v>481</v>
      </c>
      <c r="O15" s="18" t="s">
        <v>481</v>
      </c>
      <c r="P15" s="20" t="s">
        <v>481</v>
      </c>
      <c r="Q15" s="18" t="s">
        <v>481</v>
      </c>
      <c r="R15" s="20" t="s">
        <v>481</v>
      </c>
      <c r="S15" s="18" t="s">
        <v>481</v>
      </c>
      <c r="T15" s="20" t="s">
        <v>481</v>
      </c>
      <c r="U15" s="18" t="n">
        <v>438.72950124</v>
      </c>
      <c r="V15" s="20" t="n">
        <v>16.86074546</v>
      </c>
    </row>
    <row r="16" spans="1:22">
      <c r="A16" s="15" t="s">
        <v>491</v>
      </c>
      <c r="B16" s="17" t="n">
        <v>6108</v>
      </c>
      <c r="C16" s="18">
        <f>(98.0/B16*100)</f>
        <v/>
      </c>
      <c r="D16" s="19" t="n">
        <v>6010</v>
      </c>
      <c r="E16" s="18" t="n">
        <v>427.75919483</v>
      </c>
      <c r="F16" s="20" t="n">
        <v>9.95216827</v>
      </c>
      <c r="G16" s="18" t="n">
        <v>464.23707396</v>
      </c>
      <c r="H16" s="20" t="n">
        <v>4.92532454</v>
      </c>
      <c r="I16" s="18" t="n">
        <v>494.8276182</v>
      </c>
      <c r="J16" s="20" t="n">
        <v>4.61897782</v>
      </c>
      <c r="K16" s="18" t="n">
        <v>502.02403552</v>
      </c>
      <c r="L16" s="20" t="n">
        <v>2.00788443</v>
      </c>
      <c r="M16" s="18" t="s">
        <v>481</v>
      </c>
      <c r="N16" s="20" t="s">
        <v>481</v>
      </c>
      <c r="O16" s="18" t="s">
        <v>481</v>
      </c>
      <c r="P16" s="20" t="s">
        <v>481</v>
      </c>
      <c r="Q16" s="18" t="s">
        <v>481</v>
      </c>
      <c r="R16" s="20" t="s">
        <v>481</v>
      </c>
      <c r="S16" s="18" t="s">
        <v>481</v>
      </c>
      <c r="T16" s="20" t="s">
        <v>481</v>
      </c>
      <c r="U16" s="18" t="n">
        <v>420.58673463</v>
      </c>
      <c r="V16" s="20" t="n">
        <v>13.99725354</v>
      </c>
    </row>
    <row r="17" spans="1:22">
      <c r="A17" s="15" t="s">
        <v>492</v>
      </c>
      <c r="B17" s="17" t="n">
        <v>6504</v>
      </c>
      <c r="C17" s="18">
        <f>(658.0/B17*100)</f>
        <v/>
      </c>
      <c r="D17" s="19" t="n">
        <v>5846</v>
      </c>
      <c r="E17" s="18" t="n">
        <v>487.05398867</v>
      </c>
      <c r="F17" s="20" t="n">
        <v>18.76363641</v>
      </c>
      <c r="G17" s="18" t="n">
        <v>476.53155611</v>
      </c>
      <c r="H17" s="20" t="n">
        <v>6.88806541</v>
      </c>
      <c r="I17" s="18" t="n">
        <v>516.77433148</v>
      </c>
      <c r="J17" s="20" t="n">
        <v>4.65644426</v>
      </c>
      <c r="K17" s="18" t="n">
        <v>512.0678275</v>
      </c>
      <c r="L17" s="20" t="n">
        <v>3.04977889</v>
      </c>
      <c r="M17" s="18" t="s">
        <v>481</v>
      </c>
      <c r="N17" s="20" t="s">
        <v>481</v>
      </c>
      <c r="O17" s="18" t="s">
        <v>481</v>
      </c>
      <c r="P17" s="20" t="s">
        <v>481</v>
      </c>
      <c r="Q17" s="18" t="s">
        <v>481</v>
      </c>
      <c r="R17" s="20" t="s">
        <v>481</v>
      </c>
      <c r="S17" s="18" t="s">
        <v>481</v>
      </c>
      <c r="T17" s="20" t="s">
        <v>481</v>
      </c>
      <c r="U17" s="18" t="n">
        <v>471.06152573</v>
      </c>
      <c r="V17" s="20" t="n">
        <v>13.27648317</v>
      </c>
    </row>
    <row r="18" spans="1:22">
      <c r="A18" s="15" t="s">
        <v>493</v>
      </c>
      <c r="B18" s="17" t="n">
        <v>5532</v>
      </c>
      <c r="C18" s="18">
        <f>(28.0/B18*100)</f>
        <v/>
      </c>
      <c r="D18" s="19" t="n">
        <v>5504</v>
      </c>
      <c r="E18" s="18" t="n">
        <v>419.79050884</v>
      </c>
      <c r="F18" s="20" t="n">
        <v>10.99360012</v>
      </c>
      <c r="G18" s="18" t="n">
        <v>444.4458632</v>
      </c>
      <c r="H18" s="20" t="n">
        <v>6.93305977</v>
      </c>
      <c r="I18" s="18" t="n">
        <v>465.2347181</v>
      </c>
      <c r="J18" s="20" t="n">
        <v>5.08229155</v>
      </c>
      <c r="K18" s="18" t="n">
        <v>454.38679199</v>
      </c>
      <c r="L18" s="20" t="n">
        <v>3.60187782</v>
      </c>
      <c r="M18" s="18" t="s">
        <v>481</v>
      </c>
      <c r="N18" s="20" t="s">
        <v>481</v>
      </c>
      <c r="O18" s="18" t="s">
        <v>481</v>
      </c>
      <c r="P18" s="20" t="s">
        <v>481</v>
      </c>
      <c r="Q18" s="18" t="s">
        <v>481</v>
      </c>
      <c r="R18" s="20" t="s">
        <v>481</v>
      </c>
      <c r="S18" s="18" t="s">
        <v>481</v>
      </c>
      <c r="T18" s="20" t="s">
        <v>481</v>
      </c>
      <c r="U18" s="18" t="n">
        <v>398.09235021</v>
      </c>
      <c r="V18" s="20" t="n">
        <v>18.44966721</v>
      </c>
    </row>
    <row r="19" spans="1:22">
      <c r="A19" s="15" t="s">
        <v>494</v>
      </c>
      <c r="B19" s="17" t="n">
        <v>5658</v>
      </c>
      <c r="C19" s="18">
        <f>(61.0/B19*100)</f>
        <v/>
      </c>
      <c r="D19" s="19" t="n">
        <v>5597</v>
      </c>
      <c r="E19" s="18" t="n">
        <v>468.0070702</v>
      </c>
      <c r="F19" s="20" t="n">
        <v>10.39990797</v>
      </c>
      <c r="G19" s="18" t="n">
        <v>465.61352182</v>
      </c>
      <c r="H19" s="20" t="n">
        <v>5.66295579</v>
      </c>
      <c r="I19" s="18" t="n">
        <v>488.11710741</v>
      </c>
      <c r="J19" s="20" t="n">
        <v>4.1861201</v>
      </c>
      <c r="K19" s="18" t="n">
        <v>476.92875372</v>
      </c>
      <c r="L19" s="20" t="n">
        <v>2.98352403</v>
      </c>
      <c r="M19" s="18" t="s">
        <v>481</v>
      </c>
      <c r="N19" s="20" t="s">
        <v>481</v>
      </c>
      <c r="O19" s="18" t="s">
        <v>481</v>
      </c>
      <c r="P19" s="20" t="s">
        <v>481</v>
      </c>
      <c r="Q19" s="18" t="s">
        <v>481</v>
      </c>
      <c r="R19" s="20" t="s">
        <v>481</v>
      </c>
      <c r="S19" s="18" t="s">
        <v>481</v>
      </c>
      <c r="T19" s="20" t="s">
        <v>481</v>
      </c>
      <c r="U19" s="18" t="n">
        <v>446.22326948</v>
      </c>
      <c r="V19" s="20" t="n">
        <v>16.54384099</v>
      </c>
    </row>
    <row r="20" spans="1:22">
      <c r="A20" s="15" t="s">
        <v>495</v>
      </c>
      <c r="B20" s="17" t="n">
        <v>3371</v>
      </c>
      <c r="C20" s="18">
        <f>(75.0/B20*100)</f>
        <v/>
      </c>
      <c r="D20" s="19" t="n">
        <v>3296</v>
      </c>
      <c r="E20" s="18" t="n">
        <v>471.16449772</v>
      </c>
      <c r="F20" s="20" t="n">
        <v>25.90930233</v>
      </c>
      <c r="G20" s="18" t="n">
        <v>478.53200392</v>
      </c>
      <c r="H20" s="20" t="n">
        <v>10.04768061</v>
      </c>
      <c r="I20" s="18" t="n">
        <v>493.72884043</v>
      </c>
      <c r="J20" s="20" t="n">
        <v>5.87526872</v>
      </c>
      <c r="K20" s="18" t="n">
        <v>488.5348881</v>
      </c>
      <c r="L20" s="20" t="n">
        <v>2.15521899</v>
      </c>
      <c r="M20" s="18" t="s">
        <v>481</v>
      </c>
      <c r="N20" s="20" t="s">
        <v>481</v>
      </c>
      <c r="O20" s="18" t="s">
        <v>481</v>
      </c>
      <c r="P20" s="20" t="s">
        <v>481</v>
      </c>
      <c r="Q20" s="18" t="s">
        <v>481</v>
      </c>
      <c r="R20" s="20" t="s">
        <v>481</v>
      </c>
      <c r="S20" s="18" t="s">
        <v>481</v>
      </c>
      <c r="T20" s="20" t="s">
        <v>481</v>
      </c>
      <c r="U20" s="18" t="n">
        <v>461.56333286</v>
      </c>
      <c r="V20" s="20" t="n">
        <v>17.55293247</v>
      </c>
    </row>
    <row r="21" spans="1:22">
      <c r="A21" s="15" t="s">
        <v>496</v>
      </c>
      <c r="B21" s="17" t="n">
        <v>5741</v>
      </c>
      <c r="C21" s="18">
        <f>(44.0/B21*100)</f>
        <v/>
      </c>
      <c r="D21" s="19" t="n">
        <v>5697</v>
      </c>
      <c r="E21" s="18" t="n">
        <v>458.86515412</v>
      </c>
      <c r="F21" s="20" t="n">
        <v>22.93949928</v>
      </c>
      <c r="G21" s="18" t="n">
        <v>481.08427682</v>
      </c>
      <c r="H21" s="20" t="n">
        <v>9.41721139</v>
      </c>
      <c r="I21" s="18" t="n">
        <v>498.42522194</v>
      </c>
      <c r="J21" s="20" t="n">
        <v>4.40007732</v>
      </c>
      <c r="K21" s="18" t="n">
        <v>505.77407036</v>
      </c>
      <c r="L21" s="20" t="n">
        <v>2.10067498</v>
      </c>
      <c r="M21" s="18" t="s">
        <v>481</v>
      </c>
      <c r="N21" s="20" t="s">
        <v>481</v>
      </c>
      <c r="O21" s="18" t="s">
        <v>481</v>
      </c>
      <c r="P21" s="20" t="s">
        <v>481</v>
      </c>
      <c r="Q21" s="18" t="s">
        <v>481</v>
      </c>
      <c r="R21" s="20" t="s">
        <v>481</v>
      </c>
      <c r="S21" s="18" t="s">
        <v>481</v>
      </c>
      <c r="T21" s="20" t="s">
        <v>481</v>
      </c>
      <c r="U21" s="18" t="n">
        <v>475.9995926</v>
      </c>
      <c r="V21" s="20" t="n">
        <v>9.67487788</v>
      </c>
    </row>
    <row r="22" spans="1:22">
      <c r="A22" s="15" t="s">
        <v>497</v>
      </c>
      <c r="B22" s="17" t="n">
        <v>6598</v>
      </c>
      <c r="C22" s="18">
        <f>(32.0/B22*100)</f>
        <v/>
      </c>
      <c r="D22" s="19" t="n">
        <v>6566</v>
      </c>
      <c r="E22" s="18" t="n">
        <v>397.68111399</v>
      </c>
      <c r="F22" s="20" t="n">
        <v>29.0768971</v>
      </c>
      <c r="G22" s="18" t="n">
        <v>411.92764598</v>
      </c>
      <c r="H22" s="20" t="n">
        <v>12.82452718</v>
      </c>
      <c r="I22" s="18" t="n">
        <v>465.9501831</v>
      </c>
      <c r="J22" s="20" t="n">
        <v>12.84039179</v>
      </c>
      <c r="K22" s="18" t="n">
        <v>477.07533699</v>
      </c>
      <c r="L22" s="20" t="n">
        <v>3.29376026</v>
      </c>
      <c r="M22" s="18" t="s">
        <v>481</v>
      </c>
      <c r="N22" s="20" t="s">
        <v>481</v>
      </c>
      <c r="O22" s="18" t="s">
        <v>481</v>
      </c>
      <c r="P22" s="20" t="s">
        <v>481</v>
      </c>
      <c r="Q22" s="18" t="n">
        <v>465.3184081</v>
      </c>
      <c r="R22" s="20" t="n">
        <v>9.52311205</v>
      </c>
      <c r="S22" s="18" t="s">
        <v>481</v>
      </c>
      <c r="T22" s="20" t="s">
        <v>481</v>
      </c>
      <c r="U22" s="18" t="n">
        <v>404.36829116</v>
      </c>
      <c r="V22" s="20" t="n">
        <v>13.06367368</v>
      </c>
    </row>
    <row r="23" spans="1:22">
      <c r="A23" s="15" t="s">
        <v>498</v>
      </c>
      <c r="B23" s="17" t="n">
        <v>11583</v>
      </c>
      <c r="C23" s="18">
        <f>(211.0/B23*100)</f>
        <v/>
      </c>
      <c r="D23" s="19" t="n">
        <v>11372</v>
      </c>
      <c r="E23" s="18" t="n">
        <v>439.99050889</v>
      </c>
      <c r="F23" s="20" t="n">
        <v>14.89225131</v>
      </c>
      <c r="G23" s="18" t="n">
        <v>462.01282556</v>
      </c>
      <c r="H23" s="20" t="n">
        <v>7.38413795</v>
      </c>
      <c r="I23" s="18" t="n">
        <v>486.39511117</v>
      </c>
      <c r="J23" s="20" t="n">
        <v>5.09333884</v>
      </c>
      <c r="K23" s="18" t="n">
        <v>493.84276691</v>
      </c>
      <c r="L23" s="20" t="n">
        <v>2.84717337</v>
      </c>
      <c r="M23" s="18" t="s">
        <v>481</v>
      </c>
      <c r="N23" s="20" t="s">
        <v>481</v>
      </c>
      <c r="O23" s="18" t="s">
        <v>481</v>
      </c>
      <c r="P23" s="20" t="s">
        <v>481</v>
      </c>
      <c r="Q23" s="18" t="s">
        <v>481</v>
      </c>
      <c r="R23" s="20" t="s">
        <v>481</v>
      </c>
      <c r="S23" s="18" t="s">
        <v>481</v>
      </c>
      <c r="T23" s="20" t="s">
        <v>481</v>
      </c>
      <c r="U23" s="18" t="n">
        <v>462.17656356</v>
      </c>
      <c r="V23" s="20" t="n">
        <v>19.34774815</v>
      </c>
    </row>
    <row r="24" spans="1:22">
      <c r="A24" s="15" t="s">
        <v>499</v>
      </c>
      <c r="B24" s="17" t="n">
        <v>6647</v>
      </c>
      <c r="C24" s="18">
        <f>(7.0/B24*100)</f>
        <v/>
      </c>
      <c r="D24" s="19" t="n">
        <v>6640</v>
      </c>
      <c r="E24" s="18" t="n">
        <v>472.09994333</v>
      </c>
      <c r="F24" s="20" t="n">
        <v>22.31870461</v>
      </c>
      <c r="G24" s="18" t="n">
        <v>502.74648829</v>
      </c>
      <c r="H24" s="20" t="n">
        <v>8.095216089999999</v>
      </c>
      <c r="I24" s="18" t="n">
        <v>522.21376883</v>
      </c>
      <c r="J24" s="20" t="n">
        <v>5.84209109</v>
      </c>
      <c r="K24" s="18" t="n">
        <v>535.83787607</v>
      </c>
      <c r="L24" s="20" t="n">
        <v>2.97557916</v>
      </c>
      <c r="M24" s="18" t="s">
        <v>481</v>
      </c>
      <c r="N24" s="20" t="s">
        <v>481</v>
      </c>
      <c r="O24" s="18" t="s">
        <v>481</v>
      </c>
      <c r="P24" s="20" t="s">
        <v>481</v>
      </c>
      <c r="Q24" s="18" t="s">
        <v>481</v>
      </c>
      <c r="R24" s="20" t="s">
        <v>481</v>
      </c>
      <c r="S24" s="18" t="s">
        <v>481</v>
      </c>
      <c r="T24" s="20" t="s">
        <v>481</v>
      </c>
      <c r="U24" s="18" t="n">
        <v>487.41723442</v>
      </c>
      <c r="V24" s="20" t="n">
        <v>12.41251314</v>
      </c>
    </row>
    <row r="25" spans="1:22">
      <c r="A25" s="15" t="s">
        <v>500</v>
      </c>
      <c r="B25" s="17" t="n">
        <v>5581</v>
      </c>
      <c r="C25" s="18">
        <f>(24.0/B25*100)</f>
        <v/>
      </c>
      <c r="D25" s="19" t="n">
        <v>5557</v>
      </c>
      <c r="E25" s="18" t="n">
        <v>489.73050804</v>
      </c>
      <c r="F25" s="20" t="n">
        <v>28.012916</v>
      </c>
      <c r="G25" s="18" t="n">
        <v>472.95403687</v>
      </c>
      <c r="H25" s="20" t="n">
        <v>8.426043010000001</v>
      </c>
      <c r="I25" s="18" t="n">
        <v>507.47027558</v>
      </c>
      <c r="J25" s="20" t="n">
        <v>6.9389941</v>
      </c>
      <c r="K25" s="18" t="n">
        <v>528.85155376</v>
      </c>
      <c r="L25" s="20" t="n">
        <v>3.73851349</v>
      </c>
      <c r="M25" s="18" t="s">
        <v>481</v>
      </c>
      <c r="N25" s="20" t="s">
        <v>481</v>
      </c>
      <c r="O25" s="18" t="s">
        <v>481</v>
      </c>
      <c r="P25" s="20" t="s">
        <v>481</v>
      </c>
      <c r="Q25" s="18" t="s">
        <v>481</v>
      </c>
      <c r="R25" s="20" t="s">
        <v>481</v>
      </c>
      <c r="S25" s="18" t="s">
        <v>481</v>
      </c>
      <c r="T25" s="20" t="s">
        <v>481</v>
      </c>
      <c r="U25" s="18" t="n">
        <v>503.31556112</v>
      </c>
      <c r="V25" s="20" t="n">
        <v>15.55854118</v>
      </c>
    </row>
    <row r="26" spans="1:22">
      <c r="A26" s="15" t="s">
        <v>501</v>
      </c>
      <c r="B26" s="17" t="n">
        <v>4869</v>
      </c>
      <c r="C26" s="18">
        <f>(32.0/B26*100)</f>
        <v/>
      </c>
      <c r="D26" s="19" t="n">
        <v>4837</v>
      </c>
      <c r="E26" s="18" t="n">
        <v>453.3766552</v>
      </c>
      <c r="F26" s="20" t="n">
        <v>10.71188155</v>
      </c>
      <c r="G26" s="18" t="n">
        <v>457.90214538</v>
      </c>
      <c r="H26" s="20" t="n">
        <v>5.39183082</v>
      </c>
      <c r="I26" s="18" t="n">
        <v>486.79668477</v>
      </c>
      <c r="J26" s="20" t="n">
        <v>3.05540663</v>
      </c>
      <c r="K26" s="18" t="n">
        <v>487.29279369</v>
      </c>
      <c r="L26" s="20" t="n">
        <v>2.10306523</v>
      </c>
      <c r="M26" s="18" t="s">
        <v>481</v>
      </c>
      <c r="N26" s="20" t="s">
        <v>481</v>
      </c>
      <c r="O26" s="18" t="s">
        <v>481</v>
      </c>
      <c r="P26" s="20" t="s">
        <v>481</v>
      </c>
      <c r="Q26" s="18" t="s">
        <v>481</v>
      </c>
      <c r="R26" s="20" t="s">
        <v>481</v>
      </c>
      <c r="S26" s="18" t="s">
        <v>481</v>
      </c>
      <c r="T26" s="20" t="s">
        <v>481</v>
      </c>
      <c r="U26" s="18" t="n">
        <v>450.93405774</v>
      </c>
      <c r="V26" s="20" t="n">
        <v>13.02946423</v>
      </c>
    </row>
    <row r="27" spans="1:22">
      <c r="A27" s="15" t="s">
        <v>502</v>
      </c>
      <c r="B27" s="17" t="n">
        <v>5299</v>
      </c>
      <c r="C27" s="18">
        <f>(17.0/B27*100)</f>
        <v/>
      </c>
      <c r="D27" s="19" t="n">
        <v>5282</v>
      </c>
      <c r="E27" s="18" t="n">
        <v>461.90035534</v>
      </c>
      <c r="F27" s="20" t="n">
        <v>9.3451533</v>
      </c>
      <c r="G27" s="18" t="n">
        <v>475.02676561</v>
      </c>
      <c r="H27" s="20" t="n">
        <v>5.62611062</v>
      </c>
      <c r="I27" s="18" t="n">
        <v>480.24543645</v>
      </c>
      <c r="J27" s="20" t="n">
        <v>3.79632271</v>
      </c>
      <c r="K27" s="18" t="n">
        <v>489.70276344</v>
      </c>
      <c r="L27" s="20" t="n">
        <v>1.69269439</v>
      </c>
      <c r="M27" s="18" t="s">
        <v>481</v>
      </c>
      <c r="N27" s="20" t="s">
        <v>481</v>
      </c>
      <c r="O27" s="18" t="s">
        <v>481</v>
      </c>
      <c r="P27" s="20" t="s">
        <v>481</v>
      </c>
      <c r="Q27" s="18" t="s">
        <v>481</v>
      </c>
      <c r="R27" s="20" t="s">
        <v>481</v>
      </c>
      <c r="S27" s="18" t="s">
        <v>481</v>
      </c>
      <c r="T27" s="20" t="s">
        <v>481</v>
      </c>
      <c r="U27" s="18" t="n">
        <v>433.41389443</v>
      </c>
      <c r="V27" s="20" t="n">
        <v>15.37805267</v>
      </c>
    </row>
    <row r="28" spans="1:22">
      <c r="A28" s="15" t="s">
        <v>503</v>
      </c>
      <c r="B28" s="17" t="n">
        <v>7568</v>
      </c>
      <c r="C28" s="18">
        <f>(51.0/B28*100)</f>
        <v/>
      </c>
      <c r="D28" s="19" t="n">
        <v>7517</v>
      </c>
      <c r="E28" s="18" t="n">
        <v>378.24279857</v>
      </c>
      <c r="F28" s="20" t="n">
        <v>4.15217531</v>
      </c>
      <c r="G28" s="18" t="n">
        <v>396.58237539</v>
      </c>
      <c r="H28" s="20" t="n">
        <v>3.44681883</v>
      </c>
      <c r="I28" s="18" t="n">
        <v>415.76212689</v>
      </c>
      <c r="J28" s="20" t="n">
        <v>3.32957773</v>
      </c>
      <c r="K28" s="18" t="n">
        <v>421.76671278</v>
      </c>
      <c r="L28" s="20" t="n">
        <v>2.91075077</v>
      </c>
      <c r="M28" s="18" t="s">
        <v>481</v>
      </c>
      <c r="N28" s="20" t="s">
        <v>481</v>
      </c>
      <c r="O28" s="18" t="s">
        <v>481</v>
      </c>
      <c r="P28" s="20" t="s">
        <v>481</v>
      </c>
      <c r="Q28" s="18" t="s">
        <v>481</v>
      </c>
      <c r="R28" s="20" t="s">
        <v>481</v>
      </c>
      <c r="S28" s="18" t="s">
        <v>481</v>
      </c>
      <c r="T28" s="20" t="s">
        <v>481</v>
      </c>
      <c r="U28" s="18" t="n">
        <v>369.52410228</v>
      </c>
      <c r="V28" s="20" t="n">
        <v>11.24344373</v>
      </c>
    </row>
    <row r="29" spans="1:22">
      <c r="A29" s="15" t="s">
        <v>504</v>
      </c>
      <c r="B29" s="17" t="n">
        <v>5385</v>
      </c>
      <c r="C29" s="18">
        <f>(30.0/B29*100)</f>
        <v/>
      </c>
      <c r="D29" s="19" t="n">
        <v>5355</v>
      </c>
      <c r="E29" s="18" t="n">
        <v>468.2870601</v>
      </c>
      <c r="F29" s="20" t="n">
        <v>54.6136299</v>
      </c>
      <c r="G29" s="18" t="n">
        <v>477.2235222</v>
      </c>
      <c r="H29" s="20" t="n">
        <v>14.30749085</v>
      </c>
      <c r="I29" s="18" t="n">
        <v>508.72926577</v>
      </c>
      <c r="J29" s="20" t="n">
        <v>6.84322744</v>
      </c>
      <c r="K29" s="18" t="n">
        <v>513.54456855</v>
      </c>
      <c r="L29" s="20" t="n">
        <v>2.23443691</v>
      </c>
      <c r="M29" s="18" t="s">
        <v>481</v>
      </c>
      <c r="N29" s="20" t="s">
        <v>481</v>
      </c>
      <c r="O29" s="18" t="s">
        <v>481</v>
      </c>
      <c r="P29" s="20" t="s">
        <v>481</v>
      </c>
      <c r="Q29" s="18" t="s">
        <v>481</v>
      </c>
      <c r="R29" s="20" t="s">
        <v>481</v>
      </c>
      <c r="S29" s="18" t="s">
        <v>481</v>
      </c>
      <c r="T29" s="20" t="s">
        <v>481</v>
      </c>
      <c r="U29" s="18" t="n">
        <v>477.19475631</v>
      </c>
      <c r="V29" s="20" t="n">
        <v>20.35804547</v>
      </c>
    </row>
    <row r="30" spans="1:22">
      <c r="A30" s="15" t="s">
        <v>505</v>
      </c>
      <c r="B30" s="17" t="n">
        <v>4520</v>
      </c>
      <c r="C30" s="18">
        <f>(97.0/B30*100)</f>
        <v/>
      </c>
      <c r="D30" s="19" t="n">
        <v>4423</v>
      </c>
      <c r="E30" s="18" t="n">
        <v>447.45915065</v>
      </c>
      <c r="F30" s="20" t="n">
        <v>15.00070987</v>
      </c>
      <c r="G30" s="18" t="n">
        <v>450.20648166</v>
      </c>
      <c r="H30" s="20" t="n">
        <v>7.17797701</v>
      </c>
      <c r="I30" s="18" t="n">
        <v>500.06451763</v>
      </c>
      <c r="J30" s="20" t="n">
        <v>5.33420548</v>
      </c>
      <c r="K30" s="18" t="n">
        <v>499.24005714</v>
      </c>
      <c r="L30" s="20" t="n">
        <v>2.3601189</v>
      </c>
      <c r="M30" s="18" t="s">
        <v>481</v>
      </c>
      <c r="N30" s="20" t="s">
        <v>481</v>
      </c>
      <c r="O30" s="18" t="s">
        <v>481</v>
      </c>
      <c r="P30" s="20" t="s">
        <v>481</v>
      </c>
      <c r="Q30" s="18" t="s">
        <v>481</v>
      </c>
      <c r="R30" s="20" t="s">
        <v>481</v>
      </c>
      <c r="S30" s="18" t="s">
        <v>481</v>
      </c>
      <c r="T30" s="20" t="s">
        <v>481</v>
      </c>
      <c r="U30" s="18" t="n">
        <v>448.78255037</v>
      </c>
      <c r="V30" s="20" t="n">
        <v>11.79883986</v>
      </c>
    </row>
    <row r="31" spans="1:22">
      <c r="A31" s="15" t="s">
        <v>506</v>
      </c>
      <c r="B31" s="17" t="n">
        <v>5456</v>
      </c>
      <c r="C31" s="18">
        <f>(125.0/B31*100)</f>
        <v/>
      </c>
      <c r="D31" s="19" t="n">
        <v>5331</v>
      </c>
      <c r="E31" s="18" t="n">
        <v>409.24327599</v>
      </c>
      <c r="F31" s="20" t="n">
        <v>23.3658362</v>
      </c>
      <c r="G31" s="18" t="n">
        <v>439.49804053</v>
      </c>
      <c r="H31" s="20" t="n">
        <v>13.21190357</v>
      </c>
      <c r="I31" s="18" t="n">
        <v>480.8769546</v>
      </c>
      <c r="J31" s="20" t="n">
        <v>6.53149679</v>
      </c>
      <c r="K31" s="18" t="n">
        <v>506.08222227</v>
      </c>
      <c r="L31" s="20" t="n">
        <v>2.19888725</v>
      </c>
      <c r="M31" s="18" t="s">
        <v>481</v>
      </c>
      <c r="N31" s="20" t="s">
        <v>481</v>
      </c>
      <c r="O31" s="18" t="s">
        <v>481</v>
      </c>
      <c r="P31" s="20" t="s">
        <v>481</v>
      </c>
      <c r="Q31" s="18" t="s">
        <v>481</v>
      </c>
      <c r="R31" s="20" t="s">
        <v>481</v>
      </c>
      <c r="S31" s="18" t="s">
        <v>481</v>
      </c>
      <c r="T31" s="20" t="s">
        <v>481</v>
      </c>
      <c r="U31" s="18" t="n">
        <v>456.60085177</v>
      </c>
      <c r="V31" s="20" t="n">
        <v>11.63551114</v>
      </c>
    </row>
    <row r="32" spans="1:22">
      <c r="A32" s="15" t="s">
        <v>507</v>
      </c>
      <c r="B32" s="17" t="n">
        <v>4478</v>
      </c>
      <c r="C32" s="18">
        <f>(5.0/B32*100)</f>
        <v/>
      </c>
      <c r="D32" s="19" t="n">
        <v>4473</v>
      </c>
      <c r="E32" s="18" t="n">
        <v>499.06596035</v>
      </c>
      <c r="F32" s="20" t="n">
        <v>10.06702</v>
      </c>
      <c r="G32" s="18" t="n">
        <v>480.01455466</v>
      </c>
      <c r="H32" s="20" t="n">
        <v>4.61143159</v>
      </c>
      <c r="I32" s="18" t="n">
        <v>501.89028447</v>
      </c>
      <c r="J32" s="20" t="n">
        <v>3.66148058</v>
      </c>
      <c r="K32" s="18" t="n">
        <v>511.01284543</v>
      </c>
      <c r="L32" s="20" t="n">
        <v>2.61487474</v>
      </c>
      <c r="M32" s="18" t="s">
        <v>481</v>
      </c>
      <c r="N32" s="20" t="s">
        <v>481</v>
      </c>
      <c r="O32" s="18" t="s">
        <v>481</v>
      </c>
      <c r="P32" s="20" t="s">
        <v>481</v>
      </c>
      <c r="Q32" s="18" t="s">
        <v>481</v>
      </c>
      <c r="R32" s="20" t="s">
        <v>481</v>
      </c>
      <c r="S32" s="18" t="s">
        <v>481</v>
      </c>
      <c r="T32" s="20" t="s">
        <v>481</v>
      </c>
      <c r="U32" s="18" t="n">
        <v>440.44163665</v>
      </c>
      <c r="V32" s="20" t="n">
        <v>16.20067682</v>
      </c>
    </row>
    <row r="33" spans="1:22">
      <c r="A33" s="15" t="s">
        <v>508</v>
      </c>
      <c r="B33" s="17" t="n">
        <v>7325</v>
      </c>
      <c r="C33" s="18">
        <f>(74.0/B33*100)</f>
        <v/>
      </c>
      <c r="D33" s="19" t="n">
        <v>7251</v>
      </c>
      <c r="E33" s="18" t="n">
        <v>431.33115309</v>
      </c>
      <c r="F33" s="20" t="n">
        <v>10.15242983</v>
      </c>
      <c r="G33" s="18" t="n">
        <v>474.08068902</v>
      </c>
      <c r="H33" s="20" t="n">
        <v>5.65016115</v>
      </c>
      <c r="I33" s="18" t="n">
        <v>491.0884207</v>
      </c>
      <c r="J33" s="20" t="n">
        <v>4.34891973</v>
      </c>
      <c r="K33" s="18" t="n">
        <v>498.52890049</v>
      </c>
      <c r="L33" s="20" t="n">
        <v>2.55243127</v>
      </c>
      <c r="M33" s="18" t="s">
        <v>481</v>
      </c>
      <c r="N33" s="20" t="s">
        <v>481</v>
      </c>
      <c r="O33" s="18" t="s">
        <v>481</v>
      </c>
      <c r="P33" s="20" t="s">
        <v>481</v>
      </c>
      <c r="Q33" s="18" t="s">
        <v>481</v>
      </c>
      <c r="R33" s="20" t="s">
        <v>481</v>
      </c>
      <c r="S33" s="18" t="s">
        <v>481</v>
      </c>
      <c r="T33" s="20" t="s">
        <v>481</v>
      </c>
      <c r="U33" s="18" t="n">
        <v>475.30596951</v>
      </c>
      <c r="V33" s="20" t="n">
        <v>16.56775099</v>
      </c>
    </row>
    <row r="34" spans="1:22">
      <c r="A34" s="15" t="s">
        <v>509</v>
      </c>
      <c r="B34" s="17" t="n">
        <v>6350</v>
      </c>
      <c r="C34" s="18">
        <f>(65.0/B34*100)</f>
        <v/>
      </c>
      <c r="D34" s="19" t="n">
        <v>6285</v>
      </c>
      <c r="E34" s="18" t="n">
        <v>393.00858319</v>
      </c>
      <c r="F34" s="20" t="n">
        <v>11.6999522</v>
      </c>
      <c r="G34" s="18" t="n">
        <v>448.22766791</v>
      </c>
      <c r="H34" s="20" t="n">
        <v>7.05478424</v>
      </c>
      <c r="I34" s="18" t="n">
        <v>468.84265419</v>
      </c>
      <c r="J34" s="20" t="n">
        <v>5.04563669</v>
      </c>
      <c r="K34" s="18" t="n">
        <v>486.09373755</v>
      </c>
      <c r="L34" s="20" t="n">
        <v>2.70151854</v>
      </c>
      <c r="M34" s="18" t="s">
        <v>481</v>
      </c>
      <c r="N34" s="20" t="s">
        <v>481</v>
      </c>
      <c r="O34" s="18" t="s">
        <v>481</v>
      </c>
      <c r="P34" s="20" t="s">
        <v>481</v>
      </c>
      <c r="Q34" s="18" t="s">
        <v>481</v>
      </c>
      <c r="R34" s="20" t="s">
        <v>481</v>
      </c>
      <c r="S34" s="18" t="s">
        <v>481</v>
      </c>
      <c r="T34" s="20" t="s">
        <v>481</v>
      </c>
      <c r="U34" s="18" t="n">
        <v>367.8003474</v>
      </c>
      <c r="V34" s="20" t="n">
        <v>17.07096459</v>
      </c>
    </row>
    <row r="35" spans="1:22">
      <c r="A35" s="15" t="s">
        <v>510</v>
      </c>
      <c r="B35" s="17" t="n">
        <v>6406</v>
      </c>
      <c r="C35" s="18">
        <f>(36.0/B35*100)</f>
        <v/>
      </c>
      <c r="D35" s="19" t="n">
        <v>6370</v>
      </c>
      <c r="E35" s="18" t="n">
        <v>485.16875173</v>
      </c>
      <c r="F35" s="20" t="n">
        <v>16.65547264</v>
      </c>
      <c r="G35" s="18" t="n">
        <v>485.59495892</v>
      </c>
      <c r="H35" s="20" t="n">
        <v>6.66642211</v>
      </c>
      <c r="I35" s="18" t="n">
        <v>514.55665493</v>
      </c>
      <c r="J35" s="20" t="n">
        <v>4.60553502</v>
      </c>
      <c r="K35" s="18" t="n">
        <v>511.99417276</v>
      </c>
      <c r="L35" s="20" t="n">
        <v>1.68063088</v>
      </c>
      <c r="M35" s="18" t="s">
        <v>481</v>
      </c>
      <c r="N35" s="20" t="s">
        <v>481</v>
      </c>
      <c r="O35" s="18" t="s">
        <v>481</v>
      </c>
      <c r="P35" s="20" t="s">
        <v>481</v>
      </c>
      <c r="Q35" s="18" t="s">
        <v>481</v>
      </c>
      <c r="R35" s="20" t="s">
        <v>481</v>
      </c>
      <c r="S35" s="18" t="s">
        <v>481</v>
      </c>
      <c r="T35" s="20" t="s">
        <v>481</v>
      </c>
      <c r="U35" s="18" t="n">
        <v>485.69054401</v>
      </c>
      <c r="V35" s="20" t="n">
        <v>16.0579483</v>
      </c>
    </row>
    <row r="36" spans="1:22">
      <c r="A36" s="15" t="s">
        <v>511</v>
      </c>
      <c r="B36" s="17" t="n">
        <v>6736</v>
      </c>
      <c r="C36" s="18">
        <f>(26.0/B36*100)</f>
        <v/>
      </c>
      <c r="D36" s="19" t="n">
        <v>6710</v>
      </c>
      <c r="E36" s="18" t="n">
        <v>407.72234064</v>
      </c>
      <c r="F36" s="20" t="n">
        <v>17.08259842</v>
      </c>
      <c r="G36" s="18" t="n">
        <v>444.68418072</v>
      </c>
      <c r="H36" s="20" t="n">
        <v>7.88928625</v>
      </c>
      <c r="I36" s="18" t="n">
        <v>477.85619342</v>
      </c>
      <c r="J36" s="20" t="n">
        <v>4.79849443</v>
      </c>
      <c r="K36" s="18" t="n">
        <v>488.99122381</v>
      </c>
      <c r="L36" s="20" t="n">
        <v>2.28802016</v>
      </c>
      <c r="M36" s="18" t="s">
        <v>481</v>
      </c>
      <c r="N36" s="20" t="s">
        <v>481</v>
      </c>
      <c r="O36" s="18" t="s">
        <v>481</v>
      </c>
      <c r="P36" s="20" t="s">
        <v>481</v>
      </c>
      <c r="Q36" s="18" t="s">
        <v>481</v>
      </c>
      <c r="R36" s="20" t="s">
        <v>481</v>
      </c>
      <c r="S36" s="18" t="s">
        <v>481</v>
      </c>
      <c r="T36" s="20" t="s">
        <v>481</v>
      </c>
      <c r="U36" s="18" t="n">
        <v>473.39874741</v>
      </c>
      <c r="V36" s="20" t="n">
        <v>17.35470111</v>
      </c>
    </row>
    <row r="37" spans="1:22">
      <c r="A37" s="15" t="s">
        <v>512</v>
      </c>
      <c r="B37" s="17" t="n">
        <v>5458</v>
      </c>
      <c r="C37" s="18">
        <f>(62.0/B37*100)</f>
        <v/>
      </c>
      <c r="D37" s="19" t="n">
        <v>5396</v>
      </c>
      <c r="E37" s="18" t="n">
        <v>434.92900876</v>
      </c>
      <c r="F37" s="20" t="n">
        <v>15.30765538</v>
      </c>
      <c r="G37" s="18" t="n">
        <v>442.6151399</v>
      </c>
      <c r="H37" s="20" t="n">
        <v>7.97371972</v>
      </c>
      <c r="I37" s="18" t="n">
        <v>472.06120374</v>
      </c>
      <c r="J37" s="20" t="n">
        <v>6.58371778</v>
      </c>
      <c r="K37" s="18" t="n">
        <v>500.43952048</v>
      </c>
      <c r="L37" s="20" t="n">
        <v>3.02328598</v>
      </c>
      <c r="M37" s="18" t="s">
        <v>481</v>
      </c>
      <c r="N37" s="20" t="s">
        <v>481</v>
      </c>
      <c r="O37" s="18" t="s">
        <v>481</v>
      </c>
      <c r="P37" s="20" t="s">
        <v>481</v>
      </c>
      <c r="Q37" s="18" t="s">
        <v>481</v>
      </c>
      <c r="R37" s="20" t="s">
        <v>481</v>
      </c>
      <c r="S37" s="18" t="s">
        <v>481</v>
      </c>
      <c r="T37" s="20" t="s">
        <v>481</v>
      </c>
      <c r="U37" s="18" t="n">
        <v>423.2782246</v>
      </c>
      <c r="V37" s="20" t="n">
        <v>14.99852457</v>
      </c>
    </row>
    <row r="38" spans="1:22">
      <c r="A38" s="15" t="s">
        <v>513</v>
      </c>
      <c r="B38" s="17" t="n">
        <v>5860</v>
      </c>
      <c r="C38" s="18">
        <f>(16.0/B38*100)</f>
        <v/>
      </c>
      <c r="D38" s="19" t="n">
        <v>5844</v>
      </c>
      <c r="E38" s="18" t="n">
        <v>486.30037709</v>
      </c>
      <c r="F38" s="20" t="n">
        <v>21.23499903</v>
      </c>
      <c r="G38" s="18" t="n">
        <v>481.32491614</v>
      </c>
      <c r="H38" s="20" t="n">
        <v>9.29197739</v>
      </c>
      <c r="I38" s="18" t="n">
        <v>518.8149476999999</v>
      </c>
      <c r="J38" s="20" t="n">
        <v>5.98425531</v>
      </c>
      <c r="K38" s="18" t="n">
        <v>526.3478016</v>
      </c>
      <c r="L38" s="20" t="n">
        <v>3.02377578</v>
      </c>
      <c r="M38" s="18" t="s">
        <v>481</v>
      </c>
      <c r="N38" s="20" t="s">
        <v>481</v>
      </c>
      <c r="O38" s="18" t="s">
        <v>481</v>
      </c>
      <c r="P38" s="20" t="s">
        <v>481</v>
      </c>
      <c r="Q38" s="18" t="s">
        <v>481</v>
      </c>
      <c r="R38" s="20" t="s">
        <v>481</v>
      </c>
      <c r="S38" s="18" t="s">
        <v>481</v>
      </c>
      <c r="T38" s="20" t="s">
        <v>481</v>
      </c>
      <c r="U38" s="18" t="n">
        <v>457.96947559</v>
      </c>
      <c r="V38" s="20" t="n">
        <v>12.91554422</v>
      </c>
    </row>
    <row r="39" spans="1:22">
      <c r="A39" s="15" t="s">
        <v>514</v>
      </c>
      <c r="B39" s="17" t="n">
        <v>5895</v>
      </c>
      <c r="C39" s="18">
        <f>(30.0/B39*100)</f>
        <v/>
      </c>
      <c r="D39" s="19" t="n">
        <v>5865</v>
      </c>
      <c r="E39" s="18" t="n">
        <v>378.6038465</v>
      </c>
      <c r="F39" s="20" t="n">
        <v>4.86249092</v>
      </c>
      <c r="G39" s="18" t="n">
        <v>394.16342827</v>
      </c>
      <c r="H39" s="20" t="n">
        <v>4.76092978</v>
      </c>
      <c r="I39" s="18" t="n">
        <v>431.73218155</v>
      </c>
      <c r="J39" s="20" t="n">
        <v>5.53291383</v>
      </c>
      <c r="K39" s="18" t="n">
        <v>438.58208508</v>
      </c>
      <c r="L39" s="20" t="n">
        <v>4.11185624</v>
      </c>
      <c r="M39" s="18" t="s">
        <v>481</v>
      </c>
      <c r="N39" s="20" t="s">
        <v>481</v>
      </c>
      <c r="O39" s="18" t="s">
        <v>481</v>
      </c>
      <c r="P39" s="20" t="s">
        <v>481</v>
      </c>
      <c r="Q39" s="18" t="s">
        <v>481</v>
      </c>
      <c r="R39" s="20" t="s">
        <v>481</v>
      </c>
      <c r="S39" s="18" t="s">
        <v>481</v>
      </c>
      <c r="T39" s="20" t="s">
        <v>481</v>
      </c>
      <c r="U39" s="18" t="n">
        <v>364.20481284</v>
      </c>
      <c r="V39" s="20" t="n">
        <v>18.03436826</v>
      </c>
    </row>
    <row r="40" spans="1:22">
      <c r="A40" s="15" t="s">
        <v>515</v>
      </c>
      <c r="B40" s="17" t="n">
        <v>14157</v>
      </c>
      <c r="C40" s="18">
        <f>(266.0/B40*100)</f>
        <v/>
      </c>
      <c r="D40" s="19" t="n">
        <v>13891</v>
      </c>
      <c r="E40" s="18" t="n">
        <v>445.53735774</v>
      </c>
      <c r="F40" s="20" t="n">
        <v>20.24901494</v>
      </c>
      <c r="G40" s="18" t="n">
        <v>485.63907379</v>
      </c>
      <c r="H40" s="20" t="n">
        <v>10.16174777</v>
      </c>
      <c r="I40" s="18" t="n">
        <v>490.35921006</v>
      </c>
      <c r="J40" s="20" t="n">
        <v>5.86504229</v>
      </c>
      <c r="K40" s="18" t="n">
        <v>494.67962058</v>
      </c>
      <c r="L40" s="20" t="n">
        <v>2.6121191</v>
      </c>
      <c r="M40" s="18" t="s">
        <v>481</v>
      </c>
      <c r="N40" s="20" t="s">
        <v>481</v>
      </c>
      <c r="O40" s="18" t="s">
        <v>481</v>
      </c>
      <c r="P40" s="20" t="s">
        <v>481</v>
      </c>
      <c r="Q40" s="18" t="s">
        <v>481</v>
      </c>
      <c r="R40" s="20" t="s">
        <v>481</v>
      </c>
      <c r="S40" s="18" t="s">
        <v>481</v>
      </c>
      <c r="T40" s="20" t="s">
        <v>481</v>
      </c>
      <c r="U40" s="18" t="n">
        <v>441.46969763</v>
      </c>
      <c r="V40" s="20" t="n">
        <v>12.15727246</v>
      </c>
    </row>
    <row r="41" spans="1:22">
      <c r="A41" s="15" t="s">
        <v>516</v>
      </c>
      <c r="B41" s="17" t="n">
        <v>5712</v>
      </c>
      <c r="C41" s="18">
        <f>(40.0/B41*100)</f>
        <v/>
      </c>
      <c r="D41" s="19" t="n">
        <v>5672</v>
      </c>
      <c r="E41" s="18" t="n">
        <v>449.92011482</v>
      </c>
      <c r="F41" s="20" t="n">
        <v>12.60206867</v>
      </c>
      <c r="G41" s="18" t="n">
        <v>442.06083076</v>
      </c>
      <c r="H41" s="20" t="n">
        <v>7.97563846</v>
      </c>
      <c r="I41" s="18" t="n">
        <v>464.45995624</v>
      </c>
      <c r="J41" s="20" t="n">
        <v>6.28766057</v>
      </c>
      <c r="K41" s="18" t="n">
        <v>473.68440056</v>
      </c>
      <c r="L41" s="20" t="n">
        <v>3.15138919</v>
      </c>
      <c r="M41" s="18" t="s">
        <v>481</v>
      </c>
      <c r="N41" s="20" t="s">
        <v>481</v>
      </c>
      <c r="O41" s="18" t="s">
        <v>481</v>
      </c>
      <c r="P41" s="20" t="s">
        <v>481</v>
      </c>
      <c r="Q41" s="18" t="s">
        <v>481</v>
      </c>
      <c r="R41" s="20" t="s">
        <v>481</v>
      </c>
      <c r="S41" s="18" t="s">
        <v>481</v>
      </c>
      <c r="T41" s="20" t="s">
        <v>481</v>
      </c>
      <c r="U41" s="18" t="n">
        <v>408.84341198</v>
      </c>
      <c r="V41" s="20" t="n">
        <v>10.5965196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352.58369194</v>
      </c>
      <c r="F45" s="20" t="n">
        <v>3.07324681</v>
      </c>
      <c r="G45" s="18" t="n">
        <v>370.42892947</v>
      </c>
      <c r="H45" s="20" t="n">
        <v>3.77646413</v>
      </c>
      <c r="I45" s="18" t="n">
        <v>349.01439977</v>
      </c>
      <c r="J45" s="20" t="n">
        <v>6.58721681</v>
      </c>
      <c r="K45" s="18" t="n">
        <v>372.24710013</v>
      </c>
      <c r="L45" s="20" t="n">
        <v>5.31169995</v>
      </c>
      <c r="M45" s="18" t="s">
        <v>481</v>
      </c>
      <c r="N45" s="20" t="s">
        <v>481</v>
      </c>
      <c r="O45" s="18" t="s">
        <v>481</v>
      </c>
      <c r="P45" s="20" t="s">
        <v>481</v>
      </c>
      <c r="Q45" s="18" t="n">
        <v>356.94255938</v>
      </c>
      <c r="R45" s="20" t="n">
        <v>51.54532275</v>
      </c>
      <c r="S45" s="18" t="n">
        <v>336.93768745</v>
      </c>
      <c r="T45" s="20" t="n">
        <v>11.78311723</v>
      </c>
      <c r="U45" s="18" t="n">
        <v>329.67077542</v>
      </c>
      <c r="V45" s="20" t="n">
        <v>7.71326157</v>
      </c>
    </row>
    <row r="46" spans="1:22">
      <c r="A46" s="15" t="s">
        <v>521</v>
      </c>
      <c r="B46" s="17" t="n">
        <v>23141</v>
      </c>
      <c r="C46" s="18">
        <f>(1132.0/B46*100)</f>
        <v/>
      </c>
      <c r="D46" s="19" t="n">
        <v>22009</v>
      </c>
      <c r="E46" s="18" t="n">
        <v>326.29209648</v>
      </c>
      <c r="F46" s="20" t="n">
        <v>3.87561823</v>
      </c>
      <c r="G46" s="18" t="n">
        <v>353.53046077</v>
      </c>
      <c r="H46" s="20" t="n">
        <v>3.7710851</v>
      </c>
      <c r="I46" s="18" t="n">
        <v>386.28898532</v>
      </c>
      <c r="J46" s="20" t="n">
        <v>3.70775653</v>
      </c>
      <c r="K46" s="18" t="n">
        <v>395.26250707</v>
      </c>
      <c r="L46" s="20" t="n">
        <v>3.56734038</v>
      </c>
      <c r="M46" s="18" t="s">
        <v>481</v>
      </c>
      <c r="N46" s="20" t="s">
        <v>481</v>
      </c>
      <c r="O46" s="18" t="s">
        <v>481</v>
      </c>
      <c r="P46" s="20" t="s">
        <v>481</v>
      </c>
      <c r="Q46" s="18" t="s">
        <v>481</v>
      </c>
      <c r="R46" s="20" t="s">
        <v>481</v>
      </c>
      <c r="S46" s="18" t="s">
        <v>481</v>
      </c>
      <c r="T46" s="20" t="s">
        <v>481</v>
      </c>
      <c r="U46" s="18" t="n">
        <v>333.11984723</v>
      </c>
      <c r="V46" s="20" t="n">
        <v>5.71347419</v>
      </c>
    </row>
    <row r="47" spans="1:22">
      <c r="A47" s="15" t="s">
        <v>522</v>
      </c>
      <c r="B47" s="17" t="n">
        <v>5928</v>
      </c>
      <c r="C47" s="18">
        <f>(71.0/B47*100)</f>
        <v/>
      </c>
      <c r="D47" s="19" t="n">
        <v>5857</v>
      </c>
      <c r="E47" s="18" t="n">
        <v>383.7110233</v>
      </c>
      <c r="F47" s="20" t="n">
        <v>9.099301710000001</v>
      </c>
      <c r="G47" s="18" t="n">
        <v>424.83063607</v>
      </c>
      <c r="H47" s="20" t="n">
        <v>5.04234399</v>
      </c>
      <c r="I47" s="18" t="n">
        <v>447.70424484</v>
      </c>
      <c r="J47" s="20" t="n">
        <v>5.29959007</v>
      </c>
      <c r="K47" s="18" t="n">
        <v>452.1993677</v>
      </c>
      <c r="L47" s="20" t="n">
        <v>4.07990238</v>
      </c>
      <c r="M47" s="18" t="s">
        <v>481</v>
      </c>
      <c r="N47" s="20" t="s">
        <v>481</v>
      </c>
      <c r="O47" s="18" t="s">
        <v>481</v>
      </c>
      <c r="P47" s="20" t="s">
        <v>481</v>
      </c>
      <c r="Q47" s="18" t="s">
        <v>481</v>
      </c>
      <c r="R47" s="20" t="s">
        <v>481</v>
      </c>
      <c r="S47" s="18" t="s">
        <v>481</v>
      </c>
      <c r="T47" s="20" t="s">
        <v>481</v>
      </c>
      <c r="U47" s="18" t="n">
        <v>351.9548342</v>
      </c>
      <c r="V47" s="20" t="n">
        <v>11.55219548</v>
      </c>
    </row>
    <row r="48" spans="1:22">
      <c r="A48" s="15" t="s">
        <v>523</v>
      </c>
      <c r="B48" s="17" t="n">
        <v>9841</v>
      </c>
      <c r="C48" s="18">
        <f>(7.0/B48*100)</f>
        <v/>
      </c>
      <c r="D48" s="19" t="n">
        <v>9834</v>
      </c>
      <c r="E48" s="18" t="n">
        <v>445.0090477</v>
      </c>
      <c r="F48" s="20" t="n">
        <v>8.740521490000001</v>
      </c>
      <c r="G48" s="18" t="n">
        <v>466.60665665</v>
      </c>
      <c r="H48" s="20" t="n">
        <v>5.62806323</v>
      </c>
      <c r="I48" s="18" t="n">
        <v>534.46587501</v>
      </c>
      <c r="J48" s="20" t="n">
        <v>6.90177829</v>
      </c>
      <c r="K48" s="18" t="n">
        <v>552.71025339</v>
      </c>
      <c r="L48" s="20" t="n">
        <v>4.86504935</v>
      </c>
      <c r="M48" s="18" t="s">
        <v>481</v>
      </c>
      <c r="N48" s="20" t="s">
        <v>481</v>
      </c>
      <c r="O48" s="18" t="s">
        <v>481</v>
      </c>
      <c r="P48" s="20" t="s">
        <v>481</v>
      </c>
      <c r="Q48" s="18" t="s">
        <v>481</v>
      </c>
      <c r="R48" s="20" t="s">
        <v>481</v>
      </c>
      <c r="S48" s="18" t="s">
        <v>481</v>
      </c>
      <c r="T48" s="20" t="s">
        <v>481</v>
      </c>
      <c r="U48" s="18" t="n">
        <v>478.26280234</v>
      </c>
      <c r="V48" s="20" t="n">
        <v>19.56047165</v>
      </c>
    </row>
    <row r="49" spans="1:22">
      <c r="A49" s="15" t="s">
        <v>524</v>
      </c>
      <c r="B49" s="17" t="n">
        <v>6349</v>
      </c>
      <c r="C49" s="18">
        <f>(56.0/B49*100)</f>
        <v/>
      </c>
      <c r="D49" s="19" t="n">
        <v>6293</v>
      </c>
      <c r="E49" s="18" t="n">
        <v>373.75070831</v>
      </c>
      <c r="F49" s="20" t="n">
        <v>6.36110426</v>
      </c>
      <c r="G49" s="18" t="n">
        <v>388.71450175</v>
      </c>
      <c r="H49" s="20" t="n">
        <v>5.79515688</v>
      </c>
      <c r="I49" s="18" t="n">
        <v>401.4913974</v>
      </c>
      <c r="J49" s="20" t="n">
        <v>4.50144123</v>
      </c>
      <c r="K49" s="18" t="n">
        <v>420.70918914</v>
      </c>
      <c r="L49" s="20" t="n">
        <v>3.27084457</v>
      </c>
      <c r="M49" s="18" t="s">
        <v>481</v>
      </c>
      <c r="N49" s="20" t="s">
        <v>481</v>
      </c>
      <c r="O49" s="18" t="s">
        <v>481</v>
      </c>
      <c r="P49" s="20" t="s">
        <v>481</v>
      </c>
      <c r="Q49" s="18" t="s">
        <v>481</v>
      </c>
      <c r="R49" s="20" t="s">
        <v>481</v>
      </c>
      <c r="S49" s="18" t="n">
        <v>343.3897622</v>
      </c>
      <c r="T49" s="20" t="n">
        <v>27.75864331</v>
      </c>
      <c r="U49" s="18" t="n">
        <v>379.21008607</v>
      </c>
      <c r="V49" s="20" t="n">
        <v>12.72484283</v>
      </c>
    </row>
    <row r="50" spans="1:22">
      <c r="A50" s="15" t="s">
        <v>525</v>
      </c>
      <c r="B50" s="17" t="n">
        <v>11795</v>
      </c>
      <c r="C50" s="18">
        <f>(218.0/B50*100)</f>
        <v/>
      </c>
      <c r="D50" s="19" t="n">
        <v>11577</v>
      </c>
      <c r="E50" s="18" t="n">
        <v>358.6831364</v>
      </c>
      <c r="F50" s="20" t="n">
        <v>3.27447753</v>
      </c>
      <c r="G50" s="18" t="n">
        <v>375.36356568</v>
      </c>
      <c r="H50" s="20" t="n">
        <v>3.64088106</v>
      </c>
      <c r="I50" s="18" t="n">
        <v>398.28363839</v>
      </c>
      <c r="J50" s="20" t="n">
        <v>3.40199385</v>
      </c>
      <c r="K50" s="18" t="n">
        <v>414.75820916</v>
      </c>
      <c r="L50" s="20" t="n">
        <v>3.18135011</v>
      </c>
      <c r="M50" s="18" t="s">
        <v>481</v>
      </c>
      <c r="N50" s="20" t="s">
        <v>481</v>
      </c>
      <c r="O50" s="18" t="s">
        <v>481</v>
      </c>
      <c r="P50" s="20" t="s">
        <v>481</v>
      </c>
      <c r="Q50" s="18" t="s">
        <v>481</v>
      </c>
      <c r="R50" s="20" t="s">
        <v>481</v>
      </c>
      <c r="S50" s="18" t="s">
        <v>481</v>
      </c>
      <c r="T50" s="20" t="s">
        <v>481</v>
      </c>
      <c r="U50" s="18" t="n">
        <v>323.0157827</v>
      </c>
      <c r="V50" s="20" t="n">
        <v>11.71868452</v>
      </c>
    </row>
    <row r="51" spans="1:22">
      <c r="A51" s="15" t="s">
        <v>526</v>
      </c>
      <c r="B51" s="17" t="n">
        <v>6866</v>
      </c>
      <c r="C51" s="18">
        <f>(116.0/B51*100)</f>
        <v/>
      </c>
      <c r="D51" s="19" t="n">
        <v>6750</v>
      </c>
      <c r="E51" s="18" t="n">
        <v>357.92334615</v>
      </c>
      <c r="F51" s="20" t="n">
        <v>5.33208411</v>
      </c>
      <c r="G51" s="18" t="n">
        <v>372.03221246</v>
      </c>
      <c r="H51" s="20" t="n">
        <v>5.3128842</v>
      </c>
      <c r="I51" s="18" t="n">
        <v>390.69091689</v>
      </c>
      <c r="J51" s="20" t="n">
        <v>3.07178978</v>
      </c>
      <c r="K51" s="18" t="n">
        <v>408.75021319</v>
      </c>
      <c r="L51" s="20" t="n">
        <v>2.79255579</v>
      </c>
      <c r="M51" s="18" t="s">
        <v>481</v>
      </c>
      <c r="N51" s="20" t="s">
        <v>481</v>
      </c>
      <c r="O51" s="18" t="s">
        <v>481</v>
      </c>
      <c r="P51" s="20" t="s">
        <v>481</v>
      </c>
      <c r="Q51" s="18" t="s">
        <v>481</v>
      </c>
      <c r="R51" s="20" t="s">
        <v>481</v>
      </c>
      <c r="S51" s="18" t="s">
        <v>481</v>
      </c>
      <c r="T51" s="20" t="s">
        <v>481</v>
      </c>
      <c r="U51" s="18" t="n">
        <v>387.74583105</v>
      </c>
      <c r="V51" s="20" t="n">
        <v>8.34190049</v>
      </c>
    </row>
    <row r="52" spans="1:22">
      <c r="A52" s="15" t="s">
        <v>527</v>
      </c>
      <c r="B52" s="17" t="n">
        <v>5809</v>
      </c>
      <c r="C52" s="18">
        <f>(71.0/B52*100)</f>
        <v/>
      </c>
      <c r="D52" s="19" t="n">
        <v>5738</v>
      </c>
      <c r="E52" s="18" t="n">
        <v>433.09963621</v>
      </c>
      <c r="F52" s="20" t="n">
        <v>16.22405662</v>
      </c>
      <c r="G52" s="18" t="n">
        <v>439.95095815</v>
      </c>
      <c r="H52" s="20" t="n">
        <v>4.43525761</v>
      </c>
      <c r="I52" s="18" t="n">
        <v>459.79363643</v>
      </c>
      <c r="J52" s="20" t="n">
        <v>4.18442792</v>
      </c>
      <c r="K52" s="18" t="n">
        <v>471.89447568</v>
      </c>
      <c r="L52" s="20" t="n">
        <v>2.88356312</v>
      </c>
      <c r="M52" s="18" t="s">
        <v>481</v>
      </c>
      <c r="N52" s="20" t="s">
        <v>481</v>
      </c>
      <c r="O52" s="18" t="s">
        <v>481</v>
      </c>
      <c r="P52" s="20" t="s">
        <v>481</v>
      </c>
      <c r="Q52" s="18" t="s">
        <v>481</v>
      </c>
      <c r="R52" s="20" t="s">
        <v>481</v>
      </c>
      <c r="S52" s="18" t="s">
        <v>481</v>
      </c>
      <c r="T52" s="20" t="s">
        <v>481</v>
      </c>
      <c r="U52" s="18" t="n">
        <v>426.66065209</v>
      </c>
      <c r="V52" s="20" t="n">
        <v>12.56908461</v>
      </c>
    </row>
    <row r="53" spans="1:22">
      <c r="A53" s="15" t="s">
        <v>528</v>
      </c>
      <c r="B53" s="17" t="n">
        <v>5571</v>
      </c>
      <c r="C53" s="18">
        <f>(84.0/B53*100)</f>
        <v/>
      </c>
      <c r="D53" s="19" t="n">
        <v>5487</v>
      </c>
      <c r="E53" s="18" t="n">
        <v>376.96850639</v>
      </c>
      <c r="F53" s="20" t="n">
        <v>7.46866071</v>
      </c>
      <c r="G53" s="18" t="n">
        <v>394.65901196</v>
      </c>
      <c r="H53" s="20" t="n">
        <v>7.4994029</v>
      </c>
      <c r="I53" s="18" t="n">
        <v>424.860183</v>
      </c>
      <c r="J53" s="20" t="n">
        <v>3.59686585</v>
      </c>
      <c r="K53" s="18" t="n">
        <v>447.40602219</v>
      </c>
      <c r="L53" s="20" t="n">
        <v>2.01249242</v>
      </c>
      <c r="M53" s="18" t="s">
        <v>481</v>
      </c>
      <c r="N53" s="20" t="s">
        <v>481</v>
      </c>
      <c r="O53" s="18" t="s">
        <v>481</v>
      </c>
      <c r="P53" s="20" t="s">
        <v>481</v>
      </c>
      <c r="Q53" s="18" t="s">
        <v>481</v>
      </c>
      <c r="R53" s="20" t="s">
        <v>481</v>
      </c>
      <c r="S53" s="18" t="s">
        <v>481</v>
      </c>
      <c r="T53" s="20" t="s">
        <v>481</v>
      </c>
      <c r="U53" s="18" t="n">
        <v>387.46254223</v>
      </c>
      <c r="V53" s="20" t="n">
        <v>13.05121299</v>
      </c>
    </row>
    <row r="54" spans="1:22">
      <c r="A54" s="15" t="s">
        <v>529</v>
      </c>
      <c r="B54" s="17" t="n">
        <v>4740</v>
      </c>
      <c r="C54" s="18">
        <f>(38.0/B54*100)</f>
        <v/>
      </c>
      <c r="D54" s="19" t="n">
        <v>4702</v>
      </c>
      <c r="E54" s="18" t="n">
        <v>305.62556115</v>
      </c>
      <c r="F54" s="20" t="n">
        <v>3.40256344</v>
      </c>
      <c r="G54" s="18" t="n">
        <v>310.46025127</v>
      </c>
      <c r="H54" s="20" t="n">
        <v>3.94397395</v>
      </c>
      <c r="I54" s="18" t="n">
        <v>338.40962939</v>
      </c>
      <c r="J54" s="20" t="n">
        <v>3.71880721</v>
      </c>
      <c r="K54" s="18" t="n">
        <v>354.56744724</v>
      </c>
      <c r="L54" s="20" t="n">
        <v>3.71732465</v>
      </c>
      <c r="M54" s="18" t="s">
        <v>481</v>
      </c>
      <c r="N54" s="20" t="s">
        <v>481</v>
      </c>
      <c r="O54" s="18" t="s">
        <v>481</v>
      </c>
      <c r="P54" s="20" t="s">
        <v>481</v>
      </c>
      <c r="Q54" s="18" t="s">
        <v>481</v>
      </c>
      <c r="R54" s="20" t="s">
        <v>481</v>
      </c>
      <c r="S54" s="18" t="s">
        <v>481</v>
      </c>
      <c r="T54" s="20" t="s">
        <v>481</v>
      </c>
      <c r="U54" s="18" t="n">
        <v>278.01414903</v>
      </c>
      <c r="V54" s="20" t="n">
        <v>7.34400613</v>
      </c>
    </row>
    <row r="55" spans="1:22">
      <c r="A55" s="15" t="s">
        <v>530</v>
      </c>
      <c r="B55" s="17" t="n">
        <v>5316</v>
      </c>
      <c r="C55" s="18">
        <f>(22.0/B55*100)</f>
        <v/>
      </c>
      <c r="D55" s="19" t="n">
        <v>5294</v>
      </c>
      <c r="E55" s="18" t="n">
        <v>362.35162279</v>
      </c>
      <c r="F55" s="20" t="n">
        <v>6.75338691</v>
      </c>
      <c r="G55" s="18" t="n">
        <v>380.51876924</v>
      </c>
      <c r="H55" s="20" t="n">
        <v>4.49905637</v>
      </c>
      <c r="I55" s="18" t="n">
        <v>399.76426924</v>
      </c>
      <c r="J55" s="20" t="n">
        <v>4.19523206</v>
      </c>
      <c r="K55" s="18" t="n">
        <v>424.68920201</v>
      </c>
      <c r="L55" s="20" t="n">
        <v>3.22034757</v>
      </c>
      <c r="M55" s="18" t="s">
        <v>481</v>
      </c>
      <c r="N55" s="20" t="s">
        <v>481</v>
      </c>
      <c r="O55" s="18" t="s">
        <v>481</v>
      </c>
      <c r="P55" s="20" t="s">
        <v>481</v>
      </c>
      <c r="Q55" s="18" t="s">
        <v>481</v>
      </c>
      <c r="R55" s="20" t="s">
        <v>481</v>
      </c>
      <c r="S55" s="18" t="n">
        <v>350.0967562</v>
      </c>
      <c r="T55" s="20" t="n">
        <v>23.03534054</v>
      </c>
      <c r="U55" s="18" t="n">
        <v>347.57172793</v>
      </c>
      <c r="V55" s="20" t="n">
        <v>17.61088831</v>
      </c>
    </row>
    <row r="56" spans="1:22">
      <c r="A56" s="15" t="s">
        <v>531</v>
      </c>
      <c r="B56" s="17" t="n">
        <v>5359</v>
      </c>
      <c r="C56" s="18">
        <f>(76.0/B56*100)</f>
        <v/>
      </c>
      <c r="D56" s="19" t="n">
        <v>5283</v>
      </c>
      <c r="E56" s="18" t="n">
        <v>498.07321976</v>
      </c>
      <c r="F56" s="20" t="n">
        <v>15.28920413</v>
      </c>
      <c r="G56" s="18" t="n">
        <v>514.62016291</v>
      </c>
      <c r="H56" s="20" t="n">
        <v>5.56332922</v>
      </c>
      <c r="I56" s="18" t="n">
        <v>535.29977724</v>
      </c>
      <c r="J56" s="20" t="n">
        <v>5.9024674</v>
      </c>
      <c r="K56" s="18" t="n">
        <v>553.15567513</v>
      </c>
      <c r="L56" s="20" t="n">
        <v>3.04752431</v>
      </c>
      <c r="M56" s="18" t="s">
        <v>481</v>
      </c>
      <c r="N56" s="20" t="s">
        <v>481</v>
      </c>
      <c r="O56" s="18" t="s">
        <v>481</v>
      </c>
      <c r="P56" s="20" t="s">
        <v>481</v>
      </c>
      <c r="Q56" s="18" t="s">
        <v>481</v>
      </c>
      <c r="R56" s="20" t="s">
        <v>481</v>
      </c>
      <c r="S56" s="18" t="s">
        <v>481</v>
      </c>
      <c r="T56" s="20" t="s">
        <v>481</v>
      </c>
      <c r="U56" s="18" t="n">
        <v>507.08509153</v>
      </c>
      <c r="V56" s="20" t="n">
        <v>18.18904339</v>
      </c>
    </row>
    <row r="57" spans="1:22">
      <c r="A57" s="15" t="s">
        <v>532</v>
      </c>
      <c r="B57" s="17" t="n">
        <v>6513</v>
      </c>
      <c r="C57" s="18">
        <f>(0.0/B57*100)</f>
        <v/>
      </c>
      <c r="D57" s="19" t="n">
        <v>6513</v>
      </c>
      <c r="E57" s="18" t="n">
        <v>353.12807228</v>
      </c>
      <c r="F57" s="20" t="n">
        <v>3.98664707</v>
      </c>
      <c r="G57" s="18" t="n">
        <v>381.11513926</v>
      </c>
      <c r="H57" s="20" t="n">
        <v>3.01015274</v>
      </c>
      <c r="I57" s="18" t="n">
        <v>405.75370571</v>
      </c>
      <c r="J57" s="20" t="n">
        <v>5.72435808</v>
      </c>
      <c r="K57" s="18" t="n">
        <v>432.09877175</v>
      </c>
      <c r="L57" s="20" t="n">
        <v>5.62829023</v>
      </c>
      <c r="M57" s="18" t="s">
        <v>481</v>
      </c>
      <c r="N57" s="20" t="s">
        <v>481</v>
      </c>
      <c r="O57" s="18" t="s">
        <v>481</v>
      </c>
      <c r="P57" s="20" t="s">
        <v>481</v>
      </c>
      <c r="Q57" s="18" t="s">
        <v>481</v>
      </c>
      <c r="R57" s="20" t="s">
        <v>481</v>
      </c>
      <c r="S57" s="18" t="n">
        <v>297.21133866</v>
      </c>
      <c r="T57" s="20" t="n">
        <v>46.42038498</v>
      </c>
      <c r="U57" s="18" t="n">
        <v>309.62204141</v>
      </c>
      <c r="V57" s="20" t="n">
        <v>12.44710425</v>
      </c>
    </row>
    <row r="58" spans="1:22">
      <c r="A58" s="15" t="s">
        <v>533</v>
      </c>
      <c r="B58" s="17" t="n">
        <v>7267</v>
      </c>
      <c r="C58" s="18">
        <f>(10.0/B58*100)</f>
        <v/>
      </c>
      <c r="D58" s="19" t="n">
        <v>7257</v>
      </c>
      <c r="E58" s="18" t="n">
        <v>350.00674977</v>
      </c>
      <c r="F58" s="20" t="n">
        <v>4.98253185</v>
      </c>
      <c r="G58" s="18" t="n">
        <v>359.49776751</v>
      </c>
      <c r="H58" s="20" t="n">
        <v>4.02481633</v>
      </c>
      <c r="I58" s="18" t="n">
        <v>389.26268921</v>
      </c>
      <c r="J58" s="20" t="n">
        <v>4.09096949</v>
      </c>
      <c r="K58" s="18" t="n">
        <v>396.42459273</v>
      </c>
      <c r="L58" s="20" t="n">
        <v>2.80662972</v>
      </c>
      <c r="M58" s="18" t="s">
        <v>481</v>
      </c>
      <c r="N58" s="20" t="s">
        <v>481</v>
      </c>
      <c r="O58" s="18" t="s">
        <v>481</v>
      </c>
      <c r="P58" s="20" t="s">
        <v>481</v>
      </c>
      <c r="Q58" s="18" t="s">
        <v>481</v>
      </c>
      <c r="R58" s="20" t="s">
        <v>481</v>
      </c>
      <c r="S58" s="18" t="n">
        <v>270.63292267</v>
      </c>
      <c r="T58" s="20" t="n">
        <v>17.91046784</v>
      </c>
      <c r="U58" s="18" t="n">
        <v>293.77185599</v>
      </c>
      <c r="V58" s="20" t="n">
        <v>20.43578036</v>
      </c>
    </row>
    <row r="59" spans="1:22">
      <c r="A59" s="15" t="s">
        <v>534</v>
      </c>
      <c r="B59" s="17" t="n">
        <v>4826</v>
      </c>
      <c r="C59" s="18">
        <f>(26.0/B59*100)</f>
        <v/>
      </c>
      <c r="D59" s="19" t="n">
        <v>4800</v>
      </c>
      <c r="E59" s="18" t="n">
        <v>322.55996107</v>
      </c>
      <c r="F59" s="20" t="n">
        <v>4.95885839</v>
      </c>
      <c r="G59" s="18" t="n">
        <v>335.47793728</v>
      </c>
      <c r="H59" s="20" t="n">
        <v>3.81084594</v>
      </c>
      <c r="I59" s="18" t="n">
        <v>361.31016706</v>
      </c>
      <c r="J59" s="20" t="n">
        <v>3.35508678</v>
      </c>
      <c r="K59" s="18" t="n">
        <v>384.06952637</v>
      </c>
      <c r="L59" s="20" t="n">
        <v>1.85238098</v>
      </c>
      <c r="M59" s="18" t="s">
        <v>481</v>
      </c>
      <c r="N59" s="20" t="s">
        <v>481</v>
      </c>
      <c r="O59" s="18" t="s">
        <v>481</v>
      </c>
      <c r="P59" s="20" t="s">
        <v>481</v>
      </c>
      <c r="Q59" s="18" t="s">
        <v>481</v>
      </c>
      <c r="R59" s="20" t="s">
        <v>481</v>
      </c>
      <c r="S59" s="18" t="n">
        <v>284.19216286</v>
      </c>
      <c r="T59" s="20" t="n">
        <v>17.7635334</v>
      </c>
      <c r="U59" s="18" t="n">
        <v>280.23501479</v>
      </c>
      <c r="V59" s="20" t="n">
        <v>8.4731755</v>
      </c>
    </row>
    <row r="60" spans="1:22">
      <c r="A60" s="15" t="s">
        <v>535</v>
      </c>
      <c r="B60" s="17" t="n">
        <v>4546</v>
      </c>
      <c r="C60" s="18">
        <f>(15.0/B60*100)</f>
        <v/>
      </c>
      <c r="D60" s="19" t="n">
        <v>4531</v>
      </c>
      <c r="E60" s="18" t="n">
        <v>338.93664648</v>
      </c>
      <c r="F60" s="20" t="n">
        <v>7.06816006</v>
      </c>
      <c r="G60" s="18" t="n">
        <v>374.0165525</v>
      </c>
      <c r="H60" s="20" t="n">
        <v>5.65888804</v>
      </c>
      <c r="I60" s="18" t="n">
        <v>378.04930425</v>
      </c>
      <c r="J60" s="20" t="n">
        <v>6.84971057</v>
      </c>
      <c r="K60" s="18" t="n">
        <v>418.44508196</v>
      </c>
      <c r="L60" s="20" t="n">
        <v>4.24795631</v>
      </c>
      <c r="M60" s="18" t="s">
        <v>481</v>
      </c>
      <c r="N60" s="20" t="s">
        <v>481</v>
      </c>
      <c r="O60" s="18" t="s">
        <v>481</v>
      </c>
      <c r="P60" s="20" t="s">
        <v>481</v>
      </c>
      <c r="Q60" s="18" t="s">
        <v>481</v>
      </c>
      <c r="R60" s="20" t="s">
        <v>481</v>
      </c>
      <c r="S60" s="18" t="n">
        <v>310.74759849</v>
      </c>
      <c r="T60" s="20" t="n">
        <v>16.04343605</v>
      </c>
      <c r="U60" s="18" t="n">
        <v>347.51891139</v>
      </c>
      <c r="V60" s="20" t="n">
        <v>18.91495961</v>
      </c>
    </row>
    <row r="61" spans="1:22">
      <c r="A61" s="15" t="s">
        <v>536</v>
      </c>
      <c r="B61" s="17" t="n">
        <v>6525</v>
      </c>
      <c r="C61" s="18">
        <f>(135.0/B61*100)</f>
        <v/>
      </c>
      <c r="D61" s="19" t="n">
        <v>6390</v>
      </c>
      <c r="E61" s="18" t="n">
        <v>430.8523062</v>
      </c>
      <c r="F61" s="20" t="n">
        <v>12.59487381</v>
      </c>
      <c r="G61" s="18" t="n">
        <v>453.48699288</v>
      </c>
      <c r="H61" s="20" t="n">
        <v>5.08635293</v>
      </c>
      <c r="I61" s="18" t="n">
        <v>484.28725792</v>
      </c>
      <c r="J61" s="20" t="n">
        <v>4.01087966</v>
      </c>
      <c r="K61" s="18" t="n">
        <v>482.38214467</v>
      </c>
      <c r="L61" s="20" t="n">
        <v>2.43715587</v>
      </c>
      <c r="M61" s="18" t="s">
        <v>481</v>
      </c>
      <c r="N61" s="20" t="s">
        <v>481</v>
      </c>
      <c r="O61" s="18" t="s">
        <v>481</v>
      </c>
      <c r="P61" s="20" t="s">
        <v>481</v>
      </c>
      <c r="Q61" s="18" t="s">
        <v>481</v>
      </c>
      <c r="R61" s="20" t="s">
        <v>481</v>
      </c>
      <c r="S61" s="18" t="s">
        <v>481</v>
      </c>
      <c r="T61" s="20" t="s">
        <v>481</v>
      </c>
      <c r="U61" s="18" t="n">
        <v>424.01598924</v>
      </c>
      <c r="V61" s="20" t="n">
        <v>16.56934472</v>
      </c>
    </row>
    <row r="62" spans="1:22">
      <c r="A62" s="15" t="s">
        <v>537</v>
      </c>
      <c r="B62" s="17" t="n">
        <v>4476</v>
      </c>
      <c r="C62" s="18">
        <f>(3.0/B62*100)</f>
        <v/>
      </c>
      <c r="D62" s="19" t="n">
        <v>4473</v>
      </c>
      <c r="E62" s="18" t="n">
        <v>502.47414867</v>
      </c>
      <c r="F62" s="20" t="n">
        <v>21.30612139</v>
      </c>
      <c r="G62" s="18" t="n">
        <v>511.74570293</v>
      </c>
      <c r="H62" s="20" t="n">
        <v>5.98463407</v>
      </c>
      <c r="I62" s="18" t="n">
        <v>530.75092476</v>
      </c>
      <c r="J62" s="20" t="n">
        <v>5.24728379</v>
      </c>
      <c r="K62" s="18" t="n">
        <v>547.67944268</v>
      </c>
      <c r="L62" s="20" t="n">
        <v>1.27444523</v>
      </c>
      <c r="M62" s="18" t="s">
        <v>481</v>
      </c>
      <c r="N62" s="20" t="s">
        <v>481</v>
      </c>
      <c r="O62" s="18" t="s">
        <v>481</v>
      </c>
      <c r="P62" s="20" t="s">
        <v>481</v>
      </c>
      <c r="Q62" s="18" t="s">
        <v>481</v>
      </c>
      <c r="R62" s="20" t="s">
        <v>481</v>
      </c>
      <c r="S62" s="18" t="s">
        <v>481</v>
      </c>
      <c r="T62" s="20" t="s">
        <v>481</v>
      </c>
      <c r="U62" s="18" t="n">
        <v>509.65194048</v>
      </c>
      <c r="V62" s="20" t="n">
        <v>17.89718829</v>
      </c>
    </row>
    <row r="63" spans="1:22">
      <c r="A63" s="15" t="s">
        <v>538</v>
      </c>
      <c r="B63" s="17" t="n">
        <v>5324</v>
      </c>
      <c r="C63" s="18">
        <f>(13.0/B63*100)</f>
        <v/>
      </c>
      <c r="D63" s="19" t="n">
        <v>5311</v>
      </c>
      <c r="E63" s="18" t="n">
        <v>313.44146148</v>
      </c>
      <c r="F63" s="20" t="n">
        <v>6.96226094</v>
      </c>
      <c r="G63" s="18" t="n">
        <v>335.70820488</v>
      </c>
      <c r="H63" s="20" t="n">
        <v>3.56198385</v>
      </c>
      <c r="I63" s="18" t="n">
        <v>379.28103427</v>
      </c>
      <c r="J63" s="20" t="n">
        <v>4.16359452</v>
      </c>
      <c r="K63" s="18" t="n">
        <v>388.74798244</v>
      </c>
      <c r="L63" s="20" t="n">
        <v>2.05709224</v>
      </c>
      <c r="M63" s="18" t="s">
        <v>481</v>
      </c>
      <c r="N63" s="20" t="s">
        <v>481</v>
      </c>
      <c r="O63" s="18" t="s">
        <v>481</v>
      </c>
      <c r="P63" s="20" t="s">
        <v>481</v>
      </c>
      <c r="Q63" s="18" t="s">
        <v>481</v>
      </c>
      <c r="R63" s="20" t="s">
        <v>481</v>
      </c>
      <c r="S63" s="18" t="n">
        <v>301.7132735</v>
      </c>
      <c r="T63" s="20" t="n">
        <v>35.63251073</v>
      </c>
      <c r="U63" s="18" t="n">
        <v>293.63728605</v>
      </c>
      <c r="V63" s="20" t="n">
        <v>8.22212584</v>
      </c>
    </row>
    <row r="64" spans="1:22">
      <c r="A64" s="15" t="s">
        <v>539</v>
      </c>
      <c r="B64" s="17" t="n">
        <v>3634</v>
      </c>
      <c r="C64" s="18">
        <f>(3.0/B64*100)</f>
        <v/>
      </c>
      <c r="D64" s="19" t="n">
        <v>3631</v>
      </c>
      <c r="E64" s="18" t="n">
        <v>379.43544292</v>
      </c>
      <c r="F64" s="20" t="n">
        <v>17.30909051</v>
      </c>
      <c r="G64" s="18" t="n">
        <v>451.94132434</v>
      </c>
      <c r="H64" s="20" t="n">
        <v>9.31042178</v>
      </c>
      <c r="I64" s="18" t="n">
        <v>487.79836468</v>
      </c>
      <c r="J64" s="20" t="n">
        <v>5.28161723</v>
      </c>
      <c r="K64" s="18" t="n">
        <v>481.98953861</v>
      </c>
      <c r="L64" s="20" t="n">
        <v>2.11990515</v>
      </c>
      <c r="M64" s="18" t="s">
        <v>481</v>
      </c>
      <c r="N64" s="20" t="s">
        <v>481</v>
      </c>
      <c r="O64" s="18" t="s">
        <v>481</v>
      </c>
      <c r="P64" s="20" t="s">
        <v>481</v>
      </c>
      <c r="Q64" s="18" t="s">
        <v>481</v>
      </c>
      <c r="R64" s="20" t="s">
        <v>481</v>
      </c>
      <c r="S64" s="18" t="n">
        <v>330.35611324</v>
      </c>
      <c r="T64" s="20" t="n">
        <v>57.83117228</v>
      </c>
      <c r="U64" s="18" t="n">
        <v>439.3865802</v>
      </c>
      <c r="V64" s="20" t="n">
        <v>32.69212141</v>
      </c>
    </row>
    <row r="65" spans="1:22">
      <c r="A65" s="15" t="s">
        <v>540</v>
      </c>
      <c r="B65" s="17" t="n">
        <v>5325</v>
      </c>
      <c r="C65" s="18">
        <f>(14.0/B65*100)</f>
        <v/>
      </c>
      <c r="D65" s="19" t="n">
        <v>5311</v>
      </c>
      <c r="E65" s="18" t="n">
        <v>381.0353214</v>
      </c>
      <c r="F65" s="20" t="n">
        <v>4.51889233</v>
      </c>
      <c r="G65" s="18" t="n">
        <v>412.18712294</v>
      </c>
      <c r="H65" s="20" t="n">
        <v>3.07658322</v>
      </c>
      <c r="I65" s="18" t="n">
        <v>429.20894991</v>
      </c>
      <c r="J65" s="20" t="n">
        <v>3.70181822</v>
      </c>
      <c r="K65" s="18" t="n">
        <v>440.18998999</v>
      </c>
      <c r="L65" s="20" t="n">
        <v>3.72057005</v>
      </c>
      <c r="M65" s="18" t="s">
        <v>481</v>
      </c>
      <c r="N65" s="20" t="s">
        <v>481</v>
      </c>
      <c r="O65" s="18" t="s">
        <v>481</v>
      </c>
      <c r="P65" s="20" t="s">
        <v>481</v>
      </c>
      <c r="Q65" s="18" t="n">
        <v>375.38296558</v>
      </c>
      <c r="R65" s="20" t="n">
        <v>27.70362457</v>
      </c>
      <c r="S65" s="18" t="n">
        <v>317.8716</v>
      </c>
      <c r="T65" s="20" t="n">
        <v>49.14970152</v>
      </c>
      <c r="U65" s="18" t="n">
        <v>328.87526493</v>
      </c>
      <c r="V65" s="20" t="n">
        <v>14.91025083</v>
      </c>
    </row>
    <row r="66" spans="1:22">
      <c r="A66" s="15" t="s">
        <v>541</v>
      </c>
      <c r="B66" s="17" t="n">
        <v>5665</v>
      </c>
      <c r="C66" s="18">
        <f>(74.0/B66*100)</f>
        <v/>
      </c>
      <c r="D66" s="19" t="n">
        <v>5591</v>
      </c>
      <c r="E66" s="18" t="n">
        <v>392.34745562</v>
      </c>
      <c r="F66" s="20" t="n">
        <v>8.156084310000001</v>
      </c>
      <c r="G66" s="18" t="n">
        <v>389.4907612</v>
      </c>
      <c r="H66" s="20" t="n">
        <v>4.07463474</v>
      </c>
      <c r="I66" s="18" t="n">
        <v>418.5155383</v>
      </c>
      <c r="J66" s="20" t="n">
        <v>3.75578366</v>
      </c>
      <c r="K66" s="18" t="n">
        <v>425.77993457</v>
      </c>
      <c r="L66" s="20" t="n">
        <v>1.92833949</v>
      </c>
      <c r="M66" s="18" t="s">
        <v>481</v>
      </c>
      <c r="N66" s="20" t="s">
        <v>481</v>
      </c>
      <c r="O66" s="18" t="s">
        <v>481</v>
      </c>
      <c r="P66" s="20" t="s">
        <v>481</v>
      </c>
      <c r="Q66" s="18" t="s">
        <v>481</v>
      </c>
      <c r="R66" s="20" t="s">
        <v>481</v>
      </c>
      <c r="S66" s="18" t="s">
        <v>481</v>
      </c>
      <c r="T66" s="20" t="s">
        <v>481</v>
      </c>
      <c r="U66" s="18" t="n">
        <v>374.84506695</v>
      </c>
      <c r="V66" s="20" t="n">
        <v>9.894592299999999</v>
      </c>
    </row>
    <row r="67" spans="1:22">
      <c r="A67" s="15" t="s">
        <v>542</v>
      </c>
      <c r="B67" s="17" t="n">
        <v>6971</v>
      </c>
      <c r="C67" s="18">
        <f>(22.0/B67*100)</f>
        <v/>
      </c>
      <c r="D67" s="19" t="n">
        <v>6949</v>
      </c>
      <c r="E67" s="18" t="n">
        <v>350.36854898</v>
      </c>
      <c r="F67" s="20" t="n">
        <v>3.31046908</v>
      </c>
      <c r="G67" s="18" t="n">
        <v>373.68320518</v>
      </c>
      <c r="H67" s="20" t="n">
        <v>3.57880968</v>
      </c>
      <c r="I67" s="18" t="n">
        <v>403.8812044</v>
      </c>
      <c r="J67" s="20" t="n">
        <v>4.56404357</v>
      </c>
      <c r="K67" s="18" t="n">
        <v>422.58788653</v>
      </c>
      <c r="L67" s="20" t="n">
        <v>4.20258384</v>
      </c>
      <c r="M67" s="18" t="s">
        <v>481</v>
      </c>
      <c r="N67" s="20" t="s">
        <v>481</v>
      </c>
      <c r="O67" s="18" t="s">
        <v>481</v>
      </c>
      <c r="P67" s="20" t="s">
        <v>481</v>
      </c>
      <c r="Q67" s="18" t="s">
        <v>481</v>
      </c>
      <c r="R67" s="20" t="s">
        <v>481</v>
      </c>
      <c r="S67" s="18" t="s">
        <v>481</v>
      </c>
      <c r="T67" s="20" t="s">
        <v>481</v>
      </c>
      <c r="U67" s="18" t="n">
        <v>309.29970975</v>
      </c>
      <c r="V67" s="20" t="n">
        <v>15.2537286</v>
      </c>
    </row>
    <row r="68" spans="1:22">
      <c r="A68" s="15" t="s">
        <v>543</v>
      </c>
      <c r="B68" s="17" t="n">
        <v>12083</v>
      </c>
      <c r="C68" s="18">
        <f>(26.0/B68*100)</f>
        <v/>
      </c>
      <c r="D68" s="19" t="n">
        <v>12057</v>
      </c>
      <c r="E68" s="18" t="n">
        <v>311.28406162</v>
      </c>
      <c r="F68" s="20" t="n">
        <v>4.7686889</v>
      </c>
      <c r="G68" s="18" t="n">
        <v>358.73756724</v>
      </c>
      <c r="H68" s="20" t="n">
        <v>4.98449777</v>
      </c>
      <c r="I68" s="18" t="n">
        <v>405.67385791</v>
      </c>
      <c r="J68" s="20" t="n">
        <v>4.51459936</v>
      </c>
      <c r="K68" s="18" t="n">
        <v>410.58762576</v>
      </c>
      <c r="L68" s="20" t="n">
        <v>1.41529704</v>
      </c>
      <c r="M68" s="18" t="s">
        <v>481</v>
      </c>
      <c r="N68" s="20" t="s">
        <v>481</v>
      </c>
      <c r="O68" s="18" t="s">
        <v>481</v>
      </c>
      <c r="P68" s="20" t="s">
        <v>481</v>
      </c>
      <c r="Q68" s="18" t="s">
        <v>481</v>
      </c>
      <c r="R68" s="20" t="s">
        <v>481</v>
      </c>
      <c r="S68" s="18" t="s">
        <v>481</v>
      </c>
      <c r="T68" s="20" t="s">
        <v>481</v>
      </c>
      <c r="U68" s="18" t="n">
        <v>322.64441946</v>
      </c>
      <c r="V68" s="20" t="n">
        <v>5.86788184</v>
      </c>
    </row>
    <row r="69" spans="1:22">
      <c r="A69" s="15" t="s">
        <v>544</v>
      </c>
      <c r="B69" s="17" t="n">
        <v>4876</v>
      </c>
      <c r="C69" s="18">
        <f>(0.0/B69*100)</f>
        <v/>
      </c>
      <c r="D69" s="19" t="n">
        <v>4876</v>
      </c>
      <c r="E69" s="18" t="n">
        <v>406.43511675</v>
      </c>
      <c r="F69" s="20" t="n">
        <v>7.09822035</v>
      </c>
      <c r="G69" s="18" t="n">
        <v>427.79709753</v>
      </c>
      <c r="H69" s="20" t="n">
        <v>4.54228183</v>
      </c>
      <c r="I69" s="18" t="n">
        <v>452.59029052</v>
      </c>
      <c r="J69" s="20" t="n">
        <v>5.00087197</v>
      </c>
      <c r="K69" s="18" t="n">
        <v>454.36155898</v>
      </c>
      <c r="L69" s="20" t="n">
        <v>4.33972916</v>
      </c>
      <c r="M69" s="18" t="s">
        <v>481</v>
      </c>
      <c r="N69" s="20" t="s">
        <v>481</v>
      </c>
      <c r="O69" s="18" t="s">
        <v>481</v>
      </c>
      <c r="P69" s="20" t="s">
        <v>481</v>
      </c>
      <c r="Q69" s="18" t="s">
        <v>481</v>
      </c>
      <c r="R69" s="20" t="s">
        <v>481</v>
      </c>
      <c r="S69" s="18" t="s">
        <v>481</v>
      </c>
      <c r="T69" s="20" t="s">
        <v>481</v>
      </c>
      <c r="U69" s="18" t="n">
        <v>339.28341056</v>
      </c>
      <c r="V69" s="20" t="n">
        <v>21.50113531</v>
      </c>
    </row>
    <row r="70" spans="1:22">
      <c r="A70" s="15" t="s">
        <v>545</v>
      </c>
      <c r="B70" s="17" t="n">
        <v>6036</v>
      </c>
      <c r="C70" s="18">
        <f>(223.0/B70*100)</f>
        <v/>
      </c>
      <c r="D70" s="19" t="n">
        <v>5813</v>
      </c>
      <c r="E70" s="18" t="n">
        <v>507.4701626</v>
      </c>
      <c r="F70" s="20" t="n">
        <v>10.0282312</v>
      </c>
      <c r="G70" s="18" t="n">
        <v>492.95078247</v>
      </c>
      <c r="H70" s="20" t="n">
        <v>5.2171763</v>
      </c>
      <c r="I70" s="18" t="n">
        <v>493.7234914</v>
      </c>
      <c r="J70" s="20" t="n">
        <v>4.57579783</v>
      </c>
      <c r="K70" s="18" t="n">
        <v>497.55809279</v>
      </c>
      <c r="L70" s="20" t="n">
        <v>3.20616706</v>
      </c>
      <c r="M70" s="18" t="s">
        <v>481</v>
      </c>
      <c r="N70" s="20" t="s">
        <v>481</v>
      </c>
      <c r="O70" s="18" t="s">
        <v>481</v>
      </c>
      <c r="P70" s="20" t="s">
        <v>481</v>
      </c>
      <c r="Q70" s="18" t="s">
        <v>481</v>
      </c>
      <c r="R70" s="20" t="s">
        <v>481</v>
      </c>
      <c r="S70" s="18" t="s">
        <v>481</v>
      </c>
      <c r="T70" s="20" t="s">
        <v>481</v>
      </c>
      <c r="U70" s="18" t="n">
        <v>430.44227287</v>
      </c>
      <c r="V70" s="20" t="n">
        <v>16.72360187</v>
      </c>
    </row>
    <row r="71" spans="1:22">
      <c r="A71" s="15" t="s">
        <v>546</v>
      </c>
      <c r="B71" s="17" t="n">
        <v>6115</v>
      </c>
      <c r="C71" s="18">
        <f>(17.0/B71*100)</f>
        <v/>
      </c>
      <c r="D71" s="19" t="n">
        <v>6098</v>
      </c>
      <c r="E71" s="18" t="n">
        <v>475.44819264</v>
      </c>
      <c r="F71" s="20" t="n">
        <v>15.26477479</v>
      </c>
      <c r="G71" s="18" t="n">
        <v>513.97769515</v>
      </c>
      <c r="H71" s="20" t="n">
        <v>5.68388534</v>
      </c>
      <c r="I71" s="18" t="n">
        <v>532.56523669</v>
      </c>
      <c r="J71" s="20" t="n">
        <v>6.02952082</v>
      </c>
      <c r="K71" s="18" t="n">
        <v>571.66763142</v>
      </c>
      <c r="L71" s="20" t="n">
        <v>1.42132658</v>
      </c>
      <c r="M71" s="18" t="s">
        <v>481</v>
      </c>
      <c r="N71" s="20" t="s">
        <v>481</v>
      </c>
      <c r="O71" s="18" t="s">
        <v>481</v>
      </c>
      <c r="P71" s="20" t="s">
        <v>481</v>
      </c>
      <c r="Q71" s="18" t="s">
        <v>481</v>
      </c>
      <c r="R71" s="20" t="s">
        <v>481</v>
      </c>
      <c r="S71" s="18" t="s">
        <v>481</v>
      </c>
      <c r="T71" s="20" t="s">
        <v>481</v>
      </c>
      <c r="U71" s="18" t="n">
        <v>503.27286508</v>
      </c>
      <c r="V71" s="20" t="n">
        <v>12.54756498</v>
      </c>
    </row>
    <row r="72" spans="1:22">
      <c r="A72" s="15" t="s">
        <v>547</v>
      </c>
      <c r="B72" s="17" t="n">
        <v>7708</v>
      </c>
      <c r="C72" s="18">
        <f>(5.0/B72*100)</f>
        <v/>
      </c>
      <c r="D72" s="19" t="n">
        <v>7703</v>
      </c>
      <c r="E72" s="18" t="n">
        <v>512.37688169</v>
      </c>
      <c r="F72" s="20" t="n">
        <v>10.14068377</v>
      </c>
      <c r="G72" s="18" t="n">
        <v>507.05410315</v>
      </c>
      <c r="H72" s="20" t="n">
        <v>5.60320066</v>
      </c>
      <c r="I72" s="18" t="n">
        <v>534.95455186</v>
      </c>
      <c r="J72" s="20" t="n">
        <v>4.44291294</v>
      </c>
      <c r="K72" s="18" t="n">
        <v>548.77069293</v>
      </c>
      <c r="L72" s="20" t="n">
        <v>3.17452052</v>
      </c>
      <c r="M72" s="18" t="s">
        <v>481</v>
      </c>
      <c r="N72" s="20" t="s">
        <v>481</v>
      </c>
      <c r="O72" s="18" t="s">
        <v>481</v>
      </c>
      <c r="P72" s="20" t="s">
        <v>481</v>
      </c>
      <c r="Q72" s="18" t="s">
        <v>481</v>
      </c>
      <c r="R72" s="20" t="s">
        <v>481</v>
      </c>
      <c r="S72" s="18" t="s">
        <v>481</v>
      </c>
      <c r="T72" s="20" t="s">
        <v>481</v>
      </c>
      <c r="U72" s="18" t="n">
        <v>503.43070269</v>
      </c>
      <c r="V72" s="20" t="n">
        <v>28.1653938</v>
      </c>
    </row>
    <row r="73" spans="1:22">
      <c r="A73" s="15" t="s">
        <v>548</v>
      </c>
      <c r="B73" s="17" t="n">
        <v>8249</v>
      </c>
      <c r="C73" s="18">
        <f>(144.0/B73*100)</f>
        <v/>
      </c>
      <c r="D73" s="19" t="n">
        <v>8105</v>
      </c>
      <c r="E73" s="18" t="n">
        <v>367.39005525</v>
      </c>
      <c r="F73" s="20" t="n">
        <v>5.728406</v>
      </c>
      <c r="G73" s="18" t="n">
        <v>398.45274215</v>
      </c>
      <c r="H73" s="20" t="n">
        <v>3.52698728</v>
      </c>
      <c r="I73" s="18" t="n">
        <v>413.12645739</v>
      </c>
      <c r="J73" s="20" t="n">
        <v>3.61838715</v>
      </c>
      <c r="K73" s="18" t="n">
        <v>432.68150521</v>
      </c>
      <c r="L73" s="20" t="n">
        <v>4.07300589</v>
      </c>
      <c r="M73" s="18" t="s">
        <v>481</v>
      </c>
      <c r="N73" s="20" t="s">
        <v>481</v>
      </c>
      <c r="O73" s="18" t="s">
        <v>481</v>
      </c>
      <c r="P73" s="20" t="s">
        <v>481</v>
      </c>
      <c r="Q73" s="18" t="s">
        <v>481</v>
      </c>
      <c r="R73" s="20" t="s">
        <v>481</v>
      </c>
      <c r="S73" s="18" t="s">
        <v>481</v>
      </c>
      <c r="T73" s="20" t="s">
        <v>481</v>
      </c>
      <c r="U73" s="18" t="n">
        <v>379.33946888</v>
      </c>
      <c r="V73" s="20" t="n">
        <v>14.65157981</v>
      </c>
    </row>
    <row r="74" spans="1:22">
      <c r="A74" s="15" t="s">
        <v>549</v>
      </c>
      <c r="B74" s="17" t="n">
        <v>4692</v>
      </c>
      <c r="C74" s="18">
        <f>(82.0/B74*100)</f>
        <v/>
      </c>
      <c r="D74" s="19" t="n">
        <v>4610</v>
      </c>
      <c r="E74" s="18" t="n">
        <v>373.6334779</v>
      </c>
      <c r="F74" s="20" t="n">
        <v>6.49163974</v>
      </c>
      <c r="G74" s="18" t="n">
        <v>396.6151965</v>
      </c>
      <c r="H74" s="20" t="n">
        <v>4.33725805</v>
      </c>
      <c r="I74" s="18" t="n">
        <v>423.38111125</v>
      </c>
      <c r="J74" s="20" t="n">
        <v>4.3277306</v>
      </c>
      <c r="K74" s="18" t="n">
        <v>428.63480479</v>
      </c>
      <c r="L74" s="20" t="n">
        <v>2.14719004</v>
      </c>
      <c r="M74" s="18" t="s">
        <v>481</v>
      </c>
      <c r="N74" s="20" t="s">
        <v>481</v>
      </c>
      <c r="O74" s="18" t="s">
        <v>481</v>
      </c>
      <c r="P74" s="20" t="s">
        <v>481</v>
      </c>
      <c r="Q74" s="18" t="s">
        <v>481</v>
      </c>
      <c r="R74" s="20" t="s">
        <v>481</v>
      </c>
      <c r="S74" s="18" t="n">
        <v>327.210096</v>
      </c>
      <c r="T74" s="20" t="n">
        <v>23.19526298</v>
      </c>
      <c r="U74" s="18" t="n">
        <v>341.66810993</v>
      </c>
      <c r="V74" s="20" t="n">
        <v>10.97615606</v>
      </c>
    </row>
    <row r="75" spans="1:22">
      <c r="A75" s="15" t="s">
        <v>550</v>
      </c>
      <c r="B75" s="17" t="n">
        <v>5375</v>
      </c>
      <c r="C75" s="18">
        <f>(198.0/B75*100)</f>
        <v/>
      </c>
      <c r="D75" s="19" t="n">
        <v>5177</v>
      </c>
      <c r="E75" s="18" t="n">
        <v>346.81104448</v>
      </c>
      <c r="F75" s="20" t="n">
        <v>3.51744892</v>
      </c>
      <c r="G75" s="18" t="n">
        <v>363.83203825</v>
      </c>
      <c r="H75" s="20" t="n">
        <v>3.75866134</v>
      </c>
      <c r="I75" s="18" t="n">
        <v>374.77057197</v>
      </c>
      <c r="J75" s="20" t="n">
        <v>5.32629676</v>
      </c>
      <c r="K75" s="18" t="n">
        <v>393.19138842</v>
      </c>
      <c r="L75" s="20" t="n">
        <v>4.58926509</v>
      </c>
      <c r="M75" s="18" t="s">
        <v>481</v>
      </c>
      <c r="N75" s="20" t="s">
        <v>481</v>
      </c>
      <c r="O75" s="18" t="s">
        <v>481</v>
      </c>
      <c r="P75" s="20" t="s">
        <v>481</v>
      </c>
      <c r="Q75" s="18" t="s">
        <v>481</v>
      </c>
      <c r="R75" s="20" t="s">
        <v>481</v>
      </c>
      <c r="S75" s="18" t="s">
        <v>481</v>
      </c>
      <c r="T75" s="20" t="s">
        <v>481</v>
      </c>
      <c r="U75" s="18" t="n">
        <v>332.97298814</v>
      </c>
      <c r="V75" s="20" t="n">
        <v>9.491105689999999</v>
      </c>
    </row>
    <row r="76" spans="1:22">
      <c r="A76" s="15" t="s">
        <v>551</v>
      </c>
      <c r="B76" s="17" t="n">
        <v>14167</v>
      </c>
      <c r="C76" s="18">
        <f>(228.0/B76*100)</f>
        <v/>
      </c>
      <c r="D76" s="19" t="n">
        <v>13939</v>
      </c>
      <c r="E76" s="18" t="n">
        <v>364.4180771</v>
      </c>
      <c r="F76" s="20" t="n">
        <v>6.58037909</v>
      </c>
      <c r="G76" s="18" t="n">
        <v>388.84453069</v>
      </c>
      <c r="H76" s="20" t="n">
        <v>6.2704939</v>
      </c>
      <c r="I76" s="18" t="n">
        <v>408.83569512</v>
      </c>
      <c r="J76" s="20" t="n">
        <v>6.30876123</v>
      </c>
      <c r="K76" s="18" t="n">
        <v>438.68927395</v>
      </c>
      <c r="L76" s="20" t="n">
        <v>2.34688414</v>
      </c>
      <c r="M76" s="18" t="s">
        <v>481</v>
      </c>
      <c r="N76" s="20" t="s">
        <v>481</v>
      </c>
      <c r="O76" s="18" t="s">
        <v>481</v>
      </c>
      <c r="P76" s="20" t="s">
        <v>481</v>
      </c>
      <c r="Q76" s="18" t="s">
        <v>481</v>
      </c>
      <c r="R76" s="20" t="s">
        <v>481</v>
      </c>
      <c r="S76" s="18" t="s">
        <v>481</v>
      </c>
      <c r="T76" s="20" t="s">
        <v>481</v>
      </c>
      <c r="U76" s="18" t="n">
        <v>364.64883814</v>
      </c>
      <c r="V76" s="20" t="n">
        <v>8.18062864</v>
      </c>
    </row>
    <row r="77" spans="1:22">
      <c r="A77" s="15" t="s">
        <v>552</v>
      </c>
      <c r="B77" s="17" t="n">
        <v>6062</v>
      </c>
      <c r="C77" s="18">
        <f>(82.0/B77*100)</f>
        <v/>
      </c>
      <c r="D77" s="19" t="n">
        <v>5980</v>
      </c>
      <c r="E77" s="18" t="n">
        <v>374.67312761</v>
      </c>
      <c r="F77" s="20" t="n">
        <v>6.37585184</v>
      </c>
      <c r="G77" s="18" t="n">
        <v>383.85857978</v>
      </c>
      <c r="H77" s="20" t="n">
        <v>4.22078107</v>
      </c>
      <c r="I77" s="18" t="n">
        <v>420.21821731</v>
      </c>
      <c r="J77" s="20" t="n">
        <v>3.81474462</v>
      </c>
      <c r="K77" s="18" t="n">
        <v>431.73735558</v>
      </c>
      <c r="L77" s="20" t="n">
        <v>3.05140212</v>
      </c>
      <c r="M77" s="18" t="s">
        <v>481</v>
      </c>
      <c r="N77" s="20" t="s">
        <v>481</v>
      </c>
      <c r="O77" s="18" t="s">
        <v>481</v>
      </c>
      <c r="P77" s="20" t="s">
        <v>481</v>
      </c>
      <c r="Q77" s="18" t="s">
        <v>481</v>
      </c>
      <c r="R77" s="20" t="s">
        <v>481</v>
      </c>
      <c r="S77" s="18" t="s">
        <v>481</v>
      </c>
      <c r="T77" s="20" t="s">
        <v>481</v>
      </c>
      <c r="U77" s="18" t="n">
        <v>342.14798213</v>
      </c>
      <c r="V77" s="20" t="n">
        <v>7.30684619</v>
      </c>
    </row>
    <row r="78" spans="1:22">
      <c r="A78" s="15" t="s">
        <v>553</v>
      </c>
      <c r="B78" s="17" t="n">
        <v>5826</v>
      </c>
      <c r="C78" s="18">
        <f>(0.0/B78*100)</f>
        <v/>
      </c>
      <c r="D78" s="19" t="n">
        <v>5826</v>
      </c>
      <c r="E78" s="18" t="n">
        <v>473.03383262</v>
      </c>
      <c r="F78" s="20" t="n">
        <v>5.77300662</v>
      </c>
      <c r="G78" s="18" t="n">
        <v>483.9703078</v>
      </c>
      <c r="H78" s="20" t="n">
        <v>4.66721857</v>
      </c>
      <c r="I78" s="18" t="n">
        <v>505.6816253</v>
      </c>
      <c r="J78" s="20" t="n">
        <v>4.96110393</v>
      </c>
      <c r="K78" s="18" t="n">
        <v>512.61503418</v>
      </c>
      <c r="L78" s="20" t="n">
        <v>5.97518827</v>
      </c>
      <c r="M78" s="18" t="s">
        <v>481</v>
      </c>
      <c r="N78" s="20" t="s">
        <v>481</v>
      </c>
      <c r="O78" s="18" t="s">
        <v>481</v>
      </c>
      <c r="P78" s="20" t="s">
        <v>481</v>
      </c>
      <c r="Q78" s="18" t="n">
        <v>386.12384552</v>
      </c>
      <c r="R78" s="20" t="n">
        <v>30.23690446</v>
      </c>
      <c r="S78" s="18" t="n">
        <v>373.72466049</v>
      </c>
      <c r="T78" s="20" t="n">
        <v>39.98184491</v>
      </c>
      <c r="U78" s="18" t="n">
        <v>390.2848519</v>
      </c>
      <c r="V78" s="20" t="n">
        <v>23.46758499</v>
      </c>
    </row>
    <row customHeight="1" ht="25" r="79" spans="1:22">
      <c r="A79" s="15" t="s">
        <v>554</v>
      </c>
      <c r="B79" s="17" t="n">
        <v>1657</v>
      </c>
      <c r="C79" s="18">
        <f>(41.0/B79*100)</f>
        <v/>
      </c>
      <c r="D79" s="19" t="n">
        <v>1616</v>
      </c>
      <c r="E79" s="18" t="n">
        <v>390.94936144</v>
      </c>
      <c r="F79" s="20" t="n">
        <v>16.29387312</v>
      </c>
      <c r="G79" s="18" t="n">
        <v>410.46538194</v>
      </c>
      <c r="H79" s="20" t="n">
        <v>9.56995775</v>
      </c>
      <c r="I79" s="18" t="n">
        <v>432.55256111</v>
      </c>
      <c r="J79" s="20" t="n">
        <v>8.683751539999999</v>
      </c>
      <c r="K79" s="18" t="n">
        <v>471.74377337</v>
      </c>
      <c r="L79" s="20" t="n">
        <v>6.93399515</v>
      </c>
      <c r="M79" s="18" t="s">
        <v>481</v>
      </c>
      <c r="N79" s="20" t="s">
        <v>481</v>
      </c>
      <c r="O79" s="18" t="s">
        <v>481</v>
      </c>
      <c r="P79" s="20" t="s">
        <v>481</v>
      </c>
      <c r="Q79" s="18" t="s">
        <v>481</v>
      </c>
      <c r="R79" s="20" t="s">
        <v>481</v>
      </c>
      <c r="S79" s="18" t="n">
        <v>394.6056</v>
      </c>
      <c r="T79" s="20" t="n">
        <v>49.26752187</v>
      </c>
      <c r="U79" s="18" t="n">
        <v>421.22113247</v>
      </c>
      <c r="V79" s="20" t="n">
        <v>30.39445206</v>
      </c>
    </row>
    <row r="80" spans="1:22">
      <c r="A80" s="15" t="s">
        <v>555</v>
      </c>
      <c r="B80" s="17" t="n">
        <v>7841</v>
      </c>
      <c r="C80" s="18">
        <f>(0.0/B80*100)</f>
        <v/>
      </c>
      <c r="D80" s="19" t="n">
        <v>7841</v>
      </c>
      <c r="E80" s="18" t="n">
        <v>453.11272385</v>
      </c>
      <c r="F80" s="20" t="n">
        <v>4.93255239</v>
      </c>
      <c r="G80" s="18" t="n">
        <v>443.30185291</v>
      </c>
      <c r="H80" s="20" t="n">
        <v>4.61544148</v>
      </c>
      <c r="I80" s="18" t="n">
        <v>462.1330245</v>
      </c>
      <c r="J80" s="20" t="n">
        <v>6.31958209</v>
      </c>
      <c r="K80" s="18" t="n">
        <v>478.08932531</v>
      </c>
      <c r="L80" s="20" t="n">
        <v>5.22341289</v>
      </c>
      <c r="M80" s="18" t="s">
        <v>481</v>
      </c>
      <c r="N80" s="20" t="s">
        <v>481</v>
      </c>
      <c r="O80" s="18" t="s">
        <v>481</v>
      </c>
      <c r="P80" s="20" t="s">
        <v>481</v>
      </c>
      <c r="Q80" s="18" t="s">
        <v>481</v>
      </c>
      <c r="R80" s="20" t="s">
        <v>481</v>
      </c>
      <c r="S80" s="18" t="s">
        <v>481</v>
      </c>
      <c r="T80" s="20" t="s">
        <v>481</v>
      </c>
      <c r="U80" s="18" t="n">
        <v>440.2380136</v>
      </c>
      <c r="V80" s="20" t="n">
        <v>35.09734659</v>
      </c>
    </row>
    <row r="81" spans="1:22">
      <c r="A81" s="23" t="s">
        <v>556</v>
      </c>
      <c r="B81" s="17" t="n">
        <v>8861</v>
      </c>
      <c r="C81" s="18">
        <f>(76.0/B81*100)</f>
        <v/>
      </c>
      <c r="D81" s="19" t="n">
        <v>8785</v>
      </c>
      <c r="E81" s="18" t="n">
        <v>405.41995279</v>
      </c>
      <c r="F81" s="20" t="n">
        <v>5.5839731</v>
      </c>
      <c r="G81" s="18" t="n">
        <v>410.11281612</v>
      </c>
      <c r="H81" s="20" t="n">
        <v>4.11538637</v>
      </c>
      <c r="I81" s="18" t="n">
        <v>441.28069164</v>
      </c>
      <c r="J81" s="20" t="n">
        <v>5.24759033</v>
      </c>
      <c r="K81" s="18" t="n">
        <v>461.82947699</v>
      </c>
      <c r="L81" s="20" t="n">
        <v>3.44525184</v>
      </c>
      <c r="M81" s="18" t="s">
        <v>481</v>
      </c>
      <c r="N81" s="20" t="s">
        <v>481</v>
      </c>
      <c r="O81" s="18" t="s">
        <v>481</v>
      </c>
      <c r="P81" s="20" t="s">
        <v>481</v>
      </c>
      <c r="Q81" s="18" t="s">
        <v>481</v>
      </c>
      <c r="R81" s="20" t="s">
        <v>481</v>
      </c>
      <c r="S81" s="18" t="s">
        <v>481</v>
      </c>
      <c r="T81" s="20" t="s">
        <v>481</v>
      </c>
      <c r="U81" s="18" t="n">
        <v>413.68715742</v>
      </c>
      <c r="V81" s="20" t="n">
        <v>12.61184131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629</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415.13490388</v>
      </c>
      <c r="F7" s="20" t="n">
        <v>7.82146176</v>
      </c>
      <c r="G7" s="18" t="n">
        <v>454.962286</v>
      </c>
      <c r="H7" s="20" t="n">
        <v>3.63710489</v>
      </c>
      <c r="I7" s="18" t="n">
        <v>479.41753198</v>
      </c>
      <c r="J7" s="20" t="n">
        <v>2.6603579</v>
      </c>
      <c r="K7" s="18" t="n">
        <v>508.98123151</v>
      </c>
      <c r="L7" s="20" t="n">
        <v>1.76302867</v>
      </c>
      <c r="M7" s="18" t="s">
        <v>481</v>
      </c>
      <c r="N7" s="20" t="s">
        <v>481</v>
      </c>
      <c r="O7" s="18" t="s">
        <v>481</v>
      </c>
      <c r="P7" s="20" t="s">
        <v>481</v>
      </c>
      <c r="Q7" s="18" t="s">
        <v>481</v>
      </c>
      <c r="R7" s="20" t="s">
        <v>481</v>
      </c>
      <c r="S7" s="18" t="s">
        <v>481</v>
      </c>
      <c r="T7" s="20" t="s">
        <v>481</v>
      </c>
      <c r="U7" s="18" t="n">
        <v>432.51535683</v>
      </c>
      <c r="V7" s="20" t="n">
        <v>11.87738822</v>
      </c>
    </row>
    <row r="8" spans="1:22">
      <c r="A8" s="15" t="s">
        <v>483</v>
      </c>
      <c r="B8" s="17" t="n">
        <v>7007</v>
      </c>
      <c r="C8" s="18">
        <f>(20.0/B8*100)</f>
        <v/>
      </c>
      <c r="D8" s="19" t="n">
        <v>6987</v>
      </c>
      <c r="E8" s="18" t="n">
        <v>400.07134716</v>
      </c>
      <c r="F8" s="20" t="n">
        <v>11.84313796</v>
      </c>
      <c r="G8" s="18" t="n">
        <v>455.50671555</v>
      </c>
      <c r="H8" s="20" t="n">
        <v>4.76879559</v>
      </c>
      <c r="I8" s="18" t="n">
        <v>486.06804969</v>
      </c>
      <c r="J8" s="20" t="n">
        <v>3.83907831</v>
      </c>
      <c r="K8" s="18" t="n">
        <v>518.88099263</v>
      </c>
      <c r="L8" s="20" t="n">
        <v>3.14525741</v>
      </c>
      <c r="M8" s="18" t="s">
        <v>481</v>
      </c>
      <c r="N8" s="20" t="s">
        <v>481</v>
      </c>
      <c r="O8" s="18" t="s">
        <v>481</v>
      </c>
      <c r="P8" s="20" t="s">
        <v>481</v>
      </c>
      <c r="Q8" s="18" t="s">
        <v>481</v>
      </c>
      <c r="R8" s="20" t="s">
        <v>481</v>
      </c>
      <c r="S8" s="18" t="s">
        <v>481</v>
      </c>
      <c r="T8" s="20" t="s">
        <v>481</v>
      </c>
      <c r="U8" s="18" t="n">
        <v>472.21273716</v>
      </c>
      <c r="V8" s="20" t="n">
        <v>11.7965198</v>
      </c>
    </row>
    <row r="9" spans="1:22">
      <c r="A9" s="15" t="s">
        <v>484</v>
      </c>
      <c r="B9" s="17" t="n">
        <v>9651</v>
      </c>
      <c r="C9" s="18">
        <f>(77.0/B9*100)</f>
        <v/>
      </c>
      <c r="D9" s="19" t="n">
        <v>9574</v>
      </c>
      <c r="E9" s="18" t="n">
        <v>421.41739964</v>
      </c>
      <c r="F9" s="20" t="n">
        <v>9.66261731</v>
      </c>
      <c r="G9" s="18" t="n">
        <v>472.24315076</v>
      </c>
      <c r="H9" s="20" t="n">
        <v>4.21008079</v>
      </c>
      <c r="I9" s="18" t="n">
        <v>497.28299085</v>
      </c>
      <c r="J9" s="20" t="n">
        <v>3.21767744</v>
      </c>
      <c r="K9" s="18" t="n">
        <v>525.76389027</v>
      </c>
      <c r="L9" s="20" t="n">
        <v>2.50481281</v>
      </c>
      <c r="M9" s="18" t="s">
        <v>481</v>
      </c>
      <c r="N9" s="20" t="s">
        <v>481</v>
      </c>
      <c r="O9" s="18" t="s">
        <v>481</v>
      </c>
      <c r="P9" s="20" t="s">
        <v>481</v>
      </c>
      <c r="Q9" s="18" t="s">
        <v>481</v>
      </c>
      <c r="R9" s="20" t="s">
        <v>481</v>
      </c>
      <c r="S9" s="18" t="s">
        <v>481</v>
      </c>
      <c r="T9" s="20" t="s">
        <v>481</v>
      </c>
      <c r="U9" s="18" t="n">
        <v>462.40714634</v>
      </c>
      <c r="V9" s="20" t="n">
        <v>13.02250894</v>
      </c>
    </row>
    <row r="10" spans="1:22">
      <c r="A10" s="15" t="s">
        <v>485</v>
      </c>
      <c r="B10" s="17" t="n">
        <v>20058</v>
      </c>
      <c r="C10" s="18">
        <f>(521.0/B10*100)</f>
        <v/>
      </c>
      <c r="D10" s="19" t="n">
        <v>19537</v>
      </c>
      <c r="E10" s="18" t="n">
        <v>452.60331749</v>
      </c>
      <c r="F10" s="20" t="n">
        <v>7.95328465</v>
      </c>
      <c r="G10" s="18" t="n">
        <v>490.08837449</v>
      </c>
      <c r="H10" s="20" t="n">
        <v>3.52500517</v>
      </c>
      <c r="I10" s="18" t="n">
        <v>506.97200725</v>
      </c>
      <c r="J10" s="20" t="n">
        <v>3.05039906</v>
      </c>
      <c r="K10" s="18" t="n">
        <v>531.46692593</v>
      </c>
      <c r="L10" s="20" t="n">
        <v>2.90489628</v>
      </c>
      <c r="M10" s="18" t="s">
        <v>481</v>
      </c>
      <c r="N10" s="20" t="s">
        <v>481</v>
      </c>
      <c r="O10" s="18" t="s">
        <v>481</v>
      </c>
      <c r="P10" s="20" t="s">
        <v>481</v>
      </c>
      <c r="Q10" s="18" t="s">
        <v>481</v>
      </c>
      <c r="R10" s="20" t="s">
        <v>481</v>
      </c>
      <c r="S10" s="18" t="s">
        <v>481</v>
      </c>
      <c r="T10" s="20" t="s">
        <v>481</v>
      </c>
      <c r="U10" s="18" t="n">
        <v>467.05439058</v>
      </c>
      <c r="V10" s="20" t="n">
        <v>10.50833942</v>
      </c>
    </row>
    <row r="11" spans="1:22">
      <c r="A11" s="15" t="s">
        <v>486</v>
      </c>
      <c r="B11" s="17" t="n">
        <v>7053</v>
      </c>
      <c r="C11" s="18">
        <f>(45.0/B11*100)</f>
        <v/>
      </c>
      <c r="D11" s="19" t="n">
        <v>7008</v>
      </c>
      <c r="E11" s="18" t="n">
        <v>377.70538031</v>
      </c>
      <c r="F11" s="20" t="n">
        <v>4.88935836</v>
      </c>
      <c r="G11" s="18" t="n">
        <v>404.31173331</v>
      </c>
      <c r="H11" s="20" t="n">
        <v>3.05597146</v>
      </c>
      <c r="I11" s="18" t="n">
        <v>431.50505613</v>
      </c>
      <c r="J11" s="20" t="n">
        <v>3.6757552</v>
      </c>
      <c r="K11" s="18" t="n">
        <v>462.30771767</v>
      </c>
      <c r="L11" s="20" t="n">
        <v>3.47743943</v>
      </c>
      <c r="M11" s="18" t="s">
        <v>481</v>
      </c>
      <c r="N11" s="20" t="s">
        <v>481</v>
      </c>
      <c r="O11" s="18" t="s">
        <v>481</v>
      </c>
      <c r="P11" s="20" t="s">
        <v>481</v>
      </c>
      <c r="Q11" s="18" t="s">
        <v>481</v>
      </c>
      <c r="R11" s="20" t="s">
        <v>481</v>
      </c>
      <c r="S11" s="18" t="s">
        <v>481</v>
      </c>
      <c r="T11" s="20" t="s">
        <v>481</v>
      </c>
      <c r="U11" s="18" t="n">
        <v>398.37651804</v>
      </c>
      <c r="V11" s="20" t="n">
        <v>18.45939635</v>
      </c>
    </row>
    <row r="12" spans="1:22">
      <c r="A12" s="15" t="s">
        <v>487</v>
      </c>
      <c r="B12" s="17" t="n">
        <v>6894</v>
      </c>
      <c r="C12" s="18">
        <f>(55.0/B12*100)</f>
        <v/>
      </c>
      <c r="D12" s="19" t="n">
        <v>6839</v>
      </c>
      <c r="E12" s="18" t="n">
        <v>393.4748387</v>
      </c>
      <c r="F12" s="20" t="n">
        <v>12.46138615</v>
      </c>
      <c r="G12" s="18" t="n">
        <v>452.45294488</v>
      </c>
      <c r="H12" s="20" t="n">
        <v>4.32663586</v>
      </c>
      <c r="I12" s="18" t="n">
        <v>490.88114286</v>
      </c>
      <c r="J12" s="20" t="n">
        <v>3.10535084</v>
      </c>
      <c r="K12" s="18" t="n">
        <v>514.06113788</v>
      </c>
      <c r="L12" s="20" t="n">
        <v>2.38286973</v>
      </c>
      <c r="M12" s="18" t="s">
        <v>481</v>
      </c>
      <c r="N12" s="20" t="s">
        <v>481</v>
      </c>
      <c r="O12" s="18" t="s">
        <v>481</v>
      </c>
      <c r="P12" s="20" t="s">
        <v>481</v>
      </c>
      <c r="Q12" s="18" t="s">
        <v>481</v>
      </c>
      <c r="R12" s="20" t="s">
        <v>481</v>
      </c>
      <c r="S12" s="18" t="s">
        <v>481</v>
      </c>
      <c r="T12" s="20" t="s">
        <v>481</v>
      </c>
      <c r="U12" s="18" t="n">
        <v>419.40115251</v>
      </c>
      <c r="V12" s="20" t="n">
        <v>20.93882109</v>
      </c>
    </row>
    <row r="13" spans="1:22">
      <c r="A13" s="15" t="s">
        <v>488</v>
      </c>
      <c r="B13" s="17" t="n">
        <v>7161</v>
      </c>
      <c r="C13" s="18">
        <f>(99.0/B13*100)</f>
        <v/>
      </c>
      <c r="D13" s="19" t="n">
        <v>7062</v>
      </c>
      <c r="E13" s="18" t="n">
        <v>452.89837996</v>
      </c>
      <c r="F13" s="20" t="n">
        <v>17.92890602</v>
      </c>
      <c r="G13" s="18" t="n">
        <v>457.27300322</v>
      </c>
      <c r="H13" s="20" t="n">
        <v>7.87103256</v>
      </c>
      <c r="I13" s="18" t="n">
        <v>492.31194087</v>
      </c>
      <c r="J13" s="20" t="n">
        <v>4.46526165</v>
      </c>
      <c r="K13" s="18" t="n">
        <v>517.15670262</v>
      </c>
      <c r="L13" s="20" t="n">
        <v>2.24096462</v>
      </c>
      <c r="M13" s="18" t="s">
        <v>481</v>
      </c>
      <c r="N13" s="20" t="s">
        <v>481</v>
      </c>
      <c r="O13" s="18" t="s">
        <v>481</v>
      </c>
      <c r="P13" s="20" t="s">
        <v>481</v>
      </c>
      <c r="Q13" s="18" t="s">
        <v>481</v>
      </c>
      <c r="R13" s="20" t="s">
        <v>481</v>
      </c>
      <c r="S13" s="18" t="s">
        <v>481</v>
      </c>
      <c r="T13" s="20" t="s">
        <v>481</v>
      </c>
      <c r="U13" s="18" t="n">
        <v>452.22319663</v>
      </c>
      <c r="V13" s="20" t="n">
        <v>17.20012354</v>
      </c>
    </row>
    <row r="14" spans="1:22">
      <c r="A14" s="15" t="s">
        <v>489</v>
      </c>
      <c r="B14" s="17" t="n">
        <v>5587</v>
      </c>
      <c r="C14" s="18">
        <f>(74.0/B14*100)</f>
        <v/>
      </c>
      <c r="D14" s="19" t="n">
        <v>5513</v>
      </c>
      <c r="E14" s="18" t="n">
        <v>456.15757742</v>
      </c>
      <c r="F14" s="20" t="n">
        <v>15.54934887</v>
      </c>
      <c r="G14" s="18" t="n">
        <v>498.41217662</v>
      </c>
      <c r="H14" s="20" t="n">
        <v>3.8512109</v>
      </c>
      <c r="I14" s="18" t="n">
        <v>515.10648574</v>
      </c>
      <c r="J14" s="20" t="n">
        <v>3.0189179</v>
      </c>
      <c r="K14" s="18" t="n">
        <v>533.29073556</v>
      </c>
      <c r="L14" s="20" t="n">
        <v>2.53710569</v>
      </c>
      <c r="M14" s="18" t="s">
        <v>481</v>
      </c>
      <c r="N14" s="20" t="s">
        <v>481</v>
      </c>
      <c r="O14" s="18" t="s">
        <v>481</v>
      </c>
      <c r="P14" s="20" t="s">
        <v>481</v>
      </c>
      <c r="Q14" s="18" t="s">
        <v>481</v>
      </c>
      <c r="R14" s="20" t="s">
        <v>481</v>
      </c>
      <c r="S14" s="18" t="s">
        <v>481</v>
      </c>
      <c r="T14" s="20" t="s">
        <v>481</v>
      </c>
      <c r="U14" s="18" t="n">
        <v>484.99100423</v>
      </c>
      <c r="V14" s="20" t="n">
        <v>13.80133929</v>
      </c>
    </row>
    <row r="15" spans="1:22">
      <c r="A15" s="15" t="s">
        <v>490</v>
      </c>
      <c r="B15" s="17" t="n">
        <v>5882</v>
      </c>
      <c r="C15" s="18">
        <f>(52.0/B15*100)</f>
        <v/>
      </c>
      <c r="D15" s="19" t="n">
        <v>5830</v>
      </c>
      <c r="E15" s="18" t="n">
        <v>442.48883236</v>
      </c>
      <c r="F15" s="20" t="n">
        <v>15.2204168</v>
      </c>
      <c r="G15" s="18" t="n">
        <v>493.39217614</v>
      </c>
      <c r="H15" s="20" t="n">
        <v>4.71012262</v>
      </c>
      <c r="I15" s="18" t="n">
        <v>505.87740982</v>
      </c>
      <c r="J15" s="20" t="n">
        <v>2.88502665</v>
      </c>
      <c r="K15" s="18" t="n">
        <v>521.19172079</v>
      </c>
      <c r="L15" s="20" t="n">
        <v>2.58770937</v>
      </c>
      <c r="M15" s="18" t="s">
        <v>481</v>
      </c>
      <c r="N15" s="20" t="s">
        <v>481</v>
      </c>
      <c r="O15" s="18" t="s">
        <v>481</v>
      </c>
      <c r="P15" s="20" t="s">
        <v>481</v>
      </c>
      <c r="Q15" s="18" t="s">
        <v>481</v>
      </c>
      <c r="R15" s="20" t="s">
        <v>481</v>
      </c>
      <c r="S15" s="18" t="s">
        <v>481</v>
      </c>
      <c r="T15" s="20" t="s">
        <v>481</v>
      </c>
      <c r="U15" s="18" t="n">
        <v>455.69801977</v>
      </c>
      <c r="V15" s="20" t="n">
        <v>14.84423837</v>
      </c>
    </row>
    <row r="16" spans="1:22">
      <c r="A16" s="15" t="s">
        <v>491</v>
      </c>
      <c r="B16" s="17" t="n">
        <v>6108</v>
      </c>
      <c r="C16" s="18">
        <f>(98.0/B16*100)</f>
        <v/>
      </c>
      <c r="D16" s="19" t="n">
        <v>6010</v>
      </c>
      <c r="E16" s="18" t="n">
        <v>399.89608106</v>
      </c>
      <c r="F16" s="20" t="n">
        <v>9.464114070000001</v>
      </c>
      <c r="G16" s="18" t="n">
        <v>469.55046681</v>
      </c>
      <c r="H16" s="20" t="n">
        <v>4.53350056</v>
      </c>
      <c r="I16" s="18" t="n">
        <v>490.98425416</v>
      </c>
      <c r="J16" s="20" t="n">
        <v>3.25134357</v>
      </c>
      <c r="K16" s="18" t="n">
        <v>512.26528845</v>
      </c>
      <c r="L16" s="20" t="n">
        <v>2.43648882</v>
      </c>
      <c r="M16" s="18" t="s">
        <v>481</v>
      </c>
      <c r="N16" s="20" t="s">
        <v>481</v>
      </c>
      <c r="O16" s="18" t="s">
        <v>481</v>
      </c>
      <c r="P16" s="20" t="s">
        <v>481</v>
      </c>
      <c r="Q16" s="18" t="s">
        <v>481</v>
      </c>
      <c r="R16" s="20" t="s">
        <v>481</v>
      </c>
      <c r="S16" s="18" t="s">
        <v>481</v>
      </c>
      <c r="T16" s="20" t="s">
        <v>481</v>
      </c>
      <c r="U16" s="18" t="n">
        <v>424.15354045</v>
      </c>
      <c r="V16" s="20" t="n">
        <v>13.86128504</v>
      </c>
    </row>
    <row r="17" spans="1:22">
      <c r="A17" s="15" t="s">
        <v>492</v>
      </c>
      <c r="B17" s="17" t="n">
        <v>6504</v>
      </c>
      <c r="C17" s="18">
        <f>(658.0/B17*100)</f>
        <v/>
      </c>
      <c r="D17" s="19" t="n">
        <v>5846</v>
      </c>
      <c r="E17" s="18" t="n">
        <v>413.52283965</v>
      </c>
      <c r="F17" s="20" t="n">
        <v>14.29186205</v>
      </c>
      <c r="G17" s="18" t="n">
        <v>469.21285023</v>
      </c>
      <c r="H17" s="20" t="n">
        <v>3.97886548</v>
      </c>
      <c r="I17" s="18" t="n">
        <v>500.84762537</v>
      </c>
      <c r="J17" s="20" t="n">
        <v>3.33279911</v>
      </c>
      <c r="K17" s="18" t="n">
        <v>529.57236201</v>
      </c>
      <c r="L17" s="20" t="n">
        <v>3.07859935</v>
      </c>
      <c r="M17" s="18" t="s">
        <v>481</v>
      </c>
      <c r="N17" s="20" t="s">
        <v>481</v>
      </c>
      <c r="O17" s="18" t="s">
        <v>481</v>
      </c>
      <c r="P17" s="20" t="s">
        <v>481</v>
      </c>
      <c r="Q17" s="18" t="s">
        <v>481</v>
      </c>
      <c r="R17" s="20" t="s">
        <v>481</v>
      </c>
      <c r="S17" s="18" t="s">
        <v>481</v>
      </c>
      <c r="T17" s="20" t="s">
        <v>481</v>
      </c>
      <c r="U17" s="18" t="n">
        <v>466.09432543</v>
      </c>
      <c r="V17" s="20" t="n">
        <v>13.31036747</v>
      </c>
    </row>
    <row r="18" spans="1:22">
      <c r="A18" s="15" t="s">
        <v>493</v>
      </c>
      <c r="B18" s="17" t="n">
        <v>5532</v>
      </c>
      <c r="C18" s="18">
        <f>(28.0/B18*100)</f>
        <v/>
      </c>
      <c r="D18" s="19" t="n">
        <v>5504</v>
      </c>
      <c r="E18" s="18" t="n">
        <v>410.87646256</v>
      </c>
      <c r="F18" s="20" t="n">
        <v>5.74330341</v>
      </c>
      <c r="G18" s="18" t="n">
        <v>449.42717579</v>
      </c>
      <c r="H18" s="20" t="n">
        <v>4.54699608</v>
      </c>
      <c r="I18" s="18" t="n">
        <v>460.02512312</v>
      </c>
      <c r="J18" s="20" t="n">
        <v>4.04515744</v>
      </c>
      <c r="K18" s="18" t="n">
        <v>468.46306141</v>
      </c>
      <c r="L18" s="20" t="n">
        <v>4.71071769</v>
      </c>
      <c r="M18" s="18" t="s">
        <v>481</v>
      </c>
      <c r="N18" s="20" t="s">
        <v>481</v>
      </c>
      <c r="O18" s="18" t="s">
        <v>481</v>
      </c>
      <c r="P18" s="20" t="s">
        <v>481</v>
      </c>
      <c r="Q18" s="18" t="s">
        <v>481</v>
      </c>
      <c r="R18" s="20" t="s">
        <v>481</v>
      </c>
      <c r="S18" s="18" t="s">
        <v>481</v>
      </c>
      <c r="T18" s="20" t="s">
        <v>481</v>
      </c>
      <c r="U18" s="18" t="n">
        <v>371.62626829</v>
      </c>
      <c r="V18" s="20" t="n">
        <v>14.15124602</v>
      </c>
    </row>
    <row r="19" spans="1:22">
      <c r="A19" s="15" t="s">
        <v>494</v>
      </c>
      <c r="B19" s="17" t="n">
        <v>5658</v>
      </c>
      <c r="C19" s="18">
        <f>(61.0/B19*100)</f>
        <v/>
      </c>
      <c r="D19" s="19" t="n">
        <v>5597</v>
      </c>
      <c r="E19" s="18" t="n">
        <v>392.78822044</v>
      </c>
      <c r="F19" s="20" t="n">
        <v>6.99995098</v>
      </c>
      <c r="G19" s="18" t="n">
        <v>443.42424197</v>
      </c>
      <c r="H19" s="20" t="n">
        <v>3.69804343</v>
      </c>
      <c r="I19" s="18" t="n">
        <v>483.98215733</v>
      </c>
      <c r="J19" s="20" t="n">
        <v>3.35114433</v>
      </c>
      <c r="K19" s="18" t="n">
        <v>512.47646806</v>
      </c>
      <c r="L19" s="20" t="n">
        <v>3.57970306</v>
      </c>
      <c r="M19" s="18" t="s">
        <v>481</v>
      </c>
      <c r="N19" s="20" t="s">
        <v>481</v>
      </c>
      <c r="O19" s="18" t="s">
        <v>481</v>
      </c>
      <c r="P19" s="20" t="s">
        <v>481</v>
      </c>
      <c r="Q19" s="18" t="s">
        <v>481</v>
      </c>
      <c r="R19" s="20" t="s">
        <v>481</v>
      </c>
      <c r="S19" s="18" t="s">
        <v>481</v>
      </c>
      <c r="T19" s="20" t="s">
        <v>481</v>
      </c>
      <c r="U19" s="18" t="n">
        <v>438.11022121</v>
      </c>
      <c r="V19" s="20" t="n">
        <v>15.94682128</v>
      </c>
    </row>
    <row r="20" spans="1:22">
      <c r="A20" s="15" t="s">
        <v>495</v>
      </c>
      <c r="B20" s="17" t="n">
        <v>3371</v>
      </c>
      <c r="C20" s="18">
        <f>(75.0/B20*100)</f>
        <v/>
      </c>
      <c r="D20" s="19" t="n">
        <v>3296</v>
      </c>
      <c r="E20" s="18" t="n">
        <v>468.42773265</v>
      </c>
      <c r="F20" s="20" t="n">
        <v>23.86228045</v>
      </c>
      <c r="G20" s="18" t="n">
        <v>473.96190056</v>
      </c>
      <c r="H20" s="20" t="n">
        <v>6.16199973</v>
      </c>
      <c r="I20" s="18" t="n">
        <v>483.5633109</v>
      </c>
      <c r="J20" s="20" t="n">
        <v>3.69662734</v>
      </c>
      <c r="K20" s="18" t="n">
        <v>493.24226515</v>
      </c>
      <c r="L20" s="20" t="n">
        <v>2.21851624</v>
      </c>
      <c r="M20" s="18" t="s">
        <v>481</v>
      </c>
      <c r="N20" s="20" t="s">
        <v>481</v>
      </c>
      <c r="O20" s="18" t="s">
        <v>481</v>
      </c>
      <c r="P20" s="20" t="s">
        <v>481</v>
      </c>
      <c r="Q20" s="18" t="s">
        <v>481</v>
      </c>
      <c r="R20" s="20" t="s">
        <v>481</v>
      </c>
      <c r="S20" s="18" t="s">
        <v>481</v>
      </c>
      <c r="T20" s="20" t="s">
        <v>481</v>
      </c>
      <c r="U20" s="18" t="n">
        <v>458.52628391</v>
      </c>
      <c r="V20" s="20" t="n">
        <v>19.32045518</v>
      </c>
    </row>
    <row r="21" spans="1:22">
      <c r="A21" s="15" t="s">
        <v>496</v>
      </c>
      <c r="B21" s="17" t="n">
        <v>5741</v>
      </c>
      <c r="C21" s="18">
        <f>(44.0/B21*100)</f>
        <v/>
      </c>
      <c r="D21" s="19" t="n">
        <v>5697</v>
      </c>
      <c r="E21" s="18" t="n">
        <v>464.59609887</v>
      </c>
      <c r="F21" s="20" t="n">
        <v>8.38170884</v>
      </c>
      <c r="G21" s="18" t="n">
        <v>492.24104914</v>
      </c>
      <c r="H21" s="20" t="n">
        <v>3.18673496</v>
      </c>
      <c r="I21" s="18" t="n">
        <v>503.11887976</v>
      </c>
      <c r="J21" s="20" t="n">
        <v>2.49954593</v>
      </c>
      <c r="K21" s="18" t="n">
        <v>514.91909178</v>
      </c>
      <c r="L21" s="20" t="n">
        <v>2.79781825</v>
      </c>
      <c r="M21" s="18" t="s">
        <v>481</v>
      </c>
      <c r="N21" s="20" t="s">
        <v>481</v>
      </c>
      <c r="O21" s="18" t="s">
        <v>481</v>
      </c>
      <c r="P21" s="20" t="s">
        <v>481</v>
      </c>
      <c r="Q21" s="18" t="s">
        <v>481</v>
      </c>
      <c r="R21" s="20" t="s">
        <v>481</v>
      </c>
      <c r="S21" s="18" t="s">
        <v>481</v>
      </c>
      <c r="T21" s="20" t="s">
        <v>481</v>
      </c>
      <c r="U21" s="18" t="n">
        <v>458.80948141</v>
      </c>
      <c r="V21" s="20" t="n">
        <v>15.77505755</v>
      </c>
    </row>
    <row r="22" spans="1:22">
      <c r="A22" s="15" t="s">
        <v>497</v>
      </c>
      <c r="B22" s="17" t="n">
        <v>6598</v>
      </c>
      <c r="C22" s="18">
        <f>(32.0/B22*100)</f>
        <v/>
      </c>
      <c r="D22" s="19" t="n">
        <v>6566</v>
      </c>
      <c r="E22" s="18" t="n">
        <v>369.12906247</v>
      </c>
      <c r="F22" s="20" t="n">
        <v>7.23334378</v>
      </c>
      <c r="G22" s="18" t="n">
        <v>436.48253152</v>
      </c>
      <c r="H22" s="20" t="n">
        <v>5.47199864</v>
      </c>
      <c r="I22" s="18" t="n">
        <v>467.18881113</v>
      </c>
      <c r="J22" s="20" t="n">
        <v>4.58884912</v>
      </c>
      <c r="K22" s="18" t="n">
        <v>502.19467055</v>
      </c>
      <c r="L22" s="20" t="n">
        <v>3.81917145</v>
      </c>
      <c r="M22" s="18" t="s">
        <v>481</v>
      </c>
      <c r="N22" s="20" t="s">
        <v>481</v>
      </c>
      <c r="O22" s="18" t="s">
        <v>481</v>
      </c>
      <c r="P22" s="20" t="s">
        <v>481</v>
      </c>
      <c r="Q22" s="18" t="n">
        <v>465.3184081</v>
      </c>
      <c r="R22" s="20" t="n">
        <v>9.52311205</v>
      </c>
      <c r="S22" s="18" t="s">
        <v>481</v>
      </c>
      <c r="T22" s="20" t="s">
        <v>481</v>
      </c>
      <c r="U22" s="18" t="n">
        <v>405.57068738</v>
      </c>
      <c r="V22" s="20" t="n">
        <v>12.66620212</v>
      </c>
    </row>
    <row r="23" spans="1:22">
      <c r="A23" s="15" t="s">
        <v>498</v>
      </c>
      <c r="B23" s="17" t="n">
        <v>11583</v>
      </c>
      <c r="C23" s="18">
        <f>(211.0/B23*100)</f>
        <v/>
      </c>
      <c r="D23" s="19" t="n">
        <v>11372</v>
      </c>
      <c r="E23" s="18" t="n">
        <v>436.15403274</v>
      </c>
      <c r="F23" s="20" t="n">
        <v>9.51598555</v>
      </c>
      <c r="G23" s="18" t="n">
        <v>472.08511292</v>
      </c>
      <c r="H23" s="20" t="n">
        <v>3.64973157</v>
      </c>
      <c r="I23" s="18" t="n">
        <v>495.49430975</v>
      </c>
      <c r="J23" s="20" t="n">
        <v>3.56976206</v>
      </c>
      <c r="K23" s="18" t="n">
        <v>511.84633575</v>
      </c>
      <c r="L23" s="20" t="n">
        <v>3.92237258</v>
      </c>
      <c r="M23" s="18" t="s">
        <v>481</v>
      </c>
      <c r="N23" s="20" t="s">
        <v>481</v>
      </c>
      <c r="O23" s="18" t="s">
        <v>481</v>
      </c>
      <c r="P23" s="20" t="s">
        <v>481</v>
      </c>
      <c r="Q23" s="18" t="s">
        <v>481</v>
      </c>
      <c r="R23" s="20" t="s">
        <v>481</v>
      </c>
      <c r="S23" s="18" t="s">
        <v>481</v>
      </c>
      <c r="T23" s="20" t="s">
        <v>481</v>
      </c>
      <c r="U23" s="18" t="n">
        <v>445.78647518</v>
      </c>
      <c r="V23" s="20" t="n">
        <v>16.2433654</v>
      </c>
    </row>
    <row r="24" spans="1:22">
      <c r="A24" s="15" t="s">
        <v>499</v>
      </c>
      <c r="B24" s="17" t="n">
        <v>6647</v>
      </c>
      <c r="C24" s="18">
        <f>(7.0/B24*100)</f>
        <v/>
      </c>
      <c r="D24" s="19" t="n">
        <v>6640</v>
      </c>
      <c r="E24" s="18" t="n">
        <v>483.61116586</v>
      </c>
      <c r="F24" s="20" t="n">
        <v>4.3565227</v>
      </c>
      <c r="G24" s="18" t="n">
        <v>530.14123892</v>
      </c>
      <c r="H24" s="20" t="n">
        <v>3.3177903</v>
      </c>
      <c r="I24" s="18" t="n">
        <v>542.1203556200001</v>
      </c>
      <c r="J24" s="20" t="n">
        <v>3.58623366</v>
      </c>
      <c r="K24" s="18" t="n">
        <v>553.17657415</v>
      </c>
      <c r="L24" s="20" t="n">
        <v>4.78016586</v>
      </c>
      <c r="M24" s="18" t="s">
        <v>481</v>
      </c>
      <c r="N24" s="20" t="s">
        <v>481</v>
      </c>
      <c r="O24" s="18" t="s">
        <v>481</v>
      </c>
      <c r="P24" s="20" t="s">
        <v>481</v>
      </c>
      <c r="Q24" s="18" t="s">
        <v>481</v>
      </c>
      <c r="R24" s="20" t="s">
        <v>481</v>
      </c>
      <c r="S24" s="18" t="s">
        <v>481</v>
      </c>
      <c r="T24" s="20" t="s">
        <v>481</v>
      </c>
      <c r="U24" s="18" t="n">
        <v>495.32602684</v>
      </c>
      <c r="V24" s="20" t="n">
        <v>13.28599401</v>
      </c>
    </row>
    <row r="25" spans="1:22">
      <c r="A25" s="15" t="s">
        <v>500</v>
      </c>
      <c r="B25" s="17" t="n">
        <v>5581</v>
      </c>
      <c r="C25" s="18">
        <f>(24.0/B25*100)</f>
        <v/>
      </c>
      <c r="D25" s="19" t="n">
        <v>5557</v>
      </c>
      <c r="E25" s="18" t="n">
        <v>449.95406951</v>
      </c>
      <c r="F25" s="20" t="n">
        <v>10.19622645</v>
      </c>
      <c r="G25" s="18" t="n">
        <v>506.98709662</v>
      </c>
      <c r="H25" s="20" t="n">
        <v>3.54537521</v>
      </c>
      <c r="I25" s="18" t="n">
        <v>533.35864997</v>
      </c>
      <c r="J25" s="20" t="n">
        <v>3.99613893</v>
      </c>
      <c r="K25" s="18" t="n">
        <v>556.17419069</v>
      </c>
      <c r="L25" s="20" t="n">
        <v>6.05477215</v>
      </c>
      <c r="M25" s="18" t="s">
        <v>481</v>
      </c>
      <c r="N25" s="20" t="s">
        <v>481</v>
      </c>
      <c r="O25" s="18" t="s">
        <v>481</v>
      </c>
      <c r="P25" s="20" t="s">
        <v>481</v>
      </c>
      <c r="Q25" s="18" t="s">
        <v>481</v>
      </c>
      <c r="R25" s="20" t="s">
        <v>481</v>
      </c>
      <c r="S25" s="18" t="s">
        <v>481</v>
      </c>
      <c r="T25" s="20" t="s">
        <v>481</v>
      </c>
      <c r="U25" s="18" t="n">
        <v>505.43447247</v>
      </c>
      <c r="V25" s="20" t="n">
        <v>14.4697274</v>
      </c>
    </row>
    <row r="26" spans="1:22">
      <c r="A26" s="15" t="s">
        <v>501</v>
      </c>
      <c r="B26" s="17" t="n">
        <v>4869</v>
      </c>
      <c r="C26" s="18">
        <f>(32.0/B26*100)</f>
        <v/>
      </c>
      <c r="D26" s="19" t="n">
        <v>4837</v>
      </c>
      <c r="E26" s="18" t="n">
        <v>407.32096058</v>
      </c>
      <c r="F26" s="20" t="n">
        <v>11.38419821</v>
      </c>
      <c r="G26" s="18" t="n">
        <v>470.14556741</v>
      </c>
      <c r="H26" s="20" t="n">
        <v>3.11284634</v>
      </c>
      <c r="I26" s="18" t="n">
        <v>481.41560063</v>
      </c>
      <c r="J26" s="20" t="n">
        <v>2.36404639</v>
      </c>
      <c r="K26" s="18" t="n">
        <v>499.38098893</v>
      </c>
      <c r="L26" s="20" t="n">
        <v>3.21532784</v>
      </c>
      <c r="M26" s="18" t="s">
        <v>481</v>
      </c>
      <c r="N26" s="20" t="s">
        <v>481</v>
      </c>
      <c r="O26" s="18" t="s">
        <v>481</v>
      </c>
      <c r="P26" s="20" t="s">
        <v>481</v>
      </c>
      <c r="Q26" s="18" t="s">
        <v>481</v>
      </c>
      <c r="R26" s="20" t="s">
        <v>481</v>
      </c>
      <c r="S26" s="18" t="s">
        <v>481</v>
      </c>
      <c r="T26" s="20" t="s">
        <v>481</v>
      </c>
      <c r="U26" s="18" t="n">
        <v>443.20784003</v>
      </c>
      <c r="V26" s="20" t="n">
        <v>12.34611873</v>
      </c>
    </row>
    <row r="27" spans="1:22">
      <c r="A27" s="15" t="s">
        <v>502</v>
      </c>
      <c r="B27" s="17" t="n">
        <v>5299</v>
      </c>
      <c r="C27" s="18">
        <f>(17.0/B27*100)</f>
        <v/>
      </c>
      <c r="D27" s="19" t="n">
        <v>5282</v>
      </c>
      <c r="E27" s="18" t="n">
        <v>408.99902504</v>
      </c>
      <c r="F27" s="20" t="n">
        <v>9.08303428</v>
      </c>
      <c r="G27" s="18" t="n">
        <v>447.98657599</v>
      </c>
      <c r="H27" s="20" t="n">
        <v>3.71071759</v>
      </c>
      <c r="I27" s="18" t="n">
        <v>472.68972891</v>
      </c>
      <c r="J27" s="20" t="n">
        <v>2.55422353</v>
      </c>
      <c r="K27" s="18" t="n">
        <v>508.38687068</v>
      </c>
      <c r="L27" s="20" t="n">
        <v>2.23484955</v>
      </c>
      <c r="M27" s="18" t="s">
        <v>481</v>
      </c>
      <c r="N27" s="20" t="s">
        <v>481</v>
      </c>
      <c r="O27" s="18" t="s">
        <v>481</v>
      </c>
      <c r="P27" s="20" t="s">
        <v>481</v>
      </c>
      <c r="Q27" s="18" t="s">
        <v>481</v>
      </c>
      <c r="R27" s="20" t="s">
        <v>481</v>
      </c>
      <c r="S27" s="18" t="s">
        <v>481</v>
      </c>
      <c r="T27" s="20" t="s">
        <v>481</v>
      </c>
      <c r="U27" s="18" t="n">
        <v>459.25656223</v>
      </c>
      <c r="V27" s="20" t="n">
        <v>13.91450469</v>
      </c>
    </row>
    <row r="28" spans="1:22">
      <c r="A28" s="15" t="s">
        <v>503</v>
      </c>
      <c r="B28" s="17" t="n">
        <v>7568</v>
      </c>
      <c r="C28" s="18">
        <f>(51.0/B28*100)</f>
        <v/>
      </c>
      <c r="D28" s="19" t="n">
        <v>7517</v>
      </c>
      <c r="E28" s="18" t="n">
        <v>385.489529</v>
      </c>
      <c r="F28" s="20" t="n">
        <v>2.69942467</v>
      </c>
      <c r="G28" s="18" t="n">
        <v>418.07096226</v>
      </c>
      <c r="H28" s="20" t="n">
        <v>2.52049373</v>
      </c>
      <c r="I28" s="18" t="n">
        <v>431.6929263</v>
      </c>
      <c r="J28" s="20" t="n">
        <v>3.91443139</v>
      </c>
      <c r="K28" s="18" t="n">
        <v>443.1950942</v>
      </c>
      <c r="L28" s="20" t="n">
        <v>4.90559423</v>
      </c>
      <c r="M28" s="18" t="s">
        <v>481</v>
      </c>
      <c r="N28" s="20" t="s">
        <v>481</v>
      </c>
      <c r="O28" s="18" t="s">
        <v>481</v>
      </c>
      <c r="P28" s="20" t="s">
        <v>481</v>
      </c>
      <c r="Q28" s="18" t="s">
        <v>481</v>
      </c>
      <c r="R28" s="20" t="s">
        <v>481</v>
      </c>
      <c r="S28" s="18" t="s">
        <v>481</v>
      </c>
      <c r="T28" s="20" t="s">
        <v>481</v>
      </c>
      <c r="U28" s="18" t="n">
        <v>351.30818991</v>
      </c>
      <c r="V28" s="20" t="n">
        <v>11.63860445</v>
      </c>
    </row>
    <row r="29" spans="1:22">
      <c r="A29" s="15" t="s">
        <v>504</v>
      </c>
      <c r="B29" s="17" t="n">
        <v>5385</v>
      </c>
      <c r="C29" s="18">
        <f>(30.0/B29*100)</f>
        <v/>
      </c>
      <c r="D29" s="19" t="n">
        <v>5355</v>
      </c>
      <c r="E29" s="18" t="n">
        <v>446.08751355</v>
      </c>
      <c r="F29" s="20" t="n">
        <v>26.78797975</v>
      </c>
      <c r="G29" s="18" t="n">
        <v>474.16750031</v>
      </c>
      <c r="H29" s="20" t="n">
        <v>6.05407392</v>
      </c>
      <c r="I29" s="18" t="n">
        <v>499.1057407</v>
      </c>
      <c r="J29" s="20" t="n">
        <v>4.12877837</v>
      </c>
      <c r="K29" s="18" t="n">
        <v>522.15904191</v>
      </c>
      <c r="L29" s="20" t="n">
        <v>2.45528362</v>
      </c>
      <c r="M29" s="18" t="s">
        <v>481</v>
      </c>
      <c r="N29" s="20" t="s">
        <v>481</v>
      </c>
      <c r="O29" s="18" t="s">
        <v>481</v>
      </c>
      <c r="P29" s="20" t="s">
        <v>481</v>
      </c>
      <c r="Q29" s="18" t="s">
        <v>481</v>
      </c>
      <c r="R29" s="20" t="s">
        <v>481</v>
      </c>
      <c r="S29" s="18" t="s">
        <v>481</v>
      </c>
      <c r="T29" s="20" t="s">
        <v>481</v>
      </c>
      <c r="U29" s="18" t="n">
        <v>471.16036181</v>
      </c>
      <c r="V29" s="20" t="n">
        <v>19.24646856</v>
      </c>
    </row>
    <row r="30" spans="1:22">
      <c r="A30" s="15" t="s">
        <v>505</v>
      </c>
      <c r="B30" s="17" t="n">
        <v>4520</v>
      </c>
      <c r="C30" s="18">
        <f>(97.0/B30*100)</f>
        <v/>
      </c>
      <c r="D30" s="19" t="n">
        <v>4423</v>
      </c>
      <c r="E30" s="18" t="n">
        <v>426.98320786</v>
      </c>
      <c r="F30" s="20" t="n">
        <v>8.01704872</v>
      </c>
      <c r="G30" s="18" t="n">
        <v>460.98588531</v>
      </c>
      <c r="H30" s="20" t="n">
        <v>3.97903512</v>
      </c>
      <c r="I30" s="18" t="n">
        <v>483.63369165</v>
      </c>
      <c r="J30" s="20" t="n">
        <v>3.90174795</v>
      </c>
      <c r="K30" s="18" t="n">
        <v>517.0120739400001</v>
      </c>
      <c r="L30" s="20" t="n">
        <v>2.94435189</v>
      </c>
      <c r="M30" s="18" t="s">
        <v>481</v>
      </c>
      <c r="N30" s="20" t="s">
        <v>481</v>
      </c>
      <c r="O30" s="18" t="s">
        <v>481</v>
      </c>
      <c r="P30" s="20" t="s">
        <v>481</v>
      </c>
      <c r="Q30" s="18" t="s">
        <v>481</v>
      </c>
      <c r="R30" s="20" t="s">
        <v>481</v>
      </c>
      <c r="S30" s="18" t="s">
        <v>481</v>
      </c>
      <c r="T30" s="20" t="s">
        <v>481</v>
      </c>
      <c r="U30" s="18" t="n">
        <v>466.29667876</v>
      </c>
      <c r="V30" s="20" t="n">
        <v>14.34508299</v>
      </c>
    </row>
    <row r="31" spans="1:22">
      <c r="A31" s="15" t="s">
        <v>506</v>
      </c>
      <c r="B31" s="17" t="n">
        <v>5456</v>
      </c>
      <c r="C31" s="18">
        <f>(125.0/B31*100)</f>
        <v/>
      </c>
      <c r="D31" s="19" t="n">
        <v>5331</v>
      </c>
      <c r="E31" s="18" t="n">
        <v>435.38571919</v>
      </c>
      <c r="F31" s="20" t="n">
        <v>18.9832551</v>
      </c>
      <c r="G31" s="18" t="n">
        <v>468.42820336</v>
      </c>
      <c r="H31" s="20" t="n">
        <v>6.49300941</v>
      </c>
      <c r="I31" s="18" t="n">
        <v>488.71469903</v>
      </c>
      <c r="J31" s="20" t="n">
        <v>4.33575461</v>
      </c>
      <c r="K31" s="18" t="n">
        <v>509.66415263</v>
      </c>
      <c r="L31" s="20" t="n">
        <v>2.44408591</v>
      </c>
      <c r="M31" s="18" t="s">
        <v>481</v>
      </c>
      <c r="N31" s="20" t="s">
        <v>481</v>
      </c>
      <c r="O31" s="18" t="s">
        <v>481</v>
      </c>
      <c r="P31" s="20" t="s">
        <v>481</v>
      </c>
      <c r="Q31" s="18" t="s">
        <v>481</v>
      </c>
      <c r="R31" s="20" t="s">
        <v>481</v>
      </c>
      <c r="S31" s="18" t="s">
        <v>481</v>
      </c>
      <c r="T31" s="20" t="s">
        <v>481</v>
      </c>
      <c r="U31" s="18" t="n">
        <v>461.24660895</v>
      </c>
      <c r="V31" s="20" t="n">
        <v>12.96141723</v>
      </c>
    </row>
    <row r="32" spans="1:22">
      <c r="A32" s="15" t="s">
        <v>507</v>
      </c>
      <c r="B32" s="17" t="n">
        <v>4478</v>
      </c>
      <c r="C32" s="18">
        <f>(5.0/B32*100)</f>
        <v/>
      </c>
      <c r="D32" s="19" t="n">
        <v>4473</v>
      </c>
      <c r="E32" s="18" t="n">
        <v>440.49397032</v>
      </c>
      <c r="F32" s="20" t="n">
        <v>9.765831589999999</v>
      </c>
      <c r="G32" s="18" t="n">
        <v>478.82005076</v>
      </c>
      <c r="H32" s="20" t="n">
        <v>3.30539733</v>
      </c>
      <c r="I32" s="18" t="n">
        <v>507.47952089</v>
      </c>
      <c r="J32" s="20" t="n">
        <v>2.96902277</v>
      </c>
      <c r="K32" s="18" t="n">
        <v>525.5099469100001</v>
      </c>
      <c r="L32" s="20" t="n">
        <v>3.67897091</v>
      </c>
      <c r="M32" s="18" t="s">
        <v>481</v>
      </c>
      <c r="N32" s="20" t="s">
        <v>481</v>
      </c>
      <c r="O32" s="18" t="s">
        <v>481</v>
      </c>
      <c r="P32" s="20" t="s">
        <v>481</v>
      </c>
      <c r="Q32" s="18" t="s">
        <v>481</v>
      </c>
      <c r="R32" s="20" t="s">
        <v>481</v>
      </c>
      <c r="S32" s="18" t="s">
        <v>481</v>
      </c>
      <c r="T32" s="20" t="s">
        <v>481</v>
      </c>
      <c r="U32" s="18" t="n">
        <v>464.99506107</v>
      </c>
      <c r="V32" s="20" t="n">
        <v>18.16033002</v>
      </c>
    </row>
    <row r="33" spans="1:22">
      <c r="A33" s="15" t="s">
        <v>508</v>
      </c>
      <c r="B33" s="17" t="n">
        <v>7325</v>
      </c>
      <c r="C33" s="18">
        <f>(74.0/B33*100)</f>
        <v/>
      </c>
      <c r="D33" s="19" t="n">
        <v>7251</v>
      </c>
      <c r="E33" s="18" t="n">
        <v>417.6467385</v>
      </c>
      <c r="F33" s="20" t="n">
        <v>8.04993179</v>
      </c>
      <c r="G33" s="18" t="n">
        <v>466.76083808</v>
      </c>
      <c r="H33" s="20" t="n">
        <v>4.51750519</v>
      </c>
      <c r="I33" s="18" t="n">
        <v>492.44646708</v>
      </c>
      <c r="J33" s="20" t="n">
        <v>3.12799849</v>
      </c>
      <c r="K33" s="18" t="n">
        <v>518.41370545</v>
      </c>
      <c r="L33" s="20" t="n">
        <v>3.12068707</v>
      </c>
      <c r="M33" s="18" t="s">
        <v>481</v>
      </c>
      <c r="N33" s="20" t="s">
        <v>481</v>
      </c>
      <c r="O33" s="18" t="s">
        <v>481</v>
      </c>
      <c r="P33" s="20" t="s">
        <v>481</v>
      </c>
      <c r="Q33" s="18" t="s">
        <v>481</v>
      </c>
      <c r="R33" s="20" t="s">
        <v>481</v>
      </c>
      <c r="S33" s="18" t="s">
        <v>481</v>
      </c>
      <c r="T33" s="20" t="s">
        <v>481</v>
      </c>
      <c r="U33" s="18" t="n">
        <v>467.4486062</v>
      </c>
      <c r="V33" s="20" t="n">
        <v>16.31271345</v>
      </c>
    </row>
    <row r="34" spans="1:22">
      <c r="A34" s="15" t="s">
        <v>509</v>
      </c>
      <c r="B34" s="17" t="n">
        <v>6350</v>
      </c>
      <c r="C34" s="18">
        <f>(65.0/B34*100)</f>
        <v/>
      </c>
      <c r="D34" s="19" t="n">
        <v>6285</v>
      </c>
      <c r="E34" s="18" t="n">
        <v>366.54822133</v>
      </c>
      <c r="F34" s="20" t="n">
        <v>8.364379919999999</v>
      </c>
      <c r="G34" s="18" t="n">
        <v>449.67352668</v>
      </c>
      <c r="H34" s="20" t="n">
        <v>3.85412183</v>
      </c>
      <c r="I34" s="18" t="n">
        <v>480.28742837</v>
      </c>
      <c r="J34" s="20" t="n">
        <v>3.05376685</v>
      </c>
      <c r="K34" s="18" t="n">
        <v>508.27209639</v>
      </c>
      <c r="L34" s="20" t="n">
        <v>3.25065139</v>
      </c>
      <c r="M34" s="18" t="s">
        <v>481</v>
      </c>
      <c r="N34" s="20" t="s">
        <v>481</v>
      </c>
      <c r="O34" s="18" t="s">
        <v>481</v>
      </c>
      <c r="P34" s="20" t="s">
        <v>481</v>
      </c>
      <c r="Q34" s="18" t="s">
        <v>481</v>
      </c>
      <c r="R34" s="20" t="s">
        <v>481</v>
      </c>
      <c r="S34" s="18" t="s">
        <v>481</v>
      </c>
      <c r="T34" s="20" t="s">
        <v>481</v>
      </c>
      <c r="U34" s="18" t="n">
        <v>339.6183676</v>
      </c>
      <c r="V34" s="20" t="n">
        <v>18.58529304</v>
      </c>
    </row>
    <row r="35" spans="1:22">
      <c r="A35" s="15" t="s">
        <v>510</v>
      </c>
      <c r="B35" s="17" t="n">
        <v>6406</v>
      </c>
      <c r="C35" s="18">
        <f>(36.0/B35*100)</f>
        <v/>
      </c>
      <c r="D35" s="19" t="n">
        <v>6370</v>
      </c>
      <c r="E35" s="18" t="n">
        <v>435.0674763</v>
      </c>
      <c r="F35" s="20" t="n">
        <v>17.55688535</v>
      </c>
      <c r="G35" s="18" t="n">
        <v>489.28676514</v>
      </c>
      <c r="H35" s="20" t="n">
        <v>4.393931</v>
      </c>
      <c r="I35" s="18" t="n">
        <v>504.99674757</v>
      </c>
      <c r="J35" s="20" t="n">
        <v>2.64093172</v>
      </c>
      <c r="K35" s="18" t="n">
        <v>522.18695672</v>
      </c>
      <c r="L35" s="20" t="n">
        <v>1.94547101</v>
      </c>
      <c r="M35" s="18" t="s">
        <v>481</v>
      </c>
      <c r="N35" s="20" t="s">
        <v>481</v>
      </c>
      <c r="O35" s="18" t="s">
        <v>481</v>
      </c>
      <c r="P35" s="20" t="s">
        <v>481</v>
      </c>
      <c r="Q35" s="18" t="s">
        <v>481</v>
      </c>
      <c r="R35" s="20" t="s">
        <v>481</v>
      </c>
      <c r="S35" s="18" t="s">
        <v>481</v>
      </c>
      <c r="T35" s="20" t="s">
        <v>481</v>
      </c>
      <c r="U35" s="18" t="n">
        <v>481.14846801</v>
      </c>
      <c r="V35" s="20" t="n">
        <v>12.50993842</v>
      </c>
    </row>
    <row r="36" spans="1:22">
      <c r="A36" s="15" t="s">
        <v>511</v>
      </c>
      <c r="B36" s="17" t="n">
        <v>6736</v>
      </c>
      <c r="C36" s="18">
        <f>(26.0/B36*100)</f>
        <v/>
      </c>
      <c r="D36" s="19" t="n">
        <v>6710</v>
      </c>
      <c r="E36" s="18" t="n">
        <v>416.21255175</v>
      </c>
      <c r="F36" s="20" t="n">
        <v>6.1923361</v>
      </c>
      <c r="G36" s="18" t="n">
        <v>461.2320224</v>
      </c>
      <c r="H36" s="20" t="n">
        <v>3.37489111</v>
      </c>
      <c r="I36" s="18" t="n">
        <v>488.55146768</v>
      </c>
      <c r="J36" s="20" t="n">
        <v>2.07491923</v>
      </c>
      <c r="K36" s="18" t="n">
        <v>507.42430764</v>
      </c>
      <c r="L36" s="20" t="n">
        <v>2.65177773</v>
      </c>
      <c r="M36" s="18" t="s">
        <v>481</v>
      </c>
      <c r="N36" s="20" t="s">
        <v>481</v>
      </c>
      <c r="O36" s="18" t="s">
        <v>481</v>
      </c>
      <c r="P36" s="20" t="s">
        <v>481</v>
      </c>
      <c r="Q36" s="18" t="s">
        <v>481</v>
      </c>
      <c r="R36" s="20" t="s">
        <v>481</v>
      </c>
      <c r="S36" s="18" t="s">
        <v>481</v>
      </c>
      <c r="T36" s="20" t="s">
        <v>481</v>
      </c>
      <c r="U36" s="18" t="n">
        <v>477.27942099</v>
      </c>
      <c r="V36" s="20" t="n">
        <v>11.85577239</v>
      </c>
    </row>
    <row r="37" spans="1:22">
      <c r="A37" s="15" t="s">
        <v>512</v>
      </c>
      <c r="B37" s="17" t="n">
        <v>5458</v>
      </c>
      <c r="C37" s="18">
        <f>(62.0/B37*100)</f>
        <v/>
      </c>
      <c r="D37" s="19" t="n">
        <v>5396</v>
      </c>
      <c r="E37" s="18" t="n">
        <v>429.81241628</v>
      </c>
      <c r="F37" s="20" t="n">
        <v>13.09390589</v>
      </c>
      <c r="G37" s="18" t="n">
        <v>455.4264603</v>
      </c>
      <c r="H37" s="20" t="n">
        <v>5.31827387</v>
      </c>
      <c r="I37" s="18" t="n">
        <v>486.85234093</v>
      </c>
      <c r="J37" s="20" t="n">
        <v>3.44181887</v>
      </c>
      <c r="K37" s="18" t="n">
        <v>505.33516384</v>
      </c>
      <c r="L37" s="20" t="n">
        <v>3.18856795</v>
      </c>
      <c r="M37" s="18" t="s">
        <v>481</v>
      </c>
      <c r="N37" s="20" t="s">
        <v>481</v>
      </c>
      <c r="O37" s="18" t="s">
        <v>481</v>
      </c>
      <c r="P37" s="20" t="s">
        <v>481</v>
      </c>
      <c r="Q37" s="18" t="s">
        <v>481</v>
      </c>
      <c r="R37" s="20" t="s">
        <v>481</v>
      </c>
      <c r="S37" s="18" t="s">
        <v>481</v>
      </c>
      <c r="T37" s="20" t="s">
        <v>481</v>
      </c>
      <c r="U37" s="18" t="n">
        <v>414.8316285</v>
      </c>
      <c r="V37" s="20" t="n">
        <v>15.34054715</v>
      </c>
    </row>
    <row r="38" spans="1:22">
      <c r="A38" s="15" t="s">
        <v>513</v>
      </c>
      <c r="B38" s="17" t="n">
        <v>5860</v>
      </c>
      <c r="C38" s="18">
        <f>(16.0/B38*100)</f>
        <v/>
      </c>
      <c r="D38" s="19" t="n">
        <v>5844</v>
      </c>
      <c r="E38" s="18" t="n">
        <v>443.45846034</v>
      </c>
      <c r="F38" s="20" t="n">
        <v>15.38996093</v>
      </c>
      <c r="G38" s="18" t="n">
        <v>481.83413408</v>
      </c>
      <c r="H38" s="20" t="n">
        <v>5.24925085</v>
      </c>
      <c r="I38" s="18" t="n">
        <v>510.64169257</v>
      </c>
      <c r="J38" s="20" t="n">
        <v>3.9187898</v>
      </c>
      <c r="K38" s="18" t="n">
        <v>539.06634615</v>
      </c>
      <c r="L38" s="20" t="n">
        <v>3.11655445</v>
      </c>
      <c r="M38" s="18" t="s">
        <v>481</v>
      </c>
      <c r="N38" s="20" t="s">
        <v>481</v>
      </c>
      <c r="O38" s="18" t="s">
        <v>481</v>
      </c>
      <c r="P38" s="20" t="s">
        <v>481</v>
      </c>
      <c r="Q38" s="18" t="s">
        <v>481</v>
      </c>
      <c r="R38" s="20" t="s">
        <v>481</v>
      </c>
      <c r="S38" s="18" t="s">
        <v>481</v>
      </c>
      <c r="T38" s="20" t="s">
        <v>481</v>
      </c>
      <c r="U38" s="18" t="n">
        <v>464.43968279</v>
      </c>
      <c r="V38" s="20" t="n">
        <v>13.88992718</v>
      </c>
    </row>
    <row r="39" spans="1:22">
      <c r="A39" s="15" t="s">
        <v>514</v>
      </c>
      <c r="B39" s="17" t="n">
        <v>5895</v>
      </c>
      <c r="C39" s="18">
        <f>(30.0/B39*100)</f>
        <v/>
      </c>
      <c r="D39" s="19" t="n">
        <v>5865</v>
      </c>
      <c r="E39" s="18" t="n">
        <v>391.14286397</v>
      </c>
      <c r="F39" s="20" t="n">
        <v>4.63540702</v>
      </c>
      <c r="G39" s="18" t="n">
        <v>424.10302658</v>
      </c>
      <c r="H39" s="20" t="n">
        <v>4.27808476</v>
      </c>
      <c r="I39" s="18" t="n">
        <v>451.49049593</v>
      </c>
      <c r="J39" s="20" t="n">
        <v>5.74349234</v>
      </c>
      <c r="K39" s="18" t="n">
        <v>461.84262024</v>
      </c>
      <c r="L39" s="20" t="n">
        <v>8.083312980000001</v>
      </c>
      <c r="M39" s="18" t="s">
        <v>481</v>
      </c>
      <c r="N39" s="20" t="s">
        <v>481</v>
      </c>
      <c r="O39" s="18" t="s">
        <v>481</v>
      </c>
      <c r="P39" s="20" t="s">
        <v>481</v>
      </c>
      <c r="Q39" s="18" t="s">
        <v>481</v>
      </c>
      <c r="R39" s="20" t="s">
        <v>481</v>
      </c>
      <c r="S39" s="18" t="s">
        <v>481</v>
      </c>
      <c r="T39" s="20" t="s">
        <v>481</v>
      </c>
      <c r="U39" s="18" t="n">
        <v>337.15786693</v>
      </c>
      <c r="V39" s="20" t="n">
        <v>16.37804154</v>
      </c>
    </row>
    <row r="40" spans="1:22">
      <c r="A40" s="15" t="s">
        <v>515</v>
      </c>
      <c r="B40" s="17" t="n">
        <v>14157</v>
      </c>
      <c r="C40" s="18">
        <f>(266.0/B40*100)</f>
        <v/>
      </c>
      <c r="D40" s="19" t="n">
        <v>13891</v>
      </c>
      <c r="E40" s="18" t="n">
        <v>446.27974723</v>
      </c>
      <c r="F40" s="20" t="n">
        <v>7.92378218</v>
      </c>
      <c r="G40" s="18" t="n">
        <v>469.5219765</v>
      </c>
      <c r="H40" s="20" t="n">
        <v>3.74112487</v>
      </c>
      <c r="I40" s="18" t="n">
        <v>486.10024505</v>
      </c>
      <c r="J40" s="20" t="n">
        <v>3.38813313</v>
      </c>
      <c r="K40" s="18" t="n">
        <v>508.4107398</v>
      </c>
      <c r="L40" s="20" t="n">
        <v>2.86190185</v>
      </c>
      <c r="M40" s="18" t="s">
        <v>481</v>
      </c>
      <c r="N40" s="20" t="s">
        <v>481</v>
      </c>
      <c r="O40" s="18" t="s">
        <v>481</v>
      </c>
      <c r="P40" s="20" t="s">
        <v>481</v>
      </c>
      <c r="Q40" s="18" t="s">
        <v>481</v>
      </c>
      <c r="R40" s="20" t="s">
        <v>481</v>
      </c>
      <c r="S40" s="18" t="s">
        <v>481</v>
      </c>
      <c r="T40" s="20" t="s">
        <v>481</v>
      </c>
      <c r="U40" s="18" t="n">
        <v>431.76840941</v>
      </c>
      <c r="V40" s="20" t="n">
        <v>13.13279911</v>
      </c>
    </row>
    <row r="41" spans="1:22">
      <c r="A41" s="15" t="s">
        <v>516</v>
      </c>
      <c r="B41" s="17" t="n">
        <v>5712</v>
      </c>
      <c r="C41" s="18">
        <f>(40.0/B41*100)</f>
        <v/>
      </c>
      <c r="D41" s="19" t="n">
        <v>5672</v>
      </c>
      <c r="E41" s="18" t="n">
        <v>423.57088389</v>
      </c>
      <c r="F41" s="20" t="n">
        <v>4.88982328</v>
      </c>
      <c r="G41" s="18" t="n">
        <v>446.194217</v>
      </c>
      <c r="H41" s="20" t="n">
        <v>3.74354834</v>
      </c>
      <c r="I41" s="18" t="n">
        <v>472.39459544</v>
      </c>
      <c r="J41" s="20" t="n">
        <v>3.882629</v>
      </c>
      <c r="K41" s="18" t="n">
        <v>493.46469521</v>
      </c>
      <c r="L41" s="20" t="n">
        <v>3.59121021</v>
      </c>
      <c r="M41" s="18" t="s">
        <v>481</v>
      </c>
      <c r="N41" s="20" t="s">
        <v>481</v>
      </c>
      <c r="O41" s="18" t="s">
        <v>481</v>
      </c>
      <c r="P41" s="20" t="s">
        <v>481</v>
      </c>
      <c r="Q41" s="18" t="s">
        <v>481</v>
      </c>
      <c r="R41" s="20" t="s">
        <v>481</v>
      </c>
      <c r="S41" s="18" t="s">
        <v>481</v>
      </c>
      <c r="T41" s="20" t="s">
        <v>481</v>
      </c>
      <c r="U41" s="18" t="n">
        <v>422.49871594</v>
      </c>
      <c r="V41" s="20" t="n">
        <v>17.0438823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353.4490516</v>
      </c>
      <c r="F45" s="20" t="n">
        <v>2.60179543</v>
      </c>
      <c r="G45" s="18" t="n">
        <v>369.02117907</v>
      </c>
      <c r="H45" s="20" t="n">
        <v>3.74762018</v>
      </c>
      <c r="I45" s="18" t="n">
        <v>374.00870288</v>
      </c>
      <c r="J45" s="20" t="n">
        <v>6.66156874</v>
      </c>
      <c r="K45" s="18" t="n">
        <v>382.61107111</v>
      </c>
      <c r="L45" s="20" t="n">
        <v>7.62144743</v>
      </c>
      <c r="M45" s="18" t="s">
        <v>481</v>
      </c>
      <c r="N45" s="20" t="s">
        <v>481</v>
      </c>
      <c r="O45" s="18" t="s">
        <v>481</v>
      </c>
      <c r="P45" s="20" t="s">
        <v>481</v>
      </c>
      <c r="Q45" s="18" t="n">
        <v>351.03758543</v>
      </c>
      <c r="R45" s="20" t="n">
        <v>41.01375722</v>
      </c>
      <c r="S45" s="18" t="n">
        <v>339.03939183</v>
      </c>
      <c r="T45" s="20" t="n">
        <v>13.11929339</v>
      </c>
      <c r="U45" s="18" t="n">
        <v>326.14755325</v>
      </c>
      <c r="V45" s="20" t="n">
        <v>5.65279092</v>
      </c>
    </row>
    <row r="46" spans="1:22">
      <c r="A46" s="15" t="s">
        <v>521</v>
      </c>
      <c r="B46" s="17" t="n">
        <v>23141</v>
      </c>
      <c r="C46" s="18">
        <f>(1132.0/B46*100)</f>
        <v/>
      </c>
      <c r="D46" s="19" t="n">
        <v>22009</v>
      </c>
      <c r="E46" s="18" t="n">
        <v>338.64840097</v>
      </c>
      <c r="F46" s="20" t="n">
        <v>2.97885116</v>
      </c>
      <c r="G46" s="18" t="n">
        <v>377.74046707</v>
      </c>
      <c r="H46" s="20" t="n">
        <v>2.87821845</v>
      </c>
      <c r="I46" s="18" t="n">
        <v>412.91528733</v>
      </c>
      <c r="J46" s="20" t="n">
        <v>4.50759491</v>
      </c>
      <c r="K46" s="18" t="n">
        <v>448.68770682</v>
      </c>
      <c r="L46" s="20" t="n">
        <v>5.74762649</v>
      </c>
      <c r="M46" s="18" t="s">
        <v>481</v>
      </c>
      <c r="N46" s="20" t="s">
        <v>481</v>
      </c>
      <c r="O46" s="18" t="s">
        <v>481</v>
      </c>
      <c r="P46" s="20" t="s">
        <v>481</v>
      </c>
      <c r="Q46" s="18" t="s">
        <v>481</v>
      </c>
      <c r="R46" s="20" t="s">
        <v>481</v>
      </c>
      <c r="S46" s="18" t="s">
        <v>481</v>
      </c>
      <c r="T46" s="20" t="s">
        <v>481</v>
      </c>
      <c r="U46" s="18" t="n">
        <v>314.08403764</v>
      </c>
      <c r="V46" s="20" t="n">
        <v>5.6135164</v>
      </c>
    </row>
    <row r="47" spans="1:22">
      <c r="A47" s="15" t="s">
        <v>522</v>
      </c>
      <c r="B47" s="17" t="n">
        <v>5928</v>
      </c>
      <c r="C47" s="18">
        <f>(71.0/B47*100)</f>
        <v/>
      </c>
      <c r="D47" s="19" t="n">
        <v>5857</v>
      </c>
      <c r="E47" s="18" t="n">
        <v>363.56013934</v>
      </c>
      <c r="F47" s="20" t="n">
        <v>8.985778440000001</v>
      </c>
      <c r="G47" s="18" t="n">
        <v>415.46060902</v>
      </c>
      <c r="H47" s="20" t="n">
        <v>4.74135114</v>
      </c>
      <c r="I47" s="18" t="n">
        <v>450.59780166</v>
      </c>
      <c r="J47" s="20" t="n">
        <v>4.27655124</v>
      </c>
      <c r="K47" s="18" t="n">
        <v>472.10677728</v>
      </c>
      <c r="L47" s="20" t="n">
        <v>4.5359329</v>
      </c>
      <c r="M47" s="18" t="s">
        <v>481</v>
      </c>
      <c r="N47" s="20" t="s">
        <v>481</v>
      </c>
      <c r="O47" s="18" t="s">
        <v>481</v>
      </c>
      <c r="P47" s="20" t="s">
        <v>481</v>
      </c>
      <c r="Q47" s="18" t="s">
        <v>481</v>
      </c>
      <c r="R47" s="20" t="s">
        <v>481</v>
      </c>
      <c r="S47" s="18" t="s">
        <v>481</v>
      </c>
      <c r="T47" s="20" t="s">
        <v>481</v>
      </c>
      <c r="U47" s="18" t="n">
        <v>351.48237106</v>
      </c>
      <c r="V47" s="20" t="n">
        <v>11.96246684</v>
      </c>
    </row>
    <row r="48" spans="1:22">
      <c r="A48" s="15" t="s">
        <v>523</v>
      </c>
      <c r="B48" s="17" t="n">
        <v>9841</v>
      </c>
      <c r="C48" s="18">
        <f>(7.0/B48*100)</f>
        <v/>
      </c>
      <c r="D48" s="19" t="n">
        <v>9834</v>
      </c>
      <c r="E48" s="18" t="n">
        <v>473.72973026</v>
      </c>
      <c r="F48" s="20" t="n">
        <v>5.90527223</v>
      </c>
      <c r="G48" s="18" t="n">
        <v>532.74088542</v>
      </c>
      <c r="H48" s="20" t="n">
        <v>4.90035627</v>
      </c>
      <c r="I48" s="18" t="n">
        <v>572.38336147</v>
      </c>
      <c r="J48" s="20" t="n">
        <v>6.05508145</v>
      </c>
      <c r="K48" s="18" t="n">
        <v>594.93114833</v>
      </c>
      <c r="L48" s="20" t="n">
        <v>8.431793799999999</v>
      </c>
      <c r="M48" s="18" t="s">
        <v>481</v>
      </c>
      <c r="N48" s="20" t="s">
        <v>481</v>
      </c>
      <c r="O48" s="18" t="s">
        <v>481</v>
      </c>
      <c r="P48" s="20" t="s">
        <v>481</v>
      </c>
      <c r="Q48" s="18" t="s">
        <v>481</v>
      </c>
      <c r="R48" s="20" t="s">
        <v>481</v>
      </c>
      <c r="S48" s="18" t="s">
        <v>481</v>
      </c>
      <c r="T48" s="20" t="s">
        <v>481</v>
      </c>
      <c r="U48" s="18" t="n">
        <v>471.94786458</v>
      </c>
      <c r="V48" s="20" t="n">
        <v>20.7529789</v>
      </c>
    </row>
    <row r="49" spans="1:22">
      <c r="A49" s="15" t="s">
        <v>524</v>
      </c>
      <c r="B49" s="17" t="n">
        <v>6349</v>
      </c>
      <c r="C49" s="18">
        <f>(56.0/B49*100)</f>
        <v/>
      </c>
      <c r="D49" s="19" t="n">
        <v>6293</v>
      </c>
      <c r="E49" s="18" t="n">
        <v>382.50755257</v>
      </c>
      <c r="F49" s="20" t="n">
        <v>6.08456919</v>
      </c>
      <c r="G49" s="18" t="n">
        <v>393.87023933</v>
      </c>
      <c r="H49" s="20" t="n">
        <v>3.6599059</v>
      </c>
      <c r="I49" s="18" t="n">
        <v>416.11379541</v>
      </c>
      <c r="J49" s="20" t="n">
        <v>3.15780813</v>
      </c>
      <c r="K49" s="18" t="n">
        <v>438.5617285</v>
      </c>
      <c r="L49" s="20" t="n">
        <v>3.996751</v>
      </c>
      <c r="M49" s="18" t="s">
        <v>481</v>
      </c>
      <c r="N49" s="20" t="s">
        <v>481</v>
      </c>
      <c r="O49" s="18" t="s">
        <v>481</v>
      </c>
      <c r="P49" s="20" t="s">
        <v>481</v>
      </c>
      <c r="Q49" s="18" t="s">
        <v>481</v>
      </c>
      <c r="R49" s="20" t="s">
        <v>481</v>
      </c>
      <c r="S49" s="18" t="n">
        <v>379.38674163</v>
      </c>
      <c r="T49" s="20" t="n">
        <v>45.0238676</v>
      </c>
      <c r="U49" s="18" t="n">
        <v>388.57060843</v>
      </c>
      <c r="V49" s="20" t="n">
        <v>13.60490174</v>
      </c>
    </row>
    <row r="50" spans="1:22">
      <c r="A50" s="15" t="s">
        <v>525</v>
      </c>
      <c r="B50" s="17" t="n">
        <v>11795</v>
      </c>
      <c r="C50" s="18">
        <f>(218.0/B50*100)</f>
        <v/>
      </c>
      <c r="D50" s="19" t="n">
        <v>11577</v>
      </c>
      <c r="E50" s="18" t="n">
        <v>361.24878128</v>
      </c>
      <c r="F50" s="20" t="n">
        <v>2.98816064</v>
      </c>
      <c r="G50" s="18" t="n">
        <v>393.51816493</v>
      </c>
      <c r="H50" s="20" t="n">
        <v>2.46490022</v>
      </c>
      <c r="I50" s="18" t="n">
        <v>423.17871506</v>
      </c>
      <c r="J50" s="20" t="n">
        <v>3.43742158</v>
      </c>
      <c r="K50" s="18" t="n">
        <v>452.53876274</v>
      </c>
      <c r="L50" s="20" t="n">
        <v>7.41108701</v>
      </c>
      <c r="M50" s="18" t="s">
        <v>481</v>
      </c>
      <c r="N50" s="20" t="s">
        <v>481</v>
      </c>
      <c r="O50" s="18" t="s">
        <v>481</v>
      </c>
      <c r="P50" s="20" t="s">
        <v>481</v>
      </c>
      <c r="Q50" s="18" t="s">
        <v>481</v>
      </c>
      <c r="R50" s="20" t="s">
        <v>481</v>
      </c>
      <c r="S50" s="18" t="s">
        <v>481</v>
      </c>
      <c r="T50" s="20" t="s">
        <v>481</v>
      </c>
      <c r="U50" s="18" t="n">
        <v>324.60704727</v>
      </c>
      <c r="V50" s="20" t="n">
        <v>12.4207841</v>
      </c>
    </row>
    <row r="51" spans="1:22">
      <c r="A51" s="15" t="s">
        <v>526</v>
      </c>
      <c r="B51" s="17" t="n">
        <v>6866</v>
      </c>
      <c r="C51" s="18">
        <f>(116.0/B51*100)</f>
        <v/>
      </c>
      <c r="D51" s="19" t="n">
        <v>6750</v>
      </c>
      <c r="E51" s="18" t="n">
        <v>365.32324545</v>
      </c>
      <c r="F51" s="20" t="n">
        <v>2.71981108</v>
      </c>
      <c r="G51" s="18" t="n">
        <v>398.1098116</v>
      </c>
      <c r="H51" s="20" t="n">
        <v>2.07332223</v>
      </c>
      <c r="I51" s="18" t="n">
        <v>421.43021244</v>
      </c>
      <c r="J51" s="20" t="n">
        <v>4.05851592</v>
      </c>
      <c r="K51" s="18" t="n">
        <v>442.30357833</v>
      </c>
      <c r="L51" s="20" t="n">
        <v>5.9531391</v>
      </c>
      <c r="M51" s="18" t="s">
        <v>481</v>
      </c>
      <c r="N51" s="20" t="s">
        <v>481</v>
      </c>
      <c r="O51" s="18" t="s">
        <v>481</v>
      </c>
      <c r="P51" s="20" t="s">
        <v>481</v>
      </c>
      <c r="Q51" s="18" t="s">
        <v>481</v>
      </c>
      <c r="R51" s="20" t="s">
        <v>481</v>
      </c>
      <c r="S51" s="18" t="s">
        <v>481</v>
      </c>
      <c r="T51" s="20" t="s">
        <v>481</v>
      </c>
      <c r="U51" s="18" t="n">
        <v>371.22579581</v>
      </c>
      <c r="V51" s="20" t="n">
        <v>8.23916245</v>
      </c>
    </row>
    <row r="52" spans="1:22">
      <c r="A52" s="15" t="s">
        <v>527</v>
      </c>
      <c r="B52" s="17" t="n">
        <v>5809</v>
      </c>
      <c r="C52" s="18">
        <f>(71.0/B52*100)</f>
        <v/>
      </c>
      <c r="D52" s="19" t="n">
        <v>5738</v>
      </c>
      <c r="E52" s="18" t="n">
        <v>382.17896302</v>
      </c>
      <c r="F52" s="20" t="n">
        <v>8.398182909999999</v>
      </c>
      <c r="G52" s="18" t="n">
        <v>449.68155675</v>
      </c>
      <c r="H52" s="20" t="n">
        <v>3.89247444</v>
      </c>
      <c r="I52" s="18" t="n">
        <v>464.52624802</v>
      </c>
      <c r="J52" s="20" t="n">
        <v>2.92605275</v>
      </c>
      <c r="K52" s="18" t="n">
        <v>493.49314986</v>
      </c>
      <c r="L52" s="20" t="n">
        <v>4.6581456</v>
      </c>
      <c r="M52" s="18" t="s">
        <v>481</v>
      </c>
      <c r="N52" s="20" t="s">
        <v>481</v>
      </c>
      <c r="O52" s="18" t="s">
        <v>481</v>
      </c>
      <c r="P52" s="20" t="s">
        <v>481</v>
      </c>
      <c r="Q52" s="18" t="s">
        <v>481</v>
      </c>
      <c r="R52" s="20" t="s">
        <v>481</v>
      </c>
      <c r="S52" s="18" t="s">
        <v>481</v>
      </c>
      <c r="T52" s="20" t="s">
        <v>481</v>
      </c>
      <c r="U52" s="18" t="n">
        <v>418.3864012</v>
      </c>
      <c r="V52" s="20" t="n">
        <v>15.03257369</v>
      </c>
    </row>
    <row r="53" spans="1:22">
      <c r="A53" s="15" t="s">
        <v>528</v>
      </c>
      <c r="B53" s="17" t="n">
        <v>5571</v>
      </c>
      <c r="C53" s="18">
        <f>(84.0/B53*100)</f>
        <v/>
      </c>
      <c r="D53" s="19" t="n">
        <v>5487</v>
      </c>
      <c r="E53" s="18" t="n">
        <v>381.18290315</v>
      </c>
      <c r="F53" s="20" t="n">
        <v>7.11368172</v>
      </c>
      <c r="G53" s="18" t="n">
        <v>412.63857134</v>
      </c>
      <c r="H53" s="20" t="n">
        <v>3.13929671</v>
      </c>
      <c r="I53" s="18" t="n">
        <v>438.01437137</v>
      </c>
      <c r="J53" s="20" t="n">
        <v>2.71646451</v>
      </c>
      <c r="K53" s="18" t="n">
        <v>455.55472622</v>
      </c>
      <c r="L53" s="20" t="n">
        <v>2.36877223</v>
      </c>
      <c r="M53" s="18" t="s">
        <v>481</v>
      </c>
      <c r="N53" s="20" t="s">
        <v>481</v>
      </c>
      <c r="O53" s="18" t="s">
        <v>481</v>
      </c>
      <c r="P53" s="20" t="s">
        <v>481</v>
      </c>
      <c r="Q53" s="18" t="s">
        <v>481</v>
      </c>
      <c r="R53" s="20" t="s">
        <v>481</v>
      </c>
      <c r="S53" s="18" t="s">
        <v>481</v>
      </c>
      <c r="T53" s="20" t="s">
        <v>481</v>
      </c>
      <c r="U53" s="18" t="n">
        <v>389.20892343</v>
      </c>
      <c r="V53" s="20" t="n">
        <v>10.39572456</v>
      </c>
    </row>
    <row r="54" spans="1:22">
      <c r="A54" s="15" t="s">
        <v>529</v>
      </c>
      <c r="B54" s="17" t="n">
        <v>4740</v>
      </c>
      <c r="C54" s="18">
        <f>(38.0/B54*100)</f>
        <v/>
      </c>
      <c r="D54" s="19" t="n">
        <v>4702</v>
      </c>
      <c r="E54" s="18" t="n">
        <v>312.61519545</v>
      </c>
      <c r="F54" s="20" t="n">
        <v>2.80968336</v>
      </c>
      <c r="G54" s="18" t="n">
        <v>334.78624645</v>
      </c>
      <c r="H54" s="20" t="n">
        <v>3.45808666</v>
      </c>
      <c r="I54" s="18" t="n">
        <v>363.68588829</v>
      </c>
      <c r="J54" s="20" t="n">
        <v>4.84676344</v>
      </c>
      <c r="K54" s="18" t="n">
        <v>381.72795515</v>
      </c>
      <c r="L54" s="20" t="n">
        <v>7.80081645</v>
      </c>
      <c r="M54" s="18" t="s">
        <v>481</v>
      </c>
      <c r="N54" s="20" t="s">
        <v>481</v>
      </c>
      <c r="O54" s="18" t="s">
        <v>481</v>
      </c>
      <c r="P54" s="20" t="s">
        <v>481</v>
      </c>
      <c r="Q54" s="18" t="s">
        <v>481</v>
      </c>
      <c r="R54" s="20" t="s">
        <v>481</v>
      </c>
      <c r="S54" s="18" t="s">
        <v>481</v>
      </c>
      <c r="T54" s="20" t="s">
        <v>481</v>
      </c>
      <c r="U54" s="18" t="n">
        <v>269.89384156</v>
      </c>
      <c r="V54" s="20" t="n">
        <v>5.80924422</v>
      </c>
    </row>
    <row r="55" spans="1:22">
      <c r="A55" s="15" t="s">
        <v>530</v>
      </c>
      <c r="B55" s="17" t="n">
        <v>5316</v>
      </c>
      <c r="C55" s="18">
        <f>(22.0/B55*100)</f>
        <v/>
      </c>
      <c r="D55" s="19" t="n">
        <v>5294</v>
      </c>
      <c r="E55" s="18" t="n">
        <v>357.62672558</v>
      </c>
      <c r="F55" s="20" t="n">
        <v>4.81478312</v>
      </c>
      <c r="G55" s="18" t="n">
        <v>398.68974663</v>
      </c>
      <c r="H55" s="20" t="n">
        <v>3.31143365</v>
      </c>
      <c r="I55" s="18" t="n">
        <v>430.27780377</v>
      </c>
      <c r="J55" s="20" t="n">
        <v>3.6921464</v>
      </c>
      <c r="K55" s="18" t="n">
        <v>453.49235923</v>
      </c>
      <c r="L55" s="20" t="n">
        <v>5.6561871</v>
      </c>
      <c r="M55" s="18" t="s">
        <v>481</v>
      </c>
      <c r="N55" s="20" t="s">
        <v>481</v>
      </c>
      <c r="O55" s="18" t="s">
        <v>481</v>
      </c>
      <c r="P55" s="20" t="s">
        <v>481</v>
      </c>
      <c r="Q55" s="18" t="s">
        <v>481</v>
      </c>
      <c r="R55" s="20" t="s">
        <v>481</v>
      </c>
      <c r="S55" s="18" t="n">
        <v>344.81840795</v>
      </c>
      <c r="T55" s="20" t="n">
        <v>21.72950177</v>
      </c>
      <c r="U55" s="18" t="n">
        <v>322.50235138</v>
      </c>
      <c r="V55" s="20" t="n">
        <v>14.95441438</v>
      </c>
    </row>
    <row r="56" spans="1:22">
      <c r="A56" s="15" t="s">
        <v>531</v>
      </c>
      <c r="B56" s="17" t="n">
        <v>5359</v>
      </c>
      <c r="C56" s="18">
        <f>(76.0/B56*100)</f>
        <v/>
      </c>
      <c r="D56" s="19" t="n">
        <v>5283</v>
      </c>
      <c r="E56" s="18" t="n">
        <v>490.21144501</v>
      </c>
      <c r="F56" s="20" t="n">
        <v>9.65594244</v>
      </c>
      <c r="G56" s="18" t="n">
        <v>534.42288426</v>
      </c>
      <c r="H56" s="20" t="n">
        <v>3.19493107</v>
      </c>
      <c r="I56" s="18" t="n">
        <v>554.04062153</v>
      </c>
      <c r="J56" s="20" t="n">
        <v>3.66789038</v>
      </c>
      <c r="K56" s="18" t="n">
        <v>562.43234131</v>
      </c>
      <c r="L56" s="20" t="n">
        <v>3.79127146</v>
      </c>
      <c r="M56" s="18" t="s">
        <v>481</v>
      </c>
      <c r="N56" s="20" t="s">
        <v>481</v>
      </c>
      <c r="O56" s="18" t="s">
        <v>481</v>
      </c>
      <c r="P56" s="20" t="s">
        <v>481</v>
      </c>
      <c r="Q56" s="18" t="s">
        <v>481</v>
      </c>
      <c r="R56" s="20" t="s">
        <v>481</v>
      </c>
      <c r="S56" s="18" t="s">
        <v>481</v>
      </c>
      <c r="T56" s="20" t="s">
        <v>481</v>
      </c>
      <c r="U56" s="18" t="n">
        <v>528.35485388</v>
      </c>
      <c r="V56" s="20" t="n">
        <v>17.21357854</v>
      </c>
    </row>
    <row r="57" spans="1:22">
      <c r="A57" s="15" t="s">
        <v>532</v>
      </c>
      <c r="B57" s="17" t="n">
        <v>6513</v>
      </c>
      <c r="C57" s="18">
        <f>(0.0/B57*100)</f>
        <v/>
      </c>
      <c r="D57" s="19" t="n">
        <v>6513</v>
      </c>
      <c r="E57" s="18" t="n">
        <v>366.67467872</v>
      </c>
      <c r="F57" s="20" t="n">
        <v>3.19112984</v>
      </c>
      <c r="G57" s="18" t="n">
        <v>410.82806522</v>
      </c>
      <c r="H57" s="20" t="n">
        <v>4.15069528</v>
      </c>
      <c r="I57" s="18" t="n">
        <v>458.83809491</v>
      </c>
      <c r="J57" s="20" t="n">
        <v>7.53009797</v>
      </c>
      <c r="K57" s="18" t="n">
        <v>481.63305601</v>
      </c>
      <c r="L57" s="20" t="n">
        <v>13.59364405</v>
      </c>
      <c r="M57" s="18" t="s">
        <v>481</v>
      </c>
      <c r="N57" s="20" t="s">
        <v>481</v>
      </c>
      <c r="O57" s="18" t="s">
        <v>481</v>
      </c>
      <c r="P57" s="20" t="s">
        <v>481</v>
      </c>
      <c r="Q57" s="18" t="s">
        <v>481</v>
      </c>
      <c r="R57" s="20" t="s">
        <v>481</v>
      </c>
      <c r="S57" s="18" t="n">
        <v>292.0713024</v>
      </c>
      <c r="T57" s="20" t="n">
        <v>53.46590438</v>
      </c>
      <c r="U57" s="18" t="n">
        <v>316.16604448</v>
      </c>
      <c r="V57" s="20" t="n">
        <v>13.6723513</v>
      </c>
    </row>
    <row r="58" spans="1:22">
      <c r="A58" s="15" t="s">
        <v>533</v>
      </c>
      <c r="B58" s="17" t="n">
        <v>7267</v>
      </c>
      <c r="C58" s="18">
        <f>(10.0/B58*100)</f>
        <v/>
      </c>
      <c r="D58" s="19" t="n">
        <v>7257</v>
      </c>
      <c r="E58" s="18" t="n">
        <v>342.7166839</v>
      </c>
      <c r="F58" s="20" t="n">
        <v>4.22961559</v>
      </c>
      <c r="G58" s="18" t="n">
        <v>379.94364339</v>
      </c>
      <c r="H58" s="20" t="n">
        <v>2.62997346</v>
      </c>
      <c r="I58" s="18" t="n">
        <v>402.61238523</v>
      </c>
      <c r="J58" s="20" t="n">
        <v>3.67765457</v>
      </c>
      <c r="K58" s="18" t="n">
        <v>418.02357716</v>
      </c>
      <c r="L58" s="20" t="n">
        <v>4.5149431</v>
      </c>
      <c r="M58" s="18" t="s">
        <v>481</v>
      </c>
      <c r="N58" s="20" t="s">
        <v>481</v>
      </c>
      <c r="O58" s="18" t="s">
        <v>481</v>
      </c>
      <c r="P58" s="20" t="s">
        <v>481</v>
      </c>
      <c r="Q58" s="18" t="s">
        <v>481</v>
      </c>
      <c r="R58" s="20" t="s">
        <v>481</v>
      </c>
      <c r="S58" s="18" t="n">
        <v>272.65473083</v>
      </c>
      <c r="T58" s="20" t="n">
        <v>16.42474049</v>
      </c>
      <c r="U58" s="18" t="n">
        <v>289.94062462</v>
      </c>
      <c r="V58" s="20" t="n">
        <v>17.75944195</v>
      </c>
    </row>
    <row r="59" spans="1:22">
      <c r="A59" s="15" t="s">
        <v>534</v>
      </c>
      <c r="B59" s="17" t="n">
        <v>4826</v>
      </c>
      <c r="C59" s="18">
        <f>(26.0/B59*100)</f>
        <v/>
      </c>
      <c r="D59" s="19" t="n">
        <v>4800</v>
      </c>
      <c r="E59" s="18" t="n">
        <v>332.06972975</v>
      </c>
      <c r="F59" s="20" t="n">
        <v>4.6179792</v>
      </c>
      <c r="G59" s="18" t="n">
        <v>361.66876027</v>
      </c>
      <c r="H59" s="20" t="n">
        <v>2.24251635</v>
      </c>
      <c r="I59" s="18" t="n">
        <v>374.98620678</v>
      </c>
      <c r="J59" s="20" t="n">
        <v>3.31890257</v>
      </c>
      <c r="K59" s="18" t="n">
        <v>383.60192191</v>
      </c>
      <c r="L59" s="20" t="n">
        <v>4.39318092</v>
      </c>
      <c r="M59" s="18" t="s">
        <v>481</v>
      </c>
      <c r="N59" s="20" t="s">
        <v>481</v>
      </c>
      <c r="O59" s="18" t="s">
        <v>481</v>
      </c>
      <c r="P59" s="20" t="s">
        <v>481</v>
      </c>
      <c r="Q59" s="18" t="s">
        <v>481</v>
      </c>
      <c r="R59" s="20" t="s">
        <v>481</v>
      </c>
      <c r="S59" s="18" t="n">
        <v>284.62230826</v>
      </c>
      <c r="T59" s="20" t="n">
        <v>26.38246615</v>
      </c>
      <c r="U59" s="18" t="n">
        <v>264.85321625</v>
      </c>
      <c r="V59" s="20" t="n">
        <v>8.559390690000001</v>
      </c>
    </row>
    <row r="60" spans="1:22">
      <c r="A60" s="15" t="s">
        <v>535</v>
      </c>
      <c r="B60" s="17" t="n">
        <v>4546</v>
      </c>
      <c r="C60" s="18">
        <f>(15.0/B60*100)</f>
        <v/>
      </c>
      <c r="D60" s="19" t="n">
        <v>4531</v>
      </c>
      <c r="E60" s="18" t="n">
        <v>348.30446299</v>
      </c>
      <c r="F60" s="20" t="n">
        <v>5.38914565</v>
      </c>
      <c r="G60" s="18" t="n">
        <v>381.20149725</v>
      </c>
      <c r="H60" s="20" t="n">
        <v>3.46727356</v>
      </c>
      <c r="I60" s="18" t="n">
        <v>416.55489121</v>
      </c>
      <c r="J60" s="20" t="n">
        <v>6.2085018</v>
      </c>
      <c r="K60" s="18" t="n">
        <v>450.88500683</v>
      </c>
      <c r="L60" s="20" t="n">
        <v>6.13733258</v>
      </c>
      <c r="M60" s="18" t="s">
        <v>481</v>
      </c>
      <c r="N60" s="20" t="s">
        <v>481</v>
      </c>
      <c r="O60" s="18" t="s">
        <v>481</v>
      </c>
      <c r="P60" s="20" t="s">
        <v>481</v>
      </c>
      <c r="Q60" s="18" t="s">
        <v>481</v>
      </c>
      <c r="R60" s="20" t="s">
        <v>481</v>
      </c>
      <c r="S60" s="18" t="n">
        <v>310.95648329</v>
      </c>
      <c r="T60" s="20" t="n">
        <v>17.98663813</v>
      </c>
      <c r="U60" s="18" t="n">
        <v>332.66454368</v>
      </c>
      <c r="V60" s="20" t="n">
        <v>14.16861969</v>
      </c>
    </row>
    <row r="61" spans="1:22">
      <c r="A61" s="15" t="s">
        <v>536</v>
      </c>
      <c r="B61" s="17" t="n">
        <v>6525</v>
      </c>
      <c r="C61" s="18">
        <f>(135.0/B61*100)</f>
        <v/>
      </c>
      <c r="D61" s="19" t="n">
        <v>6390</v>
      </c>
      <c r="E61" s="18" t="n">
        <v>412.88290918</v>
      </c>
      <c r="F61" s="20" t="n">
        <v>8.267468900000001</v>
      </c>
      <c r="G61" s="18" t="n">
        <v>464.54289061</v>
      </c>
      <c r="H61" s="20" t="n">
        <v>3.34702179</v>
      </c>
      <c r="I61" s="18" t="n">
        <v>481.72909813</v>
      </c>
      <c r="J61" s="20" t="n">
        <v>2.73257608</v>
      </c>
      <c r="K61" s="18" t="n">
        <v>497.40593002</v>
      </c>
      <c r="L61" s="20" t="n">
        <v>3.72544853</v>
      </c>
      <c r="M61" s="18" t="s">
        <v>481</v>
      </c>
      <c r="N61" s="20" t="s">
        <v>481</v>
      </c>
      <c r="O61" s="18" t="s">
        <v>481</v>
      </c>
      <c r="P61" s="20" t="s">
        <v>481</v>
      </c>
      <c r="Q61" s="18" t="s">
        <v>481</v>
      </c>
      <c r="R61" s="20" t="s">
        <v>481</v>
      </c>
      <c r="S61" s="18" t="s">
        <v>481</v>
      </c>
      <c r="T61" s="20" t="s">
        <v>481</v>
      </c>
      <c r="U61" s="18" t="n">
        <v>418.71070358</v>
      </c>
      <c r="V61" s="20" t="n">
        <v>15.90777664</v>
      </c>
    </row>
    <row r="62" spans="1:22">
      <c r="A62" s="15" t="s">
        <v>537</v>
      </c>
      <c r="B62" s="17" t="n">
        <v>4476</v>
      </c>
      <c r="C62" s="18">
        <f>(3.0/B62*100)</f>
        <v/>
      </c>
      <c r="D62" s="19" t="n">
        <v>4473</v>
      </c>
      <c r="E62" s="18" t="n">
        <v>510.61008834</v>
      </c>
      <c r="F62" s="20" t="n">
        <v>9.965088590000001</v>
      </c>
      <c r="G62" s="18" t="n">
        <v>537.40295553</v>
      </c>
      <c r="H62" s="20" t="n">
        <v>2.37424778</v>
      </c>
      <c r="I62" s="18" t="n">
        <v>548.08483353</v>
      </c>
      <c r="J62" s="20" t="n">
        <v>2.3421242</v>
      </c>
      <c r="K62" s="18" t="n">
        <v>549.3537497999999</v>
      </c>
      <c r="L62" s="20" t="n">
        <v>2.27385449</v>
      </c>
      <c r="M62" s="18" t="s">
        <v>481</v>
      </c>
      <c r="N62" s="20" t="s">
        <v>481</v>
      </c>
      <c r="O62" s="18" t="s">
        <v>481</v>
      </c>
      <c r="P62" s="20" t="s">
        <v>481</v>
      </c>
      <c r="Q62" s="18" t="s">
        <v>481</v>
      </c>
      <c r="R62" s="20" t="s">
        <v>481</v>
      </c>
      <c r="S62" s="18" t="s">
        <v>481</v>
      </c>
      <c r="T62" s="20" t="s">
        <v>481</v>
      </c>
      <c r="U62" s="18" t="n">
        <v>499.6508555</v>
      </c>
      <c r="V62" s="20" t="n">
        <v>15.60041616</v>
      </c>
    </row>
    <row r="63" spans="1:22">
      <c r="A63" s="15" t="s">
        <v>538</v>
      </c>
      <c r="B63" s="17" t="n">
        <v>5324</v>
      </c>
      <c r="C63" s="18">
        <f>(13.0/B63*100)</f>
        <v/>
      </c>
      <c r="D63" s="19" t="n">
        <v>5311</v>
      </c>
      <c r="E63" s="18" t="n">
        <v>316.07755007</v>
      </c>
      <c r="F63" s="20" t="n">
        <v>6.6118239</v>
      </c>
      <c r="G63" s="18" t="n">
        <v>354.6878727</v>
      </c>
      <c r="H63" s="20" t="n">
        <v>2.11652502</v>
      </c>
      <c r="I63" s="18" t="n">
        <v>391.98405943</v>
      </c>
      <c r="J63" s="20" t="n">
        <v>2.9099883</v>
      </c>
      <c r="K63" s="18" t="n">
        <v>409.84386676</v>
      </c>
      <c r="L63" s="20" t="n">
        <v>3.76927308</v>
      </c>
      <c r="M63" s="18" t="s">
        <v>481</v>
      </c>
      <c r="N63" s="20" t="s">
        <v>481</v>
      </c>
      <c r="O63" s="18" t="s">
        <v>481</v>
      </c>
      <c r="P63" s="20" t="s">
        <v>481</v>
      </c>
      <c r="Q63" s="18" t="s">
        <v>481</v>
      </c>
      <c r="R63" s="20" t="s">
        <v>481</v>
      </c>
      <c r="S63" s="18" t="n">
        <v>269.03041934</v>
      </c>
      <c r="T63" s="20" t="n">
        <v>40.45349297</v>
      </c>
      <c r="U63" s="18" t="n">
        <v>289.73383309</v>
      </c>
      <c r="V63" s="20" t="n">
        <v>8.62119045</v>
      </c>
    </row>
    <row r="64" spans="1:22">
      <c r="A64" s="15" t="s">
        <v>539</v>
      </c>
      <c r="B64" s="17" t="n">
        <v>3634</v>
      </c>
      <c r="C64" s="18">
        <f>(3.0/B64*100)</f>
        <v/>
      </c>
      <c r="D64" s="19" t="n">
        <v>3631</v>
      </c>
      <c r="E64" s="18" t="n">
        <v>381.87472061</v>
      </c>
      <c r="F64" s="20" t="n">
        <v>17.4756333</v>
      </c>
      <c r="G64" s="18" t="n">
        <v>439.60707061</v>
      </c>
      <c r="H64" s="20" t="n">
        <v>5.01731358</v>
      </c>
      <c r="I64" s="18" t="n">
        <v>481.90280268</v>
      </c>
      <c r="J64" s="20" t="n">
        <v>3.21509541</v>
      </c>
      <c r="K64" s="18" t="n">
        <v>494.51488334</v>
      </c>
      <c r="L64" s="20" t="n">
        <v>2.77723186</v>
      </c>
      <c r="M64" s="18" t="s">
        <v>481</v>
      </c>
      <c r="N64" s="20" t="s">
        <v>481</v>
      </c>
      <c r="O64" s="18" t="s">
        <v>481</v>
      </c>
      <c r="P64" s="20" t="s">
        <v>481</v>
      </c>
      <c r="Q64" s="18" t="s">
        <v>481</v>
      </c>
      <c r="R64" s="20" t="s">
        <v>481</v>
      </c>
      <c r="S64" s="18" t="n">
        <v>428.24183333</v>
      </c>
      <c r="T64" s="20" t="n">
        <v>52.93141774</v>
      </c>
      <c r="U64" s="18" t="n">
        <v>413.996548</v>
      </c>
      <c r="V64" s="20" t="n">
        <v>32.05055377</v>
      </c>
    </row>
    <row r="65" spans="1:22">
      <c r="A65" s="15" t="s">
        <v>540</v>
      </c>
      <c r="B65" s="17" t="n">
        <v>5325</v>
      </c>
      <c r="C65" s="18">
        <f>(14.0/B65*100)</f>
        <v/>
      </c>
      <c r="D65" s="19" t="n">
        <v>5311</v>
      </c>
      <c r="E65" s="18" t="n">
        <v>375.04592133</v>
      </c>
      <c r="F65" s="20" t="n">
        <v>5.32698138</v>
      </c>
      <c r="G65" s="18" t="n">
        <v>422.52917937</v>
      </c>
      <c r="H65" s="20" t="n">
        <v>2.71411741</v>
      </c>
      <c r="I65" s="18" t="n">
        <v>438.40121857</v>
      </c>
      <c r="J65" s="20" t="n">
        <v>3.50125456</v>
      </c>
      <c r="K65" s="18" t="n">
        <v>447.73278038</v>
      </c>
      <c r="L65" s="20" t="n">
        <v>6.63154119</v>
      </c>
      <c r="M65" s="18" t="s">
        <v>481</v>
      </c>
      <c r="N65" s="20" t="s">
        <v>481</v>
      </c>
      <c r="O65" s="18" t="s">
        <v>481</v>
      </c>
      <c r="P65" s="20" t="s">
        <v>481</v>
      </c>
      <c r="Q65" s="18" t="n">
        <v>391.23083343</v>
      </c>
      <c r="R65" s="20" t="n">
        <v>40.52983676</v>
      </c>
      <c r="S65" s="18" t="s">
        <v>481</v>
      </c>
      <c r="T65" s="20" t="s">
        <v>481</v>
      </c>
      <c r="U65" s="18" t="n">
        <v>328.16743947</v>
      </c>
      <c r="V65" s="20" t="n">
        <v>12.86172784</v>
      </c>
    </row>
    <row r="66" spans="1:22">
      <c r="A66" s="15" t="s">
        <v>541</v>
      </c>
      <c r="B66" s="17" t="n">
        <v>5665</v>
      </c>
      <c r="C66" s="18">
        <f>(74.0/B66*100)</f>
        <v/>
      </c>
      <c r="D66" s="19" t="n">
        <v>5591</v>
      </c>
      <c r="E66" s="18" t="n">
        <v>383.38048925</v>
      </c>
      <c r="F66" s="20" t="n">
        <v>6.05174772</v>
      </c>
      <c r="G66" s="18" t="n">
        <v>409.92541607</v>
      </c>
      <c r="H66" s="20" t="n">
        <v>2.38532532</v>
      </c>
      <c r="I66" s="18" t="n">
        <v>426.8630175</v>
      </c>
      <c r="J66" s="20" t="n">
        <v>2.43272895</v>
      </c>
      <c r="K66" s="18" t="n">
        <v>443.29057656</v>
      </c>
      <c r="L66" s="20" t="n">
        <v>3.65652888</v>
      </c>
      <c r="M66" s="18" t="s">
        <v>481</v>
      </c>
      <c r="N66" s="20" t="s">
        <v>481</v>
      </c>
      <c r="O66" s="18" t="s">
        <v>481</v>
      </c>
      <c r="P66" s="20" t="s">
        <v>481</v>
      </c>
      <c r="Q66" s="18" t="s">
        <v>481</v>
      </c>
      <c r="R66" s="20" t="s">
        <v>481</v>
      </c>
      <c r="S66" s="18" t="s">
        <v>481</v>
      </c>
      <c r="T66" s="20" t="s">
        <v>481</v>
      </c>
      <c r="U66" s="18" t="n">
        <v>356.95447676</v>
      </c>
      <c r="V66" s="20" t="n">
        <v>9.00626974</v>
      </c>
    </row>
    <row r="67" spans="1:22">
      <c r="A67" s="15" t="s">
        <v>542</v>
      </c>
      <c r="B67" s="17" t="n">
        <v>6971</v>
      </c>
      <c r="C67" s="18">
        <f>(22.0/B67*100)</f>
        <v/>
      </c>
      <c r="D67" s="19" t="n">
        <v>6949</v>
      </c>
      <c r="E67" s="18" t="n">
        <v>351.80079616</v>
      </c>
      <c r="F67" s="20" t="n">
        <v>2.43003678</v>
      </c>
      <c r="G67" s="18" t="n">
        <v>400.05206655</v>
      </c>
      <c r="H67" s="20" t="n">
        <v>3.32006788</v>
      </c>
      <c r="I67" s="18" t="n">
        <v>436.74939634</v>
      </c>
      <c r="J67" s="20" t="n">
        <v>4.77370617</v>
      </c>
      <c r="K67" s="18" t="n">
        <v>444.85693555</v>
      </c>
      <c r="L67" s="20" t="n">
        <v>6.93621081</v>
      </c>
      <c r="M67" s="18" t="s">
        <v>481</v>
      </c>
      <c r="N67" s="20" t="s">
        <v>481</v>
      </c>
      <c r="O67" s="18" t="s">
        <v>481</v>
      </c>
      <c r="P67" s="20" t="s">
        <v>481</v>
      </c>
      <c r="Q67" s="18" t="s">
        <v>481</v>
      </c>
      <c r="R67" s="20" t="s">
        <v>481</v>
      </c>
      <c r="S67" s="18" t="s">
        <v>481</v>
      </c>
      <c r="T67" s="20" t="s">
        <v>481</v>
      </c>
      <c r="U67" s="18" t="n">
        <v>286.83408048</v>
      </c>
      <c r="V67" s="20" t="n">
        <v>14.88259979</v>
      </c>
    </row>
    <row r="68" spans="1:22">
      <c r="A68" s="15" t="s">
        <v>543</v>
      </c>
      <c r="B68" s="17" t="n">
        <v>12083</v>
      </c>
      <c r="C68" s="18">
        <f>(26.0/B68*100)</f>
        <v/>
      </c>
      <c r="D68" s="19" t="n">
        <v>12057</v>
      </c>
      <c r="E68" s="18" t="n">
        <v>315.71997041</v>
      </c>
      <c r="F68" s="20" t="n">
        <v>3.76626247</v>
      </c>
      <c r="G68" s="18" t="n">
        <v>393.77617688</v>
      </c>
      <c r="H68" s="20" t="n">
        <v>2.81965353</v>
      </c>
      <c r="I68" s="18" t="n">
        <v>413.03938092</v>
      </c>
      <c r="J68" s="20" t="n">
        <v>2.75880337</v>
      </c>
      <c r="K68" s="18" t="n">
        <v>410.99902453</v>
      </c>
      <c r="L68" s="20" t="n">
        <v>1.50755076</v>
      </c>
      <c r="M68" s="18" t="s">
        <v>481</v>
      </c>
      <c r="N68" s="20" t="s">
        <v>481</v>
      </c>
      <c r="O68" s="18" t="s">
        <v>481</v>
      </c>
      <c r="P68" s="20" t="s">
        <v>481</v>
      </c>
      <c r="Q68" s="18" t="s">
        <v>481</v>
      </c>
      <c r="R68" s="20" t="s">
        <v>481</v>
      </c>
      <c r="S68" s="18" t="s">
        <v>481</v>
      </c>
      <c r="T68" s="20" t="s">
        <v>481</v>
      </c>
      <c r="U68" s="18" t="n">
        <v>315.7229697</v>
      </c>
      <c r="V68" s="20" t="n">
        <v>6.40246092</v>
      </c>
    </row>
    <row r="69" spans="1:22">
      <c r="A69" s="15" t="s">
        <v>544</v>
      </c>
      <c r="B69" s="17" t="n">
        <v>4876</v>
      </c>
      <c r="C69" s="18">
        <f>(0.0/B69*100)</f>
        <v/>
      </c>
      <c r="D69" s="19" t="n">
        <v>4876</v>
      </c>
      <c r="E69" s="18" t="n">
        <v>402.64184491</v>
      </c>
      <c r="F69" s="20" t="n">
        <v>6.34211558</v>
      </c>
      <c r="G69" s="18" t="n">
        <v>435.93539045</v>
      </c>
      <c r="H69" s="20" t="n">
        <v>3.64435289</v>
      </c>
      <c r="I69" s="18" t="n">
        <v>461.21613649</v>
      </c>
      <c r="J69" s="20" t="n">
        <v>4.79556448</v>
      </c>
      <c r="K69" s="18" t="n">
        <v>477.21638193</v>
      </c>
      <c r="L69" s="20" t="n">
        <v>6.02076138</v>
      </c>
      <c r="M69" s="18" t="s">
        <v>481</v>
      </c>
      <c r="N69" s="20" t="s">
        <v>481</v>
      </c>
      <c r="O69" s="18" t="s">
        <v>481</v>
      </c>
      <c r="P69" s="20" t="s">
        <v>481</v>
      </c>
      <c r="Q69" s="18" t="s">
        <v>481</v>
      </c>
      <c r="R69" s="20" t="s">
        <v>481</v>
      </c>
      <c r="S69" s="18" t="s">
        <v>481</v>
      </c>
      <c r="T69" s="20" t="s">
        <v>481</v>
      </c>
      <c r="U69" s="18" t="n">
        <v>344.51658633</v>
      </c>
      <c r="V69" s="20" t="n">
        <v>21.68324893</v>
      </c>
    </row>
    <row r="70" spans="1:22">
      <c r="A70" s="15" t="s">
        <v>545</v>
      </c>
      <c r="B70" s="17" t="n">
        <v>6036</v>
      </c>
      <c r="C70" s="18">
        <f>(223.0/B70*100)</f>
        <v/>
      </c>
      <c r="D70" s="19" t="n">
        <v>5813</v>
      </c>
      <c r="E70" s="18" t="n">
        <v>475.34858383</v>
      </c>
      <c r="F70" s="20" t="n">
        <v>12.08855626</v>
      </c>
      <c r="G70" s="18" t="n">
        <v>488.37135272</v>
      </c>
      <c r="H70" s="20" t="n">
        <v>3.84384953</v>
      </c>
      <c r="I70" s="18" t="n">
        <v>498.9699175</v>
      </c>
      <c r="J70" s="20" t="n">
        <v>3.59836909</v>
      </c>
      <c r="K70" s="18" t="n">
        <v>512.29875478</v>
      </c>
      <c r="L70" s="20" t="n">
        <v>4.60643467</v>
      </c>
      <c r="M70" s="18" t="s">
        <v>481</v>
      </c>
      <c r="N70" s="20" t="s">
        <v>481</v>
      </c>
      <c r="O70" s="18" t="s">
        <v>481</v>
      </c>
      <c r="P70" s="20" t="s">
        <v>481</v>
      </c>
      <c r="Q70" s="18" t="s">
        <v>481</v>
      </c>
      <c r="R70" s="20" t="s">
        <v>481</v>
      </c>
      <c r="S70" s="18" t="s">
        <v>481</v>
      </c>
      <c r="T70" s="20" t="s">
        <v>481</v>
      </c>
      <c r="U70" s="18" t="n">
        <v>419.73392921</v>
      </c>
      <c r="V70" s="20" t="n">
        <v>11.68603293</v>
      </c>
    </row>
    <row r="71" spans="1:22">
      <c r="A71" s="15" t="s">
        <v>546</v>
      </c>
      <c r="B71" s="17" t="n">
        <v>6115</v>
      </c>
      <c r="C71" s="18">
        <f>(17.0/B71*100)</f>
        <v/>
      </c>
      <c r="D71" s="19" t="n">
        <v>6098</v>
      </c>
      <c r="E71" s="18" t="n">
        <v>459.10232176</v>
      </c>
      <c r="F71" s="20" t="n">
        <v>6.71327051</v>
      </c>
      <c r="G71" s="18" t="n">
        <v>532.3036084</v>
      </c>
      <c r="H71" s="20" t="n">
        <v>3.28024492</v>
      </c>
      <c r="I71" s="18" t="n">
        <v>558.49679723</v>
      </c>
      <c r="J71" s="20" t="n">
        <v>2.71206448</v>
      </c>
      <c r="K71" s="18" t="n">
        <v>586.32054753</v>
      </c>
      <c r="L71" s="20" t="n">
        <v>2.35190142</v>
      </c>
      <c r="M71" s="18" t="s">
        <v>481</v>
      </c>
      <c r="N71" s="20" t="s">
        <v>481</v>
      </c>
      <c r="O71" s="18" t="s">
        <v>481</v>
      </c>
      <c r="P71" s="20" t="s">
        <v>481</v>
      </c>
      <c r="Q71" s="18" t="s">
        <v>481</v>
      </c>
      <c r="R71" s="20" t="s">
        <v>481</v>
      </c>
      <c r="S71" s="18" t="s">
        <v>481</v>
      </c>
      <c r="T71" s="20" t="s">
        <v>481</v>
      </c>
      <c r="U71" s="18" t="n">
        <v>561.91377946</v>
      </c>
      <c r="V71" s="20" t="n">
        <v>15.04453711</v>
      </c>
    </row>
    <row r="72" spans="1:22">
      <c r="A72" s="15" t="s">
        <v>547</v>
      </c>
      <c r="B72" s="17" t="n">
        <v>7708</v>
      </c>
      <c r="C72" s="18">
        <f>(5.0/B72*100)</f>
        <v/>
      </c>
      <c r="D72" s="19" t="n">
        <v>7703</v>
      </c>
      <c r="E72" s="18" t="n">
        <v>466.09364713</v>
      </c>
      <c r="F72" s="20" t="n">
        <v>8.18139283</v>
      </c>
      <c r="G72" s="18" t="n">
        <v>528.1948035299999</v>
      </c>
      <c r="H72" s="20" t="n">
        <v>3.65377234</v>
      </c>
      <c r="I72" s="18" t="n">
        <v>546.42995215</v>
      </c>
      <c r="J72" s="20" t="n">
        <v>3.24175876</v>
      </c>
      <c r="K72" s="18" t="n">
        <v>561.13741055</v>
      </c>
      <c r="L72" s="20" t="n">
        <v>4.2916925</v>
      </c>
      <c r="M72" s="18" t="s">
        <v>481</v>
      </c>
      <c r="N72" s="20" t="s">
        <v>481</v>
      </c>
      <c r="O72" s="18" t="s">
        <v>481</v>
      </c>
      <c r="P72" s="20" t="s">
        <v>481</v>
      </c>
      <c r="Q72" s="18" t="s">
        <v>481</v>
      </c>
      <c r="R72" s="20" t="s">
        <v>481</v>
      </c>
      <c r="S72" s="18" t="s">
        <v>481</v>
      </c>
      <c r="T72" s="20" t="s">
        <v>481</v>
      </c>
      <c r="U72" s="18" t="n">
        <v>492.39157056</v>
      </c>
      <c r="V72" s="20" t="n">
        <v>19.75610812</v>
      </c>
    </row>
    <row r="73" spans="1:22">
      <c r="A73" s="15" t="s">
        <v>548</v>
      </c>
      <c r="B73" s="17" t="n">
        <v>8249</v>
      </c>
      <c r="C73" s="18">
        <f>(144.0/B73*100)</f>
        <v/>
      </c>
      <c r="D73" s="19" t="n">
        <v>8105</v>
      </c>
      <c r="E73" s="18" t="n">
        <v>391.53773106</v>
      </c>
      <c r="F73" s="20" t="n">
        <v>3.11291571</v>
      </c>
      <c r="G73" s="18" t="n">
        <v>414.53737258</v>
      </c>
      <c r="H73" s="20" t="n">
        <v>3.28653691</v>
      </c>
      <c r="I73" s="18" t="n">
        <v>436.53167471</v>
      </c>
      <c r="J73" s="20" t="n">
        <v>4.57158786</v>
      </c>
      <c r="K73" s="18" t="n">
        <v>468.85246421</v>
      </c>
      <c r="L73" s="20" t="n">
        <v>8.717659400000001</v>
      </c>
      <c r="M73" s="18" t="s">
        <v>481</v>
      </c>
      <c r="N73" s="20" t="s">
        <v>481</v>
      </c>
      <c r="O73" s="18" t="s">
        <v>481</v>
      </c>
      <c r="P73" s="20" t="s">
        <v>481</v>
      </c>
      <c r="Q73" s="18" t="s">
        <v>481</v>
      </c>
      <c r="R73" s="20" t="s">
        <v>481</v>
      </c>
      <c r="S73" s="18" t="s">
        <v>481</v>
      </c>
      <c r="T73" s="20" t="s">
        <v>481</v>
      </c>
      <c r="U73" s="18" t="n">
        <v>384.1679509</v>
      </c>
      <c r="V73" s="20" t="n">
        <v>15.85192595</v>
      </c>
    </row>
    <row r="74" spans="1:22">
      <c r="A74" s="15" t="s">
        <v>549</v>
      </c>
      <c r="B74" s="17" t="n">
        <v>4692</v>
      </c>
      <c r="C74" s="18">
        <f>(82.0/B74*100)</f>
        <v/>
      </c>
      <c r="D74" s="19" t="n">
        <v>4610</v>
      </c>
      <c r="E74" s="18" t="n">
        <v>373.68749617</v>
      </c>
      <c r="F74" s="20" t="n">
        <v>5.3744422</v>
      </c>
      <c r="G74" s="18" t="n">
        <v>402.95726579</v>
      </c>
      <c r="H74" s="20" t="n">
        <v>2.89342407</v>
      </c>
      <c r="I74" s="18" t="n">
        <v>425.43722488</v>
      </c>
      <c r="J74" s="20" t="n">
        <v>3.48565346</v>
      </c>
      <c r="K74" s="18" t="n">
        <v>443.35597235</v>
      </c>
      <c r="L74" s="20" t="n">
        <v>3.51899698</v>
      </c>
      <c r="M74" s="18" t="s">
        <v>481</v>
      </c>
      <c r="N74" s="20" t="s">
        <v>481</v>
      </c>
      <c r="O74" s="18" t="s">
        <v>481</v>
      </c>
      <c r="P74" s="20" t="s">
        <v>481</v>
      </c>
      <c r="Q74" s="18" t="s">
        <v>481</v>
      </c>
      <c r="R74" s="20" t="s">
        <v>481</v>
      </c>
      <c r="S74" s="18" t="n">
        <v>333.01135409</v>
      </c>
      <c r="T74" s="20" t="n">
        <v>32.35149686</v>
      </c>
      <c r="U74" s="18" t="n">
        <v>340.03393187</v>
      </c>
      <c r="V74" s="20" t="n">
        <v>11.37340715</v>
      </c>
    </row>
    <row r="75" spans="1:22">
      <c r="A75" s="15" t="s">
        <v>550</v>
      </c>
      <c r="B75" s="17" t="n">
        <v>5375</v>
      </c>
      <c r="C75" s="18">
        <f>(198.0/B75*100)</f>
        <v/>
      </c>
      <c r="D75" s="19" t="n">
        <v>5177</v>
      </c>
      <c r="E75" s="18" t="n">
        <v>336.7865336</v>
      </c>
      <c r="F75" s="20" t="n">
        <v>3.6150293</v>
      </c>
      <c r="G75" s="18" t="n">
        <v>366.27293392</v>
      </c>
      <c r="H75" s="20" t="n">
        <v>3.64856323</v>
      </c>
      <c r="I75" s="18" t="n">
        <v>398.70903303</v>
      </c>
      <c r="J75" s="20" t="n">
        <v>4.64967829</v>
      </c>
      <c r="K75" s="18" t="n">
        <v>417.9295263</v>
      </c>
      <c r="L75" s="20" t="n">
        <v>9.725766719999999</v>
      </c>
      <c r="M75" s="18" t="s">
        <v>481</v>
      </c>
      <c r="N75" s="20" t="s">
        <v>481</v>
      </c>
      <c r="O75" s="18" t="s">
        <v>481</v>
      </c>
      <c r="P75" s="20" t="s">
        <v>481</v>
      </c>
      <c r="Q75" s="18" t="s">
        <v>481</v>
      </c>
      <c r="R75" s="20" t="s">
        <v>481</v>
      </c>
      <c r="S75" s="18" t="s">
        <v>481</v>
      </c>
      <c r="T75" s="20" t="s">
        <v>481</v>
      </c>
      <c r="U75" s="18" t="n">
        <v>325.04404161</v>
      </c>
      <c r="V75" s="20" t="n">
        <v>8.26859209</v>
      </c>
    </row>
    <row r="76" spans="1:22">
      <c r="A76" s="15" t="s">
        <v>551</v>
      </c>
      <c r="B76" s="17" t="n">
        <v>14167</v>
      </c>
      <c r="C76" s="18">
        <f>(228.0/B76*100)</f>
        <v/>
      </c>
      <c r="D76" s="19" t="n">
        <v>13939</v>
      </c>
      <c r="E76" s="18" t="n">
        <v>350.66129235</v>
      </c>
      <c r="F76" s="20" t="n">
        <v>5.34607586</v>
      </c>
      <c r="G76" s="18" t="n">
        <v>410.19185896</v>
      </c>
      <c r="H76" s="20" t="n">
        <v>3.96496989</v>
      </c>
      <c r="I76" s="18" t="n">
        <v>432.16200214</v>
      </c>
      <c r="J76" s="20" t="n">
        <v>3.04262829</v>
      </c>
      <c r="K76" s="18" t="n">
        <v>441.70813643</v>
      </c>
      <c r="L76" s="20" t="n">
        <v>2.6462554</v>
      </c>
      <c r="M76" s="18" t="s">
        <v>481</v>
      </c>
      <c r="N76" s="20" t="s">
        <v>481</v>
      </c>
      <c r="O76" s="18" t="s">
        <v>481</v>
      </c>
      <c r="P76" s="20" t="s">
        <v>481</v>
      </c>
      <c r="Q76" s="18" t="s">
        <v>481</v>
      </c>
      <c r="R76" s="20" t="s">
        <v>481</v>
      </c>
      <c r="S76" s="18" t="s">
        <v>481</v>
      </c>
      <c r="T76" s="20" t="s">
        <v>481</v>
      </c>
      <c r="U76" s="18" t="n">
        <v>362.63369123</v>
      </c>
      <c r="V76" s="20" t="n">
        <v>8.609845780000001</v>
      </c>
    </row>
    <row r="77" spans="1:22">
      <c r="A77" s="15" t="s">
        <v>552</v>
      </c>
      <c r="B77" s="17" t="n">
        <v>6062</v>
      </c>
      <c r="C77" s="18">
        <f>(82.0/B77*100)</f>
        <v/>
      </c>
      <c r="D77" s="19" t="n">
        <v>5980</v>
      </c>
      <c r="E77" s="18" t="n">
        <v>380.58551825</v>
      </c>
      <c r="F77" s="20" t="n">
        <v>4.60179508</v>
      </c>
      <c r="G77" s="18" t="n">
        <v>404.56885297</v>
      </c>
      <c r="H77" s="20" t="n">
        <v>2.59547242</v>
      </c>
      <c r="I77" s="18" t="n">
        <v>436.12473651</v>
      </c>
      <c r="J77" s="20" t="n">
        <v>3.33670768</v>
      </c>
      <c r="K77" s="18" t="n">
        <v>461.11538652</v>
      </c>
      <c r="L77" s="20" t="n">
        <v>4.99613518</v>
      </c>
      <c r="M77" s="18" t="s">
        <v>481</v>
      </c>
      <c r="N77" s="20" t="s">
        <v>481</v>
      </c>
      <c r="O77" s="18" t="s">
        <v>481</v>
      </c>
      <c r="P77" s="20" t="s">
        <v>481</v>
      </c>
      <c r="Q77" s="18" t="s">
        <v>481</v>
      </c>
      <c r="R77" s="20" t="s">
        <v>481</v>
      </c>
      <c r="S77" s="18" t="s">
        <v>481</v>
      </c>
      <c r="T77" s="20" t="s">
        <v>481</v>
      </c>
      <c r="U77" s="18" t="n">
        <v>329.86033318</v>
      </c>
      <c r="V77" s="20" t="n">
        <v>8.214237349999999</v>
      </c>
    </row>
    <row r="78" spans="1:22">
      <c r="A78" s="15" t="s">
        <v>553</v>
      </c>
      <c r="B78" s="17" t="n">
        <v>5826</v>
      </c>
      <c r="C78" s="18">
        <f>(0.0/B78*100)</f>
        <v/>
      </c>
      <c r="D78" s="19" t="n">
        <v>5826</v>
      </c>
      <c r="E78" s="18" t="n">
        <v>474.54811112</v>
      </c>
      <c r="F78" s="20" t="n">
        <v>4.51899292</v>
      </c>
      <c r="G78" s="18" t="n">
        <v>512.1711041</v>
      </c>
      <c r="H78" s="20" t="n">
        <v>4.82401808</v>
      </c>
      <c r="I78" s="18" t="n">
        <v>539.83732803</v>
      </c>
      <c r="J78" s="20" t="n">
        <v>8.90460772</v>
      </c>
      <c r="K78" s="18" t="n">
        <v>545.36900264</v>
      </c>
      <c r="L78" s="20" t="n">
        <v>11.92234277</v>
      </c>
      <c r="M78" s="18" t="s">
        <v>481</v>
      </c>
      <c r="N78" s="20" t="s">
        <v>481</v>
      </c>
      <c r="O78" s="18" t="s">
        <v>481</v>
      </c>
      <c r="P78" s="20" t="s">
        <v>481</v>
      </c>
      <c r="Q78" s="18" t="n">
        <v>381.9878</v>
      </c>
      <c r="R78" s="20" t="n">
        <v>46.14623279</v>
      </c>
      <c r="S78" s="18" t="n">
        <v>336.90182067</v>
      </c>
      <c r="T78" s="20" t="n">
        <v>32.61249992</v>
      </c>
      <c r="U78" s="18" t="n">
        <v>383.56275307</v>
      </c>
      <c r="V78" s="20" t="n">
        <v>14.53139646</v>
      </c>
    </row>
    <row customHeight="1" ht="25" r="79" spans="1:22">
      <c r="A79" s="15" t="s">
        <v>554</v>
      </c>
      <c r="B79" s="17" t="n">
        <v>1657</v>
      </c>
      <c r="C79" s="18">
        <f>(41.0/B79*100)</f>
        <v/>
      </c>
      <c r="D79" s="19" t="n">
        <v>1616</v>
      </c>
      <c r="E79" s="18" t="n">
        <v>393.61671793</v>
      </c>
      <c r="F79" s="20" t="n">
        <v>12.53573717</v>
      </c>
      <c r="G79" s="18" t="n">
        <v>424.84102378</v>
      </c>
      <c r="H79" s="20" t="n">
        <v>6.17181633</v>
      </c>
      <c r="I79" s="18" t="n">
        <v>456.91248856</v>
      </c>
      <c r="J79" s="20" t="n">
        <v>8.102348129999999</v>
      </c>
      <c r="K79" s="18" t="n">
        <v>483.60176397</v>
      </c>
      <c r="L79" s="20" t="n">
        <v>8.16065678</v>
      </c>
      <c r="M79" s="18" t="s">
        <v>481</v>
      </c>
      <c r="N79" s="20" t="s">
        <v>481</v>
      </c>
      <c r="O79" s="18" t="s">
        <v>481</v>
      </c>
      <c r="P79" s="20" t="s">
        <v>481</v>
      </c>
      <c r="Q79" s="18" t="s">
        <v>481</v>
      </c>
      <c r="R79" s="20" t="s">
        <v>481</v>
      </c>
      <c r="S79" s="18" t="s">
        <v>481</v>
      </c>
      <c r="T79" s="20" t="s">
        <v>481</v>
      </c>
      <c r="U79" s="18" t="n">
        <v>405.58950481</v>
      </c>
      <c r="V79" s="20" t="n">
        <v>35.0050123</v>
      </c>
    </row>
    <row r="80" spans="1:22">
      <c r="A80" s="15" t="s">
        <v>555</v>
      </c>
      <c r="B80" s="17" t="n">
        <v>7841</v>
      </c>
      <c r="C80" s="18">
        <f>(0.0/B80*100)</f>
        <v/>
      </c>
      <c r="D80" s="19" t="n">
        <v>7841</v>
      </c>
      <c r="E80" s="18" t="n">
        <v>426.17352777</v>
      </c>
      <c r="F80" s="20" t="n">
        <v>6.61949988</v>
      </c>
      <c r="G80" s="18" t="n">
        <v>459.06636037</v>
      </c>
      <c r="H80" s="20" t="n">
        <v>5.01720513</v>
      </c>
      <c r="I80" s="18" t="n">
        <v>474.60229397</v>
      </c>
      <c r="J80" s="20" t="n">
        <v>4.79098147</v>
      </c>
      <c r="K80" s="18" t="n">
        <v>493.47461934</v>
      </c>
      <c r="L80" s="20" t="n">
        <v>7.79569578</v>
      </c>
      <c r="M80" s="18" t="s">
        <v>481</v>
      </c>
      <c r="N80" s="20" t="s">
        <v>481</v>
      </c>
      <c r="O80" s="18" t="s">
        <v>481</v>
      </c>
      <c r="P80" s="20" t="s">
        <v>481</v>
      </c>
      <c r="Q80" s="18" t="s">
        <v>481</v>
      </c>
      <c r="R80" s="20" t="s">
        <v>481</v>
      </c>
      <c r="S80" s="18" t="s">
        <v>481</v>
      </c>
      <c r="T80" s="20" t="s">
        <v>481</v>
      </c>
      <c r="U80" s="18" t="n">
        <v>440.32777477</v>
      </c>
      <c r="V80" s="20" t="n">
        <v>30.27262028</v>
      </c>
    </row>
    <row r="81" spans="1:22">
      <c r="A81" s="23" t="s">
        <v>556</v>
      </c>
      <c r="B81" s="17" t="n">
        <v>8861</v>
      </c>
      <c r="C81" s="18">
        <f>(76.0/B81*100)</f>
        <v/>
      </c>
      <c r="D81" s="19" t="n">
        <v>8785</v>
      </c>
      <c r="E81" s="18" t="n">
        <v>398.36958163</v>
      </c>
      <c r="F81" s="20" t="n">
        <v>3.37480714</v>
      </c>
      <c r="G81" s="18" t="n">
        <v>443.98361966</v>
      </c>
      <c r="H81" s="20" t="n">
        <v>3.35481901</v>
      </c>
      <c r="I81" s="18" t="n">
        <v>463.26158456</v>
      </c>
      <c r="J81" s="20" t="n">
        <v>3.86385368</v>
      </c>
      <c r="K81" s="18" t="n">
        <v>483.90473417</v>
      </c>
      <c r="L81" s="20" t="n">
        <v>4.94215026</v>
      </c>
      <c r="M81" s="18" t="s">
        <v>481</v>
      </c>
      <c r="N81" s="20" t="s">
        <v>481</v>
      </c>
      <c r="O81" s="18" t="s">
        <v>481</v>
      </c>
      <c r="P81" s="20" t="s">
        <v>481</v>
      </c>
      <c r="Q81" s="18" t="s">
        <v>481</v>
      </c>
      <c r="R81" s="20" t="s">
        <v>481</v>
      </c>
      <c r="S81" s="18" t="s">
        <v>481</v>
      </c>
      <c r="T81" s="20" t="s">
        <v>481</v>
      </c>
      <c r="U81" s="18" t="n">
        <v>387.44769994</v>
      </c>
      <c r="V81" s="20" t="n">
        <v>13.96007209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630</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483.96248511</v>
      </c>
      <c r="F7" s="20" t="n">
        <v>3.85932233</v>
      </c>
      <c r="G7" s="18" t="n">
        <v>498.56809567</v>
      </c>
      <c r="H7" s="20" t="n">
        <v>2.71859823</v>
      </c>
      <c r="I7" s="18" t="n">
        <v>502.95858234</v>
      </c>
      <c r="J7" s="20" t="n">
        <v>2.67865981</v>
      </c>
      <c r="K7" s="18" t="n">
        <v>493.10277274</v>
      </c>
      <c r="L7" s="20" t="n">
        <v>2.3535112</v>
      </c>
      <c r="M7" s="18" t="s">
        <v>481</v>
      </c>
      <c r="N7" s="20" t="s">
        <v>481</v>
      </c>
      <c r="O7" s="18" t="s">
        <v>481</v>
      </c>
      <c r="P7" s="20" t="s">
        <v>481</v>
      </c>
      <c r="Q7" s="18" t="s">
        <v>481</v>
      </c>
      <c r="R7" s="20" t="s">
        <v>481</v>
      </c>
      <c r="S7" s="18" t="s">
        <v>481</v>
      </c>
      <c r="T7" s="20" t="s">
        <v>481</v>
      </c>
      <c r="U7" s="18" t="n">
        <v>423.2277849</v>
      </c>
      <c r="V7" s="20" t="n">
        <v>9.98232767</v>
      </c>
    </row>
    <row r="8" spans="1:22">
      <c r="A8" s="15" t="s">
        <v>483</v>
      </c>
      <c r="B8" s="17" t="n">
        <v>7007</v>
      </c>
      <c r="C8" s="18">
        <f>(20.0/B8*100)</f>
        <v/>
      </c>
      <c r="D8" s="19" t="n">
        <v>6987</v>
      </c>
      <c r="E8" s="18" t="n">
        <v>504.37386767</v>
      </c>
      <c r="F8" s="20" t="n">
        <v>3.3653287</v>
      </c>
      <c r="G8" s="18" t="n">
        <v>496.71043106</v>
      </c>
      <c r="H8" s="20" t="n">
        <v>3.3514004</v>
      </c>
      <c r="I8" s="18" t="n">
        <v>493.36206627</v>
      </c>
      <c r="J8" s="20" t="n">
        <v>5.3087773</v>
      </c>
      <c r="K8" s="18" t="n">
        <v>487.26578429</v>
      </c>
      <c r="L8" s="20" t="n">
        <v>5.75871216</v>
      </c>
      <c r="M8" s="18" t="s">
        <v>481</v>
      </c>
      <c r="N8" s="20" t="s">
        <v>481</v>
      </c>
      <c r="O8" s="18" t="s">
        <v>481</v>
      </c>
      <c r="P8" s="20" t="s">
        <v>481</v>
      </c>
      <c r="Q8" s="18" t="s">
        <v>481</v>
      </c>
      <c r="R8" s="20" t="s">
        <v>481</v>
      </c>
      <c r="S8" s="18" t="s">
        <v>481</v>
      </c>
      <c r="T8" s="20" t="s">
        <v>481</v>
      </c>
      <c r="U8" s="18" t="n">
        <v>444.33299638</v>
      </c>
      <c r="V8" s="20" t="n">
        <v>14.8091982</v>
      </c>
    </row>
    <row r="9" spans="1:22">
      <c r="A9" s="15" t="s">
        <v>484</v>
      </c>
      <c r="B9" s="17" t="n">
        <v>9651</v>
      </c>
      <c r="C9" s="18">
        <f>(77.0/B9*100)</f>
        <v/>
      </c>
      <c r="D9" s="19" t="n">
        <v>9574</v>
      </c>
      <c r="E9" s="18" t="n">
        <v>505.44747328</v>
      </c>
      <c r="F9" s="20" t="n">
        <v>3.59525381</v>
      </c>
      <c r="G9" s="18" t="n">
        <v>510.64185205</v>
      </c>
      <c r="H9" s="20" t="n">
        <v>3.0856154</v>
      </c>
      <c r="I9" s="18" t="n">
        <v>509.04959733</v>
      </c>
      <c r="J9" s="20" t="n">
        <v>2.96229684</v>
      </c>
      <c r="K9" s="18" t="n">
        <v>502.30332467</v>
      </c>
      <c r="L9" s="20" t="n">
        <v>3.48821101</v>
      </c>
      <c r="M9" s="18" t="s">
        <v>481</v>
      </c>
      <c r="N9" s="20" t="s">
        <v>481</v>
      </c>
      <c r="O9" s="18" t="s">
        <v>481</v>
      </c>
      <c r="P9" s="20" t="s">
        <v>481</v>
      </c>
      <c r="Q9" s="18" t="s">
        <v>481</v>
      </c>
      <c r="R9" s="20" t="s">
        <v>481</v>
      </c>
      <c r="S9" s="18" t="s">
        <v>481</v>
      </c>
      <c r="T9" s="20" t="s">
        <v>481</v>
      </c>
      <c r="U9" s="18" t="n">
        <v>456.30758207</v>
      </c>
      <c r="V9" s="20" t="n">
        <v>11.30951551</v>
      </c>
    </row>
    <row r="10" spans="1:22">
      <c r="A10" s="15" t="s">
        <v>485</v>
      </c>
      <c r="B10" s="17" t="n">
        <v>20058</v>
      </c>
      <c r="C10" s="18">
        <f>(521.0/B10*100)</f>
        <v/>
      </c>
      <c r="D10" s="19" t="n">
        <v>19537</v>
      </c>
      <c r="E10" s="18" t="n">
        <v>517.36341565</v>
      </c>
      <c r="F10" s="20" t="n">
        <v>3.70868608</v>
      </c>
      <c r="G10" s="18" t="n">
        <v>524.98520383</v>
      </c>
      <c r="H10" s="20" t="n">
        <v>2.52231195</v>
      </c>
      <c r="I10" s="18" t="n">
        <v>518.00532551</v>
      </c>
      <c r="J10" s="20" t="n">
        <v>3.28685047</v>
      </c>
      <c r="K10" s="18" t="n">
        <v>505.4798651</v>
      </c>
      <c r="L10" s="20" t="n">
        <v>3.37616799</v>
      </c>
      <c r="M10" s="18" t="s">
        <v>481</v>
      </c>
      <c r="N10" s="20" t="s">
        <v>481</v>
      </c>
      <c r="O10" s="18" t="s">
        <v>481</v>
      </c>
      <c r="P10" s="20" t="s">
        <v>481</v>
      </c>
      <c r="Q10" s="18" t="s">
        <v>481</v>
      </c>
      <c r="R10" s="20" t="s">
        <v>481</v>
      </c>
      <c r="S10" s="18" t="s">
        <v>481</v>
      </c>
      <c r="T10" s="20" t="s">
        <v>481</v>
      </c>
      <c r="U10" s="18" t="n">
        <v>466.62156422</v>
      </c>
      <c r="V10" s="20" t="n">
        <v>10.2798315</v>
      </c>
    </row>
    <row r="11" spans="1:22">
      <c r="A11" s="15" t="s">
        <v>486</v>
      </c>
      <c r="B11" s="17" t="n">
        <v>7053</v>
      </c>
      <c r="C11" s="18">
        <f>(45.0/B11*100)</f>
        <v/>
      </c>
      <c r="D11" s="19" t="n">
        <v>7008</v>
      </c>
      <c r="E11" s="18" t="n">
        <v>413.3715531</v>
      </c>
      <c r="F11" s="20" t="n">
        <v>3.30609077</v>
      </c>
      <c r="G11" s="18" t="n">
        <v>426.64961343</v>
      </c>
      <c r="H11" s="20" t="n">
        <v>3.12015195</v>
      </c>
      <c r="I11" s="18" t="n">
        <v>439.20978569</v>
      </c>
      <c r="J11" s="20" t="n">
        <v>3.8757761</v>
      </c>
      <c r="K11" s="18" t="n">
        <v>444.59814988</v>
      </c>
      <c r="L11" s="20" t="n">
        <v>6.2799869</v>
      </c>
      <c r="M11" s="18" t="s">
        <v>481</v>
      </c>
      <c r="N11" s="20" t="s">
        <v>481</v>
      </c>
      <c r="O11" s="18" t="s">
        <v>481</v>
      </c>
      <c r="P11" s="20" t="s">
        <v>481</v>
      </c>
      <c r="Q11" s="18" t="s">
        <v>481</v>
      </c>
      <c r="R11" s="20" t="s">
        <v>481</v>
      </c>
      <c r="S11" s="18" t="s">
        <v>481</v>
      </c>
      <c r="T11" s="20" t="s">
        <v>481</v>
      </c>
      <c r="U11" s="18" t="n">
        <v>382.58912368</v>
      </c>
      <c r="V11" s="20" t="n">
        <v>13.12026113</v>
      </c>
    </row>
    <row r="12" spans="1:22">
      <c r="A12" s="15" t="s">
        <v>487</v>
      </c>
      <c r="B12" s="17" t="n">
        <v>6894</v>
      </c>
      <c r="C12" s="18">
        <f>(55.0/B12*100)</f>
        <v/>
      </c>
      <c r="D12" s="19" t="n">
        <v>6839</v>
      </c>
      <c r="E12" s="18" t="n">
        <v>494.96304645</v>
      </c>
      <c r="F12" s="20" t="n">
        <v>3.10969589</v>
      </c>
      <c r="G12" s="18" t="n">
        <v>493.85510834</v>
      </c>
      <c r="H12" s="20" t="n">
        <v>2.87442013</v>
      </c>
      <c r="I12" s="18" t="n">
        <v>494.13810057</v>
      </c>
      <c r="J12" s="20" t="n">
        <v>3.27530152</v>
      </c>
      <c r="K12" s="18" t="n">
        <v>485.29037913</v>
      </c>
      <c r="L12" s="20" t="n">
        <v>4.42510593</v>
      </c>
      <c r="M12" s="18" t="s">
        <v>481</v>
      </c>
      <c r="N12" s="20" t="s">
        <v>481</v>
      </c>
      <c r="O12" s="18" t="s">
        <v>481</v>
      </c>
      <c r="P12" s="20" t="s">
        <v>481</v>
      </c>
      <c r="Q12" s="18" t="s">
        <v>481</v>
      </c>
      <c r="R12" s="20" t="s">
        <v>481</v>
      </c>
      <c r="S12" s="18" t="s">
        <v>481</v>
      </c>
      <c r="T12" s="20" t="s">
        <v>481</v>
      </c>
      <c r="U12" s="18" t="n">
        <v>405.59518117</v>
      </c>
      <c r="V12" s="20" t="n">
        <v>13.97358412</v>
      </c>
    </row>
    <row r="13" spans="1:22">
      <c r="A13" s="15" t="s">
        <v>488</v>
      </c>
      <c r="B13" s="17" t="n">
        <v>7161</v>
      </c>
      <c r="C13" s="18">
        <f>(99.0/B13*100)</f>
        <v/>
      </c>
      <c r="D13" s="19" t="n">
        <v>7062</v>
      </c>
      <c r="E13" s="18" t="n">
        <v>509.42077661</v>
      </c>
      <c r="F13" s="20" t="n">
        <v>5.20038345</v>
      </c>
      <c r="G13" s="18" t="n">
        <v>509.42508868</v>
      </c>
      <c r="H13" s="20" t="n">
        <v>3.08875381</v>
      </c>
      <c r="I13" s="18" t="n">
        <v>515.5276378900001</v>
      </c>
      <c r="J13" s="20" t="n">
        <v>3.1131661</v>
      </c>
      <c r="K13" s="18" t="n">
        <v>512.0185768699999</v>
      </c>
      <c r="L13" s="20" t="n">
        <v>2.8374419</v>
      </c>
      <c r="M13" s="18" t="s">
        <v>481</v>
      </c>
      <c r="N13" s="20" t="s">
        <v>481</v>
      </c>
      <c r="O13" s="18" t="s">
        <v>481</v>
      </c>
      <c r="P13" s="20" t="s">
        <v>481</v>
      </c>
      <c r="Q13" s="18" t="s">
        <v>481</v>
      </c>
      <c r="R13" s="20" t="s">
        <v>481</v>
      </c>
      <c r="S13" s="18" t="s">
        <v>481</v>
      </c>
      <c r="T13" s="20" t="s">
        <v>481</v>
      </c>
      <c r="U13" s="18" t="n">
        <v>454.85438875</v>
      </c>
      <c r="V13" s="20" t="n">
        <v>17.70650862</v>
      </c>
    </row>
    <row r="14" spans="1:22">
      <c r="A14" s="15" t="s">
        <v>489</v>
      </c>
      <c r="B14" s="17" t="n">
        <v>5587</v>
      </c>
      <c r="C14" s="18">
        <f>(74.0/B14*100)</f>
        <v/>
      </c>
      <c r="D14" s="19" t="n">
        <v>5513</v>
      </c>
      <c r="E14" s="18" t="n">
        <v>521.41695855</v>
      </c>
      <c r="F14" s="20" t="n">
        <v>2.92145995</v>
      </c>
      <c r="G14" s="18" t="n">
        <v>521.11830324</v>
      </c>
      <c r="H14" s="20" t="n">
        <v>2.61798949</v>
      </c>
      <c r="I14" s="18" t="n">
        <v>517.08139824</v>
      </c>
      <c r="J14" s="20" t="n">
        <v>3.9146251</v>
      </c>
      <c r="K14" s="18" t="n">
        <v>518.39374102</v>
      </c>
      <c r="L14" s="20" t="n">
        <v>5.37110357</v>
      </c>
      <c r="M14" s="18" t="s">
        <v>481</v>
      </c>
      <c r="N14" s="20" t="s">
        <v>481</v>
      </c>
      <c r="O14" s="18" t="s">
        <v>481</v>
      </c>
      <c r="P14" s="20" t="s">
        <v>481</v>
      </c>
      <c r="Q14" s="18" t="s">
        <v>481</v>
      </c>
      <c r="R14" s="20" t="s">
        <v>481</v>
      </c>
      <c r="S14" s="18" t="s">
        <v>481</v>
      </c>
      <c r="T14" s="20" t="s">
        <v>481</v>
      </c>
      <c r="U14" s="18" t="n">
        <v>482.81240077</v>
      </c>
      <c r="V14" s="20" t="n">
        <v>21.39442242</v>
      </c>
    </row>
    <row r="15" spans="1:22">
      <c r="A15" s="15" t="s">
        <v>490</v>
      </c>
      <c r="B15" s="17" t="n">
        <v>5882</v>
      </c>
      <c r="C15" s="18">
        <f>(52.0/B15*100)</f>
        <v/>
      </c>
      <c r="D15" s="19" t="n">
        <v>5830</v>
      </c>
      <c r="E15" s="18" t="n">
        <v>505.07515381</v>
      </c>
      <c r="F15" s="20" t="n">
        <v>3.56535372</v>
      </c>
      <c r="G15" s="18" t="n">
        <v>513.85829596</v>
      </c>
      <c r="H15" s="20" t="n">
        <v>3.00638525</v>
      </c>
      <c r="I15" s="18" t="n">
        <v>515.92010908</v>
      </c>
      <c r="J15" s="20" t="n">
        <v>3.53735367</v>
      </c>
      <c r="K15" s="18" t="n">
        <v>509.87630702</v>
      </c>
      <c r="L15" s="20" t="n">
        <v>3.78820398</v>
      </c>
      <c r="M15" s="18" t="s">
        <v>481</v>
      </c>
      <c r="N15" s="20" t="s">
        <v>481</v>
      </c>
      <c r="O15" s="18" t="s">
        <v>481</v>
      </c>
      <c r="P15" s="20" t="s">
        <v>481</v>
      </c>
      <c r="Q15" s="18" t="s">
        <v>481</v>
      </c>
      <c r="R15" s="20" t="s">
        <v>481</v>
      </c>
      <c r="S15" s="18" t="s">
        <v>481</v>
      </c>
      <c r="T15" s="20" t="s">
        <v>481</v>
      </c>
      <c r="U15" s="18" t="n">
        <v>447.4824739</v>
      </c>
      <c r="V15" s="20" t="n">
        <v>14.81135832</v>
      </c>
    </row>
    <row r="16" spans="1:22">
      <c r="A16" s="15" t="s">
        <v>491</v>
      </c>
      <c r="B16" s="17" t="n">
        <v>6108</v>
      </c>
      <c r="C16" s="18">
        <f>(98.0/B16*100)</f>
        <v/>
      </c>
      <c r="D16" s="19" t="n">
        <v>6010</v>
      </c>
      <c r="E16" s="18" t="n">
        <v>494.40689435</v>
      </c>
      <c r="F16" s="20" t="n">
        <v>3.70220275</v>
      </c>
      <c r="G16" s="18" t="n">
        <v>500.59325872</v>
      </c>
      <c r="H16" s="20" t="n">
        <v>2.6944479</v>
      </c>
      <c r="I16" s="18" t="n">
        <v>491.79003632</v>
      </c>
      <c r="J16" s="20" t="n">
        <v>2.94246752</v>
      </c>
      <c r="K16" s="18" t="n">
        <v>481.6999835</v>
      </c>
      <c r="L16" s="20" t="n">
        <v>4.40502274</v>
      </c>
      <c r="M16" s="18" t="s">
        <v>481</v>
      </c>
      <c r="N16" s="20" t="s">
        <v>481</v>
      </c>
      <c r="O16" s="18" t="s">
        <v>481</v>
      </c>
      <c r="P16" s="20" t="s">
        <v>481</v>
      </c>
      <c r="Q16" s="18" t="s">
        <v>481</v>
      </c>
      <c r="R16" s="20" t="s">
        <v>481</v>
      </c>
      <c r="S16" s="18" t="s">
        <v>481</v>
      </c>
      <c r="T16" s="20" t="s">
        <v>481</v>
      </c>
      <c r="U16" s="18" t="n">
        <v>419.73832751</v>
      </c>
      <c r="V16" s="20" t="n">
        <v>13.10830607</v>
      </c>
    </row>
    <row r="17" spans="1:22">
      <c r="A17" s="15" t="s">
        <v>492</v>
      </c>
      <c r="B17" s="17" t="n">
        <v>6504</v>
      </c>
      <c r="C17" s="18">
        <f>(658.0/B17*100)</f>
        <v/>
      </c>
      <c r="D17" s="19" t="n">
        <v>5846</v>
      </c>
      <c r="E17" s="18" t="n">
        <v>515.77523955</v>
      </c>
      <c r="F17" s="20" t="n">
        <v>3.34654379</v>
      </c>
      <c r="G17" s="18" t="n">
        <v>512.66304754</v>
      </c>
      <c r="H17" s="20" t="n">
        <v>3.38589739</v>
      </c>
      <c r="I17" s="18" t="n">
        <v>507.31103539</v>
      </c>
      <c r="J17" s="20" t="n">
        <v>4.20573252</v>
      </c>
      <c r="K17" s="18" t="n">
        <v>495.47880729</v>
      </c>
      <c r="L17" s="20" t="n">
        <v>5.22661496</v>
      </c>
      <c r="M17" s="18" t="s">
        <v>481</v>
      </c>
      <c r="N17" s="20" t="s">
        <v>481</v>
      </c>
      <c r="O17" s="18" t="s">
        <v>481</v>
      </c>
      <c r="P17" s="20" t="s">
        <v>481</v>
      </c>
      <c r="Q17" s="18" t="s">
        <v>481</v>
      </c>
      <c r="R17" s="20" t="s">
        <v>481</v>
      </c>
      <c r="S17" s="18" t="s">
        <v>481</v>
      </c>
      <c r="T17" s="20" t="s">
        <v>481</v>
      </c>
      <c r="U17" s="18" t="n">
        <v>462.92327709</v>
      </c>
      <c r="V17" s="20" t="n">
        <v>12.25183322</v>
      </c>
    </row>
    <row r="18" spans="1:22">
      <c r="A18" s="15" t="s">
        <v>493</v>
      </c>
      <c r="B18" s="17" t="n">
        <v>5532</v>
      </c>
      <c r="C18" s="18">
        <f>(28.0/B18*100)</f>
        <v/>
      </c>
      <c r="D18" s="19" t="n">
        <v>5504</v>
      </c>
      <c r="E18" s="18" t="n">
        <v>461.62654398</v>
      </c>
      <c r="F18" s="20" t="n">
        <v>4.43710915</v>
      </c>
      <c r="G18" s="18" t="n">
        <v>453.37900345</v>
      </c>
      <c r="H18" s="20" t="n">
        <v>4.10431271</v>
      </c>
      <c r="I18" s="18" t="n">
        <v>449.49615102</v>
      </c>
      <c r="J18" s="20" t="n">
        <v>4.83146812</v>
      </c>
      <c r="K18" s="18" t="n">
        <v>444.46926542</v>
      </c>
      <c r="L18" s="20" t="n">
        <v>6.51087033</v>
      </c>
      <c r="M18" s="18" t="s">
        <v>481</v>
      </c>
      <c r="N18" s="20" t="s">
        <v>481</v>
      </c>
      <c r="O18" s="18" t="s">
        <v>481</v>
      </c>
      <c r="P18" s="20" t="s">
        <v>481</v>
      </c>
      <c r="Q18" s="18" t="s">
        <v>481</v>
      </c>
      <c r="R18" s="20" t="s">
        <v>481</v>
      </c>
      <c r="S18" s="18" t="s">
        <v>481</v>
      </c>
      <c r="T18" s="20" t="s">
        <v>481</v>
      </c>
      <c r="U18" s="18" t="n">
        <v>403.94665332</v>
      </c>
      <c r="V18" s="20" t="n">
        <v>12.93391931</v>
      </c>
    </row>
    <row r="19" spans="1:22">
      <c r="A19" s="15" t="s">
        <v>494</v>
      </c>
      <c r="B19" s="17" t="n">
        <v>5658</v>
      </c>
      <c r="C19" s="18">
        <f>(61.0/B19*100)</f>
        <v/>
      </c>
      <c r="D19" s="19" t="n">
        <v>5597</v>
      </c>
      <c r="E19" s="18" t="n">
        <v>478.60157342</v>
      </c>
      <c r="F19" s="20" t="n">
        <v>3.30988562</v>
      </c>
      <c r="G19" s="18" t="n">
        <v>479.16134567</v>
      </c>
      <c r="H19" s="20" t="n">
        <v>3.54883045</v>
      </c>
      <c r="I19" s="18" t="n">
        <v>481.11164547</v>
      </c>
      <c r="J19" s="20" t="n">
        <v>4.44153128</v>
      </c>
      <c r="K19" s="18" t="n">
        <v>462.92788894</v>
      </c>
      <c r="L19" s="20" t="n">
        <v>6.33859158</v>
      </c>
      <c r="M19" s="18" t="s">
        <v>481</v>
      </c>
      <c r="N19" s="20" t="s">
        <v>481</v>
      </c>
      <c r="O19" s="18" t="s">
        <v>481</v>
      </c>
      <c r="P19" s="20" t="s">
        <v>481</v>
      </c>
      <c r="Q19" s="18" t="s">
        <v>481</v>
      </c>
      <c r="R19" s="20" t="s">
        <v>481</v>
      </c>
      <c r="S19" s="18" t="s">
        <v>481</v>
      </c>
      <c r="T19" s="20" t="s">
        <v>481</v>
      </c>
      <c r="U19" s="18" t="n">
        <v>407.91570601</v>
      </c>
      <c r="V19" s="20" t="n">
        <v>12.61069144</v>
      </c>
    </row>
    <row r="20" spans="1:22">
      <c r="A20" s="15" t="s">
        <v>495</v>
      </c>
      <c r="B20" s="17" t="n">
        <v>3371</v>
      </c>
      <c r="C20" s="18">
        <f>(75.0/B20*100)</f>
        <v/>
      </c>
      <c r="D20" s="19" t="n">
        <v>3296</v>
      </c>
      <c r="E20" s="18" t="n">
        <v>479.567925</v>
      </c>
      <c r="F20" s="20" t="n">
        <v>4.86843989</v>
      </c>
      <c r="G20" s="18" t="n">
        <v>495.38771954</v>
      </c>
      <c r="H20" s="20" t="n">
        <v>3.11940956</v>
      </c>
      <c r="I20" s="18" t="n">
        <v>486.65484828</v>
      </c>
      <c r="J20" s="20" t="n">
        <v>3.80538916</v>
      </c>
      <c r="K20" s="18" t="n">
        <v>485.80956297</v>
      </c>
      <c r="L20" s="20" t="n">
        <v>4.16289525</v>
      </c>
      <c r="M20" s="18" t="s">
        <v>481</v>
      </c>
      <c r="N20" s="20" t="s">
        <v>481</v>
      </c>
      <c r="O20" s="18" t="s">
        <v>481</v>
      </c>
      <c r="P20" s="20" t="s">
        <v>481</v>
      </c>
      <c r="Q20" s="18" t="s">
        <v>481</v>
      </c>
      <c r="R20" s="20" t="s">
        <v>481</v>
      </c>
      <c r="S20" s="18" t="s">
        <v>481</v>
      </c>
      <c r="T20" s="20" t="s">
        <v>481</v>
      </c>
      <c r="U20" s="18" t="n">
        <v>434.79555156</v>
      </c>
      <c r="V20" s="20" t="n">
        <v>15.07357041</v>
      </c>
    </row>
    <row r="21" spans="1:22">
      <c r="A21" s="15" t="s">
        <v>496</v>
      </c>
      <c r="B21" s="17" t="n">
        <v>5741</v>
      </c>
      <c r="C21" s="18">
        <f>(44.0/B21*100)</f>
        <v/>
      </c>
      <c r="D21" s="19" t="n">
        <v>5697</v>
      </c>
      <c r="E21" s="18" t="n">
        <v>506.01768428</v>
      </c>
      <c r="F21" s="20" t="n">
        <v>3.60570963</v>
      </c>
      <c r="G21" s="18" t="n">
        <v>506.45628515</v>
      </c>
      <c r="H21" s="20" t="n">
        <v>2.45460178</v>
      </c>
      <c r="I21" s="18" t="n">
        <v>503.1610586</v>
      </c>
      <c r="J21" s="20" t="n">
        <v>2.96742616</v>
      </c>
      <c r="K21" s="18" t="n">
        <v>500.83131263</v>
      </c>
      <c r="L21" s="20" t="n">
        <v>3.34844043</v>
      </c>
      <c r="M21" s="18" t="s">
        <v>481</v>
      </c>
      <c r="N21" s="20" t="s">
        <v>481</v>
      </c>
      <c r="O21" s="18" t="s">
        <v>481</v>
      </c>
      <c r="P21" s="20" t="s">
        <v>481</v>
      </c>
      <c r="Q21" s="18" t="s">
        <v>481</v>
      </c>
      <c r="R21" s="20" t="s">
        <v>481</v>
      </c>
      <c r="S21" s="18" t="s">
        <v>481</v>
      </c>
      <c r="T21" s="20" t="s">
        <v>481</v>
      </c>
      <c r="U21" s="18" t="n">
        <v>469.69864005</v>
      </c>
      <c r="V21" s="20" t="n">
        <v>11.78620914</v>
      </c>
    </row>
    <row r="22" spans="1:22">
      <c r="A22" s="15" t="s">
        <v>497</v>
      </c>
      <c r="B22" s="17" t="n">
        <v>6598</v>
      </c>
      <c r="C22" s="18">
        <f>(32.0/B22*100)</f>
        <v/>
      </c>
      <c r="D22" s="19" t="n">
        <v>6566</v>
      </c>
      <c r="E22" s="18" t="n">
        <v>473.21405583</v>
      </c>
      <c r="F22" s="20" t="n">
        <v>7.9112735</v>
      </c>
      <c r="G22" s="18" t="n">
        <v>479.13131656</v>
      </c>
      <c r="H22" s="20" t="n">
        <v>3.84295977</v>
      </c>
      <c r="I22" s="18" t="n">
        <v>470.54330327</v>
      </c>
      <c r="J22" s="20" t="n">
        <v>4.60703676</v>
      </c>
      <c r="K22" s="18" t="n">
        <v>457.07006751</v>
      </c>
      <c r="L22" s="20" t="n">
        <v>4.9887673</v>
      </c>
      <c r="M22" s="18" t="s">
        <v>481</v>
      </c>
      <c r="N22" s="20" t="s">
        <v>481</v>
      </c>
      <c r="O22" s="18" t="s">
        <v>481</v>
      </c>
      <c r="P22" s="20" t="s">
        <v>481</v>
      </c>
      <c r="Q22" s="18" t="n">
        <v>465.3184081</v>
      </c>
      <c r="R22" s="20" t="n">
        <v>9.52311205</v>
      </c>
      <c r="S22" s="18" t="s">
        <v>481</v>
      </c>
      <c r="T22" s="20" t="s">
        <v>481</v>
      </c>
      <c r="U22" s="18" t="n">
        <v>391.78253215</v>
      </c>
      <c r="V22" s="20" t="n">
        <v>12.86011652</v>
      </c>
    </row>
    <row r="23" spans="1:22">
      <c r="A23" s="15" t="s">
        <v>498</v>
      </c>
      <c r="B23" s="17" t="n">
        <v>11583</v>
      </c>
      <c r="C23" s="18">
        <f>(211.0/B23*100)</f>
        <v/>
      </c>
      <c r="D23" s="19" t="n">
        <v>11372</v>
      </c>
      <c r="E23" s="18" t="n">
        <v>486.3112855</v>
      </c>
      <c r="F23" s="20" t="n">
        <v>3.72099397</v>
      </c>
      <c r="G23" s="18" t="n">
        <v>493.37993165</v>
      </c>
      <c r="H23" s="20" t="n">
        <v>3.25621196</v>
      </c>
      <c r="I23" s="18" t="n">
        <v>492.39854824</v>
      </c>
      <c r="J23" s="20" t="n">
        <v>5.09038036</v>
      </c>
      <c r="K23" s="18" t="n">
        <v>493.52675046</v>
      </c>
      <c r="L23" s="20" t="n">
        <v>6.38665411</v>
      </c>
      <c r="M23" s="18" t="s">
        <v>481</v>
      </c>
      <c r="N23" s="20" t="s">
        <v>481</v>
      </c>
      <c r="O23" s="18" t="s">
        <v>481</v>
      </c>
      <c r="P23" s="20" t="s">
        <v>481</v>
      </c>
      <c r="Q23" s="18" t="s">
        <v>481</v>
      </c>
      <c r="R23" s="20" t="s">
        <v>481</v>
      </c>
      <c r="S23" s="18" t="s">
        <v>481</v>
      </c>
      <c r="T23" s="20" t="s">
        <v>481</v>
      </c>
      <c r="U23" s="18" t="n">
        <v>452.62817524</v>
      </c>
      <c r="V23" s="20" t="n">
        <v>16.13199456</v>
      </c>
    </row>
    <row r="24" spans="1:22">
      <c r="A24" s="15" t="s">
        <v>499</v>
      </c>
      <c r="B24" s="17" t="n">
        <v>6647</v>
      </c>
      <c r="C24" s="18">
        <f>(7.0/B24*100)</f>
        <v/>
      </c>
      <c r="D24" s="19" t="n">
        <v>6640</v>
      </c>
      <c r="E24" s="18" t="n">
        <v>526.79496698</v>
      </c>
      <c r="F24" s="20" t="n">
        <v>3.39258572</v>
      </c>
      <c r="G24" s="18" t="n">
        <v>538.4935134</v>
      </c>
      <c r="H24" s="20" t="n">
        <v>3.60807805</v>
      </c>
      <c r="I24" s="18" t="n">
        <v>542.93346438</v>
      </c>
      <c r="J24" s="20" t="n">
        <v>5.46725024</v>
      </c>
      <c r="K24" s="18" t="n">
        <v>533.5420550600001</v>
      </c>
      <c r="L24" s="20" t="n">
        <v>5.93535477</v>
      </c>
      <c r="M24" s="18" t="s">
        <v>481</v>
      </c>
      <c r="N24" s="20" t="s">
        <v>481</v>
      </c>
      <c r="O24" s="18" t="s">
        <v>481</v>
      </c>
      <c r="P24" s="20" t="s">
        <v>481</v>
      </c>
      <c r="Q24" s="18" t="s">
        <v>481</v>
      </c>
      <c r="R24" s="20" t="s">
        <v>481</v>
      </c>
      <c r="S24" s="18" t="s">
        <v>481</v>
      </c>
      <c r="T24" s="20" t="s">
        <v>481</v>
      </c>
      <c r="U24" s="18" t="n">
        <v>502.45576703</v>
      </c>
      <c r="V24" s="20" t="n">
        <v>12.24667316</v>
      </c>
    </row>
    <row r="25" spans="1:22">
      <c r="A25" s="15" t="s">
        <v>500</v>
      </c>
      <c r="B25" s="17" t="n">
        <v>5581</v>
      </c>
      <c r="C25" s="18">
        <f>(24.0/B25*100)</f>
        <v/>
      </c>
      <c r="D25" s="19" t="n">
        <v>5557</v>
      </c>
      <c r="E25" s="18" t="n">
        <v>518.64448406</v>
      </c>
      <c r="F25" s="20" t="n">
        <v>3.64297349</v>
      </c>
      <c r="G25" s="18" t="n">
        <v>529.83689986</v>
      </c>
      <c r="H25" s="20" t="n">
        <v>4.93191153</v>
      </c>
      <c r="I25" s="18" t="n">
        <v>535.3938278000001</v>
      </c>
      <c r="J25" s="20" t="n">
        <v>6.89472471</v>
      </c>
      <c r="K25" s="18" t="n">
        <v>562.39645481</v>
      </c>
      <c r="L25" s="20" t="n">
        <v>9.65508779</v>
      </c>
      <c r="M25" s="18" t="s">
        <v>481</v>
      </c>
      <c r="N25" s="20" t="s">
        <v>481</v>
      </c>
      <c r="O25" s="18" t="s">
        <v>481</v>
      </c>
      <c r="P25" s="20" t="s">
        <v>481</v>
      </c>
      <c r="Q25" s="18" t="s">
        <v>481</v>
      </c>
      <c r="R25" s="20" t="s">
        <v>481</v>
      </c>
      <c r="S25" s="18" t="s">
        <v>481</v>
      </c>
      <c r="T25" s="20" t="s">
        <v>481</v>
      </c>
      <c r="U25" s="18" t="n">
        <v>479.72878635</v>
      </c>
      <c r="V25" s="20" t="n">
        <v>18.47640681</v>
      </c>
    </row>
    <row r="26" spans="1:22">
      <c r="A26" s="15" t="s">
        <v>501</v>
      </c>
      <c r="B26" s="17" t="n">
        <v>4869</v>
      </c>
      <c r="C26" s="18">
        <f>(32.0/B26*100)</f>
        <v/>
      </c>
      <c r="D26" s="19" t="n">
        <v>4837</v>
      </c>
      <c r="E26" s="18" t="n">
        <v>481.70448084</v>
      </c>
      <c r="F26" s="20" t="n">
        <v>2.91232589</v>
      </c>
      <c r="G26" s="18" t="n">
        <v>484.59532372</v>
      </c>
      <c r="H26" s="20" t="n">
        <v>2.90810106</v>
      </c>
      <c r="I26" s="18" t="n">
        <v>488.38630243</v>
      </c>
      <c r="J26" s="20" t="n">
        <v>4.81279222</v>
      </c>
      <c r="K26" s="18" t="n">
        <v>471.75809175</v>
      </c>
      <c r="L26" s="20" t="n">
        <v>6.16268478</v>
      </c>
      <c r="M26" s="18" t="s">
        <v>481</v>
      </c>
      <c r="N26" s="20" t="s">
        <v>481</v>
      </c>
      <c r="O26" s="18" t="s">
        <v>481</v>
      </c>
      <c r="P26" s="20" t="s">
        <v>481</v>
      </c>
      <c r="Q26" s="18" t="s">
        <v>481</v>
      </c>
      <c r="R26" s="20" t="s">
        <v>481</v>
      </c>
      <c r="S26" s="18" t="s">
        <v>481</v>
      </c>
      <c r="T26" s="20" t="s">
        <v>481</v>
      </c>
      <c r="U26" s="18" t="n">
        <v>445.33027771</v>
      </c>
      <c r="V26" s="20" t="n">
        <v>11.35621458</v>
      </c>
    </row>
    <row r="27" spans="1:22">
      <c r="A27" s="15" t="s">
        <v>502</v>
      </c>
      <c r="B27" s="17" t="n">
        <v>5299</v>
      </c>
      <c r="C27" s="18">
        <f>(17.0/B27*100)</f>
        <v/>
      </c>
      <c r="D27" s="19" t="n">
        <v>5282</v>
      </c>
      <c r="E27" s="18" t="n">
        <v>480.69809281</v>
      </c>
      <c r="F27" s="20" t="n">
        <v>2.57460311</v>
      </c>
      <c r="G27" s="18" t="n">
        <v>483.61239689</v>
      </c>
      <c r="H27" s="20" t="n">
        <v>2.2408861</v>
      </c>
      <c r="I27" s="18" t="n">
        <v>492.84915087</v>
      </c>
      <c r="J27" s="20" t="n">
        <v>3.29462489</v>
      </c>
      <c r="K27" s="18" t="n">
        <v>490.00154934</v>
      </c>
      <c r="L27" s="20" t="n">
        <v>3.38523416</v>
      </c>
      <c r="M27" s="18" t="s">
        <v>481</v>
      </c>
      <c r="N27" s="20" t="s">
        <v>481</v>
      </c>
      <c r="O27" s="18" t="s">
        <v>481</v>
      </c>
      <c r="P27" s="20" t="s">
        <v>481</v>
      </c>
      <c r="Q27" s="18" t="s">
        <v>481</v>
      </c>
      <c r="R27" s="20" t="s">
        <v>481</v>
      </c>
      <c r="S27" s="18" t="s">
        <v>481</v>
      </c>
      <c r="T27" s="20" t="s">
        <v>481</v>
      </c>
      <c r="U27" s="18" t="n">
        <v>460.55522374</v>
      </c>
      <c r="V27" s="20" t="n">
        <v>11.09083091</v>
      </c>
    </row>
    <row r="28" spans="1:22">
      <c r="A28" s="15" t="s">
        <v>503</v>
      </c>
      <c r="B28" s="17" t="n">
        <v>7568</v>
      </c>
      <c r="C28" s="18">
        <f>(51.0/B28*100)</f>
        <v/>
      </c>
      <c r="D28" s="19" t="n">
        <v>7517</v>
      </c>
      <c r="E28" s="18" t="n">
        <v>403.11894073</v>
      </c>
      <c r="F28" s="20" t="n">
        <v>2.40763758</v>
      </c>
      <c r="G28" s="18" t="n">
        <v>417.1604903</v>
      </c>
      <c r="H28" s="20" t="n">
        <v>3.48933979</v>
      </c>
      <c r="I28" s="18" t="n">
        <v>418.07188446</v>
      </c>
      <c r="J28" s="20" t="n">
        <v>5.66889429</v>
      </c>
      <c r="K28" s="18" t="n">
        <v>425.34604517</v>
      </c>
      <c r="L28" s="20" t="n">
        <v>6.82824462</v>
      </c>
      <c r="M28" s="18" t="s">
        <v>481</v>
      </c>
      <c r="N28" s="20" t="s">
        <v>481</v>
      </c>
      <c r="O28" s="18" t="s">
        <v>481</v>
      </c>
      <c r="P28" s="20" t="s">
        <v>481</v>
      </c>
      <c r="Q28" s="18" t="s">
        <v>481</v>
      </c>
      <c r="R28" s="20" t="s">
        <v>481</v>
      </c>
      <c r="S28" s="18" t="s">
        <v>481</v>
      </c>
      <c r="T28" s="20" t="s">
        <v>481</v>
      </c>
      <c r="U28" s="18" t="n">
        <v>352.22676618</v>
      </c>
      <c r="V28" s="20" t="n">
        <v>10.91381806</v>
      </c>
    </row>
    <row r="29" spans="1:22">
      <c r="A29" s="15" t="s">
        <v>504</v>
      </c>
      <c r="B29" s="17" t="n">
        <v>5385</v>
      </c>
      <c r="C29" s="18">
        <f>(30.0/B29*100)</f>
        <v/>
      </c>
      <c r="D29" s="19" t="n">
        <v>5355</v>
      </c>
      <c r="E29" s="18" t="n">
        <v>504.86157428</v>
      </c>
      <c r="F29" s="20" t="n">
        <v>4.73579059</v>
      </c>
      <c r="G29" s="18" t="n">
        <v>515.58316602</v>
      </c>
      <c r="H29" s="20" t="n">
        <v>3.16464012</v>
      </c>
      <c r="I29" s="18" t="n">
        <v>518.0693490800001</v>
      </c>
      <c r="J29" s="20" t="n">
        <v>3.06795826</v>
      </c>
      <c r="K29" s="18" t="n">
        <v>506.93951871</v>
      </c>
      <c r="L29" s="20" t="n">
        <v>3.60683249</v>
      </c>
      <c r="M29" s="18" t="s">
        <v>481</v>
      </c>
      <c r="N29" s="20" t="s">
        <v>481</v>
      </c>
      <c r="O29" s="18" t="s">
        <v>481</v>
      </c>
      <c r="P29" s="20" t="s">
        <v>481</v>
      </c>
      <c r="Q29" s="18" t="s">
        <v>481</v>
      </c>
      <c r="R29" s="20" t="s">
        <v>481</v>
      </c>
      <c r="S29" s="18" t="s">
        <v>481</v>
      </c>
      <c r="T29" s="20" t="s">
        <v>481</v>
      </c>
      <c r="U29" s="18" t="n">
        <v>472.80421354</v>
      </c>
      <c r="V29" s="20" t="n">
        <v>16.25934424</v>
      </c>
    </row>
    <row r="30" spans="1:22">
      <c r="A30" s="15" t="s">
        <v>505</v>
      </c>
      <c r="B30" s="17" t="n">
        <v>4520</v>
      </c>
      <c r="C30" s="18">
        <f>(97.0/B30*100)</f>
        <v/>
      </c>
      <c r="D30" s="19" t="n">
        <v>4423</v>
      </c>
      <c r="E30" s="18" t="n">
        <v>486.81782835</v>
      </c>
      <c r="F30" s="20" t="n">
        <v>4.07693246</v>
      </c>
      <c r="G30" s="18" t="n">
        <v>500.15148729</v>
      </c>
      <c r="H30" s="20" t="n">
        <v>2.72333203</v>
      </c>
      <c r="I30" s="18" t="n">
        <v>503.2499313</v>
      </c>
      <c r="J30" s="20" t="n">
        <v>3.32669534</v>
      </c>
      <c r="K30" s="18" t="n">
        <v>491.86585193</v>
      </c>
      <c r="L30" s="20" t="n">
        <v>4.29357858</v>
      </c>
      <c r="M30" s="18" t="s">
        <v>481</v>
      </c>
      <c r="N30" s="20" t="s">
        <v>481</v>
      </c>
      <c r="O30" s="18" t="s">
        <v>481</v>
      </c>
      <c r="P30" s="20" t="s">
        <v>481</v>
      </c>
      <c r="Q30" s="18" t="s">
        <v>481</v>
      </c>
      <c r="R30" s="20" t="s">
        <v>481</v>
      </c>
      <c r="S30" s="18" t="s">
        <v>481</v>
      </c>
      <c r="T30" s="20" t="s">
        <v>481</v>
      </c>
      <c r="U30" s="18" t="n">
        <v>442.65256709</v>
      </c>
      <c r="V30" s="20" t="n">
        <v>12.95723225</v>
      </c>
    </row>
    <row r="31" spans="1:22">
      <c r="A31" s="15" t="s">
        <v>506</v>
      </c>
      <c r="B31" s="17" t="n">
        <v>5456</v>
      </c>
      <c r="C31" s="18">
        <f>(125.0/B31*100)</f>
        <v/>
      </c>
      <c r="D31" s="19" t="n">
        <v>5331</v>
      </c>
      <c r="E31" s="18" t="n">
        <v>483.19768906</v>
      </c>
      <c r="F31" s="20" t="n">
        <v>6.58243939</v>
      </c>
      <c r="G31" s="18" t="n">
        <v>504.52654525</v>
      </c>
      <c r="H31" s="20" t="n">
        <v>3.30049906</v>
      </c>
      <c r="I31" s="18" t="n">
        <v>505.64726415</v>
      </c>
      <c r="J31" s="20" t="n">
        <v>2.86939341</v>
      </c>
      <c r="K31" s="18" t="n">
        <v>504.79246365</v>
      </c>
      <c r="L31" s="20" t="n">
        <v>3.45487427</v>
      </c>
      <c r="M31" s="18" t="s">
        <v>481</v>
      </c>
      <c r="N31" s="20" t="s">
        <v>481</v>
      </c>
      <c r="O31" s="18" t="s">
        <v>481</v>
      </c>
      <c r="P31" s="20" t="s">
        <v>481</v>
      </c>
      <c r="Q31" s="18" t="s">
        <v>481</v>
      </c>
      <c r="R31" s="20" t="s">
        <v>481</v>
      </c>
      <c r="S31" s="18" t="s">
        <v>481</v>
      </c>
      <c r="T31" s="20" t="s">
        <v>481</v>
      </c>
      <c r="U31" s="18" t="n">
        <v>454.81952795</v>
      </c>
      <c r="V31" s="20" t="n">
        <v>10.22552888</v>
      </c>
    </row>
    <row r="32" spans="1:22">
      <c r="A32" s="15" t="s">
        <v>507</v>
      </c>
      <c r="B32" s="17" t="n">
        <v>4478</v>
      </c>
      <c r="C32" s="18">
        <f>(5.0/B32*100)</f>
        <v/>
      </c>
      <c r="D32" s="19" t="n">
        <v>4473</v>
      </c>
      <c r="E32" s="18" t="n">
        <v>502.73073037</v>
      </c>
      <c r="F32" s="20" t="n">
        <v>2.9375079</v>
      </c>
      <c r="G32" s="18" t="n">
        <v>505.05524538</v>
      </c>
      <c r="H32" s="20" t="n">
        <v>3.06129574</v>
      </c>
      <c r="I32" s="18" t="n">
        <v>516.15165145</v>
      </c>
      <c r="J32" s="20" t="n">
        <v>4.19858567</v>
      </c>
      <c r="K32" s="18" t="n">
        <v>492.57478788</v>
      </c>
      <c r="L32" s="20" t="n">
        <v>6.57099959</v>
      </c>
      <c r="M32" s="18" t="s">
        <v>481</v>
      </c>
      <c r="N32" s="20" t="s">
        <v>481</v>
      </c>
      <c r="O32" s="18" t="s">
        <v>481</v>
      </c>
      <c r="P32" s="20" t="s">
        <v>481</v>
      </c>
      <c r="Q32" s="18" t="s">
        <v>481</v>
      </c>
      <c r="R32" s="20" t="s">
        <v>481</v>
      </c>
      <c r="S32" s="18" t="s">
        <v>481</v>
      </c>
      <c r="T32" s="20" t="s">
        <v>481</v>
      </c>
      <c r="U32" s="18" t="n">
        <v>449.73871993</v>
      </c>
      <c r="V32" s="20" t="n">
        <v>16.26449367</v>
      </c>
    </row>
    <row r="33" spans="1:22">
      <c r="A33" s="15" t="s">
        <v>508</v>
      </c>
      <c r="B33" s="17" t="n">
        <v>7325</v>
      </c>
      <c r="C33" s="18">
        <f>(74.0/B33*100)</f>
        <v/>
      </c>
      <c r="D33" s="19" t="n">
        <v>7251</v>
      </c>
      <c r="E33" s="18" t="n">
        <v>494.54202292</v>
      </c>
      <c r="F33" s="20" t="n">
        <v>3.85432383</v>
      </c>
      <c r="G33" s="18" t="n">
        <v>491.38450875</v>
      </c>
      <c r="H33" s="20" t="n">
        <v>2.96015641</v>
      </c>
      <c r="I33" s="18" t="n">
        <v>494.13693988</v>
      </c>
      <c r="J33" s="20" t="n">
        <v>3.89825259</v>
      </c>
      <c r="K33" s="18" t="n">
        <v>492.02640345</v>
      </c>
      <c r="L33" s="20" t="n">
        <v>6.59977325</v>
      </c>
      <c r="M33" s="18" t="s">
        <v>481</v>
      </c>
      <c r="N33" s="20" t="s">
        <v>481</v>
      </c>
      <c r="O33" s="18" t="s">
        <v>481</v>
      </c>
      <c r="P33" s="20" t="s">
        <v>481</v>
      </c>
      <c r="Q33" s="18" t="s">
        <v>481</v>
      </c>
      <c r="R33" s="20" t="s">
        <v>481</v>
      </c>
      <c r="S33" s="18" t="s">
        <v>481</v>
      </c>
      <c r="T33" s="20" t="s">
        <v>481</v>
      </c>
      <c r="U33" s="18" t="n">
        <v>441.83179113</v>
      </c>
      <c r="V33" s="20" t="n">
        <v>16.07764503</v>
      </c>
    </row>
    <row r="34" spans="1:22">
      <c r="A34" s="15" t="s">
        <v>509</v>
      </c>
      <c r="B34" s="17" t="n">
        <v>6350</v>
      </c>
      <c r="C34" s="18">
        <f>(65.0/B34*100)</f>
        <v/>
      </c>
      <c r="D34" s="19" t="n">
        <v>6285</v>
      </c>
      <c r="E34" s="18" t="n">
        <v>479.12598715</v>
      </c>
      <c r="F34" s="20" t="n">
        <v>3.63365905</v>
      </c>
      <c r="G34" s="18" t="n">
        <v>477.37123616</v>
      </c>
      <c r="H34" s="20" t="n">
        <v>3.05024831</v>
      </c>
      <c r="I34" s="18" t="n">
        <v>482.96929002</v>
      </c>
      <c r="J34" s="20" t="n">
        <v>4.04583507</v>
      </c>
      <c r="K34" s="18" t="n">
        <v>478.41966668</v>
      </c>
      <c r="L34" s="20" t="n">
        <v>6.20971</v>
      </c>
      <c r="M34" s="18" t="s">
        <v>481</v>
      </c>
      <c r="N34" s="20" t="s">
        <v>481</v>
      </c>
      <c r="O34" s="18" t="s">
        <v>481</v>
      </c>
      <c r="P34" s="20" t="s">
        <v>481</v>
      </c>
      <c r="Q34" s="18" t="s">
        <v>481</v>
      </c>
      <c r="R34" s="20" t="s">
        <v>481</v>
      </c>
      <c r="S34" s="18" t="s">
        <v>481</v>
      </c>
      <c r="T34" s="20" t="s">
        <v>481</v>
      </c>
      <c r="U34" s="18" t="n">
        <v>342.42707037</v>
      </c>
      <c r="V34" s="20" t="n">
        <v>14.02166947</v>
      </c>
    </row>
    <row r="35" spans="1:22">
      <c r="A35" s="15" t="s">
        <v>510</v>
      </c>
      <c r="B35" s="17" t="n">
        <v>6406</v>
      </c>
      <c r="C35" s="18">
        <f>(36.0/B35*100)</f>
        <v/>
      </c>
      <c r="D35" s="19" t="n">
        <v>6370</v>
      </c>
      <c r="E35" s="18" t="n">
        <v>512.84150535</v>
      </c>
      <c r="F35" s="20" t="n">
        <v>2.42920194</v>
      </c>
      <c r="G35" s="18" t="n">
        <v>510.90274782</v>
      </c>
      <c r="H35" s="20" t="n">
        <v>2.26045516</v>
      </c>
      <c r="I35" s="18" t="n">
        <v>503.98965125</v>
      </c>
      <c r="J35" s="20" t="n">
        <v>3.97641701</v>
      </c>
      <c r="K35" s="18" t="n">
        <v>507.37887512</v>
      </c>
      <c r="L35" s="20" t="n">
        <v>8.22122021</v>
      </c>
      <c r="M35" s="18" t="s">
        <v>481</v>
      </c>
      <c r="N35" s="20" t="s">
        <v>481</v>
      </c>
      <c r="O35" s="18" t="s">
        <v>481</v>
      </c>
      <c r="P35" s="20" t="s">
        <v>481</v>
      </c>
      <c r="Q35" s="18" t="s">
        <v>481</v>
      </c>
      <c r="R35" s="20" t="s">
        <v>481</v>
      </c>
      <c r="S35" s="18" t="s">
        <v>481</v>
      </c>
      <c r="T35" s="20" t="s">
        <v>481</v>
      </c>
      <c r="U35" s="18" t="n">
        <v>491.01494163</v>
      </c>
      <c r="V35" s="20" t="n">
        <v>12.86770826</v>
      </c>
    </row>
    <row r="36" spans="1:22">
      <c r="A36" s="15" t="s">
        <v>511</v>
      </c>
      <c r="B36" s="17" t="n">
        <v>6736</v>
      </c>
      <c r="C36" s="18">
        <f>(26.0/B36*100)</f>
        <v/>
      </c>
      <c r="D36" s="19" t="n">
        <v>6710</v>
      </c>
      <c r="E36" s="18" t="n">
        <v>476.36415482</v>
      </c>
      <c r="F36" s="20" t="n">
        <v>3.77952009</v>
      </c>
      <c r="G36" s="18" t="n">
        <v>487.76762978</v>
      </c>
      <c r="H36" s="20" t="n">
        <v>2.77748257</v>
      </c>
      <c r="I36" s="18" t="n">
        <v>491.12755814</v>
      </c>
      <c r="J36" s="20" t="n">
        <v>3.32603492</v>
      </c>
      <c r="K36" s="18" t="n">
        <v>491.03143174</v>
      </c>
      <c r="L36" s="20" t="n">
        <v>4.28561454</v>
      </c>
      <c r="M36" s="18" t="s">
        <v>481</v>
      </c>
      <c r="N36" s="20" t="s">
        <v>481</v>
      </c>
      <c r="O36" s="18" t="s">
        <v>481</v>
      </c>
      <c r="P36" s="20" t="s">
        <v>481</v>
      </c>
      <c r="Q36" s="18" t="s">
        <v>481</v>
      </c>
      <c r="R36" s="20" t="s">
        <v>481</v>
      </c>
      <c r="S36" s="18" t="s">
        <v>481</v>
      </c>
      <c r="T36" s="20" t="s">
        <v>481</v>
      </c>
      <c r="U36" s="18" t="n">
        <v>448.97330662</v>
      </c>
      <c r="V36" s="20" t="n">
        <v>11.7615407</v>
      </c>
    </row>
    <row r="37" spans="1:22">
      <c r="A37" s="15" t="s">
        <v>512</v>
      </c>
      <c r="B37" s="17" t="n">
        <v>5458</v>
      </c>
      <c r="C37" s="18">
        <f>(62.0/B37*100)</f>
        <v/>
      </c>
      <c r="D37" s="19" t="n">
        <v>5396</v>
      </c>
      <c r="E37" s="18" t="n">
        <v>481.51233883</v>
      </c>
      <c r="F37" s="20" t="n">
        <v>4.85190377</v>
      </c>
      <c r="G37" s="18" t="n">
        <v>496.33153509</v>
      </c>
      <c r="H37" s="20" t="n">
        <v>3.68521511</v>
      </c>
      <c r="I37" s="18" t="n">
        <v>499.34464277</v>
      </c>
      <c r="J37" s="20" t="n">
        <v>3.8126533</v>
      </c>
      <c r="K37" s="18" t="n">
        <v>497.88033041</v>
      </c>
      <c r="L37" s="20" t="n">
        <v>4.3521638</v>
      </c>
      <c r="M37" s="18" t="s">
        <v>481</v>
      </c>
      <c r="N37" s="20" t="s">
        <v>481</v>
      </c>
      <c r="O37" s="18" t="s">
        <v>481</v>
      </c>
      <c r="P37" s="20" t="s">
        <v>481</v>
      </c>
      <c r="Q37" s="18" t="s">
        <v>481</v>
      </c>
      <c r="R37" s="20" t="s">
        <v>481</v>
      </c>
      <c r="S37" s="18" t="s">
        <v>481</v>
      </c>
      <c r="T37" s="20" t="s">
        <v>481</v>
      </c>
      <c r="U37" s="18" t="n">
        <v>414.84681368</v>
      </c>
      <c r="V37" s="20" t="n">
        <v>13.66659661</v>
      </c>
    </row>
    <row r="38" spans="1:22">
      <c r="A38" s="15" t="s">
        <v>513</v>
      </c>
      <c r="B38" s="17" t="n">
        <v>5860</v>
      </c>
      <c r="C38" s="18">
        <f>(16.0/B38*100)</f>
        <v/>
      </c>
      <c r="D38" s="19" t="n">
        <v>5844</v>
      </c>
      <c r="E38" s="18" t="n">
        <v>529.0460837099999</v>
      </c>
      <c r="F38" s="20" t="n">
        <v>4.1643626</v>
      </c>
      <c r="G38" s="18" t="n">
        <v>524.6927193499999</v>
      </c>
      <c r="H38" s="20" t="n">
        <v>3.60335767</v>
      </c>
      <c r="I38" s="18" t="n">
        <v>522.70559516</v>
      </c>
      <c r="J38" s="20" t="n">
        <v>4.04741397</v>
      </c>
      <c r="K38" s="18" t="n">
        <v>506.86563525</v>
      </c>
      <c r="L38" s="20" t="n">
        <v>5.04806171</v>
      </c>
      <c r="M38" s="18" t="s">
        <v>481</v>
      </c>
      <c r="N38" s="20" t="s">
        <v>481</v>
      </c>
      <c r="O38" s="18" t="s">
        <v>481</v>
      </c>
      <c r="P38" s="20" t="s">
        <v>481</v>
      </c>
      <c r="Q38" s="18" t="s">
        <v>481</v>
      </c>
      <c r="R38" s="20" t="s">
        <v>481</v>
      </c>
      <c r="S38" s="18" t="s">
        <v>481</v>
      </c>
      <c r="T38" s="20" t="s">
        <v>481</v>
      </c>
      <c r="U38" s="18" t="n">
        <v>469.99920329</v>
      </c>
      <c r="V38" s="20" t="n">
        <v>13.41666679</v>
      </c>
    </row>
    <row r="39" spans="1:22">
      <c r="A39" s="15" t="s">
        <v>514</v>
      </c>
      <c r="B39" s="17" t="n">
        <v>5895</v>
      </c>
      <c r="C39" s="18">
        <f>(30.0/B39*100)</f>
        <v/>
      </c>
      <c r="D39" s="19" t="n">
        <v>5865</v>
      </c>
      <c r="E39" s="18" t="n">
        <v>394.55633614</v>
      </c>
      <c r="F39" s="20" t="n">
        <v>3.98277336</v>
      </c>
      <c r="G39" s="18" t="n">
        <v>433.44771663</v>
      </c>
      <c r="H39" s="20" t="n">
        <v>4.53944903</v>
      </c>
      <c r="I39" s="18" t="n">
        <v>455.74959787</v>
      </c>
      <c r="J39" s="20" t="n">
        <v>6.7484537</v>
      </c>
      <c r="K39" s="18" t="n">
        <v>468.05270168</v>
      </c>
      <c r="L39" s="20" t="n">
        <v>9.360992639999999</v>
      </c>
      <c r="M39" s="18" t="s">
        <v>481</v>
      </c>
      <c r="N39" s="20" t="s">
        <v>481</v>
      </c>
      <c r="O39" s="18" t="s">
        <v>481</v>
      </c>
      <c r="P39" s="20" t="s">
        <v>481</v>
      </c>
      <c r="Q39" s="18" t="s">
        <v>481</v>
      </c>
      <c r="R39" s="20" t="s">
        <v>481</v>
      </c>
      <c r="S39" s="18" t="s">
        <v>481</v>
      </c>
      <c r="T39" s="20" t="s">
        <v>481</v>
      </c>
      <c r="U39" s="18" t="n">
        <v>338.80549607</v>
      </c>
      <c r="V39" s="20" t="n">
        <v>13.28598441</v>
      </c>
    </row>
    <row r="40" spans="1:22">
      <c r="A40" s="15" t="s">
        <v>515</v>
      </c>
      <c r="B40" s="17" t="n">
        <v>14157</v>
      </c>
      <c r="C40" s="18">
        <f>(266.0/B40*100)</f>
        <v/>
      </c>
      <c r="D40" s="19" t="n">
        <v>13891</v>
      </c>
      <c r="E40" s="18" t="n">
        <v>500.41378591</v>
      </c>
      <c r="F40" s="20" t="n">
        <v>5.40661012</v>
      </c>
      <c r="G40" s="18" t="n">
        <v>492.05891056</v>
      </c>
      <c r="H40" s="20" t="n">
        <v>3.69532452</v>
      </c>
      <c r="I40" s="18" t="n">
        <v>495.65598927</v>
      </c>
      <c r="J40" s="20" t="n">
        <v>3.2550794</v>
      </c>
      <c r="K40" s="18" t="n">
        <v>491.93785469</v>
      </c>
      <c r="L40" s="20" t="n">
        <v>3.10899509</v>
      </c>
      <c r="M40" s="18" t="s">
        <v>481</v>
      </c>
      <c r="N40" s="20" t="s">
        <v>481</v>
      </c>
      <c r="O40" s="18" t="s">
        <v>481</v>
      </c>
      <c r="P40" s="20" t="s">
        <v>481</v>
      </c>
      <c r="Q40" s="18" t="s">
        <v>481</v>
      </c>
      <c r="R40" s="20" t="s">
        <v>481</v>
      </c>
      <c r="S40" s="18" t="s">
        <v>481</v>
      </c>
      <c r="T40" s="20" t="s">
        <v>481</v>
      </c>
      <c r="U40" s="18" t="n">
        <v>435.24870285</v>
      </c>
      <c r="V40" s="20" t="n">
        <v>11.40520128</v>
      </c>
    </row>
    <row r="41" spans="1:22">
      <c r="A41" s="15" t="s">
        <v>516</v>
      </c>
      <c r="B41" s="17" t="n">
        <v>5712</v>
      </c>
      <c r="C41" s="18">
        <f>(40.0/B41*100)</f>
        <v/>
      </c>
      <c r="D41" s="19" t="n">
        <v>5672</v>
      </c>
      <c r="E41" s="18" t="n">
        <v>467.49762837</v>
      </c>
      <c r="F41" s="20" t="n">
        <v>4.51415494</v>
      </c>
      <c r="G41" s="18" t="n">
        <v>476.14627761</v>
      </c>
      <c r="H41" s="20" t="n">
        <v>3.67527568</v>
      </c>
      <c r="I41" s="18" t="n">
        <v>467.06227407</v>
      </c>
      <c r="J41" s="20" t="n">
        <v>4.4223645</v>
      </c>
      <c r="K41" s="18" t="n">
        <v>469.55955443</v>
      </c>
      <c r="L41" s="20" t="n">
        <v>3.61927892</v>
      </c>
      <c r="M41" s="18" t="s">
        <v>481</v>
      </c>
      <c r="N41" s="20" t="s">
        <v>481</v>
      </c>
      <c r="O41" s="18" t="s">
        <v>481</v>
      </c>
      <c r="P41" s="20" t="s">
        <v>481</v>
      </c>
      <c r="Q41" s="18" t="s">
        <v>481</v>
      </c>
      <c r="R41" s="20" t="s">
        <v>481</v>
      </c>
      <c r="S41" s="18" t="s">
        <v>481</v>
      </c>
      <c r="T41" s="20" t="s">
        <v>481</v>
      </c>
      <c r="U41" s="18" t="n">
        <v>413.96614542</v>
      </c>
      <c r="V41" s="20" t="n">
        <v>14.14613977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357.75156045</v>
      </c>
      <c r="F45" s="20" t="n">
        <v>2.72711792</v>
      </c>
      <c r="G45" s="18" t="n">
        <v>369.61170165</v>
      </c>
      <c r="H45" s="20" t="n">
        <v>4.3624827</v>
      </c>
      <c r="I45" s="18" t="n">
        <v>365.13601289</v>
      </c>
      <c r="J45" s="20" t="n">
        <v>7.63906508</v>
      </c>
      <c r="K45" s="18" t="n">
        <v>378.74410308</v>
      </c>
      <c r="L45" s="20" t="n">
        <v>11.4468434</v>
      </c>
      <c r="M45" s="18" t="s">
        <v>481</v>
      </c>
      <c r="N45" s="20" t="s">
        <v>481</v>
      </c>
      <c r="O45" s="18" t="s">
        <v>481</v>
      </c>
      <c r="P45" s="20" t="s">
        <v>481</v>
      </c>
      <c r="Q45" s="18" t="n">
        <v>347.15556102</v>
      </c>
      <c r="R45" s="20" t="n">
        <v>24.95003726</v>
      </c>
      <c r="S45" s="18" t="n">
        <v>321.74829217</v>
      </c>
      <c r="T45" s="20" t="n">
        <v>15.37603821</v>
      </c>
      <c r="U45" s="18" t="n">
        <v>329.57563301</v>
      </c>
      <c r="V45" s="20" t="n">
        <v>5.99684902</v>
      </c>
    </row>
    <row r="46" spans="1:22">
      <c r="A46" s="15" t="s">
        <v>521</v>
      </c>
      <c r="B46" s="17" t="n">
        <v>23141</v>
      </c>
      <c r="C46" s="18">
        <f>(1132.0/B46*100)</f>
        <v/>
      </c>
      <c r="D46" s="19" t="n">
        <v>22009</v>
      </c>
      <c r="E46" s="18" t="n">
        <v>371.15146807</v>
      </c>
      <c r="F46" s="20" t="n">
        <v>2.72105308</v>
      </c>
      <c r="G46" s="18" t="n">
        <v>391.37885198</v>
      </c>
      <c r="H46" s="20" t="n">
        <v>3.58319397</v>
      </c>
      <c r="I46" s="18" t="n">
        <v>415.27379082</v>
      </c>
      <c r="J46" s="20" t="n">
        <v>7.18747557</v>
      </c>
      <c r="K46" s="18" t="n">
        <v>410.52735646</v>
      </c>
      <c r="L46" s="20" t="n">
        <v>8.85630697</v>
      </c>
      <c r="M46" s="18" t="s">
        <v>481</v>
      </c>
      <c r="N46" s="20" t="s">
        <v>481</v>
      </c>
      <c r="O46" s="18" t="s">
        <v>481</v>
      </c>
      <c r="P46" s="20" t="s">
        <v>481</v>
      </c>
      <c r="Q46" s="18" t="s">
        <v>481</v>
      </c>
      <c r="R46" s="20" t="s">
        <v>481</v>
      </c>
      <c r="S46" s="18" t="s">
        <v>481</v>
      </c>
      <c r="T46" s="20" t="s">
        <v>481</v>
      </c>
      <c r="U46" s="18" t="n">
        <v>317.34977223</v>
      </c>
      <c r="V46" s="20" t="n">
        <v>5.58243768</v>
      </c>
    </row>
    <row r="47" spans="1:22">
      <c r="A47" s="15" t="s">
        <v>522</v>
      </c>
      <c r="B47" s="17" t="n">
        <v>5928</v>
      </c>
      <c r="C47" s="18">
        <f>(71.0/B47*100)</f>
        <v/>
      </c>
      <c r="D47" s="19" t="n">
        <v>5857</v>
      </c>
      <c r="E47" s="18" t="n">
        <v>446.26397668</v>
      </c>
      <c r="F47" s="20" t="n">
        <v>4.38113603</v>
      </c>
      <c r="G47" s="18" t="n">
        <v>446.72477579</v>
      </c>
      <c r="H47" s="20" t="n">
        <v>4.35581708</v>
      </c>
      <c r="I47" s="18" t="n">
        <v>448.91905148</v>
      </c>
      <c r="J47" s="20" t="n">
        <v>5.95563638</v>
      </c>
      <c r="K47" s="18" t="n">
        <v>431.45145452</v>
      </c>
      <c r="L47" s="20" t="n">
        <v>6.49331487</v>
      </c>
      <c r="M47" s="18" t="s">
        <v>481</v>
      </c>
      <c r="N47" s="20" t="s">
        <v>481</v>
      </c>
      <c r="O47" s="18" t="s">
        <v>481</v>
      </c>
      <c r="P47" s="20" t="s">
        <v>481</v>
      </c>
      <c r="Q47" s="18" t="s">
        <v>481</v>
      </c>
      <c r="R47" s="20" t="s">
        <v>481</v>
      </c>
      <c r="S47" s="18" t="s">
        <v>481</v>
      </c>
      <c r="T47" s="20" t="s">
        <v>481</v>
      </c>
      <c r="U47" s="18" t="n">
        <v>350.4006399</v>
      </c>
      <c r="V47" s="20" t="n">
        <v>9.633159129999999</v>
      </c>
    </row>
    <row r="48" spans="1:22">
      <c r="A48" s="15" t="s">
        <v>523</v>
      </c>
      <c r="B48" s="17" t="n">
        <v>9841</v>
      </c>
      <c r="C48" s="18">
        <f>(7.0/B48*100)</f>
        <v/>
      </c>
      <c r="D48" s="19" t="n">
        <v>9834</v>
      </c>
      <c r="E48" s="18" t="n">
        <v>515.32182015</v>
      </c>
      <c r="F48" s="20" t="n">
        <v>5.02009106</v>
      </c>
      <c r="G48" s="18" t="n">
        <v>562.81907265</v>
      </c>
      <c r="H48" s="20" t="n">
        <v>6.20729156</v>
      </c>
      <c r="I48" s="18" t="n">
        <v>578.58425216</v>
      </c>
      <c r="J48" s="20" t="n">
        <v>9.28730657</v>
      </c>
      <c r="K48" s="18" t="n">
        <v>576.54850437</v>
      </c>
      <c r="L48" s="20" t="n">
        <v>11.68319517</v>
      </c>
      <c r="M48" s="18" t="s">
        <v>481</v>
      </c>
      <c r="N48" s="20" t="s">
        <v>481</v>
      </c>
      <c r="O48" s="18" t="s">
        <v>481</v>
      </c>
      <c r="P48" s="20" t="s">
        <v>481</v>
      </c>
      <c r="Q48" s="18" t="s">
        <v>481</v>
      </c>
      <c r="R48" s="20" t="s">
        <v>481</v>
      </c>
      <c r="S48" s="18" t="s">
        <v>481</v>
      </c>
      <c r="T48" s="20" t="s">
        <v>481</v>
      </c>
      <c r="U48" s="18" t="n">
        <v>476.87344945</v>
      </c>
      <c r="V48" s="20" t="n">
        <v>17.53673756</v>
      </c>
    </row>
    <row r="49" spans="1:22">
      <c r="A49" s="15" t="s">
        <v>524</v>
      </c>
      <c r="B49" s="17" t="n">
        <v>6349</v>
      </c>
      <c r="C49" s="18">
        <f>(56.0/B49*100)</f>
        <v/>
      </c>
      <c r="D49" s="19" t="n">
        <v>6293</v>
      </c>
      <c r="E49" s="18" t="n">
        <v>399.79885249</v>
      </c>
      <c r="F49" s="20" t="n">
        <v>3.18150107</v>
      </c>
      <c r="G49" s="18" t="n">
        <v>425.27206487</v>
      </c>
      <c r="H49" s="20" t="n">
        <v>3.69951723</v>
      </c>
      <c r="I49" s="18" t="n">
        <v>441.09057985</v>
      </c>
      <c r="J49" s="20" t="n">
        <v>6.21697546</v>
      </c>
      <c r="K49" s="18" t="n">
        <v>433.67810444</v>
      </c>
      <c r="L49" s="20" t="n">
        <v>14.20066894</v>
      </c>
      <c r="M49" s="18" t="s">
        <v>481</v>
      </c>
      <c r="N49" s="20" t="s">
        <v>481</v>
      </c>
      <c r="O49" s="18" t="s">
        <v>481</v>
      </c>
      <c r="P49" s="20" t="s">
        <v>481</v>
      </c>
      <c r="Q49" s="18" t="s">
        <v>481</v>
      </c>
      <c r="R49" s="20" t="s">
        <v>481</v>
      </c>
      <c r="S49" s="18" t="n">
        <v>456.97141722</v>
      </c>
      <c r="T49" s="20" t="n">
        <v>46.42088735</v>
      </c>
      <c r="U49" s="18" t="n">
        <v>376.97490429</v>
      </c>
      <c r="V49" s="20" t="n">
        <v>8.257907729999999</v>
      </c>
    </row>
    <row r="50" spans="1:22">
      <c r="A50" s="15" t="s">
        <v>525</v>
      </c>
      <c r="B50" s="17" t="n">
        <v>11795</v>
      </c>
      <c r="C50" s="18">
        <f>(218.0/B50*100)</f>
        <v/>
      </c>
      <c r="D50" s="19" t="n">
        <v>11577</v>
      </c>
      <c r="E50" s="18" t="n">
        <v>378.15507673</v>
      </c>
      <c r="F50" s="20" t="n">
        <v>2.53255256</v>
      </c>
      <c r="G50" s="18" t="n">
        <v>401.9322301</v>
      </c>
      <c r="H50" s="20" t="n">
        <v>2.61082451</v>
      </c>
      <c r="I50" s="18" t="n">
        <v>405.75381827</v>
      </c>
      <c r="J50" s="20" t="n">
        <v>5.66265131</v>
      </c>
      <c r="K50" s="18" t="n">
        <v>411.6650641</v>
      </c>
      <c r="L50" s="20" t="n">
        <v>5.70588989</v>
      </c>
      <c r="M50" s="18" t="s">
        <v>481</v>
      </c>
      <c r="N50" s="20" t="s">
        <v>481</v>
      </c>
      <c r="O50" s="18" t="s">
        <v>481</v>
      </c>
      <c r="P50" s="20" t="s">
        <v>481</v>
      </c>
      <c r="Q50" s="18" t="s">
        <v>481</v>
      </c>
      <c r="R50" s="20" t="s">
        <v>481</v>
      </c>
      <c r="S50" s="18" t="s">
        <v>481</v>
      </c>
      <c r="T50" s="20" t="s">
        <v>481</v>
      </c>
      <c r="U50" s="18" t="n">
        <v>336.56841313</v>
      </c>
      <c r="V50" s="20" t="n">
        <v>8.227836180000001</v>
      </c>
    </row>
    <row r="51" spans="1:22">
      <c r="A51" s="15" t="s">
        <v>526</v>
      </c>
      <c r="B51" s="17" t="n">
        <v>6866</v>
      </c>
      <c r="C51" s="18">
        <f>(116.0/B51*100)</f>
        <v/>
      </c>
      <c r="D51" s="19" t="n">
        <v>6750</v>
      </c>
      <c r="E51" s="18" t="n">
        <v>389.03214028</v>
      </c>
      <c r="F51" s="20" t="n">
        <v>2.3349678</v>
      </c>
      <c r="G51" s="18" t="n">
        <v>409.80461838</v>
      </c>
      <c r="H51" s="20" t="n">
        <v>3.75512019</v>
      </c>
      <c r="I51" s="18" t="n">
        <v>421.06701559</v>
      </c>
      <c r="J51" s="20" t="n">
        <v>4.97238153</v>
      </c>
      <c r="K51" s="18" t="n">
        <v>434.82599055</v>
      </c>
      <c r="L51" s="20" t="n">
        <v>7.75975182</v>
      </c>
      <c r="M51" s="18" t="s">
        <v>481</v>
      </c>
      <c r="N51" s="20" t="s">
        <v>481</v>
      </c>
      <c r="O51" s="18" t="s">
        <v>481</v>
      </c>
      <c r="P51" s="20" t="s">
        <v>481</v>
      </c>
      <c r="Q51" s="18" t="s">
        <v>481</v>
      </c>
      <c r="R51" s="20" t="s">
        <v>481</v>
      </c>
      <c r="S51" s="18" t="s">
        <v>481</v>
      </c>
      <c r="T51" s="20" t="s">
        <v>481</v>
      </c>
      <c r="U51" s="18" t="n">
        <v>375.26646871</v>
      </c>
      <c r="V51" s="20" t="n">
        <v>8.010706170000001</v>
      </c>
    </row>
    <row r="52" spans="1:22">
      <c r="A52" s="15" t="s">
        <v>527</v>
      </c>
      <c r="B52" s="17" t="n">
        <v>5809</v>
      </c>
      <c r="C52" s="18">
        <f>(71.0/B52*100)</f>
        <v/>
      </c>
      <c r="D52" s="19" t="n">
        <v>5738</v>
      </c>
      <c r="E52" s="18" t="n">
        <v>463.8474645</v>
      </c>
      <c r="F52" s="20" t="n">
        <v>3.13708674</v>
      </c>
      <c r="G52" s="18" t="n">
        <v>465.52706143</v>
      </c>
      <c r="H52" s="20" t="n">
        <v>3.27378918</v>
      </c>
      <c r="I52" s="18" t="n">
        <v>466.05168541</v>
      </c>
      <c r="J52" s="20" t="n">
        <v>5.36937659</v>
      </c>
      <c r="K52" s="18" t="n">
        <v>467.99620245</v>
      </c>
      <c r="L52" s="20" t="n">
        <v>8.063632760000001</v>
      </c>
      <c r="M52" s="18" t="s">
        <v>481</v>
      </c>
      <c r="N52" s="20" t="s">
        <v>481</v>
      </c>
      <c r="O52" s="18" t="s">
        <v>481</v>
      </c>
      <c r="P52" s="20" t="s">
        <v>481</v>
      </c>
      <c r="Q52" s="18" t="s">
        <v>481</v>
      </c>
      <c r="R52" s="20" t="s">
        <v>481</v>
      </c>
      <c r="S52" s="18" t="s">
        <v>481</v>
      </c>
      <c r="T52" s="20" t="s">
        <v>481</v>
      </c>
      <c r="U52" s="18" t="n">
        <v>393.59086676</v>
      </c>
      <c r="V52" s="20" t="n">
        <v>12.66646577</v>
      </c>
    </row>
    <row r="53" spans="1:22">
      <c r="A53" s="15" t="s">
        <v>528</v>
      </c>
      <c r="B53" s="17" t="n">
        <v>5571</v>
      </c>
      <c r="C53" s="18">
        <f>(84.0/B53*100)</f>
        <v/>
      </c>
      <c r="D53" s="19" t="n">
        <v>5487</v>
      </c>
      <c r="E53" s="18" t="n">
        <v>431.88239476</v>
      </c>
      <c r="F53" s="20" t="n">
        <v>3.5859964</v>
      </c>
      <c r="G53" s="18" t="n">
        <v>440.13138819</v>
      </c>
      <c r="H53" s="20" t="n">
        <v>3.03710372</v>
      </c>
      <c r="I53" s="18" t="n">
        <v>445.21281735</v>
      </c>
      <c r="J53" s="20" t="n">
        <v>3.26252636</v>
      </c>
      <c r="K53" s="18" t="n">
        <v>434.08551207</v>
      </c>
      <c r="L53" s="20" t="n">
        <v>3.96846145</v>
      </c>
      <c r="M53" s="18" t="s">
        <v>481</v>
      </c>
      <c r="N53" s="20" t="s">
        <v>481</v>
      </c>
      <c r="O53" s="18" t="s">
        <v>481</v>
      </c>
      <c r="P53" s="20" t="s">
        <v>481</v>
      </c>
      <c r="Q53" s="18" t="s">
        <v>481</v>
      </c>
      <c r="R53" s="20" t="s">
        <v>481</v>
      </c>
      <c r="S53" s="18" t="s">
        <v>481</v>
      </c>
      <c r="T53" s="20" t="s">
        <v>481</v>
      </c>
      <c r="U53" s="18" t="n">
        <v>393.60023708</v>
      </c>
      <c r="V53" s="20" t="n">
        <v>9.69744414</v>
      </c>
    </row>
    <row r="54" spans="1:22">
      <c r="A54" s="15" t="s">
        <v>529</v>
      </c>
      <c r="B54" s="17" t="n">
        <v>4740</v>
      </c>
      <c r="C54" s="18">
        <f>(38.0/B54*100)</f>
        <v/>
      </c>
      <c r="D54" s="19" t="n">
        <v>4702</v>
      </c>
      <c r="E54" s="18" t="n">
        <v>324.82320834</v>
      </c>
      <c r="F54" s="20" t="n">
        <v>2.95992894</v>
      </c>
      <c r="G54" s="18" t="n">
        <v>339.6679973</v>
      </c>
      <c r="H54" s="20" t="n">
        <v>3.82445237</v>
      </c>
      <c r="I54" s="18" t="n">
        <v>353.94108417</v>
      </c>
      <c r="J54" s="20" t="n">
        <v>6.03555455</v>
      </c>
      <c r="K54" s="18" t="n">
        <v>354.10580671</v>
      </c>
      <c r="L54" s="20" t="n">
        <v>7.2320153</v>
      </c>
      <c r="M54" s="18" t="s">
        <v>481</v>
      </c>
      <c r="N54" s="20" t="s">
        <v>481</v>
      </c>
      <c r="O54" s="18" t="s">
        <v>481</v>
      </c>
      <c r="P54" s="20" t="s">
        <v>481</v>
      </c>
      <c r="Q54" s="18" t="s">
        <v>481</v>
      </c>
      <c r="R54" s="20" t="s">
        <v>481</v>
      </c>
      <c r="S54" s="18" t="s">
        <v>481</v>
      </c>
      <c r="T54" s="20" t="s">
        <v>481</v>
      </c>
      <c r="U54" s="18" t="n">
        <v>274.05777752</v>
      </c>
      <c r="V54" s="20" t="n">
        <v>5.58387726</v>
      </c>
    </row>
    <row r="55" spans="1:22">
      <c r="A55" s="15" t="s">
        <v>530</v>
      </c>
      <c r="B55" s="17" t="n">
        <v>5316</v>
      </c>
      <c r="C55" s="18">
        <f>(22.0/B55*100)</f>
        <v/>
      </c>
      <c r="D55" s="19" t="n">
        <v>5294</v>
      </c>
      <c r="E55" s="18" t="n">
        <v>402.90902629</v>
      </c>
      <c r="F55" s="20" t="n">
        <v>3.07886497</v>
      </c>
      <c r="G55" s="18" t="n">
        <v>412.40664835</v>
      </c>
      <c r="H55" s="20" t="n">
        <v>3.61048169</v>
      </c>
      <c r="I55" s="18" t="n">
        <v>405.26330481</v>
      </c>
      <c r="J55" s="20" t="n">
        <v>6.09666402</v>
      </c>
      <c r="K55" s="18" t="n">
        <v>410.65475762</v>
      </c>
      <c r="L55" s="20" t="n">
        <v>10.09763177</v>
      </c>
      <c r="M55" s="18" t="s">
        <v>481</v>
      </c>
      <c r="N55" s="20" t="s">
        <v>481</v>
      </c>
      <c r="O55" s="18" t="s">
        <v>481</v>
      </c>
      <c r="P55" s="20" t="s">
        <v>481</v>
      </c>
      <c r="Q55" s="18" t="s">
        <v>481</v>
      </c>
      <c r="R55" s="20" t="s">
        <v>481</v>
      </c>
      <c r="S55" s="18" t="n">
        <v>334.6159004</v>
      </c>
      <c r="T55" s="20" t="n">
        <v>26.23341033</v>
      </c>
      <c r="U55" s="18" t="n">
        <v>320.07405254</v>
      </c>
      <c r="V55" s="20" t="n">
        <v>12.21345113</v>
      </c>
    </row>
    <row r="56" spans="1:22">
      <c r="A56" s="15" t="s">
        <v>531</v>
      </c>
      <c r="B56" s="17" t="n">
        <v>5359</v>
      </c>
      <c r="C56" s="18">
        <f>(76.0/B56*100)</f>
        <v/>
      </c>
      <c r="D56" s="19" t="n">
        <v>5283</v>
      </c>
      <c r="E56" s="18" t="n">
        <v>542.57645029</v>
      </c>
      <c r="F56" s="20" t="n">
        <v>3.18037488</v>
      </c>
      <c r="G56" s="18" t="n">
        <v>547.29633104</v>
      </c>
      <c r="H56" s="20" t="n">
        <v>4.03340537</v>
      </c>
      <c r="I56" s="18" t="n">
        <v>552.9608726599999</v>
      </c>
      <c r="J56" s="20" t="n">
        <v>5.06885866</v>
      </c>
      <c r="K56" s="18" t="n">
        <v>556.76131804</v>
      </c>
      <c r="L56" s="20" t="n">
        <v>4.3637538</v>
      </c>
      <c r="M56" s="18" t="s">
        <v>481</v>
      </c>
      <c r="N56" s="20" t="s">
        <v>481</v>
      </c>
      <c r="O56" s="18" t="s">
        <v>481</v>
      </c>
      <c r="P56" s="20" t="s">
        <v>481</v>
      </c>
      <c r="Q56" s="18" t="s">
        <v>481</v>
      </c>
      <c r="R56" s="20" t="s">
        <v>481</v>
      </c>
      <c r="S56" s="18" t="s">
        <v>481</v>
      </c>
      <c r="T56" s="20" t="s">
        <v>481</v>
      </c>
      <c r="U56" s="18" t="n">
        <v>513.8124130800001</v>
      </c>
      <c r="V56" s="20" t="n">
        <v>14.43837563</v>
      </c>
    </row>
    <row r="57" spans="1:22">
      <c r="A57" s="15" t="s">
        <v>532</v>
      </c>
      <c r="B57" s="17" t="n">
        <v>6513</v>
      </c>
      <c r="C57" s="18">
        <f>(0.0/B57*100)</f>
        <v/>
      </c>
      <c r="D57" s="19" t="n">
        <v>6513</v>
      </c>
      <c r="E57" s="18" t="n">
        <v>378.71591219</v>
      </c>
      <c r="F57" s="20" t="n">
        <v>3.27015425</v>
      </c>
      <c r="G57" s="18" t="n">
        <v>396.44521211</v>
      </c>
      <c r="H57" s="20" t="n">
        <v>3.77978194</v>
      </c>
      <c r="I57" s="18" t="n">
        <v>422.54497996</v>
      </c>
      <c r="J57" s="20" t="n">
        <v>6.9041941</v>
      </c>
      <c r="K57" s="18" t="n">
        <v>431.8713595</v>
      </c>
      <c r="L57" s="20" t="n">
        <v>8.657215969999999</v>
      </c>
      <c r="M57" s="18" t="s">
        <v>481</v>
      </c>
      <c r="N57" s="20" t="s">
        <v>481</v>
      </c>
      <c r="O57" s="18" t="s">
        <v>481</v>
      </c>
      <c r="P57" s="20" t="s">
        <v>481</v>
      </c>
      <c r="Q57" s="18" t="s">
        <v>481</v>
      </c>
      <c r="R57" s="20" t="s">
        <v>481</v>
      </c>
      <c r="S57" s="18" t="n">
        <v>345.70042031</v>
      </c>
      <c r="T57" s="20" t="n">
        <v>52.55533903</v>
      </c>
      <c r="U57" s="18" t="n">
        <v>325.04313948</v>
      </c>
      <c r="V57" s="20" t="n">
        <v>13.23211889</v>
      </c>
    </row>
    <row r="58" spans="1:22">
      <c r="A58" s="15" t="s">
        <v>533</v>
      </c>
      <c r="B58" s="17" t="n">
        <v>7267</v>
      </c>
      <c r="C58" s="18">
        <f>(10.0/B58*100)</f>
        <v/>
      </c>
      <c r="D58" s="19" t="n">
        <v>7257</v>
      </c>
      <c r="E58" s="18" t="n">
        <v>369.3229672</v>
      </c>
      <c r="F58" s="20" t="n">
        <v>3.1198704</v>
      </c>
      <c r="G58" s="18" t="n">
        <v>387.49119558</v>
      </c>
      <c r="H58" s="20" t="n">
        <v>3.06366102</v>
      </c>
      <c r="I58" s="18" t="n">
        <v>401.01475491</v>
      </c>
      <c r="J58" s="20" t="n">
        <v>3.82345839</v>
      </c>
      <c r="K58" s="18" t="n">
        <v>399.15170635</v>
      </c>
      <c r="L58" s="20" t="n">
        <v>5.216099</v>
      </c>
      <c r="M58" s="18" t="s">
        <v>481</v>
      </c>
      <c r="N58" s="20" t="s">
        <v>481</v>
      </c>
      <c r="O58" s="18" t="s">
        <v>481</v>
      </c>
      <c r="P58" s="20" t="s">
        <v>481</v>
      </c>
      <c r="Q58" s="18" t="s">
        <v>481</v>
      </c>
      <c r="R58" s="20" t="s">
        <v>481</v>
      </c>
      <c r="S58" s="18" t="n">
        <v>257.23927356</v>
      </c>
      <c r="T58" s="20" t="n">
        <v>18.2686999</v>
      </c>
      <c r="U58" s="18" t="n">
        <v>279.87304115</v>
      </c>
      <c r="V58" s="20" t="n">
        <v>16.78831615</v>
      </c>
    </row>
    <row r="59" spans="1:22">
      <c r="A59" s="15" t="s">
        <v>534</v>
      </c>
      <c r="B59" s="17" t="n">
        <v>4826</v>
      </c>
      <c r="C59" s="18">
        <f>(26.0/B59*100)</f>
        <v/>
      </c>
      <c r="D59" s="19" t="n">
        <v>4800</v>
      </c>
      <c r="E59" s="18" t="n">
        <v>365.18998442</v>
      </c>
      <c r="F59" s="20" t="n">
        <v>2.14458828</v>
      </c>
      <c r="G59" s="18" t="n">
        <v>364.56044467</v>
      </c>
      <c r="H59" s="20" t="n">
        <v>2.78365621</v>
      </c>
      <c r="I59" s="18" t="n">
        <v>359.06386088</v>
      </c>
      <c r="J59" s="20" t="n">
        <v>4.64555631</v>
      </c>
      <c r="K59" s="18" t="n">
        <v>368.36457251</v>
      </c>
      <c r="L59" s="20" t="n">
        <v>5.34911183</v>
      </c>
      <c r="M59" s="18" t="s">
        <v>481</v>
      </c>
      <c r="N59" s="20" t="s">
        <v>481</v>
      </c>
      <c r="O59" s="18" t="s">
        <v>481</v>
      </c>
      <c r="P59" s="20" t="s">
        <v>481</v>
      </c>
      <c r="Q59" s="18" t="s">
        <v>481</v>
      </c>
      <c r="R59" s="20" t="s">
        <v>481</v>
      </c>
      <c r="S59" s="18" t="n">
        <v>268.28867736</v>
      </c>
      <c r="T59" s="20" t="n">
        <v>20.16991265</v>
      </c>
      <c r="U59" s="18" t="n">
        <v>274.32734533</v>
      </c>
      <c r="V59" s="20" t="n">
        <v>8.340925670000001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(135.0/B61*100)</f>
        <v/>
      </c>
      <c r="D61" s="19" t="n">
        <v>6390</v>
      </c>
      <c r="E61" s="18" t="n">
        <v>477.73662414</v>
      </c>
      <c r="F61" s="20" t="n">
        <v>2.8090955</v>
      </c>
      <c r="G61" s="18" t="n">
        <v>483.4664629</v>
      </c>
      <c r="H61" s="20" t="n">
        <v>2.94578807</v>
      </c>
      <c r="I61" s="18" t="n">
        <v>477.67845391</v>
      </c>
      <c r="J61" s="20" t="n">
        <v>5.73479052</v>
      </c>
      <c r="K61" s="18" t="n">
        <v>467.47615119</v>
      </c>
      <c r="L61" s="20" t="n">
        <v>7.14502202</v>
      </c>
      <c r="M61" s="18" t="s">
        <v>481</v>
      </c>
      <c r="N61" s="20" t="s">
        <v>481</v>
      </c>
      <c r="O61" s="18" t="s">
        <v>481</v>
      </c>
      <c r="P61" s="20" t="s">
        <v>481</v>
      </c>
      <c r="Q61" s="18" t="s">
        <v>481</v>
      </c>
      <c r="R61" s="20" t="s">
        <v>481</v>
      </c>
      <c r="S61" s="18" t="s">
        <v>481</v>
      </c>
      <c r="T61" s="20" t="s">
        <v>481</v>
      </c>
      <c r="U61" s="18" t="n">
        <v>412.40837235</v>
      </c>
      <c r="V61" s="20" t="n">
        <v>13.83423615</v>
      </c>
    </row>
    <row r="62" spans="1:22">
      <c r="A62" s="15" t="s">
        <v>537</v>
      </c>
      <c r="B62" s="17" t="n">
        <v>4476</v>
      </c>
      <c r="C62" s="18">
        <f>(3.0/B62*100)</f>
        <v/>
      </c>
      <c r="D62" s="19" t="n">
        <v>4473</v>
      </c>
      <c r="E62" s="18" t="n">
        <v>546.5123896699999</v>
      </c>
      <c r="F62" s="20" t="n">
        <v>2.34571434</v>
      </c>
      <c r="G62" s="18" t="n">
        <v>544.51179517</v>
      </c>
      <c r="H62" s="20" t="n">
        <v>2.15791577</v>
      </c>
      <c r="I62" s="18" t="n">
        <v>545.92568641</v>
      </c>
      <c r="J62" s="20" t="n">
        <v>3.25927339</v>
      </c>
      <c r="K62" s="18" t="n">
        <v>535.30184405</v>
      </c>
      <c r="L62" s="20" t="n">
        <v>4.23594658</v>
      </c>
      <c r="M62" s="18" t="s">
        <v>481</v>
      </c>
      <c r="N62" s="20" t="s">
        <v>481</v>
      </c>
      <c r="O62" s="18" t="s">
        <v>481</v>
      </c>
      <c r="P62" s="20" t="s">
        <v>481</v>
      </c>
      <c r="Q62" s="18" t="s">
        <v>481</v>
      </c>
      <c r="R62" s="20" t="s">
        <v>481</v>
      </c>
      <c r="S62" s="18" t="s">
        <v>481</v>
      </c>
      <c r="T62" s="20" t="s">
        <v>481</v>
      </c>
      <c r="U62" s="18" t="n">
        <v>509.42480137</v>
      </c>
      <c r="V62" s="20" t="n">
        <v>11.43991353</v>
      </c>
    </row>
    <row r="63" spans="1:22">
      <c r="A63" s="15" t="s">
        <v>538</v>
      </c>
      <c r="B63" s="17" t="n">
        <v>5324</v>
      </c>
      <c r="C63" s="18">
        <f>(13.0/B63*100)</f>
        <v/>
      </c>
      <c r="D63" s="19" t="n">
        <v>5311</v>
      </c>
      <c r="E63" s="18" t="n">
        <v>377.4570348</v>
      </c>
      <c r="F63" s="20" t="n">
        <v>2.30463628</v>
      </c>
      <c r="G63" s="18" t="n">
        <v>374.48148053</v>
      </c>
      <c r="H63" s="20" t="n">
        <v>2.5600054</v>
      </c>
      <c r="I63" s="18" t="n">
        <v>370.58572728</v>
      </c>
      <c r="J63" s="20" t="n">
        <v>5.22790228</v>
      </c>
      <c r="K63" s="18" t="n">
        <v>360.90944789</v>
      </c>
      <c r="L63" s="20" t="n">
        <v>8.396788450000001</v>
      </c>
      <c r="M63" s="18" t="s">
        <v>481</v>
      </c>
      <c r="N63" s="20" t="s">
        <v>481</v>
      </c>
      <c r="O63" s="18" t="s">
        <v>481</v>
      </c>
      <c r="P63" s="20" t="s">
        <v>481</v>
      </c>
      <c r="Q63" s="18" t="n">
        <v>327.04299536</v>
      </c>
      <c r="R63" s="20" t="n">
        <v>35.70613218</v>
      </c>
      <c r="S63" s="18" t="n">
        <v>273.69439788</v>
      </c>
      <c r="T63" s="20" t="n">
        <v>27.19839225</v>
      </c>
      <c r="U63" s="18" t="n">
        <v>306.488965</v>
      </c>
      <c r="V63" s="20" t="n">
        <v>7.48014516</v>
      </c>
    </row>
    <row r="64" spans="1:22">
      <c r="A64" s="15" t="s">
        <v>539</v>
      </c>
      <c r="B64" s="17" t="n">
        <v>3634</v>
      </c>
      <c r="C64" s="18">
        <f>(3.0/B64*100)</f>
        <v/>
      </c>
      <c r="D64" s="19" t="n">
        <v>3631</v>
      </c>
      <c r="E64" s="18" t="n">
        <v>477.95457751</v>
      </c>
      <c r="F64" s="20" t="n">
        <v>4.46839628</v>
      </c>
      <c r="G64" s="18" t="n">
        <v>482.19079255</v>
      </c>
      <c r="H64" s="20" t="n">
        <v>3.0399087</v>
      </c>
      <c r="I64" s="18" t="n">
        <v>484.21534176</v>
      </c>
      <c r="J64" s="20" t="n">
        <v>4.7827392</v>
      </c>
      <c r="K64" s="18" t="n">
        <v>469.15412343</v>
      </c>
      <c r="L64" s="20" t="n">
        <v>4.6009227</v>
      </c>
      <c r="M64" s="18" t="s">
        <v>481</v>
      </c>
      <c r="N64" s="20" t="s">
        <v>481</v>
      </c>
      <c r="O64" s="18" t="s">
        <v>481</v>
      </c>
      <c r="P64" s="20" t="s">
        <v>481</v>
      </c>
      <c r="Q64" s="18" t="s">
        <v>481</v>
      </c>
      <c r="R64" s="20" t="s">
        <v>481</v>
      </c>
      <c r="S64" s="18" t="n">
        <v>493.78676497</v>
      </c>
      <c r="T64" s="20" t="n">
        <v>24.83396603</v>
      </c>
      <c r="U64" s="18" t="n">
        <v>415.16332834</v>
      </c>
      <c r="V64" s="20" t="n">
        <v>24.2266399</v>
      </c>
    </row>
    <row r="65" spans="1:22">
      <c r="A65" s="15" t="s">
        <v>540</v>
      </c>
      <c r="B65" s="17" t="n">
        <v>5325</v>
      </c>
      <c r="C65" s="18">
        <f>(14.0/B65*100)</f>
        <v/>
      </c>
      <c r="D65" s="19" t="n">
        <v>5311</v>
      </c>
      <c r="E65" s="18" t="n">
        <v>415.29875615</v>
      </c>
      <c r="F65" s="20" t="n">
        <v>2.80121014</v>
      </c>
      <c r="G65" s="18" t="n">
        <v>432.5734844</v>
      </c>
      <c r="H65" s="20" t="n">
        <v>3.62215521</v>
      </c>
      <c r="I65" s="18" t="n">
        <v>434.97009483</v>
      </c>
      <c r="J65" s="20" t="n">
        <v>7.85050496</v>
      </c>
      <c r="K65" s="18" t="n">
        <v>418.75898849</v>
      </c>
      <c r="L65" s="20" t="n">
        <v>9.602928889999999</v>
      </c>
      <c r="M65" s="18" t="s">
        <v>481</v>
      </c>
      <c r="N65" s="20" t="s">
        <v>481</v>
      </c>
      <c r="O65" s="18" t="s">
        <v>481</v>
      </c>
      <c r="P65" s="20" t="s">
        <v>481</v>
      </c>
      <c r="Q65" s="18" t="n">
        <v>369.05732355</v>
      </c>
      <c r="R65" s="20" t="n">
        <v>26.62889271</v>
      </c>
      <c r="S65" s="18" t="s">
        <v>481</v>
      </c>
      <c r="T65" s="20" t="s">
        <v>481</v>
      </c>
      <c r="U65" s="18" t="n">
        <v>336.43697678</v>
      </c>
      <c r="V65" s="20" t="n">
        <v>10.39119648</v>
      </c>
    </row>
    <row r="66" spans="1:22">
      <c r="A66" s="15" t="s">
        <v>541</v>
      </c>
      <c r="B66" s="17" t="n">
        <v>5665</v>
      </c>
      <c r="C66" s="18">
        <f>(74.0/B66*100)</f>
        <v/>
      </c>
      <c r="D66" s="19" t="n">
        <v>5591</v>
      </c>
      <c r="E66" s="18" t="n">
        <v>423.52281061</v>
      </c>
      <c r="F66" s="20" t="n">
        <v>2.20777831</v>
      </c>
      <c r="G66" s="18" t="n">
        <v>414.7547153</v>
      </c>
      <c r="H66" s="20" t="n">
        <v>2.99731005</v>
      </c>
      <c r="I66" s="18" t="n">
        <v>427.81854136</v>
      </c>
      <c r="J66" s="20" t="n">
        <v>5.24487127</v>
      </c>
      <c r="K66" s="18" t="n">
        <v>411.51758422</v>
      </c>
      <c r="L66" s="20" t="n">
        <v>6.36004069</v>
      </c>
      <c r="M66" s="18" t="s">
        <v>481</v>
      </c>
      <c r="N66" s="20" t="s">
        <v>481</v>
      </c>
      <c r="O66" s="18" t="s">
        <v>481</v>
      </c>
      <c r="P66" s="20" t="s">
        <v>481</v>
      </c>
      <c r="Q66" s="18" t="s">
        <v>481</v>
      </c>
      <c r="R66" s="20" t="s">
        <v>481</v>
      </c>
      <c r="S66" s="18" t="s">
        <v>481</v>
      </c>
      <c r="T66" s="20" t="s">
        <v>481</v>
      </c>
      <c r="U66" s="18" t="n">
        <v>359.41084856</v>
      </c>
      <c r="V66" s="20" t="n">
        <v>6.85366063</v>
      </c>
    </row>
    <row r="67" spans="1:22">
      <c r="A67" s="15" t="s">
        <v>542</v>
      </c>
      <c r="B67" s="17" t="n">
        <v>6971</v>
      </c>
      <c r="C67" s="18">
        <f>(22.0/B67*100)</f>
        <v/>
      </c>
      <c r="D67" s="19" t="n">
        <v>6949</v>
      </c>
      <c r="E67" s="18" t="n">
        <v>374.45061745</v>
      </c>
      <c r="F67" s="20" t="n">
        <v>2.71711583</v>
      </c>
      <c r="G67" s="18" t="n">
        <v>409.04960468</v>
      </c>
      <c r="H67" s="20" t="n">
        <v>4.0580345</v>
      </c>
      <c r="I67" s="18" t="n">
        <v>429.59895105</v>
      </c>
      <c r="J67" s="20" t="n">
        <v>6.11963167</v>
      </c>
      <c r="K67" s="18" t="n">
        <v>427.85326985</v>
      </c>
      <c r="L67" s="20" t="n">
        <v>8.148534740000001</v>
      </c>
      <c r="M67" s="18" t="s">
        <v>481</v>
      </c>
      <c r="N67" s="20" t="s">
        <v>481</v>
      </c>
      <c r="O67" s="18" t="s">
        <v>481</v>
      </c>
      <c r="P67" s="20" t="s">
        <v>481</v>
      </c>
      <c r="Q67" s="18" t="s">
        <v>481</v>
      </c>
      <c r="R67" s="20" t="s">
        <v>481</v>
      </c>
      <c r="S67" s="18" t="s">
        <v>481</v>
      </c>
      <c r="T67" s="20" t="s">
        <v>481</v>
      </c>
      <c r="U67" s="18" t="n">
        <v>285.60081115</v>
      </c>
      <c r="V67" s="20" t="n">
        <v>13.81337759</v>
      </c>
    </row>
    <row r="68" spans="1:22">
      <c r="A68" s="15" t="s">
        <v>543</v>
      </c>
      <c r="B68" s="17" t="n">
        <v>12083</v>
      </c>
      <c r="C68" s="18">
        <f>(26.0/B68*100)</f>
        <v/>
      </c>
      <c r="D68" s="19" t="n">
        <v>12057</v>
      </c>
      <c r="E68" s="18" t="n">
        <v>395.32504698</v>
      </c>
      <c r="F68" s="20" t="n">
        <v>3.1328052</v>
      </c>
      <c r="G68" s="18" t="n">
        <v>434.42875265</v>
      </c>
      <c r="H68" s="20" t="n">
        <v>2.96979491</v>
      </c>
      <c r="I68" s="18" t="n">
        <v>422.21120819</v>
      </c>
      <c r="J68" s="20" t="n">
        <v>3.51670409</v>
      </c>
      <c r="K68" s="18" t="n">
        <v>391.20523647</v>
      </c>
      <c r="L68" s="20" t="n">
        <v>1.37708581</v>
      </c>
      <c r="M68" s="18" t="s">
        <v>481</v>
      </c>
      <c r="N68" s="20" t="s">
        <v>481</v>
      </c>
      <c r="O68" s="18" t="s">
        <v>481</v>
      </c>
      <c r="P68" s="20" t="s">
        <v>481</v>
      </c>
      <c r="Q68" s="18" t="s">
        <v>481</v>
      </c>
      <c r="R68" s="20" t="s">
        <v>481</v>
      </c>
      <c r="S68" s="18" t="s">
        <v>481</v>
      </c>
      <c r="T68" s="20" t="s">
        <v>481</v>
      </c>
      <c r="U68" s="18" t="n">
        <v>323.51262136</v>
      </c>
      <c r="V68" s="20" t="n">
        <v>6.18145879</v>
      </c>
    </row>
    <row r="69" spans="1:22">
      <c r="A69" s="15" t="s">
        <v>544</v>
      </c>
      <c r="B69" s="17" t="n">
        <v>4876</v>
      </c>
      <c r="C69" s="18">
        <f>(0.0/B69*100)</f>
        <v/>
      </c>
      <c r="D69" s="19" t="n">
        <v>4876</v>
      </c>
      <c r="E69" s="18" t="n">
        <v>435.10836764</v>
      </c>
      <c r="F69" s="20" t="n">
        <v>3.98090642</v>
      </c>
      <c r="G69" s="18" t="n">
        <v>452.87451476</v>
      </c>
      <c r="H69" s="20" t="n">
        <v>4.40155239</v>
      </c>
      <c r="I69" s="18" t="n">
        <v>459.78076208</v>
      </c>
      <c r="J69" s="20" t="n">
        <v>6.42475964</v>
      </c>
      <c r="K69" s="18" t="n">
        <v>440.81617321</v>
      </c>
      <c r="L69" s="20" t="n">
        <v>8.332912820000001</v>
      </c>
      <c r="M69" s="18" t="s">
        <v>481</v>
      </c>
      <c r="N69" s="20" t="s">
        <v>481</v>
      </c>
      <c r="O69" s="18" t="s">
        <v>481</v>
      </c>
      <c r="P69" s="20" t="s">
        <v>481</v>
      </c>
      <c r="Q69" s="18" t="s">
        <v>481</v>
      </c>
      <c r="R69" s="20" t="s">
        <v>481</v>
      </c>
      <c r="S69" s="18" t="s">
        <v>481</v>
      </c>
      <c r="T69" s="20" t="s">
        <v>481</v>
      </c>
      <c r="U69" s="18" t="n">
        <v>358.25549559</v>
      </c>
      <c r="V69" s="20" t="n">
        <v>17.27881082</v>
      </c>
    </row>
    <row r="70" spans="1:22">
      <c r="A70" s="15" t="s">
        <v>545</v>
      </c>
      <c r="B70" s="17" t="n">
        <v>6036</v>
      </c>
      <c r="C70" s="18">
        <f>(223.0/B70*100)</f>
        <v/>
      </c>
      <c r="D70" s="19" t="n">
        <v>5813</v>
      </c>
      <c r="E70" s="18" t="n">
        <v>492.74021549</v>
      </c>
      <c r="F70" s="20" t="n">
        <v>3.72975487</v>
      </c>
      <c r="G70" s="18" t="n">
        <v>498.68943271</v>
      </c>
      <c r="H70" s="20" t="n">
        <v>3.41935157</v>
      </c>
      <c r="I70" s="18" t="n">
        <v>505.52909106</v>
      </c>
      <c r="J70" s="20" t="n">
        <v>4.45808184</v>
      </c>
      <c r="K70" s="18" t="n">
        <v>481.39845615</v>
      </c>
      <c r="L70" s="20" t="n">
        <v>6.99116008</v>
      </c>
      <c r="M70" s="18" t="s">
        <v>481</v>
      </c>
      <c r="N70" s="20" t="s">
        <v>481</v>
      </c>
      <c r="O70" s="18" t="s">
        <v>481</v>
      </c>
      <c r="P70" s="20" t="s">
        <v>481</v>
      </c>
      <c r="Q70" s="18" t="s">
        <v>481</v>
      </c>
      <c r="R70" s="20" t="s">
        <v>481</v>
      </c>
      <c r="S70" s="18" t="s">
        <v>481</v>
      </c>
      <c r="T70" s="20" t="s">
        <v>481</v>
      </c>
      <c r="U70" s="18" t="n">
        <v>428.816848</v>
      </c>
      <c r="V70" s="20" t="n">
        <v>13.29823358</v>
      </c>
    </row>
    <row r="71" spans="1:22">
      <c r="A71" s="15" t="s">
        <v>546</v>
      </c>
      <c r="B71" s="17" t="n">
        <v>6115</v>
      </c>
      <c r="C71" s="18">
        <f>(17.0/B71*100)</f>
        <v/>
      </c>
      <c r="D71" s="19" t="n">
        <v>6098</v>
      </c>
      <c r="E71" s="18" t="n">
        <v>540.83730703</v>
      </c>
      <c r="F71" s="20" t="n">
        <v>3.19556694</v>
      </c>
      <c r="G71" s="18" t="n">
        <v>563.15948372</v>
      </c>
      <c r="H71" s="20" t="n">
        <v>2.49497375</v>
      </c>
      <c r="I71" s="18" t="n">
        <v>576.53068723</v>
      </c>
      <c r="J71" s="20" t="n">
        <v>2.73709881</v>
      </c>
      <c r="K71" s="18" t="n">
        <v>576.12203611</v>
      </c>
      <c r="L71" s="20" t="n">
        <v>3.0936319</v>
      </c>
      <c r="M71" s="18" t="s">
        <v>481</v>
      </c>
      <c r="N71" s="20" t="s">
        <v>481</v>
      </c>
      <c r="O71" s="18" t="s">
        <v>481</v>
      </c>
      <c r="P71" s="20" t="s">
        <v>481</v>
      </c>
      <c r="Q71" s="18" t="s">
        <v>481</v>
      </c>
      <c r="R71" s="20" t="s">
        <v>481</v>
      </c>
      <c r="S71" s="18" t="s">
        <v>481</v>
      </c>
      <c r="T71" s="20" t="s">
        <v>481</v>
      </c>
      <c r="U71" s="18" t="n">
        <v>519.83217939</v>
      </c>
      <c r="V71" s="20" t="n">
        <v>18.07637192</v>
      </c>
    </row>
    <row r="72" spans="1:22">
      <c r="A72" s="15" t="s">
        <v>547</v>
      </c>
      <c r="B72" s="17" t="n">
        <v>7708</v>
      </c>
      <c r="C72" s="18">
        <f>(5.0/B72*100)</f>
        <v/>
      </c>
      <c r="D72" s="19" t="n">
        <v>7703</v>
      </c>
      <c r="E72" s="18" t="n">
        <v>538.79968004</v>
      </c>
      <c r="F72" s="20" t="n">
        <v>3.84000781</v>
      </c>
      <c r="G72" s="18" t="n">
        <v>542.48084491</v>
      </c>
      <c r="H72" s="20" t="n">
        <v>3.13246468</v>
      </c>
      <c r="I72" s="18" t="n">
        <v>551.42232949</v>
      </c>
      <c r="J72" s="20" t="n">
        <v>5.03258239</v>
      </c>
      <c r="K72" s="18" t="n">
        <v>542.89139908</v>
      </c>
      <c r="L72" s="20" t="n">
        <v>6.19675315</v>
      </c>
      <c r="M72" s="18" t="s">
        <v>481</v>
      </c>
      <c r="N72" s="20" t="s">
        <v>481</v>
      </c>
      <c r="O72" s="18" t="s">
        <v>481</v>
      </c>
      <c r="P72" s="20" t="s">
        <v>481</v>
      </c>
      <c r="Q72" s="18" t="s">
        <v>481</v>
      </c>
      <c r="R72" s="20" t="s">
        <v>481</v>
      </c>
      <c r="S72" s="18" t="s">
        <v>481</v>
      </c>
      <c r="T72" s="20" t="s">
        <v>481</v>
      </c>
      <c r="U72" s="18" t="n">
        <v>500.24028739</v>
      </c>
      <c r="V72" s="20" t="n">
        <v>20.97212272</v>
      </c>
    </row>
    <row r="73" spans="1:22">
      <c r="A73" s="15" t="s">
        <v>548</v>
      </c>
      <c r="B73" s="17" t="n">
        <v>8249</v>
      </c>
      <c r="C73" s="18">
        <f>(144.0/B73*100)</f>
        <v/>
      </c>
      <c r="D73" s="19" t="n">
        <v>8105</v>
      </c>
      <c r="E73" s="18" t="n">
        <v>411.72512039</v>
      </c>
      <c r="F73" s="20" t="n">
        <v>2.82436928</v>
      </c>
      <c r="G73" s="18" t="n">
        <v>416.02728294</v>
      </c>
      <c r="H73" s="20" t="n">
        <v>4.26364925</v>
      </c>
      <c r="I73" s="18" t="n">
        <v>432.89103874</v>
      </c>
      <c r="J73" s="20" t="n">
        <v>6.98932449</v>
      </c>
      <c r="K73" s="18" t="n">
        <v>434.55423094</v>
      </c>
      <c r="L73" s="20" t="n">
        <v>9.26160063</v>
      </c>
      <c r="M73" s="18" t="s">
        <v>481</v>
      </c>
      <c r="N73" s="20" t="s">
        <v>481</v>
      </c>
      <c r="O73" s="18" t="s">
        <v>481</v>
      </c>
      <c r="P73" s="20" t="s">
        <v>481</v>
      </c>
      <c r="Q73" s="18" t="s">
        <v>481</v>
      </c>
      <c r="R73" s="20" t="s">
        <v>481</v>
      </c>
      <c r="S73" s="18" t="s">
        <v>481</v>
      </c>
      <c r="T73" s="20" t="s">
        <v>481</v>
      </c>
      <c r="U73" s="18" t="n">
        <v>386.02099159</v>
      </c>
      <c r="V73" s="20" t="n">
        <v>13.44373712</v>
      </c>
    </row>
    <row r="74" spans="1:22">
      <c r="A74" s="15" t="s">
        <v>549</v>
      </c>
      <c r="B74" s="17" t="n">
        <v>4692</v>
      </c>
      <c r="C74" s="18">
        <f>(82.0/B74*100)</f>
        <v/>
      </c>
      <c r="D74" s="19" t="n">
        <v>4610</v>
      </c>
      <c r="E74" s="18" t="n">
        <v>406.37919463</v>
      </c>
      <c r="F74" s="20" t="n">
        <v>3.53322944</v>
      </c>
      <c r="G74" s="18" t="n">
        <v>420.84661666</v>
      </c>
      <c r="H74" s="20" t="n">
        <v>2.94254556</v>
      </c>
      <c r="I74" s="18" t="n">
        <v>428.87012474</v>
      </c>
      <c r="J74" s="20" t="n">
        <v>3.73146049</v>
      </c>
      <c r="K74" s="18" t="n">
        <v>424.66954281</v>
      </c>
      <c r="L74" s="20" t="n">
        <v>3.96254077</v>
      </c>
      <c r="M74" s="18" t="s">
        <v>481</v>
      </c>
      <c r="N74" s="20" t="s">
        <v>481</v>
      </c>
      <c r="O74" s="18" t="s">
        <v>481</v>
      </c>
      <c r="P74" s="20" t="s">
        <v>481</v>
      </c>
      <c r="Q74" s="18" t="s">
        <v>481</v>
      </c>
      <c r="R74" s="20" t="s">
        <v>481</v>
      </c>
      <c r="S74" s="18" t="n">
        <v>305.42281279</v>
      </c>
      <c r="T74" s="20" t="n">
        <v>19.81139874</v>
      </c>
      <c r="U74" s="18" t="n">
        <v>346.8309362</v>
      </c>
      <c r="V74" s="20" t="n">
        <v>12.49692805</v>
      </c>
    </row>
    <row r="75" spans="1:22">
      <c r="A75" s="15" t="s">
        <v>550</v>
      </c>
      <c r="B75" s="17" t="n">
        <v>5375</v>
      </c>
      <c r="C75" s="18">
        <f>(198.0/B75*100)</f>
        <v/>
      </c>
      <c r="D75" s="19" t="n">
        <v>5177</v>
      </c>
      <c r="E75" s="18" t="n">
        <v>359.31306283</v>
      </c>
      <c r="F75" s="20" t="n">
        <v>3.2806725</v>
      </c>
      <c r="G75" s="18" t="n">
        <v>376.74513308</v>
      </c>
      <c r="H75" s="20" t="n">
        <v>3.82757691</v>
      </c>
      <c r="I75" s="18" t="n">
        <v>390.08976709</v>
      </c>
      <c r="J75" s="20" t="n">
        <v>5.92755235</v>
      </c>
      <c r="K75" s="18" t="n">
        <v>383.28170134</v>
      </c>
      <c r="L75" s="20" t="n">
        <v>8.56833138</v>
      </c>
      <c r="M75" s="18" t="s">
        <v>481</v>
      </c>
      <c r="N75" s="20" t="s">
        <v>481</v>
      </c>
      <c r="O75" s="18" t="s">
        <v>481</v>
      </c>
      <c r="P75" s="20" t="s">
        <v>481</v>
      </c>
      <c r="Q75" s="18" t="s">
        <v>481</v>
      </c>
      <c r="R75" s="20" t="s">
        <v>481</v>
      </c>
      <c r="S75" s="18" t="s">
        <v>481</v>
      </c>
      <c r="T75" s="20" t="s">
        <v>481</v>
      </c>
      <c r="U75" s="18" t="n">
        <v>333.38689874</v>
      </c>
      <c r="V75" s="20" t="n">
        <v>7.68452698</v>
      </c>
    </row>
    <row r="76" spans="1:22">
      <c r="A76" s="15" t="s">
        <v>551</v>
      </c>
      <c r="B76" s="17" t="n">
        <v>14167</v>
      </c>
      <c r="C76" s="18">
        <f>(228.0/B76*100)</f>
        <v/>
      </c>
      <c r="D76" s="19" t="n">
        <v>13939</v>
      </c>
      <c r="E76" s="18" t="n">
        <v>430.03911396</v>
      </c>
      <c r="F76" s="20" t="n">
        <v>5.11950349</v>
      </c>
      <c r="G76" s="18" t="n">
        <v>449.56544406</v>
      </c>
      <c r="H76" s="20" t="n">
        <v>4.13373569</v>
      </c>
      <c r="I76" s="18" t="n">
        <v>447.6874512</v>
      </c>
      <c r="J76" s="20" t="n">
        <v>3.43137307</v>
      </c>
      <c r="K76" s="18" t="n">
        <v>414.60975036</v>
      </c>
      <c r="L76" s="20" t="n">
        <v>2.34241346</v>
      </c>
      <c r="M76" s="18" t="s">
        <v>481</v>
      </c>
      <c r="N76" s="20" t="s">
        <v>481</v>
      </c>
      <c r="O76" s="18" t="s">
        <v>481</v>
      </c>
      <c r="P76" s="20" t="s">
        <v>481</v>
      </c>
      <c r="Q76" s="18" t="s">
        <v>481</v>
      </c>
      <c r="R76" s="20" t="s">
        <v>481</v>
      </c>
      <c r="S76" s="18" t="s">
        <v>481</v>
      </c>
      <c r="T76" s="20" t="s">
        <v>481</v>
      </c>
      <c r="U76" s="18" t="n">
        <v>370.66100306</v>
      </c>
      <c r="V76" s="20" t="n">
        <v>7.17334089</v>
      </c>
    </row>
    <row r="77" spans="1:22">
      <c r="A77" s="15" t="s">
        <v>552</v>
      </c>
      <c r="B77" s="17" t="n">
        <v>6062</v>
      </c>
      <c r="C77" s="18">
        <f>(82.0/B77*100)</f>
        <v/>
      </c>
      <c r="D77" s="19" t="n">
        <v>5980</v>
      </c>
      <c r="E77" s="18" t="n">
        <v>410.59221567</v>
      </c>
      <c r="F77" s="20" t="n">
        <v>2.81811842</v>
      </c>
      <c r="G77" s="18" t="n">
        <v>425.63926035</v>
      </c>
      <c r="H77" s="20" t="n">
        <v>3.41658183</v>
      </c>
      <c r="I77" s="18" t="n">
        <v>442.50277482</v>
      </c>
      <c r="J77" s="20" t="n">
        <v>5.14314464</v>
      </c>
      <c r="K77" s="18" t="n">
        <v>449.9724974</v>
      </c>
      <c r="L77" s="20" t="n">
        <v>7.93205499</v>
      </c>
      <c r="M77" s="18" t="s">
        <v>481</v>
      </c>
      <c r="N77" s="20" t="s">
        <v>481</v>
      </c>
      <c r="O77" s="18" t="s">
        <v>481</v>
      </c>
      <c r="P77" s="20" t="s">
        <v>481</v>
      </c>
      <c r="Q77" s="18" t="s">
        <v>481</v>
      </c>
      <c r="R77" s="20" t="s">
        <v>481</v>
      </c>
      <c r="S77" s="18" t="s">
        <v>481</v>
      </c>
      <c r="T77" s="20" t="s">
        <v>481</v>
      </c>
      <c r="U77" s="18" t="n">
        <v>339.10189735</v>
      </c>
      <c r="V77" s="20" t="n">
        <v>7.1113656</v>
      </c>
    </row>
    <row r="78" spans="1:22">
      <c r="A78" s="15" t="s">
        <v>553</v>
      </c>
      <c r="B78" s="17" t="n">
        <v>5826</v>
      </c>
      <c r="C78" s="18">
        <f>(0.0/B78*100)</f>
        <v/>
      </c>
      <c r="D78" s="19" t="n">
        <v>5826</v>
      </c>
      <c r="E78" s="18" t="n">
        <v>493.23553065</v>
      </c>
      <c r="F78" s="20" t="n">
        <v>4.30842178</v>
      </c>
      <c r="G78" s="18" t="n">
        <v>508.26209168</v>
      </c>
      <c r="H78" s="20" t="n">
        <v>6.36888892</v>
      </c>
      <c r="I78" s="18" t="n">
        <v>512.51085588</v>
      </c>
      <c r="J78" s="20" t="n">
        <v>13.52906925</v>
      </c>
      <c r="K78" s="18" t="n">
        <v>517.37552552</v>
      </c>
      <c r="L78" s="20" t="n">
        <v>17.06386712</v>
      </c>
      <c r="M78" s="18" t="s">
        <v>481</v>
      </c>
      <c r="N78" s="20" t="s">
        <v>481</v>
      </c>
      <c r="O78" s="18" t="s">
        <v>481</v>
      </c>
      <c r="P78" s="20" t="s">
        <v>481</v>
      </c>
      <c r="Q78" s="18" t="n">
        <v>381.9878</v>
      </c>
      <c r="R78" s="20" t="n">
        <v>46.14623279</v>
      </c>
      <c r="S78" s="18" t="n">
        <v>360.77046613</v>
      </c>
      <c r="T78" s="20" t="n">
        <v>48.93929761</v>
      </c>
      <c r="U78" s="18" t="n">
        <v>392.66924497</v>
      </c>
      <c r="V78" s="20" t="n">
        <v>15.66820278</v>
      </c>
    </row>
    <row customHeight="1" ht="25" r="79" spans="1:22">
      <c r="A79" s="15" t="s">
        <v>554</v>
      </c>
      <c r="B79" s="17" t="n">
        <v>1657</v>
      </c>
      <c r="C79" s="18">
        <f>(41.0/B79*100)</f>
        <v/>
      </c>
      <c r="D79" s="19" t="n">
        <v>1616</v>
      </c>
      <c r="E79" s="18" t="n">
        <v>433.14194368</v>
      </c>
      <c r="F79" s="20" t="n">
        <v>7.15088911</v>
      </c>
      <c r="G79" s="18" t="n">
        <v>470.3702713</v>
      </c>
      <c r="H79" s="20" t="n">
        <v>7.3162848</v>
      </c>
      <c r="I79" s="18" t="n">
        <v>494.36503719</v>
      </c>
      <c r="J79" s="20" t="n">
        <v>9.89961737</v>
      </c>
      <c r="K79" s="18" t="n">
        <v>457.86431521</v>
      </c>
      <c r="L79" s="20" t="n">
        <v>14.91524687</v>
      </c>
      <c r="M79" s="18" t="s">
        <v>481</v>
      </c>
      <c r="N79" s="20" t="s">
        <v>481</v>
      </c>
      <c r="O79" s="18" t="s">
        <v>481</v>
      </c>
      <c r="P79" s="20" t="s">
        <v>481</v>
      </c>
      <c r="Q79" s="18" t="s">
        <v>481</v>
      </c>
      <c r="R79" s="20" t="s">
        <v>481</v>
      </c>
      <c r="S79" s="18" t="s">
        <v>481</v>
      </c>
      <c r="T79" s="20" t="s">
        <v>481</v>
      </c>
      <c r="U79" s="18" t="n">
        <v>395.1382911</v>
      </c>
      <c r="V79" s="20" t="n">
        <v>18.90284278</v>
      </c>
    </row>
    <row r="80" spans="1:22">
      <c r="A80" s="15" t="s">
        <v>555</v>
      </c>
      <c r="B80" s="17" t="n">
        <v>7841</v>
      </c>
      <c r="C80" s="18">
        <f>(0.0/B80*100)</f>
        <v/>
      </c>
      <c r="D80" s="19" t="n">
        <v>7841</v>
      </c>
      <c r="E80" s="18" t="n">
        <v>452.71739291</v>
      </c>
      <c r="F80" s="20" t="n">
        <v>4.58230114</v>
      </c>
      <c r="G80" s="18" t="n">
        <v>465.83254066</v>
      </c>
      <c r="H80" s="20" t="n">
        <v>4.83095686</v>
      </c>
      <c r="I80" s="18" t="n">
        <v>463.56764672</v>
      </c>
      <c r="J80" s="20" t="n">
        <v>5.74833269</v>
      </c>
      <c r="K80" s="18" t="n">
        <v>456.20914868</v>
      </c>
      <c r="L80" s="20" t="n">
        <v>6.74344138</v>
      </c>
      <c r="M80" s="18" t="s">
        <v>481</v>
      </c>
      <c r="N80" s="20" t="s">
        <v>481</v>
      </c>
      <c r="O80" s="18" t="s">
        <v>481</v>
      </c>
      <c r="P80" s="20" t="s">
        <v>481</v>
      </c>
      <c r="Q80" s="18" t="s">
        <v>481</v>
      </c>
      <c r="R80" s="20" t="s">
        <v>481</v>
      </c>
      <c r="S80" s="18" t="s">
        <v>481</v>
      </c>
      <c r="T80" s="20" t="s">
        <v>481</v>
      </c>
      <c r="U80" s="18" t="n">
        <v>432.75469523</v>
      </c>
      <c r="V80" s="20" t="n">
        <v>23.01053418</v>
      </c>
    </row>
    <row r="81" spans="1:22">
      <c r="A81" s="23" t="s">
        <v>556</v>
      </c>
      <c r="B81" s="17" t="n">
        <v>8861</v>
      </c>
      <c r="C81" s="18">
        <f>(76.0/B81*100)</f>
        <v/>
      </c>
      <c r="D81" s="19" t="n">
        <v>8785</v>
      </c>
      <c r="E81" s="18" t="n">
        <v>435.79767367</v>
      </c>
      <c r="F81" s="20" t="n">
        <v>3.19326755</v>
      </c>
      <c r="G81" s="18" t="n">
        <v>454.77009118</v>
      </c>
      <c r="H81" s="20" t="n">
        <v>4.10498804</v>
      </c>
      <c r="I81" s="18" t="n">
        <v>461.27066371</v>
      </c>
      <c r="J81" s="20" t="n">
        <v>5.34561796</v>
      </c>
      <c r="K81" s="18" t="n">
        <v>465.99120651</v>
      </c>
      <c r="L81" s="20" t="n">
        <v>6.86442368</v>
      </c>
      <c r="M81" s="18" t="s">
        <v>481</v>
      </c>
      <c r="N81" s="20" t="s">
        <v>481</v>
      </c>
      <c r="O81" s="18" t="s">
        <v>481</v>
      </c>
      <c r="P81" s="20" t="s">
        <v>481</v>
      </c>
      <c r="Q81" s="18" t="s">
        <v>481</v>
      </c>
      <c r="R81" s="20" t="s">
        <v>481</v>
      </c>
      <c r="S81" s="18" t="s">
        <v>481</v>
      </c>
      <c r="T81" s="20" t="s">
        <v>481</v>
      </c>
      <c r="U81" s="18" t="n">
        <v>386.20167798</v>
      </c>
      <c r="V81" s="20" t="n">
        <v>13.54979787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631</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491.59894105</v>
      </c>
      <c r="F7" s="20" t="n">
        <v>1.95387064</v>
      </c>
      <c r="G7" s="18" t="n">
        <v>512.31567783</v>
      </c>
      <c r="H7" s="20" t="n">
        <v>3.07646958</v>
      </c>
      <c r="I7" s="18" t="n">
        <v>505.18311095</v>
      </c>
      <c r="J7" s="20" t="n">
        <v>5.77780889</v>
      </c>
      <c r="K7" s="18" t="n">
        <v>491.33970089</v>
      </c>
      <c r="L7" s="20" t="n">
        <v>9.406181979999999</v>
      </c>
      <c r="M7" s="18" t="s">
        <v>481</v>
      </c>
      <c r="N7" s="20" t="s">
        <v>481</v>
      </c>
      <c r="O7" s="18" t="s">
        <v>481</v>
      </c>
      <c r="P7" s="20" t="s">
        <v>481</v>
      </c>
      <c r="Q7" s="18" t="s">
        <v>481</v>
      </c>
      <c r="R7" s="20" t="s">
        <v>481</v>
      </c>
      <c r="S7" s="18" t="s">
        <v>481</v>
      </c>
      <c r="T7" s="20" t="s">
        <v>481</v>
      </c>
      <c r="U7" s="18" t="n">
        <v>422.04248254</v>
      </c>
      <c r="V7" s="20" t="n">
        <v>8.31854308</v>
      </c>
    </row>
    <row r="8" spans="1:22">
      <c r="A8" s="15" t="s">
        <v>483</v>
      </c>
      <c r="B8" s="17" t="n">
        <v>7007</v>
      </c>
      <c r="C8" s="18">
        <f>(20.0/B8*100)</f>
        <v/>
      </c>
      <c r="D8" s="19" t="n">
        <v>6987</v>
      </c>
      <c r="E8" s="18" t="n">
        <v>489.13212036</v>
      </c>
      <c r="F8" s="20" t="n">
        <v>3.20679421</v>
      </c>
      <c r="G8" s="18" t="n">
        <v>513.87571685</v>
      </c>
      <c r="H8" s="20" t="n">
        <v>3.95852211</v>
      </c>
      <c r="I8" s="18" t="n">
        <v>529.85978102</v>
      </c>
      <c r="J8" s="20" t="n">
        <v>6.75955969</v>
      </c>
      <c r="K8" s="18" t="n">
        <v>510.30791968</v>
      </c>
      <c r="L8" s="20" t="n">
        <v>10.13212181</v>
      </c>
      <c r="M8" s="18" t="s">
        <v>481</v>
      </c>
      <c r="N8" s="20" t="s">
        <v>481</v>
      </c>
      <c r="O8" s="18" t="s">
        <v>481</v>
      </c>
      <c r="P8" s="20" t="s">
        <v>481</v>
      </c>
      <c r="Q8" s="18" t="s">
        <v>481</v>
      </c>
      <c r="R8" s="20" t="s">
        <v>481</v>
      </c>
      <c r="S8" s="18" t="s">
        <v>481</v>
      </c>
      <c r="T8" s="20" t="s">
        <v>481</v>
      </c>
      <c r="U8" s="18" t="n">
        <v>430.24370358</v>
      </c>
      <c r="V8" s="20" t="n">
        <v>12.30618318</v>
      </c>
    </row>
    <row r="9" spans="1:22">
      <c r="A9" s="15" t="s">
        <v>484</v>
      </c>
      <c r="B9" s="17" t="n">
        <v>9651</v>
      </c>
      <c r="C9" s="18">
        <f>(77.0/B9*100)</f>
        <v/>
      </c>
      <c r="D9" s="19" t="n">
        <v>9574</v>
      </c>
      <c r="E9" s="18" t="n">
        <v>513.31068003</v>
      </c>
      <c r="F9" s="20" t="n">
        <v>2.28515055</v>
      </c>
      <c r="G9" s="18" t="n">
        <v>497.34252182</v>
      </c>
      <c r="H9" s="20" t="n">
        <v>3.93170264</v>
      </c>
      <c r="I9" s="18" t="n">
        <v>484.91293117</v>
      </c>
      <c r="J9" s="20" t="n">
        <v>7.72068986</v>
      </c>
      <c r="K9" s="18" t="n">
        <v>446.72824613</v>
      </c>
      <c r="L9" s="20" t="n">
        <v>10.30556587</v>
      </c>
      <c r="M9" s="18" t="s">
        <v>481</v>
      </c>
      <c r="N9" s="20" t="s">
        <v>481</v>
      </c>
      <c r="O9" s="18" t="s">
        <v>481</v>
      </c>
      <c r="P9" s="20" t="s">
        <v>481</v>
      </c>
      <c r="Q9" s="18" t="s">
        <v>481</v>
      </c>
      <c r="R9" s="20" t="s">
        <v>481</v>
      </c>
      <c r="S9" s="18" t="s">
        <v>481</v>
      </c>
      <c r="T9" s="20" t="s">
        <v>481</v>
      </c>
      <c r="U9" s="18" t="n">
        <v>457.21997788</v>
      </c>
      <c r="V9" s="20" t="n">
        <v>7.19414453</v>
      </c>
    </row>
    <row r="10" spans="1:22">
      <c r="A10" s="15" t="s">
        <v>485</v>
      </c>
      <c r="B10" s="17" t="n">
        <v>20058</v>
      </c>
      <c r="C10" s="18">
        <f>(521.0/B10*100)</f>
        <v/>
      </c>
      <c r="D10" s="19" t="n">
        <v>19537</v>
      </c>
      <c r="E10" s="18" t="n">
        <v>513.52403228</v>
      </c>
      <c r="F10" s="20" t="n">
        <v>2.67361819</v>
      </c>
      <c r="G10" s="18" t="n">
        <v>523.12847448</v>
      </c>
      <c r="H10" s="20" t="n">
        <v>2.4771495</v>
      </c>
      <c r="I10" s="18" t="n">
        <v>524.48857448</v>
      </c>
      <c r="J10" s="20" t="n">
        <v>4.42490438</v>
      </c>
      <c r="K10" s="18" t="n">
        <v>508.29366651</v>
      </c>
      <c r="L10" s="20" t="n">
        <v>6.11008678</v>
      </c>
      <c r="M10" s="18" t="s">
        <v>481</v>
      </c>
      <c r="N10" s="20" t="s">
        <v>481</v>
      </c>
      <c r="O10" s="18" t="s">
        <v>481</v>
      </c>
      <c r="P10" s="20" t="s">
        <v>481</v>
      </c>
      <c r="Q10" s="18" t="s">
        <v>481</v>
      </c>
      <c r="R10" s="20" t="s">
        <v>481</v>
      </c>
      <c r="S10" s="18" t="s">
        <v>481</v>
      </c>
      <c r="T10" s="20" t="s">
        <v>481</v>
      </c>
      <c r="U10" s="18" t="n">
        <v>477.9825647</v>
      </c>
      <c r="V10" s="20" t="n">
        <v>7.68331091</v>
      </c>
    </row>
    <row r="11" spans="1:22">
      <c r="A11" s="15" t="s">
        <v>486</v>
      </c>
      <c r="B11" s="17" t="n">
        <v>7053</v>
      </c>
      <c r="C11" s="18">
        <f>(45.0/B11*100)</f>
        <v/>
      </c>
      <c r="D11" s="19" t="n">
        <v>7008</v>
      </c>
      <c r="E11" s="18" t="n">
        <v>423.16189289</v>
      </c>
      <c r="F11" s="20" t="n">
        <v>2.56759229</v>
      </c>
      <c r="G11" s="18" t="n">
        <v>428.7046551</v>
      </c>
      <c r="H11" s="20" t="n">
        <v>5.95844871</v>
      </c>
      <c r="I11" s="18" t="n">
        <v>438.74608738</v>
      </c>
      <c r="J11" s="20" t="n">
        <v>15.19916917</v>
      </c>
      <c r="K11" s="18" t="n">
        <v>414.22459972</v>
      </c>
      <c r="L11" s="20" t="n">
        <v>14.12144489</v>
      </c>
      <c r="M11" s="18" t="s">
        <v>481</v>
      </c>
      <c r="N11" s="20" t="s">
        <v>481</v>
      </c>
      <c r="O11" s="18" t="s">
        <v>481</v>
      </c>
      <c r="P11" s="20" t="s">
        <v>481</v>
      </c>
      <c r="Q11" s="18" t="s">
        <v>481</v>
      </c>
      <c r="R11" s="20" t="s">
        <v>481</v>
      </c>
      <c r="S11" s="18" t="s">
        <v>481</v>
      </c>
      <c r="T11" s="20" t="s">
        <v>481</v>
      </c>
      <c r="U11" s="18" t="n">
        <v>386.98485135</v>
      </c>
      <c r="V11" s="20" t="n">
        <v>12.35349351</v>
      </c>
    </row>
    <row r="12" spans="1:22">
      <c r="A12" s="15" t="s">
        <v>487</v>
      </c>
      <c r="B12" s="17" t="n">
        <v>6894</v>
      </c>
      <c r="C12" s="18">
        <f>(55.0/B12*100)</f>
        <v/>
      </c>
      <c r="D12" s="19" t="n">
        <v>6839</v>
      </c>
      <c r="E12" s="18" t="n">
        <v>490.71872343</v>
      </c>
      <c r="F12" s="20" t="n">
        <v>2.47971509</v>
      </c>
      <c r="G12" s="18" t="n">
        <v>511.0141854</v>
      </c>
      <c r="H12" s="20" t="n">
        <v>3.52326597</v>
      </c>
      <c r="I12" s="18" t="n">
        <v>513.91412264</v>
      </c>
      <c r="J12" s="20" t="n">
        <v>9.25962457</v>
      </c>
      <c r="K12" s="18" t="n">
        <v>459.46606066</v>
      </c>
      <c r="L12" s="20" t="n">
        <v>11.31597851</v>
      </c>
      <c r="M12" s="18" t="s">
        <v>481</v>
      </c>
      <c r="N12" s="20" t="s">
        <v>481</v>
      </c>
      <c r="O12" s="18" t="s">
        <v>481</v>
      </c>
      <c r="P12" s="20" t="s">
        <v>481</v>
      </c>
      <c r="Q12" s="18" t="s">
        <v>481</v>
      </c>
      <c r="R12" s="20" t="s">
        <v>481</v>
      </c>
      <c r="S12" s="18" t="s">
        <v>481</v>
      </c>
      <c r="T12" s="20" t="s">
        <v>481</v>
      </c>
      <c r="U12" s="18" t="n">
        <v>400.61674676</v>
      </c>
      <c r="V12" s="20" t="n">
        <v>10.51751218</v>
      </c>
    </row>
    <row r="13" spans="1:22">
      <c r="A13" s="15" t="s">
        <v>488</v>
      </c>
      <c r="B13" s="17" t="n">
        <v>7161</v>
      </c>
      <c r="C13" s="18">
        <f>(99.0/B13*100)</f>
        <v/>
      </c>
      <c r="D13" s="19" t="n">
        <v>7062</v>
      </c>
      <c r="E13" s="18" t="n">
        <v>514.59707339</v>
      </c>
      <c r="F13" s="20" t="n">
        <v>2.33702537</v>
      </c>
      <c r="G13" s="18" t="n">
        <v>503.68542354</v>
      </c>
      <c r="H13" s="20" t="n">
        <v>4.33751705</v>
      </c>
      <c r="I13" s="18" t="n">
        <v>505.01937511</v>
      </c>
      <c r="J13" s="20" t="n">
        <v>8.70745979</v>
      </c>
      <c r="K13" s="18" t="n">
        <v>483.95351908</v>
      </c>
      <c r="L13" s="20" t="n">
        <v>9.81451425</v>
      </c>
      <c r="M13" s="18" t="s">
        <v>481</v>
      </c>
      <c r="N13" s="20" t="s">
        <v>481</v>
      </c>
      <c r="O13" s="18" t="s">
        <v>481</v>
      </c>
      <c r="P13" s="20" t="s">
        <v>481</v>
      </c>
      <c r="Q13" s="18" t="s">
        <v>481</v>
      </c>
      <c r="R13" s="20" t="s">
        <v>481</v>
      </c>
      <c r="S13" s="18" t="s">
        <v>481</v>
      </c>
      <c r="T13" s="20" t="s">
        <v>481</v>
      </c>
      <c r="U13" s="18" t="n">
        <v>450.97690701</v>
      </c>
      <c r="V13" s="20" t="n">
        <v>11.58754838</v>
      </c>
    </row>
    <row r="14" spans="1:22">
      <c r="A14" s="15" t="s">
        <v>489</v>
      </c>
      <c r="B14" s="17" t="n">
        <v>5587</v>
      </c>
      <c r="C14" s="18">
        <f>(74.0/B14*100)</f>
        <v/>
      </c>
      <c r="D14" s="19" t="n">
        <v>5513</v>
      </c>
      <c r="E14" s="18" t="n">
        <v>523.10282168</v>
      </c>
      <c r="F14" s="20" t="n">
        <v>2.11082975</v>
      </c>
      <c r="G14" s="18" t="n">
        <v>510.86357627</v>
      </c>
      <c r="H14" s="20" t="n">
        <v>4.84035221</v>
      </c>
      <c r="I14" s="18" t="n">
        <v>509.77232931</v>
      </c>
      <c r="J14" s="20" t="n">
        <v>11.36180156</v>
      </c>
      <c r="K14" s="18" t="n">
        <v>484.99002428</v>
      </c>
      <c r="L14" s="20" t="n">
        <v>15.53402508</v>
      </c>
      <c r="M14" s="18" t="s">
        <v>481</v>
      </c>
      <c r="N14" s="20" t="s">
        <v>481</v>
      </c>
      <c r="O14" s="18" t="s">
        <v>481</v>
      </c>
      <c r="P14" s="20" t="s">
        <v>481</v>
      </c>
      <c r="Q14" s="18" t="s">
        <v>481</v>
      </c>
      <c r="R14" s="20" t="s">
        <v>481</v>
      </c>
      <c r="S14" s="18" t="s">
        <v>481</v>
      </c>
      <c r="T14" s="20" t="s">
        <v>481</v>
      </c>
      <c r="U14" s="18" t="n">
        <v>460.57259345</v>
      </c>
      <c r="V14" s="20" t="n">
        <v>10.99465757</v>
      </c>
    </row>
    <row r="15" spans="1:22">
      <c r="A15" s="15" t="s">
        <v>490</v>
      </c>
      <c r="B15" s="17" t="n">
        <v>5882</v>
      </c>
      <c r="C15" s="18">
        <f>(52.0/B15*100)</f>
        <v/>
      </c>
      <c r="D15" s="19" t="n">
        <v>5830</v>
      </c>
      <c r="E15" s="18" t="n">
        <v>513.39893762</v>
      </c>
      <c r="F15" s="20" t="n">
        <v>2.29058548</v>
      </c>
      <c r="G15" s="18" t="n">
        <v>508.91345295</v>
      </c>
      <c r="H15" s="20" t="n">
        <v>6.26225792</v>
      </c>
      <c r="I15" s="18" t="n">
        <v>498.31239314</v>
      </c>
      <c r="J15" s="20" t="n">
        <v>10.48917276</v>
      </c>
      <c r="K15" s="18" t="n">
        <v>461.80245525</v>
      </c>
      <c r="L15" s="20" t="n">
        <v>13.44332322</v>
      </c>
      <c r="M15" s="18" t="s">
        <v>481</v>
      </c>
      <c r="N15" s="20" t="s">
        <v>481</v>
      </c>
      <c r="O15" s="18" t="s">
        <v>481</v>
      </c>
      <c r="P15" s="20" t="s">
        <v>481</v>
      </c>
      <c r="Q15" s="18" t="s">
        <v>481</v>
      </c>
      <c r="R15" s="20" t="s">
        <v>481</v>
      </c>
      <c r="S15" s="18" t="s">
        <v>481</v>
      </c>
      <c r="T15" s="20" t="s">
        <v>481</v>
      </c>
      <c r="U15" s="18" t="n">
        <v>453.55145563</v>
      </c>
      <c r="V15" s="20" t="n">
        <v>12.62377442</v>
      </c>
    </row>
    <row r="16" spans="1:22">
      <c r="A16" s="15" t="s">
        <v>491</v>
      </c>
      <c r="B16" s="17" t="n">
        <v>6108</v>
      </c>
      <c r="C16" s="18">
        <f>(98.0/B16*100)</f>
        <v/>
      </c>
      <c r="D16" s="19" t="n">
        <v>6010</v>
      </c>
      <c r="E16" s="18" t="n">
        <v>495.17541742</v>
      </c>
      <c r="F16" s="20" t="n">
        <v>2.09116067</v>
      </c>
      <c r="G16" s="18" t="n">
        <v>506.61271632</v>
      </c>
      <c r="H16" s="20" t="n">
        <v>4.15616008</v>
      </c>
      <c r="I16" s="18" t="n">
        <v>492.78595493</v>
      </c>
      <c r="J16" s="20" t="n">
        <v>10.21900887</v>
      </c>
      <c r="K16" s="18" t="n">
        <v>450.6387474</v>
      </c>
      <c r="L16" s="20" t="n">
        <v>13.06320696</v>
      </c>
      <c r="M16" s="18" t="s">
        <v>481</v>
      </c>
      <c r="N16" s="20" t="s">
        <v>481</v>
      </c>
      <c r="O16" s="18" t="s">
        <v>481</v>
      </c>
      <c r="P16" s="20" t="s">
        <v>481</v>
      </c>
      <c r="Q16" s="18" t="s">
        <v>481</v>
      </c>
      <c r="R16" s="20" t="s">
        <v>481</v>
      </c>
      <c r="S16" s="18" t="s">
        <v>481</v>
      </c>
      <c r="T16" s="20" t="s">
        <v>481</v>
      </c>
      <c r="U16" s="18" t="n">
        <v>426.72749847</v>
      </c>
      <c r="V16" s="20" t="n">
        <v>9.36807868</v>
      </c>
    </row>
    <row r="17" spans="1:22">
      <c r="A17" s="15" t="s">
        <v>492</v>
      </c>
      <c r="B17" s="17" t="n">
        <v>6504</v>
      </c>
      <c r="C17" s="18">
        <f>(658.0/B17*100)</f>
        <v/>
      </c>
      <c r="D17" s="19" t="n">
        <v>5846</v>
      </c>
      <c r="E17" s="18" t="n">
        <v>504.83456102</v>
      </c>
      <c r="F17" s="20" t="n">
        <v>2.95897321</v>
      </c>
      <c r="G17" s="18" t="n">
        <v>527.78645317</v>
      </c>
      <c r="H17" s="20" t="n">
        <v>3.87994306</v>
      </c>
      <c r="I17" s="18" t="n">
        <v>529.37338393</v>
      </c>
      <c r="J17" s="20" t="n">
        <v>8.24483071</v>
      </c>
      <c r="K17" s="18" t="n">
        <v>521.5427197400001</v>
      </c>
      <c r="L17" s="20" t="n">
        <v>10.61991007</v>
      </c>
      <c r="M17" s="18" t="s">
        <v>481</v>
      </c>
      <c r="N17" s="20" t="s">
        <v>481</v>
      </c>
      <c r="O17" s="18" t="s">
        <v>481</v>
      </c>
      <c r="P17" s="20" t="s">
        <v>481</v>
      </c>
      <c r="Q17" s="18" t="s">
        <v>481</v>
      </c>
      <c r="R17" s="20" t="s">
        <v>481</v>
      </c>
      <c r="S17" s="18" t="s">
        <v>481</v>
      </c>
      <c r="T17" s="20" t="s">
        <v>481</v>
      </c>
      <c r="U17" s="18" t="n">
        <v>458.40828345</v>
      </c>
      <c r="V17" s="20" t="n">
        <v>10.26356643</v>
      </c>
    </row>
    <row r="18" spans="1:22">
      <c r="A18" s="15" t="s">
        <v>493</v>
      </c>
      <c r="B18" s="17" t="n">
        <v>5532</v>
      </c>
      <c r="C18" s="18">
        <f>(28.0/B18*100)</f>
        <v/>
      </c>
      <c r="D18" s="19" t="n">
        <v>5504</v>
      </c>
      <c r="E18" s="18" t="n">
        <v>460.29345663</v>
      </c>
      <c r="F18" s="20" t="n">
        <v>3.84169634</v>
      </c>
      <c r="G18" s="18" t="n">
        <v>443.68851489</v>
      </c>
      <c r="H18" s="20" t="n">
        <v>4.81919956</v>
      </c>
      <c r="I18" s="18" t="n">
        <v>441.99211483</v>
      </c>
      <c r="J18" s="20" t="n">
        <v>6.86204678</v>
      </c>
      <c r="K18" s="18" t="n">
        <v>423.98704984</v>
      </c>
      <c r="L18" s="20" t="n">
        <v>8.360773719999999</v>
      </c>
      <c r="M18" s="18" t="s">
        <v>481</v>
      </c>
      <c r="N18" s="20" t="s">
        <v>481</v>
      </c>
      <c r="O18" s="18" t="s">
        <v>481</v>
      </c>
      <c r="P18" s="20" t="s">
        <v>481</v>
      </c>
      <c r="Q18" s="18" t="s">
        <v>481</v>
      </c>
      <c r="R18" s="20" t="s">
        <v>481</v>
      </c>
      <c r="S18" s="18" t="s">
        <v>481</v>
      </c>
      <c r="T18" s="20" t="s">
        <v>481</v>
      </c>
      <c r="U18" s="18" t="n">
        <v>393.3438962</v>
      </c>
      <c r="V18" s="20" t="n">
        <v>9.976792720000001</v>
      </c>
    </row>
    <row r="19" spans="1:22">
      <c r="A19" s="15" t="s">
        <v>494</v>
      </c>
      <c r="B19" s="17" t="n">
        <v>5658</v>
      </c>
      <c r="C19" s="18">
        <f>(61.0/B19*100)</f>
        <v/>
      </c>
      <c r="D19" s="19" t="n">
        <v>5597</v>
      </c>
      <c r="E19" s="18" t="n">
        <v>480.78988926</v>
      </c>
      <c r="F19" s="20" t="n">
        <v>2.51705964</v>
      </c>
      <c r="G19" s="18" t="n">
        <v>480.74073649</v>
      </c>
      <c r="H19" s="20" t="n">
        <v>5.04264884</v>
      </c>
      <c r="I19" s="18" t="n">
        <v>489.88063792</v>
      </c>
      <c r="J19" s="20" t="n">
        <v>11.18841828</v>
      </c>
      <c r="K19" s="18" t="n">
        <v>406.01806439</v>
      </c>
      <c r="L19" s="20" t="n">
        <v>10.16844804</v>
      </c>
      <c r="M19" s="18" t="s">
        <v>481</v>
      </c>
      <c r="N19" s="20" t="s">
        <v>481</v>
      </c>
      <c r="O19" s="18" t="s">
        <v>481</v>
      </c>
      <c r="P19" s="20" t="s">
        <v>481</v>
      </c>
      <c r="Q19" s="18" t="s">
        <v>481</v>
      </c>
      <c r="R19" s="20" t="s">
        <v>481</v>
      </c>
      <c r="S19" s="18" t="s">
        <v>481</v>
      </c>
      <c r="T19" s="20" t="s">
        <v>481</v>
      </c>
      <c r="U19" s="18" t="n">
        <v>407.13309779</v>
      </c>
      <c r="V19" s="20" t="n">
        <v>11.95101718</v>
      </c>
    </row>
    <row r="20" spans="1:22">
      <c r="A20" s="15" t="s">
        <v>495</v>
      </c>
      <c r="B20" s="17" t="n">
        <v>3371</v>
      </c>
      <c r="C20" s="18">
        <f>(75.0/B20*100)</f>
        <v/>
      </c>
      <c r="D20" s="19" t="n">
        <v>3296</v>
      </c>
      <c r="E20" s="18" t="n">
        <v>485.66105068</v>
      </c>
      <c r="F20" s="20" t="n">
        <v>2.10806469</v>
      </c>
      <c r="G20" s="18" t="n">
        <v>502.42719606</v>
      </c>
      <c r="H20" s="20" t="n">
        <v>5.12527005</v>
      </c>
      <c r="I20" s="18" t="n">
        <v>512.56112583</v>
      </c>
      <c r="J20" s="20" t="n">
        <v>11.76695963</v>
      </c>
      <c r="K20" s="18" t="n">
        <v>469.41343727</v>
      </c>
      <c r="L20" s="20" t="n">
        <v>11.53824487</v>
      </c>
      <c r="M20" s="18" t="s">
        <v>481</v>
      </c>
      <c r="N20" s="20" t="s">
        <v>481</v>
      </c>
      <c r="O20" s="18" t="s">
        <v>481</v>
      </c>
      <c r="P20" s="20" t="s">
        <v>481</v>
      </c>
      <c r="Q20" s="18" t="s">
        <v>481</v>
      </c>
      <c r="R20" s="20" t="s">
        <v>481</v>
      </c>
      <c r="S20" s="18" t="s">
        <v>481</v>
      </c>
      <c r="T20" s="20" t="s">
        <v>481</v>
      </c>
      <c r="U20" s="18" t="n">
        <v>457.45555344</v>
      </c>
      <c r="V20" s="20" t="n">
        <v>15.78462842</v>
      </c>
    </row>
    <row r="21" spans="1:22">
      <c r="A21" s="15" t="s">
        <v>496</v>
      </c>
      <c r="B21" s="17" t="n">
        <v>5741</v>
      </c>
      <c r="C21" s="18">
        <f>(44.0/B21*100)</f>
        <v/>
      </c>
      <c r="D21" s="19" t="n">
        <v>5697</v>
      </c>
      <c r="E21" s="18" t="n">
        <v>496.57997944</v>
      </c>
      <c r="F21" s="20" t="n">
        <v>2.22984971</v>
      </c>
      <c r="G21" s="18" t="n">
        <v>513.64332502</v>
      </c>
      <c r="H21" s="20" t="n">
        <v>2.65119247</v>
      </c>
      <c r="I21" s="18" t="n">
        <v>525.06549406</v>
      </c>
      <c r="J21" s="20" t="n">
        <v>4.2844757</v>
      </c>
      <c r="K21" s="18" t="n">
        <v>528.61411613</v>
      </c>
      <c r="L21" s="20" t="n">
        <v>7.77584175</v>
      </c>
      <c r="M21" s="18" t="s">
        <v>481</v>
      </c>
      <c r="N21" s="20" t="s">
        <v>481</v>
      </c>
      <c r="O21" s="18" t="s">
        <v>481</v>
      </c>
      <c r="P21" s="20" t="s">
        <v>481</v>
      </c>
      <c r="Q21" s="18" t="s">
        <v>481</v>
      </c>
      <c r="R21" s="20" t="s">
        <v>481</v>
      </c>
      <c r="S21" s="18" t="s">
        <v>481</v>
      </c>
      <c r="T21" s="20" t="s">
        <v>481</v>
      </c>
      <c r="U21" s="18" t="n">
        <v>464.03927416</v>
      </c>
      <c r="V21" s="20" t="n">
        <v>10.50729917</v>
      </c>
    </row>
    <row r="22" spans="1:22">
      <c r="A22" s="15" t="s">
        <v>497</v>
      </c>
      <c r="B22" s="17" t="n">
        <v>6598</v>
      </c>
      <c r="C22" s="18">
        <f>(32.0/B22*100)</f>
        <v/>
      </c>
      <c r="D22" s="19" t="n">
        <v>6566</v>
      </c>
      <c r="E22" s="18" t="n">
        <v>482.49191616</v>
      </c>
      <c r="F22" s="20" t="n">
        <v>4.17406787</v>
      </c>
      <c r="G22" s="18" t="n">
        <v>438.65928098</v>
      </c>
      <c r="H22" s="20" t="n">
        <v>7.47751138</v>
      </c>
      <c r="I22" s="18" t="n">
        <v>434.58461031</v>
      </c>
      <c r="J22" s="20" t="n">
        <v>9.65067969</v>
      </c>
      <c r="K22" s="18" t="n">
        <v>410.04208535</v>
      </c>
      <c r="L22" s="20" t="n">
        <v>11.92177485</v>
      </c>
      <c r="M22" s="18" t="s">
        <v>481</v>
      </c>
      <c r="N22" s="20" t="s">
        <v>481</v>
      </c>
      <c r="O22" s="18" t="s">
        <v>481</v>
      </c>
      <c r="P22" s="20" t="s">
        <v>481</v>
      </c>
      <c r="Q22" s="18" t="n">
        <v>465.3184081</v>
      </c>
      <c r="R22" s="20" t="n">
        <v>9.52311205</v>
      </c>
      <c r="S22" s="18" t="s">
        <v>481</v>
      </c>
      <c r="T22" s="20" t="s">
        <v>481</v>
      </c>
      <c r="U22" s="18" t="n">
        <v>405.84763599</v>
      </c>
      <c r="V22" s="20" t="n">
        <v>10.51158046</v>
      </c>
    </row>
    <row r="23" spans="1:22">
      <c r="A23" s="15" t="s">
        <v>498</v>
      </c>
      <c r="B23" s="17" t="n">
        <v>11583</v>
      </c>
      <c r="C23" s="18">
        <f>(211.0/B23*100)</f>
        <v/>
      </c>
      <c r="D23" s="19" t="n">
        <v>11372</v>
      </c>
      <c r="E23" s="18" t="n">
        <v>488.44355753</v>
      </c>
      <c r="F23" s="20" t="n">
        <v>2.78801974</v>
      </c>
      <c r="G23" s="18" t="n">
        <v>506.03026856</v>
      </c>
      <c r="H23" s="20" t="n">
        <v>4.28110623</v>
      </c>
      <c r="I23" s="18" t="n">
        <v>484.45152016</v>
      </c>
      <c r="J23" s="20" t="n">
        <v>11.24088904</v>
      </c>
      <c r="K23" s="18" t="n">
        <v>483.17325197</v>
      </c>
      <c r="L23" s="20" t="n">
        <v>12.90658849</v>
      </c>
      <c r="M23" s="18" t="s">
        <v>481</v>
      </c>
      <c r="N23" s="20" t="s">
        <v>481</v>
      </c>
      <c r="O23" s="18" t="s">
        <v>481</v>
      </c>
      <c r="P23" s="20" t="s">
        <v>481</v>
      </c>
      <c r="Q23" s="18" t="s">
        <v>481</v>
      </c>
      <c r="R23" s="20" t="s">
        <v>481</v>
      </c>
      <c r="S23" s="18" t="s">
        <v>481</v>
      </c>
      <c r="T23" s="20" t="s">
        <v>481</v>
      </c>
      <c r="U23" s="18" t="n">
        <v>448.77184455</v>
      </c>
      <c r="V23" s="20" t="n">
        <v>9.8787492</v>
      </c>
    </row>
    <row r="24" spans="1:22">
      <c r="A24" s="15" t="s">
        <v>499</v>
      </c>
      <c r="B24" s="17" t="n">
        <v>6647</v>
      </c>
      <c r="C24" s="18">
        <f>(7.0/B24*100)</f>
        <v/>
      </c>
      <c r="D24" s="19" t="n">
        <v>6640</v>
      </c>
      <c r="E24" s="18" t="n">
        <v>536.4956144400001</v>
      </c>
      <c r="F24" s="20" t="n">
        <v>3.08978958</v>
      </c>
      <c r="G24" s="18" t="n">
        <v>524.18321038</v>
      </c>
      <c r="H24" s="20" t="n">
        <v>4.24319514</v>
      </c>
      <c r="I24" s="18" t="n">
        <v>518.112883</v>
      </c>
      <c r="J24" s="20" t="n">
        <v>8.744832629999999</v>
      </c>
      <c r="K24" s="18" t="n">
        <v>509.73985838</v>
      </c>
      <c r="L24" s="20" t="n">
        <v>9.97716256</v>
      </c>
      <c r="M24" s="18" t="s">
        <v>481</v>
      </c>
      <c r="N24" s="20" t="s">
        <v>481</v>
      </c>
      <c r="O24" s="18" t="s">
        <v>481</v>
      </c>
      <c r="P24" s="20" t="s">
        <v>481</v>
      </c>
      <c r="Q24" s="18" t="s">
        <v>481</v>
      </c>
      <c r="R24" s="20" t="s">
        <v>481</v>
      </c>
      <c r="S24" s="18" t="s">
        <v>481</v>
      </c>
      <c r="T24" s="20" t="s">
        <v>481</v>
      </c>
      <c r="U24" s="18" t="n">
        <v>491.92644325</v>
      </c>
      <c r="V24" s="20" t="n">
        <v>10.1681919</v>
      </c>
    </row>
    <row r="25" spans="1:22">
      <c r="A25" s="15" t="s">
        <v>500</v>
      </c>
      <c r="B25" s="17" t="n">
        <v>5581</v>
      </c>
      <c r="C25" s="18">
        <f>(24.0/B25*100)</f>
        <v/>
      </c>
      <c r="D25" s="19" t="n">
        <v>5557</v>
      </c>
      <c r="E25" s="18" t="n">
        <v>523.13232382</v>
      </c>
      <c r="F25" s="20" t="n">
        <v>3.8039883</v>
      </c>
      <c r="G25" s="18" t="n">
        <v>525.8498094300001</v>
      </c>
      <c r="H25" s="20" t="n">
        <v>5.46372946</v>
      </c>
      <c r="I25" s="18" t="n">
        <v>536.30341904</v>
      </c>
      <c r="J25" s="20" t="n">
        <v>8.70277005</v>
      </c>
      <c r="K25" s="18" t="n">
        <v>541.17987725</v>
      </c>
      <c r="L25" s="20" t="n">
        <v>14.5439397</v>
      </c>
      <c r="M25" s="18" t="s">
        <v>481</v>
      </c>
      <c r="N25" s="20" t="s">
        <v>481</v>
      </c>
      <c r="O25" s="18" t="s">
        <v>481</v>
      </c>
      <c r="P25" s="20" t="s">
        <v>481</v>
      </c>
      <c r="Q25" s="18" t="s">
        <v>481</v>
      </c>
      <c r="R25" s="20" t="s">
        <v>481</v>
      </c>
      <c r="S25" s="18" t="s">
        <v>481</v>
      </c>
      <c r="T25" s="20" t="s">
        <v>481</v>
      </c>
      <c r="U25" s="18" t="n">
        <v>494.62481348</v>
      </c>
      <c r="V25" s="20" t="n">
        <v>15.83281192</v>
      </c>
    </row>
    <row r="26" spans="1:22">
      <c r="A26" s="15" t="s">
        <v>501</v>
      </c>
      <c r="B26" s="17" t="n">
        <v>4869</v>
      </c>
      <c r="C26" s="18">
        <f>(32.0/B26*100)</f>
        <v/>
      </c>
      <c r="D26" s="19" t="n">
        <v>4837</v>
      </c>
      <c r="E26" s="18" t="n">
        <v>483.52529434</v>
      </c>
      <c r="F26" s="20" t="n">
        <v>2.03501644</v>
      </c>
      <c r="G26" s="18" t="n">
        <v>483.65368764</v>
      </c>
      <c r="H26" s="20" t="n">
        <v>4.23892328</v>
      </c>
      <c r="I26" s="18" t="n">
        <v>484.27312169</v>
      </c>
      <c r="J26" s="20" t="n">
        <v>10.41839808</v>
      </c>
      <c r="K26" s="18" t="n">
        <v>447.33870425</v>
      </c>
      <c r="L26" s="20" t="n">
        <v>16.02616704</v>
      </c>
      <c r="M26" s="18" t="s">
        <v>481</v>
      </c>
      <c r="N26" s="20" t="s">
        <v>481</v>
      </c>
      <c r="O26" s="18" t="s">
        <v>481</v>
      </c>
      <c r="P26" s="20" t="s">
        <v>481</v>
      </c>
      <c r="Q26" s="18" t="s">
        <v>481</v>
      </c>
      <c r="R26" s="20" t="s">
        <v>481</v>
      </c>
      <c r="S26" s="18" t="s">
        <v>481</v>
      </c>
      <c r="T26" s="20" t="s">
        <v>481</v>
      </c>
      <c r="U26" s="18" t="n">
        <v>455.7190998</v>
      </c>
      <c r="V26" s="20" t="n">
        <v>9.3865383</v>
      </c>
    </row>
    <row r="27" spans="1:22">
      <c r="A27" s="15" t="s">
        <v>502</v>
      </c>
      <c r="B27" s="17" t="n">
        <v>5299</v>
      </c>
      <c r="C27" s="18">
        <f>(17.0/B27*100)</f>
        <v/>
      </c>
      <c r="D27" s="19" t="n">
        <v>5282</v>
      </c>
      <c r="E27" s="18" t="n">
        <v>480.34410331</v>
      </c>
      <c r="F27" s="20" t="n">
        <v>1.70630452</v>
      </c>
      <c r="G27" s="18" t="n">
        <v>497.01320605</v>
      </c>
      <c r="H27" s="20" t="n">
        <v>2.90866517</v>
      </c>
      <c r="I27" s="18" t="n">
        <v>514.25335935</v>
      </c>
      <c r="J27" s="20" t="n">
        <v>5.66524077</v>
      </c>
      <c r="K27" s="18" t="n">
        <v>503.73383311</v>
      </c>
      <c r="L27" s="20" t="n">
        <v>7.29199038</v>
      </c>
      <c r="M27" s="18" t="s">
        <v>481</v>
      </c>
      <c r="N27" s="20" t="s">
        <v>481</v>
      </c>
      <c r="O27" s="18" t="s">
        <v>481</v>
      </c>
      <c r="P27" s="20" t="s">
        <v>481</v>
      </c>
      <c r="Q27" s="18" t="s">
        <v>481</v>
      </c>
      <c r="R27" s="20" t="s">
        <v>481</v>
      </c>
      <c r="S27" s="18" t="s">
        <v>481</v>
      </c>
      <c r="T27" s="20" t="s">
        <v>481</v>
      </c>
      <c r="U27" s="18" t="n">
        <v>416.67946378</v>
      </c>
      <c r="V27" s="20" t="n">
        <v>7.91188501</v>
      </c>
    </row>
    <row r="28" spans="1:22">
      <c r="A28" s="15" t="s">
        <v>503</v>
      </c>
      <c r="B28" s="17" t="n">
        <v>7568</v>
      </c>
      <c r="C28" s="18">
        <f>(51.0/B28*100)</f>
        <v/>
      </c>
      <c r="D28" s="19" t="n">
        <v>7517</v>
      </c>
      <c r="E28" s="18" t="n">
        <v>408.8989591</v>
      </c>
      <c r="F28" s="20" t="n">
        <v>2.20652114</v>
      </c>
      <c r="G28" s="18" t="n">
        <v>414.65003242</v>
      </c>
      <c r="H28" s="20" t="n">
        <v>5.66301663</v>
      </c>
      <c r="I28" s="18" t="n">
        <v>427.67072911</v>
      </c>
      <c r="J28" s="20" t="n">
        <v>10.91067567</v>
      </c>
      <c r="K28" s="18" t="n">
        <v>413.17329374</v>
      </c>
      <c r="L28" s="20" t="n">
        <v>14.07813191</v>
      </c>
      <c r="M28" s="18" t="s">
        <v>481</v>
      </c>
      <c r="N28" s="20" t="s">
        <v>481</v>
      </c>
      <c r="O28" s="18" t="s">
        <v>481</v>
      </c>
      <c r="P28" s="20" t="s">
        <v>481</v>
      </c>
      <c r="Q28" s="18" t="s">
        <v>481</v>
      </c>
      <c r="R28" s="20" t="s">
        <v>481</v>
      </c>
      <c r="S28" s="18" t="s">
        <v>481</v>
      </c>
      <c r="T28" s="20" t="s">
        <v>481</v>
      </c>
      <c r="U28" s="18" t="n">
        <v>356.05833326</v>
      </c>
      <c r="V28" s="20" t="n">
        <v>9.14594804</v>
      </c>
    </row>
    <row r="29" spans="1:22">
      <c r="A29" s="15" t="s">
        <v>504</v>
      </c>
      <c r="B29" s="17" t="n">
        <v>5385</v>
      </c>
      <c r="C29" s="18">
        <f>(30.0/B29*100)</f>
        <v/>
      </c>
      <c r="D29" s="19" t="n">
        <v>5355</v>
      </c>
      <c r="E29" s="18" t="n">
        <v>514.76536135</v>
      </c>
      <c r="F29" s="20" t="n">
        <v>2.60700066</v>
      </c>
      <c r="G29" s="18" t="n">
        <v>513.01038651</v>
      </c>
      <c r="H29" s="20" t="n">
        <v>3.4846465</v>
      </c>
      <c r="I29" s="18" t="n">
        <v>520.10935834</v>
      </c>
      <c r="J29" s="20" t="n">
        <v>6.20567946</v>
      </c>
      <c r="K29" s="18" t="n">
        <v>485.50826938</v>
      </c>
      <c r="L29" s="20" t="n">
        <v>8.793566269999999</v>
      </c>
      <c r="M29" s="18" t="s">
        <v>481</v>
      </c>
      <c r="N29" s="20" t="s">
        <v>481</v>
      </c>
      <c r="O29" s="18" t="s">
        <v>481</v>
      </c>
      <c r="P29" s="20" t="s">
        <v>481</v>
      </c>
      <c r="Q29" s="18" t="s">
        <v>481</v>
      </c>
      <c r="R29" s="20" t="s">
        <v>481</v>
      </c>
      <c r="S29" s="18" t="s">
        <v>481</v>
      </c>
      <c r="T29" s="20" t="s">
        <v>481</v>
      </c>
      <c r="U29" s="18" t="n">
        <v>449.98273475</v>
      </c>
      <c r="V29" s="20" t="n">
        <v>11.33247605</v>
      </c>
    </row>
    <row r="30" spans="1:22">
      <c r="A30" s="15" t="s">
        <v>505</v>
      </c>
      <c r="B30" s="17" t="n">
        <v>4520</v>
      </c>
      <c r="C30" s="18">
        <f>(97.0/B30*100)</f>
        <v/>
      </c>
      <c r="D30" s="19" t="n">
        <v>4423</v>
      </c>
      <c r="E30" s="18" t="n">
        <v>490.28318216</v>
      </c>
      <c r="F30" s="20" t="n">
        <v>2.43560939</v>
      </c>
      <c r="G30" s="18" t="n">
        <v>513.2099558</v>
      </c>
      <c r="H30" s="20" t="n">
        <v>3.70675032</v>
      </c>
      <c r="I30" s="18" t="n">
        <v>524.07270795</v>
      </c>
      <c r="J30" s="20" t="n">
        <v>7.9338473</v>
      </c>
      <c r="K30" s="18" t="n">
        <v>513.2310103</v>
      </c>
      <c r="L30" s="20" t="n">
        <v>9.715320419999999</v>
      </c>
      <c r="M30" s="18" t="s">
        <v>481</v>
      </c>
      <c r="N30" s="20" t="s">
        <v>481</v>
      </c>
      <c r="O30" s="18" t="s">
        <v>481</v>
      </c>
      <c r="P30" s="20" t="s">
        <v>481</v>
      </c>
      <c r="Q30" s="18" t="s">
        <v>481</v>
      </c>
      <c r="R30" s="20" t="s">
        <v>481</v>
      </c>
      <c r="S30" s="18" t="s">
        <v>481</v>
      </c>
      <c r="T30" s="20" t="s">
        <v>481</v>
      </c>
      <c r="U30" s="18" t="n">
        <v>426.09831418</v>
      </c>
      <c r="V30" s="20" t="n">
        <v>10.07005581</v>
      </c>
    </row>
    <row r="31" spans="1:22">
      <c r="A31" s="15" t="s">
        <v>506</v>
      </c>
      <c r="B31" s="17" t="n">
        <v>5456</v>
      </c>
      <c r="C31" s="18">
        <f>(125.0/B31*100)</f>
        <v/>
      </c>
      <c r="D31" s="19" t="n">
        <v>5331</v>
      </c>
      <c r="E31" s="18" t="n">
        <v>507.64876235</v>
      </c>
      <c r="F31" s="20" t="n">
        <v>2.31460614</v>
      </c>
      <c r="G31" s="18" t="n">
        <v>492.40921097</v>
      </c>
      <c r="H31" s="20" t="n">
        <v>4.75817446</v>
      </c>
      <c r="I31" s="18" t="n">
        <v>480.22078909</v>
      </c>
      <c r="J31" s="20" t="n">
        <v>8.25450949</v>
      </c>
      <c r="K31" s="18" t="n">
        <v>456.51491528</v>
      </c>
      <c r="L31" s="20" t="n">
        <v>9.35509922</v>
      </c>
      <c r="M31" s="18" t="s">
        <v>481</v>
      </c>
      <c r="N31" s="20" t="s">
        <v>481</v>
      </c>
      <c r="O31" s="18" t="s">
        <v>481</v>
      </c>
      <c r="P31" s="20" t="s">
        <v>481</v>
      </c>
      <c r="Q31" s="18" t="s">
        <v>481</v>
      </c>
      <c r="R31" s="20" t="s">
        <v>481</v>
      </c>
      <c r="S31" s="18" t="s">
        <v>481</v>
      </c>
      <c r="T31" s="20" t="s">
        <v>481</v>
      </c>
      <c r="U31" s="18" t="n">
        <v>464.86154517</v>
      </c>
      <c r="V31" s="20" t="n">
        <v>6.95019482</v>
      </c>
    </row>
    <row r="32" spans="1:22">
      <c r="A32" s="15" t="s">
        <v>507</v>
      </c>
      <c r="B32" s="17" t="n">
        <v>4478</v>
      </c>
      <c r="C32" s="18">
        <f>(5.0/B32*100)</f>
        <v/>
      </c>
      <c r="D32" s="19" t="n">
        <v>4473</v>
      </c>
      <c r="E32" s="18" t="n">
        <v>505.44121938</v>
      </c>
      <c r="F32" s="20" t="n">
        <v>2.3886439</v>
      </c>
      <c r="G32" s="18" t="n">
        <v>508.67490043</v>
      </c>
      <c r="H32" s="20" t="n">
        <v>4.48109457</v>
      </c>
      <c r="I32" s="18" t="n">
        <v>499.26831918</v>
      </c>
      <c r="J32" s="20" t="n">
        <v>9.374379640000001</v>
      </c>
      <c r="K32" s="18" t="n">
        <v>503.59332218</v>
      </c>
      <c r="L32" s="20" t="n">
        <v>19.37309369</v>
      </c>
      <c r="M32" s="18" t="s">
        <v>481</v>
      </c>
      <c r="N32" s="20" t="s">
        <v>481</v>
      </c>
      <c r="O32" s="18" t="s">
        <v>481</v>
      </c>
      <c r="P32" s="20" t="s">
        <v>481</v>
      </c>
      <c r="Q32" s="18" t="s">
        <v>481</v>
      </c>
      <c r="R32" s="20" t="s">
        <v>481</v>
      </c>
      <c r="S32" s="18" t="s">
        <v>481</v>
      </c>
      <c r="T32" s="20" t="s">
        <v>481</v>
      </c>
      <c r="U32" s="18" t="n">
        <v>440.10576283</v>
      </c>
      <c r="V32" s="20" t="n">
        <v>13.33062414</v>
      </c>
    </row>
    <row r="33" spans="1:22">
      <c r="A33" s="15" t="s">
        <v>508</v>
      </c>
      <c r="B33" s="17" t="n">
        <v>7325</v>
      </c>
      <c r="C33" s="18">
        <f>(74.0/B33*100)</f>
        <v/>
      </c>
      <c r="D33" s="19" t="n">
        <v>7251</v>
      </c>
      <c r="E33" s="18" t="n">
        <v>497.91493061</v>
      </c>
      <c r="F33" s="20" t="n">
        <v>2.556137</v>
      </c>
      <c r="G33" s="18" t="n">
        <v>470.54900812</v>
      </c>
      <c r="H33" s="20" t="n">
        <v>5.35730068</v>
      </c>
      <c r="I33" s="18" t="n">
        <v>459.86530882</v>
      </c>
      <c r="J33" s="20" t="n">
        <v>8.31683011</v>
      </c>
      <c r="K33" s="18" t="n">
        <v>432.13869833</v>
      </c>
      <c r="L33" s="20" t="n">
        <v>10.75494131</v>
      </c>
      <c r="M33" s="18" t="s">
        <v>481</v>
      </c>
      <c r="N33" s="20" t="s">
        <v>481</v>
      </c>
      <c r="O33" s="18" t="s">
        <v>481</v>
      </c>
      <c r="P33" s="20" t="s">
        <v>481</v>
      </c>
      <c r="Q33" s="18" t="s">
        <v>481</v>
      </c>
      <c r="R33" s="20" t="s">
        <v>481</v>
      </c>
      <c r="S33" s="18" t="s">
        <v>481</v>
      </c>
      <c r="T33" s="20" t="s">
        <v>481</v>
      </c>
      <c r="U33" s="18" t="n">
        <v>449.28932355</v>
      </c>
      <c r="V33" s="20" t="n">
        <v>13.34111191</v>
      </c>
    </row>
    <row r="34" spans="1:22">
      <c r="A34" s="15" t="s">
        <v>509</v>
      </c>
      <c r="B34" s="17" t="n">
        <v>6350</v>
      </c>
      <c r="C34" s="18">
        <f>(65.0/B34*100)</f>
        <v/>
      </c>
      <c r="D34" s="19" t="n">
        <v>6285</v>
      </c>
      <c r="E34" s="18" t="n">
        <v>481.64847151</v>
      </c>
      <c r="F34" s="20" t="n">
        <v>2.47899972</v>
      </c>
      <c r="G34" s="18" t="n">
        <v>479.84537624</v>
      </c>
      <c r="H34" s="20" t="n">
        <v>5.28053847</v>
      </c>
      <c r="I34" s="18" t="n">
        <v>452.98779877</v>
      </c>
      <c r="J34" s="20" t="n">
        <v>10.94847665</v>
      </c>
      <c r="K34" s="18" t="n">
        <v>426.29033554</v>
      </c>
      <c r="L34" s="20" t="n">
        <v>11.07242313</v>
      </c>
      <c r="M34" s="18" t="s">
        <v>481</v>
      </c>
      <c r="N34" s="20" t="s">
        <v>481</v>
      </c>
      <c r="O34" s="18" t="s">
        <v>481</v>
      </c>
      <c r="P34" s="20" t="s">
        <v>481</v>
      </c>
      <c r="Q34" s="18" t="s">
        <v>481</v>
      </c>
      <c r="R34" s="20" t="s">
        <v>481</v>
      </c>
      <c r="S34" s="18" t="s">
        <v>481</v>
      </c>
      <c r="T34" s="20" t="s">
        <v>481</v>
      </c>
      <c r="U34" s="18" t="n">
        <v>373.20210144</v>
      </c>
      <c r="V34" s="20" t="n">
        <v>12.57331644</v>
      </c>
    </row>
    <row r="35" spans="1:22">
      <c r="A35" s="15" t="s">
        <v>510</v>
      </c>
      <c r="B35" s="17" t="n">
        <v>6406</v>
      </c>
      <c r="C35" s="18">
        <f>(36.0/B35*100)</f>
        <v/>
      </c>
      <c r="D35" s="19" t="n">
        <v>6370</v>
      </c>
      <c r="E35" s="18" t="n">
        <v>513.7691463899999</v>
      </c>
      <c r="F35" s="20" t="n">
        <v>1.49943694</v>
      </c>
      <c r="G35" s="18" t="n">
        <v>497.95489555</v>
      </c>
      <c r="H35" s="20" t="n">
        <v>5.17380198</v>
      </c>
      <c r="I35" s="18" t="n">
        <v>498.93525845</v>
      </c>
      <c r="J35" s="20" t="n">
        <v>14.72486351</v>
      </c>
      <c r="K35" s="18" t="n">
        <v>455.13755833</v>
      </c>
      <c r="L35" s="20" t="n">
        <v>14.58309002</v>
      </c>
      <c r="M35" s="18" t="s">
        <v>481</v>
      </c>
      <c r="N35" s="20" t="s">
        <v>481</v>
      </c>
      <c r="O35" s="18" t="s">
        <v>481</v>
      </c>
      <c r="P35" s="20" t="s">
        <v>481</v>
      </c>
      <c r="Q35" s="18" t="s">
        <v>481</v>
      </c>
      <c r="R35" s="20" t="s">
        <v>481</v>
      </c>
      <c r="S35" s="18" t="s">
        <v>481</v>
      </c>
      <c r="T35" s="20" t="s">
        <v>481</v>
      </c>
      <c r="U35" s="18" t="n">
        <v>467.02127192</v>
      </c>
      <c r="V35" s="20" t="n">
        <v>14.97451317</v>
      </c>
    </row>
    <row r="36" spans="1:22">
      <c r="A36" s="15" t="s">
        <v>511</v>
      </c>
      <c r="B36" s="17" t="n">
        <v>6736</v>
      </c>
      <c r="C36" s="18">
        <f>(26.0/B36*100)</f>
        <v/>
      </c>
      <c r="D36" s="19" t="n">
        <v>6710</v>
      </c>
      <c r="E36" s="18" t="n">
        <v>474.45774511</v>
      </c>
      <c r="F36" s="20" t="n">
        <v>2.3845714</v>
      </c>
      <c r="G36" s="18" t="n">
        <v>508.24303492</v>
      </c>
      <c r="H36" s="20" t="n">
        <v>2.87804193</v>
      </c>
      <c r="I36" s="18" t="n">
        <v>518.3716366899999</v>
      </c>
      <c r="J36" s="20" t="n">
        <v>5.54855477</v>
      </c>
      <c r="K36" s="18" t="n">
        <v>512.7792369700001</v>
      </c>
      <c r="L36" s="20" t="n">
        <v>7.46740752</v>
      </c>
      <c r="M36" s="18" t="s">
        <v>481</v>
      </c>
      <c r="N36" s="20" t="s">
        <v>481</v>
      </c>
      <c r="O36" s="18" t="s">
        <v>481</v>
      </c>
      <c r="P36" s="20" t="s">
        <v>481</v>
      </c>
      <c r="Q36" s="18" t="s">
        <v>481</v>
      </c>
      <c r="R36" s="20" t="s">
        <v>481</v>
      </c>
      <c r="S36" s="18" t="s">
        <v>481</v>
      </c>
      <c r="T36" s="20" t="s">
        <v>481</v>
      </c>
      <c r="U36" s="18" t="n">
        <v>428.24153475</v>
      </c>
      <c r="V36" s="20" t="n">
        <v>12.09247252</v>
      </c>
    </row>
    <row r="37" spans="1:22">
      <c r="A37" s="15" t="s">
        <v>512</v>
      </c>
      <c r="B37" s="17" t="n">
        <v>5458</v>
      </c>
      <c r="C37" s="18">
        <f>(62.0/B37*100)</f>
        <v/>
      </c>
      <c r="D37" s="19" t="n">
        <v>5396</v>
      </c>
      <c r="E37" s="18" t="n">
        <v>503.00570458</v>
      </c>
      <c r="F37" s="20" t="n">
        <v>2.98387431</v>
      </c>
      <c r="G37" s="18" t="n">
        <v>488.98230583</v>
      </c>
      <c r="H37" s="20" t="n">
        <v>5.28505414</v>
      </c>
      <c r="I37" s="18" t="n">
        <v>459.65747701</v>
      </c>
      <c r="J37" s="20" t="n">
        <v>7.34462142</v>
      </c>
      <c r="K37" s="18" t="n">
        <v>449.8337672</v>
      </c>
      <c r="L37" s="20" t="n">
        <v>7.43057739</v>
      </c>
      <c r="M37" s="18" t="s">
        <v>481</v>
      </c>
      <c r="N37" s="20" t="s">
        <v>481</v>
      </c>
      <c r="O37" s="18" t="s">
        <v>481</v>
      </c>
      <c r="P37" s="20" t="s">
        <v>481</v>
      </c>
      <c r="Q37" s="18" t="s">
        <v>481</v>
      </c>
      <c r="R37" s="20" t="s">
        <v>481</v>
      </c>
      <c r="S37" s="18" t="s">
        <v>481</v>
      </c>
      <c r="T37" s="20" t="s">
        <v>481</v>
      </c>
      <c r="U37" s="18" t="n">
        <v>439.31204203</v>
      </c>
      <c r="V37" s="20" t="n">
        <v>8.66282009</v>
      </c>
    </row>
    <row r="38" spans="1:22">
      <c r="A38" s="15" t="s">
        <v>513</v>
      </c>
      <c r="B38" s="17" t="n">
        <v>5860</v>
      </c>
      <c r="C38" s="18">
        <f>(16.0/B38*100)</f>
        <v/>
      </c>
      <c r="D38" s="19" t="n">
        <v>5844</v>
      </c>
      <c r="E38" s="18" t="n">
        <v>522.68120541</v>
      </c>
      <c r="F38" s="20" t="n">
        <v>2.89190715</v>
      </c>
      <c r="G38" s="18" t="n">
        <v>534.20517928</v>
      </c>
      <c r="H38" s="20" t="n">
        <v>4.55592856</v>
      </c>
      <c r="I38" s="18" t="n">
        <v>508.0910257</v>
      </c>
      <c r="J38" s="20" t="n">
        <v>8.82597058</v>
      </c>
      <c r="K38" s="18" t="n">
        <v>485.70110549</v>
      </c>
      <c r="L38" s="20" t="n">
        <v>11.85637538</v>
      </c>
      <c r="M38" s="18" t="s">
        <v>481</v>
      </c>
      <c r="N38" s="20" t="s">
        <v>481</v>
      </c>
      <c r="O38" s="18" t="s">
        <v>481</v>
      </c>
      <c r="P38" s="20" t="s">
        <v>481</v>
      </c>
      <c r="Q38" s="18" t="s">
        <v>481</v>
      </c>
      <c r="R38" s="20" t="s">
        <v>481</v>
      </c>
      <c r="S38" s="18" t="s">
        <v>481</v>
      </c>
      <c r="T38" s="20" t="s">
        <v>481</v>
      </c>
      <c r="U38" s="18" t="n">
        <v>456.76630827</v>
      </c>
      <c r="V38" s="20" t="n">
        <v>10.19583196</v>
      </c>
    </row>
    <row r="39" spans="1:22">
      <c r="A39" s="15" t="s">
        <v>514</v>
      </c>
      <c r="B39" s="17" t="n">
        <v>5895</v>
      </c>
      <c r="C39" s="18">
        <f>(30.0/B39*100)</f>
        <v/>
      </c>
      <c r="D39" s="19" t="n">
        <v>5865</v>
      </c>
      <c r="E39" s="18" t="n">
        <v>423.98037452</v>
      </c>
      <c r="F39" s="20" t="n">
        <v>4.1610462</v>
      </c>
      <c r="G39" s="18" t="n">
        <v>403.97788454</v>
      </c>
      <c r="H39" s="20" t="n">
        <v>8.48552213</v>
      </c>
      <c r="I39" s="18" t="n">
        <v>369.4129875</v>
      </c>
      <c r="J39" s="20" t="n">
        <v>18.26622404</v>
      </c>
      <c r="K39" s="18" t="n">
        <v>379.7117698</v>
      </c>
      <c r="L39" s="20" t="n">
        <v>18.32487069</v>
      </c>
      <c r="M39" s="18" t="s">
        <v>481</v>
      </c>
      <c r="N39" s="20" t="s">
        <v>481</v>
      </c>
      <c r="O39" s="18" t="s">
        <v>481</v>
      </c>
      <c r="P39" s="20" t="s">
        <v>481</v>
      </c>
      <c r="Q39" s="18" t="s">
        <v>481</v>
      </c>
      <c r="R39" s="20" t="s">
        <v>481</v>
      </c>
      <c r="S39" s="18" t="s">
        <v>481</v>
      </c>
      <c r="T39" s="20" t="s">
        <v>481</v>
      </c>
      <c r="U39" s="18" t="n">
        <v>358.85137468</v>
      </c>
      <c r="V39" s="20" t="n">
        <v>10.33526231</v>
      </c>
    </row>
    <row r="40" spans="1:22">
      <c r="A40" s="15" t="s">
        <v>515</v>
      </c>
      <c r="B40" s="17" t="n">
        <v>14157</v>
      </c>
      <c r="C40" s="18">
        <f>(266.0/B40*100)</f>
        <v/>
      </c>
      <c r="D40" s="19" t="n">
        <v>13891</v>
      </c>
      <c r="E40" s="18" t="n">
        <v>483.74824291</v>
      </c>
      <c r="F40" s="20" t="n">
        <v>3.05036486</v>
      </c>
      <c r="G40" s="18" t="n">
        <v>503.19097353</v>
      </c>
      <c r="H40" s="20" t="n">
        <v>3.14922703</v>
      </c>
      <c r="I40" s="18" t="n">
        <v>506.17073835</v>
      </c>
      <c r="J40" s="20" t="n">
        <v>4.20244907</v>
      </c>
      <c r="K40" s="18" t="n">
        <v>515.55758642</v>
      </c>
      <c r="L40" s="20" t="n">
        <v>7.79307628</v>
      </c>
      <c r="M40" s="18" t="s">
        <v>481</v>
      </c>
      <c r="N40" s="20" t="s">
        <v>481</v>
      </c>
      <c r="O40" s="18" t="s">
        <v>481</v>
      </c>
      <c r="P40" s="20" t="s">
        <v>481</v>
      </c>
      <c r="Q40" s="18" t="s">
        <v>481</v>
      </c>
      <c r="R40" s="20" t="s">
        <v>481</v>
      </c>
      <c r="S40" s="18" t="s">
        <v>481</v>
      </c>
      <c r="T40" s="20" t="s">
        <v>481</v>
      </c>
      <c r="U40" s="18" t="n">
        <v>423.29409361</v>
      </c>
      <c r="V40" s="20" t="n">
        <v>8.32979639</v>
      </c>
    </row>
    <row r="41" spans="1:22">
      <c r="A41" s="15" t="s">
        <v>516</v>
      </c>
      <c r="B41" s="17" t="n">
        <v>5712</v>
      </c>
      <c r="C41" s="18">
        <f>(40.0/B41*100)</f>
        <v/>
      </c>
      <c r="D41" s="19" t="n">
        <v>5672</v>
      </c>
      <c r="E41" s="18" t="n">
        <v>458.62191597</v>
      </c>
      <c r="F41" s="20" t="n">
        <v>3.39453358</v>
      </c>
      <c r="G41" s="18" t="n">
        <v>488.49022141</v>
      </c>
      <c r="H41" s="20" t="n">
        <v>3.65811276</v>
      </c>
      <c r="I41" s="18" t="n">
        <v>494.26948348</v>
      </c>
      <c r="J41" s="20" t="n">
        <v>5.71663399</v>
      </c>
      <c r="K41" s="18" t="n">
        <v>492.4029229</v>
      </c>
      <c r="L41" s="20" t="n">
        <v>6.56958361</v>
      </c>
      <c r="M41" s="18" t="s">
        <v>481</v>
      </c>
      <c r="N41" s="20" t="s">
        <v>481</v>
      </c>
      <c r="O41" s="18" t="s">
        <v>481</v>
      </c>
      <c r="P41" s="20" t="s">
        <v>481</v>
      </c>
      <c r="Q41" s="18" t="s">
        <v>481</v>
      </c>
      <c r="R41" s="20" t="s">
        <v>481</v>
      </c>
      <c r="S41" s="18" t="s">
        <v>481</v>
      </c>
      <c r="T41" s="20" t="s">
        <v>481</v>
      </c>
      <c r="U41" s="18" t="n">
        <v>398.27748353</v>
      </c>
      <c r="V41" s="20" t="n">
        <v>11.17660379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361.1991809</v>
      </c>
      <c r="F45" s="20" t="n">
        <v>2.90102369</v>
      </c>
      <c r="G45" s="18" t="n">
        <v>383.69584132</v>
      </c>
      <c r="H45" s="20" t="n">
        <v>5.97802904</v>
      </c>
      <c r="I45" s="18" t="n">
        <v>334.31759918</v>
      </c>
      <c r="J45" s="20" t="n">
        <v>11.83155195</v>
      </c>
      <c r="K45" s="18" t="n">
        <v>373.6988068</v>
      </c>
      <c r="L45" s="20" t="n">
        <v>16.85460896</v>
      </c>
      <c r="M45" s="18" t="s">
        <v>481</v>
      </c>
      <c r="N45" s="20" t="s">
        <v>481</v>
      </c>
      <c r="O45" s="18" t="s">
        <v>481</v>
      </c>
      <c r="P45" s="20" t="s">
        <v>481</v>
      </c>
      <c r="Q45" s="18" t="n">
        <v>343.2141436</v>
      </c>
      <c r="R45" s="20" t="n">
        <v>22.86551347</v>
      </c>
      <c r="S45" s="18" t="n">
        <v>325.39101843</v>
      </c>
      <c r="T45" s="20" t="n">
        <v>18.12346481</v>
      </c>
      <c r="U45" s="18" t="n">
        <v>330.86960617</v>
      </c>
      <c r="V45" s="20" t="n">
        <v>5.00722739</v>
      </c>
    </row>
    <row r="46" spans="1:22">
      <c r="A46" s="15" t="s">
        <v>521</v>
      </c>
      <c r="B46" s="17" t="n">
        <v>23141</v>
      </c>
      <c r="C46" s="18">
        <f>(1132.0/B46*100)</f>
        <v/>
      </c>
      <c r="D46" s="19" t="n">
        <v>22009</v>
      </c>
      <c r="E46" s="18" t="n">
        <v>380.20820969</v>
      </c>
      <c r="F46" s="20" t="n">
        <v>2.90969543</v>
      </c>
      <c r="G46" s="18" t="n">
        <v>395.08301839</v>
      </c>
      <c r="H46" s="20" t="n">
        <v>6.45947133</v>
      </c>
      <c r="I46" s="18" t="n">
        <v>408.92826758</v>
      </c>
      <c r="J46" s="20" t="n">
        <v>11.0570242</v>
      </c>
      <c r="K46" s="18" t="n">
        <v>402.77635031</v>
      </c>
      <c r="L46" s="20" t="n">
        <v>12.28078235</v>
      </c>
      <c r="M46" s="18" t="s">
        <v>481</v>
      </c>
      <c r="N46" s="20" t="s">
        <v>481</v>
      </c>
      <c r="O46" s="18" t="s">
        <v>481</v>
      </c>
      <c r="P46" s="20" t="s">
        <v>481</v>
      </c>
      <c r="Q46" s="18" t="s">
        <v>481</v>
      </c>
      <c r="R46" s="20" t="s">
        <v>481</v>
      </c>
      <c r="S46" s="18" t="s">
        <v>481</v>
      </c>
      <c r="T46" s="20" t="s">
        <v>481</v>
      </c>
      <c r="U46" s="18" t="n">
        <v>324.70078301</v>
      </c>
      <c r="V46" s="20" t="n">
        <v>5.0081175</v>
      </c>
    </row>
    <row r="47" spans="1:22">
      <c r="A47" s="15" t="s">
        <v>522</v>
      </c>
      <c r="B47" s="17" t="n">
        <v>5928</v>
      </c>
      <c r="C47" s="18">
        <f>(71.0/B47*100)</f>
        <v/>
      </c>
      <c r="D47" s="19" t="n">
        <v>5857</v>
      </c>
      <c r="E47" s="18" t="n">
        <v>448.56201371</v>
      </c>
      <c r="F47" s="20" t="n">
        <v>3.68296317</v>
      </c>
      <c r="G47" s="18" t="n">
        <v>448.75137825</v>
      </c>
      <c r="H47" s="20" t="n">
        <v>6.09016091</v>
      </c>
      <c r="I47" s="18" t="n">
        <v>445.9361541</v>
      </c>
      <c r="J47" s="20" t="n">
        <v>11.49511281</v>
      </c>
      <c r="K47" s="18" t="n">
        <v>413.4740234</v>
      </c>
      <c r="L47" s="20" t="n">
        <v>10.79869079</v>
      </c>
      <c r="M47" s="18" t="s">
        <v>481</v>
      </c>
      <c r="N47" s="20" t="s">
        <v>481</v>
      </c>
      <c r="O47" s="18" t="s">
        <v>481</v>
      </c>
      <c r="P47" s="20" t="s">
        <v>481</v>
      </c>
      <c r="Q47" s="18" t="s">
        <v>481</v>
      </c>
      <c r="R47" s="20" t="s">
        <v>481</v>
      </c>
      <c r="S47" s="18" t="s">
        <v>481</v>
      </c>
      <c r="T47" s="20" t="s">
        <v>481</v>
      </c>
      <c r="U47" s="18" t="n">
        <v>361.27661236</v>
      </c>
      <c r="V47" s="20" t="n">
        <v>7.70953646</v>
      </c>
    </row>
    <row r="48" spans="1:22">
      <c r="A48" s="15" t="s">
        <v>523</v>
      </c>
      <c r="B48" s="17" t="n">
        <v>9841</v>
      </c>
      <c r="C48" s="18">
        <f>(7.0/B48*100)</f>
        <v/>
      </c>
      <c r="D48" s="19" t="n">
        <v>9834</v>
      </c>
      <c r="E48" s="18" t="n">
        <v>529.32145918</v>
      </c>
      <c r="F48" s="20" t="n">
        <v>5.04809022</v>
      </c>
      <c r="G48" s="18" t="n">
        <v>545.10525176</v>
      </c>
      <c r="H48" s="20" t="n">
        <v>6.40094279</v>
      </c>
      <c r="I48" s="18" t="n">
        <v>567.62459152</v>
      </c>
      <c r="J48" s="20" t="n">
        <v>13.37893813</v>
      </c>
      <c r="K48" s="18" t="n">
        <v>538.2348598</v>
      </c>
      <c r="L48" s="20" t="n">
        <v>12.35183627</v>
      </c>
      <c r="M48" s="18" t="s">
        <v>481</v>
      </c>
      <c r="N48" s="20" t="s">
        <v>481</v>
      </c>
      <c r="O48" s="18" t="s">
        <v>481</v>
      </c>
      <c r="P48" s="20" t="s">
        <v>481</v>
      </c>
      <c r="Q48" s="18" t="s">
        <v>481</v>
      </c>
      <c r="R48" s="20" t="s">
        <v>481</v>
      </c>
      <c r="S48" s="18" t="s">
        <v>481</v>
      </c>
      <c r="T48" s="20" t="s">
        <v>481</v>
      </c>
      <c r="U48" s="18" t="n">
        <v>477.3201905</v>
      </c>
      <c r="V48" s="20" t="n">
        <v>16.975838</v>
      </c>
    </row>
    <row r="49" spans="1:22">
      <c r="A49" s="15" t="s">
        <v>524</v>
      </c>
      <c r="B49" s="17" t="n">
        <v>6349</v>
      </c>
      <c r="C49" s="18">
        <f>(56.0/B49*100)</f>
        <v/>
      </c>
      <c r="D49" s="19" t="n">
        <v>6293</v>
      </c>
      <c r="E49" s="18" t="n">
        <v>408.76463377</v>
      </c>
      <c r="F49" s="20" t="n">
        <v>3.0948372</v>
      </c>
      <c r="G49" s="18" t="n">
        <v>410.20014848</v>
      </c>
      <c r="H49" s="20" t="n">
        <v>4.76918039</v>
      </c>
      <c r="I49" s="18" t="n">
        <v>428.55470394</v>
      </c>
      <c r="J49" s="20" t="n">
        <v>10.00388552</v>
      </c>
      <c r="K49" s="18" t="n">
        <v>428.75899252</v>
      </c>
      <c r="L49" s="20" t="n">
        <v>7.65310832</v>
      </c>
      <c r="M49" s="18" t="s">
        <v>481</v>
      </c>
      <c r="N49" s="20" t="s">
        <v>481</v>
      </c>
      <c r="O49" s="18" t="s">
        <v>481</v>
      </c>
      <c r="P49" s="20" t="s">
        <v>481</v>
      </c>
      <c r="Q49" s="18" t="s">
        <v>481</v>
      </c>
      <c r="R49" s="20" t="s">
        <v>481</v>
      </c>
      <c r="S49" s="18" t="n">
        <v>377.2678</v>
      </c>
      <c r="T49" s="20" t="n">
        <v>21.70316177</v>
      </c>
      <c r="U49" s="18" t="n">
        <v>388.3587144</v>
      </c>
      <c r="V49" s="20" t="n">
        <v>7.25216233</v>
      </c>
    </row>
    <row r="50" spans="1:22">
      <c r="A50" s="15" t="s">
        <v>525</v>
      </c>
      <c r="B50" s="17" t="n">
        <v>11795</v>
      </c>
      <c r="C50" s="18">
        <f>(218.0/B50*100)</f>
        <v/>
      </c>
      <c r="D50" s="19" t="n">
        <v>11577</v>
      </c>
      <c r="E50" s="18" t="n">
        <v>389.61194976</v>
      </c>
      <c r="F50" s="20" t="n">
        <v>2.36056641</v>
      </c>
      <c r="G50" s="18" t="n">
        <v>397.07658265</v>
      </c>
      <c r="H50" s="20" t="n">
        <v>4.28053507</v>
      </c>
      <c r="I50" s="18" t="n">
        <v>407.33266007</v>
      </c>
      <c r="J50" s="20" t="n">
        <v>8.55968393</v>
      </c>
      <c r="K50" s="18" t="n">
        <v>387.85747869</v>
      </c>
      <c r="L50" s="20" t="n">
        <v>5.77904148</v>
      </c>
      <c r="M50" s="18" t="s">
        <v>481</v>
      </c>
      <c r="N50" s="20" t="s">
        <v>481</v>
      </c>
      <c r="O50" s="18" t="s">
        <v>481</v>
      </c>
      <c r="P50" s="20" t="s">
        <v>481</v>
      </c>
      <c r="Q50" s="18" t="s">
        <v>481</v>
      </c>
      <c r="R50" s="20" t="s">
        <v>481</v>
      </c>
      <c r="S50" s="18" t="s">
        <v>481</v>
      </c>
      <c r="T50" s="20" t="s">
        <v>481</v>
      </c>
      <c r="U50" s="18" t="n">
        <v>338.52358121</v>
      </c>
      <c r="V50" s="20" t="n">
        <v>8.84901563</v>
      </c>
    </row>
    <row r="51" spans="1:22">
      <c r="A51" s="15" t="s">
        <v>526</v>
      </c>
      <c r="B51" s="17" t="n">
        <v>6866</v>
      </c>
      <c r="C51" s="18">
        <f>(116.0/B51*100)</f>
        <v/>
      </c>
      <c r="D51" s="19" t="n">
        <v>6750</v>
      </c>
      <c r="E51" s="18" t="n">
        <v>399.18394921</v>
      </c>
      <c r="F51" s="20" t="n">
        <v>2.4321448</v>
      </c>
      <c r="G51" s="18" t="n">
        <v>417.3374695</v>
      </c>
      <c r="H51" s="20" t="n">
        <v>5.44411178</v>
      </c>
      <c r="I51" s="18" t="n">
        <v>419.9321178</v>
      </c>
      <c r="J51" s="20" t="n">
        <v>10.25930764</v>
      </c>
      <c r="K51" s="18" t="n">
        <v>416.84446478</v>
      </c>
      <c r="L51" s="20" t="n">
        <v>9.1140721</v>
      </c>
      <c r="M51" s="18" t="s">
        <v>481</v>
      </c>
      <c r="N51" s="20" t="s">
        <v>481</v>
      </c>
      <c r="O51" s="18" t="s">
        <v>481</v>
      </c>
      <c r="P51" s="20" t="s">
        <v>481</v>
      </c>
      <c r="Q51" s="18" t="s">
        <v>481</v>
      </c>
      <c r="R51" s="20" t="s">
        <v>481</v>
      </c>
      <c r="S51" s="18" t="s">
        <v>481</v>
      </c>
      <c r="T51" s="20" t="s">
        <v>481</v>
      </c>
      <c r="U51" s="18" t="n">
        <v>366.2507963</v>
      </c>
      <c r="V51" s="20" t="n">
        <v>5.83990959</v>
      </c>
    </row>
    <row r="52" spans="1:22">
      <c r="A52" s="15" t="s">
        <v>527</v>
      </c>
      <c r="B52" s="17" t="n">
        <v>5809</v>
      </c>
      <c r="C52" s="18">
        <f>(71.0/B52*100)</f>
        <v/>
      </c>
      <c r="D52" s="19" t="n">
        <v>5738</v>
      </c>
      <c r="E52" s="18" t="n">
        <v>466.88773657</v>
      </c>
      <c r="F52" s="20" t="n">
        <v>2.70571134</v>
      </c>
      <c r="G52" s="18" t="n">
        <v>460.92176105</v>
      </c>
      <c r="H52" s="20" t="n">
        <v>6.21052068</v>
      </c>
      <c r="I52" s="18" t="n">
        <v>449.43325924</v>
      </c>
      <c r="J52" s="20" t="n">
        <v>16.07323766</v>
      </c>
      <c r="K52" s="18" t="n">
        <v>427.21559807</v>
      </c>
      <c r="L52" s="20" t="n">
        <v>14.066467</v>
      </c>
      <c r="M52" s="18" t="s">
        <v>481</v>
      </c>
      <c r="N52" s="20" t="s">
        <v>481</v>
      </c>
      <c r="O52" s="18" t="s">
        <v>481</v>
      </c>
      <c r="P52" s="20" t="s">
        <v>481</v>
      </c>
      <c r="Q52" s="18" t="s">
        <v>481</v>
      </c>
      <c r="R52" s="20" t="s">
        <v>481</v>
      </c>
      <c r="S52" s="18" t="s">
        <v>481</v>
      </c>
      <c r="T52" s="20" t="s">
        <v>481</v>
      </c>
      <c r="U52" s="18" t="n">
        <v>387.98047935</v>
      </c>
      <c r="V52" s="20" t="n">
        <v>9.27008298</v>
      </c>
    </row>
    <row r="53" spans="1:22">
      <c r="A53" s="15" t="s">
        <v>528</v>
      </c>
      <c r="B53" s="17" t="n">
        <v>5571</v>
      </c>
      <c r="C53" s="18">
        <f>(84.0/B53*100)</f>
        <v/>
      </c>
      <c r="D53" s="19" t="n">
        <v>5487</v>
      </c>
      <c r="E53" s="18" t="n">
        <v>443.04098581</v>
      </c>
      <c r="F53" s="20" t="n">
        <v>1.83508376</v>
      </c>
      <c r="G53" s="18" t="n">
        <v>438.14442008</v>
      </c>
      <c r="H53" s="20" t="n">
        <v>3.57151346</v>
      </c>
      <c r="I53" s="18" t="n">
        <v>426.86446557</v>
      </c>
      <c r="J53" s="20" t="n">
        <v>8.03202287</v>
      </c>
      <c r="K53" s="18" t="n">
        <v>400.56065334</v>
      </c>
      <c r="L53" s="20" t="n">
        <v>9.62039495</v>
      </c>
      <c r="M53" s="18" t="s">
        <v>481</v>
      </c>
      <c r="N53" s="20" t="s">
        <v>481</v>
      </c>
      <c r="O53" s="18" t="s">
        <v>481</v>
      </c>
      <c r="P53" s="20" t="s">
        <v>481</v>
      </c>
      <c r="Q53" s="18" t="s">
        <v>481</v>
      </c>
      <c r="R53" s="20" t="s">
        <v>481</v>
      </c>
      <c r="S53" s="18" t="s">
        <v>481</v>
      </c>
      <c r="T53" s="20" t="s">
        <v>481</v>
      </c>
      <c r="U53" s="18" t="n">
        <v>386.61063172</v>
      </c>
      <c r="V53" s="20" t="n">
        <v>7.239213</v>
      </c>
    </row>
    <row r="54" spans="1:22">
      <c r="A54" s="15" t="s">
        <v>529</v>
      </c>
      <c r="B54" s="17" t="n">
        <v>4740</v>
      </c>
      <c r="C54" s="18">
        <f>(38.0/B54*100)</f>
        <v/>
      </c>
      <c r="D54" s="19" t="n">
        <v>4702</v>
      </c>
      <c r="E54" s="18" t="n">
        <v>332.02949104</v>
      </c>
      <c r="F54" s="20" t="n">
        <v>3.07019548</v>
      </c>
      <c r="G54" s="18" t="n">
        <v>336.45272894</v>
      </c>
      <c r="H54" s="20" t="n">
        <v>5.22137672</v>
      </c>
      <c r="I54" s="18" t="n">
        <v>354.4537883</v>
      </c>
      <c r="J54" s="20" t="n">
        <v>10.54820286</v>
      </c>
      <c r="K54" s="18" t="n">
        <v>344.04876457</v>
      </c>
      <c r="L54" s="20" t="n">
        <v>12.62011808</v>
      </c>
      <c r="M54" s="18" t="s">
        <v>481</v>
      </c>
      <c r="N54" s="20" t="s">
        <v>481</v>
      </c>
      <c r="O54" s="18" t="s">
        <v>481</v>
      </c>
      <c r="P54" s="20" t="s">
        <v>481</v>
      </c>
      <c r="Q54" s="18" t="s">
        <v>481</v>
      </c>
      <c r="R54" s="20" t="s">
        <v>481</v>
      </c>
      <c r="S54" s="18" t="s">
        <v>481</v>
      </c>
      <c r="T54" s="20" t="s">
        <v>481</v>
      </c>
      <c r="U54" s="18" t="n">
        <v>280.83767555</v>
      </c>
      <c r="V54" s="20" t="n">
        <v>4.65221003</v>
      </c>
    </row>
    <row r="55" spans="1:22">
      <c r="A55" s="15" t="s">
        <v>530</v>
      </c>
      <c r="B55" s="17" t="n">
        <v>5316</v>
      </c>
      <c r="C55" s="18">
        <f>(22.0/B55*100)</f>
        <v/>
      </c>
      <c r="D55" s="19" t="n">
        <v>5294</v>
      </c>
      <c r="E55" s="18" t="n">
        <v>407.28554519</v>
      </c>
      <c r="F55" s="20" t="n">
        <v>2.69929221</v>
      </c>
      <c r="G55" s="18" t="n">
        <v>410.07334171</v>
      </c>
      <c r="H55" s="20" t="n">
        <v>7.24071907</v>
      </c>
      <c r="I55" s="18" t="n">
        <v>381.5552177</v>
      </c>
      <c r="J55" s="20" t="n">
        <v>20.99654103</v>
      </c>
      <c r="K55" s="18" t="n">
        <v>374.86320339</v>
      </c>
      <c r="L55" s="20" t="n">
        <v>16.52213514</v>
      </c>
      <c r="M55" s="18" t="s">
        <v>481</v>
      </c>
      <c r="N55" s="20" t="s">
        <v>481</v>
      </c>
      <c r="O55" s="18" t="s">
        <v>481</v>
      </c>
      <c r="P55" s="20" t="s">
        <v>481</v>
      </c>
      <c r="Q55" s="18" t="s">
        <v>481</v>
      </c>
      <c r="R55" s="20" t="s">
        <v>481</v>
      </c>
      <c r="S55" s="18" t="n">
        <v>345.44586856</v>
      </c>
      <c r="T55" s="20" t="n">
        <v>31.69904824</v>
      </c>
      <c r="U55" s="18" t="n">
        <v>328.27441938</v>
      </c>
      <c r="V55" s="20" t="n">
        <v>9.29957349</v>
      </c>
    </row>
    <row r="56" spans="1:22">
      <c r="A56" s="15" t="s">
        <v>531</v>
      </c>
      <c r="B56" s="17" t="n">
        <v>5359</v>
      </c>
      <c r="C56" s="18">
        <f>(76.0/B56*100)</f>
        <v/>
      </c>
      <c r="D56" s="19" t="n">
        <v>5283</v>
      </c>
      <c r="E56" s="18" t="n">
        <v>549.43917908</v>
      </c>
      <c r="F56" s="20" t="n">
        <v>2.9153776</v>
      </c>
      <c r="G56" s="18" t="n">
        <v>539.22080136</v>
      </c>
      <c r="H56" s="20" t="n">
        <v>5.56951466</v>
      </c>
      <c r="I56" s="18" t="n">
        <v>539.0563972800001</v>
      </c>
      <c r="J56" s="20" t="n">
        <v>12.12176992</v>
      </c>
      <c r="K56" s="18" t="n">
        <v>541.47809593</v>
      </c>
      <c r="L56" s="20" t="n">
        <v>12.26900382</v>
      </c>
      <c r="M56" s="18" t="s">
        <v>481</v>
      </c>
      <c r="N56" s="20" t="s">
        <v>481</v>
      </c>
      <c r="O56" s="18" t="s">
        <v>481</v>
      </c>
      <c r="P56" s="20" t="s">
        <v>481</v>
      </c>
      <c r="Q56" s="18" t="s">
        <v>481</v>
      </c>
      <c r="R56" s="20" t="s">
        <v>481</v>
      </c>
      <c r="S56" s="18" t="s">
        <v>481</v>
      </c>
      <c r="T56" s="20" t="s">
        <v>481</v>
      </c>
      <c r="U56" s="18" t="n">
        <v>489.08682754</v>
      </c>
      <c r="V56" s="20" t="n">
        <v>15.25340013</v>
      </c>
    </row>
    <row r="57" spans="1:22">
      <c r="A57" s="15" t="s">
        <v>532</v>
      </c>
      <c r="B57" s="17" t="n">
        <v>6513</v>
      </c>
      <c r="C57" s="18">
        <f>(0.0/B57*100)</f>
        <v/>
      </c>
      <c r="D57" s="19" t="n">
        <v>6513</v>
      </c>
      <c r="E57" s="18" t="n">
        <v>386.56224505</v>
      </c>
      <c r="F57" s="20" t="n">
        <v>2.99678046</v>
      </c>
      <c r="G57" s="18" t="n">
        <v>398.03753324</v>
      </c>
      <c r="H57" s="20" t="n">
        <v>7.4085092</v>
      </c>
      <c r="I57" s="18" t="n">
        <v>416.23244864</v>
      </c>
      <c r="J57" s="20" t="n">
        <v>21.04126838</v>
      </c>
      <c r="K57" s="18" t="n">
        <v>397.7863161</v>
      </c>
      <c r="L57" s="20" t="n">
        <v>21.69312343</v>
      </c>
      <c r="M57" s="18" t="s">
        <v>481</v>
      </c>
      <c r="N57" s="20" t="s">
        <v>481</v>
      </c>
      <c r="O57" s="18" t="s">
        <v>481</v>
      </c>
      <c r="P57" s="20" t="s">
        <v>481</v>
      </c>
      <c r="Q57" s="18" t="s">
        <v>481</v>
      </c>
      <c r="R57" s="20" t="s">
        <v>481</v>
      </c>
      <c r="S57" s="18" t="n">
        <v>325.98123675</v>
      </c>
      <c r="T57" s="20" t="n">
        <v>42.95009502</v>
      </c>
      <c r="U57" s="18" t="n">
        <v>330.28972735</v>
      </c>
      <c r="V57" s="20" t="n">
        <v>11.69131295</v>
      </c>
    </row>
    <row r="58" spans="1:22">
      <c r="A58" s="15" t="s">
        <v>533</v>
      </c>
      <c r="B58" s="17" t="n">
        <v>7267</v>
      </c>
      <c r="C58" s="18">
        <f>(10.0/B58*100)</f>
        <v/>
      </c>
      <c r="D58" s="19" t="n">
        <v>7257</v>
      </c>
      <c r="E58" s="18" t="n">
        <v>386.48147201</v>
      </c>
      <c r="F58" s="20" t="n">
        <v>2.5656731</v>
      </c>
      <c r="G58" s="18" t="n">
        <v>374.96582384</v>
      </c>
      <c r="H58" s="20" t="n">
        <v>5.35378559</v>
      </c>
      <c r="I58" s="18" t="n">
        <v>373.27019023</v>
      </c>
      <c r="J58" s="20" t="n">
        <v>9.581422229999999</v>
      </c>
      <c r="K58" s="18" t="n">
        <v>364.45063368</v>
      </c>
      <c r="L58" s="20" t="n">
        <v>10.73832031</v>
      </c>
      <c r="M58" s="18" t="s">
        <v>481</v>
      </c>
      <c r="N58" s="20" t="s">
        <v>481</v>
      </c>
      <c r="O58" s="18" t="s">
        <v>481</v>
      </c>
      <c r="P58" s="20" t="s">
        <v>481</v>
      </c>
      <c r="Q58" s="18" t="s">
        <v>481</v>
      </c>
      <c r="R58" s="20" t="s">
        <v>481</v>
      </c>
      <c r="S58" s="18" t="n">
        <v>234.70930203</v>
      </c>
      <c r="T58" s="20" t="n">
        <v>19.87776838</v>
      </c>
      <c r="U58" s="18" t="n">
        <v>299.86685583</v>
      </c>
      <c r="V58" s="20" t="n">
        <v>12.14356155</v>
      </c>
    </row>
    <row r="59" spans="1:22">
      <c r="A59" s="15" t="s">
        <v>534</v>
      </c>
      <c r="B59" s="17" t="n">
        <v>4826</v>
      </c>
      <c r="C59" s="18">
        <f>(26.0/B59*100)</f>
        <v/>
      </c>
      <c r="D59" s="19" t="n">
        <v>4800</v>
      </c>
      <c r="E59" s="18" t="n">
        <v>368.07638102</v>
      </c>
      <c r="F59" s="20" t="n">
        <v>1.84480145</v>
      </c>
      <c r="G59" s="18" t="n">
        <v>354.31805619</v>
      </c>
      <c r="H59" s="20" t="n">
        <v>3.5478841</v>
      </c>
      <c r="I59" s="18" t="n">
        <v>381.01587895</v>
      </c>
      <c r="J59" s="20" t="n">
        <v>8.692211009999999</v>
      </c>
      <c r="K59" s="18" t="n">
        <v>346.53634122</v>
      </c>
      <c r="L59" s="20" t="n">
        <v>10.38229799</v>
      </c>
      <c r="M59" s="18" t="s">
        <v>481</v>
      </c>
      <c r="N59" s="20" t="s">
        <v>481</v>
      </c>
      <c r="O59" s="18" t="s">
        <v>481</v>
      </c>
      <c r="P59" s="20" t="s">
        <v>481</v>
      </c>
      <c r="Q59" s="18" t="s">
        <v>481</v>
      </c>
      <c r="R59" s="20" t="s">
        <v>481</v>
      </c>
      <c r="S59" s="18" t="n">
        <v>301.54915884</v>
      </c>
      <c r="T59" s="20" t="n">
        <v>28.04927581</v>
      </c>
      <c r="U59" s="18" t="n">
        <v>276.37187372</v>
      </c>
      <c r="V59" s="20" t="n">
        <v>6.99373386</v>
      </c>
    </row>
    <row r="60" spans="1:22">
      <c r="A60" s="15" t="s">
        <v>535</v>
      </c>
      <c r="B60" s="17" t="n">
        <v>4546</v>
      </c>
      <c r="C60" s="18">
        <f>(15.0/B60*100)</f>
        <v/>
      </c>
      <c r="D60" s="19" t="n">
        <v>4531</v>
      </c>
      <c r="E60" s="18" t="n">
        <v>400.64051232</v>
      </c>
      <c r="F60" s="20" t="n">
        <v>3.66715609</v>
      </c>
      <c r="G60" s="18" t="n">
        <v>401.1510479</v>
      </c>
      <c r="H60" s="20" t="n">
        <v>6.13401244</v>
      </c>
      <c r="I60" s="18" t="n">
        <v>387.84643158</v>
      </c>
      <c r="J60" s="20" t="n">
        <v>11.15553826</v>
      </c>
      <c r="K60" s="18" t="n">
        <v>387.23756896</v>
      </c>
      <c r="L60" s="20" t="n">
        <v>9.925195349999999</v>
      </c>
      <c r="M60" s="18" t="s">
        <v>481</v>
      </c>
      <c r="N60" s="20" t="s">
        <v>481</v>
      </c>
      <c r="O60" s="18" t="s">
        <v>481</v>
      </c>
      <c r="P60" s="20" t="s">
        <v>481</v>
      </c>
      <c r="Q60" s="18" t="s">
        <v>481</v>
      </c>
      <c r="R60" s="20" t="s">
        <v>481</v>
      </c>
      <c r="S60" s="18" t="n">
        <v>370.55293809</v>
      </c>
      <c r="T60" s="20" t="n">
        <v>46.2068163</v>
      </c>
      <c r="U60" s="18" t="n">
        <v>364.92511935</v>
      </c>
      <c r="V60" s="20" t="n">
        <v>7.1068111</v>
      </c>
    </row>
    <row r="61" spans="1:22">
      <c r="A61" s="15" t="s">
        <v>536</v>
      </c>
      <c r="B61" s="17" t="n">
        <v>6525</v>
      </c>
      <c r="C61" s="18">
        <f>(135.0/B61*100)</f>
        <v/>
      </c>
      <c r="D61" s="19" t="n">
        <v>6390</v>
      </c>
      <c r="E61" s="18" t="n">
        <v>481.32122123</v>
      </c>
      <c r="F61" s="20" t="n">
        <v>2.35771409</v>
      </c>
      <c r="G61" s="18" t="n">
        <v>476.20874289</v>
      </c>
      <c r="H61" s="20" t="n">
        <v>5.26250509</v>
      </c>
      <c r="I61" s="18" t="n">
        <v>456.29239441</v>
      </c>
      <c r="J61" s="20" t="n">
        <v>11.35763635</v>
      </c>
      <c r="K61" s="18" t="n">
        <v>437.90220911</v>
      </c>
      <c r="L61" s="20" t="n">
        <v>12.93647345</v>
      </c>
      <c r="M61" s="18" t="s">
        <v>481</v>
      </c>
      <c r="N61" s="20" t="s">
        <v>481</v>
      </c>
      <c r="O61" s="18" t="s">
        <v>481</v>
      </c>
      <c r="P61" s="20" t="s">
        <v>481</v>
      </c>
      <c r="Q61" s="18" t="s">
        <v>481</v>
      </c>
      <c r="R61" s="20" t="s">
        <v>481</v>
      </c>
      <c r="S61" s="18" t="s">
        <v>481</v>
      </c>
      <c r="T61" s="20" t="s">
        <v>481</v>
      </c>
      <c r="U61" s="18" t="n">
        <v>428.36007029</v>
      </c>
      <c r="V61" s="20" t="n">
        <v>11.541115</v>
      </c>
    </row>
    <row r="62" spans="1:22">
      <c r="A62" s="15" t="s">
        <v>537</v>
      </c>
      <c r="B62" s="17" t="n">
        <v>4476</v>
      </c>
      <c r="C62" s="18">
        <f>(3.0/B62*100)</f>
        <v/>
      </c>
      <c r="D62" s="19" t="n">
        <v>4473</v>
      </c>
      <c r="E62" s="18" t="n">
        <v>545.88094353</v>
      </c>
      <c r="F62" s="20" t="n">
        <v>1.19001852</v>
      </c>
      <c r="G62" s="18" t="n">
        <v>539.48775848</v>
      </c>
      <c r="H62" s="20" t="n">
        <v>5.22884305</v>
      </c>
      <c r="I62" s="18" t="n">
        <v>534.56153101</v>
      </c>
      <c r="J62" s="20" t="n">
        <v>8.80498405</v>
      </c>
      <c r="K62" s="18" t="n">
        <v>500.15939832</v>
      </c>
      <c r="L62" s="20" t="n">
        <v>13.1165618</v>
      </c>
      <c r="M62" s="18" t="s">
        <v>481</v>
      </c>
      <c r="N62" s="20" t="s">
        <v>481</v>
      </c>
      <c r="O62" s="18" t="s">
        <v>481</v>
      </c>
      <c r="P62" s="20" t="s">
        <v>481</v>
      </c>
      <c r="Q62" s="18" t="s">
        <v>481</v>
      </c>
      <c r="R62" s="20" t="s">
        <v>481</v>
      </c>
      <c r="S62" s="18" t="s">
        <v>481</v>
      </c>
      <c r="T62" s="20" t="s">
        <v>481</v>
      </c>
      <c r="U62" s="18" t="n">
        <v>487.92287455</v>
      </c>
      <c r="V62" s="20" t="n">
        <v>16.59243224</v>
      </c>
    </row>
    <row r="63" spans="1:22">
      <c r="A63" s="15" t="s">
        <v>538</v>
      </c>
      <c r="B63" s="17" t="n">
        <v>5324</v>
      </c>
      <c r="C63" s="18">
        <f>(13.0/B63*100)</f>
        <v/>
      </c>
      <c r="D63" s="19" t="n">
        <v>5311</v>
      </c>
      <c r="E63" s="18" t="n">
        <v>380.21018224</v>
      </c>
      <c r="F63" s="20" t="n">
        <v>1.53264351</v>
      </c>
      <c r="G63" s="18" t="n">
        <v>347.22402061</v>
      </c>
      <c r="H63" s="20" t="n">
        <v>5.75930464</v>
      </c>
      <c r="I63" s="18" t="n">
        <v>343.11727329</v>
      </c>
      <c r="J63" s="20" t="n">
        <v>12.14880103</v>
      </c>
      <c r="K63" s="18" t="n">
        <v>359.82214376</v>
      </c>
      <c r="L63" s="20" t="n">
        <v>13.49405984</v>
      </c>
      <c r="M63" s="18" t="s">
        <v>481</v>
      </c>
      <c r="N63" s="20" t="s">
        <v>481</v>
      </c>
      <c r="O63" s="18" t="s">
        <v>481</v>
      </c>
      <c r="P63" s="20" t="s">
        <v>481</v>
      </c>
      <c r="Q63" s="18" t="n">
        <v>292.933</v>
      </c>
      <c r="R63" s="20" t="n">
        <v>43.43609468</v>
      </c>
      <c r="S63" s="18" t="n">
        <v>291.09339028</v>
      </c>
      <c r="T63" s="20" t="n">
        <v>52.94682962</v>
      </c>
      <c r="U63" s="18" t="n">
        <v>318.22599476</v>
      </c>
      <c r="V63" s="20" t="n">
        <v>5.44246011</v>
      </c>
    </row>
    <row r="64" spans="1:22">
      <c r="A64" s="15" t="s">
        <v>539</v>
      </c>
      <c r="B64" s="17" t="n">
        <v>3634</v>
      </c>
      <c r="C64" s="18">
        <f>(3.0/B64*100)</f>
        <v/>
      </c>
      <c r="D64" s="19" t="n">
        <v>3631</v>
      </c>
      <c r="E64" s="18" t="n">
        <v>479.18304166</v>
      </c>
      <c r="F64" s="20" t="n">
        <v>2.1534206</v>
      </c>
      <c r="G64" s="18" t="n">
        <v>486.86512266</v>
      </c>
      <c r="H64" s="20" t="n">
        <v>4.77679173</v>
      </c>
      <c r="I64" s="18" t="n">
        <v>493.65019657</v>
      </c>
      <c r="J64" s="20" t="n">
        <v>12.2622705</v>
      </c>
      <c r="K64" s="18" t="n">
        <v>432.74838528</v>
      </c>
      <c r="L64" s="20" t="n">
        <v>16.31080655</v>
      </c>
      <c r="M64" s="18" t="s">
        <v>481</v>
      </c>
      <c r="N64" s="20" t="s">
        <v>481</v>
      </c>
      <c r="O64" s="18" t="s">
        <v>481</v>
      </c>
      <c r="P64" s="20" t="s">
        <v>481</v>
      </c>
      <c r="Q64" s="18" t="s">
        <v>481</v>
      </c>
      <c r="R64" s="20" t="s">
        <v>481</v>
      </c>
      <c r="S64" s="18" t="n">
        <v>225.5895</v>
      </c>
      <c r="T64" s="20" t="n">
        <v>80.5729875</v>
      </c>
      <c r="U64" s="18" t="n">
        <v>406.9456815</v>
      </c>
      <c r="V64" s="20" t="n">
        <v>16.94927304</v>
      </c>
    </row>
    <row r="65" spans="1:22">
      <c r="A65" s="15" t="s">
        <v>540</v>
      </c>
      <c r="B65" s="17" t="n">
        <v>5325</v>
      </c>
      <c r="C65" s="18">
        <f>(14.0/B65*100)</f>
        <v/>
      </c>
      <c r="D65" s="19" t="n">
        <v>5311</v>
      </c>
      <c r="E65" s="18" t="n">
        <v>422.70601006</v>
      </c>
      <c r="F65" s="20" t="n">
        <v>2.53556631</v>
      </c>
      <c r="G65" s="18" t="n">
        <v>426.61323923</v>
      </c>
      <c r="H65" s="20" t="n">
        <v>5.19581835</v>
      </c>
      <c r="I65" s="18" t="n">
        <v>394.64824921</v>
      </c>
      <c r="J65" s="20" t="n">
        <v>13.95327856</v>
      </c>
      <c r="K65" s="18" t="n">
        <v>391.25682782</v>
      </c>
      <c r="L65" s="20" t="n">
        <v>20.23451169</v>
      </c>
      <c r="M65" s="18" t="s">
        <v>481</v>
      </c>
      <c r="N65" s="20" t="s">
        <v>481</v>
      </c>
      <c r="O65" s="18" t="s">
        <v>481</v>
      </c>
      <c r="P65" s="20" t="s">
        <v>481</v>
      </c>
      <c r="Q65" s="18" t="n">
        <v>340.94185702</v>
      </c>
      <c r="R65" s="20" t="n">
        <v>33.53321791</v>
      </c>
      <c r="S65" s="18" t="n">
        <v>417.33721287</v>
      </c>
      <c r="T65" s="20" t="n">
        <v>27.2900234</v>
      </c>
      <c r="U65" s="18" t="n">
        <v>358.55547725</v>
      </c>
      <c r="V65" s="20" t="n">
        <v>7.16730518</v>
      </c>
    </row>
    <row r="66" spans="1:22">
      <c r="A66" s="15" t="s">
        <v>541</v>
      </c>
      <c r="B66" s="17" t="n">
        <v>5665</v>
      </c>
      <c r="C66" s="18">
        <f>(74.0/B66*100)</f>
        <v/>
      </c>
      <c r="D66" s="19" t="n">
        <v>5591</v>
      </c>
      <c r="E66" s="18" t="n">
        <v>428.15987093</v>
      </c>
      <c r="F66" s="20" t="n">
        <v>1.80596242</v>
      </c>
      <c r="G66" s="18" t="n">
        <v>405.38317897</v>
      </c>
      <c r="H66" s="20" t="n">
        <v>3.37723976</v>
      </c>
      <c r="I66" s="18" t="n">
        <v>396.91582896</v>
      </c>
      <c r="J66" s="20" t="n">
        <v>9.498022089999999</v>
      </c>
      <c r="K66" s="18" t="n">
        <v>379.35271903</v>
      </c>
      <c r="L66" s="20" t="n">
        <v>7.80127979</v>
      </c>
      <c r="M66" s="18" t="s">
        <v>481</v>
      </c>
      <c r="N66" s="20" t="s">
        <v>481</v>
      </c>
      <c r="O66" s="18" t="s">
        <v>481</v>
      </c>
      <c r="P66" s="20" t="s">
        <v>481</v>
      </c>
      <c r="Q66" s="18" t="s">
        <v>481</v>
      </c>
      <c r="R66" s="20" t="s">
        <v>481</v>
      </c>
      <c r="S66" s="18" t="s">
        <v>481</v>
      </c>
      <c r="T66" s="20" t="s">
        <v>481</v>
      </c>
      <c r="U66" s="18" t="n">
        <v>358.80237311</v>
      </c>
      <c r="V66" s="20" t="n">
        <v>5.8615503</v>
      </c>
    </row>
    <row r="67" spans="1:22">
      <c r="A67" s="15" t="s">
        <v>542</v>
      </c>
      <c r="B67" s="17" t="n">
        <v>6971</v>
      </c>
      <c r="C67" s="18">
        <f>(22.0/B67*100)</f>
        <v/>
      </c>
      <c r="D67" s="19" t="n">
        <v>6949</v>
      </c>
      <c r="E67" s="18" t="n">
        <v>387.61616143</v>
      </c>
      <c r="F67" s="20" t="n">
        <v>2.65785238</v>
      </c>
      <c r="G67" s="18" t="n">
        <v>390.56209672</v>
      </c>
      <c r="H67" s="20" t="n">
        <v>6.45383296</v>
      </c>
      <c r="I67" s="18" t="n">
        <v>401.41571291</v>
      </c>
      <c r="J67" s="20" t="n">
        <v>14.1949316</v>
      </c>
      <c r="K67" s="18" t="n">
        <v>400.7216514</v>
      </c>
      <c r="L67" s="20" t="n">
        <v>12.45174144</v>
      </c>
      <c r="M67" s="18" t="s">
        <v>481</v>
      </c>
      <c r="N67" s="20" t="s">
        <v>481</v>
      </c>
      <c r="O67" s="18" t="s">
        <v>481</v>
      </c>
      <c r="P67" s="20" t="s">
        <v>481</v>
      </c>
      <c r="Q67" s="18" t="s">
        <v>481</v>
      </c>
      <c r="R67" s="20" t="s">
        <v>481</v>
      </c>
      <c r="S67" s="18" t="s">
        <v>481</v>
      </c>
      <c r="T67" s="20" t="s">
        <v>481</v>
      </c>
      <c r="U67" s="18" t="n">
        <v>313.03548268</v>
      </c>
      <c r="V67" s="20" t="n">
        <v>12.44919145</v>
      </c>
    </row>
    <row r="68" spans="1:22">
      <c r="A68" s="15" t="s">
        <v>543</v>
      </c>
      <c r="B68" s="17" t="n">
        <v>12083</v>
      </c>
      <c r="C68" s="18">
        <f>(26.0/B68*100)</f>
        <v/>
      </c>
      <c r="D68" s="19" t="n">
        <v>12057</v>
      </c>
      <c r="E68" s="18" t="n">
        <v>416.66072194</v>
      </c>
      <c r="F68" s="20" t="n">
        <v>1.83026075</v>
      </c>
      <c r="G68" s="18" t="n">
        <v>406.36704921</v>
      </c>
      <c r="H68" s="20" t="n">
        <v>3.49873416</v>
      </c>
      <c r="I68" s="18" t="n">
        <v>387.16358791</v>
      </c>
      <c r="J68" s="20" t="n">
        <v>5.51064272</v>
      </c>
      <c r="K68" s="18" t="n">
        <v>348.41802646</v>
      </c>
      <c r="L68" s="20" t="n">
        <v>3.9797471</v>
      </c>
      <c r="M68" s="18" t="s">
        <v>481</v>
      </c>
      <c r="N68" s="20" t="s">
        <v>481</v>
      </c>
      <c r="O68" s="18" t="s">
        <v>481</v>
      </c>
      <c r="P68" s="20" t="s">
        <v>481</v>
      </c>
      <c r="Q68" s="18" t="s">
        <v>481</v>
      </c>
      <c r="R68" s="20" t="s">
        <v>481</v>
      </c>
      <c r="S68" s="18" t="s">
        <v>481</v>
      </c>
      <c r="T68" s="20" t="s">
        <v>481</v>
      </c>
      <c r="U68" s="18" t="n">
        <v>337.82961497</v>
      </c>
      <c r="V68" s="20" t="n">
        <v>5.29787015</v>
      </c>
    </row>
    <row r="69" spans="1:22">
      <c r="A69" s="15" t="s">
        <v>544</v>
      </c>
      <c r="B69" s="17" t="n">
        <v>4876</v>
      </c>
      <c r="C69" s="18">
        <f>(0.0/B69*100)</f>
        <v/>
      </c>
      <c r="D69" s="19" t="n">
        <v>4876</v>
      </c>
      <c r="E69" s="18" t="n">
        <v>445.70096064</v>
      </c>
      <c r="F69" s="20" t="n">
        <v>3.77718584</v>
      </c>
      <c r="G69" s="18" t="n">
        <v>442.75266676</v>
      </c>
      <c r="H69" s="20" t="n">
        <v>5.71744204</v>
      </c>
      <c r="I69" s="18" t="n">
        <v>438.13772902</v>
      </c>
      <c r="J69" s="20" t="n">
        <v>11.59147277</v>
      </c>
      <c r="K69" s="18" t="n">
        <v>433.28740215</v>
      </c>
      <c r="L69" s="20" t="n">
        <v>13.97607268</v>
      </c>
      <c r="M69" s="18" t="s">
        <v>481</v>
      </c>
      <c r="N69" s="20" t="s">
        <v>481</v>
      </c>
      <c r="O69" s="18" t="s">
        <v>481</v>
      </c>
      <c r="P69" s="20" t="s">
        <v>481</v>
      </c>
      <c r="Q69" s="18" t="s">
        <v>481</v>
      </c>
      <c r="R69" s="20" t="s">
        <v>481</v>
      </c>
      <c r="S69" s="18" t="s">
        <v>481</v>
      </c>
      <c r="T69" s="20" t="s">
        <v>481</v>
      </c>
      <c r="U69" s="18" t="n">
        <v>371.17085619</v>
      </c>
      <c r="V69" s="20" t="n">
        <v>13.98028467</v>
      </c>
    </row>
    <row r="70" spans="1:22">
      <c r="A70" s="15" t="s">
        <v>545</v>
      </c>
      <c r="B70" s="17" t="n">
        <v>6036</v>
      </c>
      <c r="C70" s="18">
        <f>(223.0/B70*100)</f>
        <v/>
      </c>
      <c r="D70" s="19" t="n">
        <v>5813</v>
      </c>
      <c r="E70" s="18" t="n">
        <v>494.28048588</v>
      </c>
      <c r="F70" s="20" t="n">
        <v>3.17403566</v>
      </c>
      <c r="G70" s="18" t="n">
        <v>504.8252193</v>
      </c>
      <c r="H70" s="20" t="n">
        <v>4.102269</v>
      </c>
      <c r="I70" s="18" t="n">
        <v>510.38613239</v>
      </c>
      <c r="J70" s="20" t="n">
        <v>8.50746232</v>
      </c>
      <c r="K70" s="18" t="n">
        <v>498.25747493</v>
      </c>
      <c r="L70" s="20" t="n">
        <v>13.12384457</v>
      </c>
      <c r="M70" s="18" t="s">
        <v>481</v>
      </c>
      <c r="N70" s="20" t="s">
        <v>481</v>
      </c>
      <c r="O70" s="18" t="s">
        <v>481</v>
      </c>
      <c r="P70" s="20" t="s">
        <v>481</v>
      </c>
      <c r="Q70" s="18" t="s">
        <v>481</v>
      </c>
      <c r="R70" s="20" t="s">
        <v>481</v>
      </c>
      <c r="S70" s="18" t="s">
        <v>481</v>
      </c>
      <c r="T70" s="20" t="s">
        <v>481</v>
      </c>
      <c r="U70" s="18" t="n">
        <v>426.81347024</v>
      </c>
      <c r="V70" s="20" t="n">
        <v>8.87115386</v>
      </c>
    </row>
    <row r="71" spans="1:22">
      <c r="A71" s="15" t="s">
        <v>546</v>
      </c>
      <c r="B71" s="17" t="n">
        <v>6115</v>
      </c>
      <c r="C71" s="18">
        <f>(17.0/B71*100)</f>
        <v/>
      </c>
      <c r="D71" s="19" t="n">
        <v>6098</v>
      </c>
      <c r="E71" s="18" t="n">
        <v>561.28576286</v>
      </c>
      <c r="F71" s="20" t="n">
        <v>1.51103667</v>
      </c>
      <c r="G71" s="18" t="n">
        <v>590.77449408</v>
      </c>
      <c r="H71" s="20" t="n">
        <v>4.34264975</v>
      </c>
      <c r="I71" s="18" t="n">
        <v>576.60556889</v>
      </c>
      <c r="J71" s="20" t="n">
        <v>10.1661227</v>
      </c>
      <c r="K71" s="18" t="n">
        <v>557.19014963</v>
      </c>
      <c r="L71" s="20" t="n">
        <v>16.30891632</v>
      </c>
      <c r="M71" s="18" t="s">
        <v>481</v>
      </c>
      <c r="N71" s="20" t="s">
        <v>481</v>
      </c>
      <c r="O71" s="18" t="s">
        <v>481</v>
      </c>
      <c r="P71" s="20" t="s">
        <v>481</v>
      </c>
      <c r="Q71" s="18" t="s">
        <v>481</v>
      </c>
      <c r="R71" s="20" t="s">
        <v>481</v>
      </c>
      <c r="S71" s="18" t="s">
        <v>481</v>
      </c>
      <c r="T71" s="20" t="s">
        <v>481</v>
      </c>
      <c r="U71" s="18" t="n">
        <v>506.70918084</v>
      </c>
      <c r="V71" s="20" t="n">
        <v>14.8529382</v>
      </c>
    </row>
    <row r="72" spans="1:22">
      <c r="A72" s="15" t="s">
        <v>547</v>
      </c>
      <c r="B72" s="17" t="n">
        <v>7708</v>
      </c>
      <c r="C72" s="18">
        <f>(5.0/B72*100)</f>
        <v/>
      </c>
      <c r="D72" s="19" t="n">
        <v>7703</v>
      </c>
      <c r="E72" s="18" t="n">
        <v>542.82890961</v>
      </c>
      <c r="F72" s="20" t="n">
        <v>3.2393467</v>
      </c>
      <c r="G72" s="18" t="n">
        <v>544.6813373700001</v>
      </c>
      <c r="H72" s="20" t="n">
        <v>6.03830972</v>
      </c>
      <c r="I72" s="18" t="n">
        <v>538.52737527</v>
      </c>
      <c r="J72" s="20" t="n">
        <v>10.97794949</v>
      </c>
      <c r="K72" s="18" t="n">
        <v>538.61574906</v>
      </c>
      <c r="L72" s="20" t="n">
        <v>8.789183619999999</v>
      </c>
      <c r="M72" s="18" t="s">
        <v>481</v>
      </c>
      <c r="N72" s="20" t="s">
        <v>481</v>
      </c>
      <c r="O72" s="18" t="s">
        <v>481</v>
      </c>
      <c r="P72" s="20" t="s">
        <v>481</v>
      </c>
      <c r="Q72" s="18" t="s">
        <v>481</v>
      </c>
      <c r="R72" s="20" t="s">
        <v>481</v>
      </c>
      <c r="S72" s="18" t="s">
        <v>481</v>
      </c>
      <c r="T72" s="20" t="s">
        <v>481</v>
      </c>
      <c r="U72" s="18" t="n">
        <v>491.63982349</v>
      </c>
      <c r="V72" s="20" t="n">
        <v>18.03127394</v>
      </c>
    </row>
    <row r="73" spans="1:22">
      <c r="A73" s="15" t="s">
        <v>548</v>
      </c>
      <c r="B73" s="17" t="n">
        <v>8249</v>
      </c>
      <c r="C73" s="18">
        <f>(144.0/B73*100)</f>
        <v/>
      </c>
      <c r="D73" s="19" t="n">
        <v>8105</v>
      </c>
      <c r="E73" s="18" t="n">
        <v>417.74416208</v>
      </c>
      <c r="F73" s="20" t="n">
        <v>2.99370222</v>
      </c>
      <c r="G73" s="18" t="n">
        <v>398.30991837</v>
      </c>
      <c r="H73" s="20" t="n">
        <v>5.27878483</v>
      </c>
      <c r="I73" s="18" t="n">
        <v>429.97890028</v>
      </c>
      <c r="J73" s="20" t="n">
        <v>12.2908058</v>
      </c>
      <c r="K73" s="18" t="n">
        <v>395.00808072</v>
      </c>
      <c r="L73" s="20" t="n">
        <v>13.41338489</v>
      </c>
      <c r="M73" s="18" t="s">
        <v>481</v>
      </c>
      <c r="N73" s="20" t="s">
        <v>481</v>
      </c>
      <c r="O73" s="18" t="s">
        <v>481</v>
      </c>
      <c r="P73" s="20" t="s">
        <v>481</v>
      </c>
      <c r="Q73" s="18" t="s">
        <v>481</v>
      </c>
      <c r="R73" s="20" t="s">
        <v>481</v>
      </c>
      <c r="S73" s="18" t="s">
        <v>481</v>
      </c>
      <c r="T73" s="20" t="s">
        <v>481</v>
      </c>
      <c r="U73" s="18" t="n">
        <v>383.67234808</v>
      </c>
      <c r="V73" s="20" t="n">
        <v>12.58181341</v>
      </c>
    </row>
    <row r="74" spans="1:22">
      <c r="A74" s="15" t="s">
        <v>549</v>
      </c>
      <c r="B74" s="17" t="n">
        <v>4692</v>
      </c>
      <c r="C74" s="18">
        <f>(82.0/B74*100)</f>
        <v/>
      </c>
      <c r="D74" s="19" t="n">
        <v>4610</v>
      </c>
      <c r="E74" s="18" t="n">
        <v>418.47479033</v>
      </c>
      <c r="F74" s="20" t="n">
        <v>2.03786307</v>
      </c>
      <c r="G74" s="18" t="n">
        <v>432.92503943</v>
      </c>
      <c r="H74" s="20" t="n">
        <v>3.84934113</v>
      </c>
      <c r="I74" s="18" t="n">
        <v>421.18565306</v>
      </c>
      <c r="J74" s="20" t="n">
        <v>8.235106</v>
      </c>
      <c r="K74" s="18" t="n">
        <v>399.93446132</v>
      </c>
      <c r="L74" s="20" t="n">
        <v>8.46584335</v>
      </c>
      <c r="M74" s="18" t="s">
        <v>481</v>
      </c>
      <c r="N74" s="20" t="s">
        <v>481</v>
      </c>
      <c r="O74" s="18" t="s">
        <v>481</v>
      </c>
      <c r="P74" s="20" t="s">
        <v>481</v>
      </c>
      <c r="Q74" s="18" t="s">
        <v>481</v>
      </c>
      <c r="R74" s="20" t="s">
        <v>481</v>
      </c>
      <c r="S74" s="18" t="n">
        <v>260.65578872</v>
      </c>
      <c r="T74" s="20" t="n">
        <v>49.03014592</v>
      </c>
      <c r="U74" s="18" t="n">
        <v>355.41320895</v>
      </c>
      <c r="V74" s="20" t="n">
        <v>7.44346718</v>
      </c>
    </row>
    <row r="75" spans="1:22">
      <c r="A75" s="15" t="s">
        <v>550</v>
      </c>
      <c r="B75" s="17" t="n">
        <v>5375</v>
      </c>
      <c r="C75" s="18">
        <f>(198.0/B75*100)</f>
        <v/>
      </c>
      <c r="D75" s="19" t="n">
        <v>5177</v>
      </c>
      <c r="E75" s="18" t="n">
        <v>371.12485676</v>
      </c>
      <c r="F75" s="20" t="n">
        <v>3.02801806</v>
      </c>
      <c r="G75" s="18" t="n">
        <v>361.06566872</v>
      </c>
      <c r="H75" s="20" t="n">
        <v>4.46208128</v>
      </c>
      <c r="I75" s="18" t="n">
        <v>385.29571659</v>
      </c>
      <c r="J75" s="20" t="n">
        <v>11.06708591</v>
      </c>
      <c r="K75" s="18" t="n">
        <v>375.59461369</v>
      </c>
      <c r="L75" s="20" t="n">
        <v>16.40327268</v>
      </c>
      <c r="M75" s="18" t="s">
        <v>481</v>
      </c>
      <c r="N75" s="20" t="s">
        <v>481</v>
      </c>
      <c r="O75" s="18" t="s">
        <v>481</v>
      </c>
      <c r="P75" s="20" t="s">
        <v>481</v>
      </c>
      <c r="Q75" s="18" t="s">
        <v>481</v>
      </c>
      <c r="R75" s="20" t="s">
        <v>481</v>
      </c>
      <c r="S75" s="18" t="s">
        <v>481</v>
      </c>
      <c r="T75" s="20" t="s">
        <v>481</v>
      </c>
      <c r="U75" s="18" t="n">
        <v>336.04636257</v>
      </c>
      <c r="V75" s="20" t="n">
        <v>6.43039337</v>
      </c>
    </row>
    <row r="76" spans="1:22">
      <c r="A76" s="15" t="s">
        <v>551</v>
      </c>
      <c r="B76" s="17" t="n">
        <v>14167</v>
      </c>
      <c r="C76" s="18">
        <f>(228.0/B76*100)</f>
        <v/>
      </c>
      <c r="D76" s="19" t="n">
        <v>13939</v>
      </c>
      <c r="E76" s="18" t="n">
        <v>435.46761147</v>
      </c>
      <c r="F76" s="20" t="n">
        <v>2.47100135</v>
      </c>
      <c r="G76" s="18" t="n">
        <v>435.42303167</v>
      </c>
      <c r="H76" s="20" t="n">
        <v>3.92534245</v>
      </c>
      <c r="I76" s="18" t="n">
        <v>411.63865447</v>
      </c>
      <c r="J76" s="20" t="n">
        <v>5.64944375</v>
      </c>
      <c r="K76" s="18" t="n">
        <v>384.88996707</v>
      </c>
      <c r="L76" s="20" t="n">
        <v>5.27878551</v>
      </c>
      <c r="M76" s="18" t="s">
        <v>481</v>
      </c>
      <c r="N76" s="20" t="s">
        <v>481</v>
      </c>
      <c r="O76" s="18" t="s">
        <v>481</v>
      </c>
      <c r="P76" s="20" t="s">
        <v>481</v>
      </c>
      <c r="Q76" s="18" t="s">
        <v>481</v>
      </c>
      <c r="R76" s="20" t="s">
        <v>481</v>
      </c>
      <c r="S76" s="18" t="s">
        <v>481</v>
      </c>
      <c r="T76" s="20" t="s">
        <v>481</v>
      </c>
      <c r="U76" s="18" t="n">
        <v>371.18164248</v>
      </c>
      <c r="V76" s="20" t="n">
        <v>7.96755267</v>
      </c>
    </row>
    <row r="77" spans="1:22">
      <c r="A77" s="15" t="s">
        <v>552</v>
      </c>
      <c r="B77" s="17" t="n">
        <v>6062</v>
      </c>
      <c r="C77" s="18">
        <f>(82.0/B77*100)</f>
        <v/>
      </c>
      <c r="D77" s="19" t="n">
        <v>5980</v>
      </c>
      <c r="E77" s="18" t="n">
        <v>422.6513913</v>
      </c>
      <c r="F77" s="20" t="n">
        <v>2.50038074</v>
      </c>
      <c r="G77" s="18" t="n">
        <v>438.24974926</v>
      </c>
      <c r="H77" s="20" t="n">
        <v>6.67047295</v>
      </c>
      <c r="I77" s="18" t="n">
        <v>433.26088244</v>
      </c>
      <c r="J77" s="20" t="n">
        <v>14.59464344</v>
      </c>
      <c r="K77" s="18" t="n">
        <v>413.56112091</v>
      </c>
      <c r="L77" s="20" t="n">
        <v>12.45254053</v>
      </c>
      <c r="M77" s="18" t="s">
        <v>481</v>
      </c>
      <c r="N77" s="20" t="s">
        <v>481</v>
      </c>
      <c r="O77" s="18" t="s">
        <v>481</v>
      </c>
      <c r="P77" s="20" t="s">
        <v>481</v>
      </c>
      <c r="Q77" s="18" t="s">
        <v>481</v>
      </c>
      <c r="R77" s="20" t="s">
        <v>481</v>
      </c>
      <c r="S77" s="18" t="s">
        <v>481</v>
      </c>
      <c r="T77" s="20" t="s">
        <v>481</v>
      </c>
      <c r="U77" s="18" t="n">
        <v>340.93875464</v>
      </c>
      <c r="V77" s="20" t="n">
        <v>4.86241657</v>
      </c>
    </row>
    <row r="78" spans="1:22">
      <c r="A78" s="15" t="s">
        <v>553</v>
      </c>
      <c r="B78" s="17" t="n">
        <v>5826</v>
      </c>
      <c r="C78" s="18">
        <f>(0.0/B78*100)</f>
        <v/>
      </c>
      <c r="D78" s="19" t="n">
        <v>5826</v>
      </c>
      <c r="E78" s="18" t="n">
        <v>495.17081263</v>
      </c>
      <c r="F78" s="20" t="n">
        <v>4.21711147</v>
      </c>
      <c r="G78" s="18" t="n">
        <v>512.64121758</v>
      </c>
      <c r="H78" s="20" t="n">
        <v>15.79845133</v>
      </c>
      <c r="I78" s="18" t="n">
        <v>478.99800458</v>
      </c>
      <c r="J78" s="20" t="n">
        <v>29.85636793</v>
      </c>
      <c r="K78" s="18" t="n">
        <v>533.01590674</v>
      </c>
      <c r="L78" s="20" t="n">
        <v>25.55671799</v>
      </c>
      <c r="M78" s="18" t="s">
        <v>481</v>
      </c>
      <c r="N78" s="20" t="s">
        <v>481</v>
      </c>
      <c r="O78" s="18" t="s">
        <v>481</v>
      </c>
      <c r="P78" s="20" t="s">
        <v>481</v>
      </c>
      <c r="Q78" s="18" t="n">
        <v>381.9878</v>
      </c>
      <c r="R78" s="20" t="n">
        <v>46.14623279</v>
      </c>
      <c r="S78" s="18" t="n">
        <v>360.77046613</v>
      </c>
      <c r="T78" s="20" t="n">
        <v>48.93929761</v>
      </c>
      <c r="U78" s="18" t="n">
        <v>416.13346848</v>
      </c>
      <c r="V78" s="20" t="n">
        <v>13.66975975</v>
      </c>
    </row>
    <row customHeight="1" ht="25" r="79" spans="1:22">
      <c r="A79" s="15" t="s">
        <v>554</v>
      </c>
      <c r="B79" s="17" t="n">
        <v>1657</v>
      </c>
      <c r="C79" s="18">
        <f>(41.0/B79*100)</f>
        <v/>
      </c>
      <c r="D79" s="19" t="n">
        <v>1616</v>
      </c>
      <c r="E79" s="18" t="n">
        <v>454.87419601</v>
      </c>
      <c r="F79" s="20" t="n">
        <v>7.14543447</v>
      </c>
      <c r="G79" s="18" t="n">
        <v>469.06001758</v>
      </c>
      <c r="H79" s="20" t="n">
        <v>10.19377461</v>
      </c>
      <c r="I79" s="18" t="n">
        <v>489.72234304</v>
      </c>
      <c r="J79" s="20" t="n">
        <v>15.44003782</v>
      </c>
      <c r="K79" s="18" t="n">
        <v>450.93007661</v>
      </c>
      <c r="L79" s="20" t="n">
        <v>18.25477816</v>
      </c>
      <c r="M79" s="18" t="s">
        <v>481</v>
      </c>
      <c r="N79" s="20" t="s">
        <v>481</v>
      </c>
      <c r="O79" s="18" t="s">
        <v>481</v>
      </c>
      <c r="P79" s="20" t="s">
        <v>481</v>
      </c>
      <c r="Q79" s="18" t="s">
        <v>481</v>
      </c>
      <c r="R79" s="20" t="s">
        <v>481</v>
      </c>
      <c r="S79" s="18" t="s">
        <v>481</v>
      </c>
      <c r="T79" s="20" t="s">
        <v>481</v>
      </c>
      <c r="U79" s="18" t="n">
        <v>434.59766193</v>
      </c>
      <c r="V79" s="20" t="n">
        <v>16.51609988</v>
      </c>
    </row>
    <row r="80" spans="1:22">
      <c r="A80" s="15" t="s">
        <v>555</v>
      </c>
      <c r="B80" s="17" t="n">
        <v>7841</v>
      </c>
      <c r="C80" s="18">
        <f>(0.0/B80*100)</f>
        <v/>
      </c>
      <c r="D80" s="19" t="n">
        <v>7841</v>
      </c>
      <c r="E80" s="18" t="n">
        <v>456.67615949</v>
      </c>
      <c r="F80" s="20" t="n">
        <v>4.47923361</v>
      </c>
      <c r="G80" s="18" t="n">
        <v>467.90761967</v>
      </c>
      <c r="H80" s="20" t="n">
        <v>5.89668253</v>
      </c>
      <c r="I80" s="18" t="n">
        <v>461.34192482</v>
      </c>
      <c r="J80" s="20" t="n">
        <v>8.115036379999999</v>
      </c>
      <c r="K80" s="18" t="n">
        <v>474.06051345</v>
      </c>
      <c r="L80" s="20" t="n">
        <v>10.53084283</v>
      </c>
      <c r="M80" s="18" t="s">
        <v>481</v>
      </c>
      <c r="N80" s="20" t="s">
        <v>481</v>
      </c>
      <c r="O80" s="18" t="s">
        <v>481</v>
      </c>
      <c r="P80" s="20" t="s">
        <v>481</v>
      </c>
      <c r="Q80" s="18" t="s">
        <v>481</v>
      </c>
      <c r="R80" s="20" t="s">
        <v>481</v>
      </c>
      <c r="S80" s="18" t="s">
        <v>481</v>
      </c>
      <c r="T80" s="20" t="s">
        <v>481</v>
      </c>
      <c r="U80" s="18" t="n">
        <v>428.9303627</v>
      </c>
      <c r="V80" s="20" t="n">
        <v>20.0102242</v>
      </c>
    </row>
    <row r="81" spans="1:22">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s">
        <v>481</v>
      </c>
      <c r="P81" s="20" t="s">
        <v>481</v>
      </c>
      <c r="Q81" s="18" t="n">
        <v>446.10977731</v>
      </c>
      <c r="R81" s="20" t="n">
        <v>3.2500212</v>
      </c>
      <c r="S81" s="18" t="s">
        <v>481</v>
      </c>
      <c r="T81" s="20" t="s">
        <v>481</v>
      </c>
      <c r="U81" s="18" t="s">
        <v>481</v>
      </c>
      <c r="V81" s="20" t="s">
        <v>481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632</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468.91950723</v>
      </c>
      <c r="F7" s="20" t="n">
        <v>2.72360829</v>
      </c>
      <c r="G7" s="18" t="n">
        <v>487.87680797</v>
      </c>
      <c r="H7" s="20" t="n">
        <v>2.69877191</v>
      </c>
      <c r="I7" s="18" t="n">
        <v>496.72546397</v>
      </c>
      <c r="J7" s="20" t="n">
        <v>3.32601459</v>
      </c>
      <c r="K7" s="18" t="n">
        <v>517.77734484</v>
      </c>
      <c r="L7" s="20" t="n">
        <v>2.2790739</v>
      </c>
      <c r="M7" s="18" t="s">
        <v>481</v>
      </c>
      <c r="N7" s="20" t="s">
        <v>481</v>
      </c>
      <c r="O7" s="18" t="s">
        <v>481</v>
      </c>
      <c r="P7" s="20" t="s">
        <v>481</v>
      </c>
      <c r="Q7" s="18" t="s">
        <v>481</v>
      </c>
      <c r="R7" s="20" t="s">
        <v>481</v>
      </c>
      <c r="S7" s="18" t="s">
        <v>481</v>
      </c>
      <c r="T7" s="20" t="s">
        <v>481</v>
      </c>
      <c r="U7" s="18" t="n">
        <v>394.0513714</v>
      </c>
      <c r="V7" s="20" t="n">
        <v>11.29666197</v>
      </c>
    </row>
    <row r="8" spans="1:22">
      <c r="A8" s="15" t="s">
        <v>483</v>
      </c>
      <c r="B8" s="17" t="n">
        <v>7007</v>
      </c>
      <c r="C8" s="18">
        <f>(20.0/B8*100)</f>
        <v/>
      </c>
      <c r="D8" s="19" t="n">
        <v>6987</v>
      </c>
      <c r="E8" s="18" t="n">
        <v>461.68282555</v>
      </c>
      <c r="F8" s="20" t="n">
        <v>4.08253162</v>
      </c>
      <c r="G8" s="18" t="n">
        <v>483.06647361</v>
      </c>
      <c r="H8" s="20" t="n">
        <v>4.00243957</v>
      </c>
      <c r="I8" s="18" t="n">
        <v>509.0053985</v>
      </c>
      <c r="J8" s="20" t="n">
        <v>4.24229782</v>
      </c>
      <c r="K8" s="18" t="n">
        <v>531.98258104</v>
      </c>
      <c r="L8" s="20" t="n">
        <v>3.40422923</v>
      </c>
      <c r="M8" s="18" t="s">
        <v>481</v>
      </c>
      <c r="N8" s="20" t="s">
        <v>481</v>
      </c>
      <c r="O8" s="18" t="s">
        <v>481</v>
      </c>
      <c r="P8" s="20" t="s">
        <v>481</v>
      </c>
      <c r="Q8" s="18" t="s">
        <v>481</v>
      </c>
      <c r="R8" s="20" t="s">
        <v>481</v>
      </c>
      <c r="S8" s="18" t="s">
        <v>481</v>
      </c>
      <c r="T8" s="20" t="s">
        <v>481</v>
      </c>
      <c r="U8" s="18" t="n">
        <v>381.74286912</v>
      </c>
      <c r="V8" s="20" t="n">
        <v>17.53483816</v>
      </c>
    </row>
    <row r="9" spans="1:22">
      <c r="A9" s="15" t="s">
        <v>484</v>
      </c>
      <c r="B9" s="17" t="n">
        <v>9651</v>
      </c>
      <c r="C9" s="18">
        <f>(77.0/B9*100)</f>
        <v/>
      </c>
      <c r="D9" s="19" t="n">
        <v>9574</v>
      </c>
      <c r="E9" s="18" t="n">
        <v>484.86510454</v>
      </c>
      <c r="F9" s="20" t="n">
        <v>2.80072009</v>
      </c>
      <c r="G9" s="18" t="n">
        <v>509.37427705</v>
      </c>
      <c r="H9" s="20" t="n">
        <v>3.04387446</v>
      </c>
      <c r="I9" s="18" t="n">
        <v>523.25848979</v>
      </c>
      <c r="J9" s="20" t="n">
        <v>2.97334758</v>
      </c>
      <c r="K9" s="18" t="n">
        <v>543.85786683</v>
      </c>
      <c r="L9" s="20" t="n">
        <v>3.77087768</v>
      </c>
      <c r="M9" s="18" t="s">
        <v>481</v>
      </c>
      <c r="N9" s="20" t="s">
        <v>481</v>
      </c>
      <c r="O9" s="18" t="s">
        <v>481</v>
      </c>
      <c r="P9" s="20" t="s">
        <v>481</v>
      </c>
      <c r="Q9" s="18" t="s">
        <v>481</v>
      </c>
      <c r="R9" s="20" t="s">
        <v>481</v>
      </c>
      <c r="S9" s="18" t="s">
        <v>481</v>
      </c>
      <c r="T9" s="20" t="s">
        <v>481</v>
      </c>
      <c r="U9" s="18" t="n">
        <v>437.92270712</v>
      </c>
      <c r="V9" s="20" t="n">
        <v>12.44345945</v>
      </c>
    </row>
    <row r="10" spans="1:22">
      <c r="A10" s="15" t="s">
        <v>485</v>
      </c>
      <c r="B10" s="17" t="n">
        <v>20058</v>
      </c>
      <c r="C10" s="18">
        <f>(521.0/B10*100)</f>
        <v/>
      </c>
      <c r="D10" s="19" t="n">
        <v>19537</v>
      </c>
      <c r="E10" s="18" t="n">
        <v>492.61447157</v>
      </c>
      <c r="F10" s="20" t="n">
        <v>3.26543893</v>
      </c>
      <c r="G10" s="18" t="n">
        <v>508.09230008</v>
      </c>
      <c r="H10" s="20" t="n">
        <v>2.68190869</v>
      </c>
      <c r="I10" s="18" t="n">
        <v>520.92900704</v>
      </c>
      <c r="J10" s="20" t="n">
        <v>3.06370006</v>
      </c>
      <c r="K10" s="18" t="n">
        <v>537.28855273</v>
      </c>
      <c r="L10" s="20" t="n">
        <v>2.92664524</v>
      </c>
      <c r="M10" s="18" t="s">
        <v>481</v>
      </c>
      <c r="N10" s="20" t="s">
        <v>481</v>
      </c>
      <c r="O10" s="18" t="s">
        <v>481</v>
      </c>
      <c r="P10" s="20" t="s">
        <v>481</v>
      </c>
      <c r="Q10" s="18" t="s">
        <v>481</v>
      </c>
      <c r="R10" s="20" t="s">
        <v>481</v>
      </c>
      <c r="S10" s="18" t="s">
        <v>481</v>
      </c>
      <c r="T10" s="20" t="s">
        <v>481</v>
      </c>
      <c r="U10" s="18" t="n">
        <v>434.41461657</v>
      </c>
      <c r="V10" s="20" t="n">
        <v>11.13935202</v>
      </c>
    </row>
    <row r="11" spans="1:22">
      <c r="A11" s="15" t="s">
        <v>486</v>
      </c>
      <c r="B11" s="17" t="n">
        <v>7053</v>
      </c>
      <c r="C11" s="18">
        <f>(45.0/B11*100)</f>
        <v/>
      </c>
      <c r="D11" s="19" t="n">
        <v>7008</v>
      </c>
      <c r="E11" s="18" t="n">
        <v>388.79711911</v>
      </c>
      <c r="F11" s="20" t="n">
        <v>2.9879578</v>
      </c>
      <c r="G11" s="18" t="n">
        <v>420.94554082</v>
      </c>
      <c r="H11" s="20" t="n">
        <v>3.68589773</v>
      </c>
      <c r="I11" s="18" t="n">
        <v>436.84174549</v>
      </c>
      <c r="J11" s="20" t="n">
        <v>4.11787104</v>
      </c>
      <c r="K11" s="18" t="n">
        <v>461.47463511</v>
      </c>
      <c r="L11" s="20" t="n">
        <v>3.66291505</v>
      </c>
      <c r="M11" s="18" t="s">
        <v>481</v>
      </c>
      <c r="N11" s="20" t="s">
        <v>481</v>
      </c>
      <c r="O11" s="18" t="s">
        <v>481</v>
      </c>
      <c r="P11" s="20" t="s">
        <v>481</v>
      </c>
      <c r="Q11" s="18" t="s">
        <v>481</v>
      </c>
      <c r="R11" s="20" t="s">
        <v>481</v>
      </c>
      <c r="S11" s="18" t="s">
        <v>481</v>
      </c>
      <c r="T11" s="20" t="s">
        <v>481</v>
      </c>
      <c r="U11" s="18" t="n">
        <v>338.26511501</v>
      </c>
      <c r="V11" s="20" t="n">
        <v>17.69044122</v>
      </c>
    </row>
    <row r="12" spans="1:22">
      <c r="A12" s="15" t="s">
        <v>487</v>
      </c>
      <c r="B12" s="17" t="n">
        <v>6894</v>
      </c>
      <c r="C12" s="18">
        <f>(55.0/B12*100)</f>
        <v/>
      </c>
      <c r="D12" s="19" t="n">
        <v>6839</v>
      </c>
      <c r="E12" s="18" t="n">
        <v>463.72424332</v>
      </c>
      <c r="F12" s="20" t="n">
        <v>2.9446335</v>
      </c>
      <c r="G12" s="18" t="n">
        <v>491.94220761</v>
      </c>
      <c r="H12" s="20" t="n">
        <v>3.44921569</v>
      </c>
      <c r="I12" s="18" t="n">
        <v>509.22281624</v>
      </c>
      <c r="J12" s="20" t="n">
        <v>3.89574305</v>
      </c>
      <c r="K12" s="18" t="n">
        <v>532.7996705100001</v>
      </c>
      <c r="L12" s="20" t="n">
        <v>4.07839326</v>
      </c>
      <c r="M12" s="18" t="s">
        <v>481</v>
      </c>
      <c r="N12" s="20" t="s">
        <v>481</v>
      </c>
      <c r="O12" s="18" t="s">
        <v>481</v>
      </c>
      <c r="P12" s="20" t="s">
        <v>481</v>
      </c>
      <c r="Q12" s="18" t="s">
        <v>481</v>
      </c>
      <c r="R12" s="20" t="s">
        <v>481</v>
      </c>
      <c r="S12" s="18" t="s">
        <v>481</v>
      </c>
      <c r="T12" s="20" t="s">
        <v>481</v>
      </c>
      <c r="U12" s="18" t="n">
        <v>387.51190179</v>
      </c>
      <c r="V12" s="20" t="n">
        <v>12.8659032</v>
      </c>
    </row>
    <row r="13" spans="1:22">
      <c r="A13" s="15" t="s">
        <v>488</v>
      </c>
      <c r="B13" s="17" t="n">
        <v>7161</v>
      </c>
      <c r="C13" s="18">
        <f>(99.0/B13*100)</f>
        <v/>
      </c>
      <c r="D13" s="19" t="n">
        <v>7062</v>
      </c>
      <c r="E13" s="18" t="n">
        <v>497.4109697</v>
      </c>
      <c r="F13" s="20" t="n">
        <v>2.99130611</v>
      </c>
      <c r="G13" s="18" t="n">
        <v>510.46012937</v>
      </c>
      <c r="H13" s="20" t="n">
        <v>3.44498772</v>
      </c>
      <c r="I13" s="18" t="n">
        <v>524.27739711</v>
      </c>
      <c r="J13" s="20" t="n">
        <v>4.11263725</v>
      </c>
      <c r="K13" s="18" t="n">
        <v>535.2271303799999</v>
      </c>
      <c r="L13" s="20" t="n">
        <v>3.90991998</v>
      </c>
      <c r="M13" s="18" t="s">
        <v>481</v>
      </c>
      <c r="N13" s="20" t="s">
        <v>481</v>
      </c>
      <c r="O13" s="18" t="s">
        <v>481</v>
      </c>
      <c r="P13" s="20" t="s">
        <v>481</v>
      </c>
      <c r="Q13" s="18" t="s">
        <v>481</v>
      </c>
      <c r="R13" s="20" t="s">
        <v>481</v>
      </c>
      <c r="S13" s="18" t="s">
        <v>481</v>
      </c>
      <c r="T13" s="20" t="s">
        <v>481</v>
      </c>
      <c r="U13" s="18" t="n">
        <v>408.80627312</v>
      </c>
      <c r="V13" s="20" t="n">
        <v>19.23134396</v>
      </c>
    </row>
    <row r="14" spans="1:22">
      <c r="A14" s="15" t="s">
        <v>489</v>
      </c>
      <c r="B14" s="17" t="n">
        <v>5587</v>
      </c>
      <c r="C14" s="18">
        <f>(74.0/B14*100)</f>
        <v/>
      </c>
      <c r="D14" s="19" t="n">
        <v>5513</v>
      </c>
      <c r="E14" s="18" t="n">
        <v>506.60404749</v>
      </c>
      <c r="F14" s="20" t="n">
        <v>2.38832911</v>
      </c>
      <c r="G14" s="18" t="n">
        <v>515.22276096</v>
      </c>
      <c r="H14" s="20" t="n">
        <v>3.15929289</v>
      </c>
      <c r="I14" s="18" t="n">
        <v>534.95113875</v>
      </c>
      <c r="J14" s="20" t="n">
        <v>4.05790006</v>
      </c>
      <c r="K14" s="18" t="n">
        <v>550.14182867</v>
      </c>
      <c r="L14" s="20" t="n">
        <v>4.20010005</v>
      </c>
      <c r="M14" s="18" t="s">
        <v>481</v>
      </c>
      <c r="N14" s="20" t="s">
        <v>481</v>
      </c>
      <c r="O14" s="18" t="s">
        <v>481</v>
      </c>
      <c r="P14" s="20" t="s">
        <v>481</v>
      </c>
      <c r="Q14" s="18" t="s">
        <v>481</v>
      </c>
      <c r="R14" s="20" t="s">
        <v>481</v>
      </c>
      <c r="S14" s="18" t="s">
        <v>481</v>
      </c>
      <c r="T14" s="20" t="s">
        <v>481</v>
      </c>
      <c r="U14" s="18" t="n">
        <v>444.82646318</v>
      </c>
      <c r="V14" s="20" t="n">
        <v>24.5616058</v>
      </c>
    </row>
    <row r="15" spans="1:22">
      <c r="A15" s="15" t="s">
        <v>490</v>
      </c>
      <c r="B15" s="17" t="n">
        <v>5882</v>
      </c>
      <c r="C15" s="18">
        <f>(52.0/B15*100)</f>
        <v/>
      </c>
      <c r="D15" s="19" t="n">
        <v>5830</v>
      </c>
      <c r="E15" s="18" t="n">
        <v>488.95960156</v>
      </c>
      <c r="F15" s="20" t="n">
        <v>3.4493725</v>
      </c>
      <c r="G15" s="18" t="n">
        <v>504.80943803</v>
      </c>
      <c r="H15" s="20" t="n">
        <v>3.41521643</v>
      </c>
      <c r="I15" s="18" t="n">
        <v>518.97012362</v>
      </c>
      <c r="J15" s="20" t="n">
        <v>2.98016163</v>
      </c>
      <c r="K15" s="18" t="n">
        <v>531.59681378</v>
      </c>
      <c r="L15" s="20" t="n">
        <v>2.76130594</v>
      </c>
      <c r="M15" s="18" t="s">
        <v>481</v>
      </c>
      <c r="N15" s="20" t="s">
        <v>481</v>
      </c>
      <c r="O15" s="18" t="s">
        <v>481</v>
      </c>
      <c r="P15" s="20" t="s">
        <v>481</v>
      </c>
      <c r="Q15" s="18" t="s">
        <v>481</v>
      </c>
      <c r="R15" s="20" t="s">
        <v>481</v>
      </c>
      <c r="S15" s="18" t="s">
        <v>481</v>
      </c>
      <c r="T15" s="20" t="s">
        <v>481</v>
      </c>
      <c r="U15" s="18" t="n">
        <v>409.91926414</v>
      </c>
      <c r="V15" s="20" t="n">
        <v>15.71483378</v>
      </c>
    </row>
    <row r="16" spans="1:22">
      <c r="A16" s="15" t="s">
        <v>491</v>
      </c>
      <c r="B16" s="17" t="n">
        <v>6108</v>
      </c>
      <c r="C16" s="18">
        <f>(98.0/B16*100)</f>
        <v/>
      </c>
      <c r="D16" s="19" t="n">
        <v>6010</v>
      </c>
      <c r="E16" s="18" t="n">
        <v>469.77690902</v>
      </c>
      <c r="F16" s="20" t="n">
        <v>2.43241986</v>
      </c>
      <c r="G16" s="18" t="n">
        <v>494.75369552</v>
      </c>
      <c r="H16" s="20" t="n">
        <v>2.72520386</v>
      </c>
      <c r="I16" s="18" t="n">
        <v>519.3635499</v>
      </c>
      <c r="J16" s="20" t="n">
        <v>3.53264096</v>
      </c>
      <c r="K16" s="18" t="n">
        <v>532.14837514</v>
      </c>
      <c r="L16" s="20" t="n">
        <v>3.88953595</v>
      </c>
      <c r="M16" s="18" t="s">
        <v>481</v>
      </c>
      <c r="N16" s="20" t="s">
        <v>481</v>
      </c>
      <c r="O16" s="18" t="s">
        <v>481</v>
      </c>
      <c r="P16" s="20" t="s">
        <v>481</v>
      </c>
      <c r="Q16" s="18" t="s">
        <v>481</v>
      </c>
      <c r="R16" s="20" t="s">
        <v>481</v>
      </c>
      <c r="S16" s="18" t="s">
        <v>481</v>
      </c>
      <c r="T16" s="20" t="s">
        <v>481</v>
      </c>
      <c r="U16" s="18" t="n">
        <v>388.77313889</v>
      </c>
      <c r="V16" s="20" t="n">
        <v>12.98174211</v>
      </c>
    </row>
    <row r="17" spans="1:22">
      <c r="A17" s="15" t="s">
        <v>492</v>
      </c>
      <c r="B17" s="17" t="n">
        <v>6504</v>
      </c>
      <c r="C17" s="18">
        <f>(658.0/B17*100)</f>
        <v/>
      </c>
      <c r="D17" s="19" t="n">
        <v>5846</v>
      </c>
      <c r="E17" s="18" t="n">
        <v>482.26413253</v>
      </c>
      <c r="F17" s="20" t="n">
        <v>3.45171087</v>
      </c>
      <c r="G17" s="18" t="n">
        <v>504.60489051</v>
      </c>
      <c r="H17" s="20" t="n">
        <v>3.98250326</v>
      </c>
      <c r="I17" s="18" t="n">
        <v>517.25732682</v>
      </c>
      <c r="J17" s="20" t="n">
        <v>3.99631686</v>
      </c>
      <c r="K17" s="18" t="n">
        <v>546.34580448</v>
      </c>
      <c r="L17" s="20" t="n">
        <v>3.97468694</v>
      </c>
      <c r="M17" s="18" t="s">
        <v>481</v>
      </c>
      <c r="N17" s="20" t="s">
        <v>481</v>
      </c>
      <c r="O17" s="18" t="s">
        <v>481</v>
      </c>
      <c r="P17" s="20" t="s">
        <v>481</v>
      </c>
      <c r="Q17" s="18" t="s">
        <v>481</v>
      </c>
      <c r="R17" s="20" t="s">
        <v>481</v>
      </c>
      <c r="S17" s="18" t="s">
        <v>481</v>
      </c>
      <c r="T17" s="20" t="s">
        <v>481</v>
      </c>
      <c r="U17" s="18" t="n">
        <v>447.43399646</v>
      </c>
      <c r="V17" s="20" t="n">
        <v>11.41328411</v>
      </c>
    </row>
    <row r="18" spans="1:22">
      <c r="A18" s="15" t="s">
        <v>493</v>
      </c>
      <c r="B18" s="17" t="n">
        <v>5532</v>
      </c>
      <c r="C18" s="18">
        <f>(28.0/B18*100)</f>
        <v/>
      </c>
      <c r="D18" s="19" t="n">
        <v>5504</v>
      </c>
      <c r="E18" s="18" t="n">
        <v>439.90993008</v>
      </c>
      <c r="F18" s="20" t="n">
        <v>4.20938565</v>
      </c>
      <c r="G18" s="18" t="n">
        <v>460.86695809</v>
      </c>
      <c r="H18" s="20" t="n">
        <v>3.97313399</v>
      </c>
      <c r="I18" s="18" t="n">
        <v>464.06015948</v>
      </c>
      <c r="J18" s="20" t="n">
        <v>5.49273781</v>
      </c>
      <c r="K18" s="18" t="n">
        <v>475.74224609</v>
      </c>
      <c r="L18" s="20" t="n">
        <v>5.6431547</v>
      </c>
      <c r="M18" s="18" t="s">
        <v>481</v>
      </c>
      <c r="N18" s="20" t="s">
        <v>481</v>
      </c>
      <c r="O18" s="18" t="s">
        <v>481</v>
      </c>
      <c r="P18" s="20" t="s">
        <v>481</v>
      </c>
      <c r="Q18" s="18" t="s">
        <v>481</v>
      </c>
      <c r="R18" s="20" t="s">
        <v>481</v>
      </c>
      <c r="S18" s="18" t="s">
        <v>481</v>
      </c>
      <c r="T18" s="20" t="s">
        <v>481</v>
      </c>
      <c r="U18" s="18" t="n">
        <v>362.29581793</v>
      </c>
      <c r="V18" s="20" t="n">
        <v>13.87122426</v>
      </c>
    </row>
    <row r="19" spans="1:22">
      <c r="A19" s="15" t="s">
        <v>494</v>
      </c>
      <c r="B19" s="17" t="n">
        <v>5658</v>
      </c>
      <c r="C19" s="18">
        <f>(61.0/B19*100)</f>
        <v/>
      </c>
      <c r="D19" s="19" t="n">
        <v>5597</v>
      </c>
      <c r="E19" s="18" t="n">
        <v>458.80326177</v>
      </c>
      <c r="F19" s="20" t="n">
        <v>3.03208861</v>
      </c>
      <c r="G19" s="18" t="n">
        <v>485.28622394</v>
      </c>
      <c r="H19" s="20" t="n">
        <v>3.26461353</v>
      </c>
      <c r="I19" s="18" t="n">
        <v>503.36658911</v>
      </c>
      <c r="J19" s="20" t="n">
        <v>4.36156058</v>
      </c>
      <c r="K19" s="18" t="n">
        <v>507.0367683</v>
      </c>
      <c r="L19" s="20" t="n">
        <v>5.95427354</v>
      </c>
      <c r="M19" s="18" t="s">
        <v>481</v>
      </c>
      <c r="N19" s="20" t="s">
        <v>481</v>
      </c>
      <c r="O19" s="18" t="s">
        <v>481</v>
      </c>
      <c r="P19" s="20" t="s">
        <v>481</v>
      </c>
      <c r="Q19" s="18" t="s">
        <v>481</v>
      </c>
      <c r="R19" s="20" t="s">
        <v>481</v>
      </c>
      <c r="S19" s="18" t="s">
        <v>481</v>
      </c>
      <c r="T19" s="20" t="s">
        <v>481</v>
      </c>
      <c r="U19" s="18" t="n">
        <v>393.0828866</v>
      </c>
      <c r="V19" s="20" t="n">
        <v>17.77250656</v>
      </c>
    </row>
    <row r="20" spans="1:22">
      <c r="A20" s="15" t="s">
        <v>495</v>
      </c>
      <c r="B20" s="17" t="n">
        <v>3371</v>
      </c>
      <c r="C20" s="18">
        <f>(75.0/B20*100)</f>
        <v/>
      </c>
      <c r="D20" s="19" t="n">
        <v>3296</v>
      </c>
      <c r="E20" s="18" t="n">
        <v>462.30031036</v>
      </c>
      <c r="F20" s="20" t="n">
        <v>3.97441734</v>
      </c>
      <c r="G20" s="18" t="n">
        <v>483.702339</v>
      </c>
      <c r="H20" s="20" t="n">
        <v>3.79857045</v>
      </c>
      <c r="I20" s="18" t="n">
        <v>492.12427441</v>
      </c>
      <c r="J20" s="20" t="n">
        <v>4.92816806</v>
      </c>
      <c r="K20" s="18" t="n">
        <v>506.42735819</v>
      </c>
      <c r="L20" s="20" t="n">
        <v>3.16625823</v>
      </c>
      <c r="M20" s="18" t="s">
        <v>481</v>
      </c>
      <c r="N20" s="20" t="s">
        <v>481</v>
      </c>
      <c r="O20" s="18" t="s">
        <v>481</v>
      </c>
      <c r="P20" s="20" t="s">
        <v>481</v>
      </c>
      <c r="Q20" s="18" t="s">
        <v>481</v>
      </c>
      <c r="R20" s="20" t="s">
        <v>481</v>
      </c>
      <c r="S20" s="18" t="s">
        <v>481</v>
      </c>
      <c r="T20" s="20" t="s">
        <v>481</v>
      </c>
      <c r="U20" s="18" t="n">
        <v>423.07208877</v>
      </c>
      <c r="V20" s="20" t="n">
        <v>23.86540572</v>
      </c>
    </row>
    <row r="21" spans="1:22">
      <c r="A21" s="15" t="s">
        <v>496</v>
      </c>
      <c r="B21" s="17" t="n">
        <v>5741</v>
      </c>
      <c r="C21" s="18">
        <f>(44.0/B21*100)</f>
        <v/>
      </c>
      <c r="D21" s="19" t="n">
        <v>5697</v>
      </c>
      <c r="E21" s="18" t="n">
        <v>477.70189948</v>
      </c>
      <c r="F21" s="20" t="n">
        <v>3.55252328</v>
      </c>
      <c r="G21" s="18" t="n">
        <v>493.01379496</v>
      </c>
      <c r="H21" s="20" t="n">
        <v>2.66621321</v>
      </c>
      <c r="I21" s="18" t="n">
        <v>505.59113936</v>
      </c>
      <c r="J21" s="20" t="n">
        <v>3.33296944</v>
      </c>
      <c r="K21" s="18" t="n">
        <v>525.01697311</v>
      </c>
      <c r="L21" s="20" t="n">
        <v>2.57365025</v>
      </c>
      <c r="M21" s="18" t="s">
        <v>481</v>
      </c>
      <c r="N21" s="20" t="s">
        <v>481</v>
      </c>
      <c r="O21" s="18" t="s">
        <v>481</v>
      </c>
      <c r="P21" s="20" t="s">
        <v>481</v>
      </c>
      <c r="Q21" s="18" t="s">
        <v>481</v>
      </c>
      <c r="R21" s="20" t="s">
        <v>481</v>
      </c>
      <c r="S21" s="18" t="s">
        <v>481</v>
      </c>
      <c r="T21" s="20" t="s">
        <v>481</v>
      </c>
      <c r="U21" s="18" t="n">
        <v>417.47298078</v>
      </c>
      <c r="V21" s="20" t="n">
        <v>13.32318374</v>
      </c>
    </row>
    <row r="22" spans="1:22">
      <c r="A22" s="15" t="s">
        <v>497</v>
      </c>
      <c r="B22" s="17" t="n">
        <v>6598</v>
      </c>
      <c r="C22" s="18">
        <f>(32.0/B22*100)</f>
        <v/>
      </c>
      <c r="D22" s="19" t="n">
        <v>6566</v>
      </c>
      <c r="E22" s="18" t="n">
        <v>431.25913817</v>
      </c>
      <c r="F22" s="20" t="n">
        <v>4.37228299</v>
      </c>
      <c r="G22" s="18" t="n">
        <v>472.23407253</v>
      </c>
      <c r="H22" s="20" t="n">
        <v>4.01434898</v>
      </c>
      <c r="I22" s="18" t="n">
        <v>509.63850381</v>
      </c>
      <c r="J22" s="20" t="n">
        <v>4.67568675</v>
      </c>
      <c r="K22" s="18" t="n">
        <v>514.7183272</v>
      </c>
      <c r="L22" s="20" t="n">
        <v>5.86737339</v>
      </c>
      <c r="M22" s="18" t="s">
        <v>481</v>
      </c>
      <c r="N22" s="20" t="s">
        <v>481</v>
      </c>
      <c r="O22" s="18" t="s">
        <v>481</v>
      </c>
      <c r="P22" s="20" t="s">
        <v>481</v>
      </c>
      <c r="Q22" s="18" t="n">
        <v>465.3184081</v>
      </c>
      <c r="R22" s="20" t="n">
        <v>9.52311205</v>
      </c>
      <c r="S22" s="18" t="s">
        <v>481</v>
      </c>
      <c r="T22" s="20" t="s">
        <v>481</v>
      </c>
      <c r="U22" s="18" t="n">
        <v>352.07031836</v>
      </c>
      <c r="V22" s="20" t="n">
        <v>13.50263376</v>
      </c>
    </row>
    <row r="23" spans="1:22">
      <c r="A23" s="15" t="s">
        <v>498</v>
      </c>
      <c r="B23" s="17" t="n">
        <v>11583</v>
      </c>
      <c r="C23" s="18">
        <f>(211.0/B23*100)</f>
        <v/>
      </c>
      <c r="D23" s="19" t="n">
        <v>11372</v>
      </c>
      <c r="E23" s="18" t="n">
        <v>466.80972132</v>
      </c>
      <c r="F23" s="20" t="n">
        <v>3.62667035</v>
      </c>
      <c r="G23" s="18" t="n">
        <v>484.69157691</v>
      </c>
      <c r="H23" s="20" t="n">
        <v>3.60072266</v>
      </c>
      <c r="I23" s="18" t="n">
        <v>505.22676956</v>
      </c>
      <c r="J23" s="20" t="n">
        <v>4.33499169</v>
      </c>
      <c r="K23" s="18" t="n">
        <v>517.65888723</v>
      </c>
      <c r="L23" s="20" t="n">
        <v>4.04548806</v>
      </c>
      <c r="M23" s="18" t="s">
        <v>481</v>
      </c>
      <c r="N23" s="20" t="s">
        <v>481</v>
      </c>
      <c r="O23" s="18" t="s">
        <v>481</v>
      </c>
      <c r="P23" s="20" t="s">
        <v>481</v>
      </c>
      <c r="Q23" s="18" t="s">
        <v>481</v>
      </c>
      <c r="R23" s="20" t="s">
        <v>481</v>
      </c>
      <c r="S23" s="18" t="s">
        <v>481</v>
      </c>
      <c r="T23" s="20" t="s">
        <v>481</v>
      </c>
      <c r="U23" s="18" t="n">
        <v>396.72228792</v>
      </c>
      <c r="V23" s="20" t="n">
        <v>20.86379856</v>
      </c>
    </row>
    <row r="24" spans="1:22">
      <c r="A24" s="15" t="s">
        <v>499</v>
      </c>
      <c r="B24" s="17" t="n">
        <v>6647</v>
      </c>
      <c r="C24" s="18">
        <f>(7.0/B24*100)</f>
        <v/>
      </c>
      <c r="D24" s="19" t="n">
        <v>6640</v>
      </c>
      <c r="E24" s="18" t="n">
        <v>514.88014517</v>
      </c>
      <c r="F24" s="20" t="n">
        <v>3.32151886</v>
      </c>
      <c r="G24" s="18" t="n">
        <v>533.41190617</v>
      </c>
      <c r="H24" s="20" t="n">
        <v>3.49864841</v>
      </c>
      <c r="I24" s="18" t="n">
        <v>546.33869964</v>
      </c>
      <c r="J24" s="20" t="n">
        <v>3.94933056</v>
      </c>
      <c r="K24" s="18" t="n">
        <v>552.85044028</v>
      </c>
      <c r="L24" s="20" t="n">
        <v>4.07148298</v>
      </c>
      <c r="M24" s="18" t="s">
        <v>481</v>
      </c>
      <c r="N24" s="20" t="s">
        <v>481</v>
      </c>
      <c r="O24" s="18" t="s">
        <v>481</v>
      </c>
      <c r="P24" s="20" t="s">
        <v>481</v>
      </c>
      <c r="Q24" s="18" t="s">
        <v>481</v>
      </c>
      <c r="R24" s="20" t="s">
        <v>481</v>
      </c>
      <c r="S24" s="18" t="s">
        <v>481</v>
      </c>
      <c r="T24" s="20" t="s">
        <v>481</v>
      </c>
      <c r="U24" s="18" t="n">
        <v>448.64349938</v>
      </c>
      <c r="V24" s="20" t="n">
        <v>22.00061198</v>
      </c>
    </row>
    <row r="25" spans="1:22">
      <c r="A25" s="15" t="s">
        <v>500</v>
      </c>
      <c r="B25" s="17" t="n">
        <v>5581</v>
      </c>
      <c r="C25" s="18">
        <f>(24.0/B25*100)</f>
        <v/>
      </c>
      <c r="D25" s="19" t="n">
        <v>5557</v>
      </c>
      <c r="E25" s="18" t="n">
        <v>483.22052501</v>
      </c>
      <c r="F25" s="20" t="n">
        <v>4.7111695</v>
      </c>
      <c r="G25" s="18" t="n">
        <v>510.25835182</v>
      </c>
      <c r="H25" s="20" t="n">
        <v>3.550907</v>
      </c>
      <c r="I25" s="18" t="n">
        <v>536.39205527</v>
      </c>
      <c r="J25" s="20" t="n">
        <v>4.3448018</v>
      </c>
      <c r="K25" s="18" t="n">
        <v>560.5481880999999</v>
      </c>
      <c r="L25" s="20" t="n">
        <v>5.01177269</v>
      </c>
      <c r="M25" s="18" t="s">
        <v>481</v>
      </c>
      <c r="N25" s="20" t="s">
        <v>481</v>
      </c>
      <c r="O25" s="18" t="s">
        <v>481</v>
      </c>
      <c r="P25" s="20" t="s">
        <v>481</v>
      </c>
      <c r="Q25" s="18" t="s">
        <v>481</v>
      </c>
      <c r="R25" s="20" t="s">
        <v>481</v>
      </c>
      <c r="S25" s="18" t="s">
        <v>481</v>
      </c>
      <c r="T25" s="20" t="s">
        <v>481</v>
      </c>
      <c r="U25" s="18" t="n">
        <v>449.37289995</v>
      </c>
      <c r="V25" s="20" t="n">
        <v>44.29989462</v>
      </c>
    </row>
    <row r="26" spans="1:22">
      <c r="A26" s="15" t="s">
        <v>501</v>
      </c>
      <c r="B26" s="17" t="n">
        <v>4869</v>
      </c>
      <c r="C26" s="18">
        <f>(32.0/B26*100)</f>
        <v/>
      </c>
      <c r="D26" s="19" t="n">
        <v>4837</v>
      </c>
      <c r="E26" s="18" t="n">
        <v>468.05817097</v>
      </c>
      <c r="F26" s="20" t="n">
        <v>2.63278168</v>
      </c>
      <c r="G26" s="18" t="n">
        <v>489.11600696</v>
      </c>
      <c r="H26" s="20" t="n">
        <v>2.43488289</v>
      </c>
      <c r="I26" s="18" t="n">
        <v>499.61340486</v>
      </c>
      <c r="J26" s="20" t="n">
        <v>3.3878011</v>
      </c>
      <c r="K26" s="18" t="n">
        <v>505.19604396</v>
      </c>
      <c r="L26" s="20" t="n">
        <v>4.31065936</v>
      </c>
      <c r="M26" s="18" t="s">
        <v>481</v>
      </c>
      <c r="N26" s="20" t="s">
        <v>481</v>
      </c>
      <c r="O26" s="18" t="s">
        <v>481</v>
      </c>
      <c r="P26" s="20" t="s">
        <v>481</v>
      </c>
      <c r="Q26" s="18" t="s">
        <v>481</v>
      </c>
      <c r="R26" s="20" t="s">
        <v>481</v>
      </c>
      <c r="S26" s="18" t="s">
        <v>481</v>
      </c>
      <c r="T26" s="20" t="s">
        <v>481</v>
      </c>
      <c r="U26" s="18" t="n">
        <v>424.16239102</v>
      </c>
      <c r="V26" s="20" t="n">
        <v>15.3910395</v>
      </c>
    </row>
    <row r="27" spans="1:22">
      <c r="A27" s="15" t="s">
        <v>502</v>
      </c>
      <c r="B27" s="17" t="n">
        <v>5299</v>
      </c>
      <c r="C27" s="18">
        <f>(17.0/B27*100)</f>
        <v/>
      </c>
      <c r="D27" s="19" t="n">
        <v>5282</v>
      </c>
      <c r="E27" s="18" t="n">
        <v>460.27618143</v>
      </c>
      <c r="F27" s="20" t="n">
        <v>2.38291421</v>
      </c>
      <c r="G27" s="18" t="n">
        <v>476.63678999</v>
      </c>
      <c r="H27" s="20" t="n">
        <v>3.05375673</v>
      </c>
      <c r="I27" s="18" t="n">
        <v>504.1884993</v>
      </c>
      <c r="J27" s="20" t="n">
        <v>3.13650311</v>
      </c>
      <c r="K27" s="18" t="n">
        <v>527.49824211</v>
      </c>
      <c r="L27" s="20" t="n">
        <v>3.09201882</v>
      </c>
      <c r="M27" s="18" t="s">
        <v>481</v>
      </c>
      <c r="N27" s="20" t="s">
        <v>481</v>
      </c>
      <c r="O27" s="18" t="s">
        <v>481</v>
      </c>
      <c r="P27" s="20" t="s">
        <v>481</v>
      </c>
      <c r="Q27" s="18" t="s">
        <v>481</v>
      </c>
      <c r="R27" s="20" t="s">
        <v>481</v>
      </c>
      <c r="S27" s="18" t="s">
        <v>481</v>
      </c>
      <c r="T27" s="20" t="s">
        <v>481</v>
      </c>
      <c r="U27" s="18" t="n">
        <v>428.63788196</v>
      </c>
      <c r="V27" s="20" t="n">
        <v>14.65601651</v>
      </c>
    </row>
    <row r="28" spans="1:22">
      <c r="A28" s="15" t="s">
        <v>503</v>
      </c>
      <c r="B28" s="17" t="n">
        <v>7568</v>
      </c>
      <c r="C28" s="18">
        <f>(51.0/B28*100)</f>
        <v/>
      </c>
      <c r="D28" s="19" t="n">
        <v>7517</v>
      </c>
      <c r="E28" s="18" t="n">
        <v>398.34694486</v>
      </c>
      <c r="F28" s="20" t="n">
        <v>2.44262072</v>
      </c>
      <c r="G28" s="18" t="n">
        <v>417.16435364</v>
      </c>
      <c r="H28" s="20" t="n">
        <v>3.0701831</v>
      </c>
      <c r="I28" s="18" t="n">
        <v>427.5297637</v>
      </c>
      <c r="J28" s="20" t="n">
        <v>4.28123502</v>
      </c>
      <c r="K28" s="18" t="n">
        <v>442.74016535</v>
      </c>
      <c r="L28" s="20" t="n">
        <v>5.14925783</v>
      </c>
      <c r="M28" s="18" t="s">
        <v>481</v>
      </c>
      <c r="N28" s="20" t="s">
        <v>481</v>
      </c>
      <c r="O28" s="18" t="s">
        <v>481</v>
      </c>
      <c r="P28" s="20" t="s">
        <v>481</v>
      </c>
      <c r="Q28" s="18" t="s">
        <v>481</v>
      </c>
      <c r="R28" s="20" t="s">
        <v>481</v>
      </c>
      <c r="S28" s="18" t="s">
        <v>481</v>
      </c>
      <c r="T28" s="20" t="s">
        <v>481</v>
      </c>
      <c r="U28" s="18" t="n">
        <v>324.13478259</v>
      </c>
      <c r="V28" s="20" t="n">
        <v>11.35211648</v>
      </c>
    </row>
    <row r="29" spans="1:22">
      <c r="A29" s="15" t="s">
        <v>504</v>
      </c>
      <c r="B29" s="17" t="n">
        <v>5385</v>
      </c>
      <c r="C29" s="18">
        <f>(30.0/B29*100)</f>
        <v/>
      </c>
      <c r="D29" s="19" t="n">
        <v>5355</v>
      </c>
      <c r="E29" s="18" t="n">
        <v>490.98082718</v>
      </c>
      <c r="F29" s="20" t="n">
        <v>3.20693609</v>
      </c>
      <c r="G29" s="18" t="n">
        <v>511.9872984</v>
      </c>
      <c r="H29" s="20" t="n">
        <v>3.67445359</v>
      </c>
      <c r="I29" s="18" t="n">
        <v>528.1833212400001</v>
      </c>
      <c r="J29" s="20" t="n">
        <v>3.75699304</v>
      </c>
      <c r="K29" s="18" t="n">
        <v>542.94538391</v>
      </c>
      <c r="L29" s="20" t="n">
        <v>3.29037384</v>
      </c>
      <c r="M29" s="18" t="s">
        <v>481</v>
      </c>
      <c r="N29" s="20" t="s">
        <v>481</v>
      </c>
      <c r="O29" s="18" t="s">
        <v>481</v>
      </c>
      <c r="P29" s="20" t="s">
        <v>481</v>
      </c>
      <c r="Q29" s="18" t="s">
        <v>481</v>
      </c>
      <c r="R29" s="20" t="s">
        <v>481</v>
      </c>
      <c r="S29" s="18" t="s">
        <v>481</v>
      </c>
      <c r="T29" s="20" t="s">
        <v>481</v>
      </c>
      <c r="U29" s="18" t="n">
        <v>411.79652761</v>
      </c>
      <c r="V29" s="20" t="n">
        <v>19.41597565</v>
      </c>
    </row>
    <row r="30" spans="1:22">
      <c r="A30" s="15" t="s">
        <v>505</v>
      </c>
      <c r="B30" s="17" t="n">
        <v>4520</v>
      </c>
      <c r="C30" s="18">
        <f>(97.0/B30*100)</f>
        <v/>
      </c>
      <c r="D30" s="19" t="n">
        <v>4423</v>
      </c>
      <c r="E30" s="18" t="n">
        <v>477.83306144</v>
      </c>
      <c r="F30" s="20" t="n">
        <v>3.07092494</v>
      </c>
      <c r="G30" s="18" t="n">
        <v>485.1683695</v>
      </c>
      <c r="H30" s="20" t="n">
        <v>3.83787114</v>
      </c>
      <c r="I30" s="18" t="n">
        <v>497.83832791</v>
      </c>
      <c r="J30" s="20" t="n">
        <v>3.87869371</v>
      </c>
      <c r="K30" s="18" t="n">
        <v>516.51736881</v>
      </c>
      <c r="L30" s="20" t="n">
        <v>3.25321428</v>
      </c>
      <c r="M30" s="18" t="s">
        <v>481</v>
      </c>
      <c r="N30" s="20" t="s">
        <v>481</v>
      </c>
      <c r="O30" s="18" t="s">
        <v>481</v>
      </c>
      <c r="P30" s="20" t="s">
        <v>481</v>
      </c>
      <c r="Q30" s="18" t="s">
        <v>481</v>
      </c>
      <c r="R30" s="20" t="s">
        <v>481</v>
      </c>
      <c r="S30" s="18" t="s">
        <v>481</v>
      </c>
      <c r="T30" s="20" t="s">
        <v>481</v>
      </c>
      <c r="U30" s="18" t="n">
        <v>411.97143361</v>
      </c>
      <c r="V30" s="20" t="n">
        <v>18.84700082</v>
      </c>
    </row>
    <row r="31" spans="1:22">
      <c r="A31" s="15" t="s">
        <v>506</v>
      </c>
      <c r="B31" s="17" t="n">
        <v>5456</v>
      </c>
      <c r="C31" s="18">
        <f>(125.0/B31*100)</f>
        <v/>
      </c>
      <c r="D31" s="19" t="n">
        <v>5331</v>
      </c>
      <c r="E31" s="18" t="n">
        <v>474.24274171</v>
      </c>
      <c r="F31" s="20" t="n">
        <v>3.67603223</v>
      </c>
      <c r="G31" s="18" t="n">
        <v>492.94918415</v>
      </c>
      <c r="H31" s="20" t="n">
        <v>3.37574237</v>
      </c>
      <c r="I31" s="18" t="n">
        <v>506.56461201</v>
      </c>
      <c r="J31" s="20" t="n">
        <v>3.46635313</v>
      </c>
      <c r="K31" s="18" t="n">
        <v>523.74525162</v>
      </c>
      <c r="L31" s="20" t="n">
        <v>2.94584792</v>
      </c>
      <c r="M31" s="18" t="s">
        <v>481</v>
      </c>
      <c r="N31" s="20" t="s">
        <v>481</v>
      </c>
      <c r="O31" s="18" t="s">
        <v>481</v>
      </c>
      <c r="P31" s="20" t="s">
        <v>481</v>
      </c>
      <c r="Q31" s="18" t="s">
        <v>481</v>
      </c>
      <c r="R31" s="20" t="s">
        <v>481</v>
      </c>
      <c r="S31" s="18" t="s">
        <v>481</v>
      </c>
      <c r="T31" s="20" t="s">
        <v>481</v>
      </c>
      <c r="U31" s="18" t="n">
        <v>422.74483373</v>
      </c>
      <c r="V31" s="20" t="n">
        <v>12.25161005</v>
      </c>
    </row>
    <row r="32" spans="1:22">
      <c r="A32" s="15" t="s">
        <v>507</v>
      </c>
      <c r="B32" s="17" t="n">
        <v>4478</v>
      </c>
      <c r="C32" s="18">
        <f>(5.0/B32*100)</f>
        <v/>
      </c>
      <c r="D32" s="19" t="n">
        <v>4473</v>
      </c>
      <c r="E32" s="18" t="n">
        <v>485.68170724</v>
      </c>
      <c r="F32" s="20" t="n">
        <v>2.90837484</v>
      </c>
      <c r="G32" s="18" t="n">
        <v>510.92849218</v>
      </c>
      <c r="H32" s="20" t="n">
        <v>2.73905749</v>
      </c>
      <c r="I32" s="18" t="n">
        <v>523.87703161</v>
      </c>
      <c r="J32" s="20" t="n">
        <v>4.16734283</v>
      </c>
      <c r="K32" s="18" t="n">
        <v>537.53729402</v>
      </c>
      <c r="L32" s="20" t="n">
        <v>4.7871483</v>
      </c>
      <c r="M32" s="18" t="s">
        <v>481</v>
      </c>
      <c r="N32" s="20" t="s">
        <v>481</v>
      </c>
      <c r="O32" s="18" t="s">
        <v>481</v>
      </c>
      <c r="P32" s="20" t="s">
        <v>481</v>
      </c>
      <c r="Q32" s="18" t="s">
        <v>481</v>
      </c>
      <c r="R32" s="20" t="s">
        <v>481</v>
      </c>
      <c r="S32" s="18" t="s">
        <v>481</v>
      </c>
      <c r="T32" s="20" t="s">
        <v>481</v>
      </c>
      <c r="U32" s="18" t="n">
        <v>386.01133419</v>
      </c>
      <c r="V32" s="20" t="n">
        <v>24.8276263</v>
      </c>
    </row>
    <row r="33" spans="1:22">
      <c r="A33" s="15" t="s">
        <v>508</v>
      </c>
      <c r="B33" s="17" t="n">
        <v>7325</v>
      </c>
      <c r="C33" s="18">
        <f>(74.0/B33*100)</f>
        <v/>
      </c>
      <c r="D33" s="19" t="n">
        <v>7251</v>
      </c>
      <c r="E33" s="18" t="n">
        <v>464.72593113</v>
      </c>
      <c r="F33" s="20" t="n">
        <v>3.49332006</v>
      </c>
      <c r="G33" s="18" t="n">
        <v>493.31365095</v>
      </c>
      <c r="H33" s="20" t="n">
        <v>2.88692717</v>
      </c>
      <c r="I33" s="18" t="n">
        <v>506.73110787</v>
      </c>
      <c r="J33" s="20" t="n">
        <v>4.12509749</v>
      </c>
      <c r="K33" s="18" t="n">
        <v>527.41703525</v>
      </c>
      <c r="L33" s="20" t="n">
        <v>4.93636285</v>
      </c>
      <c r="M33" s="18" t="s">
        <v>481</v>
      </c>
      <c r="N33" s="20" t="s">
        <v>481</v>
      </c>
      <c r="O33" s="18" t="s">
        <v>481</v>
      </c>
      <c r="P33" s="20" t="s">
        <v>481</v>
      </c>
      <c r="Q33" s="18" t="s">
        <v>481</v>
      </c>
      <c r="R33" s="20" t="s">
        <v>481</v>
      </c>
      <c r="S33" s="18" t="s">
        <v>481</v>
      </c>
      <c r="T33" s="20" t="s">
        <v>481</v>
      </c>
      <c r="U33" s="18" t="n">
        <v>402.96676737</v>
      </c>
      <c r="V33" s="20" t="n">
        <v>18.92389818</v>
      </c>
    </row>
    <row r="34" spans="1:22">
      <c r="A34" s="15" t="s">
        <v>509</v>
      </c>
      <c r="B34" s="17" t="n">
        <v>6350</v>
      </c>
      <c r="C34" s="18">
        <f>(65.0/B34*100)</f>
        <v/>
      </c>
      <c r="D34" s="19" t="n">
        <v>6285</v>
      </c>
      <c r="E34" s="18" t="n">
        <v>464.04828948</v>
      </c>
      <c r="F34" s="20" t="n">
        <v>3.01563398</v>
      </c>
      <c r="G34" s="18" t="n">
        <v>476.25296516</v>
      </c>
      <c r="H34" s="20" t="n">
        <v>3.69361705</v>
      </c>
      <c r="I34" s="18" t="n">
        <v>492.23106934</v>
      </c>
      <c r="J34" s="20" t="n">
        <v>4.30940765</v>
      </c>
      <c r="K34" s="18" t="n">
        <v>512.73108513</v>
      </c>
      <c r="L34" s="20" t="n">
        <v>4.34443597</v>
      </c>
      <c r="M34" s="18" t="s">
        <v>481</v>
      </c>
      <c r="N34" s="20" t="s">
        <v>481</v>
      </c>
      <c r="O34" s="18" t="s">
        <v>481</v>
      </c>
      <c r="P34" s="20" t="s">
        <v>481</v>
      </c>
      <c r="Q34" s="18" t="s">
        <v>481</v>
      </c>
      <c r="R34" s="20" t="s">
        <v>481</v>
      </c>
      <c r="S34" s="18" t="s">
        <v>481</v>
      </c>
      <c r="T34" s="20" t="s">
        <v>481</v>
      </c>
      <c r="U34" s="18" t="n">
        <v>325.79628469</v>
      </c>
      <c r="V34" s="20" t="n">
        <v>15.71689608</v>
      </c>
    </row>
    <row r="35" spans="1:22">
      <c r="A35" s="15" t="s">
        <v>510</v>
      </c>
      <c r="B35" s="17" t="n">
        <v>6406</v>
      </c>
      <c r="C35" s="18">
        <f>(36.0/B35*100)</f>
        <v/>
      </c>
      <c r="D35" s="19" t="n">
        <v>6370</v>
      </c>
      <c r="E35" s="18" t="n">
        <v>491.3673778</v>
      </c>
      <c r="F35" s="20" t="n">
        <v>2.44891556</v>
      </c>
      <c r="G35" s="18" t="n">
        <v>502.63732094</v>
      </c>
      <c r="H35" s="20" t="n">
        <v>3.08731501</v>
      </c>
      <c r="I35" s="18" t="n">
        <v>521.15382977</v>
      </c>
      <c r="J35" s="20" t="n">
        <v>3.81816634</v>
      </c>
      <c r="K35" s="18" t="n">
        <v>538.226839</v>
      </c>
      <c r="L35" s="20" t="n">
        <v>2.9664292</v>
      </c>
      <c r="M35" s="18" t="s">
        <v>481</v>
      </c>
      <c r="N35" s="20" t="s">
        <v>481</v>
      </c>
      <c r="O35" s="18" t="s">
        <v>481</v>
      </c>
      <c r="P35" s="20" t="s">
        <v>481</v>
      </c>
      <c r="Q35" s="18" t="s">
        <v>481</v>
      </c>
      <c r="R35" s="20" t="s">
        <v>481</v>
      </c>
      <c r="S35" s="18" t="s">
        <v>481</v>
      </c>
      <c r="T35" s="20" t="s">
        <v>481</v>
      </c>
      <c r="U35" s="18" t="n">
        <v>441.68676503</v>
      </c>
      <c r="V35" s="20" t="n">
        <v>15.49345021</v>
      </c>
    </row>
    <row r="36" spans="1:22">
      <c r="A36" s="15" t="s">
        <v>511</v>
      </c>
      <c r="B36" s="17" t="n">
        <v>6736</v>
      </c>
      <c r="C36" s="18">
        <f>(26.0/B36*100)</f>
        <v/>
      </c>
      <c r="D36" s="19" t="n">
        <v>6710</v>
      </c>
      <c r="E36" s="18" t="n">
        <v>468.05550796</v>
      </c>
      <c r="F36" s="20" t="n">
        <v>3.18629165</v>
      </c>
      <c r="G36" s="18" t="n">
        <v>479.29708421</v>
      </c>
      <c r="H36" s="20" t="n">
        <v>2.58802406</v>
      </c>
      <c r="I36" s="18" t="n">
        <v>498.32227349</v>
      </c>
      <c r="J36" s="20" t="n">
        <v>3.33361751</v>
      </c>
      <c r="K36" s="18" t="n">
        <v>510.77537342</v>
      </c>
      <c r="L36" s="20" t="n">
        <v>3.21399975</v>
      </c>
      <c r="M36" s="18" t="s">
        <v>481</v>
      </c>
      <c r="N36" s="20" t="s">
        <v>481</v>
      </c>
      <c r="O36" s="18" t="s">
        <v>481</v>
      </c>
      <c r="P36" s="20" t="s">
        <v>481</v>
      </c>
      <c r="Q36" s="18" t="s">
        <v>481</v>
      </c>
      <c r="R36" s="20" t="s">
        <v>481</v>
      </c>
      <c r="S36" s="18" t="s">
        <v>481</v>
      </c>
      <c r="T36" s="20" t="s">
        <v>481</v>
      </c>
      <c r="U36" s="18" t="n">
        <v>427.95978089</v>
      </c>
      <c r="V36" s="20" t="n">
        <v>16.63793903</v>
      </c>
    </row>
    <row r="37" spans="1:22">
      <c r="A37" s="15" t="s">
        <v>512</v>
      </c>
      <c r="B37" s="17" t="n">
        <v>5458</v>
      </c>
      <c r="C37" s="18">
        <f>(62.0/B37*100)</f>
        <v/>
      </c>
      <c r="D37" s="19" t="n">
        <v>5396</v>
      </c>
      <c r="E37" s="18" t="n">
        <v>459.99792445</v>
      </c>
      <c r="F37" s="20" t="n">
        <v>4.12220141</v>
      </c>
      <c r="G37" s="18" t="n">
        <v>483.17203716</v>
      </c>
      <c r="H37" s="20" t="n">
        <v>3.41114051</v>
      </c>
      <c r="I37" s="18" t="n">
        <v>510.49158125</v>
      </c>
      <c r="J37" s="20" t="n">
        <v>4.11454587</v>
      </c>
      <c r="K37" s="18" t="n">
        <v>523.63538253</v>
      </c>
      <c r="L37" s="20" t="n">
        <v>4.13636384</v>
      </c>
      <c r="M37" s="18" t="s">
        <v>481</v>
      </c>
      <c r="N37" s="20" t="s">
        <v>481</v>
      </c>
      <c r="O37" s="18" t="s">
        <v>481</v>
      </c>
      <c r="P37" s="20" t="s">
        <v>481</v>
      </c>
      <c r="Q37" s="18" t="s">
        <v>481</v>
      </c>
      <c r="R37" s="20" t="s">
        <v>481</v>
      </c>
      <c r="S37" s="18" t="s">
        <v>481</v>
      </c>
      <c r="T37" s="20" t="s">
        <v>481</v>
      </c>
      <c r="U37" s="18" t="n">
        <v>397.73913066</v>
      </c>
      <c r="V37" s="20" t="n">
        <v>12.09636321</v>
      </c>
    </row>
    <row r="38" spans="1:22">
      <c r="A38" s="15" t="s">
        <v>513</v>
      </c>
      <c r="B38" s="17" t="n">
        <v>5860</v>
      </c>
      <c r="C38" s="18">
        <f>(16.0/B38*100)</f>
        <v/>
      </c>
      <c r="D38" s="19" t="n">
        <v>5844</v>
      </c>
      <c r="E38" s="18" t="n">
        <v>487.87458984</v>
      </c>
      <c r="F38" s="20" t="n">
        <v>4.02641131</v>
      </c>
      <c r="G38" s="18" t="n">
        <v>514.79194382</v>
      </c>
      <c r="H38" s="20" t="n">
        <v>3.86492802</v>
      </c>
      <c r="I38" s="18" t="n">
        <v>537.59767938</v>
      </c>
      <c r="J38" s="20" t="n">
        <v>3.67486887</v>
      </c>
      <c r="K38" s="18" t="n">
        <v>560.56421699</v>
      </c>
      <c r="L38" s="20" t="n">
        <v>4.11078219</v>
      </c>
      <c r="M38" s="18" t="s">
        <v>481</v>
      </c>
      <c r="N38" s="20" t="s">
        <v>481</v>
      </c>
      <c r="O38" s="18" t="s">
        <v>481</v>
      </c>
      <c r="P38" s="20" t="s">
        <v>481</v>
      </c>
      <c r="Q38" s="18" t="s">
        <v>481</v>
      </c>
      <c r="R38" s="20" t="s">
        <v>481</v>
      </c>
      <c r="S38" s="18" t="s">
        <v>481</v>
      </c>
      <c r="T38" s="20" t="s">
        <v>481</v>
      </c>
      <c r="U38" s="18" t="n">
        <v>445.43358754</v>
      </c>
      <c r="V38" s="20" t="n">
        <v>14.84560025</v>
      </c>
    </row>
    <row r="39" spans="1:22">
      <c r="A39" s="15" t="s">
        <v>514</v>
      </c>
      <c r="B39" s="17" t="n">
        <v>5895</v>
      </c>
      <c r="C39" s="18">
        <f>(30.0/B39*100)</f>
        <v/>
      </c>
      <c r="D39" s="19" t="n">
        <v>5865</v>
      </c>
      <c r="E39" s="18" t="n">
        <v>408.99311875</v>
      </c>
      <c r="F39" s="20" t="n">
        <v>4.27323504</v>
      </c>
      <c r="G39" s="18" t="n">
        <v>428.0655041</v>
      </c>
      <c r="H39" s="20" t="n">
        <v>4.60559682</v>
      </c>
      <c r="I39" s="18" t="n">
        <v>455.14040501</v>
      </c>
      <c r="J39" s="20" t="n">
        <v>7.11828145</v>
      </c>
      <c r="K39" s="18" t="n">
        <v>453.4301323</v>
      </c>
      <c r="L39" s="20" t="n">
        <v>7.87852045</v>
      </c>
      <c r="M39" s="18" t="s">
        <v>481</v>
      </c>
      <c r="N39" s="20" t="s">
        <v>481</v>
      </c>
      <c r="O39" s="18" t="s">
        <v>481</v>
      </c>
      <c r="P39" s="20" t="s">
        <v>481</v>
      </c>
      <c r="Q39" s="18" t="s">
        <v>481</v>
      </c>
      <c r="R39" s="20" t="s">
        <v>481</v>
      </c>
      <c r="S39" s="18" t="s">
        <v>481</v>
      </c>
      <c r="T39" s="20" t="s">
        <v>481</v>
      </c>
      <c r="U39" s="18" t="n">
        <v>339.41353625</v>
      </c>
      <c r="V39" s="20" t="n">
        <v>14.16113461</v>
      </c>
    </row>
    <row r="40" spans="1:22">
      <c r="A40" s="15" t="s">
        <v>515</v>
      </c>
      <c r="B40" s="17" t="n">
        <v>14157</v>
      </c>
      <c r="C40" s="18">
        <f>(266.0/B40*100)</f>
        <v/>
      </c>
      <c r="D40" s="19" t="n">
        <v>13891</v>
      </c>
      <c r="E40" s="18" t="n">
        <v>461.87095497</v>
      </c>
      <c r="F40" s="20" t="n">
        <v>2.61693546</v>
      </c>
      <c r="G40" s="18" t="n">
        <v>489.45935503</v>
      </c>
      <c r="H40" s="20" t="n">
        <v>3.42329381</v>
      </c>
      <c r="I40" s="18" t="n">
        <v>507.49271953</v>
      </c>
      <c r="J40" s="20" t="n">
        <v>3.75611794</v>
      </c>
      <c r="K40" s="18" t="n">
        <v>533.32407699</v>
      </c>
      <c r="L40" s="20" t="n">
        <v>3.47469109</v>
      </c>
      <c r="M40" s="18" t="s">
        <v>481</v>
      </c>
      <c r="N40" s="20" t="s">
        <v>481</v>
      </c>
      <c r="O40" s="18" t="s">
        <v>481</v>
      </c>
      <c r="P40" s="20" t="s">
        <v>481</v>
      </c>
      <c r="Q40" s="18" t="s">
        <v>481</v>
      </c>
      <c r="R40" s="20" t="s">
        <v>481</v>
      </c>
      <c r="S40" s="18" t="s">
        <v>481</v>
      </c>
      <c r="T40" s="20" t="s">
        <v>481</v>
      </c>
      <c r="U40" s="18" t="n">
        <v>396.70916056</v>
      </c>
      <c r="V40" s="20" t="n">
        <v>11.72924069</v>
      </c>
    </row>
    <row r="41" spans="1:22">
      <c r="A41" s="15" t="s">
        <v>516</v>
      </c>
      <c r="B41" s="17" t="n">
        <v>5712</v>
      </c>
      <c r="C41" s="18">
        <f>(40.0/B41*100)</f>
        <v/>
      </c>
      <c r="D41" s="19" t="n">
        <v>5672</v>
      </c>
      <c r="E41" s="18" t="n">
        <v>446.38965485</v>
      </c>
      <c r="F41" s="20" t="n">
        <v>3.81369262</v>
      </c>
      <c r="G41" s="18" t="n">
        <v>458.26895924</v>
      </c>
      <c r="H41" s="20" t="n">
        <v>3.86662332</v>
      </c>
      <c r="I41" s="18" t="n">
        <v>482.18186645</v>
      </c>
      <c r="J41" s="20" t="n">
        <v>4.15648749</v>
      </c>
      <c r="K41" s="18" t="n">
        <v>513.13499271</v>
      </c>
      <c r="L41" s="20" t="n">
        <v>3.63229937</v>
      </c>
      <c r="M41" s="18" t="s">
        <v>481</v>
      </c>
      <c r="N41" s="20" t="s">
        <v>481</v>
      </c>
      <c r="O41" s="18" t="s">
        <v>481</v>
      </c>
      <c r="P41" s="20" t="s">
        <v>481</v>
      </c>
      <c r="Q41" s="18" t="s">
        <v>481</v>
      </c>
      <c r="R41" s="20" t="s">
        <v>481</v>
      </c>
      <c r="S41" s="18" t="s">
        <v>481</v>
      </c>
      <c r="T41" s="20" t="s">
        <v>481</v>
      </c>
      <c r="U41" s="18" t="n">
        <v>391.23244553</v>
      </c>
      <c r="V41" s="20" t="n">
        <v>11.51801926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361.19472034</v>
      </c>
      <c r="F45" s="20" t="n">
        <v>2.82081583</v>
      </c>
      <c r="G45" s="18" t="n">
        <v>362.56292047</v>
      </c>
      <c r="H45" s="20" t="n">
        <v>3.85311449</v>
      </c>
      <c r="I45" s="18" t="n">
        <v>383.38305298</v>
      </c>
      <c r="J45" s="20" t="n">
        <v>12.7185798</v>
      </c>
      <c r="K45" s="18" t="n">
        <v>375.9673022</v>
      </c>
      <c r="L45" s="20" t="n">
        <v>13.66411391</v>
      </c>
      <c r="M45" s="18" t="s">
        <v>481</v>
      </c>
      <c r="N45" s="20" t="s">
        <v>481</v>
      </c>
      <c r="O45" s="18" t="s">
        <v>481</v>
      </c>
      <c r="P45" s="20" t="s">
        <v>481</v>
      </c>
      <c r="Q45" s="18" t="n">
        <v>343.2141436</v>
      </c>
      <c r="R45" s="20" t="n">
        <v>22.86551347</v>
      </c>
      <c r="S45" s="18" t="n">
        <v>327.45183037</v>
      </c>
      <c r="T45" s="20" t="n">
        <v>17.29927614</v>
      </c>
      <c r="U45" s="18" t="n">
        <v>329.43326361</v>
      </c>
      <c r="V45" s="20" t="n">
        <v>6.09176878</v>
      </c>
    </row>
    <row r="46" spans="1:22">
      <c r="A46" s="15" t="s">
        <v>521</v>
      </c>
      <c r="B46" s="17" t="n">
        <v>23141</v>
      </c>
      <c r="C46" s="18">
        <f>(1132.0/B46*100)</f>
        <v/>
      </c>
      <c r="D46" s="19" t="n">
        <v>22009</v>
      </c>
      <c r="E46" s="18" t="n">
        <v>364.41298286</v>
      </c>
      <c r="F46" s="20" t="n">
        <v>2.82356491</v>
      </c>
      <c r="G46" s="18" t="n">
        <v>392.29568778</v>
      </c>
      <c r="H46" s="20" t="n">
        <v>3.53579997</v>
      </c>
      <c r="I46" s="18" t="n">
        <v>415.09719566</v>
      </c>
      <c r="J46" s="20" t="n">
        <v>5.5883939</v>
      </c>
      <c r="K46" s="18" t="n">
        <v>420.16982269</v>
      </c>
      <c r="L46" s="20" t="n">
        <v>6.93121702</v>
      </c>
      <c r="M46" s="18" t="s">
        <v>481</v>
      </c>
      <c r="N46" s="20" t="s">
        <v>481</v>
      </c>
      <c r="O46" s="18" t="s">
        <v>481</v>
      </c>
      <c r="P46" s="20" t="s">
        <v>481</v>
      </c>
      <c r="Q46" s="18" t="s">
        <v>481</v>
      </c>
      <c r="R46" s="20" t="s">
        <v>481</v>
      </c>
      <c r="S46" s="18" t="s">
        <v>481</v>
      </c>
      <c r="T46" s="20" t="s">
        <v>481</v>
      </c>
      <c r="U46" s="18" t="n">
        <v>311.56889195</v>
      </c>
      <c r="V46" s="20" t="n">
        <v>4.82908071</v>
      </c>
    </row>
    <row r="47" spans="1:22">
      <c r="A47" s="15" t="s">
        <v>522</v>
      </c>
      <c r="B47" s="17" t="n">
        <v>5928</v>
      </c>
      <c r="C47" s="18">
        <f>(71.0/B47*100)</f>
        <v/>
      </c>
      <c r="D47" s="19" t="n">
        <v>5857</v>
      </c>
      <c r="E47" s="18" t="n">
        <v>440.77354085</v>
      </c>
      <c r="F47" s="20" t="n">
        <v>3.81749711</v>
      </c>
      <c r="G47" s="18" t="n">
        <v>450.84005439</v>
      </c>
      <c r="H47" s="20" t="n">
        <v>4.68302131</v>
      </c>
      <c r="I47" s="18" t="n">
        <v>463.22646124</v>
      </c>
      <c r="J47" s="20" t="n">
        <v>7.55007389</v>
      </c>
      <c r="K47" s="18" t="n">
        <v>447.12830707</v>
      </c>
      <c r="L47" s="20" t="n">
        <v>7.66588336</v>
      </c>
      <c r="M47" s="18" t="s">
        <v>481</v>
      </c>
      <c r="N47" s="20" t="s">
        <v>481</v>
      </c>
      <c r="O47" s="18" t="s">
        <v>481</v>
      </c>
      <c r="P47" s="20" t="s">
        <v>481</v>
      </c>
      <c r="Q47" s="18" t="s">
        <v>481</v>
      </c>
      <c r="R47" s="20" t="s">
        <v>481</v>
      </c>
      <c r="S47" s="18" t="s">
        <v>481</v>
      </c>
      <c r="T47" s="20" t="s">
        <v>481</v>
      </c>
      <c r="U47" s="18" t="n">
        <v>345.26151006</v>
      </c>
      <c r="V47" s="20" t="n">
        <v>9.449792390000001</v>
      </c>
    </row>
    <row r="48" spans="1:22">
      <c r="A48" s="15" t="s">
        <v>523</v>
      </c>
      <c r="B48" s="17" t="n">
        <v>9841</v>
      </c>
      <c r="C48" s="18">
        <f>(7.0/B48*100)</f>
        <v/>
      </c>
      <c r="D48" s="19" t="n">
        <v>9834</v>
      </c>
      <c r="E48" s="18" t="n">
        <v>516.09192094</v>
      </c>
      <c r="F48" s="20" t="n">
        <v>4.62663739</v>
      </c>
      <c r="G48" s="18" t="n">
        <v>558.09646644</v>
      </c>
      <c r="H48" s="20" t="n">
        <v>6.56051991</v>
      </c>
      <c r="I48" s="18" t="n">
        <v>588.14454925</v>
      </c>
      <c r="J48" s="20" t="n">
        <v>7.90152015</v>
      </c>
      <c r="K48" s="18" t="n">
        <v>578.39304301</v>
      </c>
      <c r="L48" s="20" t="n">
        <v>8.941511889999999</v>
      </c>
      <c r="M48" s="18" t="s">
        <v>481</v>
      </c>
      <c r="N48" s="20" t="s">
        <v>481</v>
      </c>
      <c r="O48" s="18" t="s">
        <v>481</v>
      </c>
      <c r="P48" s="20" t="s">
        <v>481</v>
      </c>
      <c r="Q48" s="18" t="s">
        <v>481</v>
      </c>
      <c r="R48" s="20" t="s">
        <v>481</v>
      </c>
      <c r="S48" s="18" t="s">
        <v>481</v>
      </c>
      <c r="T48" s="20" t="s">
        <v>481</v>
      </c>
      <c r="U48" s="18" t="n">
        <v>456.45682975</v>
      </c>
      <c r="V48" s="20" t="n">
        <v>25.51714991</v>
      </c>
    </row>
    <row r="49" spans="1:22">
      <c r="A49" s="15" t="s">
        <v>524</v>
      </c>
      <c r="B49" s="17" t="n">
        <v>6349</v>
      </c>
      <c r="C49" s="18">
        <f>(56.0/B49*100)</f>
        <v/>
      </c>
      <c r="D49" s="19" t="n">
        <v>6293</v>
      </c>
      <c r="E49" s="18" t="n">
        <v>393.14236675</v>
      </c>
      <c r="F49" s="20" t="n">
        <v>3.49020241</v>
      </c>
      <c r="G49" s="18" t="n">
        <v>414.16565445</v>
      </c>
      <c r="H49" s="20" t="n">
        <v>3.91416657</v>
      </c>
      <c r="I49" s="18" t="n">
        <v>432.85644828</v>
      </c>
      <c r="J49" s="20" t="n">
        <v>4.54252985</v>
      </c>
      <c r="K49" s="18" t="n">
        <v>439.93820514</v>
      </c>
      <c r="L49" s="20" t="n">
        <v>4.78191125</v>
      </c>
      <c r="M49" s="18" t="s">
        <v>481</v>
      </c>
      <c r="N49" s="20" t="s">
        <v>481</v>
      </c>
      <c r="O49" s="18" t="s">
        <v>481</v>
      </c>
      <c r="P49" s="20" t="s">
        <v>481</v>
      </c>
      <c r="Q49" s="18" t="s">
        <v>481</v>
      </c>
      <c r="R49" s="20" t="s">
        <v>481</v>
      </c>
      <c r="S49" s="18" t="s">
        <v>481</v>
      </c>
      <c r="T49" s="20" t="s">
        <v>481</v>
      </c>
      <c r="U49" s="18" t="n">
        <v>382.09593471</v>
      </c>
      <c r="V49" s="20" t="n">
        <v>8.882986000000001</v>
      </c>
    </row>
    <row r="50" spans="1:22">
      <c r="A50" s="15" t="s">
        <v>525</v>
      </c>
      <c r="B50" s="17" t="n">
        <v>11795</v>
      </c>
      <c r="C50" s="18">
        <f>(218.0/B50*100)</f>
        <v/>
      </c>
      <c r="D50" s="19" t="n">
        <v>11577</v>
      </c>
      <c r="E50" s="18" t="n">
        <v>377.01160335</v>
      </c>
      <c r="F50" s="20" t="n">
        <v>2.41378914</v>
      </c>
      <c r="G50" s="18" t="n">
        <v>405.71065239</v>
      </c>
      <c r="H50" s="20" t="n">
        <v>2.62226348</v>
      </c>
      <c r="I50" s="18" t="n">
        <v>430.47996858</v>
      </c>
      <c r="J50" s="20" t="n">
        <v>5.73662952</v>
      </c>
      <c r="K50" s="18" t="n">
        <v>443.97689381</v>
      </c>
      <c r="L50" s="20" t="n">
        <v>5.92866712</v>
      </c>
      <c r="M50" s="18" t="s">
        <v>481</v>
      </c>
      <c r="N50" s="20" t="s">
        <v>481</v>
      </c>
      <c r="O50" s="18" t="s">
        <v>481</v>
      </c>
      <c r="P50" s="20" t="s">
        <v>481</v>
      </c>
      <c r="Q50" s="18" t="s">
        <v>481</v>
      </c>
      <c r="R50" s="20" t="s">
        <v>481</v>
      </c>
      <c r="S50" s="18" t="s">
        <v>481</v>
      </c>
      <c r="T50" s="20" t="s">
        <v>481</v>
      </c>
      <c r="U50" s="18" t="n">
        <v>309.14370031</v>
      </c>
      <c r="V50" s="20" t="n">
        <v>9.697825890000001</v>
      </c>
    </row>
    <row r="51" spans="1:22">
      <c r="A51" s="15" t="s">
        <v>526</v>
      </c>
      <c r="B51" s="17" t="n">
        <v>6866</v>
      </c>
      <c r="C51" s="18">
        <f>(116.0/B51*100)</f>
        <v/>
      </c>
      <c r="D51" s="19" t="n">
        <v>6750</v>
      </c>
      <c r="E51" s="18" t="n">
        <v>386.95735131</v>
      </c>
      <c r="F51" s="20" t="n">
        <v>2.15227134</v>
      </c>
      <c r="G51" s="18" t="n">
        <v>403.61768066</v>
      </c>
      <c r="H51" s="20" t="n">
        <v>3.15095477</v>
      </c>
      <c r="I51" s="18" t="n">
        <v>429.27063649</v>
      </c>
      <c r="J51" s="20" t="n">
        <v>4.80034635</v>
      </c>
      <c r="K51" s="18" t="n">
        <v>434.74135548</v>
      </c>
      <c r="L51" s="20" t="n">
        <v>4.95827876</v>
      </c>
      <c r="M51" s="18" t="s">
        <v>481</v>
      </c>
      <c r="N51" s="20" t="s">
        <v>481</v>
      </c>
      <c r="O51" s="18" t="s">
        <v>481</v>
      </c>
      <c r="P51" s="20" t="s">
        <v>481</v>
      </c>
      <c r="Q51" s="18" t="s">
        <v>481</v>
      </c>
      <c r="R51" s="20" t="s">
        <v>481</v>
      </c>
      <c r="S51" s="18" t="s">
        <v>481</v>
      </c>
      <c r="T51" s="20" t="s">
        <v>481</v>
      </c>
      <c r="U51" s="18" t="n">
        <v>360.49135046</v>
      </c>
      <c r="V51" s="20" t="n">
        <v>8.955245959999999</v>
      </c>
    </row>
    <row r="52" spans="1:22">
      <c r="A52" s="15" t="s">
        <v>527</v>
      </c>
      <c r="B52" s="17" t="n">
        <v>5809</v>
      </c>
      <c r="C52" s="18">
        <f>(71.0/B52*100)</f>
        <v/>
      </c>
      <c r="D52" s="19" t="n">
        <v>5738</v>
      </c>
      <c r="E52" s="18" t="n">
        <v>451.33024504</v>
      </c>
      <c r="F52" s="20" t="n">
        <v>3.40267854</v>
      </c>
      <c r="G52" s="18" t="n">
        <v>465.73638263</v>
      </c>
      <c r="H52" s="20" t="n">
        <v>3.26440214</v>
      </c>
      <c r="I52" s="18" t="n">
        <v>475.26113485</v>
      </c>
      <c r="J52" s="20" t="n">
        <v>4.19071639</v>
      </c>
      <c r="K52" s="18" t="n">
        <v>502.28418653</v>
      </c>
      <c r="L52" s="20" t="n">
        <v>4.90279138</v>
      </c>
      <c r="M52" s="18" t="s">
        <v>481</v>
      </c>
      <c r="N52" s="20" t="s">
        <v>481</v>
      </c>
      <c r="O52" s="18" t="s">
        <v>481</v>
      </c>
      <c r="P52" s="20" t="s">
        <v>481</v>
      </c>
      <c r="Q52" s="18" t="s">
        <v>481</v>
      </c>
      <c r="R52" s="20" t="s">
        <v>481</v>
      </c>
      <c r="S52" s="18" t="s">
        <v>481</v>
      </c>
      <c r="T52" s="20" t="s">
        <v>481</v>
      </c>
      <c r="U52" s="18" t="n">
        <v>367.62845041</v>
      </c>
      <c r="V52" s="20" t="n">
        <v>11.0407728</v>
      </c>
    </row>
    <row r="53" spans="1:22">
      <c r="A53" s="15" t="s">
        <v>528</v>
      </c>
      <c r="B53" s="17" t="n">
        <v>5571</v>
      </c>
      <c r="C53" s="18">
        <f>(84.0/B53*100)</f>
        <v/>
      </c>
      <c r="D53" s="19" t="n">
        <v>5487</v>
      </c>
      <c r="E53" s="18" t="n">
        <v>415.35328544</v>
      </c>
      <c r="F53" s="20" t="n">
        <v>2.58207244</v>
      </c>
      <c r="G53" s="18" t="n">
        <v>437.45676577</v>
      </c>
      <c r="H53" s="20" t="n">
        <v>2.89138905</v>
      </c>
      <c r="I53" s="18" t="n">
        <v>451.76716642</v>
      </c>
      <c r="J53" s="20" t="n">
        <v>3.95613523</v>
      </c>
      <c r="K53" s="18" t="n">
        <v>466.94443814</v>
      </c>
      <c r="L53" s="20" t="n">
        <v>3.96362211</v>
      </c>
      <c r="M53" s="18" t="s">
        <v>481</v>
      </c>
      <c r="N53" s="20" t="s">
        <v>481</v>
      </c>
      <c r="O53" s="18" t="s">
        <v>481</v>
      </c>
      <c r="P53" s="20" t="s">
        <v>481</v>
      </c>
      <c r="Q53" s="18" t="s">
        <v>481</v>
      </c>
      <c r="R53" s="20" t="s">
        <v>481</v>
      </c>
      <c r="S53" s="18" t="s">
        <v>481</v>
      </c>
      <c r="T53" s="20" t="s">
        <v>481</v>
      </c>
      <c r="U53" s="18" t="n">
        <v>363.27690288</v>
      </c>
      <c r="V53" s="20" t="n">
        <v>10.56400715</v>
      </c>
    </row>
    <row r="54" spans="1:22">
      <c r="A54" s="15" t="s">
        <v>529</v>
      </c>
      <c r="B54" s="17" t="n">
        <v>4740</v>
      </c>
      <c r="C54" s="18">
        <f>(38.0/B54*100)</f>
        <v/>
      </c>
      <c r="D54" s="19" t="n">
        <v>4702</v>
      </c>
      <c r="E54" s="18" t="n">
        <v>325.71581731</v>
      </c>
      <c r="F54" s="20" t="n">
        <v>2.72269246</v>
      </c>
      <c r="G54" s="18" t="n">
        <v>341.97829024</v>
      </c>
      <c r="H54" s="20" t="n">
        <v>4.88397535</v>
      </c>
      <c r="I54" s="18" t="n">
        <v>372.18351592</v>
      </c>
      <c r="J54" s="20" t="n">
        <v>9.41014977</v>
      </c>
      <c r="K54" s="18" t="n">
        <v>371.34842311</v>
      </c>
      <c r="L54" s="20" t="n">
        <v>8.61435159</v>
      </c>
      <c r="M54" s="18" t="s">
        <v>481</v>
      </c>
      <c r="N54" s="20" t="s">
        <v>481</v>
      </c>
      <c r="O54" s="18" t="s">
        <v>481</v>
      </c>
      <c r="P54" s="20" t="s">
        <v>481</v>
      </c>
      <c r="Q54" s="18" t="s">
        <v>481</v>
      </c>
      <c r="R54" s="20" t="s">
        <v>481</v>
      </c>
      <c r="S54" s="18" t="s">
        <v>481</v>
      </c>
      <c r="T54" s="20" t="s">
        <v>481</v>
      </c>
      <c r="U54" s="18" t="n">
        <v>273.0425467</v>
      </c>
      <c r="V54" s="20" t="n">
        <v>4.80480984</v>
      </c>
    </row>
    <row r="55" spans="1:22">
      <c r="A55" s="15" t="s">
        <v>530</v>
      </c>
      <c r="B55" s="17" t="n">
        <v>5316</v>
      </c>
      <c r="C55" s="18">
        <f>(22.0/B55*100)</f>
        <v/>
      </c>
      <c r="D55" s="19" t="n">
        <v>5294</v>
      </c>
      <c r="E55" s="18" t="n">
        <v>380.31179445</v>
      </c>
      <c r="F55" s="20" t="n">
        <v>3.54987973</v>
      </c>
      <c r="G55" s="18" t="n">
        <v>413.02837998</v>
      </c>
      <c r="H55" s="20" t="n">
        <v>3.07232369</v>
      </c>
      <c r="I55" s="18" t="n">
        <v>430.82980467</v>
      </c>
      <c r="J55" s="20" t="n">
        <v>4.70995474</v>
      </c>
      <c r="K55" s="18" t="n">
        <v>440.79155583</v>
      </c>
      <c r="L55" s="20" t="n">
        <v>5.42675733</v>
      </c>
      <c r="M55" s="18" t="s">
        <v>481</v>
      </c>
      <c r="N55" s="20" t="s">
        <v>481</v>
      </c>
      <c r="O55" s="18" t="s">
        <v>481</v>
      </c>
      <c r="P55" s="20" t="s">
        <v>481</v>
      </c>
      <c r="Q55" s="18" t="s">
        <v>481</v>
      </c>
      <c r="R55" s="20" t="s">
        <v>481</v>
      </c>
      <c r="S55" s="18" t="n">
        <v>366.188415</v>
      </c>
      <c r="T55" s="20" t="n">
        <v>21.21473084</v>
      </c>
      <c r="U55" s="18" t="n">
        <v>304.49593028</v>
      </c>
      <c r="V55" s="20" t="n">
        <v>13.08618469</v>
      </c>
    </row>
    <row r="56" spans="1:22">
      <c r="A56" s="15" t="s">
        <v>531</v>
      </c>
      <c r="B56" s="17" t="n">
        <v>5359</v>
      </c>
      <c r="C56" s="18">
        <f>(76.0/B56*100)</f>
        <v/>
      </c>
      <c r="D56" s="19" t="n">
        <v>5283</v>
      </c>
      <c r="E56" s="18" t="n">
        <v>521.74442465</v>
      </c>
      <c r="F56" s="20" t="n">
        <v>4.39107323</v>
      </c>
      <c r="G56" s="18" t="n">
        <v>541.01118075</v>
      </c>
      <c r="H56" s="20" t="n">
        <v>3.51749984</v>
      </c>
      <c r="I56" s="18" t="n">
        <v>560.35800165</v>
      </c>
      <c r="J56" s="20" t="n">
        <v>3.25717619</v>
      </c>
      <c r="K56" s="18" t="n">
        <v>575.26211661</v>
      </c>
      <c r="L56" s="20" t="n">
        <v>3.76313427</v>
      </c>
      <c r="M56" s="18" t="s">
        <v>481</v>
      </c>
      <c r="N56" s="20" t="s">
        <v>481</v>
      </c>
      <c r="O56" s="18" t="s">
        <v>481</v>
      </c>
      <c r="P56" s="20" t="s">
        <v>481</v>
      </c>
      <c r="Q56" s="18" t="s">
        <v>481</v>
      </c>
      <c r="R56" s="20" t="s">
        <v>481</v>
      </c>
      <c r="S56" s="18" t="s">
        <v>481</v>
      </c>
      <c r="T56" s="20" t="s">
        <v>481</v>
      </c>
      <c r="U56" s="18" t="n">
        <v>476.61719121</v>
      </c>
      <c r="V56" s="20" t="n">
        <v>32.34297026</v>
      </c>
    </row>
    <row r="57" spans="1:22">
      <c r="A57" s="15" t="s">
        <v>532</v>
      </c>
      <c r="B57" s="17" t="n">
        <v>6513</v>
      </c>
      <c r="C57" s="18">
        <f>(0.0/B57*100)</f>
        <v/>
      </c>
      <c r="D57" s="19" t="n">
        <v>6513</v>
      </c>
      <c r="E57" s="18" t="n">
        <v>374.87228551</v>
      </c>
      <c r="F57" s="20" t="n">
        <v>3.22237187</v>
      </c>
      <c r="G57" s="18" t="n">
        <v>392.71739632</v>
      </c>
      <c r="H57" s="20" t="n">
        <v>3.57340464</v>
      </c>
      <c r="I57" s="18" t="n">
        <v>452.95616616</v>
      </c>
      <c r="J57" s="20" t="n">
        <v>8.144515480000001</v>
      </c>
      <c r="K57" s="18" t="n">
        <v>469.93077735</v>
      </c>
      <c r="L57" s="20" t="n">
        <v>9.53083148</v>
      </c>
      <c r="M57" s="18" t="s">
        <v>481</v>
      </c>
      <c r="N57" s="20" t="s">
        <v>481</v>
      </c>
      <c r="O57" s="18" t="s">
        <v>481</v>
      </c>
      <c r="P57" s="20" t="s">
        <v>481</v>
      </c>
      <c r="Q57" s="18" t="s">
        <v>481</v>
      </c>
      <c r="R57" s="20" t="s">
        <v>481</v>
      </c>
      <c r="S57" s="18" t="n">
        <v>310.82135583</v>
      </c>
      <c r="T57" s="20" t="n">
        <v>39.89617956</v>
      </c>
      <c r="U57" s="18" t="n">
        <v>334.81039937</v>
      </c>
      <c r="V57" s="20" t="n">
        <v>13.17045036</v>
      </c>
    </row>
    <row r="58" spans="1:22">
      <c r="A58" s="15" t="s">
        <v>533</v>
      </c>
      <c r="B58" s="17" t="n">
        <v>7267</v>
      </c>
      <c r="C58" s="18">
        <f>(10.0/B58*100)</f>
        <v/>
      </c>
      <c r="D58" s="19" t="n">
        <v>7257</v>
      </c>
      <c r="E58" s="18" t="n">
        <v>383.2375753</v>
      </c>
      <c r="F58" s="20" t="n">
        <v>2.66974755</v>
      </c>
      <c r="G58" s="18" t="n">
        <v>386.32349204</v>
      </c>
      <c r="H58" s="20" t="n">
        <v>4.55756823</v>
      </c>
      <c r="I58" s="18" t="n">
        <v>402.974639</v>
      </c>
      <c r="J58" s="20" t="n">
        <v>9.7867599</v>
      </c>
      <c r="K58" s="18" t="n">
        <v>373.08812112</v>
      </c>
      <c r="L58" s="20" t="n">
        <v>9.55834121</v>
      </c>
      <c r="M58" s="18" t="s">
        <v>481</v>
      </c>
      <c r="N58" s="20" t="s">
        <v>481</v>
      </c>
      <c r="O58" s="18" t="s">
        <v>481</v>
      </c>
      <c r="P58" s="20" t="s">
        <v>481</v>
      </c>
      <c r="Q58" s="18" t="s">
        <v>481</v>
      </c>
      <c r="R58" s="20" t="s">
        <v>481</v>
      </c>
      <c r="S58" s="18" t="n">
        <v>245.63811764</v>
      </c>
      <c r="T58" s="20" t="n">
        <v>23.33879376</v>
      </c>
      <c r="U58" s="18" t="n">
        <v>290.3261137</v>
      </c>
      <c r="V58" s="20" t="n">
        <v>13.35904196</v>
      </c>
    </row>
    <row r="59" spans="1:22">
      <c r="A59" s="15" t="s">
        <v>534</v>
      </c>
      <c r="B59" s="17" t="n">
        <v>4826</v>
      </c>
      <c r="C59" s="18">
        <f>(26.0/B59*100)</f>
        <v/>
      </c>
      <c r="D59" s="19" t="n">
        <v>4800</v>
      </c>
      <c r="E59" s="18" t="n">
        <v>361.3513995</v>
      </c>
      <c r="F59" s="20" t="n">
        <v>1.79526288</v>
      </c>
      <c r="G59" s="18" t="n">
        <v>367.17348772</v>
      </c>
      <c r="H59" s="20" t="n">
        <v>3.14606208</v>
      </c>
      <c r="I59" s="18" t="n">
        <v>379.71728976</v>
      </c>
      <c r="J59" s="20" t="n">
        <v>6.80820216</v>
      </c>
      <c r="K59" s="18" t="n">
        <v>370.68097743</v>
      </c>
      <c r="L59" s="20" t="n">
        <v>7.91221726</v>
      </c>
      <c r="M59" s="18" t="s">
        <v>481</v>
      </c>
      <c r="N59" s="20" t="s">
        <v>481</v>
      </c>
      <c r="O59" s="18" t="s">
        <v>481</v>
      </c>
      <c r="P59" s="20" t="s">
        <v>481</v>
      </c>
      <c r="Q59" s="18" t="s">
        <v>481</v>
      </c>
      <c r="R59" s="20" t="s">
        <v>481</v>
      </c>
      <c r="S59" s="18" t="n">
        <v>305.36855009</v>
      </c>
      <c r="T59" s="20" t="n">
        <v>36.19845995</v>
      </c>
      <c r="U59" s="18" t="n">
        <v>266.16778048</v>
      </c>
      <c r="V59" s="20" t="n">
        <v>6.74532868</v>
      </c>
    </row>
    <row r="60" spans="1:22">
      <c r="A60" s="15" t="s">
        <v>535</v>
      </c>
      <c r="B60" s="17" t="n">
        <v>4546</v>
      </c>
      <c r="C60" s="18">
        <f>(15.0/B60*100)</f>
        <v/>
      </c>
      <c r="D60" s="19" t="n">
        <v>4531</v>
      </c>
      <c r="E60" s="18" t="n">
        <v>386.03602379</v>
      </c>
      <c r="F60" s="20" t="n">
        <v>3.98137678</v>
      </c>
      <c r="G60" s="18" t="n">
        <v>407.1234782</v>
      </c>
      <c r="H60" s="20" t="n">
        <v>4.92808196</v>
      </c>
      <c r="I60" s="18" t="n">
        <v>419.30579336</v>
      </c>
      <c r="J60" s="20" t="n">
        <v>7.35492153</v>
      </c>
      <c r="K60" s="18" t="n">
        <v>409.09750116</v>
      </c>
      <c r="L60" s="20" t="n">
        <v>9.46872057</v>
      </c>
      <c r="M60" s="18" t="s">
        <v>481</v>
      </c>
      <c r="N60" s="20" t="s">
        <v>481</v>
      </c>
      <c r="O60" s="18" t="s">
        <v>481</v>
      </c>
      <c r="P60" s="20" t="s">
        <v>481</v>
      </c>
      <c r="Q60" s="18" t="s">
        <v>481</v>
      </c>
      <c r="R60" s="20" t="s">
        <v>481</v>
      </c>
      <c r="S60" s="18" t="n">
        <v>296.03262674</v>
      </c>
      <c r="T60" s="20" t="n">
        <v>45.05829928</v>
      </c>
      <c r="U60" s="18" t="n">
        <v>333.47844834</v>
      </c>
      <c r="V60" s="20" t="n">
        <v>10.75292091</v>
      </c>
    </row>
    <row r="61" spans="1:22">
      <c r="A61" s="15" t="s">
        <v>536</v>
      </c>
      <c r="B61" s="17" t="n">
        <v>6525</v>
      </c>
      <c r="C61" s="18">
        <f>(135.0/B61*100)</f>
        <v/>
      </c>
      <c r="D61" s="19" t="n">
        <v>6390</v>
      </c>
      <c r="E61" s="18" t="n">
        <v>466.8165768</v>
      </c>
      <c r="F61" s="20" t="n">
        <v>2.40814457</v>
      </c>
      <c r="G61" s="18" t="n">
        <v>482.5641117</v>
      </c>
      <c r="H61" s="20" t="n">
        <v>2.96783739</v>
      </c>
      <c r="I61" s="18" t="n">
        <v>498.88095723</v>
      </c>
      <c r="J61" s="20" t="n">
        <v>3.92485013</v>
      </c>
      <c r="K61" s="18" t="n">
        <v>502.01159212</v>
      </c>
      <c r="L61" s="20" t="n">
        <v>4.87774412</v>
      </c>
      <c r="M61" s="18" t="s">
        <v>481</v>
      </c>
      <c r="N61" s="20" t="s">
        <v>481</v>
      </c>
      <c r="O61" s="18" t="s">
        <v>481</v>
      </c>
      <c r="P61" s="20" t="s">
        <v>481</v>
      </c>
      <c r="Q61" s="18" t="s">
        <v>481</v>
      </c>
      <c r="R61" s="20" t="s">
        <v>481</v>
      </c>
      <c r="S61" s="18" t="s">
        <v>481</v>
      </c>
      <c r="T61" s="20" t="s">
        <v>481</v>
      </c>
      <c r="U61" s="18" t="n">
        <v>404.6572004</v>
      </c>
      <c r="V61" s="20" t="n">
        <v>14.39568542</v>
      </c>
    </row>
    <row r="62" spans="1:22">
      <c r="A62" s="15" t="s">
        <v>537</v>
      </c>
      <c r="B62" s="17" t="n">
        <v>4476</v>
      </c>
      <c r="C62" s="18">
        <f>(3.0/B62*100)</f>
        <v/>
      </c>
      <c r="D62" s="19" t="n">
        <v>4473</v>
      </c>
      <c r="E62" s="18" t="n">
        <v>535.63743356</v>
      </c>
      <c r="F62" s="20" t="n">
        <v>1.7937611</v>
      </c>
      <c r="G62" s="18" t="n">
        <v>547.75754595</v>
      </c>
      <c r="H62" s="20" t="n">
        <v>2.45131572</v>
      </c>
      <c r="I62" s="18" t="n">
        <v>551.13977725</v>
      </c>
      <c r="J62" s="20" t="n">
        <v>3.65512617</v>
      </c>
      <c r="K62" s="18" t="n">
        <v>551.38344516</v>
      </c>
      <c r="L62" s="20" t="n">
        <v>4.02855389</v>
      </c>
      <c r="M62" s="18" t="s">
        <v>481</v>
      </c>
      <c r="N62" s="20" t="s">
        <v>481</v>
      </c>
      <c r="O62" s="18" t="s">
        <v>481</v>
      </c>
      <c r="P62" s="20" t="s">
        <v>481</v>
      </c>
      <c r="Q62" s="18" t="s">
        <v>481</v>
      </c>
      <c r="R62" s="20" t="s">
        <v>481</v>
      </c>
      <c r="S62" s="18" t="s">
        <v>481</v>
      </c>
      <c r="T62" s="20" t="s">
        <v>481</v>
      </c>
      <c r="U62" s="18" t="n">
        <v>507.06656667</v>
      </c>
      <c r="V62" s="20" t="n">
        <v>35.6594687</v>
      </c>
    </row>
    <row r="63" spans="1:22">
      <c r="A63" s="15" t="s">
        <v>538</v>
      </c>
      <c r="B63" s="17" t="n">
        <v>5324</v>
      </c>
      <c r="C63" s="18">
        <f>(13.0/B63*100)</f>
        <v/>
      </c>
      <c r="D63" s="19" t="n">
        <v>5311</v>
      </c>
      <c r="E63" s="18" t="n">
        <v>364.96916923</v>
      </c>
      <c r="F63" s="20" t="n">
        <v>1.86862066</v>
      </c>
      <c r="G63" s="18" t="n">
        <v>381.7454705</v>
      </c>
      <c r="H63" s="20" t="n">
        <v>3.50279591</v>
      </c>
      <c r="I63" s="18" t="n">
        <v>397.33077557</v>
      </c>
      <c r="J63" s="20" t="n">
        <v>5.54136468</v>
      </c>
      <c r="K63" s="18" t="n">
        <v>401.64379224</v>
      </c>
      <c r="L63" s="20" t="n">
        <v>7.1862507</v>
      </c>
      <c r="M63" s="18" t="s">
        <v>481</v>
      </c>
      <c r="N63" s="20" t="s">
        <v>481</v>
      </c>
      <c r="O63" s="18" t="s">
        <v>481</v>
      </c>
      <c r="P63" s="20" t="s">
        <v>481</v>
      </c>
      <c r="Q63" s="18" t="n">
        <v>361.13749866</v>
      </c>
      <c r="R63" s="20" t="n">
        <v>38.47972524</v>
      </c>
      <c r="S63" s="18" t="n">
        <v>258.1723198</v>
      </c>
      <c r="T63" s="20" t="n">
        <v>44.5591282</v>
      </c>
      <c r="U63" s="18" t="n">
        <v>308.30711914</v>
      </c>
      <c r="V63" s="20" t="n">
        <v>7.01314288</v>
      </c>
    </row>
    <row r="64" spans="1:22">
      <c r="A64" s="15" t="s">
        <v>539</v>
      </c>
      <c r="B64" s="17" t="n">
        <v>3634</v>
      </c>
      <c r="C64" s="18">
        <f>(3.0/B64*100)</f>
        <v/>
      </c>
      <c r="D64" s="19" t="n">
        <v>3631</v>
      </c>
      <c r="E64" s="18" t="n">
        <v>453.03032502</v>
      </c>
      <c r="F64" s="20" t="n">
        <v>2.90161052</v>
      </c>
      <c r="G64" s="18" t="n">
        <v>485.33127429</v>
      </c>
      <c r="H64" s="20" t="n">
        <v>3.16501529</v>
      </c>
      <c r="I64" s="18" t="n">
        <v>505.16168136</v>
      </c>
      <c r="J64" s="20" t="n">
        <v>5.15924557</v>
      </c>
      <c r="K64" s="18" t="n">
        <v>512.64273024</v>
      </c>
      <c r="L64" s="20" t="n">
        <v>5.41810708</v>
      </c>
      <c r="M64" s="18" t="s">
        <v>481</v>
      </c>
      <c r="N64" s="20" t="s">
        <v>481</v>
      </c>
      <c r="O64" s="18" t="s">
        <v>481</v>
      </c>
      <c r="P64" s="20" t="s">
        <v>481</v>
      </c>
      <c r="Q64" s="18" t="s">
        <v>481</v>
      </c>
      <c r="R64" s="20" t="s">
        <v>481</v>
      </c>
      <c r="S64" s="18" t="n">
        <v>575.3846</v>
      </c>
      <c r="T64" s="20" t="n">
        <v>52.53494114</v>
      </c>
      <c r="U64" s="18" t="n">
        <v>408.09731702</v>
      </c>
      <c r="V64" s="20" t="n">
        <v>21.69675241</v>
      </c>
    </row>
    <row r="65" spans="1:22">
      <c r="A65" s="15" t="s">
        <v>540</v>
      </c>
      <c r="B65" s="17" t="n">
        <v>5325</v>
      </c>
      <c r="C65" s="18">
        <f>(14.0/B65*100)</f>
        <v/>
      </c>
      <c r="D65" s="19" t="n">
        <v>5311</v>
      </c>
      <c r="E65" s="18" t="n">
        <v>414.14381912</v>
      </c>
      <c r="F65" s="20" t="n">
        <v>3.04776131</v>
      </c>
      <c r="G65" s="18" t="n">
        <v>431.03594826</v>
      </c>
      <c r="H65" s="20" t="n">
        <v>3.2328927</v>
      </c>
      <c r="I65" s="18" t="n">
        <v>453.07327552</v>
      </c>
      <c r="J65" s="20" t="n">
        <v>6.73454021</v>
      </c>
      <c r="K65" s="18" t="n">
        <v>452.16853454</v>
      </c>
      <c r="L65" s="20" t="n">
        <v>9.69598946</v>
      </c>
      <c r="M65" s="18" t="s">
        <v>481</v>
      </c>
      <c r="N65" s="20" t="s">
        <v>481</v>
      </c>
      <c r="O65" s="18" t="s">
        <v>481</v>
      </c>
      <c r="P65" s="20" t="s">
        <v>481</v>
      </c>
      <c r="Q65" s="18" t="n">
        <v>378.67212191</v>
      </c>
      <c r="R65" s="20" t="n">
        <v>32.69069048</v>
      </c>
      <c r="S65" s="18" t="n">
        <v>363.1982</v>
      </c>
      <c r="T65" s="20" t="n">
        <v>55.62582131</v>
      </c>
      <c r="U65" s="18" t="n">
        <v>337.18082134</v>
      </c>
      <c r="V65" s="20" t="n">
        <v>10.7940045</v>
      </c>
    </row>
    <row r="66" spans="1:22">
      <c r="A66" s="15" t="s">
        <v>541</v>
      </c>
      <c r="B66" s="17" t="n">
        <v>5665</v>
      </c>
      <c r="C66" s="18">
        <f>(74.0/B66*100)</f>
        <v/>
      </c>
      <c r="D66" s="19" t="n">
        <v>5591</v>
      </c>
      <c r="E66" s="18" t="n">
        <v>412.81506593</v>
      </c>
      <c r="F66" s="20" t="n">
        <v>2.21787303</v>
      </c>
      <c r="G66" s="18" t="n">
        <v>423.47551666</v>
      </c>
      <c r="H66" s="20" t="n">
        <v>2.5322915</v>
      </c>
      <c r="I66" s="18" t="n">
        <v>442.95591294</v>
      </c>
      <c r="J66" s="20" t="n">
        <v>5.04920248</v>
      </c>
      <c r="K66" s="18" t="n">
        <v>426.82082351</v>
      </c>
      <c r="L66" s="20" t="n">
        <v>5.95783035</v>
      </c>
      <c r="M66" s="18" t="s">
        <v>481</v>
      </c>
      <c r="N66" s="20" t="s">
        <v>481</v>
      </c>
      <c r="O66" s="18" t="s">
        <v>481</v>
      </c>
      <c r="P66" s="20" t="s">
        <v>481</v>
      </c>
      <c r="Q66" s="18" t="s">
        <v>481</v>
      </c>
      <c r="R66" s="20" t="s">
        <v>481</v>
      </c>
      <c r="S66" s="18" t="s">
        <v>481</v>
      </c>
      <c r="T66" s="20" t="s">
        <v>481</v>
      </c>
      <c r="U66" s="18" t="n">
        <v>348.03154677</v>
      </c>
      <c r="V66" s="20" t="n">
        <v>7.86607772</v>
      </c>
    </row>
    <row r="67" spans="1:22">
      <c r="A67" s="15" t="s">
        <v>542</v>
      </c>
      <c r="B67" s="17" t="n">
        <v>6971</v>
      </c>
      <c r="C67" s="18">
        <f>(22.0/B67*100)</f>
        <v/>
      </c>
      <c r="D67" s="19" t="n">
        <v>6949</v>
      </c>
      <c r="E67" s="18" t="n">
        <v>370.30900396</v>
      </c>
      <c r="F67" s="20" t="n">
        <v>2.54501388</v>
      </c>
      <c r="G67" s="18" t="n">
        <v>395.87312124</v>
      </c>
      <c r="H67" s="20" t="n">
        <v>3.20038306</v>
      </c>
      <c r="I67" s="18" t="n">
        <v>417.8527102</v>
      </c>
      <c r="J67" s="20" t="n">
        <v>5.65726354</v>
      </c>
      <c r="K67" s="18" t="n">
        <v>429.24996169</v>
      </c>
      <c r="L67" s="20" t="n">
        <v>6.46060308</v>
      </c>
      <c r="M67" s="18" t="s">
        <v>481</v>
      </c>
      <c r="N67" s="20" t="s">
        <v>481</v>
      </c>
      <c r="O67" s="18" t="s">
        <v>481</v>
      </c>
      <c r="P67" s="20" t="s">
        <v>481</v>
      </c>
      <c r="Q67" s="18" t="s">
        <v>481</v>
      </c>
      <c r="R67" s="20" t="s">
        <v>481</v>
      </c>
      <c r="S67" s="18" t="s">
        <v>481</v>
      </c>
      <c r="T67" s="20" t="s">
        <v>481</v>
      </c>
      <c r="U67" s="18" t="n">
        <v>301.6665203</v>
      </c>
      <c r="V67" s="20" t="n">
        <v>12.2437046</v>
      </c>
    </row>
    <row r="68" spans="1:22">
      <c r="A68" s="15" t="s">
        <v>543</v>
      </c>
      <c r="B68" s="17" t="n">
        <v>12083</v>
      </c>
      <c r="C68" s="18">
        <f>(26.0/B68*100)</f>
        <v/>
      </c>
      <c r="D68" s="19" t="n">
        <v>12057</v>
      </c>
      <c r="E68" s="18" t="n">
        <v>398.95037989</v>
      </c>
      <c r="F68" s="20" t="n">
        <v>2.074077</v>
      </c>
      <c r="G68" s="18" t="n">
        <v>418.96750335</v>
      </c>
      <c r="H68" s="20" t="n">
        <v>2.19623365</v>
      </c>
      <c r="I68" s="18" t="n">
        <v>418.65252551</v>
      </c>
      <c r="J68" s="20" t="n">
        <v>3.61703641</v>
      </c>
      <c r="K68" s="18" t="n">
        <v>395.50470326</v>
      </c>
      <c r="L68" s="20" t="n">
        <v>3.76712972</v>
      </c>
      <c r="M68" s="18" t="s">
        <v>481</v>
      </c>
      <c r="N68" s="20" t="s">
        <v>481</v>
      </c>
      <c r="O68" s="18" t="s">
        <v>481</v>
      </c>
      <c r="P68" s="20" t="s">
        <v>481</v>
      </c>
      <c r="Q68" s="18" t="s">
        <v>481</v>
      </c>
      <c r="R68" s="20" t="s">
        <v>481</v>
      </c>
      <c r="S68" s="18" t="s">
        <v>481</v>
      </c>
      <c r="T68" s="20" t="s">
        <v>481</v>
      </c>
      <c r="U68" s="18" t="n">
        <v>307.21172223</v>
      </c>
      <c r="V68" s="20" t="n">
        <v>5.82111246</v>
      </c>
    </row>
    <row r="69" spans="1:22">
      <c r="A69" s="15" t="s">
        <v>544</v>
      </c>
      <c r="B69" s="17" t="n">
        <v>4876</v>
      </c>
      <c r="C69" s="18">
        <f>(0.0/B69*100)</f>
        <v/>
      </c>
      <c r="D69" s="19" t="n">
        <v>4876</v>
      </c>
      <c r="E69" s="18" t="n">
        <v>436.07337182</v>
      </c>
      <c r="F69" s="20" t="n">
        <v>3.62257994</v>
      </c>
      <c r="G69" s="18" t="n">
        <v>455.46253247</v>
      </c>
      <c r="H69" s="20" t="n">
        <v>4.68772156</v>
      </c>
      <c r="I69" s="18" t="n">
        <v>467.19641833</v>
      </c>
      <c r="J69" s="20" t="n">
        <v>7.26118491</v>
      </c>
      <c r="K69" s="18" t="n">
        <v>459.99625327</v>
      </c>
      <c r="L69" s="20" t="n">
        <v>7.87646758</v>
      </c>
      <c r="M69" s="18" t="s">
        <v>481</v>
      </c>
      <c r="N69" s="20" t="s">
        <v>481</v>
      </c>
      <c r="O69" s="18" t="s">
        <v>481</v>
      </c>
      <c r="P69" s="20" t="s">
        <v>481</v>
      </c>
      <c r="Q69" s="18" t="s">
        <v>481</v>
      </c>
      <c r="R69" s="20" t="s">
        <v>481</v>
      </c>
      <c r="S69" s="18" t="s">
        <v>481</v>
      </c>
      <c r="T69" s="20" t="s">
        <v>481</v>
      </c>
      <c r="U69" s="18" t="n">
        <v>361.55477132</v>
      </c>
      <c r="V69" s="20" t="n">
        <v>17.96528835</v>
      </c>
    </row>
    <row r="70" spans="1:22">
      <c r="A70" s="15" t="s">
        <v>545</v>
      </c>
      <c r="B70" s="17" t="n">
        <v>6036</v>
      </c>
      <c r="C70" s="18">
        <f>(223.0/B70*100)</f>
        <v/>
      </c>
      <c r="D70" s="19" t="n">
        <v>5813</v>
      </c>
      <c r="E70" s="18" t="n">
        <v>490.19977235</v>
      </c>
      <c r="F70" s="20" t="n">
        <v>3.41169541</v>
      </c>
      <c r="G70" s="18" t="n">
        <v>498.17052887</v>
      </c>
      <c r="H70" s="20" t="n">
        <v>3.65744735</v>
      </c>
      <c r="I70" s="18" t="n">
        <v>514.22201421</v>
      </c>
      <c r="J70" s="20" t="n">
        <v>5.40434142</v>
      </c>
      <c r="K70" s="18" t="n">
        <v>516.76230605</v>
      </c>
      <c r="L70" s="20" t="n">
        <v>6.84062389</v>
      </c>
      <c r="M70" s="18" t="s">
        <v>481</v>
      </c>
      <c r="N70" s="20" t="s">
        <v>481</v>
      </c>
      <c r="O70" s="18" t="s">
        <v>481</v>
      </c>
      <c r="P70" s="20" t="s">
        <v>481</v>
      </c>
      <c r="Q70" s="18" t="s">
        <v>481</v>
      </c>
      <c r="R70" s="20" t="s">
        <v>481</v>
      </c>
      <c r="S70" s="18" t="s">
        <v>481</v>
      </c>
      <c r="T70" s="20" t="s">
        <v>481</v>
      </c>
      <c r="U70" s="18" t="n">
        <v>417.4938831</v>
      </c>
      <c r="V70" s="20" t="n">
        <v>12.16095391</v>
      </c>
    </row>
    <row r="71" spans="1:22">
      <c r="A71" s="15" t="s">
        <v>546</v>
      </c>
      <c r="B71" s="17" t="n">
        <v>6115</v>
      </c>
      <c r="C71" s="18">
        <f>(17.0/B71*100)</f>
        <v/>
      </c>
      <c r="D71" s="19" t="n">
        <v>6098</v>
      </c>
      <c r="E71" s="18" t="n">
        <v>537.50635121</v>
      </c>
      <c r="F71" s="20" t="n">
        <v>2.5475215</v>
      </c>
      <c r="G71" s="18" t="n">
        <v>565.9210901500001</v>
      </c>
      <c r="H71" s="20" t="n">
        <v>3.24179587</v>
      </c>
      <c r="I71" s="18" t="n">
        <v>575.93627106</v>
      </c>
      <c r="J71" s="20" t="n">
        <v>3.99914059</v>
      </c>
      <c r="K71" s="18" t="n">
        <v>588.76837091</v>
      </c>
      <c r="L71" s="20" t="n">
        <v>3.20124332</v>
      </c>
      <c r="M71" s="18" t="s">
        <v>481</v>
      </c>
      <c r="N71" s="20" t="s">
        <v>481</v>
      </c>
      <c r="O71" s="18" t="s">
        <v>481</v>
      </c>
      <c r="P71" s="20" t="s">
        <v>481</v>
      </c>
      <c r="Q71" s="18" t="s">
        <v>481</v>
      </c>
      <c r="R71" s="20" t="s">
        <v>481</v>
      </c>
      <c r="S71" s="18" t="s">
        <v>481</v>
      </c>
      <c r="T71" s="20" t="s">
        <v>481</v>
      </c>
      <c r="U71" s="18" t="n">
        <v>446.8695711</v>
      </c>
      <c r="V71" s="20" t="n">
        <v>45.99999014</v>
      </c>
    </row>
    <row r="72" spans="1:22">
      <c r="A72" s="15" t="s">
        <v>547</v>
      </c>
      <c r="B72" s="17" t="n">
        <v>7708</v>
      </c>
      <c r="C72" s="18">
        <f>(5.0/B72*100)</f>
        <v/>
      </c>
      <c r="D72" s="19" t="n">
        <v>7703</v>
      </c>
      <c r="E72" s="18" t="n">
        <v>512.71570206</v>
      </c>
      <c r="F72" s="20" t="n">
        <v>3.52353476</v>
      </c>
      <c r="G72" s="18" t="n">
        <v>546.31573114</v>
      </c>
      <c r="H72" s="20" t="n">
        <v>3.5473708</v>
      </c>
      <c r="I72" s="18" t="n">
        <v>560.23810281</v>
      </c>
      <c r="J72" s="20" t="n">
        <v>4.58165041</v>
      </c>
      <c r="K72" s="18" t="n">
        <v>584.0993927</v>
      </c>
      <c r="L72" s="20" t="n">
        <v>4.45433327</v>
      </c>
      <c r="M72" s="18" t="s">
        <v>481</v>
      </c>
      <c r="N72" s="20" t="s">
        <v>481</v>
      </c>
      <c r="O72" s="18" t="s">
        <v>481</v>
      </c>
      <c r="P72" s="20" t="s">
        <v>481</v>
      </c>
      <c r="Q72" s="18" t="s">
        <v>481</v>
      </c>
      <c r="R72" s="20" t="s">
        <v>481</v>
      </c>
      <c r="S72" s="18" t="s">
        <v>481</v>
      </c>
      <c r="T72" s="20" t="s">
        <v>481</v>
      </c>
      <c r="U72" s="18" t="n">
        <v>450.02608288</v>
      </c>
      <c r="V72" s="20" t="n">
        <v>36.30028331</v>
      </c>
    </row>
    <row r="73" spans="1:22">
      <c r="A73" s="15" t="s">
        <v>548</v>
      </c>
      <c r="B73" s="17" t="n">
        <v>8249</v>
      </c>
      <c r="C73" s="18">
        <f>(144.0/B73*100)</f>
        <v/>
      </c>
      <c r="D73" s="19" t="n">
        <v>8105</v>
      </c>
      <c r="E73" s="18" t="n">
        <v>402.40501391</v>
      </c>
      <c r="F73" s="20" t="n">
        <v>2.78005097</v>
      </c>
      <c r="G73" s="18" t="n">
        <v>417.25697447</v>
      </c>
      <c r="H73" s="20" t="n">
        <v>3.91459249</v>
      </c>
      <c r="I73" s="18" t="n">
        <v>446.06849417</v>
      </c>
      <c r="J73" s="20" t="n">
        <v>5.7019091</v>
      </c>
      <c r="K73" s="18" t="n">
        <v>467.92564973</v>
      </c>
      <c r="L73" s="20" t="n">
        <v>8.027805450000001</v>
      </c>
      <c r="M73" s="18" t="s">
        <v>481</v>
      </c>
      <c r="N73" s="20" t="s">
        <v>481</v>
      </c>
      <c r="O73" s="18" t="s">
        <v>481</v>
      </c>
      <c r="P73" s="20" t="s">
        <v>481</v>
      </c>
      <c r="Q73" s="18" t="s">
        <v>481</v>
      </c>
      <c r="R73" s="20" t="s">
        <v>481</v>
      </c>
      <c r="S73" s="18" t="s">
        <v>481</v>
      </c>
      <c r="T73" s="20" t="s">
        <v>481</v>
      </c>
      <c r="U73" s="18" t="n">
        <v>380.27304595</v>
      </c>
      <c r="V73" s="20" t="n">
        <v>15.09913398</v>
      </c>
    </row>
    <row r="74" spans="1:22">
      <c r="A74" s="15" t="s">
        <v>549</v>
      </c>
      <c r="B74" s="17" t="n">
        <v>4692</v>
      </c>
      <c r="C74" s="18">
        <f>(82.0/B74*100)</f>
        <v/>
      </c>
      <c r="D74" s="19" t="n">
        <v>4610</v>
      </c>
      <c r="E74" s="18" t="n">
        <v>403.79797775</v>
      </c>
      <c r="F74" s="20" t="n">
        <v>2.14308701</v>
      </c>
      <c r="G74" s="18" t="n">
        <v>427.99537705</v>
      </c>
      <c r="H74" s="20" t="n">
        <v>3.11573712</v>
      </c>
      <c r="I74" s="18" t="n">
        <v>445.90800297</v>
      </c>
      <c r="J74" s="20" t="n">
        <v>5.6093544</v>
      </c>
      <c r="K74" s="18" t="n">
        <v>449.0433846</v>
      </c>
      <c r="L74" s="20" t="n">
        <v>6.17198233</v>
      </c>
      <c r="M74" s="18" t="s">
        <v>481</v>
      </c>
      <c r="N74" s="20" t="s">
        <v>481</v>
      </c>
      <c r="O74" s="18" t="s">
        <v>481</v>
      </c>
      <c r="P74" s="20" t="s">
        <v>481</v>
      </c>
      <c r="Q74" s="18" t="s">
        <v>481</v>
      </c>
      <c r="R74" s="20" t="s">
        <v>481</v>
      </c>
      <c r="S74" s="18" t="n">
        <v>254.1792783</v>
      </c>
      <c r="T74" s="20" t="n">
        <v>31.87805717</v>
      </c>
      <c r="U74" s="18" t="n">
        <v>345.03258248</v>
      </c>
      <c r="V74" s="20" t="n">
        <v>9.45605643</v>
      </c>
    </row>
    <row r="75" spans="1:22">
      <c r="A75" s="15" t="s">
        <v>550</v>
      </c>
      <c r="B75" s="17" t="n">
        <v>5375</v>
      </c>
      <c r="C75" s="18">
        <f>(198.0/B75*100)</f>
        <v/>
      </c>
      <c r="D75" s="19" t="n">
        <v>5177</v>
      </c>
      <c r="E75" s="18" t="n">
        <v>363.0134611</v>
      </c>
      <c r="F75" s="20" t="n">
        <v>2.89938327</v>
      </c>
      <c r="G75" s="18" t="n">
        <v>378.2918298</v>
      </c>
      <c r="H75" s="20" t="n">
        <v>4.4362243</v>
      </c>
      <c r="I75" s="18" t="n">
        <v>406.27589464</v>
      </c>
      <c r="J75" s="20" t="n">
        <v>11.19263796</v>
      </c>
      <c r="K75" s="18" t="n">
        <v>410.49255203</v>
      </c>
      <c r="L75" s="20" t="n">
        <v>14.94064999</v>
      </c>
      <c r="M75" s="18" t="s">
        <v>481</v>
      </c>
      <c r="N75" s="20" t="s">
        <v>481</v>
      </c>
      <c r="O75" s="18" t="s">
        <v>481</v>
      </c>
      <c r="P75" s="20" t="s">
        <v>481</v>
      </c>
      <c r="Q75" s="18" t="s">
        <v>481</v>
      </c>
      <c r="R75" s="20" t="s">
        <v>481</v>
      </c>
      <c r="S75" s="18" t="s">
        <v>481</v>
      </c>
      <c r="T75" s="20" t="s">
        <v>481</v>
      </c>
      <c r="U75" s="18" t="n">
        <v>329.40539258</v>
      </c>
      <c r="V75" s="20" t="n">
        <v>7.73471108</v>
      </c>
    </row>
    <row r="76" spans="1:22">
      <c r="A76" s="15" t="s">
        <v>551</v>
      </c>
      <c r="B76" s="17" t="n">
        <v>14167</v>
      </c>
      <c r="C76" s="18">
        <f>(228.0/B76*100)</f>
        <v/>
      </c>
      <c r="D76" s="19" t="n">
        <v>13939</v>
      </c>
      <c r="E76" s="18" t="n">
        <v>418.03231036</v>
      </c>
      <c r="F76" s="20" t="n">
        <v>2.68170836</v>
      </c>
      <c r="G76" s="18" t="n">
        <v>439.60283866</v>
      </c>
      <c r="H76" s="20" t="n">
        <v>3.45045051</v>
      </c>
      <c r="I76" s="18" t="n">
        <v>453.45950859</v>
      </c>
      <c r="J76" s="20" t="n">
        <v>4.71598932</v>
      </c>
      <c r="K76" s="18" t="n">
        <v>437.39606613</v>
      </c>
      <c r="L76" s="20" t="n">
        <v>4.88591943</v>
      </c>
      <c r="M76" s="18" t="s">
        <v>481</v>
      </c>
      <c r="N76" s="20" t="s">
        <v>481</v>
      </c>
      <c r="O76" s="18" t="s">
        <v>481</v>
      </c>
      <c r="P76" s="20" t="s">
        <v>481</v>
      </c>
      <c r="Q76" s="18" t="s">
        <v>481</v>
      </c>
      <c r="R76" s="20" t="s">
        <v>481</v>
      </c>
      <c r="S76" s="18" t="s">
        <v>481</v>
      </c>
      <c r="T76" s="20" t="s">
        <v>481</v>
      </c>
      <c r="U76" s="18" t="n">
        <v>348.82737353</v>
      </c>
      <c r="V76" s="20" t="n">
        <v>10.54520608</v>
      </c>
    </row>
    <row r="77" spans="1:22">
      <c r="A77" s="15" t="s">
        <v>552</v>
      </c>
      <c r="B77" s="17" t="n">
        <v>6062</v>
      </c>
      <c r="C77" s="18">
        <f>(82.0/B77*100)</f>
        <v/>
      </c>
      <c r="D77" s="19" t="n">
        <v>5980</v>
      </c>
      <c r="E77" s="18" t="n">
        <v>403.87532988</v>
      </c>
      <c r="F77" s="20" t="n">
        <v>2.72021509</v>
      </c>
      <c r="G77" s="18" t="n">
        <v>424.02047746</v>
      </c>
      <c r="H77" s="20" t="n">
        <v>3.55069235</v>
      </c>
      <c r="I77" s="18" t="n">
        <v>445.99143489</v>
      </c>
      <c r="J77" s="20" t="n">
        <v>4.48157735</v>
      </c>
      <c r="K77" s="18" t="n">
        <v>463.8028682</v>
      </c>
      <c r="L77" s="20" t="n">
        <v>5.3302833</v>
      </c>
      <c r="M77" s="18" t="s">
        <v>481</v>
      </c>
      <c r="N77" s="20" t="s">
        <v>481</v>
      </c>
      <c r="O77" s="18" t="s">
        <v>481</v>
      </c>
      <c r="P77" s="20" t="s">
        <v>481</v>
      </c>
      <c r="Q77" s="18" t="s">
        <v>481</v>
      </c>
      <c r="R77" s="20" t="s">
        <v>481</v>
      </c>
      <c r="S77" s="18" t="s">
        <v>481</v>
      </c>
      <c r="T77" s="20" t="s">
        <v>481</v>
      </c>
      <c r="U77" s="18" t="n">
        <v>318.25512458</v>
      </c>
      <c r="V77" s="20" t="n">
        <v>6.61182912</v>
      </c>
    </row>
    <row r="78" spans="1:22">
      <c r="A78" s="15" t="s">
        <v>553</v>
      </c>
      <c r="B78" s="17" t="n">
        <v>5826</v>
      </c>
      <c r="C78" s="18">
        <f>(0.0/B78*100)</f>
        <v/>
      </c>
      <c r="D78" s="19" t="n">
        <v>5826</v>
      </c>
      <c r="E78" s="18" t="n">
        <v>489.44285262</v>
      </c>
      <c r="F78" s="20" t="n">
        <v>4.11590435</v>
      </c>
      <c r="G78" s="18" t="n">
        <v>523.71755477</v>
      </c>
      <c r="H78" s="20" t="n">
        <v>7.3074578</v>
      </c>
      <c r="I78" s="18" t="n">
        <v>548.7848201100001</v>
      </c>
      <c r="J78" s="20" t="n">
        <v>12.17466253</v>
      </c>
      <c r="K78" s="18" t="n">
        <v>509.68236399</v>
      </c>
      <c r="L78" s="20" t="n">
        <v>18.59908712</v>
      </c>
      <c r="M78" s="18" t="s">
        <v>481</v>
      </c>
      <c r="N78" s="20" t="s">
        <v>481</v>
      </c>
      <c r="O78" s="18" t="s">
        <v>481</v>
      </c>
      <c r="P78" s="20" t="s">
        <v>481</v>
      </c>
      <c r="Q78" s="18" t="n">
        <v>386.12384552</v>
      </c>
      <c r="R78" s="20" t="n">
        <v>30.23690446</v>
      </c>
      <c r="S78" s="18" t="n">
        <v>360.77046613</v>
      </c>
      <c r="T78" s="20" t="n">
        <v>48.93929761</v>
      </c>
      <c r="U78" s="18" t="n">
        <v>403.65587778</v>
      </c>
      <c r="V78" s="20" t="n">
        <v>15.91993614</v>
      </c>
    </row>
    <row customHeight="1" ht="25" r="79" spans="1:22">
      <c r="A79" s="15" t="s">
        <v>554</v>
      </c>
      <c r="B79" s="17" t="n">
        <v>1657</v>
      </c>
      <c r="C79" s="18">
        <f>(41.0/B79*100)</f>
        <v/>
      </c>
      <c r="D79" s="19" t="n">
        <v>1616</v>
      </c>
      <c r="E79" s="18" t="n">
        <v>419.63294911</v>
      </c>
      <c r="F79" s="20" t="n">
        <v>7.63240729</v>
      </c>
      <c r="G79" s="18" t="n">
        <v>457.44644403</v>
      </c>
      <c r="H79" s="20" t="n">
        <v>7.52417684</v>
      </c>
      <c r="I79" s="18" t="n">
        <v>480.47535959</v>
      </c>
      <c r="J79" s="20" t="n">
        <v>7.99339564</v>
      </c>
      <c r="K79" s="18" t="n">
        <v>490.45188814</v>
      </c>
      <c r="L79" s="20" t="n">
        <v>10.32399107</v>
      </c>
      <c r="M79" s="18" t="s">
        <v>481</v>
      </c>
      <c r="N79" s="20" t="s">
        <v>481</v>
      </c>
      <c r="O79" s="18" t="s">
        <v>481</v>
      </c>
      <c r="P79" s="20" t="s">
        <v>481</v>
      </c>
      <c r="Q79" s="18" t="s">
        <v>481</v>
      </c>
      <c r="R79" s="20" t="s">
        <v>481</v>
      </c>
      <c r="S79" s="18" t="s">
        <v>481</v>
      </c>
      <c r="T79" s="20" t="s">
        <v>481</v>
      </c>
      <c r="U79" s="18" t="n">
        <v>420.16849542</v>
      </c>
      <c r="V79" s="20" t="n">
        <v>24.42071388</v>
      </c>
    </row>
    <row r="80" spans="1:22">
      <c r="A80" s="15" t="s">
        <v>555</v>
      </c>
      <c r="B80" s="17" t="n">
        <v>7841</v>
      </c>
      <c r="C80" s="18">
        <f>(0.0/B80*100)</f>
        <v/>
      </c>
      <c r="D80" s="19" t="n">
        <v>7841</v>
      </c>
      <c r="E80" s="18" t="n">
        <v>453.51862226</v>
      </c>
      <c r="F80" s="20" t="n">
        <v>4.5604666</v>
      </c>
      <c r="G80" s="18" t="n">
        <v>458.87198165</v>
      </c>
      <c r="H80" s="20" t="n">
        <v>4.55230581</v>
      </c>
      <c r="I80" s="18" t="n">
        <v>473.35837291</v>
      </c>
      <c r="J80" s="20" t="n">
        <v>6.72949381</v>
      </c>
      <c r="K80" s="18" t="n">
        <v>478.54139772</v>
      </c>
      <c r="L80" s="20" t="n">
        <v>8.591986990000001</v>
      </c>
      <c r="M80" s="18" t="s">
        <v>481</v>
      </c>
      <c r="N80" s="20" t="s">
        <v>481</v>
      </c>
      <c r="O80" s="18" t="s">
        <v>481</v>
      </c>
      <c r="P80" s="20" t="s">
        <v>481</v>
      </c>
      <c r="Q80" s="18" t="s">
        <v>481</v>
      </c>
      <c r="R80" s="20" t="s">
        <v>481</v>
      </c>
      <c r="S80" s="18" t="s">
        <v>481</v>
      </c>
      <c r="T80" s="20" t="s">
        <v>481</v>
      </c>
      <c r="U80" s="18" t="n">
        <v>437.56057464</v>
      </c>
      <c r="V80" s="20" t="n">
        <v>23.12950098</v>
      </c>
    </row>
    <row r="81" spans="1:22">
      <c r="A81" s="23" t="s">
        <v>556</v>
      </c>
      <c r="B81" s="17" t="n">
        <v>8861</v>
      </c>
      <c r="C81" s="18">
        <f>(76.0/B81*100)</f>
        <v/>
      </c>
      <c r="D81" s="19" t="n">
        <v>8785</v>
      </c>
      <c r="E81" s="18" t="n">
        <v>435.55524889</v>
      </c>
      <c r="F81" s="20" t="n">
        <v>3.02194394</v>
      </c>
      <c r="G81" s="18" t="n">
        <v>449.74060065</v>
      </c>
      <c r="H81" s="20" t="n">
        <v>3.92148019</v>
      </c>
      <c r="I81" s="18" t="n">
        <v>477.52710865</v>
      </c>
      <c r="J81" s="20" t="n">
        <v>5.99122204</v>
      </c>
      <c r="K81" s="18" t="n">
        <v>480.46503607</v>
      </c>
      <c r="L81" s="20" t="n">
        <v>7.34727063</v>
      </c>
      <c r="M81" s="18" t="s">
        <v>481</v>
      </c>
      <c r="N81" s="20" t="s">
        <v>481</v>
      </c>
      <c r="O81" s="18" t="s">
        <v>481</v>
      </c>
      <c r="P81" s="20" t="s">
        <v>481</v>
      </c>
      <c r="Q81" s="18" t="s">
        <v>481</v>
      </c>
      <c r="R81" s="20" t="s">
        <v>481</v>
      </c>
      <c r="S81" s="18" t="s">
        <v>481</v>
      </c>
      <c r="T81" s="20" t="s">
        <v>481</v>
      </c>
      <c r="U81" s="18" t="n">
        <v>362.15715673</v>
      </c>
      <c r="V81" s="20" t="n">
        <v>16.81005167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460</v>
      </c>
    </row>
    <row r="2" spans="1:26">
      <c r="A2" s="5" t="s">
        <v>633</v>
      </c>
    </row>
    <row customHeight="1" ht="30" r="4" spans="1:26">
      <c r="A4" s="6" t="n"/>
      <c r="B4" s="7" t="s">
        <v>462</v>
      </c>
      <c r="C4" s="7" t="s">
        <v>463</v>
      </c>
      <c r="D4" s="8" t="s">
        <v>462</v>
      </c>
      <c r="E4" s="9" t="s">
        <v>634</v>
      </c>
      <c r="F4" s="10" t="n"/>
      <c r="G4" s="9" t="s">
        <v>635</v>
      </c>
      <c r="H4" s="10" t="n"/>
      <c r="I4" s="9" t="s">
        <v>636</v>
      </c>
      <c r="J4" s="10" t="n"/>
      <c r="K4" s="9" t="s">
        <v>637</v>
      </c>
      <c r="L4" s="10" t="n"/>
      <c r="M4" s="9" t="s">
        <v>638</v>
      </c>
      <c r="N4" s="10" t="n"/>
      <c r="O4" s="9" t="s">
        <v>639</v>
      </c>
      <c r="P4" s="10" t="n"/>
      <c r="Q4" s="9" t="s">
        <v>584</v>
      </c>
      <c r="R4" s="10" t="n"/>
      <c r="S4" s="9" t="s">
        <v>585</v>
      </c>
      <c r="T4" s="10" t="n"/>
      <c r="U4" s="9" t="s">
        <v>472</v>
      </c>
      <c r="V4" s="10" t="n"/>
      <c r="W4" s="9" t="s">
        <v>473</v>
      </c>
      <c r="X4" s="10" t="n"/>
      <c r="Y4" s="9" t="s">
        <v>586</v>
      </c>
      <c r="Z4" s="10" t="n"/>
    </row>
    <row r="5" spans="1:26">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row>
    <row r="6" spans="1:26">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480</v>
      </c>
      <c r="B7" s="17" t="n">
        <v>14530</v>
      </c>
      <c r="C7" s="18">
        <f>(348.0/B7*100)</f>
        <v/>
      </c>
      <c r="D7" s="19" t="n">
        <v>14182</v>
      </c>
      <c r="E7" s="18" t="n">
        <v>432.22959318</v>
      </c>
      <c r="F7" s="20" t="n">
        <v>3.44608462</v>
      </c>
      <c r="G7" s="18" t="n">
        <v>461.91941414</v>
      </c>
      <c r="H7" s="20" t="n">
        <v>3.27177059</v>
      </c>
      <c r="I7" s="18" t="n">
        <v>492.80677949</v>
      </c>
      <c r="J7" s="20" t="n">
        <v>2.62650339</v>
      </c>
      <c r="K7" s="18" t="n">
        <v>508.85925542</v>
      </c>
      <c r="L7" s="20" t="n">
        <v>3.32654548</v>
      </c>
      <c r="M7" s="18" t="n">
        <v>534.69040869</v>
      </c>
      <c r="N7" s="20" t="n">
        <v>2.52186688</v>
      </c>
      <c r="O7" s="18" t="n">
        <v>529.59572116</v>
      </c>
      <c r="P7" s="20" t="n">
        <v>4.26868602</v>
      </c>
      <c r="Q7" s="18" t="s">
        <v>481</v>
      </c>
      <c r="R7" s="20" t="s">
        <v>481</v>
      </c>
      <c r="S7" s="18" t="s">
        <v>481</v>
      </c>
      <c r="T7" s="20" t="s">
        <v>481</v>
      </c>
      <c r="U7" s="18" t="s">
        <v>481</v>
      </c>
      <c r="V7" s="20" t="s">
        <v>481</v>
      </c>
      <c r="W7" s="18" t="s">
        <v>481</v>
      </c>
      <c r="X7" s="20" t="s">
        <v>481</v>
      </c>
      <c r="Y7" s="18" t="n">
        <v>402.18716359</v>
      </c>
      <c r="Z7" s="20" t="n">
        <v>9.751400650000001</v>
      </c>
    </row>
    <row r="8" spans="1:26">
      <c r="A8" s="15" t="s">
        <v>483</v>
      </c>
      <c r="B8" s="17" t="n">
        <v>7007</v>
      </c>
      <c r="C8" s="18">
        <f>(20.0/B8*100)</f>
        <v/>
      </c>
      <c r="D8" s="19" t="n">
        <v>6987</v>
      </c>
      <c r="E8" s="18" t="n">
        <v>420.5360435</v>
      </c>
      <c r="F8" s="20" t="n">
        <v>5.15838198</v>
      </c>
      <c r="G8" s="18" t="n">
        <v>452.57735529</v>
      </c>
      <c r="H8" s="20" t="n">
        <v>4.36845747</v>
      </c>
      <c r="I8" s="18" t="n">
        <v>493.07923293</v>
      </c>
      <c r="J8" s="20" t="n">
        <v>3.24809571</v>
      </c>
      <c r="K8" s="18" t="n">
        <v>518.57571461</v>
      </c>
      <c r="L8" s="20" t="n">
        <v>4.44435452</v>
      </c>
      <c r="M8" s="18" t="n">
        <v>545.14468473</v>
      </c>
      <c r="N8" s="20" t="n">
        <v>3.74575936</v>
      </c>
      <c r="O8" s="18" t="n">
        <v>552.58164922</v>
      </c>
      <c r="P8" s="20" t="n">
        <v>5.86856371</v>
      </c>
      <c r="Q8" s="18" t="s">
        <v>481</v>
      </c>
      <c r="R8" s="20" t="s">
        <v>481</v>
      </c>
      <c r="S8" s="18" t="s">
        <v>481</v>
      </c>
      <c r="T8" s="20" t="s">
        <v>481</v>
      </c>
      <c r="U8" s="18" t="s">
        <v>481</v>
      </c>
      <c r="V8" s="20" t="s">
        <v>481</v>
      </c>
      <c r="W8" s="18" t="s">
        <v>481</v>
      </c>
      <c r="X8" s="20" t="s">
        <v>481</v>
      </c>
      <c r="Y8" s="18" t="n">
        <v>425.87735244</v>
      </c>
      <c r="Z8" s="20" t="n">
        <v>23.25094409</v>
      </c>
    </row>
    <row r="9" spans="1:26">
      <c r="A9" s="15" t="s">
        <v>484</v>
      </c>
      <c r="B9" s="17" t="n">
        <v>9651</v>
      </c>
      <c r="C9" s="18">
        <f>(78.0/B9*100)</f>
        <v/>
      </c>
      <c r="D9" s="19" t="n">
        <v>9573</v>
      </c>
      <c r="E9" s="18" t="n">
        <v>441.56578977</v>
      </c>
      <c r="F9" s="20" t="n">
        <v>3.61683553</v>
      </c>
      <c r="G9" s="18" t="n">
        <v>479.75207632</v>
      </c>
      <c r="H9" s="20" t="n">
        <v>3.35960741</v>
      </c>
      <c r="I9" s="18" t="n">
        <v>517.23366932</v>
      </c>
      <c r="J9" s="20" t="n">
        <v>2.50224681</v>
      </c>
      <c r="K9" s="18" t="n">
        <v>538.72992695</v>
      </c>
      <c r="L9" s="20" t="n">
        <v>2.92811989</v>
      </c>
      <c r="M9" s="18" t="n">
        <v>559.2193002400001</v>
      </c>
      <c r="N9" s="20" t="n">
        <v>3.62438249</v>
      </c>
      <c r="O9" s="18" t="n">
        <v>552.59355134</v>
      </c>
      <c r="P9" s="20" t="n">
        <v>4.88098021</v>
      </c>
      <c r="Q9" s="18" t="s">
        <v>481</v>
      </c>
      <c r="R9" s="20" t="s">
        <v>481</v>
      </c>
      <c r="S9" s="18" t="s">
        <v>481</v>
      </c>
      <c r="T9" s="20" t="s">
        <v>481</v>
      </c>
      <c r="U9" s="18" t="s">
        <v>481</v>
      </c>
      <c r="V9" s="20" t="s">
        <v>481</v>
      </c>
      <c r="W9" s="18" t="s">
        <v>481</v>
      </c>
      <c r="X9" s="20" t="s">
        <v>481</v>
      </c>
      <c r="Y9" s="18" t="n">
        <v>407.41848925</v>
      </c>
      <c r="Z9" s="20" t="n">
        <v>12.15994346</v>
      </c>
    </row>
    <row r="10" spans="1:26">
      <c r="A10" s="15" t="s">
        <v>485</v>
      </c>
      <c r="B10" s="17" t="n">
        <v>20058</v>
      </c>
      <c r="C10" s="18">
        <f>(521.0/B10*100)</f>
        <v/>
      </c>
      <c r="D10" s="19" t="n">
        <v>19537</v>
      </c>
      <c r="E10" s="18" t="n">
        <v>462.71035277</v>
      </c>
      <c r="F10" s="20" t="n">
        <v>3.26082476</v>
      </c>
      <c r="G10" s="18" t="n">
        <v>487.98399467</v>
      </c>
      <c r="H10" s="20" t="n">
        <v>3.16288569</v>
      </c>
      <c r="I10" s="18" t="n">
        <v>513.27811707</v>
      </c>
      <c r="J10" s="20" t="n">
        <v>2.8474139</v>
      </c>
      <c r="K10" s="18" t="n">
        <v>529.1516307000001</v>
      </c>
      <c r="L10" s="20" t="n">
        <v>3.56196588</v>
      </c>
      <c r="M10" s="18" t="n">
        <v>550.88853855</v>
      </c>
      <c r="N10" s="20" t="n">
        <v>3.34282673</v>
      </c>
      <c r="O10" s="18" t="n">
        <v>548.16157527</v>
      </c>
      <c r="P10" s="20" t="n">
        <v>5.23929719</v>
      </c>
      <c r="Q10" s="18" t="s">
        <v>481</v>
      </c>
      <c r="R10" s="20" t="s">
        <v>481</v>
      </c>
      <c r="S10" s="18" t="s">
        <v>481</v>
      </c>
      <c r="T10" s="20" t="s">
        <v>481</v>
      </c>
      <c r="U10" s="18" t="s">
        <v>481</v>
      </c>
      <c r="V10" s="20" t="s">
        <v>481</v>
      </c>
      <c r="W10" s="18" t="s">
        <v>481</v>
      </c>
      <c r="X10" s="20" t="s">
        <v>481</v>
      </c>
      <c r="Y10" s="18" t="n">
        <v>457.58866131</v>
      </c>
      <c r="Z10" s="20" t="n">
        <v>12.1131055</v>
      </c>
    </row>
    <row r="11" spans="1:26">
      <c r="A11" s="15" t="s">
        <v>486</v>
      </c>
      <c r="B11" s="17" t="n">
        <v>7053</v>
      </c>
      <c r="C11" s="18">
        <f>(46.0/B11*100)</f>
        <v/>
      </c>
      <c r="D11" s="19" t="n">
        <v>7007</v>
      </c>
      <c r="E11" s="18" t="n">
        <v>387.6747938</v>
      </c>
      <c r="F11" s="20" t="n">
        <v>3.43018333</v>
      </c>
      <c r="G11" s="18" t="n">
        <v>411.36461327</v>
      </c>
      <c r="H11" s="20" t="n">
        <v>3.58562026</v>
      </c>
      <c r="I11" s="18" t="n">
        <v>442.24928043</v>
      </c>
      <c r="J11" s="20" t="n">
        <v>3.55630738</v>
      </c>
      <c r="K11" s="18" t="n">
        <v>458.73970663</v>
      </c>
      <c r="L11" s="20" t="n">
        <v>4.42970707</v>
      </c>
      <c r="M11" s="18" t="n">
        <v>488.04940463</v>
      </c>
      <c r="N11" s="20" t="n">
        <v>6.0127755</v>
      </c>
      <c r="O11" s="18" t="n">
        <v>471.89221605</v>
      </c>
      <c r="P11" s="20" t="n">
        <v>9.75508898</v>
      </c>
      <c r="Q11" s="18" t="s">
        <v>481</v>
      </c>
      <c r="R11" s="20" t="s">
        <v>481</v>
      </c>
      <c r="S11" s="18" t="s">
        <v>481</v>
      </c>
      <c r="T11" s="20" t="s">
        <v>481</v>
      </c>
      <c r="U11" s="18" t="s">
        <v>481</v>
      </c>
      <c r="V11" s="20" t="s">
        <v>481</v>
      </c>
      <c r="W11" s="18" t="s">
        <v>481</v>
      </c>
      <c r="X11" s="20" t="s">
        <v>481</v>
      </c>
      <c r="Y11" s="18" t="n">
        <v>344.4990078</v>
      </c>
      <c r="Z11" s="20" t="n">
        <v>10.64728575</v>
      </c>
    </row>
    <row r="12" spans="1:26">
      <c r="A12" s="15" t="s">
        <v>487</v>
      </c>
      <c r="B12" s="17" t="n">
        <v>6894</v>
      </c>
      <c r="C12" s="18">
        <f>(55.0/B12*100)</f>
        <v/>
      </c>
      <c r="D12" s="19" t="n">
        <v>6839</v>
      </c>
      <c r="E12" s="18" t="n">
        <v>417.61560188</v>
      </c>
      <c r="F12" s="20" t="n">
        <v>4.67664038</v>
      </c>
      <c r="G12" s="18" t="n">
        <v>454.28331466</v>
      </c>
      <c r="H12" s="20" t="n">
        <v>4.09087788</v>
      </c>
      <c r="I12" s="18" t="n">
        <v>490.60227895</v>
      </c>
      <c r="J12" s="20" t="n">
        <v>3.11460084</v>
      </c>
      <c r="K12" s="18" t="n">
        <v>520.45474141</v>
      </c>
      <c r="L12" s="20" t="n">
        <v>3.16094798</v>
      </c>
      <c r="M12" s="18" t="n">
        <v>545.26452245</v>
      </c>
      <c r="N12" s="20" t="n">
        <v>4.17005187</v>
      </c>
      <c r="O12" s="18" t="n">
        <v>543.5096802</v>
      </c>
      <c r="P12" s="20" t="n">
        <v>6.68109038</v>
      </c>
      <c r="Q12" s="18" t="s">
        <v>481</v>
      </c>
      <c r="R12" s="20" t="s">
        <v>481</v>
      </c>
      <c r="S12" s="18" t="s">
        <v>481</v>
      </c>
      <c r="T12" s="20" t="s">
        <v>481</v>
      </c>
      <c r="U12" s="18" t="s">
        <v>481</v>
      </c>
      <c r="V12" s="20" t="s">
        <v>481</v>
      </c>
      <c r="W12" s="18" t="s">
        <v>481</v>
      </c>
      <c r="X12" s="20" t="s">
        <v>481</v>
      </c>
      <c r="Y12" s="18" t="n">
        <v>383.50578047</v>
      </c>
      <c r="Z12" s="20" t="n">
        <v>16.29053981</v>
      </c>
    </row>
    <row r="13" spans="1:26">
      <c r="A13" s="15" t="s">
        <v>488</v>
      </c>
      <c r="B13" s="17" t="n">
        <v>7161</v>
      </c>
      <c r="C13" s="18">
        <f>(99.0/B13*100)</f>
        <v/>
      </c>
      <c r="D13" s="19" t="n">
        <v>7062</v>
      </c>
      <c r="E13" s="18" t="n">
        <v>461.61338604</v>
      </c>
      <c r="F13" s="20" t="n">
        <v>3.64664392</v>
      </c>
      <c r="G13" s="18" t="n">
        <v>480.86721468</v>
      </c>
      <c r="H13" s="20" t="n">
        <v>3.62496311</v>
      </c>
      <c r="I13" s="18" t="n">
        <v>514.53848543</v>
      </c>
      <c r="J13" s="20" t="n">
        <v>2.83925625</v>
      </c>
      <c r="K13" s="18" t="n">
        <v>526.4231849499999</v>
      </c>
      <c r="L13" s="20" t="n">
        <v>3.66179582</v>
      </c>
      <c r="M13" s="18" t="n">
        <v>548.96574637</v>
      </c>
      <c r="N13" s="20" t="n">
        <v>3.70676038</v>
      </c>
      <c r="O13" s="18" t="n">
        <v>537.29346801</v>
      </c>
      <c r="P13" s="20" t="n">
        <v>5.47020528</v>
      </c>
      <c r="Q13" s="18" t="s">
        <v>481</v>
      </c>
      <c r="R13" s="20" t="s">
        <v>481</v>
      </c>
      <c r="S13" s="18" t="s">
        <v>481</v>
      </c>
      <c r="T13" s="20" t="s">
        <v>481</v>
      </c>
      <c r="U13" s="18" t="s">
        <v>481</v>
      </c>
      <c r="V13" s="20" t="s">
        <v>481</v>
      </c>
      <c r="W13" s="18" t="s">
        <v>481</v>
      </c>
      <c r="X13" s="20" t="s">
        <v>481</v>
      </c>
      <c r="Y13" s="18" t="n">
        <v>435.50134442</v>
      </c>
      <c r="Z13" s="20" t="n">
        <v>13.82587328</v>
      </c>
    </row>
    <row r="14" spans="1:26">
      <c r="A14" s="15" t="s">
        <v>489</v>
      </c>
      <c r="B14" s="17" t="n">
        <v>5587</v>
      </c>
      <c r="C14" s="18">
        <f>(74.0/B14*100)</f>
        <v/>
      </c>
      <c r="D14" s="19" t="n">
        <v>5513</v>
      </c>
      <c r="E14" s="18" t="n">
        <v>465.34924816</v>
      </c>
      <c r="F14" s="20" t="n">
        <v>4.60163179</v>
      </c>
      <c r="G14" s="18" t="n">
        <v>486.19508281</v>
      </c>
      <c r="H14" s="20" t="n">
        <v>4.00479638</v>
      </c>
      <c r="I14" s="18" t="n">
        <v>512.63747631</v>
      </c>
      <c r="J14" s="20" t="n">
        <v>2.35476345</v>
      </c>
      <c r="K14" s="18" t="n">
        <v>533.97778005</v>
      </c>
      <c r="L14" s="20" t="n">
        <v>3.38227135</v>
      </c>
      <c r="M14" s="18" t="n">
        <v>556.40295909</v>
      </c>
      <c r="N14" s="20" t="n">
        <v>3.22736676</v>
      </c>
      <c r="O14" s="18" t="n">
        <v>554.57771803</v>
      </c>
      <c r="P14" s="20" t="n">
        <v>5.80722953</v>
      </c>
      <c r="Q14" s="18" t="s">
        <v>481</v>
      </c>
      <c r="R14" s="20" t="s">
        <v>481</v>
      </c>
      <c r="S14" s="18" t="s">
        <v>481</v>
      </c>
      <c r="T14" s="20" t="s">
        <v>481</v>
      </c>
      <c r="U14" s="18" t="s">
        <v>481</v>
      </c>
      <c r="V14" s="20" t="s">
        <v>481</v>
      </c>
      <c r="W14" s="18" t="s">
        <v>481</v>
      </c>
      <c r="X14" s="20" t="s">
        <v>481</v>
      </c>
      <c r="Y14" s="18" t="n">
        <v>444.39207848</v>
      </c>
      <c r="Z14" s="20" t="n">
        <v>35.36881247</v>
      </c>
    </row>
    <row r="15" spans="1:26">
      <c r="A15" s="15" t="s">
        <v>490</v>
      </c>
      <c r="B15" s="17" t="n">
        <v>5882</v>
      </c>
      <c r="C15" s="18">
        <f>(52.0/B15*100)</f>
        <v/>
      </c>
      <c r="D15" s="19" t="n">
        <v>5830</v>
      </c>
      <c r="E15" s="18" t="n">
        <v>453.62650054</v>
      </c>
      <c r="F15" s="20" t="n">
        <v>5.52276741</v>
      </c>
      <c r="G15" s="18" t="n">
        <v>480.76582332</v>
      </c>
      <c r="H15" s="20" t="n">
        <v>4.13997296</v>
      </c>
      <c r="I15" s="18" t="n">
        <v>506.09449867</v>
      </c>
      <c r="J15" s="20" t="n">
        <v>2.98640196</v>
      </c>
      <c r="K15" s="18" t="n">
        <v>527.3520912</v>
      </c>
      <c r="L15" s="20" t="n">
        <v>3.31668777</v>
      </c>
      <c r="M15" s="18" t="n">
        <v>546.5221769</v>
      </c>
      <c r="N15" s="20" t="n">
        <v>3.36392427</v>
      </c>
      <c r="O15" s="18" t="n">
        <v>539.23241706</v>
      </c>
      <c r="P15" s="20" t="n">
        <v>6.86595626</v>
      </c>
      <c r="Q15" s="18" t="s">
        <v>481</v>
      </c>
      <c r="R15" s="20" t="s">
        <v>481</v>
      </c>
      <c r="S15" s="18" t="s">
        <v>481</v>
      </c>
      <c r="T15" s="20" t="s">
        <v>481</v>
      </c>
      <c r="U15" s="18" t="s">
        <v>481</v>
      </c>
      <c r="V15" s="20" t="s">
        <v>481</v>
      </c>
      <c r="W15" s="18" t="s">
        <v>481</v>
      </c>
      <c r="X15" s="20" t="s">
        <v>481</v>
      </c>
      <c r="Y15" s="18" t="n">
        <v>447.01826334</v>
      </c>
      <c r="Z15" s="20" t="n">
        <v>23.9207509</v>
      </c>
    </row>
    <row r="16" spans="1:26">
      <c r="A16" s="15" t="s">
        <v>491</v>
      </c>
      <c r="B16" s="17" t="n">
        <v>6108</v>
      </c>
      <c r="C16" s="18">
        <f>(98.0/B16*100)</f>
        <v/>
      </c>
      <c r="D16" s="19" t="n">
        <v>6010</v>
      </c>
      <c r="E16" s="18" t="n">
        <v>423.85056929</v>
      </c>
      <c r="F16" s="20" t="n">
        <v>4.17450385</v>
      </c>
      <c r="G16" s="18" t="n">
        <v>462.16298213</v>
      </c>
      <c r="H16" s="20" t="n">
        <v>3.76875706</v>
      </c>
      <c r="I16" s="18" t="n">
        <v>499.98603173</v>
      </c>
      <c r="J16" s="20" t="n">
        <v>2.83345438</v>
      </c>
      <c r="K16" s="18" t="n">
        <v>524.58188089</v>
      </c>
      <c r="L16" s="20" t="n">
        <v>3.41461295</v>
      </c>
      <c r="M16" s="18" t="n">
        <v>546.87915163</v>
      </c>
      <c r="N16" s="20" t="n">
        <v>3.79275957</v>
      </c>
      <c r="O16" s="18" t="n">
        <v>551.56659646</v>
      </c>
      <c r="P16" s="20" t="n">
        <v>5.41376823</v>
      </c>
      <c r="Q16" s="18" t="s">
        <v>481</v>
      </c>
      <c r="R16" s="20" t="s">
        <v>481</v>
      </c>
      <c r="S16" s="18" t="s">
        <v>481</v>
      </c>
      <c r="T16" s="20" t="s">
        <v>481</v>
      </c>
      <c r="U16" s="18" t="s">
        <v>481</v>
      </c>
      <c r="V16" s="20" t="s">
        <v>481</v>
      </c>
      <c r="W16" s="18" t="s">
        <v>481</v>
      </c>
      <c r="X16" s="20" t="s">
        <v>481</v>
      </c>
      <c r="Y16" s="18" t="n">
        <v>384.46260209</v>
      </c>
      <c r="Z16" s="20" t="n">
        <v>9.36151149</v>
      </c>
    </row>
    <row r="17" spans="1:26">
      <c r="A17" s="15" t="s">
        <v>492</v>
      </c>
      <c r="B17" s="17" t="n">
        <v>6504</v>
      </c>
      <c r="C17" s="18">
        <f>(659.0/B17*100)</f>
        <v/>
      </c>
      <c r="D17" s="19" t="n">
        <v>5845</v>
      </c>
      <c r="E17" s="18" t="n">
        <v>434.78586237</v>
      </c>
      <c r="F17" s="20" t="n">
        <v>5.34555907</v>
      </c>
      <c r="G17" s="18" t="n">
        <v>468.7869733</v>
      </c>
      <c r="H17" s="20" t="n">
        <v>4.35473176</v>
      </c>
      <c r="I17" s="18" t="n">
        <v>504.77699918</v>
      </c>
      <c r="J17" s="20" t="n">
        <v>3.20103017</v>
      </c>
      <c r="K17" s="18" t="n">
        <v>528.85403</v>
      </c>
      <c r="L17" s="20" t="n">
        <v>3.71792794</v>
      </c>
      <c r="M17" s="18" t="n">
        <v>553.33903262</v>
      </c>
      <c r="N17" s="20" t="n">
        <v>3.89049646</v>
      </c>
      <c r="O17" s="18" t="n">
        <v>555.47104509</v>
      </c>
      <c r="P17" s="20" t="n">
        <v>5.20958852</v>
      </c>
      <c r="Q17" s="18" t="s">
        <v>481</v>
      </c>
      <c r="R17" s="20" t="s">
        <v>481</v>
      </c>
      <c r="S17" s="18" t="s">
        <v>481</v>
      </c>
      <c r="T17" s="20" t="s">
        <v>481</v>
      </c>
      <c r="U17" s="18" t="s">
        <v>481</v>
      </c>
      <c r="V17" s="20" t="s">
        <v>481</v>
      </c>
      <c r="W17" s="18" t="s">
        <v>481</v>
      </c>
      <c r="X17" s="20" t="s">
        <v>481</v>
      </c>
      <c r="Y17" s="18" t="n">
        <v>450.51856251</v>
      </c>
      <c r="Z17" s="20" t="n">
        <v>12.77511481</v>
      </c>
    </row>
    <row r="18" spans="1:26">
      <c r="A18" s="15" t="s">
        <v>493</v>
      </c>
      <c r="B18" s="17" t="n">
        <v>5532</v>
      </c>
      <c r="C18" s="18">
        <f>(28.0/B18*100)</f>
        <v/>
      </c>
      <c r="D18" s="19" t="n">
        <v>5504</v>
      </c>
      <c r="E18" s="18" t="n">
        <v>401.97156112</v>
      </c>
      <c r="F18" s="20" t="n">
        <v>5.56703279</v>
      </c>
      <c r="G18" s="18" t="n">
        <v>422.90505876</v>
      </c>
      <c r="H18" s="20" t="n">
        <v>4.90567508</v>
      </c>
      <c r="I18" s="18" t="n">
        <v>457.15192831</v>
      </c>
      <c r="J18" s="20" t="n">
        <v>3.8546974</v>
      </c>
      <c r="K18" s="18" t="n">
        <v>476.69298275</v>
      </c>
      <c r="L18" s="20" t="n">
        <v>4.8923784</v>
      </c>
      <c r="M18" s="18" t="n">
        <v>490.335138</v>
      </c>
      <c r="N18" s="20" t="n">
        <v>4.61190006</v>
      </c>
      <c r="O18" s="18" t="n">
        <v>487.49800486</v>
      </c>
      <c r="P18" s="20" t="n">
        <v>6.5269888</v>
      </c>
      <c r="Q18" s="18" t="s">
        <v>481</v>
      </c>
      <c r="R18" s="20" t="s">
        <v>481</v>
      </c>
      <c r="S18" s="18" t="s">
        <v>481</v>
      </c>
      <c r="T18" s="20" t="s">
        <v>481</v>
      </c>
      <c r="U18" s="18" t="s">
        <v>481</v>
      </c>
      <c r="V18" s="20" t="s">
        <v>481</v>
      </c>
      <c r="W18" s="18" t="s">
        <v>481</v>
      </c>
      <c r="X18" s="20" t="s">
        <v>481</v>
      </c>
      <c r="Y18" s="18" t="n">
        <v>356.76930737</v>
      </c>
      <c r="Z18" s="20" t="n">
        <v>17.29774465</v>
      </c>
    </row>
    <row r="19" spans="1:26">
      <c r="A19" s="15" t="s">
        <v>494</v>
      </c>
      <c r="B19" s="17" t="n">
        <v>5658</v>
      </c>
      <c r="C19" s="18">
        <f>(61.0/B19*100)</f>
        <v/>
      </c>
      <c r="D19" s="19" t="n">
        <v>5597</v>
      </c>
      <c r="E19" s="18" t="n">
        <v>389.2744773</v>
      </c>
      <c r="F19" s="20" t="n">
        <v>4.21108775</v>
      </c>
      <c r="G19" s="18" t="n">
        <v>427.89230427</v>
      </c>
      <c r="H19" s="20" t="n">
        <v>4.62241411</v>
      </c>
      <c r="I19" s="18" t="n">
        <v>468.79616979</v>
      </c>
      <c r="J19" s="20" t="n">
        <v>3.28923839</v>
      </c>
      <c r="K19" s="18" t="n">
        <v>502.08502872</v>
      </c>
      <c r="L19" s="20" t="n">
        <v>3.68365951</v>
      </c>
      <c r="M19" s="18" t="n">
        <v>533.21168296</v>
      </c>
      <c r="N19" s="20" t="n">
        <v>3.56091378</v>
      </c>
      <c r="O19" s="18" t="n">
        <v>534.62707726</v>
      </c>
      <c r="P19" s="20" t="n">
        <v>5.14459992</v>
      </c>
      <c r="Q19" s="18" t="s">
        <v>481</v>
      </c>
      <c r="R19" s="20" t="s">
        <v>481</v>
      </c>
      <c r="S19" s="18" t="s">
        <v>481</v>
      </c>
      <c r="T19" s="20" t="s">
        <v>481</v>
      </c>
      <c r="U19" s="18" t="s">
        <v>481</v>
      </c>
      <c r="V19" s="20" t="s">
        <v>481</v>
      </c>
      <c r="W19" s="18" t="s">
        <v>481</v>
      </c>
      <c r="X19" s="20" t="s">
        <v>481</v>
      </c>
      <c r="Y19" s="18" t="n">
        <v>383.01629197</v>
      </c>
      <c r="Z19" s="20" t="n">
        <v>16.38143279</v>
      </c>
    </row>
    <row r="20" spans="1:26">
      <c r="A20" s="15" t="s">
        <v>495</v>
      </c>
      <c r="B20" s="17" t="n">
        <v>3371</v>
      </c>
      <c r="C20" s="18">
        <f>(75.0/B20*100)</f>
        <v/>
      </c>
      <c r="D20" s="19" t="n">
        <v>3296</v>
      </c>
      <c r="E20" s="18" t="n">
        <v>421.39979177</v>
      </c>
      <c r="F20" s="20" t="n">
        <v>6.66276101</v>
      </c>
      <c r="G20" s="18" t="n">
        <v>428.51113436</v>
      </c>
      <c r="H20" s="20" t="n">
        <v>6.5729829</v>
      </c>
      <c r="I20" s="18" t="n">
        <v>471.53621468</v>
      </c>
      <c r="J20" s="20" t="n">
        <v>2.84788879</v>
      </c>
      <c r="K20" s="18" t="n">
        <v>495.73832429</v>
      </c>
      <c r="L20" s="20" t="n">
        <v>3.24146395</v>
      </c>
      <c r="M20" s="18" t="n">
        <v>521.26580992</v>
      </c>
      <c r="N20" s="20" t="n">
        <v>3.43351103</v>
      </c>
      <c r="O20" s="18" t="n">
        <v>527.32046656</v>
      </c>
      <c r="P20" s="20" t="n">
        <v>5.7621116</v>
      </c>
      <c r="Q20" s="18" t="s">
        <v>481</v>
      </c>
      <c r="R20" s="20" t="s">
        <v>481</v>
      </c>
      <c r="S20" s="18" t="s">
        <v>481</v>
      </c>
      <c r="T20" s="20" t="s">
        <v>481</v>
      </c>
      <c r="U20" s="18" t="s">
        <v>481</v>
      </c>
      <c r="V20" s="20" t="s">
        <v>481</v>
      </c>
      <c r="W20" s="18" t="s">
        <v>481</v>
      </c>
      <c r="X20" s="20" t="s">
        <v>481</v>
      </c>
      <c r="Y20" s="18" t="n">
        <v>438.74640731</v>
      </c>
      <c r="Z20" s="20" t="n">
        <v>25.57370867</v>
      </c>
    </row>
    <row r="21" spans="1:26">
      <c r="A21" s="15" t="s">
        <v>496</v>
      </c>
      <c r="B21" s="17" t="n">
        <v>5741</v>
      </c>
      <c r="C21" s="18">
        <f>(44.0/B21*100)</f>
        <v/>
      </c>
      <c r="D21" s="19" t="n">
        <v>5697</v>
      </c>
      <c r="E21" s="18" t="n">
        <v>444.00000014</v>
      </c>
      <c r="F21" s="20" t="n">
        <v>4.43837224</v>
      </c>
      <c r="G21" s="18" t="n">
        <v>470.20172805</v>
      </c>
      <c r="H21" s="20" t="n">
        <v>3.02552706</v>
      </c>
      <c r="I21" s="18" t="n">
        <v>501.58374459</v>
      </c>
      <c r="J21" s="20" t="n">
        <v>2.51470844</v>
      </c>
      <c r="K21" s="18" t="n">
        <v>522.10105114</v>
      </c>
      <c r="L21" s="20" t="n">
        <v>2.70938473</v>
      </c>
      <c r="M21" s="18" t="n">
        <v>547.99768836</v>
      </c>
      <c r="N21" s="20" t="n">
        <v>2.93311257</v>
      </c>
      <c r="O21" s="18" t="n">
        <v>546.8665273</v>
      </c>
      <c r="P21" s="20" t="n">
        <v>4.96798505</v>
      </c>
      <c r="Q21" s="18" t="s">
        <v>481</v>
      </c>
      <c r="R21" s="20" t="s">
        <v>481</v>
      </c>
      <c r="S21" s="18" t="s">
        <v>481</v>
      </c>
      <c r="T21" s="20" t="s">
        <v>481</v>
      </c>
      <c r="U21" s="18" t="s">
        <v>481</v>
      </c>
      <c r="V21" s="20" t="s">
        <v>481</v>
      </c>
      <c r="W21" s="18" t="s">
        <v>481</v>
      </c>
      <c r="X21" s="20" t="s">
        <v>481</v>
      </c>
      <c r="Y21" s="18" t="n">
        <v>427.15904503</v>
      </c>
      <c r="Z21" s="20" t="n">
        <v>14.24289823</v>
      </c>
    </row>
    <row r="22" spans="1:26">
      <c r="A22" s="15" t="s">
        <v>497</v>
      </c>
      <c r="B22" s="17" t="n">
        <v>6598</v>
      </c>
      <c r="C22" s="18">
        <f>(32.0/B22*100)</f>
        <v/>
      </c>
      <c r="D22" s="19" t="n">
        <v>6566</v>
      </c>
      <c r="E22" s="18" t="n">
        <v>415.61766238</v>
      </c>
      <c r="F22" s="20" t="n">
        <v>5.6650905</v>
      </c>
      <c r="G22" s="18" t="n">
        <v>434.69066743</v>
      </c>
      <c r="H22" s="20" t="n">
        <v>4.92827206</v>
      </c>
      <c r="I22" s="18" t="n">
        <v>466.80542831</v>
      </c>
      <c r="J22" s="20" t="n">
        <v>3.76698875</v>
      </c>
      <c r="K22" s="18" t="n">
        <v>491.68332547</v>
      </c>
      <c r="L22" s="20" t="n">
        <v>4.01368594</v>
      </c>
      <c r="M22" s="18" t="n">
        <v>511.54767953</v>
      </c>
      <c r="N22" s="20" t="n">
        <v>4.8747679</v>
      </c>
      <c r="O22" s="18" t="n">
        <v>506.83913134</v>
      </c>
      <c r="P22" s="20" t="n">
        <v>9.39989886</v>
      </c>
      <c r="Q22" s="18" t="s">
        <v>481</v>
      </c>
      <c r="R22" s="20" t="s">
        <v>481</v>
      </c>
      <c r="S22" s="18" t="s">
        <v>481</v>
      </c>
      <c r="T22" s="20" t="s">
        <v>481</v>
      </c>
      <c r="U22" s="18" t="s">
        <v>481</v>
      </c>
      <c r="V22" s="20" t="s">
        <v>481</v>
      </c>
      <c r="W22" s="18" t="n">
        <v>472.55333438</v>
      </c>
      <c r="X22" s="20" t="n">
        <v>23.47554227</v>
      </c>
      <c r="Y22" s="18" t="n">
        <v>375.09711347</v>
      </c>
      <c r="Z22" s="20" t="n">
        <v>13.60493325</v>
      </c>
    </row>
    <row r="23" spans="1:26">
      <c r="A23" s="15" t="s">
        <v>498</v>
      </c>
      <c r="B23" s="17" t="n">
        <v>11583</v>
      </c>
      <c r="C23" s="18">
        <f>(211.0/B23*100)</f>
        <v/>
      </c>
      <c r="D23" s="19" t="n">
        <v>11372</v>
      </c>
      <c r="E23" s="18" t="n">
        <v>435.72825571</v>
      </c>
      <c r="F23" s="20" t="n">
        <v>4.37763661</v>
      </c>
      <c r="G23" s="18" t="n">
        <v>453.08743912</v>
      </c>
      <c r="H23" s="20" t="n">
        <v>4.50512649</v>
      </c>
      <c r="I23" s="18" t="n">
        <v>484.84671658</v>
      </c>
      <c r="J23" s="20" t="n">
        <v>3.15849536</v>
      </c>
      <c r="K23" s="18" t="n">
        <v>514.79560305</v>
      </c>
      <c r="L23" s="20" t="n">
        <v>4.80437317</v>
      </c>
      <c r="M23" s="18" t="n">
        <v>534.95146175</v>
      </c>
      <c r="N23" s="20" t="n">
        <v>4.99772173</v>
      </c>
      <c r="O23" s="18" t="n">
        <v>527.57889313</v>
      </c>
      <c r="P23" s="20" t="n">
        <v>6.00992011</v>
      </c>
      <c r="Q23" s="18" t="s">
        <v>481</v>
      </c>
      <c r="R23" s="20" t="s">
        <v>481</v>
      </c>
      <c r="S23" s="18" t="s">
        <v>481</v>
      </c>
      <c r="T23" s="20" t="s">
        <v>481</v>
      </c>
      <c r="U23" s="18" t="s">
        <v>481</v>
      </c>
      <c r="V23" s="20" t="s">
        <v>481</v>
      </c>
      <c r="W23" s="18" t="s">
        <v>481</v>
      </c>
      <c r="X23" s="20" t="s">
        <v>481</v>
      </c>
      <c r="Y23" s="18" t="n">
        <v>383.2874866</v>
      </c>
      <c r="Z23" s="20" t="n">
        <v>15.75417581</v>
      </c>
    </row>
    <row r="24" spans="1:26">
      <c r="A24" s="15" t="s">
        <v>499</v>
      </c>
      <c r="B24" s="17" t="n">
        <v>6647</v>
      </c>
      <c r="C24" s="18">
        <f>(7.0/B24*100)</f>
        <v/>
      </c>
      <c r="D24" s="19" t="n">
        <v>6640</v>
      </c>
      <c r="E24" s="18" t="n">
        <v>480.46552495</v>
      </c>
      <c r="F24" s="20" t="n">
        <v>4.89782927</v>
      </c>
      <c r="G24" s="18" t="n">
        <v>507.08387405</v>
      </c>
      <c r="H24" s="20" t="n">
        <v>3.80349139</v>
      </c>
      <c r="I24" s="18" t="n">
        <v>531.2622384700001</v>
      </c>
      <c r="J24" s="20" t="n">
        <v>3.36918275</v>
      </c>
      <c r="K24" s="18" t="n">
        <v>546.37018571</v>
      </c>
      <c r="L24" s="20" t="n">
        <v>3.89025469</v>
      </c>
      <c r="M24" s="18" t="n">
        <v>561.67476444</v>
      </c>
      <c r="N24" s="20" t="n">
        <v>4.04925236</v>
      </c>
      <c r="O24" s="18" t="n">
        <v>567.3831259999999</v>
      </c>
      <c r="P24" s="20" t="n">
        <v>5.45088219</v>
      </c>
      <c r="Q24" s="18" t="s">
        <v>481</v>
      </c>
      <c r="R24" s="20" t="s">
        <v>481</v>
      </c>
      <c r="S24" s="18" t="s">
        <v>481</v>
      </c>
      <c r="T24" s="20" t="s">
        <v>481</v>
      </c>
      <c r="U24" s="18" t="s">
        <v>481</v>
      </c>
      <c r="V24" s="20" t="s">
        <v>481</v>
      </c>
      <c r="W24" s="18" t="s">
        <v>481</v>
      </c>
      <c r="X24" s="20" t="s">
        <v>481</v>
      </c>
      <c r="Y24" s="18" t="n">
        <v>516.79845077</v>
      </c>
      <c r="Z24" s="20" t="n">
        <v>20.9712613</v>
      </c>
    </row>
    <row r="25" spans="1:26">
      <c r="A25" s="15" t="s">
        <v>500</v>
      </c>
      <c r="B25" s="17" t="n">
        <v>5581</v>
      </c>
      <c r="C25" s="18">
        <f>(24.0/B25*100)</f>
        <v/>
      </c>
      <c r="D25" s="19" t="n">
        <v>5557</v>
      </c>
      <c r="E25" s="18" t="n">
        <v>439.92567864</v>
      </c>
      <c r="F25" s="20" t="n">
        <v>7.14295305</v>
      </c>
      <c r="G25" s="18" t="n">
        <v>457.9185659</v>
      </c>
      <c r="H25" s="20" t="n">
        <v>5.66381864</v>
      </c>
      <c r="I25" s="18" t="n">
        <v>503.65086817</v>
      </c>
      <c r="J25" s="20" t="n">
        <v>4.22054367</v>
      </c>
      <c r="K25" s="18" t="n">
        <v>524.2333016600001</v>
      </c>
      <c r="L25" s="20" t="n">
        <v>3.87280575</v>
      </c>
      <c r="M25" s="18" t="n">
        <v>555.63479419</v>
      </c>
      <c r="N25" s="20" t="n">
        <v>4.65098579</v>
      </c>
      <c r="O25" s="18" t="n">
        <v>571.7268034799999</v>
      </c>
      <c r="P25" s="20" t="n">
        <v>6.4542456</v>
      </c>
      <c r="Q25" s="18" t="s">
        <v>481</v>
      </c>
      <c r="R25" s="20" t="s">
        <v>481</v>
      </c>
      <c r="S25" s="18" t="s">
        <v>481</v>
      </c>
      <c r="T25" s="20" t="s">
        <v>481</v>
      </c>
      <c r="U25" s="18" t="s">
        <v>481</v>
      </c>
      <c r="V25" s="20" t="s">
        <v>481</v>
      </c>
      <c r="W25" s="18" t="s">
        <v>481</v>
      </c>
      <c r="X25" s="20" t="s">
        <v>481</v>
      </c>
      <c r="Y25" s="18" t="n">
        <v>442.61088097</v>
      </c>
      <c r="Z25" s="20" t="n">
        <v>38.45022821</v>
      </c>
    </row>
    <row r="26" spans="1:26">
      <c r="A26" s="15" t="s">
        <v>501</v>
      </c>
      <c r="B26" s="17" t="n">
        <v>4869</v>
      </c>
      <c r="C26" s="18">
        <f>(33.0/B26*100)</f>
        <v/>
      </c>
      <c r="D26" s="19" t="n">
        <v>4836</v>
      </c>
      <c r="E26" s="18" t="n">
        <v>438.6980268</v>
      </c>
      <c r="F26" s="20" t="n">
        <v>4.70726417</v>
      </c>
      <c r="G26" s="18" t="n">
        <v>453.23227582</v>
      </c>
      <c r="H26" s="20" t="n">
        <v>2.88448874</v>
      </c>
      <c r="I26" s="18" t="n">
        <v>483.58211566</v>
      </c>
      <c r="J26" s="20" t="n">
        <v>2.60820542</v>
      </c>
      <c r="K26" s="18" t="n">
        <v>504.02767418</v>
      </c>
      <c r="L26" s="20" t="n">
        <v>3.05381977</v>
      </c>
      <c r="M26" s="18" t="n">
        <v>512.80365797</v>
      </c>
      <c r="N26" s="20" t="n">
        <v>4.35490093</v>
      </c>
      <c r="O26" s="18" t="n">
        <v>502.29019624</v>
      </c>
      <c r="P26" s="20" t="n">
        <v>5.91066235</v>
      </c>
      <c r="Q26" s="18" t="s">
        <v>481</v>
      </c>
      <c r="R26" s="20" t="s">
        <v>481</v>
      </c>
      <c r="S26" s="18" t="s">
        <v>481</v>
      </c>
      <c r="T26" s="20" t="s">
        <v>481</v>
      </c>
      <c r="U26" s="18" t="s">
        <v>481</v>
      </c>
      <c r="V26" s="20" t="s">
        <v>481</v>
      </c>
      <c r="W26" s="18" t="s">
        <v>481</v>
      </c>
      <c r="X26" s="20" t="s">
        <v>481</v>
      </c>
      <c r="Y26" s="18" t="n">
        <v>434.97953179</v>
      </c>
      <c r="Z26" s="20" t="n">
        <v>17.40550714</v>
      </c>
    </row>
    <row r="27" spans="1:26">
      <c r="A27" s="15" t="s">
        <v>502</v>
      </c>
      <c r="B27" s="17" t="n">
        <v>5299</v>
      </c>
      <c r="C27" s="18">
        <f>(17.0/B27*100)</f>
        <v/>
      </c>
      <c r="D27" s="19" t="n">
        <v>5282</v>
      </c>
      <c r="E27" s="18" t="n">
        <v>410.22618387</v>
      </c>
      <c r="F27" s="20" t="n">
        <v>3.22603223</v>
      </c>
      <c r="G27" s="18" t="n">
        <v>441.39038165</v>
      </c>
      <c r="H27" s="20" t="n">
        <v>3.25955241</v>
      </c>
      <c r="I27" s="18" t="n">
        <v>475.08194226</v>
      </c>
      <c r="J27" s="20" t="n">
        <v>2.88504135</v>
      </c>
      <c r="K27" s="18" t="n">
        <v>498.1374224</v>
      </c>
      <c r="L27" s="20" t="n">
        <v>3.46973501</v>
      </c>
      <c r="M27" s="18" t="n">
        <v>534.37955751</v>
      </c>
      <c r="N27" s="20" t="n">
        <v>3.43109895</v>
      </c>
      <c r="O27" s="18" t="n">
        <v>539.72569857</v>
      </c>
      <c r="P27" s="20" t="n">
        <v>3.34911929</v>
      </c>
      <c r="Q27" s="18" t="s">
        <v>481</v>
      </c>
      <c r="R27" s="20" t="s">
        <v>481</v>
      </c>
      <c r="S27" s="18" t="s">
        <v>481</v>
      </c>
      <c r="T27" s="20" t="s">
        <v>481</v>
      </c>
      <c r="U27" s="18" t="s">
        <v>481</v>
      </c>
      <c r="V27" s="20" t="s">
        <v>481</v>
      </c>
      <c r="W27" s="18" t="s">
        <v>481</v>
      </c>
      <c r="X27" s="20" t="s">
        <v>481</v>
      </c>
      <c r="Y27" s="18" t="n">
        <v>423.93161476</v>
      </c>
      <c r="Z27" s="20" t="n">
        <v>16.00422656</v>
      </c>
    </row>
    <row r="28" spans="1:26">
      <c r="A28" s="15" t="s">
        <v>503</v>
      </c>
      <c r="B28" s="17" t="n">
        <v>7568</v>
      </c>
      <c r="C28" s="18">
        <f>(51.0/B28*100)</f>
        <v/>
      </c>
      <c r="D28" s="19" t="n">
        <v>7517</v>
      </c>
      <c r="E28" s="18" t="n">
        <v>396.72028796</v>
      </c>
      <c r="F28" s="20" t="n">
        <v>2.77194302</v>
      </c>
      <c r="G28" s="18" t="n">
        <v>406.41316733</v>
      </c>
      <c r="H28" s="20" t="n">
        <v>3.28147055</v>
      </c>
      <c r="I28" s="18" t="n">
        <v>427.03558715</v>
      </c>
      <c r="J28" s="20" t="n">
        <v>3.40638808</v>
      </c>
      <c r="K28" s="18" t="n">
        <v>434.62840698</v>
      </c>
      <c r="L28" s="20" t="n">
        <v>6.33250564</v>
      </c>
      <c r="M28" s="18" t="n">
        <v>451.91615543</v>
      </c>
      <c r="N28" s="20" t="n">
        <v>8.52642243</v>
      </c>
      <c r="O28" s="18" t="n">
        <v>409.87171342</v>
      </c>
      <c r="P28" s="20" t="n">
        <v>11.63420653</v>
      </c>
      <c r="Q28" s="18" t="s">
        <v>481</v>
      </c>
      <c r="R28" s="20" t="s">
        <v>481</v>
      </c>
      <c r="S28" s="18" t="s">
        <v>481</v>
      </c>
      <c r="T28" s="20" t="s">
        <v>481</v>
      </c>
      <c r="U28" s="18" t="s">
        <v>481</v>
      </c>
      <c r="V28" s="20" t="s">
        <v>481</v>
      </c>
      <c r="W28" s="18" t="s">
        <v>481</v>
      </c>
      <c r="X28" s="20" t="s">
        <v>481</v>
      </c>
      <c r="Y28" s="18" t="n">
        <v>358.22311264</v>
      </c>
      <c r="Z28" s="20" t="n">
        <v>12.10122569</v>
      </c>
    </row>
    <row r="29" spans="1:26">
      <c r="A29" s="15" t="s">
        <v>504</v>
      </c>
      <c r="B29" s="17" t="n">
        <v>5385</v>
      </c>
      <c r="C29" s="18">
        <f>(30.0/B29*100)</f>
        <v/>
      </c>
      <c r="D29" s="19" t="n">
        <v>5355</v>
      </c>
      <c r="E29" s="18" t="n">
        <v>462.16132323</v>
      </c>
      <c r="F29" s="20" t="n">
        <v>4.18852327</v>
      </c>
      <c r="G29" s="18" t="n">
        <v>494.42715507</v>
      </c>
      <c r="H29" s="20" t="n">
        <v>3.64045578</v>
      </c>
      <c r="I29" s="18" t="n">
        <v>518.75556402</v>
      </c>
      <c r="J29" s="20" t="n">
        <v>3.25797655</v>
      </c>
      <c r="K29" s="18" t="n">
        <v>538.93650887</v>
      </c>
      <c r="L29" s="20" t="n">
        <v>4.159224</v>
      </c>
      <c r="M29" s="18" t="n">
        <v>559.5144172</v>
      </c>
      <c r="N29" s="20" t="n">
        <v>3.92645714</v>
      </c>
      <c r="O29" s="18" t="n">
        <v>564.77163831</v>
      </c>
      <c r="P29" s="20" t="n">
        <v>6.43767324</v>
      </c>
      <c r="Q29" s="18" t="s">
        <v>481</v>
      </c>
      <c r="R29" s="20" t="s">
        <v>481</v>
      </c>
      <c r="S29" s="18" t="s">
        <v>481</v>
      </c>
      <c r="T29" s="20" t="s">
        <v>481</v>
      </c>
      <c r="U29" s="18" t="s">
        <v>481</v>
      </c>
      <c r="V29" s="20" t="s">
        <v>481</v>
      </c>
      <c r="W29" s="18" t="s">
        <v>481</v>
      </c>
      <c r="X29" s="20" t="s">
        <v>481</v>
      </c>
      <c r="Y29" s="18" t="n">
        <v>378.32742525</v>
      </c>
      <c r="Z29" s="20" t="n">
        <v>13.09040661</v>
      </c>
    </row>
    <row r="30" spans="1:26">
      <c r="A30" s="15" t="s">
        <v>505</v>
      </c>
      <c r="B30" s="17" t="n">
        <v>4520</v>
      </c>
      <c r="C30" s="18">
        <f>(97.0/B30*100)</f>
        <v/>
      </c>
      <c r="D30" s="19" t="n">
        <v>4423</v>
      </c>
      <c r="E30" s="18" t="n">
        <v>430.11838423</v>
      </c>
      <c r="F30" s="20" t="n">
        <v>4.50189215</v>
      </c>
      <c r="G30" s="18" t="n">
        <v>459.25149139</v>
      </c>
      <c r="H30" s="20" t="n">
        <v>3.73602231</v>
      </c>
      <c r="I30" s="18" t="n">
        <v>493.12389062</v>
      </c>
      <c r="J30" s="20" t="n">
        <v>3.12631333</v>
      </c>
      <c r="K30" s="18" t="n">
        <v>514.2574064200001</v>
      </c>
      <c r="L30" s="20" t="n">
        <v>4.16730099</v>
      </c>
      <c r="M30" s="18" t="n">
        <v>545.49093594</v>
      </c>
      <c r="N30" s="20" t="n">
        <v>3.72693445</v>
      </c>
      <c r="O30" s="18" t="n">
        <v>533.38778</v>
      </c>
      <c r="P30" s="20" t="n">
        <v>6.85608837</v>
      </c>
      <c r="Q30" s="18" t="s">
        <v>481</v>
      </c>
      <c r="R30" s="20" t="s">
        <v>481</v>
      </c>
      <c r="S30" s="18" t="s">
        <v>481</v>
      </c>
      <c r="T30" s="20" t="s">
        <v>481</v>
      </c>
      <c r="U30" s="18" t="s">
        <v>481</v>
      </c>
      <c r="V30" s="20" t="s">
        <v>481</v>
      </c>
      <c r="W30" s="18" t="s">
        <v>481</v>
      </c>
      <c r="X30" s="20" t="s">
        <v>481</v>
      </c>
      <c r="Y30" s="18" t="n">
        <v>416.49189181</v>
      </c>
      <c r="Z30" s="20" t="n">
        <v>15.29846906</v>
      </c>
    </row>
    <row r="31" spans="1:26">
      <c r="A31" s="15" t="s">
        <v>506</v>
      </c>
      <c r="B31" s="17" t="n">
        <v>5456</v>
      </c>
      <c r="C31" s="18">
        <f>(125.0/B31*100)</f>
        <v/>
      </c>
      <c r="D31" s="19" t="n">
        <v>5331</v>
      </c>
      <c r="E31" s="18" t="n">
        <v>441.24422471</v>
      </c>
      <c r="F31" s="20" t="n">
        <v>4.36822251</v>
      </c>
      <c r="G31" s="18" t="n">
        <v>469.34728825</v>
      </c>
      <c r="H31" s="20" t="n">
        <v>4.18478998</v>
      </c>
      <c r="I31" s="18" t="n">
        <v>497.82581696</v>
      </c>
      <c r="J31" s="20" t="n">
        <v>3.26817069</v>
      </c>
      <c r="K31" s="18" t="n">
        <v>512.40415719</v>
      </c>
      <c r="L31" s="20" t="n">
        <v>3.63910695</v>
      </c>
      <c r="M31" s="18" t="n">
        <v>536.21271594</v>
      </c>
      <c r="N31" s="20" t="n">
        <v>3.67051792</v>
      </c>
      <c r="O31" s="18" t="n">
        <v>535.1055482</v>
      </c>
      <c r="P31" s="20" t="n">
        <v>4.86141679</v>
      </c>
      <c r="Q31" s="18" t="s">
        <v>481</v>
      </c>
      <c r="R31" s="20" t="s">
        <v>481</v>
      </c>
      <c r="S31" s="18" t="s">
        <v>481</v>
      </c>
      <c r="T31" s="20" t="s">
        <v>481</v>
      </c>
      <c r="U31" s="18" t="s">
        <v>481</v>
      </c>
      <c r="V31" s="20" t="s">
        <v>481</v>
      </c>
      <c r="W31" s="18" t="s">
        <v>481</v>
      </c>
      <c r="X31" s="20" t="s">
        <v>481</v>
      </c>
      <c r="Y31" s="18" t="n">
        <v>429.89380582</v>
      </c>
      <c r="Z31" s="20" t="n">
        <v>12.04543202</v>
      </c>
    </row>
    <row r="32" spans="1:26">
      <c r="A32" s="15" t="s">
        <v>507</v>
      </c>
      <c r="B32" s="17" t="n">
        <v>4478</v>
      </c>
      <c r="C32" s="18">
        <f>(5.0/B32*100)</f>
        <v/>
      </c>
      <c r="D32" s="19" t="n">
        <v>4473</v>
      </c>
      <c r="E32" s="18" t="n">
        <v>450.78743245</v>
      </c>
      <c r="F32" s="20" t="n">
        <v>4.23914766</v>
      </c>
      <c r="G32" s="18" t="n">
        <v>473.36641912</v>
      </c>
      <c r="H32" s="20" t="n">
        <v>3.54364915</v>
      </c>
      <c r="I32" s="18" t="n">
        <v>503.31230968</v>
      </c>
      <c r="J32" s="20" t="n">
        <v>3.01760864</v>
      </c>
      <c r="K32" s="18" t="n">
        <v>528.15279719</v>
      </c>
      <c r="L32" s="20" t="n">
        <v>3.35140811</v>
      </c>
      <c r="M32" s="18" t="n">
        <v>550.02951339</v>
      </c>
      <c r="N32" s="20" t="n">
        <v>4.81900335</v>
      </c>
      <c r="O32" s="18" t="n">
        <v>552.2940022400001</v>
      </c>
      <c r="P32" s="20" t="n">
        <v>7.50131056</v>
      </c>
      <c r="Q32" s="18" t="s">
        <v>481</v>
      </c>
      <c r="R32" s="20" t="s">
        <v>481</v>
      </c>
      <c r="S32" s="18" t="s">
        <v>481</v>
      </c>
      <c r="T32" s="20" t="s">
        <v>481</v>
      </c>
      <c r="U32" s="18" t="s">
        <v>481</v>
      </c>
      <c r="V32" s="20" t="s">
        <v>481</v>
      </c>
      <c r="W32" s="18" t="s">
        <v>481</v>
      </c>
      <c r="X32" s="20" t="s">
        <v>481</v>
      </c>
      <c r="Y32" s="18" t="n">
        <v>387.8798597</v>
      </c>
      <c r="Z32" s="20" t="n">
        <v>43.89800387</v>
      </c>
    </row>
    <row r="33" spans="1:26">
      <c r="A33" s="15" t="s">
        <v>508</v>
      </c>
      <c r="B33" s="17" t="n">
        <v>7325</v>
      </c>
      <c r="C33" s="18">
        <f>(74.0/B33*100)</f>
        <v/>
      </c>
      <c r="D33" s="19" t="n">
        <v>7251</v>
      </c>
      <c r="E33" s="18" t="n">
        <v>431.79047603</v>
      </c>
      <c r="F33" s="20" t="n">
        <v>4.03771559</v>
      </c>
      <c r="G33" s="18" t="n">
        <v>470.05861386</v>
      </c>
      <c r="H33" s="20" t="n">
        <v>3.56828693</v>
      </c>
      <c r="I33" s="18" t="n">
        <v>496.77986894</v>
      </c>
      <c r="J33" s="20" t="n">
        <v>3.22002744</v>
      </c>
      <c r="K33" s="18" t="n">
        <v>528.37458341</v>
      </c>
      <c r="L33" s="20" t="n">
        <v>3.79914298</v>
      </c>
      <c r="M33" s="18" t="n">
        <v>547.71616267</v>
      </c>
      <c r="N33" s="20" t="n">
        <v>4.40858152</v>
      </c>
      <c r="O33" s="18" t="n">
        <v>541.65981346</v>
      </c>
      <c r="P33" s="20" t="n">
        <v>8.29112213</v>
      </c>
      <c r="Q33" s="18" t="s">
        <v>481</v>
      </c>
      <c r="R33" s="20" t="s">
        <v>481</v>
      </c>
      <c r="S33" s="18" t="s">
        <v>481</v>
      </c>
      <c r="T33" s="20" t="s">
        <v>481</v>
      </c>
      <c r="U33" s="18" t="s">
        <v>481</v>
      </c>
      <c r="V33" s="20" t="s">
        <v>481</v>
      </c>
      <c r="W33" s="18" t="s">
        <v>481</v>
      </c>
      <c r="X33" s="20" t="s">
        <v>481</v>
      </c>
      <c r="Y33" s="18" t="n">
        <v>399.35777479</v>
      </c>
      <c r="Z33" s="20" t="n">
        <v>19.90910994</v>
      </c>
    </row>
    <row r="34" spans="1:26">
      <c r="A34" s="15" t="s">
        <v>509</v>
      </c>
      <c r="B34" s="17" t="n">
        <v>6350</v>
      </c>
      <c r="C34" s="18">
        <f>(65.0/B34*100)</f>
        <v/>
      </c>
      <c r="D34" s="19" t="n">
        <v>6285</v>
      </c>
      <c r="E34" s="18" t="n">
        <v>394.10301693</v>
      </c>
      <c r="F34" s="20" t="n">
        <v>4.56948111</v>
      </c>
      <c r="G34" s="18" t="n">
        <v>446.96569203</v>
      </c>
      <c r="H34" s="20" t="n">
        <v>3.58239799</v>
      </c>
      <c r="I34" s="18" t="n">
        <v>491.92901241</v>
      </c>
      <c r="J34" s="20" t="n">
        <v>3.13509655</v>
      </c>
      <c r="K34" s="18" t="n">
        <v>515.80739732</v>
      </c>
      <c r="L34" s="20" t="n">
        <v>4.11612382</v>
      </c>
      <c r="M34" s="18" t="n">
        <v>533.4916228</v>
      </c>
      <c r="N34" s="20" t="n">
        <v>4.85014392</v>
      </c>
      <c r="O34" s="18" t="n">
        <v>503.88549381</v>
      </c>
      <c r="P34" s="20" t="n">
        <v>7.09468184</v>
      </c>
      <c r="Q34" s="18" t="s">
        <v>481</v>
      </c>
      <c r="R34" s="20" t="s">
        <v>481</v>
      </c>
      <c r="S34" s="18" t="s">
        <v>481</v>
      </c>
      <c r="T34" s="20" t="s">
        <v>481</v>
      </c>
      <c r="U34" s="18" t="s">
        <v>481</v>
      </c>
      <c r="V34" s="20" t="s">
        <v>481</v>
      </c>
      <c r="W34" s="18" t="s">
        <v>481</v>
      </c>
      <c r="X34" s="20" t="s">
        <v>481</v>
      </c>
      <c r="Y34" s="18" t="n">
        <v>340.03543406</v>
      </c>
      <c r="Z34" s="20" t="n">
        <v>17.566944</v>
      </c>
    </row>
    <row r="35" spans="1:26">
      <c r="A35" s="15" t="s">
        <v>510</v>
      </c>
      <c r="B35" s="17" t="n">
        <v>6406</v>
      </c>
      <c r="C35" s="18">
        <f>(36.0/B35*100)</f>
        <v/>
      </c>
      <c r="D35" s="19" t="n">
        <v>6370</v>
      </c>
      <c r="E35" s="18" t="n">
        <v>457.82250927</v>
      </c>
      <c r="F35" s="20" t="n">
        <v>2.85124251</v>
      </c>
      <c r="G35" s="18" t="n">
        <v>481.64711984</v>
      </c>
      <c r="H35" s="20" t="n">
        <v>3.41978706</v>
      </c>
      <c r="I35" s="18" t="n">
        <v>512.09170414</v>
      </c>
      <c r="J35" s="20" t="n">
        <v>2.50373305</v>
      </c>
      <c r="K35" s="18" t="n">
        <v>538.84644766</v>
      </c>
      <c r="L35" s="20" t="n">
        <v>3.86047729</v>
      </c>
      <c r="M35" s="18" t="n">
        <v>566.3360850399999</v>
      </c>
      <c r="N35" s="20" t="n">
        <v>4.3325844</v>
      </c>
      <c r="O35" s="18" t="n">
        <v>550.2068403</v>
      </c>
      <c r="P35" s="20" t="n">
        <v>6.61783667</v>
      </c>
      <c r="Q35" s="18" t="s">
        <v>481</v>
      </c>
      <c r="R35" s="20" t="s">
        <v>481</v>
      </c>
      <c r="S35" s="18" t="s">
        <v>481</v>
      </c>
      <c r="T35" s="20" t="s">
        <v>481</v>
      </c>
      <c r="U35" s="18" t="s">
        <v>481</v>
      </c>
      <c r="V35" s="20" t="s">
        <v>481</v>
      </c>
      <c r="W35" s="18" t="s">
        <v>481</v>
      </c>
      <c r="X35" s="20" t="s">
        <v>481</v>
      </c>
      <c r="Y35" s="18" t="n">
        <v>423.55143339</v>
      </c>
      <c r="Z35" s="20" t="n">
        <v>25.21473249</v>
      </c>
    </row>
    <row r="36" spans="1:26">
      <c r="A36" s="15" t="s">
        <v>511</v>
      </c>
      <c r="B36" s="17" t="n">
        <v>6736</v>
      </c>
      <c r="C36" s="18">
        <f>(26.0/B36*100)</f>
        <v/>
      </c>
      <c r="D36" s="19" t="n">
        <v>6710</v>
      </c>
      <c r="E36" s="18" t="n">
        <v>417.46248642</v>
      </c>
      <c r="F36" s="20" t="n">
        <v>3.8014508</v>
      </c>
      <c r="G36" s="18" t="n">
        <v>439.43835254</v>
      </c>
      <c r="H36" s="20" t="n">
        <v>3.8705123</v>
      </c>
      <c r="I36" s="18" t="n">
        <v>486.406932</v>
      </c>
      <c r="J36" s="20" t="n">
        <v>2.40883444</v>
      </c>
      <c r="K36" s="18" t="n">
        <v>507.46440213</v>
      </c>
      <c r="L36" s="20" t="n">
        <v>3.13367203</v>
      </c>
      <c r="M36" s="18" t="n">
        <v>525.85800297</v>
      </c>
      <c r="N36" s="20" t="n">
        <v>3.31690096</v>
      </c>
      <c r="O36" s="18" t="n">
        <v>530.4597115399999</v>
      </c>
      <c r="P36" s="20" t="n">
        <v>4.46104138</v>
      </c>
      <c r="Q36" s="18" t="s">
        <v>481</v>
      </c>
      <c r="R36" s="20" t="s">
        <v>481</v>
      </c>
      <c r="S36" s="18" t="s">
        <v>481</v>
      </c>
      <c r="T36" s="20" t="s">
        <v>481</v>
      </c>
      <c r="U36" s="18" t="s">
        <v>481</v>
      </c>
      <c r="V36" s="20" t="s">
        <v>481</v>
      </c>
      <c r="W36" s="18" t="s">
        <v>481</v>
      </c>
      <c r="X36" s="20" t="s">
        <v>481</v>
      </c>
      <c r="Y36" s="18" t="n">
        <v>429.8421164</v>
      </c>
      <c r="Z36" s="20" t="n">
        <v>20.90292788</v>
      </c>
    </row>
    <row r="37" spans="1:26">
      <c r="A37" s="15" t="s">
        <v>512</v>
      </c>
      <c r="B37" s="17" t="n">
        <v>5458</v>
      </c>
      <c r="C37" s="18">
        <f>(63.0/B37*100)</f>
        <v/>
      </c>
      <c r="D37" s="19" t="n">
        <v>5395</v>
      </c>
      <c r="E37" s="18" t="n">
        <v>428.14590466</v>
      </c>
      <c r="F37" s="20" t="n">
        <v>5.49733672</v>
      </c>
      <c r="G37" s="18" t="n">
        <v>459.7005515</v>
      </c>
      <c r="H37" s="20" t="n">
        <v>3.82644414</v>
      </c>
      <c r="I37" s="18" t="n">
        <v>491.22984915</v>
      </c>
      <c r="J37" s="20" t="n">
        <v>3.56096204</v>
      </c>
      <c r="K37" s="18" t="n">
        <v>517.32129473</v>
      </c>
      <c r="L37" s="20" t="n">
        <v>3.86228426</v>
      </c>
      <c r="M37" s="18" t="n">
        <v>539.53994889</v>
      </c>
      <c r="N37" s="20" t="n">
        <v>3.79659922</v>
      </c>
      <c r="O37" s="18" t="n">
        <v>535.43891273</v>
      </c>
      <c r="P37" s="20" t="n">
        <v>7.25825039</v>
      </c>
      <c r="Q37" s="18" t="s">
        <v>481</v>
      </c>
      <c r="R37" s="20" t="s">
        <v>481</v>
      </c>
      <c r="S37" s="18" t="s">
        <v>481</v>
      </c>
      <c r="T37" s="20" t="s">
        <v>481</v>
      </c>
      <c r="U37" s="18" t="s">
        <v>481</v>
      </c>
      <c r="V37" s="20" t="s">
        <v>481</v>
      </c>
      <c r="W37" s="18" t="s">
        <v>481</v>
      </c>
      <c r="X37" s="20" t="s">
        <v>481</v>
      </c>
      <c r="Y37" s="18" t="n">
        <v>399.66702428</v>
      </c>
      <c r="Z37" s="20" t="n">
        <v>13.133555</v>
      </c>
    </row>
    <row r="38" spans="1:26">
      <c r="A38" s="15" t="s">
        <v>513</v>
      </c>
      <c r="B38" s="17" t="n">
        <v>5860</v>
      </c>
      <c r="C38" s="18">
        <f>(16.0/B38*100)</f>
        <v/>
      </c>
      <c r="D38" s="19" t="n">
        <v>5844</v>
      </c>
      <c r="E38" s="18" t="n">
        <v>453.3099789</v>
      </c>
      <c r="F38" s="20" t="n">
        <v>4.70189366</v>
      </c>
      <c r="G38" s="18" t="n">
        <v>485.49642615</v>
      </c>
      <c r="H38" s="20" t="n">
        <v>4.15492833</v>
      </c>
      <c r="I38" s="18" t="n">
        <v>524.62263006</v>
      </c>
      <c r="J38" s="20" t="n">
        <v>3.61466372</v>
      </c>
      <c r="K38" s="18" t="n">
        <v>548.10856833</v>
      </c>
      <c r="L38" s="20" t="n">
        <v>3.63633146</v>
      </c>
      <c r="M38" s="18" t="n">
        <v>576.34081914</v>
      </c>
      <c r="N38" s="20" t="n">
        <v>4.39842587</v>
      </c>
      <c r="O38" s="18" t="n">
        <v>566.31956933</v>
      </c>
      <c r="P38" s="20" t="n">
        <v>6.9229966</v>
      </c>
      <c r="Q38" s="18" t="s">
        <v>481</v>
      </c>
      <c r="R38" s="20" t="s">
        <v>481</v>
      </c>
      <c r="S38" s="18" t="s">
        <v>481</v>
      </c>
      <c r="T38" s="20" t="s">
        <v>481</v>
      </c>
      <c r="U38" s="18" t="s">
        <v>481</v>
      </c>
      <c r="V38" s="20" t="s">
        <v>481</v>
      </c>
      <c r="W38" s="18" t="s">
        <v>481</v>
      </c>
      <c r="X38" s="20" t="s">
        <v>481</v>
      </c>
      <c r="Y38" s="18" t="n">
        <v>420.51198964</v>
      </c>
      <c r="Z38" s="20" t="n">
        <v>16.43045936</v>
      </c>
    </row>
    <row r="39" spans="1:26">
      <c r="A39" s="15" t="s">
        <v>514</v>
      </c>
      <c r="B39" s="17" t="n">
        <v>5895</v>
      </c>
      <c r="C39" s="18">
        <f>(30.0/B39*100)</f>
        <v/>
      </c>
      <c r="D39" s="19" t="n">
        <v>5865</v>
      </c>
      <c r="E39" s="18" t="n">
        <v>386.27124281</v>
      </c>
      <c r="F39" s="20" t="n">
        <v>4.28286338</v>
      </c>
      <c r="G39" s="18" t="n">
        <v>408.95360423</v>
      </c>
      <c r="H39" s="20" t="n">
        <v>4.89892567</v>
      </c>
      <c r="I39" s="18" t="n">
        <v>438.78576412</v>
      </c>
      <c r="J39" s="20" t="n">
        <v>4.63096042</v>
      </c>
      <c r="K39" s="18" t="n">
        <v>456.278144</v>
      </c>
      <c r="L39" s="20" t="n">
        <v>6.822192</v>
      </c>
      <c r="M39" s="18" t="n">
        <v>478.4654618</v>
      </c>
      <c r="N39" s="20" t="n">
        <v>8.13706256</v>
      </c>
      <c r="O39" s="18" t="n">
        <v>461.9272715</v>
      </c>
      <c r="P39" s="20" t="n">
        <v>11.06542541</v>
      </c>
      <c r="Q39" s="18" t="s">
        <v>481</v>
      </c>
      <c r="R39" s="20" t="s">
        <v>481</v>
      </c>
      <c r="S39" s="18" t="s">
        <v>481</v>
      </c>
      <c r="T39" s="20" t="s">
        <v>481</v>
      </c>
      <c r="U39" s="18" t="s">
        <v>481</v>
      </c>
      <c r="V39" s="20" t="s">
        <v>481</v>
      </c>
      <c r="W39" s="18" t="s">
        <v>481</v>
      </c>
      <c r="X39" s="20" t="s">
        <v>481</v>
      </c>
      <c r="Y39" s="18" t="n">
        <v>338.80035658</v>
      </c>
      <c r="Z39" s="20" t="n">
        <v>15.20551078</v>
      </c>
    </row>
    <row r="40" spans="1:26">
      <c r="A40" s="15" t="s">
        <v>515</v>
      </c>
      <c r="B40" s="17" t="n">
        <v>14157</v>
      </c>
      <c r="C40" s="18">
        <f>(268.0/B40*100)</f>
        <v/>
      </c>
      <c r="D40" s="19" t="n">
        <v>13889</v>
      </c>
      <c r="E40" s="18" t="n">
        <v>435.48064153</v>
      </c>
      <c r="F40" s="20" t="n">
        <v>3.6927052</v>
      </c>
      <c r="G40" s="18" t="n">
        <v>454.28729266</v>
      </c>
      <c r="H40" s="20" t="n">
        <v>4.3612886</v>
      </c>
      <c r="I40" s="18" t="n">
        <v>498.45474569</v>
      </c>
      <c r="J40" s="20" t="n">
        <v>2.86044886</v>
      </c>
      <c r="K40" s="18" t="n">
        <v>514.8976482</v>
      </c>
      <c r="L40" s="20" t="n">
        <v>4.27418773</v>
      </c>
      <c r="M40" s="18" t="n">
        <v>555.30960364</v>
      </c>
      <c r="N40" s="20" t="n">
        <v>4.02584996</v>
      </c>
      <c r="O40" s="18" t="n">
        <v>540.5760142</v>
      </c>
      <c r="P40" s="20" t="n">
        <v>6.97520369</v>
      </c>
      <c r="Q40" s="18" t="s">
        <v>481</v>
      </c>
      <c r="R40" s="20" t="s">
        <v>481</v>
      </c>
      <c r="S40" s="18" t="s">
        <v>481</v>
      </c>
      <c r="T40" s="20" t="s">
        <v>481</v>
      </c>
      <c r="U40" s="18" t="s">
        <v>481</v>
      </c>
      <c r="V40" s="20" t="s">
        <v>481</v>
      </c>
      <c r="W40" s="18" t="s">
        <v>481</v>
      </c>
      <c r="X40" s="20" t="s">
        <v>481</v>
      </c>
      <c r="Y40" s="18" t="n">
        <v>435.26110922</v>
      </c>
      <c r="Z40" s="20" t="n">
        <v>13.89850627</v>
      </c>
    </row>
    <row r="41" spans="1:26">
      <c r="A41" s="15" t="s">
        <v>516</v>
      </c>
      <c r="B41" s="17" t="n">
        <v>5712</v>
      </c>
      <c r="C41" s="18">
        <f>(40.0/B41*100)</f>
        <v/>
      </c>
      <c r="D41" s="19" t="n">
        <v>5672</v>
      </c>
      <c r="E41" s="18" t="n">
        <v>423.26547372</v>
      </c>
      <c r="F41" s="20" t="n">
        <v>3.49854643</v>
      </c>
      <c r="G41" s="18" t="n">
        <v>448.32758487</v>
      </c>
      <c r="H41" s="20" t="n">
        <v>3.21310123</v>
      </c>
      <c r="I41" s="18" t="n">
        <v>481.46281803</v>
      </c>
      <c r="J41" s="20" t="n">
        <v>4.02455606</v>
      </c>
      <c r="K41" s="18" t="n">
        <v>500.95438294</v>
      </c>
      <c r="L41" s="20" t="n">
        <v>4.39431732</v>
      </c>
      <c r="M41" s="18" t="n">
        <v>527.4596935</v>
      </c>
      <c r="N41" s="20" t="n">
        <v>4.54564571</v>
      </c>
      <c r="O41" s="18" t="n">
        <v>521.39883992</v>
      </c>
      <c r="P41" s="20" t="n">
        <v>8.212348070000001</v>
      </c>
      <c r="Q41" s="18" t="s">
        <v>481</v>
      </c>
      <c r="R41" s="20" t="s">
        <v>481</v>
      </c>
      <c r="S41" s="18" t="s">
        <v>481</v>
      </c>
      <c r="T41" s="20" t="s">
        <v>481</v>
      </c>
      <c r="U41" s="18" t="s">
        <v>481</v>
      </c>
      <c r="V41" s="20" t="s">
        <v>481</v>
      </c>
      <c r="W41" s="18" t="s">
        <v>481</v>
      </c>
      <c r="X41" s="20" t="s">
        <v>481</v>
      </c>
      <c r="Y41" s="18" t="n">
        <v>379.14909583</v>
      </c>
      <c r="Z41" s="20" t="n">
        <v>24.60520042</v>
      </c>
    </row>
    <row r="42" spans="1:26">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row>
    <row r="45" spans="1:26">
      <c r="A45" s="15" t="s">
        <v>520</v>
      </c>
      <c r="B45" s="17" t="n">
        <v>5519</v>
      </c>
      <c r="C45" s="18">
        <f>(0.0/B45*100)</f>
        <v/>
      </c>
      <c r="D45" s="19" t="n">
        <v>5519</v>
      </c>
      <c r="E45" s="18" t="n">
        <v>353.07964357</v>
      </c>
      <c r="F45" s="20" t="n">
        <v>2.87766065</v>
      </c>
      <c r="G45" s="18" t="n">
        <v>361.78976804</v>
      </c>
      <c r="H45" s="20" t="n">
        <v>3.52079878</v>
      </c>
      <c r="I45" s="18" t="n">
        <v>377.43987956</v>
      </c>
      <c r="J45" s="20" t="n">
        <v>4.61804786</v>
      </c>
      <c r="K45" s="18" t="n">
        <v>379.00423894</v>
      </c>
      <c r="L45" s="20" t="n">
        <v>9.313133990000001</v>
      </c>
      <c r="M45" s="18" t="n">
        <v>375.62187528</v>
      </c>
      <c r="N45" s="20" t="n">
        <v>11.44867275</v>
      </c>
      <c r="O45" s="18" t="n">
        <v>366.29397945</v>
      </c>
      <c r="P45" s="20" t="n">
        <v>12.73065056</v>
      </c>
      <c r="Q45" s="18" t="s">
        <v>481</v>
      </c>
      <c r="R45" s="20" t="s">
        <v>481</v>
      </c>
      <c r="S45" s="18" t="s">
        <v>481</v>
      </c>
      <c r="T45" s="20" t="s">
        <v>481</v>
      </c>
      <c r="U45" s="18" t="s">
        <v>481</v>
      </c>
      <c r="V45" s="20" t="s">
        <v>481</v>
      </c>
      <c r="W45" s="18" t="n">
        <v>326.57307167</v>
      </c>
      <c r="X45" s="20" t="n">
        <v>10.15663606</v>
      </c>
      <c r="Y45" s="18" t="n">
        <v>339.24363686</v>
      </c>
      <c r="Z45" s="20" t="n">
        <v>6.25887631</v>
      </c>
    </row>
    <row r="46" spans="1:26">
      <c r="A46" s="15" t="s">
        <v>521</v>
      </c>
      <c r="B46" s="17" t="n">
        <v>23141</v>
      </c>
      <c r="C46" s="18">
        <f>(1140.0/B46*100)</f>
        <v/>
      </c>
      <c r="D46" s="19" t="n">
        <v>22001</v>
      </c>
      <c r="E46" s="18" t="n">
        <v>359.38047942</v>
      </c>
      <c r="F46" s="20" t="n">
        <v>2.61970626</v>
      </c>
      <c r="G46" s="18" t="n">
        <v>375.32878926</v>
      </c>
      <c r="H46" s="20" t="n">
        <v>3.35047253</v>
      </c>
      <c r="I46" s="18" t="n">
        <v>409.17267654</v>
      </c>
      <c r="J46" s="20" t="n">
        <v>4.20435416</v>
      </c>
      <c r="K46" s="18" t="n">
        <v>422.30872465</v>
      </c>
      <c r="L46" s="20" t="n">
        <v>7.68438481</v>
      </c>
      <c r="M46" s="18" t="n">
        <v>429.11759741</v>
      </c>
      <c r="N46" s="20" t="n">
        <v>11.43011874</v>
      </c>
      <c r="O46" s="18" t="n">
        <v>373.62771768</v>
      </c>
      <c r="P46" s="20" t="n">
        <v>11.25137011</v>
      </c>
      <c r="Q46" s="18" t="s">
        <v>481</v>
      </c>
      <c r="R46" s="20" t="s">
        <v>481</v>
      </c>
      <c r="S46" s="18" t="s">
        <v>481</v>
      </c>
      <c r="T46" s="20" t="s">
        <v>481</v>
      </c>
      <c r="U46" s="18" t="s">
        <v>481</v>
      </c>
      <c r="V46" s="20" t="s">
        <v>481</v>
      </c>
      <c r="W46" s="18" t="s">
        <v>481</v>
      </c>
      <c r="X46" s="20" t="s">
        <v>481</v>
      </c>
      <c r="Y46" s="18" t="n">
        <v>331.56001731</v>
      </c>
      <c r="Z46" s="20" t="n">
        <v>5.90098554</v>
      </c>
    </row>
    <row r="47" spans="1:26">
      <c r="A47" s="15" t="s">
        <v>522</v>
      </c>
      <c r="B47" s="17" t="n">
        <v>5928</v>
      </c>
      <c r="C47" s="18">
        <f>(72.0/B47*100)</f>
        <v/>
      </c>
      <c r="D47" s="19" t="n">
        <v>5856</v>
      </c>
      <c r="E47" s="18" t="n">
        <v>376.98625017</v>
      </c>
      <c r="F47" s="20" t="n">
        <v>4.37026344</v>
      </c>
      <c r="G47" s="18" t="n">
        <v>425.16719518</v>
      </c>
      <c r="H47" s="20" t="n">
        <v>4.29732851</v>
      </c>
      <c r="I47" s="18" t="n">
        <v>460.20140599</v>
      </c>
      <c r="J47" s="20" t="n">
        <v>4.37823358</v>
      </c>
      <c r="K47" s="18" t="n">
        <v>480.05461094</v>
      </c>
      <c r="L47" s="20" t="n">
        <v>5.55291664</v>
      </c>
      <c r="M47" s="18" t="n">
        <v>503.48515483</v>
      </c>
      <c r="N47" s="20" t="n">
        <v>5.82992632</v>
      </c>
      <c r="O47" s="18" t="n">
        <v>461.41628832</v>
      </c>
      <c r="P47" s="20" t="n">
        <v>8.02379067</v>
      </c>
      <c r="Q47" s="18" t="s">
        <v>481</v>
      </c>
      <c r="R47" s="20" t="s">
        <v>481</v>
      </c>
      <c r="S47" s="18" t="s">
        <v>481</v>
      </c>
      <c r="T47" s="20" t="s">
        <v>481</v>
      </c>
      <c r="U47" s="18" t="s">
        <v>481</v>
      </c>
      <c r="V47" s="20" t="s">
        <v>481</v>
      </c>
      <c r="W47" s="18" t="s">
        <v>481</v>
      </c>
      <c r="X47" s="20" t="s">
        <v>481</v>
      </c>
      <c r="Y47" s="18" t="n">
        <v>350.14814097</v>
      </c>
      <c r="Z47" s="20" t="n">
        <v>11.66363979</v>
      </c>
    </row>
    <row r="48" spans="1:26">
      <c r="A48" s="15" t="s">
        <v>523</v>
      </c>
      <c r="B48" s="17" t="n">
        <v>9841</v>
      </c>
      <c r="C48" s="18">
        <f>(7.0/B48*100)</f>
        <v/>
      </c>
      <c r="D48" s="19" t="n">
        <v>9834</v>
      </c>
      <c r="E48" s="18" t="n">
        <v>483.50709134</v>
      </c>
      <c r="F48" s="20" t="n">
        <v>5.49082755</v>
      </c>
      <c r="G48" s="18" t="n">
        <v>517.61059356</v>
      </c>
      <c r="H48" s="20" t="n">
        <v>5.93283626</v>
      </c>
      <c r="I48" s="18" t="n">
        <v>542.54951568</v>
      </c>
      <c r="J48" s="20" t="n">
        <v>4.88385709</v>
      </c>
      <c r="K48" s="18" t="n">
        <v>550.48534198</v>
      </c>
      <c r="L48" s="20" t="n">
        <v>6.89822987</v>
      </c>
      <c r="M48" s="18" t="n">
        <v>583.01224382</v>
      </c>
      <c r="N48" s="20" t="n">
        <v>8.315418490000001</v>
      </c>
      <c r="O48" s="18" t="n">
        <v>551.2146803099999</v>
      </c>
      <c r="P48" s="20" t="n">
        <v>15.72346799</v>
      </c>
      <c r="Q48" s="18" t="s">
        <v>481</v>
      </c>
      <c r="R48" s="20" t="s">
        <v>481</v>
      </c>
      <c r="S48" s="18" t="s">
        <v>481</v>
      </c>
      <c r="T48" s="20" t="s">
        <v>481</v>
      </c>
      <c r="U48" s="18" t="s">
        <v>481</v>
      </c>
      <c r="V48" s="20" t="s">
        <v>481</v>
      </c>
      <c r="W48" s="18" t="s">
        <v>481</v>
      </c>
      <c r="X48" s="20" t="s">
        <v>481</v>
      </c>
      <c r="Y48" s="18" t="n">
        <v>486.40984067</v>
      </c>
      <c r="Z48" s="20" t="n">
        <v>35.29066117</v>
      </c>
    </row>
    <row r="49" spans="1:26">
      <c r="A49" s="15" t="s">
        <v>524</v>
      </c>
      <c r="B49" s="17" t="n">
        <v>6349</v>
      </c>
      <c r="C49" s="18">
        <f>(56.0/B49*100)</f>
        <v/>
      </c>
      <c r="D49" s="19" t="n">
        <v>6293</v>
      </c>
      <c r="E49" s="18" t="n">
        <v>385.58197091</v>
      </c>
      <c r="F49" s="20" t="n">
        <v>3.70631394</v>
      </c>
      <c r="G49" s="18" t="n">
        <v>405.43563852</v>
      </c>
      <c r="H49" s="20" t="n">
        <v>3.90499081</v>
      </c>
      <c r="I49" s="18" t="n">
        <v>430.82917631</v>
      </c>
      <c r="J49" s="20" t="n">
        <v>3.99579224</v>
      </c>
      <c r="K49" s="18" t="n">
        <v>441.67254742</v>
      </c>
      <c r="L49" s="20" t="n">
        <v>5.25998713</v>
      </c>
      <c r="M49" s="18" t="n">
        <v>455.49411673</v>
      </c>
      <c r="N49" s="20" t="n">
        <v>7.04379622</v>
      </c>
      <c r="O49" s="18" t="n">
        <v>459.63083609</v>
      </c>
      <c r="P49" s="20" t="n">
        <v>11.90639966</v>
      </c>
      <c r="Q49" s="18" t="s">
        <v>481</v>
      </c>
      <c r="R49" s="20" t="s">
        <v>481</v>
      </c>
      <c r="S49" s="18" t="s">
        <v>481</v>
      </c>
      <c r="T49" s="20" t="s">
        <v>481</v>
      </c>
      <c r="U49" s="18" t="s">
        <v>481</v>
      </c>
      <c r="V49" s="20" t="s">
        <v>481</v>
      </c>
      <c r="W49" s="18" t="n">
        <v>294.74582725</v>
      </c>
      <c r="X49" s="20" t="n">
        <v>51.97342535</v>
      </c>
      <c r="Y49" s="18" t="n">
        <v>364.61288286</v>
      </c>
      <c r="Z49" s="20" t="n">
        <v>10.74337746</v>
      </c>
    </row>
    <row r="50" spans="1:26">
      <c r="A50" s="15" t="s">
        <v>525</v>
      </c>
      <c r="B50" s="17" t="n">
        <v>11795</v>
      </c>
      <c r="C50" s="18">
        <f>(218.0/B50*100)</f>
        <v/>
      </c>
      <c r="D50" s="19" t="n">
        <v>11577</v>
      </c>
      <c r="E50" s="18" t="n">
        <v>366.21085447</v>
      </c>
      <c r="F50" s="20" t="n">
        <v>2.8291619</v>
      </c>
      <c r="G50" s="18" t="n">
        <v>384.01254611</v>
      </c>
      <c r="H50" s="20" t="n">
        <v>2.47327657</v>
      </c>
      <c r="I50" s="18" t="n">
        <v>419.52484239</v>
      </c>
      <c r="J50" s="20" t="n">
        <v>3.13124503</v>
      </c>
      <c r="K50" s="18" t="n">
        <v>437.60662999</v>
      </c>
      <c r="L50" s="20" t="n">
        <v>7.46258523</v>
      </c>
      <c r="M50" s="18" t="n">
        <v>445.06965809</v>
      </c>
      <c r="N50" s="20" t="n">
        <v>8.44040025</v>
      </c>
      <c r="O50" s="18" t="n">
        <v>384.76903955</v>
      </c>
      <c r="P50" s="20" t="n">
        <v>14.65868778</v>
      </c>
      <c r="Q50" s="18" t="s">
        <v>481</v>
      </c>
      <c r="R50" s="20" t="s">
        <v>481</v>
      </c>
      <c r="S50" s="18" t="s">
        <v>481</v>
      </c>
      <c r="T50" s="20" t="s">
        <v>481</v>
      </c>
      <c r="U50" s="18" t="s">
        <v>481</v>
      </c>
      <c r="V50" s="20" t="s">
        <v>481</v>
      </c>
      <c r="W50" s="18" t="s">
        <v>481</v>
      </c>
      <c r="X50" s="20" t="s">
        <v>481</v>
      </c>
      <c r="Y50" s="18" t="n">
        <v>338.51893148</v>
      </c>
      <c r="Z50" s="20" t="n">
        <v>11.40096708</v>
      </c>
    </row>
    <row r="51" spans="1:26">
      <c r="A51" s="15" t="s">
        <v>526</v>
      </c>
      <c r="B51" s="17" t="n">
        <v>6866</v>
      </c>
      <c r="C51" s="18">
        <f>(116.0/B51*100)</f>
        <v/>
      </c>
      <c r="D51" s="19" t="n">
        <v>6750</v>
      </c>
      <c r="E51" s="18" t="n">
        <v>385.47530557</v>
      </c>
      <c r="F51" s="20" t="n">
        <v>2.44876868</v>
      </c>
      <c r="G51" s="18" t="n">
        <v>401.19030191</v>
      </c>
      <c r="H51" s="20" t="n">
        <v>3.11221805</v>
      </c>
      <c r="I51" s="18" t="n">
        <v>422.34641775</v>
      </c>
      <c r="J51" s="20" t="n">
        <v>4.04047166</v>
      </c>
      <c r="K51" s="18" t="n">
        <v>437.24753893</v>
      </c>
      <c r="L51" s="20" t="n">
        <v>6.59994233</v>
      </c>
      <c r="M51" s="18" t="n">
        <v>456.00445014</v>
      </c>
      <c r="N51" s="20" t="n">
        <v>10.04545653</v>
      </c>
      <c r="O51" s="18" t="n">
        <v>405.77302824</v>
      </c>
      <c r="P51" s="20" t="n">
        <v>15.89913226</v>
      </c>
      <c r="Q51" s="18" t="s">
        <v>481</v>
      </c>
      <c r="R51" s="20" t="s">
        <v>481</v>
      </c>
      <c r="S51" s="18" t="s">
        <v>481</v>
      </c>
      <c r="T51" s="20" t="s">
        <v>481</v>
      </c>
      <c r="U51" s="18" t="s">
        <v>481</v>
      </c>
      <c r="V51" s="20" t="s">
        <v>481</v>
      </c>
      <c r="W51" s="18" t="s">
        <v>481</v>
      </c>
      <c r="X51" s="20" t="s">
        <v>481</v>
      </c>
      <c r="Y51" s="18" t="n">
        <v>361.43763643</v>
      </c>
      <c r="Z51" s="20" t="n">
        <v>7.14576799</v>
      </c>
    </row>
    <row r="52" spans="1:26">
      <c r="A52" s="15" t="s">
        <v>527</v>
      </c>
      <c r="B52" s="17" t="n">
        <v>5809</v>
      </c>
      <c r="C52" s="18">
        <f>(72.0/B52*100)</f>
        <v/>
      </c>
      <c r="D52" s="19" t="n">
        <v>5737</v>
      </c>
      <c r="E52" s="18" t="n">
        <v>424.74034305</v>
      </c>
      <c r="F52" s="20" t="n">
        <v>3.89306781</v>
      </c>
      <c r="G52" s="18" t="n">
        <v>444.20015053</v>
      </c>
      <c r="H52" s="20" t="n">
        <v>3.72045501</v>
      </c>
      <c r="I52" s="18" t="n">
        <v>474.97694747</v>
      </c>
      <c r="J52" s="20" t="n">
        <v>4.04773671</v>
      </c>
      <c r="K52" s="18" t="n">
        <v>501.68166863</v>
      </c>
      <c r="L52" s="20" t="n">
        <v>4.49654836</v>
      </c>
      <c r="M52" s="18" t="n">
        <v>525.56068576</v>
      </c>
      <c r="N52" s="20" t="n">
        <v>5.68092521</v>
      </c>
      <c r="O52" s="18" t="n">
        <v>501.15406056</v>
      </c>
      <c r="P52" s="20" t="n">
        <v>6.98757878</v>
      </c>
      <c r="Q52" s="18" t="s">
        <v>481</v>
      </c>
      <c r="R52" s="20" t="s">
        <v>481</v>
      </c>
      <c r="S52" s="18" t="s">
        <v>481</v>
      </c>
      <c r="T52" s="20" t="s">
        <v>481</v>
      </c>
      <c r="U52" s="18" t="s">
        <v>481</v>
      </c>
      <c r="V52" s="20" t="s">
        <v>481</v>
      </c>
      <c r="W52" s="18" t="s">
        <v>481</v>
      </c>
      <c r="X52" s="20" t="s">
        <v>481</v>
      </c>
      <c r="Y52" s="18" t="n">
        <v>359.61705359</v>
      </c>
      <c r="Z52" s="20" t="n">
        <v>16.48704741</v>
      </c>
    </row>
    <row r="53" spans="1:26">
      <c r="A53" s="15" t="s">
        <v>528</v>
      </c>
      <c r="B53" s="17" t="n">
        <v>5571</v>
      </c>
      <c r="C53" s="18">
        <f>(84.0/B53*100)</f>
        <v/>
      </c>
      <c r="D53" s="19" t="n">
        <v>5487</v>
      </c>
      <c r="E53" s="18" t="n">
        <v>388.74512309</v>
      </c>
      <c r="F53" s="20" t="n">
        <v>3.41901522</v>
      </c>
      <c r="G53" s="18" t="n">
        <v>411.37919386</v>
      </c>
      <c r="H53" s="20" t="n">
        <v>3.24464026</v>
      </c>
      <c r="I53" s="18" t="n">
        <v>435.52202485</v>
      </c>
      <c r="J53" s="20" t="n">
        <v>2.90826732</v>
      </c>
      <c r="K53" s="18" t="n">
        <v>468.79274862</v>
      </c>
      <c r="L53" s="20" t="n">
        <v>3.8150484</v>
      </c>
      <c r="M53" s="18" t="n">
        <v>478.06519088</v>
      </c>
      <c r="N53" s="20" t="n">
        <v>4.51210109</v>
      </c>
      <c r="O53" s="18" t="n">
        <v>455.89767597</v>
      </c>
      <c r="P53" s="20" t="n">
        <v>5.9611683</v>
      </c>
      <c r="Q53" s="18" t="s">
        <v>481</v>
      </c>
      <c r="R53" s="20" t="s">
        <v>481</v>
      </c>
      <c r="S53" s="18" t="s">
        <v>481</v>
      </c>
      <c r="T53" s="20" t="s">
        <v>481</v>
      </c>
      <c r="U53" s="18" t="s">
        <v>481</v>
      </c>
      <c r="V53" s="20" t="s">
        <v>481</v>
      </c>
      <c r="W53" s="18" t="s">
        <v>481</v>
      </c>
      <c r="X53" s="20" t="s">
        <v>481</v>
      </c>
      <c r="Y53" s="18" t="n">
        <v>376.68016021</v>
      </c>
      <c r="Z53" s="20" t="n">
        <v>15.24414046</v>
      </c>
    </row>
    <row r="54" spans="1:26">
      <c r="A54" s="15" t="s">
        <v>529</v>
      </c>
      <c r="B54" s="17" t="n">
        <v>4740</v>
      </c>
      <c r="C54" s="18">
        <f>(38.0/B54*100)</f>
        <v/>
      </c>
      <c r="D54" s="19" t="n">
        <v>4702</v>
      </c>
      <c r="E54" s="18" t="n">
        <v>311.93811767</v>
      </c>
      <c r="F54" s="20" t="n">
        <v>2.79088465</v>
      </c>
      <c r="G54" s="18" t="n">
        <v>335.0542717</v>
      </c>
      <c r="H54" s="20" t="n">
        <v>3.8291994</v>
      </c>
      <c r="I54" s="18" t="n">
        <v>356.554664</v>
      </c>
      <c r="J54" s="20" t="n">
        <v>4.19277477</v>
      </c>
      <c r="K54" s="18" t="n">
        <v>347.43935235</v>
      </c>
      <c r="L54" s="20" t="n">
        <v>7.9509224</v>
      </c>
      <c r="M54" s="18" t="n">
        <v>374.98933529</v>
      </c>
      <c r="N54" s="20" t="n">
        <v>11.63332582</v>
      </c>
      <c r="O54" s="18" t="n">
        <v>321.96921591</v>
      </c>
      <c r="P54" s="20" t="n">
        <v>12.86144651</v>
      </c>
      <c r="Q54" s="18" t="s">
        <v>481</v>
      </c>
      <c r="R54" s="20" t="s">
        <v>481</v>
      </c>
      <c r="S54" s="18" t="s">
        <v>481</v>
      </c>
      <c r="T54" s="20" t="s">
        <v>481</v>
      </c>
      <c r="U54" s="18" t="s">
        <v>481</v>
      </c>
      <c r="V54" s="20" t="s">
        <v>481</v>
      </c>
      <c r="W54" s="18" t="s">
        <v>481</v>
      </c>
      <c r="X54" s="20" t="s">
        <v>481</v>
      </c>
      <c r="Y54" s="18" t="n">
        <v>296.81197066</v>
      </c>
      <c r="Z54" s="20" t="n">
        <v>7.21437553</v>
      </c>
    </row>
    <row r="55" spans="1:26">
      <c r="A55" s="15" t="s">
        <v>530</v>
      </c>
      <c r="B55" s="17" t="n">
        <v>5316</v>
      </c>
      <c r="C55" s="18">
        <f>(22.0/B55*100)</f>
        <v/>
      </c>
      <c r="D55" s="19" t="n">
        <v>5294</v>
      </c>
      <c r="E55" s="18" t="n">
        <v>344.72059683</v>
      </c>
      <c r="F55" s="20" t="n">
        <v>4.49592534</v>
      </c>
      <c r="G55" s="18" t="n">
        <v>370.01263803</v>
      </c>
      <c r="H55" s="20" t="n">
        <v>3.9991619</v>
      </c>
      <c r="I55" s="18" t="n">
        <v>410.32734622</v>
      </c>
      <c r="J55" s="20" t="n">
        <v>3.54684702</v>
      </c>
      <c r="K55" s="18" t="n">
        <v>423.45838654</v>
      </c>
      <c r="L55" s="20" t="n">
        <v>4.45475743</v>
      </c>
      <c r="M55" s="18" t="n">
        <v>459.53051999</v>
      </c>
      <c r="N55" s="20" t="n">
        <v>5.31295636</v>
      </c>
      <c r="O55" s="18" t="n">
        <v>433.92850085</v>
      </c>
      <c r="P55" s="20" t="n">
        <v>5.38645791</v>
      </c>
      <c r="Q55" s="18" t="s">
        <v>481</v>
      </c>
      <c r="R55" s="20" t="s">
        <v>481</v>
      </c>
      <c r="S55" s="18" t="s">
        <v>481</v>
      </c>
      <c r="T55" s="20" t="s">
        <v>481</v>
      </c>
      <c r="U55" s="18" t="s">
        <v>481</v>
      </c>
      <c r="V55" s="20" t="s">
        <v>481</v>
      </c>
      <c r="W55" s="18" t="n">
        <v>326.19721483</v>
      </c>
      <c r="X55" s="20" t="n">
        <v>13.30614349</v>
      </c>
      <c r="Y55" s="18" t="n">
        <v>332.62483113</v>
      </c>
      <c r="Z55" s="20" t="n">
        <v>15.04738836</v>
      </c>
    </row>
    <row r="56" spans="1:26">
      <c r="A56" s="15" t="s">
        <v>531</v>
      </c>
      <c r="B56" s="17" t="n">
        <v>5359</v>
      </c>
      <c r="C56" s="18">
        <f>(76.0/B56*100)</f>
        <v/>
      </c>
      <c r="D56" s="19" t="n">
        <v>5283</v>
      </c>
      <c r="E56" s="18" t="n">
        <v>504.09379063</v>
      </c>
      <c r="F56" s="20" t="n">
        <v>4.28734122</v>
      </c>
      <c r="G56" s="18" t="n">
        <v>531.07266626</v>
      </c>
      <c r="H56" s="20" t="n">
        <v>3.92561216</v>
      </c>
      <c r="I56" s="18" t="n">
        <v>555.58977881</v>
      </c>
      <c r="J56" s="20" t="n">
        <v>3.64259901</v>
      </c>
      <c r="K56" s="18" t="n">
        <v>567.04096301</v>
      </c>
      <c r="L56" s="20" t="n">
        <v>4.51800817</v>
      </c>
      <c r="M56" s="18" t="n">
        <v>587.2688706599999</v>
      </c>
      <c r="N56" s="20" t="n">
        <v>5.46054222</v>
      </c>
      <c r="O56" s="18" t="n">
        <v>580.6769275299999</v>
      </c>
      <c r="P56" s="20" t="n">
        <v>8.02197984</v>
      </c>
      <c r="Q56" s="18" t="s">
        <v>481</v>
      </c>
      <c r="R56" s="20" t="s">
        <v>481</v>
      </c>
      <c r="S56" s="18" t="s">
        <v>481</v>
      </c>
      <c r="T56" s="20" t="s">
        <v>481</v>
      </c>
      <c r="U56" s="18" t="s">
        <v>481</v>
      </c>
      <c r="V56" s="20" t="s">
        <v>481</v>
      </c>
      <c r="W56" s="18" t="s">
        <v>481</v>
      </c>
      <c r="X56" s="20" t="s">
        <v>481</v>
      </c>
      <c r="Y56" s="18" t="n">
        <v>492.70007392</v>
      </c>
      <c r="Z56" s="20" t="n">
        <v>40.2587069</v>
      </c>
    </row>
    <row r="57" spans="1:26">
      <c r="A57" s="15" t="s">
        <v>532</v>
      </c>
      <c r="B57" s="17" t="n">
        <v>6513</v>
      </c>
      <c r="C57" s="18">
        <f>(0.0/B57*100)</f>
        <v/>
      </c>
      <c r="D57" s="19" t="n">
        <v>6513</v>
      </c>
      <c r="E57" s="18" t="n">
        <v>372.94837418</v>
      </c>
      <c r="F57" s="20" t="n">
        <v>3.99447406</v>
      </c>
      <c r="G57" s="18" t="n">
        <v>377.42212066</v>
      </c>
      <c r="H57" s="20" t="n">
        <v>3.19873951</v>
      </c>
      <c r="I57" s="18" t="n">
        <v>412.57642224</v>
      </c>
      <c r="J57" s="20" t="n">
        <v>4.29979027</v>
      </c>
      <c r="K57" s="18" t="n">
        <v>420.4213217</v>
      </c>
      <c r="L57" s="20" t="n">
        <v>7.29370139</v>
      </c>
      <c r="M57" s="18" t="n">
        <v>429.02370127</v>
      </c>
      <c r="N57" s="20" t="n">
        <v>13.11044122</v>
      </c>
      <c r="O57" s="18" t="n">
        <v>406.91624897</v>
      </c>
      <c r="P57" s="20" t="n">
        <v>15.57592363</v>
      </c>
      <c r="Q57" s="18" t="s">
        <v>481</v>
      </c>
      <c r="R57" s="20" t="s">
        <v>481</v>
      </c>
      <c r="S57" s="18" t="s">
        <v>481</v>
      </c>
      <c r="T57" s="20" t="s">
        <v>481</v>
      </c>
      <c r="U57" s="18" t="n">
        <v>273.3556</v>
      </c>
      <c r="V57" s="20" t="n">
        <v>52.96172622</v>
      </c>
      <c r="W57" s="18" t="n">
        <v>332.40105048</v>
      </c>
      <c r="X57" s="20" t="n">
        <v>9.15335761</v>
      </c>
      <c r="Y57" s="18" t="n">
        <v>360.48681562</v>
      </c>
      <c r="Z57" s="20" t="n">
        <v>7.88722308</v>
      </c>
    </row>
    <row r="58" spans="1:26">
      <c r="A58" s="15" t="s">
        <v>533</v>
      </c>
      <c r="B58" s="17" t="n">
        <v>7267</v>
      </c>
      <c r="C58" s="18">
        <f>(10.0/B58*100)</f>
        <v/>
      </c>
      <c r="D58" s="19" t="n">
        <v>7257</v>
      </c>
      <c r="E58" s="18" t="n">
        <v>370.08716528</v>
      </c>
      <c r="F58" s="20" t="n">
        <v>2.9803397</v>
      </c>
      <c r="G58" s="18" t="n">
        <v>382.69873581</v>
      </c>
      <c r="H58" s="20" t="n">
        <v>3.39577745</v>
      </c>
      <c r="I58" s="18" t="n">
        <v>402.38940506</v>
      </c>
      <c r="J58" s="20" t="n">
        <v>3.58001905</v>
      </c>
      <c r="K58" s="18" t="n">
        <v>415.27682371</v>
      </c>
      <c r="L58" s="20" t="n">
        <v>5.51140964</v>
      </c>
      <c r="M58" s="18" t="n">
        <v>409.65176738</v>
      </c>
      <c r="N58" s="20" t="n">
        <v>7.67212605</v>
      </c>
      <c r="O58" s="18" t="n">
        <v>381.74870481</v>
      </c>
      <c r="P58" s="20" t="n">
        <v>8.440131559999999</v>
      </c>
      <c r="Q58" s="18" t="s">
        <v>481</v>
      </c>
      <c r="R58" s="20" t="s">
        <v>481</v>
      </c>
      <c r="S58" s="18" t="s">
        <v>481</v>
      </c>
      <c r="T58" s="20" t="s">
        <v>481</v>
      </c>
      <c r="U58" s="18" t="s">
        <v>481</v>
      </c>
      <c r="V58" s="20" t="s">
        <v>481</v>
      </c>
      <c r="W58" s="18" t="n">
        <v>281.77224857</v>
      </c>
      <c r="X58" s="20" t="n">
        <v>8.820792279999999</v>
      </c>
      <c r="Y58" s="18" t="n">
        <v>294.08403012</v>
      </c>
      <c r="Z58" s="20" t="n">
        <v>10.95894939</v>
      </c>
    </row>
    <row r="59" spans="1:26">
      <c r="A59" s="15" t="s">
        <v>534</v>
      </c>
      <c r="B59" s="17" t="n">
        <v>4826</v>
      </c>
      <c r="C59" s="18">
        <f>(26.0/B59*100)</f>
        <v/>
      </c>
      <c r="D59" s="19" t="n">
        <v>4800</v>
      </c>
      <c r="E59" s="18" t="n">
        <v>347.15546548</v>
      </c>
      <c r="F59" s="20" t="n">
        <v>2.85918339</v>
      </c>
      <c r="G59" s="18" t="n">
        <v>360.26556717</v>
      </c>
      <c r="H59" s="20" t="n">
        <v>2.77461491</v>
      </c>
      <c r="I59" s="18" t="n">
        <v>381.22151328</v>
      </c>
      <c r="J59" s="20" t="n">
        <v>3.70268641</v>
      </c>
      <c r="K59" s="18" t="n">
        <v>383.26156185</v>
      </c>
      <c r="L59" s="20" t="n">
        <v>6.8331263</v>
      </c>
      <c r="M59" s="18" t="n">
        <v>401.69653857</v>
      </c>
      <c r="N59" s="20" t="n">
        <v>10.39188567</v>
      </c>
      <c r="O59" s="18" t="n">
        <v>367.52883173</v>
      </c>
      <c r="P59" s="20" t="n">
        <v>13.76926924</v>
      </c>
      <c r="Q59" s="18" t="s">
        <v>481</v>
      </c>
      <c r="R59" s="20" t="s">
        <v>481</v>
      </c>
      <c r="S59" s="18" t="s">
        <v>481</v>
      </c>
      <c r="T59" s="20" t="s">
        <v>481</v>
      </c>
      <c r="U59" s="18" t="s">
        <v>481</v>
      </c>
      <c r="V59" s="20" t="s">
        <v>481</v>
      </c>
      <c r="W59" s="18" t="n">
        <v>285.0078336</v>
      </c>
      <c r="X59" s="20" t="n">
        <v>10.04965721</v>
      </c>
      <c r="Y59" s="18" t="n">
        <v>288.75911226</v>
      </c>
      <c r="Z59" s="20" t="n">
        <v>11.23376163</v>
      </c>
    </row>
    <row r="60" spans="1:26">
      <c r="A60" s="15" t="s">
        <v>535</v>
      </c>
      <c r="B60" s="17" t="n">
        <v>4546</v>
      </c>
      <c r="C60" s="18">
        <f>(15.0/B60*100)</f>
        <v/>
      </c>
      <c r="D60" s="19" t="n">
        <v>4531</v>
      </c>
      <c r="E60" s="18" t="n">
        <v>367.03859474</v>
      </c>
      <c r="F60" s="20" t="n">
        <v>5.20003727</v>
      </c>
      <c r="G60" s="18" t="n">
        <v>379.3217369</v>
      </c>
      <c r="H60" s="20" t="n">
        <v>5.07123315</v>
      </c>
      <c r="I60" s="18" t="n">
        <v>412.10397262</v>
      </c>
      <c r="J60" s="20" t="n">
        <v>5.52197752</v>
      </c>
      <c r="K60" s="18" t="n">
        <v>427.27677733</v>
      </c>
      <c r="L60" s="20" t="n">
        <v>6.67474495</v>
      </c>
      <c r="M60" s="18" t="n">
        <v>447.91898266</v>
      </c>
      <c r="N60" s="20" t="n">
        <v>8.452207769999999</v>
      </c>
      <c r="O60" s="18" t="n">
        <v>415.86170051</v>
      </c>
      <c r="P60" s="20" t="n">
        <v>12.33522559</v>
      </c>
      <c r="Q60" s="18" t="s">
        <v>481</v>
      </c>
      <c r="R60" s="20" t="s">
        <v>481</v>
      </c>
      <c r="S60" s="18" t="s">
        <v>481</v>
      </c>
      <c r="T60" s="20" t="s">
        <v>481</v>
      </c>
      <c r="U60" s="18" t="s">
        <v>481</v>
      </c>
      <c r="V60" s="20" t="s">
        <v>481</v>
      </c>
      <c r="W60" s="18" t="n">
        <v>294.85095064</v>
      </c>
      <c r="X60" s="20" t="n">
        <v>13.47163601</v>
      </c>
      <c r="Y60" s="18" t="n">
        <v>331.28803403</v>
      </c>
      <c r="Z60" s="20" t="n">
        <v>14.67916934</v>
      </c>
    </row>
    <row r="61" spans="1:26">
      <c r="A61" s="15" t="s">
        <v>536</v>
      </c>
      <c r="B61" s="17" t="n">
        <v>6525</v>
      </c>
      <c r="C61" s="18">
        <f>(135.0/B61*100)</f>
        <v/>
      </c>
      <c r="D61" s="19" t="n">
        <v>6390</v>
      </c>
      <c r="E61" s="18" t="n">
        <v>430.50722453</v>
      </c>
      <c r="F61" s="20" t="n">
        <v>3.3013035</v>
      </c>
      <c r="G61" s="18" t="n">
        <v>455.28534968</v>
      </c>
      <c r="H61" s="20" t="n">
        <v>3.27825621</v>
      </c>
      <c r="I61" s="18" t="n">
        <v>481.56223951</v>
      </c>
      <c r="J61" s="20" t="n">
        <v>2.66814356</v>
      </c>
      <c r="K61" s="18" t="n">
        <v>504.94213793</v>
      </c>
      <c r="L61" s="20" t="n">
        <v>3.61771743</v>
      </c>
      <c r="M61" s="18" t="n">
        <v>531.64353678</v>
      </c>
      <c r="N61" s="20" t="n">
        <v>4.89477364</v>
      </c>
      <c r="O61" s="18" t="n">
        <v>499.36171486</v>
      </c>
      <c r="P61" s="20" t="n">
        <v>8.248793279999999</v>
      </c>
      <c r="Q61" s="18" t="s">
        <v>481</v>
      </c>
      <c r="R61" s="20" t="s">
        <v>481</v>
      </c>
      <c r="S61" s="18" t="s">
        <v>481</v>
      </c>
      <c r="T61" s="20" t="s">
        <v>481</v>
      </c>
      <c r="U61" s="18" t="s">
        <v>481</v>
      </c>
      <c r="V61" s="20" t="s">
        <v>481</v>
      </c>
      <c r="W61" s="18" t="s">
        <v>481</v>
      </c>
      <c r="X61" s="20" t="s">
        <v>481</v>
      </c>
      <c r="Y61" s="18" t="n">
        <v>413.42549714</v>
      </c>
      <c r="Z61" s="20" t="n">
        <v>18.64255946</v>
      </c>
    </row>
    <row r="62" spans="1:26">
      <c r="A62" s="15" t="s">
        <v>537</v>
      </c>
      <c r="B62" s="17" t="n">
        <v>4476</v>
      </c>
      <c r="C62" s="18">
        <f>(3.0/B62*100)</f>
        <v/>
      </c>
      <c r="D62" s="19" t="n">
        <v>4473</v>
      </c>
      <c r="E62" s="18" t="n">
        <v>519.86822856</v>
      </c>
      <c r="F62" s="20" t="n">
        <v>2.40414394</v>
      </c>
      <c r="G62" s="18" t="n">
        <v>540.52432235</v>
      </c>
      <c r="H62" s="20" t="n">
        <v>2.67450486</v>
      </c>
      <c r="I62" s="18" t="n">
        <v>552.3641536</v>
      </c>
      <c r="J62" s="20" t="n">
        <v>2.59095111</v>
      </c>
      <c r="K62" s="18" t="n">
        <v>560.80733034</v>
      </c>
      <c r="L62" s="20" t="n">
        <v>3.91917771</v>
      </c>
      <c r="M62" s="18" t="n">
        <v>576.36093266</v>
      </c>
      <c r="N62" s="20" t="n">
        <v>5.76511903</v>
      </c>
      <c r="O62" s="18" t="n">
        <v>559.93660805</v>
      </c>
      <c r="P62" s="20" t="n">
        <v>8.500315759999999</v>
      </c>
      <c r="Q62" s="18" t="s">
        <v>481</v>
      </c>
      <c r="R62" s="20" t="s">
        <v>481</v>
      </c>
      <c r="S62" s="18" t="s">
        <v>481</v>
      </c>
      <c r="T62" s="20" t="s">
        <v>481</v>
      </c>
      <c r="U62" s="18" t="s">
        <v>481</v>
      </c>
      <c r="V62" s="20" t="s">
        <v>481</v>
      </c>
      <c r="W62" s="18" t="s">
        <v>481</v>
      </c>
      <c r="X62" s="20" t="s">
        <v>481</v>
      </c>
      <c r="Y62" s="18" t="n">
        <v>436.8852908</v>
      </c>
      <c r="Z62" s="20" t="n">
        <v>42.82933672</v>
      </c>
    </row>
    <row r="63" spans="1:26">
      <c r="A63" s="15" t="s">
        <v>538</v>
      </c>
      <c r="B63" s="17" t="n">
        <v>5324</v>
      </c>
      <c r="C63" s="18">
        <f>(13.0/B63*100)</f>
        <v/>
      </c>
      <c r="D63" s="19" t="n">
        <v>5311</v>
      </c>
      <c r="E63" s="18" t="n">
        <v>344.16758694</v>
      </c>
      <c r="F63" s="20" t="n">
        <v>2.52438839</v>
      </c>
      <c r="G63" s="18" t="n">
        <v>361.02585751</v>
      </c>
      <c r="H63" s="20" t="n">
        <v>2.65552515</v>
      </c>
      <c r="I63" s="18" t="n">
        <v>400.88240426</v>
      </c>
      <c r="J63" s="20" t="n">
        <v>3.64449495</v>
      </c>
      <c r="K63" s="18" t="n">
        <v>404.88800345</v>
      </c>
      <c r="L63" s="20" t="n">
        <v>6.17318713</v>
      </c>
      <c r="M63" s="18" t="n">
        <v>420.15692061</v>
      </c>
      <c r="N63" s="20" t="n">
        <v>9.258709789999999</v>
      </c>
      <c r="O63" s="18" t="n">
        <v>414.88139778</v>
      </c>
      <c r="P63" s="20" t="n">
        <v>10.19126273</v>
      </c>
      <c r="Q63" s="18" t="s">
        <v>481</v>
      </c>
      <c r="R63" s="20" t="s">
        <v>481</v>
      </c>
      <c r="S63" s="18" t="s">
        <v>481</v>
      </c>
      <c r="T63" s="20" t="s">
        <v>481</v>
      </c>
      <c r="U63" s="18" t="n">
        <v>343.1117</v>
      </c>
      <c r="V63" s="20" t="n">
        <v>49.49568428</v>
      </c>
      <c r="W63" s="18" t="n">
        <v>285.04684841</v>
      </c>
      <c r="X63" s="20" t="n">
        <v>34.42332691</v>
      </c>
      <c r="Y63" s="18" t="n">
        <v>303.68069209</v>
      </c>
      <c r="Z63" s="20" t="n">
        <v>10.75694739</v>
      </c>
    </row>
    <row r="64" spans="1:26">
      <c r="A64" s="15" t="s">
        <v>539</v>
      </c>
      <c r="B64" s="17" t="n">
        <v>3634</v>
      </c>
      <c r="C64" s="18">
        <f>(3.0/B64*100)</f>
        <v/>
      </c>
      <c r="D64" s="19" t="n">
        <v>3631</v>
      </c>
      <c r="E64" s="18" t="n">
        <v>394.67861986</v>
      </c>
      <c r="F64" s="20" t="n">
        <v>6.47067309</v>
      </c>
      <c r="G64" s="18" t="n">
        <v>437.8675873</v>
      </c>
      <c r="H64" s="20" t="n">
        <v>4.9010327</v>
      </c>
      <c r="I64" s="18" t="n">
        <v>483.10545999</v>
      </c>
      <c r="J64" s="20" t="n">
        <v>3.19406129</v>
      </c>
      <c r="K64" s="18" t="n">
        <v>507.85348447</v>
      </c>
      <c r="L64" s="20" t="n">
        <v>4.23211884</v>
      </c>
      <c r="M64" s="18" t="n">
        <v>535.60204142</v>
      </c>
      <c r="N64" s="20" t="n">
        <v>5.1020706</v>
      </c>
      <c r="O64" s="18" t="n">
        <v>510.16006254</v>
      </c>
      <c r="P64" s="20" t="n">
        <v>7.17770751</v>
      </c>
      <c r="Q64" s="18" t="s">
        <v>481</v>
      </c>
      <c r="R64" s="20" t="s">
        <v>481</v>
      </c>
      <c r="S64" s="18" t="s">
        <v>481</v>
      </c>
      <c r="T64" s="20" t="s">
        <v>481</v>
      </c>
      <c r="U64" s="18" t="s">
        <v>481</v>
      </c>
      <c r="V64" s="20" t="s">
        <v>481</v>
      </c>
      <c r="W64" s="18" t="n">
        <v>357.27863146</v>
      </c>
      <c r="X64" s="20" t="n">
        <v>32.88258125</v>
      </c>
      <c r="Y64" s="18" t="n">
        <v>388.64097536</v>
      </c>
      <c r="Z64" s="20" t="n">
        <v>24.60622654</v>
      </c>
    </row>
    <row r="65" spans="1:26">
      <c r="A65" s="15" t="s">
        <v>540</v>
      </c>
      <c r="B65" s="17" t="n">
        <v>5325</v>
      </c>
      <c r="C65" s="18">
        <f>(14.0/B65*100)</f>
        <v/>
      </c>
      <c r="D65" s="19" t="n">
        <v>5311</v>
      </c>
      <c r="E65" s="18" t="n">
        <v>390.71587169</v>
      </c>
      <c r="F65" s="20" t="n">
        <v>3.4450622</v>
      </c>
      <c r="G65" s="18" t="n">
        <v>413.72478723</v>
      </c>
      <c r="H65" s="20" t="n">
        <v>3.69961688</v>
      </c>
      <c r="I65" s="18" t="n">
        <v>435.39847045</v>
      </c>
      <c r="J65" s="20" t="n">
        <v>3.16117819</v>
      </c>
      <c r="K65" s="18" t="n">
        <v>460.9704783</v>
      </c>
      <c r="L65" s="20" t="n">
        <v>6.78274863</v>
      </c>
      <c r="M65" s="18" t="n">
        <v>471.50123877</v>
      </c>
      <c r="N65" s="20" t="n">
        <v>8.1906336</v>
      </c>
      <c r="O65" s="18" t="n">
        <v>439.09243546</v>
      </c>
      <c r="P65" s="20" t="n">
        <v>11.21030527</v>
      </c>
      <c r="Q65" s="18" t="s">
        <v>481</v>
      </c>
      <c r="R65" s="20" t="s">
        <v>481</v>
      </c>
      <c r="S65" s="18" t="s">
        <v>481</v>
      </c>
      <c r="T65" s="20" t="s">
        <v>481</v>
      </c>
      <c r="U65" s="18" t="n">
        <v>334.64327466</v>
      </c>
      <c r="V65" s="20" t="n">
        <v>21.91398517</v>
      </c>
      <c r="W65" s="18" t="s">
        <v>481</v>
      </c>
      <c r="X65" s="20" t="s">
        <v>481</v>
      </c>
      <c r="Y65" s="18" t="n">
        <v>347.13246082</v>
      </c>
      <c r="Z65" s="20" t="n">
        <v>16.64530282</v>
      </c>
    </row>
    <row r="66" spans="1:26">
      <c r="A66" s="15" t="s">
        <v>541</v>
      </c>
      <c r="B66" s="17" t="n">
        <v>5665</v>
      </c>
      <c r="C66" s="18">
        <f>(74.0/B66*100)</f>
        <v/>
      </c>
      <c r="D66" s="19" t="n">
        <v>5591</v>
      </c>
      <c r="E66" s="18" t="n">
        <v>370.68559783</v>
      </c>
      <c r="F66" s="20" t="n">
        <v>3.8228672</v>
      </c>
      <c r="G66" s="18" t="n">
        <v>392.69230852</v>
      </c>
      <c r="H66" s="20" t="n">
        <v>3.45140367</v>
      </c>
      <c r="I66" s="18" t="n">
        <v>424.3882982</v>
      </c>
      <c r="J66" s="20" t="n">
        <v>2.62878126</v>
      </c>
      <c r="K66" s="18" t="n">
        <v>444.78118466</v>
      </c>
      <c r="L66" s="20" t="n">
        <v>3.42016568</v>
      </c>
      <c r="M66" s="18" t="n">
        <v>455.79099234</v>
      </c>
      <c r="N66" s="20" t="n">
        <v>4.90662029</v>
      </c>
      <c r="O66" s="18" t="n">
        <v>442.84242939</v>
      </c>
      <c r="P66" s="20" t="n">
        <v>6.9968247</v>
      </c>
      <c r="Q66" s="18" t="s">
        <v>481</v>
      </c>
      <c r="R66" s="20" t="s">
        <v>481</v>
      </c>
      <c r="S66" s="18" t="s">
        <v>481</v>
      </c>
      <c r="T66" s="20" t="s">
        <v>481</v>
      </c>
      <c r="U66" s="18" t="s">
        <v>481</v>
      </c>
      <c r="V66" s="20" t="s">
        <v>481</v>
      </c>
      <c r="W66" s="18" t="s">
        <v>481</v>
      </c>
      <c r="X66" s="20" t="s">
        <v>481</v>
      </c>
      <c r="Y66" s="18" t="n">
        <v>359.10292078</v>
      </c>
      <c r="Z66" s="20" t="n">
        <v>10.27366043</v>
      </c>
    </row>
    <row r="67" spans="1:26">
      <c r="A67" s="15" t="s">
        <v>542</v>
      </c>
      <c r="B67" s="17" t="n">
        <v>6971</v>
      </c>
      <c r="C67" s="18">
        <f>(22.0/B67*100)</f>
        <v/>
      </c>
      <c r="D67" s="19" t="n">
        <v>6949</v>
      </c>
      <c r="E67" s="18" t="n">
        <v>356.36301187</v>
      </c>
      <c r="F67" s="20" t="n">
        <v>2.78390441</v>
      </c>
      <c r="G67" s="18" t="n">
        <v>380.51077819</v>
      </c>
      <c r="H67" s="20" t="n">
        <v>2.82247629</v>
      </c>
      <c r="I67" s="18" t="n">
        <v>418.74153455</v>
      </c>
      <c r="J67" s="20" t="n">
        <v>3.39331872</v>
      </c>
      <c r="K67" s="18" t="n">
        <v>436.16547533</v>
      </c>
      <c r="L67" s="20" t="n">
        <v>6.31625221</v>
      </c>
      <c r="M67" s="18" t="n">
        <v>450.83798382</v>
      </c>
      <c r="N67" s="20" t="n">
        <v>9.977666129999999</v>
      </c>
      <c r="O67" s="18" t="n">
        <v>381.49104181</v>
      </c>
      <c r="P67" s="20" t="n">
        <v>14.83703742</v>
      </c>
      <c r="Q67" s="18" t="s">
        <v>481</v>
      </c>
      <c r="R67" s="20" t="s">
        <v>481</v>
      </c>
      <c r="S67" s="18" t="s">
        <v>481</v>
      </c>
      <c r="T67" s="20" t="s">
        <v>481</v>
      </c>
      <c r="U67" s="18" t="s">
        <v>481</v>
      </c>
      <c r="V67" s="20" t="s">
        <v>481</v>
      </c>
      <c r="W67" s="18" t="s">
        <v>481</v>
      </c>
      <c r="X67" s="20" t="s">
        <v>481</v>
      </c>
      <c r="Y67" s="18" t="n">
        <v>350.36467557</v>
      </c>
      <c r="Z67" s="20" t="n">
        <v>13.48658206</v>
      </c>
    </row>
    <row r="68" spans="1:26">
      <c r="A68" s="15" t="s">
        <v>543</v>
      </c>
      <c r="B68" s="17" t="n">
        <v>12083</v>
      </c>
      <c r="C68" s="18">
        <f>(26.0/B68*100)</f>
        <v/>
      </c>
      <c r="D68" s="19" t="n">
        <v>12057</v>
      </c>
      <c r="E68" s="18" t="n">
        <v>365.94822757</v>
      </c>
      <c r="F68" s="20" t="n">
        <v>2.34050504</v>
      </c>
      <c r="G68" s="18" t="n">
        <v>392.32699656</v>
      </c>
      <c r="H68" s="20" t="n">
        <v>2.58750156</v>
      </c>
      <c r="I68" s="18" t="n">
        <v>424.26488389</v>
      </c>
      <c r="J68" s="20" t="n">
        <v>2.14858757</v>
      </c>
      <c r="K68" s="18" t="n">
        <v>427.41627012</v>
      </c>
      <c r="L68" s="20" t="n">
        <v>3.2586575</v>
      </c>
      <c r="M68" s="18" t="n">
        <v>439.37392007</v>
      </c>
      <c r="N68" s="20" t="n">
        <v>3.89838079</v>
      </c>
      <c r="O68" s="18" t="n">
        <v>391.98924548</v>
      </c>
      <c r="P68" s="20" t="n">
        <v>4.96756897</v>
      </c>
      <c r="Q68" s="18" t="s">
        <v>481</v>
      </c>
      <c r="R68" s="20" t="s">
        <v>481</v>
      </c>
      <c r="S68" s="18" t="s">
        <v>481</v>
      </c>
      <c r="T68" s="20" t="s">
        <v>481</v>
      </c>
      <c r="U68" s="18" t="s">
        <v>481</v>
      </c>
      <c r="V68" s="20" t="s">
        <v>481</v>
      </c>
      <c r="W68" s="18" t="s">
        <v>481</v>
      </c>
      <c r="X68" s="20" t="s">
        <v>481</v>
      </c>
      <c r="Y68" s="18" t="n">
        <v>304.19689112</v>
      </c>
      <c r="Z68" s="20" t="n">
        <v>6.05848007</v>
      </c>
    </row>
    <row r="69" spans="1:26">
      <c r="A69" s="15" t="s">
        <v>544</v>
      </c>
      <c r="B69" s="17" t="n">
        <v>4876</v>
      </c>
      <c r="C69" s="18">
        <f>(0.0/B69*100)</f>
        <v/>
      </c>
      <c r="D69" s="19" t="n">
        <v>4876</v>
      </c>
      <c r="E69" s="18" t="n">
        <v>401.01718747</v>
      </c>
      <c r="F69" s="20" t="n">
        <v>4.26953678</v>
      </c>
      <c r="G69" s="18" t="n">
        <v>423.05634233</v>
      </c>
      <c r="H69" s="20" t="n">
        <v>3.99147662</v>
      </c>
      <c r="I69" s="18" t="n">
        <v>452.95026407</v>
      </c>
      <c r="J69" s="20" t="n">
        <v>3.27043192</v>
      </c>
      <c r="K69" s="18" t="n">
        <v>485.39069706</v>
      </c>
      <c r="L69" s="20" t="n">
        <v>5.33155428</v>
      </c>
      <c r="M69" s="18" t="n">
        <v>504.18788478</v>
      </c>
      <c r="N69" s="20" t="n">
        <v>6.69673057</v>
      </c>
      <c r="O69" s="18" t="n">
        <v>478.45497074</v>
      </c>
      <c r="P69" s="20" t="n">
        <v>8.760039450000001</v>
      </c>
      <c r="Q69" s="18" t="s">
        <v>481</v>
      </c>
      <c r="R69" s="20" t="s">
        <v>481</v>
      </c>
      <c r="S69" s="18" t="s">
        <v>481</v>
      </c>
      <c r="T69" s="20" t="s">
        <v>481</v>
      </c>
      <c r="U69" s="18" t="s">
        <v>481</v>
      </c>
      <c r="V69" s="20" t="s">
        <v>481</v>
      </c>
      <c r="W69" s="18" t="s">
        <v>481</v>
      </c>
      <c r="X69" s="20" t="s">
        <v>481</v>
      </c>
      <c r="Y69" s="18" t="n">
        <v>351.77816946</v>
      </c>
      <c r="Z69" s="20" t="n">
        <v>29.83246233</v>
      </c>
    </row>
    <row r="70" spans="1:26">
      <c r="A70" s="15" t="s">
        <v>545</v>
      </c>
      <c r="B70" s="17" t="n">
        <v>6036</v>
      </c>
      <c r="C70" s="18">
        <f>(223.0/B70*100)</f>
        <v/>
      </c>
      <c r="D70" s="19" t="n">
        <v>5813</v>
      </c>
      <c r="E70" s="18" t="n">
        <v>460.55434028</v>
      </c>
      <c r="F70" s="20" t="n">
        <v>6.99169361</v>
      </c>
      <c r="G70" s="18" t="n">
        <v>473.74207264</v>
      </c>
      <c r="H70" s="20" t="n">
        <v>4.59627396</v>
      </c>
      <c r="I70" s="18" t="n">
        <v>500.08596985</v>
      </c>
      <c r="J70" s="20" t="n">
        <v>3.62305516</v>
      </c>
      <c r="K70" s="18" t="n">
        <v>501.98335429</v>
      </c>
      <c r="L70" s="20" t="n">
        <v>4.06913051</v>
      </c>
      <c r="M70" s="18" t="n">
        <v>523.80043101</v>
      </c>
      <c r="N70" s="20" t="n">
        <v>5.07084322</v>
      </c>
      <c r="O70" s="18" t="n">
        <v>514.26722044</v>
      </c>
      <c r="P70" s="20" t="n">
        <v>7.30682709</v>
      </c>
      <c r="Q70" s="18" t="s">
        <v>481</v>
      </c>
      <c r="R70" s="20" t="s">
        <v>481</v>
      </c>
      <c r="S70" s="18" t="s">
        <v>481</v>
      </c>
      <c r="T70" s="20" t="s">
        <v>481</v>
      </c>
      <c r="U70" s="18" t="s">
        <v>481</v>
      </c>
      <c r="V70" s="20" t="s">
        <v>481</v>
      </c>
      <c r="W70" s="18" t="s">
        <v>481</v>
      </c>
      <c r="X70" s="20" t="s">
        <v>481</v>
      </c>
      <c r="Y70" s="18" t="n">
        <v>423.39522887</v>
      </c>
      <c r="Z70" s="20" t="n">
        <v>25.07860234</v>
      </c>
    </row>
    <row r="71" spans="1:26">
      <c r="A71" s="15" t="s">
        <v>546</v>
      </c>
      <c r="B71" s="17" t="n">
        <v>6115</v>
      </c>
      <c r="C71" s="18">
        <f>(17.0/B71*100)</f>
        <v/>
      </c>
      <c r="D71" s="19" t="n">
        <v>6098</v>
      </c>
      <c r="E71" s="18" t="n">
        <v>505.96388677</v>
      </c>
      <c r="F71" s="20" t="n">
        <v>3.39076692</v>
      </c>
      <c r="G71" s="18" t="n">
        <v>540.78236897</v>
      </c>
      <c r="H71" s="20" t="n">
        <v>3.06283929</v>
      </c>
      <c r="I71" s="18" t="n">
        <v>570.44659054</v>
      </c>
      <c r="J71" s="20" t="n">
        <v>2.70796357</v>
      </c>
      <c r="K71" s="18" t="n">
        <v>587.02670685</v>
      </c>
      <c r="L71" s="20" t="n">
        <v>3.33063394</v>
      </c>
      <c r="M71" s="18" t="n">
        <v>608.9626197699999</v>
      </c>
      <c r="N71" s="20" t="n">
        <v>4.70418231</v>
      </c>
      <c r="O71" s="18" t="n">
        <v>608.74228203</v>
      </c>
      <c r="P71" s="20" t="n">
        <v>6.65026482</v>
      </c>
      <c r="Q71" s="18" t="s">
        <v>481</v>
      </c>
      <c r="R71" s="20" t="s">
        <v>481</v>
      </c>
      <c r="S71" s="18" t="s">
        <v>481</v>
      </c>
      <c r="T71" s="20" t="s">
        <v>481</v>
      </c>
      <c r="U71" s="18" t="s">
        <v>481</v>
      </c>
      <c r="V71" s="20" t="s">
        <v>481</v>
      </c>
      <c r="W71" s="18" t="s">
        <v>481</v>
      </c>
      <c r="X71" s="20" t="s">
        <v>481</v>
      </c>
      <c r="Y71" s="18" t="n">
        <v>511.78471467</v>
      </c>
      <c r="Z71" s="20" t="n">
        <v>36.18258627</v>
      </c>
    </row>
    <row r="72" spans="1:26">
      <c r="A72" s="15" t="s">
        <v>547</v>
      </c>
      <c r="B72" s="17" t="n">
        <v>7708</v>
      </c>
      <c r="C72" s="18">
        <f>(5.0/B72*100)</f>
        <v/>
      </c>
      <c r="D72" s="19" t="n">
        <v>7703</v>
      </c>
      <c r="E72" s="18" t="n">
        <v>467.21259862</v>
      </c>
      <c r="F72" s="20" t="n">
        <v>4.69802681</v>
      </c>
      <c r="G72" s="18" t="n">
        <v>509.44474143</v>
      </c>
      <c r="H72" s="20" t="n">
        <v>3.82790189</v>
      </c>
      <c r="I72" s="18" t="n">
        <v>548.7464976</v>
      </c>
      <c r="J72" s="20" t="n">
        <v>2.86411749</v>
      </c>
      <c r="K72" s="18" t="n">
        <v>571.27492408</v>
      </c>
      <c r="L72" s="20" t="n">
        <v>3.63751606</v>
      </c>
      <c r="M72" s="18" t="n">
        <v>593.39508717</v>
      </c>
      <c r="N72" s="20" t="n">
        <v>5.32062078</v>
      </c>
      <c r="O72" s="18" t="n">
        <v>599.05517392</v>
      </c>
      <c r="P72" s="20" t="n">
        <v>7.42845618</v>
      </c>
      <c r="Q72" s="18" t="s">
        <v>481</v>
      </c>
      <c r="R72" s="20" t="s">
        <v>481</v>
      </c>
      <c r="S72" s="18" t="s">
        <v>481</v>
      </c>
      <c r="T72" s="20" t="s">
        <v>481</v>
      </c>
      <c r="U72" s="18" t="s">
        <v>481</v>
      </c>
      <c r="V72" s="20" t="s">
        <v>481</v>
      </c>
      <c r="W72" s="18" t="s">
        <v>481</v>
      </c>
      <c r="X72" s="20" t="s">
        <v>481</v>
      </c>
      <c r="Y72" s="18" t="n">
        <v>421.02302491</v>
      </c>
      <c r="Z72" s="20" t="n">
        <v>36.58822793</v>
      </c>
    </row>
    <row r="73" spans="1:26">
      <c r="A73" s="15" t="s">
        <v>548</v>
      </c>
      <c r="B73" s="17" t="n">
        <v>8249</v>
      </c>
      <c r="C73" s="18">
        <f>(144.0/B73*100)</f>
        <v/>
      </c>
      <c r="D73" s="19" t="n">
        <v>8105</v>
      </c>
      <c r="E73" s="18" t="n">
        <v>394.66582671</v>
      </c>
      <c r="F73" s="20" t="n">
        <v>3.18116854</v>
      </c>
      <c r="G73" s="18" t="n">
        <v>405.93441875</v>
      </c>
      <c r="H73" s="20" t="n">
        <v>3.29525589</v>
      </c>
      <c r="I73" s="18" t="n">
        <v>426.80172391</v>
      </c>
      <c r="J73" s="20" t="n">
        <v>4.23840506</v>
      </c>
      <c r="K73" s="18" t="n">
        <v>432.01300485</v>
      </c>
      <c r="L73" s="20" t="n">
        <v>6.20221158</v>
      </c>
      <c r="M73" s="18" t="n">
        <v>465.60308709</v>
      </c>
      <c r="N73" s="20" t="n">
        <v>10.64707873</v>
      </c>
      <c r="O73" s="18" t="n">
        <v>466.15406989</v>
      </c>
      <c r="P73" s="20" t="n">
        <v>14.13387079</v>
      </c>
      <c r="Q73" s="18" t="s">
        <v>481</v>
      </c>
      <c r="R73" s="20" t="s">
        <v>481</v>
      </c>
      <c r="S73" s="18" t="s">
        <v>481</v>
      </c>
      <c r="T73" s="20" t="s">
        <v>481</v>
      </c>
      <c r="U73" s="18" t="s">
        <v>481</v>
      </c>
      <c r="V73" s="20" t="s">
        <v>481</v>
      </c>
      <c r="W73" s="18" t="s">
        <v>481</v>
      </c>
      <c r="X73" s="20" t="s">
        <v>481</v>
      </c>
      <c r="Y73" s="18" t="n">
        <v>363.98897428</v>
      </c>
      <c r="Z73" s="20" t="n">
        <v>17.8999183</v>
      </c>
    </row>
    <row r="74" spans="1:26">
      <c r="A74" s="15" t="s">
        <v>549</v>
      </c>
      <c r="B74" s="17" t="n">
        <v>4692</v>
      </c>
      <c r="C74" s="18">
        <f>(82.0/B74*100)</f>
        <v/>
      </c>
      <c r="D74" s="19" t="n">
        <v>4610</v>
      </c>
      <c r="E74" s="18" t="n">
        <v>394.34016847</v>
      </c>
      <c r="F74" s="20" t="n">
        <v>4.11432585</v>
      </c>
      <c r="G74" s="18" t="n">
        <v>395.46501448</v>
      </c>
      <c r="H74" s="20" t="n">
        <v>4.13980047</v>
      </c>
      <c r="I74" s="18" t="n">
        <v>426.17410097</v>
      </c>
      <c r="J74" s="20" t="n">
        <v>3.07195658</v>
      </c>
      <c r="K74" s="18" t="n">
        <v>442.73320433</v>
      </c>
      <c r="L74" s="20" t="n">
        <v>4.23082273</v>
      </c>
      <c r="M74" s="18" t="n">
        <v>447.51248056</v>
      </c>
      <c r="N74" s="20" t="n">
        <v>5.28658204</v>
      </c>
      <c r="O74" s="18" t="n">
        <v>413.35595721</v>
      </c>
      <c r="P74" s="20" t="n">
        <v>5.62562975</v>
      </c>
      <c r="Q74" s="18" t="s">
        <v>481</v>
      </c>
      <c r="R74" s="20" t="s">
        <v>481</v>
      </c>
      <c r="S74" s="18" t="s">
        <v>481</v>
      </c>
      <c r="T74" s="20" t="s">
        <v>481</v>
      </c>
      <c r="U74" s="18" t="s">
        <v>481</v>
      </c>
      <c r="V74" s="20" t="s">
        <v>481</v>
      </c>
      <c r="W74" s="18" t="n">
        <v>283.74024449</v>
      </c>
      <c r="X74" s="20" t="n">
        <v>23.34713144</v>
      </c>
      <c r="Y74" s="18" t="n">
        <v>347.48640924</v>
      </c>
      <c r="Z74" s="20" t="n">
        <v>10.93487198</v>
      </c>
    </row>
    <row r="75" spans="1:26">
      <c r="A75" s="15" t="s">
        <v>550</v>
      </c>
      <c r="B75" s="17" t="n">
        <v>5375</v>
      </c>
      <c r="C75" s="18">
        <f>(199.0/B75*100)</f>
        <v/>
      </c>
      <c r="D75" s="19" t="n">
        <v>5176</v>
      </c>
      <c r="E75" s="18" t="n">
        <v>349.9004549</v>
      </c>
      <c r="F75" s="20" t="n">
        <v>3.28227221</v>
      </c>
      <c r="G75" s="18" t="n">
        <v>360.74348106</v>
      </c>
      <c r="H75" s="20" t="n">
        <v>3.58965614</v>
      </c>
      <c r="I75" s="18" t="n">
        <v>394.09698049</v>
      </c>
      <c r="J75" s="20" t="n">
        <v>4.67118049</v>
      </c>
      <c r="K75" s="18" t="n">
        <v>408.74028003</v>
      </c>
      <c r="L75" s="20" t="n">
        <v>12.16616601</v>
      </c>
      <c r="M75" s="18" t="n">
        <v>410.90838832</v>
      </c>
      <c r="N75" s="20" t="n">
        <v>11.53640211</v>
      </c>
      <c r="O75" s="18" t="n">
        <v>374.26776065</v>
      </c>
      <c r="P75" s="20" t="n">
        <v>14.38966594</v>
      </c>
      <c r="Q75" s="18" t="s">
        <v>481</v>
      </c>
      <c r="R75" s="20" t="s">
        <v>481</v>
      </c>
      <c r="S75" s="18" t="s">
        <v>481</v>
      </c>
      <c r="T75" s="20" t="s">
        <v>481</v>
      </c>
      <c r="U75" s="18" t="s">
        <v>481</v>
      </c>
      <c r="V75" s="20" t="s">
        <v>481</v>
      </c>
      <c r="W75" s="18" t="s">
        <v>481</v>
      </c>
      <c r="X75" s="20" t="s">
        <v>481</v>
      </c>
      <c r="Y75" s="18" t="n">
        <v>321.0731128</v>
      </c>
      <c r="Z75" s="20" t="n">
        <v>10.39368277</v>
      </c>
    </row>
    <row r="76" spans="1:26">
      <c r="A76" s="15" t="s">
        <v>551</v>
      </c>
      <c r="B76" s="17" t="n">
        <v>14167</v>
      </c>
      <c r="C76" s="18">
        <f>(228.0/B76*100)</f>
        <v/>
      </c>
      <c r="D76" s="19" t="n">
        <v>13939</v>
      </c>
      <c r="E76" s="18" t="n">
        <v>389.85006143</v>
      </c>
      <c r="F76" s="20" t="n">
        <v>3.26995196</v>
      </c>
      <c r="G76" s="18" t="n">
        <v>415.92838053</v>
      </c>
      <c r="H76" s="20" t="n">
        <v>3.39287905</v>
      </c>
      <c r="I76" s="18" t="n">
        <v>448.56419697</v>
      </c>
      <c r="J76" s="20" t="n">
        <v>3.54987554</v>
      </c>
      <c r="K76" s="18" t="n">
        <v>451.99963648</v>
      </c>
      <c r="L76" s="20" t="n">
        <v>3.27433752</v>
      </c>
      <c r="M76" s="18" t="n">
        <v>471.4195482</v>
      </c>
      <c r="N76" s="20" t="n">
        <v>4.94401456</v>
      </c>
      <c r="O76" s="18" t="n">
        <v>425.82389566</v>
      </c>
      <c r="P76" s="20" t="n">
        <v>7.01580404</v>
      </c>
      <c r="Q76" s="18" t="s">
        <v>481</v>
      </c>
      <c r="R76" s="20" t="s">
        <v>481</v>
      </c>
      <c r="S76" s="18" t="s">
        <v>481</v>
      </c>
      <c r="T76" s="20" t="s">
        <v>481</v>
      </c>
      <c r="U76" s="18" t="s">
        <v>481</v>
      </c>
      <c r="V76" s="20" t="s">
        <v>481</v>
      </c>
      <c r="W76" s="18" t="s">
        <v>481</v>
      </c>
      <c r="X76" s="20" t="s">
        <v>481</v>
      </c>
      <c r="Y76" s="18" t="n">
        <v>349.03779335</v>
      </c>
      <c r="Z76" s="20" t="n">
        <v>9.974368910000001</v>
      </c>
    </row>
    <row r="77" spans="1:26">
      <c r="A77" s="15" t="s">
        <v>552</v>
      </c>
      <c r="B77" s="17" t="n">
        <v>6062</v>
      </c>
      <c r="C77" s="18">
        <f>(82.0/B77*100)</f>
        <v/>
      </c>
      <c r="D77" s="19" t="n">
        <v>5980</v>
      </c>
      <c r="E77" s="18" t="n">
        <v>387.65949267</v>
      </c>
      <c r="F77" s="20" t="n">
        <v>2.7115821</v>
      </c>
      <c r="G77" s="18" t="n">
        <v>413.19517914</v>
      </c>
      <c r="H77" s="20" t="n">
        <v>3.34445633</v>
      </c>
      <c r="I77" s="18" t="n">
        <v>449.71100425</v>
      </c>
      <c r="J77" s="20" t="n">
        <v>3.91195198</v>
      </c>
      <c r="K77" s="18" t="n">
        <v>471.74780758</v>
      </c>
      <c r="L77" s="20" t="n">
        <v>6.43967564</v>
      </c>
      <c r="M77" s="18" t="n">
        <v>488.1717323</v>
      </c>
      <c r="N77" s="20" t="n">
        <v>7.77301705</v>
      </c>
      <c r="O77" s="18" t="n">
        <v>454.68087391</v>
      </c>
      <c r="P77" s="20" t="n">
        <v>10.86545181</v>
      </c>
      <c r="Q77" s="18" t="s">
        <v>481</v>
      </c>
      <c r="R77" s="20" t="s">
        <v>481</v>
      </c>
      <c r="S77" s="18" t="s">
        <v>481</v>
      </c>
      <c r="T77" s="20" t="s">
        <v>481</v>
      </c>
      <c r="U77" s="18" t="s">
        <v>481</v>
      </c>
      <c r="V77" s="20" t="s">
        <v>481</v>
      </c>
      <c r="W77" s="18" t="s">
        <v>481</v>
      </c>
      <c r="X77" s="20" t="s">
        <v>481</v>
      </c>
      <c r="Y77" s="18" t="n">
        <v>335.28232484</v>
      </c>
      <c r="Z77" s="20" t="n">
        <v>7.9865789</v>
      </c>
    </row>
    <row r="78" spans="1:26">
      <c r="A78" s="15" t="s">
        <v>553</v>
      </c>
      <c r="B78" s="17" t="n">
        <v>5826</v>
      </c>
      <c r="C78" s="18">
        <f>(0.0/B78*100)</f>
        <v/>
      </c>
      <c r="D78" s="19" t="n">
        <v>5826</v>
      </c>
      <c r="E78" s="18" t="n">
        <v>486.97733494</v>
      </c>
      <c r="F78" s="20" t="n">
        <v>5.51349848</v>
      </c>
      <c r="G78" s="18" t="n">
        <v>483.3043303</v>
      </c>
      <c r="H78" s="20" t="n">
        <v>4.91907533</v>
      </c>
      <c r="I78" s="18" t="n">
        <v>504.18053749</v>
      </c>
      <c r="J78" s="20" t="n">
        <v>4.85464499</v>
      </c>
      <c r="K78" s="18" t="n">
        <v>511.10994451</v>
      </c>
      <c r="L78" s="20" t="n">
        <v>7.95576506</v>
      </c>
      <c r="M78" s="18" t="n">
        <v>520.49614078</v>
      </c>
      <c r="N78" s="20" t="n">
        <v>9.59336791</v>
      </c>
      <c r="O78" s="18" t="n">
        <v>493.93165035</v>
      </c>
      <c r="P78" s="20" t="n">
        <v>10.65638894</v>
      </c>
      <c r="Q78" s="18" t="s">
        <v>481</v>
      </c>
      <c r="R78" s="20" t="s">
        <v>481</v>
      </c>
      <c r="S78" s="18" t="s">
        <v>481</v>
      </c>
      <c r="T78" s="20" t="s">
        <v>481</v>
      </c>
      <c r="U78" s="18" t="n">
        <v>306.2106</v>
      </c>
      <c r="V78" s="20" t="n">
        <v>53.78872309</v>
      </c>
      <c r="W78" s="18" t="n">
        <v>393.88791532</v>
      </c>
      <c r="X78" s="20" t="n">
        <v>34.0105422</v>
      </c>
      <c r="Y78" s="18" t="n">
        <v>394.24191372</v>
      </c>
      <c r="Z78" s="20" t="n">
        <v>17.8313614</v>
      </c>
    </row>
    <row customHeight="1" ht="25" r="79" spans="1:26">
      <c r="A79" s="15" t="s">
        <v>554</v>
      </c>
      <c r="B79" s="17" t="n">
        <v>1657</v>
      </c>
      <c r="C79" s="18">
        <f>(41.0/B79*100)</f>
        <v/>
      </c>
      <c r="D79" s="19" t="n">
        <v>1616</v>
      </c>
      <c r="E79" s="18" t="n">
        <v>399.64209161</v>
      </c>
      <c r="F79" s="20" t="n">
        <v>6.98781505</v>
      </c>
      <c r="G79" s="18" t="n">
        <v>426.85009404</v>
      </c>
      <c r="H79" s="20" t="n">
        <v>6.52387659</v>
      </c>
      <c r="I79" s="18" t="n">
        <v>470.39814869</v>
      </c>
      <c r="J79" s="20" t="n">
        <v>6.90910376</v>
      </c>
      <c r="K79" s="18" t="n">
        <v>476.77968742</v>
      </c>
      <c r="L79" s="20" t="n">
        <v>10.23960162</v>
      </c>
      <c r="M79" s="18" t="n">
        <v>502.34977177</v>
      </c>
      <c r="N79" s="20" t="n">
        <v>11.46652219</v>
      </c>
      <c r="O79" s="18" t="n">
        <v>501.26982295</v>
      </c>
      <c r="P79" s="20" t="n">
        <v>15.46458989</v>
      </c>
      <c r="Q79" s="18" t="s">
        <v>481</v>
      </c>
      <c r="R79" s="20" t="s">
        <v>481</v>
      </c>
      <c r="S79" s="18" t="s">
        <v>481</v>
      </c>
      <c r="T79" s="20" t="s">
        <v>481</v>
      </c>
      <c r="U79" s="18" t="s">
        <v>481</v>
      </c>
      <c r="V79" s="20" t="s">
        <v>481</v>
      </c>
      <c r="W79" s="18" t="s">
        <v>481</v>
      </c>
      <c r="X79" s="20" t="s">
        <v>481</v>
      </c>
      <c r="Y79" s="18" t="n">
        <v>369.13055398</v>
      </c>
      <c r="Z79" s="20" t="n">
        <v>31.34347848</v>
      </c>
    </row>
    <row r="80" spans="1:26">
      <c r="A80" s="15" t="s">
        <v>555</v>
      </c>
      <c r="B80" s="17" t="n">
        <v>7841</v>
      </c>
      <c r="C80" s="18">
        <f>(0.0/B80*100)</f>
        <v/>
      </c>
      <c r="D80" s="19" t="n">
        <v>7841</v>
      </c>
      <c r="E80" s="18" t="n">
        <v>436.76504982</v>
      </c>
      <c r="F80" s="20" t="n">
        <v>5.85678529</v>
      </c>
      <c r="G80" s="18" t="n">
        <v>451.37377641</v>
      </c>
      <c r="H80" s="20" t="n">
        <v>4.88575524</v>
      </c>
      <c r="I80" s="18" t="n">
        <v>468.98847006</v>
      </c>
      <c r="J80" s="20" t="n">
        <v>5.212528</v>
      </c>
      <c r="K80" s="18" t="n">
        <v>472.60629786</v>
      </c>
      <c r="L80" s="20" t="n">
        <v>7.53599469</v>
      </c>
      <c r="M80" s="18" t="n">
        <v>499.16707157</v>
      </c>
      <c r="N80" s="20" t="n">
        <v>9.85841574</v>
      </c>
      <c r="O80" s="18" t="n">
        <v>479.67875293</v>
      </c>
      <c r="P80" s="20" t="n">
        <v>14.04616531</v>
      </c>
      <c r="Q80" s="18" t="s">
        <v>481</v>
      </c>
      <c r="R80" s="20" t="s">
        <v>481</v>
      </c>
      <c r="S80" s="18" t="s">
        <v>481</v>
      </c>
      <c r="T80" s="20" t="s">
        <v>481</v>
      </c>
      <c r="U80" s="18" t="s">
        <v>481</v>
      </c>
      <c r="V80" s="20" t="s">
        <v>481</v>
      </c>
      <c r="W80" s="18" t="s">
        <v>481</v>
      </c>
      <c r="X80" s="20" t="s">
        <v>481</v>
      </c>
      <c r="Y80" s="18" t="n">
        <v>500.35932391</v>
      </c>
      <c r="Z80" s="20" t="n">
        <v>52.30101353</v>
      </c>
    </row>
    <row r="81" spans="1:26">
      <c r="A81" s="23" t="s">
        <v>556</v>
      </c>
      <c r="B81" s="17" t="n">
        <v>8861</v>
      </c>
      <c r="C81" s="18">
        <f>(76.0/B81*100)</f>
        <v/>
      </c>
      <c r="D81" s="19" t="n">
        <v>8785</v>
      </c>
      <c r="E81" s="18" t="n">
        <v>407.34210559</v>
      </c>
      <c r="F81" s="20" t="n">
        <v>5.11646839</v>
      </c>
      <c r="G81" s="18" t="n">
        <v>419.66659849</v>
      </c>
      <c r="H81" s="20" t="n">
        <v>4.52385875</v>
      </c>
      <c r="I81" s="18" t="n">
        <v>445.5948461</v>
      </c>
      <c r="J81" s="20" t="n">
        <v>3.36759543</v>
      </c>
      <c r="K81" s="18" t="n">
        <v>462.94909287</v>
      </c>
      <c r="L81" s="20" t="n">
        <v>4.09467035</v>
      </c>
      <c r="M81" s="18" t="n">
        <v>475.90326435</v>
      </c>
      <c r="N81" s="20" t="n">
        <v>5.32471215</v>
      </c>
      <c r="O81" s="18" t="n">
        <v>463.50697473</v>
      </c>
      <c r="P81" s="20" t="n">
        <v>7.09786348</v>
      </c>
      <c r="Q81" s="18" t="s">
        <v>481</v>
      </c>
      <c r="R81" s="20" t="s">
        <v>481</v>
      </c>
      <c r="S81" s="18" t="s">
        <v>481</v>
      </c>
      <c r="T81" s="20" t="s">
        <v>481</v>
      </c>
      <c r="U81" s="18" t="s">
        <v>481</v>
      </c>
      <c r="V81" s="20" t="s">
        <v>481</v>
      </c>
      <c r="W81" s="18" t="s">
        <v>481</v>
      </c>
      <c r="X81" s="20" t="s">
        <v>481</v>
      </c>
      <c r="Y81" s="18" t="n">
        <v>373.1171417</v>
      </c>
      <c r="Z81" s="20" t="n">
        <v>25.33235789</v>
      </c>
    </row>
    <row r="82" spans="1:26">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row>
    <row r="83" spans="1:26">
      <c r="A83" s="3" t="s">
        <v>558</v>
      </c>
    </row>
    <row r="84" spans="1:26">
      <c r="A84" s="25" t="s">
        <v>559</v>
      </c>
    </row>
    <row r="85" spans="1:26">
      <c r="A85" s="25" t="s">
        <v>560</v>
      </c>
    </row>
    <row customHeight="1" ht="30" r="86" spans="1:26">
      <c r="A86" s="25" t="s">
        <v>561</v>
      </c>
    </row>
    <row customHeight="1" ht="30" r="87" spans="1:26">
      <c r="A87" s="25" t="s">
        <v>557</v>
      </c>
    </row>
    <row customHeight="1" ht="30" r="88" spans="1:26">
      <c r="A88" s="25" t="s">
        <v>562</v>
      </c>
    </row>
    <row customHeight="1" ht="30" r="89" spans="1:26">
      <c r="A89" s="25" t="s">
        <v>563</v>
      </c>
    </row>
    <row customHeight="1" ht="30" r="90" spans="1:26">
      <c r="A90" s="25" t="s">
        <v>564</v>
      </c>
    </row>
    <row customHeight="1" ht="30" r="91" spans="1:26">
      <c r="A91" s="25" t="s">
        <v>565</v>
      </c>
    </row>
    <row customHeight="1" ht="30" r="92" spans="1:26">
      <c r="A92" s="25" t="s">
        <v>566</v>
      </c>
    </row>
    <row customHeight="1" ht="30" r="93" spans="1:26">
      <c r="A93" s="25" t="s">
        <v>567</v>
      </c>
    </row>
    <row customHeight="1" ht="30" r="94" spans="1:26">
      <c r="A94" s="25" t="s">
        <v>568</v>
      </c>
    </row>
    <row customHeight="1" ht="30" r="95" spans="1:26">
      <c r="A95" s="25" t="s">
        <v>569</v>
      </c>
    </row>
    <row customHeight="1" ht="30" r="96" spans="1:26">
      <c r="A96" s="25" t="s">
        <v>570</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640</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456.73773489</v>
      </c>
      <c r="F7" s="20" t="n">
        <v>8.457255330000001</v>
      </c>
      <c r="G7" s="18" t="n">
        <v>465.14198232</v>
      </c>
      <c r="H7" s="20" t="n">
        <v>4.9784848</v>
      </c>
      <c r="I7" s="18" t="n">
        <v>482.20793812</v>
      </c>
      <c r="J7" s="20" t="n">
        <v>2.08859428</v>
      </c>
      <c r="K7" s="18" t="n">
        <v>511.00692422</v>
      </c>
      <c r="L7" s="20" t="n">
        <v>2.29630241</v>
      </c>
      <c r="M7" s="18" t="s">
        <v>481</v>
      </c>
      <c r="N7" s="20" t="s">
        <v>481</v>
      </c>
      <c r="O7" s="18" t="s">
        <v>481</v>
      </c>
      <c r="P7" s="20" t="s">
        <v>481</v>
      </c>
      <c r="Q7" s="18" t="s">
        <v>481</v>
      </c>
      <c r="R7" s="20" t="s">
        <v>481</v>
      </c>
      <c r="S7" s="18" t="s">
        <v>481</v>
      </c>
      <c r="T7" s="20" t="s">
        <v>481</v>
      </c>
      <c r="U7" s="18" t="n">
        <v>393.1436974</v>
      </c>
      <c r="V7" s="20" t="n">
        <v>10.90643553</v>
      </c>
    </row>
    <row r="8" spans="1:22">
      <c r="A8" s="15" t="s">
        <v>483</v>
      </c>
      <c r="B8" s="17" t="n">
        <v>7007</v>
      </c>
      <c r="C8" s="18">
        <f>(20.0/B8*100)</f>
        <v/>
      </c>
      <c r="D8" s="19" t="n">
        <v>6987</v>
      </c>
      <c r="E8" s="18" t="n">
        <v>454.9229245</v>
      </c>
      <c r="F8" s="20" t="n">
        <v>14.67759243</v>
      </c>
      <c r="G8" s="18" t="n">
        <v>479.1368869</v>
      </c>
      <c r="H8" s="20" t="n">
        <v>8.943888640000001</v>
      </c>
      <c r="I8" s="18" t="n">
        <v>501.24996513</v>
      </c>
      <c r="J8" s="20" t="n">
        <v>4.45537766</v>
      </c>
      <c r="K8" s="18" t="n">
        <v>498.29776715</v>
      </c>
      <c r="L8" s="20" t="n">
        <v>2.91359812</v>
      </c>
      <c r="M8" s="18" t="s">
        <v>481</v>
      </c>
      <c r="N8" s="20" t="s">
        <v>481</v>
      </c>
      <c r="O8" s="18" t="s">
        <v>481</v>
      </c>
      <c r="P8" s="20" t="s">
        <v>481</v>
      </c>
      <c r="Q8" s="18" t="n">
        <v>301.63126691</v>
      </c>
      <c r="R8" s="20" t="n">
        <v>25.14921031</v>
      </c>
      <c r="S8" s="18" t="s">
        <v>481</v>
      </c>
      <c r="T8" s="20" t="s">
        <v>481</v>
      </c>
      <c r="U8" s="18" t="n">
        <v>411.48278231</v>
      </c>
      <c r="V8" s="20" t="n">
        <v>25.66022531</v>
      </c>
    </row>
    <row r="9" spans="1:22">
      <c r="A9" s="15" t="s">
        <v>484</v>
      </c>
      <c r="B9" s="17" t="n">
        <v>9651</v>
      </c>
      <c r="C9" s="18">
        <f>(81.0/B9*100)</f>
        <v/>
      </c>
      <c r="D9" s="19" t="n">
        <v>9570</v>
      </c>
      <c r="E9" s="18" t="n">
        <v>460.79357185</v>
      </c>
      <c r="F9" s="20" t="n">
        <v>9.19351857</v>
      </c>
      <c r="G9" s="18" t="n">
        <v>492.69463732</v>
      </c>
      <c r="H9" s="20" t="n">
        <v>6.16128594</v>
      </c>
      <c r="I9" s="18" t="n">
        <v>509.12471277</v>
      </c>
      <c r="J9" s="20" t="n">
        <v>2.25347891</v>
      </c>
      <c r="K9" s="18" t="n">
        <v>518.96389322</v>
      </c>
      <c r="L9" s="20" t="n">
        <v>3.06525442</v>
      </c>
      <c r="M9" s="18" t="s">
        <v>481</v>
      </c>
      <c r="N9" s="20" t="s">
        <v>481</v>
      </c>
      <c r="O9" s="18" t="s">
        <v>481</v>
      </c>
      <c r="P9" s="20" t="s">
        <v>481</v>
      </c>
      <c r="Q9" s="18" t="n">
        <v>357.98454354</v>
      </c>
      <c r="R9" s="20" t="n">
        <v>11.51846445</v>
      </c>
      <c r="S9" s="18" t="s">
        <v>481</v>
      </c>
      <c r="T9" s="20" t="s">
        <v>481</v>
      </c>
      <c r="U9" s="18" t="n">
        <v>391.65408961</v>
      </c>
      <c r="V9" s="20" t="n">
        <v>12.14458047</v>
      </c>
    </row>
    <row r="10" spans="1:22">
      <c r="A10" s="15" t="s">
        <v>485</v>
      </c>
      <c r="B10" s="17" t="n">
        <v>20058</v>
      </c>
      <c r="C10" s="18">
        <f>(522.0/B10*100)</f>
        <v/>
      </c>
      <c r="D10" s="19" t="n">
        <v>19536</v>
      </c>
      <c r="E10" s="18" t="n">
        <v>469.96967958</v>
      </c>
      <c r="F10" s="20" t="n">
        <v>8.04051308</v>
      </c>
      <c r="G10" s="18" t="n">
        <v>491.06791162</v>
      </c>
      <c r="H10" s="20" t="n">
        <v>6.06043989</v>
      </c>
      <c r="I10" s="18" t="n">
        <v>506.96735642</v>
      </c>
      <c r="J10" s="20" t="n">
        <v>2.80699253</v>
      </c>
      <c r="K10" s="18" t="n">
        <v>529.7039677499999</v>
      </c>
      <c r="L10" s="20" t="n">
        <v>2.43558277</v>
      </c>
      <c r="M10" s="18" t="s">
        <v>481</v>
      </c>
      <c r="N10" s="20" t="s">
        <v>481</v>
      </c>
      <c r="O10" s="18" t="s">
        <v>481</v>
      </c>
      <c r="P10" s="20" t="s">
        <v>481</v>
      </c>
      <c r="Q10" s="18" t="s">
        <v>481</v>
      </c>
      <c r="R10" s="20" t="s">
        <v>481</v>
      </c>
      <c r="S10" s="18" t="s">
        <v>481</v>
      </c>
      <c r="T10" s="20" t="s">
        <v>481</v>
      </c>
      <c r="U10" s="18" t="n">
        <v>441.71437799</v>
      </c>
      <c r="V10" s="20" t="n">
        <v>13.16138433</v>
      </c>
    </row>
    <row r="11" spans="1:22">
      <c r="A11" s="15" t="s">
        <v>486</v>
      </c>
      <c r="B11" s="17" t="n">
        <v>7053</v>
      </c>
      <c r="C11" s="18">
        <f>(49.0/B11*100)</f>
        <v/>
      </c>
      <c r="D11" s="19" t="n">
        <v>7004</v>
      </c>
      <c r="E11" s="18" t="n">
        <v>405.73374774</v>
      </c>
      <c r="F11" s="20" t="n">
        <v>6.68718092</v>
      </c>
      <c r="G11" s="18" t="n">
        <v>427.40570633</v>
      </c>
      <c r="H11" s="20" t="n">
        <v>8.02116745</v>
      </c>
      <c r="I11" s="18" t="n">
        <v>421.158739</v>
      </c>
      <c r="J11" s="20" t="n">
        <v>3.02242518</v>
      </c>
      <c r="K11" s="18" t="n">
        <v>426.79898159</v>
      </c>
      <c r="L11" s="20" t="n">
        <v>2.96254405</v>
      </c>
      <c r="M11" s="18" t="s">
        <v>481</v>
      </c>
      <c r="N11" s="20" t="s">
        <v>481</v>
      </c>
      <c r="O11" s="18" t="s">
        <v>481</v>
      </c>
      <c r="P11" s="20" t="s">
        <v>481</v>
      </c>
      <c r="Q11" s="18" t="s">
        <v>481</v>
      </c>
      <c r="R11" s="20" t="s">
        <v>481</v>
      </c>
      <c r="S11" s="18" t="s">
        <v>481</v>
      </c>
      <c r="T11" s="20" t="s">
        <v>481</v>
      </c>
      <c r="U11" s="18" t="n">
        <v>341.98340974</v>
      </c>
      <c r="V11" s="20" t="n">
        <v>11.22342075</v>
      </c>
    </row>
    <row r="12" spans="1:22">
      <c r="A12" s="15" t="s">
        <v>487</v>
      </c>
      <c r="B12" s="17" t="n">
        <v>6894</v>
      </c>
      <c r="C12" s="18">
        <f>(55.0/B12*100)</f>
        <v/>
      </c>
      <c r="D12" s="19" t="n">
        <v>6839</v>
      </c>
      <c r="E12" s="18" t="n">
        <v>452.28241247</v>
      </c>
      <c r="F12" s="20" t="n">
        <v>8.07946037</v>
      </c>
      <c r="G12" s="18" t="n">
        <v>482.7167638</v>
      </c>
      <c r="H12" s="20" t="n">
        <v>6.41584523</v>
      </c>
      <c r="I12" s="18" t="n">
        <v>492.17097857</v>
      </c>
      <c r="J12" s="20" t="n">
        <v>2.43986604</v>
      </c>
      <c r="K12" s="18" t="n">
        <v>508.08402247</v>
      </c>
      <c r="L12" s="20" t="n">
        <v>2.84221459</v>
      </c>
      <c r="M12" s="18" t="s">
        <v>481</v>
      </c>
      <c r="N12" s="20" t="s">
        <v>481</v>
      </c>
      <c r="O12" s="18" t="s">
        <v>481</v>
      </c>
      <c r="P12" s="20" t="s">
        <v>481</v>
      </c>
      <c r="Q12" s="18" t="n">
        <v>340.98506961</v>
      </c>
      <c r="R12" s="20" t="n">
        <v>12.52444664</v>
      </c>
      <c r="S12" s="18" t="s">
        <v>481</v>
      </c>
      <c r="T12" s="20" t="s">
        <v>481</v>
      </c>
      <c r="U12" s="18" t="n">
        <v>377.88040563</v>
      </c>
      <c r="V12" s="20" t="n">
        <v>20.94694572</v>
      </c>
    </row>
    <row r="13" spans="1:22">
      <c r="A13" s="15" t="s">
        <v>488</v>
      </c>
      <c r="B13" s="17" t="n">
        <v>7161</v>
      </c>
      <c r="C13" s="18">
        <f>(92.0/B13*100)</f>
        <v/>
      </c>
      <c r="D13" s="19" t="n">
        <v>7069</v>
      </c>
      <c r="E13" s="18" t="n">
        <v>490.37348991</v>
      </c>
      <c r="F13" s="20" t="n">
        <v>8.721116159999999</v>
      </c>
      <c r="G13" s="18" t="n">
        <v>498.72035838</v>
      </c>
      <c r="H13" s="20" t="n">
        <v>7.96264817</v>
      </c>
      <c r="I13" s="18" t="n">
        <v>504.74288941</v>
      </c>
      <c r="J13" s="20" t="n">
        <v>2.66228037</v>
      </c>
      <c r="K13" s="18" t="n">
        <v>524.65414183</v>
      </c>
      <c r="L13" s="20" t="n">
        <v>2.6341796</v>
      </c>
      <c r="M13" s="18" t="s">
        <v>481</v>
      </c>
      <c r="N13" s="20" t="s">
        <v>481</v>
      </c>
      <c r="O13" s="18" t="s">
        <v>481</v>
      </c>
      <c r="P13" s="20" t="s">
        <v>481</v>
      </c>
      <c r="Q13" s="18" t="n">
        <v>447.51533769</v>
      </c>
      <c r="R13" s="20" t="n">
        <v>5.97365007</v>
      </c>
      <c r="S13" s="18" t="s">
        <v>481</v>
      </c>
      <c r="T13" s="20" t="s">
        <v>481</v>
      </c>
      <c r="U13" s="18" t="n">
        <v>408.3395813</v>
      </c>
      <c r="V13" s="20" t="n">
        <v>20.37257555</v>
      </c>
    </row>
    <row r="14" spans="1:22">
      <c r="A14" s="15" t="s">
        <v>489</v>
      </c>
      <c r="B14" s="17" t="n">
        <v>5587</v>
      </c>
      <c r="C14" s="18">
        <f>(74.0/B14*100)</f>
        <v/>
      </c>
      <c r="D14" s="19" t="n">
        <v>5513</v>
      </c>
      <c r="E14" s="18" t="n">
        <v>494.658253</v>
      </c>
      <c r="F14" s="20" t="n">
        <v>7.98353424</v>
      </c>
      <c r="G14" s="18" t="n">
        <v>524.2984681299999</v>
      </c>
      <c r="H14" s="20" t="n">
        <v>6.25479175</v>
      </c>
      <c r="I14" s="18" t="n">
        <v>518.90299476</v>
      </c>
      <c r="J14" s="20" t="n">
        <v>2.51376759</v>
      </c>
      <c r="K14" s="18" t="n">
        <v>523.208447</v>
      </c>
      <c r="L14" s="20" t="n">
        <v>2.71701602</v>
      </c>
      <c r="M14" s="18" t="s">
        <v>481</v>
      </c>
      <c r="N14" s="20" t="s">
        <v>481</v>
      </c>
      <c r="O14" s="18" t="s">
        <v>481</v>
      </c>
      <c r="P14" s="20" t="s">
        <v>481</v>
      </c>
      <c r="Q14" s="18" t="s">
        <v>481</v>
      </c>
      <c r="R14" s="20" t="s">
        <v>481</v>
      </c>
      <c r="S14" s="18" t="s">
        <v>481</v>
      </c>
      <c r="T14" s="20" t="s">
        <v>481</v>
      </c>
      <c r="U14" s="18" t="n">
        <v>510.74033821</v>
      </c>
      <c r="V14" s="20" t="n">
        <v>26.99529239</v>
      </c>
    </row>
    <row r="15" spans="1:22">
      <c r="A15" s="15" t="s">
        <v>490</v>
      </c>
      <c r="B15" s="17" t="n">
        <v>5882</v>
      </c>
      <c r="C15" s="18">
        <f>(52.0/B15*100)</f>
        <v/>
      </c>
      <c r="D15" s="19" t="n">
        <v>5830</v>
      </c>
      <c r="E15" s="18" t="n">
        <v>459.33004763</v>
      </c>
      <c r="F15" s="20" t="n">
        <v>20.82692134</v>
      </c>
      <c r="G15" s="18" t="n">
        <v>481.04813989</v>
      </c>
      <c r="H15" s="20" t="n">
        <v>8.73023899</v>
      </c>
      <c r="I15" s="18" t="n">
        <v>506.42064208</v>
      </c>
      <c r="J15" s="20" t="n">
        <v>2.6775218</v>
      </c>
      <c r="K15" s="18" t="n">
        <v>520.65018179</v>
      </c>
      <c r="L15" s="20" t="n">
        <v>2.57080192</v>
      </c>
      <c r="M15" s="18" t="s">
        <v>481</v>
      </c>
      <c r="N15" s="20" t="s">
        <v>481</v>
      </c>
      <c r="O15" s="18" t="s">
        <v>481</v>
      </c>
      <c r="P15" s="20" t="s">
        <v>481</v>
      </c>
      <c r="Q15" s="18" t="n">
        <v>368.85220715</v>
      </c>
      <c r="R15" s="20" t="n">
        <v>14.5875493</v>
      </c>
      <c r="S15" s="18" t="s">
        <v>481</v>
      </c>
      <c r="T15" s="20" t="s">
        <v>481</v>
      </c>
      <c r="U15" s="18" t="n">
        <v>427.83806557</v>
      </c>
      <c r="V15" s="20" t="n">
        <v>23.0801824</v>
      </c>
    </row>
    <row r="16" spans="1:22">
      <c r="A16" s="15" t="s">
        <v>491</v>
      </c>
      <c r="B16" s="17" t="n">
        <v>6108</v>
      </c>
      <c r="C16" s="18">
        <f>(99.0/B16*100)</f>
        <v/>
      </c>
      <c r="D16" s="19" t="n">
        <v>6009</v>
      </c>
      <c r="E16" s="18" t="n">
        <v>417.72737557</v>
      </c>
      <c r="F16" s="20" t="n">
        <v>10.66848583</v>
      </c>
      <c r="G16" s="18" t="n">
        <v>484.85733318</v>
      </c>
      <c r="H16" s="20" t="n">
        <v>8.64292459</v>
      </c>
      <c r="I16" s="18" t="n">
        <v>487.12122541</v>
      </c>
      <c r="J16" s="20" t="n">
        <v>2.25852898</v>
      </c>
      <c r="K16" s="18" t="n">
        <v>503.68161024</v>
      </c>
      <c r="L16" s="20" t="n">
        <v>2.58916502</v>
      </c>
      <c r="M16" s="18" t="s">
        <v>481</v>
      </c>
      <c r="N16" s="20" t="s">
        <v>481</v>
      </c>
      <c r="O16" s="18" t="s">
        <v>481</v>
      </c>
      <c r="P16" s="20" t="s">
        <v>481</v>
      </c>
      <c r="Q16" s="18" t="s">
        <v>481</v>
      </c>
      <c r="R16" s="20" t="s">
        <v>481</v>
      </c>
      <c r="S16" s="18" t="s">
        <v>481</v>
      </c>
      <c r="T16" s="20" t="s">
        <v>481</v>
      </c>
      <c r="U16" s="18" t="n">
        <v>373.74387692</v>
      </c>
      <c r="V16" s="20" t="n">
        <v>13.09542545</v>
      </c>
    </row>
    <row r="17" spans="1:22">
      <c r="A17" s="15" t="s">
        <v>492</v>
      </c>
      <c r="B17" s="17" t="n">
        <v>6504</v>
      </c>
      <c r="C17" s="18">
        <f>(641.0/B17*100)</f>
        <v/>
      </c>
      <c r="D17" s="19" t="n">
        <v>5863</v>
      </c>
      <c r="E17" s="18" t="n">
        <v>482.543741</v>
      </c>
      <c r="F17" s="20" t="n">
        <v>15.62417425</v>
      </c>
      <c r="G17" s="18" t="n">
        <v>518.19215912</v>
      </c>
      <c r="H17" s="20" t="n">
        <v>8.08182983</v>
      </c>
      <c r="I17" s="18" t="n">
        <v>514.82132802</v>
      </c>
      <c r="J17" s="20" t="n">
        <v>3.57254329</v>
      </c>
      <c r="K17" s="18" t="n">
        <v>512.6226034</v>
      </c>
      <c r="L17" s="20" t="n">
        <v>3.08372673</v>
      </c>
      <c r="M17" s="18" t="s">
        <v>481</v>
      </c>
      <c r="N17" s="20" t="s">
        <v>481</v>
      </c>
      <c r="O17" s="18" t="s">
        <v>481</v>
      </c>
      <c r="P17" s="20" t="s">
        <v>481</v>
      </c>
      <c r="Q17" s="18" t="n">
        <v>362.96139732</v>
      </c>
      <c r="R17" s="20" t="n">
        <v>12.64520278</v>
      </c>
      <c r="S17" s="18" t="s">
        <v>481</v>
      </c>
      <c r="T17" s="20" t="s">
        <v>481</v>
      </c>
      <c r="U17" s="18" t="n">
        <v>470.19510039</v>
      </c>
      <c r="V17" s="20" t="n">
        <v>13.48128914</v>
      </c>
    </row>
    <row r="18" spans="1:22">
      <c r="A18" s="15" t="s">
        <v>493</v>
      </c>
      <c r="B18" s="17" t="n">
        <v>5532</v>
      </c>
      <c r="C18" s="18">
        <f>(28.0/B18*100)</f>
        <v/>
      </c>
      <c r="D18" s="19" t="n">
        <v>5504</v>
      </c>
      <c r="E18" s="18" t="n">
        <v>391.10586223</v>
      </c>
      <c r="F18" s="20" t="n">
        <v>9.12325497</v>
      </c>
      <c r="G18" s="18" t="n">
        <v>436.76128926</v>
      </c>
      <c r="H18" s="20" t="n">
        <v>8.748701090000001</v>
      </c>
      <c r="I18" s="18" t="n">
        <v>442.23310952</v>
      </c>
      <c r="J18" s="20" t="n">
        <v>4.67101165</v>
      </c>
      <c r="K18" s="18" t="n">
        <v>467.63301869</v>
      </c>
      <c r="L18" s="20" t="n">
        <v>3.56077044</v>
      </c>
      <c r="M18" s="18" t="s">
        <v>481</v>
      </c>
      <c r="N18" s="20" t="s">
        <v>481</v>
      </c>
      <c r="O18" s="18" t="s">
        <v>481</v>
      </c>
      <c r="P18" s="20" t="s">
        <v>481</v>
      </c>
      <c r="Q18" s="18" t="s">
        <v>481</v>
      </c>
      <c r="R18" s="20" t="s">
        <v>481</v>
      </c>
      <c r="S18" s="18" t="s">
        <v>481</v>
      </c>
      <c r="T18" s="20" t="s">
        <v>481</v>
      </c>
      <c r="U18" s="18" t="n">
        <v>385.6287366</v>
      </c>
      <c r="V18" s="20" t="n">
        <v>19.82653493</v>
      </c>
    </row>
    <row r="19" spans="1:22">
      <c r="A19" s="15" t="s">
        <v>494</v>
      </c>
      <c r="B19" s="17" t="n">
        <v>5658</v>
      </c>
      <c r="C19" s="18">
        <f>(62.0/B19*100)</f>
        <v/>
      </c>
      <c r="D19" s="19" t="n">
        <v>5596</v>
      </c>
      <c r="E19" s="18" t="n">
        <v>424.63463183</v>
      </c>
      <c r="F19" s="20" t="n">
        <v>15.70540938</v>
      </c>
      <c r="G19" s="18" t="n">
        <v>457.8310627</v>
      </c>
      <c r="H19" s="20" t="n">
        <v>10.14652679</v>
      </c>
      <c r="I19" s="18" t="n">
        <v>463.85471819</v>
      </c>
      <c r="J19" s="20" t="n">
        <v>3.16417913</v>
      </c>
      <c r="K19" s="18" t="n">
        <v>490.91301922</v>
      </c>
      <c r="L19" s="20" t="n">
        <v>3.1680227</v>
      </c>
      <c r="M19" s="18" t="s">
        <v>481</v>
      </c>
      <c r="N19" s="20" t="s">
        <v>481</v>
      </c>
      <c r="O19" s="18" t="s">
        <v>481</v>
      </c>
      <c r="P19" s="20" t="s">
        <v>481</v>
      </c>
      <c r="Q19" s="18" t="s">
        <v>481</v>
      </c>
      <c r="R19" s="20" t="s">
        <v>481</v>
      </c>
      <c r="S19" s="18" t="s">
        <v>481</v>
      </c>
      <c r="T19" s="20" t="s">
        <v>481</v>
      </c>
      <c r="U19" s="18" t="n">
        <v>376.6090822</v>
      </c>
      <c r="V19" s="20" t="n">
        <v>17.68959309</v>
      </c>
    </row>
    <row r="20" spans="1:22">
      <c r="A20" s="15" t="s">
        <v>495</v>
      </c>
      <c r="B20" s="17" t="n">
        <v>3371</v>
      </c>
      <c r="C20" s="18">
        <f>(75.0/B20*100)</f>
        <v/>
      </c>
      <c r="D20" s="19" t="n">
        <v>3296</v>
      </c>
      <c r="E20" s="18" t="n">
        <v>461.9113459</v>
      </c>
      <c r="F20" s="20" t="n">
        <v>10.9924356</v>
      </c>
      <c r="G20" s="18" t="n">
        <v>456.50298814</v>
      </c>
      <c r="H20" s="20" t="n">
        <v>9.476645899999999</v>
      </c>
      <c r="I20" s="18" t="n">
        <v>477.10394416</v>
      </c>
      <c r="J20" s="20" t="n">
        <v>3.03361109</v>
      </c>
      <c r="K20" s="18" t="n">
        <v>501.10968122</v>
      </c>
      <c r="L20" s="20" t="n">
        <v>3.01474807</v>
      </c>
      <c r="M20" s="18" t="s">
        <v>481</v>
      </c>
      <c r="N20" s="20" t="s">
        <v>481</v>
      </c>
      <c r="O20" s="18" t="s">
        <v>481</v>
      </c>
      <c r="P20" s="20" t="s">
        <v>481</v>
      </c>
      <c r="Q20" s="18" t="s">
        <v>481</v>
      </c>
      <c r="R20" s="20" t="s">
        <v>481</v>
      </c>
      <c r="S20" s="18" t="s">
        <v>481</v>
      </c>
      <c r="T20" s="20" t="s">
        <v>481</v>
      </c>
      <c r="U20" s="18" t="n">
        <v>423.26106832</v>
      </c>
      <c r="V20" s="20" t="n">
        <v>22.76521477</v>
      </c>
    </row>
    <row r="21" spans="1:22">
      <c r="A21" s="15" t="s">
        <v>496</v>
      </c>
      <c r="B21" s="17" t="n">
        <v>5741</v>
      </c>
      <c r="C21" s="18">
        <f>(45.0/B21*100)</f>
        <v/>
      </c>
      <c r="D21" s="19" t="n">
        <v>5696</v>
      </c>
      <c r="E21" s="18" t="n">
        <v>482.77862141</v>
      </c>
      <c r="F21" s="20" t="n">
        <v>9.5465929</v>
      </c>
      <c r="G21" s="18" t="n">
        <v>470.67565162</v>
      </c>
      <c r="H21" s="20" t="n">
        <v>10.77714902</v>
      </c>
      <c r="I21" s="18" t="n">
        <v>497.29547201</v>
      </c>
      <c r="J21" s="20" t="n">
        <v>2.76349895</v>
      </c>
      <c r="K21" s="18" t="n">
        <v>509.30074234</v>
      </c>
      <c r="L21" s="20" t="n">
        <v>2.25780531</v>
      </c>
      <c r="M21" s="18" t="s">
        <v>481</v>
      </c>
      <c r="N21" s="20" t="s">
        <v>481</v>
      </c>
      <c r="O21" s="18" t="s">
        <v>481</v>
      </c>
      <c r="P21" s="20" t="s">
        <v>481</v>
      </c>
      <c r="Q21" s="18" t="s">
        <v>481</v>
      </c>
      <c r="R21" s="20" t="s">
        <v>481</v>
      </c>
      <c r="S21" s="18" t="s">
        <v>481</v>
      </c>
      <c r="T21" s="20" t="s">
        <v>481</v>
      </c>
      <c r="U21" s="18" t="n">
        <v>386.8365237</v>
      </c>
      <c r="V21" s="20" t="n">
        <v>22.99207574</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(212.0/B23*100)</f>
        <v/>
      </c>
      <c r="D23" s="19" t="n">
        <v>11371</v>
      </c>
      <c r="E23" s="18" t="n">
        <v>454.5926074</v>
      </c>
      <c r="F23" s="20" t="n">
        <v>10.93313967</v>
      </c>
      <c r="G23" s="18" t="n">
        <v>480.93956524</v>
      </c>
      <c r="H23" s="20" t="n">
        <v>9.144974120000001</v>
      </c>
      <c r="I23" s="18" t="n">
        <v>486.46584434</v>
      </c>
      <c r="J23" s="20" t="n">
        <v>3.18895368</v>
      </c>
      <c r="K23" s="18" t="n">
        <v>496.33651409</v>
      </c>
      <c r="L23" s="20" t="n">
        <v>3.70195728</v>
      </c>
      <c r="M23" s="18" t="s">
        <v>481</v>
      </c>
      <c r="N23" s="20" t="s">
        <v>481</v>
      </c>
      <c r="O23" s="18" t="s">
        <v>481</v>
      </c>
      <c r="P23" s="20" t="s">
        <v>481</v>
      </c>
      <c r="Q23" s="18" t="s">
        <v>481</v>
      </c>
      <c r="R23" s="20" t="s">
        <v>481</v>
      </c>
      <c r="S23" s="18" t="s">
        <v>481</v>
      </c>
      <c r="T23" s="20" t="s">
        <v>481</v>
      </c>
      <c r="U23" s="18" t="n">
        <v>436.51764153</v>
      </c>
      <c r="V23" s="20" t="n">
        <v>17.26415963</v>
      </c>
    </row>
    <row r="24" spans="1:22">
      <c r="A24" s="15" t="s">
        <v>499</v>
      </c>
      <c r="B24" s="17" t="n">
        <v>6647</v>
      </c>
      <c r="C24" s="18">
        <f>(7.0/B24*100)</f>
        <v/>
      </c>
      <c r="D24" s="19" t="n">
        <v>6640</v>
      </c>
      <c r="E24" s="18" t="n">
        <v>478.14465838</v>
      </c>
      <c r="F24" s="20" t="n">
        <v>7.90151251</v>
      </c>
      <c r="G24" s="18" t="n">
        <v>500.36060138</v>
      </c>
      <c r="H24" s="20" t="n">
        <v>4.70806026</v>
      </c>
      <c r="I24" s="18" t="n">
        <v>531.46409534</v>
      </c>
      <c r="J24" s="20" t="n">
        <v>3.18926396</v>
      </c>
      <c r="K24" s="18" t="n">
        <v>553.284252</v>
      </c>
      <c r="L24" s="20" t="n">
        <v>3.60906853</v>
      </c>
      <c r="M24" s="18" t="s">
        <v>481</v>
      </c>
      <c r="N24" s="20" t="s">
        <v>481</v>
      </c>
      <c r="O24" s="18" t="s">
        <v>481</v>
      </c>
      <c r="P24" s="20" t="s">
        <v>481</v>
      </c>
      <c r="Q24" s="18" t="s">
        <v>481</v>
      </c>
      <c r="R24" s="20" t="s">
        <v>481</v>
      </c>
      <c r="S24" s="18" t="s">
        <v>481</v>
      </c>
      <c r="T24" s="20" t="s">
        <v>481</v>
      </c>
      <c r="U24" s="18" t="n">
        <v>462.30635732</v>
      </c>
      <c r="V24" s="20" t="n">
        <v>22.46447062</v>
      </c>
    </row>
    <row r="25" spans="1:22">
      <c r="A25" s="15" t="s">
        <v>500</v>
      </c>
      <c r="B25" s="17" t="n">
        <v>5581</v>
      </c>
      <c r="C25" s="18">
        <f>(24.0/B25*100)</f>
        <v/>
      </c>
      <c r="D25" s="19" t="n">
        <v>5557</v>
      </c>
      <c r="E25" s="18" t="n">
        <v>470.33488298</v>
      </c>
      <c r="F25" s="20" t="n">
        <v>23.4885853</v>
      </c>
      <c r="G25" s="18" t="n">
        <v>474.22828453</v>
      </c>
      <c r="H25" s="20" t="n">
        <v>9.924852230000001</v>
      </c>
      <c r="I25" s="18" t="n">
        <v>509.30191675</v>
      </c>
      <c r="J25" s="20" t="n">
        <v>3.63084447</v>
      </c>
      <c r="K25" s="18" t="n">
        <v>544.28583958</v>
      </c>
      <c r="L25" s="20" t="n">
        <v>4.26412936</v>
      </c>
      <c r="M25" s="18" t="s">
        <v>481</v>
      </c>
      <c r="N25" s="20" t="s">
        <v>481</v>
      </c>
      <c r="O25" s="18" t="s">
        <v>481</v>
      </c>
      <c r="P25" s="20" t="s">
        <v>481</v>
      </c>
      <c r="Q25" s="18" t="s">
        <v>481</v>
      </c>
      <c r="R25" s="20" t="s">
        <v>481</v>
      </c>
      <c r="S25" s="18" t="s">
        <v>481</v>
      </c>
      <c r="T25" s="20" t="s">
        <v>481</v>
      </c>
      <c r="U25" s="18" t="n">
        <v>432.92801806</v>
      </c>
      <c r="V25" s="20" t="n">
        <v>45.18091809</v>
      </c>
    </row>
    <row r="26" spans="1:22">
      <c r="A26" s="15" t="s">
        <v>501</v>
      </c>
      <c r="B26" s="17" t="n">
        <v>4869</v>
      </c>
      <c r="C26" s="18">
        <f>(33.0/B26*100)</f>
        <v/>
      </c>
      <c r="D26" s="19" t="n">
        <v>4836</v>
      </c>
      <c r="E26" s="18" t="n">
        <v>450.94721476</v>
      </c>
      <c r="F26" s="20" t="n">
        <v>6.79984139</v>
      </c>
      <c r="G26" s="18" t="n">
        <v>487.92493029</v>
      </c>
      <c r="H26" s="20" t="n">
        <v>9.10615409</v>
      </c>
      <c r="I26" s="18" t="n">
        <v>481.24536545</v>
      </c>
      <c r="J26" s="20" t="n">
        <v>2.39306479</v>
      </c>
      <c r="K26" s="18" t="n">
        <v>487.9445072</v>
      </c>
      <c r="L26" s="20" t="n">
        <v>2.38427548</v>
      </c>
      <c r="M26" s="18" t="s">
        <v>481</v>
      </c>
      <c r="N26" s="20" t="s">
        <v>481</v>
      </c>
      <c r="O26" s="18" t="s">
        <v>481</v>
      </c>
      <c r="P26" s="20" t="s">
        <v>481</v>
      </c>
      <c r="Q26" s="18" t="s">
        <v>481</v>
      </c>
      <c r="R26" s="20" t="s">
        <v>481</v>
      </c>
      <c r="S26" s="18" t="s">
        <v>481</v>
      </c>
      <c r="T26" s="20" t="s">
        <v>481</v>
      </c>
      <c r="U26" s="18" t="n">
        <v>402.912117</v>
      </c>
      <c r="V26" s="20" t="n">
        <v>19.28347074</v>
      </c>
    </row>
    <row r="27" spans="1:22">
      <c r="A27" s="15" t="s">
        <v>502</v>
      </c>
      <c r="B27" s="17" t="n">
        <v>5299</v>
      </c>
      <c r="C27" s="18">
        <f>(17.0/B27*100)</f>
        <v/>
      </c>
      <c r="D27" s="19" t="n">
        <v>5282</v>
      </c>
      <c r="E27" s="18" t="n">
        <v>441.16115087</v>
      </c>
      <c r="F27" s="20" t="n">
        <v>10.83434835</v>
      </c>
      <c r="G27" s="18" t="n">
        <v>474.73468602</v>
      </c>
      <c r="H27" s="20" t="n">
        <v>8.62463554</v>
      </c>
      <c r="I27" s="18" t="n">
        <v>482.6569828</v>
      </c>
      <c r="J27" s="20" t="n">
        <v>2.67042407</v>
      </c>
      <c r="K27" s="18" t="n">
        <v>489.60782287</v>
      </c>
      <c r="L27" s="20" t="n">
        <v>1.78518529</v>
      </c>
      <c r="M27" s="18" t="s">
        <v>481</v>
      </c>
      <c r="N27" s="20" t="s">
        <v>481</v>
      </c>
      <c r="O27" s="18" t="s">
        <v>481</v>
      </c>
      <c r="P27" s="20" t="s">
        <v>481</v>
      </c>
      <c r="Q27" s="18" t="s">
        <v>481</v>
      </c>
      <c r="R27" s="20" t="s">
        <v>481</v>
      </c>
      <c r="S27" s="18" t="s">
        <v>481</v>
      </c>
      <c r="T27" s="20" t="s">
        <v>481</v>
      </c>
      <c r="U27" s="18" t="n">
        <v>405.19514116</v>
      </c>
      <c r="V27" s="20" t="n">
        <v>19.05005899</v>
      </c>
    </row>
    <row r="28" spans="1:22">
      <c r="A28" s="15" t="s">
        <v>503</v>
      </c>
      <c r="B28" s="17" t="n">
        <v>7568</v>
      </c>
      <c r="C28" s="18">
        <f>(51.0/B28*100)</f>
        <v/>
      </c>
      <c r="D28" s="19" t="n">
        <v>7517</v>
      </c>
      <c r="E28" s="18" t="n">
        <v>392.91086116</v>
      </c>
      <c r="F28" s="20" t="n">
        <v>5.08107314</v>
      </c>
      <c r="G28" s="18" t="n">
        <v>417.68541149</v>
      </c>
      <c r="H28" s="20" t="n">
        <v>7.54040124</v>
      </c>
      <c r="I28" s="18" t="n">
        <v>406.87510968</v>
      </c>
      <c r="J28" s="20" t="n">
        <v>2.89918273</v>
      </c>
      <c r="K28" s="18" t="n">
        <v>410.96767323</v>
      </c>
      <c r="L28" s="20" t="n">
        <v>2.51938078</v>
      </c>
      <c r="M28" s="18" t="s">
        <v>481</v>
      </c>
      <c r="N28" s="20" t="s">
        <v>481</v>
      </c>
      <c r="O28" s="18" t="s">
        <v>481</v>
      </c>
      <c r="P28" s="20" t="s">
        <v>481</v>
      </c>
      <c r="Q28" s="18" t="s">
        <v>481</v>
      </c>
      <c r="R28" s="20" t="s">
        <v>481</v>
      </c>
      <c r="S28" s="18" t="s">
        <v>481</v>
      </c>
      <c r="T28" s="20" t="s">
        <v>481</v>
      </c>
      <c r="U28" s="18" t="n">
        <v>332.26950911</v>
      </c>
      <c r="V28" s="20" t="n">
        <v>23.35664175</v>
      </c>
    </row>
    <row r="29" spans="1:22">
      <c r="A29" s="15" t="s">
        <v>504</v>
      </c>
      <c r="B29" s="17" t="n">
        <v>5385</v>
      </c>
      <c r="C29" s="18">
        <f>(30.0/B29*100)</f>
        <v/>
      </c>
      <c r="D29" s="19" t="n">
        <v>5355</v>
      </c>
      <c r="E29" s="18" t="n">
        <v>443.0663353</v>
      </c>
      <c r="F29" s="20" t="n">
        <v>14.82573922</v>
      </c>
      <c r="G29" s="18" t="n">
        <v>502.84071221</v>
      </c>
      <c r="H29" s="20" t="n">
        <v>10.11693968</v>
      </c>
      <c r="I29" s="18" t="n">
        <v>511.07088883</v>
      </c>
      <c r="J29" s="20" t="n">
        <v>2.655208</v>
      </c>
      <c r="K29" s="18" t="n">
        <v>525.92304171</v>
      </c>
      <c r="L29" s="20" t="n">
        <v>2.92905498</v>
      </c>
      <c r="M29" s="18" t="s">
        <v>481</v>
      </c>
      <c r="N29" s="20" t="s">
        <v>481</v>
      </c>
      <c r="O29" s="18" t="s">
        <v>481</v>
      </c>
      <c r="P29" s="20" t="s">
        <v>481</v>
      </c>
      <c r="Q29" s="18" t="n">
        <v>335.3902018</v>
      </c>
      <c r="R29" s="20" t="n">
        <v>12.1685767</v>
      </c>
      <c r="S29" s="18" t="s">
        <v>481</v>
      </c>
      <c r="T29" s="20" t="s">
        <v>481</v>
      </c>
      <c r="U29" s="18" t="n">
        <v>410.70863329</v>
      </c>
      <c r="V29" s="20" t="n">
        <v>18.9153729</v>
      </c>
    </row>
    <row r="30" spans="1:22">
      <c r="A30" s="15" t="s">
        <v>505</v>
      </c>
      <c r="B30" s="17" t="n">
        <v>4520</v>
      </c>
      <c r="C30" s="18">
        <f>(97.0/B30*100)</f>
        <v/>
      </c>
      <c r="D30" s="19" t="n">
        <v>4423</v>
      </c>
      <c r="E30" s="18" t="n">
        <v>443.2093199</v>
      </c>
      <c r="F30" s="20" t="n">
        <v>7.26292038</v>
      </c>
      <c r="G30" s="18" t="n">
        <v>465.03985879</v>
      </c>
      <c r="H30" s="20" t="n">
        <v>7.37487786</v>
      </c>
      <c r="I30" s="18" t="n">
        <v>489.50068326</v>
      </c>
      <c r="J30" s="20" t="n">
        <v>2.68937657</v>
      </c>
      <c r="K30" s="18" t="n">
        <v>507.94125866</v>
      </c>
      <c r="L30" s="20" t="n">
        <v>2.94355853</v>
      </c>
      <c r="M30" s="18" t="s">
        <v>481</v>
      </c>
      <c r="N30" s="20" t="s">
        <v>481</v>
      </c>
      <c r="O30" s="18" t="s">
        <v>481</v>
      </c>
      <c r="P30" s="20" t="s">
        <v>481</v>
      </c>
      <c r="Q30" s="18" t="s">
        <v>481</v>
      </c>
      <c r="R30" s="20" t="s">
        <v>481</v>
      </c>
      <c r="S30" s="18" t="s">
        <v>481</v>
      </c>
      <c r="T30" s="20" t="s">
        <v>481</v>
      </c>
      <c r="U30" s="18" t="n">
        <v>444.37238518</v>
      </c>
      <c r="V30" s="20" t="n">
        <v>23.46558587</v>
      </c>
    </row>
    <row r="31" spans="1:22">
      <c r="A31" s="15" t="s">
        <v>506</v>
      </c>
      <c r="B31" s="17" t="n">
        <v>5456</v>
      </c>
      <c r="C31" s="18">
        <f>(125.0/B31*100)</f>
        <v/>
      </c>
      <c r="D31" s="19" t="n">
        <v>5331</v>
      </c>
      <c r="E31" s="18" t="n">
        <v>454.95709666</v>
      </c>
      <c r="F31" s="20" t="n">
        <v>11.21234499</v>
      </c>
      <c r="G31" s="18" t="n">
        <v>472.49456808</v>
      </c>
      <c r="H31" s="20" t="n">
        <v>8.77317599</v>
      </c>
      <c r="I31" s="18" t="n">
        <v>501.35178988</v>
      </c>
      <c r="J31" s="20" t="n">
        <v>2.98263441</v>
      </c>
      <c r="K31" s="18" t="n">
        <v>509.32790365</v>
      </c>
      <c r="L31" s="20" t="n">
        <v>2.68512069</v>
      </c>
      <c r="M31" s="18" t="s">
        <v>481</v>
      </c>
      <c r="N31" s="20" t="s">
        <v>481</v>
      </c>
      <c r="O31" s="18" t="s">
        <v>481</v>
      </c>
      <c r="P31" s="20" t="s">
        <v>481</v>
      </c>
      <c r="Q31" s="18" t="s">
        <v>481</v>
      </c>
      <c r="R31" s="20" t="s">
        <v>481</v>
      </c>
      <c r="S31" s="18" t="s">
        <v>481</v>
      </c>
      <c r="T31" s="20" t="s">
        <v>481</v>
      </c>
      <c r="U31" s="18" t="n">
        <v>417.30497705</v>
      </c>
      <c r="V31" s="20" t="n">
        <v>15.39217626</v>
      </c>
    </row>
    <row r="32" spans="1:22">
      <c r="A32" s="15" t="s">
        <v>507</v>
      </c>
      <c r="B32" s="17" t="n">
        <v>4478</v>
      </c>
      <c r="C32" s="18">
        <f>(5.0/B32*100)</f>
        <v/>
      </c>
      <c r="D32" s="19" t="n">
        <v>4473</v>
      </c>
      <c r="E32" s="18" t="n">
        <v>491.4038968</v>
      </c>
      <c r="F32" s="20" t="n">
        <v>12.05131242</v>
      </c>
      <c r="G32" s="18" t="n">
        <v>514.5139782700001</v>
      </c>
      <c r="H32" s="20" t="n">
        <v>7.02276607</v>
      </c>
      <c r="I32" s="18" t="n">
        <v>501.80017595</v>
      </c>
      <c r="J32" s="20" t="n">
        <v>2.78059138</v>
      </c>
      <c r="K32" s="18" t="n">
        <v>508.86345882</v>
      </c>
      <c r="L32" s="20" t="n">
        <v>3.0636788</v>
      </c>
      <c r="M32" s="18" t="s">
        <v>481</v>
      </c>
      <c r="N32" s="20" t="s">
        <v>481</v>
      </c>
      <c r="O32" s="18" t="s">
        <v>481</v>
      </c>
      <c r="P32" s="20" t="s">
        <v>481</v>
      </c>
      <c r="Q32" s="18" t="s">
        <v>481</v>
      </c>
      <c r="R32" s="20" t="s">
        <v>481</v>
      </c>
      <c r="S32" s="18" t="s">
        <v>481</v>
      </c>
      <c r="T32" s="20" t="s">
        <v>481</v>
      </c>
      <c r="U32" s="18" t="n">
        <v>363.23602489</v>
      </c>
      <c r="V32" s="20" t="n">
        <v>41.60698333</v>
      </c>
    </row>
    <row r="33" spans="1:22">
      <c r="A33" s="15" t="s">
        <v>508</v>
      </c>
      <c r="B33" s="17" t="n">
        <v>7325</v>
      </c>
      <c r="C33" s="18">
        <f>(75.0/B33*100)</f>
        <v/>
      </c>
      <c r="D33" s="19" t="n">
        <v>7250</v>
      </c>
      <c r="E33" s="18" t="n">
        <v>432.96245042</v>
      </c>
      <c r="F33" s="20" t="n">
        <v>15.22651038</v>
      </c>
      <c r="G33" s="18" t="n">
        <v>459.19087587</v>
      </c>
      <c r="H33" s="20" t="n">
        <v>14.28223812</v>
      </c>
      <c r="I33" s="18" t="n">
        <v>486.77418714</v>
      </c>
      <c r="J33" s="20" t="n">
        <v>4.20942238</v>
      </c>
      <c r="K33" s="18" t="n">
        <v>496.48488341</v>
      </c>
      <c r="L33" s="20" t="n">
        <v>2.78885811</v>
      </c>
      <c r="M33" s="18" t="s">
        <v>481</v>
      </c>
      <c r="N33" s="20" t="s">
        <v>481</v>
      </c>
      <c r="O33" s="18" t="s">
        <v>481</v>
      </c>
      <c r="P33" s="20" t="s">
        <v>481</v>
      </c>
      <c r="Q33" s="18" t="s">
        <v>481</v>
      </c>
      <c r="R33" s="20" t="s">
        <v>481</v>
      </c>
      <c r="S33" s="18" t="s">
        <v>481</v>
      </c>
      <c r="T33" s="20" t="s">
        <v>481</v>
      </c>
      <c r="U33" s="18" t="n">
        <v>369.49269084</v>
      </c>
      <c r="V33" s="20" t="n">
        <v>23.31874999</v>
      </c>
    </row>
    <row r="34" spans="1:22">
      <c r="A34" s="15" t="s">
        <v>509</v>
      </c>
      <c r="B34" s="17" t="n">
        <v>6350</v>
      </c>
      <c r="C34" s="18">
        <f>(35.0/B34*100)</f>
        <v/>
      </c>
      <c r="D34" s="19" t="n">
        <v>6315</v>
      </c>
      <c r="E34" s="18" t="n">
        <v>422.55136821</v>
      </c>
      <c r="F34" s="20" t="n">
        <v>9.080981059999999</v>
      </c>
      <c r="G34" s="18" t="n">
        <v>449.93048598</v>
      </c>
      <c r="H34" s="20" t="n">
        <v>8.689348000000001</v>
      </c>
      <c r="I34" s="18" t="n">
        <v>477.40080877</v>
      </c>
      <c r="J34" s="20" t="n">
        <v>2.7132661</v>
      </c>
      <c r="K34" s="18" t="n">
        <v>492.68904915</v>
      </c>
      <c r="L34" s="20" t="n">
        <v>3.03470258</v>
      </c>
      <c r="M34" s="18" t="s">
        <v>481</v>
      </c>
      <c r="N34" s="20" t="s">
        <v>481</v>
      </c>
      <c r="O34" s="18" t="s">
        <v>481</v>
      </c>
      <c r="P34" s="20" t="s">
        <v>481</v>
      </c>
      <c r="Q34" s="18" t="n">
        <v>336.51078337</v>
      </c>
      <c r="R34" s="20" t="n">
        <v>12.24828707</v>
      </c>
      <c r="S34" s="18" t="s">
        <v>481</v>
      </c>
      <c r="T34" s="20" t="s">
        <v>481</v>
      </c>
      <c r="U34" s="18" t="n">
        <v>355.36752159</v>
      </c>
      <c r="V34" s="20" t="n">
        <v>18.81694716</v>
      </c>
    </row>
    <row r="35" spans="1:22">
      <c r="A35" s="15" t="s">
        <v>510</v>
      </c>
      <c r="B35" s="17" t="n">
        <v>6406</v>
      </c>
      <c r="C35" s="18">
        <f>(34.0/B35*100)</f>
        <v/>
      </c>
      <c r="D35" s="19" t="n">
        <v>6372</v>
      </c>
      <c r="E35" s="18" t="n">
        <v>455.47725075</v>
      </c>
      <c r="F35" s="20" t="n">
        <v>10.82473641</v>
      </c>
      <c r="G35" s="18" t="n">
        <v>502.54407243</v>
      </c>
      <c r="H35" s="20" t="n">
        <v>8.23898855</v>
      </c>
      <c r="I35" s="18" t="n">
        <v>512.4533502100001</v>
      </c>
      <c r="J35" s="20" t="n">
        <v>2.25571836</v>
      </c>
      <c r="K35" s="18" t="n">
        <v>514.52304712</v>
      </c>
      <c r="L35" s="20" t="n">
        <v>1.81703655</v>
      </c>
      <c r="M35" s="18" t="s">
        <v>481</v>
      </c>
      <c r="N35" s="20" t="s">
        <v>481</v>
      </c>
      <c r="O35" s="18" t="s">
        <v>481</v>
      </c>
      <c r="P35" s="20" t="s">
        <v>481</v>
      </c>
      <c r="Q35" s="18" t="n">
        <v>349.78970242</v>
      </c>
      <c r="R35" s="20" t="n">
        <v>6.90672373</v>
      </c>
      <c r="S35" s="18" t="s">
        <v>481</v>
      </c>
      <c r="T35" s="20" t="s">
        <v>481</v>
      </c>
      <c r="U35" s="18" t="n">
        <v>418.95015359</v>
      </c>
      <c r="V35" s="20" t="n">
        <v>19.21912249</v>
      </c>
    </row>
    <row r="36" spans="1:22">
      <c r="A36" s="15" t="s">
        <v>511</v>
      </c>
      <c r="B36" s="17" t="n">
        <v>6736</v>
      </c>
      <c r="C36" s="18">
        <f>(26.0/B36*100)</f>
        <v/>
      </c>
      <c r="D36" s="19" t="n">
        <v>6710</v>
      </c>
      <c r="E36" s="18" t="n">
        <v>455.3472202</v>
      </c>
      <c r="F36" s="20" t="n">
        <v>11.61802723</v>
      </c>
      <c r="G36" s="18" t="n">
        <v>470.40118076</v>
      </c>
      <c r="H36" s="20" t="n">
        <v>6.550601</v>
      </c>
      <c r="I36" s="18" t="n">
        <v>485.20824197</v>
      </c>
      <c r="J36" s="20" t="n">
        <v>2.96160502</v>
      </c>
      <c r="K36" s="18" t="n">
        <v>488.62667786</v>
      </c>
      <c r="L36" s="20" t="n">
        <v>2.31167389</v>
      </c>
      <c r="M36" s="18" t="s">
        <v>481</v>
      </c>
      <c r="N36" s="20" t="s">
        <v>481</v>
      </c>
      <c r="O36" s="18" t="s">
        <v>481</v>
      </c>
      <c r="P36" s="20" t="s">
        <v>481</v>
      </c>
      <c r="Q36" s="18" t="s">
        <v>481</v>
      </c>
      <c r="R36" s="20" t="s">
        <v>481</v>
      </c>
      <c r="S36" s="18" t="s">
        <v>481</v>
      </c>
      <c r="T36" s="20" t="s">
        <v>481</v>
      </c>
      <c r="U36" s="18" t="n">
        <v>406.65770301</v>
      </c>
      <c r="V36" s="20" t="n">
        <v>20.80853826</v>
      </c>
    </row>
    <row r="37" spans="1:22">
      <c r="A37" s="15" t="s">
        <v>512</v>
      </c>
      <c r="B37" s="17" t="n">
        <v>5458</v>
      </c>
      <c r="C37" s="18">
        <f>(63.0/B37*100)</f>
        <v/>
      </c>
      <c r="D37" s="19" t="n">
        <v>5395</v>
      </c>
      <c r="E37" s="18" t="n">
        <v>458.01831947</v>
      </c>
      <c r="F37" s="20" t="n">
        <v>9.58934513</v>
      </c>
      <c r="G37" s="18" t="n">
        <v>487.54888346</v>
      </c>
      <c r="H37" s="20" t="n">
        <v>6.01252415</v>
      </c>
      <c r="I37" s="18" t="n">
        <v>494.11823573</v>
      </c>
      <c r="J37" s="20" t="n">
        <v>3.41220898</v>
      </c>
      <c r="K37" s="18" t="n">
        <v>500.46333021</v>
      </c>
      <c r="L37" s="20" t="n">
        <v>3.45034838</v>
      </c>
      <c r="M37" s="18" t="s">
        <v>481</v>
      </c>
      <c r="N37" s="20" t="s">
        <v>481</v>
      </c>
      <c r="O37" s="18" t="s">
        <v>481</v>
      </c>
      <c r="P37" s="20" t="s">
        <v>481</v>
      </c>
      <c r="Q37" s="18" t="s">
        <v>481</v>
      </c>
      <c r="R37" s="20" t="s">
        <v>481</v>
      </c>
      <c r="S37" s="18" t="s">
        <v>481</v>
      </c>
      <c r="T37" s="20" t="s">
        <v>481</v>
      </c>
      <c r="U37" s="18" t="n">
        <v>368.747147</v>
      </c>
      <c r="V37" s="20" t="n">
        <v>13.62489323</v>
      </c>
    </row>
    <row r="38" spans="1:22">
      <c r="A38" s="15" t="s">
        <v>513</v>
      </c>
      <c r="B38" s="17" t="n">
        <v>5860</v>
      </c>
      <c r="C38" s="18">
        <f>(16.0/B38*100)</f>
        <v/>
      </c>
      <c r="D38" s="19" t="n">
        <v>5844</v>
      </c>
      <c r="E38" s="18" t="n">
        <v>456.52357613</v>
      </c>
      <c r="F38" s="20" t="n">
        <v>17.5789514</v>
      </c>
      <c r="G38" s="18" t="n">
        <v>508.79092686</v>
      </c>
      <c r="H38" s="20" t="n">
        <v>11.77005121</v>
      </c>
      <c r="I38" s="18" t="n">
        <v>522.38132582</v>
      </c>
      <c r="J38" s="20" t="n">
        <v>4.11001471</v>
      </c>
      <c r="K38" s="18" t="n">
        <v>523.64727666</v>
      </c>
      <c r="L38" s="20" t="n">
        <v>3.03088997</v>
      </c>
      <c r="M38" s="18" t="s">
        <v>481</v>
      </c>
      <c r="N38" s="20" t="s">
        <v>481</v>
      </c>
      <c r="O38" s="18" t="s">
        <v>481</v>
      </c>
      <c r="P38" s="20" t="s">
        <v>481</v>
      </c>
      <c r="Q38" s="18" t="s">
        <v>481</v>
      </c>
      <c r="R38" s="20" t="s">
        <v>481</v>
      </c>
      <c r="S38" s="18" t="s">
        <v>481</v>
      </c>
      <c r="T38" s="20" t="s">
        <v>481</v>
      </c>
      <c r="U38" s="18" t="n">
        <v>396.72378704</v>
      </c>
      <c r="V38" s="20" t="n">
        <v>19.13747653</v>
      </c>
    </row>
    <row r="39" spans="1:22">
      <c r="A39" s="15" t="s">
        <v>514</v>
      </c>
      <c r="B39" s="17" t="n">
        <v>5895</v>
      </c>
      <c r="C39" s="18">
        <f>(30.0/B39*100)</f>
        <v/>
      </c>
      <c r="D39" s="19" t="n">
        <v>5865</v>
      </c>
      <c r="E39" s="18" t="n">
        <v>382.80971187</v>
      </c>
      <c r="F39" s="20" t="n">
        <v>5.6599726</v>
      </c>
      <c r="G39" s="18" t="n">
        <v>416.64940657</v>
      </c>
      <c r="H39" s="20" t="n">
        <v>4.78562622</v>
      </c>
      <c r="I39" s="18" t="n">
        <v>422.24777579</v>
      </c>
      <c r="J39" s="20" t="n">
        <v>4.42635587</v>
      </c>
      <c r="K39" s="18" t="n">
        <v>432.48062182</v>
      </c>
      <c r="L39" s="20" t="n">
        <v>5.25060784</v>
      </c>
      <c r="M39" s="18" t="s">
        <v>481</v>
      </c>
      <c r="N39" s="20" t="s">
        <v>481</v>
      </c>
      <c r="O39" s="18" t="s">
        <v>481</v>
      </c>
      <c r="P39" s="20" t="s">
        <v>481</v>
      </c>
      <c r="Q39" s="18" t="s">
        <v>481</v>
      </c>
      <c r="R39" s="20" t="s">
        <v>481</v>
      </c>
      <c r="S39" s="18" t="s">
        <v>481</v>
      </c>
      <c r="T39" s="20" t="s">
        <v>481</v>
      </c>
      <c r="U39" s="18" t="n">
        <v>319.38216989</v>
      </c>
      <c r="V39" s="20" t="n">
        <v>17.5434666</v>
      </c>
    </row>
    <row r="40" spans="1:22">
      <c r="A40" s="15" t="s">
        <v>515</v>
      </c>
      <c r="B40" s="17" t="n">
        <v>14157</v>
      </c>
      <c r="C40" s="18">
        <f>(270.0/B40*100)</f>
        <v/>
      </c>
      <c r="D40" s="19" t="n">
        <v>13887</v>
      </c>
      <c r="E40" s="18" t="n">
        <v>458.07708423</v>
      </c>
      <c r="F40" s="20" t="n">
        <v>8.092814479999999</v>
      </c>
      <c r="G40" s="18" t="n">
        <v>471.10738345</v>
      </c>
      <c r="H40" s="20" t="n">
        <v>8.3731802</v>
      </c>
      <c r="I40" s="18" t="n">
        <v>482.91056544</v>
      </c>
      <c r="J40" s="20" t="n">
        <v>2.95245864</v>
      </c>
      <c r="K40" s="18" t="n">
        <v>506.35090762</v>
      </c>
      <c r="L40" s="20" t="n">
        <v>2.74703257</v>
      </c>
      <c r="M40" s="18" t="s">
        <v>481</v>
      </c>
      <c r="N40" s="20" t="s">
        <v>481</v>
      </c>
      <c r="O40" s="18" t="s">
        <v>481</v>
      </c>
      <c r="P40" s="20" t="s">
        <v>481</v>
      </c>
      <c r="Q40" s="18" t="s">
        <v>481</v>
      </c>
      <c r="R40" s="20" t="s">
        <v>481</v>
      </c>
      <c r="S40" s="18" t="s">
        <v>481</v>
      </c>
      <c r="T40" s="20" t="s">
        <v>481</v>
      </c>
      <c r="U40" s="18" t="n">
        <v>398.38088553</v>
      </c>
      <c r="V40" s="20" t="n">
        <v>13.77579677</v>
      </c>
    </row>
    <row r="41" spans="1:22">
      <c r="A41" s="15" t="s">
        <v>516</v>
      </c>
      <c r="B41" s="17" t="n">
        <v>5712</v>
      </c>
      <c r="C41" s="18">
        <f>(38.0/B41*100)</f>
        <v/>
      </c>
      <c r="D41" s="19" t="n">
        <v>5674</v>
      </c>
      <c r="E41" s="18" t="n">
        <v>443.7966455</v>
      </c>
      <c r="F41" s="20" t="n">
        <v>9.588197020000001</v>
      </c>
      <c r="G41" s="18" t="n">
        <v>444.70338717</v>
      </c>
      <c r="H41" s="20" t="n">
        <v>7.02730676</v>
      </c>
      <c r="I41" s="18" t="n">
        <v>465.45123909</v>
      </c>
      <c r="J41" s="20" t="n">
        <v>3.3569123</v>
      </c>
      <c r="K41" s="18" t="n">
        <v>479.9202191</v>
      </c>
      <c r="L41" s="20" t="n">
        <v>3.34522747</v>
      </c>
      <c r="M41" s="18" t="s">
        <v>481</v>
      </c>
      <c r="N41" s="20" t="s">
        <v>481</v>
      </c>
      <c r="O41" s="18" t="s">
        <v>481</v>
      </c>
      <c r="P41" s="20" t="s">
        <v>481</v>
      </c>
      <c r="Q41" s="18" t="n">
        <v>392.51815558</v>
      </c>
      <c r="R41" s="20" t="n">
        <v>16.89642718</v>
      </c>
      <c r="S41" s="18" t="s">
        <v>481</v>
      </c>
      <c r="T41" s="20" t="s">
        <v>481</v>
      </c>
      <c r="U41" s="18" t="n">
        <v>371.69871255</v>
      </c>
      <c r="V41" s="20" t="n">
        <v>18.17032213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(1150.0/B46*100)</f>
        <v/>
      </c>
      <c r="D46" s="19" t="n">
        <v>21991</v>
      </c>
      <c r="E46" s="18" t="n">
        <v>338.28620573</v>
      </c>
      <c r="F46" s="20" t="n">
        <v>5.37357777</v>
      </c>
      <c r="G46" s="18" t="n">
        <v>363.32733832</v>
      </c>
      <c r="H46" s="20" t="n">
        <v>6.81432124</v>
      </c>
      <c r="I46" s="18" t="n">
        <v>373.32566141</v>
      </c>
      <c r="J46" s="20" t="n">
        <v>3.29188025</v>
      </c>
      <c r="K46" s="18" t="n">
        <v>388.43058392</v>
      </c>
      <c r="L46" s="20" t="n">
        <v>3.15583832</v>
      </c>
      <c r="M46" s="18" t="s">
        <v>481</v>
      </c>
      <c r="N46" s="20" t="s">
        <v>481</v>
      </c>
      <c r="O46" s="18" t="s">
        <v>481</v>
      </c>
      <c r="P46" s="20" t="s">
        <v>481</v>
      </c>
      <c r="Q46" s="18" t="s">
        <v>481</v>
      </c>
      <c r="R46" s="20" t="s">
        <v>481</v>
      </c>
      <c r="S46" s="18" t="s">
        <v>481</v>
      </c>
      <c r="T46" s="20" t="s">
        <v>481</v>
      </c>
      <c r="U46" s="18" t="n">
        <v>318.09862334</v>
      </c>
      <c r="V46" s="20" t="n">
        <v>7.4979825</v>
      </c>
    </row>
    <row r="47" spans="1:22">
      <c r="A47" s="15" t="s">
        <v>522</v>
      </c>
      <c r="B47" s="17" t="n">
        <v>5928</v>
      </c>
      <c r="C47" s="18">
        <f>(75.0/B47*100)</f>
        <v/>
      </c>
      <c r="D47" s="19" t="n">
        <v>5853</v>
      </c>
      <c r="E47" s="18" t="n">
        <v>379.83144237</v>
      </c>
      <c r="F47" s="20" t="n">
        <v>8.326895690000001</v>
      </c>
      <c r="G47" s="18" t="n">
        <v>442.18956591</v>
      </c>
      <c r="H47" s="20" t="n">
        <v>9.850111679999999</v>
      </c>
      <c r="I47" s="18" t="n">
        <v>440.43421851</v>
      </c>
      <c r="J47" s="20" t="n">
        <v>4.11819943</v>
      </c>
      <c r="K47" s="18" t="n">
        <v>452.79597412</v>
      </c>
      <c r="L47" s="20" t="n">
        <v>3.9489185</v>
      </c>
      <c r="M47" s="18" t="s">
        <v>481</v>
      </c>
      <c r="N47" s="20" t="s">
        <v>481</v>
      </c>
      <c r="O47" s="18" t="s">
        <v>481</v>
      </c>
      <c r="P47" s="20" t="s">
        <v>481</v>
      </c>
      <c r="Q47" s="18" t="s">
        <v>481</v>
      </c>
      <c r="R47" s="20" t="s">
        <v>481</v>
      </c>
      <c r="S47" s="18" t="s">
        <v>481</v>
      </c>
      <c r="T47" s="20" t="s">
        <v>481</v>
      </c>
      <c r="U47" s="18" t="n">
        <v>344.45882281</v>
      </c>
      <c r="V47" s="20" t="n">
        <v>10.45458211</v>
      </c>
    </row>
    <row r="48" spans="1:22">
      <c r="A48" s="15" t="s">
        <v>523</v>
      </c>
      <c r="B48" s="17" t="n">
        <v>9841</v>
      </c>
      <c r="C48" s="18">
        <f>(7.0/B48*100)</f>
        <v/>
      </c>
      <c r="D48" s="19" t="n">
        <v>9834</v>
      </c>
      <c r="E48" s="18" t="n">
        <v>518.2412859999999</v>
      </c>
      <c r="F48" s="20" t="n">
        <v>9.599181120000001</v>
      </c>
      <c r="G48" s="18" t="n">
        <v>533.5806961</v>
      </c>
      <c r="H48" s="20" t="n">
        <v>5.71338621</v>
      </c>
      <c r="I48" s="18" t="n">
        <v>525.06479104</v>
      </c>
      <c r="J48" s="20" t="n">
        <v>5.29406238</v>
      </c>
      <c r="K48" s="18" t="n">
        <v>556.11251674</v>
      </c>
      <c r="L48" s="20" t="n">
        <v>5.88513084</v>
      </c>
      <c r="M48" s="18" t="s">
        <v>481</v>
      </c>
      <c r="N48" s="20" t="s">
        <v>481</v>
      </c>
      <c r="O48" s="18" t="s">
        <v>481</v>
      </c>
      <c r="P48" s="20" t="s">
        <v>481</v>
      </c>
      <c r="Q48" s="18" t="s">
        <v>481</v>
      </c>
      <c r="R48" s="20" t="s">
        <v>481</v>
      </c>
      <c r="S48" s="18" t="s">
        <v>481</v>
      </c>
      <c r="T48" s="20" t="s">
        <v>481</v>
      </c>
      <c r="U48" s="18" t="n">
        <v>478.71525076</v>
      </c>
      <c r="V48" s="20" t="n">
        <v>47.65400537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(218.0/B50*100)</f>
        <v/>
      </c>
      <c r="D50" s="19" t="n">
        <v>11577</v>
      </c>
      <c r="E50" s="18" t="n">
        <v>364.19678896</v>
      </c>
      <c r="F50" s="20" t="n">
        <v>5.61341415</v>
      </c>
      <c r="G50" s="18" t="n">
        <v>389.99663319</v>
      </c>
      <c r="H50" s="20" t="n">
        <v>6.38327656</v>
      </c>
      <c r="I50" s="18" t="n">
        <v>392.44870914</v>
      </c>
      <c r="J50" s="20" t="n">
        <v>2.90799968</v>
      </c>
      <c r="K50" s="18" t="n">
        <v>390.01051882</v>
      </c>
      <c r="L50" s="20" t="n">
        <v>2.52317256</v>
      </c>
      <c r="M50" s="18" t="s">
        <v>481</v>
      </c>
      <c r="N50" s="20" t="s">
        <v>481</v>
      </c>
      <c r="O50" s="18" t="s">
        <v>481</v>
      </c>
      <c r="P50" s="20" t="s">
        <v>481</v>
      </c>
      <c r="Q50" s="18" t="s">
        <v>481</v>
      </c>
      <c r="R50" s="20" t="s">
        <v>481</v>
      </c>
      <c r="S50" s="18" t="s">
        <v>481</v>
      </c>
      <c r="T50" s="20" t="s">
        <v>481</v>
      </c>
      <c r="U50" s="18" t="n">
        <v>314.82817808</v>
      </c>
      <c r="V50" s="20" t="n">
        <v>14.6747302</v>
      </c>
    </row>
    <row r="51" spans="1:22">
      <c r="A51" s="15" t="s">
        <v>526</v>
      </c>
      <c r="B51" s="17" t="n">
        <v>6866</v>
      </c>
      <c r="C51" s="18">
        <f>(108.0/B51*100)</f>
        <v/>
      </c>
      <c r="D51" s="19" t="n">
        <v>6758</v>
      </c>
      <c r="E51" s="18" t="n">
        <v>381.59598767</v>
      </c>
      <c r="F51" s="20" t="n">
        <v>6.82689677</v>
      </c>
      <c r="G51" s="18" t="n">
        <v>398.5971049</v>
      </c>
      <c r="H51" s="20" t="n">
        <v>9.41620659</v>
      </c>
      <c r="I51" s="18" t="n">
        <v>402.32797914</v>
      </c>
      <c r="J51" s="20" t="n">
        <v>3.60422092</v>
      </c>
      <c r="K51" s="18" t="n">
        <v>404.16691389</v>
      </c>
      <c r="L51" s="20" t="n">
        <v>2.69604849</v>
      </c>
      <c r="M51" s="18" t="s">
        <v>481</v>
      </c>
      <c r="N51" s="20" t="s">
        <v>481</v>
      </c>
      <c r="O51" s="18" t="s">
        <v>481</v>
      </c>
      <c r="P51" s="20" t="s">
        <v>481</v>
      </c>
      <c r="Q51" s="18" t="n">
        <v>380.5422133</v>
      </c>
      <c r="R51" s="20" t="n">
        <v>4.31283207</v>
      </c>
      <c r="S51" s="18" t="s">
        <v>481</v>
      </c>
      <c r="T51" s="20" t="s">
        <v>481</v>
      </c>
      <c r="U51" s="18" t="n">
        <v>367.94727232</v>
      </c>
      <c r="V51" s="20" t="n">
        <v>11.55590194</v>
      </c>
    </row>
    <row r="52" spans="1:22">
      <c r="A52" s="15" t="s">
        <v>527</v>
      </c>
      <c r="B52" s="17" t="n">
        <v>5809</v>
      </c>
      <c r="C52" s="18">
        <f>(72.0/B52*100)</f>
        <v/>
      </c>
      <c r="D52" s="19" t="n">
        <v>5737</v>
      </c>
      <c r="E52" s="18" t="n">
        <v>438.81689285</v>
      </c>
      <c r="F52" s="20" t="n">
        <v>10.77837268</v>
      </c>
      <c r="G52" s="18" t="n">
        <v>437.06613329</v>
      </c>
      <c r="H52" s="20" t="n">
        <v>8.864910180000001</v>
      </c>
      <c r="I52" s="18" t="n">
        <v>458.57734533</v>
      </c>
      <c r="J52" s="20" t="n">
        <v>3.56251549</v>
      </c>
      <c r="K52" s="18" t="n">
        <v>470.49537352</v>
      </c>
      <c r="L52" s="20" t="n">
        <v>3.07700807</v>
      </c>
      <c r="M52" s="18" t="s">
        <v>481</v>
      </c>
      <c r="N52" s="20" t="s">
        <v>481</v>
      </c>
      <c r="O52" s="18" t="s">
        <v>481</v>
      </c>
      <c r="P52" s="20" t="s">
        <v>481</v>
      </c>
      <c r="Q52" s="18" t="s">
        <v>481</v>
      </c>
      <c r="R52" s="20" t="s">
        <v>481</v>
      </c>
      <c r="S52" s="18" t="s">
        <v>481</v>
      </c>
      <c r="T52" s="20" t="s">
        <v>481</v>
      </c>
      <c r="U52" s="18" t="n">
        <v>379.62080533</v>
      </c>
      <c r="V52" s="20" t="n">
        <v>18.73571951</v>
      </c>
    </row>
    <row r="53" spans="1:22">
      <c r="A53" s="15" t="s">
        <v>528</v>
      </c>
      <c r="B53" s="17" t="n">
        <v>5571</v>
      </c>
      <c r="C53" s="18">
        <f>(84.0/B53*100)</f>
        <v/>
      </c>
      <c r="D53" s="19" t="n">
        <v>5487</v>
      </c>
      <c r="E53" s="18" t="n">
        <v>375.9758414</v>
      </c>
      <c r="F53" s="20" t="n">
        <v>8.631085860000001</v>
      </c>
      <c r="G53" s="18" t="n">
        <v>416.50758932</v>
      </c>
      <c r="H53" s="20" t="n">
        <v>8.838722669999999</v>
      </c>
      <c r="I53" s="18" t="n">
        <v>435.48909405</v>
      </c>
      <c r="J53" s="20" t="n">
        <v>2.56774595</v>
      </c>
      <c r="K53" s="18" t="n">
        <v>443.96667918</v>
      </c>
      <c r="L53" s="20" t="n">
        <v>2.63468899</v>
      </c>
      <c r="M53" s="18" t="s">
        <v>481</v>
      </c>
      <c r="N53" s="20" t="s">
        <v>481</v>
      </c>
      <c r="O53" s="18" t="s">
        <v>481</v>
      </c>
      <c r="P53" s="20" t="s">
        <v>481</v>
      </c>
      <c r="Q53" s="18" t="s">
        <v>481</v>
      </c>
      <c r="R53" s="20" t="s">
        <v>481</v>
      </c>
      <c r="S53" s="18" t="s">
        <v>481</v>
      </c>
      <c r="T53" s="20" t="s">
        <v>481</v>
      </c>
      <c r="U53" s="18" t="n">
        <v>357.93938761</v>
      </c>
      <c r="V53" s="20" t="n">
        <v>12.69464348</v>
      </c>
    </row>
    <row r="54" spans="1:22">
      <c r="A54" s="15" t="s">
        <v>529</v>
      </c>
      <c r="B54" s="17" t="n">
        <v>4740</v>
      </c>
      <c r="C54" s="18">
        <f>(42.0/B54*100)</f>
        <v/>
      </c>
      <c r="D54" s="19" t="n">
        <v>4698</v>
      </c>
      <c r="E54" s="18" t="n">
        <v>308.31883783</v>
      </c>
      <c r="F54" s="20" t="n">
        <v>5.05337427</v>
      </c>
      <c r="G54" s="18" t="n">
        <v>323.99579404</v>
      </c>
      <c r="H54" s="20" t="n">
        <v>11.18524151</v>
      </c>
      <c r="I54" s="18" t="n">
        <v>329.5804657</v>
      </c>
      <c r="J54" s="20" t="n">
        <v>3.95958345</v>
      </c>
      <c r="K54" s="18" t="n">
        <v>332.87653576</v>
      </c>
      <c r="L54" s="20" t="n">
        <v>2.91007917</v>
      </c>
      <c r="M54" s="18" t="s">
        <v>481</v>
      </c>
      <c r="N54" s="20" t="s">
        <v>481</v>
      </c>
      <c r="O54" s="18" t="s">
        <v>481</v>
      </c>
      <c r="P54" s="20" t="s">
        <v>481</v>
      </c>
      <c r="Q54" s="18" t="s">
        <v>481</v>
      </c>
      <c r="R54" s="20" t="s">
        <v>481</v>
      </c>
      <c r="S54" s="18" t="s">
        <v>481</v>
      </c>
      <c r="T54" s="20" t="s">
        <v>481</v>
      </c>
      <c r="U54" s="18" t="n">
        <v>270.47813904</v>
      </c>
      <c r="V54" s="20" t="n">
        <v>7.12607423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525.358055</v>
      </c>
      <c r="F56" s="20" t="n">
        <v>7.30523102</v>
      </c>
      <c r="G56" s="18" t="n">
        <v>543.94785448</v>
      </c>
      <c r="H56" s="20" t="n">
        <v>4.18917218</v>
      </c>
      <c r="I56" s="18" t="n">
        <v>550.12012971</v>
      </c>
      <c r="J56" s="20" t="n">
        <v>3.02856378</v>
      </c>
      <c r="K56" s="18" t="n">
        <v>555.88845023</v>
      </c>
      <c r="L56" s="20" t="n">
        <v>5.04193201</v>
      </c>
      <c r="M56" s="18" t="s">
        <v>481</v>
      </c>
      <c r="N56" s="20" t="s">
        <v>481</v>
      </c>
      <c r="O56" s="18" t="s">
        <v>481</v>
      </c>
      <c r="P56" s="20" t="s">
        <v>481</v>
      </c>
      <c r="Q56" s="18" t="s">
        <v>481</v>
      </c>
      <c r="R56" s="20" t="s">
        <v>481</v>
      </c>
      <c r="S56" s="18" t="s">
        <v>481</v>
      </c>
      <c r="T56" s="20" t="s">
        <v>481</v>
      </c>
      <c r="U56" s="18" t="n">
        <v>467.77907115</v>
      </c>
      <c r="V56" s="20" t="n">
        <v>28.6828831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(135.0/B61*100)</f>
        <v/>
      </c>
      <c r="D61" s="19" t="n">
        <v>6390</v>
      </c>
      <c r="E61" s="18" t="n">
        <v>448.59588141</v>
      </c>
      <c r="F61" s="20" t="n">
        <v>7.69401875</v>
      </c>
      <c r="G61" s="18" t="n">
        <v>459.27772248</v>
      </c>
      <c r="H61" s="20" t="n">
        <v>9.05696807</v>
      </c>
      <c r="I61" s="18" t="n">
        <v>469.4873</v>
      </c>
      <c r="J61" s="20" t="n">
        <v>3.55499995</v>
      </c>
      <c r="K61" s="18" t="n">
        <v>486.24444101</v>
      </c>
      <c r="L61" s="20" t="n">
        <v>2.39585321</v>
      </c>
      <c r="M61" s="18" t="s">
        <v>481</v>
      </c>
      <c r="N61" s="20" t="s">
        <v>481</v>
      </c>
      <c r="O61" s="18" t="s">
        <v>481</v>
      </c>
      <c r="P61" s="20" t="s">
        <v>481</v>
      </c>
      <c r="Q61" s="18" t="s">
        <v>481</v>
      </c>
      <c r="R61" s="20" t="s">
        <v>481</v>
      </c>
      <c r="S61" s="18" t="s">
        <v>481</v>
      </c>
      <c r="T61" s="20" t="s">
        <v>481</v>
      </c>
      <c r="U61" s="18" t="n">
        <v>408.70003559</v>
      </c>
      <c r="V61" s="20" t="n">
        <v>13.9069808</v>
      </c>
    </row>
    <row r="62" spans="1:22">
      <c r="A62" s="15" t="s">
        <v>537</v>
      </c>
      <c r="B62" s="17" t="n">
        <v>4476</v>
      </c>
      <c r="C62" s="18">
        <f>(3.0/B62*100)</f>
        <v/>
      </c>
      <c r="D62" s="19" t="n">
        <v>4473</v>
      </c>
      <c r="E62" s="18" t="n">
        <v>523.37675001</v>
      </c>
      <c r="F62" s="20" t="n">
        <v>5.64502988</v>
      </c>
      <c r="G62" s="18" t="n">
        <v>538.25026232</v>
      </c>
      <c r="H62" s="20" t="n">
        <v>3.14430026</v>
      </c>
      <c r="I62" s="18" t="n">
        <v>547.29582349</v>
      </c>
      <c r="J62" s="20" t="n">
        <v>1.50854562</v>
      </c>
      <c r="K62" s="18" t="n">
        <v>547.63326803</v>
      </c>
      <c r="L62" s="20" t="n">
        <v>4.17485255</v>
      </c>
      <c r="M62" s="18" t="s">
        <v>481</v>
      </c>
      <c r="N62" s="20" t="s">
        <v>481</v>
      </c>
      <c r="O62" s="18" t="s">
        <v>481</v>
      </c>
      <c r="P62" s="20" t="s">
        <v>481</v>
      </c>
      <c r="Q62" s="18" t="s">
        <v>481</v>
      </c>
      <c r="R62" s="20" t="s">
        <v>481</v>
      </c>
      <c r="S62" s="18" t="s">
        <v>481</v>
      </c>
      <c r="T62" s="20" t="s">
        <v>481</v>
      </c>
      <c r="U62" s="18" t="n">
        <v>494.7489</v>
      </c>
      <c r="V62" s="20" t="n">
        <v>46.50913292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(74.0/B66*100)</f>
        <v/>
      </c>
      <c r="D66" s="19" t="n">
        <v>5591</v>
      </c>
      <c r="E66" s="18" t="n">
        <v>381.045987</v>
      </c>
      <c r="F66" s="20" t="n">
        <v>7.59678284</v>
      </c>
      <c r="G66" s="18" t="n">
        <v>431.35054226</v>
      </c>
      <c r="H66" s="20" t="n">
        <v>5.94622942</v>
      </c>
      <c r="I66" s="18" t="n">
        <v>414.14307064</v>
      </c>
      <c r="J66" s="20" t="n">
        <v>1.84235505</v>
      </c>
      <c r="K66" s="18" t="n">
        <v>428.85287557</v>
      </c>
      <c r="L66" s="20" t="n">
        <v>2.59627823</v>
      </c>
      <c r="M66" s="18" t="s">
        <v>481</v>
      </c>
      <c r="N66" s="20" t="s">
        <v>481</v>
      </c>
      <c r="O66" s="18" t="s">
        <v>481</v>
      </c>
      <c r="P66" s="20" t="s">
        <v>481</v>
      </c>
      <c r="Q66" s="18" t="s">
        <v>481</v>
      </c>
      <c r="R66" s="20" t="s">
        <v>481</v>
      </c>
      <c r="S66" s="18" t="s">
        <v>481</v>
      </c>
      <c r="T66" s="20" t="s">
        <v>481</v>
      </c>
      <c r="U66" s="18" t="n">
        <v>341.21931207</v>
      </c>
      <c r="V66" s="20" t="n">
        <v>7.95446466</v>
      </c>
    </row>
    <row r="67" spans="1:22">
      <c r="A67" s="15" t="s">
        <v>542</v>
      </c>
      <c r="B67" s="17" t="n">
        <v>6971</v>
      </c>
      <c r="C67" s="18">
        <f>(22.0/B67*100)</f>
        <v/>
      </c>
      <c r="D67" s="19" t="n">
        <v>6949</v>
      </c>
      <c r="E67" s="18" t="n">
        <v>351.48737407</v>
      </c>
      <c r="F67" s="20" t="n">
        <v>7.34371837</v>
      </c>
      <c r="G67" s="18" t="n">
        <v>379.21924311</v>
      </c>
      <c r="H67" s="20" t="n">
        <v>6.7224485</v>
      </c>
      <c r="I67" s="18" t="n">
        <v>386.16822742</v>
      </c>
      <c r="J67" s="20" t="n">
        <v>2.92655576</v>
      </c>
      <c r="K67" s="18" t="n">
        <v>392.71635777</v>
      </c>
      <c r="L67" s="20" t="n">
        <v>3.05915647</v>
      </c>
      <c r="M67" s="18" t="s">
        <v>481</v>
      </c>
      <c r="N67" s="20" t="s">
        <v>481</v>
      </c>
      <c r="O67" s="18" t="s">
        <v>481</v>
      </c>
      <c r="P67" s="20" t="s">
        <v>481</v>
      </c>
      <c r="Q67" s="18" t="s">
        <v>481</v>
      </c>
      <c r="R67" s="20" t="s">
        <v>481</v>
      </c>
      <c r="S67" s="18" t="s">
        <v>481</v>
      </c>
      <c r="T67" s="20" t="s">
        <v>481</v>
      </c>
      <c r="U67" s="18" t="n">
        <v>261.66610254</v>
      </c>
      <c r="V67" s="20" t="n">
        <v>11.72244083</v>
      </c>
    </row>
    <row r="68" spans="1:22">
      <c r="A68" s="15" t="s">
        <v>543</v>
      </c>
      <c r="B68" s="17" t="n">
        <v>12083</v>
      </c>
      <c r="C68" s="18">
        <f>(26.0/B68*100)</f>
        <v/>
      </c>
      <c r="D68" s="19" t="n">
        <v>12057</v>
      </c>
      <c r="E68" s="18" t="n">
        <v>346.87923074</v>
      </c>
      <c r="F68" s="20" t="n">
        <v>4.2446645</v>
      </c>
      <c r="G68" s="18" t="n">
        <v>374.02609066</v>
      </c>
      <c r="H68" s="20" t="n">
        <v>3.98531863</v>
      </c>
      <c r="I68" s="18" t="n">
        <v>403.75996131</v>
      </c>
      <c r="J68" s="20" t="n">
        <v>1.65550663</v>
      </c>
      <c r="K68" s="18" t="n">
        <v>420.53904266</v>
      </c>
      <c r="L68" s="20" t="n">
        <v>2.03014076</v>
      </c>
      <c r="M68" s="18" t="s">
        <v>481</v>
      </c>
      <c r="N68" s="20" t="s">
        <v>481</v>
      </c>
      <c r="O68" s="18" t="s">
        <v>481</v>
      </c>
      <c r="P68" s="20" t="s">
        <v>481</v>
      </c>
      <c r="Q68" s="18" t="s">
        <v>481</v>
      </c>
      <c r="R68" s="20" t="s">
        <v>481</v>
      </c>
      <c r="S68" s="18" t="s">
        <v>481</v>
      </c>
      <c r="T68" s="20" t="s">
        <v>481</v>
      </c>
      <c r="U68" s="18" t="n">
        <v>307.97118001</v>
      </c>
      <c r="V68" s="20" t="n">
        <v>5.98800598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478.17966535</v>
      </c>
      <c r="F70" s="20" t="n">
        <v>10.94873823</v>
      </c>
      <c r="G70" s="18" t="n">
        <v>478.25256088</v>
      </c>
      <c r="H70" s="20" t="n">
        <v>8.312465319999999</v>
      </c>
      <c r="I70" s="18" t="n">
        <v>495.59752987</v>
      </c>
      <c r="J70" s="20" t="n">
        <v>3.45323031</v>
      </c>
      <c r="K70" s="18" t="n">
        <v>500.28376505</v>
      </c>
      <c r="L70" s="20" t="n">
        <v>3.40723024</v>
      </c>
      <c r="M70" s="18" t="s">
        <v>481</v>
      </c>
      <c r="N70" s="20" t="s">
        <v>481</v>
      </c>
      <c r="O70" s="18" t="s">
        <v>481</v>
      </c>
      <c r="P70" s="20" t="s">
        <v>481</v>
      </c>
      <c r="Q70" s="18" t="s">
        <v>481</v>
      </c>
      <c r="R70" s="20" t="s">
        <v>481</v>
      </c>
      <c r="S70" s="18" t="s">
        <v>481</v>
      </c>
      <c r="T70" s="20" t="s">
        <v>481</v>
      </c>
      <c r="U70" s="18" t="n">
        <v>394.83848776</v>
      </c>
      <c r="V70" s="20" t="n">
        <v>17.73710794</v>
      </c>
    </row>
    <row r="71" spans="1:22">
      <c r="A71" s="15" t="s">
        <v>546</v>
      </c>
      <c r="B71" s="17" t="n">
        <v>6115</v>
      </c>
      <c r="C71" s="18">
        <f>(17.0/B71*100)</f>
        <v/>
      </c>
      <c r="D71" s="19" t="n">
        <v>6098</v>
      </c>
      <c r="E71" s="18" t="n">
        <v>519.68801335</v>
      </c>
      <c r="F71" s="20" t="n">
        <v>7.31184758</v>
      </c>
      <c r="G71" s="18" t="n">
        <v>538.38744502</v>
      </c>
      <c r="H71" s="20" t="n">
        <v>4.40322837</v>
      </c>
      <c r="I71" s="18" t="n">
        <v>560.87767636</v>
      </c>
      <c r="J71" s="20" t="n">
        <v>1.63035264</v>
      </c>
      <c r="K71" s="18" t="n">
        <v>584.92098757</v>
      </c>
      <c r="L71" s="20" t="n">
        <v>2.96282547</v>
      </c>
      <c r="M71" s="18" t="s">
        <v>481</v>
      </c>
      <c r="N71" s="20" t="s">
        <v>481</v>
      </c>
      <c r="O71" s="18" t="s">
        <v>481</v>
      </c>
      <c r="P71" s="20" t="s">
        <v>481</v>
      </c>
      <c r="Q71" s="18" t="s">
        <v>481</v>
      </c>
      <c r="R71" s="20" t="s">
        <v>481</v>
      </c>
      <c r="S71" s="18" t="s">
        <v>481</v>
      </c>
      <c r="T71" s="20" t="s">
        <v>481</v>
      </c>
      <c r="U71" s="18" t="n">
        <v>468.91176669</v>
      </c>
      <c r="V71" s="20" t="n">
        <v>39.19799766</v>
      </c>
    </row>
    <row r="72" spans="1:22">
      <c r="A72" s="15" t="s">
        <v>547</v>
      </c>
      <c r="B72" s="17" t="n">
        <v>7708</v>
      </c>
      <c r="C72" s="18">
        <f>(5.0/B72*100)</f>
        <v/>
      </c>
      <c r="D72" s="19" t="n">
        <v>7703</v>
      </c>
      <c r="E72" s="18" t="n">
        <v>514.80000008</v>
      </c>
      <c r="F72" s="20" t="n">
        <v>8.749161839999999</v>
      </c>
      <c r="G72" s="18" t="n">
        <v>541.68878049</v>
      </c>
      <c r="H72" s="20" t="n">
        <v>4.22935091</v>
      </c>
      <c r="I72" s="18" t="n">
        <v>538.76992397</v>
      </c>
      <c r="J72" s="20" t="n">
        <v>3.0416737</v>
      </c>
      <c r="K72" s="18" t="n">
        <v>560.90023983</v>
      </c>
      <c r="L72" s="20" t="n">
        <v>5.55192754</v>
      </c>
      <c r="M72" s="18" t="s">
        <v>481</v>
      </c>
      <c r="N72" s="20" t="s">
        <v>481</v>
      </c>
      <c r="O72" s="18" t="s">
        <v>481</v>
      </c>
      <c r="P72" s="20" t="s">
        <v>481</v>
      </c>
      <c r="Q72" s="18" t="s">
        <v>481</v>
      </c>
      <c r="R72" s="20" t="s">
        <v>481</v>
      </c>
      <c r="S72" s="18" t="s">
        <v>481</v>
      </c>
      <c r="T72" s="20" t="s">
        <v>481</v>
      </c>
      <c r="U72" s="18" t="n">
        <v>452.95674448</v>
      </c>
      <c r="V72" s="20" t="n">
        <v>50.68547417</v>
      </c>
    </row>
    <row r="73" spans="1:22">
      <c r="A73" s="15" t="s">
        <v>548</v>
      </c>
      <c r="B73" s="17" t="n">
        <v>8249</v>
      </c>
      <c r="C73" s="18">
        <f>(144.0/B73*100)</f>
        <v/>
      </c>
      <c r="D73" s="19" t="n">
        <v>8105</v>
      </c>
      <c r="E73" s="18" t="n">
        <v>387.50137246</v>
      </c>
      <c r="F73" s="20" t="n">
        <v>12.25917934</v>
      </c>
      <c r="G73" s="18" t="n">
        <v>412.87064661</v>
      </c>
      <c r="H73" s="20" t="n">
        <v>8.29406743</v>
      </c>
      <c r="I73" s="18" t="n">
        <v>413.99760559</v>
      </c>
      <c r="J73" s="20" t="n">
        <v>3.0460992</v>
      </c>
      <c r="K73" s="18" t="n">
        <v>423.09433992</v>
      </c>
      <c r="L73" s="20" t="n">
        <v>4.66934683</v>
      </c>
      <c r="M73" s="18" t="s">
        <v>481</v>
      </c>
      <c r="N73" s="20" t="s">
        <v>481</v>
      </c>
      <c r="O73" s="18" t="s">
        <v>481</v>
      </c>
      <c r="P73" s="20" t="s">
        <v>481</v>
      </c>
      <c r="Q73" s="18" t="s">
        <v>481</v>
      </c>
      <c r="R73" s="20" t="s">
        <v>481</v>
      </c>
      <c r="S73" s="18" t="s">
        <v>481</v>
      </c>
      <c r="T73" s="20" t="s">
        <v>481</v>
      </c>
      <c r="U73" s="18" t="n">
        <v>355.85376684</v>
      </c>
      <c r="V73" s="20" t="n">
        <v>23.0611944</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(201.0/B75*100)</f>
        <v/>
      </c>
      <c r="D75" s="19" t="n">
        <v>5174</v>
      </c>
      <c r="E75" s="18" t="n">
        <v>337.38994409</v>
      </c>
      <c r="F75" s="20" t="n">
        <v>7.85331374</v>
      </c>
      <c r="G75" s="18" t="n">
        <v>357.39942756</v>
      </c>
      <c r="H75" s="20" t="n">
        <v>6.53692289</v>
      </c>
      <c r="I75" s="18" t="n">
        <v>369.40331056</v>
      </c>
      <c r="J75" s="20" t="n">
        <v>3.37706232</v>
      </c>
      <c r="K75" s="18" t="n">
        <v>372.73446171</v>
      </c>
      <c r="L75" s="20" t="n">
        <v>3.3246626</v>
      </c>
      <c r="M75" s="18" t="s">
        <v>481</v>
      </c>
      <c r="N75" s="20" t="s">
        <v>481</v>
      </c>
      <c r="O75" s="18" t="s">
        <v>481</v>
      </c>
      <c r="P75" s="20" t="s">
        <v>481</v>
      </c>
      <c r="Q75" s="18" t="s">
        <v>481</v>
      </c>
      <c r="R75" s="20" t="s">
        <v>481</v>
      </c>
      <c r="S75" s="18" t="s">
        <v>481</v>
      </c>
      <c r="T75" s="20" t="s">
        <v>481</v>
      </c>
      <c r="U75" s="18" t="n">
        <v>326.029921</v>
      </c>
      <c r="V75" s="20" t="n">
        <v>9.51692802</v>
      </c>
    </row>
    <row r="76" spans="1:22">
      <c r="A76" s="15" t="s">
        <v>551</v>
      </c>
      <c r="B76" s="17" t="n">
        <v>14167</v>
      </c>
      <c r="C76" s="18">
        <f>(228.0/B76*100)</f>
        <v/>
      </c>
      <c r="D76" s="19" t="n">
        <v>13939</v>
      </c>
      <c r="E76" s="18" t="n">
        <v>381.1050735</v>
      </c>
      <c r="F76" s="20" t="n">
        <v>5.41091201</v>
      </c>
      <c r="G76" s="18" t="n">
        <v>405.22925134</v>
      </c>
      <c r="H76" s="20" t="n">
        <v>4.85401896</v>
      </c>
      <c r="I76" s="18" t="n">
        <v>425.92275492</v>
      </c>
      <c r="J76" s="20" t="n">
        <v>2.98273448</v>
      </c>
      <c r="K76" s="18" t="n">
        <v>447.9898986</v>
      </c>
      <c r="L76" s="20" t="n">
        <v>3.32297948</v>
      </c>
      <c r="M76" s="18" t="s">
        <v>481</v>
      </c>
      <c r="N76" s="20" t="s">
        <v>481</v>
      </c>
      <c r="O76" s="18" t="s">
        <v>481</v>
      </c>
      <c r="P76" s="20" t="s">
        <v>481</v>
      </c>
      <c r="Q76" s="18" t="s">
        <v>481</v>
      </c>
      <c r="R76" s="20" t="s">
        <v>481</v>
      </c>
      <c r="S76" s="18" t="s">
        <v>481</v>
      </c>
      <c r="T76" s="20" t="s">
        <v>481</v>
      </c>
      <c r="U76" s="18" t="n">
        <v>341.53788737</v>
      </c>
      <c r="V76" s="20" t="n">
        <v>11.59798623</v>
      </c>
    </row>
    <row r="77" spans="1:22">
      <c r="A77" s="15" t="s">
        <v>552</v>
      </c>
      <c r="B77" s="17" t="n">
        <v>6062</v>
      </c>
      <c r="C77" s="18">
        <f>(82.0/B77*100)</f>
        <v/>
      </c>
      <c r="D77" s="19" t="n">
        <v>5980</v>
      </c>
      <c r="E77" s="18" t="n">
        <v>374.81215031</v>
      </c>
      <c r="F77" s="20" t="n">
        <v>8.434117820000001</v>
      </c>
      <c r="G77" s="18" t="n">
        <v>393.03126867</v>
      </c>
      <c r="H77" s="20" t="n">
        <v>9.385817100000001</v>
      </c>
      <c r="I77" s="18" t="n">
        <v>412.49297688</v>
      </c>
      <c r="J77" s="20" t="n">
        <v>3.21958658</v>
      </c>
      <c r="K77" s="18" t="n">
        <v>428.86390155</v>
      </c>
      <c r="L77" s="20" t="n">
        <v>3.09157529</v>
      </c>
      <c r="M77" s="18" t="s">
        <v>481</v>
      </c>
      <c r="N77" s="20" t="s">
        <v>481</v>
      </c>
      <c r="O77" s="18" t="s">
        <v>481</v>
      </c>
      <c r="P77" s="20" t="s">
        <v>481</v>
      </c>
      <c r="Q77" s="18" t="s">
        <v>481</v>
      </c>
      <c r="R77" s="20" t="s">
        <v>481</v>
      </c>
      <c r="S77" s="18" t="s">
        <v>481</v>
      </c>
      <c r="T77" s="20" t="s">
        <v>481</v>
      </c>
      <c r="U77" s="18" t="n">
        <v>334.58977474</v>
      </c>
      <c r="V77" s="20" t="n">
        <v>8.026822709999999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414.6996148</v>
      </c>
      <c r="F81" s="20" t="n">
        <v>10.96566516</v>
      </c>
      <c r="G81" s="18" t="n">
        <v>431.58429215</v>
      </c>
      <c r="H81" s="20" t="n">
        <v>5.44785465</v>
      </c>
      <c r="I81" s="18" t="n">
        <v>447.70042648</v>
      </c>
      <c r="J81" s="20" t="n">
        <v>3.45020801</v>
      </c>
      <c r="K81" s="18" t="n">
        <v>450.61773322</v>
      </c>
      <c r="L81" s="20" t="n">
        <v>4.39129367</v>
      </c>
      <c r="M81" s="18" t="s">
        <v>481</v>
      </c>
      <c r="N81" s="20" t="s">
        <v>481</v>
      </c>
      <c r="O81" s="18" t="s">
        <v>481</v>
      </c>
      <c r="P81" s="20" t="s">
        <v>481</v>
      </c>
      <c r="Q81" s="18" t="s">
        <v>481</v>
      </c>
      <c r="R81" s="20" t="s">
        <v>481</v>
      </c>
      <c r="S81" s="18" t="s">
        <v>481</v>
      </c>
      <c r="T81" s="20" t="s">
        <v>481</v>
      </c>
      <c r="U81" s="18" t="n">
        <v>356.97488017</v>
      </c>
      <c r="V81" s="20" t="n">
        <v>33.74887149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645</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466.03767333</v>
      </c>
      <c r="F7" s="20" t="n">
        <v>9.38066066</v>
      </c>
      <c r="G7" s="18" t="n">
        <v>465.38535763</v>
      </c>
      <c r="H7" s="20" t="n">
        <v>8.09921933</v>
      </c>
      <c r="I7" s="18" t="n">
        <v>477.57590388</v>
      </c>
      <c r="J7" s="20" t="n">
        <v>2.23388611</v>
      </c>
      <c r="K7" s="18" t="n">
        <v>506.59536497</v>
      </c>
      <c r="L7" s="20" t="n">
        <v>1.9912483</v>
      </c>
      <c r="M7" s="18" t="s">
        <v>481</v>
      </c>
      <c r="N7" s="20" t="s">
        <v>481</v>
      </c>
      <c r="O7" s="18" t="s">
        <v>481</v>
      </c>
      <c r="P7" s="20" t="s">
        <v>481</v>
      </c>
      <c r="Q7" s="18" t="s">
        <v>481</v>
      </c>
      <c r="R7" s="20" t="s">
        <v>481</v>
      </c>
      <c r="S7" s="18" t="s">
        <v>481</v>
      </c>
      <c r="T7" s="20" t="s">
        <v>481</v>
      </c>
      <c r="U7" s="18" t="n">
        <v>417.56139348</v>
      </c>
      <c r="V7" s="20" t="n">
        <v>11.70612014</v>
      </c>
    </row>
    <row r="8" spans="1:22">
      <c r="A8" s="15" t="s">
        <v>483</v>
      </c>
      <c r="B8" s="17" t="n">
        <v>7007</v>
      </c>
      <c r="C8" s="18">
        <f>(20.0/B8*100)</f>
        <v/>
      </c>
      <c r="D8" s="19" t="n">
        <v>6987</v>
      </c>
      <c r="E8" s="18" t="n">
        <v>462.61796456</v>
      </c>
      <c r="F8" s="20" t="n">
        <v>10.43671986</v>
      </c>
      <c r="G8" s="18" t="n">
        <v>490.02838949</v>
      </c>
      <c r="H8" s="20" t="n">
        <v>6.29273498</v>
      </c>
      <c r="I8" s="18" t="n">
        <v>495.92159196</v>
      </c>
      <c r="J8" s="20" t="n">
        <v>3.85704597</v>
      </c>
      <c r="K8" s="18" t="n">
        <v>501.75645117</v>
      </c>
      <c r="L8" s="20" t="n">
        <v>3.01422141</v>
      </c>
      <c r="M8" s="18" t="s">
        <v>481</v>
      </c>
      <c r="N8" s="20" t="s">
        <v>481</v>
      </c>
      <c r="O8" s="18" t="s">
        <v>481</v>
      </c>
      <c r="P8" s="20" t="s">
        <v>481</v>
      </c>
      <c r="Q8" s="18" t="n">
        <v>301.63126691</v>
      </c>
      <c r="R8" s="20" t="n">
        <v>25.14921031</v>
      </c>
      <c r="S8" s="18" t="s">
        <v>481</v>
      </c>
      <c r="T8" s="20" t="s">
        <v>481</v>
      </c>
      <c r="U8" s="18" t="n">
        <v>400.42428905</v>
      </c>
      <c r="V8" s="20" t="n">
        <v>19.90847116</v>
      </c>
    </row>
    <row r="9" spans="1:22">
      <c r="A9" s="15" t="s">
        <v>484</v>
      </c>
      <c r="B9" s="17" t="n">
        <v>9651</v>
      </c>
      <c r="C9" s="18">
        <f>(81.0/B9*100)</f>
        <v/>
      </c>
      <c r="D9" s="19" t="n">
        <v>9570</v>
      </c>
      <c r="E9" s="18" t="n">
        <v>457.98920994</v>
      </c>
      <c r="F9" s="20" t="n">
        <v>10.75865061</v>
      </c>
      <c r="G9" s="18" t="n">
        <v>493.23364393</v>
      </c>
      <c r="H9" s="20" t="n">
        <v>6.54035079</v>
      </c>
      <c r="I9" s="18" t="n">
        <v>510.31830325</v>
      </c>
      <c r="J9" s="20" t="n">
        <v>2.50906359</v>
      </c>
      <c r="K9" s="18" t="n">
        <v>516.48791395</v>
      </c>
      <c r="L9" s="20" t="n">
        <v>2.96744167</v>
      </c>
      <c r="M9" s="18" t="s">
        <v>481</v>
      </c>
      <c r="N9" s="20" t="s">
        <v>481</v>
      </c>
      <c r="O9" s="18" t="s">
        <v>481</v>
      </c>
      <c r="P9" s="20" t="s">
        <v>481</v>
      </c>
      <c r="Q9" s="18" t="n">
        <v>357.98454354</v>
      </c>
      <c r="R9" s="20" t="n">
        <v>11.51846445</v>
      </c>
      <c r="S9" s="18" t="s">
        <v>481</v>
      </c>
      <c r="T9" s="20" t="s">
        <v>481</v>
      </c>
      <c r="U9" s="18" t="n">
        <v>419.70157241</v>
      </c>
      <c r="V9" s="20" t="n">
        <v>13.16210631</v>
      </c>
    </row>
    <row r="10" spans="1:22">
      <c r="A10" s="15" t="s">
        <v>485</v>
      </c>
      <c r="B10" s="17" t="n">
        <v>20058</v>
      </c>
      <c r="C10" s="18">
        <f>(522.0/B10*100)</f>
        <v/>
      </c>
      <c r="D10" s="19" t="n">
        <v>19536</v>
      </c>
      <c r="E10" s="18" t="n">
        <v>473.44608924</v>
      </c>
      <c r="F10" s="20" t="n">
        <v>7.90906742</v>
      </c>
      <c r="G10" s="18" t="n">
        <v>500.77446805</v>
      </c>
      <c r="H10" s="20" t="n">
        <v>8.31125248</v>
      </c>
      <c r="I10" s="18" t="n">
        <v>499.04599571</v>
      </c>
      <c r="J10" s="20" t="n">
        <v>3.0022261</v>
      </c>
      <c r="K10" s="18" t="n">
        <v>525.90363927</v>
      </c>
      <c r="L10" s="20" t="n">
        <v>2.53189443</v>
      </c>
      <c r="M10" s="18" t="s">
        <v>481</v>
      </c>
      <c r="N10" s="20" t="s">
        <v>481</v>
      </c>
      <c r="O10" s="18" t="s">
        <v>481</v>
      </c>
      <c r="P10" s="20" t="s">
        <v>481</v>
      </c>
      <c r="Q10" s="18" t="s">
        <v>481</v>
      </c>
      <c r="R10" s="20" t="s">
        <v>481</v>
      </c>
      <c r="S10" s="18" t="s">
        <v>481</v>
      </c>
      <c r="T10" s="20" t="s">
        <v>481</v>
      </c>
      <c r="U10" s="18" t="n">
        <v>461.4663957</v>
      </c>
      <c r="V10" s="20" t="n">
        <v>12.88608028</v>
      </c>
    </row>
    <row r="11" spans="1:22">
      <c r="A11" s="15" t="s">
        <v>486</v>
      </c>
      <c r="B11" s="17" t="n">
        <v>7053</v>
      </c>
      <c r="C11" s="18">
        <f>(49.0/B11*100)</f>
        <v/>
      </c>
      <c r="D11" s="19" t="n">
        <v>7004</v>
      </c>
      <c r="E11" s="18" t="n">
        <v>406.48321327</v>
      </c>
      <c r="F11" s="20" t="n">
        <v>6.13481323</v>
      </c>
      <c r="G11" s="18" t="n">
        <v>426.63476757</v>
      </c>
      <c r="H11" s="20" t="n">
        <v>6.97466988</v>
      </c>
      <c r="I11" s="18" t="n">
        <v>421.26181618</v>
      </c>
      <c r="J11" s="20" t="n">
        <v>3.58190532</v>
      </c>
      <c r="K11" s="18" t="n">
        <v>426.14949531</v>
      </c>
      <c r="L11" s="20" t="n">
        <v>2.90911123</v>
      </c>
      <c r="M11" s="18" t="s">
        <v>481</v>
      </c>
      <c r="N11" s="20" t="s">
        <v>481</v>
      </c>
      <c r="O11" s="18" t="s">
        <v>481</v>
      </c>
      <c r="P11" s="20" t="s">
        <v>481</v>
      </c>
      <c r="Q11" s="18" t="s">
        <v>481</v>
      </c>
      <c r="R11" s="20" t="s">
        <v>481</v>
      </c>
      <c r="S11" s="18" t="s">
        <v>481</v>
      </c>
      <c r="T11" s="20" t="s">
        <v>481</v>
      </c>
      <c r="U11" s="18" t="n">
        <v>347.54198658</v>
      </c>
      <c r="V11" s="20" t="n">
        <v>12.66496</v>
      </c>
    </row>
    <row r="12" spans="1:22">
      <c r="A12" s="15" t="s">
        <v>487</v>
      </c>
      <c r="B12" s="17" t="n">
        <v>6894</v>
      </c>
      <c r="C12" s="18">
        <f>(55.0/B12*100)</f>
        <v/>
      </c>
      <c r="D12" s="19" t="n">
        <v>6839</v>
      </c>
      <c r="E12" s="18" t="n">
        <v>469.04369561</v>
      </c>
      <c r="F12" s="20" t="n">
        <v>9.931346939999999</v>
      </c>
      <c r="G12" s="18" t="n">
        <v>478.531359</v>
      </c>
      <c r="H12" s="20" t="n">
        <v>7.75371334</v>
      </c>
      <c r="I12" s="18" t="n">
        <v>486.97890507</v>
      </c>
      <c r="J12" s="20" t="n">
        <v>2.49716891</v>
      </c>
      <c r="K12" s="18" t="n">
        <v>510.1095109</v>
      </c>
      <c r="L12" s="20" t="n">
        <v>2.42256363</v>
      </c>
      <c r="M12" s="18" t="s">
        <v>481</v>
      </c>
      <c r="N12" s="20" t="s">
        <v>481</v>
      </c>
      <c r="O12" s="18" t="s">
        <v>481</v>
      </c>
      <c r="P12" s="20" t="s">
        <v>481</v>
      </c>
      <c r="Q12" s="18" t="n">
        <v>340.98506961</v>
      </c>
      <c r="R12" s="20" t="n">
        <v>12.52444664</v>
      </c>
      <c r="S12" s="18" t="s">
        <v>481</v>
      </c>
      <c r="T12" s="20" t="s">
        <v>481</v>
      </c>
      <c r="U12" s="18" t="n">
        <v>401.70253553</v>
      </c>
      <c r="V12" s="20" t="n">
        <v>16.61167223</v>
      </c>
    </row>
    <row r="13" spans="1:22">
      <c r="A13" s="15" t="s">
        <v>488</v>
      </c>
      <c r="B13" s="17" t="n">
        <v>7161</v>
      </c>
      <c r="C13" s="18">
        <f>(92.0/B13*100)</f>
        <v/>
      </c>
      <c r="D13" s="19" t="n">
        <v>7069</v>
      </c>
      <c r="E13" s="18" t="n">
        <v>491.00371682</v>
      </c>
      <c r="F13" s="20" t="n">
        <v>9.47573386</v>
      </c>
      <c r="G13" s="18" t="n">
        <v>473.43076997</v>
      </c>
      <c r="H13" s="20" t="n">
        <v>11.33514094</v>
      </c>
      <c r="I13" s="18" t="n">
        <v>503.94867211</v>
      </c>
      <c r="J13" s="20" t="n">
        <v>2.81345487</v>
      </c>
      <c r="K13" s="18" t="n">
        <v>523.2241473399999</v>
      </c>
      <c r="L13" s="20" t="n">
        <v>2.54829094</v>
      </c>
      <c r="M13" s="18" t="s">
        <v>481</v>
      </c>
      <c r="N13" s="20" t="s">
        <v>481</v>
      </c>
      <c r="O13" s="18" t="s">
        <v>481</v>
      </c>
      <c r="P13" s="20" t="s">
        <v>481</v>
      </c>
      <c r="Q13" s="18" t="n">
        <v>447.51533769</v>
      </c>
      <c r="R13" s="20" t="n">
        <v>5.97365007</v>
      </c>
      <c r="S13" s="18" t="s">
        <v>481</v>
      </c>
      <c r="T13" s="20" t="s">
        <v>481</v>
      </c>
      <c r="U13" s="18" t="n">
        <v>441.21636384</v>
      </c>
      <c r="V13" s="20" t="n">
        <v>17.56886768</v>
      </c>
    </row>
    <row r="14" spans="1:22">
      <c r="A14" s="15" t="s">
        <v>489</v>
      </c>
      <c r="B14" s="17" t="n">
        <v>5587</v>
      </c>
      <c r="C14" s="18">
        <f>(74.0/B14*100)</f>
        <v/>
      </c>
      <c r="D14" s="19" t="n">
        <v>5513</v>
      </c>
      <c r="E14" s="18" t="n">
        <v>491.95477398</v>
      </c>
      <c r="F14" s="20" t="n">
        <v>8.733479300000001</v>
      </c>
      <c r="G14" s="18" t="n">
        <v>506.48141549</v>
      </c>
      <c r="H14" s="20" t="n">
        <v>5.14847403</v>
      </c>
      <c r="I14" s="18" t="n">
        <v>513.38642799</v>
      </c>
      <c r="J14" s="20" t="n">
        <v>2.49976699</v>
      </c>
      <c r="K14" s="18" t="n">
        <v>532.1772055</v>
      </c>
      <c r="L14" s="20" t="n">
        <v>2.58683045</v>
      </c>
      <c r="M14" s="18" t="s">
        <v>481</v>
      </c>
      <c r="N14" s="20" t="s">
        <v>481</v>
      </c>
      <c r="O14" s="18" t="s">
        <v>481</v>
      </c>
      <c r="P14" s="20" t="s">
        <v>481</v>
      </c>
      <c r="Q14" s="18" t="s">
        <v>481</v>
      </c>
      <c r="R14" s="20" t="s">
        <v>481</v>
      </c>
      <c r="S14" s="18" t="s">
        <v>481</v>
      </c>
      <c r="T14" s="20" t="s">
        <v>481</v>
      </c>
      <c r="U14" s="18" t="n">
        <v>491.09731959</v>
      </c>
      <c r="V14" s="20" t="n">
        <v>21.11832331</v>
      </c>
    </row>
    <row r="15" spans="1:22">
      <c r="A15" s="15" t="s">
        <v>490</v>
      </c>
      <c r="B15" s="17" t="n">
        <v>5882</v>
      </c>
      <c r="C15" s="18">
        <f>(52.0/B15*100)</f>
        <v/>
      </c>
      <c r="D15" s="19" t="n">
        <v>5830</v>
      </c>
      <c r="E15" s="18" t="n">
        <v>455.21813598</v>
      </c>
      <c r="F15" s="20" t="n">
        <v>16.36353233</v>
      </c>
      <c r="G15" s="18" t="n">
        <v>494.59556937</v>
      </c>
      <c r="H15" s="20" t="n">
        <v>5.91095419</v>
      </c>
      <c r="I15" s="18" t="n">
        <v>509.94231248</v>
      </c>
      <c r="J15" s="20" t="n">
        <v>2.50392803</v>
      </c>
      <c r="K15" s="18" t="n">
        <v>519.73153172</v>
      </c>
      <c r="L15" s="20" t="n">
        <v>2.54623959</v>
      </c>
      <c r="M15" s="18" t="s">
        <v>481</v>
      </c>
      <c r="N15" s="20" t="s">
        <v>481</v>
      </c>
      <c r="O15" s="18" t="s">
        <v>481</v>
      </c>
      <c r="P15" s="20" t="s">
        <v>481</v>
      </c>
      <c r="Q15" s="18" t="n">
        <v>368.85220715</v>
      </c>
      <c r="R15" s="20" t="n">
        <v>14.5875493</v>
      </c>
      <c r="S15" s="18" t="s">
        <v>481</v>
      </c>
      <c r="T15" s="20" t="s">
        <v>481</v>
      </c>
      <c r="U15" s="18" t="n">
        <v>459.22609291</v>
      </c>
      <c r="V15" s="20" t="n">
        <v>15.63051521</v>
      </c>
    </row>
    <row r="16" spans="1:22">
      <c r="A16" s="15" t="s">
        <v>491</v>
      </c>
      <c r="B16" s="17" t="n">
        <v>6108</v>
      </c>
      <c r="C16" s="18">
        <f>(99.0/B16*100)</f>
        <v/>
      </c>
      <c r="D16" s="19" t="n">
        <v>6009</v>
      </c>
      <c r="E16" s="18" t="n">
        <v>438.19971838</v>
      </c>
      <c r="F16" s="20" t="n">
        <v>11.57517409</v>
      </c>
      <c r="G16" s="18" t="n">
        <v>462.34441625</v>
      </c>
      <c r="H16" s="20" t="n">
        <v>8.968928780000001</v>
      </c>
      <c r="I16" s="18" t="n">
        <v>488.34604906</v>
      </c>
      <c r="J16" s="20" t="n">
        <v>2.67145878</v>
      </c>
      <c r="K16" s="18" t="n">
        <v>500.83685509</v>
      </c>
      <c r="L16" s="20" t="n">
        <v>2.40498689</v>
      </c>
      <c r="M16" s="18" t="s">
        <v>481</v>
      </c>
      <c r="N16" s="20" t="s">
        <v>481</v>
      </c>
      <c r="O16" s="18" t="s">
        <v>481</v>
      </c>
      <c r="P16" s="20" t="s">
        <v>481</v>
      </c>
      <c r="Q16" s="18" t="s">
        <v>481</v>
      </c>
      <c r="R16" s="20" t="s">
        <v>481</v>
      </c>
      <c r="S16" s="18" t="s">
        <v>481</v>
      </c>
      <c r="T16" s="20" t="s">
        <v>481</v>
      </c>
      <c r="U16" s="18" t="n">
        <v>405.14025463</v>
      </c>
      <c r="V16" s="20" t="n">
        <v>14.17819494</v>
      </c>
    </row>
    <row r="17" spans="1:22">
      <c r="A17" s="15" t="s">
        <v>492</v>
      </c>
      <c r="B17" s="17" t="n">
        <v>6504</v>
      </c>
      <c r="C17" s="18">
        <f>(641.0/B17*100)</f>
        <v/>
      </c>
      <c r="D17" s="19" t="n">
        <v>5863</v>
      </c>
      <c r="E17" s="18" t="n">
        <v>479.37458227</v>
      </c>
      <c r="F17" s="20" t="n">
        <v>10.79579649</v>
      </c>
      <c r="G17" s="18" t="n">
        <v>511.91335736</v>
      </c>
      <c r="H17" s="20" t="n">
        <v>7.4015708</v>
      </c>
      <c r="I17" s="18" t="n">
        <v>512.54178962</v>
      </c>
      <c r="J17" s="20" t="n">
        <v>3.2359511</v>
      </c>
      <c r="K17" s="18" t="n">
        <v>514.55035111</v>
      </c>
      <c r="L17" s="20" t="n">
        <v>3.25255066</v>
      </c>
      <c r="M17" s="18" t="s">
        <v>481</v>
      </c>
      <c r="N17" s="20" t="s">
        <v>481</v>
      </c>
      <c r="O17" s="18" t="s">
        <v>481</v>
      </c>
      <c r="P17" s="20" t="s">
        <v>481</v>
      </c>
      <c r="Q17" s="18" t="n">
        <v>362.96139732</v>
      </c>
      <c r="R17" s="20" t="n">
        <v>12.64520278</v>
      </c>
      <c r="S17" s="18" t="s">
        <v>481</v>
      </c>
      <c r="T17" s="20" t="s">
        <v>481</v>
      </c>
      <c r="U17" s="18" t="n">
        <v>469.03036122</v>
      </c>
      <c r="V17" s="20" t="n">
        <v>12.47725413</v>
      </c>
    </row>
    <row r="18" spans="1:22">
      <c r="A18" s="15" t="s">
        <v>493</v>
      </c>
      <c r="B18" s="17" t="n">
        <v>5532</v>
      </c>
      <c r="C18" s="18">
        <f>(28.0/B18*100)</f>
        <v/>
      </c>
      <c r="D18" s="19" t="n">
        <v>5504</v>
      </c>
      <c r="E18" s="18" t="n">
        <v>394.81558795</v>
      </c>
      <c r="F18" s="20" t="n">
        <v>10.30823964</v>
      </c>
      <c r="G18" s="18" t="n">
        <v>418.44886425</v>
      </c>
      <c r="H18" s="20" t="n">
        <v>8.02629342</v>
      </c>
      <c r="I18" s="18" t="n">
        <v>441.06848063</v>
      </c>
      <c r="J18" s="20" t="n">
        <v>4.13790637</v>
      </c>
      <c r="K18" s="18" t="n">
        <v>471.36632779</v>
      </c>
      <c r="L18" s="20" t="n">
        <v>3.78407828</v>
      </c>
      <c r="M18" s="18" t="s">
        <v>481</v>
      </c>
      <c r="N18" s="20" t="s">
        <v>481</v>
      </c>
      <c r="O18" s="18" t="s">
        <v>481</v>
      </c>
      <c r="P18" s="20" t="s">
        <v>481</v>
      </c>
      <c r="Q18" s="18" t="s">
        <v>481</v>
      </c>
      <c r="R18" s="20" t="s">
        <v>481</v>
      </c>
      <c r="S18" s="18" t="s">
        <v>481</v>
      </c>
      <c r="T18" s="20" t="s">
        <v>481</v>
      </c>
      <c r="U18" s="18" t="n">
        <v>387.02168083</v>
      </c>
      <c r="V18" s="20" t="n">
        <v>18.0827103</v>
      </c>
    </row>
    <row r="19" spans="1:22">
      <c r="A19" s="15" t="s">
        <v>494</v>
      </c>
      <c r="B19" s="17" t="n">
        <v>5658</v>
      </c>
      <c r="C19" s="18">
        <f>(62.0/B19*100)</f>
        <v/>
      </c>
      <c r="D19" s="19" t="n">
        <v>5596</v>
      </c>
      <c r="E19" s="18" t="n">
        <v>415.1350037</v>
      </c>
      <c r="F19" s="20" t="n">
        <v>13.9279246</v>
      </c>
      <c r="G19" s="18" t="n">
        <v>455.43725564</v>
      </c>
      <c r="H19" s="20" t="n">
        <v>8.40482018</v>
      </c>
      <c r="I19" s="18" t="n">
        <v>458.78550156</v>
      </c>
      <c r="J19" s="20" t="n">
        <v>3.35017698</v>
      </c>
      <c r="K19" s="18" t="n">
        <v>494.34444116</v>
      </c>
      <c r="L19" s="20" t="n">
        <v>3.07098187</v>
      </c>
      <c r="M19" s="18" t="s">
        <v>481</v>
      </c>
      <c r="N19" s="20" t="s">
        <v>481</v>
      </c>
      <c r="O19" s="18" t="s">
        <v>481</v>
      </c>
      <c r="P19" s="20" t="s">
        <v>481</v>
      </c>
      <c r="Q19" s="18" t="s">
        <v>481</v>
      </c>
      <c r="R19" s="20" t="s">
        <v>481</v>
      </c>
      <c r="S19" s="18" t="s">
        <v>481</v>
      </c>
      <c r="T19" s="20" t="s">
        <v>481</v>
      </c>
      <c r="U19" s="18" t="n">
        <v>366.06510892</v>
      </c>
      <c r="V19" s="20" t="n">
        <v>16.90670378</v>
      </c>
    </row>
    <row r="20" spans="1:22">
      <c r="A20" s="15" t="s">
        <v>495</v>
      </c>
      <c r="B20" s="17" t="n">
        <v>3371</v>
      </c>
      <c r="C20" s="18">
        <f>(75.0/B20*100)</f>
        <v/>
      </c>
      <c r="D20" s="19" t="n">
        <v>3296</v>
      </c>
      <c r="E20" s="18" t="n">
        <v>461.09866485</v>
      </c>
      <c r="F20" s="20" t="n">
        <v>11.560617</v>
      </c>
      <c r="G20" s="18" t="n">
        <v>439.23483218</v>
      </c>
      <c r="H20" s="20" t="n">
        <v>16.50235112</v>
      </c>
      <c r="I20" s="18" t="n">
        <v>470.04693046</v>
      </c>
      <c r="J20" s="20" t="n">
        <v>3.70129093</v>
      </c>
      <c r="K20" s="18" t="n">
        <v>497.85641319</v>
      </c>
      <c r="L20" s="20" t="n">
        <v>2.55196712</v>
      </c>
      <c r="M20" s="18" t="s">
        <v>481</v>
      </c>
      <c r="N20" s="20" t="s">
        <v>481</v>
      </c>
      <c r="O20" s="18" t="s">
        <v>481</v>
      </c>
      <c r="P20" s="20" t="s">
        <v>481</v>
      </c>
      <c r="Q20" s="18" t="s">
        <v>481</v>
      </c>
      <c r="R20" s="20" t="s">
        <v>481</v>
      </c>
      <c r="S20" s="18" t="s">
        <v>481</v>
      </c>
      <c r="T20" s="20" t="s">
        <v>481</v>
      </c>
      <c r="U20" s="18" t="n">
        <v>458.52778033</v>
      </c>
      <c r="V20" s="20" t="n">
        <v>16.86550481</v>
      </c>
    </row>
    <row r="21" spans="1:22">
      <c r="A21" s="15" t="s">
        <v>496</v>
      </c>
      <c r="B21" s="17" t="n">
        <v>5741</v>
      </c>
      <c r="C21" s="18">
        <f>(45.0/B21*100)</f>
        <v/>
      </c>
      <c r="D21" s="19" t="n">
        <v>5696</v>
      </c>
      <c r="E21" s="18" t="n">
        <v>491.01632387</v>
      </c>
      <c r="F21" s="20" t="n">
        <v>8.522598670000001</v>
      </c>
      <c r="G21" s="18" t="n">
        <v>490.70468992</v>
      </c>
      <c r="H21" s="20" t="n">
        <v>10.36292092</v>
      </c>
      <c r="I21" s="18" t="n">
        <v>492.9313507</v>
      </c>
      <c r="J21" s="20" t="n">
        <v>2.84290845</v>
      </c>
      <c r="K21" s="18" t="n">
        <v>510.59648885</v>
      </c>
      <c r="L21" s="20" t="n">
        <v>2.28125782</v>
      </c>
      <c r="M21" s="18" t="s">
        <v>481</v>
      </c>
      <c r="N21" s="20" t="s">
        <v>481</v>
      </c>
      <c r="O21" s="18" t="s">
        <v>481</v>
      </c>
      <c r="P21" s="20" t="s">
        <v>481</v>
      </c>
      <c r="Q21" s="18" t="s">
        <v>481</v>
      </c>
      <c r="R21" s="20" t="s">
        <v>481</v>
      </c>
      <c r="S21" s="18" t="s">
        <v>481</v>
      </c>
      <c r="T21" s="20" t="s">
        <v>481</v>
      </c>
      <c r="U21" s="18" t="n">
        <v>428.68844728</v>
      </c>
      <c r="V21" s="20" t="n">
        <v>20.52498724</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(212.0/B23*100)</f>
        <v/>
      </c>
      <c r="D23" s="19" t="n">
        <v>11371</v>
      </c>
      <c r="E23" s="18" t="n">
        <v>464.84091742</v>
      </c>
      <c r="F23" s="20" t="n">
        <v>10.76449225</v>
      </c>
      <c r="G23" s="18" t="n">
        <v>484.18603297</v>
      </c>
      <c r="H23" s="20" t="n">
        <v>5.40114823</v>
      </c>
      <c r="I23" s="18" t="n">
        <v>487.82029194</v>
      </c>
      <c r="J23" s="20" t="n">
        <v>3.11099969</v>
      </c>
      <c r="K23" s="18" t="n">
        <v>496.80762562</v>
      </c>
      <c r="L23" s="20" t="n">
        <v>3.77295201</v>
      </c>
      <c r="M23" s="18" t="s">
        <v>481</v>
      </c>
      <c r="N23" s="20" t="s">
        <v>481</v>
      </c>
      <c r="O23" s="18" t="s">
        <v>481</v>
      </c>
      <c r="P23" s="20" t="s">
        <v>481</v>
      </c>
      <c r="Q23" s="18" t="s">
        <v>481</v>
      </c>
      <c r="R23" s="20" t="s">
        <v>481</v>
      </c>
      <c r="S23" s="18" t="s">
        <v>481</v>
      </c>
      <c r="T23" s="20" t="s">
        <v>481</v>
      </c>
      <c r="U23" s="18" t="n">
        <v>428.41718782</v>
      </c>
      <c r="V23" s="20" t="n">
        <v>14.28818241</v>
      </c>
    </row>
    <row r="24" spans="1:22">
      <c r="A24" s="15" t="s">
        <v>499</v>
      </c>
      <c r="B24" s="17" t="n">
        <v>6647</v>
      </c>
      <c r="C24" s="18">
        <f>(7.0/B24*100)</f>
        <v/>
      </c>
      <c r="D24" s="19" t="n">
        <v>6640</v>
      </c>
      <c r="E24" s="18" t="n">
        <v>481.59571558</v>
      </c>
      <c r="F24" s="20" t="n">
        <v>8.964364359999999</v>
      </c>
      <c r="G24" s="18" t="n">
        <v>512.89793479</v>
      </c>
      <c r="H24" s="20" t="n">
        <v>5.64199202</v>
      </c>
      <c r="I24" s="18" t="n">
        <v>526.69437836</v>
      </c>
      <c r="J24" s="20" t="n">
        <v>3.15972013</v>
      </c>
      <c r="K24" s="18" t="n">
        <v>546.44014309</v>
      </c>
      <c r="L24" s="20" t="n">
        <v>3.50288251</v>
      </c>
      <c r="M24" s="18" t="s">
        <v>481</v>
      </c>
      <c r="N24" s="20" t="s">
        <v>481</v>
      </c>
      <c r="O24" s="18" t="s">
        <v>481</v>
      </c>
      <c r="P24" s="20" t="s">
        <v>481</v>
      </c>
      <c r="Q24" s="18" t="s">
        <v>481</v>
      </c>
      <c r="R24" s="20" t="s">
        <v>481</v>
      </c>
      <c r="S24" s="18" t="s">
        <v>481</v>
      </c>
      <c r="T24" s="20" t="s">
        <v>481</v>
      </c>
      <c r="U24" s="18" t="n">
        <v>481.53774159</v>
      </c>
      <c r="V24" s="20" t="n">
        <v>18.71519419</v>
      </c>
    </row>
    <row r="25" spans="1:22">
      <c r="A25" s="15" t="s">
        <v>500</v>
      </c>
      <c r="B25" s="17" t="n">
        <v>5581</v>
      </c>
      <c r="C25" s="18">
        <f>(24.0/B25*100)</f>
        <v/>
      </c>
      <c r="D25" s="19" t="n">
        <v>5557</v>
      </c>
      <c r="E25" s="18" t="n">
        <v>489.78760552</v>
      </c>
      <c r="F25" s="20" t="n">
        <v>24.28805265</v>
      </c>
      <c r="G25" s="18" t="n">
        <v>469.7379717</v>
      </c>
      <c r="H25" s="20" t="n">
        <v>9.022826159999999</v>
      </c>
      <c r="I25" s="18" t="n">
        <v>508.65419896</v>
      </c>
      <c r="J25" s="20" t="n">
        <v>3.64719532</v>
      </c>
      <c r="K25" s="18" t="n">
        <v>547.67450904</v>
      </c>
      <c r="L25" s="20" t="n">
        <v>4.31820395</v>
      </c>
      <c r="M25" s="18" t="s">
        <v>481</v>
      </c>
      <c r="N25" s="20" t="s">
        <v>481</v>
      </c>
      <c r="O25" s="18" t="s">
        <v>481</v>
      </c>
      <c r="P25" s="20" t="s">
        <v>481</v>
      </c>
      <c r="Q25" s="18" t="s">
        <v>481</v>
      </c>
      <c r="R25" s="20" t="s">
        <v>481</v>
      </c>
      <c r="S25" s="18" t="s">
        <v>481</v>
      </c>
      <c r="T25" s="20" t="s">
        <v>481</v>
      </c>
      <c r="U25" s="18" t="n">
        <v>462.05900263</v>
      </c>
      <c r="V25" s="20" t="n">
        <v>38.07954896</v>
      </c>
    </row>
    <row r="26" spans="1:22">
      <c r="A26" s="15" t="s">
        <v>501</v>
      </c>
      <c r="B26" s="17" t="n">
        <v>4869</v>
      </c>
      <c r="C26" s="18">
        <f>(33.0/B26*100)</f>
        <v/>
      </c>
      <c r="D26" s="19" t="n">
        <v>4836</v>
      </c>
      <c r="E26" s="18" t="n">
        <v>455.12621132</v>
      </c>
      <c r="F26" s="20" t="n">
        <v>7.30294506</v>
      </c>
      <c r="G26" s="18" t="n">
        <v>472.13176323</v>
      </c>
      <c r="H26" s="20" t="n">
        <v>6.10359274</v>
      </c>
      <c r="I26" s="18" t="n">
        <v>474.45454142</v>
      </c>
      <c r="J26" s="20" t="n">
        <v>2.69541774</v>
      </c>
      <c r="K26" s="18" t="n">
        <v>498.05228581</v>
      </c>
      <c r="L26" s="20" t="n">
        <v>2.35877656</v>
      </c>
      <c r="M26" s="18" t="s">
        <v>481</v>
      </c>
      <c r="N26" s="20" t="s">
        <v>481</v>
      </c>
      <c r="O26" s="18" t="s">
        <v>481</v>
      </c>
      <c r="P26" s="20" t="s">
        <v>481</v>
      </c>
      <c r="Q26" s="18" t="s">
        <v>481</v>
      </c>
      <c r="R26" s="20" t="s">
        <v>481</v>
      </c>
      <c r="S26" s="18" t="s">
        <v>481</v>
      </c>
      <c r="T26" s="20" t="s">
        <v>481</v>
      </c>
      <c r="U26" s="18" t="n">
        <v>416.89672133</v>
      </c>
      <c r="V26" s="20" t="n">
        <v>20.87173938</v>
      </c>
    </row>
    <row r="27" spans="1:22">
      <c r="A27" s="15" t="s">
        <v>502</v>
      </c>
      <c r="B27" s="17" t="n">
        <v>5299</v>
      </c>
      <c r="C27" s="18">
        <f>(17.0/B27*100)</f>
        <v/>
      </c>
      <c r="D27" s="19" t="n">
        <v>5282</v>
      </c>
      <c r="E27" s="18" t="n">
        <v>448.92882861</v>
      </c>
      <c r="F27" s="20" t="n">
        <v>11.04539044</v>
      </c>
      <c r="G27" s="18" t="n">
        <v>465.49250119</v>
      </c>
      <c r="H27" s="20" t="n">
        <v>6.01302771</v>
      </c>
      <c r="I27" s="18" t="n">
        <v>479.97239973</v>
      </c>
      <c r="J27" s="20" t="n">
        <v>2.5100345</v>
      </c>
      <c r="K27" s="18" t="n">
        <v>493.17276499</v>
      </c>
      <c r="L27" s="20" t="n">
        <v>1.75747953</v>
      </c>
      <c r="M27" s="18" t="s">
        <v>481</v>
      </c>
      <c r="N27" s="20" t="s">
        <v>481</v>
      </c>
      <c r="O27" s="18" t="s">
        <v>481</v>
      </c>
      <c r="P27" s="20" t="s">
        <v>481</v>
      </c>
      <c r="Q27" s="18" t="s">
        <v>481</v>
      </c>
      <c r="R27" s="20" t="s">
        <v>481</v>
      </c>
      <c r="S27" s="18" t="s">
        <v>481</v>
      </c>
      <c r="T27" s="20" t="s">
        <v>481</v>
      </c>
      <c r="U27" s="18" t="n">
        <v>404.2566763</v>
      </c>
      <c r="V27" s="20" t="n">
        <v>14.20586067</v>
      </c>
    </row>
    <row r="28" spans="1:22">
      <c r="A28" s="15" t="s">
        <v>503</v>
      </c>
      <c r="B28" s="17" t="n">
        <v>7568</v>
      </c>
      <c r="C28" s="18">
        <f>(51.0/B28*100)</f>
        <v/>
      </c>
      <c r="D28" s="19" t="n">
        <v>7517</v>
      </c>
      <c r="E28" s="18" t="n">
        <v>394.51189032</v>
      </c>
      <c r="F28" s="20" t="n">
        <v>4.92670907</v>
      </c>
      <c r="G28" s="18" t="n">
        <v>415.25689721</v>
      </c>
      <c r="H28" s="20" t="n">
        <v>6.39719219</v>
      </c>
      <c r="I28" s="18" t="n">
        <v>401.81899827</v>
      </c>
      <c r="J28" s="20" t="n">
        <v>3.11344776</v>
      </c>
      <c r="K28" s="18" t="n">
        <v>413.75671356</v>
      </c>
      <c r="L28" s="20" t="n">
        <v>2.53294711</v>
      </c>
      <c r="M28" s="18" t="s">
        <v>481</v>
      </c>
      <c r="N28" s="20" t="s">
        <v>481</v>
      </c>
      <c r="O28" s="18" t="s">
        <v>481</v>
      </c>
      <c r="P28" s="20" t="s">
        <v>481</v>
      </c>
      <c r="Q28" s="18" t="s">
        <v>481</v>
      </c>
      <c r="R28" s="20" t="s">
        <v>481</v>
      </c>
      <c r="S28" s="18" t="s">
        <v>481</v>
      </c>
      <c r="T28" s="20" t="s">
        <v>481</v>
      </c>
      <c r="U28" s="18" t="n">
        <v>337.86499647</v>
      </c>
      <c r="V28" s="20" t="n">
        <v>21.05240675</v>
      </c>
    </row>
    <row r="29" spans="1:22">
      <c r="A29" s="15" t="s">
        <v>504</v>
      </c>
      <c r="B29" s="17" t="n">
        <v>5385</v>
      </c>
      <c r="C29" s="18">
        <f>(30.0/B29*100)</f>
        <v/>
      </c>
      <c r="D29" s="19" t="n">
        <v>5355</v>
      </c>
      <c r="E29" s="18" t="n">
        <v>461.68564195</v>
      </c>
      <c r="F29" s="20" t="n">
        <v>23.22741143</v>
      </c>
      <c r="G29" s="18" t="n">
        <v>511.0913115</v>
      </c>
      <c r="H29" s="20" t="n">
        <v>10.22290116</v>
      </c>
      <c r="I29" s="18" t="n">
        <v>514.86888755</v>
      </c>
      <c r="J29" s="20" t="n">
        <v>2.82016437</v>
      </c>
      <c r="K29" s="18" t="n">
        <v>521.59466</v>
      </c>
      <c r="L29" s="20" t="n">
        <v>2.68669392</v>
      </c>
      <c r="M29" s="18" t="s">
        <v>481</v>
      </c>
      <c r="N29" s="20" t="s">
        <v>481</v>
      </c>
      <c r="O29" s="18" t="s">
        <v>481</v>
      </c>
      <c r="P29" s="20" t="s">
        <v>481</v>
      </c>
      <c r="Q29" s="18" t="n">
        <v>335.3902018</v>
      </c>
      <c r="R29" s="20" t="n">
        <v>12.1685767</v>
      </c>
      <c r="S29" s="18" t="s">
        <v>481</v>
      </c>
      <c r="T29" s="20" t="s">
        <v>481</v>
      </c>
      <c r="U29" s="18" t="n">
        <v>418.7448046</v>
      </c>
      <c r="V29" s="20" t="n">
        <v>16.70889576</v>
      </c>
    </row>
    <row r="30" spans="1:22">
      <c r="A30" s="15" t="s">
        <v>505</v>
      </c>
      <c r="B30" s="17" t="n">
        <v>4520</v>
      </c>
      <c r="C30" s="18">
        <f>(97.0/B30*100)</f>
        <v/>
      </c>
      <c r="D30" s="19" t="n">
        <v>4423</v>
      </c>
      <c r="E30" s="18" t="n">
        <v>447.47508634</v>
      </c>
      <c r="F30" s="20" t="n">
        <v>8.27434455</v>
      </c>
      <c r="G30" s="18" t="n">
        <v>470.0478898</v>
      </c>
      <c r="H30" s="20" t="n">
        <v>12.23129932</v>
      </c>
      <c r="I30" s="18" t="n">
        <v>480.58599157</v>
      </c>
      <c r="J30" s="20" t="n">
        <v>3.20127844</v>
      </c>
      <c r="K30" s="18" t="n">
        <v>506.80388378</v>
      </c>
      <c r="L30" s="20" t="n">
        <v>2.67246896</v>
      </c>
      <c r="M30" s="18" t="s">
        <v>481</v>
      </c>
      <c r="N30" s="20" t="s">
        <v>481</v>
      </c>
      <c r="O30" s="18" t="s">
        <v>481</v>
      </c>
      <c r="P30" s="20" t="s">
        <v>481</v>
      </c>
      <c r="Q30" s="18" t="s">
        <v>481</v>
      </c>
      <c r="R30" s="20" t="s">
        <v>481</v>
      </c>
      <c r="S30" s="18" t="s">
        <v>481</v>
      </c>
      <c r="T30" s="20" t="s">
        <v>481</v>
      </c>
      <c r="U30" s="18" t="n">
        <v>439.04106822</v>
      </c>
      <c r="V30" s="20" t="n">
        <v>18.36078601</v>
      </c>
    </row>
    <row r="31" spans="1:22">
      <c r="A31" s="15" t="s">
        <v>506</v>
      </c>
      <c r="B31" s="17" t="n">
        <v>5456</v>
      </c>
      <c r="C31" s="18">
        <f>(125.0/B31*100)</f>
        <v/>
      </c>
      <c r="D31" s="19" t="n">
        <v>5331</v>
      </c>
      <c r="E31" s="18" t="n">
        <v>446.04633648</v>
      </c>
      <c r="F31" s="20" t="n">
        <v>12.31541253</v>
      </c>
      <c r="G31" s="18" t="n">
        <v>467.50269654</v>
      </c>
      <c r="H31" s="20" t="n">
        <v>10.07904224</v>
      </c>
      <c r="I31" s="18" t="n">
        <v>497.98206632</v>
      </c>
      <c r="J31" s="20" t="n">
        <v>3.24213603</v>
      </c>
      <c r="K31" s="18" t="n">
        <v>510.84604069</v>
      </c>
      <c r="L31" s="20" t="n">
        <v>2.68431241</v>
      </c>
      <c r="M31" s="18" t="s">
        <v>481</v>
      </c>
      <c r="N31" s="20" t="s">
        <v>481</v>
      </c>
      <c r="O31" s="18" t="s">
        <v>481</v>
      </c>
      <c r="P31" s="20" t="s">
        <v>481</v>
      </c>
      <c r="Q31" s="18" t="s">
        <v>481</v>
      </c>
      <c r="R31" s="20" t="s">
        <v>481</v>
      </c>
      <c r="S31" s="18" t="s">
        <v>481</v>
      </c>
      <c r="T31" s="20" t="s">
        <v>481</v>
      </c>
      <c r="U31" s="18" t="n">
        <v>434.42840451</v>
      </c>
      <c r="V31" s="20" t="n">
        <v>12.92469697</v>
      </c>
    </row>
    <row r="32" spans="1:22">
      <c r="A32" s="15" t="s">
        <v>507</v>
      </c>
      <c r="B32" s="17" t="n">
        <v>4478</v>
      </c>
      <c r="C32" s="18">
        <f>(5.0/B32*100)</f>
        <v/>
      </c>
      <c r="D32" s="19" t="n">
        <v>4473</v>
      </c>
      <c r="E32" s="18" t="n">
        <v>484.74442993</v>
      </c>
      <c r="F32" s="20" t="n">
        <v>10.31516523</v>
      </c>
      <c r="G32" s="18" t="n">
        <v>509.74713742</v>
      </c>
      <c r="H32" s="20" t="n">
        <v>5.05698256</v>
      </c>
      <c r="I32" s="18" t="n">
        <v>500.80256489</v>
      </c>
      <c r="J32" s="20" t="n">
        <v>2.77398368</v>
      </c>
      <c r="K32" s="18" t="n">
        <v>512.57797477</v>
      </c>
      <c r="L32" s="20" t="n">
        <v>3.3656854</v>
      </c>
      <c r="M32" s="18" t="s">
        <v>481</v>
      </c>
      <c r="N32" s="20" t="s">
        <v>481</v>
      </c>
      <c r="O32" s="18" t="s">
        <v>481</v>
      </c>
      <c r="P32" s="20" t="s">
        <v>481</v>
      </c>
      <c r="Q32" s="18" t="s">
        <v>481</v>
      </c>
      <c r="R32" s="20" t="s">
        <v>481</v>
      </c>
      <c r="S32" s="18" t="s">
        <v>481</v>
      </c>
      <c r="T32" s="20" t="s">
        <v>481</v>
      </c>
      <c r="U32" s="18" t="n">
        <v>398.25514983</v>
      </c>
      <c r="V32" s="20" t="n">
        <v>36.18774103</v>
      </c>
    </row>
    <row r="33" spans="1:22">
      <c r="A33" s="15" t="s">
        <v>508</v>
      </c>
      <c r="B33" s="17" t="n">
        <v>7325</v>
      </c>
      <c r="C33" s="18">
        <f>(75.0/B33*100)</f>
        <v/>
      </c>
      <c r="D33" s="19" t="n">
        <v>7250</v>
      </c>
      <c r="E33" s="18" t="n">
        <v>424.82429181</v>
      </c>
      <c r="F33" s="20" t="n">
        <v>14.17372357</v>
      </c>
      <c r="G33" s="18" t="n">
        <v>460.19841749</v>
      </c>
      <c r="H33" s="20" t="n">
        <v>9.5081589</v>
      </c>
      <c r="I33" s="18" t="n">
        <v>486.27385636</v>
      </c>
      <c r="J33" s="20" t="n">
        <v>3.9968573</v>
      </c>
      <c r="K33" s="18" t="n">
        <v>498.39031689</v>
      </c>
      <c r="L33" s="20" t="n">
        <v>2.65584852</v>
      </c>
      <c r="M33" s="18" t="s">
        <v>481</v>
      </c>
      <c r="N33" s="20" t="s">
        <v>481</v>
      </c>
      <c r="O33" s="18" t="s">
        <v>481</v>
      </c>
      <c r="P33" s="20" t="s">
        <v>481</v>
      </c>
      <c r="Q33" s="18" t="s">
        <v>481</v>
      </c>
      <c r="R33" s="20" t="s">
        <v>481</v>
      </c>
      <c r="S33" s="18" t="s">
        <v>481</v>
      </c>
      <c r="T33" s="20" t="s">
        <v>481</v>
      </c>
      <c r="U33" s="18" t="n">
        <v>423.00534995</v>
      </c>
      <c r="V33" s="20" t="n">
        <v>22.17342876</v>
      </c>
    </row>
    <row r="34" spans="1:22">
      <c r="A34" s="15" t="s">
        <v>509</v>
      </c>
      <c r="B34" s="17" t="n">
        <v>6350</v>
      </c>
      <c r="C34" s="18">
        <f>(35.0/B34*100)</f>
        <v/>
      </c>
      <c r="D34" s="19" t="n">
        <v>6315</v>
      </c>
      <c r="E34" s="18" t="n">
        <v>434.67693943</v>
      </c>
      <c r="F34" s="20" t="n">
        <v>8.50125489</v>
      </c>
      <c r="G34" s="18" t="n">
        <v>434.37264869</v>
      </c>
      <c r="H34" s="20" t="n">
        <v>10.07012769</v>
      </c>
      <c r="I34" s="18" t="n">
        <v>470.2776904</v>
      </c>
      <c r="J34" s="20" t="n">
        <v>2.88378191</v>
      </c>
      <c r="K34" s="18" t="n">
        <v>498.79062689</v>
      </c>
      <c r="L34" s="20" t="n">
        <v>3.05105368</v>
      </c>
      <c r="M34" s="18" t="s">
        <v>481</v>
      </c>
      <c r="N34" s="20" t="s">
        <v>481</v>
      </c>
      <c r="O34" s="18" t="s">
        <v>481</v>
      </c>
      <c r="P34" s="20" t="s">
        <v>481</v>
      </c>
      <c r="Q34" s="18" t="n">
        <v>336.51078337</v>
      </c>
      <c r="R34" s="20" t="n">
        <v>12.24828707</v>
      </c>
      <c r="S34" s="18" t="s">
        <v>481</v>
      </c>
      <c r="T34" s="20" t="s">
        <v>481</v>
      </c>
      <c r="U34" s="18" t="n">
        <v>348.47805</v>
      </c>
      <c r="V34" s="20" t="n">
        <v>15.47653105</v>
      </c>
    </row>
    <row r="35" spans="1:22">
      <c r="A35" s="15" t="s">
        <v>510</v>
      </c>
      <c r="B35" s="17" t="n">
        <v>6406</v>
      </c>
      <c r="C35" s="18">
        <f>(34.0/B35*100)</f>
        <v/>
      </c>
      <c r="D35" s="19" t="n">
        <v>6372</v>
      </c>
      <c r="E35" s="18" t="n">
        <v>463.8767266</v>
      </c>
      <c r="F35" s="20" t="n">
        <v>13.89857654</v>
      </c>
      <c r="G35" s="18" t="n">
        <v>469.58271157</v>
      </c>
      <c r="H35" s="20" t="n">
        <v>14.07422497</v>
      </c>
      <c r="I35" s="18" t="n">
        <v>506.41012109</v>
      </c>
      <c r="J35" s="20" t="n">
        <v>2.64891824</v>
      </c>
      <c r="K35" s="18" t="n">
        <v>517.6740284700001</v>
      </c>
      <c r="L35" s="20" t="n">
        <v>1.80128975</v>
      </c>
      <c r="M35" s="18" t="s">
        <v>481</v>
      </c>
      <c r="N35" s="20" t="s">
        <v>481</v>
      </c>
      <c r="O35" s="18" t="s">
        <v>481</v>
      </c>
      <c r="P35" s="20" t="s">
        <v>481</v>
      </c>
      <c r="Q35" s="18" t="n">
        <v>349.78970242</v>
      </c>
      <c r="R35" s="20" t="n">
        <v>6.90672373</v>
      </c>
      <c r="S35" s="18" t="s">
        <v>481</v>
      </c>
      <c r="T35" s="20" t="s">
        <v>481</v>
      </c>
      <c r="U35" s="18" t="n">
        <v>454.50808127</v>
      </c>
      <c r="V35" s="20" t="n">
        <v>15.73066274</v>
      </c>
    </row>
    <row r="36" spans="1:22">
      <c r="A36" s="15" t="s">
        <v>511</v>
      </c>
      <c r="B36" s="17" t="n">
        <v>6736</v>
      </c>
      <c r="C36" s="18">
        <f>(26.0/B36*100)</f>
        <v/>
      </c>
      <c r="D36" s="19" t="n">
        <v>6710</v>
      </c>
      <c r="E36" s="18" t="n">
        <v>454.94437885</v>
      </c>
      <c r="F36" s="20" t="n">
        <v>8.77567599</v>
      </c>
      <c r="G36" s="18" t="n">
        <v>485.23445078</v>
      </c>
      <c r="H36" s="20" t="n">
        <v>5.3067764</v>
      </c>
      <c r="I36" s="18" t="n">
        <v>486.68764372</v>
      </c>
      <c r="J36" s="20" t="n">
        <v>3.11228932</v>
      </c>
      <c r="K36" s="18" t="n">
        <v>487.30812133</v>
      </c>
      <c r="L36" s="20" t="n">
        <v>2.2227588</v>
      </c>
      <c r="M36" s="18" t="s">
        <v>481</v>
      </c>
      <c r="N36" s="20" t="s">
        <v>481</v>
      </c>
      <c r="O36" s="18" t="s">
        <v>481</v>
      </c>
      <c r="P36" s="20" t="s">
        <v>481</v>
      </c>
      <c r="Q36" s="18" t="s">
        <v>481</v>
      </c>
      <c r="R36" s="20" t="s">
        <v>481</v>
      </c>
      <c r="S36" s="18" t="s">
        <v>481</v>
      </c>
      <c r="T36" s="20" t="s">
        <v>481</v>
      </c>
      <c r="U36" s="18" t="n">
        <v>424.19687462</v>
      </c>
      <c r="V36" s="20" t="n">
        <v>18.24547936</v>
      </c>
    </row>
    <row r="37" spans="1:22">
      <c r="A37" s="15" t="s">
        <v>512</v>
      </c>
      <c r="B37" s="17" t="n">
        <v>5458</v>
      </c>
      <c r="C37" s="18">
        <f>(63.0/B37*100)</f>
        <v/>
      </c>
      <c r="D37" s="19" t="n">
        <v>5395</v>
      </c>
      <c r="E37" s="18" t="n">
        <v>467.59354658</v>
      </c>
      <c r="F37" s="20" t="n">
        <v>10.87649147</v>
      </c>
      <c r="G37" s="18" t="n">
        <v>476.58754336</v>
      </c>
      <c r="H37" s="20" t="n">
        <v>7.19635765</v>
      </c>
      <c r="I37" s="18" t="n">
        <v>484.82174301</v>
      </c>
      <c r="J37" s="20" t="n">
        <v>3.56199682</v>
      </c>
      <c r="K37" s="18" t="n">
        <v>504.84426258</v>
      </c>
      <c r="L37" s="20" t="n">
        <v>3.34864452</v>
      </c>
      <c r="M37" s="18" t="s">
        <v>481</v>
      </c>
      <c r="N37" s="20" t="s">
        <v>481</v>
      </c>
      <c r="O37" s="18" t="s">
        <v>481</v>
      </c>
      <c r="P37" s="20" t="s">
        <v>481</v>
      </c>
      <c r="Q37" s="18" t="s">
        <v>481</v>
      </c>
      <c r="R37" s="20" t="s">
        <v>481</v>
      </c>
      <c r="S37" s="18" t="s">
        <v>481</v>
      </c>
      <c r="T37" s="20" t="s">
        <v>481</v>
      </c>
      <c r="U37" s="18" t="n">
        <v>367.49240336</v>
      </c>
      <c r="V37" s="20" t="n">
        <v>11.80236421</v>
      </c>
    </row>
    <row r="38" spans="1:22">
      <c r="A38" s="15" t="s">
        <v>513</v>
      </c>
      <c r="B38" s="17" t="n">
        <v>5860</v>
      </c>
      <c r="C38" s="18">
        <f>(16.0/B38*100)</f>
        <v/>
      </c>
      <c r="D38" s="19" t="n">
        <v>5844</v>
      </c>
      <c r="E38" s="18" t="n">
        <v>464.39064152</v>
      </c>
      <c r="F38" s="20" t="n">
        <v>14.21301216</v>
      </c>
      <c r="G38" s="18" t="n">
        <v>513.19042985</v>
      </c>
      <c r="H38" s="20" t="n">
        <v>8.3863436</v>
      </c>
      <c r="I38" s="18" t="n">
        <v>515.9137189099999</v>
      </c>
      <c r="J38" s="20" t="n">
        <v>4.13275976</v>
      </c>
      <c r="K38" s="18" t="n">
        <v>526.25473754</v>
      </c>
      <c r="L38" s="20" t="n">
        <v>3.16012254</v>
      </c>
      <c r="M38" s="18" t="s">
        <v>481</v>
      </c>
      <c r="N38" s="20" t="s">
        <v>481</v>
      </c>
      <c r="O38" s="18" t="s">
        <v>481</v>
      </c>
      <c r="P38" s="20" t="s">
        <v>481</v>
      </c>
      <c r="Q38" s="18" t="s">
        <v>481</v>
      </c>
      <c r="R38" s="20" t="s">
        <v>481</v>
      </c>
      <c r="S38" s="18" t="s">
        <v>481</v>
      </c>
      <c r="T38" s="20" t="s">
        <v>481</v>
      </c>
      <c r="U38" s="18" t="n">
        <v>427.82356125</v>
      </c>
      <c r="V38" s="20" t="n">
        <v>20.43015138</v>
      </c>
    </row>
    <row r="39" spans="1:22">
      <c r="A39" s="15" t="s">
        <v>514</v>
      </c>
      <c r="B39" s="17" t="n">
        <v>5895</v>
      </c>
      <c r="C39" s="18">
        <f>(30.0/B39*100)</f>
        <v/>
      </c>
      <c r="D39" s="19" t="n">
        <v>5865</v>
      </c>
      <c r="E39" s="18" t="n">
        <v>374.31508471</v>
      </c>
      <c r="F39" s="20" t="n">
        <v>6.56867423</v>
      </c>
      <c r="G39" s="18" t="n">
        <v>396.28276292</v>
      </c>
      <c r="H39" s="20" t="n">
        <v>6.97223625</v>
      </c>
      <c r="I39" s="18" t="n">
        <v>411.02047222</v>
      </c>
      <c r="J39" s="20" t="n">
        <v>4.14494564</v>
      </c>
      <c r="K39" s="18" t="n">
        <v>433.55279441</v>
      </c>
      <c r="L39" s="20" t="n">
        <v>4.6288817</v>
      </c>
      <c r="M39" s="18" t="s">
        <v>481</v>
      </c>
      <c r="N39" s="20" t="s">
        <v>481</v>
      </c>
      <c r="O39" s="18" t="s">
        <v>481</v>
      </c>
      <c r="P39" s="20" t="s">
        <v>481</v>
      </c>
      <c r="Q39" s="18" t="s">
        <v>481</v>
      </c>
      <c r="R39" s="20" t="s">
        <v>481</v>
      </c>
      <c r="S39" s="18" t="s">
        <v>481</v>
      </c>
      <c r="T39" s="20" t="s">
        <v>481</v>
      </c>
      <c r="U39" s="18" t="n">
        <v>340.52366089</v>
      </c>
      <c r="V39" s="20" t="n">
        <v>17.43235543</v>
      </c>
    </row>
    <row r="40" spans="1:22">
      <c r="A40" s="15" t="s">
        <v>515</v>
      </c>
      <c r="B40" s="17" t="n">
        <v>14157</v>
      </c>
      <c r="C40" s="18">
        <f>(270.0/B40*100)</f>
        <v/>
      </c>
      <c r="D40" s="19" t="n">
        <v>13887</v>
      </c>
      <c r="E40" s="18" t="n">
        <v>465.99136805</v>
      </c>
      <c r="F40" s="20" t="n">
        <v>9.0195454</v>
      </c>
      <c r="G40" s="18" t="n">
        <v>484.12965868</v>
      </c>
      <c r="H40" s="20" t="n">
        <v>9.76747883</v>
      </c>
      <c r="I40" s="18" t="n">
        <v>480.95932882</v>
      </c>
      <c r="J40" s="20" t="n">
        <v>3.20382141</v>
      </c>
      <c r="K40" s="18" t="n">
        <v>501.37444163</v>
      </c>
      <c r="L40" s="20" t="n">
        <v>2.85380854</v>
      </c>
      <c r="M40" s="18" t="s">
        <v>481</v>
      </c>
      <c r="N40" s="20" t="s">
        <v>481</v>
      </c>
      <c r="O40" s="18" t="s">
        <v>481</v>
      </c>
      <c r="P40" s="20" t="s">
        <v>481</v>
      </c>
      <c r="Q40" s="18" t="s">
        <v>481</v>
      </c>
      <c r="R40" s="20" t="s">
        <v>481</v>
      </c>
      <c r="S40" s="18" t="s">
        <v>481</v>
      </c>
      <c r="T40" s="20" t="s">
        <v>481</v>
      </c>
      <c r="U40" s="18" t="n">
        <v>415.6826606</v>
      </c>
      <c r="V40" s="20" t="n">
        <v>15.36198477</v>
      </c>
    </row>
    <row r="41" spans="1:22">
      <c r="A41" s="15" t="s">
        <v>516</v>
      </c>
      <c r="B41" s="17" t="n">
        <v>5712</v>
      </c>
      <c r="C41" s="18">
        <f>(38.0/B41*100)</f>
        <v/>
      </c>
      <c r="D41" s="19" t="n">
        <v>5674</v>
      </c>
      <c r="E41" s="18" t="n">
        <v>446.4181371</v>
      </c>
      <c r="F41" s="20" t="n">
        <v>9.99251201</v>
      </c>
      <c r="G41" s="18" t="n">
        <v>459.03373736</v>
      </c>
      <c r="H41" s="20" t="n">
        <v>11.50178849</v>
      </c>
      <c r="I41" s="18" t="n">
        <v>457.18580967</v>
      </c>
      <c r="J41" s="20" t="n">
        <v>3.4531869</v>
      </c>
      <c r="K41" s="18" t="n">
        <v>477.33242643</v>
      </c>
      <c r="L41" s="20" t="n">
        <v>3.39341589</v>
      </c>
      <c r="M41" s="18" t="s">
        <v>481</v>
      </c>
      <c r="N41" s="20" t="s">
        <v>481</v>
      </c>
      <c r="O41" s="18" t="s">
        <v>481</v>
      </c>
      <c r="P41" s="20" t="s">
        <v>481</v>
      </c>
      <c r="Q41" s="18" t="n">
        <v>392.51815558</v>
      </c>
      <c r="R41" s="20" t="n">
        <v>16.89642718</v>
      </c>
      <c r="S41" s="18" t="s">
        <v>481</v>
      </c>
      <c r="T41" s="20" t="s">
        <v>481</v>
      </c>
      <c r="U41" s="18" t="n">
        <v>387.14131591</v>
      </c>
      <c r="V41" s="20" t="n">
        <v>17.89695084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(1150.0/B46*100)</f>
        <v/>
      </c>
      <c r="D46" s="19" t="n">
        <v>21991</v>
      </c>
      <c r="E46" s="18" t="n">
        <v>339.51894429</v>
      </c>
      <c r="F46" s="20" t="n">
        <v>6.55095947</v>
      </c>
      <c r="G46" s="18" t="n">
        <v>360.31010961</v>
      </c>
      <c r="H46" s="20" t="n">
        <v>7.75559311</v>
      </c>
      <c r="I46" s="18" t="n">
        <v>369.86886701</v>
      </c>
      <c r="J46" s="20" t="n">
        <v>3.16719396</v>
      </c>
      <c r="K46" s="18" t="n">
        <v>390.56489414</v>
      </c>
      <c r="L46" s="20" t="n">
        <v>3.19896517</v>
      </c>
      <c r="M46" s="18" t="s">
        <v>481</v>
      </c>
      <c r="N46" s="20" t="s">
        <v>481</v>
      </c>
      <c r="O46" s="18" t="s">
        <v>481</v>
      </c>
      <c r="P46" s="20" t="s">
        <v>481</v>
      </c>
      <c r="Q46" s="18" t="s">
        <v>481</v>
      </c>
      <c r="R46" s="20" t="s">
        <v>481</v>
      </c>
      <c r="S46" s="18" t="s">
        <v>481</v>
      </c>
      <c r="T46" s="20" t="s">
        <v>481</v>
      </c>
      <c r="U46" s="18" t="n">
        <v>318.67604932</v>
      </c>
      <c r="V46" s="20" t="n">
        <v>7.04446941</v>
      </c>
    </row>
    <row r="47" spans="1:22">
      <c r="A47" s="15" t="s">
        <v>522</v>
      </c>
      <c r="B47" s="17" t="n">
        <v>5928</v>
      </c>
      <c r="C47" s="18">
        <f>(75.0/B47*100)</f>
        <v/>
      </c>
      <c r="D47" s="19" t="n">
        <v>5853</v>
      </c>
      <c r="E47" s="18" t="n">
        <v>374.65990961</v>
      </c>
      <c r="F47" s="20" t="n">
        <v>11.31092033</v>
      </c>
      <c r="G47" s="18" t="n">
        <v>430.87155984</v>
      </c>
      <c r="H47" s="20" t="n">
        <v>8.47495801</v>
      </c>
      <c r="I47" s="18" t="n">
        <v>436.52236022</v>
      </c>
      <c r="J47" s="20" t="n">
        <v>4.03747685</v>
      </c>
      <c r="K47" s="18" t="n">
        <v>457.51887847</v>
      </c>
      <c r="L47" s="20" t="n">
        <v>4.07589496</v>
      </c>
      <c r="M47" s="18" t="s">
        <v>481</v>
      </c>
      <c r="N47" s="20" t="s">
        <v>481</v>
      </c>
      <c r="O47" s="18" t="s">
        <v>481</v>
      </c>
      <c r="P47" s="20" t="s">
        <v>481</v>
      </c>
      <c r="Q47" s="18" t="s">
        <v>481</v>
      </c>
      <c r="R47" s="20" t="s">
        <v>481</v>
      </c>
      <c r="S47" s="18" t="s">
        <v>481</v>
      </c>
      <c r="T47" s="20" t="s">
        <v>481</v>
      </c>
      <c r="U47" s="18" t="n">
        <v>350.88686327</v>
      </c>
      <c r="V47" s="20" t="n">
        <v>8.116308800000001</v>
      </c>
    </row>
    <row r="48" spans="1:22">
      <c r="A48" s="15" t="s">
        <v>523</v>
      </c>
      <c r="B48" s="17" t="n">
        <v>9841</v>
      </c>
      <c r="C48" s="18">
        <f>(7.0/B48*100)</f>
        <v/>
      </c>
      <c r="D48" s="19" t="n">
        <v>9834</v>
      </c>
      <c r="E48" s="18" t="n">
        <v>509.54564107</v>
      </c>
      <c r="F48" s="20" t="n">
        <v>15.83721909</v>
      </c>
      <c r="G48" s="18" t="n">
        <v>493.88857027</v>
      </c>
      <c r="H48" s="20" t="n">
        <v>9.89990341</v>
      </c>
      <c r="I48" s="18" t="n">
        <v>514.57310491</v>
      </c>
      <c r="J48" s="20" t="n">
        <v>5.01223304</v>
      </c>
      <c r="K48" s="18" t="n">
        <v>550.46472606</v>
      </c>
      <c r="L48" s="20" t="n">
        <v>5.141409</v>
      </c>
      <c r="M48" s="18" t="s">
        <v>481</v>
      </c>
      <c r="N48" s="20" t="s">
        <v>481</v>
      </c>
      <c r="O48" s="18" t="s">
        <v>481</v>
      </c>
      <c r="P48" s="20" t="s">
        <v>481</v>
      </c>
      <c r="Q48" s="18" t="s">
        <v>481</v>
      </c>
      <c r="R48" s="20" t="s">
        <v>481</v>
      </c>
      <c r="S48" s="18" t="s">
        <v>481</v>
      </c>
      <c r="T48" s="20" t="s">
        <v>481</v>
      </c>
      <c r="U48" s="18" t="n">
        <v>462.67260713</v>
      </c>
      <c r="V48" s="20" t="n">
        <v>45.41105954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(218.0/B50*100)</f>
        <v/>
      </c>
      <c r="D50" s="19" t="n">
        <v>11577</v>
      </c>
      <c r="E50" s="18" t="n">
        <v>365.88830223</v>
      </c>
      <c r="F50" s="20" t="n">
        <v>6.48424762</v>
      </c>
      <c r="G50" s="18" t="n">
        <v>393.13942575</v>
      </c>
      <c r="H50" s="20" t="n">
        <v>6.68529658</v>
      </c>
      <c r="I50" s="18" t="n">
        <v>389.75233621</v>
      </c>
      <c r="J50" s="20" t="n">
        <v>2.9292507</v>
      </c>
      <c r="K50" s="18" t="n">
        <v>391.31243516</v>
      </c>
      <c r="L50" s="20" t="n">
        <v>2.69779747</v>
      </c>
      <c r="M50" s="18" t="s">
        <v>481</v>
      </c>
      <c r="N50" s="20" t="s">
        <v>481</v>
      </c>
      <c r="O50" s="18" t="s">
        <v>481</v>
      </c>
      <c r="P50" s="20" t="s">
        <v>481</v>
      </c>
      <c r="Q50" s="18" t="s">
        <v>481</v>
      </c>
      <c r="R50" s="20" t="s">
        <v>481</v>
      </c>
      <c r="S50" s="18" t="s">
        <v>481</v>
      </c>
      <c r="T50" s="20" t="s">
        <v>481</v>
      </c>
      <c r="U50" s="18" t="n">
        <v>323.34504062</v>
      </c>
      <c r="V50" s="20" t="n">
        <v>14.56136699</v>
      </c>
    </row>
    <row r="51" spans="1:22">
      <c r="A51" s="15" t="s">
        <v>526</v>
      </c>
      <c r="B51" s="17" t="n">
        <v>6866</v>
      </c>
      <c r="C51" s="18">
        <f>(108.0/B51*100)</f>
        <v/>
      </c>
      <c r="D51" s="19" t="n">
        <v>6758</v>
      </c>
      <c r="E51" s="18" t="n">
        <v>381.28307075</v>
      </c>
      <c r="F51" s="20" t="n">
        <v>7.47842758</v>
      </c>
      <c r="G51" s="18" t="n">
        <v>420.15781874</v>
      </c>
      <c r="H51" s="20" t="n">
        <v>8.26562167</v>
      </c>
      <c r="I51" s="18" t="n">
        <v>400.04078953</v>
      </c>
      <c r="J51" s="20" t="n">
        <v>3.79907204</v>
      </c>
      <c r="K51" s="18" t="n">
        <v>403.94867338</v>
      </c>
      <c r="L51" s="20" t="n">
        <v>2.61670674</v>
      </c>
      <c r="M51" s="18" t="s">
        <v>481</v>
      </c>
      <c r="N51" s="20" t="s">
        <v>481</v>
      </c>
      <c r="O51" s="18" t="s">
        <v>481</v>
      </c>
      <c r="P51" s="20" t="s">
        <v>481</v>
      </c>
      <c r="Q51" s="18" t="n">
        <v>380.5422133</v>
      </c>
      <c r="R51" s="20" t="n">
        <v>4.31283207</v>
      </c>
      <c r="S51" s="18" t="s">
        <v>481</v>
      </c>
      <c r="T51" s="20" t="s">
        <v>481</v>
      </c>
      <c r="U51" s="18" t="n">
        <v>378.1465584</v>
      </c>
      <c r="V51" s="20" t="n">
        <v>11.24862833</v>
      </c>
    </row>
    <row r="52" spans="1:22">
      <c r="A52" s="15" t="s">
        <v>527</v>
      </c>
      <c r="B52" s="17" t="n">
        <v>5809</v>
      </c>
      <c r="C52" s="18">
        <f>(72.0/B52*100)</f>
        <v/>
      </c>
      <c r="D52" s="19" t="n">
        <v>5737</v>
      </c>
      <c r="E52" s="18" t="n">
        <v>409.29816375</v>
      </c>
      <c r="F52" s="20" t="n">
        <v>15.9615979</v>
      </c>
      <c r="G52" s="18" t="n">
        <v>447.29282817</v>
      </c>
      <c r="H52" s="20" t="n">
        <v>8.80548961</v>
      </c>
      <c r="I52" s="18" t="n">
        <v>455.19362185</v>
      </c>
      <c r="J52" s="20" t="n">
        <v>3.56162435</v>
      </c>
      <c r="K52" s="18" t="n">
        <v>470.96424438</v>
      </c>
      <c r="L52" s="20" t="n">
        <v>3.1031166</v>
      </c>
      <c r="M52" s="18" t="s">
        <v>481</v>
      </c>
      <c r="N52" s="20" t="s">
        <v>481</v>
      </c>
      <c r="O52" s="18" t="s">
        <v>481</v>
      </c>
      <c r="P52" s="20" t="s">
        <v>481</v>
      </c>
      <c r="Q52" s="18" t="s">
        <v>481</v>
      </c>
      <c r="R52" s="20" t="s">
        <v>481</v>
      </c>
      <c r="S52" s="18" t="s">
        <v>481</v>
      </c>
      <c r="T52" s="20" t="s">
        <v>481</v>
      </c>
      <c r="U52" s="18" t="n">
        <v>416.322112</v>
      </c>
      <c r="V52" s="20" t="n">
        <v>17.90535133</v>
      </c>
    </row>
    <row r="53" spans="1:22">
      <c r="A53" s="15" t="s">
        <v>528</v>
      </c>
      <c r="B53" s="17" t="n">
        <v>5571</v>
      </c>
      <c r="C53" s="18">
        <f>(84.0/B53*100)</f>
        <v/>
      </c>
      <c r="D53" s="19" t="n">
        <v>5487</v>
      </c>
      <c r="E53" s="18" t="n">
        <v>387.22966818</v>
      </c>
      <c r="F53" s="20" t="n">
        <v>10.85697218</v>
      </c>
      <c r="G53" s="18" t="n">
        <v>407.78621746</v>
      </c>
      <c r="H53" s="20" t="n">
        <v>9.09881002</v>
      </c>
      <c r="I53" s="18" t="n">
        <v>427.17421592</v>
      </c>
      <c r="J53" s="20" t="n">
        <v>2.42336683</v>
      </c>
      <c r="K53" s="18" t="n">
        <v>450.85126766</v>
      </c>
      <c r="L53" s="20" t="n">
        <v>2.61141035</v>
      </c>
      <c r="M53" s="18" t="s">
        <v>481</v>
      </c>
      <c r="N53" s="20" t="s">
        <v>481</v>
      </c>
      <c r="O53" s="18" t="s">
        <v>481</v>
      </c>
      <c r="P53" s="20" t="s">
        <v>481</v>
      </c>
      <c r="Q53" s="18" t="s">
        <v>481</v>
      </c>
      <c r="R53" s="20" t="s">
        <v>481</v>
      </c>
      <c r="S53" s="18" t="s">
        <v>481</v>
      </c>
      <c r="T53" s="20" t="s">
        <v>481</v>
      </c>
      <c r="U53" s="18" t="n">
        <v>357.34461328</v>
      </c>
      <c r="V53" s="20" t="n">
        <v>10.10305626</v>
      </c>
    </row>
    <row r="54" spans="1:22">
      <c r="A54" s="15" t="s">
        <v>529</v>
      </c>
      <c r="B54" s="17" t="n">
        <v>4740</v>
      </c>
      <c r="C54" s="18">
        <f>(42.0/B54*100)</f>
        <v/>
      </c>
      <c r="D54" s="19" t="n">
        <v>4698</v>
      </c>
      <c r="E54" s="18" t="n">
        <v>312.93249847</v>
      </c>
      <c r="F54" s="20" t="n">
        <v>4.85820239</v>
      </c>
      <c r="G54" s="18" t="n">
        <v>326.58281363</v>
      </c>
      <c r="H54" s="20" t="n">
        <v>11.6284081</v>
      </c>
      <c r="I54" s="18" t="n">
        <v>323.53516094</v>
      </c>
      <c r="J54" s="20" t="n">
        <v>4.37679408</v>
      </c>
      <c r="K54" s="18" t="n">
        <v>335.00656144</v>
      </c>
      <c r="L54" s="20" t="n">
        <v>2.891757</v>
      </c>
      <c r="M54" s="18" t="s">
        <v>481</v>
      </c>
      <c r="N54" s="20" t="s">
        <v>481</v>
      </c>
      <c r="O54" s="18" t="s">
        <v>481</v>
      </c>
      <c r="P54" s="20" t="s">
        <v>481</v>
      </c>
      <c r="Q54" s="18" t="s">
        <v>481</v>
      </c>
      <c r="R54" s="20" t="s">
        <v>481</v>
      </c>
      <c r="S54" s="18" t="s">
        <v>481</v>
      </c>
      <c r="T54" s="20" t="s">
        <v>481</v>
      </c>
      <c r="U54" s="18" t="n">
        <v>269.25343221</v>
      </c>
      <c r="V54" s="20" t="n">
        <v>7.51780706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509.33985521</v>
      </c>
      <c r="F56" s="20" t="n">
        <v>11.41026083</v>
      </c>
      <c r="G56" s="18" t="n">
        <v>532.56055685</v>
      </c>
      <c r="H56" s="20" t="n">
        <v>6.81367645</v>
      </c>
      <c r="I56" s="18" t="n">
        <v>543.7107845199999</v>
      </c>
      <c r="J56" s="20" t="n">
        <v>2.99602699</v>
      </c>
      <c r="K56" s="18" t="n">
        <v>559.87180919</v>
      </c>
      <c r="L56" s="20" t="n">
        <v>4.20431963</v>
      </c>
      <c r="M56" s="18" t="s">
        <v>481</v>
      </c>
      <c r="N56" s="20" t="s">
        <v>481</v>
      </c>
      <c r="O56" s="18" t="s">
        <v>481</v>
      </c>
      <c r="P56" s="20" t="s">
        <v>481</v>
      </c>
      <c r="Q56" s="18" t="s">
        <v>481</v>
      </c>
      <c r="R56" s="20" t="s">
        <v>481</v>
      </c>
      <c r="S56" s="18" t="s">
        <v>481</v>
      </c>
      <c r="T56" s="20" t="s">
        <v>481</v>
      </c>
      <c r="U56" s="18" t="n">
        <v>530.2984671</v>
      </c>
      <c r="V56" s="20" t="n">
        <v>17.89559968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(135.0/B61*100)</f>
        <v/>
      </c>
      <c r="D61" s="19" t="n">
        <v>6390</v>
      </c>
      <c r="E61" s="18" t="n">
        <v>464.13057815</v>
      </c>
      <c r="F61" s="20" t="n">
        <v>6.35915059</v>
      </c>
      <c r="G61" s="18" t="n">
        <v>449.1510822</v>
      </c>
      <c r="H61" s="20" t="n">
        <v>7.3251731</v>
      </c>
      <c r="I61" s="18" t="n">
        <v>467.51455302</v>
      </c>
      <c r="J61" s="20" t="n">
        <v>2.96205567</v>
      </c>
      <c r="K61" s="18" t="n">
        <v>488.82097746</v>
      </c>
      <c r="L61" s="20" t="n">
        <v>2.56174739</v>
      </c>
      <c r="M61" s="18" t="s">
        <v>481</v>
      </c>
      <c r="N61" s="20" t="s">
        <v>481</v>
      </c>
      <c r="O61" s="18" t="s">
        <v>481</v>
      </c>
      <c r="P61" s="20" t="s">
        <v>481</v>
      </c>
      <c r="Q61" s="18" t="s">
        <v>481</v>
      </c>
      <c r="R61" s="20" t="s">
        <v>481</v>
      </c>
      <c r="S61" s="18" t="s">
        <v>481</v>
      </c>
      <c r="T61" s="20" t="s">
        <v>481</v>
      </c>
      <c r="U61" s="18" t="n">
        <v>411.73978781</v>
      </c>
      <c r="V61" s="20" t="n">
        <v>12.80721613</v>
      </c>
    </row>
    <row r="62" spans="1:22">
      <c r="A62" s="15" t="s">
        <v>537</v>
      </c>
      <c r="B62" s="17" t="n">
        <v>4476</v>
      </c>
      <c r="C62" s="18">
        <f>(3.0/B62*100)</f>
        <v/>
      </c>
      <c r="D62" s="19" t="n">
        <v>4473</v>
      </c>
      <c r="E62" s="18" t="n">
        <v>529.89945331</v>
      </c>
      <c r="F62" s="20" t="n">
        <v>8.56493695</v>
      </c>
      <c r="G62" s="18" t="n">
        <v>538.61326997</v>
      </c>
      <c r="H62" s="20" t="n">
        <v>5.50752429</v>
      </c>
      <c r="I62" s="18" t="n">
        <v>541.46073025</v>
      </c>
      <c r="J62" s="20" t="n">
        <v>1.59425355</v>
      </c>
      <c r="K62" s="18" t="n">
        <v>550.82409637</v>
      </c>
      <c r="L62" s="20" t="n">
        <v>2.23406293</v>
      </c>
      <c r="M62" s="18" t="s">
        <v>481</v>
      </c>
      <c r="N62" s="20" t="s">
        <v>481</v>
      </c>
      <c r="O62" s="18" t="s">
        <v>481</v>
      </c>
      <c r="P62" s="20" t="s">
        <v>481</v>
      </c>
      <c r="Q62" s="18" t="s">
        <v>481</v>
      </c>
      <c r="R62" s="20" t="s">
        <v>481</v>
      </c>
      <c r="S62" s="18" t="s">
        <v>481</v>
      </c>
      <c r="T62" s="20" t="s">
        <v>481</v>
      </c>
      <c r="U62" s="18" t="n">
        <v>549.351625</v>
      </c>
      <c r="V62" s="20" t="n">
        <v>20.77737545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(74.0/B66*100)</f>
        <v/>
      </c>
      <c r="D66" s="19" t="n">
        <v>5591</v>
      </c>
      <c r="E66" s="18" t="n">
        <v>379.16600967</v>
      </c>
      <c r="F66" s="20" t="n">
        <v>10.60879365</v>
      </c>
      <c r="G66" s="18" t="n">
        <v>415.42411093</v>
      </c>
      <c r="H66" s="20" t="n">
        <v>7.10687795</v>
      </c>
      <c r="I66" s="18" t="n">
        <v>405.05039586</v>
      </c>
      <c r="J66" s="20" t="n">
        <v>2.04005033</v>
      </c>
      <c r="K66" s="18" t="n">
        <v>435.81367942</v>
      </c>
      <c r="L66" s="20" t="n">
        <v>2.32744552</v>
      </c>
      <c r="M66" s="18" t="s">
        <v>481</v>
      </c>
      <c r="N66" s="20" t="s">
        <v>481</v>
      </c>
      <c r="O66" s="18" t="s">
        <v>481</v>
      </c>
      <c r="P66" s="20" t="s">
        <v>481</v>
      </c>
      <c r="Q66" s="18" t="s">
        <v>481</v>
      </c>
      <c r="R66" s="20" t="s">
        <v>481</v>
      </c>
      <c r="S66" s="18" t="s">
        <v>481</v>
      </c>
      <c r="T66" s="20" t="s">
        <v>481</v>
      </c>
      <c r="U66" s="18" t="n">
        <v>333.77463273</v>
      </c>
      <c r="V66" s="20" t="n">
        <v>7.35749402</v>
      </c>
    </row>
    <row r="67" spans="1:22">
      <c r="A67" s="15" t="s">
        <v>542</v>
      </c>
      <c r="B67" s="17" t="n">
        <v>6971</v>
      </c>
      <c r="C67" s="18">
        <f>(22.0/B67*100)</f>
        <v/>
      </c>
      <c r="D67" s="19" t="n">
        <v>6949</v>
      </c>
      <c r="E67" s="18" t="n">
        <v>340.1008858</v>
      </c>
      <c r="F67" s="20" t="n">
        <v>8.723996530000001</v>
      </c>
      <c r="G67" s="18" t="n">
        <v>383.70986147</v>
      </c>
      <c r="H67" s="20" t="n">
        <v>6.58630509</v>
      </c>
      <c r="I67" s="18" t="n">
        <v>383.96889424</v>
      </c>
      <c r="J67" s="20" t="n">
        <v>3.12280696</v>
      </c>
      <c r="K67" s="18" t="n">
        <v>394.36089251</v>
      </c>
      <c r="L67" s="20" t="n">
        <v>3.1795006</v>
      </c>
      <c r="M67" s="18" t="s">
        <v>481</v>
      </c>
      <c r="N67" s="20" t="s">
        <v>481</v>
      </c>
      <c r="O67" s="18" t="s">
        <v>481</v>
      </c>
      <c r="P67" s="20" t="s">
        <v>481</v>
      </c>
      <c r="Q67" s="18" t="s">
        <v>481</v>
      </c>
      <c r="R67" s="20" t="s">
        <v>481</v>
      </c>
      <c r="S67" s="18" t="s">
        <v>481</v>
      </c>
      <c r="T67" s="20" t="s">
        <v>481</v>
      </c>
      <c r="U67" s="18" t="n">
        <v>285.39823507</v>
      </c>
      <c r="V67" s="20" t="n">
        <v>12.12907206</v>
      </c>
    </row>
    <row r="68" spans="1:22">
      <c r="A68" s="15" t="s">
        <v>543</v>
      </c>
      <c r="B68" s="17" t="n">
        <v>12083</v>
      </c>
      <c r="C68" s="18">
        <f>(26.0/B68*100)</f>
        <v/>
      </c>
      <c r="D68" s="19" t="n">
        <v>12057</v>
      </c>
      <c r="E68" s="18" t="n">
        <v>350.91934979</v>
      </c>
      <c r="F68" s="20" t="n">
        <v>5.13053159</v>
      </c>
      <c r="G68" s="18" t="n">
        <v>350.74196005</v>
      </c>
      <c r="H68" s="20" t="n">
        <v>4.88279416</v>
      </c>
      <c r="I68" s="18" t="n">
        <v>390.33076473</v>
      </c>
      <c r="J68" s="20" t="n">
        <v>2.19100864</v>
      </c>
      <c r="K68" s="18" t="n">
        <v>420.84149427</v>
      </c>
      <c r="L68" s="20" t="n">
        <v>1.39866568</v>
      </c>
      <c r="M68" s="18" t="s">
        <v>481</v>
      </c>
      <c r="N68" s="20" t="s">
        <v>481</v>
      </c>
      <c r="O68" s="18" t="s">
        <v>481</v>
      </c>
      <c r="P68" s="20" t="s">
        <v>481</v>
      </c>
      <c r="Q68" s="18" t="s">
        <v>481</v>
      </c>
      <c r="R68" s="20" t="s">
        <v>481</v>
      </c>
      <c r="S68" s="18" t="s">
        <v>481</v>
      </c>
      <c r="T68" s="20" t="s">
        <v>481</v>
      </c>
      <c r="U68" s="18" t="n">
        <v>312.3795106</v>
      </c>
      <c r="V68" s="20" t="n">
        <v>5.89809552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471.2180202</v>
      </c>
      <c r="F70" s="20" t="n">
        <v>14.00600817</v>
      </c>
      <c r="G70" s="18" t="n">
        <v>489.21576771</v>
      </c>
      <c r="H70" s="20" t="n">
        <v>7.50643617</v>
      </c>
      <c r="I70" s="18" t="n">
        <v>491.54113691</v>
      </c>
      <c r="J70" s="20" t="n">
        <v>3.57369737</v>
      </c>
      <c r="K70" s="18" t="n">
        <v>505.45417723</v>
      </c>
      <c r="L70" s="20" t="n">
        <v>3.32301816</v>
      </c>
      <c r="M70" s="18" t="s">
        <v>481</v>
      </c>
      <c r="N70" s="20" t="s">
        <v>481</v>
      </c>
      <c r="O70" s="18" t="s">
        <v>481</v>
      </c>
      <c r="P70" s="20" t="s">
        <v>481</v>
      </c>
      <c r="Q70" s="18" t="s">
        <v>481</v>
      </c>
      <c r="R70" s="20" t="s">
        <v>481</v>
      </c>
      <c r="S70" s="18" t="s">
        <v>481</v>
      </c>
      <c r="T70" s="20" t="s">
        <v>481</v>
      </c>
      <c r="U70" s="18" t="n">
        <v>408.39888854</v>
      </c>
      <c r="V70" s="20" t="n">
        <v>14.6334907</v>
      </c>
    </row>
    <row r="71" spans="1:22">
      <c r="A71" s="15" t="s">
        <v>546</v>
      </c>
      <c r="B71" s="17" t="n">
        <v>6115</v>
      </c>
      <c r="C71" s="18">
        <f>(17.0/B71*100)</f>
        <v/>
      </c>
      <c r="D71" s="19" t="n">
        <v>6098</v>
      </c>
      <c r="E71" s="18" t="n">
        <v>540.24442677</v>
      </c>
      <c r="F71" s="20" t="n">
        <v>10.9014071</v>
      </c>
      <c r="G71" s="18" t="n">
        <v>541.3125360499999</v>
      </c>
      <c r="H71" s="20" t="n">
        <v>8.253730579999999</v>
      </c>
      <c r="I71" s="18" t="n">
        <v>553.99776593</v>
      </c>
      <c r="J71" s="20" t="n">
        <v>1.94315638</v>
      </c>
      <c r="K71" s="18" t="n">
        <v>574.97735948</v>
      </c>
      <c r="L71" s="20" t="n">
        <v>2.19856367</v>
      </c>
      <c r="M71" s="18" t="s">
        <v>481</v>
      </c>
      <c r="N71" s="20" t="s">
        <v>481</v>
      </c>
      <c r="O71" s="18" t="s">
        <v>481</v>
      </c>
      <c r="P71" s="20" t="s">
        <v>481</v>
      </c>
      <c r="Q71" s="18" t="s">
        <v>481</v>
      </c>
      <c r="R71" s="20" t="s">
        <v>481</v>
      </c>
      <c r="S71" s="18" t="s">
        <v>481</v>
      </c>
      <c r="T71" s="20" t="s">
        <v>481</v>
      </c>
      <c r="U71" s="18" t="n">
        <v>540.27992248</v>
      </c>
      <c r="V71" s="20" t="n">
        <v>23.32565399</v>
      </c>
    </row>
    <row r="72" spans="1:22">
      <c r="A72" s="15" t="s">
        <v>547</v>
      </c>
      <c r="B72" s="17" t="n">
        <v>7708</v>
      </c>
      <c r="C72" s="18">
        <f>(5.0/B72*100)</f>
        <v/>
      </c>
      <c r="D72" s="19" t="n">
        <v>7703</v>
      </c>
      <c r="E72" s="18" t="n">
        <v>502.97218981</v>
      </c>
      <c r="F72" s="20" t="n">
        <v>10.51568484</v>
      </c>
      <c r="G72" s="18" t="n">
        <v>533.0882718</v>
      </c>
      <c r="H72" s="20" t="n">
        <v>7.10110742</v>
      </c>
      <c r="I72" s="18" t="n">
        <v>529.2655069899999</v>
      </c>
      <c r="J72" s="20" t="n">
        <v>2.87924419</v>
      </c>
      <c r="K72" s="18" t="n">
        <v>565.3652357</v>
      </c>
      <c r="L72" s="20" t="n">
        <v>4.00949711</v>
      </c>
      <c r="M72" s="18" t="s">
        <v>481</v>
      </c>
      <c r="N72" s="20" t="s">
        <v>481</v>
      </c>
      <c r="O72" s="18" t="s">
        <v>481</v>
      </c>
      <c r="P72" s="20" t="s">
        <v>481</v>
      </c>
      <c r="Q72" s="18" t="s">
        <v>481</v>
      </c>
      <c r="R72" s="20" t="s">
        <v>481</v>
      </c>
      <c r="S72" s="18" t="s">
        <v>481</v>
      </c>
      <c r="T72" s="20" t="s">
        <v>481</v>
      </c>
      <c r="U72" s="18" t="n">
        <v>461.64052345</v>
      </c>
      <c r="V72" s="20" t="n">
        <v>28.9665708</v>
      </c>
    </row>
    <row r="73" spans="1:22">
      <c r="A73" s="15" t="s">
        <v>548</v>
      </c>
      <c r="B73" s="17" t="n">
        <v>8249</v>
      </c>
      <c r="C73" s="18">
        <f>(144.0/B73*100)</f>
        <v/>
      </c>
      <c r="D73" s="19" t="n">
        <v>8105</v>
      </c>
      <c r="E73" s="18" t="n">
        <v>344.8156047</v>
      </c>
      <c r="F73" s="20" t="n">
        <v>14.19781432</v>
      </c>
      <c r="G73" s="18" t="n">
        <v>383.19149332</v>
      </c>
      <c r="H73" s="20" t="n">
        <v>8.85362533</v>
      </c>
      <c r="I73" s="18" t="n">
        <v>402.45299081</v>
      </c>
      <c r="J73" s="20" t="n">
        <v>3.05037497</v>
      </c>
      <c r="K73" s="18" t="n">
        <v>431.71571886</v>
      </c>
      <c r="L73" s="20" t="n">
        <v>3.76818943</v>
      </c>
      <c r="M73" s="18" t="s">
        <v>481</v>
      </c>
      <c r="N73" s="20" t="s">
        <v>481</v>
      </c>
      <c r="O73" s="18" t="s">
        <v>481</v>
      </c>
      <c r="P73" s="20" t="s">
        <v>481</v>
      </c>
      <c r="Q73" s="18" t="s">
        <v>481</v>
      </c>
      <c r="R73" s="20" t="s">
        <v>481</v>
      </c>
      <c r="S73" s="18" t="s">
        <v>481</v>
      </c>
      <c r="T73" s="20" t="s">
        <v>481</v>
      </c>
      <c r="U73" s="18" t="n">
        <v>353.66679281</v>
      </c>
      <c r="V73" s="20" t="n">
        <v>18.13454793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(201.0/B75*100)</f>
        <v/>
      </c>
      <c r="D75" s="19" t="n">
        <v>5174</v>
      </c>
      <c r="E75" s="18" t="n">
        <v>328.53927638</v>
      </c>
      <c r="F75" s="20" t="n">
        <v>12.9541553</v>
      </c>
      <c r="G75" s="18" t="n">
        <v>347.44561575</v>
      </c>
      <c r="H75" s="20" t="n">
        <v>8.754339</v>
      </c>
      <c r="I75" s="18" t="n">
        <v>358.72045216</v>
      </c>
      <c r="J75" s="20" t="n">
        <v>3.39076113</v>
      </c>
      <c r="K75" s="18" t="n">
        <v>376.96841515</v>
      </c>
      <c r="L75" s="20" t="n">
        <v>3.18609907</v>
      </c>
      <c r="M75" s="18" t="s">
        <v>481</v>
      </c>
      <c r="N75" s="20" t="s">
        <v>481</v>
      </c>
      <c r="O75" s="18" t="s">
        <v>481</v>
      </c>
      <c r="P75" s="20" t="s">
        <v>481</v>
      </c>
      <c r="Q75" s="18" t="s">
        <v>481</v>
      </c>
      <c r="R75" s="20" t="s">
        <v>481</v>
      </c>
      <c r="S75" s="18" t="s">
        <v>481</v>
      </c>
      <c r="T75" s="20" t="s">
        <v>481</v>
      </c>
      <c r="U75" s="18" t="n">
        <v>318.0249275</v>
      </c>
      <c r="V75" s="20" t="n">
        <v>10.58351515</v>
      </c>
    </row>
    <row r="76" spans="1:22">
      <c r="A76" s="15" t="s">
        <v>551</v>
      </c>
      <c r="B76" s="17" t="n">
        <v>14167</v>
      </c>
      <c r="C76" s="18">
        <f>(228.0/B76*100)</f>
        <v/>
      </c>
      <c r="D76" s="19" t="n">
        <v>13939</v>
      </c>
      <c r="E76" s="18" t="n">
        <v>379.03349187</v>
      </c>
      <c r="F76" s="20" t="n">
        <v>6.86060202</v>
      </c>
      <c r="G76" s="18" t="n">
        <v>375.74476949</v>
      </c>
      <c r="H76" s="20" t="n">
        <v>7.77538075</v>
      </c>
      <c r="I76" s="18" t="n">
        <v>408.60024327</v>
      </c>
      <c r="J76" s="20" t="n">
        <v>2.82430785</v>
      </c>
      <c r="K76" s="18" t="n">
        <v>446.57968399</v>
      </c>
      <c r="L76" s="20" t="n">
        <v>2.76868333</v>
      </c>
      <c r="M76" s="18" t="s">
        <v>481</v>
      </c>
      <c r="N76" s="20" t="s">
        <v>481</v>
      </c>
      <c r="O76" s="18" t="s">
        <v>481</v>
      </c>
      <c r="P76" s="20" t="s">
        <v>481</v>
      </c>
      <c r="Q76" s="18" t="s">
        <v>481</v>
      </c>
      <c r="R76" s="20" t="s">
        <v>481</v>
      </c>
      <c r="S76" s="18" t="s">
        <v>481</v>
      </c>
      <c r="T76" s="20" t="s">
        <v>481</v>
      </c>
      <c r="U76" s="18" t="n">
        <v>343.55133988</v>
      </c>
      <c r="V76" s="20" t="n">
        <v>9.75142599</v>
      </c>
    </row>
    <row r="77" spans="1:22">
      <c r="A77" s="15" t="s">
        <v>552</v>
      </c>
      <c r="B77" s="17" t="n">
        <v>6062</v>
      </c>
      <c r="C77" s="18">
        <f>(82.0/B77*100)</f>
        <v/>
      </c>
      <c r="D77" s="19" t="n">
        <v>5980</v>
      </c>
      <c r="E77" s="18" t="n">
        <v>369.3744048</v>
      </c>
      <c r="F77" s="20" t="n">
        <v>7.01667847</v>
      </c>
      <c r="G77" s="18" t="n">
        <v>404.26978814</v>
      </c>
      <c r="H77" s="20" t="n">
        <v>8.527946569999999</v>
      </c>
      <c r="I77" s="18" t="n">
        <v>414.41794162</v>
      </c>
      <c r="J77" s="20" t="n">
        <v>2.68920067</v>
      </c>
      <c r="K77" s="18" t="n">
        <v>427.08745724</v>
      </c>
      <c r="L77" s="20" t="n">
        <v>3.11823105</v>
      </c>
      <c r="M77" s="18" t="s">
        <v>481</v>
      </c>
      <c r="N77" s="20" t="s">
        <v>481</v>
      </c>
      <c r="O77" s="18" t="s">
        <v>481</v>
      </c>
      <c r="P77" s="20" t="s">
        <v>481</v>
      </c>
      <c r="Q77" s="18" t="s">
        <v>481</v>
      </c>
      <c r="R77" s="20" t="s">
        <v>481</v>
      </c>
      <c r="S77" s="18" t="s">
        <v>481</v>
      </c>
      <c r="T77" s="20" t="s">
        <v>481</v>
      </c>
      <c r="U77" s="18" t="n">
        <v>334.4795956</v>
      </c>
      <c r="V77" s="20" t="n">
        <v>8.71439859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405.00503554</v>
      </c>
      <c r="F81" s="20" t="n">
        <v>13.54125848</v>
      </c>
      <c r="G81" s="18" t="n">
        <v>421.99880238</v>
      </c>
      <c r="H81" s="20" t="n">
        <v>7.72687999</v>
      </c>
      <c r="I81" s="18" t="n">
        <v>440.27014995</v>
      </c>
      <c r="J81" s="20" t="n">
        <v>4.19269591</v>
      </c>
      <c r="K81" s="18" t="n">
        <v>451.83185098</v>
      </c>
      <c r="L81" s="20" t="n">
        <v>3.59518307</v>
      </c>
      <c r="M81" s="18" t="s">
        <v>481</v>
      </c>
      <c r="N81" s="20" t="s">
        <v>481</v>
      </c>
      <c r="O81" s="18" t="s">
        <v>481</v>
      </c>
      <c r="P81" s="20" t="s">
        <v>481</v>
      </c>
      <c r="Q81" s="18" t="s">
        <v>481</v>
      </c>
      <c r="R81" s="20" t="s">
        <v>481</v>
      </c>
      <c r="S81" s="18" t="s">
        <v>481</v>
      </c>
      <c r="T81" s="20" t="s">
        <v>481</v>
      </c>
      <c r="U81" s="18" t="n">
        <v>396.65285315</v>
      </c>
      <c r="V81" s="20" t="n">
        <v>36.78878472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646</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483.61432656</v>
      </c>
      <c r="F7" s="20" t="n">
        <v>6.90882805</v>
      </c>
      <c r="G7" s="18" t="n">
        <v>481.40337786</v>
      </c>
      <c r="H7" s="20" t="n">
        <v>5.01554643</v>
      </c>
      <c r="I7" s="18" t="n">
        <v>493.31721029</v>
      </c>
      <c r="J7" s="20" t="n">
        <v>2.17291601</v>
      </c>
      <c r="K7" s="18" t="n">
        <v>500.92970911</v>
      </c>
      <c r="L7" s="20" t="n">
        <v>2.15223337</v>
      </c>
      <c r="M7" s="18" t="s">
        <v>481</v>
      </c>
      <c r="N7" s="20" t="s">
        <v>481</v>
      </c>
      <c r="O7" s="18" t="s">
        <v>481</v>
      </c>
      <c r="P7" s="20" t="s">
        <v>481</v>
      </c>
      <c r="Q7" s="18" t="s">
        <v>481</v>
      </c>
      <c r="R7" s="20" t="s">
        <v>481</v>
      </c>
      <c r="S7" s="18" t="s">
        <v>481</v>
      </c>
      <c r="T7" s="20" t="s">
        <v>481</v>
      </c>
      <c r="U7" s="18" t="n">
        <v>398.52228339</v>
      </c>
      <c r="V7" s="20" t="n">
        <v>9.92913841</v>
      </c>
    </row>
    <row r="8" spans="1:22">
      <c r="A8" s="15" t="s">
        <v>483</v>
      </c>
      <c r="B8" s="17" t="n">
        <v>7007</v>
      </c>
      <c r="C8" s="18">
        <f>(20.0/B8*100)</f>
        <v/>
      </c>
      <c r="D8" s="19" t="n">
        <v>6987</v>
      </c>
      <c r="E8" s="18" t="n">
        <v>459.0236875</v>
      </c>
      <c r="F8" s="20" t="n">
        <v>9.894279470000001</v>
      </c>
      <c r="G8" s="18" t="n">
        <v>487.49203987</v>
      </c>
      <c r="H8" s="20" t="n">
        <v>6.73265988</v>
      </c>
      <c r="I8" s="18" t="n">
        <v>505.03110358</v>
      </c>
      <c r="J8" s="20" t="n">
        <v>4.01837574</v>
      </c>
      <c r="K8" s="18" t="n">
        <v>498.12674382</v>
      </c>
      <c r="L8" s="20" t="n">
        <v>2.91694841</v>
      </c>
      <c r="M8" s="18" t="s">
        <v>481</v>
      </c>
      <c r="N8" s="20" t="s">
        <v>481</v>
      </c>
      <c r="O8" s="18" t="s">
        <v>481</v>
      </c>
      <c r="P8" s="20" t="s">
        <v>481</v>
      </c>
      <c r="Q8" s="18" t="n">
        <v>301.63126691</v>
      </c>
      <c r="R8" s="20" t="n">
        <v>25.14921031</v>
      </c>
      <c r="S8" s="18" t="s">
        <v>481</v>
      </c>
      <c r="T8" s="20" t="s">
        <v>481</v>
      </c>
      <c r="U8" s="18" t="n">
        <v>416.32213607</v>
      </c>
      <c r="V8" s="20" t="n">
        <v>18.41317154</v>
      </c>
    </row>
    <row r="9" spans="1:22">
      <c r="A9" s="15" t="s">
        <v>484</v>
      </c>
      <c r="B9" s="17" t="n">
        <v>9651</v>
      </c>
      <c r="C9" s="18">
        <f>(81.0/B9*100)</f>
        <v/>
      </c>
      <c r="D9" s="19" t="n">
        <v>9570</v>
      </c>
      <c r="E9" s="18" t="n">
        <v>465.81945545</v>
      </c>
      <c r="F9" s="20" t="n">
        <v>8.941517559999999</v>
      </c>
      <c r="G9" s="18" t="n">
        <v>501.67866586</v>
      </c>
      <c r="H9" s="20" t="n">
        <v>5.26648724</v>
      </c>
      <c r="I9" s="18" t="n">
        <v>513.92604266</v>
      </c>
      <c r="J9" s="20" t="n">
        <v>2.46681133</v>
      </c>
      <c r="K9" s="18" t="n">
        <v>514.29261391</v>
      </c>
      <c r="L9" s="20" t="n">
        <v>2.94630949</v>
      </c>
      <c r="M9" s="18" t="s">
        <v>481</v>
      </c>
      <c r="N9" s="20" t="s">
        <v>481</v>
      </c>
      <c r="O9" s="18" t="s">
        <v>481</v>
      </c>
      <c r="P9" s="20" t="s">
        <v>481</v>
      </c>
      <c r="Q9" s="18" t="n">
        <v>357.98454354</v>
      </c>
      <c r="R9" s="20" t="n">
        <v>11.51846445</v>
      </c>
      <c r="S9" s="18" t="s">
        <v>481</v>
      </c>
      <c r="T9" s="20" t="s">
        <v>481</v>
      </c>
      <c r="U9" s="18" t="n">
        <v>424.96934965</v>
      </c>
      <c r="V9" s="20" t="n">
        <v>12.79023484</v>
      </c>
    </row>
    <row r="10" spans="1:22">
      <c r="A10" s="15" t="s">
        <v>485</v>
      </c>
      <c r="B10" s="17" t="n">
        <v>20058</v>
      </c>
      <c r="C10" s="18">
        <f>(522.0/B10*100)</f>
        <v/>
      </c>
      <c r="D10" s="19" t="n">
        <v>19536</v>
      </c>
      <c r="E10" s="18" t="n">
        <v>492.98056447</v>
      </c>
      <c r="F10" s="20" t="n">
        <v>6.3631001</v>
      </c>
      <c r="G10" s="18" t="n">
        <v>510.89621612</v>
      </c>
      <c r="H10" s="20" t="n">
        <v>5.20620698</v>
      </c>
      <c r="I10" s="18" t="n">
        <v>514.44840601</v>
      </c>
      <c r="J10" s="20" t="n">
        <v>2.62809291</v>
      </c>
      <c r="K10" s="18" t="n">
        <v>520.21667404</v>
      </c>
      <c r="L10" s="20" t="n">
        <v>2.70331167</v>
      </c>
      <c r="M10" s="18" t="s">
        <v>481</v>
      </c>
      <c r="N10" s="20" t="s">
        <v>481</v>
      </c>
      <c r="O10" s="18" t="s">
        <v>481</v>
      </c>
      <c r="P10" s="20" t="s">
        <v>481</v>
      </c>
      <c r="Q10" s="18" t="s">
        <v>481</v>
      </c>
      <c r="R10" s="20" t="s">
        <v>481</v>
      </c>
      <c r="S10" s="18" t="s">
        <v>481</v>
      </c>
      <c r="T10" s="20" t="s">
        <v>481</v>
      </c>
      <c r="U10" s="18" t="n">
        <v>453.24927815</v>
      </c>
      <c r="V10" s="20" t="n">
        <v>10.86805558</v>
      </c>
    </row>
    <row r="11" spans="1:22">
      <c r="A11" s="15" t="s">
        <v>486</v>
      </c>
      <c r="B11" s="17" t="n">
        <v>7053</v>
      </c>
      <c r="C11" s="18">
        <f>(49.0/B11*100)</f>
        <v/>
      </c>
      <c r="D11" s="19" t="n">
        <v>7004</v>
      </c>
      <c r="E11" s="18" t="n">
        <v>406.47670028</v>
      </c>
      <c r="F11" s="20" t="n">
        <v>5.7384726</v>
      </c>
      <c r="G11" s="18" t="n">
        <v>422.44069826</v>
      </c>
      <c r="H11" s="20" t="n">
        <v>6.09839576</v>
      </c>
      <c r="I11" s="18" t="n">
        <v>425.51658205</v>
      </c>
      <c r="J11" s="20" t="n">
        <v>3.66091484</v>
      </c>
      <c r="K11" s="18" t="n">
        <v>424.41875892</v>
      </c>
      <c r="L11" s="20" t="n">
        <v>2.76220103</v>
      </c>
      <c r="M11" s="18" t="s">
        <v>481</v>
      </c>
      <c r="N11" s="20" t="s">
        <v>481</v>
      </c>
      <c r="O11" s="18" t="s">
        <v>481</v>
      </c>
      <c r="P11" s="20" t="s">
        <v>481</v>
      </c>
      <c r="Q11" s="18" t="s">
        <v>481</v>
      </c>
      <c r="R11" s="20" t="s">
        <v>481</v>
      </c>
      <c r="S11" s="18" t="s">
        <v>481</v>
      </c>
      <c r="T11" s="20" t="s">
        <v>481</v>
      </c>
      <c r="U11" s="18" t="n">
        <v>354.5520638</v>
      </c>
      <c r="V11" s="20" t="n">
        <v>12.55456776</v>
      </c>
    </row>
    <row r="12" spans="1:22">
      <c r="A12" s="15" t="s">
        <v>487</v>
      </c>
      <c r="B12" s="17" t="n">
        <v>6894</v>
      </c>
      <c r="C12" s="18">
        <f>(55.0/B12*100)</f>
        <v/>
      </c>
      <c r="D12" s="19" t="n">
        <v>6839</v>
      </c>
      <c r="E12" s="18" t="n">
        <v>473.26641679</v>
      </c>
      <c r="F12" s="20" t="n">
        <v>7.86076628</v>
      </c>
      <c r="G12" s="18" t="n">
        <v>487.25672073</v>
      </c>
      <c r="H12" s="20" t="n">
        <v>5.64231814</v>
      </c>
      <c r="I12" s="18" t="n">
        <v>496.63926555</v>
      </c>
      <c r="J12" s="20" t="n">
        <v>2.52263673</v>
      </c>
      <c r="K12" s="18" t="n">
        <v>501.96400472</v>
      </c>
      <c r="L12" s="20" t="n">
        <v>2.67948321</v>
      </c>
      <c r="M12" s="18" t="s">
        <v>481</v>
      </c>
      <c r="N12" s="20" t="s">
        <v>481</v>
      </c>
      <c r="O12" s="18" t="s">
        <v>481</v>
      </c>
      <c r="P12" s="20" t="s">
        <v>481</v>
      </c>
      <c r="Q12" s="18" t="n">
        <v>340.98506961</v>
      </c>
      <c r="R12" s="20" t="n">
        <v>12.52444664</v>
      </c>
      <c r="S12" s="18" t="s">
        <v>481</v>
      </c>
      <c r="T12" s="20" t="s">
        <v>481</v>
      </c>
      <c r="U12" s="18" t="n">
        <v>402.91174222</v>
      </c>
      <c r="V12" s="20" t="n">
        <v>13.98646915</v>
      </c>
    </row>
    <row r="13" spans="1:22">
      <c r="A13" s="15" t="s">
        <v>488</v>
      </c>
      <c r="B13" s="17" t="n">
        <v>7161</v>
      </c>
      <c r="C13" s="18">
        <f>(92.0/B13*100)</f>
        <v/>
      </c>
      <c r="D13" s="19" t="n">
        <v>7069</v>
      </c>
      <c r="E13" s="18" t="n">
        <v>485.14661262</v>
      </c>
      <c r="F13" s="20" t="n">
        <v>9.076945139999999</v>
      </c>
      <c r="G13" s="18" t="n">
        <v>497.56895848</v>
      </c>
      <c r="H13" s="20" t="n">
        <v>8.476862649999999</v>
      </c>
      <c r="I13" s="18" t="n">
        <v>509.0598283</v>
      </c>
      <c r="J13" s="20" t="n">
        <v>3.01622606</v>
      </c>
      <c r="K13" s="18" t="n">
        <v>519.8522339800001</v>
      </c>
      <c r="L13" s="20" t="n">
        <v>2.71353553</v>
      </c>
      <c r="M13" s="18" t="s">
        <v>481</v>
      </c>
      <c r="N13" s="20" t="s">
        <v>481</v>
      </c>
      <c r="O13" s="18" t="s">
        <v>481</v>
      </c>
      <c r="P13" s="20" t="s">
        <v>481</v>
      </c>
      <c r="Q13" s="18" t="n">
        <v>447.51533769</v>
      </c>
      <c r="R13" s="20" t="n">
        <v>5.97365007</v>
      </c>
      <c r="S13" s="18" t="s">
        <v>481</v>
      </c>
      <c r="T13" s="20" t="s">
        <v>481</v>
      </c>
      <c r="U13" s="18" t="n">
        <v>441.42509674</v>
      </c>
      <c r="V13" s="20" t="n">
        <v>14.96798565</v>
      </c>
    </row>
    <row r="14" spans="1:22">
      <c r="A14" s="15" t="s">
        <v>489</v>
      </c>
      <c r="B14" s="17" t="n">
        <v>5587</v>
      </c>
      <c r="C14" s="18">
        <f>(74.0/B14*100)</f>
        <v/>
      </c>
      <c r="D14" s="19" t="n">
        <v>5513</v>
      </c>
      <c r="E14" s="18" t="n">
        <v>500.43005977</v>
      </c>
      <c r="F14" s="20" t="n">
        <v>7.90408686</v>
      </c>
      <c r="G14" s="18" t="n">
        <v>522.95131718</v>
      </c>
      <c r="H14" s="20" t="n">
        <v>4.74113327</v>
      </c>
      <c r="I14" s="18" t="n">
        <v>519.15674174</v>
      </c>
      <c r="J14" s="20" t="n">
        <v>2.40943063</v>
      </c>
      <c r="K14" s="18" t="n">
        <v>522.95863388</v>
      </c>
      <c r="L14" s="20" t="n">
        <v>2.71309978</v>
      </c>
      <c r="M14" s="18" t="s">
        <v>481</v>
      </c>
      <c r="N14" s="20" t="s">
        <v>481</v>
      </c>
      <c r="O14" s="18" t="s">
        <v>481</v>
      </c>
      <c r="P14" s="20" t="s">
        <v>481</v>
      </c>
      <c r="Q14" s="18" t="s">
        <v>481</v>
      </c>
      <c r="R14" s="20" t="s">
        <v>481</v>
      </c>
      <c r="S14" s="18" t="s">
        <v>481</v>
      </c>
      <c r="T14" s="20" t="s">
        <v>481</v>
      </c>
      <c r="U14" s="18" t="n">
        <v>498.40405956</v>
      </c>
      <c r="V14" s="20" t="n">
        <v>21.59824004</v>
      </c>
    </row>
    <row r="15" spans="1:22">
      <c r="A15" s="15" t="s">
        <v>490</v>
      </c>
      <c r="B15" s="17" t="n">
        <v>5882</v>
      </c>
      <c r="C15" s="18">
        <f>(52.0/B15*100)</f>
        <v/>
      </c>
      <c r="D15" s="19" t="n">
        <v>5830</v>
      </c>
      <c r="E15" s="18" t="n">
        <v>471.51319427</v>
      </c>
      <c r="F15" s="20" t="n">
        <v>13.46667039</v>
      </c>
      <c r="G15" s="18" t="n">
        <v>510.66762743</v>
      </c>
      <c r="H15" s="20" t="n">
        <v>5.37174224</v>
      </c>
      <c r="I15" s="18" t="n">
        <v>511.39671311</v>
      </c>
      <c r="J15" s="20" t="n">
        <v>2.46295503</v>
      </c>
      <c r="K15" s="18" t="n">
        <v>516.5854190699999</v>
      </c>
      <c r="L15" s="20" t="n">
        <v>2.73021594</v>
      </c>
      <c r="M15" s="18" t="s">
        <v>481</v>
      </c>
      <c r="N15" s="20" t="s">
        <v>481</v>
      </c>
      <c r="O15" s="18" t="s">
        <v>481</v>
      </c>
      <c r="P15" s="20" t="s">
        <v>481</v>
      </c>
      <c r="Q15" s="18" t="n">
        <v>368.85220715</v>
      </c>
      <c r="R15" s="20" t="n">
        <v>14.5875493</v>
      </c>
      <c r="S15" s="18" t="s">
        <v>481</v>
      </c>
      <c r="T15" s="20" t="s">
        <v>481</v>
      </c>
      <c r="U15" s="18" t="n">
        <v>455.99255525</v>
      </c>
      <c r="V15" s="20" t="n">
        <v>15.85461008</v>
      </c>
    </row>
    <row r="16" spans="1:22">
      <c r="A16" s="15" t="s">
        <v>491</v>
      </c>
      <c r="B16" s="17" t="n">
        <v>6108</v>
      </c>
      <c r="C16" s="18">
        <f>(99.0/B16*100)</f>
        <v/>
      </c>
      <c r="D16" s="19" t="n">
        <v>6009</v>
      </c>
      <c r="E16" s="18" t="n">
        <v>457.39874178</v>
      </c>
      <c r="F16" s="20" t="n">
        <v>10.39071852</v>
      </c>
      <c r="G16" s="18" t="n">
        <v>494.5766854</v>
      </c>
      <c r="H16" s="20" t="n">
        <v>5.96145531</v>
      </c>
      <c r="I16" s="18" t="n">
        <v>492.89634848</v>
      </c>
      <c r="J16" s="20" t="n">
        <v>2.68544316</v>
      </c>
      <c r="K16" s="18" t="n">
        <v>498.63230784</v>
      </c>
      <c r="L16" s="20" t="n">
        <v>2.48875276</v>
      </c>
      <c r="M16" s="18" t="s">
        <v>481</v>
      </c>
      <c r="N16" s="20" t="s">
        <v>481</v>
      </c>
      <c r="O16" s="18" t="s">
        <v>481</v>
      </c>
      <c r="P16" s="20" t="s">
        <v>481</v>
      </c>
      <c r="Q16" s="18" t="s">
        <v>481</v>
      </c>
      <c r="R16" s="20" t="s">
        <v>481</v>
      </c>
      <c r="S16" s="18" t="s">
        <v>481</v>
      </c>
      <c r="T16" s="20" t="s">
        <v>481</v>
      </c>
      <c r="U16" s="18" t="n">
        <v>398.38214027</v>
      </c>
      <c r="V16" s="20" t="n">
        <v>14.47627158</v>
      </c>
    </row>
    <row r="17" spans="1:22">
      <c r="A17" s="15" t="s">
        <v>492</v>
      </c>
      <c r="B17" s="17" t="n">
        <v>6504</v>
      </c>
      <c r="C17" s="18">
        <f>(641.0/B17*100)</f>
        <v/>
      </c>
      <c r="D17" s="19" t="n">
        <v>5863</v>
      </c>
      <c r="E17" s="18" t="n">
        <v>496.09278875</v>
      </c>
      <c r="F17" s="20" t="n">
        <v>11.06845445</v>
      </c>
      <c r="G17" s="18" t="n">
        <v>511.21103664</v>
      </c>
      <c r="H17" s="20" t="n">
        <v>5.82884906</v>
      </c>
      <c r="I17" s="18" t="n">
        <v>515.40499534</v>
      </c>
      <c r="J17" s="20" t="n">
        <v>3.90155361</v>
      </c>
      <c r="K17" s="18" t="n">
        <v>513.21966574</v>
      </c>
      <c r="L17" s="20" t="n">
        <v>3.06624978</v>
      </c>
      <c r="M17" s="18" t="s">
        <v>481</v>
      </c>
      <c r="N17" s="20" t="s">
        <v>481</v>
      </c>
      <c r="O17" s="18" t="s">
        <v>481</v>
      </c>
      <c r="P17" s="20" t="s">
        <v>481</v>
      </c>
      <c r="Q17" s="18" t="n">
        <v>362.96139732</v>
      </c>
      <c r="R17" s="20" t="n">
        <v>12.64520278</v>
      </c>
      <c r="S17" s="18" t="s">
        <v>481</v>
      </c>
      <c r="T17" s="20" t="s">
        <v>481</v>
      </c>
      <c r="U17" s="18" t="n">
        <v>467.91517149</v>
      </c>
      <c r="V17" s="20" t="n">
        <v>12.89516931</v>
      </c>
    </row>
    <row r="18" spans="1:22">
      <c r="A18" s="15" t="s">
        <v>493</v>
      </c>
      <c r="B18" s="17" t="n">
        <v>5532</v>
      </c>
      <c r="C18" s="18">
        <f>(28.0/B18*100)</f>
        <v/>
      </c>
      <c r="D18" s="19" t="n">
        <v>5504</v>
      </c>
      <c r="E18" s="18" t="n">
        <v>404.35164107</v>
      </c>
      <c r="F18" s="20" t="n">
        <v>8.437280169999999</v>
      </c>
      <c r="G18" s="18" t="n">
        <v>438.2510973</v>
      </c>
      <c r="H18" s="20" t="n">
        <v>6.89818048</v>
      </c>
      <c r="I18" s="18" t="n">
        <v>455.52694383</v>
      </c>
      <c r="J18" s="20" t="n">
        <v>4.1253977</v>
      </c>
      <c r="K18" s="18" t="n">
        <v>459.02621663</v>
      </c>
      <c r="L18" s="20" t="n">
        <v>3.88908967</v>
      </c>
      <c r="M18" s="18" t="s">
        <v>481</v>
      </c>
      <c r="N18" s="20" t="s">
        <v>481</v>
      </c>
      <c r="O18" s="18" t="s">
        <v>481</v>
      </c>
      <c r="P18" s="20" t="s">
        <v>481</v>
      </c>
      <c r="Q18" s="18" t="s">
        <v>481</v>
      </c>
      <c r="R18" s="20" t="s">
        <v>481</v>
      </c>
      <c r="S18" s="18" t="s">
        <v>481</v>
      </c>
      <c r="T18" s="20" t="s">
        <v>481</v>
      </c>
      <c r="U18" s="18" t="n">
        <v>367.13465915</v>
      </c>
      <c r="V18" s="20" t="n">
        <v>15.51566129</v>
      </c>
    </row>
    <row r="19" spans="1:22">
      <c r="A19" s="15" t="s">
        <v>494</v>
      </c>
      <c r="B19" s="17" t="n">
        <v>5658</v>
      </c>
      <c r="C19" s="18">
        <f>(62.0/B19*100)</f>
        <v/>
      </c>
      <c r="D19" s="19" t="n">
        <v>5596</v>
      </c>
      <c r="E19" s="18" t="n">
        <v>447.21644998</v>
      </c>
      <c r="F19" s="20" t="n">
        <v>13.11747959</v>
      </c>
      <c r="G19" s="18" t="n">
        <v>482.85964875</v>
      </c>
      <c r="H19" s="20" t="n">
        <v>5.44772977</v>
      </c>
      <c r="I19" s="18" t="n">
        <v>469.90096413</v>
      </c>
      <c r="J19" s="20" t="n">
        <v>3.57176582</v>
      </c>
      <c r="K19" s="18" t="n">
        <v>485.17357571</v>
      </c>
      <c r="L19" s="20" t="n">
        <v>2.9481654</v>
      </c>
      <c r="M19" s="18" t="s">
        <v>481</v>
      </c>
      <c r="N19" s="20" t="s">
        <v>481</v>
      </c>
      <c r="O19" s="18" t="s">
        <v>481</v>
      </c>
      <c r="P19" s="20" t="s">
        <v>481</v>
      </c>
      <c r="Q19" s="18" t="s">
        <v>481</v>
      </c>
      <c r="R19" s="20" t="s">
        <v>481</v>
      </c>
      <c r="S19" s="18" t="s">
        <v>481</v>
      </c>
      <c r="T19" s="20" t="s">
        <v>481</v>
      </c>
      <c r="U19" s="18" t="n">
        <v>382.95184105</v>
      </c>
      <c r="V19" s="20" t="n">
        <v>16.01852848</v>
      </c>
    </row>
    <row r="20" spans="1:22">
      <c r="A20" s="15" t="s">
        <v>495</v>
      </c>
      <c r="B20" s="17" t="n">
        <v>3371</v>
      </c>
      <c r="C20" s="18">
        <f>(75.0/B20*100)</f>
        <v/>
      </c>
      <c r="D20" s="19" t="n">
        <v>3296</v>
      </c>
      <c r="E20" s="18" t="n">
        <v>460.853875</v>
      </c>
      <c r="F20" s="20" t="n">
        <v>11.31945152</v>
      </c>
      <c r="G20" s="18" t="n">
        <v>467.49610902</v>
      </c>
      <c r="H20" s="20" t="n">
        <v>9.47377316</v>
      </c>
      <c r="I20" s="18" t="n">
        <v>478.02120923</v>
      </c>
      <c r="J20" s="20" t="n">
        <v>3.2818294</v>
      </c>
      <c r="K20" s="18" t="n">
        <v>497.29396215</v>
      </c>
      <c r="L20" s="20" t="n">
        <v>2.86989074</v>
      </c>
      <c r="M20" s="18" t="s">
        <v>481</v>
      </c>
      <c r="N20" s="20" t="s">
        <v>481</v>
      </c>
      <c r="O20" s="18" t="s">
        <v>481</v>
      </c>
      <c r="P20" s="20" t="s">
        <v>481</v>
      </c>
      <c r="Q20" s="18" t="s">
        <v>481</v>
      </c>
      <c r="R20" s="20" t="s">
        <v>481</v>
      </c>
      <c r="S20" s="18" t="s">
        <v>481</v>
      </c>
      <c r="T20" s="20" t="s">
        <v>481</v>
      </c>
      <c r="U20" s="18" t="n">
        <v>428.59519279</v>
      </c>
      <c r="V20" s="20" t="n">
        <v>19.1539538</v>
      </c>
    </row>
    <row r="21" spans="1:22">
      <c r="A21" s="15" t="s">
        <v>496</v>
      </c>
      <c r="B21" s="17" t="n">
        <v>5741</v>
      </c>
      <c r="C21" s="18">
        <f>(45.0/B21*100)</f>
        <v/>
      </c>
      <c r="D21" s="19" t="n">
        <v>5696</v>
      </c>
      <c r="E21" s="18" t="n">
        <v>499.67664946</v>
      </c>
      <c r="F21" s="20" t="n">
        <v>8.652485349999999</v>
      </c>
      <c r="G21" s="18" t="n">
        <v>503.31168188</v>
      </c>
      <c r="H21" s="20" t="n">
        <v>6.25561544</v>
      </c>
      <c r="I21" s="18" t="n">
        <v>501.16191263</v>
      </c>
      <c r="J21" s="20" t="n">
        <v>2.53947966</v>
      </c>
      <c r="K21" s="18" t="n">
        <v>505.93270028</v>
      </c>
      <c r="L21" s="20" t="n">
        <v>2.4601349</v>
      </c>
      <c r="M21" s="18" t="s">
        <v>481</v>
      </c>
      <c r="N21" s="20" t="s">
        <v>481</v>
      </c>
      <c r="O21" s="18" t="s">
        <v>481</v>
      </c>
      <c r="P21" s="20" t="s">
        <v>481</v>
      </c>
      <c r="Q21" s="18" t="s">
        <v>481</v>
      </c>
      <c r="R21" s="20" t="s">
        <v>481</v>
      </c>
      <c r="S21" s="18" t="s">
        <v>481</v>
      </c>
      <c r="T21" s="20" t="s">
        <v>481</v>
      </c>
      <c r="U21" s="18" t="n">
        <v>435.63629038</v>
      </c>
      <c r="V21" s="20" t="n">
        <v>17.68982648</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(212.0/B23*100)</f>
        <v/>
      </c>
      <c r="D23" s="19" t="n">
        <v>11371</v>
      </c>
      <c r="E23" s="18" t="n">
        <v>471.01958639</v>
      </c>
      <c r="F23" s="20" t="n">
        <v>9.092089079999999</v>
      </c>
      <c r="G23" s="18" t="n">
        <v>492.90481651</v>
      </c>
      <c r="H23" s="20" t="n">
        <v>4.90150021</v>
      </c>
      <c r="I23" s="18" t="n">
        <v>492.55713501</v>
      </c>
      <c r="J23" s="20" t="n">
        <v>3.13038347</v>
      </c>
      <c r="K23" s="18" t="n">
        <v>490.13190735</v>
      </c>
      <c r="L23" s="20" t="n">
        <v>3.69657059</v>
      </c>
      <c r="M23" s="18" t="s">
        <v>481</v>
      </c>
      <c r="N23" s="20" t="s">
        <v>481</v>
      </c>
      <c r="O23" s="18" t="s">
        <v>481</v>
      </c>
      <c r="P23" s="20" t="s">
        <v>481</v>
      </c>
      <c r="Q23" s="18" t="s">
        <v>481</v>
      </c>
      <c r="R23" s="20" t="s">
        <v>481</v>
      </c>
      <c r="S23" s="18" t="s">
        <v>481</v>
      </c>
      <c r="T23" s="20" t="s">
        <v>481</v>
      </c>
      <c r="U23" s="18" t="n">
        <v>437.10954401</v>
      </c>
      <c r="V23" s="20" t="n">
        <v>14.77768518</v>
      </c>
    </row>
    <row r="24" spans="1:22">
      <c r="A24" s="15" t="s">
        <v>499</v>
      </c>
      <c r="B24" s="17" t="n">
        <v>6647</v>
      </c>
      <c r="C24" s="18">
        <f>(7.0/B24*100)</f>
        <v/>
      </c>
      <c r="D24" s="19" t="n">
        <v>6640</v>
      </c>
      <c r="E24" s="18" t="n">
        <v>503.32199711</v>
      </c>
      <c r="F24" s="20" t="n">
        <v>8.558504510000001</v>
      </c>
      <c r="G24" s="18" t="n">
        <v>526.22646516</v>
      </c>
      <c r="H24" s="20" t="n">
        <v>5.4679335</v>
      </c>
      <c r="I24" s="18" t="n">
        <v>532.39098827</v>
      </c>
      <c r="J24" s="20" t="n">
        <v>3.13957879</v>
      </c>
      <c r="K24" s="18" t="n">
        <v>537.65409643</v>
      </c>
      <c r="L24" s="20" t="n">
        <v>3.57723482</v>
      </c>
      <c r="M24" s="18" t="s">
        <v>481</v>
      </c>
      <c r="N24" s="20" t="s">
        <v>481</v>
      </c>
      <c r="O24" s="18" t="s">
        <v>481</v>
      </c>
      <c r="P24" s="20" t="s">
        <v>481</v>
      </c>
      <c r="Q24" s="18" t="s">
        <v>481</v>
      </c>
      <c r="R24" s="20" t="s">
        <v>481</v>
      </c>
      <c r="S24" s="18" t="s">
        <v>481</v>
      </c>
      <c r="T24" s="20" t="s">
        <v>481</v>
      </c>
      <c r="U24" s="18" t="n">
        <v>485.08504975</v>
      </c>
      <c r="V24" s="20" t="n">
        <v>16.65943221</v>
      </c>
    </row>
    <row r="25" spans="1:22">
      <c r="A25" s="15" t="s">
        <v>500</v>
      </c>
      <c r="B25" s="17" t="n">
        <v>5581</v>
      </c>
      <c r="C25" s="18">
        <f>(24.0/B25*100)</f>
        <v/>
      </c>
      <c r="D25" s="19" t="n">
        <v>5557</v>
      </c>
      <c r="E25" s="18" t="n">
        <v>497.07569482</v>
      </c>
      <c r="F25" s="20" t="n">
        <v>17.84846827</v>
      </c>
      <c r="G25" s="18" t="n">
        <v>510.2265783</v>
      </c>
      <c r="H25" s="20" t="n">
        <v>7.38112732</v>
      </c>
      <c r="I25" s="18" t="n">
        <v>514.21011371</v>
      </c>
      <c r="J25" s="20" t="n">
        <v>3.65914964</v>
      </c>
      <c r="K25" s="18" t="n">
        <v>540.68134664</v>
      </c>
      <c r="L25" s="20" t="n">
        <v>4.48440324</v>
      </c>
      <c r="M25" s="18" t="s">
        <v>481</v>
      </c>
      <c r="N25" s="20" t="s">
        <v>481</v>
      </c>
      <c r="O25" s="18" t="s">
        <v>481</v>
      </c>
      <c r="P25" s="20" t="s">
        <v>481</v>
      </c>
      <c r="Q25" s="18" t="s">
        <v>481</v>
      </c>
      <c r="R25" s="20" t="s">
        <v>481</v>
      </c>
      <c r="S25" s="18" t="s">
        <v>481</v>
      </c>
      <c r="T25" s="20" t="s">
        <v>481</v>
      </c>
      <c r="U25" s="18" t="n">
        <v>473.08824278</v>
      </c>
      <c r="V25" s="20" t="n">
        <v>25.83735201</v>
      </c>
    </row>
    <row r="26" spans="1:22">
      <c r="A26" s="15" t="s">
        <v>501</v>
      </c>
      <c r="B26" s="17" t="n">
        <v>4869</v>
      </c>
      <c r="C26" s="18">
        <f>(33.0/B26*100)</f>
        <v/>
      </c>
      <c r="D26" s="19" t="n">
        <v>4836</v>
      </c>
      <c r="E26" s="18" t="n">
        <v>463.50651105</v>
      </c>
      <c r="F26" s="20" t="n">
        <v>6.71574227</v>
      </c>
      <c r="G26" s="18" t="n">
        <v>472.18451983</v>
      </c>
      <c r="H26" s="20" t="n">
        <v>5.5732477</v>
      </c>
      <c r="I26" s="18" t="n">
        <v>481.26274604</v>
      </c>
      <c r="J26" s="20" t="n">
        <v>2.50404946</v>
      </c>
      <c r="K26" s="18" t="n">
        <v>491.16422881</v>
      </c>
      <c r="L26" s="20" t="n">
        <v>2.77320652</v>
      </c>
      <c r="M26" s="18" t="s">
        <v>481</v>
      </c>
      <c r="N26" s="20" t="s">
        <v>481</v>
      </c>
      <c r="O26" s="18" t="s">
        <v>481</v>
      </c>
      <c r="P26" s="20" t="s">
        <v>481</v>
      </c>
      <c r="Q26" s="18" t="s">
        <v>481</v>
      </c>
      <c r="R26" s="20" t="s">
        <v>481</v>
      </c>
      <c r="S26" s="18" t="s">
        <v>481</v>
      </c>
      <c r="T26" s="20" t="s">
        <v>481</v>
      </c>
      <c r="U26" s="18" t="n">
        <v>429.92377702</v>
      </c>
      <c r="V26" s="20" t="n">
        <v>16.25815212</v>
      </c>
    </row>
    <row r="27" spans="1:22">
      <c r="A27" s="15" t="s">
        <v>502</v>
      </c>
      <c r="B27" s="17" t="n">
        <v>5299</v>
      </c>
      <c r="C27" s="18">
        <f>(17.0/B27*100)</f>
        <v/>
      </c>
      <c r="D27" s="19" t="n">
        <v>5282</v>
      </c>
      <c r="E27" s="18" t="n">
        <v>453.92372053</v>
      </c>
      <c r="F27" s="20" t="n">
        <v>8.58375332</v>
      </c>
      <c r="G27" s="18" t="n">
        <v>472.99082622</v>
      </c>
      <c r="H27" s="20" t="n">
        <v>5.88286094</v>
      </c>
      <c r="I27" s="18" t="n">
        <v>480.57148536</v>
      </c>
      <c r="J27" s="20" t="n">
        <v>2.46546138</v>
      </c>
      <c r="K27" s="18" t="n">
        <v>493.96550685</v>
      </c>
      <c r="L27" s="20" t="n">
        <v>1.81762586</v>
      </c>
      <c r="M27" s="18" t="s">
        <v>481</v>
      </c>
      <c r="N27" s="20" t="s">
        <v>481</v>
      </c>
      <c r="O27" s="18" t="s">
        <v>481</v>
      </c>
      <c r="P27" s="20" t="s">
        <v>481</v>
      </c>
      <c r="Q27" s="18" t="s">
        <v>481</v>
      </c>
      <c r="R27" s="20" t="s">
        <v>481</v>
      </c>
      <c r="S27" s="18" t="s">
        <v>481</v>
      </c>
      <c r="T27" s="20" t="s">
        <v>481</v>
      </c>
      <c r="U27" s="18" t="n">
        <v>412.20398593</v>
      </c>
      <c r="V27" s="20" t="n">
        <v>14.12068641</v>
      </c>
    </row>
    <row r="28" spans="1:22">
      <c r="A28" s="15" t="s">
        <v>503</v>
      </c>
      <c r="B28" s="17" t="n">
        <v>7568</v>
      </c>
      <c r="C28" s="18">
        <f>(51.0/B28*100)</f>
        <v/>
      </c>
      <c r="D28" s="19" t="n">
        <v>7517</v>
      </c>
      <c r="E28" s="18" t="n">
        <v>394.67353334</v>
      </c>
      <c r="F28" s="20" t="n">
        <v>5.1521524</v>
      </c>
      <c r="G28" s="18" t="n">
        <v>411.30354553</v>
      </c>
      <c r="H28" s="20" t="n">
        <v>4.99825947</v>
      </c>
      <c r="I28" s="18" t="n">
        <v>405.85576879</v>
      </c>
      <c r="J28" s="20" t="n">
        <v>2.73124338</v>
      </c>
      <c r="K28" s="18" t="n">
        <v>412.6899368</v>
      </c>
      <c r="L28" s="20" t="n">
        <v>2.42794962</v>
      </c>
      <c r="M28" s="18" t="s">
        <v>481</v>
      </c>
      <c r="N28" s="20" t="s">
        <v>481</v>
      </c>
      <c r="O28" s="18" t="s">
        <v>481</v>
      </c>
      <c r="P28" s="20" t="s">
        <v>481</v>
      </c>
      <c r="Q28" s="18" t="s">
        <v>481</v>
      </c>
      <c r="R28" s="20" t="s">
        <v>481</v>
      </c>
      <c r="S28" s="18" t="s">
        <v>481</v>
      </c>
      <c r="T28" s="20" t="s">
        <v>481</v>
      </c>
      <c r="U28" s="18" t="n">
        <v>329.39114728</v>
      </c>
      <c r="V28" s="20" t="n">
        <v>16.77339452</v>
      </c>
    </row>
    <row r="29" spans="1:22">
      <c r="A29" s="15" t="s">
        <v>504</v>
      </c>
      <c r="B29" s="17" t="n">
        <v>5385</v>
      </c>
      <c r="C29" s="18">
        <f>(30.0/B29*100)</f>
        <v/>
      </c>
      <c r="D29" s="19" t="n">
        <v>5355</v>
      </c>
      <c r="E29" s="18" t="n">
        <v>503.83844037</v>
      </c>
      <c r="F29" s="20" t="n">
        <v>23.2492482</v>
      </c>
      <c r="G29" s="18" t="n">
        <v>514.89796487</v>
      </c>
      <c r="H29" s="20" t="n">
        <v>10.52599588</v>
      </c>
      <c r="I29" s="18" t="n">
        <v>515.6877273600001</v>
      </c>
      <c r="J29" s="20" t="n">
        <v>2.96835934</v>
      </c>
      <c r="K29" s="18" t="n">
        <v>519.87729049</v>
      </c>
      <c r="L29" s="20" t="n">
        <v>2.70294826</v>
      </c>
      <c r="M29" s="18" t="s">
        <v>481</v>
      </c>
      <c r="N29" s="20" t="s">
        <v>481</v>
      </c>
      <c r="O29" s="18" t="s">
        <v>481</v>
      </c>
      <c r="P29" s="20" t="s">
        <v>481</v>
      </c>
      <c r="Q29" s="18" t="n">
        <v>335.3902018</v>
      </c>
      <c r="R29" s="20" t="n">
        <v>12.1685767</v>
      </c>
      <c r="S29" s="18" t="s">
        <v>481</v>
      </c>
      <c r="T29" s="20" t="s">
        <v>481</v>
      </c>
      <c r="U29" s="18" t="n">
        <v>453.37505613</v>
      </c>
      <c r="V29" s="20" t="n">
        <v>17.24291012</v>
      </c>
    </row>
    <row r="30" spans="1:22">
      <c r="A30" s="15" t="s">
        <v>505</v>
      </c>
      <c r="B30" s="17" t="n">
        <v>4520</v>
      </c>
      <c r="C30" s="18">
        <f>(97.0/B30*100)</f>
        <v/>
      </c>
      <c r="D30" s="19" t="n">
        <v>4423</v>
      </c>
      <c r="E30" s="18" t="n">
        <v>456.24526436</v>
      </c>
      <c r="F30" s="20" t="n">
        <v>8.26591137</v>
      </c>
      <c r="G30" s="18" t="n">
        <v>491.97835268</v>
      </c>
      <c r="H30" s="20" t="n">
        <v>5.74544547</v>
      </c>
      <c r="I30" s="18" t="n">
        <v>495.11381834</v>
      </c>
      <c r="J30" s="20" t="n">
        <v>3.01622958</v>
      </c>
      <c r="K30" s="18" t="n">
        <v>500.45970513</v>
      </c>
      <c r="L30" s="20" t="n">
        <v>3.10376831</v>
      </c>
      <c r="M30" s="18" t="s">
        <v>481</v>
      </c>
      <c r="N30" s="20" t="s">
        <v>481</v>
      </c>
      <c r="O30" s="18" t="s">
        <v>481</v>
      </c>
      <c r="P30" s="20" t="s">
        <v>481</v>
      </c>
      <c r="Q30" s="18" t="s">
        <v>481</v>
      </c>
      <c r="R30" s="20" t="s">
        <v>481</v>
      </c>
      <c r="S30" s="18" t="s">
        <v>481</v>
      </c>
      <c r="T30" s="20" t="s">
        <v>481</v>
      </c>
      <c r="U30" s="18" t="n">
        <v>460.67847438</v>
      </c>
      <c r="V30" s="20" t="n">
        <v>17.38978196</v>
      </c>
    </row>
    <row r="31" spans="1:22">
      <c r="A31" s="15" t="s">
        <v>506</v>
      </c>
      <c r="B31" s="17" t="n">
        <v>5456</v>
      </c>
      <c r="C31" s="18">
        <f>(125.0/B31*100)</f>
        <v/>
      </c>
      <c r="D31" s="19" t="n">
        <v>5331</v>
      </c>
      <c r="E31" s="18" t="n">
        <v>454.07848964</v>
      </c>
      <c r="F31" s="20" t="n">
        <v>10.78564495</v>
      </c>
      <c r="G31" s="18" t="n">
        <v>483.36708955</v>
      </c>
      <c r="H31" s="20" t="n">
        <v>8.13900187</v>
      </c>
      <c r="I31" s="18" t="n">
        <v>500.14021444</v>
      </c>
      <c r="J31" s="20" t="n">
        <v>3.15504352</v>
      </c>
      <c r="K31" s="18" t="n">
        <v>509.36158756</v>
      </c>
      <c r="L31" s="20" t="n">
        <v>2.60606344</v>
      </c>
      <c r="M31" s="18" t="s">
        <v>481</v>
      </c>
      <c r="N31" s="20" t="s">
        <v>481</v>
      </c>
      <c r="O31" s="18" t="s">
        <v>481</v>
      </c>
      <c r="P31" s="20" t="s">
        <v>481</v>
      </c>
      <c r="Q31" s="18" t="s">
        <v>481</v>
      </c>
      <c r="R31" s="20" t="s">
        <v>481</v>
      </c>
      <c r="S31" s="18" t="s">
        <v>481</v>
      </c>
      <c r="T31" s="20" t="s">
        <v>481</v>
      </c>
      <c r="U31" s="18" t="n">
        <v>431.89715513</v>
      </c>
      <c r="V31" s="20" t="n">
        <v>11.41959726</v>
      </c>
    </row>
    <row r="32" spans="1:22">
      <c r="A32" s="15" t="s">
        <v>507</v>
      </c>
      <c r="B32" s="17" t="n">
        <v>4478</v>
      </c>
      <c r="C32" s="18">
        <f>(5.0/B32*100)</f>
        <v/>
      </c>
      <c r="D32" s="19" t="n">
        <v>4473</v>
      </c>
      <c r="E32" s="18" t="n">
        <v>487.38801936</v>
      </c>
      <c r="F32" s="20" t="n">
        <v>8.37043456</v>
      </c>
      <c r="G32" s="18" t="n">
        <v>512.41137788</v>
      </c>
      <c r="H32" s="20" t="n">
        <v>5.1027734</v>
      </c>
      <c r="I32" s="18" t="n">
        <v>504.09348654</v>
      </c>
      <c r="J32" s="20" t="n">
        <v>2.8095713</v>
      </c>
      <c r="K32" s="18" t="n">
        <v>505.72181939</v>
      </c>
      <c r="L32" s="20" t="n">
        <v>3.27177175</v>
      </c>
      <c r="M32" s="18" t="s">
        <v>481</v>
      </c>
      <c r="N32" s="20" t="s">
        <v>481</v>
      </c>
      <c r="O32" s="18" t="s">
        <v>481</v>
      </c>
      <c r="P32" s="20" t="s">
        <v>481</v>
      </c>
      <c r="Q32" s="18" t="s">
        <v>481</v>
      </c>
      <c r="R32" s="20" t="s">
        <v>481</v>
      </c>
      <c r="S32" s="18" t="s">
        <v>481</v>
      </c>
      <c r="T32" s="20" t="s">
        <v>481</v>
      </c>
      <c r="U32" s="18" t="n">
        <v>418.67407492</v>
      </c>
      <c r="V32" s="20" t="n">
        <v>27.14470437</v>
      </c>
    </row>
    <row r="33" spans="1:22">
      <c r="A33" s="15" t="s">
        <v>508</v>
      </c>
      <c r="B33" s="17" t="n">
        <v>7325</v>
      </c>
      <c r="C33" s="18">
        <f>(75.0/B33*100)</f>
        <v/>
      </c>
      <c r="D33" s="19" t="n">
        <v>7250</v>
      </c>
      <c r="E33" s="18" t="n">
        <v>452.0591322</v>
      </c>
      <c r="F33" s="20" t="n">
        <v>14.37299965</v>
      </c>
      <c r="G33" s="18" t="n">
        <v>496.66386505</v>
      </c>
      <c r="H33" s="20" t="n">
        <v>6.43953115</v>
      </c>
      <c r="I33" s="18" t="n">
        <v>491.25430975</v>
      </c>
      <c r="J33" s="20" t="n">
        <v>3.7883141</v>
      </c>
      <c r="K33" s="18" t="n">
        <v>494.24269633</v>
      </c>
      <c r="L33" s="20" t="n">
        <v>2.96130597</v>
      </c>
      <c r="M33" s="18" t="s">
        <v>481</v>
      </c>
      <c r="N33" s="20" t="s">
        <v>481</v>
      </c>
      <c r="O33" s="18" t="s">
        <v>481</v>
      </c>
      <c r="P33" s="20" t="s">
        <v>481</v>
      </c>
      <c r="Q33" s="18" t="s">
        <v>481</v>
      </c>
      <c r="R33" s="20" t="s">
        <v>481</v>
      </c>
      <c r="S33" s="18" t="s">
        <v>481</v>
      </c>
      <c r="T33" s="20" t="s">
        <v>481</v>
      </c>
      <c r="U33" s="18" t="n">
        <v>393.77860625</v>
      </c>
      <c r="V33" s="20" t="n">
        <v>23.9323932</v>
      </c>
    </row>
    <row r="34" spans="1:22">
      <c r="A34" s="15" t="s">
        <v>509</v>
      </c>
      <c r="B34" s="17" t="n">
        <v>6350</v>
      </c>
      <c r="C34" s="18">
        <f>(35.0/B34*100)</f>
        <v/>
      </c>
      <c r="D34" s="19" t="n">
        <v>6315</v>
      </c>
      <c r="E34" s="18" t="n">
        <v>449.96853584</v>
      </c>
      <c r="F34" s="20" t="n">
        <v>7.39500652</v>
      </c>
      <c r="G34" s="18" t="n">
        <v>467.9740962</v>
      </c>
      <c r="H34" s="20" t="n">
        <v>6.4706775</v>
      </c>
      <c r="I34" s="18" t="n">
        <v>478.51389212</v>
      </c>
      <c r="J34" s="20" t="n">
        <v>2.72149392</v>
      </c>
      <c r="K34" s="18" t="n">
        <v>492.04694412</v>
      </c>
      <c r="L34" s="20" t="n">
        <v>3.15888254</v>
      </c>
      <c r="M34" s="18" t="s">
        <v>481</v>
      </c>
      <c r="N34" s="20" t="s">
        <v>481</v>
      </c>
      <c r="O34" s="18" t="s">
        <v>481</v>
      </c>
      <c r="P34" s="20" t="s">
        <v>481</v>
      </c>
      <c r="Q34" s="18" t="n">
        <v>336.51078337</v>
      </c>
      <c r="R34" s="20" t="n">
        <v>12.24828707</v>
      </c>
      <c r="S34" s="18" t="s">
        <v>481</v>
      </c>
      <c r="T34" s="20" t="s">
        <v>481</v>
      </c>
      <c r="U34" s="18" t="n">
        <v>336.32988592</v>
      </c>
      <c r="V34" s="20" t="n">
        <v>16.00966807</v>
      </c>
    </row>
    <row r="35" spans="1:22">
      <c r="A35" s="15" t="s">
        <v>510</v>
      </c>
      <c r="B35" s="17" t="n">
        <v>6406</v>
      </c>
      <c r="C35" s="18">
        <f>(34.0/B35*100)</f>
        <v/>
      </c>
      <c r="D35" s="19" t="n">
        <v>6372</v>
      </c>
      <c r="E35" s="18" t="n">
        <v>470.31526046</v>
      </c>
      <c r="F35" s="20" t="n">
        <v>7.56005113</v>
      </c>
      <c r="G35" s="18" t="n">
        <v>496.28994774</v>
      </c>
      <c r="H35" s="20" t="n">
        <v>5.39750737</v>
      </c>
      <c r="I35" s="18" t="n">
        <v>514.23623766</v>
      </c>
      <c r="J35" s="20" t="n">
        <v>2.32879156</v>
      </c>
      <c r="K35" s="18" t="n">
        <v>515.91861562</v>
      </c>
      <c r="L35" s="20" t="n">
        <v>2.21872254</v>
      </c>
      <c r="M35" s="18" t="s">
        <v>481</v>
      </c>
      <c r="N35" s="20" t="s">
        <v>481</v>
      </c>
      <c r="O35" s="18" t="s">
        <v>481</v>
      </c>
      <c r="P35" s="20" t="s">
        <v>481</v>
      </c>
      <c r="Q35" s="18" t="n">
        <v>349.78970242</v>
      </c>
      <c r="R35" s="20" t="n">
        <v>6.90672373</v>
      </c>
      <c r="S35" s="18" t="s">
        <v>481</v>
      </c>
      <c r="T35" s="20" t="s">
        <v>481</v>
      </c>
      <c r="U35" s="18" t="n">
        <v>420.3141108</v>
      </c>
      <c r="V35" s="20" t="n">
        <v>12.76581074</v>
      </c>
    </row>
    <row r="36" spans="1:22">
      <c r="A36" s="15" t="s">
        <v>511</v>
      </c>
      <c r="B36" s="17" t="n">
        <v>6736</v>
      </c>
      <c r="C36" s="18">
        <f>(26.0/B36*100)</f>
        <v/>
      </c>
      <c r="D36" s="19" t="n">
        <v>6710</v>
      </c>
      <c r="E36" s="18" t="n">
        <v>461.33316243</v>
      </c>
      <c r="F36" s="20" t="n">
        <v>7.60750977</v>
      </c>
      <c r="G36" s="18" t="n">
        <v>484.16624272</v>
      </c>
      <c r="H36" s="20" t="n">
        <v>5.26955578</v>
      </c>
      <c r="I36" s="18" t="n">
        <v>485.36983576</v>
      </c>
      <c r="J36" s="20" t="n">
        <v>2.93784986</v>
      </c>
      <c r="K36" s="18" t="n">
        <v>488.42631439</v>
      </c>
      <c r="L36" s="20" t="n">
        <v>2.24586687</v>
      </c>
      <c r="M36" s="18" t="s">
        <v>481</v>
      </c>
      <c r="N36" s="20" t="s">
        <v>481</v>
      </c>
      <c r="O36" s="18" t="s">
        <v>481</v>
      </c>
      <c r="P36" s="20" t="s">
        <v>481</v>
      </c>
      <c r="Q36" s="18" t="s">
        <v>481</v>
      </c>
      <c r="R36" s="20" t="s">
        <v>481</v>
      </c>
      <c r="S36" s="18" t="s">
        <v>481</v>
      </c>
      <c r="T36" s="20" t="s">
        <v>481</v>
      </c>
      <c r="U36" s="18" t="n">
        <v>437.04590533</v>
      </c>
      <c r="V36" s="20" t="n">
        <v>16.26936746</v>
      </c>
    </row>
    <row r="37" spans="1:22">
      <c r="A37" s="15" t="s">
        <v>512</v>
      </c>
      <c r="B37" s="17" t="n">
        <v>5458</v>
      </c>
      <c r="C37" s="18">
        <f>(63.0/B37*100)</f>
        <v/>
      </c>
      <c r="D37" s="19" t="n">
        <v>5395</v>
      </c>
      <c r="E37" s="18" t="n">
        <v>473.58863978</v>
      </c>
      <c r="F37" s="20" t="n">
        <v>9.15987385</v>
      </c>
      <c r="G37" s="18" t="n">
        <v>498.62038711</v>
      </c>
      <c r="H37" s="20" t="n">
        <v>6.48376325</v>
      </c>
      <c r="I37" s="18" t="n">
        <v>497.93223615</v>
      </c>
      <c r="J37" s="20" t="n">
        <v>4.04096176</v>
      </c>
      <c r="K37" s="18" t="n">
        <v>496.14520382</v>
      </c>
      <c r="L37" s="20" t="n">
        <v>3.10961495</v>
      </c>
      <c r="M37" s="18" t="s">
        <v>481</v>
      </c>
      <c r="N37" s="20" t="s">
        <v>481</v>
      </c>
      <c r="O37" s="18" t="s">
        <v>481</v>
      </c>
      <c r="P37" s="20" t="s">
        <v>481</v>
      </c>
      <c r="Q37" s="18" t="s">
        <v>481</v>
      </c>
      <c r="R37" s="20" t="s">
        <v>481</v>
      </c>
      <c r="S37" s="18" t="s">
        <v>481</v>
      </c>
      <c r="T37" s="20" t="s">
        <v>481</v>
      </c>
      <c r="U37" s="18" t="n">
        <v>383.29036616</v>
      </c>
      <c r="V37" s="20" t="n">
        <v>14.04004767</v>
      </c>
    </row>
    <row r="38" spans="1:22">
      <c r="A38" s="15" t="s">
        <v>513</v>
      </c>
      <c r="B38" s="17" t="n">
        <v>5860</v>
      </c>
      <c r="C38" s="18">
        <f>(16.0/B38*100)</f>
        <v/>
      </c>
      <c r="D38" s="19" t="n">
        <v>5844</v>
      </c>
      <c r="E38" s="18" t="n">
        <v>474.6546003</v>
      </c>
      <c r="F38" s="20" t="n">
        <v>12.97663204</v>
      </c>
      <c r="G38" s="18" t="n">
        <v>518.18391649</v>
      </c>
      <c r="H38" s="20" t="n">
        <v>6.59986845</v>
      </c>
      <c r="I38" s="18" t="n">
        <v>520.0977633799999</v>
      </c>
      <c r="J38" s="20" t="n">
        <v>4.16503779</v>
      </c>
      <c r="K38" s="18" t="n">
        <v>525.3356076600001</v>
      </c>
      <c r="L38" s="20" t="n">
        <v>3.08142164</v>
      </c>
      <c r="M38" s="18" t="s">
        <v>481</v>
      </c>
      <c r="N38" s="20" t="s">
        <v>481</v>
      </c>
      <c r="O38" s="18" t="s">
        <v>481</v>
      </c>
      <c r="P38" s="20" t="s">
        <v>481</v>
      </c>
      <c r="Q38" s="18" t="s">
        <v>481</v>
      </c>
      <c r="R38" s="20" t="s">
        <v>481</v>
      </c>
      <c r="S38" s="18" t="s">
        <v>481</v>
      </c>
      <c r="T38" s="20" t="s">
        <v>481</v>
      </c>
      <c r="U38" s="18" t="n">
        <v>407.65595757</v>
      </c>
      <c r="V38" s="20" t="n">
        <v>18.41411532</v>
      </c>
    </row>
    <row r="39" spans="1:22">
      <c r="A39" s="15" t="s">
        <v>514</v>
      </c>
      <c r="B39" s="17" t="n">
        <v>5895</v>
      </c>
      <c r="C39" s="18">
        <f>(30.0/B39*100)</f>
        <v/>
      </c>
      <c r="D39" s="19" t="n">
        <v>5865</v>
      </c>
      <c r="E39" s="18" t="n">
        <v>383.24510895</v>
      </c>
      <c r="F39" s="20" t="n">
        <v>6.25241213</v>
      </c>
      <c r="G39" s="18" t="n">
        <v>406.23276446</v>
      </c>
      <c r="H39" s="20" t="n">
        <v>5.68447255</v>
      </c>
      <c r="I39" s="18" t="n">
        <v>420.65406905</v>
      </c>
      <c r="J39" s="20" t="n">
        <v>4.437785</v>
      </c>
      <c r="K39" s="18" t="n">
        <v>429.46833208</v>
      </c>
      <c r="L39" s="20" t="n">
        <v>4.69233037</v>
      </c>
      <c r="M39" s="18" t="s">
        <v>481</v>
      </c>
      <c r="N39" s="20" t="s">
        <v>481</v>
      </c>
      <c r="O39" s="18" t="s">
        <v>481</v>
      </c>
      <c r="P39" s="20" t="s">
        <v>481</v>
      </c>
      <c r="Q39" s="18" t="s">
        <v>481</v>
      </c>
      <c r="R39" s="20" t="s">
        <v>481</v>
      </c>
      <c r="S39" s="18" t="s">
        <v>481</v>
      </c>
      <c r="T39" s="20" t="s">
        <v>481</v>
      </c>
      <c r="U39" s="18" t="n">
        <v>322.28903677</v>
      </c>
      <c r="V39" s="20" t="n">
        <v>15.09516721</v>
      </c>
    </row>
    <row r="40" spans="1:22">
      <c r="A40" s="15" t="s">
        <v>515</v>
      </c>
      <c r="B40" s="17" t="n">
        <v>14157</v>
      </c>
      <c r="C40" s="18">
        <f>(270.0/B40*100)</f>
        <v/>
      </c>
      <c r="D40" s="19" t="n">
        <v>13887</v>
      </c>
      <c r="E40" s="18" t="n">
        <v>477.6109175</v>
      </c>
      <c r="F40" s="20" t="n">
        <v>8.39177411</v>
      </c>
      <c r="G40" s="18" t="n">
        <v>493.03056852</v>
      </c>
      <c r="H40" s="20" t="n">
        <v>7.11924858</v>
      </c>
      <c r="I40" s="18" t="n">
        <v>492.91826924</v>
      </c>
      <c r="J40" s="20" t="n">
        <v>3.5113822</v>
      </c>
      <c r="K40" s="18" t="n">
        <v>495.33044147</v>
      </c>
      <c r="L40" s="20" t="n">
        <v>2.77063598</v>
      </c>
      <c r="M40" s="18" t="s">
        <v>481</v>
      </c>
      <c r="N40" s="20" t="s">
        <v>481</v>
      </c>
      <c r="O40" s="18" t="s">
        <v>481</v>
      </c>
      <c r="P40" s="20" t="s">
        <v>481</v>
      </c>
      <c r="Q40" s="18" t="s">
        <v>481</v>
      </c>
      <c r="R40" s="20" t="s">
        <v>481</v>
      </c>
      <c r="S40" s="18" t="s">
        <v>481</v>
      </c>
      <c r="T40" s="20" t="s">
        <v>481</v>
      </c>
      <c r="U40" s="18" t="n">
        <v>418.61345985</v>
      </c>
      <c r="V40" s="20" t="n">
        <v>12.51390208</v>
      </c>
    </row>
    <row r="41" spans="1:22">
      <c r="A41" s="15" t="s">
        <v>516</v>
      </c>
      <c r="B41" s="17" t="n">
        <v>5712</v>
      </c>
      <c r="C41" s="18">
        <f>(38.0/B41*100)</f>
        <v/>
      </c>
      <c r="D41" s="19" t="n">
        <v>5674</v>
      </c>
      <c r="E41" s="18" t="n">
        <v>458.63518989</v>
      </c>
      <c r="F41" s="20" t="n">
        <v>9.382883209999999</v>
      </c>
      <c r="G41" s="18" t="n">
        <v>477.97414038</v>
      </c>
      <c r="H41" s="20" t="n">
        <v>7.07124016</v>
      </c>
      <c r="I41" s="18" t="n">
        <v>469.59296782</v>
      </c>
      <c r="J41" s="20" t="n">
        <v>3.55177683</v>
      </c>
      <c r="K41" s="18" t="n">
        <v>472.20638458</v>
      </c>
      <c r="L41" s="20" t="n">
        <v>3.48536109</v>
      </c>
      <c r="M41" s="18" t="s">
        <v>481</v>
      </c>
      <c r="N41" s="20" t="s">
        <v>481</v>
      </c>
      <c r="O41" s="18" t="s">
        <v>481</v>
      </c>
      <c r="P41" s="20" t="s">
        <v>481</v>
      </c>
      <c r="Q41" s="18" t="n">
        <v>392.51815558</v>
      </c>
      <c r="R41" s="20" t="n">
        <v>16.89642718</v>
      </c>
      <c r="S41" s="18" t="s">
        <v>481</v>
      </c>
      <c r="T41" s="20" t="s">
        <v>481</v>
      </c>
      <c r="U41" s="18" t="n">
        <v>385.75759726</v>
      </c>
      <c r="V41" s="20" t="n">
        <v>13.49879566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(1150.0/B46*100)</f>
        <v/>
      </c>
      <c r="D46" s="19" t="n">
        <v>21991</v>
      </c>
      <c r="E46" s="18" t="n">
        <v>354.14776446</v>
      </c>
      <c r="F46" s="20" t="n">
        <v>5.62480189</v>
      </c>
      <c r="G46" s="18" t="n">
        <v>375.94843633</v>
      </c>
      <c r="H46" s="20" t="n">
        <v>5.17984446</v>
      </c>
      <c r="I46" s="18" t="n">
        <v>374.45763869</v>
      </c>
      <c r="J46" s="20" t="n">
        <v>3.08167906</v>
      </c>
      <c r="K46" s="18" t="n">
        <v>389.0296114</v>
      </c>
      <c r="L46" s="20" t="n">
        <v>3.19257204</v>
      </c>
      <c r="M46" s="18" t="s">
        <v>481</v>
      </c>
      <c r="N46" s="20" t="s">
        <v>481</v>
      </c>
      <c r="O46" s="18" t="s">
        <v>481</v>
      </c>
      <c r="P46" s="20" t="s">
        <v>481</v>
      </c>
      <c r="Q46" s="18" t="s">
        <v>481</v>
      </c>
      <c r="R46" s="20" t="s">
        <v>481</v>
      </c>
      <c r="S46" s="18" t="s">
        <v>481</v>
      </c>
      <c r="T46" s="20" t="s">
        <v>481</v>
      </c>
      <c r="U46" s="18" t="n">
        <v>316.44737499</v>
      </c>
      <c r="V46" s="20" t="n">
        <v>6.99118948</v>
      </c>
    </row>
    <row r="47" spans="1:22">
      <c r="A47" s="15" t="s">
        <v>522</v>
      </c>
      <c r="B47" s="17" t="n">
        <v>5928</v>
      </c>
      <c r="C47" s="18">
        <f>(75.0/B47*100)</f>
        <v/>
      </c>
      <c r="D47" s="19" t="n">
        <v>5853</v>
      </c>
      <c r="E47" s="18" t="n">
        <v>394.3439617</v>
      </c>
      <c r="F47" s="20" t="n">
        <v>9.80171938</v>
      </c>
      <c r="G47" s="18" t="n">
        <v>443.35843237</v>
      </c>
      <c r="H47" s="20" t="n">
        <v>7.54418103</v>
      </c>
      <c r="I47" s="18" t="n">
        <v>445.87540874</v>
      </c>
      <c r="J47" s="20" t="n">
        <v>4.03232597</v>
      </c>
      <c r="K47" s="18" t="n">
        <v>449.39944613</v>
      </c>
      <c r="L47" s="20" t="n">
        <v>4.08246915</v>
      </c>
      <c r="M47" s="18" t="s">
        <v>481</v>
      </c>
      <c r="N47" s="20" t="s">
        <v>481</v>
      </c>
      <c r="O47" s="18" t="s">
        <v>481</v>
      </c>
      <c r="P47" s="20" t="s">
        <v>481</v>
      </c>
      <c r="Q47" s="18" t="s">
        <v>481</v>
      </c>
      <c r="R47" s="20" t="s">
        <v>481</v>
      </c>
      <c r="S47" s="18" t="s">
        <v>481</v>
      </c>
      <c r="T47" s="20" t="s">
        <v>481</v>
      </c>
      <c r="U47" s="18" t="n">
        <v>341.30379666</v>
      </c>
      <c r="V47" s="20" t="n">
        <v>8.714109929999999</v>
      </c>
    </row>
    <row r="48" spans="1:22">
      <c r="A48" s="15" t="s">
        <v>523</v>
      </c>
      <c r="B48" s="17" t="n">
        <v>9841</v>
      </c>
      <c r="C48" s="18">
        <f>(7.0/B48*100)</f>
        <v/>
      </c>
      <c r="D48" s="19" t="n">
        <v>9834</v>
      </c>
      <c r="E48" s="18" t="n">
        <v>511.61842313</v>
      </c>
      <c r="F48" s="20" t="n">
        <v>13.40989694</v>
      </c>
      <c r="G48" s="18" t="n">
        <v>503.75279557</v>
      </c>
      <c r="H48" s="20" t="n">
        <v>8.76111298</v>
      </c>
      <c r="I48" s="18" t="n">
        <v>518.8113566</v>
      </c>
      <c r="J48" s="20" t="n">
        <v>4.88427212</v>
      </c>
      <c r="K48" s="18" t="n">
        <v>554.9194083899999</v>
      </c>
      <c r="L48" s="20" t="n">
        <v>5.38329531</v>
      </c>
      <c r="M48" s="18" t="s">
        <v>481</v>
      </c>
      <c r="N48" s="20" t="s">
        <v>481</v>
      </c>
      <c r="O48" s="18" t="s">
        <v>481</v>
      </c>
      <c r="P48" s="20" t="s">
        <v>481</v>
      </c>
      <c r="Q48" s="18" t="s">
        <v>481</v>
      </c>
      <c r="R48" s="20" t="s">
        <v>481</v>
      </c>
      <c r="S48" s="18" t="s">
        <v>481</v>
      </c>
      <c r="T48" s="20" t="s">
        <v>481</v>
      </c>
      <c r="U48" s="18" t="n">
        <v>458.30391053</v>
      </c>
      <c r="V48" s="20" t="n">
        <v>41.01362805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(218.0/B50*100)</f>
        <v/>
      </c>
      <c r="D50" s="19" t="n">
        <v>11577</v>
      </c>
      <c r="E50" s="18" t="n">
        <v>361.90594193</v>
      </c>
      <c r="F50" s="20" t="n">
        <v>5.93915561</v>
      </c>
      <c r="G50" s="18" t="n">
        <v>388.10729209</v>
      </c>
      <c r="H50" s="20" t="n">
        <v>5.50636641</v>
      </c>
      <c r="I50" s="18" t="n">
        <v>391.88509349</v>
      </c>
      <c r="J50" s="20" t="n">
        <v>2.41206705</v>
      </c>
      <c r="K50" s="18" t="n">
        <v>391.64951004</v>
      </c>
      <c r="L50" s="20" t="n">
        <v>2.8240734</v>
      </c>
      <c r="M50" s="18" t="s">
        <v>481</v>
      </c>
      <c r="N50" s="20" t="s">
        <v>481</v>
      </c>
      <c r="O50" s="18" t="s">
        <v>481</v>
      </c>
      <c r="P50" s="20" t="s">
        <v>481</v>
      </c>
      <c r="Q50" s="18" t="s">
        <v>481</v>
      </c>
      <c r="R50" s="20" t="s">
        <v>481</v>
      </c>
      <c r="S50" s="18" t="s">
        <v>481</v>
      </c>
      <c r="T50" s="20" t="s">
        <v>481</v>
      </c>
      <c r="U50" s="18" t="n">
        <v>314.01381984</v>
      </c>
      <c r="V50" s="20" t="n">
        <v>15.10515543</v>
      </c>
    </row>
    <row r="51" spans="1:22">
      <c r="A51" s="15" t="s">
        <v>526</v>
      </c>
      <c r="B51" s="17" t="n">
        <v>6866</v>
      </c>
      <c r="C51" s="18">
        <f>(108.0/B51*100)</f>
        <v/>
      </c>
      <c r="D51" s="19" t="n">
        <v>6758</v>
      </c>
      <c r="E51" s="18" t="n">
        <v>388.62107922</v>
      </c>
      <c r="F51" s="20" t="n">
        <v>7.64613769</v>
      </c>
      <c r="G51" s="18" t="n">
        <v>413.03874549</v>
      </c>
      <c r="H51" s="20" t="n">
        <v>7.03664962</v>
      </c>
      <c r="I51" s="18" t="n">
        <v>401.32239284</v>
      </c>
      <c r="J51" s="20" t="n">
        <v>3.56233373</v>
      </c>
      <c r="K51" s="18" t="n">
        <v>403.43441336</v>
      </c>
      <c r="L51" s="20" t="n">
        <v>2.71894138</v>
      </c>
      <c r="M51" s="18" t="s">
        <v>481</v>
      </c>
      <c r="N51" s="20" t="s">
        <v>481</v>
      </c>
      <c r="O51" s="18" t="s">
        <v>481</v>
      </c>
      <c r="P51" s="20" t="s">
        <v>481</v>
      </c>
      <c r="Q51" s="18" t="n">
        <v>380.5422133</v>
      </c>
      <c r="R51" s="20" t="n">
        <v>4.31283207</v>
      </c>
      <c r="S51" s="18" t="s">
        <v>481</v>
      </c>
      <c r="T51" s="20" t="s">
        <v>481</v>
      </c>
      <c r="U51" s="18" t="n">
        <v>377.56963083</v>
      </c>
      <c r="V51" s="20" t="n">
        <v>12.95917145</v>
      </c>
    </row>
    <row r="52" spans="1:22">
      <c r="A52" s="15" t="s">
        <v>527</v>
      </c>
      <c r="B52" s="17" t="n">
        <v>5809</v>
      </c>
      <c r="C52" s="18">
        <f>(72.0/B52*100)</f>
        <v/>
      </c>
      <c r="D52" s="19" t="n">
        <v>5737</v>
      </c>
      <c r="E52" s="18" t="n">
        <v>425.77430857</v>
      </c>
      <c r="F52" s="20" t="n">
        <v>14.43031288</v>
      </c>
      <c r="G52" s="18" t="n">
        <v>471.56912804</v>
      </c>
      <c r="H52" s="20" t="n">
        <v>7.82857757</v>
      </c>
      <c r="I52" s="18" t="n">
        <v>465.26962717</v>
      </c>
      <c r="J52" s="20" t="n">
        <v>3.53114451</v>
      </c>
      <c r="K52" s="18" t="n">
        <v>464.10883815</v>
      </c>
      <c r="L52" s="20" t="n">
        <v>3.07505187</v>
      </c>
      <c r="M52" s="18" t="s">
        <v>481</v>
      </c>
      <c r="N52" s="20" t="s">
        <v>481</v>
      </c>
      <c r="O52" s="18" t="s">
        <v>481</v>
      </c>
      <c r="P52" s="20" t="s">
        <v>481</v>
      </c>
      <c r="Q52" s="18" t="s">
        <v>481</v>
      </c>
      <c r="R52" s="20" t="s">
        <v>481</v>
      </c>
      <c r="S52" s="18" t="s">
        <v>481</v>
      </c>
      <c r="T52" s="20" t="s">
        <v>481</v>
      </c>
      <c r="U52" s="18" t="n">
        <v>392.77762259</v>
      </c>
      <c r="V52" s="20" t="n">
        <v>14.25685268</v>
      </c>
    </row>
    <row r="53" spans="1:22">
      <c r="A53" s="15" t="s">
        <v>528</v>
      </c>
      <c r="B53" s="17" t="n">
        <v>5571</v>
      </c>
      <c r="C53" s="18">
        <f>(84.0/B53*100)</f>
        <v/>
      </c>
      <c r="D53" s="19" t="n">
        <v>5487</v>
      </c>
      <c r="E53" s="18" t="n">
        <v>408.5885343</v>
      </c>
      <c r="F53" s="20" t="n">
        <v>8.032695459999999</v>
      </c>
      <c r="G53" s="18" t="n">
        <v>422.30344805</v>
      </c>
      <c r="H53" s="20" t="n">
        <v>6.29885447</v>
      </c>
      <c r="I53" s="18" t="n">
        <v>435.74570592</v>
      </c>
      <c r="J53" s="20" t="n">
        <v>2.69674989</v>
      </c>
      <c r="K53" s="18" t="n">
        <v>444.7059777</v>
      </c>
      <c r="L53" s="20" t="n">
        <v>2.44164574</v>
      </c>
      <c r="M53" s="18" t="s">
        <v>481</v>
      </c>
      <c r="N53" s="20" t="s">
        <v>481</v>
      </c>
      <c r="O53" s="18" t="s">
        <v>481</v>
      </c>
      <c r="P53" s="20" t="s">
        <v>481</v>
      </c>
      <c r="Q53" s="18" t="s">
        <v>481</v>
      </c>
      <c r="R53" s="20" t="s">
        <v>481</v>
      </c>
      <c r="S53" s="18" t="s">
        <v>481</v>
      </c>
      <c r="T53" s="20" t="s">
        <v>481</v>
      </c>
      <c r="U53" s="18" t="n">
        <v>351.98116077</v>
      </c>
      <c r="V53" s="20" t="n">
        <v>11.17097265</v>
      </c>
    </row>
    <row r="54" spans="1:22">
      <c r="A54" s="15" t="s">
        <v>529</v>
      </c>
      <c r="B54" s="17" t="n">
        <v>4740</v>
      </c>
      <c r="C54" s="18">
        <f>(42.0/B54*100)</f>
        <v/>
      </c>
      <c r="D54" s="19" t="n">
        <v>4698</v>
      </c>
      <c r="E54" s="18" t="n">
        <v>310.70278603</v>
      </c>
      <c r="F54" s="20" t="n">
        <v>3.9367957</v>
      </c>
      <c r="G54" s="18" t="n">
        <v>320.9481873</v>
      </c>
      <c r="H54" s="20" t="n">
        <v>4.8610549</v>
      </c>
      <c r="I54" s="18" t="n">
        <v>332.86104172</v>
      </c>
      <c r="J54" s="20" t="n">
        <v>4.21041191</v>
      </c>
      <c r="K54" s="18" t="n">
        <v>337.64155288</v>
      </c>
      <c r="L54" s="20" t="n">
        <v>3.17426614</v>
      </c>
      <c r="M54" s="18" t="s">
        <v>481</v>
      </c>
      <c r="N54" s="20" t="s">
        <v>481</v>
      </c>
      <c r="O54" s="18" t="s">
        <v>481</v>
      </c>
      <c r="P54" s="20" t="s">
        <v>481</v>
      </c>
      <c r="Q54" s="18" t="s">
        <v>481</v>
      </c>
      <c r="R54" s="20" t="s">
        <v>481</v>
      </c>
      <c r="S54" s="18" t="s">
        <v>481</v>
      </c>
      <c r="T54" s="20" t="s">
        <v>481</v>
      </c>
      <c r="U54" s="18" t="n">
        <v>270.67621773</v>
      </c>
      <c r="V54" s="20" t="n">
        <v>7.28688949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521.8476040100001</v>
      </c>
      <c r="F56" s="20" t="n">
        <v>10.45407421</v>
      </c>
      <c r="G56" s="18" t="n">
        <v>543.38113065</v>
      </c>
      <c r="H56" s="20" t="n">
        <v>5.39406225</v>
      </c>
      <c r="I56" s="18" t="n">
        <v>545.47361359</v>
      </c>
      <c r="J56" s="20" t="n">
        <v>3.06492766</v>
      </c>
      <c r="K56" s="18" t="n">
        <v>557.89269413</v>
      </c>
      <c r="L56" s="20" t="n">
        <v>4.1782826</v>
      </c>
      <c r="M56" s="18" t="s">
        <v>481</v>
      </c>
      <c r="N56" s="20" t="s">
        <v>481</v>
      </c>
      <c r="O56" s="18" t="s">
        <v>481</v>
      </c>
      <c r="P56" s="20" t="s">
        <v>481</v>
      </c>
      <c r="Q56" s="18" t="s">
        <v>481</v>
      </c>
      <c r="R56" s="20" t="s">
        <v>481</v>
      </c>
      <c r="S56" s="18" t="s">
        <v>481</v>
      </c>
      <c r="T56" s="20" t="s">
        <v>481</v>
      </c>
      <c r="U56" s="18" t="n">
        <v>503.69168258</v>
      </c>
      <c r="V56" s="20" t="n">
        <v>20.6205944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(135.0/B61*100)</f>
        <v/>
      </c>
      <c r="D61" s="19" t="n">
        <v>6390</v>
      </c>
      <c r="E61" s="18" t="n">
        <v>457.60666627</v>
      </c>
      <c r="F61" s="20" t="n">
        <v>6.650056</v>
      </c>
      <c r="G61" s="18" t="n">
        <v>471.19992824</v>
      </c>
      <c r="H61" s="20" t="n">
        <v>6.00222707</v>
      </c>
      <c r="I61" s="18" t="n">
        <v>479.88056234</v>
      </c>
      <c r="J61" s="20" t="n">
        <v>3.14932977</v>
      </c>
      <c r="K61" s="18" t="n">
        <v>482.34909022</v>
      </c>
      <c r="L61" s="20" t="n">
        <v>2.46186028</v>
      </c>
      <c r="M61" s="18" t="s">
        <v>481</v>
      </c>
      <c r="N61" s="20" t="s">
        <v>481</v>
      </c>
      <c r="O61" s="18" t="s">
        <v>481</v>
      </c>
      <c r="P61" s="20" t="s">
        <v>481</v>
      </c>
      <c r="Q61" s="18" t="s">
        <v>481</v>
      </c>
      <c r="R61" s="20" t="s">
        <v>481</v>
      </c>
      <c r="S61" s="18" t="s">
        <v>481</v>
      </c>
      <c r="T61" s="20" t="s">
        <v>481</v>
      </c>
      <c r="U61" s="18" t="n">
        <v>403.72152078</v>
      </c>
      <c r="V61" s="20" t="n">
        <v>13.76443072</v>
      </c>
    </row>
    <row r="62" spans="1:22">
      <c r="A62" s="15" t="s">
        <v>537</v>
      </c>
      <c r="B62" s="17" t="n">
        <v>4476</v>
      </c>
      <c r="C62" s="18">
        <f>(3.0/B62*100)</f>
        <v/>
      </c>
      <c r="D62" s="19" t="n">
        <v>4473</v>
      </c>
      <c r="E62" s="18" t="n">
        <v>530.24520582</v>
      </c>
      <c r="F62" s="20" t="n">
        <v>7.27506646</v>
      </c>
      <c r="G62" s="18" t="n">
        <v>541.0821718</v>
      </c>
      <c r="H62" s="20" t="n">
        <v>4.05913921</v>
      </c>
      <c r="I62" s="18" t="n">
        <v>545.82153981</v>
      </c>
      <c r="J62" s="20" t="n">
        <v>1.62927239</v>
      </c>
      <c r="K62" s="18" t="n">
        <v>542.7199581</v>
      </c>
      <c r="L62" s="20" t="n">
        <v>2.88451026</v>
      </c>
      <c r="M62" s="18" t="s">
        <v>481</v>
      </c>
      <c r="N62" s="20" t="s">
        <v>481</v>
      </c>
      <c r="O62" s="18" t="s">
        <v>481</v>
      </c>
      <c r="P62" s="20" t="s">
        <v>481</v>
      </c>
      <c r="Q62" s="18" t="s">
        <v>481</v>
      </c>
      <c r="R62" s="20" t="s">
        <v>481</v>
      </c>
      <c r="S62" s="18" t="s">
        <v>481</v>
      </c>
      <c r="T62" s="20" t="s">
        <v>481</v>
      </c>
      <c r="U62" s="18" t="n">
        <v>547.43464427</v>
      </c>
      <c r="V62" s="20" t="n">
        <v>32.66423572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(74.0/B66*100)</f>
        <v/>
      </c>
      <c r="D66" s="19" t="n">
        <v>5591</v>
      </c>
      <c r="E66" s="18" t="n">
        <v>371.13990305</v>
      </c>
      <c r="F66" s="20" t="n">
        <v>9.165729049999999</v>
      </c>
      <c r="G66" s="18" t="n">
        <v>399.68647666</v>
      </c>
      <c r="H66" s="20" t="n">
        <v>7.56899357</v>
      </c>
      <c r="I66" s="18" t="n">
        <v>413.86980208</v>
      </c>
      <c r="J66" s="20" t="n">
        <v>1.77929495</v>
      </c>
      <c r="K66" s="18" t="n">
        <v>432.01408256</v>
      </c>
      <c r="L66" s="20" t="n">
        <v>2.47705034</v>
      </c>
      <c r="M66" s="18" t="s">
        <v>481</v>
      </c>
      <c r="N66" s="20" t="s">
        <v>481</v>
      </c>
      <c r="O66" s="18" t="s">
        <v>481</v>
      </c>
      <c r="P66" s="20" t="s">
        <v>481</v>
      </c>
      <c r="Q66" s="18" t="s">
        <v>481</v>
      </c>
      <c r="R66" s="20" t="s">
        <v>481</v>
      </c>
      <c r="S66" s="18" t="s">
        <v>481</v>
      </c>
      <c r="T66" s="20" t="s">
        <v>481</v>
      </c>
      <c r="U66" s="18" t="n">
        <v>342.54194955</v>
      </c>
      <c r="V66" s="20" t="n">
        <v>7.27027962</v>
      </c>
    </row>
    <row r="67" spans="1:22">
      <c r="A67" s="15" t="s">
        <v>542</v>
      </c>
      <c r="B67" s="17" t="n">
        <v>6971</v>
      </c>
      <c r="C67" s="18">
        <f>(22.0/B67*100)</f>
        <v/>
      </c>
      <c r="D67" s="19" t="n">
        <v>6949</v>
      </c>
      <c r="E67" s="18" t="n">
        <v>358.67595849</v>
      </c>
      <c r="F67" s="20" t="n">
        <v>7.28495412</v>
      </c>
      <c r="G67" s="18" t="n">
        <v>392.2547165</v>
      </c>
      <c r="H67" s="20" t="n">
        <v>4.79940345</v>
      </c>
      <c r="I67" s="18" t="n">
        <v>387.52548805</v>
      </c>
      <c r="J67" s="20" t="n">
        <v>2.91806002</v>
      </c>
      <c r="K67" s="18" t="n">
        <v>390.51871149</v>
      </c>
      <c r="L67" s="20" t="n">
        <v>3.4278202</v>
      </c>
      <c r="M67" s="18" t="s">
        <v>481</v>
      </c>
      <c r="N67" s="20" t="s">
        <v>481</v>
      </c>
      <c r="O67" s="18" t="s">
        <v>481</v>
      </c>
      <c r="P67" s="20" t="s">
        <v>481</v>
      </c>
      <c r="Q67" s="18" t="s">
        <v>481</v>
      </c>
      <c r="R67" s="20" t="s">
        <v>481</v>
      </c>
      <c r="S67" s="18" t="s">
        <v>481</v>
      </c>
      <c r="T67" s="20" t="s">
        <v>481</v>
      </c>
      <c r="U67" s="18" t="n">
        <v>265.15321386</v>
      </c>
      <c r="V67" s="20" t="n">
        <v>12.23939495</v>
      </c>
    </row>
    <row r="68" spans="1:22">
      <c r="A68" s="15" t="s">
        <v>543</v>
      </c>
      <c r="B68" s="17" t="n">
        <v>12083</v>
      </c>
      <c r="C68" s="18">
        <f>(26.0/B68*100)</f>
        <v/>
      </c>
      <c r="D68" s="19" t="n">
        <v>12057</v>
      </c>
      <c r="E68" s="18" t="n">
        <v>357.72473644</v>
      </c>
      <c r="F68" s="20" t="n">
        <v>4.73295954</v>
      </c>
      <c r="G68" s="18" t="n">
        <v>376.84021784</v>
      </c>
      <c r="H68" s="20" t="n">
        <v>4.53701766</v>
      </c>
      <c r="I68" s="18" t="n">
        <v>405.92122526</v>
      </c>
      <c r="J68" s="20" t="n">
        <v>1.77516687</v>
      </c>
      <c r="K68" s="18" t="n">
        <v>412.54535095</v>
      </c>
      <c r="L68" s="20" t="n">
        <v>1.58575824</v>
      </c>
      <c r="M68" s="18" t="s">
        <v>481</v>
      </c>
      <c r="N68" s="20" t="s">
        <v>481</v>
      </c>
      <c r="O68" s="18" t="s">
        <v>481</v>
      </c>
      <c r="P68" s="20" t="s">
        <v>481</v>
      </c>
      <c r="Q68" s="18" t="s">
        <v>481</v>
      </c>
      <c r="R68" s="20" t="s">
        <v>481</v>
      </c>
      <c r="S68" s="18" t="s">
        <v>481</v>
      </c>
      <c r="T68" s="20" t="s">
        <v>481</v>
      </c>
      <c r="U68" s="18" t="n">
        <v>310.68324473</v>
      </c>
      <c r="V68" s="20" t="n">
        <v>5.88348994</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483.02802322</v>
      </c>
      <c r="F70" s="20" t="n">
        <v>11.43109957</v>
      </c>
      <c r="G70" s="18" t="n">
        <v>502.69549255</v>
      </c>
      <c r="H70" s="20" t="n">
        <v>6.09764313</v>
      </c>
      <c r="I70" s="18" t="n">
        <v>495.86501992</v>
      </c>
      <c r="J70" s="20" t="n">
        <v>3.4414213</v>
      </c>
      <c r="K70" s="18" t="n">
        <v>497.2546548</v>
      </c>
      <c r="L70" s="20" t="n">
        <v>3.38124594</v>
      </c>
      <c r="M70" s="18" t="s">
        <v>481</v>
      </c>
      <c r="N70" s="20" t="s">
        <v>481</v>
      </c>
      <c r="O70" s="18" t="s">
        <v>481</v>
      </c>
      <c r="P70" s="20" t="s">
        <v>481</v>
      </c>
      <c r="Q70" s="18" t="s">
        <v>481</v>
      </c>
      <c r="R70" s="20" t="s">
        <v>481</v>
      </c>
      <c r="S70" s="18" t="s">
        <v>481</v>
      </c>
      <c r="T70" s="20" t="s">
        <v>481</v>
      </c>
      <c r="U70" s="18" t="n">
        <v>410.24328109</v>
      </c>
      <c r="V70" s="20" t="n">
        <v>14.4441058</v>
      </c>
    </row>
    <row r="71" spans="1:22">
      <c r="A71" s="15" t="s">
        <v>546</v>
      </c>
      <c r="B71" s="17" t="n">
        <v>6115</v>
      </c>
      <c r="C71" s="18">
        <f>(17.0/B71*100)</f>
        <v/>
      </c>
      <c r="D71" s="19" t="n">
        <v>6098</v>
      </c>
      <c r="E71" s="18" t="n">
        <v>544.92922454</v>
      </c>
      <c r="F71" s="20" t="n">
        <v>8.73086934</v>
      </c>
      <c r="G71" s="18" t="n">
        <v>549.75444413</v>
      </c>
      <c r="H71" s="20" t="n">
        <v>4.27049816</v>
      </c>
      <c r="I71" s="18" t="n">
        <v>558.90789965</v>
      </c>
      <c r="J71" s="20" t="n">
        <v>1.89933867</v>
      </c>
      <c r="K71" s="18" t="n">
        <v>577.57380525</v>
      </c>
      <c r="L71" s="20" t="n">
        <v>2.53080462</v>
      </c>
      <c r="M71" s="18" t="s">
        <v>481</v>
      </c>
      <c r="N71" s="20" t="s">
        <v>481</v>
      </c>
      <c r="O71" s="18" t="s">
        <v>481</v>
      </c>
      <c r="P71" s="20" t="s">
        <v>481</v>
      </c>
      <c r="Q71" s="18" t="s">
        <v>481</v>
      </c>
      <c r="R71" s="20" t="s">
        <v>481</v>
      </c>
      <c r="S71" s="18" t="s">
        <v>481</v>
      </c>
      <c r="T71" s="20" t="s">
        <v>481</v>
      </c>
      <c r="U71" s="18" t="n">
        <v>480.96447684</v>
      </c>
      <c r="V71" s="20" t="n">
        <v>42.57281895</v>
      </c>
    </row>
    <row r="72" spans="1:22">
      <c r="A72" s="15" t="s">
        <v>547</v>
      </c>
      <c r="B72" s="17" t="n">
        <v>7708</v>
      </c>
      <c r="C72" s="18">
        <f>(5.0/B72*100)</f>
        <v/>
      </c>
      <c r="D72" s="19" t="n">
        <v>7703</v>
      </c>
      <c r="E72" s="18" t="n">
        <v>509.57393022</v>
      </c>
      <c r="F72" s="20" t="n">
        <v>10.08152694</v>
      </c>
      <c r="G72" s="18" t="n">
        <v>538.67381538</v>
      </c>
      <c r="H72" s="20" t="n">
        <v>6.38079472</v>
      </c>
      <c r="I72" s="18" t="n">
        <v>534.01580705</v>
      </c>
      <c r="J72" s="20" t="n">
        <v>3.17006058</v>
      </c>
      <c r="K72" s="18" t="n">
        <v>558.2059175000001</v>
      </c>
      <c r="L72" s="20" t="n">
        <v>3.98342088</v>
      </c>
      <c r="M72" s="18" t="s">
        <v>481</v>
      </c>
      <c r="N72" s="20" t="s">
        <v>481</v>
      </c>
      <c r="O72" s="18" t="s">
        <v>481</v>
      </c>
      <c r="P72" s="20" t="s">
        <v>481</v>
      </c>
      <c r="Q72" s="18" t="s">
        <v>481</v>
      </c>
      <c r="R72" s="20" t="s">
        <v>481</v>
      </c>
      <c r="S72" s="18" t="s">
        <v>481</v>
      </c>
      <c r="T72" s="20" t="s">
        <v>481</v>
      </c>
      <c r="U72" s="18" t="n">
        <v>467.84991628</v>
      </c>
      <c r="V72" s="20" t="n">
        <v>25.87918406</v>
      </c>
    </row>
    <row r="73" spans="1:22">
      <c r="A73" s="15" t="s">
        <v>548</v>
      </c>
      <c r="B73" s="17" t="n">
        <v>8249</v>
      </c>
      <c r="C73" s="18">
        <f>(144.0/B73*100)</f>
        <v/>
      </c>
      <c r="D73" s="19" t="n">
        <v>8105</v>
      </c>
      <c r="E73" s="18" t="n">
        <v>392.66695996</v>
      </c>
      <c r="F73" s="20" t="n">
        <v>17.32832196</v>
      </c>
      <c r="G73" s="18" t="n">
        <v>385.57014326</v>
      </c>
      <c r="H73" s="20" t="n">
        <v>6.44298792</v>
      </c>
      <c r="I73" s="18" t="n">
        <v>412.55616205</v>
      </c>
      <c r="J73" s="20" t="n">
        <v>2.92596763</v>
      </c>
      <c r="K73" s="18" t="n">
        <v>425.30652182</v>
      </c>
      <c r="L73" s="20" t="n">
        <v>4.27308271</v>
      </c>
      <c r="M73" s="18" t="s">
        <v>481</v>
      </c>
      <c r="N73" s="20" t="s">
        <v>481</v>
      </c>
      <c r="O73" s="18" t="s">
        <v>481</v>
      </c>
      <c r="P73" s="20" t="s">
        <v>481</v>
      </c>
      <c r="Q73" s="18" t="s">
        <v>481</v>
      </c>
      <c r="R73" s="20" t="s">
        <v>481</v>
      </c>
      <c r="S73" s="18" t="s">
        <v>481</v>
      </c>
      <c r="T73" s="20" t="s">
        <v>481</v>
      </c>
      <c r="U73" s="18" t="n">
        <v>380.32063753</v>
      </c>
      <c r="V73" s="20" t="n">
        <v>16.93491616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(201.0/B75*100)</f>
        <v/>
      </c>
      <c r="D75" s="19" t="n">
        <v>5174</v>
      </c>
      <c r="E75" s="18" t="n">
        <v>340.5685925</v>
      </c>
      <c r="F75" s="20" t="n">
        <v>7.39891231</v>
      </c>
      <c r="G75" s="18" t="n">
        <v>357.84572673</v>
      </c>
      <c r="H75" s="20" t="n">
        <v>6.06357806</v>
      </c>
      <c r="I75" s="18" t="n">
        <v>369.80458603</v>
      </c>
      <c r="J75" s="20" t="n">
        <v>3.67168829</v>
      </c>
      <c r="K75" s="18" t="n">
        <v>372.31317811</v>
      </c>
      <c r="L75" s="20" t="n">
        <v>3.39321862</v>
      </c>
      <c r="M75" s="18" t="s">
        <v>481</v>
      </c>
      <c r="N75" s="20" t="s">
        <v>481</v>
      </c>
      <c r="O75" s="18" t="s">
        <v>481</v>
      </c>
      <c r="P75" s="20" t="s">
        <v>481</v>
      </c>
      <c r="Q75" s="18" t="s">
        <v>481</v>
      </c>
      <c r="R75" s="20" t="s">
        <v>481</v>
      </c>
      <c r="S75" s="18" t="s">
        <v>481</v>
      </c>
      <c r="T75" s="20" t="s">
        <v>481</v>
      </c>
      <c r="U75" s="18" t="n">
        <v>322.55077567</v>
      </c>
      <c r="V75" s="20" t="n">
        <v>10.71495858</v>
      </c>
    </row>
    <row r="76" spans="1:22">
      <c r="A76" s="15" t="s">
        <v>551</v>
      </c>
      <c r="B76" s="17" t="n">
        <v>14167</v>
      </c>
      <c r="C76" s="18">
        <f>(228.0/B76*100)</f>
        <v/>
      </c>
      <c r="D76" s="19" t="n">
        <v>13939</v>
      </c>
      <c r="E76" s="18" t="n">
        <v>385.67002988</v>
      </c>
      <c r="F76" s="20" t="n">
        <v>6.79741399</v>
      </c>
      <c r="G76" s="18" t="n">
        <v>407.09148973</v>
      </c>
      <c r="H76" s="20" t="n">
        <v>5.70387776</v>
      </c>
      <c r="I76" s="18" t="n">
        <v>423.38364253</v>
      </c>
      <c r="J76" s="20" t="n">
        <v>2.72913474</v>
      </c>
      <c r="K76" s="18" t="n">
        <v>438.09242195</v>
      </c>
      <c r="L76" s="20" t="n">
        <v>2.78778966</v>
      </c>
      <c r="M76" s="18" t="s">
        <v>481</v>
      </c>
      <c r="N76" s="20" t="s">
        <v>481</v>
      </c>
      <c r="O76" s="18" t="s">
        <v>481</v>
      </c>
      <c r="P76" s="20" t="s">
        <v>481</v>
      </c>
      <c r="Q76" s="18" t="s">
        <v>481</v>
      </c>
      <c r="R76" s="20" t="s">
        <v>481</v>
      </c>
      <c r="S76" s="18" t="s">
        <v>481</v>
      </c>
      <c r="T76" s="20" t="s">
        <v>481</v>
      </c>
      <c r="U76" s="18" t="n">
        <v>344.55545108</v>
      </c>
      <c r="V76" s="20" t="n">
        <v>10.29990047</v>
      </c>
    </row>
    <row r="77" spans="1:22">
      <c r="A77" s="15" t="s">
        <v>552</v>
      </c>
      <c r="B77" s="17" t="n">
        <v>6062</v>
      </c>
      <c r="C77" s="18">
        <f>(82.0/B77*100)</f>
        <v/>
      </c>
      <c r="D77" s="19" t="n">
        <v>5980</v>
      </c>
      <c r="E77" s="18" t="n">
        <v>382.71610873</v>
      </c>
      <c r="F77" s="20" t="n">
        <v>7.36495131</v>
      </c>
      <c r="G77" s="18" t="n">
        <v>416.30623258</v>
      </c>
      <c r="H77" s="20" t="n">
        <v>6.64111172</v>
      </c>
      <c r="I77" s="18" t="n">
        <v>422.47130415</v>
      </c>
      <c r="J77" s="20" t="n">
        <v>2.52332473</v>
      </c>
      <c r="K77" s="18" t="n">
        <v>422.55176382</v>
      </c>
      <c r="L77" s="20" t="n">
        <v>2.99237586</v>
      </c>
      <c r="M77" s="18" t="s">
        <v>481</v>
      </c>
      <c r="N77" s="20" t="s">
        <v>481</v>
      </c>
      <c r="O77" s="18" t="s">
        <v>481</v>
      </c>
      <c r="P77" s="20" t="s">
        <v>481</v>
      </c>
      <c r="Q77" s="18" t="s">
        <v>481</v>
      </c>
      <c r="R77" s="20" t="s">
        <v>481</v>
      </c>
      <c r="S77" s="18" t="s">
        <v>481</v>
      </c>
      <c r="T77" s="20" t="s">
        <v>481</v>
      </c>
      <c r="U77" s="18" t="n">
        <v>339.30355339</v>
      </c>
      <c r="V77" s="20" t="n">
        <v>7.77473048</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414.3958752</v>
      </c>
      <c r="F81" s="20" t="n">
        <v>7.83853273</v>
      </c>
      <c r="G81" s="18" t="n">
        <v>424.24683727</v>
      </c>
      <c r="H81" s="20" t="n">
        <v>5.48393455</v>
      </c>
      <c r="I81" s="18" t="n">
        <v>445.41295439</v>
      </c>
      <c r="J81" s="20" t="n">
        <v>3.6809591</v>
      </c>
      <c r="K81" s="18" t="n">
        <v>454.73422375</v>
      </c>
      <c r="L81" s="20" t="n">
        <v>3.34903091</v>
      </c>
      <c r="M81" s="18" t="s">
        <v>481</v>
      </c>
      <c r="N81" s="20" t="s">
        <v>481</v>
      </c>
      <c r="O81" s="18" t="s">
        <v>481</v>
      </c>
      <c r="P81" s="20" t="s">
        <v>481</v>
      </c>
      <c r="Q81" s="18" t="s">
        <v>481</v>
      </c>
      <c r="R81" s="20" t="s">
        <v>481</v>
      </c>
      <c r="S81" s="18" t="s">
        <v>481</v>
      </c>
      <c r="T81" s="20" t="s">
        <v>481</v>
      </c>
      <c r="U81" s="18" t="n">
        <v>378.90378852</v>
      </c>
      <c r="V81" s="20" t="n">
        <v>21.03023167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647</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472.69603994</v>
      </c>
      <c r="F7" s="20" t="n">
        <v>8.36317116</v>
      </c>
      <c r="G7" s="18" t="n">
        <v>478.89501382</v>
      </c>
      <c r="H7" s="20" t="n">
        <v>6.50239494</v>
      </c>
      <c r="I7" s="18" t="n">
        <v>491.8676774</v>
      </c>
      <c r="J7" s="20" t="n">
        <v>1.97462206</v>
      </c>
      <c r="K7" s="18" t="n">
        <v>500.95142192</v>
      </c>
      <c r="L7" s="20" t="n">
        <v>2.27351317</v>
      </c>
      <c r="M7" s="18" t="s">
        <v>481</v>
      </c>
      <c r="N7" s="20" t="s">
        <v>481</v>
      </c>
      <c r="O7" s="18" t="s">
        <v>481</v>
      </c>
      <c r="P7" s="20" t="s">
        <v>481</v>
      </c>
      <c r="Q7" s="18" t="s">
        <v>481</v>
      </c>
      <c r="R7" s="20" t="s">
        <v>481</v>
      </c>
      <c r="S7" s="18" t="s">
        <v>481</v>
      </c>
      <c r="T7" s="20" t="s">
        <v>481</v>
      </c>
      <c r="U7" s="18" t="n">
        <v>403.40940289</v>
      </c>
      <c r="V7" s="20" t="n">
        <v>9.91488788</v>
      </c>
    </row>
    <row r="8" spans="1:22">
      <c r="A8" s="15" t="s">
        <v>483</v>
      </c>
      <c r="B8" s="17" t="n">
        <v>7007</v>
      </c>
      <c r="C8" s="18">
        <f>(20.0/B8*100)</f>
        <v/>
      </c>
      <c r="D8" s="19" t="n">
        <v>6987</v>
      </c>
      <c r="E8" s="18" t="n">
        <v>466.63095916</v>
      </c>
      <c r="F8" s="20" t="n">
        <v>6.85331476</v>
      </c>
      <c r="G8" s="18" t="n">
        <v>485.17224451</v>
      </c>
      <c r="H8" s="20" t="n">
        <v>5.92593043</v>
      </c>
      <c r="I8" s="18" t="n">
        <v>503.81505976</v>
      </c>
      <c r="J8" s="20" t="n">
        <v>3.93014174</v>
      </c>
      <c r="K8" s="18" t="n">
        <v>498.65520842</v>
      </c>
      <c r="L8" s="20" t="n">
        <v>3.03320799</v>
      </c>
      <c r="M8" s="18" t="s">
        <v>481</v>
      </c>
      <c r="N8" s="20" t="s">
        <v>481</v>
      </c>
      <c r="O8" s="18" t="s">
        <v>481</v>
      </c>
      <c r="P8" s="20" t="s">
        <v>481</v>
      </c>
      <c r="Q8" s="18" t="n">
        <v>301.63126691</v>
      </c>
      <c r="R8" s="20" t="n">
        <v>25.14921031</v>
      </c>
      <c r="S8" s="18" t="s">
        <v>481</v>
      </c>
      <c r="T8" s="20" t="s">
        <v>481</v>
      </c>
      <c r="U8" s="18" t="n">
        <v>433.68147047</v>
      </c>
      <c r="V8" s="20" t="n">
        <v>20.37877653</v>
      </c>
    </row>
    <row r="9" spans="1:22">
      <c r="A9" s="15" t="s">
        <v>484</v>
      </c>
      <c r="B9" s="17" t="n">
        <v>9651</v>
      </c>
      <c r="C9" s="18">
        <f>(81.0/B9*100)</f>
        <v/>
      </c>
      <c r="D9" s="19" t="n">
        <v>9570</v>
      </c>
      <c r="E9" s="18" t="n">
        <v>482.51272494</v>
      </c>
      <c r="F9" s="20" t="n">
        <v>7.09647967</v>
      </c>
      <c r="G9" s="18" t="n">
        <v>508.21314167</v>
      </c>
      <c r="H9" s="20" t="n">
        <v>4.13589706</v>
      </c>
      <c r="I9" s="18" t="n">
        <v>516.47269919</v>
      </c>
      <c r="J9" s="20" t="n">
        <v>2.58020883</v>
      </c>
      <c r="K9" s="18" t="n">
        <v>512.00440194</v>
      </c>
      <c r="L9" s="20" t="n">
        <v>3.23913937</v>
      </c>
      <c r="M9" s="18" t="s">
        <v>481</v>
      </c>
      <c r="N9" s="20" t="s">
        <v>481</v>
      </c>
      <c r="O9" s="18" t="s">
        <v>481</v>
      </c>
      <c r="P9" s="20" t="s">
        <v>481</v>
      </c>
      <c r="Q9" s="18" t="n">
        <v>357.98454354</v>
      </c>
      <c r="R9" s="20" t="n">
        <v>11.51846445</v>
      </c>
      <c r="S9" s="18" t="s">
        <v>481</v>
      </c>
      <c r="T9" s="20" t="s">
        <v>481</v>
      </c>
      <c r="U9" s="18" t="n">
        <v>416.77378819</v>
      </c>
      <c r="V9" s="20" t="n">
        <v>11.22457937</v>
      </c>
    </row>
    <row r="10" spans="1:22">
      <c r="A10" s="15" t="s">
        <v>485</v>
      </c>
      <c r="B10" s="17" t="n">
        <v>20058</v>
      </c>
      <c r="C10" s="18">
        <f>(522.0/B10*100)</f>
        <v/>
      </c>
      <c r="D10" s="19" t="n">
        <v>19536</v>
      </c>
      <c r="E10" s="18" t="n">
        <v>486.71536299</v>
      </c>
      <c r="F10" s="20" t="n">
        <v>7.41467188</v>
      </c>
      <c r="G10" s="18" t="n">
        <v>522.9814645</v>
      </c>
      <c r="H10" s="20" t="n">
        <v>5.98709556</v>
      </c>
      <c r="I10" s="18" t="n">
        <v>512.80614217</v>
      </c>
      <c r="J10" s="20" t="n">
        <v>2.91447168</v>
      </c>
      <c r="K10" s="18" t="n">
        <v>519.74512224</v>
      </c>
      <c r="L10" s="20" t="n">
        <v>2.58891981</v>
      </c>
      <c r="M10" s="18" t="s">
        <v>481</v>
      </c>
      <c r="N10" s="20" t="s">
        <v>481</v>
      </c>
      <c r="O10" s="18" t="s">
        <v>481</v>
      </c>
      <c r="P10" s="20" t="s">
        <v>481</v>
      </c>
      <c r="Q10" s="18" t="s">
        <v>481</v>
      </c>
      <c r="R10" s="20" t="s">
        <v>481</v>
      </c>
      <c r="S10" s="18" t="s">
        <v>481</v>
      </c>
      <c r="T10" s="20" t="s">
        <v>481</v>
      </c>
      <c r="U10" s="18" t="n">
        <v>447.70893659</v>
      </c>
      <c r="V10" s="20" t="n">
        <v>11.54434604</v>
      </c>
    </row>
    <row r="11" spans="1:22">
      <c r="A11" s="15" t="s">
        <v>486</v>
      </c>
      <c r="B11" s="17" t="n">
        <v>7053</v>
      </c>
      <c r="C11" s="18">
        <f>(49.0/B11*100)</f>
        <v/>
      </c>
      <c r="D11" s="19" t="n">
        <v>7004</v>
      </c>
      <c r="E11" s="18" t="n">
        <v>412.23491096</v>
      </c>
      <c r="F11" s="20" t="n">
        <v>5.57204603</v>
      </c>
      <c r="G11" s="18" t="n">
        <v>420.92986853</v>
      </c>
      <c r="H11" s="20" t="n">
        <v>6.28132464</v>
      </c>
      <c r="I11" s="18" t="n">
        <v>422.59648268</v>
      </c>
      <c r="J11" s="20" t="n">
        <v>3.24976965</v>
      </c>
      <c r="K11" s="18" t="n">
        <v>426.12102394</v>
      </c>
      <c r="L11" s="20" t="n">
        <v>2.97036304</v>
      </c>
      <c r="M11" s="18" t="s">
        <v>481</v>
      </c>
      <c r="N11" s="20" t="s">
        <v>481</v>
      </c>
      <c r="O11" s="18" t="s">
        <v>481</v>
      </c>
      <c r="P11" s="20" t="s">
        <v>481</v>
      </c>
      <c r="Q11" s="18" t="s">
        <v>481</v>
      </c>
      <c r="R11" s="20" t="s">
        <v>481</v>
      </c>
      <c r="S11" s="18" t="s">
        <v>481</v>
      </c>
      <c r="T11" s="20" t="s">
        <v>481</v>
      </c>
      <c r="U11" s="18" t="n">
        <v>350.44587715</v>
      </c>
      <c r="V11" s="20" t="n">
        <v>10.605138</v>
      </c>
    </row>
    <row r="12" spans="1:22">
      <c r="A12" s="15" t="s">
        <v>487</v>
      </c>
      <c r="B12" s="17" t="n">
        <v>6894</v>
      </c>
      <c r="C12" s="18">
        <f>(55.0/B12*100)</f>
        <v/>
      </c>
      <c r="D12" s="19" t="n">
        <v>6839</v>
      </c>
      <c r="E12" s="18" t="n">
        <v>479.91138485</v>
      </c>
      <c r="F12" s="20" t="n">
        <v>7.12784931</v>
      </c>
      <c r="G12" s="18" t="n">
        <v>494.73082305</v>
      </c>
      <c r="H12" s="20" t="n">
        <v>3.86927247</v>
      </c>
      <c r="I12" s="18" t="n">
        <v>498.8145286</v>
      </c>
      <c r="J12" s="20" t="n">
        <v>2.51882921</v>
      </c>
      <c r="K12" s="18" t="n">
        <v>498.1219019</v>
      </c>
      <c r="L12" s="20" t="n">
        <v>3.33847397</v>
      </c>
      <c r="M12" s="18" t="s">
        <v>481</v>
      </c>
      <c r="N12" s="20" t="s">
        <v>481</v>
      </c>
      <c r="O12" s="18" t="s">
        <v>481</v>
      </c>
      <c r="P12" s="20" t="s">
        <v>481</v>
      </c>
      <c r="Q12" s="18" t="n">
        <v>340.98506961</v>
      </c>
      <c r="R12" s="20" t="n">
        <v>12.52444664</v>
      </c>
      <c r="S12" s="18" t="s">
        <v>481</v>
      </c>
      <c r="T12" s="20" t="s">
        <v>481</v>
      </c>
      <c r="U12" s="18" t="n">
        <v>396.43387389</v>
      </c>
      <c r="V12" s="20" t="n">
        <v>12.2602625</v>
      </c>
    </row>
    <row r="13" spans="1:22">
      <c r="A13" s="15" t="s">
        <v>488</v>
      </c>
      <c r="B13" s="17" t="n">
        <v>7161</v>
      </c>
      <c r="C13" s="18">
        <f>(92.0/B13*100)</f>
        <v/>
      </c>
      <c r="D13" s="19" t="n">
        <v>7069</v>
      </c>
      <c r="E13" s="18" t="n">
        <v>487.34617754</v>
      </c>
      <c r="F13" s="20" t="n">
        <v>8.002257139999999</v>
      </c>
      <c r="G13" s="18" t="n">
        <v>495.99075071</v>
      </c>
      <c r="H13" s="20" t="n">
        <v>5.58834708</v>
      </c>
      <c r="I13" s="18" t="n">
        <v>511.0948824</v>
      </c>
      <c r="J13" s="20" t="n">
        <v>2.78306956</v>
      </c>
      <c r="K13" s="18" t="n">
        <v>521.64696865</v>
      </c>
      <c r="L13" s="20" t="n">
        <v>2.66739411</v>
      </c>
      <c r="M13" s="18" t="s">
        <v>481</v>
      </c>
      <c r="N13" s="20" t="s">
        <v>481</v>
      </c>
      <c r="O13" s="18" t="s">
        <v>481</v>
      </c>
      <c r="P13" s="20" t="s">
        <v>481</v>
      </c>
      <c r="Q13" s="18" t="n">
        <v>447.51533769</v>
      </c>
      <c r="R13" s="20" t="n">
        <v>5.97365007</v>
      </c>
      <c r="S13" s="18" t="s">
        <v>481</v>
      </c>
      <c r="T13" s="20" t="s">
        <v>481</v>
      </c>
      <c r="U13" s="18" t="n">
        <v>437.24776532</v>
      </c>
      <c r="V13" s="20" t="n">
        <v>15.95952808</v>
      </c>
    </row>
    <row r="14" spans="1:22">
      <c r="A14" s="15" t="s">
        <v>489</v>
      </c>
      <c r="B14" s="17" t="n">
        <v>5587</v>
      </c>
      <c r="C14" s="18">
        <f>(74.0/B14*100)</f>
        <v/>
      </c>
      <c r="D14" s="19" t="n">
        <v>5513</v>
      </c>
      <c r="E14" s="18" t="n">
        <v>501.69698675</v>
      </c>
      <c r="F14" s="20" t="n">
        <v>6.3942055</v>
      </c>
      <c r="G14" s="18" t="n">
        <v>519.09286896</v>
      </c>
      <c r="H14" s="20" t="n">
        <v>4.48519927</v>
      </c>
      <c r="I14" s="18" t="n">
        <v>517.34109446</v>
      </c>
      <c r="J14" s="20" t="n">
        <v>2.40488204</v>
      </c>
      <c r="K14" s="18" t="n">
        <v>527.11434249</v>
      </c>
      <c r="L14" s="20" t="n">
        <v>2.9428334</v>
      </c>
      <c r="M14" s="18" t="s">
        <v>481</v>
      </c>
      <c r="N14" s="20" t="s">
        <v>481</v>
      </c>
      <c r="O14" s="18" t="s">
        <v>481</v>
      </c>
      <c r="P14" s="20" t="s">
        <v>481</v>
      </c>
      <c r="Q14" s="18" t="s">
        <v>481</v>
      </c>
      <c r="R14" s="20" t="s">
        <v>481</v>
      </c>
      <c r="S14" s="18" t="s">
        <v>481</v>
      </c>
      <c r="T14" s="20" t="s">
        <v>481</v>
      </c>
      <c r="U14" s="18" t="n">
        <v>476.73186766</v>
      </c>
      <c r="V14" s="20" t="n">
        <v>15.89390072</v>
      </c>
    </row>
    <row r="15" spans="1:22">
      <c r="A15" s="15" t="s">
        <v>490</v>
      </c>
      <c r="B15" s="17" t="n">
        <v>5882</v>
      </c>
      <c r="C15" s="18">
        <f>(52.0/B15*100)</f>
        <v/>
      </c>
      <c r="D15" s="19" t="n">
        <v>5830</v>
      </c>
      <c r="E15" s="18" t="n">
        <v>469.74716731</v>
      </c>
      <c r="F15" s="20" t="n">
        <v>10.98993809</v>
      </c>
      <c r="G15" s="18" t="n">
        <v>507.93361628</v>
      </c>
      <c r="H15" s="20" t="n">
        <v>6.24255888</v>
      </c>
      <c r="I15" s="18" t="n">
        <v>511.51196858</v>
      </c>
      <c r="J15" s="20" t="n">
        <v>2.56779458</v>
      </c>
      <c r="K15" s="18" t="n">
        <v>517.16890716</v>
      </c>
      <c r="L15" s="20" t="n">
        <v>2.63307325</v>
      </c>
      <c r="M15" s="18" t="s">
        <v>481</v>
      </c>
      <c r="N15" s="20" t="s">
        <v>481</v>
      </c>
      <c r="O15" s="18" t="s">
        <v>481</v>
      </c>
      <c r="P15" s="20" t="s">
        <v>481</v>
      </c>
      <c r="Q15" s="18" t="n">
        <v>368.85220715</v>
      </c>
      <c r="R15" s="20" t="n">
        <v>14.5875493</v>
      </c>
      <c r="S15" s="18" t="s">
        <v>481</v>
      </c>
      <c r="T15" s="20" t="s">
        <v>481</v>
      </c>
      <c r="U15" s="18" t="n">
        <v>452.90762381</v>
      </c>
      <c r="V15" s="20" t="n">
        <v>16.824132</v>
      </c>
    </row>
    <row r="16" spans="1:22">
      <c r="A16" s="15" t="s">
        <v>491</v>
      </c>
      <c r="B16" s="17" t="n">
        <v>6108</v>
      </c>
      <c r="C16" s="18">
        <f>(99.0/B16*100)</f>
        <v/>
      </c>
      <c r="D16" s="19" t="n">
        <v>6009</v>
      </c>
      <c r="E16" s="18" t="n">
        <v>459.05155228</v>
      </c>
      <c r="F16" s="20" t="n">
        <v>9.534240329999999</v>
      </c>
      <c r="G16" s="18" t="n">
        <v>502.32377051</v>
      </c>
      <c r="H16" s="20" t="n">
        <v>5.70164872</v>
      </c>
      <c r="I16" s="18" t="n">
        <v>496.94489118</v>
      </c>
      <c r="J16" s="20" t="n">
        <v>3.01866265</v>
      </c>
      <c r="K16" s="18" t="n">
        <v>494.25767402</v>
      </c>
      <c r="L16" s="20" t="n">
        <v>2.40422041</v>
      </c>
      <c r="M16" s="18" t="s">
        <v>481</v>
      </c>
      <c r="N16" s="20" t="s">
        <v>481</v>
      </c>
      <c r="O16" s="18" t="s">
        <v>481</v>
      </c>
      <c r="P16" s="20" t="s">
        <v>481</v>
      </c>
      <c r="Q16" s="18" t="s">
        <v>481</v>
      </c>
      <c r="R16" s="20" t="s">
        <v>481</v>
      </c>
      <c r="S16" s="18" t="s">
        <v>481</v>
      </c>
      <c r="T16" s="20" t="s">
        <v>481</v>
      </c>
      <c r="U16" s="18" t="n">
        <v>403.01484846</v>
      </c>
      <c r="V16" s="20" t="n">
        <v>13.59109725</v>
      </c>
    </row>
    <row r="17" spans="1:22">
      <c r="A17" s="15" t="s">
        <v>492</v>
      </c>
      <c r="B17" s="17" t="n">
        <v>6504</v>
      </c>
      <c r="C17" s="18">
        <f>(641.0/B17*100)</f>
        <v/>
      </c>
      <c r="D17" s="19" t="n">
        <v>5863</v>
      </c>
      <c r="E17" s="18" t="n">
        <v>487.35808364</v>
      </c>
      <c r="F17" s="20" t="n">
        <v>8.430694819999999</v>
      </c>
      <c r="G17" s="18" t="n">
        <v>512.09121291</v>
      </c>
      <c r="H17" s="20" t="n">
        <v>5.79242545</v>
      </c>
      <c r="I17" s="18" t="n">
        <v>520.72326112</v>
      </c>
      <c r="J17" s="20" t="n">
        <v>3.48511953</v>
      </c>
      <c r="K17" s="18" t="n">
        <v>511.21485521</v>
      </c>
      <c r="L17" s="20" t="n">
        <v>3.26247926</v>
      </c>
      <c r="M17" s="18" t="s">
        <v>481</v>
      </c>
      <c r="N17" s="20" t="s">
        <v>481</v>
      </c>
      <c r="O17" s="18" t="s">
        <v>481</v>
      </c>
      <c r="P17" s="20" t="s">
        <v>481</v>
      </c>
      <c r="Q17" s="18" t="n">
        <v>362.96139732</v>
      </c>
      <c r="R17" s="20" t="n">
        <v>12.64520278</v>
      </c>
      <c r="S17" s="18" t="s">
        <v>481</v>
      </c>
      <c r="T17" s="20" t="s">
        <v>481</v>
      </c>
      <c r="U17" s="18" t="n">
        <v>471.33416351</v>
      </c>
      <c r="V17" s="20" t="n">
        <v>11.81926104</v>
      </c>
    </row>
    <row r="18" spans="1:22">
      <c r="A18" s="15" t="s">
        <v>493</v>
      </c>
      <c r="B18" s="17" t="n">
        <v>5532</v>
      </c>
      <c r="C18" s="18">
        <f>(28.0/B18*100)</f>
        <v/>
      </c>
      <c r="D18" s="19" t="n">
        <v>5504</v>
      </c>
      <c r="E18" s="18" t="n">
        <v>405.96778287</v>
      </c>
      <c r="F18" s="20" t="n">
        <v>9.68432312</v>
      </c>
      <c r="G18" s="18" t="n">
        <v>445.61298907</v>
      </c>
      <c r="H18" s="20" t="n">
        <v>7.06293853</v>
      </c>
      <c r="I18" s="18" t="n">
        <v>452.41122636</v>
      </c>
      <c r="J18" s="20" t="n">
        <v>4.76708484</v>
      </c>
      <c r="K18" s="18" t="n">
        <v>458.50485781</v>
      </c>
      <c r="L18" s="20" t="n">
        <v>3.74080699</v>
      </c>
      <c r="M18" s="18" t="s">
        <v>481</v>
      </c>
      <c r="N18" s="20" t="s">
        <v>481</v>
      </c>
      <c r="O18" s="18" t="s">
        <v>481</v>
      </c>
      <c r="P18" s="20" t="s">
        <v>481</v>
      </c>
      <c r="Q18" s="18" t="s">
        <v>481</v>
      </c>
      <c r="R18" s="20" t="s">
        <v>481</v>
      </c>
      <c r="S18" s="18" t="s">
        <v>481</v>
      </c>
      <c r="T18" s="20" t="s">
        <v>481</v>
      </c>
      <c r="U18" s="18" t="n">
        <v>358.44622927</v>
      </c>
      <c r="V18" s="20" t="n">
        <v>13.95787971</v>
      </c>
    </row>
    <row r="19" spans="1:22">
      <c r="A19" s="15" t="s">
        <v>494</v>
      </c>
      <c r="B19" s="17" t="n">
        <v>5658</v>
      </c>
      <c r="C19" s="18">
        <f>(62.0/B19*100)</f>
        <v/>
      </c>
      <c r="D19" s="19" t="n">
        <v>5596</v>
      </c>
      <c r="E19" s="18" t="n">
        <v>482.57755136</v>
      </c>
      <c r="F19" s="20" t="n">
        <v>10.0711138</v>
      </c>
      <c r="G19" s="18" t="n">
        <v>495.442577</v>
      </c>
      <c r="H19" s="20" t="n">
        <v>7.74458097</v>
      </c>
      <c r="I19" s="18" t="n">
        <v>471.81088751</v>
      </c>
      <c r="J19" s="20" t="n">
        <v>3.68910055</v>
      </c>
      <c r="K19" s="18" t="n">
        <v>481.07536589</v>
      </c>
      <c r="L19" s="20" t="n">
        <v>2.74576939</v>
      </c>
      <c r="M19" s="18" t="s">
        <v>481</v>
      </c>
      <c r="N19" s="20" t="s">
        <v>481</v>
      </c>
      <c r="O19" s="18" t="s">
        <v>481</v>
      </c>
      <c r="P19" s="20" t="s">
        <v>481</v>
      </c>
      <c r="Q19" s="18" t="s">
        <v>481</v>
      </c>
      <c r="R19" s="20" t="s">
        <v>481</v>
      </c>
      <c r="S19" s="18" t="s">
        <v>481</v>
      </c>
      <c r="T19" s="20" t="s">
        <v>481</v>
      </c>
      <c r="U19" s="18" t="n">
        <v>379.07142329</v>
      </c>
      <c r="V19" s="20" t="n">
        <v>16.08846713</v>
      </c>
    </row>
    <row r="20" spans="1:22">
      <c r="A20" s="15" t="s">
        <v>495</v>
      </c>
      <c r="B20" s="17" t="n">
        <v>3371</v>
      </c>
      <c r="C20" s="18">
        <f>(75.0/B20*100)</f>
        <v/>
      </c>
      <c r="D20" s="19" t="n">
        <v>3296</v>
      </c>
      <c r="E20" s="18" t="n">
        <v>462.86522989</v>
      </c>
      <c r="F20" s="20" t="n">
        <v>10.89995378</v>
      </c>
      <c r="G20" s="18" t="n">
        <v>475.73501675</v>
      </c>
      <c r="H20" s="20" t="n">
        <v>8.89474652</v>
      </c>
      <c r="I20" s="18" t="n">
        <v>477.81960342</v>
      </c>
      <c r="J20" s="20" t="n">
        <v>3.36738994</v>
      </c>
      <c r="K20" s="18" t="n">
        <v>495.65586628</v>
      </c>
      <c r="L20" s="20" t="n">
        <v>2.62629645</v>
      </c>
      <c r="M20" s="18" t="s">
        <v>481</v>
      </c>
      <c r="N20" s="20" t="s">
        <v>481</v>
      </c>
      <c r="O20" s="18" t="s">
        <v>481</v>
      </c>
      <c r="P20" s="20" t="s">
        <v>481</v>
      </c>
      <c r="Q20" s="18" t="s">
        <v>481</v>
      </c>
      <c r="R20" s="20" t="s">
        <v>481</v>
      </c>
      <c r="S20" s="18" t="s">
        <v>481</v>
      </c>
      <c r="T20" s="20" t="s">
        <v>481</v>
      </c>
      <c r="U20" s="18" t="n">
        <v>427.89735742</v>
      </c>
      <c r="V20" s="20" t="n">
        <v>22.27570835</v>
      </c>
    </row>
    <row r="21" spans="1:22">
      <c r="A21" s="15" t="s">
        <v>496</v>
      </c>
      <c r="B21" s="17" t="n">
        <v>5741</v>
      </c>
      <c r="C21" s="18">
        <f>(45.0/B21*100)</f>
        <v/>
      </c>
      <c r="D21" s="19" t="n">
        <v>5696</v>
      </c>
      <c r="E21" s="18" t="n">
        <v>486.59568771</v>
      </c>
      <c r="F21" s="20" t="n">
        <v>10.38141768</v>
      </c>
      <c r="G21" s="18" t="n">
        <v>511.03928381</v>
      </c>
      <c r="H21" s="20" t="n">
        <v>7.38363561</v>
      </c>
      <c r="I21" s="18" t="n">
        <v>504.30201833</v>
      </c>
      <c r="J21" s="20" t="n">
        <v>2.62403213</v>
      </c>
      <c r="K21" s="18" t="n">
        <v>504.36150879</v>
      </c>
      <c r="L21" s="20" t="n">
        <v>2.43521916</v>
      </c>
      <c r="M21" s="18" t="s">
        <v>481</v>
      </c>
      <c r="N21" s="20" t="s">
        <v>481</v>
      </c>
      <c r="O21" s="18" t="s">
        <v>481</v>
      </c>
      <c r="P21" s="20" t="s">
        <v>481</v>
      </c>
      <c r="Q21" s="18" t="s">
        <v>481</v>
      </c>
      <c r="R21" s="20" t="s">
        <v>481</v>
      </c>
      <c r="S21" s="18" t="s">
        <v>481</v>
      </c>
      <c r="T21" s="20" t="s">
        <v>481</v>
      </c>
      <c r="U21" s="18" t="n">
        <v>405.52450149</v>
      </c>
      <c r="V21" s="20" t="n">
        <v>19.38012243</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(212.0/B23*100)</f>
        <v/>
      </c>
      <c r="D23" s="19" t="n">
        <v>11371</v>
      </c>
      <c r="E23" s="18" t="n">
        <v>476.25980862</v>
      </c>
      <c r="F23" s="20" t="n">
        <v>8.88339126</v>
      </c>
      <c r="G23" s="18" t="n">
        <v>489.09362742</v>
      </c>
      <c r="H23" s="20" t="n">
        <v>6.3801128</v>
      </c>
      <c r="I23" s="18" t="n">
        <v>496.35053039</v>
      </c>
      <c r="J23" s="20" t="n">
        <v>3.06089157</v>
      </c>
      <c r="K23" s="18" t="n">
        <v>488.06191898</v>
      </c>
      <c r="L23" s="20" t="n">
        <v>3.53584858</v>
      </c>
      <c r="M23" s="18" t="s">
        <v>481</v>
      </c>
      <c r="N23" s="20" t="s">
        <v>481</v>
      </c>
      <c r="O23" s="18" t="s">
        <v>481</v>
      </c>
      <c r="P23" s="20" t="s">
        <v>481</v>
      </c>
      <c r="Q23" s="18" t="s">
        <v>481</v>
      </c>
      <c r="R23" s="20" t="s">
        <v>481</v>
      </c>
      <c r="S23" s="18" t="s">
        <v>481</v>
      </c>
      <c r="T23" s="20" t="s">
        <v>481</v>
      </c>
      <c r="U23" s="18" t="n">
        <v>445.43008826</v>
      </c>
      <c r="V23" s="20" t="n">
        <v>16.32327306</v>
      </c>
    </row>
    <row r="24" spans="1:22">
      <c r="A24" s="15" t="s">
        <v>499</v>
      </c>
      <c r="B24" s="17" t="n">
        <v>6647</v>
      </c>
      <c r="C24" s="18">
        <f>(7.0/B24*100)</f>
        <v/>
      </c>
      <c r="D24" s="19" t="n">
        <v>6640</v>
      </c>
      <c r="E24" s="18" t="n">
        <v>509.13991777</v>
      </c>
      <c r="F24" s="20" t="n">
        <v>6.60221755</v>
      </c>
      <c r="G24" s="18" t="n">
        <v>537.98787152</v>
      </c>
      <c r="H24" s="20" t="n">
        <v>4.48487126</v>
      </c>
      <c r="I24" s="18" t="n">
        <v>530.85124282</v>
      </c>
      <c r="J24" s="20" t="n">
        <v>3.08257144</v>
      </c>
      <c r="K24" s="18" t="n">
        <v>537.66289975</v>
      </c>
      <c r="L24" s="20" t="n">
        <v>3.72575128</v>
      </c>
      <c r="M24" s="18" t="s">
        <v>481</v>
      </c>
      <c r="N24" s="20" t="s">
        <v>481</v>
      </c>
      <c r="O24" s="18" t="s">
        <v>481</v>
      </c>
      <c r="P24" s="20" t="s">
        <v>481</v>
      </c>
      <c r="Q24" s="18" t="s">
        <v>481</v>
      </c>
      <c r="R24" s="20" t="s">
        <v>481</v>
      </c>
      <c r="S24" s="18" t="s">
        <v>481</v>
      </c>
      <c r="T24" s="20" t="s">
        <v>481</v>
      </c>
      <c r="U24" s="18" t="n">
        <v>487.23009581</v>
      </c>
      <c r="V24" s="20" t="n">
        <v>17.75093725</v>
      </c>
    </row>
    <row r="25" spans="1:22">
      <c r="A25" s="15" t="s">
        <v>500</v>
      </c>
      <c r="B25" s="17" t="n">
        <v>5581</v>
      </c>
      <c r="C25" s="18">
        <f>(24.0/B25*100)</f>
        <v/>
      </c>
      <c r="D25" s="19" t="n">
        <v>5557</v>
      </c>
      <c r="E25" s="18" t="n">
        <v>510.8475978</v>
      </c>
      <c r="F25" s="20" t="n">
        <v>11.60133717</v>
      </c>
      <c r="G25" s="18" t="n">
        <v>523.05860974</v>
      </c>
      <c r="H25" s="20" t="n">
        <v>6.80100187</v>
      </c>
      <c r="I25" s="18" t="n">
        <v>513.38752806</v>
      </c>
      <c r="J25" s="20" t="n">
        <v>3.60498948</v>
      </c>
      <c r="K25" s="18" t="n">
        <v>538.76968483</v>
      </c>
      <c r="L25" s="20" t="n">
        <v>4.57618999</v>
      </c>
      <c r="M25" s="18" t="s">
        <v>481</v>
      </c>
      <c r="N25" s="20" t="s">
        <v>481</v>
      </c>
      <c r="O25" s="18" t="s">
        <v>481</v>
      </c>
      <c r="P25" s="20" t="s">
        <v>481</v>
      </c>
      <c r="Q25" s="18" t="s">
        <v>481</v>
      </c>
      <c r="R25" s="20" t="s">
        <v>481</v>
      </c>
      <c r="S25" s="18" t="s">
        <v>481</v>
      </c>
      <c r="T25" s="20" t="s">
        <v>481</v>
      </c>
      <c r="U25" s="18" t="n">
        <v>430.66845668</v>
      </c>
      <c r="V25" s="20" t="n">
        <v>35.88997508</v>
      </c>
    </row>
    <row r="26" spans="1:22">
      <c r="A26" s="15" t="s">
        <v>501</v>
      </c>
      <c r="B26" s="17" t="n">
        <v>4869</v>
      </c>
      <c r="C26" s="18">
        <f>(33.0/B26*100)</f>
        <v/>
      </c>
      <c r="D26" s="19" t="n">
        <v>4836</v>
      </c>
      <c r="E26" s="18" t="n">
        <v>460.67104411</v>
      </c>
      <c r="F26" s="20" t="n">
        <v>4.92061992</v>
      </c>
      <c r="G26" s="18" t="n">
        <v>476.98186931</v>
      </c>
      <c r="H26" s="20" t="n">
        <v>4.6825556</v>
      </c>
      <c r="I26" s="18" t="n">
        <v>482.87666915</v>
      </c>
      <c r="J26" s="20" t="n">
        <v>2.57154216</v>
      </c>
      <c r="K26" s="18" t="n">
        <v>489.58494236</v>
      </c>
      <c r="L26" s="20" t="n">
        <v>2.79569139</v>
      </c>
      <c r="M26" s="18" t="s">
        <v>481</v>
      </c>
      <c r="N26" s="20" t="s">
        <v>481</v>
      </c>
      <c r="O26" s="18" t="s">
        <v>481</v>
      </c>
      <c r="P26" s="20" t="s">
        <v>481</v>
      </c>
      <c r="Q26" s="18" t="s">
        <v>481</v>
      </c>
      <c r="R26" s="20" t="s">
        <v>481</v>
      </c>
      <c r="S26" s="18" t="s">
        <v>481</v>
      </c>
      <c r="T26" s="20" t="s">
        <v>481</v>
      </c>
      <c r="U26" s="18" t="n">
        <v>417.14694301</v>
      </c>
      <c r="V26" s="20" t="n">
        <v>17.02115145</v>
      </c>
    </row>
    <row r="27" spans="1:22">
      <c r="A27" s="15" t="s">
        <v>502</v>
      </c>
      <c r="B27" s="17" t="n">
        <v>5299</v>
      </c>
      <c r="C27" s="18">
        <f>(17.0/B27*100)</f>
        <v/>
      </c>
      <c r="D27" s="19" t="n">
        <v>5282</v>
      </c>
      <c r="E27" s="18" t="n">
        <v>465.67856415</v>
      </c>
      <c r="F27" s="20" t="n">
        <v>8.341708049999999</v>
      </c>
      <c r="G27" s="18" t="n">
        <v>480.00103123</v>
      </c>
      <c r="H27" s="20" t="n">
        <v>5.26972496</v>
      </c>
      <c r="I27" s="18" t="n">
        <v>487.80382252</v>
      </c>
      <c r="J27" s="20" t="n">
        <v>2.47078024</v>
      </c>
      <c r="K27" s="18" t="n">
        <v>488.92069763</v>
      </c>
      <c r="L27" s="20" t="n">
        <v>1.82327429</v>
      </c>
      <c r="M27" s="18" t="s">
        <v>481</v>
      </c>
      <c r="N27" s="20" t="s">
        <v>481</v>
      </c>
      <c r="O27" s="18" t="s">
        <v>481</v>
      </c>
      <c r="P27" s="20" t="s">
        <v>481</v>
      </c>
      <c r="Q27" s="18" t="s">
        <v>481</v>
      </c>
      <c r="R27" s="20" t="s">
        <v>481</v>
      </c>
      <c r="S27" s="18" t="s">
        <v>481</v>
      </c>
      <c r="T27" s="20" t="s">
        <v>481</v>
      </c>
      <c r="U27" s="18" t="n">
        <v>408.59547109</v>
      </c>
      <c r="V27" s="20" t="n">
        <v>14.31830315</v>
      </c>
    </row>
    <row r="28" spans="1:22">
      <c r="A28" s="15" t="s">
        <v>503</v>
      </c>
      <c r="B28" s="17" t="n">
        <v>7568</v>
      </c>
      <c r="C28" s="18">
        <f>(51.0/B28*100)</f>
        <v/>
      </c>
      <c r="D28" s="19" t="n">
        <v>7517</v>
      </c>
      <c r="E28" s="18" t="n">
        <v>398.19956189</v>
      </c>
      <c r="F28" s="20" t="n">
        <v>4.57489514</v>
      </c>
      <c r="G28" s="18" t="n">
        <v>417.26131916</v>
      </c>
      <c r="H28" s="20" t="n">
        <v>5.26775948</v>
      </c>
      <c r="I28" s="18" t="n">
        <v>405.47622472</v>
      </c>
      <c r="J28" s="20" t="n">
        <v>3.38312217</v>
      </c>
      <c r="K28" s="18" t="n">
        <v>411.7227263</v>
      </c>
      <c r="L28" s="20" t="n">
        <v>2.53113607</v>
      </c>
      <c r="M28" s="18" t="s">
        <v>481</v>
      </c>
      <c r="N28" s="20" t="s">
        <v>481</v>
      </c>
      <c r="O28" s="18" t="s">
        <v>481</v>
      </c>
      <c r="P28" s="20" t="s">
        <v>481</v>
      </c>
      <c r="Q28" s="18" t="s">
        <v>481</v>
      </c>
      <c r="R28" s="20" t="s">
        <v>481</v>
      </c>
      <c r="S28" s="18" t="s">
        <v>481</v>
      </c>
      <c r="T28" s="20" t="s">
        <v>481</v>
      </c>
      <c r="U28" s="18" t="n">
        <v>333.85579421</v>
      </c>
      <c r="V28" s="20" t="n">
        <v>14.7455732</v>
      </c>
    </row>
    <row r="29" spans="1:22">
      <c r="A29" s="15" t="s">
        <v>504</v>
      </c>
      <c r="B29" s="17" t="n">
        <v>5385</v>
      </c>
      <c r="C29" s="18">
        <f>(30.0/B29*100)</f>
        <v/>
      </c>
      <c r="D29" s="19" t="n">
        <v>5355</v>
      </c>
      <c r="E29" s="18" t="n">
        <v>482.57355513</v>
      </c>
      <c r="F29" s="20" t="n">
        <v>15.29989304</v>
      </c>
      <c r="G29" s="18" t="n">
        <v>523.63983512</v>
      </c>
      <c r="H29" s="20" t="n">
        <v>8.323963819999999</v>
      </c>
      <c r="I29" s="18" t="n">
        <v>516.66963076</v>
      </c>
      <c r="J29" s="20" t="n">
        <v>2.82092107</v>
      </c>
      <c r="K29" s="18" t="n">
        <v>519.29949904</v>
      </c>
      <c r="L29" s="20" t="n">
        <v>2.82919497</v>
      </c>
      <c r="M29" s="18" t="s">
        <v>481</v>
      </c>
      <c r="N29" s="20" t="s">
        <v>481</v>
      </c>
      <c r="O29" s="18" t="s">
        <v>481</v>
      </c>
      <c r="P29" s="20" t="s">
        <v>481</v>
      </c>
      <c r="Q29" s="18" t="n">
        <v>335.3902018</v>
      </c>
      <c r="R29" s="20" t="n">
        <v>12.1685767</v>
      </c>
      <c r="S29" s="18" t="s">
        <v>481</v>
      </c>
      <c r="T29" s="20" t="s">
        <v>481</v>
      </c>
      <c r="U29" s="18" t="n">
        <v>446.78740023</v>
      </c>
      <c r="V29" s="20" t="n">
        <v>17.12878827</v>
      </c>
    </row>
    <row r="30" spans="1:22">
      <c r="A30" s="15" t="s">
        <v>505</v>
      </c>
      <c r="B30" s="17" t="n">
        <v>4520</v>
      </c>
      <c r="C30" s="18">
        <f>(97.0/B30*100)</f>
        <v/>
      </c>
      <c r="D30" s="19" t="n">
        <v>4423</v>
      </c>
      <c r="E30" s="18" t="n">
        <v>453.48120973</v>
      </c>
      <c r="F30" s="20" t="n">
        <v>7.24259501</v>
      </c>
      <c r="G30" s="18" t="n">
        <v>491.65791196</v>
      </c>
      <c r="H30" s="20" t="n">
        <v>8.912246769999999</v>
      </c>
      <c r="I30" s="18" t="n">
        <v>496.95048663</v>
      </c>
      <c r="J30" s="20" t="n">
        <v>3.16691036</v>
      </c>
      <c r="K30" s="18" t="n">
        <v>498.66828881</v>
      </c>
      <c r="L30" s="20" t="n">
        <v>2.92568184</v>
      </c>
      <c r="M30" s="18" t="s">
        <v>481</v>
      </c>
      <c r="N30" s="20" t="s">
        <v>481</v>
      </c>
      <c r="O30" s="18" t="s">
        <v>481</v>
      </c>
      <c r="P30" s="20" t="s">
        <v>481</v>
      </c>
      <c r="Q30" s="18" t="s">
        <v>481</v>
      </c>
      <c r="R30" s="20" t="s">
        <v>481</v>
      </c>
      <c r="S30" s="18" t="s">
        <v>481</v>
      </c>
      <c r="T30" s="20" t="s">
        <v>481</v>
      </c>
      <c r="U30" s="18" t="n">
        <v>434.07997499</v>
      </c>
      <c r="V30" s="20" t="n">
        <v>20.90709114</v>
      </c>
    </row>
    <row r="31" spans="1:22">
      <c r="A31" s="15" t="s">
        <v>506</v>
      </c>
      <c r="B31" s="17" t="n">
        <v>5456</v>
      </c>
      <c r="C31" s="18">
        <f>(125.0/B31*100)</f>
        <v/>
      </c>
      <c r="D31" s="19" t="n">
        <v>5331</v>
      </c>
      <c r="E31" s="18" t="n">
        <v>452.71231148</v>
      </c>
      <c r="F31" s="20" t="n">
        <v>11.41720185</v>
      </c>
      <c r="G31" s="18" t="n">
        <v>487.55908401</v>
      </c>
      <c r="H31" s="20" t="n">
        <v>6.51008291</v>
      </c>
      <c r="I31" s="18" t="n">
        <v>499.42213364</v>
      </c>
      <c r="J31" s="20" t="n">
        <v>3.40565149</v>
      </c>
      <c r="K31" s="18" t="n">
        <v>508.89095074</v>
      </c>
      <c r="L31" s="20" t="n">
        <v>2.53168066</v>
      </c>
      <c r="M31" s="18" t="s">
        <v>481</v>
      </c>
      <c r="N31" s="20" t="s">
        <v>481</v>
      </c>
      <c r="O31" s="18" t="s">
        <v>481</v>
      </c>
      <c r="P31" s="20" t="s">
        <v>481</v>
      </c>
      <c r="Q31" s="18" t="s">
        <v>481</v>
      </c>
      <c r="R31" s="20" t="s">
        <v>481</v>
      </c>
      <c r="S31" s="18" t="s">
        <v>481</v>
      </c>
      <c r="T31" s="20" t="s">
        <v>481</v>
      </c>
      <c r="U31" s="18" t="n">
        <v>444.77095782</v>
      </c>
      <c r="V31" s="20" t="n">
        <v>12.7285314</v>
      </c>
    </row>
    <row r="32" spans="1:22">
      <c r="A32" s="15" t="s">
        <v>507</v>
      </c>
      <c r="B32" s="17" t="n">
        <v>4478</v>
      </c>
      <c r="C32" s="18">
        <f>(5.0/B32*100)</f>
        <v/>
      </c>
      <c r="D32" s="19" t="n">
        <v>4473</v>
      </c>
      <c r="E32" s="18" t="n">
        <v>494.98601648</v>
      </c>
      <c r="F32" s="20" t="n">
        <v>7.39407774</v>
      </c>
      <c r="G32" s="18" t="n">
        <v>509.2482077</v>
      </c>
      <c r="H32" s="20" t="n">
        <v>4.86293427</v>
      </c>
      <c r="I32" s="18" t="n">
        <v>505.21552828</v>
      </c>
      <c r="J32" s="20" t="n">
        <v>3.03837005</v>
      </c>
      <c r="K32" s="18" t="n">
        <v>504.69053017</v>
      </c>
      <c r="L32" s="20" t="n">
        <v>3.09351645</v>
      </c>
      <c r="M32" s="18" t="s">
        <v>481</v>
      </c>
      <c r="N32" s="20" t="s">
        <v>481</v>
      </c>
      <c r="O32" s="18" t="s">
        <v>481</v>
      </c>
      <c r="P32" s="20" t="s">
        <v>481</v>
      </c>
      <c r="Q32" s="18" t="s">
        <v>481</v>
      </c>
      <c r="R32" s="20" t="s">
        <v>481</v>
      </c>
      <c r="S32" s="18" t="s">
        <v>481</v>
      </c>
      <c r="T32" s="20" t="s">
        <v>481</v>
      </c>
      <c r="U32" s="18" t="n">
        <v>407.36836334</v>
      </c>
      <c r="V32" s="20" t="n">
        <v>20.49689537</v>
      </c>
    </row>
    <row r="33" spans="1:22">
      <c r="A33" s="15" t="s">
        <v>508</v>
      </c>
      <c r="B33" s="17" t="n">
        <v>7325</v>
      </c>
      <c r="C33" s="18">
        <f>(75.0/B33*100)</f>
        <v/>
      </c>
      <c r="D33" s="19" t="n">
        <v>7250</v>
      </c>
      <c r="E33" s="18" t="n">
        <v>458.37634729</v>
      </c>
      <c r="F33" s="20" t="n">
        <v>15.60426956</v>
      </c>
      <c r="G33" s="18" t="n">
        <v>507.03868824</v>
      </c>
      <c r="H33" s="20" t="n">
        <v>7.46552845</v>
      </c>
      <c r="I33" s="18" t="n">
        <v>495.28487139</v>
      </c>
      <c r="J33" s="20" t="n">
        <v>3.83378126</v>
      </c>
      <c r="K33" s="18" t="n">
        <v>491.39718498</v>
      </c>
      <c r="L33" s="20" t="n">
        <v>2.72151259</v>
      </c>
      <c r="M33" s="18" t="s">
        <v>481</v>
      </c>
      <c r="N33" s="20" t="s">
        <v>481</v>
      </c>
      <c r="O33" s="18" t="s">
        <v>481</v>
      </c>
      <c r="P33" s="20" t="s">
        <v>481</v>
      </c>
      <c r="Q33" s="18" t="s">
        <v>481</v>
      </c>
      <c r="R33" s="20" t="s">
        <v>481</v>
      </c>
      <c r="S33" s="18" t="s">
        <v>481</v>
      </c>
      <c r="T33" s="20" t="s">
        <v>481</v>
      </c>
      <c r="U33" s="18" t="n">
        <v>393.929795</v>
      </c>
      <c r="V33" s="20" t="n">
        <v>18.8978884</v>
      </c>
    </row>
    <row r="34" spans="1:22">
      <c r="A34" s="15" t="s">
        <v>509</v>
      </c>
      <c r="B34" s="17" t="n">
        <v>6350</v>
      </c>
      <c r="C34" s="18">
        <f>(35.0/B34*100)</f>
        <v/>
      </c>
      <c r="D34" s="19" t="n">
        <v>6315</v>
      </c>
      <c r="E34" s="18" t="n">
        <v>456.67401942</v>
      </c>
      <c r="F34" s="20" t="n">
        <v>7.42188223</v>
      </c>
      <c r="G34" s="18" t="n">
        <v>478.23281928</v>
      </c>
      <c r="H34" s="20" t="n">
        <v>5.59241819</v>
      </c>
      <c r="I34" s="18" t="n">
        <v>478.19368293</v>
      </c>
      <c r="J34" s="20" t="n">
        <v>2.75061897</v>
      </c>
      <c r="K34" s="18" t="n">
        <v>490.28587554</v>
      </c>
      <c r="L34" s="20" t="n">
        <v>3.16299784</v>
      </c>
      <c r="M34" s="18" t="s">
        <v>481</v>
      </c>
      <c r="N34" s="20" t="s">
        <v>481</v>
      </c>
      <c r="O34" s="18" t="s">
        <v>481</v>
      </c>
      <c r="P34" s="20" t="s">
        <v>481</v>
      </c>
      <c r="Q34" s="18" t="n">
        <v>336.51078337</v>
      </c>
      <c r="R34" s="20" t="n">
        <v>12.24828707</v>
      </c>
      <c r="S34" s="18" t="s">
        <v>481</v>
      </c>
      <c r="T34" s="20" t="s">
        <v>481</v>
      </c>
      <c r="U34" s="18" t="n">
        <v>352.53314699</v>
      </c>
      <c r="V34" s="20" t="n">
        <v>14.13156081</v>
      </c>
    </row>
    <row r="35" spans="1:22">
      <c r="A35" s="15" t="s">
        <v>510</v>
      </c>
      <c r="B35" s="17" t="n">
        <v>6406</v>
      </c>
      <c r="C35" s="18">
        <f>(34.0/B35*100)</f>
        <v/>
      </c>
      <c r="D35" s="19" t="n">
        <v>6372</v>
      </c>
      <c r="E35" s="18" t="n">
        <v>473.37707798</v>
      </c>
      <c r="F35" s="20" t="n">
        <v>9.340402839999999</v>
      </c>
      <c r="G35" s="18" t="n">
        <v>516.96631573</v>
      </c>
      <c r="H35" s="20" t="n">
        <v>6.69782848</v>
      </c>
      <c r="I35" s="18" t="n">
        <v>515.55369246</v>
      </c>
      <c r="J35" s="20" t="n">
        <v>2.21149484</v>
      </c>
      <c r="K35" s="18" t="n">
        <v>510.99858113</v>
      </c>
      <c r="L35" s="20" t="n">
        <v>1.92189926</v>
      </c>
      <c r="M35" s="18" t="s">
        <v>481</v>
      </c>
      <c r="N35" s="20" t="s">
        <v>481</v>
      </c>
      <c r="O35" s="18" t="s">
        <v>481</v>
      </c>
      <c r="P35" s="20" t="s">
        <v>481</v>
      </c>
      <c r="Q35" s="18" t="n">
        <v>349.78970242</v>
      </c>
      <c r="R35" s="20" t="n">
        <v>6.90672373</v>
      </c>
      <c r="S35" s="18" t="s">
        <v>481</v>
      </c>
      <c r="T35" s="20" t="s">
        <v>481</v>
      </c>
      <c r="U35" s="18" t="n">
        <v>427.64041658</v>
      </c>
      <c r="V35" s="20" t="n">
        <v>13.73439151</v>
      </c>
    </row>
    <row r="36" spans="1:22">
      <c r="A36" s="15" t="s">
        <v>511</v>
      </c>
      <c r="B36" s="17" t="n">
        <v>6736</v>
      </c>
      <c r="C36" s="18">
        <f>(26.0/B36*100)</f>
        <v/>
      </c>
      <c r="D36" s="19" t="n">
        <v>6710</v>
      </c>
      <c r="E36" s="18" t="n">
        <v>458.05630321</v>
      </c>
      <c r="F36" s="20" t="n">
        <v>7.7830982</v>
      </c>
      <c r="G36" s="18" t="n">
        <v>493.59348763</v>
      </c>
      <c r="H36" s="20" t="n">
        <v>4.77320846</v>
      </c>
      <c r="I36" s="18" t="n">
        <v>492.08520857</v>
      </c>
      <c r="J36" s="20" t="n">
        <v>3.38368102</v>
      </c>
      <c r="K36" s="18" t="n">
        <v>483.93119277</v>
      </c>
      <c r="L36" s="20" t="n">
        <v>2.35860605</v>
      </c>
      <c r="M36" s="18" t="s">
        <v>481</v>
      </c>
      <c r="N36" s="20" t="s">
        <v>481</v>
      </c>
      <c r="O36" s="18" t="s">
        <v>481</v>
      </c>
      <c r="P36" s="20" t="s">
        <v>481</v>
      </c>
      <c r="Q36" s="18" t="s">
        <v>481</v>
      </c>
      <c r="R36" s="20" t="s">
        <v>481</v>
      </c>
      <c r="S36" s="18" t="s">
        <v>481</v>
      </c>
      <c r="T36" s="20" t="s">
        <v>481</v>
      </c>
      <c r="U36" s="18" t="n">
        <v>432.49819935</v>
      </c>
      <c r="V36" s="20" t="n">
        <v>16.14436759</v>
      </c>
    </row>
    <row r="37" spans="1:22">
      <c r="A37" s="15" t="s">
        <v>512</v>
      </c>
      <c r="B37" s="17" t="n">
        <v>5458</v>
      </c>
      <c r="C37" s="18">
        <f>(63.0/B37*100)</f>
        <v/>
      </c>
      <c r="D37" s="19" t="n">
        <v>5395</v>
      </c>
      <c r="E37" s="18" t="n">
        <v>472.14786853</v>
      </c>
      <c r="F37" s="20" t="n">
        <v>8.261769790000001</v>
      </c>
      <c r="G37" s="18" t="n">
        <v>485.78566068</v>
      </c>
      <c r="H37" s="20" t="n">
        <v>6.81661944</v>
      </c>
      <c r="I37" s="18" t="n">
        <v>496.32774887</v>
      </c>
      <c r="J37" s="20" t="n">
        <v>3.91561283</v>
      </c>
      <c r="K37" s="18" t="n">
        <v>498.36812999</v>
      </c>
      <c r="L37" s="20" t="n">
        <v>3.2403377</v>
      </c>
      <c r="M37" s="18" t="s">
        <v>481</v>
      </c>
      <c r="N37" s="20" t="s">
        <v>481</v>
      </c>
      <c r="O37" s="18" t="s">
        <v>481</v>
      </c>
      <c r="P37" s="20" t="s">
        <v>481</v>
      </c>
      <c r="Q37" s="18" t="s">
        <v>481</v>
      </c>
      <c r="R37" s="20" t="s">
        <v>481</v>
      </c>
      <c r="S37" s="18" t="s">
        <v>481</v>
      </c>
      <c r="T37" s="20" t="s">
        <v>481</v>
      </c>
      <c r="U37" s="18" t="n">
        <v>380.26103816</v>
      </c>
      <c r="V37" s="20" t="n">
        <v>11.63417775</v>
      </c>
    </row>
    <row r="38" spans="1:22">
      <c r="A38" s="15" t="s">
        <v>513</v>
      </c>
      <c r="B38" s="17" t="n">
        <v>5860</v>
      </c>
      <c r="C38" s="18">
        <f>(16.0/B38*100)</f>
        <v/>
      </c>
      <c r="D38" s="19" t="n">
        <v>5844</v>
      </c>
      <c r="E38" s="18" t="n">
        <v>490.20434998</v>
      </c>
      <c r="F38" s="20" t="n">
        <v>9.46168437</v>
      </c>
      <c r="G38" s="18" t="n">
        <v>523.85977242</v>
      </c>
      <c r="H38" s="20" t="n">
        <v>7.30283852</v>
      </c>
      <c r="I38" s="18" t="n">
        <v>524.88976676</v>
      </c>
      <c r="J38" s="20" t="n">
        <v>3.95992317</v>
      </c>
      <c r="K38" s="18" t="n">
        <v>522.38051936</v>
      </c>
      <c r="L38" s="20" t="n">
        <v>3.22395478</v>
      </c>
      <c r="M38" s="18" t="s">
        <v>481</v>
      </c>
      <c r="N38" s="20" t="s">
        <v>481</v>
      </c>
      <c r="O38" s="18" t="s">
        <v>481</v>
      </c>
      <c r="P38" s="20" t="s">
        <v>481</v>
      </c>
      <c r="Q38" s="18" t="s">
        <v>481</v>
      </c>
      <c r="R38" s="20" t="s">
        <v>481</v>
      </c>
      <c r="S38" s="18" t="s">
        <v>481</v>
      </c>
      <c r="T38" s="20" t="s">
        <v>481</v>
      </c>
      <c r="U38" s="18" t="n">
        <v>429.06490788</v>
      </c>
      <c r="V38" s="20" t="n">
        <v>15.53039186</v>
      </c>
    </row>
    <row r="39" spans="1:22">
      <c r="A39" s="15" t="s">
        <v>514</v>
      </c>
      <c r="B39" s="17" t="n">
        <v>5895</v>
      </c>
      <c r="C39" s="18">
        <f>(30.0/B39*100)</f>
        <v/>
      </c>
      <c r="D39" s="19" t="n">
        <v>5865</v>
      </c>
      <c r="E39" s="18" t="n">
        <v>391.31777968</v>
      </c>
      <c r="F39" s="20" t="n">
        <v>5.20510782</v>
      </c>
      <c r="G39" s="18" t="n">
        <v>419.55184687</v>
      </c>
      <c r="H39" s="20" t="n">
        <v>5.88951828</v>
      </c>
      <c r="I39" s="18" t="n">
        <v>418.85291941</v>
      </c>
      <c r="J39" s="20" t="n">
        <v>4.57205844</v>
      </c>
      <c r="K39" s="18" t="n">
        <v>428.65157945</v>
      </c>
      <c r="L39" s="20" t="n">
        <v>4.52533093</v>
      </c>
      <c r="M39" s="18" t="s">
        <v>481</v>
      </c>
      <c r="N39" s="20" t="s">
        <v>481</v>
      </c>
      <c r="O39" s="18" t="s">
        <v>481</v>
      </c>
      <c r="P39" s="20" t="s">
        <v>481</v>
      </c>
      <c r="Q39" s="18" t="s">
        <v>481</v>
      </c>
      <c r="R39" s="20" t="s">
        <v>481</v>
      </c>
      <c r="S39" s="18" t="s">
        <v>481</v>
      </c>
      <c r="T39" s="20" t="s">
        <v>481</v>
      </c>
      <c r="U39" s="18" t="n">
        <v>332.08551852</v>
      </c>
      <c r="V39" s="20" t="n">
        <v>17.29421851</v>
      </c>
    </row>
    <row r="40" spans="1:22">
      <c r="A40" s="15" t="s">
        <v>515</v>
      </c>
      <c r="B40" s="17" t="n">
        <v>14157</v>
      </c>
      <c r="C40" s="18">
        <f>(270.0/B40*100)</f>
        <v/>
      </c>
      <c r="D40" s="19" t="n">
        <v>13887</v>
      </c>
      <c r="E40" s="18" t="n">
        <v>474.27968493</v>
      </c>
      <c r="F40" s="20" t="n">
        <v>7.76851006</v>
      </c>
      <c r="G40" s="18" t="n">
        <v>487.45032189</v>
      </c>
      <c r="H40" s="20" t="n">
        <v>9.56829405</v>
      </c>
      <c r="I40" s="18" t="n">
        <v>494.560049</v>
      </c>
      <c r="J40" s="20" t="n">
        <v>3.48806272</v>
      </c>
      <c r="K40" s="18" t="n">
        <v>494.42760935</v>
      </c>
      <c r="L40" s="20" t="n">
        <v>2.74718798</v>
      </c>
      <c r="M40" s="18" t="s">
        <v>481</v>
      </c>
      <c r="N40" s="20" t="s">
        <v>481</v>
      </c>
      <c r="O40" s="18" t="s">
        <v>481</v>
      </c>
      <c r="P40" s="20" t="s">
        <v>481</v>
      </c>
      <c r="Q40" s="18" t="s">
        <v>481</v>
      </c>
      <c r="R40" s="20" t="s">
        <v>481</v>
      </c>
      <c r="S40" s="18" t="s">
        <v>481</v>
      </c>
      <c r="T40" s="20" t="s">
        <v>481</v>
      </c>
      <c r="U40" s="18" t="n">
        <v>427.10569222</v>
      </c>
      <c r="V40" s="20" t="n">
        <v>15.39661977</v>
      </c>
    </row>
    <row r="41" spans="1:22">
      <c r="A41" s="15" t="s">
        <v>516</v>
      </c>
      <c r="B41" s="17" t="n">
        <v>5712</v>
      </c>
      <c r="C41" s="18">
        <f>(38.0/B41*100)</f>
        <v/>
      </c>
      <c r="D41" s="19" t="n">
        <v>5674</v>
      </c>
      <c r="E41" s="18" t="n">
        <v>447.68004745</v>
      </c>
      <c r="F41" s="20" t="n">
        <v>9.819227890000001</v>
      </c>
      <c r="G41" s="18" t="n">
        <v>482.112167</v>
      </c>
      <c r="H41" s="20" t="n">
        <v>6.9867569</v>
      </c>
      <c r="I41" s="18" t="n">
        <v>472.00575142</v>
      </c>
      <c r="J41" s="20" t="n">
        <v>3.7046305</v>
      </c>
      <c r="K41" s="18" t="n">
        <v>471.25747744</v>
      </c>
      <c r="L41" s="20" t="n">
        <v>3.29282986</v>
      </c>
      <c r="M41" s="18" t="s">
        <v>481</v>
      </c>
      <c r="N41" s="20" t="s">
        <v>481</v>
      </c>
      <c r="O41" s="18" t="s">
        <v>481</v>
      </c>
      <c r="P41" s="20" t="s">
        <v>481</v>
      </c>
      <c r="Q41" s="18" t="n">
        <v>392.51815558</v>
      </c>
      <c r="R41" s="20" t="n">
        <v>16.89642718</v>
      </c>
      <c r="S41" s="18" t="s">
        <v>481</v>
      </c>
      <c r="T41" s="20" t="s">
        <v>481</v>
      </c>
      <c r="U41" s="18" t="n">
        <v>389.9920931</v>
      </c>
      <c r="V41" s="20" t="n">
        <v>14.25745755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(1150.0/B46*100)</f>
        <v/>
      </c>
      <c r="D46" s="19" t="n">
        <v>21991</v>
      </c>
      <c r="E46" s="18" t="n">
        <v>350.36417638</v>
      </c>
      <c r="F46" s="20" t="n">
        <v>6.02338257</v>
      </c>
      <c r="G46" s="18" t="n">
        <v>381.59936497</v>
      </c>
      <c r="H46" s="20" t="n">
        <v>5.85181124</v>
      </c>
      <c r="I46" s="18" t="n">
        <v>373.01833045</v>
      </c>
      <c r="J46" s="20" t="n">
        <v>3.29475503</v>
      </c>
      <c r="K46" s="18" t="n">
        <v>388.09120503</v>
      </c>
      <c r="L46" s="20" t="n">
        <v>3.21890248</v>
      </c>
      <c r="M46" s="18" t="s">
        <v>481</v>
      </c>
      <c r="N46" s="20" t="s">
        <v>481</v>
      </c>
      <c r="O46" s="18" t="s">
        <v>481</v>
      </c>
      <c r="P46" s="20" t="s">
        <v>481</v>
      </c>
      <c r="Q46" s="18" t="s">
        <v>481</v>
      </c>
      <c r="R46" s="20" t="s">
        <v>481</v>
      </c>
      <c r="S46" s="18" t="s">
        <v>481</v>
      </c>
      <c r="T46" s="20" t="s">
        <v>481</v>
      </c>
      <c r="U46" s="18" t="n">
        <v>311.48781054</v>
      </c>
      <c r="V46" s="20" t="n">
        <v>6.11080624</v>
      </c>
    </row>
    <row r="47" spans="1:22">
      <c r="A47" s="15" t="s">
        <v>522</v>
      </c>
      <c r="B47" s="17" t="n">
        <v>5928</v>
      </c>
      <c r="C47" s="18">
        <f>(75.0/B47*100)</f>
        <v/>
      </c>
      <c r="D47" s="19" t="n">
        <v>5853</v>
      </c>
      <c r="E47" s="18" t="n">
        <v>389.86466259</v>
      </c>
      <c r="F47" s="20" t="n">
        <v>10.27696239</v>
      </c>
      <c r="G47" s="18" t="n">
        <v>441.94171226</v>
      </c>
      <c r="H47" s="20" t="n">
        <v>8.882611239999999</v>
      </c>
      <c r="I47" s="18" t="n">
        <v>442.09219949</v>
      </c>
      <c r="J47" s="20" t="n">
        <v>4.42251291</v>
      </c>
      <c r="K47" s="18" t="n">
        <v>451.0714395</v>
      </c>
      <c r="L47" s="20" t="n">
        <v>3.72072055</v>
      </c>
      <c r="M47" s="18" t="s">
        <v>481</v>
      </c>
      <c r="N47" s="20" t="s">
        <v>481</v>
      </c>
      <c r="O47" s="18" t="s">
        <v>481</v>
      </c>
      <c r="P47" s="20" t="s">
        <v>481</v>
      </c>
      <c r="Q47" s="18" t="s">
        <v>481</v>
      </c>
      <c r="R47" s="20" t="s">
        <v>481</v>
      </c>
      <c r="S47" s="18" t="s">
        <v>481</v>
      </c>
      <c r="T47" s="20" t="s">
        <v>481</v>
      </c>
      <c r="U47" s="18" t="n">
        <v>347.45337614</v>
      </c>
      <c r="V47" s="20" t="n">
        <v>8.46546326</v>
      </c>
    </row>
    <row r="48" spans="1:22">
      <c r="A48" s="15" t="s">
        <v>523</v>
      </c>
      <c r="B48" s="17" t="n">
        <v>9841</v>
      </c>
      <c r="C48" s="18">
        <f>(7.0/B48*100)</f>
        <v/>
      </c>
      <c r="D48" s="19" t="n">
        <v>9834</v>
      </c>
      <c r="E48" s="18" t="n">
        <v>524.67387199</v>
      </c>
      <c r="F48" s="20" t="n">
        <v>11.02899454</v>
      </c>
      <c r="G48" s="18" t="n">
        <v>529.53774414</v>
      </c>
      <c r="H48" s="20" t="n">
        <v>12.74941117</v>
      </c>
      <c r="I48" s="18" t="n">
        <v>515.79458464</v>
      </c>
      <c r="J48" s="20" t="n">
        <v>5.19992991</v>
      </c>
      <c r="K48" s="18" t="n">
        <v>549.53510011</v>
      </c>
      <c r="L48" s="20" t="n">
        <v>5.01829253</v>
      </c>
      <c r="M48" s="18" t="s">
        <v>481</v>
      </c>
      <c r="N48" s="20" t="s">
        <v>481</v>
      </c>
      <c r="O48" s="18" t="s">
        <v>481</v>
      </c>
      <c r="P48" s="20" t="s">
        <v>481</v>
      </c>
      <c r="Q48" s="18" t="s">
        <v>481</v>
      </c>
      <c r="R48" s="20" t="s">
        <v>481</v>
      </c>
      <c r="S48" s="18" t="s">
        <v>481</v>
      </c>
      <c r="T48" s="20" t="s">
        <v>481</v>
      </c>
      <c r="U48" s="18" t="n">
        <v>451.98994777</v>
      </c>
      <c r="V48" s="20" t="n">
        <v>41.18817711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(218.0/B50*100)</f>
        <v/>
      </c>
      <c r="D50" s="19" t="n">
        <v>11577</v>
      </c>
      <c r="E50" s="18" t="n">
        <v>371.19024116</v>
      </c>
      <c r="F50" s="20" t="n">
        <v>5.07826199</v>
      </c>
      <c r="G50" s="18" t="n">
        <v>400.75732875</v>
      </c>
      <c r="H50" s="20" t="n">
        <v>5.38135841</v>
      </c>
      <c r="I50" s="18" t="n">
        <v>391.33949827</v>
      </c>
      <c r="J50" s="20" t="n">
        <v>2.65131356</v>
      </c>
      <c r="K50" s="18" t="n">
        <v>389.94396995</v>
      </c>
      <c r="L50" s="20" t="n">
        <v>2.51485404</v>
      </c>
      <c r="M50" s="18" t="s">
        <v>481</v>
      </c>
      <c r="N50" s="20" t="s">
        <v>481</v>
      </c>
      <c r="O50" s="18" t="s">
        <v>481</v>
      </c>
      <c r="P50" s="20" t="s">
        <v>481</v>
      </c>
      <c r="Q50" s="18" t="s">
        <v>481</v>
      </c>
      <c r="R50" s="20" t="s">
        <v>481</v>
      </c>
      <c r="S50" s="18" t="s">
        <v>481</v>
      </c>
      <c r="T50" s="20" t="s">
        <v>481</v>
      </c>
      <c r="U50" s="18" t="n">
        <v>315.87543907</v>
      </c>
      <c r="V50" s="20" t="n">
        <v>14.02321714</v>
      </c>
    </row>
    <row r="51" spans="1:22">
      <c r="A51" s="15" t="s">
        <v>526</v>
      </c>
      <c r="B51" s="17" t="n">
        <v>6866</v>
      </c>
      <c r="C51" s="18">
        <f>(108.0/B51*100)</f>
        <v/>
      </c>
      <c r="D51" s="19" t="n">
        <v>6758</v>
      </c>
      <c r="E51" s="18" t="n">
        <v>392.68707537</v>
      </c>
      <c r="F51" s="20" t="n">
        <v>7.09917624</v>
      </c>
      <c r="G51" s="18" t="n">
        <v>412.02136601</v>
      </c>
      <c r="H51" s="20" t="n">
        <v>6.9437456</v>
      </c>
      <c r="I51" s="18" t="n">
        <v>406.22154181</v>
      </c>
      <c r="J51" s="20" t="n">
        <v>3.06951009</v>
      </c>
      <c r="K51" s="18" t="n">
        <v>401.51945909</v>
      </c>
      <c r="L51" s="20" t="n">
        <v>2.83077153</v>
      </c>
      <c r="M51" s="18" t="s">
        <v>481</v>
      </c>
      <c r="N51" s="20" t="s">
        <v>481</v>
      </c>
      <c r="O51" s="18" t="s">
        <v>481</v>
      </c>
      <c r="P51" s="20" t="s">
        <v>481</v>
      </c>
      <c r="Q51" s="18" t="n">
        <v>380.5422133</v>
      </c>
      <c r="R51" s="20" t="n">
        <v>4.31283207</v>
      </c>
      <c r="S51" s="18" t="s">
        <v>481</v>
      </c>
      <c r="T51" s="20" t="s">
        <v>481</v>
      </c>
      <c r="U51" s="18" t="n">
        <v>374.42959006</v>
      </c>
      <c r="V51" s="20" t="n">
        <v>10.44350371</v>
      </c>
    </row>
    <row r="52" spans="1:22">
      <c r="A52" s="15" t="s">
        <v>527</v>
      </c>
      <c r="B52" s="17" t="n">
        <v>5809</v>
      </c>
      <c r="C52" s="18">
        <f>(72.0/B52*100)</f>
        <v/>
      </c>
      <c r="D52" s="19" t="n">
        <v>5737</v>
      </c>
      <c r="E52" s="18" t="n">
        <v>446.73783391</v>
      </c>
      <c r="F52" s="20" t="n">
        <v>9.695791030000001</v>
      </c>
      <c r="G52" s="18" t="n">
        <v>483.05272683</v>
      </c>
      <c r="H52" s="20" t="n">
        <v>7.06132657</v>
      </c>
      <c r="I52" s="18" t="n">
        <v>468.86824644</v>
      </c>
      <c r="J52" s="20" t="n">
        <v>3.73788715</v>
      </c>
      <c r="K52" s="18" t="n">
        <v>460.34506061</v>
      </c>
      <c r="L52" s="20" t="n">
        <v>3.03993221</v>
      </c>
      <c r="M52" s="18" t="s">
        <v>481</v>
      </c>
      <c r="N52" s="20" t="s">
        <v>481</v>
      </c>
      <c r="O52" s="18" t="s">
        <v>481</v>
      </c>
      <c r="P52" s="20" t="s">
        <v>481</v>
      </c>
      <c r="Q52" s="18" t="s">
        <v>481</v>
      </c>
      <c r="R52" s="20" t="s">
        <v>481</v>
      </c>
      <c r="S52" s="18" t="s">
        <v>481</v>
      </c>
      <c r="T52" s="20" t="s">
        <v>481</v>
      </c>
      <c r="U52" s="18" t="n">
        <v>384.16599609</v>
      </c>
      <c r="V52" s="20" t="n">
        <v>13.81354104</v>
      </c>
    </row>
    <row r="53" spans="1:22">
      <c r="A53" s="15" t="s">
        <v>528</v>
      </c>
      <c r="B53" s="17" t="n">
        <v>5571</v>
      </c>
      <c r="C53" s="18">
        <f>(84.0/B53*100)</f>
        <v/>
      </c>
      <c r="D53" s="19" t="n">
        <v>5487</v>
      </c>
      <c r="E53" s="18" t="n">
        <v>404.31320725</v>
      </c>
      <c r="F53" s="20" t="n">
        <v>7.94609335</v>
      </c>
      <c r="G53" s="18" t="n">
        <v>421.4391487</v>
      </c>
      <c r="H53" s="20" t="n">
        <v>7.12590911</v>
      </c>
      <c r="I53" s="18" t="n">
        <v>438.02278592</v>
      </c>
      <c r="J53" s="20" t="n">
        <v>3.20191405</v>
      </c>
      <c r="K53" s="18" t="n">
        <v>442.82738204</v>
      </c>
      <c r="L53" s="20" t="n">
        <v>2.39077029</v>
      </c>
      <c r="M53" s="18" t="s">
        <v>481</v>
      </c>
      <c r="N53" s="20" t="s">
        <v>481</v>
      </c>
      <c r="O53" s="18" t="s">
        <v>481</v>
      </c>
      <c r="P53" s="20" t="s">
        <v>481</v>
      </c>
      <c r="Q53" s="18" t="s">
        <v>481</v>
      </c>
      <c r="R53" s="20" t="s">
        <v>481</v>
      </c>
      <c r="S53" s="18" t="s">
        <v>481</v>
      </c>
      <c r="T53" s="20" t="s">
        <v>481</v>
      </c>
      <c r="U53" s="18" t="n">
        <v>349.88440364</v>
      </c>
      <c r="V53" s="20" t="n">
        <v>9.19276612</v>
      </c>
    </row>
    <row r="54" spans="1:22">
      <c r="A54" s="15" t="s">
        <v>529</v>
      </c>
      <c r="B54" s="17" t="n">
        <v>4740</v>
      </c>
      <c r="C54" s="18">
        <f>(42.0/B54*100)</f>
        <v/>
      </c>
      <c r="D54" s="19" t="n">
        <v>4698</v>
      </c>
      <c r="E54" s="18" t="n">
        <v>317.77823351</v>
      </c>
      <c r="F54" s="20" t="n">
        <v>4.85274006</v>
      </c>
      <c r="G54" s="18" t="n">
        <v>337.86144548</v>
      </c>
      <c r="H54" s="20" t="n">
        <v>7.26071778</v>
      </c>
      <c r="I54" s="18" t="n">
        <v>331.84612981</v>
      </c>
      <c r="J54" s="20" t="n">
        <v>4.48222642</v>
      </c>
      <c r="K54" s="18" t="n">
        <v>332.54497205</v>
      </c>
      <c r="L54" s="20" t="n">
        <v>2.8928399</v>
      </c>
      <c r="M54" s="18" t="s">
        <v>481</v>
      </c>
      <c r="N54" s="20" t="s">
        <v>481</v>
      </c>
      <c r="O54" s="18" t="s">
        <v>481</v>
      </c>
      <c r="P54" s="20" t="s">
        <v>481</v>
      </c>
      <c r="Q54" s="18" t="s">
        <v>481</v>
      </c>
      <c r="R54" s="20" t="s">
        <v>481</v>
      </c>
      <c r="S54" s="18" t="s">
        <v>481</v>
      </c>
      <c r="T54" s="20" t="s">
        <v>481</v>
      </c>
      <c r="U54" s="18" t="n">
        <v>267.44255986</v>
      </c>
      <c r="V54" s="20" t="n">
        <v>6.3794021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516.64768823</v>
      </c>
      <c r="F56" s="20" t="n">
        <v>10.07783733</v>
      </c>
      <c r="G56" s="18" t="n">
        <v>537.57104551</v>
      </c>
      <c r="H56" s="20" t="n">
        <v>5.19851864</v>
      </c>
      <c r="I56" s="18" t="n">
        <v>546.5700636399999</v>
      </c>
      <c r="J56" s="20" t="n">
        <v>3.18282173</v>
      </c>
      <c r="K56" s="18" t="n">
        <v>555.72207435</v>
      </c>
      <c r="L56" s="20" t="n">
        <v>4.34399501</v>
      </c>
      <c r="M56" s="18" t="s">
        <v>481</v>
      </c>
      <c r="N56" s="20" t="s">
        <v>481</v>
      </c>
      <c r="O56" s="18" t="s">
        <v>481</v>
      </c>
      <c r="P56" s="20" t="s">
        <v>481</v>
      </c>
      <c r="Q56" s="18" t="s">
        <v>481</v>
      </c>
      <c r="R56" s="20" t="s">
        <v>481</v>
      </c>
      <c r="S56" s="18" t="s">
        <v>481</v>
      </c>
      <c r="T56" s="20" t="s">
        <v>481</v>
      </c>
      <c r="U56" s="18" t="n">
        <v>513.06846388</v>
      </c>
      <c r="V56" s="20" t="n">
        <v>26.1234065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(135.0/B61*100)</f>
        <v/>
      </c>
      <c r="D61" s="19" t="n">
        <v>6390</v>
      </c>
      <c r="E61" s="18" t="n">
        <v>469.26544654</v>
      </c>
      <c r="F61" s="20" t="n">
        <v>5.72163022</v>
      </c>
      <c r="G61" s="18" t="n">
        <v>480.46322401</v>
      </c>
      <c r="H61" s="20" t="n">
        <v>7.05249273</v>
      </c>
      <c r="I61" s="18" t="n">
        <v>474.23767615</v>
      </c>
      <c r="J61" s="20" t="n">
        <v>3.69552726</v>
      </c>
      <c r="K61" s="18" t="n">
        <v>482.62315493</v>
      </c>
      <c r="L61" s="20" t="n">
        <v>2.60571104</v>
      </c>
      <c r="M61" s="18" t="s">
        <v>481</v>
      </c>
      <c r="N61" s="20" t="s">
        <v>481</v>
      </c>
      <c r="O61" s="18" t="s">
        <v>481</v>
      </c>
      <c r="P61" s="20" t="s">
        <v>481</v>
      </c>
      <c r="Q61" s="18" t="s">
        <v>481</v>
      </c>
      <c r="R61" s="20" t="s">
        <v>481</v>
      </c>
      <c r="S61" s="18" t="s">
        <v>481</v>
      </c>
      <c r="T61" s="20" t="s">
        <v>481</v>
      </c>
      <c r="U61" s="18" t="n">
        <v>400.25198</v>
      </c>
      <c r="V61" s="20" t="n">
        <v>13.33210972</v>
      </c>
    </row>
    <row r="62" spans="1:22">
      <c r="A62" s="15" t="s">
        <v>537</v>
      </c>
      <c r="B62" s="17" t="n">
        <v>4476</v>
      </c>
      <c r="C62" s="18">
        <f>(3.0/B62*100)</f>
        <v/>
      </c>
      <c r="D62" s="19" t="n">
        <v>4473</v>
      </c>
      <c r="E62" s="18" t="n">
        <v>517.80271541</v>
      </c>
      <c r="F62" s="20" t="n">
        <v>6.54101608</v>
      </c>
      <c r="G62" s="18" t="n">
        <v>538.46596489</v>
      </c>
      <c r="H62" s="20" t="n">
        <v>4.1034783</v>
      </c>
      <c r="I62" s="18" t="n">
        <v>547.14825736</v>
      </c>
      <c r="J62" s="20" t="n">
        <v>1.70931216</v>
      </c>
      <c r="K62" s="18" t="n">
        <v>543.22843829</v>
      </c>
      <c r="L62" s="20" t="n">
        <v>2.25720317</v>
      </c>
      <c r="M62" s="18" t="s">
        <v>481</v>
      </c>
      <c r="N62" s="20" t="s">
        <v>481</v>
      </c>
      <c r="O62" s="18" t="s">
        <v>481</v>
      </c>
      <c r="P62" s="20" t="s">
        <v>481</v>
      </c>
      <c r="Q62" s="18" t="s">
        <v>481</v>
      </c>
      <c r="R62" s="20" t="s">
        <v>481</v>
      </c>
      <c r="S62" s="18" t="s">
        <v>481</v>
      </c>
      <c r="T62" s="20" t="s">
        <v>481</v>
      </c>
      <c r="U62" s="18" t="n">
        <v>511.72521003</v>
      </c>
      <c r="V62" s="20" t="n">
        <v>38.20124399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(74.0/B66*100)</f>
        <v/>
      </c>
      <c r="D66" s="19" t="n">
        <v>5591</v>
      </c>
      <c r="E66" s="18" t="n">
        <v>401.63229908</v>
      </c>
      <c r="F66" s="20" t="n">
        <v>11.1655458</v>
      </c>
      <c r="G66" s="18" t="n">
        <v>439.5979007</v>
      </c>
      <c r="H66" s="20" t="n">
        <v>8.28300419</v>
      </c>
      <c r="I66" s="18" t="n">
        <v>414.67379937</v>
      </c>
      <c r="J66" s="20" t="n">
        <v>2.17754998</v>
      </c>
      <c r="K66" s="18" t="n">
        <v>424.17196169</v>
      </c>
      <c r="L66" s="20" t="n">
        <v>1.84606714</v>
      </c>
      <c r="M66" s="18" t="s">
        <v>481</v>
      </c>
      <c r="N66" s="20" t="s">
        <v>481</v>
      </c>
      <c r="O66" s="18" t="s">
        <v>481</v>
      </c>
      <c r="P66" s="20" t="s">
        <v>481</v>
      </c>
      <c r="Q66" s="18" t="s">
        <v>481</v>
      </c>
      <c r="R66" s="20" t="s">
        <v>481</v>
      </c>
      <c r="S66" s="18" t="s">
        <v>481</v>
      </c>
      <c r="T66" s="20" t="s">
        <v>481</v>
      </c>
      <c r="U66" s="18" t="n">
        <v>338.63663881</v>
      </c>
      <c r="V66" s="20" t="n">
        <v>6.42305921</v>
      </c>
    </row>
    <row r="67" spans="1:22">
      <c r="A67" s="15" t="s">
        <v>542</v>
      </c>
      <c r="B67" s="17" t="n">
        <v>6971</v>
      </c>
      <c r="C67" s="18">
        <f>(22.0/B67*100)</f>
        <v/>
      </c>
      <c r="D67" s="19" t="n">
        <v>6949</v>
      </c>
      <c r="E67" s="18" t="n">
        <v>363.94451618</v>
      </c>
      <c r="F67" s="20" t="n">
        <v>7.82291905</v>
      </c>
      <c r="G67" s="18" t="n">
        <v>383.37125831</v>
      </c>
      <c r="H67" s="20" t="n">
        <v>5.78269051</v>
      </c>
      <c r="I67" s="18" t="n">
        <v>386.81725092</v>
      </c>
      <c r="J67" s="20" t="n">
        <v>3.12787088</v>
      </c>
      <c r="K67" s="18" t="n">
        <v>392.06425932</v>
      </c>
      <c r="L67" s="20" t="n">
        <v>2.92842066</v>
      </c>
      <c r="M67" s="18" t="s">
        <v>481</v>
      </c>
      <c r="N67" s="20" t="s">
        <v>481</v>
      </c>
      <c r="O67" s="18" t="s">
        <v>481</v>
      </c>
      <c r="P67" s="20" t="s">
        <v>481</v>
      </c>
      <c r="Q67" s="18" t="s">
        <v>481</v>
      </c>
      <c r="R67" s="20" t="s">
        <v>481</v>
      </c>
      <c r="S67" s="18" t="s">
        <v>481</v>
      </c>
      <c r="T67" s="20" t="s">
        <v>481</v>
      </c>
      <c r="U67" s="18" t="n">
        <v>277.82892532</v>
      </c>
      <c r="V67" s="20" t="n">
        <v>10.25602318</v>
      </c>
    </row>
    <row r="68" spans="1:22">
      <c r="A68" s="15" t="s">
        <v>543</v>
      </c>
      <c r="B68" s="17" t="n">
        <v>12083</v>
      </c>
      <c r="C68" s="18">
        <f>(26.0/B68*100)</f>
        <v/>
      </c>
      <c r="D68" s="19" t="n">
        <v>12057</v>
      </c>
      <c r="E68" s="18" t="n">
        <v>350.72369261</v>
      </c>
      <c r="F68" s="20" t="n">
        <v>5.56393226</v>
      </c>
      <c r="G68" s="18" t="n">
        <v>384.79949473</v>
      </c>
      <c r="H68" s="20" t="n">
        <v>5.92235679</v>
      </c>
      <c r="I68" s="18" t="n">
        <v>402.67609243</v>
      </c>
      <c r="J68" s="20" t="n">
        <v>2.93405415</v>
      </c>
      <c r="K68" s="18" t="n">
        <v>411.56675427</v>
      </c>
      <c r="L68" s="20" t="n">
        <v>1.34719043</v>
      </c>
      <c r="M68" s="18" t="s">
        <v>481</v>
      </c>
      <c r="N68" s="20" t="s">
        <v>481</v>
      </c>
      <c r="O68" s="18" t="s">
        <v>481</v>
      </c>
      <c r="P68" s="20" t="s">
        <v>481</v>
      </c>
      <c r="Q68" s="18" t="s">
        <v>481</v>
      </c>
      <c r="R68" s="20" t="s">
        <v>481</v>
      </c>
      <c r="S68" s="18" t="s">
        <v>481</v>
      </c>
      <c r="T68" s="20" t="s">
        <v>481</v>
      </c>
      <c r="U68" s="18" t="n">
        <v>315.13602937</v>
      </c>
      <c r="V68" s="20" t="n">
        <v>5.49293438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494.05744727</v>
      </c>
      <c r="F70" s="20" t="n">
        <v>7.75321764</v>
      </c>
      <c r="G70" s="18" t="n">
        <v>500.07932175</v>
      </c>
      <c r="H70" s="20" t="n">
        <v>5.37222502</v>
      </c>
      <c r="I70" s="18" t="n">
        <v>495.65540217</v>
      </c>
      <c r="J70" s="20" t="n">
        <v>3.41886307</v>
      </c>
      <c r="K70" s="18" t="n">
        <v>499.21462347</v>
      </c>
      <c r="L70" s="20" t="n">
        <v>3.81404996</v>
      </c>
      <c r="M70" s="18" t="s">
        <v>481</v>
      </c>
      <c r="N70" s="20" t="s">
        <v>481</v>
      </c>
      <c r="O70" s="18" t="s">
        <v>481</v>
      </c>
      <c r="P70" s="20" t="s">
        <v>481</v>
      </c>
      <c r="Q70" s="18" t="s">
        <v>481</v>
      </c>
      <c r="R70" s="20" t="s">
        <v>481</v>
      </c>
      <c r="S70" s="18" t="s">
        <v>481</v>
      </c>
      <c r="T70" s="20" t="s">
        <v>481</v>
      </c>
      <c r="U70" s="18" t="n">
        <v>413.59172728</v>
      </c>
      <c r="V70" s="20" t="n">
        <v>11.62049847</v>
      </c>
    </row>
    <row r="71" spans="1:22">
      <c r="A71" s="15" t="s">
        <v>546</v>
      </c>
      <c r="B71" s="17" t="n">
        <v>6115</v>
      </c>
      <c r="C71" s="18">
        <f>(17.0/B71*100)</f>
        <v/>
      </c>
      <c r="D71" s="19" t="n">
        <v>6098</v>
      </c>
      <c r="E71" s="18" t="n">
        <v>542.95160706</v>
      </c>
      <c r="F71" s="20" t="n">
        <v>9.600571240000001</v>
      </c>
      <c r="G71" s="18" t="n">
        <v>555.87580787</v>
      </c>
      <c r="H71" s="20" t="n">
        <v>4.79489503</v>
      </c>
      <c r="I71" s="18" t="n">
        <v>563.78738655</v>
      </c>
      <c r="J71" s="20" t="n">
        <v>1.88244967</v>
      </c>
      <c r="K71" s="18" t="n">
        <v>568.15633672</v>
      </c>
      <c r="L71" s="20" t="n">
        <v>2.54810532</v>
      </c>
      <c r="M71" s="18" t="s">
        <v>481</v>
      </c>
      <c r="N71" s="20" t="s">
        <v>481</v>
      </c>
      <c r="O71" s="18" t="s">
        <v>481</v>
      </c>
      <c r="P71" s="20" t="s">
        <v>481</v>
      </c>
      <c r="Q71" s="18" t="s">
        <v>481</v>
      </c>
      <c r="R71" s="20" t="s">
        <v>481</v>
      </c>
      <c r="S71" s="18" t="s">
        <v>481</v>
      </c>
      <c r="T71" s="20" t="s">
        <v>481</v>
      </c>
      <c r="U71" s="18" t="n">
        <v>496.90557697</v>
      </c>
      <c r="V71" s="20" t="n">
        <v>28.38222216</v>
      </c>
    </row>
    <row r="72" spans="1:22">
      <c r="A72" s="15" t="s">
        <v>547</v>
      </c>
      <c r="B72" s="17" t="n">
        <v>7708</v>
      </c>
      <c r="C72" s="18">
        <f>(5.0/B72*100)</f>
        <v/>
      </c>
      <c r="D72" s="19" t="n">
        <v>7703</v>
      </c>
      <c r="E72" s="18" t="n">
        <v>515.64455387</v>
      </c>
      <c r="F72" s="20" t="n">
        <v>8.509787040000001</v>
      </c>
      <c r="G72" s="18" t="n">
        <v>548.6124766</v>
      </c>
      <c r="H72" s="20" t="n">
        <v>5.36936756</v>
      </c>
      <c r="I72" s="18" t="n">
        <v>534.58986156</v>
      </c>
      <c r="J72" s="20" t="n">
        <v>3.20599368</v>
      </c>
      <c r="K72" s="18" t="n">
        <v>556.09779269</v>
      </c>
      <c r="L72" s="20" t="n">
        <v>3.84727078</v>
      </c>
      <c r="M72" s="18" t="s">
        <v>481</v>
      </c>
      <c r="N72" s="20" t="s">
        <v>481</v>
      </c>
      <c r="O72" s="18" t="s">
        <v>481</v>
      </c>
      <c r="P72" s="20" t="s">
        <v>481</v>
      </c>
      <c r="Q72" s="18" t="s">
        <v>481</v>
      </c>
      <c r="R72" s="20" t="s">
        <v>481</v>
      </c>
      <c r="S72" s="18" t="s">
        <v>481</v>
      </c>
      <c r="T72" s="20" t="s">
        <v>481</v>
      </c>
      <c r="U72" s="18" t="n">
        <v>453.15243891</v>
      </c>
      <c r="V72" s="20" t="n">
        <v>34.53898906</v>
      </c>
    </row>
    <row r="73" spans="1:22">
      <c r="A73" s="15" t="s">
        <v>548</v>
      </c>
      <c r="B73" s="17" t="n">
        <v>8249</v>
      </c>
      <c r="C73" s="18">
        <f>(144.0/B73*100)</f>
        <v/>
      </c>
      <c r="D73" s="19" t="n">
        <v>8105</v>
      </c>
      <c r="E73" s="18" t="n">
        <v>410.10278299</v>
      </c>
      <c r="F73" s="20" t="n">
        <v>16.26089767</v>
      </c>
      <c r="G73" s="18" t="n">
        <v>413.99857465</v>
      </c>
      <c r="H73" s="20" t="n">
        <v>9.17957167</v>
      </c>
      <c r="I73" s="18" t="n">
        <v>413.14550733</v>
      </c>
      <c r="J73" s="20" t="n">
        <v>3.34840867</v>
      </c>
      <c r="K73" s="18" t="n">
        <v>419.26828083</v>
      </c>
      <c r="L73" s="20" t="n">
        <v>3.56572017</v>
      </c>
      <c r="M73" s="18" t="s">
        <v>481</v>
      </c>
      <c r="N73" s="20" t="s">
        <v>481</v>
      </c>
      <c r="O73" s="18" t="s">
        <v>481</v>
      </c>
      <c r="P73" s="20" t="s">
        <v>481</v>
      </c>
      <c r="Q73" s="18" t="s">
        <v>481</v>
      </c>
      <c r="R73" s="20" t="s">
        <v>481</v>
      </c>
      <c r="S73" s="18" t="s">
        <v>481</v>
      </c>
      <c r="T73" s="20" t="s">
        <v>481</v>
      </c>
      <c r="U73" s="18" t="n">
        <v>362.07659827</v>
      </c>
      <c r="V73" s="20" t="n">
        <v>16.33244948</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(201.0/B75*100)</f>
        <v/>
      </c>
      <c r="D75" s="19" t="n">
        <v>5174</v>
      </c>
      <c r="E75" s="18" t="n">
        <v>347.0437376</v>
      </c>
      <c r="F75" s="20" t="n">
        <v>9.86482893</v>
      </c>
      <c r="G75" s="18" t="n">
        <v>348.71921055</v>
      </c>
      <c r="H75" s="20" t="n">
        <v>8.730386080000001</v>
      </c>
      <c r="I75" s="18" t="n">
        <v>365.04399698</v>
      </c>
      <c r="J75" s="20" t="n">
        <v>3.92261362</v>
      </c>
      <c r="K75" s="18" t="n">
        <v>371.44351875</v>
      </c>
      <c r="L75" s="20" t="n">
        <v>3.14650539</v>
      </c>
      <c r="M75" s="18" t="s">
        <v>481</v>
      </c>
      <c r="N75" s="20" t="s">
        <v>481</v>
      </c>
      <c r="O75" s="18" t="s">
        <v>481</v>
      </c>
      <c r="P75" s="20" t="s">
        <v>481</v>
      </c>
      <c r="Q75" s="18" t="s">
        <v>481</v>
      </c>
      <c r="R75" s="20" t="s">
        <v>481</v>
      </c>
      <c r="S75" s="18" t="s">
        <v>481</v>
      </c>
      <c r="T75" s="20" t="s">
        <v>481</v>
      </c>
      <c r="U75" s="18" t="n">
        <v>320.25490345</v>
      </c>
      <c r="V75" s="20" t="n">
        <v>8.066017779999999</v>
      </c>
    </row>
    <row r="76" spans="1:22">
      <c r="A76" s="15" t="s">
        <v>551</v>
      </c>
      <c r="B76" s="17" t="n">
        <v>14167</v>
      </c>
      <c r="C76" s="18">
        <f>(228.0/B76*100)</f>
        <v/>
      </c>
      <c r="D76" s="19" t="n">
        <v>13939</v>
      </c>
      <c r="E76" s="18" t="n">
        <v>387.96965563</v>
      </c>
      <c r="F76" s="20" t="n">
        <v>6.41766641</v>
      </c>
      <c r="G76" s="18" t="n">
        <v>405.86588202</v>
      </c>
      <c r="H76" s="20" t="n">
        <v>7.44241596</v>
      </c>
      <c r="I76" s="18" t="n">
        <v>423.70806998</v>
      </c>
      <c r="J76" s="20" t="n">
        <v>3.25450781</v>
      </c>
      <c r="K76" s="18" t="n">
        <v>434.06590365</v>
      </c>
      <c r="L76" s="20" t="n">
        <v>2.62785722</v>
      </c>
      <c r="M76" s="18" t="s">
        <v>481</v>
      </c>
      <c r="N76" s="20" t="s">
        <v>481</v>
      </c>
      <c r="O76" s="18" t="s">
        <v>481</v>
      </c>
      <c r="P76" s="20" t="s">
        <v>481</v>
      </c>
      <c r="Q76" s="18" t="s">
        <v>481</v>
      </c>
      <c r="R76" s="20" t="s">
        <v>481</v>
      </c>
      <c r="S76" s="18" t="s">
        <v>481</v>
      </c>
      <c r="T76" s="20" t="s">
        <v>481</v>
      </c>
      <c r="U76" s="18" t="n">
        <v>352.32226909</v>
      </c>
      <c r="V76" s="20" t="n">
        <v>10.0722672</v>
      </c>
    </row>
    <row r="77" spans="1:22">
      <c r="A77" s="15" t="s">
        <v>552</v>
      </c>
      <c r="B77" s="17" t="n">
        <v>6062</v>
      </c>
      <c r="C77" s="18">
        <f>(82.0/B77*100)</f>
        <v/>
      </c>
      <c r="D77" s="19" t="n">
        <v>5980</v>
      </c>
      <c r="E77" s="18" t="n">
        <v>386.2044196</v>
      </c>
      <c r="F77" s="20" t="n">
        <v>6.94365409</v>
      </c>
      <c r="G77" s="18" t="n">
        <v>421.49812488</v>
      </c>
      <c r="H77" s="20" t="n">
        <v>5.7641597</v>
      </c>
      <c r="I77" s="18" t="n">
        <v>422.08701141</v>
      </c>
      <c r="J77" s="20" t="n">
        <v>2.53036229</v>
      </c>
      <c r="K77" s="18" t="n">
        <v>421.72615229</v>
      </c>
      <c r="L77" s="20" t="n">
        <v>3.15086269</v>
      </c>
      <c r="M77" s="18" t="s">
        <v>481</v>
      </c>
      <c r="N77" s="20" t="s">
        <v>481</v>
      </c>
      <c r="O77" s="18" t="s">
        <v>481</v>
      </c>
      <c r="P77" s="20" t="s">
        <v>481</v>
      </c>
      <c r="Q77" s="18" t="s">
        <v>481</v>
      </c>
      <c r="R77" s="20" t="s">
        <v>481</v>
      </c>
      <c r="S77" s="18" t="s">
        <v>481</v>
      </c>
      <c r="T77" s="20" t="s">
        <v>481</v>
      </c>
      <c r="U77" s="18" t="n">
        <v>340.56663825</v>
      </c>
      <c r="V77" s="20" t="n">
        <v>8.3371098</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401.07033651</v>
      </c>
      <c r="F81" s="20" t="n">
        <v>10.70590162</v>
      </c>
      <c r="G81" s="18" t="n">
        <v>431.94335436</v>
      </c>
      <c r="H81" s="20" t="n">
        <v>8.502961900000001</v>
      </c>
      <c r="I81" s="18" t="n">
        <v>444.63676604</v>
      </c>
      <c r="J81" s="20" t="n">
        <v>4.27253177</v>
      </c>
      <c r="K81" s="18" t="n">
        <v>449.39920089</v>
      </c>
      <c r="L81" s="20" t="n">
        <v>3.31882082</v>
      </c>
      <c r="M81" s="18" t="s">
        <v>481</v>
      </c>
      <c r="N81" s="20" t="s">
        <v>481</v>
      </c>
      <c r="O81" s="18" t="s">
        <v>481</v>
      </c>
      <c r="P81" s="20" t="s">
        <v>481</v>
      </c>
      <c r="Q81" s="18" t="s">
        <v>481</v>
      </c>
      <c r="R81" s="20" t="s">
        <v>481</v>
      </c>
      <c r="S81" s="18" t="s">
        <v>481</v>
      </c>
      <c r="T81" s="20" t="s">
        <v>481</v>
      </c>
      <c r="U81" s="18" t="n">
        <v>375.8159004</v>
      </c>
      <c r="V81" s="20" t="n">
        <v>20.07086033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648</v>
      </c>
    </row>
    <row customHeight="1" ht="30" r="4" spans="1:18">
      <c r="A4" s="6" t="n"/>
      <c r="B4" s="7" t="s">
        <v>462</v>
      </c>
      <c r="C4" s="7" t="s">
        <v>463</v>
      </c>
      <c r="D4" s="8" t="s">
        <v>462</v>
      </c>
      <c r="E4" s="9" t="s">
        <v>649</v>
      </c>
      <c r="F4" s="10" t="n"/>
      <c r="G4" s="9" t="s">
        <v>650</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495.78600246</v>
      </c>
      <c r="F7" s="20" t="n">
        <v>1.58066115</v>
      </c>
      <c r="G7" s="18" t="n">
        <v>497.66870627</v>
      </c>
      <c r="H7" s="20" t="n">
        <v>3.96610802</v>
      </c>
      <c r="I7" s="18" t="s">
        <v>481</v>
      </c>
      <c r="J7" s="20" t="s">
        <v>481</v>
      </c>
      <c r="K7" s="18" t="s">
        <v>481</v>
      </c>
      <c r="L7" s="20" t="s">
        <v>481</v>
      </c>
      <c r="M7" s="18" t="s">
        <v>481</v>
      </c>
      <c r="N7" s="20" t="s">
        <v>481</v>
      </c>
      <c r="O7" s="18" t="s">
        <v>481</v>
      </c>
      <c r="P7" s="20" t="s">
        <v>481</v>
      </c>
      <c r="Q7" s="18" t="n">
        <v>453.16389315</v>
      </c>
      <c r="R7" s="20" t="n">
        <v>8.47212671</v>
      </c>
    </row>
    <row r="8" spans="1:18">
      <c r="A8" s="15" t="s">
        <v>483</v>
      </c>
      <c r="B8" s="17" t="n">
        <v>7007</v>
      </c>
      <c r="C8" s="18">
        <f>(20.0/B8*100)</f>
        <v/>
      </c>
      <c r="D8" s="19" t="n">
        <v>6987</v>
      </c>
      <c r="E8" s="18" t="n">
        <v>503.03694445</v>
      </c>
      <c r="F8" s="20" t="n">
        <v>2.7821162</v>
      </c>
      <c r="G8" s="18" t="n">
        <v>440.07598158</v>
      </c>
      <c r="H8" s="20" t="n">
        <v>7.46946578</v>
      </c>
      <c r="I8" s="18" t="s">
        <v>481</v>
      </c>
      <c r="J8" s="20" t="s">
        <v>481</v>
      </c>
      <c r="K8" s="18" t="s">
        <v>481</v>
      </c>
      <c r="L8" s="20" t="s">
        <v>481</v>
      </c>
      <c r="M8" s="18" t="s">
        <v>481</v>
      </c>
      <c r="N8" s="20" t="s">
        <v>481</v>
      </c>
      <c r="O8" s="18" t="s">
        <v>481</v>
      </c>
      <c r="P8" s="20" t="s">
        <v>481</v>
      </c>
      <c r="Q8" s="18" t="n">
        <v>428.13120001</v>
      </c>
      <c r="R8" s="20" t="n">
        <v>20.74886369</v>
      </c>
    </row>
    <row r="9" spans="1:18">
      <c r="A9" s="15" t="s">
        <v>484</v>
      </c>
      <c r="B9" s="17" t="n">
        <v>9651</v>
      </c>
      <c r="C9" s="18">
        <f>(83.0/B9*100)</f>
        <v/>
      </c>
      <c r="D9" s="19" t="n">
        <v>9568</v>
      </c>
      <c r="E9" s="18" t="n">
        <v>514.64251823</v>
      </c>
      <c r="F9" s="20" t="n">
        <v>2.20248719</v>
      </c>
      <c r="G9" s="18" t="n">
        <v>455.99081714</v>
      </c>
      <c r="H9" s="20" t="n">
        <v>6.32667882</v>
      </c>
      <c r="I9" s="18" t="s">
        <v>481</v>
      </c>
      <c r="J9" s="20" t="s">
        <v>481</v>
      </c>
      <c r="K9" s="18" t="s">
        <v>481</v>
      </c>
      <c r="L9" s="20" t="s">
        <v>481</v>
      </c>
      <c r="M9" s="18" t="s">
        <v>481</v>
      </c>
      <c r="N9" s="20" t="s">
        <v>481</v>
      </c>
      <c r="O9" s="18" t="s">
        <v>481</v>
      </c>
      <c r="P9" s="20" t="s">
        <v>481</v>
      </c>
      <c r="Q9" s="18" t="n">
        <v>421.92362072</v>
      </c>
      <c r="R9" s="20" t="n">
        <v>10.00425644</v>
      </c>
    </row>
    <row r="10" spans="1:18">
      <c r="A10" s="15" t="s">
        <v>485</v>
      </c>
      <c r="B10" s="17" t="n">
        <v>20058</v>
      </c>
      <c r="C10" s="18">
        <f>(522.0/B10*100)</f>
        <v/>
      </c>
      <c r="D10" s="19" t="n">
        <v>19536</v>
      </c>
      <c r="E10" s="18" t="n">
        <v>515.22297807</v>
      </c>
      <c r="F10" s="20" t="n">
        <v>2.54201862</v>
      </c>
      <c r="G10" s="18" t="n">
        <v>526.36415503</v>
      </c>
      <c r="H10" s="20" t="n">
        <v>3.61928692</v>
      </c>
      <c r="I10" s="18" t="s">
        <v>481</v>
      </c>
      <c r="J10" s="20" t="s">
        <v>481</v>
      </c>
      <c r="K10" s="18" t="s">
        <v>481</v>
      </c>
      <c r="L10" s="20" t="s">
        <v>481</v>
      </c>
      <c r="M10" s="18" t="s">
        <v>481</v>
      </c>
      <c r="N10" s="20" t="s">
        <v>481</v>
      </c>
      <c r="O10" s="18" t="s">
        <v>481</v>
      </c>
      <c r="P10" s="20" t="s">
        <v>481</v>
      </c>
      <c r="Q10" s="18" t="n">
        <v>467.93302075</v>
      </c>
      <c r="R10" s="20" t="n">
        <v>8.77649581</v>
      </c>
    </row>
    <row r="11" spans="1:18">
      <c r="A11" s="15" t="s">
        <v>486</v>
      </c>
      <c r="B11" s="17" t="n">
        <v>7053</v>
      </c>
      <c r="C11" s="18">
        <f>(50.0/B11*100)</f>
        <v/>
      </c>
      <c r="D11" s="19" t="n">
        <v>7003</v>
      </c>
      <c r="E11" s="18" t="n">
        <v>424.67404676</v>
      </c>
      <c r="F11" s="20" t="n">
        <v>2.58523342</v>
      </c>
      <c r="G11" s="18" t="n">
        <v>404.50132078</v>
      </c>
      <c r="H11" s="20" t="n">
        <v>10.31728671</v>
      </c>
      <c r="I11" s="18" t="s">
        <v>481</v>
      </c>
      <c r="J11" s="20" t="s">
        <v>481</v>
      </c>
      <c r="K11" s="18" t="s">
        <v>481</v>
      </c>
      <c r="L11" s="20" t="s">
        <v>481</v>
      </c>
      <c r="M11" s="18" t="s">
        <v>481</v>
      </c>
      <c r="N11" s="20" t="s">
        <v>481</v>
      </c>
      <c r="O11" s="18" t="s">
        <v>481</v>
      </c>
      <c r="P11" s="20" t="s">
        <v>481</v>
      </c>
      <c r="Q11" s="18" t="n">
        <v>347.25033048</v>
      </c>
      <c r="R11" s="20" t="n">
        <v>11.15507797</v>
      </c>
    </row>
    <row r="12" spans="1:18">
      <c r="A12" s="15" t="s">
        <v>487</v>
      </c>
      <c r="B12" s="17" t="n">
        <v>6894</v>
      </c>
      <c r="C12" s="18">
        <f>(55.0/B12*100)</f>
        <v/>
      </c>
      <c r="D12" s="19" t="n">
        <v>6839</v>
      </c>
      <c r="E12" s="18" t="n">
        <v>493.45223206</v>
      </c>
      <c r="F12" s="20" t="n">
        <v>2.34103781</v>
      </c>
      <c r="G12" s="18" t="n">
        <v>476.95921852</v>
      </c>
      <c r="H12" s="20" t="n">
        <v>13.64630396</v>
      </c>
      <c r="I12" s="18" t="s">
        <v>481</v>
      </c>
      <c r="J12" s="20" t="s">
        <v>481</v>
      </c>
      <c r="K12" s="18" t="s">
        <v>481</v>
      </c>
      <c r="L12" s="20" t="s">
        <v>481</v>
      </c>
      <c r="M12" s="18" t="s">
        <v>481</v>
      </c>
      <c r="N12" s="20" t="s">
        <v>481</v>
      </c>
      <c r="O12" s="18" t="s">
        <v>481</v>
      </c>
      <c r="P12" s="20" t="s">
        <v>481</v>
      </c>
      <c r="Q12" s="18" t="n">
        <v>379.54722179</v>
      </c>
      <c r="R12" s="20" t="n">
        <v>21.16015709</v>
      </c>
    </row>
    <row r="13" spans="1:18">
      <c r="A13" s="15" t="s">
        <v>488</v>
      </c>
      <c r="B13" s="17" t="n">
        <v>7161</v>
      </c>
      <c r="C13" s="18">
        <f>(100.0/B13*100)</f>
        <v/>
      </c>
      <c r="D13" s="19" t="n">
        <v>7061</v>
      </c>
      <c r="E13" s="18" t="n">
        <v>513.51251691</v>
      </c>
      <c r="F13" s="20" t="n">
        <v>2.20295153</v>
      </c>
      <c r="G13" s="18" t="n">
        <v>486.45751775</v>
      </c>
      <c r="H13" s="20" t="n">
        <v>6.3802423</v>
      </c>
      <c r="I13" s="18" t="s">
        <v>481</v>
      </c>
      <c r="J13" s="20" t="s">
        <v>481</v>
      </c>
      <c r="K13" s="18" t="s">
        <v>481</v>
      </c>
      <c r="L13" s="20" t="s">
        <v>481</v>
      </c>
      <c r="M13" s="18" t="s">
        <v>481</v>
      </c>
      <c r="N13" s="20" t="s">
        <v>481</v>
      </c>
      <c r="O13" s="18" t="s">
        <v>481</v>
      </c>
      <c r="P13" s="20" t="s">
        <v>481</v>
      </c>
      <c r="Q13" s="18" t="n">
        <v>424.71050831</v>
      </c>
      <c r="R13" s="20" t="n">
        <v>20.02892305</v>
      </c>
    </row>
    <row r="14" spans="1:18">
      <c r="A14" s="15" t="s">
        <v>489</v>
      </c>
      <c r="B14" s="17" t="n">
        <v>5587</v>
      </c>
      <c r="C14" s="18">
        <f>(74.0/B14*100)</f>
        <v/>
      </c>
      <c r="D14" s="19" t="n">
        <v>5513</v>
      </c>
      <c r="E14" s="18" t="n">
        <v>520.89074162</v>
      </c>
      <c r="F14" s="20" t="n">
        <v>2.05931753</v>
      </c>
      <c r="G14" s="18" t="n">
        <v>488.96837215</v>
      </c>
      <c r="H14" s="20" t="n">
        <v>11.96681508</v>
      </c>
      <c r="I14" s="18" t="s">
        <v>481</v>
      </c>
      <c r="J14" s="20" t="s">
        <v>481</v>
      </c>
      <c r="K14" s="18" t="s">
        <v>481</v>
      </c>
      <c r="L14" s="20" t="s">
        <v>481</v>
      </c>
      <c r="M14" s="18" t="s">
        <v>481</v>
      </c>
      <c r="N14" s="20" t="s">
        <v>481</v>
      </c>
      <c r="O14" s="18" t="s">
        <v>481</v>
      </c>
      <c r="P14" s="20" t="s">
        <v>481</v>
      </c>
      <c r="Q14" s="18" t="n">
        <v>475.52647048</v>
      </c>
      <c r="R14" s="20" t="n">
        <v>15.09472928</v>
      </c>
    </row>
    <row r="15" spans="1:18">
      <c r="A15" s="15" t="s">
        <v>490</v>
      </c>
      <c r="B15" s="17" t="n">
        <v>5882</v>
      </c>
      <c r="C15" s="18">
        <f>(52.0/B15*100)</f>
        <v/>
      </c>
      <c r="D15" s="19" t="n">
        <v>5830</v>
      </c>
      <c r="E15" s="18" t="n">
        <v>513.50718984</v>
      </c>
      <c r="F15" s="20" t="n">
        <v>2.28170653</v>
      </c>
      <c r="G15" s="18" t="n">
        <v>465.34239668</v>
      </c>
      <c r="H15" s="20" t="n">
        <v>10.26789243</v>
      </c>
      <c r="I15" s="18" t="s">
        <v>481</v>
      </c>
      <c r="J15" s="20" t="s">
        <v>481</v>
      </c>
      <c r="K15" s="18" t="s">
        <v>481</v>
      </c>
      <c r="L15" s="20" t="s">
        <v>481</v>
      </c>
      <c r="M15" s="18" t="s">
        <v>481</v>
      </c>
      <c r="N15" s="20" t="s">
        <v>481</v>
      </c>
      <c r="O15" s="18" t="s">
        <v>481</v>
      </c>
      <c r="P15" s="20" t="s">
        <v>481</v>
      </c>
      <c r="Q15" s="18" t="n">
        <v>448.49212897</v>
      </c>
      <c r="R15" s="20" t="n">
        <v>17.25945974</v>
      </c>
    </row>
    <row r="16" spans="1:18">
      <c r="A16" s="15" t="s">
        <v>491</v>
      </c>
      <c r="B16" s="17" t="n">
        <v>6108</v>
      </c>
      <c r="C16" s="18">
        <f>(99.0/B16*100)</f>
        <v/>
      </c>
      <c r="D16" s="19" t="n">
        <v>6009</v>
      </c>
      <c r="E16" s="18" t="n">
        <v>498.53249141</v>
      </c>
      <c r="F16" s="20" t="n">
        <v>2.13291702</v>
      </c>
      <c r="G16" s="18" t="n">
        <v>437.17744219</v>
      </c>
      <c r="H16" s="20" t="n">
        <v>7.7463438</v>
      </c>
      <c r="I16" s="18" t="s">
        <v>481</v>
      </c>
      <c r="J16" s="20" t="s">
        <v>481</v>
      </c>
      <c r="K16" s="18" t="s">
        <v>481</v>
      </c>
      <c r="L16" s="20" t="s">
        <v>481</v>
      </c>
      <c r="M16" s="18" t="s">
        <v>481</v>
      </c>
      <c r="N16" s="20" t="s">
        <v>481</v>
      </c>
      <c r="O16" s="18" t="s">
        <v>481</v>
      </c>
      <c r="P16" s="20" t="s">
        <v>481</v>
      </c>
      <c r="Q16" s="18" t="n">
        <v>381.90792177</v>
      </c>
      <c r="R16" s="20" t="n">
        <v>13.73354663</v>
      </c>
    </row>
    <row r="17" spans="1:18">
      <c r="A17" s="15" t="s">
        <v>492</v>
      </c>
      <c r="B17" s="17" t="n">
        <v>6504</v>
      </c>
      <c r="C17" s="18">
        <f>(671.0/B17*100)</f>
        <v/>
      </c>
      <c r="D17" s="19" t="n">
        <v>5833</v>
      </c>
      <c r="E17" s="18" t="n">
        <v>512.78813228</v>
      </c>
      <c r="F17" s="20" t="n">
        <v>2.89179628</v>
      </c>
      <c r="G17" s="18" t="n">
        <v>456.49817158</v>
      </c>
      <c r="H17" s="20" t="n">
        <v>9.22492903</v>
      </c>
      <c r="I17" s="18" t="s">
        <v>481</v>
      </c>
      <c r="J17" s="20" t="s">
        <v>481</v>
      </c>
      <c r="K17" s="18" t="s">
        <v>481</v>
      </c>
      <c r="L17" s="20" t="s">
        <v>481</v>
      </c>
      <c r="M17" s="18" t="s">
        <v>481</v>
      </c>
      <c r="N17" s="20" t="s">
        <v>481</v>
      </c>
      <c r="O17" s="18" t="s">
        <v>481</v>
      </c>
      <c r="P17" s="20" t="s">
        <v>481</v>
      </c>
      <c r="Q17" s="18" t="n">
        <v>467.39849209</v>
      </c>
      <c r="R17" s="20" t="n">
        <v>16.15890411</v>
      </c>
    </row>
    <row r="18" spans="1:18">
      <c r="A18" s="15" t="s">
        <v>493</v>
      </c>
      <c r="B18" s="17" t="n">
        <v>5532</v>
      </c>
      <c r="C18" s="18">
        <f>(28.0/B18*100)</f>
        <v/>
      </c>
      <c r="D18" s="19" t="n">
        <v>5504</v>
      </c>
      <c r="E18" s="18" t="n">
        <v>457.40687515</v>
      </c>
      <c r="F18" s="20" t="n">
        <v>3.81866351</v>
      </c>
      <c r="G18" s="18" t="n">
        <v>408.85668723</v>
      </c>
      <c r="H18" s="20" t="n">
        <v>7.37465937</v>
      </c>
      <c r="I18" s="18" t="s">
        <v>481</v>
      </c>
      <c r="J18" s="20" t="s">
        <v>481</v>
      </c>
      <c r="K18" s="18" t="s">
        <v>481</v>
      </c>
      <c r="L18" s="20" t="s">
        <v>481</v>
      </c>
      <c r="M18" s="18" t="s">
        <v>481</v>
      </c>
      <c r="N18" s="20" t="s">
        <v>481</v>
      </c>
      <c r="O18" s="18" t="s">
        <v>481</v>
      </c>
      <c r="P18" s="20" t="s">
        <v>481</v>
      </c>
      <c r="Q18" s="18" t="n">
        <v>381.9626008</v>
      </c>
      <c r="R18" s="20" t="n">
        <v>13.44786606</v>
      </c>
    </row>
    <row r="19" spans="1:18">
      <c r="A19" s="15" t="s">
        <v>494</v>
      </c>
      <c r="B19" s="17" t="n">
        <v>5658</v>
      </c>
      <c r="C19" s="18">
        <f>(62.0/B19*100)</f>
        <v/>
      </c>
      <c r="D19" s="19" t="n">
        <v>5596</v>
      </c>
      <c r="E19" s="18" t="n">
        <v>477.61645238</v>
      </c>
      <c r="F19" s="20" t="n">
        <v>2.53031485</v>
      </c>
      <c r="G19" s="18" t="n">
        <v>487.52930114</v>
      </c>
      <c r="H19" s="20" t="n">
        <v>16.67042998</v>
      </c>
      <c r="I19" s="18" t="s">
        <v>481</v>
      </c>
      <c r="J19" s="20" t="s">
        <v>481</v>
      </c>
      <c r="K19" s="18" t="s">
        <v>481</v>
      </c>
      <c r="L19" s="20" t="s">
        <v>481</v>
      </c>
      <c r="M19" s="18" t="s">
        <v>481</v>
      </c>
      <c r="N19" s="20" t="s">
        <v>481</v>
      </c>
      <c r="O19" s="18" t="s">
        <v>481</v>
      </c>
      <c r="P19" s="20" t="s">
        <v>481</v>
      </c>
      <c r="Q19" s="18" t="n">
        <v>380.62112224</v>
      </c>
      <c r="R19" s="20" t="n">
        <v>23.99924035</v>
      </c>
    </row>
    <row r="20" spans="1:18">
      <c r="A20" s="15" t="s">
        <v>495</v>
      </c>
      <c r="B20" s="17" t="n">
        <v>3371</v>
      </c>
      <c r="C20" s="18">
        <f>(75.0/B20*100)</f>
        <v/>
      </c>
      <c r="D20" s="19" t="n">
        <v>3296</v>
      </c>
      <c r="E20" s="18" t="n">
        <v>489.63472524</v>
      </c>
      <c r="F20" s="20" t="n">
        <v>2.12158287</v>
      </c>
      <c r="G20" s="18" t="n">
        <v>481.5361492</v>
      </c>
      <c r="H20" s="20" t="n">
        <v>7.40627808</v>
      </c>
      <c r="I20" s="18" t="s">
        <v>481</v>
      </c>
      <c r="J20" s="20" t="s">
        <v>481</v>
      </c>
      <c r="K20" s="18" t="s">
        <v>481</v>
      </c>
      <c r="L20" s="20" t="s">
        <v>481</v>
      </c>
      <c r="M20" s="18" t="s">
        <v>481</v>
      </c>
      <c r="N20" s="20" t="s">
        <v>481</v>
      </c>
      <c r="O20" s="18" t="s">
        <v>481</v>
      </c>
      <c r="P20" s="20" t="s">
        <v>481</v>
      </c>
      <c r="Q20" s="18" t="n">
        <v>429.36633724</v>
      </c>
      <c r="R20" s="20" t="n">
        <v>16.18904891</v>
      </c>
    </row>
    <row r="21" spans="1:18">
      <c r="A21" s="15" t="s">
        <v>496</v>
      </c>
      <c r="B21" s="17" t="n">
        <v>5741</v>
      </c>
      <c r="C21" s="18">
        <f>(45.0/B21*100)</f>
        <v/>
      </c>
      <c r="D21" s="19" t="n">
        <v>5696</v>
      </c>
      <c r="E21" s="18" t="n">
        <v>505.28470274</v>
      </c>
      <c r="F21" s="20" t="n">
        <v>2.12607697</v>
      </c>
      <c r="G21" s="18" t="n">
        <v>502.88550399</v>
      </c>
      <c r="H21" s="20" t="n">
        <v>3.78351769</v>
      </c>
      <c r="I21" s="18" t="s">
        <v>481</v>
      </c>
      <c r="J21" s="20" t="s">
        <v>481</v>
      </c>
      <c r="K21" s="18" t="s">
        <v>481</v>
      </c>
      <c r="L21" s="20" t="s">
        <v>481</v>
      </c>
      <c r="M21" s="18" t="s">
        <v>481</v>
      </c>
      <c r="N21" s="20" t="s">
        <v>481</v>
      </c>
      <c r="O21" s="18" t="s">
        <v>481</v>
      </c>
      <c r="P21" s="20" t="s">
        <v>481</v>
      </c>
      <c r="Q21" s="18" t="n">
        <v>468.50930744</v>
      </c>
      <c r="R21" s="20" t="n">
        <v>7.84428546</v>
      </c>
    </row>
    <row r="22" spans="1:18">
      <c r="A22" s="15" t="s">
        <v>497</v>
      </c>
      <c r="B22" s="17" t="n">
        <v>6598</v>
      </c>
      <c r="C22" s="18">
        <f>(32.0/B22*100)</f>
        <v/>
      </c>
      <c r="D22" s="19" t="n">
        <v>6566</v>
      </c>
      <c r="E22" s="18" t="n">
        <v>473.77177657</v>
      </c>
      <c r="F22" s="20" t="n">
        <v>3.55464659</v>
      </c>
      <c r="G22" s="18" t="n">
        <v>432.38867219</v>
      </c>
      <c r="H22" s="20" t="n">
        <v>12.61378315</v>
      </c>
      <c r="I22" s="18" t="s">
        <v>481</v>
      </c>
      <c r="J22" s="20" t="s">
        <v>481</v>
      </c>
      <c r="K22" s="18" t="s">
        <v>481</v>
      </c>
      <c r="L22" s="20" t="s">
        <v>481</v>
      </c>
      <c r="M22" s="18" t="s">
        <v>481</v>
      </c>
      <c r="N22" s="20" t="s">
        <v>481</v>
      </c>
      <c r="O22" s="18" t="n">
        <v>480.83850415</v>
      </c>
      <c r="P22" s="20" t="n">
        <v>35.78980593</v>
      </c>
      <c r="Q22" s="18" t="n">
        <v>365.57553178</v>
      </c>
      <c r="R22" s="20" t="n">
        <v>15.48210623</v>
      </c>
    </row>
    <row r="23" spans="1:18">
      <c r="A23" s="15" t="s">
        <v>498</v>
      </c>
      <c r="B23" s="17" t="n">
        <v>11583</v>
      </c>
      <c r="C23" s="18">
        <f>(213.0/B23*100)</f>
        <v/>
      </c>
      <c r="D23" s="19" t="n">
        <v>11370</v>
      </c>
      <c r="E23" s="18" t="n">
        <v>493.86623117</v>
      </c>
      <c r="F23" s="20" t="n">
        <v>2.91789852</v>
      </c>
      <c r="G23" s="18" t="n">
        <v>453.68167057</v>
      </c>
      <c r="H23" s="20" t="n">
        <v>6.53754812</v>
      </c>
      <c r="I23" s="18" t="s">
        <v>481</v>
      </c>
      <c r="J23" s="20" t="s">
        <v>481</v>
      </c>
      <c r="K23" s="18" t="s">
        <v>481</v>
      </c>
      <c r="L23" s="20" t="s">
        <v>481</v>
      </c>
      <c r="M23" s="18" t="s">
        <v>481</v>
      </c>
      <c r="N23" s="20" t="s">
        <v>481</v>
      </c>
      <c r="O23" s="18" t="s">
        <v>481</v>
      </c>
      <c r="P23" s="20" t="s">
        <v>481</v>
      </c>
      <c r="Q23" s="18" t="n">
        <v>399.6913624</v>
      </c>
      <c r="R23" s="20" t="n">
        <v>12.77715486</v>
      </c>
    </row>
    <row r="24" spans="1:18">
      <c r="A24" s="15" t="s">
        <v>499</v>
      </c>
      <c r="B24" s="17" t="n">
        <v>6647</v>
      </c>
      <c r="C24" s="18">
        <f>(7.0/B24*100)</f>
        <v/>
      </c>
      <c r="D24" s="19" t="n">
        <v>6640</v>
      </c>
      <c r="E24" s="18" t="n">
        <v>532.89033541</v>
      </c>
      <c r="F24" s="20" t="n">
        <v>2.95399519</v>
      </c>
      <c r="G24" s="18" t="n">
        <v>506.26920159</v>
      </c>
      <c r="H24" s="20" t="n">
        <v>25.86126171</v>
      </c>
      <c r="I24" s="18" t="s">
        <v>481</v>
      </c>
      <c r="J24" s="20" t="s">
        <v>481</v>
      </c>
      <c r="K24" s="18" t="s">
        <v>481</v>
      </c>
      <c r="L24" s="20" t="s">
        <v>481</v>
      </c>
      <c r="M24" s="18" t="s">
        <v>481</v>
      </c>
      <c r="N24" s="20" t="s">
        <v>481</v>
      </c>
      <c r="O24" s="18" t="s">
        <v>481</v>
      </c>
      <c r="P24" s="20" t="s">
        <v>481</v>
      </c>
      <c r="Q24" s="18" t="n">
        <v>518.0858354</v>
      </c>
      <c r="R24" s="20" t="n">
        <v>24.94946835</v>
      </c>
    </row>
    <row r="25" spans="1:18">
      <c r="A25" s="15" t="s">
        <v>500</v>
      </c>
      <c r="B25" s="17" t="n">
        <v>5581</v>
      </c>
      <c r="C25" s="18">
        <f>(24.0/B25*100)</f>
        <v/>
      </c>
      <c r="D25" s="19" t="n">
        <v>5557</v>
      </c>
      <c r="E25" s="18" t="n">
        <v>523.92095841</v>
      </c>
      <c r="F25" s="20" t="n">
        <v>3.71823488</v>
      </c>
      <c r="G25" s="18" t="n">
        <v>573.05491967</v>
      </c>
      <c r="H25" s="20" t="n">
        <v>25.86406841</v>
      </c>
      <c r="I25" s="18" t="s">
        <v>481</v>
      </c>
      <c r="J25" s="20" t="s">
        <v>481</v>
      </c>
      <c r="K25" s="18" t="s">
        <v>481</v>
      </c>
      <c r="L25" s="20" t="s">
        <v>481</v>
      </c>
      <c r="M25" s="18" t="s">
        <v>481</v>
      </c>
      <c r="N25" s="20" t="s">
        <v>481</v>
      </c>
      <c r="O25" s="18" t="s">
        <v>481</v>
      </c>
      <c r="P25" s="20" t="s">
        <v>481</v>
      </c>
      <c r="Q25" s="18" t="n">
        <v>470.70964867</v>
      </c>
      <c r="R25" s="20" t="n">
        <v>33.44468927</v>
      </c>
    </row>
    <row r="26" spans="1:18">
      <c r="A26" s="15" t="s">
        <v>501</v>
      </c>
      <c r="B26" s="17" t="n">
        <v>4869</v>
      </c>
      <c r="C26" s="18">
        <f>(33.0/B26*100)</f>
        <v/>
      </c>
      <c r="D26" s="19" t="n">
        <v>4836</v>
      </c>
      <c r="E26" s="18" t="n">
        <v>483.53749393</v>
      </c>
      <c r="F26" s="20" t="n">
        <v>1.88794667</v>
      </c>
      <c r="G26" s="18" t="n">
        <v>454.29638599</v>
      </c>
      <c r="H26" s="20" t="n">
        <v>13.19853356</v>
      </c>
      <c r="I26" s="18" t="s">
        <v>481</v>
      </c>
      <c r="J26" s="20" t="s">
        <v>481</v>
      </c>
      <c r="K26" s="18" t="s">
        <v>481</v>
      </c>
      <c r="L26" s="20" t="s">
        <v>481</v>
      </c>
      <c r="M26" s="18" t="s">
        <v>481</v>
      </c>
      <c r="N26" s="20" t="s">
        <v>481</v>
      </c>
      <c r="O26" s="18" t="s">
        <v>481</v>
      </c>
      <c r="P26" s="20" t="s">
        <v>481</v>
      </c>
      <c r="Q26" s="18" t="n">
        <v>414.15150753</v>
      </c>
      <c r="R26" s="20" t="n">
        <v>20.78670086</v>
      </c>
    </row>
    <row r="27" spans="1:18">
      <c r="A27" s="15" t="s">
        <v>502</v>
      </c>
      <c r="B27" s="17" t="n">
        <v>5299</v>
      </c>
      <c r="C27" s="18">
        <f>(17.0/B27*100)</f>
        <v/>
      </c>
      <c r="D27" s="19" t="n">
        <v>5282</v>
      </c>
      <c r="E27" s="18" t="n">
        <v>491.6818941</v>
      </c>
      <c r="F27" s="20" t="n">
        <v>1.49577824</v>
      </c>
      <c r="G27" s="18" t="n">
        <v>471.00422141</v>
      </c>
      <c r="H27" s="20" t="n">
        <v>2.94353082</v>
      </c>
      <c r="I27" s="18" t="s">
        <v>481</v>
      </c>
      <c r="J27" s="20" t="s">
        <v>481</v>
      </c>
      <c r="K27" s="18" t="s">
        <v>481</v>
      </c>
      <c r="L27" s="20" t="s">
        <v>481</v>
      </c>
      <c r="M27" s="18" t="s">
        <v>481</v>
      </c>
      <c r="N27" s="20" t="s">
        <v>481</v>
      </c>
      <c r="O27" s="18" t="s">
        <v>481</v>
      </c>
      <c r="P27" s="20" t="s">
        <v>481</v>
      </c>
      <c r="Q27" s="18" t="n">
        <v>429.89300049</v>
      </c>
      <c r="R27" s="20" t="n">
        <v>11.17398261</v>
      </c>
    </row>
    <row r="28" spans="1:18">
      <c r="A28" s="15" t="s">
        <v>503</v>
      </c>
      <c r="B28" s="17" t="n">
        <v>7568</v>
      </c>
      <c r="C28" s="18">
        <f>(51.0/B28*100)</f>
        <v/>
      </c>
      <c r="D28" s="19" t="n">
        <v>7517</v>
      </c>
      <c r="E28" s="18" t="n">
        <v>409.60304799</v>
      </c>
      <c r="F28" s="20" t="n">
        <v>2.23250855</v>
      </c>
      <c r="G28" s="18" t="n">
        <v>392.30489065</v>
      </c>
      <c r="H28" s="20" t="n">
        <v>10.71773871</v>
      </c>
      <c r="I28" s="18" t="s">
        <v>481</v>
      </c>
      <c r="J28" s="20" t="s">
        <v>481</v>
      </c>
      <c r="K28" s="18" t="s">
        <v>481</v>
      </c>
      <c r="L28" s="20" t="s">
        <v>481</v>
      </c>
      <c r="M28" s="18" t="s">
        <v>481</v>
      </c>
      <c r="N28" s="20" t="s">
        <v>481</v>
      </c>
      <c r="O28" s="18" t="s">
        <v>481</v>
      </c>
      <c r="P28" s="20" t="s">
        <v>481</v>
      </c>
      <c r="Q28" s="18" t="n">
        <v>347.16275715</v>
      </c>
      <c r="R28" s="20" t="n">
        <v>12.24846191</v>
      </c>
    </row>
    <row r="29" spans="1:18">
      <c r="A29" s="15" t="s">
        <v>504</v>
      </c>
      <c r="B29" s="17" t="n">
        <v>5385</v>
      </c>
      <c r="C29" s="18">
        <f>(30.0/B29*100)</f>
        <v/>
      </c>
      <c r="D29" s="19" t="n">
        <v>5355</v>
      </c>
      <c r="E29" s="18" t="n">
        <v>515.40680417</v>
      </c>
      <c r="F29" s="20" t="n">
        <v>2.17933592</v>
      </c>
      <c r="G29" s="18" t="n">
        <v>475.253751</v>
      </c>
      <c r="H29" s="20" t="n">
        <v>7.66775485</v>
      </c>
      <c r="I29" s="18" t="s">
        <v>481</v>
      </c>
      <c r="J29" s="20" t="s">
        <v>481</v>
      </c>
      <c r="K29" s="18" t="s">
        <v>481</v>
      </c>
      <c r="L29" s="20" t="s">
        <v>481</v>
      </c>
      <c r="M29" s="18" t="s">
        <v>481</v>
      </c>
      <c r="N29" s="20" t="s">
        <v>481</v>
      </c>
      <c r="O29" s="18" t="s">
        <v>481</v>
      </c>
      <c r="P29" s="20" t="s">
        <v>481</v>
      </c>
      <c r="Q29" s="18" t="n">
        <v>449.62210581</v>
      </c>
      <c r="R29" s="20" t="n">
        <v>12.02962078</v>
      </c>
    </row>
    <row r="30" spans="1:18">
      <c r="A30" s="15" t="s">
        <v>505</v>
      </c>
      <c r="B30" s="17" t="n">
        <v>4520</v>
      </c>
      <c r="C30" s="18">
        <f>(97.0/B30*100)</f>
        <v/>
      </c>
      <c r="D30" s="19" t="n">
        <v>4423</v>
      </c>
      <c r="E30" s="18" t="n">
        <v>494.43104384</v>
      </c>
      <c r="F30" s="20" t="n">
        <v>2.50775108</v>
      </c>
      <c r="G30" s="18" t="n">
        <v>510.04646868</v>
      </c>
      <c r="H30" s="20" t="n">
        <v>4.26003392</v>
      </c>
      <c r="I30" s="18" t="s">
        <v>481</v>
      </c>
      <c r="J30" s="20" t="s">
        <v>481</v>
      </c>
      <c r="K30" s="18" t="s">
        <v>481</v>
      </c>
      <c r="L30" s="20" t="s">
        <v>481</v>
      </c>
      <c r="M30" s="18" t="s">
        <v>481</v>
      </c>
      <c r="N30" s="20" t="s">
        <v>481</v>
      </c>
      <c r="O30" s="18" t="s">
        <v>481</v>
      </c>
      <c r="P30" s="20" t="s">
        <v>481</v>
      </c>
      <c r="Q30" s="18" t="n">
        <v>441.92224182</v>
      </c>
      <c r="R30" s="20" t="n">
        <v>9.44139665</v>
      </c>
    </row>
    <row r="31" spans="1:18">
      <c r="A31" s="15" t="s">
        <v>506</v>
      </c>
      <c r="B31" s="17" t="n">
        <v>5456</v>
      </c>
      <c r="C31" s="18">
        <f>(125.0/B31*100)</f>
        <v/>
      </c>
      <c r="D31" s="19" t="n">
        <v>5331</v>
      </c>
      <c r="E31" s="18" t="n">
        <v>506.94588083</v>
      </c>
      <c r="F31" s="20" t="n">
        <v>2.2577542</v>
      </c>
      <c r="G31" s="18" t="n">
        <v>464.85514276</v>
      </c>
      <c r="H31" s="20" t="n">
        <v>5.61793076</v>
      </c>
      <c r="I31" s="18" t="s">
        <v>481</v>
      </c>
      <c r="J31" s="20" t="s">
        <v>481</v>
      </c>
      <c r="K31" s="18" t="s">
        <v>481</v>
      </c>
      <c r="L31" s="20" t="s">
        <v>481</v>
      </c>
      <c r="M31" s="18" t="s">
        <v>481</v>
      </c>
      <c r="N31" s="20" t="s">
        <v>481</v>
      </c>
      <c r="O31" s="18" t="s">
        <v>481</v>
      </c>
      <c r="P31" s="20" t="s">
        <v>481</v>
      </c>
      <c r="Q31" s="18" t="n">
        <v>412.31227963</v>
      </c>
      <c r="R31" s="20" t="n">
        <v>13.63255148</v>
      </c>
    </row>
    <row r="32" spans="1:18">
      <c r="A32" s="15" t="s">
        <v>507</v>
      </c>
      <c r="B32" s="17" t="n">
        <v>4478</v>
      </c>
      <c r="C32" s="18">
        <f>(5.0/B32*100)</f>
        <v/>
      </c>
      <c r="D32" s="19" t="n">
        <v>4473</v>
      </c>
      <c r="E32" s="18" t="n">
        <v>504.78108352</v>
      </c>
      <c r="F32" s="20" t="n">
        <v>2.39442773</v>
      </c>
      <c r="G32" s="18" t="n">
        <v>519.97087974</v>
      </c>
      <c r="H32" s="20" t="n">
        <v>17.78127528</v>
      </c>
      <c r="I32" s="18" t="s">
        <v>481</v>
      </c>
      <c r="J32" s="20" t="s">
        <v>481</v>
      </c>
      <c r="K32" s="18" t="s">
        <v>481</v>
      </c>
      <c r="L32" s="20" t="s">
        <v>481</v>
      </c>
      <c r="M32" s="18" t="s">
        <v>481</v>
      </c>
      <c r="N32" s="20" t="s">
        <v>481</v>
      </c>
      <c r="O32" s="18" t="s">
        <v>481</v>
      </c>
      <c r="P32" s="20" t="s">
        <v>481</v>
      </c>
      <c r="Q32" s="18" t="n">
        <v>393.00735633</v>
      </c>
      <c r="R32" s="20" t="n">
        <v>25.46278836</v>
      </c>
    </row>
    <row r="33" spans="1:18">
      <c r="A33" s="15" t="s">
        <v>508</v>
      </c>
      <c r="B33" s="17" t="n">
        <v>7325</v>
      </c>
      <c r="C33" s="18">
        <f>(75.0/B33*100)</f>
        <v/>
      </c>
      <c r="D33" s="19" t="n">
        <v>7250</v>
      </c>
      <c r="E33" s="18" t="n">
        <v>495.09637965</v>
      </c>
      <c r="F33" s="20" t="n">
        <v>2.59115434</v>
      </c>
      <c r="G33" s="18" t="n">
        <v>460.55626412</v>
      </c>
      <c r="H33" s="20" t="n">
        <v>5.74549337</v>
      </c>
      <c r="I33" s="18" t="s">
        <v>481</v>
      </c>
      <c r="J33" s="20" t="s">
        <v>481</v>
      </c>
      <c r="K33" s="18" t="s">
        <v>481</v>
      </c>
      <c r="L33" s="20" t="s">
        <v>481</v>
      </c>
      <c r="M33" s="18" t="s">
        <v>481</v>
      </c>
      <c r="N33" s="20" t="s">
        <v>481</v>
      </c>
      <c r="O33" s="18" t="s">
        <v>481</v>
      </c>
      <c r="P33" s="20" t="s">
        <v>481</v>
      </c>
      <c r="Q33" s="18" t="n">
        <v>420.05694587</v>
      </c>
      <c r="R33" s="20" t="n">
        <v>18.37238049</v>
      </c>
    </row>
    <row r="34" spans="1:18">
      <c r="A34" s="15" t="s">
        <v>509</v>
      </c>
      <c r="B34" s="17" t="n">
        <v>6350</v>
      </c>
      <c r="C34" s="18">
        <f>(65.0/B34*100)</f>
        <v/>
      </c>
      <c r="D34" s="19" t="n">
        <v>6285</v>
      </c>
      <c r="E34" s="18" t="n">
        <v>477.24506046</v>
      </c>
      <c r="F34" s="20" t="n">
        <v>2.62027246</v>
      </c>
      <c r="G34" s="18" t="n">
        <v>452.63706066</v>
      </c>
      <c r="H34" s="20" t="n">
        <v>15.50492023</v>
      </c>
      <c r="I34" s="18" t="s">
        <v>481</v>
      </c>
      <c r="J34" s="20" t="s">
        <v>481</v>
      </c>
      <c r="K34" s="18" t="s">
        <v>481</v>
      </c>
      <c r="L34" s="20" t="s">
        <v>481</v>
      </c>
      <c r="M34" s="18" t="s">
        <v>481</v>
      </c>
      <c r="N34" s="20" t="s">
        <v>481</v>
      </c>
      <c r="O34" s="18" t="s">
        <v>481</v>
      </c>
      <c r="P34" s="20" t="s">
        <v>481</v>
      </c>
      <c r="Q34" s="18" t="n">
        <v>387.69409193</v>
      </c>
      <c r="R34" s="20" t="n">
        <v>14.49017941</v>
      </c>
    </row>
    <row r="35" spans="1:18">
      <c r="A35" s="15" t="s">
        <v>510</v>
      </c>
      <c r="B35" s="17" t="n">
        <v>6406</v>
      </c>
      <c r="C35" s="18">
        <f>(36.0/B35*100)</f>
        <v/>
      </c>
      <c r="D35" s="19" t="n">
        <v>6370</v>
      </c>
      <c r="E35" s="18" t="n">
        <v>513.56108654</v>
      </c>
      <c r="F35" s="20" t="n">
        <v>1.33626226</v>
      </c>
      <c r="G35" s="18" t="n">
        <v>455.4465771</v>
      </c>
      <c r="H35" s="20" t="n">
        <v>7.78698572</v>
      </c>
      <c r="I35" s="18" t="s">
        <v>481</v>
      </c>
      <c r="J35" s="20" t="s">
        <v>481</v>
      </c>
      <c r="K35" s="18" t="s">
        <v>481</v>
      </c>
      <c r="L35" s="20" t="s">
        <v>481</v>
      </c>
      <c r="M35" s="18" t="s">
        <v>481</v>
      </c>
      <c r="N35" s="20" t="s">
        <v>481</v>
      </c>
      <c r="O35" s="18" t="s">
        <v>481</v>
      </c>
      <c r="P35" s="20" t="s">
        <v>481</v>
      </c>
      <c r="Q35" s="18" t="n">
        <v>409.05050332</v>
      </c>
      <c r="R35" s="20" t="n">
        <v>15.40139328</v>
      </c>
    </row>
    <row r="36" spans="1:18">
      <c r="A36" s="15" t="s">
        <v>511</v>
      </c>
      <c r="B36" s="17" t="n">
        <v>6736</v>
      </c>
      <c r="C36" s="18">
        <f>(26.0/B36*100)</f>
        <v/>
      </c>
      <c r="D36" s="19" t="n">
        <v>6710</v>
      </c>
      <c r="E36" s="18" t="n">
        <v>491.49750015</v>
      </c>
      <c r="F36" s="20" t="n">
        <v>2.11932307</v>
      </c>
      <c r="G36" s="18" t="n">
        <v>447.48932324</v>
      </c>
      <c r="H36" s="20" t="n">
        <v>4.23924921</v>
      </c>
      <c r="I36" s="18" t="s">
        <v>481</v>
      </c>
      <c r="J36" s="20" t="s">
        <v>481</v>
      </c>
      <c r="K36" s="18" t="s">
        <v>481</v>
      </c>
      <c r="L36" s="20" t="s">
        <v>481</v>
      </c>
      <c r="M36" s="18" t="s">
        <v>481</v>
      </c>
      <c r="N36" s="20" t="s">
        <v>481</v>
      </c>
      <c r="O36" s="18" t="s">
        <v>481</v>
      </c>
      <c r="P36" s="20" t="s">
        <v>481</v>
      </c>
      <c r="Q36" s="18" t="n">
        <v>422.32695625</v>
      </c>
      <c r="R36" s="20" t="n">
        <v>11.65830668</v>
      </c>
    </row>
    <row r="37" spans="1:18">
      <c r="A37" s="15" t="s">
        <v>512</v>
      </c>
      <c r="B37" s="17" t="n">
        <v>5458</v>
      </c>
      <c r="C37" s="18">
        <f>(63.0/B37*100)</f>
        <v/>
      </c>
      <c r="D37" s="19" t="n">
        <v>5395</v>
      </c>
      <c r="E37" s="18" t="n">
        <v>501.36807669</v>
      </c>
      <c r="F37" s="20" t="n">
        <v>2.93057428</v>
      </c>
      <c r="G37" s="18" t="n">
        <v>447.58188815</v>
      </c>
      <c r="H37" s="20" t="n">
        <v>7.71675154</v>
      </c>
      <c r="I37" s="18" t="s">
        <v>481</v>
      </c>
      <c r="J37" s="20" t="s">
        <v>481</v>
      </c>
      <c r="K37" s="18" t="s">
        <v>481</v>
      </c>
      <c r="L37" s="20" t="s">
        <v>481</v>
      </c>
      <c r="M37" s="18" t="s">
        <v>481</v>
      </c>
      <c r="N37" s="20" t="s">
        <v>481</v>
      </c>
      <c r="O37" s="18" t="s">
        <v>481</v>
      </c>
      <c r="P37" s="20" t="s">
        <v>481</v>
      </c>
      <c r="Q37" s="18" t="n">
        <v>424.23707138</v>
      </c>
      <c r="R37" s="20" t="n">
        <v>11.56854371</v>
      </c>
    </row>
    <row r="38" spans="1:18">
      <c r="A38" s="15" t="s">
        <v>513</v>
      </c>
      <c r="B38" s="17" t="n">
        <v>5860</v>
      </c>
      <c r="C38" s="18">
        <f>(16.0/B38*100)</f>
        <v/>
      </c>
      <c r="D38" s="19" t="n">
        <v>5844</v>
      </c>
      <c r="E38" s="18" t="n">
        <v>527.00268432</v>
      </c>
      <c r="F38" s="20" t="n">
        <v>2.82190996</v>
      </c>
      <c r="G38" s="18" t="n">
        <v>493.02716035</v>
      </c>
      <c r="H38" s="20" t="n">
        <v>6.12443114</v>
      </c>
      <c r="I38" s="18" t="s">
        <v>481</v>
      </c>
      <c r="J38" s="20" t="s">
        <v>481</v>
      </c>
      <c r="K38" s="18" t="s">
        <v>481</v>
      </c>
      <c r="L38" s="20" t="s">
        <v>481</v>
      </c>
      <c r="M38" s="18" t="s">
        <v>481</v>
      </c>
      <c r="N38" s="20" t="s">
        <v>481</v>
      </c>
      <c r="O38" s="18" t="s">
        <v>481</v>
      </c>
      <c r="P38" s="20" t="s">
        <v>481</v>
      </c>
      <c r="Q38" s="18" t="n">
        <v>438.04878995</v>
      </c>
      <c r="R38" s="20" t="n">
        <v>15.22829525</v>
      </c>
    </row>
    <row r="39" spans="1:18">
      <c r="A39" s="15" t="s">
        <v>514</v>
      </c>
      <c r="B39" s="17" t="n">
        <v>5895</v>
      </c>
      <c r="C39" s="18">
        <f>(30.0/B39*100)</f>
        <v/>
      </c>
      <c r="D39" s="19" t="n">
        <v>5865</v>
      </c>
      <c r="E39" s="18" t="n">
        <v>421.68590081</v>
      </c>
      <c r="F39" s="20" t="n">
        <v>4.11027571</v>
      </c>
      <c r="G39" s="18" t="n">
        <v>406.44166812</v>
      </c>
      <c r="H39" s="20" t="n">
        <v>21.54177312</v>
      </c>
      <c r="I39" s="18" t="s">
        <v>481</v>
      </c>
      <c r="J39" s="20" t="s">
        <v>481</v>
      </c>
      <c r="K39" s="18" t="s">
        <v>481</v>
      </c>
      <c r="L39" s="20" t="s">
        <v>481</v>
      </c>
      <c r="M39" s="18" t="s">
        <v>481</v>
      </c>
      <c r="N39" s="20" t="s">
        <v>481</v>
      </c>
      <c r="O39" s="18" t="s">
        <v>481</v>
      </c>
      <c r="P39" s="20" t="s">
        <v>481</v>
      </c>
      <c r="Q39" s="18" t="n">
        <v>338.90942921</v>
      </c>
      <c r="R39" s="20" t="n">
        <v>11.3962058</v>
      </c>
    </row>
    <row r="40" spans="1:18">
      <c r="A40" s="15" t="s">
        <v>515</v>
      </c>
      <c r="B40" s="17" t="n">
        <v>14157</v>
      </c>
      <c r="C40" s="18">
        <f>(272.0/B40*100)</f>
        <v/>
      </c>
      <c r="D40" s="19" t="n">
        <v>13885</v>
      </c>
      <c r="E40" s="18" t="n">
        <v>496.49497953</v>
      </c>
      <c r="F40" s="20" t="n">
        <v>2.45944014</v>
      </c>
      <c r="G40" s="18" t="n">
        <v>480.92892985</v>
      </c>
      <c r="H40" s="20" t="n">
        <v>7.19277505</v>
      </c>
      <c r="I40" s="18" t="s">
        <v>481</v>
      </c>
      <c r="J40" s="20" t="s">
        <v>481</v>
      </c>
      <c r="K40" s="18" t="s">
        <v>481</v>
      </c>
      <c r="L40" s="20" t="s">
        <v>481</v>
      </c>
      <c r="M40" s="18" t="s">
        <v>481</v>
      </c>
      <c r="N40" s="20" t="s">
        <v>481</v>
      </c>
      <c r="O40" s="18" t="s">
        <v>481</v>
      </c>
      <c r="P40" s="20" t="s">
        <v>481</v>
      </c>
      <c r="Q40" s="18" t="n">
        <v>426.7299874</v>
      </c>
      <c r="R40" s="20" t="n">
        <v>7.19129298</v>
      </c>
    </row>
    <row r="41" spans="1:18">
      <c r="A41" s="15" t="s">
        <v>516</v>
      </c>
      <c r="B41" s="17" t="n">
        <v>5712</v>
      </c>
      <c r="C41" s="18">
        <f>(40.0/B41*100)</f>
        <v/>
      </c>
      <c r="D41" s="19" t="n">
        <v>5672</v>
      </c>
      <c r="E41" s="18" t="n">
        <v>474.44117706</v>
      </c>
      <c r="F41" s="20" t="n">
        <v>3.06521912</v>
      </c>
      <c r="G41" s="18" t="n">
        <v>440.26902284</v>
      </c>
      <c r="H41" s="20" t="n">
        <v>6.866491</v>
      </c>
      <c r="I41" s="18" t="s">
        <v>481</v>
      </c>
      <c r="J41" s="20" t="s">
        <v>481</v>
      </c>
      <c r="K41" s="18" t="s">
        <v>481</v>
      </c>
      <c r="L41" s="20" t="s">
        <v>481</v>
      </c>
      <c r="M41" s="18" t="s">
        <v>481</v>
      </c>
      <c r="N41" s="20" t="s">
        <v>481</v>
      </c>
      <c r="O41" s="18" t="s">
        <v>481</v>
      </c>
      <c r="P41" s="20" t="s">
        <v>481</v>
      </c>
      <c r="Q41" s="18" t="n">
        <v>415.62812052</v>
      </c>
      <c r="R41" s="20" t="n">
        <v>8.26760238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360.04023901</v>
      </c>
      <c r="F45" s="20" t="n">
        <v>2.99933917</v>
      </c>
      <c r="G45" s="18" t="s">
        <v>481</v>
      </c>
      <c r="H45" s="20" t="s">
        <v>481</v>
      </c>
      <c r="I45" s="18" t="s">
        <v>481</v>
      </c>
      <c r="J45" s="20" t="s">
        <v>481</v>
      </c>
      <c r="K45" s="18" t="s">
        <v>481</v>
      </c>
      <c r="L45" s="20" t="s">
        <v>481</v>
      </c>
      <c r="M45" s="18" t="s">
        <v>481</v>
      </c>
      <c r="N45" s="20" t="s">
        <v>481</v>
      </c>
      <c r="O45" s="18" t="n">
        <v>335.95212222</v>
      </c>
      <c r="P45" s="20" t="n">
        <v>25.32797037</v>
      </c>
      <c r="Q45" s="18" t="n">
        <v>337.3820292</v>
      </c>
      <c r="R45" s="20" t="n">
        <v>10.96715376</v>
      </c>
    </row>
    <row r="46" spans="1:18">
      <c r="A46" s="15" t="s">
        <v>521</v>
      </c>
      <c r="B46" s="17" t="n">
        <v>23141</v>
      </c>
      <c r="C46" s="18">
        <f>(1157.0/B46*100)</f>
        <v/>
      </c>
      <c r="D46" s="19" t="n">
        <v>21984</v>
      </c>
      <c r="E46" s="18" t="n">
        <v>379.20092237</v>
      </c>
      <c r="F46" s="20" t="n">
        <v>2.83602187</v>
      </c>
      <c r="G46" s="18" t="n">
        <v>341.73585177</v>
      </c>
      <c r="H46" s="20" t="n">
        <v>21.3510241</v>
      </c>
      <c r="I46" s="18" t="s">
        <v>481</v>
      </c>
      <c r="J46" s="20" t="s">
        <v>481</v>
      </c>
      <c r="K46" s="18" t="s">
        <v>481</v>
      </c>
      <c r="L46" s="20" t="s">
        <v>481</v>
      </c>
      <c r="M46" s="18" t="s">
        <v>481</v>
      </c>
      <c r="N46" s="20" t="s">
        <v>481</v>
      </c>
      <c r="O46" s="18" t="s">
        <v>481</v>
      </c>
      <c r="P46" s="20" t="s">
        <v>481</v>
      </c>
      <c r="Q46" s="18" t="n">
        <v>334.88228084</v>
      </c>
      <c r="R46" s="20" t="n">
        <v>7.21706884</v>
      </c>
    </row>
    <row r="47" spans="1:18">
      <c r="A47" s="15" t="s">
        <v>522</v>
      </c>
      <c r="B47" s="17" t="n">
        <v>5928</v>
      </c>
      <c r="C47" s="18">
        <f>(75.0/B47*100)</f>
        <v/>
      </c>
      <c r="D47" s="19" t="n">
        <v>5853</v>
      </c>
      <c r="E47" s="18" t="n">
        <v>444.22867005</v>
      </c>
      <c r="F47" s="20" t="n">
        <v>3.8344917</v>
      </c>
      <c r="G47" s="18" t="n">
        <v>400.95890771</v>
      </c>
      <c r="H47" s="20" t="n">
        <v>14.99403922</v>
      </c>
      <c r="I47" s="18" t="s">
        <v>481</v>
      </c>
      <c r="J47" s="20" t="s">
        <v>481</v>
      </c>
      <c r="K47" s="18" t="s">
        <v>481</v>
      </c>
      <c r="L47" s="20" t="s">
        <v>481</v>
      </c>
      <c r="M47" s="18" t="s">
        <v>481</v>
      </c>
      <c r="N47" s="20" t="s">
        <v>481</v>
      </c>
      <c r="O47" s="18" t="s">
        <v>481</v>
      </c>
      <c r="P47" s="20" t="s">
        <v>481</v>
      </c>
      <c r="Q47" s="18" t="n">
        <v>351.89243779</v>
      </c>
      <c r="R47" s="20" t="n">
        <v>13.01585055</v>
      </c>
    </row>
    <row r="48" spans="1:18">
      <c r="A48" s="15" t="s">
        <v>523</v>
      </c>
      <c r="B48" s="17" t="n">
        <v>9841</v>
      </c>
      <c r="C48" s="18">
        <f>(7.0/B48*100)</f>
        <v/>
      </c>
      <c r="D48" s="19" t="n">
        <v>9834</v>
      </c>
      <c r="E48" s="18" t="n">
        <v>533.85096278</v>
      </c>
      <c r="F48" s="20" t="n">
        <v>4.7836773</v>
      </c>
      <c r="G48" s="18" t="n">
        <v>397.80304157</v>
      </c>
      <c r="H48" s="20" t="n">
        <v>25.21669425</v>
      </c>
      <c r="I48" s="18" t="s">
        <v>481</v>
      </c>
      <c r="J48" s="20" t="s">
        <v>481</v>
      </c>
      <c r="K48" s="18" t="s">
        <v>481</v>
      </c>
      <c r="L48" s="20" t="s">
        <v>481</v>
      </c>
      <c r="M48" s="18" t="s">
        <v>481</v>
      </c>
      <c r="N48" s="20" t="s">
        <v>481</v>
      </c>
      <c r="O48" s="18" t="s">
        <v>481</v>
      </c>
      <c r="P48" s="20" t="s">
        <v>481</v>
      </c>
      <c r="Q48" s="18" t="n">
        <v>432.84508083</v>
      </c>
      <c r="R48" s="20" t="n">
        <v>29.2966831</v>
      </c>
    </row>
    <row r="49" spans="1:18">
      <c r="A49" s="15" t="s">
        <v>524</v>
      </c>
      <c r="B49" s="17" t="n">
        <v>6349</v>
      </c>
      <c r="C49" s="18">
        <f>(56.0/B49*100)</f>
        <v/>
      </c>
      <c r="D49" s="19" t="n">
        <v>6293</v>
      </c>
      <c r="E49" s="18" t="n">
        <v>409.39993437</v>
      </c>
      <c r="F49" s="20" t="n">
        <v>3.0649932</v>
      </c>
      <c r="G49" s="18" t="n">
        <v>396.81064031</v>
      </c>
      <c r="H49" s="20" t="n">
        <v>12.05541222</v>
      </c>
      <c r="I49" s="18" t="s">
        <v>481</v>
      </c>
      <c r="J49" s="20" t="s">
        <v>481</v>
      </c>
      <c r="K49" s="18" t="s">
        <v>481</v>
      </c>
      <c r="L49" s="20" t="s">
        <v>481</v>
      </c>
      <c r="M49" s="18" t="s">
        <v>481</v>
      </c>
      <c r="N49" s="20" t="s">
        <v>481</v>
      </c>
      <c r="O49" s="18" t="n">
        <v>337.0414</v>
      </c>
      <c r="P49" s="20" t="n">
        <v>55.78763513</v>
      </c>
      <c r="Q49" s="18" t="n">
        <v>386.61085831</v>
      </c>
      <c r="R49" s="20" t="n">
        <v>16.95385751</v>
      </c>
    </row>
    <row r="50" spans="1:18">
      <c r="A50" s="15" t="s">
        <v>525</v>
      </c>
      <c r="B50" s="17" t="n">
        <v>11795</v>
      </c>
      <c r="C50" s="18">
        <f>(218.0/B50*100)</f>
        <v/>
      </c>
      <c r="D50" s="19" t="n">
        <v>11577</v>
      </c>
      <c r="E50" s="18" t="n">
        <v>390.80240468</v>
      </c>
      <c r="F50" s="20" t="n">
        <v>2.20929193</v>
      </c>
      <c r="G50" s="18" t="n">
        <v>348.52219881</v>
      </c>
      <c r="H50" s="20" t="n">
        <v>20.94286538</v>
      </c>
      <c r="I50" s="18" t="s">
        <v>481</v>
      </c>
      <c r="J50" s="20" t="s">
        <v>481</v>
      </c>
      <c r="K50" s="18" t="s">
        <v>481</v>
      </c>
      <c r="L50" s="20" t="s">
        <v>481</v>
      </c>
      <c r="M50" s="18" t="s">
        <v>481</v>
      </c>
      <c r="N50" s="20" t="s">
        <v>481</v>
      </c>
      <c r="O50" s="18" t="s">
        <v>481</v>
      </c>
      <c r="P50" s="20" t="s">
        <v>481</v>
      </c>
      <c r="Q50" s="18" t="n">
        <v>336.99031005</v>
      </c>
      <c r="R50" s="20" t="n">
        <v>7.56611053</v>
      </c>
    </row>
    <row r="51" spans="1:18">
      <c r="A51" s="15" t="s">
        <v>526</v>
      </c>
      <c r="B51" s="17" t="n">
        <v>6866</v>
      </c>
      <c r="C51" s="18">
        <f>(116.0/B51*100)</f>
        <v/>
      </c>
      <c r="D51" s="19" t="n">
        <v>6750</v>
      </c>
      <c r="E51" s="18" t="n">
        <v>401.36659493</v>
      </c>
      <c r="F51" s="20" t="n">
        <v>2.53736698</v>
      </c>
      <c r="G51" s="18" t="n">
        <v>385.11621227</v>
      </c>
      <c r="H51" s="20" t="n">
        <v>9.68701525</v>
      </c>
      <c r="I51" s="18" t="s">
        <v>481</v>
      </c>
      <c r="J51" s="20" t="s">
        <v>481</v>
      </c>
      <c r="K51" s="18" t="s">
        <v>481</v>
      </c>
      <c r="L51" s="20" t="s">
        <v>481</v>
      </c>
      <c r="M51" s="18" t="s">
        <v>481</v>
      </c>
      <c r="N51" s="20" t="s">
        <v>481</v>
      </c>
      <c r="O51" s="18" t="s">
        <v>481</v>
      </c>
      <c r="P51" s="20" t="s">
        <v>481</v>
      </c>
      <c r="Q51" s="18" t="n">
        <v>378.88152578</v>
      </c>
      <c r="R51" s="20" t="n">
        <v>8.085067909999999</v>
      </c>
    </row>
    <row r="52" spans="1:18">
      <c r="A52" s="15" t="s">
        <v>527</v>
      </c>
      <c r="B52" s="17" t="n">
        <v>5809</v>
      </c>
      <c r="C52" s="18">
        <f>(73.0/B52*100)</f>
        <v/>
      </c>
      <c r="D52" s="19" t="n">
        <v>5736</v>
      </c>
      <c r="E52" s="18" t="n">
        <v>465.4672048</v>
      </c>
      <c r="F52" s="20" t="n">
        <v>2.73171893</v>
      </c>
      <c r="G52" s="18" t="n">
        <v>443.8028533</v>
      </c>
      <c r="H52" s="20" t="n">
        <v>9.366335319999999</v>
      </c>
      <c r="I52" s="18" t="s">
        <v>481</v>
      </c>
      <c r="J52" s="20" t="s">
        <v>481</v>
      </c>
      <c r="K52" s="18" t="s">
        <v>481</v>
      </c>
      <c r="L52" s="20" t="s">
        <v>481</v>
      </c>
      <c r="M52" s="18" t="s">
        <v>481</v>
      </c>
      <c r="N52" s="20" t="s">
        <v>481</v>
      </c>
      <c r="O52" s="18" t="s">
        <v>481</v>
      </c>
      <c r="P52" s="20" t="s">
        <v>481</v>
      </c>
      <c r="Q52" s="18" t="n">
        <v>415.53068684</v>
      </c>
      <c r="R52" s="20" t="n">
        <v>10.04527919</v>
      </c>
    </row>
    <row r="53" spans="1:18">
      <c r="A53" s="15" t="s">
        <v>528</v>
      </c>
      <c r="B53" s="17" t="n">
        <v>5571</v>
      </c>
      <c r="C53" s="18">
        <f>(84.0/B53*100)</f>
        <v/>
      </c>
      <c r="D53" s="19" t="n">
        <v>5487</v>
      </c>
      <c r="E53" s="18" t="n">
        <v>439.3584673</v>
      </c>
      <c r="F53" s="20" t="n">
        <v>1.78096087</v>
      </c>
      <c r="G53" s="18" t="n">
        <v>431.81501915</v>
      </c>
      <c r="H53" s="20" t="n">
        <v>3.87210047</v>
      </c>
      <c r="I53" s="18" t="s">
        <v>481</v>
      </c>
      <c r="J53" s="20" t="s">
        <v>481</v>
      </c>
      <c r="K53" s="18" t="s">
        <v>481</v>
      </c>
      <c r="L53" s="20" t="s">
        <v>481</v>
      </c>
      <c r="M53" s="18" t="s">
        <v>481</v>
      </c>
      <c r="N53" s="20" t="s">
        <v>481</v>
      </c>
      <c r="O53" s="18" t="s">
        <v>481</v>
      </c>
      <c r="P53" s="20" t="s">
        <v>481</v>
      </c>
      <c r="Q53" s="18" t="n">
        <v>383.81787719</v>
      </c>
      <c r="R53" s="20" t="n">
        <v>12.68459399</v>
      </c>
    </row>
    <row r="54" spans="1:18">
      <c r="A54" s="15" t="s">
        <v>529</v>
      </c>
      <c r="B54" s="17" t="n">
        <v>4740</v>
      </c>
      <c r="C54" s="18">
        <f>(43.0/B54*100)</f>
        <v/>
      </c>
      <c r="D54" s="19" t="n">
        <v>4697</v>
      </c>
      <c r="E54" s="18" t="n">
        <v>329.90240975</v>
      </c>
      <c r="F54" s="20" t="n">
        <v>2.84127759</v>
      </c>
      <c r="G54" s="18" t="n">
        <v>318.73207909</v>
      </c>
      <c r="H54" s="20" t="n">
        <v>13.93136663</v>
      </c>
      <c r="I54" s="18" t="s">
        <v>481</v>
      </c>
      <c r="J54" s="20" t="s">
        <v>481</v>
      </c>
      <c r="K54" s="18" t="s">
        <v>481</v>
      </c>
      <c r="L54" s="20" t="s">
        <v>481</v>
      </c>
      <c r="M54" s="18" t="s">
        <v>481</v>
      </c>
      <c r="N54" s="20" t="s">
        <v>481</v>
      </c>
      <c r="O54" s="18" t="s">
        <v>481</v>
      </c>
      <c r="P54" s="20" t="s">
        <v>481</v>
      </c>
      <c r="Q54" s="18" t="n">
        <v>292.50479925</v>
      </c>
      <c r="R54" s="20" t="n">
        <v>6.76700188</v>
      </c>
    </row>
    <row r="55" spans="1:18">
      <c r="A55" s="15" t="s">
        <v>530</v>
      </c>
      <c r="B55" s="17" t="n">
        <v>5316</v>
      </c>
      <c r="C55" s="18">
        <f>(22.0/B55*100)</f>
        <v/>
      </c>
      <c r="D55" s="19" t="n">
        <v>5294</v>
      </c>
      <c r="E55" s="18" t="n">
        <v>405.29366873</v>
      </c>
      <c r="F55" s="20" t="n">
        <v>2.71041373</v>
      </c>
      <c r="G55" s="18" t="n">
        <v>413.97533775</v>
      </c>
      <c r="H55" s="20" t="n">
        <v>11.21812296</v>
      </c>
      <c r="I55" s="18" t="s">
        <v>481</v>
      </c>
      <c r="J55" s="20" t="s">
        <v>481</v>
      </c>
      <c r="K55" s="18" t="s">
        <v>481</v>
      </c>
      <c r="L55" s="20" t="s">
        <v>481</v>
      </c>
      <c r="M55" s="18" t="s">
        <v>481</v>
      </c>
      <c r="N55" s="20" t="s">
        <v>481</v>
      </c>
      <c r="O55" s="18" t="n">
        <v>288.74973202</v>
      </c>
      <c r="P55" s="20" t="n">
        <v>22.62268974</v>
      </c>
      <c r="Q55" s="18" t="n">
        <v>321.99608942</v>
      </c>
      <c r="R55" s="20" t="n">
        <v>16.20518282</v>
      </c>
    </row>
    <row r="56" spans="1:18">
      <c r="A56" s="15" t="s">
        <v>531</v>
      </c>
      <c r="B56" s="17" t="n">
        <v>5359</v>
      </c>
      <c r="C56" s="18">
        <f>(76.0/B56*100)</f>
        <v/>
      </c>
      <c r="D56" s="19" t="n">
        <v>5283</v>
      </c>
      <c r="E56" s="18" t="n">
        <v>551.88918117</v>
      </c>
      <c r="F56" s="20" t="n">
        <v>3.15997074</v>
      </c>
      <c r="G56" s="18" t="n">
        <v>536.5527927000001</v>
      </c>
      <c r="H56" s="20" t="n">
        <v>3.93148093</v>
      </c>
      <c r="I56" s="18" t="s">
        <v>481</v>
      </c>
      <c r="J56" s="20" t="s">
        <v>481</v>
      </c>
      <c r="K56" s="18" t="s">
        <v>481</v>
      </c>
      <c r="L56" s="20" t="s">
        <v>481</v>
      </c>
      <c r="M56" s="18" t="s">
        <v>481</v>
      </c>
      <c r="N56" s="20" t="s">
        <v>481</v>
      </c>
      <c r="O56" s="18" t="s">
        <v>481</v>
      </c>
      <c r="P56" s="20" t="s">
        <v>481</v>
      </c>
      <c r="Q56" s="18" t="n">
        <v>506.46492092</v>
      </c>
      <c r="R56" s="20" t="n">
        <v>9.50559297</v>
      </c>
    </row>
    <row r="57" spans="1:18">
      <c r="A57" s="15" t="s">
        <v>532</v>
      </c>
      <c r="B57" s="17" t="n">
        <v>6513</v>
      </c>
      <c r="C57" s="18">
        <f>(0.0/B57*100)</f>
        <v/>
      </c>
      <c r="D57" s="19" t="n">
        <v>6513</v>
      </c>
      <c r="E57" s="18" t="n">
        <v>387.05946691</v>
      </c>
      <c r="F57" s="20" t="n">
        <v>3.0595234</v>
      </c>
      <c r="G57" s="18" t="n">
        <v>354.43404973</v>
      </c>
      <c r="H57" s="20" t="n">
        <v>26.59557939</v>
      </c>
      <c r="I57" s="18" t="s">
        <v>481</v>
      </c>
      <c r="J57" s="20" t="s">
        <v>481</v>
      </c>
      <c r="K57" s="18" t="s">
        <v>481</v>
      </c>
      <c r="L57" s="20" t="s">
        <v>481</v>
      </c>
      <c r="M57" s="18" t="s">
        <v>481</v>
      </c>
      <c r="N57" s="20" t="s">
        <v>481</v>
      </c>
      <c r="O57" s="18" t="n">
        <v>285.13713147</v>
      </c>
      <c r="P57" s="20" t="n">
        <v>31.82921099</v>
      </c>
      <c r="Q57" s="18" t="n">
        <v>312.41928166</v>
      </c>
      <c r="R57" s="20" t="n">
        <v>15.42277573</v>
      </c>
    </row>
    <row r="58" spans="1:18">
      <c r="A58" s="15" t="s">
        <v>533</v>
      </c>
      <c r="B58" s="17" t="n">
        <v>7267</v>
      </c>
      <c r="C58" s="18">
        <f>(10.0/B58*100)</f>
        <v/>
      </c>
      <c r="D58" s="19" t="n">
        <v>7257</v>
      </c>
      <c r="E58" s="18" t="n">
        <v>382.89188468</v>
      </c>
      <c r="F58" s="20" t="n">
        <v>2.67548786</v>
      </c>
      <c r="G58" s="18" t="n">
        <v>387.77290531</v>
      </c>
      <c r="H58" s="20" t="n">
        <v>6.12918043</v>
      </c>
      <c r="I58" s="18" t="s">
        <v>481</v>
      </c>
      <c r="J58" s="20" t="s">
        <v>481</v>
      </c>
      <c r="K58" s="18" t="s">
        <v>481</v>
      </c>
      <c r="L58" s="20" t="s">
        <v>481</v>
      </c>
      <c r="M58" s="18" t="s">
        <v>481</v>
      </c>
      <c r="N58" s="20" t="s">
        <v>481</v>
      </c>
      <c r="O58" s="18" t="n">
        <v>263.19957213</v>
      </c>
      <c r="P58" s="20" t="n">
        <v>14.15617892</v>
      </c>
      <c r="Q58" s="18" t="n">
        <v>275.78873964</v>
      </c>
      <c r="R58" s="20" t="n">
        <v>11.1234718</v>
      </c>
    </row>
    <row r="59" spans="1:18">
      <c r="A59" s="15" t="s">
        <v>534</v>
      </c>
      <c r="B59" s="17" t="n">
        <v>4826</v>
      </c>
      <c r="C59" s="18">
        <f>(26.0/B59*100)</f>
        <v/>
      </c>
      <c r="D59" s="19" t="n">
        <v>4800</v>
      </c>
      <c r="E59" s="18" t="n">
        <v>358.06826721</v>
      </c>
      <c r="F59" s="20" t="n">
        <v>1.86488263</v>
      </c>
      <c r="G59" s="18" t="n">
        <v>378.63133955</v>
      </c>
      <c r="H59" s="20" t="n">
        <v>4.14865349</v>
      </c>
      <c r="I59" s="18" t="s">
        <v>481</v>
      </c>
      <c r="J59" s="20" t="s">
        <v>481</v>
      </c>
      <c r="K59" s="18" t="s">
        <v>481</v>
      </c>
      <c r="L59" s="20" t="s">
        <v>481</v>
      </c>
      <c r="M59" s="18" t="s">
        <v>481</v>
      </c>
      <c r="N59" s="20" t="s">
        <v>481</v>
      </c>
      <c r="O59" s="18" t="n">
        <v>315.75783366</v>
      </c>
      <c r="P59" s="20" t="n">
        <v>19.55338142</v>
      </c>
      <c r="Q59" s="18" t="n">
        <v>309.27449713</v>
      </c>
      <c r="R59" s="20" t="n">
        <v>20.38899586</v>
      </c>
    </row>
    <row r="60" spans="1:18">
      <c r="A60" s="15" t="s">
        <v>535</v>
      </c>
      <c r="B60" s="17" t="n">
        <v>4546</v>
      </c>
      <c r="C60" s="18">
        <f>(15.0/B60*100)</f>
        <v/>
      </c>
      <c r="D60" s="19" t="n">
        <v>4531</v>
      </c>
      <c r="E60" s="18" t="n">
        <v>397.58784782</v>
      </c>
      <c r="F60" s="20" t="n">
        <v>3.74280966</v>
      </c>
      <c r="G60" s="18" t="n">
        <v>435.02089834</v>
      </c>
      <c r="H60" s="20" t="n">
        <v>9.752298919999999</v>
      </c>
      <c r="I60" s="18" t="s">
        <v>481</v>
      </c>
      <c r="J60" s="20" t="s">
        <v>481</v>
      </c>
      <c r="K60" s="18" t="s">
        <v>481</v>
      </c>
      <c r="L60" s="20" t="s">
        <v>481</v>
      </c>
      <c r="M60" s="18" t="s">
        <v>481</v>
      </c>
      <c r="N60" s="20" t="s">
        <v>481</v>
      </c>
      <c r="O60" s="18" t="n">
        <v>308.21268462</v>
      </c>
      <c r="P60" s="20" t="n">
        <v>18.85835942</v>
      </c>
      <c r="Q60" s="18" t="n">
        <v>326.1692132</v>
      </c>
      <c r="R60" s="20" t="n">
        <v>8.781070079999999</v>
      </c>
    </row>
    <row r="61" spans="1:18">
      <c r="A61" s="15" t="s">
        <v>536</v>
      </c>
      <c r="B61" s="17" t="n">
        <v>6525</v>
      </c>
      <c r="C61" s="18">
        <f>(135.0/B61*100)</f>
        <v/>
      </c>
      <c r="D61" s="19" t="n">
        <v>6390</v>
      </c>
      <c r="E61" s="18" t="n">
        <v>480.00513085</v>
      </c>
      <c r="F61" s="20" t="n">
        <v>2.27687016</v>
      </c>
      <c r="G61" s="18" t="n">
        <v>444.92159894</v>
      </c>
      <c r="H61" s="20" t="n">
        <v>14.56968222</v>
      </c>
      <c r="I61" s="18" t="s">
        <v>481</v>
      </c>
      <c r="J61" s="20" t="s">
        <v>481</v>
      </c>
      <c r="K61" s="18" t="s">
        <v>481</v>
      </c>
      <c r="L61" s="20" t="s">
        <v>481</v>
      </c>
      <c r="M61" s="18" t="s">
        <v>481</v>
      </c>
      <c r="N61" s="20" t="s">
        <v>481</v>
      </c>
      <c r="O61" s="18" t="s">
        <v>481</v>
      </c>
      <c r="P61" s="20" t="s">
        <v>481</v>
      </c>
      <c r="Q61" s="18" t="n">
        <v>404.04041408</v>
      </c>
      <c r="R61" s="20" t="n">
        <v>12.6161291</v>
      </c>
    </row>
    <row r="62" spans="1:18">
      <c r="A62" s="15" t="s">
        <v>537</v>
      </c>
      <c r="B62" s="17" t="n">
        <v>4476</v>
      </c>
      <c r="C62" s="18">
        <f>(3.0/B62*100)</f>
        <v/>
      </c>
      <c r="D62" s="19" t="n">
        <v>4473</v>
      </c>
      <c r="E62" s="18" t="n">
        <v>544.3155173599999</v>
      </c>
      <c r="F62" s="20" t="n">
        <v>1.28295862</v>
      </c>
      <c r="G62" s="18" t="n">
        <v>545.4111101</v>
      </c>
      <c r="H62" s="20" t="n">
        <v>3.21177827</v>
      </c>
      <c r="I62" s="18" t="s">
        <v>481</v>
      </c>
      <c r="J62" s="20" t="s">
        <v>481</v>
      </c>
      <c r="K62" s="18" t="s">
        <v>481</v>
      </c>
      <c r="L62" s="20" t="s">
        <v>481</v>
      </c>
      <c r="M62" s="18" t="s">
        <v>481</v>
      </c>
      <c r="N62" s="20" t="s">
        <v>481</v>
      </c>
      <c r="O62" s="18" t="s">
        <v>481</v>
      </c>
      <c r="P62" s="20" t="s">
        <v>481</v>
      </c>
      <c r="Q62" s="18" t="n">
        <v>486.965418</v>
      </c>
      <c r="R62" s="20" t="n">
        <v>13.91366799</v>
      </c>
    </row>
    <row r="63" spans="1:18">
      <c r="A63" s="15" t="s">
        <v>538</v>
      </c>
      <c r="B63" s="17" t="n">
        <v>5324</v>
      </c>
      <c r="C63" s="18">
        <f>(13.0/B63*100)</f>
        <v/>
      </c>
      <c r="D63" s="19" t="n">
        <v>5311</v>
      </c>
      <c r="E63" s="18" t="n">
        <v>374.03675882</v>
      </c>
      <c r="F63" s="20" t="n">
        <v>1.37596327</v>
      </c>
      <c r="G63" s="18" t="n">
        <v>344.14523998</v>
      </c>
      <c r="H63" s="20" t="n">
        <v>10.44458059</v>
      </c>
      <c r="I63" s="18" t="s">
        <v>481</v>
      </c>
      <c r="J63" s="20" t="s">
        <v>481</v>
      </c>
      <c r="K63" s="18" t="s">
        <v>481</v>
      </c>
      <c r="L63" s="20" t="s">
        <v>481</v>
      </c>
      <c r="M63" s="18" t="n">
        <v>423.18911992</v>
      </c>
      <c r="N63" s="20" t="n">
        <v>59.92867332</v>
      </c>
      <c r="O63" s="18" t="n">
        <v>264.0941633</v>
      </c>
      <c r="P63" s="20" t="n">
        <v>20.57281069</v>
      </c>
      <c r="Q63" s="18" t="n">
        <v>320.05918004</v>
      </c>
      <c r="R63" s="20" t="n">
        <v>8.4766718</v>
      </c>
    </row>
    <row r="64" spans="1:18">
      <c r="A64" s="15" t="s">
        <v>539</v>
      </c>
      <c r="B64" s="17" t="n">
        <v>3634</v>
      </c>
      <c r="C64" s="18">
        <f>(3.0/B64*100)</f>
        <v/>
      </c>
      <c r="D64" s="19" t="n">
        <v>3631</v>
      </c>
      <c r="E64" s="18" t="n">
        <v>481.20682017</v>
      </c>
      <c r="F64" s="20" t="n">
        <v>1.91241513</v>
      </c>
      <c r="G64" s="18" t="n">
        <v>491.54517326</v>
      </c>
      <c r="H64" s="20" t="n">
        <v>8.308545629999999</v>
      </c>
      <c r="I64" s="18" t="s">
        <v>481</v>
      </c>
      <c r="J64" s="20" t="s">
        <v>481</v>
      </c>
      <c r="K64" s="18" t="s">
        <v>481</v>
      </c>
      <c r="L64" s="20" t="s">
        <v>481</v>
      </c>
      <c r="M64" s="18" t="s">
        <v>481</v>
      </c>
      <c r="N64" s="20" t="s">
        <v>481</v>
      </c>
      <c r="O64" s="18" t="n">
        <v>292.2615504</v>
      </c>
      <c r="P64" s="20" t="n">
        <v>29.88518728</v>
      </c>
      <c r="Q64" s="18" t="n">
        <v>399.98457769</v>
      </c>
      <c r="R64" s="20" t="n">
        <v>14.52199082</v>
      </c>
    </row>
    <row r="65" spans="1:18">
      <c r="A65" s="15" t="s">
        <v>540</v>
      </c>
      <c r="B65" s="17" t="n">
        <v>5325</v>
      </c>
      <c r="C65" s="18">
        <f>(14.0/B65*100)</f>
        <v/>
      </c>
      <c r="D65" s="19" t="n">
        <v>5311</v>
      </c>
      <c r="E65" s="18" t="n">
        <v>420.58418666</v>
      </c>
      <c r="F65" s="20" t="n">
        <v>2.47689128</v>
      </c>
      <c r="G65" s="18" t="n">
        <v>415.95156237</v>
      </c>
      <c r="H65" s="20" t="n">
        <v>11.00726664</v>
      </c>
      <c r="I65" s="18" t="s">
        <v>481</v>
      </c>
      <c r="J65" s="20" t="s">
        <v>481</v>
      </c>
      <c r="K65" s="18" t="s">
        <v>481</v>
      </c>
      <c r="L65" s="20" t="s">
        <v>481</v>
      </c>
      <c r="M65" s="18" t="n">
        <v>329.79167627</v>
      </c>
      <c r="N65" s="20" t="n">
        <v>25.44398287</v>
      </c>
      <c r="O65" s="18" t="n">
        <v>353.26387585</v>
      </c>
      <c r="P65" s="20" t="n">
        <v>35.00856656</v>
      </c>
      <c r="Q65" s="18" t="n">
        <v>357.10843563</v>
      </c>
      <c r="R65" s="20" t="n">
        <v>17.5195598</v>
      </c>
    </row>
    <row r="66" spans="1:18">
      <c r="A66" s="15" t="s">
        <v>541</v>
      </c>
      <c r="B66" s="17" t="n">
        <v>5665</v>
      </c>
      <c r="C66" s="18">
        <f>(74.0/B66*100)</f>
        <v/>
      </c>
      <c r="D66" s="19" t="n">
        <v>5591</v>
      </c>
      <c r="E66" s="18" t="n">
        <v>419.2118548</v>
      </c>
      <c r="F66" s="20" t="n">
        <v>1.47064226</v>
      </c>
      <c r="G66" s="18" t="n">
        <v>412.37167233</v>
      </c>
      <c r="H66" s="20" t="n">
        <v>6.93549785</v>
      </c>
      <c r="I66" s="18" t="s">
        <v>481</v>
      </c>
      <c r="J66" s="20" t="s">
        <v>481</v>
      </c>
      <c r="K66" s="18" t="s">
        <v>481</v>
      </c>
      <c r="L66" s="20" t="s">
        <v>481</v>
      </c>
      <c r="M66" s="18" t="s">
        <v>481</v>
      </c>
      <c r="N66" s="20" t="s">
        <v>481</v>
      </c>
      <c r="O66" s="18" t="s">
        <v>481</v>
      </c>
      <c r="P66" s="20" t="s">
        <v>481</v>
      </c>
      <c r="Q66" s="18" t="n">
        <v>384.83914274</v>
      </c>
      <c r="R66" s="20" t="n">
        <v>9.54355924</v>
      </c>
    </row>
    <row r="67" spans="1:18">
      <c r="A67" s="15" t="s">
        <v>542</v>
      </c>
      <c r="B67" s="17" t="n">
        <v>6971</v>
      </c>
      <c r="C67" s="18">
        <f>(22.0/B67*100)</f>
        <v/>
      </c>
      <c r="D67" s="19" t="n">
        <v>6949</v>
      </c>
      <c r="E67" s="18" t="n">
        <v>387.71274311</v>
      </c>
      <c r="F67" s="20" t="n">
        <v>2.67885286</v>
      </c>
      <c r="G67" s="18" t="n">
        <v>359.0097578</v>
      </c>
      <c r="H67" s="20" t="n">
        <v>17.83860086</v>
      </c>
      <c r="I67" s="18" t="s">
        <v>481</v>
      </c>
      <c r="J67" s="20" t="s">
        <v>481</v>
      </c>
      <c r="K67" s="18" t="s">
        <v>481</v>
      </c>
      <c r="L67" s="20" t="s">
        <v>481</v>
      </c>
      <c r="M67" s="18" t="s">
        <v>481</v>
      </c>
      <c r="N67" s="20" t="s">
        <v>481</v>
      </c>
      <c r="O67" s="18" t="s">
        <v>481</v>
      </c>
      <c r="P67" s="20" t="s">
        <v>481</v>
      </c>
      <c r="Q67" s="18" t="n">
        <v>302.43132386</v>
      </c>
      <c r="R67" s="20" t="n">
        <v>14.50608784</v>
      </c>
    </row>
    <row r="68" spans="1:18">
      <c r="A68" s="15" t="s">
        <v>543</v>
      </c>
      <c r="B68" s="17" t="n">
        <v>12083</v>
      </c>
      <c r="C68" s="18">
        <f>(26.0/B68*100)</f>
        <v/>
      </c>
      <c r="D68" s="19" t="n">
        <v>12057</v>
      </c>
      <c r="E68" s="18" t="n">
        <v>371.587048</v>
      </c>
      <c r="F68" s="20" t="n">
        <v>1.5725812</v>
      </c>
      <c r="G68" s="18" t="n">
        <v>450.48771642</v>
      </c>
      <c r="H68" s="20" t="n">
        <v>2.02218359</v>
      </c>
      <c r="I68" s="18" t="s">
        <v>481</v>
      </c>
      <c r="J68" s="20" t="s">
        <v>481</v>
      </c>
      <c r="K68" s="18" t="s">
        <v>481</v>
      </c>
      <c r="L68" s="20" t="s">
        <v>481</v>
      </c>
      <c r="M68" s="18" t="s">
        <v>481</v>
      </c>
      <c r="N68" s="20" t="s">
        <v>481</v>
      </c>
      <c r="O68" s="18" t="s">
        <v>481</v>
      </c>
      <c r="P68" s="20" t="s">
        <v>481</v>
      </c>
      <c r="Q68" s="18" t="n">
        <v>341.31159243</v>
      </c>
      <c r="R68" s="20" t="n">
        <v>6.91553606</v>
      </c>
    </row>
    <row r="69" spans="1:18">
      <c r="A69" s="15" t="s">
        <v>544</v>
      </c>
      <c r="B69" s="17" t="n">
        <v>4876</v>
      </c>
      <c r="C69" s="18">
        <f>(0.0/B69*100)</f>
        <v/>
      </c>
      <c r="D69" s="19" t="n">
        <v>4876</v>
      </c>
      <c r="E69" s="18" t="n">
        <v>444.05650536</v>
      </c>
      <c r="F69" s="20" t="n">
        <v>3.80691139</v>
      </c>
      <c r="G69" s="18" t="n">
        <v>450.0638378</v>
      </c>
      <c r="H69" s="20" t="n">
        <v>19.53679608</v>
      </c>
      <c r="I69" s="18" t="s">
        <v>481</v>
      </c>
      <c r="J69" s="20" t="s">
        <v>481</v>
      </c>
      <c r="K69" s="18" t="s">
        <v>481</v>
      </c>
      <c r="L69" s="20" t="s">
        <v>481</v>
      </c>
      <c r="M69" s="18" t="s">
        <v>481</v>
      </c>
      <c r="N69" s="20" t="s">
        <v>481</v>
      </c>
      <c r="O69" s="18" t="s">
        <v>481</v>
      </c>
      <c r="P69" s="20" t="s">
        <v>481</v>
      </c>
      <c r="Q69" s="18" t="n">
        <v>310.30734949</v>
      </c>
      <c r="R69" s="20" t="n">
        <v>47.62897187</v>
      </c>
    </row>
    <row r="70" spans="1:18">
      <c r="A70" s="15" t="s">
        <v>545</v>
      </c>
      <c r="B70" s="17" t="n">
        <v>6036</v>
      </c>
      <c r="C70" s="18">
        <f>(223.0/B70*100)</f>
        <v/>
      </c>
      <c r="D70" s="19" t="n">
        <v>5813</v>
      </c>
      <c r="E70" s="18" t="n">
        <v>496.0875991</v>
      </c>
      <c r="F70" s="20" t="n">
        <v>3.25870904</v>
      </c>
      <c r="G70" s="18" t="n">
        <v>492.41477487</v>
      </c>
      <c r="H70" s="20" t="n">
        <v>8.626221470000001</v>
      </c>
      <c r="I70" s="18" t="s">
        <v>481</v>
      </c>
      <c r="J70" s="20" t="s">
        <v>481</v>
      </c>
      <c r="K70" s="18" t="s">
        <v>481</v>
      </c>
      <c r="L70" s="20" t="s">
        <v>481</v>
      </c>
      <c r="M70" s="18" t="s">
        <v>481</v>
      </c>
      <c r="N70" s="20" t="s">
        <v>481</v>
      </c>
      <c r="O70" s="18" t="s">
        <v>481</v>
      </c>
      <c r="P70" s="20" t="s">
        <v>481</v>
      </c>
      <c r="Q70" s="18" t="n">
        <v>442.76698457</v>
      </c>
      <c r="R70" s="20" t="n">
        <v>16.58248079</v>
      </c>
    </row>
    <row r="71" spans="1:18">
      <c r="A71" s="15" t="s">
        <v>546</v>
      </c>
      <c r="B71" s="17" t="n">
        <v>6115</v>
      </c>
      <c r="C71" s="18">
        <f>(17.0/B71*100)</f>
        <v/>
      </c>
      <c r="D71" s="19" t="n">
        <v>6098</v>
      </c>
      <c r="E71" s="18" t="n">
        <v>562.23791515</v>
      </c>
      <c r="F71" s="20" t="n">
        <v>1.50482688</v>
      </c>
      <c r="G71" s="18" t="n">
        <v>579.55554049</v>
      </c>
      <c r="H71" s="20" t="n">
        <v>5.61198837</v>
      </c>
      <c r="I71" s="18" t="s">
        <v>481</v>
      </c>
      <c r="J71" s="20" t="s">
        <v>481</v>
      </c>
      <c r="K71" s="18" t="s">
        <v>481</v>
      </c>
      <c r="L71" s="20" t="s">
        <v>481</v>
      </c>
      <c r="M71" s="18" t="s">
        <v>481</v>
      </c>
      <c r="N71" s="20" t="s">
        <v>481</v>
      </c>
      <c r="O71" s="18" t="s">
        <v>481</v>
      </c>
      <c r="P71" s="20" t="s">
        <v>481</v>
      </c>
      <c r="Q71" s="18" t="n">
        <v>510.89474811</v>
      </c>
      <c r="R71" s="20" t="n">
        <v>13.93378625</v>
      </c>
    </row>
    <row r="72" spans="1:18">
      <c r="A72" s="15" t="s">
        <v>547</v>
      </c>
      <c r="B72" s="17" t="n">
        <v>7708</v>
      </c>
      <c r="C72" s="18">
        <f>(5.0/B72*100)</f>
        <v/>
      </c>
      <c r="D72" s="19" t="n">
        <v>7703</v>
      </c>
      <c r="E72" s="18" t="n">
        <v>542.87285995</v>
      </c>
      <c r="F72" s="20" t="n">
        <v>3.020823</v>
      </c>
      <c r="G72" s="18" t="n">
        <v>561.6454546</v>
      </c>
      <c r="H72" s="20" t="n">
        <v>16.93754421</v>
      </c>
      <c r="I72" s="18" t="s">
        <v>481</v>
      </c>
      <c r="J72" s="20" t="s">
        <v>481</v>
      </c>
      <c r="K72" s="18" t="s">
        <v>481</v>
      </c>
      <c r="L72" s="20" t="s">
        <v>481</v>
      </c>
      <c r="M72" s="18" t="s">
        <v>481</v>
      </c>
      <c r="N72" s="20" t="s">
        <v>481</v>
      </c>
      <c r="O72" s="18" t="s">
        <v>481</v>
      </c>
      <c r="P72" s="20" t="s">
        <v>481</v>
      </c>
      <c r="Q72" s="18" t="n">
        <v>475.51601554</v>
      </c>
      <c r="R72" s="20" t="n">
        <v>19.08245556</v>
      </c>
    </row>
    <row r="73" spans="1:18">
      <c r="A73" s="15" t="s">
        <v>548</v>
      </c>
      <c r="B73" s="17" t="n">
        <v>8249</v>
      </c>
      <c r="C73" s="18">
        <f>(144.0/B73*100)</f>
        <v/>
      </c>
      <c r="D73" s="19" t="n">
        <v>8105</v>
      </c>
      <c r="E73" s="18" t="n">
        <v>416.42569121</v>
      </c>
      <c r="F73" s="20" t="n">
        <v>3.03431873</v>
      </c>
      <c r="G73" s="18" t="n">
        <v>378.66891844</v>
      </c>
      <c r="H73" s="20" t="n">
        <v>23.07474691</v>
      </c>
      <c r="I73" s="18" t="s">
        <v>481</v>
      </c>
      <c r="J73" s="20" t="s">
        <v>481</v>
      </c>
      <c r="K73" s="18" t="s">
        <v>481</v>
      </c>
      <c r="L73" s="20" t="s">
        <v>481</v>
      </c>
      <c r="M73" s="18" t="s">
        <v>481</v>
      </c>
      <c r="N73" s="20" t="s">
        <v>481</v>
      </c>
      <c r="O73" s="18" t="s">
        <v>481</v>
      </c>
      <c r="P73" s="20" t="s">
        <v>481</v>
      </c>
      <c r="Q73" s="18" t="n">
        <v>358.48008891</v>
      </c>
      <c r="R73" s="20" t="n">
        <v>11.67838147</v>
      </c>
    </row>
    <row r="74" spans="1:18">
      <c r="A74" s="15" t="s">
        <v>549</v>
      </c>
      <c r="B74" s="17" t="n">
        <v>4692</v>
      </c>
      <c r="C74" s="18">
        <f>(82.0/B74*100)</f>
        <v/>
      </c>
      <c r="D74" s="19" t="n">
        <v>4610</v>
      </c>
      <c r="E74" s="18" t="n">
        <v>421.19515163</v>
      </c>
      <c r="F74" s="20" t="n">
        <v>1.62510612</v>
      </c>
      <c r="G74" s="18" t="n">
        <v>415.81348237</v>
      </c>
      <c r="H74" s="20" t="n">
        <v>9.82095215</v>
      </c>
      <c r="I74" s="18" t="s">
        <v>481</v>
      </c>
      <c r="J74" s="20" t="s">
        <v>481</v>
      </c>
      <c r="K74" s="18" t="s">
        <v>481</v>
      </c>
      <c r="L74" s="20" t="s">
        <v>481</v>
      </c>
      <c r="M74" s="18" t="s">
        <v>481</v>
      </c>
      <c r="N74" s="20" t="s">
        <v>481</v>
      </c>
      <c r="O74" s="18" t="n">
        <v>386.59518945</v>
      </c>
      <c r="P74" s="20" t="n">
        <v>11.60846239</v>
      </c>
      <c r="Q74" s="18" t="n">
        <v>375.99800387</v>
      </c>
      <c r="R74" s="20" t="n">
        <v>8.72375284</v>
      </c>
    </row>
    <row r="75" spans="1:18">
      <c r="A75" s="15" t="s">
        <v>550</v>
      </c>
      <c r="B75" s="17" t="n">
        <v>5375</v>
      </c>
      <c r="C75" s="18">
        <f>(201.0/B75*100)</f>
        <v/>
      </c>
      <c r="D75" s="19" t="n">
        <v>5174</v>
      </c>
      <c r="E75" s="18" t="n">
        <v>369.91750646</v>
      </c>
      <c r="F75" s="20" t="n">
        <v>2.89314667</v>
      </c>
      <c r="G75" s="18" t="n">
        <v>332.34007047</v>
      </c>
      <c r="H75" s="20" t="n">
        <v>8.986597590000001</v>
      </c>
      <c r="I75" s="18" t="s">
        <v>481</v>
      </c>
      <c r="J75" s="20" t="s">
        <v>481</v>
      </c>
      <c r="K75" s="18" t="s">
        <v>481</v>
      </c>
      <c r="L75" s="20" t="s">
        <v>481</v>
      </c>
      <c r="M75" s="18" t="s">
        <v>481</v>
      </c>
      <c r="N75" s="20" t="s">
        <v>481</v>
      </c>
      <c r="O75" s="18" t="s">
        <v>481</v>
      </c>
      <c r="P75" s="20" t="s">
        <v>481</v>
      </c>
      <c r="Q75" s="18" t="n">
        <v>311.99423557</v>
      </c>
      <c r="R75" s="20" t="n">
        <v>10.32554758</v>
      </c>
    </row>
    <row r="76" spans="1:18">
      <c r="A76" s="15" t="s">
        <v>551</v>
      </c>
      <c r="B76" s="17" t="n">
        <v>14167</v>
      </c>
      <c r="C76" s="18">
        <f>(228.0/B76*100)</f>
        <v/>
      </c>
      <c r="D76" s="19" t="n">
        <v>13939</v>
      </c>
      <c r="E76" s="18" t="n">
        <v>407.54826746</v>
      </c>
      <c r="F76" s="20" t="n">
        <v>2.4957716</v>
      </c>
      <c r="G76" s="18" t="n">
        <v>466.70050324</v>
      </c>
      <c r="H76" s="20" t="n">
        <v>3.52589503</v>
      </c>
      <c r="I76" s="18" t="s">
        <v>481</v>
      </c>
      <c r="J76" s="20" t="s">
        <v>481</v>
      </c>
      <c r="K76" s="18" t="s">
        <v>481</v>
      </c>
      <c r="L76" s="20" t="s">
        <v>481</v>
      </c>
      <c r="M76" s="18" t="s">
        <v>481</v>
      </c>
      <c r="N76" s="20" t="s">
        <v>481</v>
      </c>
      <c r="O76" s="18" t="s">
        <v>481</v>
      </c>
      <c r="P76" s="20" t="s">
        <v>481</v>
      </c>
      <c r="Q76" s="18" t="n">
        <v>375.11071539</v>
      </c>
      <c r="R76" s="20" t="n">
        <v>9.36645414</v>
      </c>
    </row>
    <row r="77" spans="1:18">
      <c r="A77" s="15" t="s">
        <v>552</v>
      </c>
      <c r="B77" s="17" t="n">
        <v>6062</v>
      </c>
      <c r="C77" s="18">
        <f>(82.0/B77*100)</f>
        <v/>
      </c>
      <c r="D77" s="19" t="n">
        <v>5980</v>
      </c>
      <c r="E77" s="18" t="n">
        <v>418.61443533</v>
      </c>
      <c r="F77" s="20" t="n">
        <v>2.57514825</v>
      </c>
      <c r="G77" s="18" t="n">
        <v>427.06821692</v>
      </c>
      <c r="H77" s="20" t="n">
        <v>14.03319197</v>
      </c>
      <c r="I77" s="18" t="s">
        <v>481</v>
      </c>
      <c r="J77" s="20" t="s">
        <v>481</v>
      </c>
      <c r="K77" s="18" t="s">
        <v>481</v>
      </c>
      <c r="L77" s="20" t="s">
        <v>481</v>
      </c>
      <c r="M77" s="18" t="s">
        <v>481</v>
      </c>
      <c r="N77" s="20" t="s">
        <v>481</v>
      </c>
      <c r="O77" s="18" t="s">
        <v>481</v>
      </c>
      <c r="P77" s="20" t="s">
        <v>481</v>
      </c>
      <c r="Q77" s="18" t="n">
        <v>396.49688531</v>
      </c>
      <c r="R77" s="20" t="n">
        <v>9.72090762</v>
      </c>
    </row>
    <row r="78" spans="1:18">
      <c r="A78" s="15" t="s">
        <v>553</v>
      </c>
      <c r="B78" s="17" t="n">
        <v>5826</v>
      </c>
      <c r="C78" s="18">
        <f>(0.0/B78*100)</f>
        <v/>
      </c>
      <c r="D78" s="19" t="n">
        <v>5826</v>
      </c>
      <c r="E78" s="18" t="n">
        <v>495.03807846</v>
      </c>
      <c r="F78" s="20" t="n">
        <v>4.41864681</v>
      </c>
      <c r="G78" s="18" t="n">
        <v>442.5171565</v>
      </c>
      <c r="H78" s="20" t="n">
        <v>41.14452967</v>
      </c>
      <c r="I78" s="18" t="s">
        <v>481</v>
      </c>
      <c r="J78" s="20" t="s">
        <v>481</v>
      </c>
      <c r="K78" s="18" t="s">
        <v>481</v>
      </c>
      <c r="L78" s="20" t="s">
        <v>481</v>
      </c>
      <c r="M78" s="18" t="n">
        <v>306.2106</v>
      </c>
      <c r="N78" s="20" t="n">
        <v>53.78872309</v>
      </c>
      <c r="O78" s="18" t="s">
        <v>481</v>
      </c>
      <c r="P78" s="20" t="s">
        <v>481</v>
      </c>
      <c r="Q78" s="18" t="n">
        <v>428.43062879</v>
      </c>
      <c r="R78" s="20" t="n">
        <v>24.67280508</v>
      </c>
    </row>
    <row customHeight="1" ht="25" r="79" spans="1:18">
      <c r="A79" s="15" t="s">
        <v>554</v>
      </c>
      <c r="B79" s="17" t="n">
        <v>1657</v>
      </c>
      <c r="C79" s="18">
        <f>(41.0/B79*100)</f>
        <v/>
      </c>
      <c r="D79" s="19" t="n">
        <v>1616</v>
      </c>
      <c r="E79" s="18" t="n">
        <v>460.64375407</v>
      </c>
      <c r="F79" s="20" t="n">
        <v>6.9149065</v>
      </c>
      <c r="G79" s="18" t="n">
        <v>397.09662723</v>
      </c>
      <c r="H79" s="20" t="n">
        <v>12.70947993</v>
      </c>
      <c r="I79" s="18" t="s">
        <v>481</v>
      </c>
      <c r="J79" s="20" t="s">
        <v>481</v>
      </c>
      <c r="K79" s="18" t="s">
        <v>481</v>
      </c>
      <c r="L79" s="20" t="s">
        <v>481</v>
      </c>
      <c r="M79" s="18" t="s">
        <v>481</v>
      </c>
      <c r="N79" s="20" t="s">
        <v>481</v>
      </c>
      <c r="O79" s="18" t="s">
        <v>481</v>
      </c>
      <c r="P79" s="20" t="s">
        <v>481</v>
      </c>
      <c r="Q79" s="18" t="n">
        <v>453.48485236</v>
      </c>
      <c r="R79" s="20" t="n">
        <v>38.78866619</v>
      </c>
    </row>
    <row r="80" spans="1:18">
      <c r="A80" s="15" t="s">
        <v>555</v>
      </c>
      <c r="B80" s="17" t="n">
        <v>7841</v>
      </c>
      <c r="C80" s="18">
        <f>(0.0/B80*100)</f>
        <v/>
      </c>
      <c r="D80" s="19" t="n">
        <v>7841</v>
      </c>
      <c r="E80" s="18" t="n">
        <v>459.51853732</v>
      </c>
      <c r="F80" s="20" t="n">
        <v>4.37686298</v>
      </c>
      <c r="G80" s="18" t="n">
        <v>462.30716035</v>
      </c>
      <c r="H80" s="20" t="n">
        <v>8.864422749999999</v>
      </c>
      <c r="I80" s="18" t="s">
        <v>481</v>
      </c>
      <c r="J80" s="20" t="s">
        <v>481</v>
      </c>
      <c r="K80" s="18" t="s">
        <v>481</v>
      </c>
      <c r="L80" s="20" t="s">
        <v>481</v>
      </c>
      <c r="M80" s="18" t="s">
        <v>481</v>
      </c>
      <c r="N80" s="20" t="s">
        <v>481</v>
      </c>
      <c r="O80" s="18" t="s">
        <v>481</v>
      </c>
      <c r="P80" s="20" t="s">
        <v>481</v>
      </c>
      <c r="Q80" s="18" t="n">
        <v>573.6491289099999</v>
      </c>
      <c r="R80" s="20" t="n">
        <v>45.54024471</v>
      </c>
    </row>
    <row r="81" spans="1:18">
      <c r="A81" s="23" t="s">
        <v>556</v>
      </c>
      <c r="B81" s="17" t="n">
        <v>8861</v>
      </c>
      <c r="C81" s="18">
        <f>(76.0/B81*100)</f>
        <v/>
      </c>
      <c r="D81" s="19" t="n">
        <v>8785</v>
      </c>
      <c r="E81" s="18" t="n">
        <v>447.61791487</v>
      </c>
      <c r="F81" s="20" t="n">
        <v>3.28484575</v>
      </c>
      <c r="G81" s="18" t="n">
        <v>453.4398418</v>
      </c>
      <c r="H81" s="20" t="n">
        <v>25.43384559</v>
      </c>
      <c r="I81" s="18" t="s">
        <v>481</v>
      </c>
      <c r="J81" s="20" t="s">
        <v>481</v>
      </c>
      <c r="K81" s="18" t="s">
        <v>481</v>
      </c>
      <c r="L81" s="20" t="s">
        <v>481</v>
      </c>
      <c r="M81" s="18" t="s">
        <v>481</v>
      </c>
      <c r="N81" s="20" t="s">
        <v>481</v>
      </c>
      <c r="O81" s="18" t="s">
        <v>481</v>
      </c>
      <c r="P81" s="20" t="s">
        <v>481</v>
      </c>
      <c r="Q81" s="18" t="n">
        <v>375.8614391</v>
      </c>
      <c r="R81" s="20" t="n">
        <v>9.741017660000001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651</v>
      </c>
    </row>
    <row customHeight="1" ht="30" r="4" spans="1:18">
      <c r="A4" s="6" t="n"/>
      <c r="B4" s="7" t="s">
        <v>462</v>
      </c>
      <c r="C4" s="7" t="s">
        <v>463</v>
      </c>
      <c r="D4" s="8" t="s">
        <v>462</v>
      </c>
      <c r="E4" s="9" t="s">
        <v>649</v>
      </c>
      <c r="F4" s="10" t="n"/>
      <c r="G4" s="9" t="s">
        <v>650</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491.80800312</v>
      </c>
      <c r="F7" s="20" t="n">
        <v>1.49085409</v>
      </c>
      <c r="G7" s="18" t="n">
        <v>503.9524165</v>
      </c>
      <c r="H7" s="20" t="n">
        <v>3.02582319</v>
      </c>
      <c r="I7" s="18" t="s">
        <v>481</v>
      </c>
      <c r="J7" s="20" t="s">
        <v>481</v>
      </c>
      <c r="K7" s="18" t="s">
        <v>481</v>
      </c>
      <c r="L7" s="20" t="s">
        <v>481</v>
      </c>
      <c r="M7" s="18" t="s">
        <v>481</v>
      </c>
      <c r="N7" s="20" t="s">
        <v>481</v>
      </c>
      <c r="O7" s="18" t="s">
        <v>481</v>
      </c>
      <c r="P7" s="20" t="s">
        <v>481</v>
      </c>
      <c r="Q7" s="18" t="n">
        <v>414.64085511</v>
      </c>
      <c r="R7" s="20" t="n">
        <v>9.86949126</v>
      </c>
    </row>
    <row r="8" spans="1:18">
      <c r="A8" s="15" t="s">
        <v>483</v>
      </c>
      <c r="B8" s="17" t="n">
        <v>7007</v>
      </c>
      <c r="C8" s="18">
        <f>(20.0/B8*100)</f>
        <v/>
      </c>
      <c r="D8" s="19" t="n">
        <v>6987</v>
      </c>
      <c r="E8" s="18" t="n">
        <v>512.74529733</v>
      </c>
      <c r="F8" s="20" t="n">
        <v>2.81674371</v>
      </c>
      <c r="G8" s="18" t="n">
        <v>452.49964852</v>
      </c>
      <c r="H8" s="20" t="n">
        <v>4.41841404</v>
      </c>
      <c r="I8" s="18" t="s">
        <v>481</v>
      </c>
      <c r="J8" s="20" t="s">
        <v>481</v>
      </c>
      <c r="K8" s="18" t="s">
        <v>481</v>
      </c>
      <c r="L8" s="20" t="s">
        <v>481</v>
      </c>
      <c r="M8" s="18" t="s">
        <v>481</v>
      </c>
      <c r="N8" s="20" t="s">
        <v>481</v>
      </c>
      <c r="O8" s="18" t="s">
        <v>481</v>
      </c>
      <c r="P8" s="20" t="s">
        <v>481</v>
      </c>
      <c r="Q8" s="18" t="n">
        <v>406.23732221</v>
      </c>
      <c r="R8" s="20" t="n">
        <v>22.33501892</v>
      </c>
    </row>
    <row r="9" spans="1:18">
      <c r="A9" s="15" t="s">
        <v>484</v>
      </c>
      <c r="B9" s="17" t="n">
        <v>9651</v>
      </c>
      <c r="C9" s="18">
        <f>(83.0/B9*100)</f>
        <v/>
      </c>
      <c r="D9" s="19" t="n">
        <v>9568</v>
      </c>
      <c r="E9" s="18" t="n">
        <v>521.85313938</v>
      </c>
      <c r="F9" s="20" t="n">
        <v>2.05589495</v>
      </c>
      <c r="G9" s="18" t="n">
        <v>466.93848842</v>
      </c>
      <c r="H9" s="20" t="n">
        <v>4.41689953</v>
      </c>
      <c r="I9" s="18" t="s">
        <v>481</v>
      </c>
      <c r="J9" s="20" t="s">
        <v>481</v>
      </c>
      <c r="K9" s="18" t="s">
        <v>481</v>
      </c>
      <c r="L9" s="20" t="s">
        <v>481</v>
      </c>
      <c r="M9" s="18" t="s">
        <v>481</v>
      </c>
      <c r="N9" s="20" t="s">
        <v>481</v>
      </c>
      <c r="O9" s="18" t="s">
        <v>481</v>
      </c>
      <c r="P9" s="20" t="s">
        <v>481</v>
      </c>
      <c r="Q9" s="18" t="n">
        <v>411.8991569</v>
      </c>
      <c r="R9" s="20" t="n">
        <v>12.64809905</v>
      </c>
    </row>
    <row r="10" spans="1:18">
      <c r="A10" s="15" t="s">
        <v>485</v>
      </c>
      <c r="B10" s="17" t="n">
        <v>20058</v>
      </c>
      <c r="C10" s="18">
        <f>(522.0/B10*100)</f>
        <v/>
      </c>
      <c r="D10" s="19" t="n">
        <v>19536</v>
      </c>
      <c r="E10" s="18" t="n">
        <v>513.00513684</v>
      </c>
      <c r="F10" s="20" t="n">
        <v>2.75876909</v>
      </c>
      <c r="G10" s="18" t="n">
        <v>524.0456592</v>
      </c>
      <c r="H10" s="20" t="n">
        <v>2.84598635</v>
      </c>
      <c r="I10" s="18" t="s">
        <v>481</v>
      </c>
      <c r="J10" s="20" t="s">
        <v>481</v>
      </c>
      <c r="K10" s="18" t="s">
        <v>481</v>
      </c>
      <c r="L10" s="20" t="s">
        <v>481</v>
      </c>
      <c r="M10" s="18" t="s">
        <v>481</v>
      </c>
      <c r="N10" s="20" t="s">
        <v>481</v>
      </c>
      <c r="O10" s="18" t="n">
        <v>462.0631446</v>
      </c>
      <c r="P10" s="20" t="n">
        <v>28.7322417</v>
      </c>
      <c r="Q10" s="18" t="n">
        <v>436.40976802</v>
      </c>
      <c r="R10" s="20" t="n">
        <v>12.62021601</v>
      </c>
    </row>
    <row r="11" spans="1:18">
      <c r="A11" s="15" t="s">
        <v>486</v>
      </c>
      <c r="B11" s="17" t="n">
        <v>7053</v>
      </c>
      <c r="C11" s="18">
        <f>(50.0/B11*100)</f>
        <v/>
      </c>
      <c r="D11" s="19" t="n">
        <v>7003</v>
      </c>
      <c r="E11" s="18" t="n">
        <v>423.75493856</v>
      </c>
      <c r="F11" s="20" t="n">
        <v>2.58160081</v>
      </c>
      <c r="G11" s="18" t="n">
        <v>413.59171815</v>
      </c>
      <c r="H11" s="20" t="n">
        <v>9.89757595</v>
      </c>
      <c r="I11" s="18" t="s">
        <v>481</v>
      </c>
      <c r="J11" s="20" t="s">
        <v>481</v>
      </c>
      <c r="K11" s="18" t="s">
        <v>481</v>
      </c>
      <c r="L11" s="20" t="s">
        <v>481</v>
      </c>
      <c r="M11" s="18" t="s">
        <v>481</v>
      </c>
      <c r="N11" s="20" t="s">
        <v>481</v>
      </c>
      <c r="O11" s="18" t="s">
        <v>481</v>
      </c>
      <c r="P11" s="20" t="s">
        <v>481</v>
      </c>
      <c r="Q11" s="18" t="n">
        <v>367.30578443</v>
      </c>
      <c r="R11" s="20" t="n">
        <v>14.47564411</v>
      </c>
    </row>
    <row r="12" spans="1:18">
      <c r="A12" s="15" t="s">
        <v>487</v>
      </c>
      <c r="B12" s="17" t="n">
        <v>6894</v>
      </c>
      <c r="C12" s="18">
        <f>(55.0/B12*100)</f>
        <v/>
      </c>
      <c r="D12" s="19" t="n">
        <v>6839</v>
      </c>
      <c r="E12" s="18" t="n">
        <v>493.84186427</v>
      </c>
      <c r="F12" s="20" t="n">
        <v>2.29198768</v>
      </c>
      <c r="G12" s="18" t="n">
        <v>478.28752021</v>
      </c>
      <c r="H12" s="20" t="n">
        <v>9.01003137</v>
      </c>
      <c r="I12" s="18" t="s">
        <v>481</v>
      </c>
      <c r="J12" s="20" t="s">
        <v>481</v>
      </c>
      <c r="K12" s="18" t="s">
        <v>481</v>
      </c>
      <c r="L12" s="20" t="s">
        <v>481</v>
      </c>
      <c r="M12" s="18" t="s">
        <v>481</v>
      </c>
      <c r="N12" s="20" t="s">
        <v>481</v>
      </c>
      <c r="O12" s="18" t="s">
        <v>481</v>
      </c>
      <c r="P12" s="20" t="s">
        <v>481</v>
      </c>
      <c r="Q12" s="18" t="n">
        <v>416.77868885</v>
      </c>
      <c r="R12" s="20" t="n">
        <v>21.13294318</v>
      </c>
    </row>
    <row r="13" spans="1:18">
      <c r="A13" s="15" t="s">
        <v>488</v>
      </c>
      <c r="B13" s="17" t="n">
        <v>7161</v>
      </c>
      <c r="C13" s="18">
        <f>(100.0/B13*100)</f>
        <v/>
      </c>
      <c r="D13" s="19" t="n">
        <v>7061</v>
      </c>
      <c r="E13" s="18" t="n">
        <v>518.78892236</v>
      </c>
      <c r="F13" s="20" t="n">
        <v>2.4157128</v>
      </c>
      <c r="G13" s="18" t="n">
        <v>476.20370879</v>
      </c>
      <c r="H13" s="20" t="n">
        <v>3.70376985</v>
      </c>
      <c r="I13" s="18" t="s">
        <v>481</v>
      </c>
      <c r="J13" s="20" t="s">
        <v>481</v>
      </c>
      <c r="K13" s="18" t="s">
        <v>481</v>
      </c>
      <c r="L13" s="20" t="s">
        <v>481</v>
      </c>
      <c r="M13" s="18" t="s">
        <v>481</v>
      </c>
      <c r="N13" s="20" t="s">
        <v>481</v>
      </c>
      <c r="O13" s="18" t="s">
        <v>481</v>
      </c>
      <c r="P13" s="20" t="s">
        <v>481</v>
      </c>
      <c r="Q13" s="18" t="n">
        <v>424.77756427</v>
      </c>
      <c r="R13" s="20" t="n">
        <v>16.68419487</v>
      </c>
    </row>
    <row r="14" spans="1:18">
      <c r="A14" s="15" t="s">
        <v>489</v>
      </c>
      <c r="B14" s="17" t="n">
        <v>5587</v>
      </c>
      <c r="C14" s="18">
        <f>(74.0/B14*100)</f>
        <v/>
      </c>
      <c r="D14" s="19" t="n">
        <v>5513</v>
      </c>
      <c r="E14" s="18" t="n">
        <v>524.07945374</v>
      </c>
      <c r="F14" s="20" t="n">
        <v>2.24832708</v>
      </c>
      <c r="G14" s="18" t="n">
        <v>499.74113657</v>
      </c>
      <c r="H14" s="20" t="n">
        <v>3.90381468</v>
      </c>
      <c r="I14" s="18" t="s">
        <v>481</v>
      </c>
      <c r="J14" s="20" t="s">
        <v>481</v>
      </c>
      <c r="K14" s="18" t="s">
        <v>481</v>
      </c>
      <c r="L14" s="20" t="s">
        <v>481</v>
      </c>
      <c r="M14" s="18" t="s">
        <v>481</v>
      </c>
      <c r="N14" s="20" t="s">
        <v>481</v>
      </c>
      <c r="O14" s="18" t="s">
        <v>481</v>
      </c>
      <c r="P14" s="20" t="s">
        <v>481</v>
      </c>
      <c r="Q14" s="18" t="n">
        <v>469.67324767</v>
      </c>
      <c r="R14" s="20" t="n">
        <v>17.05654915</v>
      </c>
    </row>
    <row r="15" spans="1:18">
      <c r="A15" s="15" t="s">
        <v>490</v>
      </c>
      <c r="B15" s="17" t="n">
        <v>5882</v>
      </c>
      <c r="C15" s="18">
        <f>(52.0/B15*100)</f>
        <v/>
      </c>
      <c r="D15" s="19" t="n">
        <v>5830</v>
      </c>
      <c r="E15" s="18" t="n">
        <v>514.28979028</v>
      </c>
      <c r="F15" s="20" t="n">
        <v>2.2610728</v>
      </c>
      <c r="G15" s="18" t="n">
        <v>478.62870617</v>
      </c>
      <c r="H15" s="20" t="n">
        <v>6.60141873</v>
      </c>
      <c r="I15" s="18" t="s">
        <v>481</v>
      </c>
      <c r="J15" s="20" t="s">
        <v>481</v>
      </c>
      <c r="K15" s="18" t="s">
        <v>481</v>
      </c>
      <c r="L15" s="20" t="s">
        <v>481</v>
      </c>
      <c r="M15" s="18" t="s">
        <v>481</v>
      </c>
      <c r="N15" s="20" t="s">
        <v>481</v>
      </c>
      <c r="O15" s="18" t="s">
        <v>481</v>
      </c>
      <c r="P15" s="20" t="s">
        <v>481</v>
      </c>
      <c r="Q15" s="18" t="n">
        <v>454.83104622</v>
      </c>
      <c r="R15" s="20" t="n">
        <v>17.34329629</v>
      </c>
    </row>
    <row r="16" spans="1:18">
      <c r="A16" s="15" t="s">
        <v>491</v>
      </c>
      <c r="B16" s="17" t="n">
        <v>6108</v>
      </c>
      <c r="C16" s="18">
        <f>(99.0/B16*100)</f>
        <v/>
      </c>
      <c r="D16" s="19" t="n">
        <v>6009</v>
      </c>
      <c r="E16" s="18" t="n">
        <v>502.45217326</v>
      </c>
      <c r="F16" s="20" t="n">
        <v>2.25346144</v>
      </c>
      <c r="G16" s="18" t="n">
        <v>459.73213898</v>
      </c>
      <c r="H16" s="20" t="n">
        <v>5.55194115</v>
      </c>
      <c r="I16" s="18" t="s">
        <v>481</v>
      </c>
      <c r="J16" s="20" t="s">
        <v>481</v>
      </c>
      <c r="K16" s="18" t="s">
        <v>481</v>
      </c>
      <c r="L16" s="20" t="s">
        <v>481</v>
      </c>
      <c r="M16" s="18" t="s">
        <v>481</v>
      </c>
      <c r="N16" s="20" t="s">
        <v>481</v>
      </c>
      <c r="O16" s="18" t="s">
        <v>481</v>
      </c>
      <c r="P16" s="20" t="s">
        <v>481</v>
      </c>
      <c r="Q16" s="18" t="n">
        <v>381.80593678</v>
      </c>
      <c r="R16" s="20" t="n">
        <v>15.82263801</v>
      </c>
    </row>
    <row r="17" spans="1:18">
      <c r="A17" s="15" t="s">
        <v>492</v>
      </c>
      <c r="B17" s="17" t="n">
        <v>6504</v>
      </c>
      <c r="C17" s="18">
        <f>(671.0/B17*100)</f>
        <v/>
      </c>
      <c r="D17" s="19" t="n">
        <v>5833</v>
      </c>
      <c r="E17" s="18" t="n">
        <v>520.53269311</v>
      </c>
      <c r="F17" s="20" t="n">
        <v>2.96132713</v>
      </c>
      <c r="G17" s="18" t="n">
        <v>473.07924824</v>
      </c>
      <c r="H17" s="20" t="n">
        <v>5.63722163</v>
      </c>
      <c r="I17" s="18" t="s">
        <v>481</v>
      </c>
      <c r="J17" s="20" t="s">
        <v>481</v>
      </c>
      <c r="K17" s="18" t="s">
        <v>481</v>
      </c>
      <c r="L17" s="20" t="s">
        <v>481</v>
      </c>
      <c r="M17" s="18" t="s">
        <v>481</v>
      </c>
      <c r="N17" s="20" t="s">
        <v>481</v>
      </c>
      <c r="O17" s="18" t="s">
        <v>481</v>
      </c>
      <c r="P17" s="20" t="s">
        <v>481</v>
      </c>
      <c r="Q17" s="18" t="n">
        <v>465.56168477</v>
      </c>
      <c r="R17" s="20" t="n">
        <v>13.81453948</v>
      </c>
    </row>
    <row r="18" spans="1:18">
      <c r="A18" s="15" t="s">
        <v>493</v>
      </c>
      <c r="B18" s="17" t="n">
        <v>5532</v>
      </c>
      <c r="C18" s="18">
        <f>(28.0/B18*100)</f>
        <v/>
      </c>
      <c r="D18" s="19" t="n">
        <v>5504</v>
      </c>
      <c r="E18" s="18" t="n">
        <v>459.26919375</v>
      </c>
      <c r="F18" s="20" t="n">
        <v>3.99176553</v>
      </c>
      <c r="G18" s="18" t="n">
        <v>431.82753512</v>
      </c>
      <c r="H18" s="20" t="n">
        <v>4.84630894</v>
      </c>
      <c r="I18" s="18" t="s">
        <v>481</v>
      </c>
      <c r="J18" s="20" t="s">
        <v>481</v>
      </c>
      <c r="K18" s="18" t="s">
        <v>481</v>
      </c>
      <c r="L18" s="20" t="s">
        <v>481</v>
      </c>
      <c r="M18" s="18" t="s">
        <v>481</v>
      </c>
      <c r="N18" s="20" t="s">
        <v>481</v>
      </c>
      <c r="O18" s="18" t="s">
        <v>481</v>
      </c>
      <c r="P18" s="20" t="s">
        <v>481</v>
      </c>
      <c r="Q18" s="18" t="n">
        <v>388.82905231</v>
      </c>
      <c r="R18" s="20" t="n">
        <v>17.53610577</v>
      </c>
    </row>
    <row r="19" spans="1:18">
      <c r="A19" s="15" t="s">
        <v>494</v>
      </c>
      <c r="B19" s="17" t="n">
        <v>5658</v>
      </c>
      <c r="C19" s="18">
        <f>(62.0/B19*100)</f>
        <v/>
      </c>
      <c r="D19" s="19" t="n">
        <v>5596</v>
      </c>
      <c r="E19" s="18" t="n">
        <v>476.90392606</v>
      </c>
      <c r="F19" s="20" t="n">
        <v>2.52242566</v>
      </c>
      <c r="G19" s="18" t="n">
        <v>492.94155284</v>
      </c>
      <c r="H19" s="20" t="n">
        <v>8.637308340000001</v>
      </c>
      <c r="I19" s="18" t="s">
        <v>481</v>
      </c>
      <c r="J19" s="20" t="s">
        <v>481</v>
      </c>
      <c r="K19" s="18" t="s">
        <v>481</v>
      </c>
      <c r="L19" s="20" t="s">
        <v>481</v>
      </c>
      <c r="M19" s="18" t="s">
        <v>481</v>
      </c>
      <c r="N19" s="20" t="s">
        <v>481</v>
      </c>
      <c r="O19" s="18" t="s">
        <v>481</v>
      </c>
      <c r="P19" s="20" t="s">
        <v>481</v>
      </c>
      <c r="Q19" s="18" t="n">
        <v>403.68927729</v>
      </c>
      <c r="R19" s="20" t="n">
        <v>24.51627044</v>
      </c>
    </row>
    <row r="20" spans="1:18">
      <c r="A20" s="15" t="s">
        <v>495</v>
      </c>
      <c r="B20" s="17" t="n">
        <v>3371</v>
      </c>
      <c r="C20" s="18">
        <f>(75.0/B20*100)</f>
        <v/>
      </c>
      <c r="D20" s="19" t="n">
        <v>3296</v>
      </c>
      <c r="E20" s="18" t="n">
        <v>490.89093309</v>
      </c>
      <c r="F20" s="20" t="n">
        <v>2.15765635</v>
      </c>
      <c r="G20" s="18" t="n">
        <v>468.33458209</v>
      </c>
      <c r="H20" s="20" t="n">
        <v>6.36089553</v>
      </c>
      <c r="I20" s="18" t="s">
        <v>481</v>
      </c>
      <c r="J20" s="20" t="s">
        <v>481</v>
      </c>
      <c r="K20" s="18" t="s">
        <v>481</v>
      </c>
      <c r="L20" s="20" t="s">
        <v>481</v>
      </c>
      <c r="M20" s="18" t="s">
        <v>481</v>
      </c>
      <c r="N20" s="20" t="s">
        <v>481</v>
      </c>
      <c r="O20" s="18" t="s">
        <v>481</v>
      </c>
      <c r="P20" s="20" t="s">
        <v>481</v>
      </c>
      <c r="Q20" s="18" t="n">
        <v>422.69788122</v>
      </c>
      <c r="R20" s="20" t="n">
        <v>16.67928568</v>
      </c>
    </row>
    <row r="21" spans="1:18">
      <c r="A21" s="15" t="s">
        <v>496</v>
      </c>
      <c r="B21" s="17" t="n">
        <v>5741</v>
      </c>
      <c r="C21" s="18">
        <f>(45.0/B21*100)</f>
        <v/>
      </c>
      <c r="D21" s="19" t="n">
        <v>5696</v>
      </c>
      <c r="E21" s="18" t="n">
        <v>504.76382823</v>
      </c>
      <c r="F21" s="20" t="n">
        <v>2.28263633</v>
      </c>
      <c r="G21" s="18" t="n">
        <v>501.66222037</v>
      </c>
      <c r="H21" s="20" t="n">
        <v>3.03240226</v>
      </c>
      <c r="I21" s="18" t="s">
        <v>481</v>
      </c>
      <c r="J21" s="20" t="s">
        <v>481</v>
      </c>
      <c r="K21" s="18" t="s">
        <v>481</v>
      </c>
      <c r="L21" s="20" t="s">
        <v>481</v>
      </c>
      <c r="M21" s="18" t="s">
        <v>481</v>
      </c>
      <c r="N21" s="20" t="s">
        <v>481</v>
      </c>
      <c r="O21" s="18" t="s">
        <v>481</v>
      </c>
      <c r="P21" s="20" t="s">
        <v>481</v>
      </c>
      <c r="Q21" s="18" t="n">
        <v>440.42298777</v>
      </c>
      <c r="R21" s="20" t="n">
        <v>13.79725301</v>
      </c>
    </row>
    <row r="22" spans="1:18">
      <c r="A22" s="15" t="s">
        <v>497</v>
      </c>
      <c r="B22" s="17" t="n">
        <v>6598</v>
      </c>
      <c r="C22" s="18">
        <f>(32.0/B22*100)</f>
        <v/>
      </c>
      <c r="D22" s="19" t="n">
        <v>6566</v>
      </c>
      <c r="E22" s="18" t="n">
        <v>472.84641913</v>
      </c>
      <c r="F22" s="20" t="n">
        <v>3.6619782</v>
      </c>
      <c r="G22" s="18" t="n">
        <v>471.28631998</v>
      </c>
      <c r="H22" s="20" t="n">
        <v>6.19705875</v>
      </c>
      <c r="I22" s="18" t="s">
        <v>481</v>
      </c>
      <c r="J22" s="20" t="s">
        <v>481</v>
      </c>
      <c r="K22" s="18" t="s">
        <v>481</v>
      </c>
      <c r="L22" s="20" t="s">
        <v>481</v>
      </c>
      <c r="M22" s="18" t="s">
        <v>481</v>
      </c>
      <c r="N22" s="20" t="s">
        <v>481</v>
      </c>
      <c r="O22" s="18" t="n">
        <v>348.3808</v>
      </c>
      <c r="P22" s="20" t="n">
        <v>36.90725088</v>
      </c>
      <c r="Q22" s="18" t="n">
        <v>374.46162021</v>
      </c>
      <c r="R22" s="20" t="n">
        <v>11.1399887</v>
      </c>
    </row>
    <row r="23" spans="1:18">
      <c r="A23" s="15" t="s">
        <v>498</v>
      </c>
      <c r="B23" s="17" t="n">
        <v>11583</v>
      </c>
      <c r="C23" s="18">
        <f>(213.0/B23*100)</f>
        <v/>
      </c>
      <c r="D23" s="19" t="n">
        <v>11370</v>
      </c>
      <c r="E23" s="18" t="n">
        <v>494.41181178</v>
      </c>
      <c r="F23" s="20" t="n">
        <v>3.01400069</v>
      </c>
      <c r="G23" s="18" t="n">
        <v>471.3249027</v>
      </c>
      <c r="H23" s="20" t="n">
        <v>4.40208956</v>
      </c>
      <c r="I23" s="18" t="s">
        <v>481</v>
      </c>
      <c r="J23" s="20" t="s">
        <v>481</v>
      </c>
      <c r="K23" s="18" t="s">
        <v>481</v>
      </c>
      <c r="L23" s="20" t="s">
        <v>481</v>
      </c>
      <c r="M23" s="18" t="s">
        <v>481</v>
      </c>
      <c r="N23" s="20" t="s">
        <v>481</v>
      </c>
      <c r="O23" s="18" t="s">
        <v>481</v>
      </c>
      <c r="P23" s="20" t="s">
        <v>481</v>
      </c>
      <c r="Q23" s="18" t="n">
        <v>411.23271223</v>
      </c>
      <c r="R23" s="20" t="n">
        <v>12.18399284</v>
      </c>
    </row>
    <row r="24" spans="1:18">
      <c r="A24" s="15" t="s">
        <v>499</v>
      </c>
      <c r="B24" s="17" t="n">
        <v>6647</v>
      </c>
      <c r="C24" s="18">
        <f>(7.0/B24*100)</f>
        <v/>
      </c>
      <c r="D24" s="19" t="n">
        <v>6640</v>
      </c>
      <c r="E24" s="18" t="n">
        <v>533.73439099</v>
      </c>
      <c r="F24" s="20" t="n">
        <v>2.93936888</v>
      </c>
      <c r="G24" s="18" t="n">
        <v>488.67029153</v>
      </c>
      <c r="H24" s="20" t="n">
        <v>14.72289573</v>
      </c>
      <c r="I24" s="18" t="s">
        <v>481</v>
      </c>
      <c r="J24" s="20" t="s">
        <v>481</v>
      </c>
      <c r="K24" s="18" t="s">
        <v>481</v>
      </c>
      <c r="L24" s="20" t="s">
        <v>481</v>
      </c>
      <c r="M24" s="18" t="s">
        <v>481</v>
      </c>
      <c r="N24" s="20" t="s">
        <v>481</v>
      </c>
      <c r="O24" s="18" t="s">
        <v>481</v>
      </c>
      <c r="P24" s="20" t="s">
        <v>481</v>
      </c>
      <c r="Q24" s="18" t="n">
        <v>486.0659287</v>
      </c>
      <c r="R24" s="20" t="n">
        <v>18.66853721</v>
      </c>
    </row>
    <row r="25" spans="1:18">
      <c r="A25" s="15" t="s">
        <v>500</v>
      </c>
      <c r="B25" s="17" t="n">
        <v>5581</v>
      </c>
      <c r="C25" s="18">
        <f>(24.0/B25*100)</f>
        <v/>
      </c>
      <c r="D25" s="19" t="n">
        <v>5557</v>
      </c>
      <c r="E25" s="18" t="n">
        <v>524.4729248899999</v>
      </c>
      <c r="F25" s="20" t="n">
        <v>3.73063211</v>
      </c>
      <c r="G25" s="18" t="n">
        <v>501.29219961</v>
      </c>
      <c r="H25" s="20" t="n">
        <v>14.32509095</v>
      </c>
      <c r="I25" s="18" t="s">
        <v>481</v>
      </c>
      <c r="J25" s="20" t="s">
        <v>481</v>
      </c>
      <c r="K25" s="18" t="s">
        <v>481</v>
      </c>
      <c r="L25" s="20" t="s">
        <v>481</v>
      </c>
      <c r="M25" s="18" t="s">
        <v>481</v>
      </c>
      <c r="N25" s="20" t="s">
        <v>481</v>
      </c>
      <c r="O25" s="18" t="s">
        <v>481</v>
      </c>
      <c r="P25" s="20" t="s">
        <v>481</v>
      </c>
      <c r="Q25" s="18" t="n">
        <v>443.54646599</v>
      </c>
      <c r="R25" s="20" t="n">
        <v>28.58520746</v>
      </c>
    </row>
    <row r="26" spans="1:18">
      <c r="A26" s="15" t="s">
        <v>501</v>
      </c>
      <c r="B26" s="17" t="n">
        <v>4869</v>
      </c>
      <c r="C26" s="18">
        <f>(33.0/B26*100)</f>
        <v/>
      </c>
      <c r="D26" s="19" t="n">
        <v>4836</v>
      </c>
      <c r="E26" s="18" t="n">
        <v>484.61645786</v>
      </c>
      <c r="F26" s="20" t="n">
        <v>1.88197688</v>
      </c>
      <c r="G26" s="18" t="n">
        <v>470.94038328</v>
      </c>
      <c r="H26" s="20" t="n">
        <v>4.87059416</v>
      </c>
      <c r="I26" s="18" t="s">
        <v>481</v>
      </c>
      <c r="J26" s="20" t="s">
        <v>481</v>
      </c>
      <c r="K26" s="18" t="s">
        <v>481</v>
      </c>
      <c r="L26" s="20" t="s">
        <v>481</v>
      </c>
      <c r="M26" s="18" t="s">
        <v>481</v>
      </c>
      <c r="N26" s="20" t="s">
        <v>481</v>
      </c>
      <c r="O26" s="18" t="s">
        <v>481</v>
      </c>
      <c r="P26" s="20" t="s">
        <v>481</v>
      </c>
      <c r="Q26" s="18" t="n">
        <v>423.783233</v>
      </c>
      <c r="R26" s="20" t="n">
        <v>15.85223553</v>
      </c>
    </row>
    <row r="27" spans="1:18">
      <c r="A27" s="15" t="s">
        <v>502</v>
      </c>
      <c r="B27" s="17" t="n">
        <v>5299</v>
      </c>
      <c r="C27" s="18">
        <f>(17.0/B27*100)</f>
        <v/>
      </c>
      <c r="D27" s="19" t="n">
        <v>5282</v>
      </c>
      <c r="E27" s="18" t="n">
        <v>506.53134432</v>
      </c>
      <c r="F27" s="20" t="n">
        <v>2.21008128</v>
      </c>
      <c r="G27" s="18" t="n">
        <v>474.23585959</v>
      </c>
      <c r="H27" s="20" t="n">
        <v>1.8990472</v>
      </c>
      <c r="I27" s="18" t="s">
        <v>481</v>
      </c>
      <c r="J27" s="20" t="s">
        <v>481</v>
      </c>
      <c r="K27" s="18" t="s">
        <v>481</v>
      </c>
      <c r="L27" s="20" t="s">
        <v>481</v>
      </c>
      <c r="M27" s="18" t="s">
        <v>481</v>
      </c>
      <c r="N27" s="20" t="s">
        <v>481</v>
      </c>
      <c r="O27" s="18" t="s">
        <v>481</v>
      </c>
      <c r="P27" s="20" t="s">
        <v>481</v>
      </c>
      <c r="Q27" s="18" t="n">
        <v>419.20735392</v>
      </c>
      <c r="R27" s="20" t="n">
        <v>13.47305975</v>
      </c>
    </row>
    <row r="28" spans="1:18">
      <c r="A28" s="15" t="s">
        <v>503</v>
      </c>
      <c r="B28" s="17" t="n">
        <v>7568</v>
      </c>
      <c r="C28" s="18">
        <f>(51.0/B28*100)</f>
        <v/>
      </c>
      <c r="D28" s="19" t="n">
        <v>7517</v>
      </c>
      <c r="E28" s="18" t="n">
        <v>410.33362792</v>
      </c>
      <c r="F28" s="20" t="n">
        <v>2.21652883</v>
      </c>
      <c r="G28" s="18" t="n">
        <v>341.1303485</v>
      </c>
      <c r="H28" s="20" t="n">
        <v>8.679212789999999</v>
      </c>
      <c r="I28" s="18" t="s">
        <v>481</v>
      </c>
      <c r="J28" s="20" t="s">
        <v>481</v>
      </c>
      <c r="K28" s="18" t="s">
        <v>481</v>
      </c>
      <c r="L28" s="20" t="s">
        <v>481</v>
      </c>
      <c r="M28" s="18" t="s">
        <v>481</v>
      </c>
      <c r="N28" s="20" t="s">
        <v>481</v>
      </c>
      <c r="O28" s="18" t="s">
        <v>481</v>
      </c>
      <c r="P28" s="20" t="s">
        <v>481</v>
      </c>
      <c r="Q28" s="18" t="n">
        <v>325.30202325</v>
      </c>
      <c r="R28" s="20" t="n">
        <v>20.21762169</v>
      </c>
    </row>
    <row r="29" spans="1:18">
      <c r="A29" s="15" t="s">
        <v>504</v>
      </c>
      <c r="B29" s="17" t="n">
        <v>5385</v>
      </c>
      <c r="C29" s="18">
        <f>(30.0/B29*100)</f>
        <v/>
      </c>
      <c r="D29" s="19" t="n">
        <v>5355</v>
      </c>
      <c r="E29" s="18" t="n">
        <v>519.3702982</v>
      </c>
      <c r="F29" s="20" t="n">
        <v>2.30740153</v>
      </c>
      <c r="G29" s="18" t="n">
        <v>478.52851766</v>
      </c>
      <c r="H29" s="20" t="n">
        <v>6.48768039</v>
      </c>
      <c r="I29" s="18" t="s">
        <v>481</v>
      </c>
      <c r="J29" s="20" t="s">
        <v>481</v>
      </c>
      <c r="K29" s="18" t="s">
        <v>481</v>
      </c>
      <c r="L29" s="20" t="s">
        <v>481</v>
      </c>
      <c r="M29" s="18" t="s">
        <v>481</v>
      </c>
      <c r="N29" s="20" t="s">
        <v>481</v>
      </c>
      <c r="O29" s="18" t="s">
        <v>481</v>
      </c>
      <c r="P29" s="20" t="s">
        <v>481</v>
      </c>
      <c r="Q29" s="18" t="n">
        <v>411.44492631</v>
      </c>
      <c r="R29" s="20" t="n">
        <v>12.44487852</v>
      </c>
    </row>
    <row r="30" spans="1:18">
      <c r="A30" s="15" t="s">
        <v>505</v>
      </c>
      <c r="B30" s="17" t="n">
        <v>4520</v>
      </c>
      <c r="C30" s="18">
        <f>(97.0/B30*100)</f>
        <v/>
      </c>
      <c r="D30" s="19" t="n">
        <v>4423</v>
      </c>
      <c r="E30" s="18" t="n">
        <v>493.06904011</v>
      </c>
      <c r="F30" s="20" t="n">
        <v>2.64893323</v>
      </c>
      <c r="G30" s="18" t="n">
        <v>502.93437549</v>
      </c>
      <c r="H30" s="20" t="n">
        <v>3.45875643</v>
      </c>
      <c r="I30" s="18" t="s">
        <v>481</v>
      </c>
      <c r="J30" s="20" t="s">
        <v>481</v>
      </c>
      <c r="K30" s="18" t="s">
        <v>481</v>
      </c>
      <c r="L30" s="20" t="s">
        <v>481</v>
      </c>
      <c r="M30" s="18" t="s">
        <v>481</v>
      </c>
      <c r="N30" s="20" t="s">
        <v>481</v>
      </c>
      <c r="O30" s="18" t="s">
        <v>481</v>
      </c>
      <c r="P30" s="20" t="s">
        <v>481</v>
      </c>
      <c r="Q30" s="18" t="n">
        <v>433.04079919</v>
      </c>
      <c r="R30" s="20" t="n">
        <v>14.06896461</v>
      </c>
    </row>
    <row r="31" spans="1:18">
      <c r="A31" s="15" t="s">
        <v>506</v>
      </c>
      <c r="B31" s="17" t="n">
        <v>5456</v>
      </c>
      <c r="C31" s="18">
        <f>(125.0/B31*100)</f>
        <v/>
      </c>
      <c r="D31" s="19" t="n">
        <v>5331</v>
      </c>
      <c r="E31" s="18" t="n">
        <v>509.08453212</v>
      </c>
      <c r="F31" s="20" t="n">
        <v>2.37782414</v>
      </c>
      <c r="G31" s="18" t="n">
        <v>475.52879471</v>
      </c>
      <c r="H31" s="20" t="n">
        <v>4.22960722</v>
      </c>
      <c r="I31" s="18" t="s">
        <v>481</v>
      </c>
      <c r="J31" s="20" t="s">
        <v>481</v>
      </c>
      <c r="K31" s="18" t="s">
        <v>481</v>
      </c>
      <c r="L31" s="20" t="s">
        <v>481</v>
      </c>
      <c r="M31" s="18" t="s">
        <v>481</v>
      </c>
      <c r="N31" s="20" t="s">
        <v>481</v>
      </c>
      <c r="O31" s="18" t="s">
        <v>481</v>
      </c>
      <c r="P31" s="20" t="s">
        <v>481</v>
      </c>
      <c r="Q31" s="18" t="n">
        <v>414.84391495</v>
      </c>
      <c r="R31" s="20" t="n">
        <v>12.87943249</v>
      </c>
    </row>
    <row r="32" spans="1:18">
      <c r="A32" s="15" t="s">
        <v>507</v>
      </c>
      <c r="B32" s="17" t="n">
        <v>4478</v>
      </c>
      <c r="C32" s="18">
        <f>(5.0/B32*100)</f>
        <v/>
      </c>
      <c r="D32" s="19" t="n">
        <v>4473</v>
      </c>
      <c r="E32" s="18" t="n">
        <v>505.26258168</v>
      </c>
      <c r="F32" s="20" t="n">
        <v>2.38599447</v>
      </c>
      <c r="G32" s="18" t="n">
        <v>502.68215932</v>
      </c>
      <c r="H32" s="20" t="n">
        <v>18.68497784</v>
      </c>
      <c r="I32" s="18" t="s">
        <v>481</v>
      </c>
      <c r="J32" s="20" t="s">
        <v>481</v>
      </c>
      <c r="K32" s="18" t="s">
        <v>481</v>
      </c>
      <c r="L32" s="20" t="s">
        <v>481</v>
      </c>
      <c r="M32" s="18" t="s">
        <v>481</v>
      </c>
      <c r="N32" s="20" t="s">
        <v>481</v>
      </c>
      <c r="O32" s="18" t="s">
        <v>481</v>
      </c>
      <c r="P32" s="20" t="s">
        <v>481</v>
      </c>
      <c r="Q32" s="18" t="n">
        <v>420.25633187</v>
      </c>
      <c r="R32" s="20" t="n">
        <v>14.17091817</v>
      </c>
    </row>
    <row r="33" spans="1:18">
      <c r="A33" s="15" t="s">
        <v>508</v>
      </c>
      <c r="B33" s="17" t="n">
        <v>7325</v>
      </c>
      <c r="C33" s="18">
        <f>(75.0/B33*100)</f>
        <v/>
      </c>
      <c r="D33" s="19" t="n">
        <v>7250</v>
      </c>
      <c r="E33" s="18" t="n">
        <v>493.65359061</v>
      </c>
      <c r="F33" s="20" t="n">
        <v>2.62179427</v>
      </c>
      <c r="G33" s="18" t="n">
        <v>488.01004137</v>
      </c>
      <c r="H33" s="20" t="n">
        <v>4.52050557</v>
      </c>
      <c r="I33" s="18" t="s">
        <v>481</v>
      </c>
      <c r="J33" s="20" t="s">
        <v>481</v>
      </c>
      <c r="K33" s="18" t="s">
        <v>481</v>
      </c>
      <c r="L33" s="20" t="s">
        <v>481</v>
      </c>
      <c r="M33" s="18" t="s">
        <v>481</v>
      </c>
      <c r="N33" s="20" t="s">
        <v>481</v>
      </c>
      <c r="O33" s="18" t="s">
        <v>481</v>
      </c>
      <c r="P33" s="20" t="s">
        <v>481</v>
      </c>
      <c r="Q33" s="18" t="n">
        <v>424.96459899</v>
      </c>
      <c r="R33" s="20" t="n">
        <v>21.63105961</v>
      </c>
    </row>
    <row r="34" spans="1:18">
      <c r="A34" s="15" t="s">
        <v>509</v>
      </c>
      <c r="B34" s="17" t="n">
        <v>6350</v>
      </c>
      <c r="C34" s="18">
        <f>(65.0/B34*100)</f>
        <v/>
      </c>
      <c r="D34" s="19" t="n">
        <v>6285</v>
      </c>
      <c r="E34" s="18" t="n">
        <v>479.09636549</v>
      </c>
      <c r="F34" s="20" t="n">
        <v>2.56374886</v>
      </c>
      <c r="G34" s="18" t="n">
        <v>449.86117924</v>
      </c>
      <c r="H34" s="20" t="n">
        <v>9.645915970000001</v>
      </c>
      <c r="I34" s="18" t="s">
        <v>481</v>
      </c>
      <c r="J34" s="20" t="s">
        <v>481</v>
      </c>
      <c r="K34" s="18" t="s">
        <v>481</v>
      </c>
      <c r="L34" s="20" t="s">
        <v>481</v>
      </c>
      <c r="M34" s="18" t="s">
        <v>481</v>
      </c>
      <c r="N34" s="20" t="s">
        <v>481</v>
      </c>
      <c r="O34" s="18" t="s">
        <v>481</v>
      </c>
      <c r="P34" s="20" t="s">
        <v>481</v>
      </c>
      <c r="Q34" s="18" t="n">
        <v>334.83754588</v>
      </c>
      <c r="R34" s="20" t="n">
        <v>13.72842734</v>
      </c>
    </row>
    <row r="35" spans="1:18">
      <c r="A35" s="15" t="s">
        <v>510</v>
      </c>
      <c r="B35" s="17" t="n">
        <v>6406</v>
      </c>
      <c r="C35" s="18">
        <f>(36.0/B35*100)</f>
        <v/>
      </c>
      <c r="D35" s="19" t="n">
        <v>6370</v>
      </c>
      <c r="E35" s="18" t="n">
        <v>516.02152915</v>
      </c>
      <c r="F35" s="20" t="n">
        <v>1.30192841</v>
      </c>
      <c r="G35" s="18" t="n">
        <v>472.23532232</v>
      </c>
      <c r="H35" s="20" t="n">
        <v>4.11723981</v>
      </c>
      <c r="I35" s="18" t="s">
        <v>481</v>
      </c>
      <c r="J35" s="20" t="s">
        <v>481</v>
      </c>
      <c r="K35" s="18" t="s">
        <v>481</v>
      </c>
      <c r="L35" s="20" t="s">
        <v>481</v>
      </c>
      <c r="M35" s="18" t="s">
        <v>481</v>
      </c>
      <c r="N35" s="20" t="s">
        <v>481</v>
      </c>
      <c r="O35" s="18" t="s">
        <v>481</v>
      </c>
      <c r="P35" s="20" t="s">
        <v>481</v>
      </c>
      <c r="Q35" s="18" t="n">
        <v>385.3190295</v>
      </c>
      <c r="R35" s="20" t="n">
        <v>19.44394936</v>
      </c>
    </row>
    <row r="36" spans="1:18">
      <c r="A36" s="15" t="s">
        <v>511</v>
      </c>
      <c r="B36" s="17" t="n">
        <v>6736</v>
      </c>
      <c r="C36" s="18">
        <f>(26.0/B36*100)</f>
        <v/>
      </c>
      <c r="D36" s="19" t="n">
        <v>6710</v>
      </c>
      <c r="E36" s="18" t="n">
        <v>491.63004258</v>
      </c>
      <c r="F36" s="20" t="n">
        <v>2.17672958</v>
      </c>
      <c r="G36" s="18" t="n">
        <v>458.60415101</v>
      </c>
      <c r="H36" s="20" t="n">
        <v>3.78343438</v>
      </c>
      <c r="I36" s="18" t="s">
        <v>481</v>
      </c>
      <c r="J36" s="20" t="s">
        <v>481</v>
      </c>
      <c r="K36" s="18" t="s">
        <v>481</v>
      </c>
      <c r="L36" s="20" t="s">
        <v>481</v>
      </c>
      <c r="M36" s="18" t="s">
        <v>481</v>
      </c>
      <c r="N36" s="20" t="s">
        <v>481</v>
      </c>
      <c r="O36" s="18" t="s">
        <v>481</v>
      </c>
      <c r="P36" s="20" t="s">
        <v>481</v>
      </c>
      <c r="Q36" s="18" t="n">
        <v>420.88948266</v>
      </c>
      <c r="R36" s="20" t="n">
        <v>12.03028734</v>
      </c>
    </row>
    <row r="37" spans="1:18">
      <c r="A37" s="15" t="s">
        <v>512</v>
      </c>
      <c r="B37" s="17" t="n">
        <v>5458</v>
      </c>
      <c r="C37" s="18">
        <f>(63.0/B37*100)</f>
        <v/>
      </c>
      <c r="D37" s="19" t="n">
        <v>5395</v>
      </c>
      <c r="E37" s="18" t="n">
        <v>506.0435271</v>
      </c>
      <c r="F37" s="20" t="n">
        <v>2.7635276</v>
      </c>
      <c r="G37" s="18" t="n">
        <v>460.75964865</v>
      </c>
      <c r="H37" s="20" t="n">
        <v>6.26144275</v>
      </c>
      <c r="I37" s="18" t="s">
        <v>481</v>
      </c>
      <c r="J37" s="20" t="s">
        <v>481</v>
      </c>
      <c r="K37" s="18" t="s">
        <v>481</v>
      </c>
      <c r="L37" s="20" t="s">
        <v>481</v>
      </c>
      <c r="M37" s="18" t="s">
        <v>481</v>
      </c>
      <c r="N37" s="20" t="s">
        <v>481</v>
      </c>
      <c r="O37" s="18" t="s">
        <v>481</v>
      </c>
      <c r="P37" s="20" t="s">
        <v>481</v>
      </c>
      <c r="Q37" s="18" t="n">
        <v>386.00116714</v>
      </c>
      <c r="R37" s="20" t="n">
        <v>12.50807166</v>
      </c>
    </row>
    <row r="38" spans="1:18">
      <c r="A38" s="15" t="s">
        <v>513</v>
      </c>
      <c r="B38" s="17" t="n">
        <v>5860</v>
      </c>
      <c r="C38" s="18">
        <f>(16.0/B38*100)</f>
        <v/>
      </c>
      <c r="D38" s="19" t="n">
        <v>5844</v>
      </c>
      <c r="E38" s="18" t="n">
        <v>540.98056782</v>
      </c>
      <c r="F38" s="20" t="n">
        <v>2.92640305</v>
      </c>
      <c r="G38" s="18" t="n">
        <v>496.52892607</v>
      </c>
      <c r="H38" s="20" t="n">
        <v>4.04980791</v>
      </c>
      <c r="I38" s="18" t="s">
        <v>481</v>
      </c>
      <c r="J38" s="20" t="s">
        <v>481</v>
      </c>
      <c r="K38" s="18" t="s">
        <v>481</v>
      </c>
      <c r="L38" s="20" t="s">
        <v>481</v>
      </c>
      <c r="M38" s="18" t="s">
        <v>481</v>
      </c>
      <c r="N38" s="20" t="s">
        <v>481</v>
      </c>
      <c r="O38" s="18" t="s">
        <v>481</v>
      </c>
      <c r="P38" s="20" t="s">
        <v>481</v>
      </c>
      <c r="Q38" s="18" t="n">
        <v>446.93923072</v>
      </c>
      <c r="R38" s="20" t="n">
        <v>17.71572543</v>
      </c>
    </row>
    <row r="39" spans="1:18">
      <c r="A39" s="15" t="s">
        <v>514</v>
      </c>
      <c r="B39" s="17" t="n">
        <v>5895</v>
      </c>
      <c r="C39" s="18">
        <f>(30.0/B39*100)</f>
        <v/>
      </c>
      <c r="D39" s="19" t="n">
        <v>5865</v>
      </c>
      <c r="E39" s="18" t="n">
        <v>421.40066977</v>
      </c>
      <c r="F39" s="20" t="n">
        <v>4.1265977</v>
      </c>
      <c r="G39" s="18" t="n">
        <v>438.97804724</v>
      </c>
      <c r="H39" s="20" t="n">
        <v>10.57811912</v>
      </c>
      <c r="I39" s="18" t="s">
        <v>481</v>
      </c>
      <c r="J39" s="20" t="s">
        <v>481</v>
      </c>
      <c r="K39" s="18" t="s">
        <v>481</v>
      </c>
      <c r="L39" s="20" t="s">
        <v>481</v>
      </c>
      <c r="M39" s="18" t="s">
        <v>481</v>
      </c>
      <c r="N39" s="20" t="s">
        <v>481</v>
      </c>
      <c r="O39" s="18" t="s">
        <v>481</v>
      </c>
      <c r="P39" s="20" t="s">
        <v>481</v>
      </c>
      <c r="Q39" s="18" t="n">
        <v>351.53942944</v>
      </c>
      <c r="R39" s="20" t="n">
        <v>11.70011201</v>
      </c>
    </row>
    <row r="40" spans="1:18">
      <c r="A40" s="15" t="s">
        <v>515</v>
      </c>
      <c r="B40" s="17" t="n">
        <v>14157</v>
      </c>
      <c r="C40" s="18">
        <f>(272.0/B40*100)</f>
        <v/>
      </c>
      <c r="D40" s="19" t="n">
        <v>13885</v>
      </c>
      <c r="E40" s="18" t="n">
        <v>495.51208475</v>
      </c>
      <c r="F40" s="20" t="n">
        <v>2.49545253</v>
      </c>
      <c r="G40" s="18" t="n">
        <v>488.5217812</v>
      </c>
      <c r="H40" s="20" t="n">
        <v>5.47234034</v>
      </c>
      <c r="I40" s="18" t="s">
        <v>481</v>
      </c>
      <c r="J40" s="20" t="s">
        <v>481</v>
      </c>
      <c r="K40" s="18" t="s">
        <v>481</v>
      </c>
      <c r="L40" s="20" t="s">
        <v>481</v>
      </c>
      <c r="M40" s="18" t="s">
        <v>481</v>
      </c>
      <c r="N40" s="20" t="s">
        <v>481</v>
      </c>
      <c r="O40" s="18" t="s">
        <v>481</v>
      </c>
      <c r="P40" s="20" t="s">
        <v>481</v>
      </c>
      <c r="Q40" s="18" t="n">
        <v>406.73825067</v>
      </c>
      <c r="R40" s="20" t="n">
        <v>12.78333159</v>
      </c>
    </row>
    <row r="41" spans="1:18">
      <c r="A41" s="15" t="s">
        <v>516</v>
      </c>
      <c r="B41" s="17" t="n">
        <v>5712</v>
      </c>
      <c r="C41" s="18">
        <f>(40.0/B41*100)</f>
        <v/>
      </c>
      <c r="D41" s="19" t="n">
        <v>5672</v>
      </c>
      <c r="E41" s="18" t="n">
        <v>476.68863196</v>
      </c>
      <c r="F41" s="20" t="n">
        <v>3.16662654</v>
      </c>
      <c r="G41" s="18" t="n">
        <v>454.76760229</v>
      </c>
      <c r="H41" s="20" t="n">
        <v>5.01361202</v>
      </c>
      <c r="I41" s="18" t="s">
        <v>481</v>
      </c>
      <c r="J41" s="20" t="s">
        <v>481</v>
      </c>
      <c r="K41" s="18" t="s">
        <v>481</v>
      </c>
      <c r="L41" s="20" t="s">
        <v>481</v>
      </c>
      <c r="M41" s="18" t="s">
        <v>481</v>
      </c>
      <c r="N41" s="20" t="s">
        <v>481</v>
      </c>
      <c r="O41" s="18" t="s">
        <v>481</v>
      </c>
      <c r="P41" s="20" t="s">
        <v>481</v>
      </c>
      <c r="Q41" s="18" t="n">
        <v>394.37654307</v>
      </c>
      <c r="R41" s="20" t="n">
        <v>17.46716404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361.31059838</v>
      </c>
      <c r="F45" s="20" t="n">
        <v>3.02136686</v>
      </c>
      <c r="G45" s="18" t="n">
        <v>328.67423611</v>
      </c>
      <c r="H45" s="20" t="n">
        <v>11.5091853</v>
      </c>
      <c r="I45" s="18" t="s">
        <v>481</v>
      </c>
      <c r="J45" s="20" t="s">
        <v>481</v>
      </c>
      <c r="K45" s="18" t="s">
        <v>481</v>
      </c>
      <c r="L45" s="20" t="s">
        <v>481</v>
      </c>
      <c r="M45" s="18" t="s">
        <v>481</v>
      </c>
      <c r="N45" s="20" t="s">
        <v>481</v>
      </c>
      <c r="O45" s="18" t="n">
        <v>347.59957314</v>
      </c>
      <c r="P45" s="20" t="n">
        <v>21.17253944</v>
      </c>
      <c r="Q45" s="18" t="n">
        <v>329.13192203</v>
      </c>
      <c r="R45" s="20" t="n">
        <v>8.28969111</v>
      </c>
    </row>
    <row r="46" spans="1:18">
      <c r="A46" s="15" t="s">
        <v>521</v>
      </c>
      <c r="B46" s="17" t="n">
        <v>23141</v>
      </c>
      <c r="C46" s="18">
        <f>(1157.0/B46*100)</f>
        <v/>
      </c>
      <c r="D46" s="19" t="n">
        <v>21984</v>
      </c>
      <c r="E46" s="18" t="n">
        <v>379.58724289</v>
      </c>
      <c r="F46" s="20" t="n">
        <v>2.87501285</v>
      </c>
      <c r="G46" s="18" t="n">
        <v>331.27444761</v>
      </c>
      <c r="H46" s="20" t="n">
        <v>12.03435445</v>
      </c>
      <c r="I46" s="18" t="s">
        <v>481</v>
      </c>
      <c r="J46" s="20" t="s">
        <v>481</v>
      </c>
      <c r="K46" s="18" t="s">
        <v>481</v>
      </c>
      <c r="L46" s="20" t="s">
        <v>481</v>
      </c>
      <c r="M46" s="18" t="s">
        <v>481</v>
      </c>
      <c r="N46" s="20" t="s">
        <v>481</v>
      </c>
      <c r="O46" s="18" t="s">
        <v>481</v>
      </c>
      <c r="P46" s="20" t="s">
        <v>481</v>
      </c>
      <c r="Q46" s="18" t="n">
        <v>330.01776247</v>
      </c>
      <c r="R46" s="20" t="n">
        <v>7.64476681</v>
      </c>
    </row>
    <row r="47" spans="1:18">
      <c r="A47" s="15" t="s">
        <v>522</v>
      </c>
      <c r="B47" s="17" t="n">
        <v>5928</v>
      </c>
      <c r="C47" s="18">
        <f>(75.0/B47*100)</f>
        <v/>
      </c>
      <c r="D47" s="19" t="n">
        <v>5853</v>
      </c>
      <c r="E47" s="18" t="n">
        <v>444.88101535</v>
      </c>
      <c r="F47" s="20" t="n">
        <v>3.81053887</v>
      </c>
      <c r="G47" s="18" t="n">
        <v>401.51917966</v>
      </c>
      <c r="H47" s="20" t="n">
        <v>11.53722857</v>
      </c>
      <c r="I47" s="18" t="s">
        <v>481</v>
      </c>
      <c r="J47" s="20" t="s">
        <v>481</v>
      </c>
      <c r="K47" s="18" t="s">
        <v>481</v>
      </c>
      <c r="L47" s="20" t="s">
        <v>481</v>
      </c>
      <c r="M47" s="18" t="s">
        <v>481</v>
      </c>
      <c r="N47" s="20" t="s">
        <v>481</v>
      </c>
      <c r="O47" s="18" t="s">
        <v>481</v>
      </c>
      <c r="P47" s="20" t="s">
        <v>481</v>
      </c>
      <c r="Q47" s="18" t="n">
        <v>349.3557126</v>
      </c>
      <c r="R47" s="20" t="n">
        <v>12.78818684</v>
      </c>
    </row>
    <row r="48" spans="1:18">
      <c r="A48" s="15" t="s">
        <v>523</v>
      </c>
      <c r="B48" s="17" t="n">
        <v>9841</v>
      </c>
      <c r="C48" s="18">
        <f>(7.0/B48*100)</f>
        <v/>
      </c>
      <c r="D48" s="19" t="n">
        <v>9834</v>
      </c>
      <c r="E48" s="18" t="n">
        <v>533.68619543</v>
      </c>
      <c r="F48" s="20" t="n">
        <v>4.86911514</v>
      </c>
      <c r="G48" s="18" t="n">
        <v>401.1503893</v>
      </c>
      <c r="H48" s="20" t="n">
        <v>21.69143479</v>
      </c>
      <c r="I48" s="18" t="s">
        <v>481</v>
      </c>
      <c r="J48" s="20" t="s">
        <v>481</v>
      </c>
      <c r="K48" s="18" t="s">
        <v>481</v>
      </c>
      <c r="L48" s="20" t="s">
        <v>481</v>
      </c>
      <c r="M48" s="18" t="s">
        <v>481</v>
      </c>
      <c r="N48" s="20" t="s">
        <v>481</v>
      </c>
      <c r="O48" s="18" t="s">
        <v>481</v>
      </c>
      <c r="P48" s="20" t="s">
        <v>481</v>
      </c>
      <c r="Q48" s="18" t="n">
        <v>440.7114475</v>
      </c>
      <c r="R48" s="20" t="n">
        <v>33.7382681</v>
      </c>
    </row>
    <row r="49" spans="1:18">
      <c r="A49" s="15" t="s">
        <v>524</v>
      </c>
      <c r="B49" s="17" t="n">
        <v>6349</v>
      </c>
      <c r="C49" s="18">
        <f>(56.0/B49*100)</f>
        <v/>
      </c>
      <c r="D49" s="19" t="n">
        <v>6293</v>
      </c>
      <c r="E49" s="18" t="n">
        <v>409.81917961</v>
      </c>
      <c r="F49" s="20" t="n">
        <v>3.11967659</v>
      </c>
      <c r="G49" s="18" t="n">
        <v>400.96284396</v>
      </c>
      <c r="H49" s="20" t="n">
        <v>5.27724819</v>
      </c>
      <c r="I49" s="18" t="s">
        <v>481</v>
      </c>
      <c r="J49" s="20" t="s">
        <v>481</v>
      </c>
      <c r="K49" s="18" t="s">
        <v>481</v>
      </c>
      <c r="L49" s="20" t="s">
        <v>481</v>
      </c>
      <c r="M49" s="18" t="s">
        <v>481</v>
      </c>
      <c r="N49" s="20" t="s">
        <v>481</v>
      </c>
      <c r="O49" s="18" t="n">
        <v>337.0414</v>
      </c>
      <c r="P49" s="20" t="n">
        <v>55.78763513</v>
      </c>
      <c r="Q49" s="18" t="n">
        <v>392.62061892</v>
      </c>
      <c r="R49" s="20" t="n">
        <v>13.66325665</v>
      </c>
    </row>
    <row r="50" spans="1:18">
      <c r="A50" s="15" t="s">
        <v>525</v>
      </c>
      <c r="B50" s="17" t="n">
        <v>11795</v>
      </c>
      <c r="C50" s="18">
        <f>(218.0/B50*100)</f>
        <v/>
      </c>
      <c r="D50" s="19" t="n">
        <v>11577</v>
      </c>
      <c r="E50" s="18" t="n">
        <v>390.60920889</v>
      </c>
      <c r="F50" s="20" t="n">
        <v>2.26251026</v>
      </c>
      <c r="G50" s="18" t="n">
        <v>364.41484521</v>
      </c>
      <c r="H50" s="20" t="n">
        <v>12.34425263</v>
      </c>
      <c r="I50" s="18" t="s">
        <v>481</v>
      </c>
      <c r="J50" s="20" t="s">
        <v>481</v>
      </c>
      <c r="K50" s="18" t="s">
        <v>481</v>
      </c>
      <c r="L50" s="20" t="s">
        <v>481</v>
      </c>
      <c r="M50" s="18" t="s">
        <v>481</v>
      </c>
      <c r="N50" s="20" t="s">
        <v>481</v>
      </c>
      <c r="O50" s="18" t="s">
        <v>481</v>
      </c>
      <c r="P50" s="20" t="s">
        <v>481</v>
      </c>
      <c r="Q50" s="18" t="n">
        <v>344.36514854</v>
      </c>
      <c r="R50" s="20" t="n">
        <v>10.0093392</v>
      </c>
    </row>
    <row r="51" spans="1:18">
      <c r="A51" s="15" t="s">
        <v>526</v>
      </c>
      <c r="B51" s="17" t="n">
        <v>6866</v>
      </c>
      <c r="C51" s="18">
        <f>(116.0/B51*100)</f>
        <v/>
      </c>
      <c r="D51" s="19" t="n">
        <v>6750</v>
      </c>
      <c r="E51" s="18" t="n">
        <v>403.74479762</v>
      </c>
      <c r="F51" s="20" t="n">
        <v>2.59881769</v>
      </c>
      <c r="G51" s="18" t="n">
        <v>379.18159094</v>
      </c>
      <c r="H51" s="20" t="n">
        <v>4.74256311</v>
      </c>
      <c r="I51" s="18" t="s">
        <v>481</v>
      </c>
      <c r="J51" s="20" t="s">
        <v>481</v>
      </c>
      <c r="K51" s="18" t="s">
        <v>481</v>
      </c>
      <c r="L51" s="20" t="s">
        <v>481</v>
      </c>
      <c r="M51" s="18" t="s">
        <v>481</v>
      </c>
      <c r="N51" s="20" t="s">
        <v>481</v>
      </c>
      <c r="O51" s="18" t="s">
        <v>481</v>
      </c>
      <c r="P51" s="20" t="s">
        <v>481</v>
      </c>
      <c r="Q51" s="18" t="n">
        <v>377.14683029</v>
      </c>
      <c r="R51" s="20" t="n">
        <v>9.70313052</v>
      </c>
    </row>
    <row r="52" spans="1:18">
      <c r="A52" s="15" t="s">
        <v>527</v>
      </c>
      <c r="B52" s="17" t="n">
        <v>5809</v>
      </c>
      <c r="C52" s="18">
        <f>(73.0/B52*100)</f>
        <v/>
      </c>
      <c r="D52" s="19" t="n">
        <v>5736</v>
      </c>
      <c r="E52" s="18" t="n">
        <v>466.74898044</v>
      </c>
      <c r="F52" s="20" t="n">
        <v>2.84435578</v>
      </c>
      <c r="G52" s="18" t="n">
        <v>455.9627571</v>
      </c>
      <c r="H52" s="20" t="n">
        <v>4.26791991</v>
      </c>
      <c r="I52" s="18" t="s">
        <v>481</v>
      </c>
      <c r="J52" s="20" t="s">
        <v>481</v>
      </c>
      <c r="K52" s="18" t="s">
        <v>481</v>
      </c>
      <c r="L52" s="20" t="s">
        <v>481</v>
      </c>
      <c r="M52" s="18" t="s">
        <v>481</v>
      </c>
      <c r="N52" s="20" t="s">
        <v>481</v>
      </c>
      <c r="O52" s="18" t="s">
        <v>481</v>
      </c>
      <c r="P52" s="20" t="s">
        <v>481</v>
      </c>
      <c r="Q52" s="18" t="n">
        <v>375.3423867</v>
      </c>
      <c r="R52" s="20" t="n">
        <v>13.22265643</v>
      </c>
    </row>
    <row r="53" spans="1:18">
      <c r="A53" s="15" t="s">
        <v>528</v>
      </c>
      <c r="B53" s="17" t="n">
        <v>5571</v>
      </c>
      <c r="C53" s="18">
        <f>(84.0/B53*100)</f>
        <v/>
      </c>
      <c r="D53" s="19" t="n">
        <v>5487</v>
      </c>
      <c r="E53" s="18" t="n">
        <v>439.34959484</v>
      </c>
      <c r="F53" s="20" t="n">
        <v>2.06390295</v>
      </c>
      <c r="G53" s="18" t="n">
        <v>436.14905859</v>
      </c>
      <c r="H53" s="20" t="n">
        <v>3.03952689</v>
      </c>
      <c r="I53" s="18" t="s">
        <v>481</v>
      </c>
      <c r="J53" s="20" t="s">
        <v>481</v>
      </c>
      <c r="K53" s="18" t="s">
        <v>481</v>
      </c>
      <c r="L53" s="20" t="s">
        <v>481</v>
      </c>
      <c r="M53" s="18" t="s">
        <v>481</v>
      </c>
      <c r="N53" s="20" t="s">
        <v>481</v>
      </c>
      <c r="O53" s="18" t="s">
        <v>481</v>
      </c>
      <c r="P53" s="20" t="s">
        <v>481</v>
      </c>
      <c r="Q53" s="18" t="n">
        <v>369.01743518</v>
      </c>
      <c r="R53" s="20" t="n">
        <v>12.01621623</v>
      </c>
    </row>
    <row r="54" spans="1:18">
      <c r="A54" s="15" t="s">
        <v>529</v>
      </c>
      <c r="B54" s="17" t="n">
        <v>4740</v>
      </c>
      <c r="C54" s="18">
        <f>(43.0/B54*100)</f>
        <v/>
      </c>
      <c r="D54" s="19" t="n">
        <v>4697</v>
      </c>
      <c r="E54" s="18" t="n">
        <v>330.21982568</v>
      </c>
      <c r="F54" s="20" t="n">
        <v>2.78116693</v>
      </c>
      <c r="G54" s="18" t="n">
        <v>297.35112293</v>
      </c>
      <c r="H54" s="20" t="n">
        <v>9.56218992</v>
      </c>
      <c r="I54" s="18" t="s">
        <v>481</v>
      </c>
      <c r="J54" s="20" t="s">
        <v>481</v>
      </c>
      <c r="K54" s="18" t="s">
        <v>481</v>
      </c>
      <c r="L54" s="20" t="s">
        <v>481</v>
      </c>
      <c r="M54" s="18" t="s">
        <v>481</v>
      </c>
      <c r="N54" s="20" t="s">
        <v>481</v>
      </c>
      <c r="O54" s="18" t="s">
        <v>481</v>
      </c>
      <c r="P54" s="20" t="s">
        <v>481</v>
      </c>
      <c r="Q54" s="18" t="n">
        <v>278.82895643</v>
      </c>
      <c r="R54" s="20" t="n">
        <v>8.319777800000001</v>
      </c>
    </row>
    <row r="55" spans="1:18">
      <c r="A55" s="15" t="s">
        <v>530</v>
      </c>
      <c r="B55" s="17" t="n">
        <v>5316</v>
      </c>
      <c r="C55" s="18">
        <f>(22.0/B55*100)</f>
        <v/>
      </c>
      <c r="D55" s="19" t="n">
        <v>5294</v>
      </c>
      <c r="E55" s="18" t="n">
        <v>406.95954117</v>
      </c>
      <c r="F55" s="20" t="n">
        <v>2.83033618</v>
      </c>
      <c r="G55" s="18" t="n">
        <v>399.57796542</v>
      </c>
      <c r="H55" s="20" t="n">
        <v>8.79327471</v>
      </c>
      <c r="I55" s="18" t="s">
        <v>481</v>
      </c>
      <c r="J55" s="20" t="s">
        <v>481</v>
      </c>
      <c r="K55" s="18" t="s">
        <v>481</v>
      </c>
      <c r="L55" s="20" t="s">
        <v>481</v>
      </c>
      <c r="M55" s="18" t="s">
        <v>481</v>
      </c>
      <c r="N55" s="20" t="s">
        <v>481</v>
      </c>
      <c r="O55" s="18" t="n">
        <v>317.57008539</v>
      </c>
      <c r="P55" s="20" t="n">
        <v>15.65976093</v>
      </c>
      <c r="Q55" s="18" t="n">
        <v>355.05071187</v>
      </c>
      <c r="R55" s="20" t="n">
        <v>10.2174854</v>
      </c>
    </row>
    <row r="56" spans="1:18">
      <c r="A56" s="15" t="s">
        <v>531</v>
      </c>
      <c r="B56" s="17" t="n">
        <v>5359</v>
      </c>
      <c r="C56" s="18">
        <f>(76.0/B56*100)</f>
        <v/>
      </c>
      <c r="D56" s="19" t="n">
        <v>5283</v>
      </c>
      <c r="E56" s="18" t="n">
        <v>559.13318358</v>
      </c>
      <c r="F56" s="20" t="n">
        <v>3.86528961</v>
      </c>
      <c r="G56" s="18" t="n">
        <v>539.73417739</v>
      </c>
      <c r="H56" s="20" t="n">
        <v>3.4591481</v>
      </c>
      <c r="I56" s="18" t="s">
        <v>481</v>
      </c>
      <c r="J56" s="20" t="s">
        <v>481</v>
      </c>
      <c r="K56" s="18" t="s">
        <v>481</v>
      </c>
      <c r="L56" s="20" t="s">
        <v>481</v>
      </c>
      <c r="M56" s="18" t="s">
        <v>481</v>
      </c>
      <c r="N56" s="20" t="s">
        <v>481</v>
      </c>
      <c r="O56" s="18" t="s">
        <v>481</v>
      </c>
      <c r="P56" s="20" t="s">
        <v>481</v>
      </c>
      <c r="Q56" s="18" t="n">
        <v>489.50300544</v>
      </c>
      <c r="R56" s="20" t="n">
        <v>17.29929988</v>
      </c>
    </row>
    <row r="57" spans="1:18">
      <c r="A57" s="15" t="s">
        <v>532</v>
      </c>
      <c r="B57" s="17" t="n">
        <v>6513</v>
      </c>
      <c r="C57" s="18">
        <f>(0.0/B57*100)</f>
        <v/>
      </c>
      <c r="D57" s="19" t="n">
        <v>6513</v>
      </c>
      <c r="E57" s="18" t="n">
        <v>387.76584818</v>
      </c>
      <c r="F57" s="20" t="n">
        <v>3.08772892</v>
      </c>
      <c r="G57" s="18" t="n">
        <v>350.34092585</v>
      </c>
      <c r="H57" s="20" t="n">
        <v>25.3349442</v>
      </c>
      <c r="I57" s="18" t="s">
        <v>481</v>
      </c>
      <c r="J57" s="20" t="s">
        <v>481</v>
      </c>
      <c r="K57" s="18" t="s">
        <v>481</v>
      </c>
      <c r="L57" s="20" t="s">
        <v>481</v>
      </c>
      <c r="M57" s="18" t="s">
        <v>481</v>
      </c>
      <c r="N57" s="20" t="s">
        <v>481</v>
      </c>
      <c r="O57" s="18" t="n">
        <v>293.60781405</v>
      </c>
      <c r="P57" s="20" t="n">
        <v>29.46524806</v>
      </c>
      <c r="Q57" s="18" t="n">
        <v>306.95116264</v>
      </c>
      <c r="R57" s="20" t="n">
        <v>10.91281557</v>
      </c>
    </row>
    <row r="58" spans="1:18">
      <c r="A58" s="15" t="s">
        <v>533</v>
      </c>
      <c r="B58" s="17" t="n">
        <v>7267</v>
      </c>
      <c r="C58" s="18">
        <f>(10.0/B58*100)</f>
        <v/>
      </c>
      <c r="D58" s="19" t="n">
        <v>7257</v>
      </c>
      <c r="E58" s="18" t="n">
        <v>381.54991692</v>
      </c>
      <c r="F58" s="20" t="n">
        <v>2.62257666</v>
      </c>
      <c r="G58" s="18" t="n">
        <v>396.67281524</v>
      </c>
      <c r="H58" s="20" t="n">
        <v>3.52767121</v>
      </c>
      <c r="I58" s="18" t="s">
        <v>481</v>
      </c>
      <c r="J58" s="20" t="s">
        <v>481</v>
      </c>
      <c r="K58" s="18" t="s">
        <v>481</v>
      </c>
      <c r="L58" s="20" t="s">
        <v>481</v>
      </c>
      <c r="M58" s="18" t="s">
        <v>481</v>
      </c>
      <c r="N58" s="20" t="s">
        <v>481</v>
      </c>
      <c r="O58" s="18" t="n">
        <v>268.55024188</v>
      </c>
      <c r="P58" s="20" t="n">
        <v>19.97832431</v>
      </c>
      <c r="Q58" s="18" t="n">
        <v>304.88286754</v>
      </c>
      <c r="R58" s="20" t="n">
        <v>9.92130454</v>
      </c>
    </row>
    <row r="59" spans="1:18">
      <c r="A59" s="15" t="s">
        <v>534</v>
      </c>
      <c r="B59" s="17" t="n">
        <v>4826</v>
      </c>
      <c r="C59" s="18">
        <f>(26.0/B59*100)</f>
        <v/>
      </c>
      <c r="D59" s="19" t="n">
        <v>4800</v>
      </c>
      <c r="E59" s="18" t="n">
        <v>363.42716626</v>
      </c>
      <c r="F59" s="20" t="n">
        <v>1.63649794</v>
      </c>
      <c r="G59" s="18" t="n">
        <v>347.50899778</v>
      </c>
      <c r="H59" s="20" t="n">
        <v>7.16629865</v>
      </c>
      <c r="I59" s="18" t="s">
        <v>481</v>
      </c>
      <c r="J59" s="20" t="s">
        <v>481</v>
      </c>
      <c r="K59" s="18" t="s">
        <v>481</v>
      </c>
      <c r="L59" s="20" t="s">
        <v>481</v>
      </c>
      <c r="M59" s="18" t="s">
        <v>481</v>
      </c>
      <c r="N59" s="20" t="s">
        <v>481</v>
      </c>
      <c r="O59" s="18" t="n">
        <v>316.52797834</v>
      </c>
      <c r="P59" s="20" t="n">
        <v>23.9565546</v>
      </c>
      <c r="Q59" s="18" t="n">
        <v>310.7729264</v>
      </c>
      <c r="R59" s="20" t="n">
        <v>10.06802375</v>
      </c>
    </row>
    <row r="60" spans="1:18">
      <c r="A60" s="15" t="s">
        <v>535</v>
      </c>
      <c r="B60" s="17" t="n">
        <v>4546</v>
      </c>
      <c r="C60" s="18">
        <f>(15.0/B60*100)</f>
        <v/>
      </c>
      <c r="D60" s="19" t="n">
        <v>4531</v>
      </c>
      <c r="E60" s="18" t="n">
        <v>401.39952697</v>
      </c>
      <c r="F60" s="20" t="n">
        <v>3.83206093</v>
      </c>
      <c r="G60" s="18" t="n">
        <v>392.5773833</v>
      </c>
      <c r="H60" s="20" t="n">
        <v>8.014806910000001</v>
      </c>
      <c r="I60" s="18" t="s">
        <v>481</v>
      </c>
      <c r="J60" s="20" t="s">
        <v>481</v>
      </c>
      <c r="K60" s="18" t="s">
        <v>481</v>
      </c>
      <c r="L60" s="20" t="s">
        <v>481</v>
      </c>
      <c r="M60" s="18" t="s">
        <v>481</v>
      </c>
      <c r="N60" s="20" t="s">
        <v>481</v>
      </c>
      <c r="O60" s="18" t="n">
        <v>311.88940048</v>
      </c>
      <c r="P60" s="20" t="n">
        <v>27.3653278</v>
      </c>
      <c r="Q60" s="18" t="n">
        <v>348.7926665</v>
      </c>
      <c r="R60" s="20" t="n">
        <v>7.96893504</v>
      </c>
    </row>
    <row r="61" spans="1:18">
      <c r="A61" s="15" t="s">
        <v>536</v>
      </c>
      <c r="B61" s="17" t="n">
        <v>6525</v>
      </c>
      <c r="C61" s="18">
        <f>(135.0/B61*100)</f>
        <v/>
      </c>
      <c r="D61" s="19" t="n">
        <v>6390</v>
      </c>
      <c r="E61" s="18" t="n">
        <v>479.42605912</v>
      </c>
      <c r="F61" s="20" t="n">
        <v>2.32233643</v>
      </c>
      <c r="G61" s="18" t="n">
        <v>480.67480673</v>
      </c>
      <c r="H61" s="20" t="n">
        <v>6.06516756</v>
      </c>
      <c r="I61" s="18" t="s">
        <v>481</v>
      </c>
      <c r="J61" s="20" t="s">
        <v>481</v>
      </c>
      <c r="K61" s="18" t="s">
        <v>481</v>
      </c>
      <c r="L61" s="20" t="s">
        <v>481</v>
      </c>
      <c r="M61" s="18" t="s">
        <v>481</v>
      </c>
      <c r="N61" s="20" t="s">
        <v>481</v>
      </c>
      <c r="O61" s="18" t="s">
        <v>481</v>
      </c>
      <c r="P61" s="20" t="s">
        <v>481</v>
      </c>
      <c r="Q61" s="18" t="n">
        <v>419.45899539</v>
      </c>
      <c r="R61" s="20" t="n">
        <v>12.02985138</v>
      </c>
    </row>
    <row r="62" spans="1:18">
      <c r="A62" s="15" t="s">
        <v>537</v>
      </c>
      <c r="B62" s="17" t="n">
        <v>4476</v>
      </c>
      <c r="C62" s="18">
        <f>(3.0/B62*100)</f>
        <v/>
      </c>
      <c r="D62" s="19" t="n">
        <v>4473</v>
      </c>
      <c r="E62" s="18" t="n">
        <v>532.69270004</v>
      </c>
      <c r="F62" s="20" t="n">
        <v>3.36825183</v>
      </c>
      <c r="G62" s="18" t="n">
        <v>547.58314346</v>
      </c>
      <c r="H62" s="20" t="n">
        <v>1.49179861</v>
      </c>
      <c r="I62" s="18" t="s">
        <v>481</v>
      </c>
      <c r="J62" s="20" t="s">
        <v>481</v>
      </c>
      <c r="K62" s="18" t="s">
        <v>481</v>
      </c>
      <c r="L62" s="20" t="s">
        <v>481</v>
      </c>
      <c r="M62" s="18" t="s">
        <v>481</v>
      </c>
      <c r="N62" s="20" t="s">
        <v>481</v>
      </c>
      <c r="O62" s="18" t="s">
        <v>481</v>
      </c>
      <c r="P62" s="20" t="s">
        <v>481</v>
      </c>
      <c r="Q62" s="18" t="n">
        <v>554.63065068</v>
      </c>
      <c r="R62" s="20" t="n">
        <v>26.43247952</v>
      </c>
    </row>
    <row r="63" spans="1:18">
      <c r="A63" s="15" t="s">
        <v>538</v>
      </c>
      <c r="B63" s="17" t="n">
        <v>5324</v>
      </c>
      <c r="C63" s="18">
        <f>(13.0/B63*100)</f>
        <v/>
      </c>
      <c r="D63" s="19" t="n">
        <v>5311</v>
      </c>
      <c r="E63" s="18" t="n">
        <v>375.61601021</v>
      </c>
      <c r="F63" s="20" t="n">
        <v>1.48373285</v>
      </c>
      <c r="G63" s="18" t="n">
        <v>354.93702925</v>
      </c>
      <c r="H63" s="20" t="n">
        <v>8.07074398</v>
      </c>
      <c r="I63" s="18" t="s">
        <v>481</v>
      </c>
      <c r="J63" s="20" t="s">
        <v>481</v>
      </c>
      <c r="K63" s="18" t="s">
        <v>481</v>
      </c>
      <c r="L63" s="20" t="s">
        <v>481</v>
      </c>
      <c r="M63" s="18" t="n">
        <v>488.5506</v>
      </c>
      <c r="N63" s="20" t="n">
        <v>31.09171403</v>
      </c>
      <c r="O63" s="18" t="n">
        <v>283.7531094</v>
      </c>
      <c r="P63" s="20" t="n">
        <v>26.69813756</v>
      </c>
      <c r="Q63" s="18" t="n">
        <v>311.98498206</v>
      </c>
      <c r="R63" s="20" t="n">
        <v>6.87750088</v>
      </c>
    </row>
    <row r="64" spans="1:18">
      <c r="A64" s="15" t="s">
        <v>539</v>
      </c>
      <c r="B64" s="17" t="n">
        <v>3634</v>
      </c>
      <c r="C64" s="18">
        <f>(3.0/B64*100)</f>
        <v/>
      </c>
      <c r="D64" s="19" t="n">
        <v>3631</v>
      </c>
      <c r="E64" s="18" t="n">
        <v>480.59573241</v>
      </c>
      <c r="F64" s="20" t="n">
        <v>1.91197052</v>
      </c>
      <c r="G64" s="18" t="n">
        <v>494.20753644</v>
      </c>
      <c r="H64" s="20" t="n">
        <v>6.06738315</v>
      </c>
      <c r="I64" s="18" t="s">
        <v>481</v>
      </c>
      <c r="J64" s="20" t="s">
        <v>481</v>
      </c>
      <c r="K64" s="18" t="s">
        <v>481</v>
      </c>
      <c r="L64" s="20" t="s">
        <v>481</v>
      </c>
      <c r="M64" s="18" t="n">
        <v>452.2561</v>
      </c>
      <c r="N64" s="20" t="n">
        <v>23.15776835</v>
      </c>
      <c r="O64" s="18" t="n">
        <v>257.25075961</v>
      </c>
      <c r="P64" s="20" t="n">
        <v>33.84502582</v>
      </c>
      <c r="Q64" s="18" t="n">
        <v>370.12627588</v>
      </c>
      <c r="R64" s="20" t="n">
        <v>15.00381561</v>
      </c>
    </row>
    <row r="65" spans="1:18">
      <c r="A65" s="15" t="s">
        <v>540</v>
      </c>
      <c r="B65" s="17" t="n">
        <v>5325</v>
      </c>
      <c r="C65" s="18">
        <f>(14.0/B65*100)</f>
        <v/>
      </c>
      <c r="D65" s="19" t="n">
        <v>5311</v>
      </c>
      <c r="E65" s="18" t="n">
        <v>420.98317699</v>
      </c>
      <c r="F65" s="20" t="n">
        <v>2.49684965</v>
      </c>
      <c r="G65" s="18" t="n">
        <v>426.13117364</v>
      </c>
      <c r="H65" s="20" t="n">
        <v>7.64766003</v>
      </c>
      <c r="I65" s="18" t="s">
        <v>481</v>
      </c>
      <c r="J65" s="20" t="s">
        <v>481</v>
      </c>
      <c r="K65" s="18" t="s">
        <v>481</v>
      </c>
      <c r="L65" s="20" t="s">
        <v>481</v>
      </c>
      <c r="M65" s="18" t="n">
        <v>329.79846313</v>
      </c>
      <c r="N65" s="20" t="n">
        <v>23.26635189</v>
      </c>
      <c r="O65" s="18" t="n">
        <v>337.58242601</v>
      </c>
      <c r="P65" s="20" t="n">
        <v>48.4729919</v>
      </c>
      <c r="Q65" s="18" t="n">
        <v>394.6877798</v>
      </c>
      <c r="R65" s="20" t="n">
        <v>8.888336519999999</v>
      </c>
    </row>
    <row r="66" spans="1:18">
      <c r="A66" s="15" t="s">
        <v>541</v>
      </c>
      <c r="B66" s="17" t="n">
        <v>5665</v>
      </c>
      <c r="C66" s="18">
        <f>(74.0/B66*100)</f>
        <v/>
      </c>
      <c r="D66" s="19" t="n">
        <v>5591</v>
      </c>
      <c r="E66" s="18" t="n">
        <v>414.45318461</v>
      </c>
      <c r="F66" s="20" t="n">
        <v>1.67761405</v>
      </c>
      <c r="G66" s="18" t="n">
        <v>439.67917394</v>
      </c>
      <c r="H66" s="20" t="n">
        <v>3.22794399</v>
      </c>
      <c r="I66" s="18" t="s">
        <v>481</v>
      </c>
      <c r="J66" s="20" t="s">
        <v>481</v>
      </c>
      <c r="K66" s="18" t="s">
        <v>481</v>
      </c>
      <c r="L66" s="20" t="s">
        <v>481</v>
      </c>
      <c r="M66" s="18" t="s">
        <v>481</v>
      </c>
      <c r="N66" s="20" t="s">
        <v>481</v>
      </c>
      <c r="O66" s="18" t="s">
        <v>481</v>
      </c>
      <c r="P66" s="20" t="s">
        <v>481</v>
      </c>
      <c r="Q66" s="18" t="n">
        <v>367.18134739</v>
      </c>
      <c r="R66" s="20" t="n">
        <v>9.33988928</v>
      </c>
    </row>
    <row r="67" spans="1:18">
      <c r="A67" s="15" t="s">
        <v>542</v>
      </c>
      <c r="B67" s="17" t="n">
        <v>6971</v>
      </c>
      <c r="C67" s="18">
        <f>(22.0/B67*100)</f>
        <v/>
      </c>
      <c r="D67" s="19" t="n">
        <v>6949</v>
      </c>
      <c r="E67" s="18" t="n">
        <v>387.43145458</v>
      </c>
      <c r="F67" s="20" t="n">
        <v>2.67644224</v>
      </c>
      <c r="G67" s="18" t="n">
        <v>339.20912022</v>
      </c>
      <c r="H67" s="20" t="n">
        <v>21.86759843</v>
      </c>
      <c r="I67" s="18" t="s">
        <v>481</v>
      </c>
      <c r="J67" s="20" t="s">
        <v>481</v>
      </c>
      <c r="K67" s="18" t="s">
        <v>481</v>
      </c>
      <c r="L67" s="20" t="s">
        <v>481</v>
      </c>
      <c r="M67" s="18" t="s">
        <v>481</v>
      </c>
      <c r="N67" s="20" t="s">
        <v>481</v>
      </c>
      <c r="O67" s="18" t="s">
        <v>481</v>
      </c>
      <c r="P67" s="20" t="s">
        <v>481</v>
      </c>
      <c r="Q67" s="18" t="n">
        <v>264.39581419</v>
      </c>
      <c r="R67" s="20" t="n">
        <v>20.84549806</v>
      </c>
    </row>
    <row r="68" spans="1:18">
      <c r="A68" s="15" t="s">
        <v>543</v>
      </c>
      <c r="B68" s="17" t="n">
        <v>12083</v>
      </c>
      <c r="C68" s="18">
        <f>(26.0/B68*100)</f>
        <v/>
      </c>
      <c r="D68" s="19" t="n">
        <v>12057</v>
      </c>
      <c r="E68" s="18" t="n">
        <v>358.42130403</v>
      </c>
      <c r="F68" s="20" t="n">
        <v>1.40691678</v>
      </c>
      <c r="G68" s="18" t="n">
        <v>436.64665711</v>
      </c>
      <c r="H68" s="20" t="n">
        <v>2.01265915</v>
      </c>
      <c r="I68" s="18" t="s">
        <v>481</v>
      </c>
      <c r="J68" s="20" t="s">
        <v>481</v>
      </c>
      <c r="K68" s="18" t="s">
        <v>481</v>
      </c>
      <c r="L68" s="20" t="s">
        <v>481</v>
      </c>
      <c r="M68" s="18" t="s">
        <v>481</v>
      </c>
      <c r="N68" s="20" t="s">
        <v>481</v>
      </c>
      <c r="O68" s="18" t="s">
        <v>481</v>
      </c>
      <c r="P68" s="20" t="s">
        <v>481</v>
      </c>
      <c r="Q68" s="18" t="n">
        <v>324.50415164</v>
      </c>
      <c r="R68" s="20" t="n">
        <v>5.37536164</v>
      </c>
    </row>
    <row r="69" spans="1:18">
      <c r="A69" s="15" t="s">
        <v>544</v>
      </c>
      <c r="B69" s="17" t="n">
        <v>4876</v>
      </c>
      <c r="C69" s="18">
        <f>(0.0/B69*100)</f>
        <v/>
      </c>
      <c r="D69" s="19" t="n">
        <v>4876</v>
      </c>
      <c r="E69" s="18" t="n">
        <v>444.27908684</v>
      </c>
      <c r="F69" s="20" t="n">
        <v>3.76547851</v>
      </c>
      <c r="G69" s="18" t="n">
        <v>418.10010102</v>
      </c>
      <c r="H69" s="20" t="n">
        <v>18.51800625</v>
      </c>
      <c r="I69" s="18" t="s">
        <v>481</v>
      </c>
      <c r="J69" s="20" t="s">
        <v>481</v>
      </c>
      <c r="K69" s="18" t="s">
        <v>481</v>
      </c>
      <c r="L69" s="20" t="s">
        <v>481</v>
      </c>
      <c r="M69" s="18" t="s">
        <v>481</v>
      </c>
      <c r="N69" s="20" t="s">
        <v>481</v>
      </c>
      <c r="O69" s="18" t="s">
        <v>481</v>
      </c>
      <c r="P69" s="20" t="s">
        <v>481</v>
      </c>
      <c r="Q69" s="18" t="n">
        <v>438.73474666</v>
      </c>
      <c r="R69" s="20" t="n">
        <v>17.76510735</v>
      </c>
    </row>
    <row r="70" spans="1:18">
      <c r="A70" s="15" t="s">
        <v>545</v>
      </c>
      <c r="B70" s="17" t="n">
        <v>6036</v>
      </c>
      <c r="C70" s="18">
        <f>(223.0/B70*100)</f>
        <v/>
      </c>
      <c r="D70" s="19" t="n">
        <v>5813</v>
      </c>
      <c r="E70" s="18" t="n">
        <v>496.08779756</v>
      </c>
      <c r="F70" s="20" t="n">
        <v>3.36067972</v>
      </c>
      <c r="G70" s="18" t="n">
        <v>493.25776666</v>
      </c>
      <c r="H70" s="20" t="n">
        <v>4.45242311</v>
      </c>
      <c r="I70" s="18" t="s">
        <v>481</v>
      </c>
      <c r="J70" s="20" t="s">
        <v>481</v>
      </c>
      <c r="K70" s="18" t="s">
        <v>481</v>
      </c>
      <c r="L70" s="20" t="s">
        <v>481</v>
      </c>
      <c r="M70" s="18" t="s">
        <v>481</v>
      </c>
      <c r="N70" s="20" t="s">
        <v>481</v>
      </c>
      <c r="O70" s="18" t="s">
        <v>481</v>
      </c>
      <c r="P70" s="20" t="s">
        <v>481</v>
      </c>
      <c r="Q70" s="18" t="n">
        <v>468.11561051</v>
      </c>
      <c r="R70" s="20" t="n">
        <v>16.67253291</v>
      </c>
    </row>
    <row r="71" spans="1:18">
      <c r="A71" s="15" t="s">
        <v>546</v>
      </c>
      <c r="B71" s="17" t="n">
        <v>6115</v>
      </c>
      <c r="C71" s="18">
        <f>(17.0/B71*100)</f>
        <v/>
      </c>
      <c r="D71" s="19" t="n">
        <v>6098</v>
      </c>
      <c r="E71" s="18" t="n">
        <v>558.6899130100001</v>
      </c>
      <c r="F71" s="20" t="n">
        <v>1.61921208</v>
      </c>
      <c r="G71" s="18" t="n">
        <v>574.85124301</v>
      </c>
      <c r="H71" s="20" t="n">
        <v>3.21661198</v>
      </c>
      <c r="I71" s="18" t="s">
        <v>481</v>
      </c>
      <c r="J71" s="20" t="s">
        <v>481</v>
      </c>
      <c r="K71" s="18" t="s">
        <v>481</v>
      </c>
      <c r="L71" s="20" t="s">
        <v>481</v>
      </c>
      <c r="M71" s="18" t="s">
        <v>481</v>
      </c>
      <c r="N71" s="20" t="s">
        <v>481</v>
      </c>
      <c r="O71" s="18" t="s">
        <v>481</v>
      </c>
      <c r="P71" s="20" t="s">
        <v>481</v>
      </c>
      <c r="Q71" s="18" t="n">
        <v>448.60123871</v>
      </c>
      <c r="R71" s="20" t="n">
        <v>26.61604268</v>
      </c>
    </row>
    <row r="72" spans="1:18">
      <c r="A72" s="15" t="s">
        <v>547</v>
      </c>
      <c r="B72" s="17" t="n">
        <v>7708</v>
      </c>
      <c r="C72" s="18">
        <f>(5.0/B72*100)</f>
        <v/>
      </c>
      <c r="D72" s="19" t="n">
        <v>7703</v>
      </c>
      <c r="E72" s="18" t="n">
        <v>544.23382514</v>
      </c>
      <c r="F72" s="20" t="n">
        <v>3.12300421</v>
      </c>
      <c r="G72" s="18" t="n">
        <v>521.0809903000001</v>
      </c>
      <c r="H72" s="20" t="n">
        <v>5.66821863</v>
      </c>
      <c r="I72" s="18" t="s">
        <v>481</v>
      </c>
      <c r="J72" s="20" t="s">
        <v>481</v>
      </c>
      <c r="K72" s="18" t="s">
        <v>481</v>
      </c>
      <c r="L72" s="20" t="s">
        <v>481</v>
      </c>
      <c r="M72" s="18" t="s">
        <v>481</v>
      </c>
      <c r="N72" s="20" t="s">
        <v>481</v>
      </c>
      <c r="O72" s="18" t="s">
        <v>481</v>
      </c>
      <c r="P72" s="20" t="s">
        <v>481</v>
      </c>
      <c r="Q72" s="18" t="n">
        <v>446.14126325</v>
      </c>
      <c r="R72" s="20" t="n">
        <v>28.52317849</v>
      </c>
    </row>
    <row r="73" spans="1:18">
      <c r="A73" s="15" t="s">
        <v>548</v>
      </c>
      <c r="B73" s="17" t="n">
        <v>8249</v>
      </c>
      <c r="C73" s="18">
        <f>(144.0/B73*100)</f>
        <v/>
      </c>
      <c r="D73" s="19" t="n">
        <v>8105</v>
      </c>
      <c r="E73" s="18" t="n">
        <v>416.6188825</v>
      </c>
      <c r="F73" s="20" t="n">
        <v>3.11206818</v>
      </c>
      <c r="G73" s="18" t="n">
        <v>397.89152721</v>
      </c>
      <c r="H73" s="20" t="n">
        <v>14.28351918</v>
      </c>
      <c r="I73" s="18" t="s">
        <v>481</v>
      </c>
      <c r="J73" s="20" t="s">
        <v>481</v>
      </c>
      <c r="K73" s="18" t="s">
        <v>481</v>
      </c>
      <c r="L73" s="20" t="s">
        <v>481</v>
      </c>
      <c r="M73" s="18" t="s">
        <v>481</v>
      </c>
      <c r="N73" s="20" t="s">
        <v>481</v>
      </c>
      <c r="O73" s="18" t="s">
        <v>481</v>
      </c>
      <c r="P73" s="20" t="s">
        <v>481</v>
      </c>
      <c r="Q73" s="18" t="n">
        <v>357.18864074</v>
      </c>
      <c r="R73" s="20" t="n">
        <v>9.07116648</v>
      </c>
    </row>
    <row r="74" spans="1:18">
      <c r="A74" s="15" t="s">
        <v>549</v>
      </c>
      <c r="B74" s="17" t="n">
        <v>4692</v>
      </c>
      <c r="C74" s="18">
        <f>(82.0/B74*100)</f>
        <v/>
      </c>
      <c r="D74" s="19" t="n">
        <v>4610</v>
      </c>
      <c r="E74" s="18" t="n">
        <v>422.29853257</v>
      </c>
      <c r="F74" s="20" t="n">
        <v>1.55464413</v>
      </c>
      <c r="G74" s="18" t="n">
        <v>409.95861122</v>
      </c>
      <c r="H74" s="20" t="n">
        <v>6.87143496</v>
      </c>
      <c r="I74" s="18" t="s">
        <v>481</v>
      </c>
      <c r="J74" s="20" t="s">
        <v>481</v>
      </c>
      <c r="K74" s="18" t="s">
        <v>481</v>
      </c>
      <c r="L74" s="20" t="s">
        <v>481</v>
      </c>
      <c r="M74" s="18" t="s">
        <v>481</v>
      </c>
      <c r="N74" s="20" t="s">
        <v>481</v>
      </c>
      <c r="O74" s="18" t="n">
        <v>379.75658929</v>
      </c>
      <c r="P74" s="20" t="n">
        <v>11.38631671</v>
      </c>
      <c r="Q74" s="18" t="n">
        <v>353.86868647</v>
      </c>
      <c r="R74" s="20" t="n">
        <v>8.26913178</v>
      </c>
    </row>
    <row r="75" spans="1:18">
      <c r="A75" s="15" t="s">
        <v>550</v>
      </c>
      <c r="B75" s="17" t="n">
        <v>5375</v>
      </c>
      <c r="C75" s="18">
        <f>(201.0/B75*100)</f>
        <v/>
      </c>
      <c r="D75" s="19" t="n">
        <v>5174</v>
      </c>
      <c r="E75" s="18" t="n">
        <v>371.16132195</v>
      </c>
      <c r="F75" s="20" t="n">
        <v>2.93237603</v>
      </c>
      <c r="G75" s="18" t="n">
        <v>322.59023535</v>
      </c>
      <c r="H75" s="20" t="n">
        <v>9.671564419999999</v>
      </c>
      <c r="I75" s="18" t="s">
        <v>481</v>
      </c>
      <c r="J75" s="20" t="s">
        <v>481</v>
      </c>
      <c r="K75" s="18" t="s">
        <v>481</v>
      </c>
      <c r="L75" s="20" t="s">
        <v>481</v>
      </c>
      <c r="M75" s="18" t="s">
        <v>481</v>
      </c>
      <c r="N75" s="20" t="s">
        <v>481</v>
      </c>
      <c r="O75" s="18" t="s">
        <v>481</v>
      </c>
      <c r="P75" s="20" t="s">
        <v>481</v>
      </c>
      <c r="Q75" s="18" t="n">
        <v>317.70931632</v>
      </c>
      <c r="R75" s="20" t="n">
        <v>8.17275235</v>
      </c>
    </row>
    <row r="76" spans="1:18">
      <c r="A76" s="15" t="s">
        <v>551</v>
      </c>
      <c r="B76" s="17" t="n">
        <v>14167</v>
      </c>
      <c r="C76" s="18">
        <f>(228.0/B76*100)</f>
        <v/>
      </c>
      <c r="D76" s="19" t="n">
        <v>13939</v>
      </c>
      <c r="E76" s="18" t="n">
        <v>385.28671517</v>
      </c>
      <c r="F76" s="20" t="n">
        <v>2.68424798</v>
      </c>
      <c r="G76" s="18" t="n">
        <v>456.67844789</v>
      </c>
      <c r="H76" s="20" t="n">
        <v>2.83908627</v>
      </c>
      <c r="I76" s="18" t="s">
        <v>481</v>
      </c>
      <c r="J76" s="20" t="s">
        <v>481</v>
      </c>
      <c r="K76" s="18" t="s">
        <v>481</v>
      </c>
      <c r="L76" s="20" t="s">
        <v>481</v>
      </c>
      <c r="M76" s="18" t="s">
        <v>481</v>
      </c>
      <c r="N76" s="20" t="s">
        <v>481</v>
      </c>
      <c r="O76" s="18" t="s">
        <v>481</v>
      </c>
      <c r="P76" s="20" t="s">
        <v>481</v>
      </c>
      <c r="Q76" s="18" t="n">
        <v>348.45655215</v>
      </c>
      <c r="R76" s="20" t="n">
        <v>7.2307669</v>
      </c>
    </row>
    <row r="77" spans="1:18">
      <c r="A77" s="15" t="s">
        <v>552</v>
      </c>
      <c r="B77" s="17" t="n">
        <v>6062</v>
      </c>
      <c r="C77" s="18">
        <f>(82.0/B77*100)</f>
        <v/>
      </c>
      <c r="D77" s="19" t="n">
        <v>5980</v>
      </c>
      <c r="E77" s="18" t="n">
        <v>418.92606131</v>
      </c>
      <c r="F77" s="20" t="n">
        <v>2.52925536</v>
      </c>
      <c r="G77" s="18" t="n">
        <v>416.59697085</v>
      </c>
      <c r="H77" s="20" t="n">
        <v>9.367662960000001</v>
      </c>
      <c r="I77" s="18" t="s">
        <v>481</v>
      </c>
      <c r="J77" s="20" t="s">
        <v>481</v>
      </c>
      <c r="K77" s="18" t="s">
        <v>481</v>
      </c>
      <c r="L77" s="20" t="s">
        <v>481</v>
      </c>
      <c r="M77" s="18" t="s">
        <v>481</v>
      </c>
      <c r="N77" s="20" t="s">
        <v>481</v>
      </c>
      <c r="O77" s="18" t="s">
        <v>481</v>
      </c>
      <c r="P77" s="20" t="s">
        <v>481</v>
      </c>
      <c r="Q77" s="18" t="n">
        <v>378.15850496</v>
      </c>
      <c r="R77" s="20" t="n">
        <v>9.60259765</v>
      </c>
    </row>
    <row r="78" spans="1:18">
      <c r="A78" s="15" t="s">
        <v>553</v>
      </c>
      <c r="B78" s="17" t="n">
        <v>5826</v>
      </c>
      <c r="C78" s="18">
        <f>(0.0/B78*100)</f>
        <v/>
      </c>
      <c r="D78" s="19" t="n">
        <v>5826</v>
      </c>
      <c r="E78" s="18" t="n">
        <v>495.08328714</v>
      </c>
      <c r="F78" s="20" t="n">
        <v>4.45110393</v>
      </c>
      <c r="G78" s="18" t="n">
        <v>482.94699737</v>
      </c>
      <c r="H78" s="20" t="n">
        <v>23.18433401</v>
      </c>
      <c r="I78" s="18" t="s">
        <v>481</v>
      </c>
      <c r="J78" s="20" t="s">
        <v>481</v>
      </c>
      <c r="K78" s="18" t="s">
        <v>481</v>
      </c>
      <c r="L78" s="20" t="s">
        <v>481</v>
      </c>
      <c r="M78" s="18" t="n">
        <v>306.2106</v>
      </c>
      <c r="N78" s="20" t="n">
        <v>53.78872309</v>
      </c>
      <c r="O78" s="18" t="s">
        <v>481</v>
      </c>
      <c r="P78" s="20" t="s">
        <v>481</v>
      </c>
      <c r="Q78" s="18" t="n">
        <v>407.53633682</v>
      </c>
      <c r="R78" s="20" t="n">
        <v>14.14652058</v>
      </c>
    </row>
    <row customHeight="1" ht="25" r="79" spans="1:18">
      <c r="A79" s="15" t="s">
        <v>554</v>
      </c>
      <c r="B79" s="17" t="n">
        <v>1657</v>
      </c>
      <c r="C79" s="18">
        <f>(41.0/B79*100)</f>
        <v/>
      </c>
      <c r="D79" s="19" t="n">
        <v>1616</v>
      </c>
      <c r="E79" s="18" t="n">
        <v>468.79671419</v>
      </c>
      <c r="F79" s="20" t="n">
        <v>7.14062756</v>
      </c>
      <c r="G79" s="18" t="n">
        <v>411.62936998</v>
      </c>
      <c r="H79" s="20" t="n">
        <v>8.267114100000001</v>
      </c>
      <c r="I79" s="18" t="s">
        <v>481</v>
      </c>
      <c r="J79" s="20" t="s">
        <v>481</v>
      </c>
      <c r="K79" s="18" t="s">
        <v>481</v>
      </c>
      <c r="L79" s="20" t="s">
        <v>481</v>
      </c>
      <c r="M79" s="18" t="s">
        <v>481</v>
      </c>
      <c r="N79" s="20" t="s">
        <v>481</v>
      </c>
      <c r="O79" s="18" t="s">
        <v>481</v>
      </c>
      <c r="P79" s="20" t="s">
        <v>481</v>
      </c>
      <c r="Q79" s="18" t="n">
        <v>452.82476573</v>
      </c>
      <c r="R79" s="20" t="n">
        <v>53.37988723</v>
      </c>
    </row>
    <row r="80" spans="1:18">
      <c r="A80" s="15" t="s">
        <v>555</v>
      </c>
      <c r="B80" s="17" t="n">
        <v>7841</v>
      </c>
      <c r="C80" s="18">
        <f>(0.0/B80*100)</f>
        <v/>
      </c>
      <c r="D80" s="19" t="n">
        <v>7841</v>
      </c>
      <c r="E80" s="18" t="n">
        <v>458.49197083</v>
      </c>
      <c r="F80" s="20" t="n">
        <v>4.51979739</v>
      </c>
      <c r="G80" s="18" t="n">
        <v>466.13964753</v>
      </c>
      <c r="H80" s="20" t="n">
        <v>5.14819231</v>
      </c>
      <c r="I80" s="18" t="s">
        <v>481</v>
      </c>
      <c r="J80" s="20" t="s">
        <v>481</v>
      </c>
      <c r="K80" s="18" t="s">
        <v>481</v>
      </c>
      <c r="L80" s="20" t="s">
        <v>481</v>
      </c>
      <c r="M80" s="18" t="s">
        <v>481</v>
      </c>
      <c r="N80" s="20" t="s">
        <v>481</v>
      </c>
      <c r="O80" s="18" t="s">
        <v>481</v>
      </c>
      <c r="P80" s="20" t="s">
        <v>481</v>
      </c>
      <c r="Q80" s="18" t="n">
        <v>523.9379377</v>
      </c>
      <c r="R80" s="20" t="n">
        <v>48.74218875</v>
      </c>
    </row>
    <row r="81" spans="1:18">
      <c r="A81" s="23" t="s">
        <v>556</v>
      </c>
      <c r="B81" s="17" t="n">
        <v>8861</v>
      </c>
      <c r="C81" s="18">
        <f>(76.0/B81*100)</f>
        <v/>
      </c>
      <c r="D81" s="19" t="n">
        <v>8785</v>
      </c>
      <c r="E81" s="18" t="n">
        <v>447.08740274</v>
      </c>
      <c r="F81" s="20" t="n">
        <v>3.271531</v>
      </c>
      <c r="G81" s="18" t="n">
        <v>426.62690808</v>
      </c>
      <c r="H81" s="20" t="n">
        <v>10.05208856</v>
      </c>
      <c r="I81" s="18" t="s">
        <v>481</v>
      </c>
      <c r="J81" s="20" t="s">
        <v>481</v>
      </c>
      <c r="K81" s="18" t="s">
        <v>481</v>
      </c>
      <c r="L81" s="20" t="s">
        <v>481</v>
      </c>
      <c r="M81" s="18" t="s">
        <v>481</v>
      </c>
      <c r="N81" s="20" t="s">
        <v>481</v>
      </c>
      <c r="O81" s="18" t="s">
        <v>481</v>
      </c>
      <c r="P81" s="20" t="s">
        <v>481</v>
      </c>
      <c r="Q81" s="18" t="n">
        <v>360.71298908</v>
      </c>
      <c r="R81" s="20" t="n">
        <v>18.57437433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652</v>
      </c>
    </row>
    <row customHeight="1" ht="30" r="4" spans="1:18">
      <c r="A4" s="6" t="n"/>
      <c r="B4" s="7" t="s">
        <v>462</v>
      </c>
      <c r="C4" s="7" t="s">
        <v>463</v>
      </c>
      <c r="D4" s="8" t="s">
        <v>462</v>
      </c>
      <c r="E4" s="9" t="s">
        <v>649</v>
      </c>
      <c r="F4" s="10" t="n"/>
      <c r="G4" s="9" t="s">
        <v>650</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492.78582031</v>
      </c>
      <c r="F7" s="20" t="n">
        <v>1.47092707</v>
      </c>
      <c r="G7" s="18" t="n">
        <v>501.93488635</v>
      </c>
      <c r="H7" s="20" t="n">
        <v>3.0059054</v>
      </c>
      <c r="I7" s="18" t="s">
        <v>481</v>
      </c>
      <c r="J7" s="20" t="s">
        <v>481</v>
      </c>
      <c r="K7" s="18" t="s">
        <v>481</v>
      </c>
      <c r="L7" s="20" t="s">
        <v>481</v>
      </c>
      <c r="M7" s="18" t="s">
        <v>481</v>
      </c>
      <c r="N7" s="20" t="s">
        <v>481</v>
      </c>
      <c r="O7" s="18" t="s">
        <v>481</v>
      </c>
      <c r="P7" s="20" t="s">
        <v>481</v>
      </c>
      <c r="Q7" s="18" t="n">
        <v>438.03779378</v>
      </c>
      <c r="R7" s="20" t="n">
        <v>8.749388420000001</v>
      </c>
    </row>
    <row r="8" spans="1:18">
      <c r="A8" s="15" t="s">
        <v>483</v>
      </c>
      <c r="B8" s="17" t="n">
        <v>7007</v>
      </c>
      <c r="C8" s="18">
        <f>(20.0/B8*100)</f>
        <v/>
      </c>
      <c r="D8" s="19" t="n">
        <v>6987</v>
      </c>
      <c r="E8" s="18" t="n">
        <v>512.80858427</v>
      </c>
      <c r="F8" s="20" t="n">
        <v>2.79969772</v>
      </c>
      <c r="G8" s="18" t="n">
        <v>451.59278025</v>
      </c>
      <c r="H8" s="20" t="n">
        <v>4.37008616</v>
      </c>
      <c r="I8" s="18" t="s">
        <v>481</v>
      </c>
      <c r="J8" s="20" t="s">
        <v>481</v>
      </c>
      <c r="K8" s="18" t="s">
        <v>481</v>
      </c>
      <c r="L8" s="20" t="s">
        <v>481</v>
      </c>
      <c r="M8" s="18" t="s">
        <v>481</v>
      </c>
      <c r="N8" s="20" t="s">
        <v>481</v>
      </c>
      <c r="O8" s="18" t="s">
        <v>481</v>
      </c>
      <c r="P8" s="20" t="s">
        <v>481</v>
      </c>
      <c r="Q8" s="18" t="n">
        <v>433.40702524</v>
      </c>
      <c r="R8" s="20" t="n">
        <v>17.27125054</v>
      </c>
    </row>
    <row r="9" spans="1:18">
      <c r="A9" s="15" t="s">
        <v>484</v>
      </c>
      <c r="B9" s="17" t="n">
        <v>9651</v>
      </c>
      <c r="C9" s="18">
        <f>(83.0/B9*100)</f>
        <v/>
      </c>
      <c r="D9" s="19" t="n">
        <v>9568</v>
      </c>
      <c r="E9" s="18" t="n">
        <v>523.67918235</v>
      </c>
      <c r="F9" s="20" t="n">
        <v>2.00721224</v>
      </c>
      <c r="G9" s="18" t="n">
        <v>467.73201876</v>
      </c>
      <c r="H9" s="20" t="n">
        <v>4.35970254</v>
      </c>
      <c r="I9" s="18" t="s">
        <v>481</v>
      </c>
      <c r="J9" s="20" t="s">
        <v>481</v>
      </c>
      <c r="K9" s="18" t="s">
        <v>481</v>
      </c>
      <c r="L9" s="20" t="s">
        <v>481</v>
      </c>
      <c r="M9" s="18" t="s">
        <v>481</v>
      </c>
      <c r="N9" s="20" t="s">
        <v>481</v>
      </c>
      <c r="O9" s="18" t="s">
        <v>481</v>
      </c>
      <c r="P9" s="20" t="s">
        <v>481</v>
      </c>
      <c r="Q9" s="18" t="n">
        <v>436.54663424</v>
      </c>
      <c r="R9" s="20" t="n">
        <v>9.54809743</v>
      </c>
    </row>
    <row r="10" spans="1:18">
      <c r="A10" s="15" t="s">
        <v>485</v>
      </c>
      <c r="B10" s="17" t="n">
        <v>20058</v>
      </c>
      <c r="C10" s="18">
        <f>(522.0/B10*100)</f>
        <v/>
      </c>
      <c r="D10" s="19" t="n">
        <v>19536</v>
      </c>
      <c r="E10" s="18" t="n">
        <v>514.20422294</v>
      </c>
      <c r="F10" s="20" t="n">
        <v>2.73518526</v>
      </c>
      <c r="G10" s="18" t="n">
        <v>522.34093283</v>
      </c>
      <c r="H10" s="20" t="n">
        <v>2.97750927</v>
      </c>
      <c r="I10" s="18" t="s">
        <v>481</v>
      </c>
      <c r="J10" s="20" t="s">
        <v>481</v>
      </c>
      <c r="K10" s="18" t="s">
        <v>481</v>
      </c>
      <c r="L10" s="20" t="s">
        <v>481</v>
      </c>
      <c r="M10" s="18" t="s">
        <v>481</v>
      </c>
      <c r="N10" s="20" t="s">
        <v>481</v>
      </c>
      <c r="O10" s="18" t="n">
        <v>472.7226</v>
      </c>
      <c r="P10" s="20" t="n">
        <v>20.53207999</v>
      </c>
      <c r="Q10" s="18" t="n">
        <v>448.75144915</v>
      </c>
      <c r="R10" s="20" t="n">
        <v>8.03763792</v>
      </c>
    </row>
    <row r="11" spans="1:18">
      <c r="A11" s="15" t="s">
        <v>486</v>
      </c>
      <c r="B11" s="17" t="n">
        <v>7053</v>
      </c>
      <c r="C11" s="18">
        <f>(50.0/B11*100)</f>
        <v/>
      </c>
      <c r="D11" s="19" t="n">
        <v>7003</v>
      </c>
      <c r="E11" s="18" t="n">
        <v>424.5404686</v>
      </c>
      <c r="F11" s="20" t="n">
        <v>2.57338849</v>
      </c>
      <c r="G11" s="18" t="n">
        <v>409.98358532</v>
      </c>
      <c r="H11" s="20" t="n">
        <v>9.542869899999999</v>
      </c>
      <c r="I11" s="18" t="s">
        <v>481</v>
      </c>
      <c r="J11" s="20" t="s">
        <v>481</v>
      </c>
      <c r="K11" s="18" t="s">
        <v>481</v>
      </c>
      <c r="L11" s="20" t="s">
        <v>481</v>
      </c>
      <c r="M11" s="18" t="s">
        <v>481</v>
      </c>
      <c r="N11" s="20" t="s">
        <v>481</v>
      </c>
      <c r="O11" s="18" t="s">
        <v>481</v>
      </c>
      <c r="P11" s="20" t="s">
        <v>481</v>
      </c>
      <c r="Q11" s="18" t="n">
        <v>377.34040703</v>
      </c>
      <c r="R11" s="20" t="n">
        <v>12.33818398</v>
      </c>
    </row>
    <row r="12" spans="1:18">
      <c r="A12" s="15" t="s">
        <v>487</v>
      </c>
      <c r="B12" s="17" t="n">
        <v>6894</v>
      </c>
      <c r="C12" s="18">
        <f>(55.0/B12*100)</f>
        <v/>
      </c>
      <c r="D12" s="19" t="n">
        <v>6839</v>
      </c>
      <c r="E12" s="18" t="n">
        <v>494.60120571</v>
      </c>
      <c r="F12" s="20" t="n">
        <v>2.2776694</v>
      </c>
      <c r="G12" s="18" t="n">
        <v>479.04356064</v>
      </c>
      <c r="H12" s="20" t="n">
        <v>7.99512366</v>
      </c>
      <c r="I12" s="18" t="s">
        <v>481</v>
      </c>
      <c r="J12" s="20" t="s">
        <v>481</v>
      </c>
      <c r="K12" s="18" t="s">
        <v>481</v>
      </c>
      <c r="L12" s="20" t="s">
        <v>481</v>
      </c>
      <c r="M12" s="18" t="s">
        <v>481</v>
      </c>
      <c r="N12" s="20" t="s">
        <v>481</v>
      </c>
      <c r="O12" s="18" t="s">
        <v>481</v>
      </c>
      <c r="P12" s="20" t="s">
        <v>481</v>
      </c>
      <c r="Q12" s="18" t="n">
        <v>425.17670993</v>
      </c>
      <c r="R12" s="20" t="n">
        <v>15.01179618</v>
      </c>
    </row>
    <row r="13" spans="1:18">
      <c r="A13" s="15" t="s">
        <v>488</v>
      </c>
      <c r="B13" s="17" t="n">
        <v>7161</v>
      </c>
      <c r="C13" s="18">
        <f>(100.0/B13*100)</f>
        <v/>
      </c>
      <c r="D13" s="19" t="n">
        <v>7061</v>
      </c>
      <c r="E13" s="18" t="n">
        <v>518.74730741</v>
      </c>
      <c r="F13" s="20" t="n">
        <v>2.3233707</v>
      </c>
      <c r="G13" s="18" t="n">
        <v>478.16040828</v>
      </c>
      <c r="H13" s="20" t="n">
        <v>3.81724123</v>
      </c>
      <c r="I13" s="18" t="s">
        <v>481</v>
      </c>
      <c r="J13" s="20" t="s">
        <v>481</v>
      </c>
      <c r="K13" s="18" t="s">
        <v>481</v>
      </c>
      <c r="L13" s="20" t="s">
        <v>481</v>
      </c>
      <c r="M13" s="18" t="s">
        <v>481</v>
      </c>
      <c r="N13" s="20" t="s">
        <v>481</v>
      </c>
      <c r="O13" s="18" t="s">
        <v>481</v>
      </c>
      <c r="P13" s="20" t="s">
        <v>481</v>
      </c>
      <c r="Q13" s="18" t="n">
        <v>444.92740264</v>
      </c>
      <c r="R13" s="20" t="n">
        <v>11.86753887</v>
      </c>
    </row>
    <row r="14" spans="1:18">
      <c r="A14" s="15" t="s">
        <v>489</v>
      </c>
      <c r="B14" s="17" t="n">
        <v>5587</v>
      </c>
      <c r="C14" s="18">
        <f>(74.0/B14*100)</f>
        <v/>
      </c>
      <c r="D14" s="19" t="n">
        <v>5513</v>
      </c>
      <c r="E14" s="18" t="n">
        <v>524.5396353899999</v>
      </c>
      <c r="F14" s="20" t="n">
        <v>2.35285738</v>
      </c>
      <c r="G14" s="18" t="n">
        <v>503.97342983</v>
      </c>
      <c r="H14" s="20" t="n">
        <v>3.38174168</v>
      </c>
      <c r="I14" s="18" t="s">
        <v>481</v>
      </c>
      <c r="J14" s="20" t="s">
        <v>481</v>
      </c>
      <c r="K14" s="18" t="s">
        <v>481</v>
      </c>
      <c r="L14" s="20" t="s">
        <v>481</v>
      </c>
      <c r="M14" s="18" t="s">
        <v>481</v>
      </c>
      <c r="N14" s="20" t="s">
        <v>481</v>
      </c>
      <c r="O14" s="18" t="s">
        <v>481</v>
      </c>
      <c r="P14" s="20" t="s">
        <v>481</v>
      </c>
      <c r="Q14" s="18" t="n">
        <v>489.54811179</v>
      </c>
      <c r="R14" s="20" t="n">
        <v>9.294152860000001</v>
      </c>
    </row>
    <row r="15" spans="1:18">
      <c r="A15" s="15" t="s">
        <v>490</v>
      </c>
      <c r="B15" s="17" t="n">
        <v>5882</v>
      </c>
      <c r="C15" s="18">
        <f>(52.0/B15*100)</f>
        <v/>
      </c>
      <c r="D15" s="19" t="n">
        <v>5830</v>
      </c>
      <c r="E15" s="18" t="n">
        <v>514.73360651</v>
      </c>
      <c r="F15" s="20" t="n">
        <v>2.21477469</v>
      </c>
      <c r="G15" s="18" t="n">
        <v>474.48340124</v>
      </c>
      <c r="H15" s="20" t="n">
        <v>7.5962262</v>
      </c>
      <c r="I15" s="18" t="s">
        <v>481</v>
      </c>
      <c r="J15" s="20" t="s">
        <v>481</v>
      </c>
      <c r="K15" s="18" t="s">
        <v>481</v>
      </c>
      <c r="L15" s="20" t="s">
        <v>481</v>
      </c>
      <c r="M15" s="18" t="s">
        <v>481</v>
      </c>
      <c r="N15" s="20" t="s">
        <v>481</v>
      </c>
      <c r="O15" s="18" t="s">
        <v>481</v>
      </c>
      <c r="P15" s="20" t="s">
        <v>481</v>
      </c>
      <c r="Q15" s="18" t="n">
        <v>473.99500582</v>
      </c>
      <c r="R15" s="20" t="n">
        <v>12.34684416</v>
      </c>
    </row>
    <row r="16" spans="1:18">
      <c r="A16" s="15" t="s">
        <v>491</v>
      </c>
      <c r="B16" s="17" t="n">
        <v>6108</v>
      </c>
      <c r="C16" s="18">
        <f>(99.0/B16*100)</f>
        <v/>
      </c>
      <c r="D16" s="19" t="n">
        <v>6009</v>
      </c>
      <c r="E16" s="18" t="n">
        <v>503.99353915</v>
      </c>
      <c r="F16" s="20" t="n">
        <v>2.31403763</v>
      </c>
      <c r="G16" s="18" t="n">
        <v>460.82253378</v>
      </c>
      <c r="H16" s="20" t="n">
        <v>5.76086911</v>
      </c>
      <c r="I16" s="18" t="s">
        <v>481</v>
      </c>
      <c r="J16" s="20" t="s">
        <v>481</v>
      </c>
      <c r="K16" s="18" t="s">
        <v>481</v>
      </c>
      <c r="L16" s="20" t="s">
        <v>481</v>
      </c>
      <c r="M16" s="18" t="s">
        <v>481</v>
      </c>
      <c r="N16" s="20" t="s">
        <v>481</v>
      </c>
      <c r="O16" s="18" t="s">
        <v>481</v>
      </c>
      <c r="P16" s="20" t="s">
        <v>481</v>
      </c>
      <c r="Q16" s="18" t="n">
        <v>406.35811985</v>
      </c>
      <c r="R16" s="20" t="n">
        <v>11.54053465</v>
      </c>
    </row>
    <row r="17" spans="1:18">
      <c r="A17" s="15" t="s">
        <v>492</v>
      </c>
      <c r="B17" s="17" t="n">
        <v>6504</v>
      </c>
      <c r="C17" s="18">
        <f>(671.0/B17*100)</f>
        <v/>
      </c>
      <c r="D17" s="19" t="n">
        <v>5833</v>
      </c>
      <c r="E17" s="18" t="n">
        <v>522.37210829</v>
      </c>
      <c r="F17" s="20" t="n">
        <v>3.09392939</v>
      </c>
      <c r="G17" s="18" t="n">
        <v>470.08705008</v>
      </c>
      <c r="H17" s="20" t="n">
        <v>4.76071167</v>
      </c>
      <c r="I17" s="18" t="s">
        <v>481</v>
      </c>
      <c r="J17" s="20" t="s">
        <v>481</v>
      </c>
      <c r="K17" s="18" t="s">
        <v>481</v>
      </c>
      <c r="L17" s="20" t="s">
        <v>481</v>
      </c>
      <c r="M17" s="18" t="s">
        <v>481</v>
      </c>
      <c r="N17" s="20" t="s">
        <v>481</v>
      </c>
      <c r="O17" s="18" t="s">
        <v>481</v>
      </c>
      <c r="P17" s="20" t="s">
        <v>481</v>
      </c>
      <c r="Q17" s="18" t="n">
        <v>470.49196102</v>
      </c>
      <c r="R17" s="20" t="n">
        <v>11.19540633</v>
      </c>
    </row>
    <row r="18" spans="1:18">
      <c r="A18" s="15" t="s">
        <v>493</v>
      </c>
      <c r="B18" s="17" t="n">
        <v>5532</v>
      </c>
      <c r="C18" s="18">
        <f>(28.0/B18*100)</f>
        <v/>
      </c>
      <c r="D18" s="19" t="n">
        <v>5504</v>
      </c>
      <c r="E18" s="18" t="n">
        <v>459.31501993</v>
      </c>
      <c r="F18" s="20" t="n">
        <v>3.87504231</v>
      </c>
      <c r="G18" s="18" t="n">
        <v>425.66533725</v>
      </c>
      <c r="H18" s="20" t="n">
        <v>5.51342104</v>
      </c>
      <c r="I18" s="18" t="s">
        <v>481</v>
      </c>
      <c r="J18" s="20" t="s">
        <v>481</v>
      </c>
      <c r="K18" s="18" t="s">
        <v>481</v>
      </c>
      <c r="L18" s="20" t="s">
        <v>481</v>
      </c>
      <c r="M18" s="18" t="s">
        <v>481</v>
      </c>
      <c r="N18" s="20" t="s">
        <v>481</v>
      </c>
      <c r="O18" s="18" t="s">
        <v>481</v>
      </c>
      <c r="P18" s="20" t="s">
        <v>481</v>
      </c>
      <c r="Q18" s="18" t="n">
        <v>387.83937537</v>
      </c>
      <c r="R18" s="20" t="n">
        <v>15.41743829</v>
      </c>
    </row>
    <row r="19" spans="1:18">
      <c r="A19" s="15" t="s">
        <v>494</v>
      </c>
      <c r="B19" s="17" t="n">
        <v>5658</v>
      </c>
      <c r="C19" s="18">
        <f>(62.0/B19*100)</f>
        <v/>
      </c>
      <c r="D19" s="19" t="n">
        <v>5596</v>
      </c>
      <c r="E19" s="18" t="n">
        <v>476.74655344</v>
      </c>
      <c r="F19" s="20" t="n">
        <v>2.52902096</v>
      </c>
      <c r="G19" s="18" t="n">
        <v>502.16066541</v>
      </c>
      <c r="H19" s="20" t="n">
        <v>7.76642866</v>
      </c>
      <c r="I19" s="18" t="s">
        <v>481</v>
      </c>
      <c r="J19" s="20" t="s">
        <v>481</v>
      </c>
      <c r="K19" s="18" t="s">
        <v>481</v>
      </c>
      <c r="L19" s="20" t="s">
        <v>481</v>
      </c>
      <c r="M19" s="18" t="s">
        <v>481</v>
      </c>
      <c r="N19" s="20" t="s">
        <v>481</v>
      </c>
      <c r="O19" s="18" t="s">
        <v>481</v>
      </c>
      <c r="P19" s="20" t="s">
        <v>481</v>
      </c>
      <c r="Q19" s="18" t="n">
        <v>413.39107121</v>
      </c>
      <c r="R19" s="20" t="n">
        <v>15.84659797</v>
      </c>
    </row>
    <row r="20" spans="1:18">
      <c r="A20" s="15" t="s">
        <v>495</v>
      </c>
      <c r="B20" s="17" t="n">
        <v>3371</v>
      </c>
      <c r="C20" s="18">
        <f>(75.0/B20*100)</f>
        <v/>
      </c>
      <c r="D20" s="19" t="n">
        <v>3296</v>
      </c>
      <c r="E20" s="18" t="n">
        <v>492.35928492</v>
      </c>
      <c r="F20" s="20" t="n">
        <v>2.11112504</v>
      </c>
      <c r="G20" s="18" t="n">
        <v>455.30562377</v>
      </c>
      <c r="H20" s="20" t="n">
        <v>6.57755153</v>
      </c>
      <c r="I20" s="18" t="s">
        <v>481</v>
      </c>
      <c r="J20" s="20" t="s">
        <v>481</v>
      </c>
      <c r="K20" s="18" t="s">
        <v>481</v>
      </c>
      <c r="L20" s="20" t="s">
        <v>481</v>
      </c>
      <c r="M20" s="18" t="s">
        <v>481</v>
      </c>
      <c r="N20" s="20" t="s">
        <v>481</v>
      </c>
      <c r="O20" s="18" t="s">
        <v>481</v>
      </c>
      <c r="P20" s="20" t="s">
        <v>481</v>
      </c>
      <c r="Q20" s="18" t="n">
        <v>428.63319488</v>
      </c>
      <c r="R20" s="20" t="n">
        <v>13.81617351</v>
      </c>
    </row>
    <row r="21" spans="1:18">
      <c r="A21" s="15" t="s">
        <v>496</v>
      </c>
      <c r="B21" s="17" t="n">
        <v>5741</v>
      </c>
      <c r="C21" s="18">
        <f>(45.0/B21*100)</f>
        <v/>
      </c>
      <c r="D21" s="19" t="n">
        <v>5696</v>
      </c>
      <c r="E21" s="18" t="n">
        <v>504.87455652</v>
      </c>
      <c r="F21" s="20" t="n">
        <v>2.20570503</v>
      </c>
      <c r="G21" s="18" t="n">
        <v>503.18414692</v>
      </c>
      <c r="H21" s="20" t="n">
        <v>3.35296316</v>
      </c>
      <c r="I21" s="18" t="s">
        <v>481</v>
      </c>
      <c r="J21" s="20" t="s">
        <v>481</v>
      </c>
      <c r="K21" s="18" t="s">
        <v>481</v>
      </c>
      <c r="L21" s="20" t="s">
        <v>481</v>
      </c>
      <c r="M21" s="18" t="s">
        <v>481</v>
      </c>
      <c r="N21" s="20" t="s">
        <v>481</v>
      </c>
      <c r="O21" s="18" t="s">
        <v>481</v>
      </c>
      <c r="P21" s="20" t="s">
        <v>481</v>
      </c>
      <c r="Q21" s="18" t="n">
        <v>459.67829307</v>
      </c>
      <c r="R21" s="20" t="n">
        <v>10.15301602</v>
      </c>
    </row>
    <row r="22" spans="1:18">
      <c r="A22" s="15" t="s">
        <v>497</v>
      </c>
      <c r="B22" s="17" t="n">
        <v>6598</v>
      </c>
      <c r="C22" s="18">
        <f>(32.0/B22*100)</f>
        <v/>
      </c>
      <c r="D22" s="19" t="n">
        <v>6566</v>
      </c>
      <c r="E22" s="18" t="n">
        <v>472.91959424</v>
      </c>
      <c r="F22" s="20" t="n">
        <v>3.71396345</v>
      </c>
      <c r="G22" s="18" t="n">
        <v>472.33216057</v>
      </c>
      <c r="H22" s="20" t="n">
        <v>6.06323667</v>
      </c>
      <c r="I22" s="18" t="s">
        <v>481</v>
      </c>
      <c r="J22" s="20" t="s">
        <v>481</v>
      </c>
      <c r="K22" s="18" t="s">
        <v>481</v>
      </c>
      <c r="L22" s="20" t="s">
        <v>481</v>
      </c>
      <c r="M22" s="18" t="s">
        <v>481</v>
      </c>
      <c r="N22" s="20" t="s">
        <v>481</v>
      </c>
      <c r="O22" s="18" t="s">
        <v>481</v>
      </c>
      <c r="P22" s="20" t="s">
        <v>481</v>
      </c>
      <c r="Q22" s="18" t="n">
        <v>383.11920834</v>
      </c>
      <c r="R22" s="20" t="n">
        <v>10.34195997</v>
      </c>
    </row>
    <row r="23" spans="1:18">
      <c r="A23" s="15" t="s">
        <v>498</v>
      </c>
      <c r="B23" s="17" t="n">
        <v>11583</v>
      </c>
      <c r="C23" s="18">
        <f>(213.0/B23*100)</f>
        <v/>
      </c>
      <c r="D23" s="19" t="n">
        <v>11370</v>
      </c>
      <c r="E23" s="18" t="n">
        <v>493.98303136</v>
      </c>
      <c r="F23" s="20" t="n">
        <v>2.90025775</v>
      </c>
      <c r="G23" s="18" t="n">
        <v>473.62409358</v>
      </c>
      <c r="H23" s="20" t="n">
        <v>5.20129065</v>
      </c>
      <c r="I23" s="18" t="s">
        <v>481</v>
      </c>
      <c r="J23" s="20" t="s">
        <v>481</v>
      </c>
      <c r="K23" s="18" t="s">
        <v>481</v>
      </c>
      <c r="L23" s="20" t="s">
        <v>481</v>
      </c>
      <c r="M23" s="18" t="s">
        <v>481</v>
      </c>
      <c r="N23" s="20" t="s">
        <v>481</v>
      </c>
      <c r="O23" s="18" t="s">
        <v>481</v>
      </c>
      <c r="P23" s="20" t="s">
        <v>481</v>
      </c>
      <c r="Q23" s="18" t="n">
        <v>420.09069536</v>
      </c>
      <c r="R23" s="20" t="n">
        <v>9.72057667</v>
      </c>
    </row>
    <row r="24" spans="1:18">
      <c r="A24" s="15" t="s">
        <v>499</v>
      </c>
      <c r="B24" s="17" t="n">
        <v>6647</v>
      </c>
      <c r="C24" s="18">
        <f>(7.0/B24*100)</f>
        <v/>
      </c>
      <c r="D24" s="19" t="n">
        <v>6640</v>
      </c>
      <c r="E24" s="18" t="n">
        <v>533.87610461</v>
      </c>
      <c r="F24" s="20" t="n">
        <v>2.92688046</v>
      </c>
      <c r="G24" s="18" t="n">
        <v>485.42851779</v>
      </c>
      <c r="H24" s="20" t="n">
        <v>23.79648631</v>
      </c>
      <c r="I24" s="18" t="s">
        <v>481</v>
      </c>
      <c r="J24" s="20" t="s">
        <v>481</v>
      </c>
      <c r="K24" s="18" t="s">
        <v>481</v>
      </c>
      <c r="L24" s="20" t="s">
        <v>481</v>
      </c>
      <c r="M24" s="18" t="s">
        <v>481</v>
      </c>
      <c r="N24" s="20" t="s">
        <v>481</v>
      </c>
      <c r="O24" s="18" t="s">
        <v>481</v>
      </c>
      <c r="P24" s="20" t="s">
        <v>481</v>
      </c>
      <c r="Q24" s="18" t="n">
        <v>489.06790837</v>
      </c>
      <c r="R24" s="20" t="n">
        <v>9.66533755</v>
      </c>
    </row>
    <row r="25" spans="1:18">
      <c r="A25" s="15" t="s">
        <v>500</v>
      </c>
      <c r="B25" s="17" t="n">
        <v>5581</v>
      </c>
      <c r="C25" s="18">
        <f>(24.0/B25*100)</f>
        <v/>
      </c>
      <c r="D25" s="19" t="n">
        <v>5557</v>
      </c>
      <c r="E25" s="18" t="n">
        <v>524.4047371299999</v>
      </c>
      <c r="F25" s="20" t="n">
        <v>3.72527872</v>
      </c>
      <c r="G25" s="18" t="n">
        <v>445.69639256</v>
      </c>
      <c r="H25" s="20" t="n">
        <v>32.96331447</v>
      </c>
      <c r="I25" s="18" t="s">
        <v>481</v>
      </c>
      <c r="J25" s="20" t="s">
        <v>481</v>
      </c>
      <c r="K25" s="18" t="s">
        <v>481</v>
      </c>
      <c r="L25" s="20" t="s">
        <v>481</v>
      </c>
      <c r="M25" s="18" t="s">
        <v>481</v>
      </c>
      <c r="N25" s="20" t="s">
        <v>481</v>
      </c>
      <c r="O25" s="18" t="s">
        <v>481</v>
      </c>
      <c r="P25" s="20" t="s">
        <v>481</v>
      </c>
      <c r="Q25" s="18" t="n">
        <v>461.70412905</v>
      </c>
      <c r="R25" s="20" t="n">
        <v>20.35269146</v>
      </c>
    </row>
    <row r="26" spans="1:18">
      <c r="A26" s="15" t="s">
        <v>501</v>
      </c>
      <c r="B26" s="17" t="n">
        <v>4869</v>
      </c>
      <c r="C26" s="18">
        <f>(33.0/B26*100)</f>
        <v/>
      </c>
      <c r="D26" s="19" t="n">
        <v>4836</v>
      </c>
      <c r="E26" s="18" t="n">
        <v>485.79924355</v>
      </c>
      <c r="F26" s="20" t="n">
        <v>1.9637698</v>
      </c>
      <c r="G26" s="18" t="n">
        <v>470.01453579</v>
      </c>
      <c r="H26" s="20" t="n">
        <v>3.61475618</v>
      </c>
      <c r="I26" s="18" t="s">
        <v>481</v>
      </c>
      <c r="J26" s="20" t="s">
        <v>481</v>
      </c>
      <c r="K26" s="18" t="s">
        <v>481</v>
      </c>
      <c r="L26" s="20" t="s">
        <v>481</v>
      </c>
      <c r="M26" s="18" t="s">
        <v>481</v>
      </c>
      <c r="N26" s="20" t="s">
        <v>481</v>
      </c>
      <c r="O26" s="18" t="s">
        <v>481</v>
      </c>
      <c r="P26" s="20" t="s">
        <v>481</v>
      </c>
      <c r="Q26" s="18" t="n">
        <v>450.95767756</v>
      </c>
      <c r="R26" s="20" t="n">
        <v>8.927938259999999</v>
      </c>
    </row>
    <row r="27" spans="1:18">
      <c r="A27" s="15" t="s">
        <v>502</v>
      </c>
      <c r="B27" s="17" t="n">
        <v>5299</v>
      </c>
      <c r="C27" s="18">
        <f>(17.0/B27*100)</f>
        <v/>
      </c>
      <c r="D27" s="19" t="n">
        <v>5282</v>
      </c>
      <c r="E27" s="18" t="n">
        <v>510.43092134</v>
      </c>
      <c r="F27" s="20" t="n">
        <v>2.0525303</v>
      </c>
      <c r="G27" s="18" t="n">
        <v>471.85796182</v>
      </c>
      <c r="H27" s="20" t="n">
        <v>1.67599194</v>
      </c>
      <c r="I27" s="18" t="s">
        <v>481</v>
      </c>
      <c r="J27" s="20" t="s">
        <v>481</v>
      </c>
      <c r="K27" s="18" t="s">
        <v>481</v>
      </c>
      <c r="L27" s="20" t="s">
        <v>481</v>
      </c>
      <c r="M27" s="18" t="s">
        <v>481</v>
      </c>
      <c r="N27" s="20" t="s">
        <v>481</v>
      </c>
      <c r="O27" s="18" t="s">
        <v>481</v>
      </c>
      <c r="P27" s="20" t="s">
        <v>481</v>
      </c>
      <c r="Q27" s="18" t="n">
        <v>426.23313426</v>
      </c>
      <c r="R27" s="20" t="n">
        <v>11.21032101</v>
      </c>
    </row>
    <row r="28" spans="1:18">
      <c r="A28" s="15" t="s">
        <v>503</v>
      </c>
      <c r="B28" s="17" t="n">
        <v>7568</v>
      </c>
      <c r="C28" s="18">
        <f>(51.0/B28*100)</f>
        <v/>
      </c>
      <c r="D28" s="19" t="n">
        <v>7517</v>
      </c>
      <c r="E28" s="18" t="n">
        <v>410.58913444</v>
      </c>
      <c r="F28" s="20" t="n">
        <v>2.19146886</v>
      </c>
      <c r="G28" s="18" t="n">
        <v>344.52963968</v>
      </c>
      <c r="H28" s="20" t="n">
        <v>8.04019297</v>
      </c>
      <c r="I28" s="18" t="s">
        <v>481</v>
      </c>
      <c r="J28" s="20" t="s">
        <v>481</v>
      </c>
      <c r="K28" s="18" t="s">
        <v>481</v>
      </c>
      <c r="L28" s="20" t="s">
        <v>481</v>
      </c>
      <c r="M28" s="18" t="s">
        <v>481</v>
      </c>
      <c r="N28" s="20" t="s">
        <v>481</v>
      </c>
      <c r="O28" s="18" t="s">
        <v>481</v>
      </c>
      <c r="P28" s="20" t="s">
        <v>481</v>
      </c>
      <c r="Q28" s="18" t="n">
        <v>365.7584653</v>
      </c>
      <c r="R28" s="20" t="n">
        <v>10.33522051</v>
      </c>
    </row>
    <row r="29" spans="1:18">
      <c r="A29" s="15" t="s">
        <v>504</v>
      </c>
      <c r="B29" s="17" t="n">
        <v>5385</v>
      </c>
      <c r="C29" s="18">
        <f>(30.0/B29*100)</f>
        <v/>
      </c>
      <c r="D29" s="19" t="n">
        <v>5355</v>
      </c>
      <c r="E29" s="18" t="n">
        <v>519.68738951</v>
      </c>
      <c r="F29" s="20" t="n">
        <v>2.40260267</v>
      </c>
      <c r="G29" s="18" t="n">
        <v>479.9887783</v>
      </c>
      <c r="H29" s="20" t="n">
        <v>6.39618034</v>
      </c>
      <c r="I29" s="18" t="s">
        <v>481</v>
      </c>
      <c r="J29" s="20" t="s">
        <v>481</v>
      </c>
      <c r="K29" s="18" t="s">
        <v>481</v>
      </c>
      <c r="L29" s="20" t="s">
        <v>481</v>
      </c>
      <c r="M29" s="18" t="s">
        <v>481</v>
      </c>
      <c r="N29" s="20" t="s">
        <v>481</v>
      </c>
      <c r="O29" s="18" t="s">
        <v>481</v>
      </c>
      <c r="P29" s="20" t="s">
        <v>481</v>
      </c>
      <c r="Q29" s="18" t="n">
        <v>449.96764435</v>
      </c>
      <c r="R29" s="20" t="n">
        <v>12.3447294</v>
      </c>
    </row>
    <row r="30" spans="1:18">
      <c r="A30" s="15" t="s">
        <v>505</v>
      </c>
      <c r="B30" s="17" t="n">
        <v>4520</v>
      </c>
      <c r="C30" s="18">
        <f>(97.0/B30*100)</f>
        <v/>
      </c>
      <c r="D30" s="19" t="n">
        <v>4423</v>
      </c>
      <c r="E30" s="18" t="n">
        <v>495.45206751</v>
      </c>
      <c r="F30" s="20" t="n">
        <v>2.5695758</v>
      </c>
      <c r="G30" s="18" t="n">
        <v>499.07058466</v>
      </c>
      <c r="H30" s="20" t="n">
        <v>3.46477899</v>
      </c>
      <c r="I30" s="18" t="s">
        <v>481</v>
      </c>
      <c r="J30" s="20" t="s">
        <v>481</v>
      </c>
      <c r="K30" s="18" t="s">
        <v>481</v>
      </c>
      <c r="L30" s="20" t="s">
        <v>481</v>
      </c>
      <c r="M30" s="18" t="s">
        <v>481</v>
      </c>
      <c r="N30" s="20" t="s">
        <v>481</v>
      </c>
      <c r="O30" s="18" t="s">
        <v>481</v>
      </c>
      <c r="P30" s="20" t="s">
        <v>481</v>
      </c>
      <c r="Q30" s="18" t="n">
        <v>444.13099546</v>
      </c>
      <c r="R30" s="20" t="n">
        <v>11.26791986</v>
      </c>
    </row>
    <row r="31" spans="1:18">
      <c r="A31" s="15" t="s">
        <v>506</v>
      </c>
      <c r="B31" s="17" t="n">
        <v>5456</v>
      </c>
      <c r="C31" s="18">
        <f>(125.0/B31*100)</f>
        <v/>
      </c>
      <c r="D31" s="19" t="n">
        <v>5331</v>
      </c>
      <c r="E31" s="18" t="n">
        <v>509.02675883</v>
      </c>
      <c r="F31" s="20" t="n">
        <v>2.41060715</v>
      </c>
      <c r="G31" s="18" t="n">
        <v>478.12416453</v>
      </c>
      <c r="H31" s="20" t="n">
        <v>3.90645885</v>
      </c>
      <c r="I31" s="18" t="s">
        <v>481</v>
      </c>
      <c r="J31" s="20" t="s">
        <v>481</v>
      </c>
      <c r="K31" s="18" t="s">
        <v>481</v>
      </c>
      <c r="L31" s="20" t="s">
        <v>481</v>
      </c>
      <c r="M31" s="18" t="s">
        <v>481</v>
      </c>
      <c r="N31" s="20" t="s">
        <v>481</v>
      </c>
      <c r="O31" s="18" t="s">
        <v>481</v>
      </c>
      <c r="P31" s="20" t="s">
        <v>481</v>
      </c>
      <c r="Q31" s="18" t="n">
        <v>427.28614982</v>
      </c>
      <c r="R31" s="20" t="n">
        <v>11.70755116</v>
      </c>
    </row>
    <row r="32" spans="1:18">
      <c r="A32" s="15" t="s">
        <v>507</v>
      </c>
      <c r="B32" s="17" t="n">
        <v>4478</v>
      </c>
      <c r="C32" s="18">
        <f>(5.0/B32*100)</f>
        <v/>
      </c>
      <c r="D32" s="19" t="n">
        <v>4473</v>
      </c>
      <c r="E32" s="18" t="n">
        <v>505.50727186</v>
      </c>
      <c r="F32" s="20" t="n">
        <v>2.39898654</v>
      </c>
      <c r="G32" s="18" t="n">
        <v>511.81773975</v>
      </c>
      <c r="H32" s="20" t="n">
        <v>13.37419265</v>
      </c>
      <c r="I32" s="18" t="s">
        <v>481</v>
      </c>
      <c r="J32" s="20" t="s">
        <v>481</v>
      </c>
      <c r="K32" s="18" t="s">
        <v>481</v>
      </c>
      <c r="L32" s="20" t="s">
        <v>481</v>
      </c>
      <c r="M32" s="18" t="s">
        <v>481</v>
      </c>
      <c r="N32" s="20" t="s">
        <v>481</v>
      </c>
      <c r="O32" s="18" t="s">
        <v>481</v>
      </c>
      <c r="P32" s="20" t="s">
        <v>481</v>
      </c>
      <c r="Q32" s="18" t="n">
        <v>429.19430838</v>
      </c>
      <c r="R32" s="20" t="n">
        <v>14.61969209</v>
      </c>
    </row>
    <row r="33" spans="1:18">
      <c r="A33" s="15" t="s">
        <v>508</v>
      </c>
      <c r="B33" s="17" t="n">
        <v>7325</v>
      </c>
      <c r="C33" s="18">
        <f>(75.0/B33*100)</f>
        <v/>
      </c>
      <c r="D33" s="19" t="n">
        <v>7250</v>
      </c>
      <c r="E33" s="18" t="n">
        <v>493.90088911</v>
      </c>
      <c r="F33" s="20" t="n">
        <v>2.56135473</v>
      </c>
      <c r="G33" s="18" t="n">
        <v>487.2856044</v>
      </c>
      <c r="H33" s="20" t="n">
        <v>4.38968773</v>
      </c>
      <c r="I33" s="18" t="s">
        <v>481</v>
      </c>
      <c r="J33" s="20" t="s">
        <v>481</v>
      </c>
      <c r="K33" s="18" t="s">
        <v>481</v>
      </c>
      <c r="L33" s="20" t="s">
        <v>481</v>
      </c>
      <c r="M33" s="18" t="s">
        <v>481</v>
      </c>
      <c r="N33" s="20" t="s">
        <v>481</v>
      </c>
      <c r="O33" s="18" t="s">
        <v>481</v>
      </c>
      <c r="P33" s="20" t="s">
        <v>481</v>
      </c>
      <c r="Q33" s="18" t="n">
        <v>440.83938261</v>
      </c>
      <c r="R33" s="20" t="n">
        <v>13.72242143</v>
      </c>
    </row>
    <row r="34" spans="1:18">
      <c r="A34" s="15" t="s">
        <v>509</v>
      </c>
      <c r="B34" s="17" t="n">
        <v>6350</v>
      </c>
      <c r="C34" s="18">
        <f>(65.0/B34*100)</f>
        <v/>
      </c>
      <c r="D34" s="19" t="n">
        <v>6285</v>
      </c>
      <c r="E34" s="18" t="n">
        <v>479.82915577</v>
      </c>
      <c r="F34" s="20" t="n">
        <v>2.56591777</v>
      </c>
      <c r="G34" s="18" t="n">
        <v>452.58080286</v>
      </c>
      <c r="H34" s="20" t="n">
        <v>6.69050799</v>
      </c>
      <c r="I34" s="18" t="s">
        <v>481</v>
      </c>
      <c r="J34" s="20" t="s">
        <v>481</v>
      </c>
      <c r="K34" s="18" t="s">
        <v>481</v>
      </c>
      <c r="L34" s="20" t="s">
        <v>481</v>
      </c>
      <c r="M34" s="18" t="s">
        <v>481</v>
      </c>
      <c r="N34" s="20" t="s">
        <v>481</v>
      </c>
      <c r="O34" s="18" t="s">
        <v>481</v>
      </c>
      <c r="P34" s="20" t="s">
        <v>481</v>
      </c>
      <c r="Q34" s="18" t="n">
        <v>355.11422932</v>
      </c>
      <c r="R34" s="20" t="n">
        <v>11.92731911</v>
      </c>
    </row>
    <row r="35" spans="1:18">
      <c r="A35" s="15" t="s">
        <v>510</v>
      </c>
      <c r="B35" s="17" t="n">
        <v>6406</v>
      </c>
      <c r="C35" s="18">
        <f>(36.0/B35*100)</f>
        <v/>
      </c>
      <c r="D35" s="19" t="n">
        <v>6370</v>
      </c>
      <c r="E35" s="18" t="n">
        <v>516.47476242</v>
      </c>
      <c r="F35" s="20" t="n">
        <v>1.29264342</v>
      </c>
      <c r="G35" s="18" t="n">
        <v>472.03380316</v>
      </c>
      <c r="H35" s="20" t="n">
        <v>4.01109194</v>
      </c>
      <c r="I35" s="18" t="s">
        <v>481</v>
      </c>
      <c r="J35" s="20" t="s">
        <v>481</v>
      </c>
      <c r="K35" s="18" t="s">
        <v>481</v>
      </c>
      <c r="L35" s="20" t="s">
        <v>481</v>
      </c>
      <c r="M35" s="18" t="s">
        <v>481</v>
      </c>
      <c r="N35" s="20" t="s">
        <v>481</v>
      </c>
      <c r="O35" s="18" t="s">
        <v>481</v>
      </c>
      <c r="P35" s="20" t="s">
        <v>481</v>
      </c>
      <c r="Q35" s="18" t="n">
        <v>455.69341248</v>
      </c>
      <c r="R35" s="20" t="n">
        <v>18.27478179</v>
      </c>
    </row>
    <row r="36" spans="1:18">
      <c r="A36" s="15" t="s">
        <v>511</v>
      </c>
      <c r="B36" s="17" t="n">
        <v>6736</v>
      </c>
      <c r="C36" s="18">
        <f>(26.0/B36*100)</f>
        <v/>
      </c>
      <c r="D36" s="19" t="n">
        <v>6710</v>
      </c>
      <c r="E36" s="18" t="n">
        <v>491.75708078</v>
      </c>
      <c r="F36" s="20" t="n">
        <v>2.17173638</v>
      </c>
      <c r="G36" s="18" t="n">
        <v>457.74451353</v>
      </c>
      <c r="H36" s="20" t="n">
        <v>4.15516483</v>
      </c>
      <c r="I36" s="18" t="s">
        <v>481</v>
      </c>
      <c r="J36" s="20" t="s">
        <v>481</v>
      </c>
      <c r="K36" s="18" t="s">
        <v>481</v>
      </c>
      <c r="L36" s="20" t="s">
        <v>481</v>
      </c>
      <c r="M36" s="18" t="s">
        <v>481</v>
      </c>
      <c r="N36" s="20" t="s">
        <v>481</v>
      </c>
      <c r="O36" s="18" t="s">
        <v>481</v>
      </c>
      <c r="P36" s="20" t="s">
        <v>481</v>
      </c>
      <c r="Q36" s="18" t="n">
        <v>431.02184136</v>
      </c>
      <c r="R36" s="20" t="n">
        <v>9.72386573</v>
      </c>
    </row>
    <row r="37" spans="1:18">
      <c r="A37" s="15" t="s">
        <v>512</v>
      </c>
      <c r="B37" s="17" t="n">
        <v>5458</v>
      </c>
      <c r="C37" s="18">
        <f>(63.0/B37*100)</f>
        <v/>
      </c>
      <c r="D37" s="19" t="n">
        <v>5395</v>
      </c>
      <c r="E37" s="18" t="n">
        <v>506.76286502</v>
      </c>
      <c r="F37" s="20" t="n">
        <v>2.84320933</v>
      </c>
      <c r="G37" s="18" t="n">
        <v>460.69949455</v>
      </c>
      <c r="H37" s="20" t="n">
        <v>5.92108302</v>
      </c>
      <c r="I37" s="18" t="s">
        <v>481</v>
      </c>
      <c r="J37" s="20" t="s">
        <v>481</v>
      </c>
      <c r="K37" s="18" t="s">
        <v>481</v>
      </c>
      <c r="L37" s="20" t="s">
        <v>481</v>
      </c>
      <c r="M37" s="18" t="s">
        <v>481</v>
      </c>
      <c r="N37" s="20" t="s">
        <v>481</v>
      </c>
      <c r="O37" s="18" t="s">
        <v>481</v>
      </c>
      <c r="P37" s="20" t="s">
        <v>481</v>
      </c>
      <c r="Q37" s="18" t="n">
        <v>397.29204204</v>
      </c>
      <c r="R37" s="20" t="n">
        <v>12.49293444</v>
      </c>
    </row>
    <row r="38" spans="1:18">
      <c r="A38" s="15" t="s">
        <v>513</v>
      </c>
      <c r="B38" s="17" t="n">
        <v>5860</v>
      </c>
      <c r="C38" s="18">
        <f>(16.0/B38*100)</f>
        <v/>
      </c>
      <c r="D38" s="19" t="n">
        <v>5844</v>
      </c>
      <c r="E38" s="18" t="n">
        <v>543.01730823</v>
      </c>
      <c r="F38" s="20" t="n">
        <v>2.84549821</v>
      </c>
      <c r="G38" s="18" t="n">
        <v>492.73375252</v>
      </c>
      <c r="H38" s="20" t="n">
        <v>3.94985987</v>
      </c>
      <c r="I38" s="18" t="s">
        <v>481</v>
      </c>
      <c r="J38" s="20" t="s">
        <v>481</v>
      </c>
      <c r="K38" s="18" t="s">
        <v>481</v>
      </c>
      <c r="L38" s="20" t="s">
        <v>481</v>
      </c>
      <c r="M38" s="18" t="s">
        <v>481</v>
      </c>
      <c r="N38" s="20" t="s">
        <v>481</v>
      </c>
      <c r="O38" s="18" t="s">
        <v>481</v>
      </c>
      <c r="P38" s="20" t="s">
        <v>481</v>
      </c>
      <c r="Q38" s="18" t="n">
        <v>451.85724008</v>
      </c>
      <c r="R38" s="20" t="n">
        <v>13.63877818</v>
      </c>
    </row>
    <row r="39" spans="1:18">
      <c r="A39" s="15" t="s">
        <v>514</v>
      </c>
      <c r="B39" s="17" t="n">
        <v>5895</v>
      </c>
      <c r="C39" s="18">
        <f>(30.0/B39*100)</f>
        <v/>
      </c>
      <c r="D39" s="19" t="n">
        <v>5865</v>
      </c>
      <c r="E39" s="18" t="n">
        <v>421.85372519</v>
      </c>
      <c r="F39" s="20" t="n">
        <v>4.13294611</v>
      </c>
      <c r="G39" s="18" t="n">
        <v>418.12265828</v>
      </c>
      <c r="H39" s="20" t="n">
        <v>12.67415025</v>
      </c>
      <c r="I39" s="18" t="s">
        <v>481</v>
      </c>
      <c r="J39" s="20" t="s">
        <v>481</v>
      </c>
      <c r="K39" s="18" t="s">
        <v>481</v>
      </c>
      <c r="L39" s="20" t="s">
        <v>481</v>
      </c>
      <c r="M39" s="18" t="s">
        <v>481</v>
      </c>
      <c r="N39" s="20" t="s">
        <v>481</v>
      </c>
      <c r="O39" s="18" t="s">
        <v>481</v>
      </c>
      <c r="P39" s="20" t="s">
        <v>481</v>
      </c>
      <c r="Q39" s="18" t="n">
        <v>359.18576614</v>
      </c>
      <c r="R39" s="20" t="n">
        <v>11.22099076</v>
      </c>
    </row>
    <row r="40" spans="1:18">
      <c r="A40" s="15" t="s">
        <v>515</v>
      </c>
      <c r="B40" s="17" t="n">
        <v>14157</v>
      </c>
      <c r="C40" s="18">
        <f>(272.0/B40*100)</f>
        <v/>
      </c>
      <c r="D40" s="19" t="n">
        <v>13885</v>
      </c>
      <c r="E40" s="18" t="n">
        <v>497.80945972</v>
      </c>
      <c r="F40" s="20" t="n">
        <v>2.46916115</v>
      </c>
      <c r="G40" s="18" t="n">
        <v>484.28711866</v>
      </c>
      <c r="H40" s="20" t="n">
        <v>5.33158034</v>
      </c>
      <c r="I40" s="18" t="s">
        <v>481</v>
      </c>
      <c r="J40" s="20" t="s">
        <v>481</v>
      </c>
      <c r="K40" s="18" t="s">
        <v>481</v>
      </c>
      <c r="L40" s="20" t="s">
        <v>481</v>
      </c>
      <c r="M40" s="18" t="s">
        <v>481</v>
      </c>
      <c r="N40" s="20" t="s">
        <v>481</v>
      </c>
      <c r="O40" s="18" t="s">
        <v>481</v>
      </c>
      <c r="P40" s="20" t="s">
        <v>481</v>
      </c>
      <c r="Q40" s="18" t="n">
        <v>420.22705643</v>
      </c>
      <c r="R40" s="20" t="n">
        <v>9.647792109999999</v>
      </c>
    </row>
    <row r="41" spans="1:18">
      <c r="A41" s="15" t="s">
        <v>516</v>
      </c>
      <c r="B41" s="17" t="n">
        <v>5712</v>
      </c>
      <c r="C41" s="18">
        <f>(40.0/B41*100)</f>
        <v/>
      </c>
      <c r="D41" s="19" t="n">
        <v>5672</v>
      </c>
      <c r="E41" s="18" t="n">
        <v>478.2278014</v>
      </c>
      <c r="F41" s="20" t="n">
        <v>3.15906182</v>
      </c>
      <c r="G41" s="18" t="n">
        <v>453.09678856</v>
      </c>
      <c r="H41" s="20" t="n">
        <v>4.70357554</v>
      </c>
      <c r="I41" s="18" t="s">
        <v>481</v>
      </c>
      <c r="J41" s="20" t="s">
        <v>481</v>
      </c>
      <c r="K41" s="18" t="s">
        <v>481</v>
      </c>
      <c r="L41" s="20" t="s">
        <v>481</v>
      </c>
      <c r="M41" s="18" t="s">
        <v>481</v>
      </c>
      <c r="N41" s="20" t="s">
        <v>481</v>
      </c>
      <c r="O41" s="18" t="s">
        <v>481</v>
      </c>
      <c r="P41" s="20" t="s">
        <v>481</v>
      </c>
      <c r="Q41" s="18" t="n">
        <v>411.69657888</v>
      </c>
      <c r="R41" s="20" t="n">
        <v>11.9777907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361.10404956</v>
      </c>
      <c r="F45" s="20" t="n">
        <v>2.99966724</v>
      </c>
      <c r="G45" s="18" t="n">
        <v>342.56419105</v>
      </c>
      <c r="H45" s="20" t="n">
        <v>11.45534469</v>
      </c>
      <c r="I45" s="18" t="s">
        <v>481</v>
      </c>
      <c r="J45" s="20" t="s">
        <v>481</v>
      </c>
      <c r="K45" s="18" t="s">
        <v>481</v>
      </c>
      <c r="L45" s="20" t="s">
        <v>481</v>
      </c>
      <c r="M45" s="18" t="s">
        <v>481</v>
      </c>
      <c r="N45" s="20" t="s">
        <v>481</v>
      </c>
      <c r="O45" s="18" t="n">
        <v>331.83248801</v>
      </c>
      <c r="P45" s="20" t="n">
        <v>24.31518617</v>
      </c>
      <c r="Q45" s="18" t="n">
        <v>328.13362987</v>
      </c>
      <c r="R45" s="20" t="n">
        <v>7.27627475</v>
      </c>
    </row>
    <row r="46" spans="1:18">
      <c r="A46" s="15" t="s">
        <v>521</v>
      </c>
      <c r="B46" s="17" t="n">
        <v>23141</v>
      </c>
      <c r="C46" s="18">
        <f>(1157.0/B46*100)</f>
        <v/>
      </c>
      <c r="D46" s="19" t="n">
        <v>21984</v>
      </c>
      <c r="E46" s="18" t="n">
        <v>380.2970513</v>
      </c>
      <c r="F46" s="20" t="n">
        <v>2.87787462</v>
      </c>
      <c r="G46" s="18" t="n">
        <v>341.49807255</v>
      </c>
      <c r="H46" s="20" t="n">
        <v>9.938774779999999</v>
      </c>
      <c r="I46" s="18" t="s">
        <v>481</v>
      </c>
      <c r="J46" s="20" t="s">
        <v>481</v>
      </c>
      <c r="K46" s="18" t="s">
        <v>481</v>
      </c>
      <c r="L46" s="20" t="s">
        <v>481</v>
      </c>
      <c r="M46" s="18" t="s">
        <v>481</v>
      </c>
      <c r="N46" s="20" t="s">
        <v>481</v>
      </c>
      <c r="O46" s="18" t="s">
        <v>481</v>
      </c>
      <c r="P46" s="20" t="s">
        <v>481</v>
      </c>
      <c r="Q46" s="18" t="n">
        <v>332.52622027</v>
      </c>
      <c r="R46" s="20" t="n">
        <v>6.04988</v>
      </c>
    </row>
    <row r="47" spans="1:18">
      <c r="A47" s="15" t="s">
        <v>522</v>
      </c>
      <c r="B47" s="17" t="n">
        <v>5928</v>
      </c>
      <c r="C47" s="18">
        <f>(75.0/B47*100)</f>
        <v/>
      </c>
      <c r="D47" s="19" t="n">
        <v>5853</v>
      </c>
      <c r="E47" s="18" t="n">
        <v>445.20880635</v>
      </c>
      <c r="F47" s="20" t="n">
        <v>3.8346147</v>
      </c>
      <c r="G47" s="18" t="n">
        <v>412.04022746</v>
      </c>
      <c r="H47" s="20" t="n">
        <v>10.37815748</v>
      </c>
      <c r="I47" s="18" t="s">
        <v>481</v>
      </c>
      <c r="J47" s="20" t="s">
        <v>481</v>
      </c>
      <c r="K47" s="18" t="s">
        <v>481</v>
      </c>
      <c r="L47" s="20" t="s">
        <v>481</v>
      </c>
      <c r="M47" s="18" t="s">
        <v>481</v>
      </c>
      <c r="N47" s="20" t="s">
        <v>481</v>
      </c>
      <c r="O47" s="18" t="s">
        <v>481</v>
      </c>
      <c r="P47" s="20" t="s">
        <v>481</v>
      </c>
      <c r="Q47" s="18" t="n">
        <v>360.51962138</v>
      </c>
      <c r="R47" s="20" t="n">
        <v>10.65371595</v>
      </c>
    </row>
    <row r="48" spans="1:18">
      <c r="A48" s="15" t="s">
        <v>523</v>
      </c>
      <c r="B48" s="17" t="n">
        <v>9841</v>
      </c>
      <c r="C48" s="18">
        <f>(7.0/B48*100)</f>
        <v/>
      </c>
      <c r="D48" s="19" t="n">
        <v>9834</v>
      </c>
      <c r="E48" s="18" t="n">
        <v>533.58530459</v>
      </c>
      <c r="F48" s="20" t="n">
        <v>4.86830458</v>
      </c>
      <c r="G48" s="18" t="n">
        <v>396.88739412</v>
      </c>
      <c r="H48" s="20" t="n">
        <v>23.90265732</v>
      </c>
      <c r="I48" s="18" t="s">
        <v>481</v>
      </c>
      <c r="J48" s="20" t="s">
        <v>481</v>
      </c>
      <c r="K48" s="18" t="s">
        <v>481</v>
      </c>
      <c r="L48" s="20" t="s">
        <v>481</v>
      </c>
      <c r="M48" s="18" t="s">
        <v>481</v>
      </c>
      <c r="N48" s="20" t="s">
        <v>481</v>
      </c>
      <c r="O48" s="18" t="s">
        <v>481</v>
      </c>
      <c r="P48" s="20" t="s">
        <v>481</v>
      </c>
      <c r="Q48" s="18" t="n">
        <v>441.84428331</v>
      </c>
      <c r="R48" s="20" t="n">
        <v>30.13263866</v>
      </c>
    </row>
    <row r="49" spans="1:18">
      <c r="A49" s="15" t="s">
        <v>524</v>
      </c>
      <c r="B49" s="17" t="n">
        <v>6349</v>
      </c>
      <c r="C49" s="18">
        <f>(56.0/B49*100)</f>
        <v/>
      </c>
      <c r="D49" s="19" t="n">
        <v>6293</v>
      </c>
      <c r="E49" s="18" t="n">
        <v>410.16780613</v>
      </c>
      <c r="F49" s="20" t="n">
        <v>3.07174934</v>
      </c>
      <c r="G49" s="18" t="n">
        <v>401.18104117</v>
      </c>
      <c r="H49" s="20" t="n">
        <v>5.71660362</v>
      </c>
      <c r="I49" s="18" t="s">
        <v>481</v>
      </c>
      <c r="J49" s="20" t="s">
        <v>481</v>
      </c>
      <c r="K49" s="18" t="s">
        <v>481</v>
      </c>
      <c r="L49" s="20" t="s">
        <v>481</v>
      </c>
      <c r="M49" s="18" t="s">
        <v>481</v>
      </c>
      <c r="N49" s="20" t="s">
        <v>481</v>
      </c>
      <c r="O49" s="18" t="n">
        <v>350.06639555</v>
      </c>
      <c r="P49" s="20" t="n">
        <v>43.39663597</v>
      </c>
      <c r="Q49" s="18" t="n">
        <v>391.77427926</v>
      </c>
      <c r="R49" s="20" t="n">
        <v>9.87018155</v>
      </c>
    </row>
    <row r="50" spans="1:18">
      <c r="A50" s="15" t="s">
        <v>525</v>
      </c>
      <c r="B50" s="17" t="n">
        <v>11795</v>
      </c>
      <c r="C50" s="18">
        <f>(218.0/B50*100)</f>
        <v/>
      </c>
      <c r="D50" s="19" t="n">
        <v>11577</v>
      </c>
      <c r="E50" s="18" t="n">
        <v>391.17452924</v>
      </c>
      <c r="F50" s="20" t="n">
        <v>2.24921607</v>
      </c>
      <c r="G50" s="18" t="n">
        <v>356.49536924</v>
      </c>
      <c r="H50" s="20" t="n">
        <v>11.83760498</v>
      </c>
      <c r="I50" s="18" t="s">
        <v>481</v>
      </c>
      <c r="J50" s="20" t="s">
        <v>481</v>
      </c>
      <c r="K50" s="18" t="s">
        <v>481</v>
      </c>
      <c r="L50" s="20" t="s">
        <v>481</v>
      </c>
      <c r="M50" s="18" t="s">
        <v>481</v>
      </c>
      <c r="N50" s="20" t="s">
        <v>481</v>
      </c>
      <c r="O50" s="18" t="s">
        <v>481</v>
      </c>
      <c r="P50" s="20" t="s">
        <v>481</v>
      </c>
      <c r="Q50" s="18" t="n">
        <v>355.97963248</v>
      </c>
      <c r="R50" s="20" t="n">
        <v>7.76914091</v>
      </c>
    </row>
    <row r="51" spans="1:18">
      <c r="A51" s="15" t="s">
        <v>526</v>
      </c>
      <c r="B51" s="17" t="n">
        <v>6866</v>
      </c>
      <c r="C51" s="18">
        <f>(116.0/B51*100)</f>
        <v/>
      </c>
      <c r="D51" s="19" t="n">
        <v>6750</v>
      </c>
      <c r="E51" s="18" t="n">
        <v>403.56180831</v>
      </c>
      <c r="F51" s="20" t="n">
        <v>2.54300052</v>
      </c>
      <c r="G51" s="18" t="n">
        <v>382.92693496</v>
      </c>
      <c r="H51" s="20" t="n">
        <v>5.11527176</v>
      </c>
      <c r="I51" s="18" t="s">
        <v>481</v>
      </c>
      <c r="J51" s="20" t="s">
        <v>481</v>
      </c>
      <c r="K51" s="18" t="s">
        <v>481</v>
      </c>
      <c r="L51" s="20" t="s">
        <v>481</v>
      </c>
      <c r="M51" s="18" t="s">
        <v>481</v>
      </c>
      <c r="N51" s="20" t="s">
        <v>481</v>
      </c>
      <c r="O51" s="18" t="s">
        <v>481</v>
      </c>
      <c r="P51" s="20" t="s">
        <v>481</v>
      </c>
      <c r="Q51" s="18" t="n">
        <v>376.38408695</v>
      </c>
      <c r="R51" s="20" t="n">
        <v>7.50040485</v>
      </c>
    </row>
    <row r="52" spans="1:18">
      <c r="A52" s="15" t="s">
        <v>527</v>
      </c>
      <c r="B52" s="17" t="n">
        <v>5809</v>
      </c>
      <c r="C52" s="18">
        <f>(73.0/B52*100)</f>
        <v/>
      </c>
      <c r="D52" s="19" t="n">
        <v>5736</v>
      </c>
      <c r="E52" s="18" t="n">
        <v>466.35250435</v>
      </c>
      <c r="F52" s="20" t="n">
        <v>2.71071433</v>
      </c>
      <c r="G52" s="18" t="n">
        <v>457.35046214</v>
      </c>
      <c r="H52" s="20" t="n">
        <v>4.59122214</v>
      </c>
      <c r="I52" s="18" t="s">
        <v>481</v>
      </c>
      <c r="J52" s="20" t="s">
        <v>481</v>
      </c>
      <c r="K52" s="18" t="s">
        <v>481</v>
      </c>
      <c r="L52" s="20" t="s">
        <v>481</v>
      </c>
      <c r="M52" s="18" t="s">
        <v>481</v>
      </c>
      <c r="N52" s="20" t="s">
        <v>481</v>
      </c>
      <c r="O52" s="18" t="s">
        <v>481</v>
      </c>
      <c r="P52" s="20" t="s">
        <v>481</v>
      </c>
      <c r="Q52" s="18" t="n">
        <v>405.12104009</v>
      </c>
      <c r="R52" s="20" t="n">
        <v>12.17115921</v>
      </c>
    </row>
    <row r="53" spans="1:18">
      <c r="A53" s="15" t="s">
        <v>528</v>
      </c>
      <c r="B53" s="17" t="n">
        <v>5571</v>
      </c>
      <c r="C53" s="18">
        <f>(84.0/B53*100)</f>
        <v/>
      </c>
      <c r="D53" s="19" t="n">
        <v>5487</v>
      </c>
      <c r="E53" s="18" t="n">
        <v>438.90632625</v>
      </c>
      <c r="F53" s="20" t="n">
        <v>1.81416314</v>
      </c>
      <c r="G53" s="18" t="n">
        <v>438.71057161</v>
      </c>
      <c r="H53" s="20" t="n">
        <v>3.53873571</v>
      </c>
      <c r="I53" s="18" t="s">
        <v>481</v>
      </c>
      <c r="J53" s="20" t="s">
        <v>481</v>
      </c>
      <c r="K53" s="18" t="s">
        <v>481</v>
      </c>
      <c r="L53" s="20" t="s">
        <v>481</v>
      </c>
      <c r="M53" s="18" t="s">
        <v>481</v>
      </c>
      <c r="N53" s="20" t="s">
        <v>481</v>
      </c>
      <c r="O53" s="18" t="s">
        <v>481</v>
      </c>
      <c r="P53" s="20" t="s">
        <v>481</v>
      </c>
      <c r="Q53" s="18" t="n">
        <v>368.99936116</v>
      </c>
      <c r="R53" s="20" t="n">
        <v>9.6612467</v>
      </c>
    </row>
    <row r="54" spans="1:18">
      <c r="A54" s="15" t="s">
        <v>529</v>
      </c>
      <c r="B54" s="17" t="n">
        <v>4740</v>
      </c>
      <c r="C54" s="18">
        <f>(43.0/B54*100)</f>
        <v/>
      </c>
      <c r="D54" s="19" t="n">
        <v>4697</v>
      </c>
      <c r="E54" s="18" t="n">
        <v>330.74620926</v>
      </c>
      <c r="F54" s="20" t="n">
        <v>2.79197554</v>
      </c>
      <c r="G54" s="18" t="n">
        <v>304.64785698</v>
      </c>
      <c r="H54" s="20" t="n">
        <v>8.99995062</v>
      </c>
      <c r="I54" s="18" t="s">
        <v>481</v>
      </c>
      <c r="J54" s="20" t="s">
        <v>481</v>
      </c>
      <c r="K54" s="18" t="s">
        <v>481</v>
      </c>
      <c r="L54" s="20" t="s">
        <v>481</v>
      </c>
      <c r="M54" s="18" t="s">
        <v>481</v>
      </c>
      <c r="N54" s="20" t="s">
        <v>481</v>
      </c>
      <c r="O54" s="18" t="s">
        <v>481</v>
      </c>
      <c r="P54" s="20" t="s">
        <v>481</v>
      </c>
      <c r="Q54" s="18" t="n">
        <v>284.00953546</v>
      </c>
      <c r="R54" s="20" t="n">
        <v>6.48969203</v>
      </c>
    </row>
    <row r="55" spans="1:18">
      <c r="A55" s="15" t="s">
        <v>530</v>
      </c>
      <c r="B55" s="17" t="n">
        <v>5316</v>
      </c>
      <c r="C55" s="18">
        <f>(22.0/B55*100)</f>
        <v/>
      </c>
      <c r="D55" s="19" t="n">
        <v>5294</v>
      </c>
      <c r="E55" s="18" t="n">
        <v>407.31118104</v>
      </c>
      <c r="F55" s="20" t="n">
        <v>2.8235504</v>
      </c>
      <c r="G55" s="18" t="n">
        <v>402.72724507</v>
      </c>
      <c r="H55" s="20" t="n">
        <v>9.441195629999999</v>
      </c>
      <c r="I55" s="18" t="s">
        <v>481</v>
      </c>
      <c r="J55" s="20" t="s">
        <v>481</v>
      </c>
      <c r="K55" s="18" t="s">
        <v>481</v>
      </c>
      <c r="L55" s="20" t="s">
        <v>481</v>
      </c>
      <c r="M55" s="18" t="s">
        <v>481</v>
      </c>
      <c r="N55" s="20" t="s">
        <v>481</v>
      </c>
      <c r="O55" s="18" t="n">
        <v>323.03128373</v>
      </c>
      <c r="P55" s="20" t="n">
        <v>13.46938076</v>
      </c>
      <c r="Q55" s="18" t="n">
        <v>347.61948075</v>
      </c>
      <c r="R55" s="20" t="n">
        <v>10.54537033</v>
      </c>
    </row>
    <row r="56" spans="1:18">
      <c r="A56" s="15" t="s">
        <v>531</v>
      </c>
      <c r="B56" s="17" t="n">
        <v>5359</v>
      </c>
      <c r="C56" s="18">
        <f>(76.0/B56*100)</f>
        <v/>
      </c>
      <c r="D56" s="19" t="n">
        <v>5283</v>
      </c>
      <c r="E56" s="18" t="n">
        <v>553.1003528799999</v>
      </c>
      <c r="F56" s="20" t="n">
        <v>3.33061505</v>
      </c>
      <c r="G56" s="18" t="n">
        <v>540.91892589</v>
      </c>
      <c r="H56" s="20" t="n">
        <v>4.36882255</v>
      </c>
      <c r="I56" s="18" t="s">
        <v>481</v>
      </c>
      <c r="J56" s="20" t="s">
        <v>481</v>
      </c>
      <c r="K56" s="18" t="s">
        <v>481</v>
      </c>
      <c r="L56" s="20" t="s">
        <v>481</v>
      </c>
      <c r="M56" s="18" t="s">
        <v>481</v>
      </c>
      <c r="N56" s="20" t="s">
        <v>481</v>
      </c>
      <c r="O56" s="18" t="s">
        <v>481</v>
      </c>
      <c r="P56" s="20" t="s">
        <v>481</v>
      </c>
      <c r="Q56" s="18" t="n">
        <v>495.83951443</v>
      </c>
      <c r="R56" s="20" t="n">
        <v>12.28490864</v>
      </c>
    </row>
    <row r="57" spans="1:18">
      <c r="A57" s="15" t="s">
        <v>532</v>
      </c>
      <c r="B57" s="17" t="n">
        <v>6513</v>
      </c>
      <c r="C57" s="18">
        <f>(0.0/B57*100)</f>
        <v/>
      </c>
      <c r="D57" s="19" t="n">
        <v>6513</v>
      </c>
      <c r="E57" s="18" t="n">
        <v>388.09736048</v>
      </c>
      <c r="F57" s="20" t="n">
        <v>3.08258732</v>
      </c>
      <c r="G57" s="18" t="n">
        <v>350.74749413</v>
      </c>
      <c r="H57" s="20" t="n">
        <v>22.84510333</v>
      </c>
      <c r="I57" s="18" t="s">
        <v>481</v>
      </c>
      <c r="J57" s="20" t="s">
        <v>481</v>
      </c>
      <c r="K57" s="18" t="s">
        <v>481</v>
      </c>
      <c r="L57" s="20" t="s">
        <v>481</v>
      </c>
      <c r="M57" s="18" t="s">
        <v>481</v>
      </c>
      <c r="N57" s="20" t="s">
        <v>481</v>
      </c>
      <c r="O57" s="18" t="n">
        <v>290.09117684</v>
      </c>
      <c r="P57" s="20" t="n">
        <v>30.06776052</v>
      </c>
      <c r="Q57" s="18" t="n">
        <v>301.92193687</v>
      </c>
      <c r="R57" s="20" t="n">
        <v>10.45339928</v>
      </c>
    </row>
    <row r="58" spans="1:18">
      <c r="A58" s="15" t="s">
        <v>533</v>
      </c>
      <c r="B58" s="17" t="n">
        <v>7267</v>
      </c>
      <c r="C58" s="18">
        <f>(10.0/B58*100)</f>
        <v/>
      </c>
      <c r="D58" s="19" t="n">
        <v>7257</v>
      </c>
      <c r="E58" s="18" t="n">
        <v>382.1184315</v>
      </c>
      <c r="F58" s="20" t="n">
        <v>2.69931984</v>
      </c>
      <c r="G58" s="18" t="n">
        <v>396.66419274</v>
      </c>
      <c r="H58" s="20" t="n">
        <v>3.99851948</v>
      </c>
      <c r="I58" s="18" t="s">
        <v>481</v>
      </c>
      <c r="J58" s="20" t="s">
        <v>481</v>
      </c>
      <c r="K58" s="18" t="s">
        <v>481</v>
      </c>
      <c r="L58" s="20" t="s">
        <v>481</v>
      </c>
      <c r="M58" s="18" t="s">
        <v>481</v>
      </c>
      <c r="N58" s="20" t="s">
        <v>481</v>
      </c>
      <c r="O58" s="18" t="n">
        <v>266.98690882</v>
      </c>
      <c r="P58" s="20" t="n">
        <v>17.14618752</v>
      </c>
      <c r="Q58" s="18" t="n">
        <v>304.0194775</v>
      </c>
      <c r="R58" s="20" t="n">
        <v>9.560067070000001</v>
      </c>
    </row>
    <row r="59" spans="1:18">
      <c r="A59" s="15" t="s">
        <v>534</v>
      </c>
      <c r="B59" s="17" t="n">
        <v>4826</v>
      </c>
      <c r="C59" s="18">
        <f>(26.0/B59*100)</f>
        <v/>
      </c>
      <c r="D59" s="19" t="n">
        <v>4800</v>
      </c>
      <c r="E59" s="18" t="n">
        <v>363.19635948</v>
      </c>
      <c r="F59" s="20" t="n">
        <v>1.58541407</v>
      </c>
      <c r="G59" s="18" t="n">
        <v>350.86472752</v>
      </c>
      <c r="H59" s="20" t="n">
        <v>10.96557859</v>
      </c>
      <c r="I59" s="18" t="s">
        <v>481</v>
      </c>
      <c r="J59" s="20" t="s">
        <v>481</v>
      </c>
      <c r="K59" s="18" t="s">
        <v>481</v>
      </c>
      <c r="L59" s="20" t="s">
        <v>481</v>
      </c>
      <c r="M59" s="18" t="s">
        <v>481</v>
      </c>
      <c r="N59" s="20" t="s">
        <v>481</v>
      </c>
      <c r="O59" s="18" t="n">
        <v>316.76800362</v>
      </c>
      <c r="P59" s="20" t="n">
        <v>23.23866484</v>
      </c>
      <c r="Q59" s="18" t="n">
        <v>312.19219204</v>
      </c>
      <c r="R59" s="20" t="n">
        <v>10.73144434</v>
      </c>
    </row>
    <row r="60" spans="1:18">
      <c r="A60" s="15" t="s">
        <v>535</v>
      </c>
      <c r="B60" s="17" t="n">
        <v>4546</v>
      </c>
      <c r="C60" s="18">
        <f>(15.0/B60*100)</f>
        <v/>
      </c>
      <c r="D60" s="19" t="n">
        <v>4531</v>
      </c>
      <c r="E60" s="18" t="n">
        <v>401.66206173</v>
      </c>
      <c r="F60" s="20" t="n">
        <v>3.74179006</v>
      </c>
      <c r="G60" s="18" t="n">
        <v>403.45629193</v>
      </c>
      <c r="H60" s="20" t="n">
        <v>9.473805970000001</v>
      </c>
      <c r="I60" s="18" t="s">
        <v>481</v>
      </c>
      <c r="J60" s="20" t="s">
        <v>481</v>
      </c>
      <c r="K60" s="18" t="s">
        <v>481</v>
      </c>
      <c r="L60" s="20" t="s">
        <v>481</v>
      </c>
      <c r="M60" s="18" t="s">
        <v>481</v>
      </c>
      <c r="N60" s="20" t="s">
        <v>481</v>
      </c>
      <c r="O60" s="18" t="n">
        <v>323.46678855</v>
      </c>
      <c r="P60" s="20" t="n">
        <v>26.35111884</v>
      </c>
      <c r="Q60" s="18" t="n">
        <v>340.11426225</v>
      </c>
      <c r="R60" s="20" t="n">
        <v>8.326326720000001</v>
      </c>
    </row>
    <row r="61" spans="1:18">
      <c r="A61" s="15" t="s">
        <v>536</v>
      </c>
      <c r="B61" s="17" t="n">
        <v>6525</v>
      </c>
      <c r="C61" s="18">
        <f>(135.0/B61*100)</f>
        <v/>
      </c>
      <c r="D61" s="19" t="n">
        <v>6390</v>
      </c>
      <c r="E61" s="18" t="n">
        <v>480.11127195</v>
      </c>
      <c r="F61" s="20" t="n">
        <v>2.35412567</v>
      </c>
      <c r="G61" s="18" t="n">
        <v>480.64020096</v>
      </c>
      <c r="H61" s="20" t="n">
        <v>4.65886498</v>
      </c>
      <c r="I61" s="18" t="s">
        <v>481</v>
      </c>
      <c r="J61" s="20" t="s">
        <v>481</v>
      </c>
      <c r="K61" s="18" t="s">
        <v>481</v>
      </c>
      <c r="L61" s="20" t="s">
        <v>481</v>
      </c>
      <c r="M61" s="18" t="s">
        <v>481</v>
      </c>
      <c r="N61" s="20" t="s">
        <v>481</v>
      </c>
      <c r="O61" s="18" t="s">
        <v>481</v>
      </c>
      <c r="P61" s="20" t="s">
        <v>481</v>
      </c>
      <c r="Q61" s="18" t="n">
        <v>421.25346957</v>
      </c>
      <c r="R61" s="20" t="n">
        <v>10.32721364</v>
      </c>
    </row>
    <row r="62" spans="1:18">
      <c r="A62" s="15" t="s">
        <v>537</v>
      </c>
      <c r="B62" s="17" t="n">
        <v>4476</v>
      </c>
      <c r="C62" s="18">
        <f>(3.0/B62*100)</f>
        <v/>
      </c>
      <c r="D62" s="19" t="n">
        <v>4473</v>
      </c>
      <c r="E62" s="18" t="n">
        <v>535.43507745</v>
      </c>
      <c r="F62" s="20" t="n">
        <v>2.61408766</v>
      </c>
      <c r="G62" s="18" t="n">
        <v>547.87930388</v>
      </c>
      <c r="H62" s="20" t="n">
        <v>1.54169251</v>
      </c>
      <c r="I62" s="18" t="s">
        <v>481</v>
      </c>
      <c r="J62" s="20" t="s">
        <v>481</v>
      </c>
      <c r="K62" s="18" t="s">
        <v>481</v>
      </c>
      <c r="L62" s="20" t="s">
        <v>481</v>
      </c>
      <c r="M62" s="18" t="s">
        <v>481</v>
      </c>
      <c r="N62" s="20" t="s">
        <v>481</v>
      </c>
      <c r="O62" s="18" t="s">
        <v>481</v>
      </c>
      <c r="P62" s="20" t="s">
        <v>481</v>
      </c>
      <c r="Q62" s="18" t="n">
        <v>538.8739371</v>
      </c>
      <c r="R62" s="20" t="n">
        <v>16.25051189</v>
      </c>
    </row>
    <row r="63" spans="1:18">
      <c r="A63" s="15" t="s">
        <v>538</v>
      </c>
      <c r="B63" s="17" t="n">
        <v>5324</v>
      </c>
      <c r="C63" s="18">
        <f>(13.0/B63*100)</f>
        <v/>
      </c>
      <c r="D63" s="19" t="n">
        <v>5311</v>
      </c>
      <c r="E63" s="18" t="n">
        <v>375.20702845</v>
      </c>
      <c r="F63" s="20" t="n">
        <v>1.43992881</v>
      </c>
      <c r="G63" s="18" t="n">
        <v>353.37774347</v>
      </c>
      <c r="H63" s="20" t="n">
        <v>8.314326729999999</v>
      </c>
      <c r="I63" s="18" t="s">
        <v>481</v>
      </c>
      <c r="J63" s="20" t="s">
        <v>481</v>
      </c>
      <c r="K63" s="18" t="s">
        <v>481</v>
      </c>
      <c r="L63" s="20" t="s">
        <v>481</v>
      </c>
      <c r="M63" s="18" t="n">
        <v>488.5506</v>
      </c>
      <c r="N63" s="20" t="n">
        <v>31.09171403</v>
      </c>
      <c r="O63" s="18" t="n">
        <v>301.14391336</v>
      </c>
      <c r="P63" s="20" t="n">
        <v>32.32249929</v>
      </c>
      <c r="Q63" s="18" t="n">
        <v>310.36300428</v>
      </c>
      <c r="R63" s="20" t="n">
        <v>7.51299049</v>
      </c>
    </row>
    <row r="64" spans="1:18">
      <c r="A64" s="15" t="s">
        <v>539</v>
      </c>
      <c r="B64" s="17" t="n">
        <v>3634</v>
      </c>
      <c r="C64" s="18">
        <f>(3.0/B64*100)</f>
        <v/>
      </c>
      <c r="D64" s="19" t="n">
        <v>3631</v>
      </c>
      <c r="E64" s="18" t="n">
        <v>481.60975252</v>
      </c>
      <c r="F64" s="20" t="n">
        <v>1.84864756</v>
      </c>
      <c r="G64" s="18" t="n">
        <v>489.99792478</v>
      </c>
      <c r="H64" s="20" t="n">
        <v>5.13781687</v>
      </c>
      <c r="I64" s="18" t="s">
        <v>481</v>
      </c>
      <c r="J64" s="20" t="s">
        <v>481</v>
      </c>
      <c r="K64" s="18" t="s">
        <v>481</v>
      </c>
      <c r="L64" s="20" t="s">
        <v>481</v>
      </c>
      <c r="M64" s="18" t="n">
        <v>467.5409</v>
      </c>
      <c r="N64" s="20" t="n">
        <v>59.59024494</v>
      </c>
      <c r="O64" s="18" t="n">
        <v>310.56104281</v>
      </c>
      <c r="P64" s="20" t="n">
        <v>38.89269593</v>
      </c>
      <c r="Q64" s="18" t="n">
        <v>365.43459366</v>
      </c>
      <c r="R64" s="20" t="n">
        <v>12.70909725</v>
      </c>
    </row>
    <row r="65" spans="1:18">
      <c r="A65" s="15" t="s">
        <v>540</v>
      </c>
      <c r="B65" s="17" t="n">
        <v>5325</v>
      </c>
      <c r="C65" s="18">
        <f>(14.0/B65*100)</f>
        <v/>
      </c>
      <c r="D65" s="19" t="n">
        <v>5311</v>
      </c>
      <c r="E65" s="18" t="n">
        <v>420.90292083</v>
      </c>
      <c r="F65" s="20" t="n">
        <v>2.49508151</v>
      </c>
      <c r="G65" s="18" t="n">
        <v>428.34079761</v>
      </c>
      <c r="H65" s="20" t="n">
        <v>6.68646532</v>
      </c>
      <c r="I65" s="18" t="s">
        <v>481</v>
      </c>
      <c r="J65" s="20" t="s">
        <v>481</v>
      </c>
      <c r="K65" s="18" t="s">
        <v>481</v>
      </c>
      <c r="L65" s="20" t="s">
        <v>481</v>
      </c>
      <c r="M65" s="18" t="n">
        <v>335.88333301</v>
      </c>
      <c r="N65" s="20" t="n">
        <v>22.34664493</v>
      </c>
      <c r="O65" s="18" t="n">
        <v>337.58242601</v>
      </c>
      <c r="P65" s="20" t="n">
        <v>48.4729919</v>
      </c>
      <c r="Q65" s="18" t="n">
        <v>396.44281758</v>
      </c>
      <c r="R65" s="20" t="n">
        <v>8.12458739</v>
      </c>
    </row>
    <row r="66" spans="1:18">
      <c r="A66" s="15" t="s">
        <v>541</v>
      </c>
      <c r="B66" s="17" t="n">
        <v>5665</v>
      </c>
      <c r="C66" s="18">
        <f>(74.0/B66*100)</f>
        <v/>
      </c>
      <c r="D66" s="19" t="n">
        <v>5591</v>
      </c>
      <c r="E66" s="18" t="n">
        <v>417.00144613</v>
      </c>
      <c r="F66" s="20" t="n">
        <v>1.54575726</v>
      </c>
      <c r="G66" s="18" t="n">
        <v>436.4478063</v>
      </c>
      <c r="H66" s="20" t="n">
        <v>4.95189365</v>
      </c>
      <c r="I66" s="18" t="s">
        <v>481</v>
      </c>
      <c r="J66" s="20" t="s">
        <v>481</v>
      </c>
      <c r="K66" s="18" t="s">
        <v>481</v>
      </c>
      <c r="L66" s="20" t="s">
        <v>481</v>
      </c>
      <c r="M66" s="18" t="s">
        <v>481</v>
      </c>
      <c r="N66" s="20" t="s">
        <v>481</v>
      </c>
      <c r="O66" s="18" t="s">
        <v>481</v>
      </c>
      <c r="P66" s="20" t="s">
        <v>481</v>
      </c>
      <c r="Q66" s="18" t="n">
        <v>366.5833331</v>
      </c>
      <c r="R66" s="20" t="n">
        <v>8.917394959999999</v>
      </c>
    </row>
    <row r="67" spans="1:18">
      <c r="A67" s="15" t="s">
        <v>542</v>
      </c>
      <c r="B67" s="17" t="n">
        <v>6971</v>
      </c>
      <c r="C67" s="18">
        <f>(22.0/B67*100)</f>
        <v/>
      </c>
      <c r="D67" s="19" t="n">
        <v>6949</v>
      </c>
      <c r="E67" s="18" t="n">
        <v>387.82700705</v>
      </c>
      <c r="F67" s="20" t="n">
        <v>2.64300826</v>
      </c>
      <c r="G67" s="18" t="n">
        <v>351.4696109</v>
      </c>
      <c r="H67" s="20" t="n">
        <v>15.13059599</v>
      </c>
      <c r="I67" s="18" t="s">
        <v>481</v>
      </c>
      <c r="J67" s="20" t="s">
        <v>481</v>
      </c>
      <c r="K67" s="18" t="s">
        <v>481</v>
      </c>
      <c r="L67" s="20" t="s">
        <v>481</v>
      </c>
      <c r="M67" s="18" t="s">
        <v>481</v>
      </c>
      <c r="N67" s="20" t="s">
        <v>481</v>
      </c>
      <c r="O67" s="18" t="s">
        <v>481</v>
      </c>
      <c r="P67" s="20" t="s">
        <v>481</v>
      </c>
      <c r="Q67" s="18" t="n">
        <v>309.61820118</v>
      </c>
      <c r="R67" s="20" t="n">
        <v>15.84867695</v>
      </c>
    </row>
    <row r="68" spans="1:18">
      <c r="A68" s="15" t="s">
        <v>543</v>
      </c>
      <c r="B68" s="17" t="n">
        <v>12083</v>
      </c>
      <c r="C68" s="18">
        <f>(26.0/B68*100)</f>
        <v/>
      </c>
      <c r="D68" s="19" t="n">
        <v>12057</v>
      </c>
      <c r="E68" s="18" t="n">
        <v>359.18130927</v>
      </c>
      <c r="F68" s="20" t="n">
        <v>1.45635421</v>
      </c>
      <c r="G68" s="18" t="n">
        <v>440.97132393</v>
      </c>
      <c r="H68" s="20" t="n">
        <v>1.97890117</v>
      </c>
      <c r="I68" s="18" t="s">
        <v>481</v>
      </c>
      <c r="J68" s="20" t="s">
        <v>481</v>
      </c>
      <c r="K68" s="18" t="s">
        <v>481</v>
      </c>
      <c r="L68" s="20" t="s">
        <v>481</v>
      </c>
      <c r="M68" s="18" t="s">
        <v>481</v>
      </c>
      <c r="N68" s="20" t="s">
        <v>481</v>
      </c>
      <c r="O68" s="18" t="s">
        <v>481</v>
      </c>
      <c r="P68" s="20" t="s">
        <v>481</v>
      </c>
      <c r="Q68" s="18" t="n">
        <v>318.17958253</v>
      </c>
      <c r="R68" s="20" t="n">
        <v>4.69095131</v>
      </c>
    </row>
    <row r="69" spans="1:18">
      <c r="A69" s="15" t="s">
        <v>544</v>
      </c>
      <c r="B69" s="17" t="n">
        <v>4876</v>
      </c>
      <c r="C69" s="18">
        <f>(0.0/B69*100)</f>
        <v/>
      </c>
      <c r="D69" s="19" t="n">
        <v>4876</v>
      </c>
      <c r="E69" s="18" t="n">
        <v>444.07962118</v>
      </c>
      <c r="F69" s="20" t="n">
        <v>3.82825504</v>
      </c>
      <c r="G69" s="18" t="n">
        <v>439.02923579</v>
      </c>
      <c r="H69" s="20" t="n">
        <v>15.25241081</v>
      </c>
      <c r="I69" s="18" t="s">
        <v>481</v>
      </c>
      <c r="J69" s="20" t="s">
        <v>481</v>
      </c>
      <c r="K69" s="18" t="s">
        <v>481</v>
      </c>
      <c r="L69" s="20" t="s">
        <v>481</v>
      </c>
      <c r="M69" s="18" t="s">
        <v>481</v>
      </c>
      <c r="N69" s="20" t="s">
        <v>481</v>
      </c>
      <c r="O69" s="18" t="s">
        <v>481</v>
      </c>
      <c r="P69" s="20" t="s">
        <v>481</v>
      </c>
      <c r="Q69" s="18" t="n">
        <v>440.38936102</v>
      </c>
      <c r="R69" s="20" t="n">
        <v>15.4669079</v>
      </c>
    </row>
    <row r="70" spans="1:18">
      <c r="A70" s="15" t="s">
        <v>545</v>
      </c>
      <c r="B70" s="17" t="n">
        <v>6036</v>
      </c>
      <c r="C70" s="18">
        <f>(223.0/B70*100)</f>
        <v/>
      </c>
      <c r="D70" s="19" t="n">
        <v>5813</v>
      </c>
      <c r="E70" s="18" t="n">
        <v>496.31682313</v>
      </c>
      <c r="F70" s="20" t="n">
        <v>3.37029617</v>
      </c>
      <c r="G70" s="18" t="n">
        <v>496.52182814</v>
      </c>
      <c r="H70" s="20" t="n">
        <v>4.24473911</v>
      </c>
      <c r="I70" s="18" t="s">
        <v>481</v>
      </c>
      <c r="J70" s="20" t="s">
        <v>481</v>
      </c>
      <c r="K70" s="18" t="s">
        <v>481</v>
      </c>
      <c r="L70" s="20" t="s">
        <v>481</v>
      </c>
      <c r="M70" s="18" t="s">
        <v>481</v>
      </c>
      <c r="N70" s="20" t="s">
        <v>481</v>
      </c>
      <c r="O70" s="18" t="s">
        <v>481</v>
      </c>
      <c r="P70" s="20" t="s">
        <v>481</v>
      </c>
      <c r="Q70" s="18" t="n">
        <v>458.63108512</v>
      </c>
      <c r="R70" s="20" t="n">
        <v>9.26658561</v>
      </c>
    </row>
    <row r="71" spans="1:18">
      <c r="A71" s="15" t="s">
        <v>546</v>
      </c>
      <c r="B71" s="17" t="n">
        <v>6115</v>
      </c>
      <c r="C71" s="18">
        <f>(17.0/B71*100)</f>
        <v/>
      </c>
      <c r="D71" s="19" t="n">
        <v>6098</v>
      </c>
      <c r="E71" s="18" t="n">
        <v>556.78209828</v>
      </c>
      <c r="F71" s="20" t="n">
        <v>1.63075549</v>
      </c>
      <c r="G71" s="18" t="n">
        <v>586.69123698</v>
      </c>
      <c r="H71" s="20" t="n">
        <v>4.05843681</v>
      </c>
      <c r="I71" s="18" t="s">
        <v>481</v>
      </c>
      <c r="J71" s="20" t="s">
        <v>481</v>
      </c>
      <c r="K71" s="18" t="s">
        <v>481</v>
      </c>
      <c r="L71" s="20" t="s">
        <v>481</v>
      </c>
      <c r="M71" s="18" t="s">
        <v>481</v>
      </c>
      <c r="N71" s="20" t="s">
        <v>481</v>
      </c>
      <c r="O71" s="18" t="s">
        <v>481</v>
      </c>
      <c r="P71" s="20" t="s">
        <v>481</v>
      </c>
      <c r="Q71" s="18" t="n">
        <v>481.30444522</v>
      </c>
      <c r="R71" s="20" t="n">
        <v>20.74996434</v>
      </c>
    </row>
    <row r="72" spans="1:18">
      <c r="A72" s="15" t="s">
        <v>547</v>
      </c>
      <c r="B72" s="17" t="n">
        <v>7708</v>
      </c>
      <c r="C72" s="18">
        <f>(5.0/B72*100)</f>
        <v/>
      </c>
      <c r="D72" s="19" t="n">
        <v>7703</v>
      </c>
      <c r="E72" s="18" t="n">
        <v>542.57889172</v>
      </c>
      <c r="F72" s="20" t="n">
        <v>3.06434078</v>
      </c>
      <c r="G72" s="18" t="n">
        <v>567.35848935</v>
      </c>
      <c r="H72" s="20" t="n">
        <v>13.38992735</v>
      </c>
      <c r="I72" s="18" t="s">
        <v>481</v>
      </c>
      <c r="J72" s="20" t="s">
        <v>481</v>
      </c>
      <c r="K72" s="18" t="s">
        <v>481</v>
      </c>
      <c r="L72" s="20" t="s">
        <v>481</v>
      </c>
      <c r="M72" s="18" t="s">
        <v>481</v>
      </c>
      <c r="N72" s="20" t="s">
        <v>481</v>
      </c>
      <c r="O72" s="18" t="s">
        <v>481</v>
      </c>
      <c r="P72" s="20" t="s">
        <v>481</v>
      </c>
      <c r="Q72" s="18" t="n">
        <v>474.09324171</v>
      </c>
      <c r="R72" s="20" t="n">
        <v>23.70469642</v>
      </c>
    </row>
    <row r="73" spans="1:18">
      <c r="A73" s="15" t="s">
        <v>548</v>
      </c>
      <c r="B73" s="17" t="n">
        <v>8249</v>
      </c>
      <c r="C73" s="18">
        <f>(144.0/B73*100)</f>
        <v/>
      </c>
      <c r="D73" s="19" t="n">
        <v>8105</v>
      </c>
      <c r="E73" s="18" t="n">
        <v>416.63709968</v>
      </c>
      <c r="F73" s="20" t="n">
        <v>3.06612817</v>
      </c>
      <c r="G73" s="18" t="n">
        <v>415.18048854</v>
      </c>
      <c r="H73" s="20" t="n">
        <v>14.14811724</v>
      </c>
      <c r="I73" s="18" t="s">
        <v>481</v>
      </c>
      <c r="J73" s="20" t="s">
        <v>481</v>
      </c>
      <c r="K73" s="18" t="s">
        <v>481</v>
      </c>
      <c r="L73" s="20" t="s">
        <v>481</v>
      </c>
      <c r="M73" s="18" t="s">
        <v>481</v>
      </c>
      <c r="N73" s="20" t="s">
        <v>481</v>
      </c>
      <c r="O73" s="18" t="s">
        <v>481</v>
      </c>
      <c r="P73" s="20" t="s">
        <v>481</v>
      </c>
      <c r="Q73" s="18" t="n">
        <v>362.39158802</v>
      </c>
      <c r="R73" s="20" t="n">
        <v>8.71224462</v>
      </c>
    </row>
    <row r="74" spans="1:18">
      <c r="A74" s="15" t="s">
        <v>549</v>
      </c>
      <c r="B74" s="17" t="n">
        <v>4692</v>
      </c>
      <c r="C74" s="18">
        <f>(82.0/B74*100)</f>
        <v/>
      </c>
      <c r="D74" s="19" t="n">
        <v>4610</v>
      </c>
      <c r="E74" s="18" t="n">
        <v>423.38724182</v>
      </c>
      <c r="F74" s="20" t="n">
        <v>1.62318736</v>
      </c>
      <c r="G74" s="18" t="n">
        <v>409.69395851</v>
      </c>
      <c r="H74" s="20" t="n">
        <v>7.34299816</v>
      </c>
      <c r="I74" s="18" t="s">
        <v>481</v>
      </c>
      <c r="J74" s="20" t="s">
        <v>481</v>
      </c>
      <c r="K74" s="18" t="s">
        <v>481</v>
      </c>
      <c r="L74" s="20" t="s">
        <v>481</v>
      </c>
      <c r="M74" s="18" t="s">
        <v>481</v>
      </c>
      <c r="N74" s="20" t="s">
        <v>481</v>
      </c>
      <c r="O74" s="18" t="n">
        <v>383.3090677</v>
      </c>
      <c r="P74" s="20" t="n">
        <v>11.87190105</v>
      </c>
      <c r="Q74" s="18" t="n">
        <v>352.59784353</v>
      </c>
      <c r="R74" s="20" t="n">
        <v>7.49652332</v>
      </c>
    </row>
    <row r="75" spans="1:18">
      <c r="A75" s="15" t="s">
        <v>550</v>
      </c>
      <c r="B75" s="17" t="n">
        <v>5375</v>
      </c>
      <c r="C75" s="18">
        <f>(201.0/B75*100)</f>
        <v/>
      </c>
      <c r="D75" s="19" t="n">
        <v>5174</v>
      </c>
      <c r="E75" s="18" t="n">
        <v>370.25899113</v>
      </c>
      <c r="F75" s="20" t="n">
        <v>2.9850889</v>
      </c>
      <c r="G75" s="18" t="n">
        <v>334.23319609</v>
      </c>
      <c r="H75" s="20" t="n">
        <v>10.77966592</v>
      </c>
      <c r="I75" s="18" t="s">
        <v>481</v>
      </c>
      <c r="J75" s="20" t="s">
        <v>481</v>
      </c>
      <c r="K75" s="18" t="s">
        <v>481</v>
      </c>
      <c r="L75" s="20" t="s">
        <v>481</v>
      </c>
      <c r="M75" s="18" t="s">
        <v>481</v>
      </c>
      <c r="N75" s="20" t="s">
        <v>481</v>
      </c>
      <c r="O75" s="18" t="s">
        <v>481</v>
      </c>
      <c r="P75" s="20" t="s">
        <v>481</v>
      </c>
      <c r="Q75" s="18" t="n">
        <v>310.20463747</v>
      </c>
      <c r="R75" s="20" t="n">
        <v>9.3416671</v>
      </c>
    </row>
    <row r="76" spans="1:18">
      <c r="A76" s="15" t="s">
        <v>551</v>
      </c>
      <c r="B76" s="17" t="n">
        <v>14167</v>
      </c>
      <c r="C76" s="18">
        <f>(228.0/B76*100)</f>
        <v/>
      </c>
      <c r="D76" s="19" t="n">
        <v>13939</v>
      </c>
      <c r="E76" s="18" t="n">
        <v>385.53594231</v>
      </c>
      <c r="F76" s="20" t="n">
        <v>2.7518085</v>
      </c>
      <c r="G76" s="18" t="n">
        <v>459.32592442</v>
      </c>
      <c r="H76" s="20" t="n">
        <v>2.86094755</v>
      </c>
      <c r="I76" s="18" t="s">
        <v>481</v>
      </c>
      <c r="J76" s="20" t="s">
        <v>481</v>
      </c>
      <c r="K76" s="18" t="s">
        <v>481</v>
      </c>
      <c r="L76" s="20" t="s">
        <v>481</v>
      </c>
      <c r="M76" s="18" t="s">
        <v>481</v>
      </c>
      <c r="N76" s="20" t="s">
        <v>481</v>
      </c>
      <c r="O76" s="18" t="s">
        <v>481</v>
      </c>
      <c r="P76" s="20" t="s">
        <v>481</v>
      </c>
      <c r="Q76" s="18" t="n">
        <v>348.46110958</v>
      </c>
      <c r="R76" s="20" t="n">
        <v>6.44056857</v>
      </c>
    </row>
    <row r="77" spans="1:18">
      <c r="A77" s="15" t="s">
        <v>552</v>
      </c>
      <c r="B77" s="17" t="n">
        <v>6062</v>
      </c>
      <c r="C77" s="18">
        <f>(82.0/B77*100)</f>
        <v/>
      </c>
      <c r="D77" s="19" t="n">
        <v>5980</v>
      </c>
      <c r="E77" s="18" t="n">
        <v>419.60903154</v>
      </c>
      <c r="F77" s="20" t="n">
        <v>2.50370548</v>
      </c>
      <c r="G77" s="18" t="n">
        <v>416.40431611</v>
      </c>
      <c r="H77" s="20" t="n">
        <v>8.244514690000001</v>
      </c>
      <c r="I77" s="18" t="s">
        <v>481</v>
      </c>
      <c r="J77" s="20" t="s">
        <v>481</v>
      </c>
      <c r="K77" s="18" t="s">
        <v>481</v>
      </c>
      <c r="L77" s="20" t="s">
        <v>481</v>
      </c>
      <c r="M77" s="18" t="s">
        <v>481</v>
      </c>
      <c r="N77" s="20" t="s">
        <v>481</v>
      </c>
      <c r="O77" s="18" t="s">
        <v>481</v>
      </c>
      <c r="P77" s="20" t="s">
        <v>481</v>
      </c>
      <c r="Q77" s="18" t="n">
        <v>375.86018286</v>
      </c>
      <c r="R77" s="20" t="n">
        <v>7.48618601</v>
      </c>
    </row>
    <row r="78" spans="1:18">
      <c r="A78" s="15" t="s">
        <v>553</v>
      </c>
      <c r="B78" s="17" t="n">
        <v>5826</v>
      </c>
      <c r="C78" s="18">
        <f>(0.0/B78*100)</f>
        <v/>
      </c>
      <c r="D78" s="19" t="n">
        <v>5826</v>
      </c>
      <c r="E78" s="18" t="n">
        <v>495.27796096</v>
      </c>
      <c r="F78" s="20" t="n">
        <v>4.41104021</v>
      </c>
      <c r="G78" s="18" t="n">
        <v>483.44559356</v>
      </c>
      <c r="H78" s="20" t="n">
        <v>20.53231054</v>
      </c>
      <c r="I78" s="18" t="s">
        <v>481</v>
      </c>
      <c r="J78" s="20" t="s">
        <v>481</v>
      </c>
      <c r="K78" s="18" t="s">
        <v>481</v>
      </c>
      <c r="L78" s="20" t="s">
        <v>481</v>
      </c>
      <c r="M78" s="18" t="n">
        <v>306.2106</v>
      </c>
      <c r="N78" s="20" t="n">
        <v>53.78872309</v>
      </c>
      <c r="O78" s="18" t="n">
        <v>412.1074</v>
      </c>
      <c r="P78" s="20" t="n">
        <v>43.01846531</v>
      </c>
      <c r="Q78" s="18" t="n">
        <v>432.75882646</v>
      </c>
      <c r="R78" s="20" t="n">
        <v>15.30489222</v>
      </c>
    </row>
    <row customHeight="1" ht="25" r="79" spans="1:18">
      <c r="A79" s="15" t="s">
        <v>554</v>
      </c>
      <c r="B79" s="17" t="n">
        <v>1657</v>
      </c>
      <c r="C79" s="18">
        <f>(41.0/B79*100)</f>
        <v/>
      </c>
      <c r="D79" s="19" t="n">
        <v>1616</v>
      </c>
      <c r="E79" s="18" t="n">
        <v>468.34728096</v>
      </c>
      <c r="F79" s="20" t="n">
        <v>7.18505189</v>
      </c>
      <c r="G79" s="18" t="n">
        <v>414.13483107</v>
      </c>
      <c r="H79" s="20" t="n">
        <v>7.82095552</v>
      </c>
      <c r="I79" s="18" t="s">
        <v>481</v>
      </c>
      <c r="J79" s="20" t="s">
        <v>481</v>
      </c>
      <c r="K79" s="18" t="s">
        <v>481</v>
      </c>
      <c r="L79" s="20" t="s">
        <v>481</v>
      </c>
      <c r="M79" s="18" t="s">
        <v>481</v>
      </c>
      <c r="N79" s="20" t="s">
        <v>481</v>
      </c>
      <c r="O79" s="18" t="n">
        <v>347.3423</v>
      </c>
      <c r="P79" s="20" t="n">
        <v>35.93702444</v>
      </c>
      <c r="Q79" s="18" t="n">
        <v>437.75430739</v>
      </c>
      <c r="R79" s="20" t="n">
        <v>20.79007745</v>
      </c>
    </row>
    <row r="80" spans="1:18">
      <c r="A80" s="15" t="s">
        <v>555</v>
      </c>
      <c r="B80" s="17" t="n">
        <v>7841</v>
      </c>
      <c r="C80" s="18">
        <f>(0.0/B80*100)</f>
        <v/>
      </c>
      <c r="D80" s="19" t="n">
        <v>7841</v>
      </c>
      <c r="E80" s="18" t="n">
        <v>458.36930194</v>
      </c>
      <c r="F80" s="20" t="n">
        <v>4.52981632</v>
      </c>
      <c r="G80" s="18" t="n">
        <v>467.3260679</v>
      </c>
      <c r="H80" s="20" t="n">
        <v>5.05939856</v>
      </c>
      <c r="I80" s="18" t="s">
        <v>481</v>
      </c>
      <c r="J80" s="20" t="s">
        <v>481</v>
      </c>
      <c r="K80" s="18" t="s">
        <v>481</v>
      </c>
      <c r="L80" s="20" t="s">
        <v>481</v>
      </c>
      <c r="M80" s="18" t="s">
        <v>481</v>
      </c>
      <c r="N80" s="20" t="s">
        <v>481</v>
      </c>
      <c r="O80" s="18" t="s">
        <v>481</v>
      </c>
      <c r="P80" s="20" t="s">
        <v>481</v>
      </c>
      <c r="Q80" s="18" t="n">
        <v>463.22682564</v>
      </c>
      <c r="R80" s="20" t="n">
        <v>22.69328936</v>
      </c>
    </row>
    <row r="81" spans="1:18">
      <c r="A81" s="23" t="s">
        <v>556</v>
      </c>
      <c r="B81" s="17" t="n">
        <v>8861</v>
      </c>
      <c r="C81" s="18">
        <f>(76.0/B81*100)</f>
        <v/>
      </c>
      <c r="D81" s="19" t="n">
        <v>8785</v>
      </c>
      <c r="E81" s="18" t="n">
        <v>447.01285957</v>
      </c>
      <c r="F81" s="20" t="n">
        <v>3.25910996</v>
      </c>
      <c r="G81" s="18" t="n">
        <v>424.60095189</v>
      </c>
      <c r="H81" s="20" t="n">
        <v>10.52636362</v>
      </c>
      <c r="I81" s="18" t="s">
        <v>481</v>
      </c>
      <c r="J81" s="20" t="s">
        <v>481</v>
      </c>
      <c r="K81" s="18" t="s">
        <v>481</v>
      </c>
      <c r="L81" s="20" t="s">
        <v>481</v>
      </c>
      <c r="M81" s="18" t="s">
        <v>481</v>
      </c>
      <c r="N81" s="20" t="s">
        <v>481</v>
      </c>
      <c r="O81" s="18" t="s">
        <v>481</v>
      </c>
      <c r="P81" s="20" t="s">
        <v>481</v>
      </c>
      <c r="Q81" s="18" t="n">
        <v>392.29837175</v>
      </c>
      <c r="R81" s="20" t="n">
        <v>19.17339913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A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48">
      <c r="A1" s="4" t="s">
        <v>460</v>
      </c>
    </row>
    <row r="2" spans="1:48">
      <c r="A2" s="5" t="s">
        <v>653</v>
      </c>
    </row>
    <row customHeight="1" ht="30" r="4" spans="1:48">
      <c r="A4" s="6" t="n"/>
      <c r="B4" s="7" t="s">
        <v>462</v>
      </c>
      <c r="C4" s="7" t="s">
        <v>463</v>
      </c>
      <c r="D4" s="8" t="s">
        <v>462</v>
      </c>
      <c r="E4" s="9" t="s">
        <v>654</v>
      </c>
      <c r="F4" s="10" t="n"/>
      <c r="G4" s="9" t="s">
        <v>655</v>
      </c>
      <c r="H4" s="10" t="n"/>
      <c r="I4" s="9" t="s">
        <v>656</v>
      </c>
      <c r="J4" s="10" t="n"/>
      <c r="K4" s="9" t="s">
        <v>657</v>
      </c>
      <c r="L4" s="10" t="n"/>
      <c r="M4" s="9" t="s">
        <v>658</v>
      </c>
      <c r="N4" s="10" t="n"/>
      <c r="O4" s="9" t="s">
        <v>659</v>
      </c>
      <c r="P4" s="10" t="n"/>
      <c r="Q4" s="9" t="s">
        <v>660</v>
      </c>
      <c r="R4" s="10" t="n"/>
      <c r="S4" s="9" t="s">
        <v>661</v>
      </c>
      <c r="T4" s="10" t="n"/>
      <c r="U4" s="9" t="s">
        <v>662</v>
      </c>
      <c r="V4" s="10" t="n"/>
      <c r="W4" s="9" t="s">
        <v>663</v>
      </c>
      <c r="X4" s="10" t="n"/>
      <c r="Y4" s="9" t="s">
        <v>664</v>
      </c>
      <c r="Z4" s="10" t="n"/>
      <c r="AA4" s="9" t="s">
        <v>665</v>
      </c>
      <c r="AB4" s="10" t="n"/>
      <c r="AC4" s="9" t="s">
        <v>666</v>
      </c>
      <c r="AD4" s="10" t="n"/>
      <c r="AE4" s="9" t="s">
        <v>667</v>
      </c>
      <c r="AF4" s="10" t="n"/>
      <c r="AG4" s="9" t="s">
        <v>668</v>
      </c>
      <c r="AH4" s="10" t="n"/>
      <c r="AI4" s="9" t="s">
        <v>669</v>
      </c>
      <c r="AJ4" s="10" t="n"/>
      <c r="AK4" s="9" t="s">
        <v>670</v>
      </c>
      <c r="AL4" s="10" t="n"/>
      <c r="AM4" s="9" t="s">
        <v>584</v>
      </c>
      <c r="AN4" s="10" t="n"/>
      <c r="AO4" s="9" t="s">
        <v>585</v>
      </c>
      <c r="AP4" s="10" t="n"/>
      <c r="AQ4" s="9" t="s">
        <v>472</v>
      </c>
      <c r="AR4" s="10" t="n"/>
      <c r="AS4" s="9" t="s">
        <v>473</v>
      </c>
      <c r="AT4" s="10" t="n"/>
      <c r="AU4" s="9" t="s">
        <v>586</v>
      </c>
      <c r="AV4" s="10" t="n"/>
    </row>
    <row r="5" spans="1:4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c r="AE5" s="12" t="s">
        <v>478</v>
      </c>
      <c r="AF5" s="11" t="s">
        <v>479</v>
      </c>
      <c r="AG5" s="12" t="s">
        <v>478</v>
      </c>
      <c r="AH5" s="11" t="s">
        <v>479</v>
      </c>
      <c r="AI5" s="12" t="s">
        <v>478</v>
      </c>
      <c r="AJ5" s="11" t="s">
        <v>479</v>
      </c>
      <c r="AK5" s="12" t="s">
        <v>478</v>
      </c>
      <c r="AL5" s="11" t="s">
        <v>479</v>
      </c>
      <c r="AM5" s="12" t="s">
        <v>478</v>
      </c>
      <c r="AN5" s="11" t="s">
        <v>479</v>
      </c>
      <c r="AO5" s="12" t="s">
        <v>478</v>
      </c>
      <c r="AP5" s="11" t="s">
        <v>479</v>
      </c>
      <c r="AQ5" s="12" t="s">
        <v>478</v>
      </c>
      <c r="AR5" s="11" t="s">
        <v>479</v>
      </c>
      <c r="AS5" s="12" t="s">
        <v>478</v>
      </c>
      <c r="AT5" s="11" t="s">
        <v>479</v>
      </c>
      <c r="AU5" s="12" t="s">
        <v>478</v>
      </c>
      <c r="AV5" s="11" t="s">
        <v>479</v>
      </c>
    </row>
    <row r="6" spans="1:4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5" t="n"/>
      <c r="AG6" s="14" t="n"/>
      <c r="AH6" s="15" t="n"/>
      <c r="AI6" s="14" t="n"/>
      <c r="AJ6" s="15" t="n"/>
      <c r="AK6" s="14" t="n"/>
      <c r="AL6" s="15" t="n"/>
      <c r="AM6" s="14" t="n"/>
      <c r="AN6" s="15" t="n"/>
      <c r="AO6" s="14" t="n"/>
      <c r="AP6" s="15" t="n"/>
      <c r="AQ6" s="14" t="n"/>
      <c r="AR6" s="15" t="n"/>
      <c r="AS6" s="14" t="n"/>
      <c r="AT6" s="15" t="n"/>
      <c r="AU6" s="14" t="n"/>
      <c r="AV6" s="16" t="n"/>
    </row>
    <row r="7" spans="1:48">
      <c r="A7" s="15" t="s">
        <v>480</v>
      </c>
      <c r="B7" s="17" t="n">
        <v>14530</v>
      </c>
      <c r="C7" s="18">
        <f>(356.0/B7*100)</f>
        <v/>
      </c>
      <c r="D7" s="19" t="n">
        <v>14174</v>
      </c>
      <c r="E7" s="18" t="n">
        <v>502.81899635</v>
      </c>
      <c r="F7" s="20" t="n">
        <v>4.14707862</v>
      </c>
      <c r="G7" s="18" t="n">
        <v>542.40666693</v>
      </c>
      <c r="H7" s="20" t="n">
        <v>15.77262219</v>
      </c>
      <c r="I7" s="18" t="n">
        <v>524.04881085</v>
      </c>
      <c r="J7" s="20" t="n">
        <v>14.33894476</v>
      </c>
      <c r="K7" s="18" t="n">
        <v>508.85332801</v>
      </c>
      <c r="L7" s="20" t="n">
        <v>11.81042457</v>
      </c>
      <c r="M7" s="18" t="n">
        <v>507.33731305</v>
      </c>
      <c r="N7" s="20" t="n">
        <v>17.5812938</v>
      </c>
      <c r="O7" s="18" t="n">
        <v>500.98234991</v>
      </c>
      <c r="P7" s="20" t="n">
        <v>14.63961421</v>
      </c>
      <c r="Q7" s="18" t="n">
        <v>517.2375406</v>
      </c>
      <c r="R7" s="20" t="n">
        <v>15.46638516</v>
      </c>
      <c r="S7" s="18" t="n">
        <v>484.60280344</v>
      </c>
      <c r="T7" s="20" t="n">
        <v>14.7714261</v>
      </c>
      <c r="U7" s="18" t="n">
        <v>497.33158492</v>
      </c>
      <c r="V7" s="20" t="n">
        <v>11.87127819</v>
      </c>
      <c r="W7" s="18" t="n">
        <v>484.61321751</v>
      </c>
      <c r="X7" s="20" t="n">
        <v>15.66750768</v>
      </c>
      <c r="Y7" s="18" t="n">
        <v>484.61369748</v>
      </c>
      <c r="Z7" s="20" t="n">
        <v>13.04662773</v>
      </c>
      <c r="AA7" s="18" t="n">
        <v>476.90525383</v>
      </c>
      <c r="AB7" s="20" t="n">
        <v>12.74887165</v>
      </c>
      <c r="AC7" s="18" t="n">
        <v>492.68706131</v>
      </c>
      <c r="AD7" s="20" t="n">
        <v>10.66947762</v>
      </c>
      <c r="AE7" s="18" t="n">
        <v>472.71100656</v>
      </c>
      <c r="AF7" s="20" t="n">
        <v>16.67354283</v>
      </c>
      <c r="AG7" s="18" t="n">
        <v>492.48231578</v>
      </c>
      <c r="AH7" s="20" t="n">
        <v>14.39257687</v>
      </c>
      <c r="AI7" s="18" t="n">
        <v>454.87577778</v>
      </c>
      <c r="AJ7" s="20" t="n">
        <v>16.48244858</v>
      </c>
      <c r="AK7" s="18" t="n">
        <v>408.70636651</v>
      </c>
      <c r="AL7" s="20" t="n">
        <v>30.89882871</v>
      </c>
      <c r="AM7" s="18" t="n">
        <v>494.21507312</v>
      </c>
      <c r="AN7" s="20" t="n">
        <v>1.58323395</v>
      </c>
      <c r="AO7" s="18" t="s">
        <v>481</v>
      </c>
      <c r="AP7" s="20" t="s">
        <v>481</v>
      </c>
      <c r="AQ7" s="18" t="s">
        <v>481</v>
      </c>
      <c r="AR7" s="20" t="s">
        <v>481</v>
      </c>
      <c r="AS7" s="18" t="s">
        <v>481</v>
      </c>
      <c r="AT7" s="20" t="s">
        <v>481</v>
      </c>
      <c r="AU7" s="18" t="n">
        <v>495.32152466</v>
      </c>
      <c r="AV7" s="20" t="n">
        <v>6.84607239</v>
      </c>
    </row>
    <row r="8" spans="1:48">
      <c r="A8" s="15" t="s">
        <v>483</v>
      </c>
      <c r="B8" s="17" t="n">
        <v>7007</v>
      </c>
      <c r="C8" s="18">
        <f>(20.0/B8*100)</f>
        <v/>
      </c>
      <c r="D8" s="19" t="n">
        <v>6987</v>
      </c>
      <c r="E8" s="18" t="n">
        <v>462.57114704</v>
      </c>
      <c r="F8" s="20" t="n">
        <v>15.26950894</v>
      </c>
      <c r="G8" s="18" t="n">
        <v>461.01816137</v>
      </c>
      <c r="H8" s="20" t="n">
        <v>22.10009897</v>
      </c>
      <c r="I8" s="18" t="n">
        <v>407.47418194</v>
      </c>
      <c r="J8" s="20" t="n">
        <v>18.59729465</v>
      </c>
      <c r="K8" s="18" t="n">
        <v>429.48582739</v>
      </c>
      <c r="L8" s="20" t="n">
        <v>19.53023001</v>
      </c>
      <c r="M8" s="18" t="n">
        <v>467.93834544</v>
      </c>
      <c r="N8" s="20" t="n">
        <v>15.97518522</v>
      </c>
      <c r="O8" s="18" t="n">
        <v>410.28776871</v>
      </c>
      <c r="P8" s="20" t="n">
        <v>20.58994594</v>
      </c>
      <c r="Q8" s="18" t="n">
        <v>481.95896487</v>
      </c>
      <c r="R8" s="20" t="n">
        <v>21.05759072</v>
      </c>
      <c r="S8" s="18" t="n">
        <v>465.97332589</v>
      </c>
      <c r="T8" s="20" t="n">
        <v>26.83457948</v>
      </c>
      <c r="U8" s="18" t="n">
        <v>436.13896889</v>
      </c>
      <c r="V8" s="20" t="n">
        <v>31.02215537</v>
      </c>
      <c r="W8" s="18" t="n">
        <v>464.42444034</v>
      </c>
      <c r="X8" s="20" t="n">
        <v>25.76512401</v>
      </c>
      <c r="Y8" s="18" t="n">
        <v>441.97295176</v>
      </c>
      <c r="Z8" s="20" t="n">
        <v>16.69822005</v>
      </c>
      <c r="AA8" s="18" t="n">
        <v>436.34466862</v>
      </c>
      <c r="AB8" s="20" t="n">
        <v>25.66487605</v>
      </c>
      <c r="AC8" s="18" t="n">
        <v>408.60628681</v>
      </c>
      <c r="AD8" s="20" t="n">
        <v>29.90613929</v>
      </c>
      <c r="AE8" s="18" t="n">
        <v>419.67911476</v>
      </c>
      <c r="AF8" s="20" t="n">
        <v>18.71777741</v>
      </c>
      <c r="AG8" s="18" t="n">
        <v>427.0979877</v>
      </c>
      <c r="AH8" s="20" t="n">
        <v>27.38321137</v>
      </c>
      <c r="AI8" s="18" t="n">
        <v>406.19848775</v>
      </c>
      <c r="AJ8" s="20" t="n">
        <v>22.02572814</v>
      </c>
      <c r="AK8" s="18" t="n">
        <v>391.95386443</v>
      </c>
      <c r="AL8" s="20" t="n">
        <v>27.92469378</v>
      </c>
      <c r="AM8" s="18" t="n">
        <v>503.8620234</v>
      </c>
      <c r="AN8" s="20" t="n">
        <v>2.73919852</v>
      </c>
      <c r="AO8" s="18" t="s">
        <v>481</v>
      </c>
      <c r="AP8" s="20" t="s">
        <v>481</v>
      </c>
      <c r="AQ8" s="18" t="n">
        <v>301.63126691</v>
      </c>
      <c r="AR8" s="20" t="n">
        <v>25.14921031</v>
      </c>
      <c r="AS8" s="18" t="s">
        <v>481</v>
      </c>
      <c r="AT8" s="20" t="s">
        <v>481</v>
      </c>
      <c r="AU8" s="18" t="n">
        <v>485.68870208</v>
      </c>
      <c r="AV8" s="20" t="n">
        <v>26.77728699</v>
      </c>
    </row>
    <row r="9" spans="1:48">
      <c r="A9" s="15" t="s">
        <v>484</v>
      </c>
      <c r="B9" s="17" t="n">
        <v>9651</v>
      </c>
      <c r="C9" s="18">
        <f>(3330.0/B9*100)</f>
        <v/>
      </c>
      <c r="D9" s="19" t="n">
        <v>6321</v>
      </c>
      <c r="E9" s="18" t="n">
        <v>485.55281075</v>
      </c>
      <c r="F9" s="20" t="n">
        <v>8.87312036</v>
      </c>
      <c r="G9" s="18" t="n">
        <v>493.8731461</v>
      </c>
      <c r="H9" s="20" t="n">
        <v>13.80534403</v>
      </c>
      <c r="I9" s="18" t="n">
        <v>461.93937836</v>
      </c>
      <c r="J9" s="20" t="n">
        <v>13.87061688</v>
      </c>
      <c r="K9" s="18" t="n">
        <v>468.05061752</v>
      </c>
      <c r="L9" s="20" t="n">
        <v>14.34388899</v>
      </c>
      <c r="M9" s="18" t="n">
        <v>504.26514523</v>
      </c>
      <c r="N9" s="20" t="n">
        <v>16.89109569</v>
      </c>
      <c r="O9" s="18" t="n">
        <v>480.30034578</v>
      </c>
      <c r="P9" s="20" t="n">
        <v>15.20236462</v>
      </c>
      <c r="Q9" s="18" t="n">
        <v>469.48930264</v>
      </c>
      <c r="R9" s="20" t="n">
        <v>28.42796637</v>
      </c>
      <c r="S9" s="18" t="n">
        <v>458.80344729</v>
      </c>
      <c r="T9" s="20" t="n">
        <v>15.21208343</v>
      </c>
      <c r="U9" s="18" t="n">
        <v>446.06258408</v>
      </c>
      <c r="V9" s="20" t="n">
        <v>12.95891249</v>
      </c>
      <c r="W9" s="18" t="n">
        <v>425.77196386</v>
      </c>
      <c r="X9" s="20" t="n">
        <v>17.60152859</v>
      </c>
      <c r="Y9" s="18" t="n">
        <v>428.61585004</v>
      </c>
      <c r="Z9" s="20" t="n">
        <v>14.61609098</v>
      </c>
      <c r="AA9" s="18" t="n">
        <v>439.76892105</v>
      </c>
      <c r="AB9" s="20" t="n">
        <v>12.75865427</v>
      </c>
      <c r="AC9" s="18" t="n">
        <v>435.84726804</v>
      </c>
      <c r="AD9" s="20" t="n">
        <v>15.0167517</v>
      </c>
      <c r="AE9" s="18" t="n">
        <v>441.00076004</v>
      </c>
      <c r="AF9" s="20" t="n">
        <v>15.81929894</v>
      </c>
      <c r="AG9" s="18" t="n">
        <v>414.51394829</v>
      </c>
      <c r="AH9" s="20" t="n">
        <v>17.11910612</v>
      </c>
      <c r="AI9" s="18" t="n">
        <v>426.28906469</v>
      </c>
      <c r="AJ9" s="20" t="n">
        <v>22.625359</v>
      </c>
      <c r="AK9" s="18" t="n">
        <v>357.17264362</v>
      </c>
      <c r="AL9" s="20" t="n">
        <v>17.26545795</v>
      </c>
      <c r="AM9" s="18" t="n">
        <v>533.1106145</v>
      </c>
      <c r="AN9" s="20" t="n">
        <v>2.59870746</v>
      </c>
      <c r="AO9" s="18" t="s">
        <v>481</v>
      </c>
      <c r="AP9" s="20" t="s">
        <v>481</v>
      </c>
      <c r="AQ9" s="18" t="n">
        <v>357.98454354</v>
      </c>
      <c r="AR9" s="20" t="n">
        <v>11.51846445</v>
      </c>
      <c r="AS9" s="18" t="s">
        <v>481</v>
      </c>
      <c r="AT9" s="20" t="s">
        <v>481</v>
      </c>
      <c r="AU9" s="18" t="n">
        <v>450.83501753</v>
      </c>
      <c r="AV9" s="20" t="n">
        <v>16.79398978</v>
      </c>
    </row>
    <row r="10" spans="1:48">
      <c r="A10" s="15" t="s">
        <v>485</v>
      </c>
      <c r="B10" s="17" t="n">
        <v>20058</v>
      </c>
      <c r="C10" s="18">
        <f>(522.0/B10*100)</f>
        <v/>
      </c>
      <c r="D10" s="19" t="n">
        <v>19536</v>
      </c>
      <c r="E10" s="18" t="n">
        <v>500.65562561</v>
      </c>
      <c r="F10" s="20" t="n">
        <v>7.26782875</v>
      </c>
      <c r="G10" s="18" t="n">
        <v>535.33368976</v>
      </c>
      <c r="H10" s="20" t="n">
        <v>12.93000784</v>
      </c>
      <c r="I10" s="18" t="n">
        <v>541.3381523100001</v>
      </c>
      <c r="J10" s="20" t="n">
        <v>9.37200417</v>
      </c>
      <c r="K10" s="18" t="n">
        <v>536.46268891</v>
      </c>
      <c r="L10" s="20" t="n">
        <v>10.67046566</v>
      </c>
      <c r="M10" s="18" t="n">
        <v>536.6908356500001</v>
      </c>
      <c r="N10" s="20" t="n">
        <v>9.94856701</v>
      </c>
      <c r="O10" s="18" t="n">
        <v>548.23703598</v>
      </c>
      <c r="P10" s="20" t="n">
        <v>13.09585749</v>
      </c>
      <c r="Q10" s="18" t="n">
        <v>546.42841777</v>
      </c>
      <c r="R10" s="20" t="n">
        <v>13.35426045</v>
      </c>
      <c r="S10" s="18" t="n">
        <v>516.98989032</v>
      </c>
      <c r="T10" s="20" t="n">
        <v>13.58356585</v>
      </c>
      <c r="U10" s="18" t="n">
        <v>510.99826556</v>
      </c>
      <c r="V10" s="20" t="n">
        <v>13.08698288</v>
      </c>
      <c r="W10" s="18" t="n">
        <v>510.1829749</v>
      </c>
      <c r="X10" s="20" t="n">
        <v>10.97245528</v>
      </c>
      <c r="Y10" s="18" t="n">
        <v>516.32260911</v>
      </c>
      <c r="Z10" s="20" t="n">
        <v>10.7531267</v>
      </c>
      <c r="AA10" s="18" t="n">
        <v>512.86674184</v>
      </c>
      <c r="AB10" s="20" t="n">
        <v>11.32802632</v>
      </c>
      <c r="AC10" s="18" t="n">
        <v>523.02471171</v>
      </c>
      <c r="AD10" s="20" t="n">
        <v>12.62531589</v>
      </c>
      <c r="AE10" s="18" t="n">
        <v>508.24211092</v>
      </c>
      <c r="AF10" s="20" t="n">
        <v>16.17799652</v>
      </c>
      <c r="AG10" s="18" t="n">
        <v>522.56651308</v>
      </c>
      <c r="AH10" s="20" t="n">
        <v>12.35417781</v>
      </c>
      <c r="AI10" s="18" t="n">
        <v>502.89738771</v>
      </c>
      <c r="AJ10" s="20" t="n">
        <v>15.00921393</v>
      </c>
      <c r="AK10" s="18" t="n">
        <v>438.41100094</v>
      </c>
      <c r="AL10" s="20" t="n">
        <v>24.98108671</v>
      </c>
      <c r="AM10" s="18" t="n">
        <v>515.22297807</v>
      </c>
      <c r="AN10" s="20" t="n">
        <v>2.54201862</v>
      </c>
      <c r="AO10" s="18" t="s">
        <v>481</v>
      </c>
      <c r="AP10" s="20" t="s">
        <v>481</v>
      </c>
      <c r="AQ10" s="18" t="s">
        <v>481</v>
      </c>
      <c r="AR10" s="20" t="s">
        <v>481</v>
      </c>
      <c r="AS10" s="18" t="s">
        <v>481</v>
      </c>
      <c r="AT10" s="20" t="s">
        <v>481</v>
      </c>
      <c r="AU10" s="18" t="n">
        <v>471.10054018</v>
      </c>
      <c r="AV10" s="20" t="n">
        <v>12.48933861</v>
      </c>
    </row>
    <row r="11" spans="1:48">
      <c r="A11" s="15" t="s">
        <v>486</v>
      </c>
      <c r="B11" s="17" t="n">
        <v>7053</v>
      </c>
      <c r="C11" s="18">
        <f>(50.0/B11*100)</f>
        <v/>
      </c>
      <c r="D11" s="19" t="n">
        <v>7003</v>
      </c>
      <c r="E11" s="18" t="n">
        <v>368.89045706</v>
      </c>
      <c r="F11" s="20" t="n">
        <v>17.60336289</v>
      </c>
      <c r="G11" s="18" t="n">
        <v>380.94282695</v>
      </c>
      <c r="H11" s="20" t="n">
        <v>33.22218795</v>
      </c>
      <c r="I11" s="18" t="n">
        <v>387.44996469</v>
      </c>
      <c r="J11" s="20" t="n">
        <v>24.29078842</v>
      </c>
      <c r="K11" s="18" t="n">
        <v>425.30620533</v>
      </c>
      <c r="L11" s="20" t="n">
        <v>27.64423113</v>
      </c>
      <c r="M11" s="18" t="n">
        <v>403.83636036</v>
      </c>
      <c r="N11" s="20" t="n">
        <v>30.55412954</v>
      </c>
      <c r="O11" s="18" t="n">
        <v>494.4235034</v>
      </c>
      <c r="P11" s="20" t="n">
        <v>33.77148429</v>
      </c>
      <c r="Q11" s="18" t="n">
        <v>413.99501432</v>
      </c>
      <c r="R11" s="20" t="n">
        <v>26.81838569</v>
      </c>
      <c r="S11" s="18" t="n">
        <v>421.00985298</v>
      </c>
      <c r="T11" s="20" t="n">
        <v>50.92322389</v>
      </c>
      <c r="U11" s="18" t="n">
        <v>415.03023442</v>
      </c>
      <c r="V11" s="20" t="n">
        <v>44.4859336</v>
      </c>
      <c r="W11" s="18" t="n">
        <v>378.14826424</v>
      </c>
      <c r="X11" s="20" t="n">
        <v>62.16451487</v>
      </c>
      <c r="Y11" s="18" t="n">
        <v>357.25975616</v>
      </c>
      <c r="Z11" s="20" t="n">
        <v>32.27038439</v>
      </c>
      <c r="AA11" s="18" t="n">
        <v>342.17834562</v>
      </c>
      <c r="AB11" s="20" t="n">
        <v>24.8092146</v>
      </c>
      <c r="AC11" s="18" t="n">
        <v>366.59365397</v>
      </c>
      <c r="AD11" s="20" t="n">
        <v>33.51142771</v>
      </c>
      <c r="AE11" s="18" t="n">
        <v>405.58473236</v>
      </c>
      <c r="AF11" s="20" t="n">
        <v>29.55095037</v>
      </c>
      <c r="AG11" s="18" t="n">
        <v>384.80410984</v>
      </c>
      <c r="AH11" s="20" t="n">
        <v>25.37923019</v>
      </c>
      <c r="AI11" s="18" t="n">
        <v>385.23766206</v>
      </c>
      <c r="AJ11" s="20" t="n">
        <v>75.66893924999999</v>
      </c>
      <c r="AK11" s="18" t="n">
        <v>220.7884</v>
      </c>
      <c r="AL11" s="20" t="n">
        <v>22.46672105</v>
      </c>
      <c r="AM11" s="18" t="n">
        <v>424.67404676</v>
      </c>
      <c r="AN11" s="20" t="n">
        <v>2.58523342</v>
      </c>
      <c r="AO11" s="18" t="s">
        <v>481</v>
      </c>
      <c r="AP11" s="20" t="s">
        <v>481</v>
      </c>
      <c r="AQ11" s="18" t="s">
        <v>481</v>
      </c>
      <c r="AR11" s="20" t="s">
        <v>481</v>
      </c>
      <c r="AS11" s="18" t="s">
        <v>481</v>
      </c>
      <c r="AT11" s="20" t="s">
        <v>481</v>
      </c>
      <c r="AU11" s="18" t="n">
        <v>348.57224528</v>
      </c>
      <c r="AV11" s="20" t="n">
        <v>13.47450019</v>
      </c>
    </row>
    <row r="12" spans="1:48">
      <c r="A12" s="15" t="s">
        <v>487</v>
      </c>
      <c r="B12" s="17" t="n">
        <v>6894</v>
      </c>
      <c r="C12" s="18">
        <f>(55.0/B12*100)</f>
        <v/>
      </c>
      <c r="D12" s="19" t="n">
        <v>6839</v>
      </c>
      <c r="E12" s="18" t="n">
        <v>473.31365296</v>
      </c>
      <c r="F12" s="20" t="n">
        <v>25.267105</v>
      </c>
      <c r="G12" s="18" t="n">
        <v>521.1125670500001</v>
      </c>
      <c r="H12" s="20" t="n">
        <v>31.07743858</v>
      </c>
      <c r="I12" s="18" t="n">
        <v>526.23633935</v>
      </c>
      <c r="J12" s="20" t="n">
        <v>31.44034898</v>
      </c>
      <c r="K12" s="18" t="n">
        <v>525.2433267</v>
      </c>
      <c r="L12" s="20" t="n">
        <v>28.37104506</v>
      </c>
      <c r="M12" s="18" t="n">
        <v>430.38696879</v>
      </c>
      <c r="N12" s="20" t="n">
        <v>44.56938593</v>
      </c>
      <c r="O12" s="18" t="n">
        <v>489.17629843</v>
      </c>
      <c r="P12" s="20" t="n">
        <v>25.75362547</v>
      </c>
      <c r="Q12" s="18" t="n">
        <v>397.81175039</v>
      </c>
      <c r="R12" s="20" t="n">
        <v>34.82914266</v>
      </c>
      <c r="S12" s="18" t="n">
        <v>481.4383813</v>
      </c>
      <c r="T12" s="20" t="n">
        <v>41.58832988</v>
      </c>
      <c r="U12" s="18" t="n">
        <v>419.70800611</v>
      </c>
      <c r="V12" s="20" t="n">
        <v>36.66931676</v>
      </c>
      <c r="W12" s="18" t="n">
        <v>522.41298061</v>
      </c>
      <c r="X12" s="20" t="n">
        <v>31.45624459</v>
      </c>
      <c r="Y12" s="18" t="n">
        <v>514.34324636</v>
      </c>
      <c r="Z12" s="20" t="n">
        <v>46.39066992</v>
      </c>
      <c r="AA12" s="18" t="n">
        <v>466.04822992</v>
      </c>
      <c r="AB12" s="20" t="n">
        <v>31.05950908</v>
      </c>
      <c r="AC12" s="18" t="n">
        <v>503.68941538</v>
      </c>
      <c r="AD12" s="20" t="n">
        <v>54.15650405</v>
      </c>
      <c r="AE12" s="18" t="n">
        <v>528.41978562</v>
      </c>
      <c r="AF12" s="20" t="n">
        <v>42.66770919</v>
      </c>
      <c r="AG12" s="18" t="n">
        <v>442.7530216</v>
      </c>
      <c r="AH12" s="20" t="n">
        <v>23.98872965</v>
      </c>
      <c r="AI12" s="18" t="n">
        <v>485.46870166</v>
      </c>
      <c r="AJ12" s="20" t="n">
        <v>35.31567598</v>
      </c>
      <c r="AK12" s="18" t="n">
        <v>393.85273108</v>
      </c>
      <c r="AL12" s="20" t="n">
        <v>35.45115021</v>
      </c>
      <c r="AM12" s="18" t="n">
        <v>496.69927641</v>
      </c>
      <c r="AN12" s="20" t="n">
        <v>2.15453673</v>
      </c>
      <c r="AO12" s="18" t="s">
        <v>481</v>
      </c>
      <c r="AP12" s="20" t="s">
        <v>481</v>
      </c>
      <c r="AQ12" s="18" t="n">
        <v>340.98506961</v>
      </c>
      <c r="AR12" s="20" t="n">
        <v>12.52444664</v>
      </c>
      <c r="AS12" s="18" t="s">
        <v>481</v>
      </c>
      <c r="AT12" s="20" t="s">
        <v>481</v>
      </c>
      <c r="AU12" s="18" t="n">
        <v>398.75743919</v>
      </c>
      <c r="AV12" s="20" t="n">
        <v>29.13275136</v>
      </c>
    </row>
    <row r="13" spans="1:48">
      <c r="A13" s="15" t="s">
        <v>488</v>
      </c>
      <c r="B13" s="17" t="n">
        <v>7161</v>
      </c>
      <c r="C13" s="18">
        <f>(94.0/B13*100)</f>
        <v/>
      </c>
      <c r="D13" s="19" t="n">
        <v>7067</v>
      </c>
      <c r="E13" s="18" t="n">
        <v>502.24789315</v>
      </c>
      <c r="F13" s="20" t="n">
        <v>11.01277635</v>
      </c>
      <c r="G13" s="18" t="n">
        <v>486.10527872</v>
      </c>
      <c r="H13" s="20" t="n">
        <v>18.95406113</v>
      </c>
      <c r="I13" s="18" t="n">
        <v>505.0131367</v>
      </c>
      <c r="J13" s="20" t="n">
        <v>14.29260041</v>
      </c>
      <c r="K13" s="18" t="n">
        <v>489.40243765</v>
      </c>
      <c r="L13" s="20" t="n">
        <v>25.8349592</v>
      </c>
      <c r="M13" s="18" t="n">
        <v>463.87743187</v>
      </c>
      <c r="N13" s="20" t="n">
        <v>21.99722472</v>
      </c>
      <c r="O13" s="18" t="n">
        <v>468.89683194</v>
      </c>
      <c r="P13" s="20" t="n">
        <v>25.13609123</v>
      </c>
      <c r="Q13" s="18" t="n">
        <v>497.65326424</v>
      </c>
      <c r="R13" s="20" t="n">
        <v>21.83614469</v>
      </c>
      <c r="S13" s="18" t="n">
        <v>439.9460125</v>
      </c>
      <c r="T13" s="20" t="n">
        <v>31.29433866</v>
      </c>
      <c r="U13" s="18" t="n">
        <v>465.62646774</v>
      </c>
      <c r="V13" s="20" t="n">
        <v>34.80481146</v>
      </c>
      <c r="W13" s="18" t="n">
        <v>497.00154281</v>
      </c>
      <c r="X13" s="20" t="n">
        <v>26.94513411</v>
      </c>
      <c r="Y13" s="18" t="n">
        <v>460.54021351</v>
      </c>
      <c r="Z13" s="20" t="n">
        <v>23.02289598</v>
      </c>
      <c r="AA13" s="18" t="n">
        <v>470.84777602</v>
      </c>
      <c r="AB13" s="20" t="n">
        <v>26.59533727</v>
      </c>
      <c r="AC13" s="18" t="n">
        <v>475.71543885</v>
      </c>
      <c r="AD13" s="20" t="n">
        <v>21.31904955</v>
      </c>
      <c r="AE13" s="18" t="n">
        <v>451.55790343</v>
      </c>
      <c r="AF13" s="20" t="n">
        <v>24.7787562</v>
      </c>
      <c r="AG13" s="18" t="n">
        <v>462.20529155</v>
      </c>
      <c r="AH13" s="20" t="n">
        <v>43.60964603</v>
      </c>
      <c r="AI13" s="18" t="n">
        <v>502.07599974</v>
      </c>
      <c r="AJ13" s="20" t="n">
        <v>21.64574701</v>
      </c>
      <c r="AK13" s="18" t="n">
        <v>434.79056909</v>
      </c>
      <c r="AL13" s="20" t="n">
        <v>40.28800832</v>
      </c>
      <c r="AM13" s="18" t="n">
        <v>516.11488306</v>
      </c>
      <c r="AN13" s="20" t="n">
        <v>2.21560675</v>
      </c>
      <c r="AO13" s="18" t="s">
        <v>481</v>
      </c>
      <c r="AP13" s="20" t="s">
        <v>481</v>
      </c>
      <c r="AQ13" s="18" t="n">
        <v>447.51533769</v>
      </c>
      <c r="AR13" s="20" t="n">
        <v>5.97365007</v>
      </c>
      <c r="AS13" s="18" t="s">
        <v>481</v>
      </c>
      <c r="AT13" s="20" t="s">
        <v>481</v>
      </c>
      <c r="AU13" s="18" t="n">
        <v>404.66655315</v>
      </c>
      <c r="AV13" s="20" t="n">
        <v>21.08348662</v>
      </c>
    </row>
    <row r="14" spans="1:48">
      <c r="A14" s="15" t="s">
        <v>489</v>
      </c>
      <c r="B14" s="17" t="n">
        <v>5587</v>
      </c>
      <c r="C14" s="18">
        <f>(74.0/B14*100)</f>
        <v/>
      </c>
      <c r="D14" s="19" t="n">
        <v>5513</v>
      </c>
      <c r="E14" s="18" t="n">
        <v>490.26190842</v>
      </c>
      <c r="F14" s="20" t="n">
        <v>16.13314873</v>
      </c>
      <c r="G14" s="18" t="n">
        <v>548.84622591</v>
      </c>
      <c r="H14" s="20" t="n">
        <v>28.22639756</v>
      </c>
      <c r="I14" s="18" t="n">
        <v>487.17231235</v>
      </c>
      <c r="J14" s="20" t="n">
        <v>36.81897711</v>
      </c>
      <c r="K14" s="18" t="n">
        <v>485.05363945</v>
      </c>
      <c r="L14" s="20" t="n">
        <v>32.60858939</v>
      </c>
      <c r="M14" s="18" t="n">
        <v>523.46460483</v>
      </c>
      <c r="N14" s="20" t="n">
        <v>62.50655835</v>
      </c>
      <c r="O14" s="18" t="n">
        <v>443.24457957</v>
      </c>
      <c r="P14" s="20" t="n">
        <v>34.92185934</v>
      </c>
      <c r="Q14" s="18" t="n">
        <v>516.41039873</v>
      </c>
      <c r="R14" s="20" t="n">
        <v>58.0776778</v>
      </c>
      <c r="S14" s="18" t="n">
        <v>500.75224478</v>
      </c>
      <c r="T14" s="20" t="n">
        <v>42.05455983</v>
      </c>
      <c r="U14" s="18" t="n">
        <v>400.1153</v>
      </c>
      <c r="V14" s="20" t="n">
        <v>33.66910314</v>
      </c>
      <c r="W14" s="18" t="n">
        <v>555.97805571</v>
      </c>
      <c r="X14" s="20" t="n">
        <v>78.17265396000001</v>
      </c>
      <c r="Y14" s="18" t="s">
        <v>481</v>
      </c>
      <c r="Z14" s="20" t="s">
        <v>481</v>
      </c>
      <c r="AA14" s="18" t="n">
        <v>472.82306247</v>
      </c>
      <c r="AB14" s="20" t="n">
        <v>27.50800504</v>
      </c>
      <c r="AC14" s="18" t="n">
        <v>532.18425913</v>
      </c>
      <c r="AD14" s="20" t="n">
        <v>24.772636</v>
      </c>
      <c r="AE14" s="18" t="n">
        <v>471.66643237</v>
      </c>
      <c r="AF14" s="20" t="n">
        <v>64.57983401</v>
      </c>
      <c r="AG14" s="18" t="n">
        <v>505.1145332</v>
      </c>
      <c r="AH14" s="20" t="n">
        <v>30.76140047</v>
      </c>
      <c r="AI14" s="18" t="n">
        <v>467.5277621</v>
      </c>
      <c r="AJ14" s="20" t="n">
        <v>48.53388862</v>
      </c>
      <c r="AK14" s="18" t="n">
        <v>391.02599532</v>
      </c>
      <c r="AL14" s="20" t="n">
        <v>31.72514137</v>
      </c>
      <c r="AM14" s="18" t="n">
        <v>520.89074162</v>
      </c>
      <c r="AN14" s="20" t="n">
        <v>2.05931753</v>
      </c>
      <c r="AO14" s="18" t="s">
        <v>481</v>
      </c>
      <c r="AP14" s="20" t="s">
        <v>481</v>
      </c>
      <c r="AQ14" s="18" t="s">
        <v>481</v>
      </c>
      <c r="AR14" s="20" t="s">
        <v>481</v>
      </c>
      <c r="AS14" s="18" t="s">
        <v>481</v>
      </c>
      <c r="AT14" s="20" t="s">
        <v>481</v>
      </c>
      <c r="AU14" s="18" t="n">
        <v>456.60625983</v>
      </c>
      <c r="AV14" s="20" t="n">
        <v>30.99016351</v>
      </c>
    </row>
    <row r="15" spans="1:48">
      <c r="A15" s="15" t="s">
        <v>490</v>
      </c>
      <c r="B15" s="17" t="n">
        <v>5882</v>
      </c>
      <c r="C15" s="18">
        <f>(52.0/B15*100)</f>
        <v/>
      </c>
      <c r="D15" s="19" t="n">
        <v>5830</v>
      </c>
      <c r="E15" s="18" t="n">
        <v>474.00514197</v>
      </c>
      <c r="F15" s="20" t="n">
        <v>21.44028892</v>
      </c>
      <c r="G15" s="18" t="n">
        <v>518.52204226</v>
      </c>
      <c r="H15" s="20" t="n">
        <v>23.64946202</v>
      </c>
      <c r="I15" s="18" t="n">
        <v>536.78100511</v>
      </c>
      <c r="J15" s="20" t="n">
        <v>20.8144799</v>
      </c>
      <c r="K15" s="18" t="n">
        <v>452.49253774</v>
      </c>
      <c r="L15" s="20" t="n">
        <v>38.58599274</v>
      </c>
      <c r="M15" s="18" t="n">
        <v>502.59417284</v>
      </c>
      <c r="N15" s="20" t="n">
        <v>26.52775087</v>
      </c>
      <c r="O15" s="18" t="n">
        <v>546.852164</v>
      </c>
      <c r="P15" s="20" t="n">
        <v>39.65454887</v>
      </c>
      <c r="Q15" s="18" t="n">
        <v>480.47518341</v>
      </c>
      <c r="R15" s="20" t="n">
        <v>33.08124571</v>
      </c>
      <c r="S15" s="18" t="n">
        <v>411.8347403</v>
      </c>
      <c r="T15" s="20" t="n">
        <v>19.15510569</v>
      </c>
      <c r="U15" s="18" t="n">
        <v>423.6172335</v>
      </c>
      <c r="V15" s="20" t="n">
        <v>28.92480261</v>
      </c>
      <c r="W15" s="18" t="n">
        <v>434.39165064</v>
      </c>
      <c r="X15" s="20" t="n">
        <v>29.24465736</v>
      </c>
      <c r="Y15" s="18" t="n">
        <v>429.53127036</v>
      </c>
      <c r="Z15" s="20" t="n">
        <v>23.54180022</v>
      </c>
      <c r="AA15" s="18" t="n">
        <v>438.86137851</v>
      </c>
      <c r="AB15" s="20" t="n">
        <v>31.63543997</v>
      </c>
      <c r="AC15" s="18" t="n">
        <v>425.09715751</v>
      </c>
      <c r="AD15" s="20" t="n">
        <v>34.64130952</v>
      </c>
      <c r="AE15" s="18" t="n">
        <v>489.63944595</v>
      </c>
      <c r="AF15" s="20" t="n">
        <v>32.16960734</v>
      </c>
      <c r="AG15" s="18" t="n">
        <v>471.2395941</v>
      </c>
      <c r="AH15" s="20" t="n">
        <v>43.75803221</v>
      </c>
      <c r="AI15" s="18" t="n">
        <v>366.67405227</v>
      </c>
      <c r="AJ15" s="20" t="n">
        <v>89.64335498</v>
      </c>
      <c r="AK15" s="18" t="n">
        <v>361.32066742</v>
      </c>
      <c r="AL15" s="20" t="n">
        <v>25.30808139</v>
      </c>
      <c r="AM15" s="18" t="n">
        <v>514.9661204400001</v>
      </c>
      <c r="AN15" s="20" t="n">
        <v>2.19587307</v>
      </c>
      <c r="AO15" s="18" t="s">
        <v>481</v>
      </c>
      <c r="AP15" s="20" t="s">
        <v>481</v>
      </c>
      <c r="AQ15" s="18" t="n">
        <v>368.85220715</v>
      </c>
      <c r="AR15" s="20" t="n">
        <v>14.5875493</v>
      </c>
      <c r="AS15" s="18" t="s">
        <v>481</v>
      </c>
      <c r="AT15" s="20" t="s">
        <v>481</v>
      </c>
      <c r="AU15" s="18" t="n">
        <v>409.48599743</v>
      </c>
      <c r="AV15" s="20" t="n">
        <v>24.48913052</v>
      </c>
    </row>
    <row r="16" spans="1:48">
      <c r="A16" s="15" t="s">
        <v>491</v>
      </c>
      <c r="B16" s="17" t="n">
        <v>6108</v>
      </c>
      <c r="C16" s="18">
        <f>(101.0/B16*100)</f>
        <v/>
      </c>
      <c r="D16" s="19" t="n">
        <v>6007</v>
      </c>
      <c r="E16" s="18" t="n">
        <v>475.51580337</v>
      </c>
      <c r="F16" s="20" t="n">
        <v>14.86224576</v>
      </c>
      <c r="G16" s="18" t="n">
        <v>432.10506455</v>
      </c>
      <c r="H16" s="20" t="n">
        <v>34.80084989</v>
      </c>
      <c r="I16" s="18" t="n">
        <v>460.08269917</v>
      </c>
      <c r="J16" s="20" t="n">
        <v>16.88680274</v>
      </c>
      <c r="K16" s="18" t="n">
        <v>451.33811486</v>
      </c>
      <c r="L16" s="20" t="n">
        <v>21.50779595</v>
      </c>
      <c r="M16" s="18" t="n">
        <v>434.944973</v>
      </c>
      <c r="N16" s="20" t="n">
        <v>22.3614053</v>
      </c>
      <c r="O16" s="18" t="n">
        <v>458.06422605</v>
      </c>
      <c r="P16" s="20" t="n">
        <v>22.82051686</v>
      </c>
      <c r="Q16" s="18" t="n">
        <v>413.9399206</v>
      </c>
      <c r="R16" s="20" t="n">
        <v>24.45962466</v>
      </c>
      <c r="S16" s="18" t="n">
        <v>424.65425313</v>
      </c>
      <c r="T16" s="20" t="n">
        <v>21.66001293</v>
      </c>
      <c r="U16" s="18" t="n">
        <v>463.62888944</v>
      </c>
      <c r="V16" s="20" t="n">
        <v>22.25330628</v>
      </c>
      <c r="W16" s="18" t="n">
        <v>467.84859779</v>
      </c>
      <c r="X16" s="20" t="n">
        <v>29.5012025</v>
      </c>
      <c r="Y16" s="18" t="n">
        <v>454.75693634</v>
      </c>
      <c r="Z16" s="20" t="n">
        <v>25.86358286</v>
      </c>
      <c r="AA16" s="18" t="n">
        <v>457.25792238</v>
      </c>
      <c r="AB16" s="20" t="n">
        <v>31.82658525</v>
      </c>
      <c r="AC16" s="18" t="n">
        <v>413.44278653</v>
      </c>
      <c r="AD16" s="20" t="n">
        <v>20.12276086</v>
      </c>
      <c r="AE16" s="18" t="n">
        <v>343.58173423</v>
      </c>
      <c r="AF16" s="20" t="n">
        <v>19.18312781</v>
      </c>
      <c r="AG16" s="18" t="n">
        <v>394.51920017</v>
      </c>
      <c r="AH16" s="20" t="n">
        <v>34.09245105</v>
      </c>
      <c r="AI16" s="18" t="n">
        <v>384.64890711</v>
      </c>
      <c r="AJ16" s="20" t="n">
        <v>26.57542337</v>
      </c>
      <c r="AK16" s="18" t="n">
        <v>306.3122994</v>
      </c>
      <c r="AL16" s="20" t="n">
        <v>26.33399327</v>
      </c>
      <c r="AM16" s="18" t="n">
        <v>498.53249141</v>
      </c>
      <c r="AN16" s="20" t="n">
        <v>2.13291702</v>
      </c>
      <c r="AO16" s="18" t="s">
        <v>481</v>
      </c>
      <c r="AP16" s="20" t="s">
        <v>481</v>
      </c>
      <c r="AQ16" s="18" t="s">
        <v>481</v>
      </c>
      <c r="AR16" s="20" t="s">
        <v>481</v>
      </c>
      <c r="AS16" s="18" t="s">
        <v>481</v>
      </c>
      <c r="AT16" s="20" t="s">
        <v>481</v>
      </c>
      <c r="AU16" s="18" t="n">
        <v>381.33575852</v>
      </c>
      <c r="AV16" s="20" t="n">
        <v>17.23277129</v>
      </c>
    </row>
    <row r="17" spans="1:48">
      <c r="A17" s="15" t="s">
        <v>492</v>
      </c>
      <c r="B17" s="17" t="n">
        <v>6504</v>
      </c>
      <c r="C17" s="18">
        <f>(713.0/B17*100)</f>
        <v/>
      </c>
      <c r="D17" s="19" t="n">
        <v>5791</v>
      </c>
      <c r="E17" s="18" t="n">
        <v>474.69642926</v>
      </c>
      <c r="F17" s="20" t="n">
        <v>14.86966614</v>
      </c>
      <c r="G17" s="18" t="n">
        <v>476.95718787</v>
      </c>
      <c r="H17" s="20" t="n">
        <v>22.74000456</v>
      </c>
      <c r="I17" s="18" t="n">
        <v>482.52760877</v>
      </c>
      <c r="J17" s="20" t="n">
        <v>16.36399939</v>
      </c>
      <c r="K17" s="18" t="n">
        <v>501.15380315</v>
      </c>
      <c r="L17" s="20" t="n">
        <v>24.11768885</v>
      </c>
      <c r="M17" s="18" t="n">
        <v>475.56024783</v>
      </c>
      <c r="N17" s="20" t="n">
        <v>22.1706531</v>
      </c>
      <c r="O17" s="18" t="n">
        <v>461.08462541</v>
      </c>
      <c r="P17" s="20" t="n">
        <v>25.41163921</v>
      </c>
      <c r="Q17" s="18" t="n">
        <v>465.57039707</v>
      </c>
      <c r="R17" s="20" t="n">
        <v>26.89761247</v>
      </c>
      <c r="S17" s="18" t="n">
        <v>431.96680834</v>
      </c>
      <c r="T17" s="20" t="n">
        <v>22.78626401</v>
      </c>
      <c r="U17" s="18" t="n">
        <v>436.78793938</v>
      </c>
      <c r="V17" s="20" t="n">
        <v>34.03934094</v>
      </c>
      <c r="W17" s="18" t="n">
        <v>398.09997858</v>
      </c>
      <c r="X17" s="20" t="n">
        <v>29.94433681</v>
      </c>
      <c r="Y17" s="18" t="n">
        <v>443.66401307</v>
      </c>
      <c r="Z17" s="20" t="n">
        <v>27.12977814</v>
      </c>
      <c r="AA17" s="18" t="n">
        <v>419.37920007</v>
      </c>
      <c r="AB17" s="20" t="n">
        <v>47.64098819</v>
      </c>
      <c r="AC17" s="18" t="n">
        <v>458.97906883</v>
      </c>
      <c r="AD17" s="20" t="n">
        <v>31.10285129</v>
      </c>
      <c r="AE17" s="18" t="n">
        <v>461.08446656</v>
      </c>
      <c r="AF17" s="20" t="n">
        <v>25.84373354</v>
      </c>
      <c r="AG17" s="18" t="n">
        <v>395.40449847</v>
      </c>
      <c r="AH17" s="20" t="n">
        <v>23.11403383</v>
      </c>
      <c r="AI17" s="18" t="n">
        <v>460.48467158</v>
      </c>
      <c r="AJ17" s="20" t="n">
        <v>28.37575204</v>
      </c>
      <c r="AK17" s="18" t="s">
        <v>481</v>
      </c>
      <c r="AL17" s="20" t="s">
        <v>481</v>
      </c>
      <c r="AM17" s="18" t="n">
        <v>515.39346349</v>
      </c>
      <c r="AN17" s="20" t="n">
        <v>2.80204748</v>
      </c>
      <c r="AO17" s="18" t="s">
        <v>481</v>
      </c>
      <c r="AP17" s="20" t="s">
        <v>481</v>
      </c>
      <c r="AQ17" s="18" t="n">
        <v>366.28471546</v>
      </c>
      <c r="AR17" s="20" t="n">
        <v>12.6036396</v>
      </c>
      <c r="AS17" s="18" t="s">
        <v>481</v>
      </c>
      <c r="AT17" s="20" t="s">
        <v>481</v>
      </c>
      <c r="AU17" s="18" t="n">
        <v>460.59233792</v>
      </c>
      <c r="AV17" s="20" t="n">
        <v>27.15591111</v>
      </c>
    </row>
    <row r="18" spans="1:48">
      <c r="A18" s="15" t="s">
        <v>493</v>
      </c>
      <c r="B18" s="17" t="n">
        <v>5532</v>
      </c>
      <c r="C18" s="18">
        <f>(28.0/B18*100)</f>
        <v/>
      </c>
      <c r="D18" s="19" t="n">
        <v>5504</v>
      </c>
      <c r="E18" s="18" t="n">
        <v>426.35528888</v>
      </c>
      <c r="F18" s="20" t="n">
        <v>9.691735380000001</v>
      </c>
      <c r="G18" s="18" t="n">
        <v>425.93788348</v>
      </c>
      <c r="H18" s="20" t="n">
        <v>21.21811048</v>
      </c>
      <c r="I18" s="18" t="n">
        <v>420.97593189</v>
      </c>
      <c r="J18" s="20" t="n">
        <v>20.68093393</v>
      </c>
      <c r="K18" s="18" t="n">
        <v>430.62668969</v>
      </c>
      <c r="L18" s="20" t="n">
        <v>20.35327524</v>
      </c>
      <c r="M18" s="18" t="n">
        <v>432.03725361</v>
      </c>
      <c r="N18" s="20" t="n">
        <v>28.5707505</v>
      </c>
      <c r="O18" s="18" t="n">
        <v>409.548675</v>
      </c>
      <c r="P18" s="20" t="n">
        <v>19.6074197</v>
      </c>
      <c r="Q18" s="18" t="n">
        <v>405.55876611</v>
      </c>
      <c r="R18" s="20" t="n">
        <v>23.5870828</v>
      </c>
      <c r="S18" s="18" t="n">
        <v>323.8109005</v>
      </c>
      <c r="T18" s="20" t="n">
        <v>20.58712247</v>
      </c>
      <c r="U18" s="18" t="n">
        <v>417.62756082</v>
      </c>
      <c r="V18" s="20" t="n">
        <v>18.85238973</v>
      </c>
      <c r="W18" s="18" t="n">
        <v>417.1058233</v>
      </c>
      <c r="X18" s="20" t="n">
        <v>31.88079991</v>
      </c>
      <c r="Y18" s="18" t="n">
        <v>387.28540743</v>
      </c>
      <c r="Z18" s="20" t="n">
        <v>29.74737963</v>
      </c>
      <c r="AA18" s="18" t="n">
        <v>301.72051938</v>
      </c>
      <c r="AB18" s="20" t="n">
        <v>50.06391177</v>
      </c>
      <c r="AC18" s="18" t="n">
        <v>366.51032089</v>
      </c>
      <c r="AD18" s="20" t="n">
        <v>33.81505426</v>
      </c>
      <c r="AE18" s="18" t="s">
        <v>481</v>
      </c>
      <c r="AF18" s="20" t="s">
        <v>481</v>
      </c>
      <c r="AG18" s="18" t="n">
        <v>364.6815033</v>
      </c>
      <c r="AH18" s="20" t="n">
        <v>62.88021645</v>
      </c>
      <c r="AI18" s="18" t="n">
        <v>329.17928857</v>
      </c>
      <c r="AJ18" s="20" t="n">
        <v>56.43337801</v>
      </c>
      <c r="AK18" s="18" t="n">
        <v>376.18446108</v>
      </c>
      <c r="AL18" s="20" t="n">
        <v>26.14941676</v>
      </c>
      <c r="AM18" s="18" t="n">
        <v>457.40687515</v>
      </c>
      <c r="AN18" s="20" t="n">
        <v>3.81866351</v>
      </c>
      <c r="AO18" s="18" t="s">
        <v>481</v>
      </c>
      <c r="AP18" s="20" t="s">
        <v>481</v>
      </c>
      <c r="AQ18" s="18" t="s">
        <v>481</v>
      </c>
      <c r="AR18" s="20" t="s">
        <v>481</v>
      </c>
      <c r="AS18" s="18" t="s">
        <v>481</v>
      </c>
      <c r="AT18" s="20" t="s">
        <v>481</v>
      </c>
      <c r="AU18" s="18" t="n">
        <v>387.39409508</v>
      </c>
      <c r="AV18" s="20" t="n">
        <v>15.80122034</v>
      </c>
    </row>
    <row r="19" spans="1:48">
      <c r="A19" s="15" t="s">
        <v>494</v>
      </c>
      <c r="B19" s="17" t="n">
        <v>5658</v>
      </c>
      <c r="C19" s="18">
        <f>(62.0/B19*100)</f>
        <v/>
      </c>
      <c r="D19" s="19" t="n">
        <v>5596</v>
      </c>
      <c r="E19" s="18" t="n">
        <v>436.41025769</v>
      </c>
      <c r="F19" s="20" t="n">
        <v>28.77109003</v>
      </c>
      <c r="G19" s="18" t="n">
        <v>613.34484216</v>
      </c>
      <c r="H19" s="20" t="n">
        <v>44.53418266</v>
      </c>
      <c r="I19" s="18" t="n">
        <v>531.5015336</v>
      </c>
      <c r="J19" s="20" t="n">
        <v>25.0486015</v>
      </c>
      <c r="K19" s="18" t="n">
        <v>492.74285463</v>
      </c>
      <c r="L19" s="20" t="n">
        <v>30.52295556</v>
      </c>
      <c r="M19" s="18" t="n">
        <v>570.4447795</v>
      </c>
      <c r="N19" s="20" t="n">
        <v>26.41273672</v>
      </c>
      <c r="O19" s="18" t="n">
        <v>503.45211082</v>
      </c>
      <c r="P19" s="20" t="n">
        <v>58.26844905</v>
      </c>
      <c r="Q19" s="18" t="n">
        <v>457.35929671</v>
      </c>
      <c r="R19" s="20" t="n">
        <v>49.60478086</v>
      </c>
      <c r="S19" s="18" t="n">
        <v>562.6648870400001</v>
      </c>
      <c r="T19" s="20" t="n">
        <v>27.7662434</v>
      </c>
      <c r="U19" s="18" t="n">
        <v>445.38776104</v>
      </c>
      <c r="V19" s="20" t="n">
        <v>56.46119291</v>
      </c>
      <c r="W19" s="18" t="n">
        <v>537.6817923999999</v>
      </c>
      <c r="X19" s="20" t="n">
        <v>37.95259079</v>
      </c>
      <c r="Y19" s="18" t="n">
        <v>483.31051405</v>
      </c>
      <c r="Z19" s="20" t="n">
        <v>76.01879239</v>
      </c>
      <c r="AA19" s="18" t="n">
        <v>453.2593136</v>
      </c>
      <c r="AB19" s="20" t="n">
        <v>40.96863758</v>
      </c>
      <c r="AC19" s="18" t="n">
        <v>440.17906732</v>
      </c>
      <c r="AD19" s="20" t="n">
        <v>56.82562887</v>
      </c>
      <c r="AE19" s="18" t="n">
        <v>441.66881686</v>
      </c>
      <c r="AF19" s="20" t="n">
        <v>53.42437614</v>
      </c>
      <c r="AG19" s="18" t="n">
        <v>505.78361025</v>
      </c>
      <c r="AH19" s="20" t="n">
        <v>40.51943905</v>
      </c>
      <c r="AI19" s="18" t="n">
        <v>507.3878645</v>
      </c>
      <c r="AJ19" s="20" t="n">
        <v>33.07706027</v>
      </c>
      <c r="AK19" s="18" t="n">
        <v>402.57446952</v>
      </c>
      <c r="AL19" s="20" t="n">
        <v>82.56598132000001</v>
      </c>
      <c r="AM19" s="18" t="n">
        <v>477.61645238</v>
      </c>
      <c r="AN19" s="20" t="n">
        <v>2.53031485</v>
      </c>
      <c r="AO19" s="18" t="s">
        <v>481</v>
      </c>
      <c r="AP19" s="20" t="s">
        <v>481</v>
      </c>
      <c r="AQ19" s="18" t="s">
        <v>481</v>
      </c>
      <c r="AR19" s="20" t="s">
        <v>481</v>
      </c>
      <c r="AS19" s="18" t="s">
        <v>481</v>
      </c>
      <c r="AT19" s="20" t="s">
        <v>481</v>
      </c>
      <c r="AU19" s="18" t="n">
        <v>341.18283374</v>
      </c>
      <c r="AV19" s="20" t="n">
        <v>34.36433526</v>
      </c>
    </row>
    <row r="20" spans="1:48">
      <c r="A20" s="15" t="s">
        <v>495</v>
      </c>
      <c r="B20" s="17" t="n">
        <v>3371</v>
      </c>
      <c r="C20" s="18">
        <f>(75.0/B20*100)</f>
        <v/>
      </c>
      <c r="D20" s="19" t="n">
        <v>3296</v>
      </c>
      <c r="E20" s="18" t="n">
        <v>485.31069677</v>
      </c>
      <c r="F20" s="20" t="n">
        <v>14.16025906</v>
      </c>
      <c r="G20" s="18" t="n">
        <v>494.65157837</v>
      </c>
      <c r="H20" s="20" t="n">
        <v>24.20347384</v>
      </c>
      <c r="I20" s="18" t="n">
        <v>522.65853434</v>
      </c>
      <c r="J20" s="20" t="n">
        <v>18.13310334</v>
      </c>
      <c r="K20" s="18" t="n">
        <v>509.47381838</v>
      </c>
      <c r="L20" s="20" t="n">
        <v>24.89026461</v>
      </c>
      <c r="M20" s="18" t="n">
        <v>505.6367952</v>
      </c>
      <c r="N20" s="20" t="n">
        <v>20.34263653</v>
      </c>
      <c r="O20" s="18" t="n">
        <v>492.52344724</v>
      </c>
      <c r="P20" s="20" t="n">
        <v>18.68864181</v>
      </c>
      <c r="Q20" s="18" t="n">
        <v>454.50573527</v>
      </c>
      <c r="R20" s="20" t="n">
        <v>17.17618681</v>
      </c>
      <c r="S20" s="18" t="n">
        <v>447.76914313</v>
      </c>
      <c r="T20" s="20" t="n">
        <v>29.24001392</v>
      </c>
      <c r="U20" s="18" t="n">
        <v>455.21043472</v>
      </c>
      <c r="V20" s="20" t="n">
        <v>24.28053024</v>
      </c>
      <c r="W20" s="18" t="n">
        <v>441.91026414</v>
      </c>
      <c r="X20" s="20" t="n">
        <v>29.41990586</v>
      </c>
      <c r="Y20" s="18" t="n">
        <v>421.9000498</v>
      </c>
      <c r="Z20" s="20" t="n">
        <v>25.01770743</v>
      </c>
      <c r="AA20" s="18" t="n">
        <v>434.09165992</v>
      </c>
      <c r="AB20" s="20" t="n">
        <v>55.39701976</v>
      </c>
      <c r="AC20" s="18" t="n">
        <v>359.27764</v>
      </c>
      <c r="AD20" s="20" t="n">
        <v>67.47782364</v>
      </c>
      <c r="AE20" s="18" t="n">
        <v>448.75642708</v>
      </c>
      <c r="AF20" s="20" t="n">
        <v>70.79959301</v>
      </c>
      <c r="AG20" s="18" t="n">
        <v>474.1825781</v>
      </c>
      <c r="AH20" s="20" t="n">
        <v>39.61635024</v>
      </c>
      <c r="AI20" s="18" t="s">
        <v>481</v>
      </c>
      <c r="AJ20" s="20" t="s">
        <v>481</v>
      </c>
      <c r="AK20" s="18" t="n">
        <v>386.72949343</v>
      </c>
      <c r="AL20" s="20" t="n">
        <v>41.57999936</v>
      </c>
      <c r="AM20" s="18" t="n">
        <v>489.63472524</v>
      </c>
      <c r="AN20" s="20" t="n">
        <v>2.12158287</v>
      </c>
      <c r="AO20" s="18" t="s">
        <v>481</v>
      </c>
      <c r="AP20" s="20" t="s">
        <v>481</v>
      </c>
      <c r="AQ20" s="18" t="s">
        <v>481</v>
      </c>
      <c r="AR20" s="20" t="s">
        <v>481</v>
      </c>
      <c r="AS20" s="18" t="s">
        <v>481</v>
      </c>
      <c r="AT20" s="20" t="s">
        <v>481</v>
      </c>
      <c r="AU20" s="18" t="n">
        <v>435.06111339</v>
      </c>
      <c r="AV20" s="20" t="n">
        <v>21.83755295</v>
      </c>
    </row>
    <row r="21" spans="1:48">
      <c r="A21" s="15" t="s">
        <v>496</v>
      </c>
      <c r="B21" s="17" t="n">
        <v>5741</v>
      </c>
      <c r="C21" s="18">
        <f>(45.0/B21*100)</f>
        <v/>
      </c>
      <c r="D21" s="19" t="n">
        <v>5696</v>
      </c>
      <c r="E21" s="18" t="n">
        <v>487.32585302</v>
      </c>
      <c r="F21" s="20" t="n">
        <v>6.09655382</v>
      </c>
      <c r="G21" s="18" t="n">
        <v>506.297524</v>
      </c>
      <c r="H21" s="20" t="n">
        <v>14.3945135</v>
      </c>
      <c r="I21" s="18" t="n">
        <v>512.77577204</v>
      </c>
      <c r="J21" s="20" t="n">
        <v>12.08955681</v>
      </c>
      <c r="K21" s="18" t="n">
        <v>508.60253861</v>
      </c>
      <c r="L21" s="20" t="n">
        <v>9.054150099999999</v>
      </c>
      <c r="M21" s="18" t="n">
        <v>502.71168619</v>
      </c>
      <c r="N21" s="20" t="n">
        <v>11.98874342</v>
      </c>
      <c r="O21" s="18" t="n">
        <v>498.83761961</v>
      </c>
      <c r="P21" s="20" t="n">
        <v>10.78207468</v>
      </c>
      <c r="Q21" s="18" t="n">
        <v>494.02934944</v>
      </c>
      <c r="R21" s="20" t="n">
        <v>12.5255154</v>
      </c>
      <c r="S21" s="18" t="n">
        <v>499.64629903</v>
      </c>
      <c r="T21" s="20" t="n">
        <v>9.264343650000001</v>
      </c>
      <c r="U21" s="18" t="n">
        <v>483.74992581</v>
      </c>
      <c r="V21" s="20" t="n">
        <v>14.19966273</v>
      </c>
      <c r="W21" s="18" t="n">
        <v>455.77666163</v>
      </c>
      <c r="X21" s="20" t="n">
        <v>16.54870677</v>
      </c>
      <c r="Y21" s="18" t="n">
        <v>489.70938981</v>
      </c>
      <c r="Z21" s="20" t="n">
        <v>17.84328982</v>
      </c>
      <c r="AA21" s="18" t="n">
        <v>487.43359349</v>
      </c>
      <c r="AB21" s="20" t="n">
        <v>18.18401189</v>
      </c>
      <c r="AC21" s="18" t="n">
        <v>497.31947013</v>
      </c>
      <c r="AD21" s="20" t="n">
        <v>17.6938788</v>
      </c>
      <c r="AE21" s="18" t="n">
        <v>498.67225811</v>
      </c>
      <c r="AF21" s="20" t="n">
        <v>19.15764468</v>
      </c>
      <c r="AG21" s="18" t="n">
        <v>530.9460202499999</v>
      </c>
      <c r="AH21" s="20" t="n">
        <v>19.12997491</v>
      </c>
      <c r="AI21" s="18" t="n">
        <v>525.05303584</v>
      </c>
      <c r="AJ21" s="20" t="n">
        <v>12.36904865</v>
      </c>
      <c r="AK21" s="18" t="n">
        <v>521.63431417</v>
      </c>
      <c r="AL21" s="20" t="n">
        <v>41.63549267</v>
      </c>
      <c r="AM21" s="18" t="n">
        <v>505.28470274</v>
      </c>
      <c r="AN21" s="20" t="n">
        <v>2.12607697</v>
      </c>
      <c r="AO21" s="18" t="s">
        <v>481</v>
      </c>
      <c r="AP21" s="20" t="s">
        <v>481</v>
      </c>
      <c r="AQ21" s="18" t="s">
        <v>481</v>
      </c>
      <c r="AR21" s="20" t="s">
        <v>481</v>
      </c>
      <c r="AS21" s="18" t="s">
        <v>481</v>
      </c>
      <c r="AT21" s="20" t="s">
        <v>481</v>
      </c>
      <c r="AU21" s="18" t="n">
        <v>455.04585165</v>
      </c>
      <c r="AV21" s="20" t="n">
        <v>13.73763698</v>
      </c>
    </row>
    <row r="22" spans="1:48">
      <c r="A22" s="15" t="s">
        <v>497</v>
      </c>
      <c r="B22" s="17" t="n">
        <v>6598</v>
      </c>
      <c r="C22" s="18">
        <f>(39.0/B22*100)</f>
        <v/>
      </c>
      <c r="D22" s="19" t="n">
        <v>6559</v>
      </c>
      <c r="E22" s="18" t="n">
        <v>444.3752448</v>
      </c>
      <c r="F22" s="20" t="n">
        <v>14.39255343</v>
      </c>
      <c r="G22" s="18" t="n">
        <v>501.25674528</v>
      </c>
      <c r="H22" s="20" t="n">
        <v>31.41978592</v>
      </c>
      <c r="I22" s="18" t="n">
        <v>451.32585517</v>
      </c>
      <c r="J22" s="20" t="n">
        <v>23.89054792</v>
      </c>
      <c r="K22" s="18" t="n">
        <v>431.9396726</v>
      </c>
      <c r="L22" s="20" t="n">
        <v>24.96063685</v>
      </c>
      <c r="M22" s="18" t="n">
        <v>474.49610426</v>
      </c>
      <c r="N22" s="20" t="n">
        <v>33.96238945</v>
      </c>
      <c r="O22" s="18" t="n">
        <v>433.71558434</v>
      </c>
      <c r="P22" s="20" t="n">
        <v>19.7990572</v>
      </c>
      <c r="Q22" s="18" t="n">
        <v>454.63001992</v>
      </c>
      <c r="R22" s="20" t="n">
        <v>29.00213152</v>
      </c>
      <c r="S22" s="18" t="n">
        <v>473.79552579</v>
      </c>
      <c r="T22" s="20" t="n">
        <v>22.63166455</v>
      </c>
      <c r="U22" s="18" t="n">
        <v>456.87532334</v>
      </c>
      <c r="V22" s="20" t="n">
        <v>49.30065795</v>
      </c>
      <c r="W22" s="18" t="n">
        <v>493.89791356</v>
      </c>
      <c r="X22" s="20" t="n">
        <v>32.22608178</v>
      </c>
      <c r="Y22" s="18" t="n">
        <v>443.02846384</v>
      </c>
      <c r="Z22" s="20" t="n">
        <v>33.72880391</v>
      </c>
      <c r="AA22" s="18" t="n">
        <v>421.38405382</v>
      </c>
      <c r="AB22" s="20" t="n">
        <v>41.85655917</v>
      </c>
      <c r="AC22" s="18" t="n">
        <v>391.50708866</v>
      </c>
      <c r="AD22" s="20" t="n">
        <v>30.36941135</v>
      </c>
      <c r="AE22" s="18" t="n">
        <v>346.76565085</v>
      </c>
      <c r="AF22" s="20" t="n">
        <v>31.82309116</v>
      </c>
      <c r="AG22" s="18" t="n">
        <v>436.87859369</v>
      </c>
      <c r="AH22" s="20" t="n">
        <v>47.27049651</v>
      </c>
      <c r="AI22" s="18" t="n">
        <v>351.55684979</v>
      </c>
      <c r="AJ22" s="20" t="n">
        <v>41.72575203</v>
      </c>
      <c r="AK22" s="18" t="n">
        <v>316.03710874</v>
      </c>
      <c r="AL22" s="20" t="n">
        <v>22.30972297</v>
      </c>
      <c r="AM22" s="18" t="n">
        <v>473.77177657</v>
      </c>
      <c r="AN22" s="20" t="n">
        <v>3.55464659</v>
      </c>
      <c r="AO22" s="18" t="s">
        <v>481</v>
      </c>
      <c r="AP22" s="20" t="s">
        <v>481</v>
      </c>
      <c r="AQ22" s="18" t="s">
        <v>481</v>
      </c>
      <c r="AR22" s="20" t="s">
        <v>481</v>
      </c>
      <c r="AS22" s="18" t="s">
        <v>481</v>
      </c>
      <c r="AT22" s="20" t="s">
        <v>481</v>
      </c>
      <c r="AU22" s="18" t="n">
        <v>355.09535445</v>
      </c>
      <c r="AV22" s="20" t="n">
        <v>17.62368098</v>
      </c>
    </row>
    <row r="23" spans="1:48">
      <c r="A23" s="15" t="s">
        <v>498</v>
      </c>
      <c r="B23" s="17" t="n">
        <v>11583</v>
      </c>
      <c r="C23" s="18">
        <f>(214.0/B23*100)</f>
        <v/>
      </c>
      <c r="D23" s="19" t="n">
        <v>11369</v>
      </c>
      <c r="E23" s="18" t="n">
        <v>438.60583004</v>
      </c>
      <c r="F23" s="20" t="n">
        <v>17.24948456</v>
      </c>
      <c r="G23" s="18" t="n">
        <v>446.36104884</v>
      </c>
      <c r="H23" s="20" t="n">
        <v>30.78529728</v>
      </c>
      <c r="I23" s="18" t="n">
        <v>466.48172215</v>
      </c>
      <c r="J23" s="20" t="n">
        <v>20.590722</v>
      </c>
      <c r="K23" s="18" t="n">
        <v>487.52962041</v>
      </c>
      <c r="L23" s="20" t="n">
        <v>25.1361786</v>
      </c>
      <c r="M23" s="18" t="n">
        <v>493.15850864</v>
      </c>
      <c r="N23" s="20" t="n">
        <v>15.91656891</v>
      </c>
      <c r="O23" s="18" t="n">
        <v>484.26047359</v>
      </c>
      <c r="P23" s="20" t="n">
        <v>20.25166265</v>
      </c>
      <c r="Q23" s="18" t="n">
        <v>446.88701507</v>
      </c>
      <c r="R23" s="20" t="n">
        <v>19.22759163</v>
      </c>
      <c r="S23" s="18" t="n">
        <v>421.75165231</v>
      </c>
      <c r="T23" s="20" t="n">
        <v>21.62277435</v>
      </c>
      <c r="U23" s="18" t="n">
        <v>455.90202812</v>
      </c>
      <c r="V23" s="20" t="n">
        <v>22.75546884</v>
      </c>
      <c r="W23" s="18" t="n">
        <v>465.83632233</v>
      </c>
      <c r="X23" s="20" t="n">
        <v>24.77398756</v>
      </c>
      <c r="Y23" s="18" t="n">
        <v>447.26430041</v>
      </c>
      <c r="Z23" s="20" t="n">
        <v>17.08376087</v>
      </c>
      <c r="AA23" s="18" t="n">
        <v>460.48348079</v>
      </c>
      <c r="AB23" s="20" t="n">
        <v>26.89245154</v>
      </c>
      <c r="AC23" s="18" t="n">
        <v>362.99599557</v>
      </c>
      <c r="AD23" s="20" t="n">
        <v>28.16589936</v>
      </c>
      <c r="AE23" s="18" t="n">
        <v>441.35837615</v>
      </c>
      <c r="AF23" s="20" t="n">
        <v>21.81349204</v>
      </c>
      <c r="AG23" s="18" t="n">
        <v>419.96341542</v>
      </c>
      <c r="AH23" s="20" t="n">
        <v>39.54427147</v>
      </c>
      <c r="AI23" s="18" t="n">
        <v>384.030576</v>
      </c>
      <c r="AJ23" s="20" t="n">
        <v>52.04081878</v>
      </c>
      <c r="AK23" s="18" t="n">
        <v>412.54262137</v>
      </c>
      <c r="AL23" s="20" t="n">
        <v>51.02586847</v>
      </c>
      <c r="AM23" s="18" t="n">
        <v>493.86623117</v>
      </c>
      <c r="AN23" s="20" t="n">
        <v>2.91789852</v>
      </c>
      <c r="AO23" s="18" t="s">
        <v>481</v>
      </c>
      <c r="AP23" s="20" t="s">
        <v>481</v>
      </c>
      <c r="AQ23" s="18" t="s">
        <v>481</v>
      </c>
      <c r="AR23" s="20" t="s">
        <v>481</v>
      </c>
      <c r="AS23" s="18" t="s">
        <v>481</v>
      </c>
      <c r="AT23" s="20" t="s">
        <v>481</v>
      </c>
      <c r="AU23" s="18" t="n">
        <v>413.67998007</v>
      </c>
      <c r="AV23" s="20" t="n">
        <v>15.61504216</v>
      </c>
    </row>
    <row r="24" spans="1:48">
      <c r="A24" s="15" t="s">
        <v>499</v>
      </c>
      <c r="B24" s="17" t="n">
        <v>6647</v>
      </c>
      <c r="C24" s="18">
        <f>(7.0/B24*100)</f>
        <v/>
      </c>
      <c r="D24" s="19" t="n">
        <v>6640</v>
      </c>
      <c r="E24" s="18" t="n">
        <v>541.58517097</v>
      </c>
      <c r="F24" s="20" t="n">
        <v>23.00563712</v>
      </c>
      <c r="G24" s="18" t="n">
        <v>576.12787374</v>
      </c>
      <c r="H24" s="20" t="n">
        <v>46.41086653</v>
      </c>
      <c r="I24" s="18" t="n">
        <v>627.32282751</v>
      </c>
      <c r="J24" s="20" t="n">
        <v>32.72373755</v>
      </c>
      <c r="K24" s="18" t="n">
        <v>448.12587452</v>
      </c>
      <c r="L24" s="20" t="n">
        <v>79.63217761</v>
      </c>
      <c r="M24" s="18" t="n">
        <v>524.58455212</v>
      </c>
      <c r="N24" s="20" t="n">
        <v>58.36209041</v>
      </c>
      <c r="O24" s="18" t="n">
        <v>544.81451108</v>
      </c>
      <c r="P24" s="20" t="n">
        <v>50.36543109</v>
      </c>
      <c r="Q24" s="18" t="n">
        <v>533.03048511</v>
      </c>
      <c r="R24" s="20" t="n">
        <v>87.44584021</v>
      </c>
      <c r="S24" s="18" t="n">
        <v>612.154</v>
      </c>
      <c r="T24" s="20" t="n">
        <v>18.12743092</v>
      </c>
      <c r="U24" s="18" t="s">
        <v>481</v>
      </c>
      <c r="V24" s="20" t="s">
        <v>481</v>
      </c>
      <c r="W24" s="18" t="n">
        <v>442.45509812</v>
      </c>
      <c r="X24" s="20" t="n">
        <v>57.29074264</v>
      </c>
      <c r="Y24" s="18" t="s">
        <v>481</v>
      </c>
      <c r="Z24" s="20" t="s">
        <v>481</v>
      </c>
      <c r="AA24" s="18" t="n">
        <v>450.57932492</v>
      </c>
      <c r="AB24" s="20" t="n">
        <v>44.72396424</v>
      </c>
      <c r="AC24" s="18" t="n">
        <v>326.738</v>
      </c>
      <c r="AD24" s="20" t="n">
        <v>56.59234004</v>
      </c>
      <c r="AE24" s="18" t="n">
        <v>390.68435543</v>
      </c>
      <c r="AF24" s="20" t="n">
        <v>60.84864403</v>
      </c>
      <c r="AG24" s="18" t="s">
        <v>481</v>
      </c>
      <c r="AH24" s="20" t="s">
        <v>481</v>
      </c>
      <c r="AI24" s="18" t="n">
        <v>435.6176</v>
      </c>
      <c r="AJ24" s="20" t="n">
        <v>43.65972436</v>
      </c>
      <c r="AK24" s="18" t="n">
        <v>377.09223696</v>
      </c>
      <c r="AL24" s="20" t="n">
        <v>47.89111848</v>
      </c>
      <c r="AM24" s="18" t="n">
        <v>532.89033541</v>
      </c>
      <c r="AN24" s="20" t="n">
        <v>2.95399519</v>
      </c>
      <c r="AO24" s="18" t="s">
        <v>481</v>
      </c>
      <c r="AP24" s="20" t="s">
        <v>481</v>
      </c>
      <c r="AQ24" s="18" t="s">
        <v>481</v>
      </c>
      <c r="AR24" s="20" t="s">
        <v>481</v>
      </c>
      <c r="AS24" s="18" t="s">
        <v>481</v>
      </c>
      <c r="AT24" s="20" t="s">
        <v>481</v>
      </c>
      <c r="AU24" s="18" t="n">
        <v>496.52650314</v>
      </c>
      <c r="AV24" s="20" t="n">
        <v>36.0523014</v>
      </c>
    </row>
    <row r="25" spans="1:48">
      <c r="A25" s="15" t="s">
        <v>500</v>
      </c>
      <c r="B25" s="17" t="n">
        <v>5581</v>
      </c>
      <c r="C25" s="18">
        <f>(24.0/B25*100)</f>
        <v/>
      </c>
      <c r="D25" s="19" t="n">
        <v>5557</v>
      </c>
      <c r="E25" s="18" t="n">
        <v>501.75493544</v>
      </c>
      <c r="F25" s="20" t="n">
        <v>37.63348671</v>
      </c>
      <c r="G25" s="18" t="n">
        <v>518.06234079</v>
      </c>
      <c r="H25" s="20" t="n">
        <v>74.73137894</v>
      </c>
      <c r="I25" s="18" t="n">
        <v>660.66854489</v>
      </c>
      <c r="J25" s="20" t="n">
        <v>39.6469192</v>
      </c>
      <c r="K25" s="18" t="n">
        <v>495.55240176</v>
      </c>
      <c r="L25" s="20" t="n">
        <v>85.12129618</v>
      </c>
      <c r="M25" s="18" t="n">
        <v>602.87571169</v>
      </c>
      <c r="N25" s="20" t="n">
        <v>30.40463062</v>
      </c>
      <c r="O25" s="18" t="n">
        <v>568.14504135</v>
      </c>
      <c r="P25" s="20" t="n">
        <v>32.59257613</v>
      </c>
      <c r="Q25" s="18" t="n">
        <v>586.4698</v>
      </c>
      <c r="R25" s="20" t="n">
        <v>48.00260687</v>
      </c>
      <c r="S25" s="18" t="n">
        <v>552.2146</v>
      </c>
      <c r="T25" s="20" t="n">
        <v>43.71341929</v>
      </c>
      <c r="U25" s="18" t="s">
        <v>481</v>
      </c>
      <c r="V25" s="20" t="s">
        <v>481</v>
      </c>
      <c r="W25" s="18" t="s">
        <v>481</v>
      </c>
      <c r="X25" s="20" t="s">
        <v>481</v>
      </c>
      <c r="Y25" s="18" t="n">
        <v>422.30027939</v>
      </c>
      <c r="Z25" s="20" t="n">
        <v>47.08204057</v>
      </c>
      <c r="AA25" s="18" t="s">
        <v>481</v>
      </c>
      <c r="AB25" s="20" t="s">
        <v>481</v>
      </c>
      <c r="AC25" s="18" t="s">
        <v>481</v>
      </c>
      <c r="AD25" s="20" t="s">
        <v>481</v>
      </c>
      <c r="AE25" s="18" t="s">
        <v>481</v>
      </c>
      <c r="AF25" s="20" t="s">
        <v>481</v>
      </c>
      <c r="AG25" s="18" t="s">
        <v>481</v>
      </c>
      <c r="AH25" s="20" t="s">
        <v>481</v>
      </c>
      <c r="AI25" s="18" t="s">
        <v>481</v>
      </c>
      <c r="AJ25" s="20" t="s">
        <v>481</v>
      </c>
      <c r="AK25" s="18" t="s">
        <v>481</v>
      </c>
      <c r="AL25" s="20" t="s">
        <v>481</v>
      </c>
      <c r="AM25" s="18" t="n">
        <v>523.92095841</v>
      </c>
      <c r="AN25" s="20" t="n">
        <v>3.71823488</v>
      </c>
      <c r="AO25" s="18" t="s">
        <v>481</v>
      </c>
      <c r="AP25" s="20" t="s">
        <v>481</v>
      </c>
      <c r="AQ25" s="18" t="s">
        <v>481</v>
      </c>
      <c r="AR25" s="20" t="s">
        <v>481</v>
      </c>
      <c r="AS25" s="18" t="s">
        <v>481</v>
      </c>
      <c r="AT25" s="20" t="s">
        <v>481</v>
      </c>
      <c r="AU25" s="18" t="n">
        <v>494.39692811</v>
      </c>
      <c r="AV25" s="20" t="n">
        <v>54.09506489</v>
      </c>
    </row>
    <row r="26" spans="1:48">
      <c r="A26" s="15" t="s">
        <v>501</v>
      </c>
      <c r="B26" s="17" t="n">
        <v>4869</v>
      </c>
      <c r="C26" s="18">
        <f>(33.0/B26*100)</f>
        <v/>
      </c>
      <c r="D26" s="19" t="n">
        <v>4836</v>
      </c>
      <c r="E26" s="18" t="n">
        <v>444.02198366</v>
      </c>
      <c r="F26" s="20" t="n">
        <v>15.36421686</v>
      </c>
      <c r="G26" s="18" t="n">
        <v>378.06822722</v>
      </c>
      <c r="H26" s="20" t="n">
        <v>32.21608</v>
      </c>
      <c r="I26" s="18" t="n">
        <v>508.85289947</v>
      </c>
      <c r="J26" s="20" t="n">
        <v>28.32349732</v>
      </c>
      <c r="K26" s="18" t="n">
        <v>463.89947033</v>
      </c>
      <c r="L26" s="20" t="n">
        <v>17.22016836</v>
      </c>
      <c r="M26" s="18" t="n">
        <v>467.93236863</v>
      </c>
      <c r="N26" s="20" t="n">
        <v>31.61972258</v>
      </c>
      <c r="O26" s="18" t="n">
        <v>472.2293</v>
      </c>
      <c r="P26" s="20" t="n">
        <v>28.71371867</v>
      </c>
      <c r="Q26" s="18" t="n">
        <v>491.90522425</v>
      </c>
      <c r="R26" s="20" t="n">
        <v>35.85574571</v>
      </c>
      <c r="S26" s="18" t="n">
        <v>461.53805767</v>
      </c>
      <c r="T26" s="20" t="n">
        <v>49.03812033</v>
      </c>
      <c r="U26" s="18" t="n">
        <v>524.3901501</v>
      </c>
      <c r="V26" s="20" t="n">
        <v>65.59682273999999</v>
      </c>
      <c r="W26" s="18" t="n">
        <v>363.5277</v>
      </c>
      <c r="X26" s="20" t="n">
        <v>44.26858568</v>
      </c>
      <c r="Y26" s="18" t="n">
        <v>571.0268</v>
      </c>
      <c r="Z26" s="20" t="n">
        <v>44.33947753</v>
      </c>
      <c r="AA26" s="18" t="n">
        <v>440.0507</v>
      </c>
      <c r="AB26" s="20" t="n">
        <v>41.80802406</v>
      </c>
      <c r="AC26" s="18" t="n">
        <v>561.5247000000001</v>
      </c>
      <c r="AD26" s="20" t="n">
        <v>27.65748547</v>
      </c>
      <c r="AE26" s="18" t="n">
        <v>485.1325</v>
      </c>
      <c r="AF26" s="20" t="n">
        <v>29.29283406</v>
      </c>
      <c r="AG26" s="18" t="n">
        <v>538.35328538</v>
      </c>
      <c r="AH26" s="20" t="n">
        <v>39.27270961</v>
      </c>
      <c r="AI26" s="18" t="n">
        <v>597.4365</v>
      </c>
      <c r="AJ26" s="20" t="n">
        <v>20.51248011</v>
      </c>
      <c r="AK26" s="18" t="n">
        <v>370.00237688</v>
      </c>
      <c r="AL26" s="20" t="n">
        <v>26.41094295</v>
      </c>
      <c r="AM26" s="18" t="n">
        <v>483.53749393</v>
      </c>
      <c r="AN26" s="20" t="n">
        <v>1.88794667</v>
      </c>
      <c r="AO26" s="18" t="s">
        <v>481</v>
      </c>
      <c r="AP26" s="20" t="s">
        <v>481</v>
      </c>
      <c r="AQ26" s="18" t="s">
        <v>481</v>
      </c>
      <c r="AR26" s="20" t="s">
        <v>481</v>
      </c>
      <c r="AS26" s="18" t="s">
        <v>481</v>
      </c>
      <c r="AT26" s="20" t="s">
        <v>481</v>
      </c>
      <c r="AU26" s="18" t="n">
        <v>394.19508144</v>
      </c>
      <c r="AV26" s="20" t="n">
        <v>30.85189759</v>
      </c>
    </row>
    <row r="27" spans="1:48">
      <c r="A27" s="15" t="s">
        <v>502</v>
      </c>
      <c r="B27" s="17" t="n">
        <v>5299</v>
      </c>
      <c r="C27" s="18">
        <f>(17.0/B27*100)</f>
        <v/>
      </c>
      <c r="D27" s="19" t="n">
        <v>5282</v>
      </c>
      <c r="E27" s="18" t="n">
        <v>472.08770068</v>
      </c>
      <c r="F27" s="20" t="n">
        <v>7.49493071</v>
      </c>
      <c r="G27" s="18" t="n">
        <v>463.02157824</v>
      </c>
      <c r="H27" s="20" t="n">
        <v>11.75050602</v>
      </c>
      <c r="I27" s="18" t="n">
        <v>478.42976373</v>
      </c>
      <c r="J27" s="20" t="n">
        <v>13.38133186</v>
      </c>
      <c r="K27" s="18" t="n">
        <v>498.59641233</v>
      </c>
      <c r="L27" s="20" t="n">
        <v>12.52136997</v>
      </c>
      <c r="M27" s="18" t="n">
        <v>481.21978466</v>
      </c>
      <c r="N27" s="20" t="n">
        <v>11.86880466</v>
      </c>
      <c r="O27" s="18" t="n">
        <v>460.93262544</v>
      </c>
      <c r="P27" s="20" t="n">
        <v>14.84939704</v>
      </c>
      <c r="Q27" s="18" t="n">
        <v>438.92705036</v>
      </c>
      <c r="R27" s="20" t="n">
        <v>13.76019453</v>
      </c>
      <c r="S27" s="18" t="n">
        <v>466.64526608</v>
      </c>
      <c r="T27" s="20" t="n">
        <v>13.68297024</v>
      </c>
      <c r="U27" s="18" t="n">
        <v>472.30333417</v>
      </c>
      <c r="V27" s="20" t="n">
        <v>13.75556161</v>
      </c>
      <c r="W27" s="18" t="n">
        <v>463.78179851</v>
      </c>
      <c r="X27" s="20" t="n">
        <v>12.90307093</v>
      </c>
      <c r="Y27" s="18" t="n">
        <v>441.43160622</v>
      </c>
      <c r="Z27" s="20" t="n">
        <v>13.08473014</v>
      </c>
      <c r="AA27" s="18" t="n">
        <v>468.92211287</v>
      </c>
      <c r="AB27" s="20" t="n">
        <v>13.30156024</v>
      </c>
      <c r="AC27" s="18" t="n">
        <v>474.88146382</v>
      </c>
      <c r="AD27" s="20" t="n">
        <v>11.92371545</v>
      </c>
      <c r="AE27" s="18" t="n">
        <v>443.02721904</v>
      </c>
      <c r="AF27" s="20" t="n">
        <v>11.81222844</v>
      </c>
      <c r="AG27" s="18" t="n">
        <v>518.62875741</v>
      </c>
      <c r="AH27" s="20" t="n">
        <v>15.41723513</v>
      </c>
      <c r="AI27" s="18" t="n">
        <v>492.34264664</v>
      </c>
      <c r="AJ27" s="20" t="n">
        <v>18.15799047</v>
      </c>
      <c r="AK27" s="18" t="n">
        <v>423.82048512</v>
      </c>
      <c r="AL27" s="20" t="n">
        <v>20.89106067</v>
      </c>
      <c r="AM27" s="18" t="n">
        <v>491.6818941</v>
      </c>
      <c r="AN27" s="20" t="n">
        <v>1.49577824</v>
      </c>
      <c r="AO27" s="18" t="s">
        <v>481</v>
      </c>
      <c r="AP27" s="20" t="s">
        <v>481</v>
      </c>
      <c r="AQ27" s="18" t="s">
        <v>481</v>
      </c>
      <c r="AR27" s="20" t="s">
        <v>481</v>
      </c>
      <c r="AS27" s="18" t="s">
        <v>481</v>
      </c>
      <c r="AT27" s="20" t="s">
        <v>481</v>
      </c>
      <c r="AU27" s="18" t="n">
        <v>442.06214887</v>
      </c>
      <c r="AV27" s="20" t="n">
        <v>16.30131743</v>
      </c>
    </row>
    <row r="28" spans="1:48">
      <c r="A28" s="15" t="s">
        <v>503</v>
      </c>
      <c r="B28" s="17" t="n">
        <v>7568</v>
      </c>
      <c r="C28" s="18">
        <f>(51.0/B28*100)</f>
        <v/>
      </c>
      <c r="D28" s="19" t="n">
        <v>7517</v>
      </c>
      <c r="E28" s="18" t="n">
        <v>378.62486336</v>
      </c>
      <c r="F28" s="20" t="n">
        <v>9.65778336</v>
      </c>
      <c r="G28" s="18" t="n">
        <v>370.99968651</v>
      </c>
      <c r="H28" s="20" t="n">
        <v>24.86149329</v>
      </c>
      <c r="I28" s="18" t="n">
        <v>377.84186767</v>
      </c>
      <c r="J28" s="20" t="n">
        <v>29.66291725</v>
      </c>
      <c r="K28" s="18" t="n">
        <v>374.52959448</v>
      </c>
      <c r="L28" s="20" t="n">
        <v>21.67194851</v>
      </c>
      <c r="M28" s="18" t="n">
        <v>420.83394466</v>
      </c>
      <c r="N28" s="20" t="n">
        <v>35.91539845</v>
      </c>
      <c r="O28" s="18" t="n">
        <v>355.6064505</v>
      </c>
      <c r="P28" s="20" t="n">
        <v>32.67103754</v>
      </c>
      <c r="Q28" s="18" t="n">
        <v>408.07105935</v>
      </c>
      <c r="R28" s="20" t="n">
        <v>25.31523625</v>
      </c>
      <c r="S28" s="18" t="n">
        <v>420.72097686</v>
      </c>
      <c r="T28" s="20" t="n">
        <v>44.73325657</v>
      </c>
      <c r="U28" s="18" t="n">
        <v>434.36718194</v>
      </c>
      <c r="V28" s="20" t="n">
        <v>42.18557291</v>
      </c>
      <c r="W28" s="18" t="n">
        <v>507.16870404</v>
      </c>
      <c r="X28" s="20" t="n">
        <v>46.38838931</v>
      </c>
      <c r="Y28" s="18" t="n">
        <v>408.88500568</v>
      </c>
      <c r="Z28" s="20" t="n">
        <v>33.63471794</v>
      </c>
      <c r="AA28" s="18" t="n">
        <v>473.02968991</v>
      </c>
      <c r="AB28" s="20" t="n">
        <v>38.92008338</v>
      </c>
      <c r="AC28" s="18" t="n">
        <v>492.54320951</v>
      </c>
      <c r="AD28" s="20" t="n">
        <v>34.23765274</v>
      </c>
      <c r="AE28" s="18" t="n">
        <v>393.8599</v>
      </c>
      <c r="AF28" s="20" t="n">
        <v>35.32206227</v>
      </c>
      <c r="AG28" s="18" t="n">
        <v>451.3556</v>
      </c>
      <c r="AH28" s="20" t="n">
        <v>47.7622867</v>
      </c>
      <c r="AI28" s="18" t="n">
        <v>390.58554146</v>
      </c>
      <c r="AJ28" s="20" t="n">
        <v>49.44106003</v>
      </c>
      <c r="AK28" s="18" t="s">
        <v>481</v>
      </c>
      <c r="AL28" s="20" t="s">
        <v>481</v>
      </c>
      <c r="AM28" s="18" t="n">
        <v>409.60304799</v>
      </c>
      <c r="AN28" s="20" t="n">
        <v>2.23250855</v>
      </c>
      <c r="AO28" s="18" t="s">
        <v>481</v>
      </c>
      <c r="AP28" s="20" t="s">
        <v>481</v>
      </c>
      <c r="AQ28" s="18" t="s">
        <v>481</v>
      </c>
      <c r="AR28" s="20" t="s">
        <v>481</v>
      </c>
      <c r="AS28" s="18" t="s">
        <v>481</v>
      </c>
      <c r="AT28" s="20" t="s">
        <v>481</v>
      </c>
      <c r="AU28" s="18" t="n">
        <v>309.36444988</v>
      </c>
      <c r="AV28" s="20" t="n">
        <v>18.93915152</v>
      </c>
    </row>
    <row r="29" spans="1:48">
      <c r="A29" s="15" t="s">
        <v>504</v>
      </c>
      <c r="B29" s="17" t="n">
        <v>5385</v>
      </c>
      <c r="C29" s="18">
        <f>(30.0/B29*100)</f>
        <v/>
      </c>
      <c r="D29" s="19" t="n">
        <v>5355</v>
      </c>
      <c r="E29" s="18" t="n">
        <v>487.54716846</v>
      </c>
      <c r="F29" s="20" t="n">
        <v>8.642223339999999</v>
      </c>
      <c r="G29" s="18" t="n">
        <v>482.096571</v>
      </c>
      <c r="H29" s="20" t="n">
        <v>37.01171664</v>
      </c>
      <c r="I29" s="18" t="n">
        <v>467.09873689</v>
      </c>
      <c r="J29" s="20" t="n">
        <v>17.99370128</v>
      </c>
      <c r="K29" s="18" t="n">
        <v>490.22300184</v>
      </c>
      <c r="L29" s="20" t="n">
        <v>27.30590338</v>
      </c>
      <c r="M29" s="18" t="n">
        <v>542.02534636</v>
      </c>
      <c r="N29" s="20" t="n">
        <v>36.26825333</v>
      </c>
      <c r="O29" s="18" t="n">
        <v>502.56047557</v>
      </c>
      <c r="P29" s="20" t="n">
        <v>26.52101968</v>
      </c>
      <c r="Q29" s="18" t="n">
        <v>446.85585159</v>
      </c>
      <c r="R29" s="20" t="n">
        <v>28.8004637</v>
      </c>
      <c r="S29" s="18" t="n">
        <v>455.00287868</v>
      </c>
      <c r="T29" s="20" t="n">
        <v>25.75368811</v>
      </c>
      <c r="U29" s="18" t="n">
        <v>454.61138819</v>
      </c>
      <c r="V29" s="20" t="n">
        <v>31.64579818</v>
      </c>
      <c r="W29" s="18" t="n">
        <v>458.60750447</v>
      </c>
      <c r="X29" s="20" t="n">
        <v>34.31161816</v>
      </c>
      <c r="Y29" s="18" t="n">
        <v>531.62161252</v>
      </c>
      <c r="Z29" s="20" t="n">
        <v>26.41187008</v>
      </c>
      <c r="AA29" s="18" t="n">
        <v>438.44152705</v>
      </c>
      <c r="AB29" s="20" t="n">
        <v>51.54675076</v>
      </c>
      <c r="AC29" s="18" t="n">
        <v>541.92446593</v>
      </c>
      <c r="AD29" s="20" t="n">
        <v>47.69268768</v>
      </c>
      <c r="AE29" s="18" t="n">
        <v>486.76600701</v>
      </c>
      <c r="AF29" s="20" t="n">
        <v>28.21838671</v>
      </c>
      <c r="AG29" s="18" t="n">
        <v>455.96987239</v>
      </c>
      <c r="AH29" s="20" t="n">
        <v>66.60536955000001</v>
      </c>
      <c r="AI29" s="18" t="n">
        <v>453.00173043</v>
      </c>
      <c r="AJ29" s="20" t="n">
        <v>49.86282533</v>
      </c>
      <c r="AK29" s="18" t="n">
        <v>510.35488556</v>
      </c>
      <c r="AL29" s="20" t="n">
        <v>82.46783513</v>
      </c>
      <c r="AM29" s="18" t="n">
        <v>519.41588566</v>
      </c>
      <c r="AN29" s="20" t="n">
        <v>2.18647926</v>
      </c>
      <c r="AO29" s="18" t="s">
        <v>481</v>
      </c>
      <c r="AP29" s="20" t="s">
        <v>481</v>
      </c>
      <c r="AQ29" s="18" t="n">
        <v>335.3902018</v>
      </c>
      <c r="AR29" s="20" t="n">
        <v>12.1685767</v>
      </c>
      <c r="AS29" s="18" t="s">
        <v>481</v>
      </c>
      <c r="AT29" s="20" t="s">
        <v>481</v>
      </c>
      <c r="AU29" s="18" t="n">
        <v>452.53434659</v>
      </c>
      <c r="AV29" s="20" t="n">
        <v>19.14754493</v>
      </c>
    </row>
    <row r="30" spans="1:48">
      <c r="A30" s="15" t="s">
        <v>505</v>
      </c>
      <c r="B30" s="17" t="n">
        <v>4520</v>
      </c>
      <c r="C30" s="18">
        <f>(97.0/B30*100)</f>
        <v/>
      </c>
      <c r="D30" s="19" t="n">
        <v>4423</v>
      </c>
      <c r="E30" s="18" t="n">
        <v>465.05232028</v>
      </c>
      <c r="F30" s="20" t="n">
        <v>8.446507840000001</v>
      </c>
      <c r="G30" s="18" t="n">
        <v>498.22055106</v>
      </c>
      <c r="H30" s="20" t="n">
        <v>15.36112241</v>
      </c>
      <c r="I30" s="18" t="n">
        <v>520.44921154</v>
      </c>
      <c r="J30" s="20" t="n">
        <v>13.74959678</v>
      </c>
      <c r="K30" s="18" t="n">
        <v>521.61284655</v>
      </c>
      <c r="L30" s="20" t="n">
        <v>13.19561765</v>
      </c>
      <c r="M30" s="18" t="n">
        <v>538.76124266</v>
      </c>
      <c r="N30" s="20" t="n">
        <v>12.98565079</v>
      </c>
      <c r="O30" s="18" t="n">
        <v>494.19207287</v>
      </c>
      <c r="P30" s="20" t="n">
        <v>13.92349241</v>
      </c>
      <c r="Q30" s="18" t="n">
        <v>532.02116599</v>
      </c>
      <c r="R30" s="20" t="n">
        <v>11.47663833</v>
      </c>
      <c r="S30" s="18" t="n">
        <v>498.68355009</v>
      </c>
      <c r="T30" s="20" t="n">
        <v>16.89606535</v>
      </c>
      <c r="U30" s="18" t="n">
        <v>491.20485252</v>
      </c>
      <c r="V30" s="20" t="n">
        <v>13.10403599</v>
      </c>
      <c r="W30" s="18" t="n">
        <v>498.26302616</v>
      </c>
      <c r="X30" s="20" t="n">
        <v>15.53422482</v>
      </c>
      <c r="Y30" s="18" t="n">
        <v>523.20887797</v>
      </c>
      <c r="Z30" s="20" t="n">
        <v>15.52261643</v>
      </c>
      <c r="AA30" s="18" t="n">
        <v>526.82645788</v>
      </c>
      <c r="AB30" s="20" t="n">
        <v>17.95559062</v>
      </c>
      <c r="AC30" s="18" t="n">
        <v>503.36245814</v>
      </c>
      <c r="AD30" s="20" t="n">
        <v>16.52286698</v>
      </c>
      <c r="AE30" s="18" t="n">
        <v>518.6303163699999</v>
      </c>
      <c r="AF30" s="20" t="n">
        <v>16.95013486</v>
      </c>
      <c r="AG30" s="18" t="n">
        <v>498.67473407</v>
      </c>
      <c r="AH30" s="20" t="n">
        <v>14.78838181</v>
      </c>
      <c r="AI30" s="18" t="n">
        <v>480.38035346</v>
      </c>
      <c r="AJ30" s="20" t="n">
        <v>16.77771391</v>
      </c>
      <c r="AK30" s="18" t="n">
        <v>442.27715458</v>
      </c>
      <c r="AL30" s="20" t="n">
        <v>32.64939178</v>
      </c>
      <c r="AM30" s="18" t="n">
        <v>494.43104384</v>
      </c>
      <c r="AN30" s="20" t="n">
        <v>2.50775108</v>
      </c>
      <c r="AO30" s="18" t="s">
        <v>481</v>
      </c>
      <c r="AP30" s="20" t="s">
        <v>481</v>
      </c>
      <c r="AQ30" s="18" t="s">
        <v>481</v>
      </c>
      <c r="AR30" s="20" t="s">
        <v>481</v>
      </c>
      <c r="AS30" s="18" t="s">
        <v>481</v>
      </c>
      <c r="AT30" s="20" t="s">
        <v>481</v>
      </c>
      <c r="AU30" s="18" t="n">
        <v>425.22128168</v>
      </c>
      <c r="AV30" s="20" t="n">
        <v>15.7086619</v>
      </c>
    </row>
    <row r="31" spans="1:48">
      <c r="A31" s="15" t="s">
        <v>506</v>
      </c>
      <c r="B31" s="17" t="n">
        <v>5456</v>
      </c>
      <c r="C31" s="18">
        <f>(125.0/B31*100)</f>
        <v/>
      </c>
      <c r="D31" s="19" t="n">
        <v>5331</v>
      </c>
      <c r="E31" s="18" t="n">
        <v>488.60197612</v>
      </c>
      <c r="F31" s="20" t="n">
        <v>11.75322895</v>
      </c>
      <c r="G31" s="18" t="n">
        <v>455.3675221</v>
      </c>
      <c r="H31" s="20" t="n">
        <v>15.72085109</v>
      </c>
      <c r="I31" s="18" t="n">
        <v>477.76599682</v>
      </c>
      <c r="J31" s="20" t="n">
        <v>16.7404717</v>
      </c>
      <c r="K31" s="18" t="n">
        <v>450.98944227</v>
      </c>
      <c r="L31" s="20" t="n">
        <v>17.05021446</v>
      </c>
      <c r="M31" s="18" t="n">
        <v>496.2961922</v>
      </c>
      <c r="N31" s="20" t="n">
        <v>26.42373735</v>
      </c>
      <c r="O31" s="18" t="n">
        <v>456.56751803</v>
      </c>
      <c r="P31" s="20" t="n">
        <v>20.71943587</v>
      </c>
      <c r="Q31" s="18" t="n">
        <v>472.89783736</v>
      </c>
      <c r="R31" s="20" t="n">
        <v>22.42000385</v>
      </c>
      <c r="S31" s="18" t="n">
        <v>459.92644927</v>
      </c>
      <c r="T31" s="20" t="n">
        <v>21.90050875</v>
      </c>
      <c r="U31" s="18" t="n">
        <v>482.9809208</v>
      </c>
      <c r="V31" s="20" t="n">
        <v>18.74328689</v>
      </c>
      <c r="W31" s="18" t="n">
        <v>483.7074363</v>
      </c>
      <c r="X31" s="20" t="n">
        <v>15.90602743</v>
      </c>
      <c r="Y31" s="18" t="n">
        <v>446.76600041</v>
      </c>
      <c r="Z31" s="20" t="n">
        <v>12.30868539</v>
      </c>
      <c r="AA31" s="18" t="n">
        <v>428.48058441</v>
      </c>
      <c r="AB31" s="20" t="n">
        <v>23.44387452</v>
      </c>
      <c r="AC31" s="18" t="n">
        <v>459.99669639</v>
      </c>
      <c r="AD31" s="20" t="n">
        <v>17.66726141</v>
      </c>
      <c r="AE31" s="18" t="n">
        <v>402.9759462</v>
      </c>
      <c r="AF31" s="20" t="n">
        <v>23.66480616</v>
      </c>
      <c r="AG31" s="18" t="n">
        <v>467.91926053</v>
      </c>
      <c r="AH31" s="20" t="n">
        <v>35.28229575</v>
      </c>
      <c r="AI31" s="18" t="n">
        <v>417.80923678</v>
      </c>
      <c r="AJ31" s="20" t="n">
        <v>36.85717689</v>
      </c>
      <c r="AK31" s="18" t="n">
        <v>411.79954438</v>
      </c>
      <c r="AL31" s="20" t="n">
        <v>23.6989024</v>
      </c>
      <c r="AM31" s="18" t="n">
        <v>506.94588083</v>
      </c>
      <c r="AN31" s="20" t="n">
        <v>2.2577542</v>
      </c>
      <c r="AO31" s="18" t="s">
        <v>481</v>
      </c>
      <c r="AP31" s="20" t="s">
        <v>481</v>
      </c>
      <c r="AQ31" s="18" t="s">
        <v>481</v>
      </c>
      <c r="AR31" s="20" t="s">
        <v>481</v>
      </c>
      <c r="AS31" s="18" t="s">
        <v>481</v>
      </c>
      <c r="AT31" s="20" t="s">
        <v>481</v>
      </c>
      <c r="AU31" s="18" t="n">
        <v>419.58386084</v>
      </c>
      <c r="AV31" s="20" t="n">
        <v>17.23465742</v>
      </c>
    </row>
    <row r="32" spans="1:48">
      <c r="A32" s="15" t="s">
        <v>507</v>
      </c>
      <c r="B32" s="17" t="n">
        <v>4478</v>
      </c>
      <c r="C32" s="18">
        <f>(5.0/B32*100)</f>
        <v/>
      </c>
      <c r="D32" s="19" t="n">
        <v>4473</v>
      </c>
      <c r="E32" s="18" t="n">
        <v>468.69816928</v>
      </c>
      <c r="F32" s="20" t="n">
        <v>21.47086243</v>
      </c>
      <c r="G32" s="18" t="n">
        <v>452.73932768</v>
      </c>
      <c r="H32" s="20" t="n">
        <v>42.2595128</v>
      </c>
      <c r="I32" s="18" t="n">
        <v>525.6951264099999</v>
      </c>
      <c r="J32" s="20" t="n">
        <v>58.83007572</v>
      </c>
      <c r="K32" s="18" t="n">
        <v>516.39648754</v>
      </c>
      <c r="L32" s="20" t="n">
        <v>43.07401815</v>
      </c>
      <c r="M32" s="18" t="n">
        <v>443.8824</v>
      </c>
      <c r="N32" s="20" t="n">
        <v>21.82301849</v>
      </c>
      <c r="O32" s="18" t="n">
        <v>475.55430233</v>
      </c>
      <c r="P32" s="20" t="n">
        <v>61.95019798</v>
      </c>
      <c r="Q32" s="18" t="n">
        <v>565.9946</v>
      </c>
      <c r="R32" s="20" t="n">
        <v>36.78838338</v>
      </c>
      <c r="S32" s="18" t="s">
        <v>481</v>
      </c>
      <c r="T32" s="20" t="s">
        <v>481</v>
      </c>
      <c r="U32" s="18" t="n">
        <v>614.3456012300001</v>
      </c>
      <c r="V32" s="20" t="n">
        <v>28.25303347</v>
      </c>
      <c r="W32" s="18" t="n">
        <v>493.1498</v>
      </c>
      <c r="X32" s="20" t="n">
        <v>16.84645671</v>
      </c>
      <c r="Y32" s="18" t="n">
        <v>520.9491405700001</v>
      </c>
      <c r="Z32" s="20" t="n">
        <v>65.93441935</v>
      </c>
      <c r="AA32" s="18" t="n">
        <v>621.4704</v>
      </c>
      <c r="AB32" s="20" t="n">
        <v>22.29925347</v>
      </c>
      <c r="AC32" s="18" t="n">
        <v>464.58693256</v>
      </c>
      <c r="AD32" s="20" t="n">
        <v>70.31981467999999</v>
      </c>
      <c r="AE32" s="18" t="s">
        <v>481</v>
      </c>
      <c r="AF32" s="20" t="s">
        <v>481</v>
      </c>
      <c r="AG32" s="18" t="s">
        <v>481</v>
      </c>
      <c r="AH32" s="20" t="s">
        <v>481</v>
      </c>
      <c r="AI32" s="18" t="n">
        <v>553.9223</v>
      </c>
      <c r="AJ32" s="20" t="n">
        <v>39.93277811</v>
      </c>
      <c r="AK32" s="18" t="n">
        <v>564.14105405</v>
      </c>
      <c r="AL32" s="20" t="n">
        <v>42.65020967</v>
      </c>
      <c r="AM32" s="18" t="n">
        <v>504.78108352</v>
      </c>
      <c r="AN32" s="20" t="n">
        <v>2.39442773</v>
      </c>
      <c r="AO32" s="18" t="s">
        <v>481</v>
      </c>
      <c r="AP32" s="20" t="s">
        <v>481</v>
      </c>
      <c r="AQ32" s="18" t="s">
        <v>481</v>
      </c>
      <c r="AR32" s="20" t="s">
        <v>481</v>
      </c>
      <c r="AS32" s="18" t="s">
        <v>481</v>
      </c>
      <c r="AT32" s="20" t="s">
        <v>481</v>
      </c>
      <c r="AU32" s="18" t="n">
        <v>390.68900454</v>
      </c>
      <c r="AV32" s="20" t="n">
        <v>33.83995421</v>
      </c>
    </row>
    <row r="33" spans="1:48">
      <c r="A33" s="15" t="s">
        <v>508</v>
      </c>
      <c r="B33" s="17" t="n">
        <v>7325</v>
      </c>
      <c r="C33" s="18">
        <f>(75.0/B33*100)</f>
        <v/>
      </c>
      <c r="D33" s="19" t="n">
        <v>7250</v>
      </c>
      <c r="E33" s="18" t="n">
        <v>474.03822678</v>
      </c>
      <c r="F33" s="20" t="n">
        <v>13.33927179</v>
      </c>
      <c r="G33" s="18" t="n">
        <v>461.24683872</v>
      </c>
      <c r="H33" s="20" t="n">
        <v>16.96671039</v>
      </c>
      <c r="I33" s="18" t="n">
        <v>456.47477352</v>
      </c>
      <c r="J33" s="20" t="n">
        <v>21.20133547</v>
      </c>
      <c r="K33" s="18" t="n">
        <v>488.23202439</v>
      </c>
      <c r="L33" s="20" t="n">
        <v>23.10868741</v>
      </c>
      <c r="M33" s="18" t="n">
        <v>483.48423042</v>
      </c>
      <c r="N33" s="20" t="n">
        <v>22.9821967</v>
      </c>
      <c r="O33" s="18" t="n">
        <v>458.5322531</v>
      </c>
      <c r="P33" s="20" t="n">
        <v>20.73414699</v>
      </c>
      <c r="Q33" s="18" t="n">
        <v>480.62520987</v>
      </c>
      <c r="R33" s="20" t="n">
        <v>24.00738273</v>
      </c>
      <c r="S33" s="18" t="n">
        <v>438.46552449</v>
      </c>
      <c r="T33" s="20" t="n">
        <v>17.87904155</v>
      </c>
      <c r="U33" s="18" t="n">
        <v>453.68046499</v>
      </c>
      <c r="V33" s="20" t="n">
        <v>22.55126578</v>
      </c>
      <c r="W33" s="18" t="n">
        <v>457.3875481</v>
      </c>
      <c r="X33" s="20" t="n">
        <v>18.59238606</v>
      </c>
      <c r="Y33" s="18" t="n">
        <v>482.53106699</v>
      </c>
      <c r="Z33" s="20" t="n">
        <v>30.78652285</v>
      </c>
      <c r="AA33" s="18" t="n">
        <v>469.690756</v>
      </c>
      <c r="AB33" s="20" t="n">
        <v>29.32818366</v>
      </c>
      <c r="AC33" s="18" t="n">
        <v>406.80879339</v>
      </c>
      <c r="AD33" s="20" t="n">
        <v>34.10174856</v>
      </c>
      <c r="AE33" s="18" t="n">
        <v>420.26907174</v>
      </c>
      <c r="AF33" s="20" t="n">
        <v>27.80973337</v>
      </c>
      <c r="AG33" s="18" t="n">
        <v>424.15314522</v>
      </c>
      <c r="AH33" s="20" t="n">
        <v>43.04066235</v>
      </c>
      <c r="AI33" s="18" t="n">
        <v>396.25246612</v>
      </c>
      <c r="AJ33" s="20" t="n">
        <v>26.72414167</v>
      </c>
      <c r="AK33" s="18" t="n">
        <v>404.83662475</v>
      </c>
      <c r="AL33" s="20" t="n">
        <v>49.98339758</v>
      </c>
      <c r="AM33" s="18" t="n">
        <v>495.09637965</v>
      </c>
      <c r="AN33" s="20" t="n">
        <v>2.59115434</v>
      </c>
      <c r="AO33" s="18" t="s">
        <v>481</v>
      </c>
      <c r="AP33" s="20" t="s">
        <v>481</v>
      </c>
      <c r="AQ33" s="18" t="s">
        <v>481</v>
      </c>
      <c r="AR33" s="20" t="s">
        <v>481</v>
      </c>
      <c r="AS33" s="18" t="s">
        <v>481</v>
      </c>
      <c r="AT33" s="20" t="s">
        <v>481</v>
      </c>
      <c r="AU33" s="18" t="n">
        <v>423.66163588</v>
      </c>
      <c r="AV33" s="20" t="n">
        <v>25.20720308</v>
      </c>
    </row>
    <row r="34" spans="1:48">
      <c r="A34" s="15" t="s">
        <v>509</v>
      </c>
      <c r="B34" s="17" t="n">
        <v>6350</v>
      </c>
      <c r="C34" s="18">
        <f>(35.0/B34*100)</f>
        <v/>
      </c>
      <c r="D34" s="19" t="n">
        <v>6315</v>
      </c>
      <c r="E34" s="18" t="n">
        <v>453.8253435</v>
      </c>
      <c r="F34" s="20" t="n">
        <v>16.54267224</v>
      </c>
      <c r="G34" s="18" t="n">
        <v>412.07089782</v>
      </c>
      <c r="H34" s="20" t="n">
        <v>48.76021155</v>
      </c>
      <c r="I34" s="18" t="n">
        <v>572.04271147</v>
      </c>
      <c r="J34" s="20" t="n">
        <v>28.38973299</v>
      </c>
      <c r="K34" s="18" t="n">
        <v>486.92634318</v>
      </c>
      <c r="L34" s="20" t="n">
        <v>39.52469024</v>
      </c>
      <c r="M34" s="18" t="n">
        <v>443.19218781</v>
      </c>
      <c r="N34" s="20" t="n">
        <v>48.86370205</v>
      </c>
      <c r="O34" s="18" t="n">
        <v>499.1161973</v>
      </c>
      <c r="P34" s="20" t="n">
        <v>25.24223509</v>
      </c>
      <c r="Q34" s="18" t="n">
        <v>340.76552266</v>
      </c>
      <c r="R34" s="20" t="n">
        <v>73.19682448</v>
      </c>
      <c r="S34" s="18" t="n">
        <v>328.35543143</v>
      </c>
      <c r="T34" s="20" t="n">
        <v>56.45925628</v>
      </c>
      <c r="U34" s="18" t="n">
        <v>351.84514196</v>
      </c>
      <c r="V34" s="20" t="n">
        <v>44.54270238</v>
      </c>
      <c r="W34" s="18" t="n">
        <v>521.00734362</v>
      </c>
      <c r="X34" s="20" t="n">
        <v>76.75935169</v>
      </c>
      <c r="Y34" s="18" t="n">
        <v>412.52592068</v>
      </c>
      <c r="Z34" s="20" t="n">
        <v>41.44848237</v>
      </c>
      <c r="AA34" s="18" t="s">
        <v>481</v>
      </c>
      <c r="AB34" s="20" t="s">
        <v>481</v>
      </c>
      <c r="AC34" s="18" t="n">
        <v>398.86516309</v>
      </c>
      <c r="AD34" s="20" t="n">
        <v>27.06891075</v>
      </c>
      <c r="AE34" s="18" t="n">
        <v>460.0536</v>
      </c>
      <c r="AF34" s="20" t="n">
        <v>80.50960214</v>
      </c>
      <c r="AG34" s="18" t="n">
        <v>422.47571618</v>
      </c>
      <c r="AH34" s="20" t="n">
        <v>42.55184646</v>
      </c>
      <c r="AI34" s="18" t="n">
        <v>432.17486195</v>
      </c>
      <c r="AJ34" s="20" t="n">
        <v>46.69897764</v>
      </c>
      <c r="AK34" s="18" t="n">
        <v>417.33065422</v>
      </c>
      <c r="AL34" s="20" t="n">
        <v>42.67939844</v>
      </c>
      <c r="AM34" s="18" t="n">
        <v>480.21243676</v>
      </c>
      <c r="AN34" s="20" t="n">
        <v>2.52158157</v>
      </c>
      <c r="AO34" s="18" t="s">
        <v>481</v>
      </c>
      <c r="AP34" s="20" t="s">
        <v>481</v>
      </c>
      <c r="AQ34" s="18" t="n">
        <v>336.51078337</v>
      </c>
      <c r="AR34" s="20" t="n">
        <v>12.24828707</v>
      </c>
      <c r="AS34" s="18" t="s">
        <v>481</v>
      </c>
      <c r="AT34" s="20" t="s">
        <v>481</v>
      </c>
      <c r="AU34" s="18" t="n">
        <v>374.54321357</v>
      </c>
      <c r="AV34" s="20" t="n">
        <v>26.63757517</v>
      </c>
    </row>
    <row r="35" spans="1:48">
      <c r="A35" s="15" t="s">
        <v>510</v>
      </c>
      <c r="B35" s="17" t="n">
        <v>6406</v>
      </c>
      <c r="C35" s="18">
        <f>(34.0/B35*100)</f>
        <v/>
      </c>
      <c r="D35" s="19" t="n">
        <v>6372</v>
      </c>
      <c r="E35" s="18" t="n">
        <v>452.75351321</v>
      </c>
      <c r="F35" s="20" t="n">
        <v>17.03672026</v>
      </c>
      <c r="G35" s="18" t="n">
        <v>469.08243146</v>
      </c>
      <c r="H35" s="20" t="n">
        <v>30.02207123</v>
      </c>
      <c r="I35" s="18" t="n">
        <v>487.26178267</v>
      </c>
      <c r="J35" s="20" t="n">
        <v>33.42276339</v>
      </c>
      <c r="K35" s="18" t="n">
        <v>471.75949707</v>
      </c>
      <c r="L35" s="20" t="n">
        <v>18.19424798</v>
      </c>
      <c r="M35" s="18" t="n">
        <v>537.49057401</v>
      </c>
      <c r="N35" s="20" t="n">
        <v>31.56001169</v>
      </c>
      <c r="O35" s="18" t="n">
        <v>447.41960545</v>
      </c>
      <c r="P35" s="20" t="n">
        <v>29.13802446</v>
      </c>
      <c r="Q35" s="18" t="n">
        <v>489.2730495</v>
      </c>
      <c r="R35" s="20" t="n">
        <v>28.98927107</v>
      </c>
      <c r="S35" s="18" t="n">
        <v>476.08790018</v>
      </c>
      <c r="T35" s="20" t="n">
        <v>48.4212209</v>
      </c>
      <c r="U35" s="18" t="n">
        <v>470.51910418</v>
      </c>
      <c r="V35" s="20" t="n">
        <v>39.19514233</v>
      </c>
      <c r="W35" s="18" t="n">
        <v>483.78836315</v>
      </c>
      <c r="X35" s="20" t="n">
        <v>21.04759998</v>
      </c>
      <c r="Y35" s="18" t="n">
        <v>444.33792365</v>
      </c>
      <c r="Z35" s="20" t="n">
        <v>22.67952022</v>
      </c>
      <c r="AA35" s="18" t="n">
        <v>370.48290136</v>
      </c>
      <c r="AB35" s="20" t="n">
        <v>29.34203388</v>
      </c>
      <c r="AC35" s="18" t="n">
        <v>429.25065811</v>
      </c>
      <c r="AD35" s="20" t="n">
        <v>31.6426862</v>
      </c>
      <c r="AE35" s="18" t="n">
        <v>403.72938215</v>
      </c>
      <c r="AF35" s="20" t="n">
        <v>24.84898147</v>
      </c>
      <c r="AG35" s="18" t="n">
        <v>391.98585243</v>
      </c>
      <c r="AH35" s="20" t="n">
        <v>24.92222971</v>
      </c>
      <c r="AI35" s="18" t="n">
        <v>417.2184571</v>
      </c>
      <c r="AJ35" s="20" t="n">
        <v>19.02224511</v>
      </c>
      <c r="AK35" s="18" t="n">
        <v>434.98924294</v>
      </c>
      <c r="AL35" s="20" t="n">
        <v>47.51997205</v>
      </c>
      <c r="AM35" s="18" t="n">
        <v>514.99629416</v>
      </c>
      <c r="AN35" s="20" t="n">
        <v>1.37191504</v>
      </c>
      <c r="AO35" s="18" t="s">
        <v>481</v>
      </c>
      <c r="AP35" s="20" t="s">
        <v>481</v>
      </c>
      <c r="AQ35" s="18" t="n">
        <v>349.78970242</v>
      </c>
      <c r="AR35" s="20" t="n">
        <v>6.90672373</v>
      </c>
      <c r="AS35" s="18" t="s">
        <v>481</v>
      </c>
      <c r="AT35" s="20" t="s">
        <v>481</v>
      </c>
      <c r="AU35" s="18" t="n">
        <v>415.52998561</v>
      </c>
      <c r="AV35" s="20" t="n">
        <v>22.35583055</v>
      </c>
    </row>
    <row r="36" spans="1:48">
      <c r="A36" s="15" t="s">
        <v>511</v>
      </c>
      <c r="B36" s="17" t="n">
        <v>6736</v>
      </c>
      <c r="C36" s="18">
        <f>(26.0/B36*100)</f>
        <v/>
      </c>
      <c r="D36" s="19" t="n">
        <v>6710</v>
      </c>
      <c r="E36" s="18" t="n">
        <v>461.92515481</v>
      </c>
      <c r="F36" s="20" t="n">
        <v>13.16622812</v>
      </c>
      <c r="G36" s="18" t="n">
        <v>452.12516573</v>
      </c>
      <c r="H36" s="20" t="n">
        <v>14.9700701</v>
      </c>
      <c r="I36" s="18" t="n">
        <v>466.12047297</v>
      </c>
      <c r="J36" s="20" t="n">
        <v>10.76946662</v>
      </c>
      <c r="K36" s="18" t="n">
        <v>458.50582333</v>
      </c>
      <c r="L36" s="20" t="n">
        <v>14.27830527</v>
      </c>
      <c r="M36" s="18" t="n">
        <v>480.86670798</v>
      </c>
      <c r="N36" s="20" t="n">
        <v>11.18513932</v>
      </c>
      <c r="O36" s="18" t="n">
        <v>449.65649769</v>
      </c>
      <c r="P36" s="20" t="n">
        <v>12.3720721</v>
      </c>
      <c r="Q36" s="18" t="n">
        <v>451.65680779</v>
      </c>
      <c r="R36" s="20" t="n">
        <v>10.9032389</v>
      </c>
      <c r="S36" s="18" t="n">
        <v>437.75448952</v>
      </c>
      <c r="T36" s="20" t="n">
        <v>11.96586651</v>
      </c>
      <c r="U36" s="18" t="n">
        <v>450.97801671</v>
      </c>
      <c r="V36" s="20" t="n">
        <v>13.75482235</v>
      </c>
      <c r="W36" s="18" t="n">
        <v>475.84978281</v>
      </c>
      <c r="X36" s="20" t="n">
        <v>17.21866715</v>
      </c>
      <c r="Y36" s="18" t="n">
        <v>433.51658474</v>
      </c>
      <c r="Z36" s="20" t="n">
        <v>17.40851107</v>
      </c>
      <c r="AA36" s="18" t="n">
        <v>389.85159084</v>
      </c>
      <c r="AB36" s="20" t="n">
        <v>21.87038402</v>
      </c>
      <c r="AC36" s="18" t="n">
        <v>455.16484865</v>
      </c>
      <c r="AD36" s="20" t="n">
        <v>30.69095627</v>
      </c>
      <c r="AE36" s="18" t="n">
        <v>360.01729735</v>
      </c>
      <c r="AF36" s="20" t="n">
        <v>24.73969277</v>
      </c>
      <c r="AG36" s="18" t="n">
        <v>435.88700739</v>
      </c>
      <c r="AH36" s="20" t="n">
        <v>29.84486272</v>
      </c>
      <c r="AI36" s="18" t="n">
        <v>406.41309953</v>
      </c>
      <c r="AJ36" s="20" t="n">
        <v>25.90233884</v>
      </c>
      <c r="AK36" s="18" t="n">
        <v>364.81772468</v>
      </c>
      <c r="AL36" s="20" t="n">
        <v>21.87683743</v>
      </c>
      <c r="AM36" s="18" t="n">
        <v>490.45733219</v>
      </c>
      <c r="AN36" s="20" t="n">
        <v>2.15037204</v>
      </c>
      <c r="AO36" s="18" t="s">
        <v>481</v>
      </c>
      <c r="AP36" s="20" t="s">
        <v>481</v>
      </c>
      <c r="AQ36" s="18" t="s">
        <v>481</v>
      </c>
      <c r="AR36" s="20" t="s">
        <v>481</v>
      </c>
      <c r="AS36" s="18" t="s">
        <v>481</v>
      </c>
      <c r="AT36" s="20" t="s">
        <v>481</v>
      </c>
      <c r="AU36" s="18" t="n">
        <v>372.90425787</v>
      </c>
      <c r="AV36" s="20" t="n">
        <v>30.22569915</v>
      </c>
    </row>
    <row r="37" spans="1:48">
      <c r="A37" s="15" t="s">
        <v>512</v>
      </c>
      <c r="B37" s="17" t="n">
        <v>5458</v>
      </c>
      <c r="C37" s="18">
        <f>(63.0/B37*100)</f>
        <v/>
      </c>
      <c r="D37" s="19" t="n">
        <v>5395</v>
      </c>
      <c r="E37" s="18" t="n">
        <v>469.51428083</v>
      </c>
      <c r="F37" s="20" t="n">
        <v>9.88015843</v>
      </c>
      <c r="G37" s="18" t="n">
        <v>488.46553438</v>
      </c>
      <c r="H37" s="20" t="n">
        <v>18.05666632</v>
      </c>
      <c r="I37" s="18" t="n">
        <v>483.80934546</v>
      </c>
      <c r="J37" s="20" t="n">
        <v>13.86587849</v>
      </c>
      <c r="K37" s="18" t="n">
        <v>437.10598441</v>
      </c>
      <c r="L37" s="20" t="n">
        <v>18.21543892</v>
      </c>
      <c r="M37" s="18" t="n">
        <v>474.04324555</v>
      </c>
      <c r="N37" s="20" t="n">
        <v>16.84776561</v>
      </c>
      <c r="O37" s="18" t="n">
        <v>463.37368357</v>
      </c>
      <c r="P37" s="20" t="n">
        <v>20.59007055</v>
      </c>
      <c r="Q37" s="18" t="n">
        <v>464.20973125</v>
      </c>
      <c r="R37" s="20" t="n">
        <v>19.67727752</v>
      </c>
      <c r="S37" s="18" t="n">
        <v>430.70577412</v>
      </c>
      <c r="T37" s="20" t="n">
        <v>25.42615036</v>
      </c>
      <c r="U37" s="18" t="n">
        <v>442.80874513</v>
      </c>
      <c r="V37" s="20" t="n">
        <v>23.88681695</v>
      </c>
      <c r="W37" s="18" t="n">
        <v>443.8381137</v>
      </c>
      <c r="X37" s="20" t="n">
        <v>21.46006089</v>
      </c>
      <c r="Y37" s="18" t="n">
        <v>441.77029388</v>
      </c>
      <c r="Z37" s="20" t="n">
        <v>13.06409699</v>
      </c>
      <c r="AA37" s="18" t="n">
        <v>413.00774524</v>
      </c>
      <c r="AB37" s="20" t="n">
        <v>21.49327338</v>
      </c>
      <c r="AC37" s="18" t="n">
        <v>442.34710395</v>
      </c>
      <c r="AD37" s="20" t="n">
        <v>26.49453619</v>
      </c>
      <c r="AE37" s="18" t="n">
        <v>406.58236875</v>
      </c>
      <c r="AF37" s="20" t="n">
        <v>27.85847133</v>
      </c>
      <c r="AG37" s="18" t="n">
        <v>366.00961971</v>
      </c>
      <c r="AH37" s="20" t="n">
        <v>20.91296137</v>
      </c>
      <c r="AI37" s="18" t="n">
        <v>441.9936225</v>
      </c>
      <c r="AJ37" s="20" t="n">
        <v>40.38428302</v>
      </c>
      <c r="AK37" s="18" t="n">
        <v>319.80680481</v>
      </c>
      <c r="AL37" s="20" t="n">
        <v>42.81287642</v>
      </c>
      <c r="AM37" s="18" t="n">
        <v>501.36807669</v>
      </c>
      <c r="AN37" s="20" t="n">
        <v>2.93057428</v>
      </c>
      <c r="AO37" s="18" t="s">
        <v>481</v>
      </c>
      <c r="AP37" s="20" t="s">
        <v>481</v>
      </c>
      <c r="AQ37" s="18" t="s">
        <v>481</v>
      </c>
      <c r="AR37" s="20" t="s">
        <v>481</v>
      </c>
      <c r="AS37" s="18" t="s">
        <v>481</v>
      </c>
      <c r="AT37" s="20" t="s">
        <v>481</v>
      </c>
      <c r="AU37" s="18" t="n">
        <v>410.54244842</v>
      </c>
      <c r="AV37" s="20" t="n">
        <v>16.22846314</v>
      </c>
    </row>
    <row r="38" spans="1:48">
      <c r="A38" s="15" t="s">
        <v>513</v>
      </c>
      <c r="B38" s="17" t="n">
        <v>5860</v>
      </c>
      <c r="C38" s="18">
        <f>(16.0/B38*100)</f>
        <v/>
      </c>
      <c r="D38" s="19" t="n">
        <v>5844</v>
      </c>
      <c r="E38" s="18" t="n">
        <v>477.73467882</v>
      </c>
      <c r="F38" s="20" t="n">
        <v>9.03897564</v>
      </c>
      <c r="G38" s="18" t="n">
        <v>500.62210424</v>
      </c>
      <c r="H38" s="20" t="n">
        <v>24.50349702</v>
      </c>
      <c r="I38" s="18" t="n">
        <v>528.6593289899999</v>
      </c>
      <c r="J38" s="20" t="n">
        <v>19.36836175</v>
      </c>
      <c r="K38" s="18" t="n">
        <v>522.21423124</v>
      </c>
      <c r="L38" s="20" t="n">
        <v>18.09009797</v>
      </c>
      <c r="M38" s="18" t="n">
        <v>515.16205142</v>
      </c>
      <c r="N38" s="20" t="n">
        <v>17.70313584</v>
      </c>
      <c r="O38" s="18" t="n">
        <v>520.33356638</v>
      </c>
      <c r="P38" s="20" t="n">
        <v>21.1401505</v>
      </c>
      <c r="Q38" s="18" t="n">
        <v>511.62139702</v>
      </c>
      <c r="R38" s="20" t="n">
        <v>24.79123551</v>
      </c>
      <c r="S38" s="18" t="n">
        <v>488.6926234</v>
      </c>
      <c r="T38" s="20" t="n">
        <v>14.22007248</v>
      </c>
      <c r="U38" s="18" t="n">
        <v>490.35821593</v>
      </c>
      <c r="V38" s="20" t="n">
        <v>19.08965596</v>
      </c>
      <c r="W38" s="18" t="n">
        <v>480.5424316</v>
      </c>
      <c r="X38" s="20" t="n">
        <v>27.27982211</v>
      </c>
      <c r="Y38" s="18" t="n">
        <v>481.54629589</v>
      </c>
      <c r="Z38" s="20" t="n">
        <v>13.04741334</v>
      </c>
      <c r="AA38" s="18" t="n">
        <v>487.44572186</v>
      </c>
      <c r="AB38" s="20" t="n">
        <v>29.0020282</v>
      </c>
      <c r="AC38" s="18" t="n">
        <v>432.0896174</v>
      </c>
      <c r="AD38" s="20" t="n">
        <v>17.92784822</v>
      </c>
      <c r="AE38" s="18" t="n">
        <v>491.86528489</v>
      </c>
      <c r="AF38" s="20" t="n">
        <v>19.68096951</v>
      </c>
      <c r="AG38" s="18" t="n">
        <v>525.40111826</v>
      </c>
      <c r="AH38" s="20" t="n">
        <v>20.01485794</v>
      </c>
      <c r="AI38" s="18" t="n">
        <v>389.35061374</v>
      </c>
      <c r="AJ38" s="20" t="n">
        <v>30.9826196</v>
      </c>
      <c r="AK38" s="18" t="n">
        <v>433.83007474</v>
      </c>
      <c r="AL38" s="20" t="n">
        <v>23.9211921</v>
      </c>
      <c r="AM38" s="18" t="n">
        <v>527.00268432</v>
      </c>
      <c r="AN38" s="20" t="n">
        <v>2.82190996</v>
      </c>
      <c r="AO38" s="18" t="s">
        <v>481</v>
      </c>
      <c r="AP38" s="20" t="s">
        <v>481</v>
      </c>
      <c r="AQ38" s="18" t="s">
        <v>481</v>
      </c>
      <c r="AR38" s="20" t="s">
        <v>481</v>
      </c>
      <c r="AS38" s="18" t="s">
        <v>481</v>
      </c>
      <c r="AT38" s="20" t="s">
        <v>481</v>
      </c>
      <c r="AU38" s="18" t="n">
        <v>429.68498163</v>
      </c>
      <c r="AV38" s="20" t="n">
        <v>21.67422561</v>
      </c>
    </row>
    <row r="39" spans="1:48">
      <c r="A39" s="15" t="s">
        <v>514</v>
      </c>
      <c r="B39" s="17" t="n">
        <v>5895</v>
      </c>
      <c r="C39" s="18">
        <f>(30.0/B39*100)</f>
        <v/>
      </c>
      <c r="D39" s="19" t="n">
        <v>5865</v>
      </c>
      <c r="E39" s="18" t="n">
        <v>376.11217201</v>
      </c>
      <c r="F39" s="20" t="n">
        <v>17.10869113</v>
      </c>
      <c r="G39" s="18" t="n">
        <v>414.38773793</v>
      </c>
      <c r="H39" s="20" t="n">
        <v>48.70249084</v>
      </c>
      <c r="I39" s="18" t="n">
        <v>457.29471306</v>
      </c>
      <c r="J39" s="20" t="n">
        <v>25.58293821</v>
      </c>
      <c r="K39" s="18" t="n">
        <v>386.52288644</v>
      </c>
      <c r="L39" s="20" t="n">
        <v>69.14181744</v>
      </c>
      <c r="M39" s="18" t="n">
        <v>448.21516915</v>
      </c>
      <c r="N39" s="20" t="n">
        <v>37.44340804</v>
      </c>
      <c r="O39" s="18" t="s">
        <v>481</v>
      </c>
      <c r="P39" s="20" t="s">
        <v>481</v>
      </c>
      <c r="Q39" s="18" t="n">
        <v>382.69436181</v>
      </c>
      <c r="R39" s="20" t="n">
        <v>40.9228791</v>
      </c>
      <c r="S39" s="18" t="n">
        <v>329.88618446</v>
      </c>
      <c r="T39" s="20" t="n">
        <v>63.03381078</v>
      </c>
      <c r="U39" s="18" t="n">
        <v>352.14958658</v>
      </c>
      <c r="V39" s="20" t="n">
        <v>45.07933371</v>
      </c>
      <c r="W39" s="18" t="s">
        <v>481</v>
      </c>
      <c r="X39" s="20" t="s">
        <v>481</v>
      </c>
      <c r="Y39" s="18" t="n">
        <v>256.3945</v>
      </c>
      <c r="Z39" s="20" t="n">
        <v>44.85977208</v>
      </c>
      <c r="AA39" s="18" t="n">
        <v>434.6257581</v>
      </c>
      <c r="AB39" s="20" t="n">
        <v>51.5369292</v>
      </c>
      <c r="AC39" s="18" t="n">
        <v>430.75914549</v>
      </c>
      <c r="AD39" s="20" t="n">
        <v>25.00922614</v>
      </c>
      <c r="AE39" s="18" t="n">
        <v>330.30269537</v>
      </c>
      <c r="AF39" s="20" t="n">
        <v>44.19712808</v>
      </c>
      <c r="AG39" s="18" t="n">
        <v>373.00503868</v>
      </c>
      <c r="AH39" s="20" t="n">
        <v>34.13660759</v>
      </c>
      <c r="AI39" s="18" t="n">
        <v>393.69643014</v>
      </c>
      <c r="AJ39" s="20" t="n">
        <v>69.17677313999999</v>
      </c>
      <c r="AK39" s="18" t="n">
        <v>289.29267754</v>
      </c>
      <c r="AL39" s="20" t="n">
        <v>24.07575865</v>
      </c>
      <c r="AM39" s="18" t="n">
        <v>421.68590081</v>
      </c>
      <c r="AN39" s="20" t="n">
        <v>4.11027571</v>
      </c>
      <c r="AO39" s="18" t="s">
        <v>481</v>
      </c>
      <c r="AP39" s="20" t="s">
        <v>481</v>
      </c>
      <c r="AQ39" s="18" t="s">
        <v>481</v>
      </c>
      <c r="AR39" s="20" t="s">
        <v>481</v>
      </c>
      <c r="AS39" s="18" t="s">
        <v>481</v>
      </c>
      <c r="AT39" s="20" t="s">
        <v>481</v>
      </c>
      <c r="AU39" s="18" t="n">
        <v>346.04851296</v>
      </c>
      <c r="AV39" s="20" t="n">
        <v>25.2770463</v>
      </c>
    </row>
    <row r="40" spans="1:48">
      <c r="A40" s="15" t="s">
        <v>515</v>
      </c>
      <c r="B40" s="17" t="n">
        <v>14157</v>
      </c>
      <c r="C40" s="18">
        <f>(539.0/B40*100)</f>
        <v/>
      </c>
      <c r="D40" s="19" t="n">
        <v>13618</v>
      </c>
      <c r="E40" s="18" t="n">
        <v>458.38751559</v>
      </c>
      <c r="F40" s="20" t="n">
        <v>5.3132032</v>
      </c>
      <c r="G40" s="18" t="n">
        <v>517.47692743</v>
      </c>
      <c r="H40" s="20" t="n">
        <v>26.44051095</v>
      </c>
      <c r="I40" s="18" t="n">
        <v>494.30552786</v>
      </c>
      <c r="J40" s="20" t="n">
        <v>17.19990079</v>
      </c>
      <c r="K40" s="18" t="n">
        <v>514.03057481</v>
      </c>
      <c r="L40" s="20" t="n">
        <v>17.1760376</v>
      </c>
      <c r="M40" s="18" t="n">
        <v>497.19136379</v>
      </c>
      <c r="N40" s="20" t="n">
        <v>17.59968784</v>
      </c>
      <c r="O40" s="18" t="n">
        <v>505.01160044</v>
      </c>
      <c r="P40" s="20" t="n">
        <v>17.75010328</v>
      </c>
      <c r="Q40" s="18" t="n">
        <v>469.0010569</v>
      </c>
      <c r="R40" s="20" t="n">
        <v>20.87885208</v>
      </c>
      <c r="S40" s="18" t="n">
        <v>497.75273135</v>
      </c>
      <c r="T40" s="20" t="n">
        <v>17.36914392</v>
      </c>
      <c r="U40" s="18" t="n">
        <v>494.06450447</v>
      </c>
      <c r="V40" s="20" t="n">
        <v>17.63323048</v>
      </c>
      <c r="W40" s="18" t="n">
        <v>529.59010224</v>
      </c>
      <c r="X40" s="20" t="n">
        <v>25.47603559</v>
      </c>
      <c r="Y40" s="18" t="n">
        <v>458.44392131</v>
      </c>
      <c r="Z40" s="20" t="n">
        <v>18.25463367</v>
      </c>
      <c r="AA40" s="18" t="n">
        <v>455.2229686</v>
      </c>
      <c r="AB40" s="20" t="n">
        <v>16.07024723</v>
      </c>
      <c r="AC40" s="18" t="n">
        <v>452.8444259</v>
      </c>
      <c r="AD40" s="20" t="n">
        <v>27.74900435</v>
      </c>
      <c r="AE40" s="18" t="n">
        <v>460.08243592</v>
      </c>
      <c r="AF40" s="20" t="n">
        <v>23.40448131</v>
      </c>
      <c r="AG40" s="18" t="n">
        <v>441.86414281</v>
      </c>
      <c r="AH40" s="20" t="n">
        <v>26.60342484</v>
      </c>
      <c r="AI40" s="18" t="n">
        <v>423.47578538</v>
      </c>
      <c r="AJ40" s="20" t="n">
        <v>29.40257323</v>
      </c>
      <c r="AK40" s="18" t="n">
        <v>427.10319667</v>
      </c>
      <c r="AL40" s="20" t="n">
        <v>26.59213247</v>
      </c>
      <c r="AM40" s="18" t="n">
        <v>496.51033642</v>
      </c>
      <c r="AN40" s="20" t="n">
        <v>2.48376849</v>
      </c>
      <c r="AO40" s="18" t="s">
        <v>481</v>
      </c>
      <c r="AP40" s="20" t="s">
        <v>481</v>
      </c>
      <c r="AQ40" s="18" t="s">
        <v>481</v>
      </c>
      <c r="AR40" s="20" t="s">
        <v>481</v>
      </c>
      <c r="AS40" s="18" t="s">
        <v>481</v>
      </c>
      <c r="AT40" s="20" t="s">
        <v>481</v>
      </c>
      <c r="AU40" s="18" t="n">
        <v>396.90171713</v>
      </c>
      <c r="AV40" s="20" t="n">
        <v>11.69803485</v>
      </c>
    </row>
    <row r="41" spans="1:48">
      <c r="A41" s="15" t="s">
        <v>516</v>
      </c>
      <c r="B41" s="17" t="n">
        <v>5712</v>
      </c>
      <c r="C41" s="18">
        <f>(38.0/B41*100)</f>
        <v/>
      </c>
      <c r="D41" s="19" t="n">
        <v>5674</v>
      </c>
      <c r="E41" s="18" t="n">
        <v>444.29437606</v>
      </c>
      <c r="F41" s="20" t="n">
        <v>8.58335258</v>
      </c>
      <c r="G41" s="18" t="n">
        <v>443.67762926</v>
      </c>
      <c r="H41" s="20" t="n">
        <v>22.14933276</v>
      </c>
      <c r="I41" s="18" t="n">
        <v>439.05379404</v>
      </c>
      <c r="J41" s="20" t="n">
        <v>23.44279255</v>
      </c>
      <c r="K41" s="18" t="n">
        <v>440.6721563</v>
      </c>
      <c r="L41" s="20" t="n">
        <v>15.06965754</v>
      </c>
      <c r="M41" s="18" t="n">
        <v>473.99500633</v>
      </c>
      <c r="N41" s="20" t="n">
        <v>17.07930773</v>
      </c>
      <c r="O41" s="18" t="n">
        <v>442.70199196</v>
      </c>
      <c r="P41" s="20" t="n">
        <v>18.58219192</v>
      </c>
      <c r="Q41" s="18" t="n">
        <v>421.76205641</v>
      </c>
      <c r="R41" s="20" t="n">
        <v>27.81896189</v>
      </c>
      <c r="S41" s="18" t="n">
        <v>421.9423329</v>
      </c>
      <c r="T41" s="20" t="n">
        <v>27.28807087</v>
      </c>
      <c r="U41" s="18" t="n">
        <v>422.57850682</v>
      </c>
      <c r="V41" s="20" t="n">
        <v>18.2398072</v>
      </c>
      <c r="W41" s="18" t="n">
        <v>440.71757874</v>
      </c>
      <c r="X41" s="20" t="n">
        <v>24.52796925</v>
      </c>
      <c r="Y41" s="18" t="n">
        <v>394.19498567</v>
      </c>
      <c r="Z41" s="20" t="n">
        <v>35.98679897</v>
      </c>
      <c r="AA41" s="18" t="n">
        <v>442.66208233</v>
      </c>
      <c r="AB41" s="20" t="n">
        <v>27.30145178</v>
      </c>
      <c r="AC41" s="18" t="n">
        <v>383.16419993</v>
      </c>
      <c r="AD41" s="20" t="n">
        <v>21.54251524</v>
      </c>
      <c r="AE41" s="18" t="n">
        <v>457.37346602</v>
      </c>
      <c r="AF41" s="20" t="n">
        <v>35.94621804</v>
      </c>
      <c r="AG41" s="18" t="n">
        <v>428.57552542</v>
      </c>
      <c r="AH41" s="20" t="n">
        <v>16.50797869</v>
      </c>
      <c r="AI41" s="18" t="n">
        <v>395.6544886</v>
      </c>
      <c r="AJ41" s="20" t="n">
        <v>18.95947325</v>
      </c>
      <c r="AK41" s="18" t="n">
        <v>369.54139889</v>
      </c>
      <c r="AL41" s="20" t="n">
        <v>22.68224902</v>
      </c>
      <c r="AM41" s="18" t="n">
        <v>474.97997005</v>
      </c>
      <c r="AN41" s="20" t="n">
        <v>3.07593409</v>
      </c>
      <c r="AO41" s="18" t="s">
        <v>481</v>
      </c>
      <c r="AP41" s="20" t="s">
        <v>481</v>
      </c>
      <c r="AQ41" s="18" t="n">
        <v>392.51815558</v>
      </c>
      <c r="AR41" s="20" t="n">
        <v>16.89642718</v>
      </c>
      <c r="AS41" s="18" t="s">
        <v>481</v>
      </c>
      <c r="AT41" s="20" t="s">
        <v>481</v>
      </c>
      <c r="AU41" s="18" t="n">
        <v>409.0016711</v>
      </c>
      <c r="AV41" s="20" t="n">
        <v>14.56548778</v>
      </c>
    </row>
    <row r="42" spans="1:4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c r="AG42" s="18">
        <f>IF(COUNT(AG7:AG41) &gt; 0, AVERAGE(AG7:AG41), "—")</f>
        <v/>
      </c>
      <c r="AH42" s="20">
        <f>IF(COUNT(AH7:AH41) &gt; 0, SQRT(SUMSQ(AH7:AH41)/(COUNT(AH7:AH41)*COUNT(AH7:AH41)) ), "—")</f>
        <v/>
      </c>
      <c r="AI42" s="18">
        <f>IF(COUNT(AI7:AI41) &gt; 0, AVERAGE(AI7:AI41), "—")</f>
        <v/>
      </c>
      <c r="AJ42" s="20">
        <f>IF(COUNT(AJ7:AJ41) &gt; 0, SQRT(SUMSQ(AJ7:AJ41)/(COUNT(AJ7:AJ41)*COUNT(AJ7:AJ41)) ), "—")</f>
        <v/>
      </c>
      <c r="AK42" s="18">
        <f>IF(COUNT(AK7:AK41) &gt; 0, AVERAGE(AK7:AK41), "—")</f>
        <v/>
      </c>
      <c r="AL42" s="20">
        <f>IF(COUNT(AL7:AL41) &gt; 0, SQRT(SUMSQ(AL7:AL41)/(COUNT(AL7:AL41)*COUNT(AL7:AL41)) ), "—")</f>
        <v/>
      </c>
      <c r="AM42" s="18">
        <f>IF(COUNT(AM7:AM41) &gt; 0, AVERAGE(AM7:AM41), "—")</f>
        <v/>
      </c>
      <c r="AN42" s="20">
        <f>IF(COUNT(AN7:AN41) &gt; 0, SQRT(SUMSQ(AN7:AN41)/(COUNT(AN7:AN41)*COUNT(AN7:AN41)) ), "—")</f>
        <v/>
      </c>
      <c r="AO42" s="18">
        <f>IF(COUNT(AO7:AO41) &gt; 0, AVERAGE(AO7:AO41), "—")</f>
        <v/>
      </c>
      <c r="AP42" s="20">
        <f>IF(COUNT(AP7:AP41) &gt; 0, SQRT(SUMSQ(AP7:AP41)/(COUNT(AP7:AP41)*COUNT(AP7:AP41)) ), "—")</f>
        <v/>
      </c>
      <c r="AQ42" s="18">
        <f>IF(COUNT(AQ7:AQ41) &gt; 0, AVERAGE(AQ7:AQ41), "—")</f>
        <v/>
      </c>
      <c r="AR42" s="20">
        <f>IF(COUNT(AR7:AR41) &gt; 0, SQRT(SUMSQ(AR7:AR41)/(COUNT(AR7:AR41)*COUNT(AR7:AR41)) ), "—")</f>
        <v/>
      </c>
      <c r="AS42" s="18">
        <f>IF(COUNT(AS7:AS41) &gt; 0, AVERAGE(AS7:AS41), "—")</f>
        <v/>
      </c>
      <c r="AT42" s="20">
        <f>IF(COUNT(AT7:AT41) &gt; 0, SQRT(SUMSQ(AT7:AT41)/(COUNT(AT7:AT41)*COUNT(AT7:AT41)) ), "—")</f>
        <v/>
      </c>
      <c r="AU42" s="18">
        <f>IF(COUNT(AU7:AU41) &gt; 0, AVERAGE(AU7:AU41), "—")</f>
        <v/>
      </c>
      <c r="AV42" s="20">
        <f>IF(COUNT(AV7:AV41) &gt; 0, SQRT(SUMSQ(AV7:AV41)/(COUNT(AV7:AV41)*COUNT(AV7:AV41)) ), "—")</f>
        <v/>
      </c>
    </row>
    <row r="43" spans="1:4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5" t="n"/>
      <c r="AG43" s="14" t="n"/>
      <c r="AH43" s="15" t="n"/>
      <c r="AI43" s="14" t="n"/>
      <c r="AJ43" s="15" t="n"/>
      <c r="AK43" s="14" t="n"/>
      <c r="AL43" s="15" t="n"/>
      <c r="AM43" s="14" t="n"/>
      <c r="AN43" s="15" t="n"/>
      <c r="AO43" s="14" t="n"/>
      <c r="AP43" s="15" t="n"/>
      <c r="AQ43" s="14" t="n"/>
      <c r="AR43" s="15" t="n"/>
      <c r="AS43" s="14" t="n"/>
      <c r="AT43" s="15" t="n"/>
      <c r="AU43" s="14" t="n"/>
      <c r="AV43" s="16" t="n"/>
    </row>
    <row r="44" spans="1:4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c r="AE44" s="18" t="s">
        <v>481</v>
      </c>
      <c r="AF44" s="20" t="s">
        <v>481</v>
      </c>
      <c r="AG44" s="18" t="s">
        <v>481</v>
      </c>
      <c r="AH44" s="20" t="s">
        <v>481</v>
      </c>
      <c r="AI44" s="18" t="s">
        <v>481</v>
      </c>
      <c r="AJ44" s="20" t="s">
        <v>481</v>
      </c>
      <c r="AK44" s="18" t="s">
        <v>481</v>
      </c>
      <c r="AL44" s="20" t="s">
        <v>481</v>
      </c>
      <c r="AM44" s="18" t="s">
        <v>481</v>
      </c>
      <c r="AN44" s="20" t="s">
        <v>481</v>
      </c>
      <c r="AO44" s="18" t="s">
        <v>481</v>
      </c>
      <c r="AP44" s="20" t="s">
        <v>481</v>
      </c>
      <c r="AQ44" s="18" t="s">
        <v>481</v>
      </c>
      <c r="AR44" s="20" t="s">
        <v>481</v>
      </c>
      <c r="AS44" s="18" t="s">
        <v>481</v>
      </c>
      <c r="AT44" s="20" t="s">
        <v>481</v>
      </c>
      <c r="AU44" s="18" t="s">
        <v>481</v>
      </c>
      <c r="AV44" s="20" t="s">
        <v>481</v>
      </c>
    </row>
    <row r="45" spans="1:4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s">
        <v>481</v>
      </c>
      <c r="Z45" s="20" t="s">
        <v>481</v>
      </c>
      <c r="AA45" s="18" t="s">
        <v>481</v>
      </c>
      <c r="AB45" s="20" t="s">
        <v>481</v>
      </c>
      <c r="AC45" s="18" t="s">
        <v>481</v>
      </c>
      <c r="AD45" s="20" t="s">
        <v>481</v>
      </c>
      <c r="AE45" s="18" t="s">
        <v>481</v>
      </c>
      <c r="AF45" s="20" t="s">
        <v>481</v>
      </c>
      <c r="AG45" s="18" t="s">
        <v>481</v>
      </c>
      <c r="AH45" s="20" t="s">
        <v>481</v>
      </c>
      <c r="AI45" s="18" t="s">
        <v>481</v>
      </c>
      <c r="AJ45" s="20" t="s">
        <v>481</v>
      </c>
      <c r="AK45" s="18" t="s">
        <v>481</v>
      </c>
      <c r="AL45" s="20" t="s">
        <v>481</v>
      </c>
      <c r="AM45" s="18" t="s">
        <v>481</v>
      </c>
      <c r="AN45" s="20" t="s">
        <v>481</v>
      </c>
      <c r="AO45" s="18" t="s">
        <v>481</v>
      </c>
      <c r="AP45" s="20" t="s">
        <v>481</v>
      </c>
      <c r="AQ45" s="18" t="n">
        <v>359.60621715</v>
      </c>
      <c r="AR45" s="20" t="n">
        <v>2.95186404</v>
      </c>
      <c r="AS45" s="18" t="s">
        <v>481</v>
      </c>
      <c r="AT45" s="20" t="s">
        <v>481</v>
      </c>
      <c r="AU45" s="18" t="s">
        <v>481</v>
      </c>
      <c r="AV45" s="20" t="s">
        <v>481</v>
      </c>
    </row>
    <row r="46" spans="1:48">
      <c r="A46" s="15" t="s">
        <v>521</v>
      </c>
      <c r="B46" s="17" t="n">
        <v>23141</v>
      </c>
      <c r="C46" s="18">
        <f>(1160.0/B46*100)</f>
        <v/>
      </c>
      <c r="D46" s="19" t="n">
        <v>21981</v>
      </c>
      <c r="E46" s="18" t="n">
        <v>351.28622566</v>
      </c>
      <c r="F46" s="20" t="n">
        <v>9.048660630000001</v>
      </c>
      <c r="G46" s="18" t="n">
        <v>264.1902066</v>
      </c>
      <c r="H46" s="20" t="n">
        <v>34.78319974</v>
      </c>
      <c r="I46" s="18" t="n">
        <v>337.9709467</v>
      </c>
      <c r="J46" s="20" t="n">
        <v>25.59975607</v>
      </c>
      <c r="K46" s="18" t="n">
        <v>329.57479374</v>
      </c>
      <c r="L46" s="20" t="n">
        <v>41.01293346</v>
      </c>
      <c r="M46" s="18" t="n">
        <v>361.82472986</v>
      </c>
      <c r="N46" s="20" t="n">
        <v>66.7015821</v>
      </c>
      <c r="O46" s="18" t="n">
        <v>361.80774812</v>
      </c>
      <c r="P46" s="20" t="n">
        <v>30.0951702</v>
      </c>
      <c r="Q46" s="18" t="n">
        <v>396.82016575</v>
      </c>
      <c r="R46" s="20" t="n">
        <v>63.21407589</v>
      </c>
      <c r="S46" s="18" t="n">
        <v>324.15535555</v>
      </c>
      <c r="T46" s="20" t="n">
        <v>38.05949397</v>
      </c>
      <c r="U46" s="18" t="n">
        <v>326.3776561</v>
      </c>
      <c r="V46" s="20" t="n">
        <v>69.96208181</v>
      </c>
      <c r="W46" s="18" t="n">
        <v>309.69627818</v>
      </c>
      <c r="X46" s="20" t="n">
        <v>76.07570856</v>
      </c>
      <c r="Y46" s="18" t="n">
        <v>371.7445496</v>
      </c>
      <c r="Z46" s="20" t="n">
        <v>43.34540708</v>
      </c>
      <c r="AA46" s="18" t="n">
        <v>369.15536309</v>
      </c>
      <c r="AB46" s="20" t="n">
        <v>84.86184050999999</v>
      </c>
      <c r="AC46" s="18" t="n">
        <v>284.15811277</v>
      </c>
      <c r="AD46" s="20" t="n">
        <v>36.75386048</v>
      </c>
      <c r="AE46" s="18" t="n">
        <v>277.90223476</v>
      </c>
      <c r="AF46" s="20" t="n">
        <v>49.12603924</v>
      </c>
      <c r="AG46" s="18" t="n">
        <v>330.47532345</v>
      </c>
      <c r="AH46" s="20" t="n">
        <v>41.95245206</v>
      </c>
      <c r="AI46" s="18" t="n">
        <v>283.71354689</v>
      </c>
      <c r="AJ46" s="20" t="n">
        <v>34.92122709</v>
      </c>
      <c r="AK46" s="18" t="n">
        <v>332.55716395</v>
      </c>
      <c r="AL46" s="20" t="n">
        <v>36.49463048</v>
      </c>
      <c r="AM46" s="18" t="n">
        <v>379.20092237</v>
      </c>
      <c r="AN46" s="20" t="n">
        <v>2.83602187</v>
      </c>
      <c r="AO46" s="18" t="s">
        <v>481</v>
      </c>
      <c r="AP46" s="20" t="s">
        <v>481</v>
      </c>
      <c r="AQ46" s="18" t="s">
        <v>481</v>
      </c>
      <c r="AR46" s="20" t="s">
        <v>481</v>
      </c>
      <c r="AS46" s="18" t="s">
        <v>481</v>
      </c>
      <c r="AT46" s="20" t="s">
        <v>481</v>
      </c>
      <c r="AU46" s="18" t="n">
        <v>334.2442839</v>
      </c>
      <c r="AV46" s="20" t="n">
        <v>9.01949514</v>
      </c>
    </row>
    <row r="47" spans="1:48">
      <c r="A47" s="15" t="s">
        <v>522</v>
      </c>
      <c r="B47" s="17" t="n">
        <v>5928</v>
      </c>
      <c r="C47" s="18">
        <f>(76.0/B47*100)</f>
        <v/>
      </c>
      <c r="D47" s="19" t="n">
        <v>5852</v>
      </c>
      <c r="E47" s="18" t="n">
        <v>370.10397194</v>
      </c>
      <c r="F47" s="20" t="n">
        <v>16.31571107</v>
      </c>
      <c r="G47" s="18" t="n">
        <v>363.67984096</v>
      </c>
      <c r="H47" s="20" t="n">
        <v>37.48912618</v>
      </c>
      <c r="I47" s="18" t="n">
        <v>329.49554327</v>
      </c>
      <c r="J47" s="20" t="n">
        <v>33.77596132</v>
      </c>
      <c r="K47" s="18" t="n">
        <v>440.0171816</v>
      </c>
      <c r="L47" s="20" t="n">
        <v>38.32096099</v>
      </c>
      <c r="M47" s="18" t="n">
        <v>464.56779812</v>
      </c>
      <c r="N47" s="20" t="n">
        <v>74.59681085</v>
      </c>
      <c r="O47" s="18" t="n">
        <v>423.39237411</v>
      </c>
      <c r="P47" s="20" t="n">
        <v>65.38236379999999</v>
      </c>
      <c r="Q47" s="18" t="n">
        <v>483.59300808</v>
      </c>
      <c r="R47" s="20" t="n">
        <v>47.54531284</v>
      </c>
      <c r="S47" s="18" t="n">
        <v>319.00350067</v>
      </c>
      <c r="T47" s="20" t="n">
        <v>66.51045080999999</v>
      </c>
      <c r="U47" s="18" t="n">
        <v>497.67692246</v>
      </c>
      <c r="V47" s="20" t="n">
        <v>44.29218122</v>
      </c>
      <c r="W47" s="18" t="n">
        <v>358.31234653</v>
      </c>
      <c r="X47" s="20" t="n">
        <v>60.17533111</v>
      </c>
      <c r="Y47" s="18" t="n">
        <v>364.5471</v>
      </c>
      <c r="Z47" s="20" t="n">
        <v>50.90032855</v>
      </c>
      <c r="AA47" s="18" t="n">
        <v>505.0991</v>
      </c>
      <c r="AB47" s="20" t="n">
        <v>47.6931623</v>
      </c>
      <c r="AC47" s="18" t="n">
        <v>303.84626748</v>
      </c>
      <c r="AD47" s="20" t="n">
        <v>38.96484803</v>
      </c>
      <c r="AE47" s="18" t="n">
        <v>418.57449236</v>
      </c>
      <c r="AF47" s="20" t="n">
        <v>40.16324368</v>
      </c>
      <c r="AG47" s="18" t="n">
        <v>379.69918296</v>
      </c>
      <c r="AH47" s="20" t="n">
        <v>84.48510982000001</v>
      </c>
      <c r="AI47" s="18" t="n">
        <v>285.09758936</v>
      </c>
      <c r="AJ47" s="20" t="n">
        <v>61.90904478</v>
      </c>
      <c r="AK47" s="18" t="n">
        <v>331.3446711</v>
      </c>
      <c r="AL47" s="20" t="n">
        <v>33.80090844</v>
      </c>
      <c r="AM47" s="18" t="n">
        <v>444.22867005</v>
      </c>
      <c r="AN47" s="20" t="n">
        <v>3.8344917</v>
      </c>
      <c r="AO47" s="18" t="s">
        <v>481</v>
      </c>
      <c r="AP47" s="20" t="s">
        <v>481</v>
      </c>
      <c r="AQ47" s="18" t="s">
        <v>481</v>
      </c>
      <c r="AR47" s="20" t="s">
        <v>481</v>
      </c>
      <c r="AS47" s="18" t="s">
        <v>481</v>
      </c>
      <c r="AT47" s="20" t="s">
        <v>481</v>
      </c>
      <c r="AU47" s="18" t="n">
        <v>362.82454855</v>
      </c>
      <c r="AV47" s="20" t="n">
        <v>16.69176929</v>
      </c>
    </row>
    <row r="48" spans="1:48">
      <c r="A48" s="15" t="s">
        <v>523</v>
      </c>
      <c r="B48" s="17" t="n">
        <v>9841</v>
      </c>
      <c r="C48" s="18">
        <f>(7.0/B48*100)</f>
        <v/>
      </c>
      <c r="D48" s="19" t="n">
        <v>9834</v>
      </c>
      <c r="E48" s="18" t="n">
        <v>515.69981703</v>
      </c>
      <c r="F48" s="20" t="n">
        <v>10.05914933</v>
      </c>
      <c r="G48" s="18" t="n">
        <v>522.84667229</v>
      </c>
      <c r="H48" s="20" t="n">
        <v>29.50953404</v>
      </c>
      <c r="I48" s="18" t="n">
        <v>510.46060475</v>
      </c>
      <c r="J48" s="20" t="n">
        <v>18.49035608</v>
      </c>
      <c r="K48" s="18" t="n">
        <v>508.39966453</v>
      </c>
      <c r="L48" s="20" t="n">
        <v>22.84001096</v>
      </c>
      <c r="M48" s="18" t="n">
        <v>577.58576432</v>
      </c>
      <c r="N48" s="20" t="n">
        <v>27.27326059</v>
      </c>
      <c r="O48" s="18" t="n">
        <v>525.01511893</v>
      </c>
      <c r="P48" s="20" t="n">
        <v>24.15561831</v>
      </c>
      <c r="Q48" s="18" t="n">
        <v>565.35252197</v>
      </c>
      <c r="R48" s="20" t="n">
        <v>17.83314079</v>
      </c>
      <c r="S48" s="18" t="n">
        <v>523.43157479</v>
      </c>
      <c r="T48" s="20" t="n">
        <v>16.24792205</v>
      </c>
      <c r="U48" s="18" t="n">
        <v>527.8107804799999</v>
      </c>
      <c r="V48" s="20" t="n">
        <v>16.74608986</v>
      </c>
      <c r="W48" s="18" t="n">
        <v>525.68139185</v>
      </c>
      <c r="X48" s="20" t="n">
        <v>16.58335362</v>
      </c>
      <c r="Y48" s="18" t="n">
        <v>542.48597625</v>
      </c>
      <c r="Z48" s="20" t="n">
        <v>17.27378718</v>
      </c>
      <c r="AA48" s="18" t="n">
        <v>542.43757538</v>
      </c>
      <c r="AB48" s="20" t="n">
        <v>26.39594905</v>
      </c>
      <c r="AC48" s="18" t="n">
        <v>493.82752764</v>
      </c>
      <c r="AD48" s="20" t="n">
        <v>15.73828939</v>
      </c>
      <c r="AE48" s="18" t="n">
        <v>491.66178299</v>
      </c>
      <c r="AF48" s="20" t="n">
        <v>18.59044061</v>
      </c>
      <c r="AG48" s="18" t="n">
        <v>568.50937769</v>
      </c>
      <c r="AH48" s="20" t="n">
        <v>17.48561449</v>
      </c>
      <c r="AI48" s="18" t="n">
        <v>474.5244129</v>
      </c>
      <c r="AJ48" s="20" t="n">
        <v>24.17599142</v>
      </c>
      <c r="AK48" s="18" t="n">
        <v>436.7460112</v>
      </c>
      <c r="AL48" s="20" t="n">
        <v>23.52403293</v>
      </c>
      <c r="AM48" s="18" t="n">
        <v>534.1179620299999</v>
      </c>
      <c r="AN48" s="20" t="n">
        <v>4.9799908</v>
      </c>
      <c r="AO48" s="18" t="s">
        <v>481</v>
      </c>
      <c r="AP48" s="20" t="s">
        <v>481</v>
      </c>
      <c r="AQ48" s="18" t="s">
        <v>481</v>
      </c>
      <c r="AR48" s="20" t="s">
        <v>481</v>
      </c>
      <c r="AS48" s="18" t="s">
        <v>481</v>
      </c>
      <c r="AT48" s="20" t="s">
        <v>481</v>
      </c>
      <c r="AU48" s="18" t="n">
        <v>487.91641123</v>
      </c>
      <c r="AV48" s="20" t="n">
        <v>44.2675137</v>
      </c>
    </row>
    <row r="49" spans="1:4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s">
        <v>481</v>
      </c>
      <c r="Z49" s="20" t="s">
        <v>481</v>
      </c>
      <c r="AA49" s="18" t="s">
        <v>481</v>
      </c>
      <c r="AB49" s="20" t="s">
        <v>481</v>
      </c>
      <c r="AC49" s="18" t="s">
        <v>481</v>
      </c>
      <c r="AD49" s="20" t="s">
        <v>481</v>
      </c>
      <c r="AE49" s="18" t="s">
        <v>481</v>
      </c>
      <c r="AF49" s="20" t="s">
        <v>481</v>
      </c>
      <c r="AG49" s="18" t="s">
        <v>481</v>
      </c>
      <c r="AH49" s="20" t="s">
        <v>481</v>
      </c>
      <c r="AI49" s="18" t="s">
        <v>481</v>
      </c>
      <c r="AJ49" s="20" t="s">
        <v>481</v>
      </c>
      <c r="AK49" s="18" t="s">
        <v>481</v>
      </c>
      <c r="AL49" s="20" t="s">
        <v>481</v>
      </c>
      <c r="AM49" s="18" t="s">
        <v>481</v>
      </c>
      <c r="AN49" s="20" t="s">
        <v>481</v>
      </c>
      <c r="AO49" s="18" t="s">
        <v>481</v>
      </c>
      <c r="AP49" s="20" t="s">
        <v>481</v>
      </c>
      <c r="AQ49" s="18" t="n">
        <v>409.03332786</v>
      </c>
      <c r="AR49" s="20" t="n">
        <v>3.05386641</v>
      </c>
      <c r="AS49" s="18" t="s">
        <v>481</v>
      </c>
      <c r="AT49" s="20" t="s">
        <v>481</v>
      </c>
      <c r="AU49" s="18" t="s">
        <v>481</v>
      </c>
      <c r="AV49" s="20" t="s">
        <v>481</v>
      </c>
    </row>
    <row r="50" spans="1:48">
      <c r="A50" s="15" t="s">
        <v>525</v>
      </c>
      <c r="B50" s="17" t="n">
        <v>11795</v>
      </c>
      <c r="C50" s="18">
        <f>(218.0/B50*100)</f>
        <v/>
      </c>
      <c r="D50" s="19" t="n">
        <v>11577</v>
      </c>
      <c r="E50" s="18" t="n">
        <v>352.5201589</v>
      </c>
      <c r="F50" s="20" t="n">
        <v>9.9524636</v>
      </c>
      <c r="G50" s="18" t="n">
        <v>335.76059529</v>
      </c>
      <c r="H50" s="20" t="n">
        <v>34.73756542</v>
      </c>
      <c r="I50" s="18" t="n">
        <v>320.53554289</v>
      </c>
      <c r="J50" s="20" t="n">
        <v>37.22969022</v>
      </c>
      <c r="K50" s="18" t="n">
        <v>324.90928091</v>
      </c>
      <c r="L50" s="20" t="n">
        <v>34.95909251</v>
      </c>
      <c r="M50" s="18" t="n">
        <v>347.86606469</v>
      </c>
      <c r="N50" s="20" t="n">
        <v>31.120584</v>
      </c>
      <c r="O50" s="18" t="n">
        <v>308.74235367</v>
      </c>
      <c r="P50" s="20" t="n">
        <v>31.69022539</v>
      </c>
      <c r="Q50" s="18" t="n">
        <v>404.08783547</v>
      </c>
      <c r="R50" s="20" t="n">
        <v>33.34567413</v>
      </c>
      <c r="S50" s="18" t="n">
        <v>278.00543097</v>
      </c>
      <c r="T50" s="20" t="n">
        <v>40.74808717</v>
      </c>
      <c r="U50" s="18" t="n">
        <v>324.42029152</v>
      </c>
      <c r="V50" s="20" t="n">
        <v>75.44111273999999</v>
      </c>
      <c r="W50" s="18" t="n">
        <v>416.58382979</v>
      </c>
      <c r="X50" s="20" t="n">
        <v>49.98973928</v>
      </c>
      <c r="Y50" s="18" t="n">
        <v>318.3015597</v>
      </c>
      <c r="Z50" s="20" t="n">
        <v>64.94266829999999</v>
      </c>
      <c r="AA50" s="18" t="n">
        <v>361.05956917</v>
      </c>
      <c r="AB50" s="20" t="n">
        <v>109.32822794</v>
      </c>
      <c r="AC50" s="18" t="n">
        <v>394.687368</v>
      </c>
      <c r="AD50" s="20" t="n">
        <v>61.19855744</v>
      </c>
      <c r="AE50" s="18" t="n">
        <v>336.8352</v>
      </c>
      <c r="AF50" s="20" t="n">
        <v>42.34021965</v>
      </c>
      <c r="AG50" s="18" t="n">
        <v>458.12887928</v>
      </c>
      <c r="AH50" s="20" t="n">
        <v>31.21523282</v>
      </c>
      <c r="AI50" s="18" t="n">
        <v>296.10806004</v>
      </c>
      <c r="AJ50" s="20" t="n">
        <v>20.51164999</v>
      </c>
      <c r="AK50" s="18" t="n">
        <v>287.88878472</v>
      </c>
      <c r="AL50" s="20" t="n">
        <v>43.97756442</v>
      </c>
      <c r="AM50" s="18" t="n">
        <v>390.80240468</v>
      </c>
      <c r="AN50" s="20" t="n">
        <v>2.20929193</v>
      </c>
      <c r="AO50" s="18" t="s">
        <v>481</v>
      </c>
      <c r="AP50" s="20" t="s">
        <v>481</v>
      </c>
      <c r="AQ50" s="18" t="s">
        <v>481</v>
      </c>
      <c r="AR50" s="20" t="s">
        <v>481</v>
      </c>
      <c r="AS50" s="18" t="s">
        <v>481</v>
      </c>
      <c r="AT50" s="20" t="s">
        <v>481</v>
      </c>
      <c r="AU50" s="18" t="n">
        <v>335.90638468</v>
      </c>
      <c r="AV50" s="20" t="n">
        <v>15.30821577</v>
      </c>
    </row>
    <row r="51" spans="1:48">
      <c r="A51" s="15" t="s">
        <v>526</v>
      </c>
      <c r="B51" s="17" t="n">
        <v>6866</v>
      </c>
      <c r="C51" s="18">
        <f>(108.0/B51*100)</f>
        <v/>
      </c>
      <c r="D51" s="19" t="n">
        <v>6758</v>
      </c>
      <c r="E51" s="18" t="n">
        <v>380.99330762</v>
      </c>
      <c r="F51" s="20" t="n">
        <v>10.41024178</v>
      </c>
      <c r="G51" s="18" t="n">
        <v>372.72678172</v>
      </c>
      <c r="H51" s="20" t="n">
        <v>21.63620668</v>
      </c>
      <c r="I51" s="18" t="n">
        <v>382.86274707</v>
      </c>
      <c r="J51" s="20" t="n">
        <v>29.16334703</v>
      </c>
      <c r="K51" s="18" t="n">
        <v>398.53313149</v>
      </c>
      <c r="L51" s="20" t="n">
        <v>29.88731634</v>
      </c>
      <c r="M51" s="18" t="n">
        <v>434.04623807</v>
      </c>
      <c r="N51" s="20" t="n">
        <v>25.85117432</v>
      </c>
      <c r="O51" s="18" t="n">
        <v>346.6626065</v>
      </c>
      <c r="P51" s="20" t="n">
        <v>34.84171503</v>
      </c>
      <c r="Q51" s="18" t="n">
        <v>424.35253977</v>
      </c>
      <c r="R51" s="20" t="n">
        <v>33.14698537</v>
      </c>
      <c r="S51" s="18" t="n">
        <v>390.24871847</v>
      </c>
      <c r="T51" s="20" t="n">
        <v>31.87322373</v>
      </c>
      <c r="U51" s="18" t="n">
        <v>356.47485167</v>
      </c>
      <c r="V51" s="20" t="n">
        <v>26.00307598</v>
      </c>
      <c r="W51" s="18" t="n">
        <v>398.41551334</v>
      </c>
      <c r="X51" s="20" t="n">
        <v>32.78313073</v>
      </c>
      <c r="Y51" s="18" t="n">
        <v>405.08588256</v>
      </c>
      <c r="Z51" s="20" t="n">
        <v>27.20416234</v>
      </c>
      <c r="AA51" s="18" t="n">
        <v>405.20932613</v>
      </c>
      <c r="AB51" s="20" t="n">
        <v>41.39251185</v>
      </c>
      <c r="AC51" s="18" t="n">
        <v>404.40742044</v>
      </c>
      <c r="AD51" s="20" t="n">
        <v>58.06677606</v>
      </c>
      <c r="AE51" s="18" t="n">
        <v>343.3102755</v>
      </c>
      <c r="AF51" s="20" t="n">
        <v>47.27381699</v>
      </c>
      <c r="AG51" s="18" t="n">
        <v>395.58359066</v>
      </c>
      <c r="AH51" s="20" t="n">
        <v>28.97540164</v>
      </c>
      <c r="AI51" s="18" t="n">
        <v>382.00324963</v>
      </c>
      <c r="AJ51" s="20" t="n">
        <v>27.80834194</v>
      </c>
      <c r="AK51" s="18" t="n">
        <v>362.73442898</v>
      </c>
      <c r="AL51" s="20" t="n">
        <v>40.1195803</v>
      </c>
      <c r="AM51" s="18" t="n">
        <v>403.62064351</v>
      </c>
      <c r="AN51" s="20" t="n">
        <v>2.73639096</v>
      </c>
      <c r="AO51" s="18" t="s">
        <v>481</v>
      </c>
      <c r="AP51" s="20" t="s">
        <v>481</v>
      </c>
      <c r="AQ51" s="18" t="n">
        <v>380.5422133</v>
      </c>
      <c r="AR51" s="20" t="n">
        <v>4.31283207</v>
      </c>
      <c r="AS51" s="18" t="s">
        <v>481</v>
      </c>
      <c r="AT51" s="20" t="s">
        <v>481</v>
      </c>
      <c r="AU51" s="18" t="n">
        <v>389.62893506</v>
      </c>
      <c r="AV51" s="20" t="n">
        <v>11.23331157</v>
      </c>
    </row>
    <row r="52" spans="1:48">
      <c r="A52" s="15" t="s">
        <v>527</v>
      </c>
      <c r="B52" s="17" t="n">
        <v>5809</v>
      </c>
      <c r="C52" s="18">
        <f>(74.0/B52*100)</f>
        <v/>
      </c>
      <c r="D52" s="19" t="n">
        <v>5735</v>
      </c>
      <c r="E52" s="18" t="n">
        <v>426.95781848</v>
      </c>
      <c r="F52" s="20" t="n">
        <v>10.12194727</v>
      </c>
      <c r="G52" s="18" t="n">
        <v>439.3159844</v>
      </c>
      <c r="H52" s="20" t="n">
        <v>32.56683232</v>
      </c>
      <c r="I52" s="18" t="n">
        <v>433.66068055</v>
      </c>
      <c r="J52" s="20" t="n">
        <v>26.5540092</v>
      </c>
      <c r="K52" s="18" t="n">
        <v>429.34696885</v>
      </c>
      <c r="L52" s="20" t="n">
        <v>25.08406462</v>
      </c>
      <c r="M52" s="18" t="n">
        <v>407.8744663</v>
      </c>
      <c r="N52" s="20" t="n">
        <v>20.75629118</v>
      </c>
      <c r="O52" s="18" t="n">
        <v>437.01425535</v>
      </c>
      <c r="P52" s="20" t="n">
        <v>23.34367821</v>
      </c>
      <c r="Q52" s="18" t="n">
        <v>487.01600501</v>
      </c>
      <c r="R52" s="20" t="n">
        <v>38.60379477</v>
      </c>
      <c r="S52" s="18" t="n">
        <v>477.87909956</v>
      </c>
      <c r="T52" s="20" t="n">
        <v>31.13993787</v>
      </c>
      <c r="U52" s="18" t="n">
        <v>426.6561251</v>
      </c>
      <c r="V52" s="20" t="n">
        <v>23.31465583</v>
      </c>
      <c r="W52" s="18" t="n">
        <v>467.17353411</v>
      </c>
      <c r="X52" s="20" t="n">
        <v>31.94271052</v>
      </c>
      <c r="Y52" s="18" t="n">
        <v>497.62457289</v>
      </c>
      <c r="Z52" s="20" t="n">
        <v>35.25346949</v>
      </c>
      <c r="AA52" s="18" t="n">
        <v>401.69334498</v>
      </c>
      <c r="AB52" s="20" t="n">
        <v>60.50756099</v>
      </c>
      <c r="AC52" s="18" t="n">
        <v>400.92818286</v>
      </c>
      <c r="AD52" s="20" t="n">
        <v>52.95541387</v>
      </c>
      <c r="AE52" s="18" t="n">
        <v>472.56822875</v>
      </c>
      <c r="AF52" s="20" t="n">
        <v>41.10838569</v>
      </c>
      <c r="AG52" s="18" t="n">
        <v>454.6158122</v>
      </c>
      <c r="AH52" s="20" t="n">
        <v>45.26521222</v>
      </c>
      <c r="AI52" s="18" t="n">
        <v>508.28348258</v>
      </c>
      <c r="AJ52" s="20" t="n">
        <v>49.81543959</v>
      </c>
      <c r="AK52" s="18" t="n">
        <v>349.03825615</v>
      </c>
      <c r="AL52" s="20" t="n">
        <v>57.36177951</v>
      </c>
      <c r="AM52" s="18" t="n">
        <v>465.4672048</v>
      </c>
      <c r="AN52" s="20" t="n">
        <v>2.73171893</v>
      </c>
      <c r="AO52" s="18" t="s">
        <v>481</v>
      </c>
      <c r="AP52" s="20" t="s">
        <v>481</v>
      </c>
      <c r="AQ52" s="18" t="s">
        <v>481</v>
      </c>
      <c r="AR52" s="20" t="s">
        <v>481</v>
      </c>
      <c r="AS52" s="18" t="s">
        <v>481</v>
      </c>
      <c r="AT52" s="20" t="s">
        <v>481</v>
      </c>
      <c r="AU52" s="18" t="n">
        <v>415.46888326</v>
      </c>
      <c r="AV52" s="20" t="n">
        <v>15.69100377</v>
      </c>
    </row>
    <row r="53" spans="1:48">
      <c r="A53" s="15" t="s">
        <v>528</v>
      </c>
      <c r="B53" s="17" t="n">
        <v>5571</v>
      </c>
      <c r="C53" s="18">
        <f>(84.0/B53*100)</f>
        <v/>
      </c>
      <c r="D53" s="19" t="n">
        <v>5487</v>
      </c>
      <c r="E53" s="18" t="n">
        <v>426.84120319</v>
      </c>
      <c r="F53" s="20" t="n">
        <v>10.35671956</v>
      </c>
      <c r="G53" s="18" t="n">
        <v>433.43001423</v>
      </c>
      <c r="H53" s="20" t="n">
        <v>17.91656943</v>
      </c>
      <c r="I53" s="18" t="n">
        <v>418.40814734</v>
      </c>
      <c r="J53" s="20" t="n">
        <v>16.64931706</v>
      </c>
      <c r="K53" s="18" t="n">
        <v>456.14046531</v>
      </c>
      <c r="L53" s="20" t="n">
        <v>16.2333001</v>
      </c>
      <c r="M53" s="18" t="n">
        <v>439.11716856</v>
      </c>
      <c r="N53" s="20" t="n">
        <v>16.18905883</v>
      </c>
      <c r="O53" s="18" t="n">
        <v>420.89247588</v>
      </c>
      <c r="P53" s="20" t="n">
        <v>17.79030754</v>
      </c>
      <c r="Q53" s="18" t="n">
        <v>470.10209271</v>
      </c>
      <c r="R53" s="20" t="n">
        <v>24.57638086</v>
      </c>
      <c r="S53" s="18" t="n">
        <v>419.05661834</v>
      </c>
      <c r="T53" s="20" t="n">
        <v>16.54936165</v>
      </c>
      <c r="U53" s="18" t="n">
        <v>394.15449883</v>
      </c>
      <c r="V53" s="20" t="n">
        <v>17.33521718</v>
      </c>
      <c r="W53" s="18" t="n">
        <v>458.78055265</v>
      </c>
      <c r="X53" s="20" t="n">
        <v>17.99269909</v>
      </c>
      <c r="Y53" s="18" t="n">
        <v>408.11763611</v>
      </c>
      <c r="Z53" s="20" t="n">
        <v>13.73471472</v>
      </c>
      <c r="AA53" s="18" t="n">
        <v>437.94896185</v>
      </c>
      <c r="AB53" s="20" t="n">
        <v>17.38018196</v>
      </c>
      <c r="AC53" s="18" t="n">
        <v>407.3317535</v>
      </c>
      <c r="AD53" s="20" t="n">
        <v>22.36672104</v>
      </c>
      <c r="AE53" s="18" t="n">
        <v>440.81903515</v>
      </c>
      <c r="AF53" s="20" t="n">
        <v>24.8406266</v>
      </c>
      <c r="AG53" s="18" t="n">
        <v>479.87507295</v>
      </c>
      <c r="AH53" s="20" t="n">
        <v>25.16123137</v>
      </c>
      <c r="AI53" s="18" t="n">
        <v>439.05337828</v>
      </c>
      <c r="AJ53" s="20" t="n">
        <v>23.78068562</v>
      </c>
      <c r="AK53" s="18" t="n">
        <v>401.21589109</v>
      </c>
      <c r="AL53" s="20" t="n">
        <v>20.11366826</v>
      </c>
      <c r="AM53" s="18" t="n">
        <v>439.3584673</v>
      </c>
      <c r="AN53" s="20" t="n">
        <v>1.78096087</v>
      </c>
      <c r="AO53" s="18" t="s">
        <v>481</v>
      </c>
      <c r="AP53" s="20" t="s">
        <v>481</v>
      </c>
      <c r="AQ53" s="18" t="s">
        <v>481</v>
      </c>
      <c r="AR53" s="20" t="s">
        <v>481</v>
      </c>
      <c r="AS53" s="18" t="s">
        <v>481</v>
      </c>
      <c r="AT53" s="20" t="s">
        <v>481</v>
      </c>
      <c r="AU53" s="18" t="n">
        <v>357.2696248</v>
      </c>
      <c r="AV53" s="20" t="n">
        <v>15.55681294</v>
      </c>
    </row>
    <row r="54" spans="1:48">
      <c r="A54" s="15" t="s">
        <v>529</v>
      </c>
      <c r="B54" s="17" t="n">
        <v>4740</v>
      </c>
      <c r="C54" s="18">
        <f>(43.0/B54*100)</f>
        <v/>
      </c>
      <c r="D54" s="19" t="n">
        <v>4697</v>
      </c>
      <c r="E54" s="18" t="n">
        <v>305.24765834</v>
      </c>
      <c r="F54" s="20" t="n">
        <v>7.97250708</v>
      </c>
      <c r="G54" s="18" t="n">
        <v>310.77375714</v>
      </c>
      <c r="H54" s="20" t="n">
        <v>14.20722629</v>
      </c>
      <c r="I54" s="18" t="n">
        <v>304.030517</v>
      </c>
      <c r="J54" s="20" t="n">
        <v>33.74621035</v>
      </c>
      <c r="K54" s="18" t="n">
        <v>340.19654433</v>
      </c>
      <c r="L54" s="20" t="n">
        <v>27.76571466</v>
      </c>
      <c r="M54" s="18" t="n">
        <v>362.05196893</v>
      </c>
      <c r="N54" s="20" t="n">
        <v>29.50773982</v>
      </c>
      <c r="O54" s="18" t="n">
        <v>278.03480036</v>
      </c>
      <c r="P54" s="20" t="n">
        <v>21.87700807</v>
      </c>
      <c r="Q54" s="18" t="n">
        <v>256.51834514</v>
      </c>
      <c r="R54" s="20" t="n">
        <v>40.04265415</v>
      </c>
      <c r="S54" s="18" t="n">
        <v>258.35906597</v>
      </c>
      <c r="T54" s="20" t="n">
        <v>35.42217634</v>
      </c>
      <c r="U54" s="18" t="s">
        <v>481</v>
      </c>
      <c r="V54" s="20" t="s">
        <v>481</v>
      </c>
      <c r="W54" s="18" t="n">
        <v>332.70070886</v>
      </c>
      <c r="X54" s="20" t="n">
        <v>58.62356903</v>
      </c>
      <c r="Y54" s="18" t="n">
        <v>259.06329287</v>
      </c>
      <c r="Z54" s="20" t="n">
        <v>46.00398799</v>
      </c>
      <c r="AA54" s="18" t="n">
        <v>269.48609312</v>
      </c>
      <c r="AB54" s="20" t="n">
        <v>81.99506469000001</v>
      </c>
      <c r="AC54" s="18" t="n">
        <v>323.09167645</v>
      </c>
      <c r="AD54" s="20" t="n">
        <v>44.58649384</v>
      </c>
      <c r="AE54" s="18" t="n">
        <v>278.95849249</v>
      </c>
      <c r="AF54" s="20" t="n">
        <v>70.09011872000001</v>
      </c>
      <c r="AG54" s="18" t="n">
        <v>418.73003408</v>
      </c>
      <c r="AH54" s="20" t="n">
        <v>51.98089254</v>
      </c>
      <c r="AI54" s="18" t="n">
        <v>273.99014184</v>
      </c>
      <c r="AJ54" s="20" t="n">
        <v>27.43027999</v>
      </c>
      <c r="AK54" s="18" t="n">
        <v>296.70367263</v>
      </c>
      <c r="AL54" s="20" t="n">
        <v>50.84647428</v>
      </c>
      <c r="AM54" s="18" t="n">
        <v>329.90240975</v>
      </c>
      <c r="AN54" s="20" t="n">
        <v>2.84127759</v>
      </c>
      <c r="AO54" s="18" t="s">
        <v>481</v>
      </c>
      <c r="AP54" s="20" t="s">
        <v>481</v>
      </c>
      <c r="AQ54" s="18" t="s">
        <v>481</v>
      </c>
      <c r="AR54" s="20" t="s">
        <v>481</v>
      </c>
      <c r="AS54" s="18" t="s">
        <v>481</v>
      </c>
      <c r="AT54" s="20" t="s">
        <v>481</v>
      </c>
      <c r="AU54" s="18" t="n">
        <v>288.61316769</v>
      </c>
      <c r="AV54" s="20" t="n">
        <v>10.27371053</v>
      </c>
    </row>
    <row r="55" spans="1:4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s">
        <v>481</v>
      </c>
      <c r="Z55" s="20" t="s">
        <v>481</v>
      </c>
      <c r="AA55" s="18" t="s">
        <v>481</v>
      </c>
      <c r="AB55" s="20" t="s">
        <v>481</v>
      </c>
      <c r="AC55" s="18" t="s">
        <v>481</v>
      </c>
      <c r="AD55" s="20" t="s">
        <v>481</v>
      </c>
      <c r="AE55" s="18" t="s">
        <v>481</v>
      </c>
      <c r="AF55" s="20" t="s">
        <v>481</v>
      </c>
      <c r="AG55" s="18" t="s">
        <v>481</v>
      </c>
      <c r="AH55" s="20" t="s">
        <v>481</v>
      </c>
      <c r="AI55" s="18" t="s">
        <v>481</v>
      </c>
      <c r="AJ55" s="20" t="s">
        <v>481</v>
      </c>
      <c r="AK55" s="18" t="s">
        <v>481</v>
      </c>
      <c r="AL55" s="20" t="s">
        <v>481</v>
      </c>
      <c r="AM55" s="18" t="s">
        <v>481</v>
      </c>
      <c r="AN55" s="20" t="s">
        <v>481</v>
      </c>
      <c r="AO55" s="18" t="s">
        <v>481</v>
      </c>
      <c r="AP55" s="20" t="s">
        <v>481</v>
      </c>
      <c r="AQ55" s="18" t="n">
        <v>403.83322941</v>
      </c>
      <c r="AR55" s="20" t="n">
        <v>2.78193854</v>
      </c>
      <c r="AS55" s="18" t="s">
        <v>481</v>
      </c>
      <c r="AT55" s="20" t="s">
        <v>481</v>
      </c>
      <c r="AU55" s="18" t="s">
        <v>481</v>
      </c>
      <c r="AV55" s="20" t="s">
        <v>481</v>
      </c>
    </row>
    <row r="56" spans="1:48">
      <c r="A56" s="15" t="s">
        <v>531</v>
      </c>
      <c r="B56" s="17" t="n">
        <v>5359</v>
      </c>
      <c r="C56" s="18">
        <f>(76.0/B56*100)</f>
        <v/>
      </c>
      <c r="D56" s="19" t="n">
        <v>5283</v>
      </c>
      <c r="E56" s="18" t="n">
        <v>536.56883463</v>
      </c>
      <c r="F56" s="20" t="n">
        <v>9.08188017</v>
      </c>
      <c r="G56" s="18" t="n">
        <v>531.5615934</v>
      </c>
      <c r="H56" s="20" t="n">
        <v>17.77099503</v>
      </c>
      <c r="I56" s="18" t="n">
        <v>550.0188116</v>
      </c>
      <c r="J56" s="20" t="n">
        <v>10.02727513</v>
      </c>
      <c r="K56" s="18" t="n">
        <v>549.33185825</v>
      </c>
      <c r="L56" s="20" t="n">
        <v>8.1324316</v>
      </c>
      <c r="M56" s="18" t="n">
        <v>551.90710004</v>
      </c>
      <c r="N56" s="20" t="n">
        <v>10.64961681</v>
      </c>
      <c r="O56" s="18" t="n">
        <v>542.69533604</v>
      </c>
      <c r="P56" s="20" t="n">
        <v>9.244187549999999</v>
      </c>
      <c r="Q56" s="18" t="n">
        <v>528.89390502</v>
      </c>
      <c r="R56" s="20" t="n">
        <v>10.87169458</v>
      </c>
      <c r="S56" s="18" t="n">
        <v>519.70074458</v>
      </c>
      <c r="T56" s="20" t="n">
        <v>14.20012712</v>
      </c>
      <c r="U56" s="18" t="n">
        <v>523.64201817</v>
      </c>
      <c r="V56" s="20" t="n">
        <v>13.30114284</v>
      </c>
      <c r="W56" s="18" t="n">
        <v>517.70131018</v>
      </c>
      <c r="X56" s="20" t="n">
        <v>13.22347921</v>
      </c>
      <c r="Y56" s="18" t="n">
        <v>530.3328132300001</v>
      </c>
      <c r="Z56" s="20" t="n">
        <v>14.39315933</v>
      </c>
      <c r="AA56" s="18" t="n">
        <v>515.98019175</v>
      </c>
      <c r="AB56" s="20" t="n">
        <v>12.15811833</v>
      </c>
      <c r="AC56" s="18" t="n">
        <v>524.68508262</v>
      </c>
      <c r="AD56" s="20" t="n">
        <v>14.28268341</v>
      </c>
      <c r="AE56" s="18" t="n">
        <v>540.98605003</v>
      </c>
      <c r="AF56" s="20" t="n">
        <v>19.7155075</v>
      </c>
      <c r="AG56" s="18" t="n">
        <v>546.8739473000001</v>
      </c>
      <c r="AH56" s="20" t="n">
        <v>20.9251761</v>
      </c>
      <c r="AI56" s="18" t="n">
        <v>512.04630223</v>
      </c>
      <c r="AJ56" s="20" t="n">
        <v>16.60439025</v>
      </c>
      <c r="AK56" s="18" t="n">
        <v>460.80568552</v>
      </c>
      <c r="AL56" s="20" t="n">
        <v>20.62271072</v>
      </c>
      <c r="AM56" s="18" t="n">
        <v>551.88918117</v>
      </c>
      <c r="AN56" s="20" t="n">
        <v>3.15997074</v>
      </c>
      <c r="AO56" s="18" t="s">
        <v>481</v>
      </c>
      <c r="AP56" s="20" t="s">
        <v>481</v>
      </c>
      <c r="AQ56" s="18" t="s">
        <v>481</v>
      </c>
      <c r="AR56" s="20" t="s">
        <v>481</v>
      </c>
      <c r="AS56" s="18" t="s">
        <v>481</v>
      </c>
      <c r="AT56" s="20" t="s">
        <v>481</v>
      </c>
      <c r="AU56" s="18" t="n">
        <v>508.49966109</v>
      </c>
      <c r="AV56" s="20" t="n">
        <v>35.39030138</v>
      </c>
    </row>
    <row r="57" spans="1:4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s">
        <v>481</v>
      </c>
      <c r="Z57" s="20" t="s">
        <v>481</v>
      </c>
      <c r="AA57" s="18" t="s">
        <v>481</v>
      </c>
      <c r="AB57" s="20" t="s">
        <v>481</v>
      </c>
      <c r="AC57" s="18" t="s">
        <v>481</v>
      </c>
      <c r="AD57" s="20" t="s">
        <v>481</v>
      </c>
      <c r="AE57" s="18" t="s">
        <v>481</v>
      </c>
      <c r="AF57" s="20" t="s">
        <v>481</v>
      </c>
      <c r="AG57" s="18" t="s">
        <v>481</v>
      </c>
      <c r="AH57" s="20" t="s">
        <v>481</v>
      </c>
      <c r="AI57" s="18" t="s">
        <v>481</v>
      </c>
      <c r="AJ57" s="20" t="s">
        <v>481</v>
      </c>
      <c r="AK57" s="18" t="s">
        <v>481</v>
      </c>
      <c r="AL57" s="20" t="s">
        <v>481</v>
      </c>
      <c r="AM57" s="18" t="s">
        <v>481</v>
      </c>
      <c r="AN57" s="20" t="s">
        <v>481</v>
      </c>
      <c r="AO57" s="18" t="s">
        <v>481</v>
      </c>
      <c r="AP57" s="20" t="s">
        <v>481</v>
      </c>
      <c r="AQ57" s="18" t="n">
        <v>386.10959158</v>
      </c>
      <c r="AR57" s="20" t="n">
        <v>3.0844628</v>
      </c>
      <c r="AS57" s="18" t="s">
        <v>481</v>
      </c>
      <c r="AT57" s="20" t="s">
        <v>481</v>
      </c>
      <c r="AU57" s="18" t="s">
        <v>481</v>
      </c>
      <c r="AV57" s="20" t="s">
        <v>481</v>
      </c>
    </row>
    <row r="58" spans="1:4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s">
        <v>481</v>
      </c>
      <c r="Z58" s="20" t="s">
        <v>481</v>
      </c>
      <c r="AA58" s="18" t="s">
        <v>481</v>
      </c>
      <c r="AB58" s="20" t="s">
        <v>481</v>
      </c>
      <c r="AC58" s="18" t="s">
        <v>481</v>
      </c>
      <c r="AD58" s="20" t="s">
        <v>481</v>
      </c>
      <c r="AE58" s="18" t="s">
        <v>481</v>
      </c>
      <c r="AF58" s="20" t="s">
        <v>481</v>
      </c>
      <c r="AG58" s="18" t="s">
        <v>481</v>
      </c>
      <c r="AH58" s="20" t="s">
        <v>481</v>
      </c>
      <c r="AI58" s="18" t="s">
        <v>481</v>
      </c>
      <c r="AJ58" s="20" t="s">
        <v>481</v>
      </c>
      <c r="AK58" s="18" t="s">
        <v>481</v>
      </c>
      <c r="AL58" s="20" t="s">
        <v>481</v>
      </c>
      <c r="AM58" s="18" t="s">
        <v>481</v>
      </c>
      <c r="AN58" s="20" t="s">
        <v>481</v>
      </c>
      <c r="AO58" s="18" t="s">
        <v>481</v>
      </c>
      <c r="AP58" s="20" t="s">
        <v>481</v>
      </c>
      <c r="AQ58" s="18" t="n">
        <v>380.25901051</v>
      </c>
      <c r="AR58" s="20" t="n">
        <v>2.6518124</v>
      </c>
      <c r="AS58" s="18" t="s">
        <v>481</v>
      </c>
      <c r="AT58" s="20" t="s">
        <v>481</v>
      </c>
      <c r="AU58" s="18" t="s">
        <v>481</v>
      </c>
      <c r="AV58" s="20" t="s">
        <v>481</v>
      </c>
    </row>
    <row r="59" spans="1:4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s">
        <v>481</v>
      </c>
      <c r="Z59" s="20" t="s">
        <v>481</v>
      </c>
      <c r="AA59" s="18" t="s">
        <v>481</v>
      </c>
      <c r="AB59" s="20" t="s">
        <v>481</v>
      </c>
      <c r="AC59" s="18" t="s">
        <v>481</v>
      </c>
      <c r="AD59" s="20" t="s">
        <v>481</v>
      </c>
      <c r="AE59" s="18" t="s">
        <v>481</v>
      </c>
      <c r="AF59" s="20" t="s">
        <v>481</v>
      </c>
      <c r="AG59" s="18" t="s">
        <v>481</v>
      </c>
      <c r="AH59" s="20" t="s">
        <v>481</v>
      </c>
      <c r="AI59" s="18" t="s">
        <v>481</v>
      </c>
      <c r="AJ59" s="20" t="s">
        <v>481</v>
      </c>
      <c r="AK59" s="18" t="s">
        <v>481</v>
      </c>
      <c r="AL59" s="20" t="s">
        <v>481</v>
      </c>
      <c r="AM59" s="18" t="s">
        <v>481</v>
      </c>
      <c r="AN59" s="20" t="s">
        <v>481</v>
      </c>
      <c r="AO59" s="18" t="s">
        <v>481</v>
      </c>
      <c r="AP59" s="20" t="s">
        <v>481</v>
      </c>
      <c r="AQ59" s="18" t="n">
        <v>361.5339806</v>
      </c>
      <c r="AR59" s="20" t="n">
        <v>1.62528789</v>
      </c>
      <c r="AS59" s="18" t="s">
        <v>481</v>
      </c>
      <c r="AT59" s="20" t="s">
        <v>481</v>
      </c>
      <c r="AU59" s="18" t="s">
        <v>481</v>
      </c>
      <c r="AV59" s="20" t="s">
        <v>481</v>
      </c>
    </row>
    <row r="60" spans="1:4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s">
        <v>481</v>
      </c>
      <c r="Z60" s="20" t="s">
        <v>481</v>
      </c>
      <c r="AA60" s="18" t="s">
        <v>481</v>
      </c>
      <c r="AB60" s="20" t="s">
        <v>481</v>
      </c>
      <c r="AC60" s="18" t="s">
        <v>481</v>
      </c>
      <c r="AD60" s="20" t="s">
        <v>481</v>
      </c>
      <c r="AE60" s="18" t="s">
        <v>481</v>
      </c>
      <c r="AF60" s="20" t="s">
        <v>481</v>
      </c>
      <c r="AG60" s="18" t="s">
        <v>481</v>
      </c>
      <c r="AH60" s="20" t="s">
        <v>481</v>
      </c>
      <c r="AI60" s="18" t="s">
        <v>481</v>
      </c>
      <c r="AJ60" s="20" t="s">
        <v>481</v>
      </c>
      <c r="AK60" s="18" t="s">
        <v>481</v>
      </c>
      <c r="AL60" s="20" t="s">
        <v>481</v>
      </c>
      <c r="AM60" s="18" t="s">
        <v>481</v>
      </c>
      <c r="AN60" s="20" t="s">
        <v>481</v>
      </c>
      <c r="AO60" s="18" t="s">
        <v>481</v>
      </c>
      <c r="AP60" s="20" t="s">
        <v>481</v>
      </c>
      <c r="AQ60" s="18" t="n">
        <v>396.24965264</v>
      </c>
      <c r="AR60" s="20" t="n">
        <v>3.6919812</v>
      </c>
      <c r="AS60" s="18" t="s">
        <v>481</v>
      </c>
      <c r="AT60" s="20" t="s">
        <v>481</v>
      </c>
      <c r="AU60" s="18" t="s">
        <v>481</v>
      </c>
      <c r="AV60" s="20" t="s">
        <v>481</v>
      </c>
    </row>
    <row r="61" spans="1:48">
      <c r="A61" s="15" t="s">
        <v>536</v>
      </c>
      <c r="B61" s="17" t="n">
        <v>6525</v>
      </c>
      <c r="C61" s="18">
        <f>(135.0/B61*100)</f>
        <v/>
      </c>
      <c r="D61" s="19" t="n">
        <v>6390</v>
      </c>
      <c r="E61" s="18" t="n">
        <v>442.22633077</v>
      </c>
      <c r="F61" s="20" t="n">
        <v>14.72524676</v>
      </c>
      <c r="G61" s="18" t="n">
        <v>406.3489456</v>
      </c>
      <c r="H61" s="20" t="n">
        <v>29.7637689</v>
      </c>
      <c r="I61" s="18" t="n">
        <v>513.69696118</v>
      </c>
      <c r="J61" s="20" t="n">
        <v>41.01412672</v>
      </c>
      <c r="K61" s="18" t="n">
        <v>395.78147747</v>
      </c>
      <c r="L61" s="20" t="n">
        <v>33.52038749</v>
      </c>
      <c r="M61" s="18" t="n">
        <v>433.94896296</v>
      </c>
      <c r="N61" s="20" t="n">
        <v>25.40604411</v>
      </c>
      <c r="O61" s="18" t="n">
        <v>433.78684037</v>
      </c>
      <c r="P61" s="20" t="n">
        <v>35.23479705</v>
      </c>
      <c r="Q61" s="18" t="n">
        <v>271.83222413</v>
      </c>
      <c r="R61" s="20" t="n">
        <v>43.69514716</v>
      </c>
      <c r="S61" s="18" t="n">
        <v>550.57512975</v>
      </c>
      <c r="T61" s="20" t="n">
        <v>32.58893698</v>
      </c>
      <c r="U61" s="18" t="n">
        <v>453.53797178</v>
      </c>
      <c r="V61" s="20" t="n">
        <v>38.13686964</v>
      </c>
      <c r="W61" s="18" t="n">
        <v>374.0761</v>
      </c>
      <c r="X61" s="20" t="n">
        <v>42.86266809</v>
      </c>
      <c r="Y61" s="18" t="n">
        <v>394.1176</v>
      </c>
      <c r="Z61" s="20" t="n">
        <v>22.44888974</v>
      </c>
      <c r="AA61" s="18" t="n">
        <v>598.74994536</v>
      </c>
      <c r="AB61" s="20" t="n">
        <v>29.38068166</v>
      </c>
      <c r="AC61" s="18" t="n">
        <v>429.96419381</v>
      </c>
      <c r="AD61" s="20" t="n">
        <v>46.0333497</v>
      </c>
      <c r="AE61" s="18" t="n">
        <v>525.12959018</v>
      </c>
      <c r="AF61" s="20" t="n">
        <v>24.43526813</v>
      </c>
      <c r="AG61" s="18" t="n">
        <v>503.40975741</v>
      </c>
      <c r="AH61" s="20" t="n">
        <v>24.46437955</v>
      </c>
      <c r="AI61" s="18" t="n">
        <v>383.05709138</v>
      </c>
      <c r="AJ61" s="20" t="n">
        <v>30.92411561</v>
      </c>
      <c r="AK61" s="18" t="n">
        <v>371.4466307</v>
      </c>
      <c r="AL61" s="20" t="n">
        <v>39.05495115</v>
      </c>
      <c r="AM61" s="18" t="n">
        <v>480.00513085</v>
      </c>
      <c r="AN61" s="20" t="n">
        <v>2.27687016</v>
      </c>
      <c r="AO61" s="18" t="s">
        <v>481</v>
      </c>
      <c r="AP61" s="20" t="s">
        <v>481</v>
      </c>
      <c r="AQ61" s="18" t="s">
        <v>481</v>
      </c>
      <c r="AR61" s="20" t="s">
        <v>481</v>
      </c>
      <c r="AS61" s="18" t="s">
        <v>481</v>
      </c>
      <c r="AT61" s="20" t="s">
        <v>481</v>
      </c>
      <c r="AU61" s="18" t="n">
        <v>406.83354046</v>
      </c>
      <c r="AV61" s="20" t="n">
        <v>17.77529196</v>
      </c>
    </row>
    <row r="62" spans="1:48">
      <c r="A62" s="15" t="s">
        <v>537</v>
      </c>
      <c r="B62" s="17" t="n">
        <v>4476</v>
      </c>
      <c r="C62" s="18">
        <f>(3.0/B62*100)</f>
        <v/>
      </c>
      <c r="D62" s="19" t="n">
        <v>4473</v>
      </c>
      <c r="E62" s="18" t="n">
        <v>535.92240458</v>
      </c>
      <c r="F62" s="20" t="n">
        <v>7.85107721</v>
      </c>
      <c r="G62" s="18" t="n">
        <v>555.3295255199999</v>
      </c>
      <c r="H62" s="20" t="n">
        <v>16.2439987</v>
      </c>
      <c r="I62" s="18" t="n">
        <v>559.52450529</v>
      </c>
      <c r="J62" s="20" t="n">
        <v>16.26043954</v>
      </c>
      <c r="K62" s="18" t="n">
        <v>548.8885789</v>
      </c>
      <c r="L62" s="20" t="n">
        <v>10.2310003</v>
      </c>
      <c r="M62" s="18" t="n">
        <v>534.46530496</v>
      </c>
      <c r="N62" s="20" t="n">
        <v>11.30804685</v>
      </c>
      <c r="O62" s="18" t="n">
        <v>544.4943775</v>
      </c>
      <c r="P62" s="20" t="n">
        <v>9.263203409999999</v>
      </c>
      <c r="Q62" s="18" t="n">
        <v>550.81628266</v>
      </c>
      <c r="R62" s="20" t="n">
        <v>9.428875270000001</v>
      </c>
      <c r="S62" s="18" t="n">
        <v>525.14877097</v>
      </c>
      <c r="T62" s="20" t="n">
        <v>11.56079504</v>
      </c>
      <c r="U62" s="18" t="n">
        <v>525.0267845</v>
      </c>
      <c r="V62" s="20" t="n">
        <v>13.89146215</v>
      </c>
      <c r="W62" s="18" t="n">
        <v>531.34682771</v>
      </c>
      <c r="X62" s="20" t="n">
        <v>13.01307737</v>
      </c>
      <c r="Y62" s="18" t="n">
        <v>560.47864178</v>
      </c>
      <c r="Z62" s="20" t="n">
        <v>13.57243642</v>
      </c>
      <c r="AA62" s="18" t="n">
        <v>550.0097687799999</v>
      </c>
      <c r="AB62" s="20" t="n">
        <v>15.97268641</v>
      </c>
      <c r="AC62" s="18" t="n">
        <v>559.68802825</v>
      </c>
      <c r="AD62" s="20" t="n">
        <v>11.78862576</v>
      </c>
      <c r="AE62" s="18" t="n">
        <v>532.59938461</v>
      </c>
      <c r="AF62" s="20" t="n">
        <v>13.22692074</v>
      </c>
      <c r="AG62" s="18" t="n">
        <v>551.75666697</v>
      </c>
      <c r="AH62" s="20" t="n">
        <v>11.86456189</v>
      </c>
      <c r="AI62" s="18" t="n">
        <v>540.94497945</v>
      </c>
      <c r="AJ62" s="20" t="n">
        <v>9.848954060000001</v>
      </c>
      <c r="AK62" s="18" t="n">
        <v>525.4295443</v>
      </c>
      <c r="AL62" s="20" t="n">
        <v>26.78689893</v>
      </c>
      <c r="AM62" s="18" t="n">
        <v>544.3155173599999</v>
      </c>
      <c r="AN62" s="20" t="n">
        <v>1.28295862</v>
      </c>
      <c r="AO62" s="18" t="s">
        <v>481</v>
      </c>
      <c r="AP62" s="20" t="s">
        <v>481</v>
      </c>
      <c r="AQ62" s="18" t="s">
        <v>481</v>
      </c>
      <c r="AR62" s="20" t="s">
        <v>481</v>
      </c>
      <c r="AS62" s="18" t="s">
        <v>481</v>
      </c>
      <c r="AT62" s="20" t="s">
        <v>481</v>
      </c>
      <c r="AU62" s="18" t="n">
        <v>491.91861335</v>
      </c>
      <c r="AV62" s="20" t="n">
        <v>35.77079119</v>
      </c>
    </row>
    <row r="63" spans="1:4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s">
        <v>481</v>
      </c>
      <c r="Z63" s="20" t="s">
        <v>481</v>
      </c>
      <c r="AA63" s="18" t="s">
        <v>481</v>
      </c>
      <c r="AB63" s="20" t="s">
        <v>481</v>
      </c>
      <c r="AC63" s="18" t="s">
        <v>481</v>
      </c>
      <c r="AD63" s="20" t="s">
        <v>481</v>
      </c>
      <c r="AE63" s="18" t="s">
        <v>481</v>
      </c>
      <c r="AF63" s="20" t="s">
        <v>481</v>
      </c>
      <c r="AG63" s="18" t="s">
        <v>481</v>
      </c>
      <c r="AH63" s="20" t="s">
        <v>481</v>
      </c>
      <c r="AI63" s="18" t="s">
        <v>481</v>
      </c>
      <c r="AJ63" s="20" t="s">
        <v>481</v>
      </c>
      <c r="AK63" s="18" t="s">
        <v>481</v>
      </c>
      <c r="AL63" s="20" t="s">
        <v>481</v>
      </c>
      <c r="AM63" s="18" t="s">
        <v>481</v>
      </c>
      <c r="AN63" s="20" t="s">
        <v>481</v>
      </c>
      <c r="AO63" s="18" t="s">
        <v>481</v>
      </c>
      <c r="AP63" s="20" t="s">
        <v>481</v>
      </c>
      <c r="AQ63" s="18" t="n">
        <v>371.31142887</v>
      </c>
      <c r="AR63" s="20" t="n">
        <v>1.28307667</v>
      </c>
      <c r="AS63" s="18" t="s">
        <v>481</v>
      </c>
      <c r="AT63" s="20" t="s">
        <v>481</v>
      </c>
      <c r="AU63" s="18" t="s">
        <v>481</v>
      </c>
      <c r="AV63" s="20" t="s">
        <v>481</v>
      </c>
    </row>
    <row r="64" spans="1:4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s">
        <v>481</v>
      </c>
      <c r="Z64" s="20" t="s">
        <v>481</v>
      </c>
      <c r="AA64" s="18" t="s">
        <v>481</v>
      </c>
      <c r="AB64" s="20" t="s">
        <v>481</v>
      </c>
      <c r="AC64" s="18" t="s">
        <v>481</v>
      </c>
      <c r="AD64" s="20" t="s">
        <v>481</v>
      </c>
      <c r="AE64" s="18" t="s">
        <v>481</v>
      </c>
      <c r="AF64" s="20" t="s">
        <v>481</v>
      </c>
      <c r="AG64" s="18" t="s">
        <v>481</v>
      </c>
      <c r="AH64" s="20" t="s">
        <v>481</v>
      </c>
      <c r="AI64" s="18" t="s">
        <v>481</v>
      </c>
      <c r="AJ64" s="20" t="s">
        <v>481</v>
      </c>
      <c r="AK64" s="18" t="s">
        <v>481</v>
      </c>
      <c r="AL64" s="20" t="s">
        <v>481</v>
      </c>
      <c r="AM64" s="18" t="s">
        <v>481</v>
      </c>
      <c r="AN64" s="20" t="s">
        <v>481</v>
      </c>
      <c r="AO64" s="18" t="s">
        <v>481</v>
      </c>
      <c r="AP64" s="20" t="s">
        <v>481</v>
      </c>
      <c r="AQ64" s="18" t="n">
        <v>478.6447938</v>
      </c>
      <c r="AR64" s="20" t="n">
        <v>1.71583638</v>
      </c>
      <c r="AS64" s="18" t="s">
        <v>481</v>
      </c>
      <c r="AT64" s="20" t="s">
        <v>481</v>
      </c>
      <c r="AU64" s="18" t="s">
        <v>481</v>
      </c>
      <c r="AV64" s="20" t="s">
        <v>481</v>
      </c>
    </row>
    <row r="65" spans="1:4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s">
        <v>481</v>
      </c>
      <c r="Z65" s="20" t="s">
        <v>481</v>
      </c>
      <c r="AA65" s="18" t="s">
        <v>481</v>
      </c>
      <c r="AB65" s="20" t="s">
        <v>481</v>
      </c>
      <c r="AC65" s="18" t="s">
        <v>481</v>
      </c>
      <c r="AD65" s="20" t="s">
        <v>481</v>
      </c>
      <c r="AE65" s="18" t="s">
        <v>481</v>
      </c>
      <c r="AF65" s="20" t="s">
        <v>481</v>
      </c>
      <c r="AG65" s="18" t="s">
        <v>481</v>
      </c>
      <c r="AH65" s="20" t="s">
        <v>481</v>
      </c>
      <c r="AI65" s="18" t="s">
        <v>481</v>
      </c>
      <c r="AJ65" s="20" t="s">
        <v>481</v>
      </c>
      <c r="AK65" s="18" t="s">
        <v>481</v>
      </c>
      <c r="AL65" s="20" t="s">
        <v>481</v>
      </c>
      <c r="AM65" s="18" t="s">
        <v>481</v>
      </c>
      <c r="AN65" s="20" t="s">
        <v>481</v>
      </c>
      <c r="AO65" s="18" t="s">
        <v>481</v>
      </c>
      <c r="AP65" s="20" t="s">
        <v>481</v>
      </c>
      <c r="AQ65" s="18" t="n">
        <v>419.66352142</v>
      </c>
      <c r="AR65" s="20" t="n">
        <v>2.4655214</v>
      </c>
      <c r="AS65" s="18" t="s">
        <v>481</v>
      </c>
      <c r="AT65" s="20" t="s">
        <v>481</v>
      </c>
      <c r="AU65" s="18" t="s">
        <v>481</v>
      </c>
      <c r="AV65" s="20" t="s">
        <v>481</v>
      </c>
    </row>
    <row r="66" spans="1:48">
      <c r="A66" s="15" t="s">
        <v>541</v>
      </c>
      <c r="B66" s="17" t="n">
        <v>5665</v>
      </c>
      <c r="C66" s="18">
        <f>(75.0/B66*100)</f>
        <v/>
      </c>
      <c r="D66" s="19" t="n">
        <v>5590</v>
      </c>
      <c r="E66" s="18" t="n">
        <v>411.14679442</v>
      </c>
      <c r="F66" s="20" t="n">
        <v>9.97735067</v>
      </c>
      <c r="G66" s="18" t="n">
        <v>372.35379892</v>
      </c>
      <c r="H66" s="20" t="n">
        <v>18.02491709</v>
      </c>
      <c r="I66" s="18" t="n">
        <v>388.6286207</v>
      </c>
      <c r="J66" s="20" t="n">
        <v>25.8748114</v>
      </c>
      <c r="K66" s="18" t="n">
        <v>421.80380684</v>
      </c>
      <c r="L66" s="20" t="n">
        <v>22.00583201</v>
      </c>
      <c r="M66" s="18" t="n">
        <v>402.72956594</v>
      </c>
      <c r="N66" s="20" t="n">
        <v>25.91552721</v>
      </c>
      <c r="O66" s="18" t="n">
        <v>443.72013712</v>
      </c>
      <c r="P66" s="20" t="n">
        <v>30.52601334</v>
      </c>
      <c r="Q66" s="18" t="n">
        <v>396.71016575</v>
      </c>
      <c r="R66" s="20" t="n">
        <v>24.95023583</v>
      </c>
      <c r="S66" s="18" t="n">
        <v>446.58548803</v>
      </c>
      <c r="T66" s="20" t="n">
        <v>22.97078496</v>
      </c>
      <c r="U66" s="18" t="n">
        <v>424.32113805</v>
      </c>
      <c r="V66" s="20" t="n">
        <v>20.67439478</v>
      </c>
      <c r="W66" s="18" t="n">
        <v>426.78170076</v>
      </c>
      <c r="X66" s="20" t="n">
        <v>30.27044021</v>
      </c>
      <c r="Y66" s="18" t="n">
        <v>401.45454593</v>
      </c>
      <c r="Z66" s="20" t="n">
        <v>29.14187498</v>
      </c>
      <c r="AA66" s="18" t="n">
        <v>522.71919069</v>
      </c>
      <c r="AB66" s="20" t="n">
        <v>34.46210209</v>
      </c>
      <c r="AC66" s="18" t="n">
        <v>451.67813192</v>
      </c>
      <c r="AD66" s="20" t="n">
        <v>39.71811323</v>
      </c>
      <c r="AE66" s="18" t="n">
        <v>408.38727561</v>
      </c>
      <c r="AF66" s="20" t="n">
        <v>30.94719017</v>
      </c>
      <c r="AG66" s="18" t="n">
        <v>392.28285138</v>
      </c>
      <c r="AH66" s="20" t="n">
        <v>38.85668408</v>
      </c>
      <c r="AI66" s="18" t="n">
        <v>443.06115003</v>
      </c>
      <c r="AJ66" s="20" t="n">
        <v>29.59565678</v>
      </c>
      <c r="AK66" s="18" t="n">
        <v>369.20022645</v>
      </c>
      <c r="AL66" s="20" t="n">
        <v>30.82407741</v>
      </c>
      <c r="AM66" s="18" t="n">
        <v>419.2118548</v>
      </c>
      <c r="AN66" s="20" t="n">
        <v>1.47064226</v>
      </c>
      <c r="AO66" s="18" t="s">
        <v>481</v>
      </c>
      <c r="AP66" s="20" t="s">
        <v>481</v>
      </c>
      <c r="AQ66" s="18" t="s">
        <v>481</v>
      </c>
      <c r="AR66" s="20" t="s">
        <v>481</v>
      </c>
      <c r="AS66" s="18" t="s">
        <v>481</v>
      </c>
      <c r="AT66" s="20" t="s">
        <v>481</v>
      </c>
      <c r="AU66" s="18" t="n">
        <v>373.53189318</v>
      </c>
      <c r="AV66" s="20" t="n">
        <v>11.0859222</v>
      </c>
    </row>
    <row r="67" spans="1:48">
      <c r="A67" s="15" t="s">
        <v>542</v>
      </c>
      <c r="B67" s="17" t="n">
        <v>6971</v>
      </c>
      <c r="C67" s="18">
        <f>(22.0/B67*100)</f>
        <v/>
      </c>
      <c r="D67" s="19" t="n">
        <v>6949</v>
      </c>
      <c r="E67" s="18" t="n">
        <v>327.94978879</v>
      </c>
      <c r="F67" s="20" t="n">
        <v>24.1068847</v>
      </c>
      <c r="G67" s="18" t="n">
        <v>299.3502547</v>
      </c>
      <c r="H67" s="20" t="n">
        <v>27.27526277</v>
      </c>
      <c r="I67" s="18" t="n">
        <v>347.84117018</v>
      </c>
      <c r="J67" s="20" t="n">
        <v>42.22481488</v>
      </c>
      <c r="K67" s="18" t="n">
        <v>457.25029252</v>
      </c>
      <c r="L67" s="20" t="n">
        <v>32.77538331</v>
      </c>
      <c r="M67" s="18" t="n">
        <v>427.59461884</v>
      </c>
      <c r="N67" s="20" t="n">
        <v>31.8055139</v>
      </c>
      <c r="O67" s="18" t="n">
        <v>388.39978389</v>
      </c>
      <c r="P67" s="20" t="n">
        <v>19.33363552</v>
      </c>
      <c r="Q67" s="18" t="n">
        <v>346.46</v>
      </c>
      <c r="R67" s="20" t="n">
        <v>46.08735163</v>
      </c>
      <c r="S67" s="18" t="n">
        <v>330.44975313</v>
      </c>
      <c r="T67" s="20" t="n">
        <v>56.93945964</v>
      </c>
      <c r="U67" s="18" t="n">
        <v>402.66176352</v>
      </c>
      <c r="V67" s="20" t="n">
        <v>102.84637121</v>
      </c>
      <c r="W67" s="18" t="n">
        <v>342.3659106</v>
      </c>
      <c r="X67" s="20" t="n">
        <v>89.29188182</v>
      </c>
      <c r="Y67" s="18" t="n">
        <v>371.08967735</v>
      </c>
      <c r="Z67" s="20" t="n">
        <v>28.10713134</v>
      </c>
      <c r="AA67" s="18" t="n">
        <v>288.76824434</v>
      </c>
      <c r="AB67" s="20" t="n">
        <v>79.97592161999999</v>
      </c>
      <c r="AC67" s="18" t="n">
        <v>338.67634071</v>
      </c>
      <c r="AD67" s="20" t="n">
        <v>57.8220725</v>
      </c>
      <c r="AE67" s="18" t="n">
        <v>403.17357923</v>
      </c>
      <c r="AF67" s="20" t="n">
        <v>44.84211742</v>
      </c>
      <c r="AG67" s="18" t="n">
        <v>358.40036878</v>
      </c>
      <c r="AH67" s="20" t="n">
        <v>39.73018309</v>
      </c>
      <c r="AI67" s="18" t="n">
        <v>237.45586899</v>
      </c>
      <c r="AJ67" s="20" t="n">
        <v>27.53815174</v>
      </c>
      <c r="AK67" s="18" t="n">
        <v>273.95552361</v>
      </c>
      <c r="AL67" s="20" t="n">
        <v>30.83867086</v>
      </c>
      <c r="AM67" s="18" t="n">
        <v>387.71274311</v>
      </c>
      <c r="AN67" s="20" t="n">
        <v>2.67885286</v>
      </c>
      <c r="AO67" s="18" t="s">
        <v>481</v>
      </c>
      <c r="AP67" s="20" t="s">
        <v>481</v>
      </c>
      <c r="AQ67" s="18" t="s">
        <v>481</v>
      </c>
      <c r="AR67" s="20" t="s">
        <v>481</v>
      </c>
      <c r="AS67" s="18" t="s">
        <v>481</v>
      </c>
      <c r="AT67" s="20" t="s">
        <v>481</v>
      </c>
      <c r="AU67" s="18" t="n">
        <v>335.29945301</v>
      </c>
      <c r="AV67" s="20" t="n">
        <v>21.02465473</v>
      </c>
    </row>
    <row r="68" spans="1:48">
      <c r="A68" s="15" t="s">
        <v>543</v>
      </c>
      <c r="B68" s="17" t="n">
        <v>12083</v>
      </c>
      <c r="C68" s="18">
        <f>(26.0/B68*100)</f>
        <v/>
      </c>
      <c r="D68" s="19" t="n">
        <v>12057</v>
      </c>
      <c r="E68" s="18" t="n">
        <v>437.04009692</v>
      </c>
      <c r="F68" s="20" t="n">
        <v>3.70257073</v>
      </c>
      <c r="G68" s="18" t="n">
        <v>446.40664012</v>
      </c>
      <c r="H68" s="20" t="n">
        <v>8.80269069</v>
      </c>
      <c r="I68" s="18" t="n">
        <v>443.93093088</v>
      </c>
      <c r="J68" s="20" t="n">
        <v>8.0410375</v>
      </c>
      <c r="K68" s="18" t="n">
        <v>453.0065308</v>
      </c>
      <c r="L68" s="20" t="n">
        <v>8.915681620000001</v>
      </c>
      <c r="M68" s="18" t="n">
        <v>454.76257476</v>
      </c>
      <c r="N68" s="20" t="n">
        <v>7.37346855</v>
      </c>
      <c r="O68" s="18" t="n">
        <v>457.41454549</v>
      </c>
      <c r="P68" s="20" t="n">
        <v>9.01060112</v>
      </c>
      <c r="Q68" s="18" t="n">
        <v>454.33266731</v>
      </c>
      <c r="R68" s="20" t="n">
        <v>7.7754355</v>
      </c>
      <c r="S68" s="18" t="n">
        <v>472.96297269</v>
      </c>
      <c r="T68" s="20" t="n">
        <v>6.93069553</v>
      </c>
      <c r="U68" s="18" t="n">
        <v>479.49650056</v>
      </c>
      <c r="V68" s="20" t="n">
        <v>7.58998092</v>
      </c>
      <c r="W68" s="18" t="n">
        <v>466.0451752</v>
      </c>
      <c r="X68" s="20" t="n">
        <v>7.12696083</v>
      </c>
      <c r="Y68" s="18" t="n">
        <v>456.40738191</v>
      </c>
      <c r="Z68" s="20" t="n">
        <v>5.17302899</v>
      </c>
      <c r="AA68" s="18" t="n">
        <v>463.08958939</v>
      </c>
      <c r="AB68" s="20" t="n">
        <v>7.19726185</v>
      </c>
      <c r="AC68" s="18" t="n">
        <v>455.46995349</v>
      </c>
      <c r="AD68" s="20" t="n">
        <v>6.48390908</v>
      </c>
      <c r="AE68" s="18" t="n">
        <v>459.98320422</v>
      </c>
      <c r="AF68" s="20" t="n">
        <v>8.94488862</v>
      </c>
      <c r="AG68" s="18" t="n">
        <v>453.27480805</v>
      </c>
      <c r="AH68" s="20" t="n">
        <v>7.23263237</v>
      </c>
      <c r="AI68" s="18" t="n">
        <v>415.55828137</v>
      </c>
      <c r="AJ68" s="20" t="n">
        <v>8.232472919999999</v>
      </c>
      <c r="AK68" s="18" t="n">
        <v>357.8416619</v>
      </c>
      <c r="AL68" s="20" t="n">
        <v>10.07248073</v>
      </c>
      <c r="AM68" s="18" t="n">
        <v>371.587048</v>
      </c>
      <c r="AN68" s="20" t="n">
        <v>1.5725812</v>
      </c>
      <c r="AO68" s="18" t="s">
        <v>481</v>
      </c>
      <c r="AP68" s="20" t="s">
        <v>481</v>
      </c>
      <c r="AQ68" s="18" t="s">
        <v>481</v>
      </c>
      <c r="AR68" s="20" t="s">
        <v>481</v>
      </c>
      <c r="AS68" s="18" t="s">
        <v>481</v>
      </c>
      <c r="AT68" s="20" t="s">
        <v>481</v>
      </c>
      <c r="AU68" s="18" t="n">
        <v>304.63285985</v>
      </c>
      <c r="AV68" s="20" t="n">
        <v>7.7874518</v>
      </c>
    </row>
    <row r="69" spans="1:4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s">
        <v>481</v>
      </c>
      <c r="Z69" s="20" t="s">
        <v>481</v>
      </c>
      <c r="AA69" s="18" t="s">
        <v>481</v>
      </c>
      <c r="AB69" s="20" t="s">
        <v>481</v>
      </c>
      <c r="AC69" s="18" t="s">
        <v>481</v>
      </c>
      <c r="AD69" s="20" t="s">
        <v>481</v>
      </c>
      <c r="AE69" s="18" t="s">
        <v>481</v>
      </c>
      <c r="AF69" s="20" t="s">
        <v>481</v>
      </c>
      <c r="AG69" s="18" t="s">
        <v>481</v>
      </c>
      <c r="AH69" s="20" t="s">
        <v>481</v>
      </c>
      <c r="AI69" s="18" t="s">
        <v>481</v>
      </c>
      <c r="AJ69" s="20" t="s">
        <v>481</v>
      </c>
      <c r="AK69" s="18" t="s">
        <v>481</v>
      </c>
      <c r="AL69" s="20" t="s">
        <v>481</v>
      </c>
      <c r="AM69" s="18" t="s">
        <v>481</v>
      </c>
      <c r="AN69" s="20" t="s">
        <v>481</v>
      </c>
      <c r="AO69" s="18" t="s">
        <v>481</v>
      </c>
      <c r="AP69" s="20" t="s">
        <v>481</v>
      </c>
      <c r="AQ69" s="18" t="n">
        <v>443.95431517</v>
      </c>
      <c r="AR69" s="20" t="n">
        <v>3.78500092</v>
      </c>
      <c r="AS69" s="18" t="s">
        <v>481</v>
      </c>
      <c r="AT69" s="20" t="s">
        <v>481</v>
      </c>
      <c r="AU69" s="18" t="s">
        <v>481</v>
      </c>
      <c r="AV69" s="20" t="s">
        <v>481</v>
      </c>
    </row>
    <row r="70" spans="1:48">
      <c r="A70" s="15" t="s">
        <v>545</v>
      </c>
      <c r="B70" s="17" t="n">
        <v>6036</v>
      </c>
      <c r="C70" s="18">
        <f>(223.0/B70*100)</f>
        <v/>
      </c>
      <c r="D70" s="19" t="n">
        <v>5813</v>
      </c>
      <c r="E70" s="18" t="n">
        <v>489.60099804</v>
      </c>
      <c r="F70" s="20" t="n">
        <v>14.26214277</v>
      </c>
      <c r="G70" s="18" t="n">
        <v>483.89112037</v>
      </c>
      <c r="H70" s="20" t="n">
        <v>27.85235359</v>
      </c>
      <c r="I70" s="18" t="n">
        <v>529.06883138</v>
      </c>
      <c r="J70" s="20" t="n">
        <v>24.3360291</v>
      </c>
      <c r="K70" s="18" t="n">
        <v>483.7108997</v>
      </c>
      <c r="L70" s="20" t="n">
        <v>34.16650754</v>
      </c>
      <c r="M70" s="18" t="n">
        <v>470.14895338</v>
      </c>
      <c r="N70" s="20" t="n">
        <v>21.77471041</v>
      </c>
      <c r="O70" s="18" t="n">
        <v>447.96716517</v>
      </c>
      <c r="P70" s="20" t="n">
        <v>32.4013419</v>
      </c>
      <c r="Q70" s="18" t="n">
        <v>512.19452125</v>
      </c>
      <c r="R70" s="20" t="n">
        <v>50.68266338</v>
      </c>
      <c r="S70" s="18" t="n">
        <v>537.13202601</v>
      </c>
      <c r="T70" s="20" t="n">
        <v>32.37923576</v>
      </c>
      <c r="U70" s="18" t="n">
        <v>470.44603832</v>
      </c>
      <c r="V70" s="20" t="n">
        <v>36.83122879</v>
      </c>
      <c r="W70" s="18" t="n">
        <v>484.94033158</v>
      </c>
      <c r="X70" s="20" t="n">
        <v>34.10288315</v>
      </c>
      <c r="Y70" s="18" t="n">
        <v>447.75241776</v>
      </c>
      <c r="Z70" s="20" t="n">
        <v>45.53596916</v>
      </c>
      <c r="AA70" s="18" t="n">
        <v>521.73294859</v>
      </c>
      <c r="AB70" s="20" t="n">
        <v>23.50119877</v>
      </c>
      <c r="AC70" s="18" t="n">
        <v>508.24637086</v>
      </c>
      <c r="AD70" s="20" t="n">
        <v>42.3953544</v>
      </c>
      <c r="AE70" s="18" t="n">
        <v>426.7949682</v>
      </c>
      <c r="AF70" s="20" t="n">
        <v>46.05040777</v>
      </c>
      <c r="AG70" s="18" t="n">
        <v>542.44381421</v>
      </c>
      <c r="AH70" s="20" t="n">
        <v>26.31884203</v>
      </c>
      <c r="AI70" s="18" t="n">
        <v>470.91778407</v>
      </c>
      <c r="AJ70" s="20" t="n">
        <v>20.96029632</v>
      </c>
      <c r="AK70" s="18" t="n">
        <v>489.01656702</v>
      </c>
      <c r="AL70" s="20" t="n">
        <v>28.85440494</v>
      </c>
      <c r="AM70" s="18" t="n">
        <v>496.0875991</v>
      </c>
      <c r="AN70" s="20" t="n">
        <v>3.25870904</v>
      </c>
      <c r="AO70" s="18" t="s">
        <v>481</v>
      </c>
      <c r="AP70" s="20" t="s">
        <v>481</v>
      </c>
      <c r="AQ70" s="18" t="s">
        <v>481</v>
      </c>
      <c r="AR70" s="20" t="s">
        <v>481</v>
      </c>
      <c r="AS70" s="18" t="s">
        <v>481</v>
      </c>
      <c r="AT70" s="20" t="s">
        <v>481</v>
      </c>
      <c r="AU70" s="18" t="n">
        <v>438.82933544</v>
      </c>
      <c r="AV70" s="20" t="n">
        <v>23.26410945</v>
      </c>
    </row>
    <row r="71" spans="1:48">
      <c r="A71" s="15" t="s">
        <v>546</v>
      </c>
      <c r="B71" s="17" t="n">
        <v>6115</v>
      </c>
      <c r="C71" s="18">
        <f>(17.0/B71*100)</f>
        <v/>
      </c>
      <c r="D71" s="19" t="n">
        <v>6098</v>
      </c>
      <c r="E71" s="18" t="n">
        <v>557.9687968</v>
      </c>
      <c r="F71" s="20" t="n">
        <v>8.9787479</v>
      </c>
      <c r="G71" s="18" t="n">
        <v>590.42928122</v>
      </c>
      <c r="H71" s="20" t="n">
        <v>17.55287158</v>
      </c>
      <c r="I71" s="18" t="n">
        <v>588.31191181</v>
      </c>
      <c r="J71" s="20" t="n">
        <v>19.33886808</v>
      </c>
      <c r="K71" s="18" t="n">
        <v>614.99471283</v>
      </c>
      <c r="L71" s="20" t="n">
        <v>13.37214263</v>
      </c>
      <c r="M71" s="18" t="n">
        <v>584.69956883</v>
      </c>
      <c r="N71" s="20" t="n">
        <v>20.2172452</v>
      </c>
      <c r="O71" s="18" t="n">
        <v>599.2161074000001</v>
      </c>
      <c r="P71" s="20" t="n">
        <v>16.26104231</v>
      </c>
      <c r="Q71" s="18" t="n">
        <v>581.50312711</v>
      </c>
      <c r="R71" s="20" t="n">
        <v>22.55722755</v>
      </c>
      <c r="S71" s="18" t="n">
        <v>579.4576171</v>
      </c>
      <c r="T71" s="20" t="n">
        <v>11.94555615</v>
      </c>
      <c r="U71" s="18" t="n">
        <v>545.6913644700001</v>
      </c>
      <c r="V71" s="20" t="n">
        <v>12.95277692</v>
      </c>
      <c r="W71" s="18" t="n">
        <v>563.78876617</v>
      </c>
      <c r="X71" s="20" t="n">
        <v>14.21243403</v>
      </c>
      <c r="Y71" s="18" t="n">
        <v>563.32603035</v>
      </c>
      <c r="Z71" s="20" t="n">
        <v>15.41902009</v>
      </c>
      <c r="AA71" s="18" t="n">
        <v>567.16185062</v>
      </c>
      <c r="AB71" s="20" t="n">
        <v>25.0858587</v>
      </c>
      <c r="AC71" s="18" t="n">
        <v>554.28203762</v>
      </c>
      <c r="AD71" s="20" t="n">
        <v>12.80199708</v>
      </c>
      <c r="AE71" s="18" t="n">
        <v>573.05407313</v>
      </c>
      <c r="AF71" s="20" t="n">
        <v>19.9706123</v>
      </c>
      <c r="AG71" s="18" t="n">
        <v>578.9278759</v>
      </c>
      <c r="AH71" s="20" t="n">
        <v>13.45178811</v>
      </c>
      <c r="AI71" s="18" t="n">
        <v>601.81105184</v>
      </c>
      <c r="AJ71" s="20" t="n">
        <v>12.62458948</v>
      </c>
      <c r="AK71" s="18" t="n">
        <v>535.68296815</v>
      </c>
      <c r="AL71" s="20" t="n">
        <v>21.80936141</v>
      </c>
      <c r="AM71" s="18" t="n">
        <v>562.23791515</v>
      </c>
      <c r="AN71" s="20" t="n">
        <v>1.50482688</v>
      </c>
      <c r="AO71" s="18" t="s">
        <v>481</v>
      </c>
      <c r="AP71" s="20" t="s">
        <v>481</v>
      </c>
      <c r="AQ71" s="18" t="s">
        <v>481</v>
      </c>
      <c r="AR71" s="20" t="s">
        <v>481</v>
      </c>
      <c r="AS71" s="18" t="s">
        <v>481</v>
      </c>
      <c r="AT71" s="20" t="s">
        <v>481</v>
      </c>
      <c r="AU71" s="18" t="n">
        <v>492.86571109</v>
      </c>
      <c r="AV71" s="20" t="n">
        <v>34.35565759</v>
      </c>
    </row>
    <row r="72" spans="1:48">
      <c r="A72" s="15" t="s">
        <v>547</v>
      </c>
      <c r="B72" s="17" t="n">
        <v>7708</v>
      </c>
      <c r="C72" s="18">
        <f>(5.0/B72*100)</f>
        <v/>
      </c>
      <c r="D72" s="19" t="n">
        <v>7703</v>
      </c>
      <c r="E72" s="18" t="n">
        <v>520.26576249</v>
      </c>
      <c r="F72" s="20" t="n">
        <v>17.9489641</v>
      </c>
      <c r="G72" s="18" t="n">
        <v>518.06762552</v>
      </c>
      <c r="H72" s="20" t="n">
        <v>69.83455042999999</v>
      </c>
      <c r="I72" s="18" t="n">
        <v>607.97351982</v>
      </c>
      <c r="J72" s="20" t="n">
        <v>52.80208745</v>
      </c>
      <c r="K72" s="18" t="n">
        <v>578.91132621</v>
      </c>
      <c r="L72" s="20" t="n">
        <v>38.61808397</v>
      </c>
      <c r="M72" s="18" t="n">
        <v>560.82131961</v>
      </c>
      <c r="N72" s="20" t="n">
        <v>34.65550919</v>
      </c>
      <c r="O72" s="18" t="n">
        <v>594.2831518</v>
      </c>
      <c r="P72" s="20" t="n">
        <v>39.57795837</v>
      </c>
      <c r="Q72" s="18" t="n">
        <v>527.54556573</v>
      </c>
      <c r="R72" s="20" t="n">
        <v>48.4228699</v>
      </c>
      <c r="S72" s="18" t="n">
        <v>503.19984721</v>
      </c>
      <c r="T72" s="20" t="n">
        <v>51.29874629</v>
      </c>
      <c r="U72" s="18" t="n">
        <v>483.8911</v>
      </c>
      <c r="V72" s="20" t="n">
        <v>43.38004633</v>
      </c>
      <c r="W72" s="18" t="n">
        <v>652.2979</v>
      </c>
      <c r="X72" s="20" t="n">
        <v>23.32515717</v>
      </c>
      <c r="Y72" s="18" t="n">
        <v>520.0354</v>
      </c>
      <c r="Z72" s="20" t="n">
        <v>38.21223863</v>
      </c>
      <c r="AA72" s="18" t="n">
        <v>455.9447</v>
      </c>
      <c r="AB72" s="20" t="n">
        <v>46.26220228</v>
      </c>
      <c r="AC72" s="18" t="n">
        <v>515.0984999999999</v>
      </c>
      <c r="AD72" s="20" t="n">
        <v>56.03603947</v>
      </c>
      <c r="AE72" s="18" t="n">
        <v>441.11285956</v>
      </c>
      <c r="AF72" s="20" t="n">
        <v>41.15043537</v>
      </c>
      <c r="AG72" s="18" t="n">
        <v>411.98732321</v>
      </c>
      <c r="AH72" s="20" t="n">
        <v>59.65073082</v>
      </c>
      <c r="AI72" s="18" t="n">
        <v>467.71679858</v>
      </c>
      <c r="AJ72" s="20" t="n">
        <v>62.93929217</v>
      </c>
      <c r="AK72" s="18" t="n">
        <v>314.59227632</v>
      </c>
      <c r="AL72" s="20" t="n">
        <v>51.25035421</v>
      </c>
      <c r="AM72" s="18" t="n">
        <v>542.87285995</v>
      </c>
      <c r="AN72" s="20" t="n">
        <v>3.020823</v>
      </c>
      <c r="AO72" s="18" t="s">
        <v>481</v>
      </c>
      <c r="AP72" s="20" t="s">
        <v>481</v>
      </c>
      <c r="AQ72" s="18" t="s">
        <v>481</v>
      </c>
      <c r="AR72" s="20" t="s">
        <v>481</v>
      </c>
      <c r="AS72" s="18" t="s">
        <v>481</v>
      </c>
      <c r="AT72" s="20" t="s">
        <v>481</v>
      </c>
      <c r="AU72" s="18" t="n">
        <v>418.76029489</v>
      </c>
      <c r="AV72" s="20" t="n">
        <v>36.32914654</v>
      </c>
    </row>
    <row r="73" spans="1:48">
      <c r="A73" s="15" t="s">
        <v>548</v>
      </c>
      <c r="B73" s="17" t="n">
        <v>8249</v>
      </c>
      <c r="C73" s="18">
        <f>(144.0/B73*100)</f>
        <v/>
      </c>
      <c r="D73" s="19" t="n">
        <v>8105</v>
      </c>
      <c r="E73" s="18" t="n">
        <v>379.74085939</v>
      </c>
      <c r="F73" s="20" t="n">
        <v>14.79601605</v>
      </c>
      <c r="G73" s="18" t="n">
        <v>338.45492089</v>
      </c>
      <c r="H73" s="20" t="n">
        <v>36.89792162</v>
      </c>
      <c r="I73" s="18" t="n">
        <v>459.37310558</v>
      </c>
      <c r="J73" s="20" t="n">
        <v>34.36475036</v>
      </c>
      <c r="K73" s="18" t="n">
        <v>368.4758</v>
      </c>
      <c r="L73" s="20" t="n">
        <v>28.05928829</v>
      </c>
      <c r="M73" s="18" t="n">
        <v>357.30295063</v>
      </c>
      <c r="N73" s="20" t="n">
        <v>49.37012394</v>
      </c>
      <c r="O73" s="18" t="n">
        <v>347.2841215</v>
      </c>
      <c r="P73" s="20" t="n">
        <v>32.10794726</v>
      </c>
      <c r="Q73" s="18" t="n">
        <v>466.2734</v>
      </c>
      <c r="R73" s="20" t="n">
        <v>30.58212732</v>
      </c>
      <c r="S73" s="18" t="s">
        <v>481</v>
      </c>
      <c r="T73" s="20" t="s">
        <v>481</v>
      </c>
      <c r="U73" s="18" t="n">
        <v>521.74921002</v>
      </c>
      <c r="V73" s="20" t="n">
        <v>45.15854998</v>
      </c>
      <c r="W73" s="18" t="n">
        <v>404.36667625</v>
      </c>
      <c r="X73" s="20" t="n">
        <v>36.693306</v>
      </c>
      <c r="Y73" s="18" t="s">
        <v>481</v>
      </c>
      <c r="Z73" s="20" t="s">
        <v>481</v>
      </c>
      <c r="AA73" s="18" t="n">
        <v>276.7103</v>
      </c>
      <c r="AB73" s="20" t="n">
        <v>38.52679427</v>
      </c>
      <c r="AC73" s="18" t="n">
        <v>393.4081</v>
      </c>
      <c r="AD73" s="20" t="n">
        <v>22.07287367</v>
      </c>
      <c r="AE73" s="18" t="s">
        <v>481</v>
      </c>
      <c r="AF73" s="20" t="s">
        <v>481</v>
      </c>
      <c r="AG73" s="18" t="s">
        <v>481</v>
      </c>
      <c r="AH73" s="20" t="s">
        <v>481</v>
      </c>
      <c r="AI73" s="18" t="n">
        <v>315.04899594</v>
      </c>
      <c r="AJ73" s="20" t="n">
        <v>14.62031133</v>
      </c>
      <c r="AK73" s="18" t="n">
        <v>324.59738598</v>
      </c>
      <c r="AL73" s="20" t="n">
        <v>29.65236501</v>
      </c>
      <c r="AM73" s="18" t="n">
        <v>416.42569121</v>
      </c>
      <c r="AN73" s="20" t="n">
        <v>3.03431873</v>
      </c>
      <c r="AO73" s="18" t="s">
        <v>481</v>
      </c>
      <c r="AP73" s="20" t="s">
        <v>481</v>
      </c>
      <c r="AQ73" s="18" t="s">
        <v>481</v>
      </c>
      <c r="AR73" s="20" t="s">
        <v>481</v>
      </c>
      <c r="AS73" s="18" t="s">
        <v>481</v>
      </c>
      <c r="AT73" s="20" t="s">
        <v>481</v>
      </c>
      <c r="AU73" s="18" t="n">
        <v>350.4966634</v>
      </c>
      <c r="AV73" s="20" t="n">
        <v>29.69012219</v>
      </c>
    </row>
    <row r="74" spans="1:4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s">
        <v>481</v>
      </c>
      <c r="Z74" s="20" t="s">
        <v>481</v>
      </c>
      <c r="AA74" s="18" t="s">
        <v>481</v>
      </c>
      <c r="AB74" s="20" t="s">
        <v>481</v>
      </c>
      <c r="AC74" s="18" t="s">
        <v>481</v>
      </c>
      <c r="AD74" s="20" t="s">
        <v>481</v>
      </c>
      <c r="AE74" s="18" t="s">
        <v>481</v>
      </c>
      <c r="AF74" s="20" t="s">
        <v>481</v>
      </c>
      <c r="AG74" s="18" t="s">
        <v>481</v>
      </c>
      <c r="AH74" s="20" t="s">
        <v>481</v>
      </c>
      <c r="AI74" s="18" t="s">
        <v>481</v>
      </c>
      <c r="AJ74" s="20" t="s">
        <v>481</v>
      </c>
      <c r="AK74" s="18" t="s">
        <v>481</v>
      </c>
      <c r="AL74" s="20" t="s">
        <v>481</v>
      </c>
      <c r="AM74" s="18" t="s">
        <v>481</v>
      </c>
      <c r="AN74" s="20" t="s">
        <v>481</v>
      </c>
      <c r="AO74" s="18" t="s">
        <v>481</v>
      </c>
      <c r="AP74" s="20" t="s">
        <v>481</v>
      </c>
      <c r="AQ74" s="18" t="n">
        <v>417.24339576</v>
      </c>
      <c r="AR74" s="20" t="n">
        <v>1.40662681</v>
      </c>
      <c r="AS74" s="18" t="s">
        <v>481</v>
      </c>
      <c r="AT74" s="20" t="s">
        <v>481</v>
      </c>
      <c r="AU74" s="18" t="s">
        <v>481</v>
      </c>
      <c r="AV74" s="20" t="s">
        <v>481</v>
      </c>
    </row>
    <row r="75" spans="1:48">
      <c r="A75" s="15" t="s">
        <v>550</v>
      </c>
      <c r="B75" s="17" t="n">
        <v>5375</v>
      </c>
      <c r="C75" s="18">
        <f>(202.0/B75*100)</f>
        <v/>
      </c>
      <c r="D75" s="19" t="n">
        <v>5173</v>
      </c>
      <c r="E75" s="18" t="n">
        <v>346.03204227</v>
      </c>
      <c r="F75" s="20" t="n">
        <v>12.19363111</v>
      </c>
      <c r="G75" s="18" t="n">
        <v>390.01993929</v>
      </c>
      <c r="H75" s="20" t="n">
        <v>30.73464995</v>
      </c>
      <c r="I75" s="18" t="n">
        <v>334.3855131</v>
      </c>
      <c r="J75" s="20" t="n">
        <v>31.97345032</v>
      </c>
      <c r="K75" s="18" t="n">
        <v>342.65593277</v>
      </c>
      <c r="L75" s="20" t="n">
        <v>36.63705095</v>
      </c>
      <c r="M75" s="18" t="n">
        <v>391.65070982</v>
      </c>
      <c r="N75" s="20" t="n">
        <v>37.86815433</v>
      </c>
      <c r="O75" s="18" t="n">
        <v>330.02246535</v>
      </c>
      <c r="P75" s="20" t="n">
        <v>38.62060501</v>
      </c>
      <c r="Q75" s="18" t="n">
        <v>281.29191351</v>
      </c>
      <c r="R75" s="20" t="n">
        <v>35.82539293</v>
      </c>
      <c r="S75" s="18" t="n">
        <v>318.89017926</v>
      </c>
      <c r="T75" s="20" t="n">
        <v>38.8847947</v>
      </c>
      <c r="U75" s="18" t="n">
        <v>267.9593</v>
      </c>
      <c r="V75" s="20" t="n">
        <v>29.63807198</v>
      </c>
      <c r="W75" s="18" t="n">
        <v>283.79042874</v>
      </c>
      <c r="X75" s="20" t="n">
        <v>36.19831358</v>
      </c>
      <c r="Y75" s="18" t="n">
        <v>328.93683603</v>
      </c>
      <c r="Z75" s="20" t="n">
        <v>65.2397275</v>
      </c>
      <c r="AA75" s="18" t="n">
        <v>294.15782578</v>
      </c>
      <c r="AB75" s="20" t="n">
        <v>39.14421357</v>
      </c>
      <c r="AC75" s="18" t="n">
        <v>313.26127199</v>
      </c>
      <c r="AD75" s="20" t="n">
        <v>50.99052488</v>
      </c>
      <c r="AE75" s="18" t="n">
        <v>370.60816699</v>
      </c>
      <c r="AF75" s="20" t="n">
        <v>53.06815461</v>
      </c>
      <c r="AG75" s="18" t="n">
        <v>323.8241028</v>
      </c>
      <c r="AH75" s="20" t="n">
        <v>47.33219808</v>
      </c>
      <c r="AI75" s="18" t="n">
        <v>261.05069338</v>
      </c>
      <c r="AJ75" s="20" t="n">
        <v>18.85614615</v>
      </c>
      <c r="AK75" s="18" t="n">
        <v>317.22214697</v>
      </c>
      <c r="AL75" s="20" t="n">
        <v>15.89635687</v>
      </c>
      <c r="AM75" s="18" t="n">
        <v>369.91750646</v>
      </c>
      <c r="AN75" s="20" t="n">
        <v>2.89314667</v>
      </c>
      <c r="AO75" s="18" t="s">
        <v>481</v>
      </c>
      <c r="AP75" s="20" t="s">
        <v>481</v>
      </c>
      <c r="AQ75" s="18" t="s">
        <v>481</v>
      </c>
      <c r="AR75" s="20" t="s">
        <v>481</v>
      </c>
      <c r="AS75" s="18" t="s">
        <v>481</v>
      </c>
      <c r="AT75" s="20" t="s">
        <v>481</v>
      </c>
      <c r="AU75" s="18" t="n">
        <v>312.59876185</v>
      </c>
      <c r="AV75" s="20" t="n">
        <v>17.53992933</v>
      </c>
    </row>
    <row r="76" spans="1:48">
      <c r="A76" s="15" t="s">
        <v>551</v>
      </c>
      <c r="B76" s="17" t="n">
        <v>14167</v>
      </c>
      <c r="C76" s="18">
        <f>(228.0/B76*100)</f>
        <v/>
      </c>
      <c r="D76" s="19" t="n">
        <v>13939</v>
      </c>
      <c r="E76" s="18" t="n">
        <v>455.18614238</v>
      </c>
      <c r="F76" s="20" t="n">
        <v>5.38336372</v>
      </c>
      <c r="G76" s="18" t="n">
        <v>473.05144762</v>
      </c>
      <c r="H76" s="20" t="n">
        <v>9.33277142</v>
      </c>
      <c r="I76" s="18" t="n">
        <v>477.65157178</v>
      </c>
      <c r="J76" s="20" t="n">
        <v>10.45805628</v>
      </c>
      <c r="K76" s="18" t="n">
        <v>467.37970267</v>
      </c>
      <c r="L76" s="20" t="n">
        <v>9.0761132</v>
      </c>
      <c r="M76" s="18" t="n">
        <v>480.43278794</v>
      </c>
      <c r="N76" s="20" t="n">
        <v>11.21228267</v>
      </c>
      <c r="O76" s="18" t="n">
        <v>481.52327456</v>
      </c>
      <c r="P76" s="20" t="n">
        <v>10.1609747</v>
      </c>
      <c r="Q76" s="18" t="n">
        <v>452.55104969</v>
      </c>
      <c r="R76" s="20" t="n">
        <v>12.07248351</v>
      </c>
      <c r="S76" s="18" t="n">
        <v>491.04571568</v>
      </c>
      <c r="T76" s="20" t="n">
        <v>10.8846903</v>
      </c>
      <c r="U76" s="18" t="n">
        <v>470.78356437</v>
      </c>
      <c r="V76" s="20" t="n">
        <v>10.92012937</v>
      </c>
      <c r="W76" s="18" t="n">
        <v>475.98014792</v>
      </c>
      <c r="X76" s="20" t="n">
        <v>12.55027876</v>
      </c>
      <c r="Y76" s="18" t="n">
        <v>468.91918487</v>
      </c>
      <c r="Z76" s="20" t="n">
        <v>9.349707520000001</v>
      </c>
      <c r="AA76" s="18" t="n">
        <v>467.97669175</v>
      </c>
      <c r="AB76" s="20" t="n">
        <v>10.08513139</v>
      </c>
      <c r="AC76" s="18" t="n">
        <v>477.83256911</v>
      </c>
      <c r="AD76" s="20" t="n">
        <v>9.37176212</v>
      </c>
      <c r="AE76" s="18" t="n">
        <v>465.98342013</v>
      </c>
      <c r="AF76" s="20" t="n">
        <v>7.85971674</v>
      </c>
      <c r="AG76" s="18" t="n">
        <v>484.74868912</v>
      </c>
      <c r="AH76" s="20" t="n">
        <v>12.44334951</v>
      </c>
      <c r="AI76" s="18" t="n">
        <v>419.70286792</v>
      </c>
      <c r="AJ76" s="20" t="n">
        <v>8.41386926</v>
      </c>
      <c r="AK76" s="18" t="n">
        <v>380.44112865</v>
      </c>
      <c r="AL76" s="20" t="n">
        <v>8.64719696</v>
      </c>
      <c r="AM76" s="18" t="n">
        <v>407.54826746</v>
      </c>
      <c r="AN76" s="20" t="n">
        <v>2.4957716</v>
      </c>
      <c r="AO76" s="18" t="s">
        <v>481</v>
      </c>
      <c r="AP76" s="20" t="s">
        <v>481</v>
      </c>
      <c r="AQ76" s="18" t="s">
        <v>481</v>
      </c>
      <c r="AR76" s="20" t="s">
        <v>481</v>
      </c>
      <c r="AS76" s="18" t="s">
        <v>481</v>
      </c>
      <c r="AT76" s="20" t="s">
        <v>481</v>
      </c>
      <c r="AU76" s="18" t="n">
        <v>349.97121132</v>
      </c>
      <c r="AV76" s="20" t="n">
        <v>12.41174644</v>
      </c>
    </row>
    <row r="77" spans="1:48">
      <c r="A77" s="15" t="s">
        <v>552</v>
      </c>
      <c r="B77" s="17" t="n">
        <v>6062</v>
      </c>
      <c r="C77" s="18">
        <f>(82.0/B77*100)</f>
        <v/>
      </c>
      <c r="D77" s="19" t="n">
        <v>5980</v>
      </c>
      <c r="E77" s="18" t="n">
        <v>411.30861354</v>
      </c>
      <c r="F77" s="20" t="n">
        <v>9.87671128</v>
      </c>
      <c r="G77" s="18" t="n">
        <v>423.75380868</v>
      </c>
      <c r="H77" s="20" t="n">
        <v>32.90509398</v>
      </c>
      <c r="I77" s="18" t="n">
        <v>414.46187926</v>
      </c>
      <c r="J77" s="20" t="n">
        <v>42.06105059</v>
      </c>
      <c r="K77" s="18" t="n">
        <v>458.46567525</v>
      </c>
      <c r="L77" s="20" t="n">
        <v>38.96675669</v>
      </c>
      <c r="M77" s="18" t="n">
        <v>343.49207464</v>
      </c>
      <c r="N77" s="20" t="n">
        <v>38.01748514</v>
      </c>
      <c r="O77" s="18" t="n">
        <v>323.02316701</v>
      </c>
      <c r="P77" s="20" t="n">
        <v>39.55769922</v>
      </c>
      <c r="Q77" s="18" t="n">
        <v>377.51681486</v>
      </c>
      <c r="R77" s="20" t="n">
        <v>42.54732247</v>
      </c>
      <c r="S77" s="18" t="n">
        <v>472.45864613</v>
      </c>
      <c r="T77" s="20" t="n">
        <v>31.80212148</v>
      </c>
      <c r="U77" s="18" t="n">
        <v>412.46203105</v>
      </c>
      <c r="V77" s="20" t="n">
        <v>51.76941818</v>
      </c>
      <c r="W77" s="18" t="n">
        <v>562.8814</v>
      </c>
      <c r="X77" s="20" t="n">
        <v>44.63592188</v>
      </c>
      <c r="Y77" s="18" t="n">
        <v>388.02611275</v>
      </c>
      <c r="Z77" s="20" t="n">
        <v>34.21307213</v>
      </c>
      <c r="AA77" s="18" t="n">
        <v>427.49273395</v>
      </c>
      <c r="AB77" s="20" t="n">
        <v>49.69675863</v>
      </c>
      <c r="AC77" s="18" t="n">
        <v>484.25988242</v>
      </c>
      <c r="AD77" s="20" t="n">
        <v>52.52192391</v>
      </c>
      <c r="AE77" s="18" t="n">
        <v>412.69666884</v>
      </c>
      <c r="AF77" s="20" t="n">
        <v>58.19996869</v>
      </c>
      <c r="AG77" s="18" t="n">
        <v>449.6882</v>
      </c>
      <c r="AH77" s="20" t="n">
        <v>42.85500195</v>
      </c>
      <c r="AI77" s="18" t="n">
        <v>438.03099165</v>
      </c>
      <c r="AJ77" s="20" t="n">
        <v>43.86243485</v>
      </c>
      <c r="AK77" s="18" t="s">
        <v>481</v>
      </c>
      <c r="AL77" s="20" t="s">
        <v>481</v>
      </c>
      <c r="AM77" s="18" t="n">
        <v>418.61443533</v>
      </c>
      <c r="AN77" s="20" t="n">
        <v>2.57514825</v>
      </c>
      <c r="AO77" s="18" t="s">
        <v>481</v>
      </c>
      <c r="AP77" s="20" t="s">
        <v>481</v>
      </c>
      <c r="AQ77" s="18" t="s">
        <v>481</v>
      </c>
      <c r="AR77" s="20" t="s">
        <v>481</v>
      </c>
      <c r="AS77" s="18" t="s">
        <v>481</v>
      </c>
      <c r="AT77" s="20" t="s">
        <v>481</v>
      </c>
      <c r="AU77" s="18" t="n">
        <v>369.79783348</v>
      </c>
      <c r="AV77" s="20" t="n">
        <v>16.40894028</v>
      </c>
    </row>
    <row r="78" spans="1:4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s">
        <v>481</v>
      </c>
      <c r="Z78" s="20" t="s">
        <v>481</v>
      </c>
      <c r="AA78" s="18" t="s">
        <v>481</v>
      </c>
      <c r="AB78" s="20" t="s">
        <v>481</v>
      </c>
      <c r="AC78" s="18" t="s">
        <v>481</v>
      </c>
      <c r="AD78" s="20" t="s">
        <v>481</v>
      </c>
      <c r="AE78" s="18" t="s">
        <v>481</v>
      </c>
      <c r="AF78" s="20" t="s">
        <v>481</v>
      </c>
      <c r="AG78" s="18" t="s">
        <v>481</v>
      </c>
      <c r="AH78" s="20" t="s">
        <v>481</v>
      </c>
      <c r="AI78" s="18" t="s">
        <v>481</v>
      </c>
      <c r="AJ78" s="20" t="s">
        <v>481</v>
      </c>
      <c r="AK78" s="18" t="s">
        <v>481</v>
      </c>
      <c r="AL78" s="20" t="s">
        <v>481</v>
      </c>
      <c r="AM78" s="18" t="s">
        <v>481</v>
      </c>
      <c r="AN78" s="20" t="s">
        <v>481</v>
      </c>
      <c r="AO78" s="18" t="s">
        <v>481</v>
      </c>
      <c r="AP78" s="20" t="s">
        <v>481</v>
      </c>
      <c r="AQ78" s="18" t="n">
        <v>494.51831162</v>
      </c>
      <c r="AR78" s="20" t="n">
        <v>4.45771317</v>
      </c>
      <c r="AS78" s="18" t="s">
        <v>481</v>
      </c>
      <c r="AT78" s="20" t="s">
        <v>481</v>
      </c>
      <c r="AU78" s="18" t="s">
        <v>481</v>
      </c>
      <c r="AV78" s="20" t="s">
        <v>481</v>
      </c>
    </row>
    <row customHeight="1" ht="25" r="79" spans="1:4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s">
        <v>481</v>
      </c>
      <c r="Z79" s="20" t="s">
        <v>481</v>
      </c>
      <c r="AA79" s="18" t="s">
        <v>481</v>
      </c>
      <c r="AB79" s="20" t="s">
        <v>481</v>
      </c>
      <c r="AC79" s="18" t="s">
        <v>481</v>
      </c>
      <c r="AD79" s="20" t="s">
        <v>481</v>
      </c>
      <c r="AE79" s="18" t="s">
        <v>481</v>
      </c>
      <c r="AF79" s="20" t="s">
        <v>481</v>
      </c>
      <c r="AG79" s="18" t="s">
        <v>481</v>
      </c>
      <c r="AH79" s="20" t="s">
        <v>481</v>
      </c>
      <c r="AI79" s="18" t="s">
        <v>481</v>
      </c>
      <c r="AJ79" s="20" t="s">
        <v>481</v>
      </c>
      <c r="AK79" s="18" t="s">
        <v>481</v>
      </c>
      <c r="AL79" s="20" t="s">
        <v>481</v>
      </c>
      <c r="AM79" s="18" t="s">
        <v>481</v>
      </c>
      <c r="AN79" s="20" t="s">
        <v>481</v>
      </c>
      <c r="AO79" s="18" t="s">
        <v>481</v>
      </c>
      <c r="AP79" s="20" t="s">
        <v>481</v>
      </c>
      <c r="AQ79" s="18" t="n">
        <v>456.29558944</v>
      </c>
      <c r="AR79" s="20" t="n">
        <v>6.90963052</v>
      </c>
      <c r="AS79" s="18" t="s">
        <v>481</v>
      </c>
      <c r="AT79" s="20" t="s">
        <v>481</v>
      </c>
      <c r="AU79" s="18" t="s">
        <v>481</v>
      </c>
      <c r="AV79" s="20" t="s">
        <v>481</v>
      </c>
    </row>
    <row r="80" spans="1:4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s">
        <v>481</v>
      </c>
      <c r="Z80" s="20" t="s">
        <v>481</v>
      </c>
      <c r="AA80" s="18" t="s">
        <v>481</v>
      </c>
      <c r="AB80" s="20" t="s">
        <v>481</v>
      </c>
      <c r="AC80" s="18" t="s">
        <v>481</v>
      </c>
      <c r="AD80" s="20" t="s">
        <v>481</v>
      </c>
      <c r="AE80" s="18" t="s">
        <v>481</v>
      </c>
      <c r="AF80" s="20" t="s">
        <v>481</v>
      </c>
      <c r="AG80" s="18" t="s">
        <v>481</v>
      </c>
      <c r="AH80" s="20" t="s">
        <v>481</v>
      </c>
      <c r="AI80" s="18" t="s">
        <v>481</v>
      </c>
      <c r="AJ80" s="20" t="s">
        <v>481</v>
      </c>
      <c r="AK80" s="18" t="s">
        <v>481</v>
      </c>
      <c r="AL80" s="20" t="s">
        <v>481</v>
      </c>
      <c r="AM80" s="18" t="s">
        <v>481</v>
      </c>
      <c r="AN80" s="20" t="s">
        <v>481</v>
      </c>
      <c r="AO80" s="18" t="s">
        <v>481</v>
      </c>
      <c r="AP80" s="20" t="s">
        <v>481</v>
      </c>
      <c r="AQ80" s="18" t="n">
        <v>459.81599437</v>
      </c>
      <c r="AR80" s="20" t="n">
        <v>4.27720318</v>
      </c>
      <c r="AS80" s="18" t="s">
        <v>481</v>
      </c>
      <c r="AT80" s="20" t="s">
        <v>481</v>
      </c>
      <c r="AU80" s="18" t="s">
        <v>481</v>
      </c>
      <c r="AV80" s="20" t="s">
        <v>481</v>
      </c>
    </row>
    <row r="81" spans="1:48">
      <c r="A81" s="23" t="s">
        <v>556</v>
      </c>
      <c r="B81" s="17" t="n">
        <v>8861</v>
      </c>
      <c r="C81" s="18">
        <f>(76.0/B81*100)</f>
        <v/>
      </c>
      <c r="D81" s="19" t="n">
        <v>8785</v>
      </c>
      <c r="E81" s="18" t="n">
        <v>405.3226769</v>
      </c>
      <c r="F81" s="20" t="n">
        <v>9.530762530000001</v>
      </c>
      <c r="G81" s="18" t="n">
        <v>398.36874891</v>
      </c>
      <c r="H81" s="20" t="n">
        <v>30.10794808</v>
      </c>
      <c r="I81" s="18" t="n">
        <v>583.00033079</v>
      </c>
      <c r="J81" s="20" t="n">
        <v>20.00467123</v>
      </c>
      <c r="K81" s="18" t="n">
        <v>419.31060229</v>
      </c>
      <c r="L81" s="20" t="n">
        <v>47.02473421</v>
      </c>
      <c r="M81" s="18" t="n">
        <v>395.15349113</v>
      </c>
      <c r="N81" s="20" t="n">
        <v>32.30172739</v>
      </c>
      <c r="O81" s="18" t="n">
        <v>435.94133166</v>
      </c>
      <c r="P81" s="20" t="n">
        <v>53.56477981</v>
      </c>
      <c r="Q81" s="18" t="n">
        <v>452.24038873</v>
      </c>
      <c r="R81" s="20" t="n">
        <v>38.5334652</v>
      </c>
      <c r="S81" s="18" t="s">
        <v>481</v>
      </c>
      <c r="T81" s="20" t="s">
        <v>481</v>
      </c>
      <c r="U81" s="18" t="n">
        <v>354.96500722</v>
      </c>
      <c r="V81" s="20" t="n">
        <v>25.41367596</v>
      </c>
      <c r="W81" s="18" t="n">
        <v>355.85648841</v>
      </c>
      <c r="X81" s="20" t="n">
        <v>32.78308569</v>
      </c>
      <c r="Y81" s="18" t="n">
        <v>309.70112934</v>
      </c>
      <c r="Z81" s="20" t="n">
        <v>41.84420369</v>
      </c>
      <c r="AA81" s="18" t="n">
        <v>450.99986152</v>
      </c>
      <c r="AB81" s="20" t="n">
        <v>61.78997168</v>
      </c>
      <c r="AC81" s="18" t="n">
        <v>499.6445285</v>
      </c>
      <c r="AD81" s="20" t="n">
        <v>61.19614109</v>
      </c>
      <c r="AE81" s="18" t="n">
        <v>279.72145248</v>
      </c>
      <c r="AF81" s="20" t="n">
        <v>54.65278318</v>
      </c>
      <c r="AG81" s="18" t="n">
        <v>375.04159997</v>
      </c>
      <c r="AH81" s="20" t="n">
        <v>133.03175472</v>
      </c>
      <c r="AI81" s="18" t="n">
        <v>372.88571314</v>
      </c>
      <c r="AJ81" s="20" t="n">
        <v>61.69374835</v>
      </c>
      <c r="AK81" s="18" t="n">
        <v>309.77802632</v>
      </c>
      <c r="AL81" s="20" t="n">
        <v>19.67954843</v>
      </c>
      <c r="AM81" s="18" t="n">
        <v>447.61791487</v>
      </c>
      <c r="AN81" s="20" t="n">
        <v>3.28484575</v>
      </c>
      <c r="AO81" s="18" t="s">
        <v>481</v>
      </c>
      <c r="AP81" s="20" t="s">
        <v>481</v>
      </c>
      <c r="AQ81" s="18" t="s">
        <v>481</v>
      </c>
      <c r="AR81" s="20" t="s">
        <v>481</v>
      </c>
      <c r="AS81" s="18" t="s">
        <v>481</v>
      </c>
      <c r="AT81" s="20" t="s">
        <v>481</v>
      </c>
      <c r="AU81" s="18" t="n">
        <v>337.61135896</v>
      </c>
      <c r="AV81" s="20" t="n">
        <v>26.84543268</v>
      </c>
    </row>
    <row r="82" spans="1:4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c r="AE82" s="24" t="s">
        <v>557</v>
      </c>
      <c r="AF82" s="24" t="s">
        <v>557</v>
      </c>
      <c r="AG82" s="24" t="s">
        <v>557</v>
      </c>
      <c r="AH82" s="24" t="s">
        <v>557</v>
      </c>
      <c r="AI82" s="24" t="s">
        <v>557</v>
      </c>
      <c r="AJ82" s="24" t="s">
        <v>557</v>
      </c>
      <c r="AK82" s="24" t="s">
        <v>557</v>
      </c>
      <c r="AL82" s="24" t="s">
        <v>557</v>
      </c>
      <c r="AM82" s="24" t="s">
        <v>557</v>
      </c>
      <c r="AN82" s="24" t="s">
        <v>557</v>
      </c>
      <c r="AO82" s="24" t="s">
        <v>557</v>
      </c>
      <c r="AP82" s="24" t="s">
        <v>557</v>
      </c>
      <c r="AQ82" s="24" t="s">
        <v>557</v>
      </c>
      <c r="AR82" s="24" t="s">
        <v>557</v>
      </c>
      <c r="AS82" s="24" t="s">
        <v>557</v>
      </c>
      <c r="AT82" s="24" t="s">
        <v>557</v>
      </c>
      <c r="AU82" s="24" t="s">
        <v>557</v>
      </c>
      <c r="AV82" s="24" t="s">
        <v>557</v>
      </c>
    </row>
    <row r="83" spans="1:48">
      <c r="A83" s="3" t="s">
        <v>558</v>
      </c>
    </row>
    <row r="84" spans="1:48">
      <c r="A84" s="25" t="s">
        <v>559</v>
      </c>
    </row>
    <row r="85" spans="1:48">
      <c r="A85" s="25" t="s">
        <v>560</v>
      </c>
    </row>
    <row customHeight="1" ht="30" r="86" spans="1:48">
      <c r="A86" s="25" t="s">
        <v>561</v>
      </c>
    </row>
    <row customHeight="1" ht="30" r="87" spans="1:48">
      <c r="A87" s="25" t="s">
        <v>557</v>
      </c>
    </row>
    <row customHeight="1" ht="30" r="88" spans="1:48">
      <c r="A88" s="25" t="s">
        <v>562</v>
      </c>
    </row>
    <row customHeight="1" ht="30" r="89" spans="1:48">
      <c r="A89" s="25" t="s">
        <v>563</v>
      </c>
    </row>
    <row customHeight="1" ht="30" r="90" spans="1:48">
      <c r="A90" s="25" t="s">
        <v>564</v>
      </c>
    </row>
    <row customHeight="1" ht="30" r="91" spans="1:48">
      <c r="A91" s="25" t="s">
        <v>565</v>
      </c>
    </row>
    <row customHeight="1" ht="30" r="92" spans="1:48">
      <c r="A92" s="25" t="s">
        <v>566</v>
      </c>
    </row>
    <row customHeight="1" ht="30" r="93" spans="1:48">
      <c r="A93" s="25" t="s">
        <v>567</v>
      </c>
    </row>
    <row customHeight="1" ht="30" r="94" spans="1:48">
      <c r="A94" s="25" t="s">
        <v>568</v>
      </c>
    </row>
    <row customHeight="1" ht="30" r="95" spans="1:48">
      <c r="A95" s="25" t="s">
        <v>569</v>
      </c>
    </row>
    <row customHeight="1" ht="30" r="96" spans="1:48">
      <c r="A96" s="25" t="s">
        <v>570</v>
      </c>
    </row>
  </sheetData>
  <mergeCells count="37">
    <mergeCell ref="E4:F4"/>
    <mergeCell ref="G4:H4"/>
    <mergeCell ref="I4:J4"/>
    <mergeCell ref="K4:L4"/>
    <mergeCell ref="M4:N4"/>
    <mergeCell ref="O4:P4"/>
    <mergeCell ref="Q4:R4"/>
    <mergeCell ref="S4:T4"/>
    <mergeCell ref="U4:V4"/>
    <mergeCell ref="W4:X4"/>
    <mergeCell ref="Y4:Z4"/>
    <mergeCell ref="AA4:AB4"/>
    <mergeCell ref="AC4:AD4"/>
    <mergeCell ref="AE4:AF4"/>
    <mergeCell ref="AG4:AH4"/>
    <mergeCell ref="AI4:AJ4"/>
    <mergeCell ref="AK4:AL4"/>
    <mergeCell ref="AM4:AN4"/>
    <mergeCell ref="AO4:AP4"/>
    <mergeCell ref="AQ4:AR4"/>
    <mergeCell ref="AS4:AT4"/>
    <mergeCell ref="AU4:AV4"/>
    <mergeCell ref="A1:AV1"/>
    <mergeCell ref="A2:AV2"/>
    <mergeCell ref="A84:AV84"/>
    <mergeCell ref="A85:AV85"/>
    <mergeCell ref="A86:AV86"/>
    <mergeCell ref="A87:AV87"/>
    <mergeCell ref="A88:AV88"/>
    <mergeCell ref="A89:AV89"/>
    <mergeCell ref="A90:AV90"/>
    <mergeCell ref="A91:AV91"/>
    <mergeCell ref="A92:AV92"/>
    <mergeCell ref="A93:AV93"/>
    <mergeCell ref="A94:AV94"/>
    <mergeCell ref="A95:AV95"/>
    <mergeCell ref="A96:AV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671</v>
      </c>
    </row>
    <row customHeight="1" ht="30" r="4" spans="1:18">
      <c r="A4" s="6" t="n"/>
      <c r="B4" s="7" t="s">
        <v>462</v>
      </c>
      <c r="C4" s="7" t="s">
        <v>463</v>
      </c>
      <c r="D4" s="8" t="s">
        <v>462</v>
      </c>
      <c r="E4" s="9" t="s">
        <v>672</v>
      </c>
      <c r="F4" s="10" t="n"/>
      <c r="G4" s="9" t="s">
        <v>673</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496.78228946</v>
      </c>
      <c r="F7" s="20" t="n">
        <v>1.50535529</v>
      </c>
      <c r="G7" s="18" t="n">
        <v>486.05161875</v>
      </c>
      <c r="H7" s="20" t="n">
        <v>4.73637381</v>
      </c>
      <c r="I7" s="18" t="s">
        <v>481</v>
      </c>
      <c r="J7" s="20" t="s">
        <v>481</v>
      </c>
      <c r="K7" s="18" t="s">
        <v>481</v>
      </c>
      <c r="L7" s="20" t="s">
        <v>481</v>
      </c>
      <c r="M7" s="18" t="s">
        <v>481</v>
      </c>
      <c r="N7" s="20" t="s">
        <v>481</v>
      </c>
      <c r="O7" s="18" t="s">
        <v>481</v>
      </c>
      <c r="P7" s="20" t="s">
        <v>481</v>
      </c>
      <c r="Q7" s="18" t="n">
        <v>402.01336835</v>
      </c>
      <c r="R7" s="20" t="n">
        <v>12.76184705</v>
      </c>
    </row>
    <row r="8" spans="1:18">
      <c r="A8" s="15" t="s">
        <v>483</v>
      </c>
      <c r="B8" s="17" t="n">
        <v>7007</v>
      </c>
      <c r="C8" s="18">
        <f>(21.0/B8*100)</f>
        <v/>
      </c>
      <c r="D8" s="19" t="n">
        <v>6986</v>
      </c>
      <c r="E8" s="18" t="n">
        <v>511.14716732</v>
      </c>
      <c r="F8" s="20" t="n">
        <v>2.73410856</v>
      </c>
      <c r="G8" s="18" t="n">
        <v>434.43723378</v>
      </c>
      <c r="H8" s="20" t="n">
        <v>4.73130162</v>
      </c>
      <c r="I8" s="18" t="s">
        <v>481</v>
      </c>
      <c r="J8" s="20" t="s">
        <v>481</v>
      </c>
      <c r="K8" s="18" t="s">
        <v>481</v>
      </c>
      <c r="L8" s="20" t="s">
        <v>481</v>
      </c>
      <c r="M8" s="18" t="s">
        <v>481</v>
      </c>
      <c r="N8" s="20" t="s">
        <v>481</v>
      </c>
      <c r="O8" s="18" t="s">
        <v>481</v>
      </c>
      <c r="P8" s="20" t="s">
        <v>481</v>
      </c>
      <c r="Q8" s="18" t="n">
        <v>496.51900803</v>
      </c>
      <c r="R8" s="20" t="n">
        <v>53.89546345</v>
      </c>
    </row>
    <row r="9" spans="1:18">
      <c r="A9" s="15" t="s">
        <v>484</v>
      </c>
      <c r="B9" s="17" t="n">
        <v>9651</v>
      </c>
      <c r="C9" s="18">
        <f>(87.0/B9*100)</f>
        <v/>
      </c>
      <c r="D9" s="19" t="n">
        <v>9564</v>
      </c>
      <c r="E9" s="18" t="n">
        <v>517.6597305499999</v>
      </c>
      <c r="F9" s="20" t="n">
        <v>2.17049824</v>
      </c>
      <c r="G9" s="18" t="n">
        <v>455.20864313</v>
      </c>
      <c r="H9" s="20" t="n">
        <v>6.02332649</v>
      </c>
      <c r="I9" s="18" t="s">
        <v>481</v>
      </c>
      <c r="J9" s="20" t="s">
        <v>481</v>
      </c>
      <c r="K9" s="18" t="s">
        <v>481</v>
      </c>
      <c r="L9" s="20" t="s">
        <v>481</v>
      </c>
      <c r="M9" s="18" t="s">
        <v>481</v>
      </c>
      <c r="N9" s="20" t="s">
        <v>481</v>
      </c>
      <c r="O9" s="18" t="s">
        <v>481</v>
      </c>
      <c r="P9" s="20" t="s">
        <v>481</v>
      </c>
      <c r="Q9" s="18" t="n">
        <v>436.45288898</v>
      </c>
      <c r="R9" s="20" t="n">
        <v>18.09329895</v>
      </c>
    </row>
    <row r="10" spans="1:18">
      <c r="A10" s="15" t="s">
        <v>485</v>
      </c>
      <c r="B10" s="17" t="n">
        <v>20058</v>
      </c>
      <c r="C10" s="18">
        <f>(522.0/B10*100)</f>
        <v/>
      </c>
      <c r="D10" s="19" t="n">
        <v>19536</v>
      </c>
      <c r="E10" s="18" t="n">
        <v>515.03236669</v>
      </c>
      <c r="F10" s="20" t="n">
        <v>2.55120632</v>
      </c>
      <c r="G10" s="18" t="n">
        <v>522.23206361</v>
      </c>
      <c r="H10" s="20" t="n">
        <v>3.07849292</v>
      </c>
      <c r="I10" s="18" t="s">
        <v>481</v>
      </c>
      <c r="J10" s="20" t="s">
        <v>481</v>
      </c>
      <c r="K10" s="18" t="s">
        <v>481</v>
      </c>
      <c r="L10" s="20" t="s">
        <v>481</v>
      </c>
      <c r="M10" s="18" t="s">
        <v>481</v>
      </c>
      <c r="N10" s="20" t="s">
        <v>481</v>
      </c>
      <c r="O10" s="18" t="n">
        <v>472.7226</v>
      </c>
      <c r="P10" s="20" t="n">
        <v>20.53207999</v>
      </c>
      <c r="Q10" s="18" t="n">
        <v>432.33899676</v>
      </c>
      <c r="R10" s="20" t="n">
        <v>16.9599681</v>
      </c>
    </row>
    <row r="11" spans="1:18">
      <c r="A11" s="15" t="s">
        <v>486</v>
      </c>
      <c r="B11" s="17" t="n">
        <v>7053</v>
      </c>
      <c r="C11" s="18">
        <f>(50.0/B11*100)</f>
        <v/>
      </c>
      <c r="D11" s="19" t="n">
        <v>7003</v>
      </c>
      <c r="E11" s="18" t="n">
        <v>423.51328983</v>
      </c>
      <c r="F11" s="20" t="n">
        <v>2.54313754</v>
      </c>
      <c r="G11" s="18" t="n">
        <v>405.16781613</v>
      </c>
      <c r="H11" s="20" t="n">
        <v>13.36492083</v>
      </c>
      <c r="I11" s="18" t="s">
        <v>481</v>
      </c>
      <c r="J11" s="20" t="s">
        <v>481</v>
      </c>
      <c r="K11" s="18" t="s">
        <v>481</v>
      </c>
      <c r="L11" s="20" t="s">
        <v>481</v>
      </c>
      <c r="M11" s="18" t="s">
        <v>481</v>
      </c>
      <c r="N11" s="20" t="s">
        <v>481</v>
      </c>
      <c r="O11" s="18" t="s">
        <v>481</v>
      </c>
      <c r="P11" s="20" t="s">
        <v>481</v>
      </c>
      <c r="Q11" s="18" t="n">
        <v>346.3267525</v>
      </c>
      <c r="R11" s="20" t="n">
        <v>16.54859748</v>
      </c>
    </row>
    <row r="12" spans="1:18">
      <c r="A12" s="15" t="s">
        <v>487</v>
      </c>
      <c r="B12" s="17" t="n">
        <v>6894</v>
      </c>
      <c r="C12" s="18">
        <f>(55.0/B12*100)</f>
        <v/>
      </c>
      <c r="D12" s="19" t="n">
        <v>6839</v>
      </c>
      <c r="E12" s="18" t="n">
        <v>494.04362319</v>
      </c>
      <c r="F12" s="20" t="n">
        <v>2.29797627</v>
      </c>
      <c r="G12" s="18" t="n">
        <v>464.74272832</v>
      </c>
      <c r="H12" s="20" t="n">
        <v>8.62333218</v>
      </c>
      <c r="I12" s="18" t="s">
        <v>481</v>
      </c>
      <c r="J12" s="20" t="s">
        <v>481</v>
      </c>
      <c r="K12" s="18" t="s">
        <v>481</v>
      </c>
      <c r="L12" s="20" t="s">
        <v>481</v>
      </c>
      <c r="M12" s="18" t="s">
        <v>481</v>
      </c>
      <c r="N12" s="20" t="s">
        <v>481</v>
      </c>
      <c r="O12" s="18" t="s">
        <v>481</v>
      </c>
      <c r="P12" s="20" t="s">
        <v>481</v>
      </c>
      <c r="Q12" s="18" t="n">
        <v>413.43849171</v>
      </c>
      <c r="R12" s="20" t="n">
        <v>32.41666699</v>
      </c>
    </row>
    <row r="13" spans="1:18">
      <c r="A13" s="15" t="s">
        <v>488</v>
      </c>
      <c r="B13" s="17" t="n">
        <v>7161</v>
      </c>
      <c r="C13" s="18">
        <f>(100.0/B13*100)</f>
        <v/>
      </c>
      <c r="D13" s="19" t="n">
        <v>7061</v>
      </c>
      <c r="E13" s="18" t="n">
        <v>516.46860524</v>
      </c>
      <c r="F13" s="20" t="n">
        <v>2.18968515</v>
      </c>
      <c r="G13" s="18" t="n">
        <v>456.1930137</v>
      </c>
      <c r="H13" s="20" t="n">
        <v>5.57114457</v>
      </c>
      <c r="I13" s="18" t="s">
        <v>481</v>
      </c>
      <c r="J13" s="20" t="s">
        <v>481</v>
      </c>
      <c r="K13" s="18" t="s">
        <v>481</v>
      </c>
      <c r="L13" s="20" t="s">
        <v>481</v>
      </c>
      <c r="M13" s="18" t="s">
        <v>481</v>
      </c>
      <c r="N13" s="20" t="s">
        <v>481</v>
      </c>
      <c r="O13" s="18" t="s">
        <v>481</v>
      </c>
      <c r="P13" s="20" t="s">
        <v>481</v>
      </c>
      <c r="Q13" s="18" t="n">
        <v>444.88330324</v>
      </c>
      <c r="R13" s="20" t="n">
        <v>16.99054715</v>
      </c>
    </row>
    <row r="14" spans="1:18">
      <c r="A14" s="15" t="s">
        <v>489</v>
      </c>
      <c r="B14" s="17" t="n">
        <v>5587</v>
      </c>
      <c r="C14" s="18">
        <f>(74.0/B14*100)</f>
        <v/>
      </c>
      <c r="D14" s="19" t="n">
        <v>5513</v>
      </c>
      <c r="E14" s="18" t="n">
        <v>521.76450345</v>
      </c>
      <c r="F14" s="20" t="n">
        <v>2.07893827</v>
      </c>
      <c r="G14" s="18" t="n">
        <v>494.57532011</v>
      </c>
      <c r="H14" s="20" t="n">
        <v>7.46882912</v>
      </c>
      <c r="I14" s="18" t="s">
        <v>481</v>
      </c>
      <c r="J14" s="20" t="s">
        <v>481</v>
      </c>
      <c r="K14" s="18" t="s">
        <v>481</v>
      </c>
      <c r="L14" s="20" t="s">
        <v>481</v>
      </c>
      <c r="M14" s="18" t="s">
        <v>481</v>
      </c>
      <c r="N14" s="20" t="s">
        <v>481</v>
      </c>
      <c r="O14" s="18" t="s">
        <v>481</v>
      </c>
      <c r="P14" s="20" t="s">
        <v>481</v>
      </c>
      <c r="Q14" s="18" t="n">
        <v>502.93568071</v>
      </c>
      <c r="R14" s="20" t="n">
        <v>35.53019614</v>
      </c>
    </row>
    <row r="15" spans="1:18">
      <c r="A15" s="15" t="s">
        <v>490</v>
      </c>
      <c r="B15" s="17" t="n">
        <v>5882</v>
      </c>
      <c r="C15" s="18">
        <f>(52.0/B15*100)</f>
        <v/>
      </c>
      <c r="D15" s="19" t="n">
        <v>5830</v>
      </c>
      <c r="E15" s="18" t="n">
        <v>514.19584521</v>
      </c>
      <c r="F15" s="20" t="n">
        <v>2.18440441</v>
      </c>
      <c r="G15" s="18" t="n">
        <v>470.29988644</v>
      </c>
      <c r="H15" s="20" t="n">
        <v>8.20573971</v>
      </c>
      <c r="I15" s="18" t="s">
        <v>481</v>
      </c>
      <c r="J15" s="20" t="s">
        <v>481</v>
      </c>
      <c r="K15" s="18" t="s">
        <v>481</v>
      </c>
      <c r="L15" s="20" t="s">
        <v>481</v>
      </c>
      <c r="M15" s="18" t="s">
        <v>481</v>
      </c>
      <c r="N15" s="20" t="s">
        <v>481</v>
      </c>
      <c r="O15" s="18" t="s">
        <v>481</v>
      </c>
      <c r="P15" s="20" t="s">
        <v>481</v>
      </c>
      <c r="Q15" s="18" t="n">
        <v>438.82653589</v>
      </c>
      <c r="R15" s="20" t="n">
        <v>20.9121018</v>
      </c>
    </row>
    <row r="16" spans="1:18">
      <c r="A16" s="15" t="s">
        <v>491</v>
      </c>
      <c r="B16" s="17" t="n">
        <v>6108</v>
      </c>
      <c r="C16" s="18">
        <f>(100.0/B16*100)</f>
        <v/>
      </c>
      <c r="D16" s="19" t="n">
        <v>6008</v>
      </c>
      <c r="E16" s="18" t="n">
        <v>499.83829589</v>
      </c>
      <c r="F16" s="20" t="n">
        <v>1.96644835</v>
      </c>
      <c r="G16" s="18" t="n">
        <v>433.14795462</v>
      </c>
      <c r="H16" s="20" t="n">
        <v>7.38153317</v>
      </c>
      <c r="I16" s="18" t="s">
        <v>481</v>
      </c>
      <c r="J16" s="20" t="s">
        <v>481</v>
      </c>
      <c r="K16" s="18" t="s">
        <v>481</v>
      </c>
      <c r="L16" s="20" t="s">
        <v>481</v>
      </c>
      <c r="M16" s="18" t="s">
        <v>481</v>
      </c>
      <c r="N16" s="20" t="s">
        <v>481</v>
      </c>
      <c r="O16" s="18" t="s">
        <v>481</v>
      </c>
      <c r="P16" s="20" t="s">
        <v>481</v>
      </c>
      <c r="Q16" s="18" t="n">
        <v>388.4550468</v>
      </c>
      <c r="R16" s="20" t="n">
        <v>24.13937598</v>
      </c>
    </row>
    <row r="17" spans="1:18">
      <c r="A17" s="15" t="s">
        <v>492</v>
      </c>
      <c r="B17" s="17" t="n">
        <v>6504</v>
      </c>
      <c r="C17" s="18">
        <f>(673.0/B17*100)</f>
        <v/>
      </c>
      <c r="D17" s="19" t="n">
        <v>5831</v>
      </c>
      <c r="E17" s="18" t="n">
        <v>517.58104085</v>
      </c>
      <c r="F17" s="20" t="n">
        <v>2.90685015</v>
      </c>
      <c r="G17" s="18" t="n">
        <v>448.63031019</v>
      </c>
      <c r="H17" s="20" t="n">
        <v>6.56903121</v>
      </c>
      <c r="I17" s="18" t="s">
        <v>481</v>
      </c>
      <c r="J17" s="20" t="s">
        <v>481</v>
      </c>
      <c r="K17" s="18" t="s">
        <v>481</v>
      </c>
      <c r="L17" s="20" t="s">
        <v>481</v>
      </c>
      <c r="M17" s="18" t="s">
        <v>481</v>
      </c>
      <c r="N17" s="20" t="s">
        <v>481</v>
      </c>
      <c r="O17" s="18" t="s">
        <v>481</v>
      </c>
      <c r="P17" s="20" t="s">
        <v>481</v>
      </c>
      <c r="Q17" s="18" t="n">
        <v>448.94097507</v>
      </c>
      <c r="R17" s="20" t="n">
        <v>20.97979241</v>
      </c>
    </row>
    <row r="18" spans="1:18">
      <c r="A18" s="15" t="s">
        <v>493</v>
      </c>
      <c r="B18" s="17" t="n">
        <v>5532</v>
      </c>
      <c r="C18" s="18">
        <f>(29.0/B18*100)</f>
        <v/>
      </c>
      <c r="D18" s="19" t="n">
        <v>5503</v>
      </c>
      <c r="E18" s="18" t="n">
        <v>456.70389014</v>
      </c>
      <c r="F18" s="20" t="n">
        <v>3.77793887</v>
      </c>
      <c r="G18" s="18" t="n">
        <v>407.24700831</v>
      </c>
      <c r="H18" s="20" t="n">
        <v>9.042637450000001</v>
      </c>
      <c r="I18" s="18" t="s">
        <v>481</v>
      </c>
      <c r="J18" s="20" t="s">
        <v>481</v>
      </c>
      <c r="K18" s="18" t="s">
        <v>481</v>
      </c>
      <c r="L18" s="20" t="s">
        <v>481</v>
      </c>
      <c r="M18" s="18" t="s">
        <v>481</v>
      </c>
      <c r="N18" s="20" t="s">
        <v>481</v>
      </c>
      <c r="O18" s="18" t="s">
        <v>481</v>
      </c>
      <c r="P18" s="20" t="s">
        <v>481</v>
      </c>
      <c r="Q18" s="18" t="n">
        <v>401.66291825</v>
      </c>
      <c r="R18" s="20" t="n">
        <v>22.9534575</v>
      </c>
    </row>
    <row r="19" spans="1:18">
      <c r="A19" s="15" t="s">
        <v>494</v>
      </c>
      <c r="B19" s="17" t="n">
        <v>5658</v>
      </c>
      <c r="C19" s="18">
        <f>(62.0/B19*100)</f>
        <v/>
      </c>
      <c r="D19" s="19" t="n">
        <v>5596</v>
      </c>
      <c r="E19" s="18" t="n">
        <v>478.15750471</v>
      </c>
      <c r="F19" s="20" t="n">
        <v>2.57343869</v>
      </c>
      <c r="G19" s="18" t="n">
        <v>452.54866158</v>
      </c>
      <c r="H19" s="20" t="n">
        <v>11.94706775</v>
      </c>
      <c r="I19" s="18" t="s">
        <v>481</v>
      </c>
      <c r="J19" s="20" t="s">
        <v>481</v>
      </c>
      <c r="K19" s="18" t="s">
        <v>481</v>
      </c>
      <c r="L19" s="20" t="s">
        <v>481</v>
      </c>
      <c r="M19" s="18" t="s">
        <v>481</v>
      </c>
      <c r="N19" s="20" t="s">
        <v>481</v>
      </c>
      <c r="O19" s="18" t="s">
        <v>481</v>
      </c>
      <c r="P19" s="20" t="s">
        <v>481</v>
      </c>
      <c r="Q19" s="18" t="n">
        <v>377.11740447</v>
      </c>
      <c r="R19" s="20" t="n">
        <v>31.2957148</v>
      </c>
    </row>
    <row r="20" spans="1:18">
      <c r="A20" s="15" t="s">
        <v>495</v>
      </c>
      <c r="B20" s="17" t="n">
        <v>3371</v>
      </c>
      <c r="C20" s="18">
        <f>(75.0/B20*100)</f>
        <v/>
      </c>
      <c r="D20" s="19" t="n">
        <v>3296</v>
      </c>
      <c r="E20" s="18" t="n">
        <v>491.053967</v>
      </c>
      <c r="F20" s="20" t="n">
        <v>2.06124388</v>
      </c>
      <c r="G20" s="18" t="n">
        <v>445.94388386</v>
      </c>
      <c r="H20" s="20" t="n">
        <v>7.98672972</v>
      </c>
      <c r="I20" s="18" t="s">
        <v>481</v>
      </c>
      <c r="J20" s="20" t="s">
        <v>481</v>
      </c>
      <c r="K20" s="18" t="s">
        <v>481</v>
      </c>
      <c r="L20" s="20" t="s">
        <v>481</v>
      </c>
      <c r="M20" s="18" t="s">
        <v>481</v>
      </c>
      <c r="N20" s="20" t="s">
        <v>481</v>
      </c>
      <c r="O20" s="18" t="s">
        <v>481</v>
      </c>
      <c r="P20" s="20" t="s">
        <v>481</v>
      </c>
      <c r="Q20" s="18" t="n">
        <v>459.14183492</v>
      </c>
      <c r="R20" s="20" t="n">
        <v>26.31274249</v>
      </c>
    </row>
    <row r="21" spans="1:18">
      <c r="A21" s="15" t="s">
        <v>496</v>
      </c>
      <c r="B21" s="17" t="n">
        <v>5741</v>
      </c>
      <c r="C21" s="18">
        <f>(45.0/B21*100)</f>
        <v/>
      </c>
      <c r="D21" s="19" t="n">
        <v>5696</v>
      </c>
      <c r="E21" s="18" t="n">
        <v>504.68956191</v>
      </c>
      <c r="F21" s="20" t="n">
        <v>2.09028338</v>
      </c>
      <c r="G21" s="18" t="n">
        <v>491.79214636</v>
      </c>
      <c r="H21" s="20" t="n">
        <v>5.81837217</v>
      </c>
      <c r="I21" s="18" t="s">
        <v>481</v>
      </c>
      <c r="J21" s="20" t="s">
        <v>481</v>
      </c>
      <c r="K21" s="18" t="s">
        <v>481</v>
      </c>
      <c r="L21" s="20" t="s">
        <v>481</v>
      </c>
      <c r="M21" s="18" t="s">
        <v>481</v>
      </c>
      <c r="N21" s="20" t="s">
        <v>481</v>
      </c>
      <c r="O21" s="18" t="s">
        <v>481</v>
      </c>
      <c r="P21" s="20" t="s">
        <v>481</v>
      </c>
      <c r="Q21" s="18" t="n">
        <v>457.47190909</v>
      </c>
      <c r="R21" s="20" t="n">
        <v>22.98058191</v>
      </c>
    </row>
    <row r="22" spans="1:18">
      <c r="A22" s="15" t="s">
        <v>497</v>
      </c>
      <c r="B22" s="17" t="n">
        <v>6598</v>
      </c>
      <c r="C22" s="18">
        <f>(32.0/B22*100)</f>
        <v/>
      </c>
      <c r="D22" s="19" t="n">
        <v>6566</v>
      </c>
      <c r="E22" s="18" t="n">
        <v>474.30082766</v>
      </c>
      <c r="F22" s="20" t="n">
        <v>3.62976026</v>
      </c>
      <c r="G22" s="18" t="n">
        <v>448.07868119</v>
      </c>
      <c r="H22" s="20" t="n">
        <v>6.97244851</v>
      </c>
      <c r="I22" s="18" t="s">
        <v>481</v>
      </c>
      <c r="J22" s="20" t="s">
        <v>481</v>
      </c>
      <c r="K22" s="18" t="s">
        <v>481</v>
      </c>
      <c r="L22" s="20" t="s">
        <v>481</v>
      </c>
      <c r="M22" s="18" t="s">
        <v>481</v>
      </c>
      <c r="N22" s="20" t="s">
        <v>481</v>
      </c>
      <c r="O22" s="18" t="n">
        <v>418.86526103</v>
      </c>
      <c r="P22" s="20" t="n">
        <v>31.93371446</v>
      </c>
      <c r="Q22" s="18" t="n">
        <v>395.58024056</v>
      </c>
      <c r="R22" s="20" t="n">
        <v>14.64967945</v>
      </c>
    </row>
    <row r="23" spans="1:18">
      <c r="A23" s="15" t="s">
        <v>498</v>
      </c>
      <c r="B23" s="17" t="n">
        <v>11583</v>
      </c>
      <c r="C23" s="18">
        <f>(214.0/B23*100)</f>
        <v/>
      </c>
      <c r="D23" s="19" t="n">
        <v>11369</v>
      </c>
      <c r="E23" s="18" t="n">
        <v>496.63687408</v>
      </c>
      <c r="F23" s="20" t="n">
        <v>2.96342718</v>
      </c>
      <c r="G23" s="18" t="n">
        <v>462.5392506</v>
      </c>
      <c r="H23" s="20" t="n">
        <v>4.36258841</v>
      </c>
      <c r="I23" s="18" t="s">
        <v>481</v>
      </c>
      <c r="J23" s="20" t="s">
        <v>481</v>
      </c>
      <c r="K23" s="18" t="s">
        <v>481</v>
      </c>
      <c r="L23" s="20" t="s">
        <v>481</v>
      </c>
      <c r="M23" s="18" t="s">
        <v>481</v>
      </c>
      <c r="N23" s="20" t="s">
        <v>481</v>
      </c>
      <c r="O23" s="18" t="s">
        <v>481</v>
      </c>
      <c r="P23" s="20" t="s">
        <v>481</v>
      </c>
      <c r="Q23" s="18" t="n">
        <v>405.37283256</v>
      </c>
      <c r="R23" s="20" t="n">
        <v>23.12185879</v>
      </c>
    </row>
    <row r="24" spans="1:18">
      <c r="A24" s="15" t="s">
        <v>499</v>
      </c>
      <c r="B24" s="17" t="n">
        <v>6647</v>
      </c>
      <c r="C24" s="18">
        <f>(7.0/B24*100)</f>
        <v/>
      </c>
      <c r="D24" s="19" t="n">
        <v>6640</v>
      </c>
      <c r="E24" s="18" t="n">
        <v>533.24125721</v>
      </c>
      <c r="F24" s="20" t="n">
        <v>2.96862008</v>
      </c>
      <c r="G24" s="18" t="n">
        <v>462.1148965</v>
      </c>
      <c r="H24" s="20" t="n">
        <v>28.51189688</v>
      </c>
      <c r="I24" s="18" t="s">
        <v>481</v>
      </c>
      <c r="J24" s="20" t="s">
        <v>481</v>
      </c>
      <c r="K24" s="18" t="s">
        <v>481</v>
      </c>
      <c r="L24" s="20" t="s">
        <v>481</v>
      </c>
      <c r="M24" s="18" t="s">
        <v>481</v>
      </c>
      <c r="N24" s="20" t="s">
        <v>481</v>
      </c>
      <c r="O24" s="18" t="s">
        <v>481</v>
      </c>
      <c r="P24" s="20" t="s">
        <v>481</v>
      </c>
      <c r="Q24" s="18" t="n">
        <v>433.00212569</v>
      </c>
      <c r="R24" s="20" t="n">
        <v>58.36175795</v>
      </c>
    </row>
    <row r="25" spans="1:18">
      <c r="A25" s="15" t="s">
        <v>500</v>
      </c>
      <c r="B25" s="17" t="n">
        <v>5581</v>
      </c>
      <c r="C25" s="18">
        <f>(24.0/B25*100)</f>
        <v/>
      </c>
      <c r="D25" s="19" t="n">
        <v>5557</v>
      </c>
      <c r="E25" s="18" t="n">
        <v>524.24325617</v>
      </c>
      <c r="F25" s="20" t="n">
        <v>3.73476091</v>
      </c>
      <c r="G25" s="18" t="n">
        <v>458.82933847</v>
      </c>
      <c r="H25" s="20" t="n">
        <v>29.89204132</v>
      </c>
      <c r="I25" s="18" t="s">
        <v>481</v>
      </c>
      <c r="J25" s="20" t="s">
        <v>481</v>
      </c>
      <c r="K25" s="18" t="s">
        <v>481</v>
      </c>
      <c r="L25" s="20" t="s">
        <v>481</v>
      </c>
      <c r="M25" s="18" t="s">
        <v>481</v>
      </c>
      <c r="N25" s="20" t="s">
        <v>481</v>
      </c>
      <c r="O25" s="18" t="s">
        <v>481</v>
      </c>
      <c r="P25" s="20" t="s">
        <v>481</v>
      </c>
      <c r="Q25" s="18" t="n">
        <v>511.30912729</v>
      </c>
      <c r="R25" s="20" t="n">
        <v>53.35696417</v>
      </c>
    </row>
    <row r="26" spans="1:18">
      <c r="A26" s="15" t="s">
        <v>501</v>
      </c>
      <c r="B26" s="17" t="n">
        <v>4869</v>
      </c>
      <c r="C26" s="18">
        <f>(33.0/B26*100)</f>
        <v/>
      </c>
      <c r="D26" s="19" t="n">
        <v>4836</v>
      </c>
      <c r="E26" s="18" t="n">
        <v>486.25812413</v>
      </c>
      <c r="F26" s="20" t="n">
        <v>1.91424648</v>
      </c>
      <c r="G26" s="18" t="n">
        <v>451.87798654</v>
      </c>
      <c r="H26" s="20" t="n">
        <v>5.362291</v>
      </c>
      <c r="I26" s="18" t="s">
        <v>481</v>
      </c>
      <c r="J26" s="20" t="s">
        <v>481</v>
      </c>
      <c r="K26" s="18" t="s">
        <v>481</v>
      </c>
      <c r="L26" s="20" t="s">
        <v>481</v>
      </c>
      <c r="M26" s="18" t="s">
        <v>481</v>
      </c>
      <c r="N26" s="20" t="s">
        <v>481</v>
      </c>
      <c r="O26" s="18" t="s">
        <v>481</v>
      </c>
      <c r="P26" s="20" t="s">
        <v>481</v>
      </c>
      <c r="Q26" s="18" t="n">
        <v>421.1128999</v>
      </c>
      <c r="R26" s="20" t="n">
        <v>29.40195347</v>
      </c>
    </row>
    <row r="27" spans="1:18">
      <c r="A27" s="15" t="s">
        <v>502</v>
      </c>
      <c r="B27" s="17" t="n">
        <v>5299</v>
      </c>
      <c r="C27" s="18">
        <f>(17.0/B27*100)</f>
        <v/>
      </c>
      <c r="D27" s="19" t="n">
        <v>5282</v>
      </c>
      <c r="E27" s="18" t="n">
        <v>517.6576514</v>
      </c>
      <c r="F27" s="20" t="n">
        <v>3.71195289</v>
      </c>
      <c r="G27" s="18" t="n">
        <v>480.16753669</v>
      </c>
      <c r="H27" s="20" t="n">
        <v>1.37260722</v>
      </c>
      <c r="I27" s="18" t="s">
        <v>481</v>
      </c>
      <c r="J27" s="20" t="s">
        <v>481</v>
      </c>
      <c r="K27" s="18" t="s">
        <v>481</v>
      </c>
      <c r="L27" s="20" t="s">
        <v>481</v>
      </c>
      <c r="M27" s="18" t="s">
        <v>481</v>
      </c>
      <c r="N27" s="20" t="s">
        <v>481</v>
      </c>
      <c r="O27" s="18" t="s">
        <v>481</v>
      </c>
      <c r="P27" s="20" t="s">
        <v>481</v>
      </c>
      <c r="Q27" s="18" t="n">
        <v>458.91888599</v>
      </c>
      <c r="R27" s="20" t="n">
        <v>23.81009839</v>
      </c>
    </row>
    <row r="28" spans="1:18">
      <c r="A28" s="15" t="s">
        <v>503</v>
      </c>
      <c r="B28" s="17" t="n">
        <v>7568</v>
      </c>
      <c r="C28" s="18">
        <f>(51.0/B28*100)</f>
        <v/>
      </c>
      <c r="D28" s="19" t="n">
        <v>7517</v>
      </c>
      <c r="E28" s="18" t="n">
        <v>410.71379742</v>
      </c>
      <c r="F28" s="20" t="n">
        <v>2.25374008</v>
      </c>
      <c r="G28" s="18" t="n">
        <v>343.69373773</v>
      </c>
      <c r="H28" s="20" t="n">
        <v>8.52137716</v>
      </c>
      <c r="I28" s="18" t="s">
        <v>481</v>
      </c>
      <c r="J28" s="20" t="s">
        <v>481</v>
      </c>
      <c r="K28" s="18" t="s">
        <v>481</v>
      </c>
      <c r="L28" s="20" t="s">
        <v>481</v>
      </c>
      <c r="M28" s="18" t="s">
        <v>481</v>
      </c>
      <c r="N28" s="20" t="s">
        <v>481</v>
      </c>
      <c r="O28" s="18" t="s">
        <v>481</v>
      </c>
      <c r="P28" s="20" t="s">
        <v>481</v>
      </c>
      <c r="Q28" s="18" t="n">
        <v>358.19122891</v>
      </c>
      <c r="R28" s="20" t="n">
        <v>23.77276612</v>
      </c>
    </row>
    <row r="29" spans="1:18">
      <c r="A29" s="15" t="s">
        <v>504</v>
      </c>
      <c r="B29" s="17" t="n">
        <v>5385</v>
      </c>
      <c r="C29" s="18">
        <f>(30.0/B29*100)</f>
        <v/>
      </c>
      <c r="D29" s="19" t="n">
        <v>5355</v>
      </c>
      <c r="E29" s="18" t="n">
        <v>517.2189024199999</v>
      </c>
      <c r="F29" s="20" t="n">
        <v>2.12897552</v>
      </c>
      <c r="G29" s="18" t="n">
        <v>455.65501398</v>
      </c>
      <c r="H29" s="20" t="n">
        <v>8.27542004</v>
      </c>
      <c r="I29" s="18" t="s">
        <v>481</v>
      </c>
      <c r="J29" s="20" t="s">
        <v>481</v>
      </c>
      <c r="K29" s="18" t="s">
        <v>481</v>
      </c>
      <c r="L29" s="20" t="s">
        <v>481</v>
      </c>
      <c r="M29" s="18" t="s">
        <v>481</v>
      </c>
      <c r="N29" s="20" t="s">
        <v>481</v>
      </c>
      <c r="O29" s="18" t="s">
        <v>481</v>
      </c>
      <c r="P29" s="20" t="s">
        <v>481</v>
      </c>
      <c r="Q29" s="18" t="n">
        <v>420.53731029</v>
      </c>
      <c r="R29" s="20" t="n">
        <v>19.36186057</v>
      </c>
    </row>
    <row r="30" spans="1:18">
      <c r="A30" s="15" t="s">
        <v>505</v>
      </c>
      <c r="B30" s="17" t="n">
        <v>4520</v>
      </c>
      <c r="C30" s="18">
        <f>(98.0/B30*100)</f>
        <v/>
      </c>
      <c r="D30" s="19" t="n">
        <v>4422</v>
      </c>
      <c r="E30" s="18" t="n">
        <v>497.00975933</v>
      </c>
      <c r="F30" s="20" t="n">
        <v>2.43720016</v>
      </c>
      <c r="G30" s="18" t="n">
        <v>487.93643211</v>
      </c>
      <c r="H30" s="20" t="n">
        <v>5.24050475</v>
      </c>
      <c r="I30" s="18" t="s">
        <v>481</v>
      </c>
      <c r="J30" s="20" t="s">
        <v>481</v>
      </c>
      <c r="K30" s="18" t="s">
        <v>481</v>
      </c>
      <c r="L30" s="20" t="s">
        <v>481</v>
      </c>
      <c r="M30" s="18" t="s">
        <v>481</v>
      </c>
      <c r="N30" s="20" t="s">
        <v>481</v>
      </c>
      <c r="O30" s="18" t="s">
        <v>481</v>
      </c>
      <c r="P30" s="20" t="s">
        <v>481</v>
      </c>
      <c r="Q30" s="18" t="n">
        <v>476.98782205</v>
      </c>
      <c r="R30" s="20" t="n">
        <v>46.57056496</v>
      </c>
    </row>
    <row r="31" spans="1:18">
      <c r="A31" s="15" t="s">
        <v>506</v>
      </c>
      <c r="B31" s="17" t="n">
        <v>5456</v>
      </c>
      <c r="C31" s="18">
        <f>(125.0/B31*100)</f>
        <v/>
      </c>
      <c r="D31" s="19" t="n">
        <v>5331</v>
      </c>
      <c r="E31" s="18" t="n">
        <v>507.19162286</v>
      </c>
      <c r="F31" s="20" t="n">
        <v>2.22020321</v>
      </c>
      <c r="G31" s="18" t="n">
        <v>460.42892263</v>
      </c>
      <c r="H31" s="20" t="n">
        <v>6.22071586</v>
      </c>
      <c r="I31" s="18" t="s">
        <v>481</v>
      </c>
      <c r="J31" s="20" t="s">
        <v>481</v>
      </c>
      <c r="K31" s="18" t="s">
        <v>481</v>
      </c>
      <c r="L31" s="20" t="s">
        <v>481</v>
      </c>
      <c r="M31" s="18" t="s">
        <v>481</v>
      </c>
      <c r="N31" s="20" t="s">
        <v>481</v>
      </c>
      <c r="O31" s="18" t="s">
        <v>481</v>
      </c>
      <c r="P31" s="20" t="s">
        <v>481</v>
      </c>
      <c r="Q31" s="18" t="n">
        <v>407.30013566</v>
      </c>
      <c r="R31" s="20" t="n">
        <v>18.56012243</v>
      </c>
    </row>
    <row r="32" spans="1:18">
      <c r="A32" s="15" t="s">
        <v>507</v>
      </c>
      <c r="B32" s="17" t="n">
        <v>4478</v>
      </c>
      <c r="C32" s="18">
        <f>(5.0/B32*100)</f>
        <v/>
      </c>
      <c r="D32" s="19" t="n">
        <v>4473</v>
      </c>
      <c r="E32" s="18" t="n">
        <v>505.15634468</v>
      </c>
      <c r="F32" s="20" t="n">
        <v>2.37737221</v>
      </c>
      <c r="G32" s="18" t="n">
        <v>465.02206446</v>
      </c>
      <c r="H32" s="20" t="n">
        <v>16.63683188</v>
      </c>
      <c r="I32" s="18" t="s">
        <v>481</v>
      </c>
      <c r="J32" s="20" t="s">
        <v>481</v>
      </c>
      <c r="K32" s="18" t="s">
        <v>481</v>
      </c>
      <c r="L32" s="20" t="s">
        <v>481</v>
      </c>
      <c r="M32" s="18" t="s">
        <v>481</v>
      </c>
      <c r="N32" s="20" t="s">
        <v>481</v>
      </c>
      <c r="O32" s="18" t="s">
        <v>481</v>
      </c>
      <c r="P32" s="20" t="s">
        <v>481</v>
      </c>
      <c r="Q32" s="18" t="n">
        <v>361.96142144</v>
      </c>
      <c r="R32" s="20" t="n">
        <v>41.33098512</v>
      </c>
    </row>
    <row r="33" spans="1:18">
      <c r="A33" s="15" t="s">
        <v>508</v>
      </c>
      <c r="B33" s="17" t="n">
        <v>7325</v>
      </c>
      <c r="C33" s="18">
        <f>(75.0/B33*100)</f>
        <v/>
      </c>
      <c r="D33" s="19" t="n">
        <v>7250</v>
      </c>
      <c r="E33" s="18" t="n">
        <v>493.55966327</v>
      </c>
      <c r="F33" s="20" t="n">
        <v>2.55144027</v>
      </c>
      <c r="G33" s="18" t="n">
        <v>454.3612487</v>
      </c>
      <c r="H33" s="20" t="n">
        <v>10.79468263</v>
      </c>
      <c r="I33" s="18" t="s">
        <v>481</v>
      </c>
      <c r="J33" s="20" t="s">
        <v>481</v>
      </c>
      <c r="K33" s="18" t="s">
        <v>481</v>
      </c>
      <c r="L33" s="20" t="s">
        <v>481</v>
      </c>
      <c r="M33" s="18" t="s">
        <v>481</v>
      </c>
      <c r="N33" s="20" t="s">
        <v>481</v>
      </c>
      <c r="O33" s="18" t="s">
        <v>481</v>
      </c>
      <c r="P33" s="20" t="s">
        <v>481</v>
      </c>
      <c r="Q33" s="18" t="n">
        <v>443.74703067</v>
      </c>
      <c r="R33" s="20" t="n">
        <v>31.09913157</v>
      </c>
    </row>
    <row r="34" spans="1:18">
      <c r="A34" s="15" t="s">
        <v>509</v>
      </c>
      <c r="B34" s="17" t="n">
        <v>6350</v>
      </c>
      <c r="C34" s="18">
        <f>(65.0/B34*100)</f>
        <v/>
      </c>
      <c r="D34" s="19" t="n">
        <v>6285</v>
      </c>
      <c r="E34" s="18" t="n">
        <v>484.6752252</v>
      </c>
      <c r="F34" s="20" t="n">
        <v>2.42717457</v>
      </c>
      <c r="G34" s="18" t="n">
        <v>390.44400976</v>
      </c>
      <c r="H34" s="20" t="n">
        <v>6.88191659</v>
      </c>
      <c r="I34" s="18" t="s">
        <v>481</v>
      </c>
      <c r="J34" s="20" t="s">
        <v>481</v>
      </c>
      <c r="K34" s="18" t="s">
        <v>481</v>
      </c>
      <c r="L34" s="20" t="s">
        <v>481</v>
      </c>
      <c r="M34" s="18" t="s">
        <v>481</v>
      </c>
      <c r="N34" s="20" t="s">
        <v>481</v>
      </c>
      <c r="O34" s="18" t="s">
        <v>481</v>
      </c>
      <c r="P34" s="20" t="s">
        <v>481</v>
      </c>
      <c r="Q34" s="18" t="n">
        <v>347.30967308</v>
      </c>
      <c r="R34" s="20" t="n">
        <v>25.10069788</v>
      </c>
    </row>
    <row r="35" spans="1:18">
      <c r="A35" s="15" t="s">
        <v>510</v>
      </c>
      <c r="B35" s="17" t="n">
        <v>6406</v>
      </c>
      <c r="C35" s="18">
        <f>(36.0/B35*100)</f>
        <v/>
      </c>
      <c r="D35" s="19" t="n">
        <v>6370</v>
      </c>
      <c r="E35" s="18" t="n">
        <v>515.46955774</v>
      </c>
      <c r="F35" s="20" t="n">
        <v>1.25584591</v>
      </c>
      <c r="G35" s="18" t="n">
        <v>448.69582697</v>
      </c>
      <c r="H35" s="20" t="n">
        <v>4.90729406</v>
      </c>
      <c r="I35" s="18" t="s">
        <v>481</v>
      </c>
      <c r="J35" s="20" t="s">
        <v>481</v>
      </c>
      <c r="K35" s="18" t="s">
        <v>481</v>
      </c>
      <c r="L35" s="20" t="s">
        <v>481</v>
      </c>
      <c r="M35" s="18" t="s">
        <v>481</v>
      </c>
      <c r="N35" s="20" t="s">
        <v>481</v>
      </c>
      <c r="O35" s="18" t="s">
        <v>481</v>
      </c>
      <c r="P35" s="20" t="s">
        <v>481</v>
      </c>
      <c r="Q35" s="18" t="n">
        <v>491.50778327</v>
      </c>
      <c r="R35" s="20" t="n">
        <v>34.04417775</v>
      </c>
    </row>
    <row r="36" spans="1:18">
      <c r="A36" s="15" t="s">
        <v>511</v>
      </c>
      <c r="B36" s="17" t="n">
        <v>6736</v>
      </c>
      <c r="C36" s="18">
        <f>(26.0/B36*100)</f>
        <v/>
      </c>
      <c r="D36" s="19" t="n">
        <v>6710</v>
      </c>
      <c r="E36" s="18" t="n">
        <v>488.00945684</v>
      </c>
      <c r="F36" s="20" t="n">
        <v>2.27070533</v>
      </c>
      <c r="G36" s="18" t="n">
        <v>476.82753047</v>
      </c>
      <c r="H36" s="20" t="n">
        <v>4.65294278</v>
      </c>
      <c r="I36" s="18" t="s">
        <v>481</v>
      </c>
      <c r="J36" s="20" t="s">
        <v>481</v>
      </c>
      <c r="K36" s="18" t="s">
        <v>481</v>
      </c>
      <c r="L36" s="20" t="s">
        <v>481</v>
      </c>
      <c r="M36" s="18" t="s">
        <v>481</v>
      </c>
      <c r="N36" s="20" t="s">
        <v>481</v>
      </c>
      <c r="O36" s="18" t="s">
        <v>481</v>
      </c>
      <c r="P36" s="20" t="s">
        <v>481</v>
      </c>
      <c r="Q36" s="18" t="n">
        <v>469.94042119</v>
      </c>
      <c r="R36" s="20" t="n">
        <v>22.85092176</v>
      </c>
    </row>
    <row r="37" spans="1:18">
      <c r="A37" s="15" t="s">
        <v>512</v>
      </c>
      <c r="B37" s="17" t="n">
        <v>5458</v>
      </c>
      <c r="C37" s="18">
        <f>(63.0/B37*100)</f>
        <v/>
      </c>
      <c r="D37" s="19" t="n">
        <v>5395</v>
      </c>
      <c r="E37" s="18" t="n">
        <v>503.14707857</v>
      </c>
      <c r="F37" s="20" t="n">
        <v>2.8911079</v>
      </c>
      <c r="G37" s="18" t="n">
        <v>451.09901258</v>
      </c>
      <c r="H37" s="20" t="n">
        <v>7.84198147</v>
      </c>
      <c r="I37" s="18" t="s">
        <v>481</v>
      </c>
      <c r="J37" s="20" t="s">
        <v>481</v>
      </c>
      <c r="K37" s="18" t="s">
        <v>481</v>
      </c>
      <c r="L37" s="20" t="s">
        <v>481</v>
      </c>
      <c r="M37" s="18" t="s">
        <v>481</v>
      </c>
      <c r="N37" s="20" t="s">
        <v>481</v>
      </c>
      <c r="O37" s="18" t="s">
        <v>481</v>
      </c>
      <c r="P37" s="20" t="s">
        <v>481</v>
      </c>
      <c r="Q37" s="18" t="n">
        <v>368.77834808</v>
      </c>
      <c r="R37" s="20" t="n">
        <v>19.55840651</v>
      </c>
    </row>
    <row r="38" spans="1:18">
      <c r="A38" s="15" t="s">
        <v>513</v>
      </c>
      <c r="B38" s="17" t="n">
        <v>5860</v>
      </c>
      <c r="C38" s="18">
        <f>(16.0/B38*100)</f>
        <v/>
      </c>
      <c r="D38" s="19" t="n">
        <v>5844</v>
      </c>
      <c r="E38" s="18" t="n">
        <v>538.38635527</v>
      </c>
      <c r="F38" s="20" t="n">
        <v>2.75944333</v>
      </c>
      <c r="G38" s="18" t="n">
        <v>474.32579209</v>
      </c>
      <c r="H38" s="20" t="n">
        <v>4.37026124</v>
      </c>
      <c r="I38" s="18" t="s">
        <v>481</v>
      </c>
      <c r="J38" s="20" t="s">
        <v>481</v>
      </c>
      <c r="K38" s="18" t="s">
        <v>481</v>
      </c>
      <c r="L38" s="20" t="s">
        <v>481</v>
      </c>
      <c r="M38" s="18" t="s">
        <v>481</v>
      </c>
      <c r="N38" s="20" t="s">
        <v>481</v>
      </c>
      <c r="O38" s="18" t="s">
        <v>481</v>
      </c>
      <c r="P38" s="20" t="s">
        <v>481</v>
      </c>
      <c r="Q38" s="18" t="n">
        <v>403.61815554</v>
      </c>
      <c r="R38" s="20" t="n">
        <v>28.77253695</v>
      </c>
    </row>
    <row r="39" spans="1:18">
      <c r="A39" s="15" t="s">
        <v>514</v>
      </c>
      <c r="B39" s="17" t="n">
        <v>5895</v>
      </c>
      <c r="C39" s="18">
        <f>(30.0/B39*100)</f>
        <v/>
      </c>
      <c r="D39" s="19" t="n">
        <v>5865</v>
      </c>
      <c r="E39" s="18" t="n">
        <v>424.41454273</v>
      </c>
      <c r="F39" s="20" t="n">
        <v>4.19807601</v>
      </c>
      <c r="G39" s="18" t="n">
        <v>375.18365415</v>
      </c>
      <c r="H39" s="20" t="n">
        <v>6.6705035</v>
      </c>
      <c r="I39" s="18" t="s">
        <v>481</v>
      </c>
      <c r="J39" s="20" t="s">
        <v>481</v>
      </c>
      <c r="K39" s="18" t="s">
        <v>481</v>
      </c>
      <c r="L39" s="20" t="s">
        <v>481</v>
      </c>
      <c r="M39" s="18" t="s">
        <v>481</v>
      </c>
      <c r="N39" s="20" t="s">
        <v>481</v>
      </c>
      <c r="O39" s="18" t="s">
        <v>481</v>
      </c>
      <c r="P39" s="20" t="s">
        <v>481</v>
      </c>
      <c r="Q39" s="18" t="n">
        <v>381.28659106</v>
      </c>
      <c r="R39" s="20" t="n">
        <v>38.39522721</v>
      </c>
    </row>
    <row r="40" spans="1:18">
      <c r="A40" s="15" t="s">
        <v>515</v>
      </c>
      <c r="B40" s="17" t="n">
        <v>14157</v>
      </c>
      <c r="C40" s="18">
        <f>(272.0/B40*100)</f>
        <v/>
      </c>
      <c r="D40" s="19" t="n">
        <v>13885</v>
      </c>
      <c r="E40" s="18" t="n">
        <v>494.46016576</v>
      </c>
      <c r="F40" s="20" t="n">
        <v>2.38806449</v>
      </c>
      <c r="G40" s="18" t="n">
        <v>478.7531998</v>
      </c>
      <c r="H40" s="20" t="n">
        <v>8.965608489999999</v>
      </c>
      <c r="I40" s="18" t="s">
        <v>481</v>
      </c>
      <c r="J40" s="20" t="s">
        <v>481</v>
      </c>
      <c r="K40" s="18" t="s">
        <v>481</v>
      </c>
      <c r="L40" s="20" t="s">
        <v>481</v>
      </c>
      <c r="M40" s="18" t="s">
        <v>481</v>
      </c>
      <c r="N40" s="20" t="s">
        <v>481</v>
      </c>
      <c r="O40" s="18" t="s">
        <v>481</v>
      </c>
      <c r="P40" s="20" t="s">
        <v>481</v>
      </c>
      <c r="Q40" s="18" t="n">
        <v>424.43777531</v>
      </c>
      <c r="R40" s="20" t="n">
        <v>22.26621724</v>
      </c>
    </row>
    <row r="41" spans="1:18">
      <c r="A41" s="15" t="s">
        <v>516</v>
      </c>
      <c r="B41" s="17" t="n">
        <v>5712</v>
      </c>
      <c r="C41" s="18">
        <f>(40.0/B41*100)</f>
        <v/>
      </c>
      <c r="D41" s="19" t="n">
        <v>5672</v>
      </c>
      <c r="E41" s="18" t="n">
        <v>477.35160325</v>
      </c>
      <c r="F41" s="20" t="n">
        <v>3.10506347</v>
      </c>
      <c r="G41" s="18" t="n">
        <v>438.34984923</v>
      </c>
      <c r="H41" s="20" t="n">
        <v>5.32369182</v>
      </c>
      <c r="I41" s="18" t="s">
        <v>481</v>
      </c>
      <c r="J41" s="20" t="s">
        <v>481</v>
      </c>
      <c r="K41" s="18" t="s">
        <v>481</v>
      </c>
      <c r="L41" s="20" t="s">
        <v>481</v>
      </c>
      <c r="M41" s="18" t="s">
        <v>481</v>
      </c>
      <c r="N41" s="20" t="s">
        <v>481</v>
      </c>
      <c r="O41" s="18" t="s">
        <v>481</v>
      </c>
      <c r="P41" s="20" t="s">
        <v>481</v>
      </c>
      <c r="Q41" s="18" t="n">
        <v>389.5026602</v>
      </c>
      <c r="R41" s="20" t="n">
        <v>38.24497063</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357.86499962</v>
      </c>
      <c r="F45" s="20" t="n">
        <v>3.04899656</v>
      </c>
      <c r="G45" s="18" t="n">
        <v>375.85831377</v>
      </c>
      <c r="H45" s="20" t="n">
        <v>7.60886865</v>
      </c>
      <c r="I45" s="18" t="s">
        <v>481</v>
      </c>
      <c r="J45" s="20" t="s">
        <v>481</v>
      </c>
      <c r="K45" s="18" t="s">
        <v>481</v>
      </c>
      <c r="L45" s="20" t="s">
        <v>481</v>
      </c>
      <c r="M45" s="18" t="s">
        <v>481</v>
      </c>
      <c r="N45" s="20" t="s">
        <v>481</v>
      </c>
      <c r="O45" s="18" t="n">
        <v>357.4491254</v>
      </c>
      <c r="P45" s="20" t="n">
        <v>5.6446047</v>
      </c>
      <c r="Q45" s="18" t="n">
        <v>340.40814905</v>
      </c>
      <c r="R45" s="20" t="n">
        <v>10.19297741</v>
      </c>
    </row>
    <row r="46" spans="1:18">
      <c r="A46" s="15" t="s">
        <v>521</v>
      </c>
      <c r="B46" s="17" t="n">
        <v>23141</v>
      </c>
      <c r="C46" s="18">
        <f>(1162.0/B46*100)</f>
        <v/>
      </c>
      <c r="D46" s="19" t="n">
        <v>21979</v>
      </c>
      <c r="E46" s="18" t="n">
        <v>378.37659326</v>
      </c>
      <c r="F46" s="20" t="n">
        <v>2.85582894</v>
      </c>
      <c r="G46" s="18" t="n">
        <v>360.72274193</v>
      </c>
      <c r="H46" s="20" t="n">
        <v>12.23461313</v>
      </c>
      <c r="I46" s="18" t="s">
        <v>481</v>
      </c>
      <c r="J46" s="20" t="s">
        <v>481</v>
      </c>
      <c r="K46" s="18" t="s">
        <v>481</v>
      </c>
      <c r="L46" s="20" t="s">
        <v>481</v>
      </c>
      <c r="M46" s="18" t="s">
        <v>481</v>
      </c>
      <c r="N46" s="20" t="s">
        <v>481</v>
      </c>
      <c r="O46" s="18" t="s">
        <v>481</v>
      </c>
      <c r="P46" s="20" t="s">
        <v>481</v>
      </c>
      <c r="Q46" s="18" t="n">
        <v>341.64001787</v>
      </c>
      <c r="R46" s="20" t="n">
        <v>9.013511449999999</v>
      </c>
    </row>
    <row r="47" spans="1:18">
      <c r="A47" s="15" t="s">
        <v>522</v>
      </c>
      <c r="B47" s="17" t="n">
        <v>5928</v>
      </c>
      <c r="C47" s="18">
        <f>(76.0/B47*100)</f>
        <v/>
      </c>
      <c r="D47" s="19" t="n">
        <v>5852</v>
      </c>
      <c r="E47" s="18" t="n">
        <v>449.35700889</v>
      </c>
      <c r="F47" s="20" t="n">
        <v>3.74325573</v>
      </c>
      <c r="G47" s="18" t="n">
        <v>373.37732362</v>
      </c>
      <c r="H47" s="20" t="n">
        <v>6.30929143</v>
      </c>
      <c r="I47" s="18" t="s">
        <v>481</v>
      </c>
      <c r="J47" s="20" t="s">
        <v>481</v>
      </c>
      <c r="K47" s="18" t="s">
        <v>481</v>
      </c>
      <c r="L47" s="20" t="s">
        <v>481</v>
      </c>
      <c r="M47" s="18" t="s">
        <v>481</v>
      </c>
      <c r="N47" s="20" t="s">
        <v>481</v>
      </c>
      <c r="O47" s="18" t="s">
        <v>481</v>
      </c>
      <c r="P47" s="20" t="s">
        <v>481</v>
      </c>
      <c r="Q47" s="18" t="n">
        <v>364.36489789</v>
      </c>
      <c r="R47" s="20" t="n">
        <v>15.51084006</v>
      </c>
    </row>
    <row r="48" spans="1:18">
      <c r="A48" s="15" t="s">
        <v>523</v>
      </c>
      <c r="B48" s="17" t="n">
        <v>9841</v>
      </c>
      <c r="C48" s="18">
        <f>(7.0/B48*100)</f>
        <v/>
      </c>
      <c r="D48" s="19" t="n">
        <v>9834</v>
      </c>
      <c r="E48" s="18" t="n">
        <v>532.75812544</v>
      </c>
      <c r="F48" s="20" t="n">
        <v>4.93880595</v>
      </c>
      <c r="G48" s="18" t="n">
        <v>456.81894107</v>
      </c>
      <c r="H48" s="20" t="n">
        <v>11.01719535</v>
      </c>
      <c r="I48" s="18" t="s">
        <v>481</v>
      </c>
      <c r="J48" s="20" t="s">
        <v>481</v>
      </c>
      <c r="K48" s="18" t="s">
        <v>481</v>
      </c>
      <c r="L48" s="20" t="s">
        <v>481</v>
      </c>
      <c r="M48" s="18" t="s">
        <v>481</v>
      </c>
      <c r="N48" s="20" t="s">
        <v>481</v>
      </c>
      <c r="O48" s="18" t="s">
        <v>481</v>
      </c>
      <c r="P48" s="20" t="s">
        <v>481</v>
      </c>
      <c r="Q48" s="18" t="n">
        <v>502.49547751</v>
      </c>
      <c r="R48" s="20" t="n">
        <v>33.91862507</v>
      </c>
    </row>
    <row r="49" spans="1:18">
      <c r="A49" s="15" t="s">
        <v>524</v>
      </c>
      <c r="B49" s="17" t="n">
        <v>6349</v>
      </c>
      <c r="C49" s="18">
        <f>(56.0/B49*100)</f>
        <v/>
      </c>
      <c r="D49" s="19" t="n">
        <v>6293</v>
      </c>
      <c r="E49" s="18" t="n">
        <v>409.62189766</v>
      </c>
      <c r="F49" s="20" t="n">
        <v>3.07384274</v>
      </c>
      <c r="G49" s="18" t="n">
        <v>392.20966872</v>
      </c>
      <c r="H49" s="20" t="n">
        <v>10.413545</v>
      </c>
      <c r="I49" s="18" t="s">
        <v>481</v>
      </c>
      <c r="J49" s="20" t="s">
        <v>481</v>
      </c>
      <c r="K49" s="18" t="s">
        <v>481</v>
      </c>
      <c r="L49" s="20" t="s">
        <v>481</v>
      </c>
      <c r="M49" s="18" t="s">
        <v>481</v>
      </c>
      <c r="N49" s="20" t="s">
        <v>481</v>
      </c>
      <c r="O49" s="18" t="n">
        <v>372.41733958</v>
      </c>
      <c r="P49" s="20" t="n">
        <v>16.73877886</v>
      </c>
      <c r="Q49" s="18" t="n">
        <v>381.05986773</v>
      </c>
      <c r="R49" s="20" t="n">
        <v>21.45747762</v>
      </c>
    </row>
    <row r="50" spans="1:18">
      <c r="A50" s="15" t="s">
        <v>525</v>
      </c>
      <c r="B50" s="17" t="n">
        <v>11795</v>
      </c>
      <c r="C50" s="18">
        <f>(218.0/B50*100)</f>
        <v/>
      </c>
      <c r="D50" s="19" t="n">
        <v>11577</v>
      </c>
      <c r="E50" s="18" t="n">
        <v>390.12426585</v>
      </c>
      <c r="F50" s="20" t="n">
        <v>2.29033722</v>
      </c>
      <c r="G50" s="18" t="n">
        <v>344.75608897</v>
      </c>
      <c r="H50" s="20" t="n">
        <v>15.28835711</v>
      </c>
      <c r="I50" s="18" t="s">
        <v>481</v>
      </c>
      <c r="J50" s="20" t="s">
        <v>481</v>
      </c>
      <c r="K50" s="18" t="s">
        <v>481</v>
      </c>
      <c r="L50" s="20" t="s">
        <v>481</v>
      </c>
      <c r="M50" s="18" t="s">
        <v>481</v>
      </c>
      <c r="N50" s="20" t="s">
        <v>481</v>
      </c>
      <c r="O50" s="18" t="s">
        <v>481</v>
      </c>
      <c r="P50" s="20" t="s">
        <v>481</v>
      </c>
      <c r="Q50" s="18" t="n">
        <v>364.99452437</v>
      </c>
      <c r="R50" s="20" t="n">
        <v>14.98475468</v>
      </c>
    </row>
    <row r="51" spans="1:18">
      <c r="A51" s="15" t="s">
        <v>526</v>
      </c>
      <c r="B51" s="17" t="n">
        <v>6866</v>
      </c>
      <c r="C51" s="18">
        <f>(116.0/B51*100)</f>
        <v/>
      </c>
      <c r="D51" s="19" t="n">
        <v>6750</v>
      </c>
      <c r="E51" s="18" t="n">
        <v>400.54917842</v>
      </c>
      <c r="F51" s="20" t="n">
        <v>2.47712149</v>
      </c>
      <c r="G51" s="18" t="n">
        <v>394.55479338</v>
      </c>
      <c r="H51" s="20" t="n">
        <v>11.67028814</v>
      </c>
      <c r="I51" s="18" t="s">
        <v>481</v>
      </c>
      <c r="J51" s="20" t="s">
        <v>481</v>
      </c>
      <c r="K51" s="18" t="s">
        <v>481</v>
      </c>
      <c r="L51" s="20" t="s">
        <v>481</v>
      </c>
      <c r="M51" s="18" t="s">
        <v>481</v>
      </c>
      <c r="N51" s="20" t="s">
        <v>481</v>
      </c>
      <c r="O51" s="18" t="s">
        <v>481</v>
      </c>
      <c r="P51" s="20" t="s">
        <v>481</v>
      </c>
      <c r="Q51" s="18" t="n">
        <v>385.47410658</v>
      </c>
      <c r="R51" s="20" t="n">
        <v>12.11448258</v>
      </c>
    </row>
    <row r="52" spans="1:18">
      <c r="A52" s="15" t="s">
        <v>527</v>
      </c>
      <c r="B52" s="17" t="n">
        <v>5809</v>
      </c>
      <c r="C52" s="18">
        <f>(74.0/B52*100)</f>
        <v/>
      </c>
      <c r="D52" s="19" t="n">
        <v>5735</v>
      </c>
      <c r="E52" s="18" t="n">
        <v>465.43160001</v>
      </c>
      <c r="F52" s="20" t="n">
        <v>2.77623394</v>
      </c>
      <c r="G52" s="18" t="n">
        <v>420.61165367</v>
      </c>
      <c r="H52" s="20" t="n">
        <v>10.39639808</v>
      </c>
      <c r="I52" s="18" t="s">
        <v>481</v>
      </c>
      <c r="J52" s="20" t="s">
        <v>481</v>
      </c>
      <c r="K52" s="18" t="s">
        <v>481</v>
      </c>
      <c r="L52" s="20" t="s">
        <v>481</v>
      </c>
      <c r="M52" s="18" t="s">
        <v>481</v>
      </c>
      <c r="N52" s="20" t="s">
        <v>481</v>
      </c>
      <c r="O52" s="18" t="s">
        <v>481</v>
      </c>
      <c r="P52" s="20" t="s">
        <v>481</v>
      </c>
      <c r="Q52" s="18" t="n">
        <v>395.58971659</v>
      </c>
      <c r="R52" s="20" t="n">
        <v>37.1158811</v>
      </c>
    </row>
    <row r="53" spans="1:18">
      <c r="A53" s="15" t="s">
        <v>528</v>
      </c>
      <c r="B53" s="17" t="n">
        <v>5571</v>
      </c>
      <c r="C53" s="18">
        <f>(84.0/B53*100)</f>
        <v/>
      </c>
      <c r="D53" s="19" t="n">
        <v>5487</v>
      </c>
      <c r="E53" s="18" t="n">
        <v>430.90811162</v>
      </c>
      <c r="F53" s="20" t="n">
        <v>1.74496074</v>
      </c>
      <c r="G53" s="18" t="n">
        <v>466.95294559</v>
      </c>
      <c r="H53" s="20" t="n">
        <v>3.3108625</v>
      </c>
      <c r="I53" s="18" t="s">
        <v>481</v>
      </c>
      <c r="J53" s="20" t="s">
        <v>481</v>
      </c>
      <c r="K53" s="18" t="s">
        <v>481</v>
      </c>
      <c r="L53" s="20" t="s">
        <v>481</v>
      </c>
      <c r="M53" s="18" t="s">
        <v>481</v>
      </c>
      <c r="N53" s="20" t="s">
        <v>481</v>
      </c>
      <c r="O53" s="18" t="s">
        <v>481</v>
      </c>
      <c r="P53" s="20" t="s">
        <v>481</v>
      </c>
      <c r="Q53" s="18" t="n">
        <v>360.92205141</v>
      </c>
      <c r="R53" s="20" t="n">
        <v>19.23530722</v>
      </c>
    </row>
    <row r="54" spans="1:18">
      <c r="A54" s="15" t="s">
        <v>529</v>
      </c>
      <c r="B54" s="17" t="n">
        <v>4740</v>
      </c>
      <c r="C54" s="18">
        <f>(44.0/B54*100)</f>
        <v/>
      </c>
      <c r="D54" s="19" t="n">
        <v>4696</v>
      </c>
      <c r="E54" s="18" t="n">
        <v>328.61719322</v>
      </c>
      <c r="F54" s="20" t="n">
        <v>2.8128044</v>
      </c>
      <c r="G54" s="18" t="n">
        <v>316.4928879</v>
      </c>
      <c r="H54" s="20" t="n">
        <v>8.70717793</v>
      </c>
      <c r="I54" s="18" t="s">
        <v>481</v>
      </c>
      <c r="J54" s="20" t="s">
        <v>481</v>
      </c>
      <c r="K54" s="18" t="s">
        <v>481</v>
      </c>
      <c r="L54" s="20" t="s">
        <v>481</v>
      </c>
      <c r="M54" s="18" t="s">
        <v>481</v>
      </c>
      <c r="N54" s="20" t="s">
        <v>481</v>
      </c>
      <c r="O54" s="18" t="s">
        <v>481</v>
      </c>
      <c r="P54" s="20" t="s">
        <v>481</v>
      </c>
      <c r="Q54" s="18" t="n">
        <v>283.58451335</v>
      </c>
      <c r="R54" s="20" t="n">
        <v>12.93834794</v>
      </c>
    </row>
    <row r="55" spans="1:18">
      <c r="A55" s="15" t="s">
        <v>530</v>
      </c>
      <c r="B55" s="17" t="n">
        <v>5316</v>
      </c>
      <c r="C55" s="18">
        <f>(22.0/B55*100)</f>
        <v/>
      </c>
      <c r="D55" s="19" t="n">
        <v>5294</v>
      </c>
      <c r="E55" s="18" t="n">
        <v>408.80021804</v>
      </c>
      <c r="F55" s="20" t="n">
        <v>2.91500645</v>
      </c>
      <c r="G55" s="18" t="n">
        <v>353.39816584</v>
      </c>
      <c r="H55" s="20" t="n">
        <v>10.98246627</v>
      </c>
      <c r="I55" s="18" t="s">
        <v>481</v>
      </c>
      <c r="J55" s="20" t="s">
        <v>481</v>
      </c>
      <c r="K55" s="18" t="s">
        <v>481</v>
      </c>
      <c r="L55" s="20" t="s">
        <v>481</v>
      </c>
      <c r="M55" s="18" t="n">
        <v>371.17821464</v>
      </c>
      <c r="N55" s="20" t="n">
        <v>68.41484380999999</v>
      </c>
      <c r="O55" s="18" t="n">
        <v>362.45520105</v>
      </c>
      <c r="P55" s="20" t="n">
        <v>7.74565516</v>
      </c>
      <c r="Q55" s="18" t="n">
        <v>345.638752</v>
      </c>
      <c r="R55" s="20" t="n">
        <v>18.2541901</v>
      </c>
    </row>
    <row r="56" spans="1:18">
      <c r="A56" s="15" t="s">
        <v>531</v>
      </c>
      <c r="B56" s="17" t="n">
        <v>5359</v>
      </c>
      <c r="C56" s="18">
        <f>(76.0/B56*100)</f>
        <v/>
      </c>
      <c r="D56" s="19" t="n">
        <v>5283</v>
      </c>
      <c r="E56" s="18" t="n">
        <v>551.34712055</v>
      </c>
      <c r="F56" s="20" t="n">
        <v>2.83760162</v>
      </c>
      <c r="G56" s="18" t="n">
        <v>460.61735102</v>
      </c>
      <c r="H56" s="20" t="n">
        <v>11.62944483</v>
      </c>
      <c r="I56" s="18" t="s">
        <v>481</v>
      </c>
      <c r="J56" s="20" t="s">
        <v>481</v>
      </c>
      <c r="K56" s="18" t="s">
        <v>481</v>
      </c>
      <c r="L56" s="20" t="s">
        <v>481</v>
      </c>
      <c r="M56" s="18" t="s">
        <v>481</v>
      </c>
      <c r="N56" s="20" t="s">
        <v>481</v>
      </c>
      <c r="O56" s="18" t="s">
        <v>481</v>
      </c>
      <c r="P56" s="20" t="s">
        <v>481</v>
      </c>
      <c r="Q56" s="18" t="n">
        <v>518.99590744</v>
      </c>
      <c r="R56" s="20" t="n">
        <v>36.44609497</v>
      </c>
    </row>
    <row r="57" spans="1:18">
      <c r="A57" s="15" t="s">
        <v>532</v>
      </c>
      <c r="B57" s="17" t="n">
        <v>6513</v>
      </c>
      <c r="C57" s="18">
        <f>(0.0/B57*100)</f>
        <v/>
      </c>
      <c r="D57" s="19" t="n">
        <v>6513</v>
      </c>
      <c r="E57" s="18" t="n">
        <v>392.89596153</v>
      </c>
      <c r="F57" s="20" t="n">
        <v>4.28386488</v>
      </c>
      <c r="G57" s="18" t="n">
        <v>383.52664769</v>
      </c>
      <c r="H57" s="20" t="n">
        <v>3.68888581</v>
      </c>
      <c r="I57" s="18" t="s">
        <v>481</v>
      </c>
      <c r="J57" s="20" t="s">
        <v>481</v>
      </c>
      <c r="K57" s="18" t="s">
        <v>481</v>
      </c>
      <c r="L57" s="20" t="s">
        <v>481</v>
      </c>
      <c r="M57" s="18" t="n">
        <v>412.61353416</v>
      </c>
      <c r="N57" s="20" t="n">
        <v>32.97863406</v>
      </c>
      <c r="O57" s="18" t="n">
        <v>370.62775276</v>
      </c>
      <c r="P57" s="20" t="n">
        <v>7.54949059</v>
      </c>
      <c r="Q57" s="18" t="n">
        <v>320.40098461</v>
      </c>
      <c r="R57" s="20" t="n">
        <v>20.118182</v>
      </c>
    </row>
    <row r="58" spans="1:18">
      <c r="A58" s="15" t="s">
        <v>533</v>
      </c>
      <c r="B58" s="17" t="n">
        <v>7267</v>
      </c>
      <c r="C58" s="18">
        <f>(10.0/B58*100)</f>
        <v/>
      </c>
      <c r="D58" s="19" t="n">
        <v>7257</v>
      </c>
      <c r="E58" s="18" t="n">
        <v>384.37248491</v>
      </c>
      <c r="F58" s="20" t="n">
        <v>2.49493261</v>
      </c>
      <c r="G58" s="18" t="n">
        <v>354.07185388</v>
      </c>
      <c r="H58" s="20" t="n">
        <v>7.68181952</v>
      </c>
      <c r="I58" s="18" t="s">
        <v>481</v>
      </c>
      <c r="J58" s="20" t="s">
        <v>481</v>
      </c>
      <c r="K58" s="18" t="s">
        <v>481</v>
      </c>
      <c r="L58" s="20" t="s">
        <v>481</v>
      </c>
      <c r="M58" s="18" t="n">
        <v>348.04598881</v>
      </c>
      <c r="N58" s="20" t="n">
        <v>63.35975333</v>
      </c>
      <c r="O58" s="18" t="n">
        <v>299.97846023</v>
      </c>
      <c r="P58" s="20" t="n">
        <v>13.76758102</v>
      </c>
      <c r="Q58" s="18" t="n">
        <v>262.89033288</v>
      </c>
      <c r="R58" s="20" t="n">
        <v>16.14463663</v>
      </c>
    </row>
    <row r="59" spans="1:18">
      <c r="A59" s="15" t="s">
        <v>534</v>
      </c>
      <c r="B59" s="17" t="n">
        <v>4826</v>
      </c>
      <c r="C59" s="18">
        <f>(26.0/B59*100)</f>
        <v/>
      </c>
      <c r="D59" s="19" t="n">
        <v>4800</v>
      </c>
      <c r="E59" s="18" t="n">
        <v>362.91512187</v>
      </c>
      <c r="F59" s="20" t="n">
        <v>1.6317345</v>
      </c>
      <c r="G59" s="18" t="n">
        <v>314.57381406</v>
      </c>
      <c r="H59" s="20" t="n">
        <v>14.50486152</v>
      </c>
      <c r="I59" s="18" t="s">
        <v>481</v>
      </c>
      <c r="J59" s="20" t="s">
        <v>481</v>
      </c>
      <c r="K59" s="18" t="s">
        <v>481</v>
      </c>
      <c r="L59" s="20" t="s">
        <v>481</v>
      </c>
      <c r="M59" s="18" t="s">
        <v>481</v>
      </c>
      <c r="N59" s="20" t="s">
        <v>481</v>
      </c>
      <c r="O59" s="18" t="n">
        <v>346.86004194</v>
      </c>
      <c r="P59" s="20" t="n">
        <v>20.33935289</v>
      </c>
      <c r="Q59" s="18" t="n">
        <v>301.76989517</v>
      </c>
      <c r="R59" s="20" t="n">
        <v>16.29878435</v>
      </c>
    </row>
    <row r="60" spans="1:18">
      <c r="A60" s="15" t="s">
        <v>535</v>
      </c>
      <c r="B60" s="17" t="n">
        <v>4546</v>
      </c>
      <c r="C60" s="18">
        <f>(15.0/B60*100)</f>
        <v/>
      </c>
      <c r="D60" s="19" t="n">
        <v>4531</v>
      </c>
      <c r="E60" s="18" t="n">
        <v>409.63817465</v>
      </c>
      <c r="F60" s="20" t="n">
        <v>18.27880669</v>
      </c>
      <c r="G60" s="18" t="n">
        <v>400.90415307</v>
      </c>
      <c r="H60" s="20" t="n">
        <v>3.8507803</v>
      </c>
      <c r="I60" s="18" t="s">
        <v>481</v>
      </c>
      <c r="J60" s="20" t="s">
        <v>481</v>
      </c>
      <c r="K60" s="18" t="s">
        <v>481</v>
      </c>
      <c r="L60" s="20" t="s">
        <v>481</v>
      </c>
      <c r="M60" s="18" t="s">
        <v>481</v>
      </c>
      <c r="N60" s="20" t="s">
        <v>481</v>
      </c>
      <c r="O60" s="18" t="n">
        <v>364.70811571</v>
      </c>
      <c r="P60" s="20" t="n">
        <v>6.47873826</v>
      </c>
      <c r="Q60" s="18" t="n">
        <v>315.5383315</v>
      </c>
      <c r="R60" s="20" t="n">
        <v>20.41020125</v>
      </c>
    </row>
    <row r="61" spans="1:18">
      <c r="A61" s="15" t="s">
        <v>536</v>
      </c>
      <c r="B61" s="17" t="n">
        <v>6525</v>
      </c>
      <c r="C61" s="18">
        <f>(135.0/B61*100)</f>
        <v/>
      </c>
      <c r="D61" s="19" t="n">
        <v>6390</v>
      </c>
      <c r="E61" s="18" t="n">
        <v>481.28168817</v>
      </c>
      <c r="F61" s="20" t="n">
        <v>2.31907977</v>
      </c>
      <c r="G61" s="18" t="n">
        <v>438.13615929</v>
      </c>
      <c r="H61" s="20" t="n">
        <v>6.81786553</v>
      </c>
      <c r="I61" s="18" t="s">
        <v>481</v>
      </c>
      <c r="J61" s="20" t="s">
        <v>481</v>
      </c>
      <c r="K61" s="18" t="s">
        <v>481</v>
      </c>
      <c r="L61" s="20" t="s">
        <v>481</v>
      </c>
      <c r="M61" s="18" t="s">
        <v>481</v>
      </c>
      <c r="N61" s="20" t="s">
        <v>481</v>
      </c>
      <c r="O61" s="18" t="s">
        <v>481</v>
      </c>
      <c r="P61" s="20" t="s">
        <v>481</v>
      </c>
      <c r="Q61" s="18" t="n">
        <v>405.41671814</v>
      </c>
      <c r="R61" s="20" t="n">
        <v>20.41437689</v>
      </c>
    </row>
    <row r="62" spans="1:18">
      <c r="A62" s="15" t="s">
        <v>537</v>
      </c>
      <c r="B62" s="17" t="n">
        <v>4476</v>
      </c>
      <c r="C62" s="18">
        <f>(3.0/B62*100)</f>
        <v/>
      </c>
      <c r="D62" s="19" t="n">
        <v>4473</v>
      </c>
      <c r="E62" s="18" t="n">
        <v>544.86346549</v>
      </c>
      <c r="F62" s="20" t="n">
        <v>1.19402609</v>
      </c>
      <c r="G62" s="18" t="n">
        <v>540.07433988</v>
      </c>
      <c r="H62" s="20" t="n">
        <v>2.61871042</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375.35621877</v>
      </c>
      <c r="F63" s="20" t="n">
        <v>1.38055071</v>
      </c>
      <c r="G63" s="18" t="n">
        <v>325.32325946</v>
      </c>
      <c r="H63" s="20" t="n">
        <v>8.827215389999999</v>
      </c>
      <c r="I63" s="18" t="s">
        <v>481</v>
      </c>
      <c r="J63" s="20" t="s">
        <v>481</v>
      </c>
      <c r="K63" s="18" t="s">
        <v>481</v>
      </c>
      <c r="L63" s="20" t="s">
        <v>481</v>
      </c>
      <c r="M63" s="18" t="s">
        <v>481</v>
      </c>
      <c r="N63" s="20" t="s">
        <v>481</v>
      </c>
      <c r="O63" s="18" t="s">
        <v>481</v>
      </c>
      <c r="P63" s="20" t="s">
        <v>481</v>
      </c>
      <c r="Q63" s="18" t="n">
        <v>308.74671153</v>
      </c>
      <c r="R63" s="20" t="n">
        <v>9.76550175</v>
      </c>
    </row>
    <row r="64" spans="1:18">
      <c r="A64" s="15" t="s">
        <v>539</v>
      </c>
      <c r="B64" s="17" t="n">
        <v>3634</v>
      </c>
      <c r="C64" s="18">
        <f>(3.0/B64*100)</f>
        <v/>
      </c>
      <c r="D64" s="19" t="n">
        <v>3631</v>
      </c>
      <c r="E64" s="18" t="n">
        <v>521.0122261</v>
      </c>
      <c r="F64" s="20" t="n">
        <v>6.32577663</v>
      </c>
      <c r="G64" s="18" t="n">
        <v>474.31211528</v>
      </c>
      <c r="H64" s="20" t="n">
        <v>1.82412476</v>
      </c>
      <c r="I64" s="18" t="s">
        <v>481</v>
      </c>
      <c r="J64" s="20" t="s">
        <v>481</v>
      </c>
      <c r="K64" s="18" t="s">
        <v>481</v>
      </c>
      <c r="L64" s="20" t="s">
        <v>481</v>
      </c>
      <c r="M64" s="18" t="s">
        <v>481</v>
      </c>
      <c r="N64" s="20" t="s">
        <v>481</v>
      </c>
      <c r="O64" s="18" t="n">
        <v>418.27692839</v>
      </c>
      <c r="P64" s="20" t="n">
        <v>16.22715543</v>
      </c>
      <c r="Q64" s="18" t="n">
        <v>402.64711572</v>
      </c>
      <c r="R64" s="20" t="n">
        <v>36.80890835</v>
      </c>
    </row>
    <row r="65" spans="1:18">
      <c r="A65" s="15" t="s">
        <v>540</v>
      </c>
      <c r="B65" s="17" t="n">
        <v>5325</v>
      </c>
      <c r="C65" s="18">
        <f>(14.0/B65*100)</f>
        <v/>
      </c>
      <c r="D65" s="19" t="n">
        <v>5311</v>
      </c>
      <c r="E65" s="18" t="n">
        <v>421.49446904</v>
      </c>
      <c r="F65" s="20" t="n">
        <v>2.77620606</v>
      </c>
      <c r="G65" s="18" t="n">
        <v>419.29601798</v>
      </c>
      <c r="H65" s="20" t="n">
        <v>4.88314223</v>
      </c>
      <c r="I65" s="18" t="s">
        <v>481</v>
      </c>
      <c r="J65" s="20" t="s">
        <v>481</v>
      </c>
      <c r="K65" s="18" t="s">
        <v>481</v>
      </c>
      <c r="L65" s="20" t="s">
        <v>481</v>
      </c>
      <c r="M65" s="18" t="n">
        <v>377.05114733</v>
      </c>
      <c r="N65" s="20" t="n">
        <v>10.29345517</v>
      </c>
      <c r="O65" s="18" t="n">
        <v>384.03099433</v>
      </c>
      <c r="P65" s="20" t="n">
        <v>22.01649866</v>
      </c>
      <c r="Q65" s="18" t="n">
        <v>327.76433867</v>
      </c>
      <c r="R65" s="20" t="n">
        <v>32.16766791</v>
      </c>
    </row>
    <row r="66" spans="1:18">
      <c r="A66" s="15" t="s">
        <v>541</v>
      </c>
      <c r="B66" s="17" t="n">
        <v>5665</v>
      </c>
      <c r="C66" s="18">
        <f>(75.0/B66*100)</f>
        <v/>
      </c>
      <c r="D66" s="19" t="n">
        <v>5590</v>
      </c>
      <c r="E66" s="18" t="n">
        <v>418.87965437</v>
      </c>
      <c r="F66" s="20" t="n">
        <v>1.45767275</v>
      </c>
      <c r="G66" s="18" t="n">
        <v>404.7285866</v>
      </c>
      <c r="H66" s="20" t="n">
        <v>8.466276499999999</v>
      </c>
      <c r="I66" s="18" t="s">
        <v>481</v>
      </c>
      <c r="J66" s="20" t="s">
        <v>481</v>
      </c>
      <c r="K66" s="18" t="s">
        <v>481</v>
      </c>
      <c r="L66" s="20" t="s">
        <v>481</v>
      </c>
      <c r="M66" s="18" t="s">
        <v>481</v>
      </c>
      <c r="N66" s="20" t="s">
        <v>481</v>
      </c>
      <c r="O66" s="18" t="s">
        <v>481</v>
      </c>
      <c r="P66" s="20" t="s">
        <v>481</v>
      </c>
      <c r="Q66" s="18" t="n">
        <v>377.03347575</v>
      </c>
      <c r="R66" s="20" t="n">
        <v>14.38505806</v>
      </c>
    </row>
    <row r="67" spans="1:18">
      <c r="A67" s="15" t="s">
        <v>542</v>
      </c>
      <c r="B67" s="17" t="n">
        <v>6971</v>
      </c>
      <c r="C67" s="18">
        <f>(22.0/B67*100)</f>
        <v/>
      </c>
      <c r="D67" s="19" t="n">
        <v>6949</v>
      </c>
      <c r="E67" s="18" t="n">
        <v>391.45956747</v>
      </c>
      <c r="F67" s="20" t="n">
        <v>2.7300188</v>
      </c>
      <c r="G67" s="18" t="n">
        <v>324.74465887</v>
      </c>
      <c r="H67" s="20" t="n">
        <v>5.55003574</v>
      </c>
      <c r="I67" s="18" t="s">
        <v>481</v>
      </c>
      <c r="J67" s="20" t="s">
        <v>481</v>
      </c>
      <c r="K67" s="18" t="s">
        <v>481</v>
      </c>
      <c r="L67" s="20" t="s">
        <v>481</v>
      </c>
      <c r="M67" s="18" t="s">
        <v>481</v>
      </c>
      <c r="N67" s="20" t="s">
        <v>481</v>
      </c>
      <c r="O67" s="18" t="s">
        <v>481</v>
      </c>
      <c r="P67" s="20" t="s">
        <v>481</v>
      </c>
      <c r="Q67" s="18" t="n">
        <v>327.56925816</v>
      </c>
      <c r="R67" s="20" t="n">
        <v>27.82952487</v>
      </c>
    </row>
    <row r="68" spans="1:18">
      <c r="A68" s="15" t="s">
        <v>543</v>
      </c>
      <c r="B68" s="17" t="n">
        <v>12083</v>
      </c>
      <c r="C68" s="18">
        <f>(26.0/B68*100)</f>
        <v/>
      </c>
      <c r="D68" s="19" t="n">
        <v>12057</v>
      </c>
      <c r="E68" s="18" t="n">
        <v>386.20137343</v>
      </c>
      <c r="F68" s="20" t="n">
        <v>1.44802616</v>
      </c>
      <c r="G68" s="18" t="n">
        <v>435.24101525</v>
      </c>
      <c r="H68" s="20" t="n">
        <v>1.94286164</v>
      </c>
      <c r="I68" s="18" t="s">
        <v>481</v>
      </c>
      <c r="J68" s="20" t="s">
        <v>481</v>
      </c>
      <c r="K68" s="18" t="s">
        <v>481</v>
      </c>
      <c r="L68" s="20" t="s">
        <v>481</v>
      </c>
      <c r="M68" s="18" t="s">
        <v>481</v>
      </c>
      <c r="N68" s="20" t="s">
        <v>481</v>
      </c>
      <c r="O68" s="18" t="s">
        <v>481</v>
      </c>
      <c r="P68" s="20" t="s">
        <v>481</v>
      </c>
      <c r="Q68" s="18" t="n">
        <v>296.91987553</v>
      </c>
      <c r="R68" s="20" t="n">
        <v>8.566510579999999</v>
      </c>
    </row>
    <row r="69" spans="1:18">
      <c r="A69" s="15" t="s">
        <v>544</v>
      </c>
      <c r="B69" s="17" t="n">
        <v>4876</v>
      </c>
      <c r="C69" s="18">
        <f>(0.0/B69*100)</f>
        <v/>
      </c>
      <c r="D69" s="19" t="n">
        <v>4876</v>
      </c>
      <c r="E69" s="18" t="n">
        <v>444.347492</v>
      </c>
      <c r="F69" s="20" t="n">
        <v>3.79520524</v>
      </c>
      <c r="G69" s="18" t="n">
        <v>430.31297391</v>
      </c>
      <c r="H69" s="20" t="n">
        <v>9.912566890000001</v>
      </c>
      <c r="I69" s="18" t="s">
        <v>481</v>
      </c>
      <c r="J69" s="20" t="s">
        <v>481</v>
      </c>
      <c r="K69" s="18" t="s">
        <v>481</v>
      </c>
      <c r="L69" s="20" t="s">
        <v>481</v>
      </c>
      <c r="M69" s="18" t="s">
        <v>481</v>
      </c>
      <c r="N69" s="20" t="s">
        <v>481</v>
      </c>
      <c r="O69" s="18" t="s">
        <v>481</v>
      </c>
      <c r="P69" s="20" t="s">
        <v>481</v>
      </c>
      <c r="Q69" s="18" t="n">
        <v>386.2047</v>
      </c>
      <c r="R69" s="20" t="n">
        <v>39.60037452</v>
      </c>
    </row>
    <row r="70" spans="1:18">
      <c r="A70" s="15" t="s">
        <v>545</v>
      </c>
      <c r="B70" s="17" t="n">
        <v>6036</v>
      </c>
      <c r="C70" s="18">
        <f>(223.0/B70*100)</f>
        <v/>
      </c>
      <c r="D70" s="19" t="n">
        <v>5813</v>
      </c>
      <c r="E70" s="18" t="n">
        <v>496.80276084</v>
      </c>
      <c r="F70" s="20" t="n">
        <v>3.201197</v>
      </c>
      <c r="G70" s="18" t="n">
        <v>474.08649219</v>
      </c>
      <c r="H70" s="20" t="n">
        <v>9.33220584</v>
      </c>
      <c r="I70" s="18" t="s">
        <v>481</v>
      </c>
      <c r="J70" s="20" t="s">
        <v>481</v>
      </c>
      <c r="K70" s="18" t="s">
        <v>481</v>
      </c>
      <c r="L70" s="20" t="s">
        <v>481</v>
      </c>
      <c r="M70" s="18" t="s">
        <v>481</v>
      </c>
      <c r="N70" s="20" t="s">
        <v>481</v>
      </c>
      <c r="O70" s="18" t="s">
        <v>481</v>
      </c>
      <c r="P70" s="20" t="s">
        <v>481</v>
      </c>
      <c r="Q70" s="18" t="n">
        <v>464.20419289</v>
      </c>
      <c r="R70" s="20" t="n">
        <v>24.69798747</v>
      </c>
    </row>
    <row r="71" spans="1:18">
      <c r="A71" s="15" t="s">
        <v>546</v>
      </c>
      <c r="B71" s="17" t="n">
        <v>6115</v>
      </c>
      <c r="C71" s="18">
        <f>(17.0/B71*100)</f>
        <v/>
      </c>
      <c r="D71" s="19" t="n">
        <v>6098</v>
      </c>
      <c r="E71" s="18" t="n">
        <v>580.05832981</v>
      </c>
      <c r="F71" s="20" t="n">
        <v>1.81695078</v>
      </c>
      <c r="G71" s="18" t="n">
        <v>548.3801825100001</v>
      </c>
      <c r="H71" s="20" t="n">
        <v>2.21168533</v>
      </c>
      <c r="I71" s="18" t="s">
        <v>481</v>
      </c>
      <c r="J71" s="20" t="s">
        <v>481</v>
      </c>
      <c r="K71" s="18" t="s">
        <v>481</v>
      </c>
      <c r="L71" s="20" t="s">
        <v>481</v>
      </c>
      <c r="M71" s="18" t="s">
        <v>481</v>
      </c>
      <c r="N71" s="20" t="s">
        <v>481</v>
      </c>
      <c r="O71" s="18" t="s">
        <v>481</v>
      </c>
      <c r="P71" s="20" t="s">
        <v>481</v>
      </c>
      <c r="Q71" s="18" t="n">
        <v>451.42399994</v>
      </c>
      <c r="R71" s="20" t="n">
        <v>37.9761758</v>
      </c>
    </row>
    <row r="72" spans="1:18">
      <c r="A72" s="15" t="s">
        <v>547</v>
      </c>
      <c r="B72" s="17" t="n">
        <v>7708</v>
      </c>
      <c r="C72" s="18">
        <f>(5.0/B72*100)</f>
        <v/>
      </c>
      <c r="D72" s="19" t="n">
        <v>7703</v>
      </c>
      <c r="E72" s="18" t="n">
        <v>542.46728931</v>
      </c>
      <c r="F72" s="20" t="n">
        <v>3.03158348</v>
      </c>
      <c r="G72" s="18" t="n">
        <v>544.6618216000001</v>
      </c>
      <c r="H72" s="20" t="n">
        <v>19.83504699</v>
      </c>
      <c r="I72" s="18" t="s">
        <v>481</v>
      </c>
      <c r="J72" s="20" t="s">
        <v>481</v>
      </c>
      <c r="K72" s="18" t="s">
        <v>481</v>
      </c>
      <c r="L72" s="20" t="s">
        <v>481</v>
      </c>
      <c r="M72" s="18" t="s">
        <v>481</v>
      </c>
      <c r="N72" s="20" t="s">
        <v>481</v>
      </c>
      <c r="O72" s="18" t="s">
        <v>481</v>
      </c>
      <c r="P72" s="20" t="s">
        <v>481</v>
      </c>
      <c r="Q72" s="18" t="n">
        <v>332.0847</v>
      </c>
      <c r="R72" s="20" t="n">
        <v>57.98118991</v>
      </c>
    </row>
    <row r="73" spans="1:18">
      <c r="A73" s="15" t="s">
        <v>548</v>
      </c>
      <c r="B73" s="17" t="n">
        <v>8249</v>
      </c>
      <c r="C73" s="18">
        <f>(144.0/B73*100)</f>
        <v/>
      </c>
      <c r="D73" s="19" t="n">
        <v>8105</v>
      </c>
      <c r="E73" s="18" t="n">
        <v>416.11881741</v>
      </c>
      <c r="F73" s="20" t="n">
        <v>3.09328837</v>
      </c>
      <c r="G73" s="18" t="n">
        <v>391.95519002</v>
      </c>
      <c r="H73" s="20" t="n">
        <v>11.27433931</v>
      </c>
      <c r="I73" s="18" t="s">
        <v>481</v>
      </c>
      <c r="J73" s="20" t="s">
        <v>481</v>
      </c>
      <c r="K73" s="18" t="s">
        <v>481</v>
      </c>
      <c r="L73" s="20" t="s">
        <v>481</v>
      </c>
      <c r="M73" s="18" t="s">
        <v>481</v>
      </c>
      <c r="N73" s="20" t="s">
        <v>481</v>
      </c>
      <c r="O73" s="18" t="s">
        <v>481</v>
      </c>
      <c r="P73" s="20" t="s">
        <v>481</v>
      </c>
      <c r="Q73" s="18" t="n">
        <v>383.09314155</v>
      </c>
      <c r="R73" s="20" t="n">
        <v>25.42609963</v>
      </c>
    </row>
    <row r="74" spans="1:18">
      <c r="A74" s="15" t="s">
        <v>549</v>
      </c>
      <c r="B74" s="17" t="n">
        <v>4692</v>
      </c>
      <c r="C74" s="18">
        <f>(82.0/B74*100)</f>
        <v/>
      </c>
      <c r="D74" s="19" t="n">
        <v>4610</v>
      </c>
      <c r="E74" s="18" t="n">
        <v>421.24639169</v>
      </c>
      <c r="F74" s="20" t="n">
        <v>1.45703473</v>
      </c>
      <c r="G74" s="18" t="n">
        <v>368.9966372</v>
      </c>
      <c r="H74" s="20" t="n">
        <v>10.43507103</v>
      </c>
      <c r="I74" s="18" t="s">
        <v>481</v>
      </c>
      <c r="J74" s="20" t="s">
        <v>481</v>
      </c>
      <c r="K74" s="18" t="s">
        <v>481</v>
      </c>
      <c r="L74" s="20" t="s">
        <v>481</v>
      </c>
      <c r="M74" s="18" t="s">
        <v>481</v>
      </c>
      <c r="N74" s="20" t="s">
        <v>481</v>
      </c>
      <c r="O74" s="18" t="n">
        <v>373.10780614</v>
      </c>
      <c r="P74" s="20" t="n">
        <v>14.92168491</v>
      </c>
      <c r="Q74" s="18" t="n">
        <v>331.35204632</v>
      </c>
      <c r="R74" s="20" t="n">
        <v>17.86778202</v>
      </c>
    </row>
    <row r="75" spans="1:18">
      <c r="A75" s="15" t="s">
        <v>550</v>
      </c>
      <c r="B75" s="17" t="n">
        <v>5375</v>
      </c>
      <c r="C75" s="18">
        <f>(202.0/B75*100)</f>
        <v/>
      </c>
      <c r="D75" s="19" t="n">
        <v>5173</v>
      </c>
      <c r="E75" s="18" t="n">
        <v>368.51902052</v>
      </c>
      <c r="F75" s="20" t="n">
        <v>3.10371635</v>
      </c>
      <c r="G75" s="18" t="n">
        <v>351.40222156</v>
      </c>
      <c r="H75" s="20" t="n">
        <v>6.39481955</v>
      </c>
      <c r="I75" s="18" t="s">
        <v>481</v>
      </c>
      <c r="J75" s="20" t="s">
        <v>481</v>
      </c>
      <c r="K75" s="18" t="s">
        <v>481</v>
      </c>
      <c r="L75" s="20" t="s">
        <v>481</v>
      </c>
      <c r="M75" s="18" t="s">
        <v>481</v>
      </c>
      <c r="N75" s="20" t="s">
        <v>481</v>
      </c>
      <c r="O75" s="18" t="s">
        <v>481</v>
      </c>
      <c r="P75" s="20" t="s">
        <v>481</v>
      </c>
      <c r="Q75" s="18" t="n">
        <v>314.67575335</v>
      </c>
      <c r="R75" s="20" t="n">
        <v>17.01950968</v>
      </c>
    </row>
    <row r="76" spans="1:18">
      <c r="A76" s="15" t="s">
        <v>551</v>
      </c>
      <c r="B76" s="17" t="n">
        <v>14167</v>
      </c>
      <c r="C76" s="18">
        <f>(228.0/B76*100)</f>
        <v/>
      </c>
      <c r="D76" s="19" t="n">
        <v>13939</v>
      </c>
      <c r="E76" s="18" t="n">
        <v>411.43182548</v>
      </c>
      <c r="F76" s="20" t="n">
        <v>2.74539645</v>
      </c>
      <c r="G76" s="18" t="n">
        <v>456.85492635</v>
      </c>
      <c r="H76" s="20" t="n">
        <v>3.84364768</v>
      </c>
      <c r="I76" s="18" t="s">
        <v>481</v>
      </c>
      <c r="J76" s="20" t="s">
        <v>481</v>
      </c>
      <c r="K76" s="18" t="s">
        <v>481</v>
      </c>
      <c r="L76" s="20" t="s">
        <v>481</v>
      </c>
      <c r="M76" s="18" t="s">
        <v>481</v>
      </c>
      <c r="N76" s="20" t="s">
        <v>481</v>
      </c>
      <c r="O76" s="18" t="s">
        <v>481</v>
      </c>
      <c r="P76" s="20" t="s">
        <v>481</v>
      </c>
      <c r="Q76" s="18" t="n">
        <v>347.09328526</v>
      </c>
      <c r="R76" s="20" t="n">
        <v>13.48772134</v>
      </c>
    </row>
    <row r="77" spans="1:18">
      <c r="A77" s="15" t="s">
        <v>552</v>
      </c>
      <c r="B77" s="17" t="n">
        <v>6062</v>
      </c>
      <c r="C77" s="18">
        <f>(82.0/B77*100)</f>
        <v/>
      </c>
      <c r="D77" s="19" t="n">
        <v>5980</v>
      </c>
      <c r="E77" s="18" t="n">
        <v>420.02398817</v>
      </c>
      <c r="F77" s="20" t="n">
        <v>2.51723822</v>
      </c>
      <c r="G77" s="18" t="n">
        <v>379.14594818</v>
      </c>
      <c r="H77" s="20" t="n">
        <v>8.167081489999999</v>
      </c>
      <c r="I77" s="18" t="s">
        <v>481</v>
      </c>
      <c r="J77" s="20" t="s">
        <v>481</v>
      </c>
      <c r="K77" s="18" t="s">
        <v>481</v>
      </c>
      <c r="L77" s="20" t="s">
        <v>481</v>
      </c>
      <c r="M77" s="18" t="s">
        <v>481</v>
      </c>
      <c r="N77" s="20" t="s">
        <v>481</v>
      </c>
      <c r="O77" s="18" t="s">
        <v>481</v>
      </c>
      <c r="P77" s="20" t="s">
        <v>481</v>
      </c>
      <c r="Q77" s="18" t="n">
        <v>366.4723103</v>
      </c>
      <c r="R77" s="20" t="n">
        <v>15.87022602</v>
      </c>
    </row>
    <row r="78" spans="1:18">
      <c r="A78" s="15" t="s">
        <v>553</v>
      </c>
      <c r="B78" s="17" t="n">
        <v>5826</v>
      </c>
      <c r="C78" s="18">
        <f>(0.0/B78*100)</f>
        <v/>
      </c>
      <c r="D78" s="19" t="n">
        <v>5826</v>
      </c>
      <c r="E78" s="18" t="n">
        <v>496.44430086</v>
      </c>
      <c r="F78" s="20" t="n">
        <v>4.53076908</v>
      </c>
      <c r="G78" s="18" t="n">
        <v>465.13612305</v>
      </c>
      <c r="H78" s="20" t="n">
        <v>15.14924678</v>
      </c>
      <c r="I78" s="18" t="s">
        <v>481</v>
      </c>
      <c r="J78" s="20" t="s">
        <v>481</v>
      </c>
      <c r="K78" s="18" t="s">
        <v>481</v>
      </c>
      <c r="L78" s="20" t="s">
        <v>481</v>
      </c>
      <c r="M78" s="18" t="n">
        <v>306.2106</v>
      </c>
      <c r="N78" s="20" t="n">
        <v>53.78872309</v>
      </c>
      <c r="O78" s="18" t="n">
        <v>361.02500949</v>
      </c>
      <c r="P78" s="20" t="n">
        <v>41.01994398</v>
      </c>
      <c r="Q78" s="18" t="n">
        <v>485.32227876</v>
      </c>
      <c r="R78" s="20" t="n">
        <v>28.9496674</v>
      </c>
    </row>
    <row customHeight="1" ht="25" r="79" spans="1:18">
      <c r="A79" s="15" t="s">
        <v>554</v>
      </c>
      <c r="B79" s="17" t="n">
        <v>1657</v>
      </c>
      <c r="C79" s="18">
        <f>(41.0/B79*100)</f>
        <v/>
      </c>
      <c r="D79" s="19" t="n">
        <v>1616</v>
      </c>
      <c r="E79" s="18" t="n">
        <v>457.82248008</v>
      </c>
      <c r="F79" s="20" t="n">
        <v>7.17706939</v>
      </c>
      <c r="G79" s="18" t="n">
        <v>421.25726831</v>
      </c>
      <c r="H79" s="20" t="n">
        <v>16.86726624</v>
      </c>
      <c r="I79" s="18" t="s">
        <v>481</v>
      </c>
      <c r="J79" s="20" t="s">
        <v>481</v>
      </c>
      <c r="K79" s="18" t="s">
        <v>481</v>
      </c>
      <c r="L79" s="20" t="s">
        <v>481</v>
      </c>
      <c r="M79" s="18" t="s">
        <v>481</v>
      </c>
      <c r="N79" s="20" t="s">
        <v>481</v>
      </c>
      <c r="O79" s="18" t="n">
        <v>367.32735537</v>
      </c>
      <c r="P79" s="20" t="n">
        <v>45.4323649</v>
      </c>
      <c r="Q79" s="18" t="n">
        <v>360.99555038</v>
      </c>
      <c r="R79" s="20" t="n">
        <v>53.29521064</v>
      </c>
    </row>
    <row r="80" spans="1:18">
      <c r="A80" s="15" t="s">
        <v>555</v>
      </c>
      <c r="B80" s="17" t="n">
        <v>7841</v>
      </c>
      <c r="C80" s="18">
        <f>(0.0/B80*100)</f>
        <v/>
      </c>
      <c r="D80" s="19" t="n">
        <v>7841</v>
      </c>
      <c r="E80" s="18" t="n">
        <v>458.9639578</v>
      </c>
      <c r="F80" s="20" t="n">
        <v>4.22739091</v>
      </c>
      <c r="G80" s="18" t="n">
        <v>469.29525817</v>
      </c>
      <c r="H80" s="20" t="n">
        <v>8.05042229</v>
      </c>
      <c r="I80" s="18" t="s">
        <v>481</v>
      </c>
      <c r="J80" s="20" t="s">
        <v>481</v>
      </c>
      <c r="K80" s="18" t="s">
        <v>481</v>
      </c>
      <c r="L80" s="20" t="s">
        <v>481</v>
      </c>
      <c r="M80" s="18" t="s">
        <v>481</v>
      </c>
      <c r="N80" s="20" t="s">
        <v>481</v>
      </c>
      <c r="O80" s="18" t="s">
        <v>481</v>
      </c>
      <c r="P80" s="20" t="s">
        <v>481</v>
      </c>
      <c r="Q80" s="18" t="n">
        <v>385.96195755</v>
      </c>
      <c r="R80" s="20" t="n">
        <v>41.84272062</v>
      </c>
    </row>
    <row r="81" spans="1:18">
      <c r="A81" s="23" t="s">
        <v>556</v>
      </c>
      <c r="B81" s="17" t="n">
        <v>8861</v>
      </c>
      <c r="C81" s="18">
        <f>(76.0/B81*100)</f>
        <v/>
      </c>
      <c r="D81" s="19" t="n">
        <v>8785</v>
      </c>
      <c r="E81" s="18" t="n">
        <v>442.50223639</v>
      </c>
      <c r="F81" s="20" t="n">
        <v>3.50043026</v>
      </c>
      <c r="G81" s="18" t="n">
        <v>454.29372274</v>
      </c>
      <c r="H81" s="20" t="n">
        <v>5.8252856</v>
      </c>
      <c r="I81" s="18" t="s">
        <v>481</v>
      </c>
      <c r="J81" s="20" t="s">
        <v>481</v>
      </c>
      <c r="K81" s="18" t="s">
        <v>481</v>
      </c>
      <c r="L81" s="20" t="s">
        <v>481</v>
      </c>
      <c r="M81" s="18" t="s">
        <v>481</v>
      </c>
      <c r="N81" s="20" t="s">
        <v>481</v>
      </c>
      <c r="O81" s="18" t="s">
        <v>481</v>
      </c>
      <c r="P81" s="20" t="s">
        <v>481</v>
      </c>
      <c r="Q81" s="18" t="n">
        <v>333.60987839</v>
      </c>
      <c r="R81" s="20" t="n">
        <v>49.21022995</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674</v>
      </c>
    </row>
    <row customHeight="1" ht="30" r="4" spans="1:20">
      <c r="A4" s="6" t="n"/>
      <c r="B4" s="7" t="s">
        <v>462</v>
      </c>
      <c r="C4" s="7" t="s">
        <v>463</v>
      </c>
      <c r="D4" s="8" t="s">
        <v>462</v>
      </c>
      <c r="E4" s="9" t="s">
        <v>598</v>
      </c>
      <c r="F4" s="10" t="n"/>
      <c r="G4" s="9" t="s">
        <v>675</v>
      </c>
      <c r="H4" s="10" t="n"/>
      <c r="I4" s="9" t="s">
        <v>676</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(0.0/B7*100)</f>
        <v/>
      </c>
      <c r="D7" s="19" t="n">
        <v>14530</v>
      </c>
      <c r="E7" s="18" t="s">
        <v>481</v>
      </c>
      <c r="F7" s="20" t="s">
        <v>481</v>
      </c>
      <c r="G7" s="18" t="s">
        <v>481</v>
      </c>
      <c r="H7" s="20" t="s">
        <v>481</v>
      </c>
      <c r="I7" s="18" t="s">
        <v>481</v>
      </c>
      <c r="J7" s="20" t="s">
        <v>481</v>
      </c>
      <c r="K7" s="18" t="s">
        <v>481</v>
      </c>
      <c r="L7" s="20" t="s">
        <v>481</v>
      </c>
      <c r="M7" s="18" t="s">
        <v>481</v>
      </c>
      <c r="N7" s="20" t="s">
        <v>481</v>
      </c>
      <c r="O7" s="18" t="n">
        <v>493.89623128</v>
      </c>
      <c r="P7" s="20" t="n">
        <v>1.6053522</v>
      </c>
      <c r="Q7" s="18" t="s">
        <v>481</v>
      </c>
      <c r="R7" s="20" t="s">
        <v>481</v>
      </c>
      <c r="S7" s="18" t="s">
        <v>481</v>
      </c>
      <c r="T7" s="20" t="s">
        <v>481</v>
      </c>
    </row>
    <row r="8" spans="1:20">
      <c r="A8" s="15" t="s">
        <v>483</v>
      </c>
      <c r="B8" s="17" t="n">
        <v>7007</v>
      </c>
      <c r="C8" s="18">
        <f>(0.0/B8*100)</f>
        <v/>
      </c>
      <c r="D8" s="19" t="n">
        <v>7007</v>
      </c>
      <c r="E8" s="18" t="s">
        <v>481</v>
      </c>
      <c r="F8" s="20" t="s">
        <v>481</v>
      </c>
      <c r="G8" s="18" t="s">
        <v>481</v>
      </c>
      <c r="H8" s="20" t="s">
        <v>481</v>
      </c>
      <c r="I8" s="18" t="s">
        <v>481</v>
      </c>
      <c r="J8" s="20" t="s">
        <v>481</v>
      </c>
      <c r="K8" s="18" t="s">
        <v>481</v>
      </c>
      <c r="L8" s="20" t="s">
        <v>481</v>
      </c>
      <c r="M8" s="18" t="s">
        <v>481</v>
      </c>
      <c r="N8" s="20" t="s">
        <v>481</v>
      </c>
      <c r="O8" s="18" t="n">
        <v>496.74227422</v>
      </c>
      <c r="P8" s="20" t="n">
        <v>2.86086146</v>
      </c>
      <c r="Q8" s="18" t="s">
        <v>481</v>
      </c>
      <c r="R8" s="20" t="s">
        <v>481</v>
      </c>
      <c r="S8" s="18" t="s">
        <v>481</v>
      </c>
      <c r="T8" s="20" t="s">
        <v>481</v>
      </c>
    </row>
    <row r="9" spans="1:20">
      <c r="A9" s="15" t="s">
        <v>484</v>
      </c>
      <c r="B9" s="17" t="n">
        <v>9651</v>
      </c>
      <c r="C9" s="18">
        <f>(0.0/B9*100)</f>
        <v/>
      </c>
      <c r="D9" s="19" t="n">
        <v>9651</v>
      </c>
      <c r="E9" s="18" t="s">
        <v>481</v>
      </c>
      <c r="F9" s="20" t="s">
        <v>481</v>
      </c>
      <c r="G9" s="18" t="s">
        <v>481</v>
      </c>
      <c r="H9" s="20" t="s">
        <v>481</v>
      </c>
      <c r="I9" s="18" t="s">
        <v>481</v>
      </c>
      <c r="J9" s="20" t="s">
        <v>481</v>
      </c>
      <c r="K9" s="18" t="s">
        <v>481</v>
      </c>
      <c r="L9" s="20" t="s">
        <v>481</v>
      </c>
      <c r="M9" s="18" t="s">
        <v>481</v>
      </c>
      <c r="N9" s="20" t="s">
        <v>481</v>
      </c>
      <c r="O9" s="18" t="n">
        <v>506.98436243</v>
      </c>
      <c r="P9" s="20" t="n">
        <v>2.350343</v>
      </c>
      <c r="Q9" s="18" t="s">
        <v>481</v>
      </c>
      <c r="R9" s="20" t="s">
        <v>481</v>
      </c>
      <c r="S9" s="18" t="s">
        <v>481</v>
      </c>
      <c r="T9" s="20" t="s">
        <v>481</v>
      </c>
    </row>
    <row r="10" spans="1:20">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n">
        <v>515.64742803</v>
      </c>
      <c r="P10" s="20" t="n">
        <v>2.31308501</v>
      </c>
      <c r="Q10" s="18" t="s">
        <v>481</v>
      </c>
      <c r="R10" s="20" t="s">
        <v>481</v>
      </c>
      <c r="S10" s="18" t="s">
        <v>481</v>
      </c>
      <c r="T10" s="20" t="s">
        <v>481</v>
      </c>
    </row>
    <row r="11" spans="1:20">
      <c r="A11" s="15" t="s">
        <v>486</v>
      </c>
      <c r="B11" s="17" t="n">
        <v>7053</v>
      </c>
      <c r="C11" s="18">
        <f>(0.0/B11*100)</f>
        <v/>
      </c>
      <c r="D11" s="19" t="n">
        <v>7053</v>
      </c>
      <c r="E11" s="18" t="s">
        <v>481</v>
      </c>
      <c r="F11" s="20" t="s">
        <v>481</v>
      </c>
      <c r="G11" s="18" t="s">
        <v>481</v>
      </c>
      <c r="H11" s="20" t="s">
        <v>481</v>
      </c>
      <c r="I11" s="18" t="s">
        <v>481</v>
      </c>
      <c r="J11" s="20" t="s">
        <v>481</v>
      </c>
      <c r="K11" s="18" t="s">
        <v>481</v>
      </c>
      <c r="L11" s="20" t="s">
        <v>481</v>
      </c>
      <c r="M11" s="18" t="s">
        <v>481</v>
      </c>
      <c r="N11" s="20" t="s">
        <v>481</v>
      </c>
      <c r="O11" s="18" t="n">
        <v>422.67135797</v>
      </c>
      <c r="P11" s="20" t="n">
        <v>2.5394628</v>
      </c>
      <c r="Q11" s="18" t="s">
        <v>481</v>
      </c>
      <c r="R11" s="20" t="s">
        <v>481</v>
      </c>
      <c r="S11" s="18" t="s">
        <v>481</v>
      </c>
      <c r="T11" s="20" t="s">
        <v>481</v>
      </c>
    </row>
    <row r="12" spans="1:20">
      <c r="A12" s="15" t="s">
        <v>487</v>
      </c>
      <c r="B12" s="17" t="n">
        <v>6894</v>
      </c>
      <c r="C12" s="18">
        <f>(0.0/B12*100)</f>
        <v/>
      </c>
      <c r="D12" s="19" t="n">
        <v>6894</v>
      </c>
      <c r="E12" s="18" t="s">
        <v>481</v>
      </c>
      <c r="F12" s="20" t="s">
        <v>481</v>
      </c>
      <c r="G12" s="18" t="s">
        <v>481</v>
      </c>
      <c r="H12" s="20" t="s">
        <v>481</v>
      </c>
      <c r="I12" s="18" t="s">
        <v>481</v>
      </c>
      <c r="J12" s="20" t="s">
        <v>481</v>
      </c>
      <c r="K12" s="18" t="s">
        <v>481</v>
      </c>
      <c r="L12" s="20" t="s">
        <v>481</v>
      </c>
      <c r="M12" s="18" t="s">
        <v>481</v>
      </c>
      <c r="N12" s="20" t="s">
        <v>481</v>
      </c>
      <c r="O12" s="18" t="n">
        <v>492.32543789</v>
      </c>
      <c r="P12" s="20" t="n">
        <v>2.39605519</v>
      </c>
      <c r="Q12" s="18" t="s">
        <v>481</v>
      </c>
      <c r="R12" s="20" t="s">
        <v>481</v>
      </c>
      <c r="S12" s="18" t="s">
        <v>481</v>
      </c>
      <c r="T12" s="20" t="s">
        <v>481</v>
      </c>
    </row>
    <row r="13" spans="1:20">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s">
        <v>481</v>
      </c>
      <c r="N13" s="20" t="s">
        <v>481</v>
      </c>
      <c r="O13" s="18" t="n">
        <v>511.08763174</v>
      </c>
      <c r="P13" s="20" t="n">
        <v>2.17417839</v>
      </c>
      <c r="Q13" s="18" t="s">
        <v>481</v>
      </c>
      <c r="R13" s="20" t="s">
        <v>481</v>
      </c>
      <c r="S13" s="18" t="s">
        <v>481</v>
      </c>
      <c r="T13" s="20" t="s">
        <v>481</v>
      </c>
    </row>
    <row r="14" spans="1:20">
      <c r="A14" s="15" t="s">
        <v>489</v>
      </c>
      <c r="B14" s="17" t="n">
        <v>5587</v>
      </c>
      <c r="C14" s="18">
        <f>(0.0/B14*100)</f>
        <v/>
      </c>
      <c r="D14" s="19" t="n">
        <v>5587</v>
      </c>
      <c r="E14" s="18" t="s">
        <v>481</v>
      </c>
      <c r="F14" s="20" t="s">
        <v>481</v>
      </c>
      <c r="G14" s="18" t="s">
        <v>481</v>
      </c>
      <c r="H14" s="20" t="s">
        <v>481</v>
      </c>
      <c r="I14" s="18" t="s">
        <v>481</v>
      </c>
      <c r="J14" s="20" t="s">
        <v>481</v>
      </c>
      <c r="K14" s="18" t="s">
        <v>481</v>
      </c>
      <c r="L14" s="20" t="s">
        <v>481</v>
      </c>
      <c r="M14" s="18" t="s">
        <v>481</v>
      </c>
      <c r="N14" s="20" t="s">
        <v>481</v>
      </c>
      <c r="O14" s="18" t="n">
        <v>519.52913237</v>
      </c>
      <c r="P14" s="20" t="n">
        <v>2.04255433</v>
      </c>
      <c r="Q14" s="18" t="s">
        <v>481</v>
      </c>
      <c r="R14" s="20" t="s">
        <v>481</v>
      </c>
      <c r="S14" s="18" t="s">
        <v>481</v>
      </c>
      <c r="T14" s="20" t="s">
        <v>481</v>
      </c>
    </row>
    <row r="15" spans="1:20">
      <c r="A15" s="15" t="s">
        <v>490</v>
      </c>
      <c r="B15" s="17" t="n">
        <v>5882</v>
      </c>
      <c r="C15" s="18">
        <f>(0.0/B15*100)</f>
        <v/>
      </c>
      <c r="D15" s="19" t="n">
        <v>5882</v>
      </c>
      <c r="E15" s="18" t="s">
        <v>481</v>
      </c>
      <c r="F15" s="20" t="s">
        <v>481</v>
      </c>
      <c r="G15" s="18" t="s">
        <v>481</v>
      </c>
      <c r="H15" s="20" t="s">
        <v>481</v>
      </c>
      <c r="I15" s="18" t="s">
        <v>481</v>
      </c>
      <c r="J15" s="20" t="s">
        <v>481</v>
      </c>
      <c r="K15" s="18" t="s">
        <v>481</v>
      </c>
      <c r="L15" s="20" t="s">
        <v>481</v>
      </c>
      <c r="M15" s="18" t="s">
        <v>481</v>
      </c>
      <c r="N15" s="20" t="s">
        <v>481</v>
      </c>
      <c r="O15" s="18" t="n">
        <v>511.07685299</v>
      </c>
      <c r="P15" s="20" t="n">
        <v>2.30925184</v>
      </c>
      <c r="Q15" s="18" t="s">
        <v>481</v>
      </c>
      <c r="R15" s="20" t="s">
        <v>481</v>
      </c>
      <c r="S15" s="18" t="s">
        <v>481</v>
      </c>
      <c r="T15" s="20" t="s">
        <v>481</v>
      </c>
    </row>
    <row r="16" spans="1:20">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s">
        <v>481</v>
      </c>
      <c r="N16" s="20" t="s">
        <v>481</v>
      </c>
      <c r="O16" s="18" t="n">
        <v>492.92040182</v>
      </c>
      <c r="P16" s="20" t="n">
        <v>2.09885807</v>
      </c>
      <c r="Q16" s="18" t="s">
        <v>481</v>
      </c>
      <c r="R16" s="20" t="s">
        <v>481</v>
      </c>
      <c r="S16" s="18" t="s">
        <v>481</v>
      </c>
      <c r="T16" s="20" t="s">
        <v>481</v>
      </c>
    </row>
    <row r="17" spans="1:20">
      <c r="A17" s="15" t="s">
        <v>492</v>
      </c>
      <c r="B17" s="17" t="n">
        <v>6504</v>
      </c>
      <c r="C17" s="18">
        <f>(0.0/B17*100)</f>
        <v/>
      </c>
      <c r="D17" s="19" t="n">
        <v>6504</v>
      </c>
      <c r="E17" s="18" t="s">
        <v>481</v>
      </c>
      <c r="F17" s="20" t="s">
        <v>481</v>
      </c>
      <c r="G17" s="18" t="s">
        <v>481</v>
      </c>
      <c r="H17" s="20" t="s">
        <v>481</v>
      </c>
      <c r="I17" s="18" t="s">
        <v>481</v>
      </c>
      <c r="J17" s="20" t="s">
        <v>481</v>
      </c>
      <c r="K17" s="18" t="s">
        <v>481</v>
      </c>
      <c r="L17" s="20" t="s">
        <v>481</v>
      </c>
      <c r="M17" s="18" t="s">
        <v>481</v>
      </c>
      <c r="N17" s="20" t="s">
        <v>481</v>
      </c>
      <c r="O17" s="18" t="n">
        <v>505.97128242</v>
      </c>
      <c r="P17" s="20" t="n">
        <v>2.8878866</v>
      </c>
      <c r="Q17" s="18" t="s">
        <v>481</v>
      </c>
      <c r="R17" s="20" t="s">
        <v>481</v>
      </c>
      <c r="S17" s="18" t="s">
        <v>481</v>
      </c>
      <c r="T17" s="20" t="s">
        <v>481</v>
      </c>
    </row>
    <row r="18" spans="1:20">
      <c r="A18" s="15" t="s">
        <v>493</v>
      </c>
      <c r="B18" s="17" t="n">
        <v>5532</v>
      </c>
      <c r="C18" s="18">
        <f>(0.0/B18*100)</f>
        <v/>
      </c>
      <c r="D18" s="19" t="n">
        <v>5532</v>
      </c>
      <c r="E18" s="18" t="s">
        <v>481</v>
      </c>
      <c r="F18" s="20" t="s">
        <v>481</v>
      </c>
      <c r="G18" s="18" t="s">
        <v>481</v>
      </c>
      <c r="H18" s="20" t="s">
        <v>481</v>
      </c>
      <c r="I18" s="18" t="s">
        <v>481</v>
      </c>
      <c r="J18" s="20" t="s">
        <v>481</v>
      </c>
      <c r="K18" s="18" t="s">
        <v>481</v>
      </c>
      <c r="L18" s="20" t="s">
        <v>481</v>
      </c>
      <c r="M18" s="18" t="s">
        <v>481</v>
      </c>
      <c r="N18" s="20" t="s">
        <v>481</v>
      </c>
      <c r="O18" s="18" t="n">
        <v>453.62985087</v>
      </c>
      <c r="P18" s="20" t="n">
        <v>3.75358545</v>
      </c>
      <c r="Q18" s="18" t="s">
        <v>481</v>
      </c>
      <c r="R18" s="20" t="s">
        <v>481</v>
      </c>
      <c r="S18" s="18" t="s">
        <v>481</v>
      </c>
      <c r="T18" s="20" t="s">
        <v>481</v>
      </c>
    </row>
    <row r="19" spans="1:20">
      <c r="A19" s="15" t="s">
        <v>494</v>
      </c>
      <c r="B19" s="17" t="n">
        <v>5658</v>
      </c>
      <c r="C19" s="18">
        <f>(0.0/B19*100)</f>
        <v/>
      </c>
      <c r="D19" s="19" t="n">
        <v>5658</v>
      </c>
      <c r="E19" s="18" t="s">
        <v>481</v>
      </c>
      <c r="F19" s="20" t="s">
        <v>481</v>
      </c>
      <c r="G19" s="18" t="s">
        <v>481</v>
      </c>
      <c r="H19" s="20" t="s">
        <v>481</v>
      </c>
      <c r="I19" s="18" t="s">
        <v>481</v>
      </c>
      <c r="J19" s="20" t="s">
        <v>481</v>
      </c>
      <c r="K19" s="18" t="s">
        <v>481</v>
      </c>
      <c r="L19" s="20" t="s">
        <v>481</v>
      </c>
      <c r="M19" s="18" t="s">
        <v>481</v>
      </c>
      <c r="N19" s="20" t="s">
        <v>481</v>
      </c>
      <c r="O19" s="18" t="n">
        <v>476.83088081</v>
      </c>
      <c r="P19" s="20" t="n">
        <v>2.52696145</v>
      </c>
      <c r="Q19" s="18" t="s">
        <v>481</v>
      </c>
      <c r="R19" s="20" t="s">
        <v>481</v>
      </c>
      <c r="S19" s="18" t="s">
        <v>481</v>
      </c>
      <c r="T19" s="20" t="s">
        <v>481</v>
      </c>
    </row>
    <row r="20" spans="1:20">
      <c r="A20" s="15" t="s">
        <v>495</v>
      </c>
      <c r="B20" s="17" t="n">
        <v>3371</v>
      </c>
      <c r="C20" s="18">
        <f>(0.0/B20*100)</f>
        <v/>
      </c>
      <c r="D20" s="19" t="n">
        <v>3371</v>
      </c>
      <c r="E20" s="18" t="s">
        <v>481</v>
      </c>
      <c r="F20" s="20" t="s">
        <v>481</v>
      </c>
      <c r="G20" s="18" t="s">
        <v>481</v>
      </c>
      <c r="H20" s="20" t="s">
        <v>481</v>
      </c>
      <c r="I20" s="18" t="s">
        <v>481</v>
      </c>
      <c r="J20" s="20" t="s">
        <v>481</v>
      </c>
      <c r="K20" s="18" t="s">
        <v>481</v>
      </c>
      <c r="L20" s="20" t="s">
        <v>481</v>
      </c>
      <c r="M20" s="18" t="s">
        <v>481</v>
      </c>
      <c r="N20" s="20" t="s">
        <v>481</v>
      </c>
      <c r="O20" s="18" t="n">
        <v>488.03318441</v>
      </c>
      <c r="P20" s="20" t="n">
        <v>1.98867918</v>
      </c>
      <c r="Q20" s="18" t="s">
        <v>481</v>
      </c>
      <c r="R20" s="20" t="s">
        <v>481</v>
      </c>
      <c r="S20" s="18" t="s">
        <v>481</v>
      </c>
      <c r="T20" s="20" t="s">
        <v>481</v>
      </c>
    </row>
    <row r="21" spans="1:20">
      <c r="A21" s="15" t="s">
        <v>496</v>
      </c>
      <c r="B21" s="17" t="n">
        <v>5741</v>
      </c>
      <c r="C21" s="18">
        <f>(0.0/B21*100)</f>
        <v/>
      </c>
      <c r="D21" s="19" t="n">
        <v>5741</v>
      </c>
      <c r="E21" s="18" t="s">
        <v>481</v>
      </c>
      <c r="F21" s="20" t="s">
        <v>481</v>
      </c>
      <c r="G21" s="18" t="s">
        <v>481</v>
      </c>
      <c r="H21" s="20" t="s">
        <v>481</v>
      </c>
      <c r="I21" s="18" t="s">
        <v>481</v>
      </c>
      <c r="J21" s="20" t="s">
        <v>481</v>
      </c>
      <c r="K21" s="18" t="s">
        <v>481</v>
      </c>
      <c r="L21" s="20" t="s">
        <v>481</v>
      </c>
      <c r="M21" s="18" t="s">
        <v>481</v>
      </c>
      <c r="N21" s="20" t="s">
        <v>481</v>
      </c>
      <c r="O21" s="18" t="n">
        <v>503.72199734</v>
      </c>
      <c r="P21" s="20" t="n">
        <v>2.05313709</v>
      </c>
      <c r="Q21" s="18" t="s">
        <v>481</v>
      </c>
      <c r="R21" s="20" t="s">
        <v>481</v>
      </c>
      <c r="S21" s="18" t="s">
        <v>481</v>
      </c>
      <c r="T21" s="20" t="s">
        <v>481</v>
      </c>
    </row>
    <row r="22" spans="1:20">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n">
        <v>469.66945416</v>
      </c>
      <c r="P22" s="20" t="n">
        <v>3.62920111</v>
      </c>
      <c r="Q22" s="18" t="s">
        <v>481</v>
      </c>
      <c r="R22" s="20" t="s">
        <v>481</v>
      </c>
      <c r="S22" s="18" t="s">
        <v>481</v>
      </c>
      <c r="T22" s="20" t="s">
        <v>481</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489.72873084</v>
      </c>
      <c r="P23" s="20" t="n">
        <v>2.84541514</v>
      </c>
      <c r="Q23" s="18" t="s">
        <v>481</v>
      </c>
      <c r="R23" s="20" t="s">
        <v>481</v>
      </c>
      <c r="S23" s="18" t="s">
        <v>481</v>
      </c>
      <c r="T23" s="20" t="s">
        <v>481</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532.4398722</v>
      </c>
      <c r="P24" s="20" t="n">
        <v>3.00001481</v>
      </c>
      <c r="Q24" s="18" t="s">
        <v>481</v>
      </c>
      <c r="R24" s="20" t="s">
        <v>481</v>
      </c>
      <c r="S24" s="18" t="s">
        <v>481</v>
      </c>
      <c r="T24" s="20" t="s">
        <v>481</v>
      </c>
    </row>
    <row r="25" spans="1:20">
      <c r="A25" s="15" t="s">
        <v>500</v>
      </c>
      <c r="B25" s="17" t="n">
        <v>5581</v>
      </c>
      <c r="C25" s="18">
        <f>(0.0/B25*100)</f>
        <v/>
      </c>
      <c r="D25" s="19" t="n">
        <v>5581</v>
      </c>
      <c r="E25" s="18" t="s">
        <v>481</v>
      </c>
      <c r="F25" s="20" t="s">
        <v>481</v>
      </c>
      <c r="G25" s="18" t="s">
        <v>481</v>
      </c>
      <c r="H25" s="20" t="s">
        <v>481</v>
      </c>
      <c r="I25" s="18" t="s">
        <v>481</v>
      </c>
      <c r="J25" s="20" t="s">
        <v>481</v>
      </c>
      <c r="K25" s="18" t="s">
        <v>481</v>
      </c>
      <c r="L25" s="20" t="s">
        <v>481</v>
      </c>
      <c r="M25" s="18" t="s">
        <v>481</v>
      </c>
      <c r="N25" s="20" t="s">
        <v>481</v>
      </c>
      <c r="O25" s="18" t="n">
        <v>524.10621628</v>
      </c>
      <c r="P25" s="20" t="n">
        <v>3.71233369</v>
      </c>
      <c r="Q25" s="18" t="s">
        <v>481</v>
      </c>
      <c r="R25" s="20" t="s">
        <v>481</v>
      </c>
      <c r="S25" s="18" t="s">
        <v>481</v>
      </c>
      <c r="T25" s="20" t="s">
        <v>481</v>
      </c>
    </row>
    <row r="26" spans="1:20">
      <c r="A26" s="15" t="s">
        <v>501</v>
      </c>
      <c r="B26" s="17" t="n">
        <v>4869</v>
      </c>
      <c r="C26" s="18">
        <f>(0.0/B26*100)</f>
        <v/>
      </c>
      <c r="D26" s="19" t="n">
        <v>4869</v>
      </c>
      <c r="E26" s="18" t="s">
        <v>481</v>
      </c>
      <c r="F26" s="20" t="s">
        <v>481</v>
      </c>
      <c r="G26" s="18" t="s">
        <v>481</v>
      </c>
      <c r="H26" s="20" t="s">
        <v>481</v>
      </c>
      <c r="I26" s="18" t="s">
        <v>481</v>
      </c>
      <c r="J26" s="20" t="s">
        <v>481</v>
      </c>
      <c r="K26" s="18" t="s">
        <v>481</v>
      </c>
      <c r="L26" s="20" t="s">
        <v>481</v>
      </c>
      <c r="M26" s="18" t="s">
        <v>481</v>
      </c>
      <c r="N26" s="20" t="s">
        <v>481</v>
      </c>
      <c r="O26" s="18" t="n">
        <v>482.30507155</v>
      </c>
      <c r="P26" s="20" t="n">
        <v>1.8687429</v>
      </c>
      <c r="Q26" s="18" t="s">
        <v>481</v>
      </c>
      <c r="R26" s="20" t="s">
        <v>481</v>
      </c>
      <c r="S26" s="18" t="s">
        <v>481</v>
      </c>
      <c r="T26" s="20" t="s">
        <v>481</v>
      </c>
    </row>
    <row r="27" spans="1:20">
      <c r="A27" s="15" t="s">
        <v>502</v>
      </c>
      <c r="B27" s="17" t="n">
        <v>5299</v>
      </c>
      <c r="C27" s="18">
        <f>(0.0/B27*100)</f>
        <v/>
      </c>
      <c r="D27" s="19" t="n">
        <v>5299</v>
      </c>
      <c r="E27" s="18" t="s">
        <v>481</v>
      </c>
      <c r="F27" s="20" t="s">
        <v>481</v>
      </c>
      <c r="G27" s="18" t="s">
        <v>481</v>
      </c>
      <c r="H27" s="20" t="s">
        <v>481</v>
      </c>
      <c r="I27" s="18" t="s">
        <v>481</v>
      </c>
      <c r="J27" s="20" t="s">
        <v>481</v>
      </c>
      <c r="K27" s="18" t="s">
        <v>481</v>
      </c>
      <c r="L27" s="20" t="s">
        <v>481</v>
      </c>
      <c r="M27" s="18" t="s">
        <v>481</v>
      </c>
      <c r="N27" s="20" t="s">
        <v>481</v>
      </c>
      <c r="O27" s="18" t="n">
        <v>485.77062804</v>
      </c>
      <c r="P27" s="20" t="n">
        <v>1.26780926</v>
      </c>
      <c r="Q27" s="18" t="s">
        <v>481</v>
      </c>
      <c r="R27" s="20" t="s">
        <v>481</v>
      </c>
      <c r="S27" s="18" t="s">
        <v>481</v>
      </c>
      <c r="T27" s="20" t="s">
        <v>481</v>
      </c>
    </row>
    <row r="28" spans="1:20">
      <c r="A28" s="15" t="s">
        <v>503</v>
      </c>
      <c r="B28" s="17" t="n">
        <v>7568</v>
      </c>
      <c r="C28" s="18">
        <f>(0.0/B28*100)</f>
        <v/>
      </c>
      <c r="D28" s="19" t="n">
        <v>7568</v>
      </c>
      <c r="E28" s="18" t="s">
        <v>481</v>
      </c>
      <c r="F28" s="20" t="s">
        <v>481</v>
      </c>
      <c r="G28" s="18" t="s">
        <v>481</v>
      </c>
      <c r="H28" s="20" t="s">
        <v>481</v>
      </c>
      <c r="I28" s="18" t="s">
        <v>481</v>
      </c>
      <c r="J28" s="20" t="s">
        <v>481</v>
      </c>
      <c r="K28" s="18" t="s">
        <v>481</v>
      </c>
      <c r="L28" s="20" t="s">
        <v>481</v>
      </c>
      <c r="M28" s="18" t="s">
        <v>481</v>
      </c>
      <c r="N28" s="20" t="s">
        <v>481</v>
      </c>
      <c r="O28" s="18" t="n">
        <v>408.02347775</v>
      </c>
      <c r="P28" s="20" t="n">
        <v>2.24085932</v>
      </c>
      <c r="Q28" s="18" t="s">
        <v>481</v>
      </c>
      <c r="R28" s="20" t="s">
        <v>481</v>
      </c>
      <c r="S28" s="18" t="s">
        <v>481</v>
      </c>
      <c r="T28" s="20" t="s">
        <v>481</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512.25278989</v>
      </c>
      <c r="P29" s="20" t="n">
        <v>2.21158673</v>
      </c>
      <c r="Q29" s="18" t="s">
        <v>481</v>
      </c>
      <c r="R29" s="20" t="s">
        <v>481</v>
      </c>
      <c r="S29" s="18" t="s">
        <v>481</v>
      </c>
      <c r="T29" s="20" t="s">
        <v>481</v>
      </c>
    </row>
    <row r="30" spans="1:20">
      <c r="A30" s="15" t="s">
        <v>505</v>
      </c>
      <c r="B30" s="17" t="n">
        <v>4520</v>
      </c>
      <c r="C30" s="18">
        <f>(0.0/B30*100)</f>
        <v/>
      </c>
      <c r="D30" s="19" t="n">
        <v>4520</v>
      </c>
      <c r="E30" s="18" t="s">
        <v>481</v>
      </c>
      <c r="F30" s="20" t="s">
        <v>481</v>
      </c>
      <c r="G30" s="18" t="s">
        <v>481</v>
      </c>
      <c r="H30" s="20" t="s">
        <v>481</v>
      </c>
      <c r="I30" s="18" t="s">
        <v>481</v>
      </c>
      <c r="J30" s="20" t="s">
        <v>481</v>
      </c>
      <c r="K30" s="18" t="s">
        <v>481</v>
      </c>
      <c r="L30" s="20" t="s">
        <v>481</v>
      </c>
      <c r="M30" s="18" t="s">
        <v>481</v>
      </c>
      <c r="N30" s="20" t="s">
        <v>481</v>
      </c>
      <c r="O30" s="18" t="n">
        <v>495.22325646</v>
      </c>
      <c r="P30" s="20" t="n">
        <v>2.26537897</v>
      </c>
      <c r="Q30" s="18" t="s">
        <v>481</v>
      </c>
      <c r="R30" s="20" t="s">
        <v>481</v>
      </c>
      <c r="S30" s="18" t="s">
        <v>481</v>
      </c>
      <c r="T30" s="20" t="s">
        <v>481</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501.72981506</v>
      </c>
      <c r="P31" s="20" t="n">
        <v>2.23163648</v>
      </c>
      <c r="Q31" s="18" t="s">
        <v>481</v>
      </c>
      <c r="R31" s="20" t="s">
        <v>481</v>
      </c>
      <c r="S31" s="18" t="s">
        <v>481</v>
      </c>
      <c r="T31" s="20" t="s">
        <v>481</v>
      </c>
    </row>
    <row r="32" spans="1:20">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s">
        <v>481</v>
      </c>
      <c r="N32" s="20" t="s">
        <v>481</v>
      </c>
      <c r="O32" s="18" t="n">
        <v>504.46925149</v>
      </c>
      <c r="P32" s="20" t="n">
        <v>2.38982369</v>
      </c>
      <c r="Q32" s="18" t="s">
        <v>481</v>
      </c>
      <c r="R32" s="20" t="s">
        <v>481</v>
      </c>
      <c r="S32" s="18" t="s">
        <v>481</v>
      </c>
      <c r="T32" s="20" t="s">
        <v>481</v>
      </c>
    </row>
    <row r="33" spans="1:20">
      <c r="A33" s="15" t="s">
        <v>508</v>
      </c>
      <c r="B33" s="17" t="n">
        <v>7325</v>
      </c>
      <c r="C33" s="18">
        <f>(0.0/B33*100)</f>
        <v/>
      </c>
      <c r="D33" s="19" t="n">
        <v>7325</v>
      </c>
      <c r="E33" s="18" t="s">
        <v>481</v>
      </c>
      <c r="F33" s="20" t="s">
        <v>481</v>
      </c>
      <c r="G33" s="18" t="s">
        <v>481</v>
      </c>
      <c r="H33" s="20" t="s">
        <v>481</v>
      </c>
      <c r="I33" s="18" t="s">
        <v>481</v>
      </c>
      <c r="J33" s="20" t="s">
        <v>481</v>
      </c>
      <c r="K33" s="18" t="s">
        <v>481</v>
      </c>
      <c r="L33" s="20" t="s">
        <v>481</v>
      </c>
      <c r="M33" s="18" t="s">
        <v>481</v>
      </c>
      <c r="N33" s="20" t="s">
        <v>481</v>
      </c>
      <c r="O33" s="18" t="n">
        <v>491.62696777</v>
      </c>
      <c r="P33" s="20" t="n">
        <v>2.49085685</v>
      </c>
      <c r="Q33" s="18" t="s">
        <v>481</v>
      </c>
      <c r="R33" s="20" t="s">
        <v>481</v>
      </c>
      <c r="S33" s="18" t="s">
        <v>481</v>
      </c>
      <c r="T33" s="20" t="s">
        <v>481</v>
      </c>
    </row>
    <row r="34" spans="1:20">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s">
        <v>481</v>
      </c>
      <c r="N34" s="20" t="s">
        <v>481</v>
      </c>
      <c r="O34" s="18" t="n">
        <v>475.23010526</v>
      </c>
      <c r="P34" s="20" t="n">
        <v>2.65840196</v>
      </c>
      <c r="Q34" s="18" t="s">
        <v>481</v>
      </c>
      <c r="R34" s="20" t="s">
        <v>481</v>
      </c>
      <c r="S34" s="18" t="s">
        <v>481</v>
      </c>
      <c r="T34" s="20" t="s">
        <v>481</v>
      </c>
    </row>
    <row r="35" spans="1:20">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509.91963209</v>
      </c>
      <c r="P35" s="20" t="n">
        <v>1.25633733</v>
      </c>
      <c r="Q35" s="18" t="s">
        <v>481</v>
      </c>
      <c r="R35" s="20" t="s">
        <v>481</v>
      </c>
      <c r="S35" s="18" t="s">
        <v>481</v>
      </c>
      <c r="T35" s="20" t="s">
        <v>481</v>
      </c>
    </row>
    <row r="36" spans="1:20">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s">
        <v>481</v>
      </c>
      <c r="N36" s="20" t="s">
        <v>481</v>
      </c>
      <c r="O36" s="18" t="n">
        <v>485.84321726</v>
      </c>
      <c r="P36" s="20" t="n">
        <v>2.15122793</v>
      </c>
      <c r="Q36" s="18" t="s">
        <v>481</v>
      </c>
      <c r="R36" s="20" t="s">
        <v>481</v>
      </c>
      <c r="S36" s="18" t="s">
        <v>481</v>
      </c>
      <c r="T36" s="20" t="s">
        <v>481</v>
      </c>
    </row>
    <row r="37" spans="1:20">
      <c r="A37" s="15" t="s">
        <v>512</v>
      </c>
      <c r="B37" s="17" t="n">
        <v>5458</v>
      </c>
      <c r="C37" s="18">
        <f>(0.0/B37*100)</f>
        <v/>
      </c>
      <c r="D37" s="19" t="n">
        <v>5458</v>
      </c>
      <c r="E37" s="18" t="s">
        <v>481</v>
      </c>
      <c r="F37" s="20" t="s">
        <v>481</v>
      </c>
      <c r="G37" s="18" t="s">
        <v>481</v>
      </c>
      <c r="H37" s="20" t="s">
        <v>481</v>
      </c>
      <c r="I37" s="18" t="s">
        <v>481</v>
      </c>
      <c r="J37" s="20" t="s">
        <v>481</v>
      </c>
      <c r="K37" s="18" t="s">
        <v>481</v>
      </c>
      <c r="L37" s="20" t="s">
        <v>481</v>
      </c>
      <c r="M37" s="18" t="s">
        <v>481</v>
      </c>
      <c r="N37" s="20" t="s">
        <v>481</v>
      </c>
      <c r="O37" s="18" t="n">
        <v>493.91812227</v>
      </c>
      <c r="P37" s="20" t="n">
        <v>3.1723403</v>
      </c>
      <c r="Q37" s="18" t="s">
        <v>481</v>
      </c>
      <c r="R37" s="20" t="s">
        <v>481</v>
      </c>
      <c r="S37" s="18" t="s">
        <v>481</v>
      </c>
      <c r="T37" s="20" t="s">
        <v>481</v>
      </c>
    </row>
    <row r="38" spans="1:20">
      <c r="A38" s="15" t="s">
        <v>513</v>
      </c>
      <c r="B38" s="17" t="n">
        <v>5860</v>
      </c>
      <c r="C38" s="18">
        <f>(0.0/B38*100)</f>
        <v/>
      </c>
      <c r="D38" s="19" t="n">
        <v>5860</v>
      </c>
      <c r="E38" s="18" t="s">
        <v>481</v>
      </c>
      <c r="F38" s="20" t="s">
        <v>481</v>
      </c>
      <c r="G38" s="18" t="s">
        <v>481</v>
      </c>
      <c r="H38" s="20" t="s">
        <v>481</v>
      </c>
      <c r="I38" s="18" t="s">
        <v>481</v>
      </c>
      <c r="J38" s="20" t="s">
        <v>481</v>
      </c>
      <c r="K38" s="18" t="s">
        <v>481</v>
      </c>
      <c r="L38" s="20" t="s">
        <v>481</v>
      </c>
      <c r="M38" s="18" t="s">
        <v>481</v>
      </c>
      <c r="N38" s="20" t="s">
        <v>481</v>
      </c>
      <c r="O38" s="18" t="n">
        <v>521.2505751899999</v>
      </c>
      <c r="P38" s="20" t="n">
        <v>2.92032869</v>
      </c>
      <c r="Q38" s="18" t="s">
        <v>481</v>
      </c>
      <c r="R38" s="20" t="s">
        <v>481</v>
      </c>
      <c r="S38" s="18" t="s">
        <v>481</v>
      </c>
      <c r="T38" s="20" t="s">
        <v>481</v>
      </c>
    </row>
    <row r="39" spans="1:20">
      <c r="A39" s="15" t="s">
        <v>514</v>
      </c>
      <c r="B39" s="17" t="n">
        <v>5895</v>
      </c>
      <c r="C39" s="18">
        <f>(0.0/B39*100)</f>
        <v/>
      </c>
      <c r="D39" s="19" t="n">
        <v>5895</v>
      </c>
      <c r="E39" s="18" t="s">
        <v>481</v>
      </c>
      <c r="F39" s="20" t="s">
        <v>481</v>
      </c>
      <c r="G39" s="18" t="s">
        <v>481</v>
      </c>
      <c r="H39" s="20" t="s">
        <v>481</v>
      </c>
      <c r="I39" s="18" t="s">
        <v>481</v>
      </c>
      <c r="J39" s="20" t="s">
        <v>481</v>
      </c>
      <c r="K39" s="18" t="s">
        <v>481</v>
      </c>
      <c r="L39" s="20" t="s">
        <v>481</v>
      </c>
      <c r="M39" s="18" t="s">
        <v>481</v>
      </c>
      <c r="N39" s="20" t="s">
        <v>481</v>
      </c>
      <c r="O39" s="18" t="n">
        <v>420.45397969</v>
      </c>
      <c r="P39" s="20" t="n">
        <v>4.12888277</v>
      </c>
      <c r="Q39" s="18" t="s">
        <v>481</v>
      </c>
      <c r="R39" s="20" t="s">
        <v>481</v>
      </c>
      <c r="S39" s="18" t="s">
        <v>481</v>
      </c>
      <c r="T39" s="20" t="s">
        <v>481</v>
      </c>
    </row>
    <row r="40" spans="1:20">
      <c r="A40" s="15" t="s">
        <v>515</v>
      </c>
      <c r="B40" s="17" t="n">
        <v>14157</v>
      </c>
      <c r="C40" s="18">
        <f>(0.0/B40*100)</f>
        <v/>
      </c>
      <c r="D40" s="19" t="n">
        <v>14157</v>
      </c>
      <c r="E40" s="18" t="s">
        <v>481</v>
      </c>
      <c r="F40" s="20" t="s">
        <v>481</v>
      </c>
      <c r="G40" s="18" t="s">
        <v>481</v>
      </c>
      <c r="H40" s="20" t="s">
        <v>481</v>
      </c>
      <c r="I40" s="18" t="s">
        <v>481</v>
      </c>
      <c r="J40" s="20" t="s">
        <v>481</v>
      </c>
      <c r="K40" s="18" t="s">
        <v>481</v>
      </c>
      <c r="L40" s="20" t="s">
        <v>481</v>
      </c>
      <c r="M40" s="18" t="s">
        <v>481</v>
      </c>
      <c r="N40" s="20" t="s">
        <v>481</v>
      </c>
      <c r="O40" s="18" t="n">
        <v>492.47853081</v>
      </c>
      <c r="P40" s="20" t="n">
        <v>2.49652445</v>
      </c>
      <c r="Q40" s="18" t="s">
        <v>481</v>
      </c>
      <c r="R40" s="20" t="s">
        <v>481</v>
      </c>
      <c r="S40" s="18" t="s">
        <v>481</v>
      </c>
      <c r="T40" s="20" t="s">
        <v>481</v>
      </c>
    </row>
    <row r="41" spans="1:20">
      <c r="A41" s="15" t="s">
        <v>516</v>
      </c>
      <c r="B41" s="17" t="n">
        <v>5712</v>
      </c>
      <c r="C41" s="18">
        <f>(0.0/B41*100)</f>
        <v/>
      </c>
      <c r="D41" s="19" t="n">
        <v>5712</v>
      </c>
      <c r="E41" s="18" t="s">
        <v>481</v>
      </c>
      <c r="F41" s="20" t="s">
        <v>481</v>
      </c>
      <c r="G41" s="18" t="s">
        <v>481</v>
      </c>
      <c r="H41" s="20" t="s">
        <v>481</v>
      </c>
      <c r="I41" s="18" t="s">
        <v>481</v>
      </c>
      <c r="J41" s="20" t="s">
        <v>481</v>
      </c>
      <c r="K41" s="18" t="s">
        <v>481</v>
      </c>
      <c r="L41" s="20" t="s">
        <v>481</v>
      </c>
      <c r="M41" s="18" t="s">
        <v>481</v>
      </c>
      <c r="N41" s="20" t="s">
        <v>481</v>
      </c>
      <c r="O41" s="18" t="n">
        <v>469.62849192</v>
      </c>
      <c r="P41" s="20" t="n">
        <v>3.16639492</v>
      </c>
      <c r="Q41" s="18" t="s">
        <v>481</v>
      </c>
      <c r="R41" s="20" t="s">
        <v>481</v>
      </c>
      <c r="S41" s="18" t="s">
        <v>481</v>
      </c>
      <c r="T41" s="20" t="s">
        <v>481</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n">
        <v>354.80096777</v>
      </c>
      <c r="F45" s="20" t="n">
        <v>3.0980501</v>
      </c>
      <c r="G45" s="18" t="n">
        <v>371.90738864</v>
      </c>
      <c r="H45" s="20" t="n">
        <v>4.2433217</v>
      </c>
      <c r="I45" s="18" t="n">
        <v>373.32975383</v>
      </c>
      <c r="J45" s="20" t="n">
        <v>7.78520485</v>
      </c>
      <c r="K45" s="18" t="s">
        <v>481</v>
      </c>
      <c r="L45" s="20" t="s">
        <v>481</v>
      </c>
      <c r="M45" s="18" t="s">
        <v>481</v>
      </c>
      <c r="N45" s="20" t="s">
        <v>481</v>
      </c>
      <c r="O45" s="18" t="n">
        <v>317.20326478</v>
      </c>
      <c r="P45" s="20" t="n">
        <v>23.04700285</v>
      </c>
      <c r="Q45" s="18" t="n">
        <v>295.6600546</v>
      </c>
      <c r="R45" s="20" t="n">
        <v>17.66569142</v>
      </c>
      <c r="S45" s="18" t="n">
        <v>328.8177244</v>
      </c>
      <c r="T45" s="20" t="n">
        <v>7.23606515</v>
      </c>
    </row>
    <row r="46" spans="1:20">
      <c r="A46" s="15" t="s">
        <v>521</v>
      </c>
      <c r="B46" s="17" t="n">
        <v>23141</v>
      </c>
      <c r="C46" s="18">
        <f>(0.0/B46*100)</f>
        <v/>
      </c>
      <c r="D46" s="19" t="n">
        <v>23141</v>
      </c>
      <c r="E46" s="18" t="s">
        <v>481</v>
      </c>
      <c r="F46" s="20" t="s">
        <v>481</v>
      </c>
      <c r="G46" s="18" t="s">
        <v>481</v>
      </c>
      <c r="H46" s="20" t="s">
        <v>481</v>
      </c>
      <c r="I46" s="18" t="s">
        <v>481</v>
      </c>
      <c r="J46" s="20" t="s">
        <v>481</v>
      </c>
      <c r="K46" s="18" t="s">
        <v>481</v>
      </c>
      <c r="L46" s="20" t="s">
        <v>481</v>
      </c>
      <c r="M46" s="18" t="s">
        <v>481</v>
      </c>
      <c r="N46" s="20" t="s">
        <v>481</v>
      </c>
      <c r="O46" s="18" t="n">
        <v>377.06952347</v>
      </c>
      <c r="P46" s="20" t="n">
        <v>2.86335993</v>
      </c>
      <c r="Q46" s="18" t="s">
        <v>481</v>
      </c>
      <c r="R46" s="20" t="s">
        <v>481</v>
      </c>
      <c r="S46" s="18" t="s">
        <v>481</v>
      </c>
      <c r="T46" s="20" t="s">
        <v>481</v>
      </c>
    </row>
    <row r="47" spans="1:20">
      <c r="A47" s="15" t="s">
        <v>522</v>
      </c>
      <c r="B47" s="17" t="n">
        <v>5928</v>
      </c>
      <c r="C47" s="18">
        <f>(0.0/B47*100)</f>
        <v/>
      </c>
      <c r="D47" s="19" t="n">
        <v>5928</v>
      </c>
      <c r="E47" s="18" t="s">
        <v>481</v>
      </c>
      <c r="F47" s="20" t="s">
        <v>481</v>
      </c>
      <c r="G47" s="18" t="s">
        <v>481</v>
      </c>
      <c r="H47" s="20" t="s">
        <v>481</v>
      </c>
      <c r="I47" s="18" t="s">
        <v>481</v>
      </c>
      <c r="J47" s="20" t="s">
        <v>481</v>
      </c>
      <c r="K47" s="18" t="s">
        <v>481</v>
      </c>
      <c r="L47" s="20" t="s">
        <v>481</v>
      </c>
      <c r="M47" s="18" t="s">
        <v>481</v>
      </c>
      <c r="N47" s="20" t="s">
        <v>481</v>
      </c>
      <c r="O47" s="18" t="n">
        <v>441.18991931</v>
      </c>
      <c r="P47" s="20" t="n">
        <v>3.95489289</v>
      </c>
      <c r="Q47" s="18" t="s">
        <v>481</v>
      </c>
      <c r="R47" s="20" t="s">
        <v>481</v>
      </c>
      <c r="S47" s="18" t="s">
        <v>481</v>
      </c>
      <c r="T47" s="20" t="s">
        <v>481</v>
      </c>
    </row>
    <row r="48" spans="1:20">
      <c r="A48" s="15" t="s">
        <v>523</v>
      </c>
      <c r="B48" s="17" t="n">
        <v>9841</v>
      </c>
      <c r="C48" s="18">
        <f>(0.0/B48*100)</f>
        <v/>
      </c>
      <c r="D48" s="19" t="n">
        <v>9841</v>
      </c>
      <c r="E48" s="18" t="s">
        <v>481</v>
      </c>
      <c r="F48" s="20" t="s">
        <v>481</v>
      </c>
      <c r="G48" s="18" t="s">
        <v>481</v>
      </c>
      <c r="H48" s="20" t="s">
        <v>481</v>
      </c>
      <c r="I48" s="18" t="s">
        <v>481</v>
      </c>
      <c r="J48" s="20" t="s">
        <v>481</v>
      </c>
      <c r="K48" s="18" t="s">
        <v>481</v>
      </c>
      <c r="L48" s="20" t="s">
        <v>481</v>
      </c>
      <c r="M48" s="18" t="s">
        <v>481</v>
      </c>
      <c r="N48" s="20" t="s">
        <v>481</v>
      </c>
      <c r="O48" s="18" t="n">
        <v>531.2961330099999</v>
      </c>
      <c r="P48" s="20" t="n">
        <v>4.88730362</v>
      </c>
      <c r="Q48" s="18" t="s">
        <v>481</v>
      </c>
      <c r="R48" s="20" t="s">
        <v>481</v>
      </c>
      <c r="S48" s="18" t="s">
        <v>481</v>
      </c>
      <c r="T48" s="20" t="s">
        <v>481</v>
      </c>
    </row>
    <row r="49" spans="1:20">
      <c r="A49" s="15" t="s">
        <v>524</v>
      </c>
      <c r="B49" s="17" t="n">
        <v>6349</v>
      </c>
      <c r="C49" s="18">
        <f>(56.0/B49*100)</f>
        <v/>
      </c>
      <c r="D49" s="19" t="n">
        <v>6293</v>
      </c>
      <c r="E49" s="18" t="n">
        <v>368.42400718</v>
      </c>
      <c r="F49" s="20" t="n">
        <v>9.13091588</v>
      </c>
      <c r="G49" s="18" t="n">
        <v>394.60085365</v>
      </c>
      <c r="H49" s="20" t="n">
        <v>5.63837309</v>
      </c>
      <c r="I49" s="18" t="n">
        <v>415.44089736</v>
      </c>
      <c r="J49" s="20" t="n">
        <v>3.05472133</v>
      </c>
      <c r="K49" s="18" t="s">
        <v>481</v>
      </c>
      <c r="L49" s="20" t="s">
        <v>481</v>
      </c>
      <c r="M49" s="18" t="s">
        <v>481</v>
      </c>
      <c r="N49" s="20" t="s">
        <v>481</v>
      </c>
      <c r="O49" s="18" t="s">
        <v>481</v>
      </c>
      <c r="P49" s="20" t="s">
        <v>481</v>
      </c>
      <c r="Q49" s="18" t="s">
        <v>481</v>
      </c>
      <c r="R49" s="20" t="s">
        <v>481</v>
      </c>
      <c r="S49" s="18" t="n">
        <v>370.95967441</v>
      </c>
      <c r="T49" s="20" t="n">
        <v>14.8395979</v>
      </c>
    </row>
    <row r="50" spans="1:20">
      <c r="A50" s="15" t="s">
        <v>525</v>
      </c>
      <c r="B50" s="17" t="n">
        <v>11795</v>
      </c>
      <c r="C50" s="18">
        <f>(0.0/B50*100)</f>
        <v/>
      </c>
      <c r="D50" s="19" t="n">
        <v>11795</v>
      </c>
      <c r="E50" s="18" t="s">
        <v>481</v>
      </c>
      <c r="F50" s="20" t="s">
        <v>481</v>
      </c>
      <c r="G50" s="18" t="s">
        <v>481</v>
      </c>
      <c r="H50" s="20" t="s">
        <v>481</v>
      </c>
      <c r="I50" s="18" t="s">
        <v>481</v>
      </c>
      <c r="J50" s="20" t="s">
        <v>481</v>
      </c>
      <c r="K50" s="18" t="s">
        <v>481</v>
      </c>
      <c r="L50" s="20" t="s">
        <v>481</v>
      </c>
      <c r="M50" s="18" t="s">
        <v>481</v>
      </c>
      <c r="N50" s="20" t="s">
        <v>481</v>
      </c>
      <c r="O50" s="18" t="n">
        <v>389.64382788</v>
      </c>
      <c r="P50" s="20" t="n">
        <v>2.28612741</v>
      </c>
      <c r="Q50" s="18" t="s">
        <v>481</v>
      </c>
      <c r="R50" s="20" t="s">
        <v>481</v>
      </c>
      <c r="S50" s="18" t="s">
        <v>481</v>
      </c>
      <c r="T50" s="20" t="s">
        <v>481</v>
      </c>
    </row>
    <row r="51" spans="1:20">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s">
        <v>481</v>
      </c>
      <c r="N51" s="20" t="s">
        <v>481</v>
      </c>
      <c r="O51" s="18" t="n">
        <v>400.25337307</v>
      </c>
      <c r="P51" s="20" t="n">
        <v>2.4652548</v>
      </c>
      <c r="Q51" s="18" t="s">
        <v>481</v>
      </c>
      <c r="R51" s="20" t="s">
        <v>481</v>
      </c>
      <c r="S51" s="18" t="s">
        <v>481</v>
      </c>
      <c r="T51" s="20" t="s">
        <v>481</v>
      </c>
    </row>
    <row r="52" spans="1:20">
      <c r="A52" s="15" t="s">
        <v>527</v>
      </c>
      <c r="B52" s="17" t="n">
        <v>5809</v>
      </c>
      <c r="C52" s="18">
        <f>(0.0/B52*100)</f>
        <v/>
      </c>
      <c r="D52" s="19" t="n">
        <v>5809</v>
      </c>
      <c r="E52" s="18" t="s">
        <v>481</v>
      </c>
      <c r="F52" s="20" t="s">
        <v>481</v>
      </c>
      <c r="G52" s="18" t="s">
        <v>481</v>
      </c>
      <c r="H52" s="20" t="s">
        <v>481</v>
      </c>
      <c r="I52" s="18" t="s">
        <v>481</v>
      </c>
      <c r="J52" s="20" t="s">
        <v>481</v>
      </c>
      <c r="K52" s="18" t="s">
        <v>481</v>
      </c>
      <c r="L52" s="20" t="s">
        <v>481</v>
      </c>
      <c r="M52" s="18" t="s">
        <v>481</v>
      </c>
      <c r="N52" s="20" t="s">
        <v>481</v>
      </c>
      <c r="O52" s="18" t="n">
        <v>464.04009938</v>
      </c>
      <c r="P52" s="20" t="n">
        <v>2.77109765</v>
      </c>
      <c r="Q52" s="18" t="s">
        <v>481</v>
      </c>
      <c r="R52" s="20" t="s">
        <v>481</v>
      </c>
      <c r="S52" s="18" t="s">
        <v>481</v>
      </c>
      <c r="T52" s="20" t="s">
        <v>481</v>
      </c>
    </row>
    <row r="53" spans="1:20">
      <c r="A53" s="15" t="s">
        <v>528</v>
      </c>
      <c r="B53" s="17" t="n">
        <v>5571</v>
      </c>
      <c r="C53" s="18">
        <f>(0.0/B53*100)</f>
        <v/>
      </c>
      <c r="D53" s="19" t="n">
        <v>5571</v>
      </c>
      <c r="E53" s="18" t="s">
        <v>481</v>
      </c>
      <c r="F53" s="20" t="s">
        <v>481</v>
      </c>
      <c r="G53" s="18" t="s">
        <v>481</v>
      </c>
      <c r="H53" s="20" t="s">
        <v>481</v>
      </c>
      <c r="I53" s="18" t="s">
        <v>481</v>
      </c>
      <c r="J53" s="20" t="s">
        <v>481</v>
      </c>
      <c r="K53" s="18" t="s">
        <v>481</v>
      </c>
      <c r="L53" s="20" t="s">
        <v>481</v>
      </c>
      <c r="M53" s="18" t="s">
        <v>481</v>
      </c>
      <c r="N53" s="20" t="s">
        <v>481</v>
      </c>
      <c r="O53" s="18" t="n">
        <v>437.12852379</v>
      </c>
      <c r="P53" s="20" t="n">
        <v>1.71824983</v>
      </c>
      <c r="Q53" s="18" t="s">
        <v>481</v>
      </c>
      <c r="R53" s="20" t="s">
        <v>481</v>
      </c>
      <c r="S53" s="18" t="s">
        <v>481</v>
      </c>
      <c r="T53" s="20" t="s">
        <v>481</v>
      </c>
    </row>
    <row r="54" spans="1:20">
      <c r="A54" s="15" t="s">
        <v>529</v>
      </c>
      <c r="B54" s="17" t="n">
        <v>4740</v>
      </c>
      <c r="C54" s="18">
        <f>(0.0/B54*100)</f>
        <v/>
      </c>
      <c r="D54" s="19" t="n">
        <v>4740</v>
      </c>
      <c r="E54" s="18" t="s">
        <v>481</v>
      </c>
      <c r="F54" s="20" t="s">
        <v>481</v>
      </c>
      <c r="G54" s="18" t="s">
        <v>481</v>
      </c>
      <c r="H54" s="20" t="s">
        <v>481</v>
      </c>
      <c r="I54" s="18" t="s">
        <v>481</v>
      </c>
      <c r="J54" s="20" t="s">
        <v>481</v>
      </c>
      <c r="K54" s="18" t="s">
        <v>481</v>
      </c>
      <c r="L54" s="20" t="s">
        <v>481</v>
      </c>
      <c r="M54" s="18" t="s">
        <v>481</v>
      </c>
      <c r="N54" s="20" t="s">
        <v>481</v>
      </c>
      <c r="O54" s="18" t="n">
        <v>327.70202511</v>
      </c>
      <c r="P54" s="20" t="n">
        <v>2.68594336</v>
      </c>
      <c r="Q54" s="18" t="s">
        <v>481</v>
      </c>
      <c r="R54" s="20" t="s">
        <v>481</v>
      </c>
      <c r="S54" s="18" t="s">
        <v>481</v>
      </c>
      <c r="T54" s="20" t="s">
        <v>481</v>
      </c>
    </row>
    <row r="55" spans="1:20">
      <c r="A55" s="15" t="s">
        <v>530</v>
      </c>
      <c r="B55" s="17" t="n">
        <v>5316</v>
      </c>
      <c r="C55" s="18">
        <f>(22.0/B55*100)</f>
        <v/>
      </c>
      <c r="D55" s="19" t="n">
        <v>5294</v>
      </c>
      <c r="E55" s="18" t="n">
        <v>379.75876492</v>
      </c>
      <c r="F55" s="20" t="n">
        <v>3.88987915</v>
      </c>
      <c r="G55" s="18" t="n">
        <v>406.64112024</v>
      </c>
      <c r="H55" s="20" t="n">
        <v>5.0462858</v>
      </c>
      <c r="I55" s="18" t="n">
        <v>417.24550039</v>
      </c>
      <c r="J55" s="20" t="n">
        <v>3.139199</v>
      </c>
      <c r="K55" s="18" t="s">
        <v>481</v>
      </c>
      <c r="L55" s="20" t="s">
        <v>481</v>
      </c>
      <c r="M55" s="18" t="s">
        <v>481</v>
      </c>
      <c r="N55" s="20" t="s">
        <v>481</v>
      </c>
      <c r="O55" s="18" t="n">
        <v>387.60045338</v>
      </c>
      <c r="P55" s="20" t="n">
        <v>41.23085105</v>
      </c>
      <c r="Q55" s="18" t="n">
        <v>299.79016475</v>
      </c>
      <c r="R55" s="20" t="n">
        <v>20.89455867</v>
      </c>
      <c r="S55" s="18" t="n">
        <v>334.16461219</v>
      </c>
      <c r="T55" s="20" t="n">
        <v>24.21211707</v>
      </c>
    </row>
    <row r="56" spans="1:20">
      <c r="A56" s="15" t="s">
        <v>531</v>
      </c>
      <c r="B56" s="17" t="n">
        <v>5359</v>
      </c>
      <c r="C56" s="18">
        <f>(0.0/B56*100)</f>
        <v/>
      </c>
      <c r="D56" s="19" t="n">
        <v>5359</v>
      </c>
      <c r="E56" s="18" t="s">
        <v>481</v>
      </c>
      <c r="F56" s="20" t="s">
        <v>481</v>
      </c>
      <c r="G56" s="18" t="s">
        <v>481</v>
      </c>
      <c r="H56" s="20" t="s">
        <v>481</v>
      </c>
      <c r="I56" s="18" t="s">
        <v>481</v>
      </c>
      <c r="J56" s="20" t="s">
        <v>481</v>
      </c>
      <c r="K56" s="18" t="s">
        <v>481</v>
      </c>
      <c r="L56" s="20" t="s">
        <v>481</v>
      </c>
      <c r="M56" s="18" t="s">
        <v>481</v>
      </c>
      <c r="N56" s="20" t="s">
        <v>481</v>
      </c>
      <c r="O56" s="18" t="n">
        <v>547.93104937</v>
      </c>
      <c r="P56" s="20" t="n">
        <v>2.98001194</v>
      </c>
      <c r="Q56" s="18" t="s">
        <v>481</v>
      </c>
      <c r="R56" s="20" t="s">
        <v>481</v>
      </c>
      <c r="S56" s="18" t="s">
        <v>481</v>
      </c>
      <c r="T56" s="20" t="s">
        <v>481</v>
      </c>
    </row>
    <row r="57" spans="1:20">
      <c r="A57" s="15" t="s">
        <v>532</v>
      </c>
      <c r="B57" s="17" t="n">
        <v>6513</v>
      </c>
      <c r="C57" s="18">
        <f>(0.0/B57*100)</f>
        <v/>
      </c>
      <c r="D57" s="19" t="n">
        <v>6513</v>
      </c>
      <c r="E57" s="18" t="n">
        <v>359.085138</v>
      </c>
      <c r="F57" s="20" t="n">
        <v>3.80140426</v>
      </c>
      <c r="G57" s="18" t="n">
        <v>398.30013938</v>
      </c>
      <c r="H57" s="20" t="n">
        <v>3.93235259</v>
      </c>
      <c r="I57" s="18" t="n">
        <v>420.40797807</v>
      </c>
      <c r="J57" s="20" t="n">
        <v>5.24712582</v>
      </c>
      <c r="K57" s="18" t="s">
        <v>481</v>
      </c>
      <c r="L57" s="20" t="s">
        <v>481</v>
      </c>
      <c r="M57" s="18" t="s">
        <v>481</v>
      </c>
      <c r="N57" s="20" t="s">
        <v>481</v>
      </c>
      <c r="O57" s="18" t="n">
        <v>307.90735949</v>
      </c>
      <c r="P57" s="20" t="n">
        <v>27.43694858</v>
      </c>
      <c r="Q57" s="18" t="n">
        <v>303.31127251</v>
      </c>
      <c r="R57" s="20" t="n">
        <v>20.65204943</v>
      </c>
      <c r="S57" s="18" t="n">
        <v>298.57857087</v>
      </c>
      <c r="T57" s="20" t="n">
        <v>17.76036059</v>
      </c>
    </row>
    <row r="58" spans="1:20">
      <c r="A58" s="15" t="s">
        <v>533</v>
      </c>
      <c r="B58" s="17" t="n">
        <v>7267</v>
      </c>
      <c r="C58" s="18">
        <f>(10.0/B58*100)</f>
        <v/>
      </c>
      <c r="D58" s="19" t="n">
        <v>7257</v>
      </c>
      <c r="E58" s="18" t="n">
        <v>364.45468993</v>
      </c>
      <c r="F58" s="20" t="n">
        <v>3.88771665</v>
      </c>
      <c r="G58" s="18" t="n">
        <v>381.93361044</v>
      </c>
      <c r="H58" s="20" t="n">
        <v>3.04190109</v>
      </c>
      <c r="I58" s="18" t="n">
        <v>404.66753188</v>
      </c>
      <c r="J58" s="20" t="n">
        <v>3.39729354</v>
      </c>
      <c r="K58" s="18" t="s">
        <v>481</v>
      </c>
      <c r="L58" s="20" t="s">
        <v>481</v>
      </c>
      <c r="M58" s="18" t="s">
        <v>481</v>
      </c>
      <c r="N58" s="20" t="s">
        <v>481</v>
      </c>
      <c r="O58" s="18" t="n">
        <v>394.07308789</v>
      </c>
      <c r="P58" s="20" t="n">
        <v>34.12886617</v>
      </c>
      <c r="Q58" s="18" t="n">
        <v>288.86255576</v>
      </c>
      <c r="R58" s="20" t="n">
        <v>9.83668222</v>
      </c>
      <c r="S58" s="18" t="n">
        <v>272.84307268</v>
      </c>
      <c r="T58" s="20" t="n">
        <v>17.9634975</v>
      </c>
    </row>
    <row r="59" spans="1:20">
      <c r="A59" s="15" t="s">
        <v>534</v>
      </c>
      <c r="B59" s="17" t="n">
        <v>4826</v>
      </c>
      <c r="C59" s="18">
        <f>(26.0/B59*100)</f>
        <v/>
      </c>
      <c r="D59" s="19" t="n">
        <v>4800</v>
      </c>
      <c r="E59" s="18" t="n">
        <v>356.49465924</v>
      </c>
      <c r="F59" s="20" t="n">
        <v>2.68820287</v>
      </c>
      <c r="G59" s="18" t="n">
        <v>367.60886742</v>
      </c>
      <c r="H59" s="20" t="n">
        <v>2.53397106</v>
      </c>
      <c r="I59" s="18" t="n">
        <v>364.66319852</v>
      </c>
      <c r="J59" s="20" t="n">
        <v>3.13344318</v>
      </c>
      <c r="K59" s="18" t="s">
        <v>481</v>
      </c>
      <c r="L59" s="20" t="s">
        <v>481</v>
      </c>
      <c r="M59" s="18" t="s">
        <v>481</v>
      </c>
      <c r="N59" s="20" t="s">
        <v>481</v>
      </c>
      <c r="O59" s="18" t="n">
        <v>338.90055473</v>
      </c>
      <c r="P59" s="20" t="n">
        <v>52.74289863</v>
      </c>
      <c r="Q59" s="18" t="n">
        <v>281.37039231</v>
      </c>
      <c r="R59" s="20" t="n">
        <v>14.88496583</v>
      </c>
      <c r="S59" s="18" t="n">
        <v>290.41540183</v>
      </c>
      <c r="T59" s="20" t="n">
        <v>11.87597979</v>
      </c>
    </row>
    <row r="60" spans="1:20">
      <c r="A60" s="15" t="s">
        <v>535</v>
      </c>
      <c r="B60" s="17" t="n">
        <v>4546</v>
      </c>
      <c r="C60" s="18">
        <f>(15.0/B60*100)</f>
        <v/>
      </c>
      <c r="D60" s="19" t="n">
        <v>4531</v>
      </c>
      <c r="E60" s="18" t="n">
        <v>383.80340396</v>
      </c>
      <c r="F60" s="20" t="n">
        <v>4.93506065</v>
      </c>
      <c r="G60" s="18" t="n">
        <v>387.24612236</v>
      </c>
      <c r="H60" s="20" t="n">
        <v>6.3362508</v>
      </c>
      <c r="I60" s="18" t="n">
        <v>417.7201767</v>
      </c>
      <c r="J60" s="20" t="n">
        <v>4.51295526</v>
      </c>
      <c r="K60" s="18" t="s">
        <v>481</v>
      </c>
      <c r="L60" s="20" t="s">
        <v>481</v>
      </c>
      <c r="M60" s="18" t="s">
        <v>481</v>
      </c>
      <c r="N60" s="20" t="s">
        <v>481</v>
      </c>
      <c r="O60" s="18" t="s">
        <v>481</v>
      </c>
      <c r="P60" s="20" t="s">
        <v>481</v>
      </c>
      <c r="Q60" s="18" t="n">
        <v>315.53915248</v>
      </c>
      <c r="R60" s="20" t="n">
        <v>23.14974186</v>
      </c>
      <c r="S60" s="18" t="n">
        <v>367.95478613</v>
      </c>
      <c r="T60" s="20" t="n">
        <v>8.66757935</v>
      </c>
    </row>
    <row r="61" spans="1:20">
      <c r="A61" s="15" t="s">
        <v>536</v>
      </c>
      <c r="B61" s="17" t="n">
        <v>6525</v>
      </c>
      <c r="C61" s="18">
        <f>(0.0/B61*100)</f>
        <v/>
      </c>
      <c r="D61" s="19" t="n">
        <v>6525</v>
      </c>
      <c r="E61" s="18" t="s">
        <v>481</v>
      </c>
      <c r="F61" s="20" t="s">
        <v>481</v>
      </c>
      <c r="G61" s="18" t="s">
        <v>481</v>
      </c>
      <c r="H61" s="20" t="s">
        <v>481</v>
      </c>
      <c r="I61" s="18" t="s">
        <v>481</v>
      </c>
      <c r="J61" s="20" t="s">
        <v>481</v>
      </c>
      <c r="K61" s="18" t="s">
        <v>481</v>
      </c>
      <c r="L61" s="20" t="s">
        <v>481</v>
      </c>
      <c r="M61" s="18" t="s">
        <v>481</v>
      </c>
      <c r="N61" s="20" t="s">
        <v>481</v>
      </c>
      <c r="O61" s="18" t="n">
        <v>478.38338174</v>
      </c>
      <c r="P61" s="20" t="n">
        <v>2.32929012</v>
      </c>
      <c r="Q61" s="18" t="s">
        <v>481</v>
      </c>
      <c r="R61" s="20" t="s">
        <v>481</v>
      </c>
      <c r="S61" s="18" t="s">
        <v>481</v>
      </c>
      <c r="T61" s="20" t="s">
        <v>481</v>
      </c>
    </row>
    <row r="62" spans="1:20">
      <c r="A62" s="15" t="s">
        <v>537</v>
      </c>
      <c r="B62" s="17" t="n">
        <v>4476</v>
      </c>
      <c r="C62" s="18">
        <f>(0.0/B62*100)</f>
        <v/>
      </c>
      <c r="D62" s="19" t="n">
        <v>4476</v>
      </c>
      <c r="E62" s="18" t="s">
        <v>481</v>
      </c>
      <c r="F62" s="20" t="s">
        <v>481</v>
      </c>
      <c r="G62" s="18" t="s">
        <v>481</v>
      </c>
      <c r="H62" s="20" t="s">
        <v>481</v>
      </c>
      <c r="I62" s="18" t="s">
        <v>481</v>
      </c>
      <c r="J62" s="20" t="s">
        <v>481</v>
      </c>
      <c r="K62" s="18" t="s">
        <v>481</v>
      </c>
      <c r="L62" s="20" t="s">
        <v>481</v>
      </c>
      <c r="M62" s="18" t="s">
        <v>481</v>
      </c>
      <c r="N62" s="20" t="s">
        <v>481</v>
      </c>
      <c r="O62" s="18" t="n">
        <v>543.80777577</v>
      </c>
      <c r="P62" s="20" t="n">
        <v>1.10769727</v>
      </c>
      <c r="Q62" s="18" t="s">
        <v>481</v>
      </c>
      <c r="R62" s="20" t="s">
        <v>481</v>
      </c>
      <c r="S62" s="18" t="s">
        <v>481</v>
      </c>
      <c r="T62" s="20" t="s">
        <v>481</v>
      </c>
    </row>
    <row r="63" spans="1:20">
      <c r="A63" s="15" t="s">
        <v>538</v>
      </c>
      <c r="B63" s="17" t="n">
        <v>5324</v>
      </c>
      <c r="C63" s="18">
        <f>(13.0/B63*100)</f>
        <v/>
      </c>
      <c r="D63" s="19" t="n">
        <v>5311</v>
      </c>
      <c r="E63" s="18" t="n">
        <v>353.01411794</v>
      </c>
      <c r="F63" s="20" t="n">
        <v>2.20313687</v>
      </c>
      <c r="G63" s="18" t="n">
        <v>365.2028967</v>
      </c>
      <c r="H63" s="20" t="n">
        <v>3.85405907</v>
      </c>
      <c r="I63" s="18" t="n">
        <v>408.27270178</v>
      </c>
      <c r="J63" s="20" t="n">
        <v>3.1832302</v>
      </c>
      <c r="K63" s="18" t="s">
        <v>481</v>
      </c>
      <c r="L63" s="20" t="s">
        <v>481</v>
      </c>
      <c r="M63" s="18" t="s">
        <v>481</v>
      </c>
      <c r="N63" s="20" t="s">
        <v>481</v>
      </c>
      <c r="O63" s="18" t="n">
        <v>362.27690277</v>
      </c>
      <c r="P63" s="20" t="n">
        <v>39.60093417</v>
      </c>
      <c r="Q63" s="18" t="n">
        <v>272.63199937</v>
      </c>
      <c r="R63" s="20" t="n">
        <v>24.44497925</v>
      </c>
      <c r="S63" s="18" t="n">
        <v>304.59116817</v>
      </c>
      <c r="T63" s="20" t="n">
        <v>10.34355676</v>
      </c>
    </row>
    <row r="64" spans="1:20">
      <c r="A64" s="15" t="s">
        <v>539</v>
      </c>
      <c r="B64" s="17" t="n">
        <v>3634</v>
      </c>
      <c r="C64" s="18">
        <f>(3.0/B64*100)</f>
        <v/>
      </c>
      <c r="D64" s="19" t="n">
        <v>3631</v>
      </c>
      <c r="E64" s="18" t="n">
        <v>423.76765727</v>
      </c>
      <c r="F64" s="20" t="n">
        <v>14.21132126</v>
      </c>
      <c r="G64" s="18" t="n">
        <v>456.73226988</v>
      </c>
      <c r="H64" s="20" t="n">
        <v>5.76378921</v>
      </c>
      <c r="I64" s="18" t="n">
        <v>485.32023711</v>
      </c>
      <c r="J64" s="20" t="n">
        <v>1.90245757</v>
      </c>
      <c r="K64" s="18" t="s">
        <v>481</v>
      </c>
      <c r="L64" s="20" t="s">
        <v>481</v>
      </c>
      <c r="M64" s="18" t="s">
        <v>481</v>
      </c>
      <c r="N64" s="20" t="s">
        <v>481</v>
      </c>
      <c r="O64" s="18" t="n">
        <v>356.05</v>
      </c>
      <c r="P64" s="20" t="n">
        <v>25.26984688</v>
      </c>
      <c r="Q64" s="18" t="n">
        <v>374.87498915</v>
      </c>
      <c r="R64" s="20" t="n">
        <v>45.38226011</v>
      </c>
      <c r="S64" s="18" t="n">
        <v>387.03049493</v>
      </c>
      <c r="T64" s="20" t="n">
        <v>27.50775883</v>
      </c>
    </row>
    <row r="65" spans="1:20">
      <c r="A65" s="15" t="s">
        <v>540</v>
      </c>
      <c r="B65" s="17" t="n">
        <v>5325</v>
      </c>
      <c r="C65" s="18">
        <f>(14.0/B65*100)</f>
        <v/>
      </c>
      <c r="D65" s="19" t="n">
        <v>5311</v>
      </c>
      <c r="E65" s="18" t="n">
        <v>399.03916184</v>
      </c>
      <c r="F65" s="20" t="n">
        <v>5.95582156</v>
      </c>
      <c r="G65" s="18" t="n">
        <v>398.94495638</v>
      </c>
      <c r="H65" s="20" t="n">
        <v>5.05808625</v>
      </c>
      <c r="I65" s="18" t="n">
        <v>426.46304513</v>
      </c>
      <c r="J65" s="20" t="n">
        <v>2.62822896</v>
      </c>
      <c r="K65" s="18" t="s">
        <v>481</v>
      </c>
      <c r="L65" s="20" t="s">
        <v>481</v>
      </c>
      <c r="M65" s="18" t="s">
        <v>481</v>
      </c>
      <c r="N65" s="20" t="s">
        <v>481</v>
      </c>
      <c r="O65" s="18" t="n">
        <v>395.36736632</v>
      </c>
      <c r="P65" s="20" t="n">
        <v>43.22222809</v>
      </c>
      <c r="Q65" s="18" t="n">
        <v>243.3761</v>
      </c>
      <c r="R65" s="20" t="n">
        <v>44.17327793</v>
      </c>
      <c r="S65" s="18" t="n">
        <v>359.29053444</v>
      </c>
      <c r="T65" s="20" t="n">
        <v>24.41459126</v>
      </c>
    </row>
    <row r="66" spans="1:20">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s">
        <v>481</v>
      </c>
      <c r="N66" s="20" t="s">
        <v>481</v>
      </c>
      <c r="O66" s="18" t="n">
        <v>417.93412468</v>
      </c>
      <c r="P66" s="20" t="n">
        <v>1.46238599</v>
      </c>
      <c r="Q66" s="18" t="s">
        <v>481</v>
      </c>
      <c r="R66" s="20" t="s">
        <v>481</v>
      </c>
      <c r="S66" s="18" t="s">
        <v>481</v>
      </c>
      <c r="T66" s="20" t="s">
        <v>481</v>
      </c>
    </row>
    <row r="67" spans="1:20">
      <c r="A67" s="15" t="s">
        <v>542</v>
      </c>
      <c r="B67" s="17" t="n">
        <v>6971</v>
      </c>
      <c r="C67" s="18">
        <f>(0.0/B67*100)</f>
        <v/>
      </c>
      <c r="D67" s="19" t="n">
        <v>6971</v>
      </c>
      <c r="E67" s="18" t="s">
        <v>481</v>
      </c>
      <c r="F67" s="20" t="s">
        <v>481</v>
      </c>
      <c r="G67" s="18" t="s">
        <v>481</v>
      </c>
      <c r="H67" s="20" t="s">
        <v>481</v>
      </c>
      <c r="I67" s="18" t="s">
        <v>481</v>
      </c>
      <c r="J67" s="20" t="s">
        <v>481</v>
      </c>
      <c r="K67" s="18" t="s">
        <v>481</v>
      </c>
      <c r="L67" s="20" t="s">
        <v>481</v>
      </c>
      <c r="M67" s="18" t="s">
        <v>481</v>
      </c>
      <c r="N67" s="20" t="s">
        <v>481</v>
      </c>
      <c r="O67" s="18" t="n">
        <v>386.56058797</v>
      </c>
      <c r="P67" s="20" t="n">
        <v>2.71419522</v>
      </c>
      <c r="Q67" s="18" t="s">
        <v>481</v>
      </c>
      <c r="R67" s="20" t="s">
        <v>481</v>
      </c>
      <c r="S67" s="18" t="s">
        <v>481</v>
      </c>
      <c r="T67" s="20" t="s">
        <v>481</v>
      </c>
    </row>
    <row r="68" spans="1:20">
      <c r="A68" s="15" t="s">
        <v>543</v>
      </c>
      <c r="B68" s="17" t="n">
        <v>12083</v>
      </c>
      <c r="C68" s="18">
        <f>(0.0/B68*100)</f>
        <v/>
      </c>
      <c r="D68" s="19" t="n">
        <v>12083</v>
      </c>
      <c r="E68" s="18" t="s">
        <v>481</v>
      </c>
      <c r="F68" s="20" t="s">
        <v>481</v>
      </c>
      <c r="G68" s="18" t="s">
        <v>481</v>
      </c>
      <c r="H68" s="20" t="s">
        <v>481</v>
      </c>
      <c r="I68" s="18" t="s">
        <v>481</v>
      </c>
      <c r="J68" s="20" t="s">
        <v>481</v>
      </c>
      <c r="K68" s="18" t="s">
        <v>481</v>
      </c>
      <c r="L68" s="20" t="s">
        <v>481</v>
      </c>
      <c r="M68" s="18" t="s">
        <v>481</v>
      </c>
      <c r="N68" s="20" t="s">
        <v>481</v>
      </c>
      <c r="O68" s="18" t="n">
        <v>402.4006351</v>
      </c>
      <c r="P68" s="20" t="n">
        <v>1.27354229</v>
      </c>
      <c r="Q68" s="18" t="s">
        <v>481</v>
      </c>
      <c r="R68" s="20" t="s">
        <v>481</v>
      </c>
      <c r="S68" s="18" t="s">
        <v>481</v>
      </c>
      <c r="T68" s="20" t="s">
        <v>481</v>
      </c>
    </row>
    <row r="69" spans="1:20">
      <c r="A69" s="15" t="s">
        <v>544</v>
      </c>
      <c r="B69" s="17" t="n">
        <v>4876</v>
      </c>
      <c r="C69" s="18">
        <f>(0.0/B69*100)</f>
        <v/>
      </c>
      <c r="D69" s="19" t="n">
        <v>4876</v>
      </c>
      <c r="E69" s="18" t="n">
        <v>413.71387871</v>
      </c>
      <c r="F69" s="20" t="n">
        <v>8.5607258</v>
      </c>
      <c r="G69" s="18" t="n">
        <v>411.02207692</v>
      </c>
      <c r="H69" s="20" t="n">
        <v>6.74085833</v>
      </c>
      <c r="I69" s="18" t="n">
        <v>448.23533625</v>
      </c>
      <c r="J69" s="20" t="n">
        <v>3.81309087</v>
      </c>
      <c r="K69" s="18" t="s">
        <v>481</v>
      </c>
      <c r="L69" s="20" t="s">
        <v>481</v>
      </c>
      <c r="M69" s="18" t="s">
        <v>481</v>
      </c>
      <c r="N69" s="20" t="s">
        <v>481</v>
      </c>
      <c r="O69" s="18" t="n">
        <v>359.74430132</v>
      </c>
      <c r="P69" s="20" t="n">
        <v>37.06746619</v>
      </c>
      <c r="Q69" s="18" t="s">
        <v>481</v>
      </c>
      <c r="R69" s="20" t="s">
        <v>481</v>
      </c>
      <c r="S69" s="18" t="n">
        <v>406.21771611</v>
      </c>
      <c r="T69" s="20" t="n">
        <v>39.53531255</v>
      </c>
    </row>
    <row r="70" spans="1:20">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s">
        <v>481</v>
      </c>
      <c r="N70" s="20" t="s">
        <v>481</v>
      </c>
      <c r="O70" s="18" t="n">
        <v>494.06003026</v>
      </c>
      <c r="P70" s="20" t="n">
        <v>3.10877023</v>
      </c>
      <c r="Q70" s="18" t="s">
        <v>481</v>
      </c>
      <c r="R70" s="20" t="s">
        <v>481</v>
      </c>
      <c r="S70" s="18" t="s">
        <v>481</v>
      </c>
      <c r="T70" s="20" t="s">
        <v>481</v>
      </c>
    </row>
    <row r="71" spans="1:20">
      <c r="A71" s="15" t="s">
        <v>546</v>
      </c>
      <c r="B71" s="17" t="n">
        <v>6115</v>
      </c>
      <c r="C71" s="18">
        <f>(0.0/B71*100)</f>
        <v/>
      </c>
      <c r="D71" s="19" t="n">
        <v>6115</v>
      </c>
      <c r="E71" s="18" t="s">
        <v>481</v>
      </c>
      <c r="F71" s="20" t="s">
        <v>481</v>
      </c>
      <c r="G71" s="18" t="s">
        <v>481</v>
      </c>
      <c r="H71" s="20" t="s">
        <v>481</v>
      </c>
      <c r="I71" s="18" t="s">
        <v>481</v>
      </c>
      <c r="J71" s="20" t="s">
        <v>481</v>
      </c>
      <c r="K71" s="18" t="s">
        <v>481</v>
      </c>
      <c r="L71" s="20" t="s">
        <v>481</v>
      </c>
      <c r="M71" s="18" t="s">
        <v>481</v>
      </c>
      <c r="N71" s="20" t="s">
        <v>481</v>
      </c>
      <c r="O71" s="18" t="n">
        <v>564.18967857</v>
      </c>
      <c r="P71" s="20" t="n">
        <v>1.4662683</v>
      </c>
      <c r="Q71" s="18" t="s">
        <v>481</v>
      </c>
      <c r="R71" s="20" t="s">
        <v>481</v>
      </c>
      <c r="S71" s="18" t="s">
        <v>481</v>
      </c>
      <c r="T71" s="20" t="s">
        <v>481</v>
      </c>
    </row>
    <row r="72" spans="1:20">
      <c r="A72" s="15" t="s">
        <v>547</v>
      </c>
      <c r="B72" s="17" t="n">
        <v>7708</v>
      </c>
      <c r="C72" s="18">
        <f>(0.0/B72*100)</f>
        <v/>
      </c>
      <c r="D72" s="19" t="n">
        <v>7708</v>
      </c>
      <c r="E72" s="18" t="s">
        <v>481</v>
      </c>
      <c r="F72" s="20" t="s">
        <v>481</v>
      </c>
      <c r="G72" s="18" t="s">
        <v>481</v>
      </c>
      <c r="H72" s="20" t="s">
        <v>481</v>
      </c>
      <c r="I72" s="18" t="s">
        <v>481</v>
      </c>
      <c r="J72" s="20" t="s">
        <v>481</v>
      </c>
      <c r="K72" s="18" t="s">
        <v>481</v>
      </c>
      <c r="L72" s="20" t="s">
        <v>481</v>
      </c>
      <c r="M72" s="18" t="s">
        <v>481</v>
      </c>
      <c r="N72" s="20" t="s">
        <v>481</v>
      </c>
      <c r="O72" s="18" t="n">
        <v>542.32146697</v>
      </c>
      <c r="P72" s="20" t="n">
        <v>3.03044107</v>
      </c>
      <c r="Q72" s="18" t="s">
        <v>481</v>
      </c>
      <c r="R72" s="20" t="s">
        <v>481</v>
      </c>
      <c r="S72" s="18" t="s">
        <v>481</v>
      </c>
      <c r="T72" s="20" t="s">
        <v>481</v>
      </c>
    </row>
    <row r="73" spans="1:20">
      <c r="A73" s="15" t="s">
        <v>548</v>
      </c>
      <c r="B73" s="17" t="n">
        <v>8249</v>
      </c>
      <c r="C73" s="18">
        <f>(0.0/B73*100)</f>
        <v/>
      </c>
      <c r="D73" s="19" t="n">
        <v>8249</v>
      </c>
      <c r="E73" s="18" t="s">
        <v>481</v>
      </c>
      <c r="F73" s="20" t="s">
        <v>481</v>
      </c>
      <c r="G73" s="18" t="s">
        <v>481</v>
      </c>
      <c r="H73" s="20" t="s">
        <v>481</v>
      </c>
      <c r="I73" s="18" t="s">
        <v>481</v>
      </c>
      <c r="J73" s="20" t="s">
        <v>481</v>
      </c>
      <c r="K73" s="18" t="s">
        <v>481</v>
      </c>
      <c r="L73" s="20" t="s">
        <v>481</v>
      </c>
      <c r="M73" s="18" t="s">
        <v>481</v>
      </c>
      <c r="N73" s="20" t="s">
        <v>481</v>
      </c>
      <c r="O73" s="18" t="n">
        <v>415.46379999</v>
      </c>
      <c r="P73" s="20" t="n">
        <v>3.03424791</v>
      </c>
      <c r="Q73" s="18" t="s">
        <v>481</v>
      </c>
      <c r="R73" s="20" t="s">
        <v>481</v>
      </c>
      <c r="S73" s="18" t="s">
        <v>481</v>
      </c>
      <c r="T73" s="20" t="s">
        <v>481</v>
      </c>
    </row>
    <row r="74" spans="1:20">
      <c r="A74" s="15" t="s">
        <v>549</v>
      </c>
      <c r="B74" s="17" t="n">
        <v>4692</v>
      </c>
      <c r="C74" s="18">
        <f>(82.0/B74*100)</f>
        <v/>
      </c>
      <c r="D74" s="19" t="n">
        <v>4610</v>
      </c>
      <c r="E74" s="18" t="n">
        <v>361.36193389</v>
      </c>
      <c r="F74" s="20" t="n">
        <v>6.09333684</v>
      </c>
      <c r="G74" s="18" t="n">
        <v>417.96847325</v>
      </c>
      <c r="H74" s="20" t="n">
        <v>3.37891491</v>
      </c>
      <c r="I74" s="18" t="n">
        <v>427.24545544</v>
      </c>
      <c r="J74" s="20" t="n">
        <v>1.77551099</v>
      </c>
      <c r="K74" s="18" t="s">
        <v>481</v>
      </c>
      <c r="L74" s="20" t="s">
        <v>481</v>
      </c>
      <c r="M74" s="18" t="s">
        <v>481</v>
      </c>
      <c r="N74" s="20" t="s">
        <v>481</v>
      </c>
      <c r="O74" s="18" t="s">
        <v>481</v>
      </c>
      <c r="P74" s="20" t="s">
        <v>481</v>
      </c>
      <c r="Q74" s="18" t="n">
        <v>316.95026552</v>
      </c>
      <c r="R74" s="20" t="n">
        <v>23.81800119</v>
      </c>
      <c r="S74" s="18" t="n">
        <v>342.28995488</v>
      </c>
      <c r="T74" s="20" t="n">
        <v>11.03773243</v>
      </c>
    </row>
    <row r="75" spans="1:20">
      <c r="A75" s="15" t="s">
        <v>550</v>
      </c>
      <c r="B75" s="17" t="n">
        <v>5375</v>
      </c>
      <c r="C75" s="18">
        <f>(0.0/B75*100)</f>
        <v/>
      </c>
      <c r="D75" s="19" t="n">
        <v>5375</v>
      </c>
      <c r="E75" s="18" t="s">
        <v>481</v>
      </c>
      <c r="F75" s="20" t="s">
        <v>481</v>
      </c>
      <c r="G75" s="18" t="s">
        <v>481</v>
      </c>
      <c r="H75" s="20" t="s">
        <v>481</v>
      </c>
      <c r="I75" s="18" t="s">
        <v>481</v>
      </c>
      <c r="J75" s="20" t="s">
        <v>481</v>
      </c>
      <c r="K75" s="18" t="s">
        <v>481</v>
      </c>
      <c r="L75" s="20" t="s">
        <v>481</v>
      </c>
      <c r="M75" s="18" t="s">
        <v>481</v>
      </c>
      <c r="N75" s="20" t="s">
        <v>481</v>
      </c>
      <c r="O75" s="18" t="n">
        <v>366.81798548</v>
      </c>
      <c r="P75" s="20" t="n">
        <v>2.95156554</v>
      </c>
      <c r="Q75" s="18" t="s">
        <v>481</v>
      </c>
      <c r="R75" s="20" t="s">
        <v>481</v>
      </c>
      <c r="S75" s="18" t="s">
        <v>481</v>
      </c>
      <c r="T75" s="20" t="s">
        <v>481</v>
      </c>
    </row>
    <row r="76" spans="1:20">
      <c r="A76" s="15" t="s">
        <v>551</v>
      </c>
      <c r="B76" s="17" t="n">
        <v>14167</v>
      </c>
      <c r="C76" s="18">
        <f>(0.0/B76*100)</f>
        <v/>
      </c>
      <c r="D76" s="19" t="n">
        <v>14167</v>
      </c>
      <c r="E76" s="18" t="s">
        <v>481</v>
      </c>
      <c r="F76" s="20" t="s">
        <v>481</v>
      </c>
      <c r="G76" s="18" t="s">
        <v>481</v>
      </c>
      <c r="H76" s="20" t="s">
        <v>481</v>
      </c>
      <c r="I76" s="18" t="s">
        <v>481</v>
      </c>
      <c r="J76" s="20" t="s">
        <v>481</v>
      </c>
      <c r="K76" s="18" t="s">
        <v>481</v>
      </c>
      <c r="L76" s="20" t="s">
        <v>481</v>
      </c>
      <c r="M76" s="18" t="s">
        <v>481</v>
      </c>
      <c r="N76" s="20" t="s">
        <v>481</v>
      </c>
      <c r="O76" s="18" t="n">
        <v>427.48273896</v>
      </c>
      <c r="P76" s="20" t="n">
        <v>2.40767111</v>
      </c>
      <c r="Q76" s="18" t="s">
        <v>481</v>
      </c>
      <c r="R76" s="20" t="s">
        <v>481</v>
      </c>
      <c r="S76" s="18" t="s">
        <v>481</v>
      </c>
      <c r="T76" s="20" t="s">
        <v>481</v>
      </c>
    </row>
    <row r="77" spans="1:20">
      <c r="A77" s="15" t="s">
        <v>552</v>
      </c>
      <c r="B77" s="17" t="n">
        <v>6062</v>
      </c>
      <c r="C77" s="18">
        <f>(0.0/B77*100)</f>
        <v/>
      </c>
      <c r="D77" s="19" t="n">
        <v>6062</v>
      </c>
      <c r="E77" s="18" t="s">
        <v>481</v>
      </c>
      <c r="F77" s="20" t="s">
        <v>481</v>
      </c>
      <c r="G77" s="18" t="s">
        <v>481</v>
      </c>
      <c r="H77" s="20" t="s">
        <v>481</v>
      </c>
      <c r="I77" s="18" t="s">
        <v>481</v>
      </c>
      <c r="J77" s="20" t="s">
        <v>481</v>
      </c>
      <c r="K77" s="18" t="s">
        <v>481</v>
      </c>
      <c r="L77" s="20" t="s">
        <v>481</v>
      </c>
      <c r="M77" s="18" t="s">
        <v>481</v>
      </c>
      <c r="N77" s="20" t="s">
        <v>481</v>
      </c>
      <c r="O77" s="18" t="n">
        <v>417.99188288</v>
      </c>
      <c r="P77" s="20" t="n">
        <v>2.49596802</v>
      </c>
      <c r="Q77" s="18" t="s">
        <v>481</v>
      </c>
      <c r="R77" s="20" t="s">
        <v>481</v>
      </c>
      <c r="S77" s="18" t="s">
        <v>481</v>
      </c>
      <c r="T77" s="20" t="s">
        <v>481</v>
      </c>
    </row>
    <row r="78" spans="1:20">
      <c r="A78" s="15" t="s">
        <v>553</v>
      </c>
      <c r="B78" s="17" t="n">
        <v>5826</v>
      </c>
      <c r="C78" s="18">
        <f>(0.0/B78*100)</f>
        <v/>
      </c>
      <c r="D78" s="19" t="n">
        <v>5826</v>
      </c>
      <c r="E78" s="18" t="n">
        <v>470.49262302</v>
      </c>
      <c r="F78" s="20" t="n">
        <v>8.481573060000001</v>
      </c>
      <c r="G78" s="18" t="n">
        <v>474.87286562</v>
      </c>
      <c r="H78" s="20" t="n">
        <v>6.43334011</v>
      </c>
      <c r="I78" s="18" t="n">
        <v>501.45065114</v>
      </c>
      <c r="J78" s="20" t="n">
        <v>4.70400242</v>
      </c>
      <c r="K78" s="18" t="s">
        <v>481</v>
      </c>
      <c r="L78" s="20" t="s">
        <v>481</v>
      </c>
      <c r="M78" s="18" t="s">
        <v>481</v>
      </c>
      <c r="N78" s="20" t="s">
        <v>481</v>
      </c>
      <c r="O78" s="18" t="s">
        <v>481</v>
      </c>
      <c r="P78" s="20" t="s">
        <v>481</v>
      </c>
      <c r="Q78" s="18" t="n">
        <v>415.03737047</v>
      </c>
      <c r="R78" s="20" t="n">
        <v>37.90029744</v>
      </c>
      <c r="S78" s="18" t="n">
        <v>438.49577862</v>
      </c>
      <c r="T78" s="20" t="n">
        <v>36.00435701</v>
      </c>
    </row>
    <row customHeight="1" ht="25" r="79" spans="1:20">
      <c r="A79" s="15" t="s">
        <v>554</v>
      </c>
      <c r="B79" s="17" t="n">
        <v>1657</v>
      </c>
      <c r="C79" s="18">
        <f>(41.0/B79*100)</f>
        <v/>
      </c>
      <c r="D79" s="19" t="n">
        <v>1616</v>
      </c>
      <c r="E79" s="18" t="n">
        <v>372.0900828</v>
      </c>
      <c r="F79" s="20" t="n">
        <v>19.15730617</v>
      </c>
      <c r="G79" s="18" t="n">
        <v>389.38905375</v>
      </c>
      <c r="H79" s="20" t="n">
        <v>15.15650754</v>
      </c>
      <c r="I79" s="18" t="n">
        <v>462.50378038</v>
      </c>
      <c r="J79" s="20" t="n">
        <v>6.9524867</v>
      </c>
      <c r="K79" s="18" t="s">
        <v>481</v>
      </c>
      <c r="L79" s="20" t="s">
        <v>481</v>
      </c>
      <c r="M79" s="18" t="s">
        <v>481</v>
      </c>
      <c r="N79" s="20" t="s">
        <v>481</v>
      </c>
      <c r="O79" s="18" t="s">
        <v>481</v>
      </c>
      <c r="P79" s="20" t="s">
        <v>481</v>
      </c>
      <c r="Q79" s="18" t="s">
        <v>481</v>
      </c>
      <c r="R79" s="20" t="s">
        <v>481</v>
      </c>
      <c r="S79" s="18" t="n">
        <v>376.70855064</v>
      </c>
      <c r="T79" s="20" t="n">
        <v>42.975846</v>
      </c>
    </row>
    <row r="80" spans="1:20">
      <c r="A80" s="15" t="s">
        <v>555</v>
      </c>
      <c r="B80" s="17" t="n">
        <v>7841</v>
      </c>
      <c r="C80" s="18">
        <f>(0.0/B80*100)</f>
        <v/>
      </c>
      <c r="D80" s="19" t="n">
        <v>7841</v>
      </c>
      <c r="E80" s="18" t="n">
        <v>446.70337879</v>
      </c>
      <c r="F80" s="20" t="n">
        <v>4.72096675</v>
      </c>
      <c r="G80" s="18" t="n">
        <v>466.7055677</v>
      </c>
      <c r="H80" s="20" t="n">
        <v>5.48190098</v>
      </c>
      <c r="I80" s="18" t="n">
        <v>478.99737837</v>
      </c>
      <c r="J80" s="20" t="n">
        <v>5.7664938</v>
      </c>
      <c r="K80" s="18" t="s">
        <v>481</v>
      </c>
      <c r="L80" s="20" t="s">
        <v>481</v>
      </c>
      <c r="M80" s="18" t="s">
        <v>481</v>
      </c>
      <c r="N80" s="20" t="s">
        <v>481</v>
      </c>
      <c r="O80" s="18" t="n">
        <v>541.18911483</v>
      </c>
      <c r="P80" s="20" t="n">
        <v>59.88014892</v>
      </c>
      <c r="Q80" s="18" t="s">
        <v>481</v>
      </c>
      <c r="R80" s="20" t="s">
        <v>481</v>
      </c>
      <c r="S80" s="18" t="n">
        <v>551.8256639</v>
      </c>
      <c r="T80" s="20" t="n">
        <v>59.08480365</v>
      </c>
    </row>
    <row r="81" spans="1:20">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n">
        <v>446.10977731</v>
      </c>
      <c r="P81" s="20" t="n">
        <v>3.2500212</v>
      </c>
      <c r="Q81" s="18" t="s">
        <v>481</v>
      </c>
      <c r="R81" s="20" t="s">
        <v>481</v>
      </c>
      <c r="S81" s="18" t="s">
        <v>481</v>
      </c>
      <c r="T81" s="20" t="s">
        <v>481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AD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677</v>
      </c>
    </row>
    <row customHeight="1" ht="30" r="4" spans="1:30">
      <c r="A4" s="6" t="n"/>
      <c r="B4" s="7" t="s">
        <v>462</v>
      </c>
      <c r="C4" s="7" t="s">
        <v>463</v>
      </c>
      <c r="D4" s="8" t="s">
        <v>462</v>
      </c>
      <c r="E4" s="9" t="s">
        <v>678</v>
      </c>
      <c r="F4" s="10" t="n"/>
      <c r="G4" s="9" t="s">
        <v>679</v>
      </c>
      <c r="H4" s="10" t="n"/>
      <c r="I4" s="9" t="s">
        <v>680</v>
      </c>
      <c r="J4" s="10" t="n"/>
      <c r="K4" s="9" t="s">
        <v>681</v>
      </c>
      <c r="L4" s="10" t="n"/>
      <c r="M4" s="9" t="s">
        <v>682</v>
      </c>
      <c r="N4" s="10" t="n"/>
      <c r="O4" s="9" t="s">
        <v>683</v>
      </c>
      <c r="P4" s="10" t="n"/>
      <c r="Q4" s="9" t="s">
        <v>684</v>
      </c>
      <c r="R4" s="10" t="n"/>
      <c r="S4" s="9" t="s">
        <v>685</v>
      </c>
      <c r="T4" s="10" t="n"/>
      <c r="U4" s="9" t="s">
        <v>584</v>
      </c>
      <c r="V4" s="10" t="n"/>
      <c r="W4" s="9" t="s">
        <v>585</v>
      </c>
      <c r="X4" s="10" t="n"/>
      <c r="Y4" s="9" t="s">
        <v>472</v>
      </c>
      <c r="Z4" s="10" t="n"/>
      <c r="AA4" s="9" t="s">
        <v>473</v>
      </c>
      <c r="AB4" s="10" t="n"/>
      <c r="AC4" s="9" t="s">
        <v>586</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(357.0/B7*100)</f>
        <v/>
      </c>
      <c r="D7" s="19" t="n">
        <v>14173</v>
      </c>
      <c r="E7" s="18" t="n">
        <v>467.74951154</v>
      </c>
      <c r="F7" s="20" t="n">
        <v>6.93982767</v>
      </c>
      <c r="G7" s="18" t="n">
        <v>501.73760145</v>
      </c>
      <c r="H7" s="20" t="n">
        <v>4.75865533</v>
      </c>
      <c r="I7" s="18" t="n">
        <v>514.83150944</v>
      </c>
      <c r="J7" s="20" t="n">
        <v>2.53546751</v>
      </c>
      <c r="K7" s="18" t="n">
        <v>504.60848401</v>
      </c>
      <c r="L7" s="20" t="n">
        <v>2.91184501</v>
      </c>
      <c r="M7" s="18" t="n">
        <v>480.61662605</v>
      </c>
      <c r="N7" s="20" t="n">
        <v>3.2125573</v>
      </c>
      <c r="O7" s="18" t="n">
        <v>456.06438771</v>
      </c>
      <c r="P7" s="20" t="n">
        <v>8.63008537</v>
      </c>
      <c r="Q7" s="18" t="n">
        <v>461.00032101</v>
      </c>
      <c r="R7" s="20" t="n">
        <v>10.03344107</v>
      </c>
      <c r="S7" s="18" t="n">
        <v>479.49779631</v>
      </c>
      <c r="T7" s="20" t="n">
        <v>3.39988067</v>
      </c>
      <c r="U7" s="18" t="s">
        <v>481</v>
      </c>
      <c r="V7" s="20" t="s">
        <v>481</v>
      </c>
      <c r="W7" s="18" t="s">
        <v>481</v>
      </c>
      <c r="X7" s="20" t="s">
        <v>481</v>
      </c>
      <c r="Y7" s="18" t="s">
        <v>481</v>
      </c>
      <c r="Z7" s="20" t="s">
        <v>481</v>
      </c>
      <c r="AA7" s="18" t="s">
        <v>481</v>
      </c>
      <c r="AB7" s="20" t="s">
        <v>481</v>
      </c>
      <c r="AC7" s="18" t="n">
        <v>408.01802736</v>
      </c>
      <c r="AD7" s="20" t="n">
        <v>10.5099127</v>
      </c>
    </row>
    <row r="8" spans="1:30">
      <c r="A8" s="15" t="s">
        <v>483</v>
      </c>
      <c r="B8" s="17" t="n">
        <v>7007</v>
      </c>
      <c r="C8" s="18">
        <f>(22.0/B8*100)</f>
        <v/>
      </c>
      <c r="D8" s="19" t="n">
        <v>6985</v>
      </c>
      <c r="E8" s="18" t="n">
        <v>466.59729285</v>
      </c>
      <c r="F8" s="20" t="n">
        <v>10.20814335</v>
      </c>
      <c r="G8" s="18" t="n">
        <v>491.61964544</v>
      </c>
      <c r="H8" s="20" t="n">
        <v>6.4852246</v>
      </c>
      <c r="I8" s="18" t="n">
        <v>506.2623447</v>
      </c>
      <c r="J8" s="20" t="n">
        <v>3.6121541</v>
      </c>
      <c r="K8" s="18" t="n">
        <v>509.86215899</v>
      </c>
      <c r="L8" s="20" t="n">
        <v>4.05248513</v>
      </c>
      <c r="M8" s="18" t="n">
        <v>469.34086593</v>
      </c>
      <c r="N8" s="20" t="n">
        <v>6.1313516</v>
      </c>
      <c r="O8" s="18" t="n">
        <v>432.54474991</v>
      </c>
      <c r="P8" s="20" t="n">
        <v>10.99116676</v>
      </c>
      <c r="Q8" s="18" t="n">
        <v>449.12945245</v>
      </c>
      <c r="R8" s="20" t="n">
        <v>20.92739447</v>
      </c>
      <c r="S8" s="18" t="n">
        <v>489.19746619</v>
      </c>
      <c r="T8" s="20" t="n">
        <v>4.38677853</v>
      </c>
      <c r="U8" s="18" t="s">
        <v>481</v>
      </c>
      <c r="V8" s="20" t="s">
        <v>481</v>
      </c>
      <c r="W8" s="18" t="s">
        <v>481</v>
      </c>
      <c r="X8" s="20" t="s">
        <v>481</v>
      </c>
      <c r="Y8" s="18" t="s">
        <v>481</v>
      </c>
      <c r="Z8" s="20" t="s">
        <v>481</v>
      </c>
      <c r="AA8" s="18" t="s">
        <v>481</v>
      </c>
      <c r="AB8" s="20" t="s">
        <v>481</v>
      </c>
      <c r="AC8" s="18" t="n">
        <v>435.84980733</v>
      </c>
      <c r="AD8" s="20" t="n">
        <v>19.88613067</v>
      </c>
    </row>
    <row r="9" spans="1:30">
      <c r="A9" s="15" t="s">
        <v>484</v>
      </c>
      <c r="B9" s="17" t="n">
        <v>9651</v>
      </c>
      <c r="C9" s="18">
        <f>(89.0/B9*100)</f>
        <v/>
      </c>
      <c r="D9" s="19" t="n">
        <v>9562</v>
      </c>
      <c r="E9" s="18" t="n">
        <v>457.95317082</v>
      </c>
      <c r="F9" s="20" t="n">
        <v>12.11696278</v>
      </c>
      <c r="G9" s="18" t="n">
        <v>514.58889408</v>
      </c>
      <c r="H9" s="20" t="n">
        <v>2.70146655</v>
      </c>
      <c r="I9" s="18" t="n">
        <v>513.88035485</v>
      </c>
      <c r="J9" s="20" t="n">
        <v>2.64616361</v>
      </c>
      <c r="K9" s="18" t="n">
        <v>483.42889796</v>
      </c>
      <c r="L9" s="20" t="n">
        <v>6.57995265</v>
      </c>
      <c r="M9" s="18" t="n">
        <v>452.23186455</v>
      </c>
      <c r="N9" s="20" t="n">
        <v>12.31472361</v>
      </c>
      <c r="O9" s="18" t="n">
        <v>388.27150656</v>
      </c>
      <c r="P9" s="20" t="n">
        <v>15.99050114</v>
      </c>
      <c r="Q9" s="18" t="n">
        <v>420.22988021</v>
      </c>
      <c r="R9" s="20" t="n">
        <v>14.56036158</v>
      </c>
      <c r="S9" s="18" t="n">
        <v>504.78623543</v>
      </c>
      <c r="T9" s="20" t="n">
        <v>4.23592824</v>
      </c>
      <c r="U9" s="18" t="s">
        <v>481</v>
      </c>
      <c r="V9" s="20" t="s">
        <v>481</v>
      </c>
      <c r="W9" s="18" t="s">
        <v>481</v>
      </c>
      <c r="X9" s="20" t="s">
        <v>481</v>
      </c>
      <c r="Y9" s="18" t="s">
        <v>481</v>
      </c>
      <c r="Z9" s="20" t="s">
        <v>481</v>
      </c>
      <c r="AA9" s="18" t="s">
        <v>481</v>
      </c>
      <c r="AB9" s="20" t="s">
        <v>481</v>
      </c>
      <c r="AC9" s="18" t="n">
        <v>419.90751513</v>
      </c>
      <c r="AD9" s="20" t="n">
        <v>9.756432009999999</v>
      </c>
    </row>
    <row r="10" spans="1:30">
      <c r="A10" s="15" t="s">
        <v>485</v>
      </c>
      <c r="B10" s="17" t="n">
        <v>20058</v>
      </c>
      <c r="C10" s="18">
        <f>(523.0/B10*100)</f>
        <v/>
      </c>
      <c r="D10" s="19" t="n">
        <v>19535</v>
      </c>
      <c r="E10" s="18" t="n">
        <v>503.06867318</v>
      </c>
      <c r="F10" s="20" t="n">
        <v>5.6838783</v>
      </c>
      <c r="G10" s="18" t="n">
        <v>533.33264903</v>
      </c>
      <c r="H10" s="20" t="n">
        <v>4.70725429</v>
      </c>
      <c r="I10" s="18" t="n">
        <v>528.27262315</v>
      </c>
      <c r="J10" s="20" t="n">
        <v>3.60861063</v>
      </c>
      <c r="K10" s="18" t="n">
        <v>511.64047095</v>
      </c>
      <c r="L10" s="20" t="n">
        <v>2.81378379</v>
      </c>
      <c r="M10" s="18" t="n">
        <v>518.65978793</v>
      </c>
      <c r="N10" s="20" t="n">
        <v>3.26826397</v>
      </c>
      <c r="O10" s="18" t="n">
        <v>489.00786157</v>
      </c>
      <c r="P10" s="20" t="n">
        <v>9.302151029999999</v>
      </c>
      <c r="Q10" s="18" t="n">
        <v>503.19105816</v>
      </c>
      <c r="R10" s="20" t="n">
        <v>8.632781019999999</v>
      </c>
      <c r="S10" s="18" t="n">
        <v>506.24427344</v>
      </c>
      <c r="T10" s="20" t="n">
        <v>4.20027711</v>
      </c>
      <c r="U10" s="18" t="s">
        <v>481</v>
      </c>
      <c r="V10" s="20" t="s">
        <v>481</v>
      </c>
      <c r="W10" s="18" t="s">
        <v>481</v>
      </c>
      <c r="X10" s="20" t="s">
        <v>481</v>
      </c>
      <c r="Y10" s="18" t="s">
        <v>481</v>
      </c>
      <c r="Z10" s="20" t="s">
        <v>481</v>
      </c>
      <c r="AA10" s="18" t="s">
        <v>481</v>
      </c>
      <c r="AB10" s="20" t="s">
        <v>481</v>
      </c>
      <c r="AC10" s="18" t="n">
        <v>449.65704829</v>
      </c>
      <c r="AD10" s="20" t="n">
        <v>10.45385886</v>
      </c>
    </row>
    <row r="11" spans="1:30">
      <c r="A11" s="15" t="s">
        <v>486</v>
      </c>
      <c r="B11" s="17" t="n">
        <v>7053</v>
      </c>
      <c r="C11" s="18">
        <f>(50.0/B11*100)</f>
        <v/>
      </c>
      <c r="D11" s="19" t="n">
        <v>7003</v>
      </c>
      <c r="E11" s="18" t="n">
        <v>368.37651697</v>
      </c>
      <c r="F11" s="20" t="n">
        <v>11.34293814</v>
      </c>
      <c r="G11" s="18" t="n">
        <v>387.82569699</v>
      </c>
      <c r="H11" s="20" t="n">
        <v>12.84845678</v>
      </c>
      <c r="I11" s="18" t="n">
        <v>425.63276636</v>
      </c>
      <c r="J11" s="20" t="n">
        <v>5.37575053</v>
      </c>
      <c r="K11" s="18" t="n">
        <v>439.02706525</v>
      </c>
      <c r="L11" s="20" t="n">
        <v>3.3619308</v>
      </c>
      <c r="M11" s="18" t="n">
        <v>426.42685266</v>
      </c>
      <c r="N11" s="20" t="n">
        <v>3.23808522</v>
      </c>
      <c r="O11" s="18" t="n">
        <v>392.3386617</v>
      </c>
      <c r="P11" s="20" t="n">
        <v>8.017151569999999</v>
      </c>
      <c r="Q11" s="18" t="n">
        <v>393.32200233</v>
      </c>
      <c r="R11" s="20" t="n">
        <v>9.69283049</v>
      </c>
      <c r="S11" s="18" t="n">
        <v>403.79764915</v>
      </c>
      <c r="T11" s="20" t="n">
        <v>5.32462411</v>
      </c>
      <c r="U11" s="18" t="s">
        <v>481</v>
      </c>
      <c r="V11" s="20" t="s">
        <v>481</v>
      </c>
      <c r="W11" s="18" t="s">
        <v>481</v>
      </c>
      <c r="X11" s="20" t="s">
        <v>481</v>
      </c>
      <c r="Y11" s="18" t="s">
        <v>481</v>
      </c>
      <c r="Z11" s="20" t="s">
        <v>481</v>
      </c>
      <c r="AA11" s="18" t="s">
        <v>481</v>
      </c>
      <c r="AB11" s="20" t="s">
        <v>481</v>
      </c>
      <c r="AC11" s="18" t="n">
        <v>353.78180918</v>
      </c>
      <c r="AD11" s="20" t="n">
        <v>8.34489724</v>
      </c>
    </row>
    <row r="12" spans="1:30">
      <c r="A12" s="15" t="s">
        <v>487</v>
      </c>
      <c r="B12" s="17" t="n">
        <v>6894</v>
      </c>
      <c r="C12" s="18">
        <f>(55.0/B12*100)</f>
        <v/>
      </c>
      <c r="D12" s="19" t="n">
        <v>6839</v>
      </c>
      <c r="E12" s="18" t="n">
        <v>461.71501905</v>
      </c>
      <c r="F12" s="20" t="n">
        <v>14.91951721</v>
      </c>
      <c r="G12" s="18" t="n">
        <v>497.70494232</v>
      </c>
      <c r="H12" s="20" t="n">
        <v>5.19741244</v>
      </c>
      <c r="I12" s="18" t="n">
        <v>504.97457009</v>
      </c>
      <c r="J12" s="20" t="n">
        <v>2.65024933</v>
      </c>
      <c r="K12" s="18" t="n">
        <v>489.54335988</v>
      </c>
      <c r="L12" s="20" t="n">
        <v>4.09421204</v>
      </c>
      <c r="M12" s="18" t="n">
        <v>458.6396552</v>
      </c>
      <c r="N12" s="20" t="n">
        <v>6.60497336</v>
      </c>
      <c r="O12" s="18" t="n">
        <v>404.9305372</v>
      </c>
      <c r="P12" s="20" t="n">
        <v>9.42025499</v>
      </c>
      <c r="Q12" s="18" t="n">
        <v>455.22608539</v>
      </c>
      <c r="R12" s="20" t="n">
        <v>17.74752188</v>
      </c>
      <c r="S12" s="18" t="n">
        <v>486.27860141</v>
      </c>
      <c r="T12" s="20" t="n">
        <v>5.85761028</v>
      </c>
      <c r="U12" s="18" t="s">
        <v>481</v>
      </c>
      <c r="V12" s="20" t="s">
        <v>481</v>
      </c>
      <c r="W12" s="18" t="s">
        <v>481</v>
      </c>
      <c r="X12" s="20" t="s">
        <v>481</v>
      </c>
      <c r="Y12" s="18" t="s">
        <v>481</v>
      </c>
      <c r="Z12" s="20" t="s">
        <v>481</v>
      </c>
      <c r="AA12" s="18" t="s">
        <v>481</v>
      </c>
      <c r="AB12" s="20" t="s">
        <v>481</v>
      </c>
      <c r="AC12" s="18" t="n">
        <v>388.04589857</v>
      </c>
      <c r="AD12" s="20" t="n">
        <v>16.33596472</v>
      </c>
    </row>
    <row r="13" spans="1:30">
      <c r="A13" s="15" t="s">
        <v>488</v>
      </c>
      <c r="B13" s="17" t="n">
        <v>7161</v>
      </c>
      <c r="C13" s="18">
        <f>(100.0/B13*100)</f>
        <v/>
      </c>
      <c r="D13" s="19" t="n">
        <v>7061</v>
      </c>
      <c r="E13" s="18" t="s">
        <v>481</v>
      </c>
      <c r="F13" s="20" t="s">
        <v>481</v>
      </c>
      <c r="G13" s="18" t="n">
        <v>509.49596847</v>
      </c>
      <c r="H13" s="20" t="n">
        <v>4.42262328</v>
      </c>
      <c r="I13" s="18" t="n">
        <v>518.3116317400001</v>
      </c>
      <c r="J13" s="20" t="n">
        <v>2.58858783</v>
      </c>
      <c r="K13" s="18" t="n">
        <v>501.48904579</v>
      </c>
      <c r="L13" s="20" t="n">
        <v>4.3582194</v>
      </c>
      <c r="M13" s="18" t="n">
        <v>491.01832284</v>
      </c>
      <c r="N13" s="20" t="n">
        <v>7.21487991</v>
      </c>
      <c r="O13" s="18" t="n">
        <v>479.56272671</v>
      </c>
      <c r="P13" s="20" t="n">
        <v>7.94159671</v>
      </c>
      <c r="Q13" s="18" t="n">
        <v>451.77859159</v>
      </c>
      <c r="R13" s="20" t="n">
        <v>23.17378814</v>
      </c>
      <c r="S13" s="18" t="n">
        <v>513.31580188</v>
      </c>
      <c r="T13" s="20" t="n">
        <v>3.87940249</v>
      </c>
      <c r="U13" s="18" t="s">
        <v>481</v>
      </c>
      <c r="V13" s="20" t="s">
        <v>481</v>
      </c>
      <c r="W13" s="18" t="s">
        <v>481</v>
      </c>
      <c r="X13" s="20" t="s">
        <v>481</v>
      </c>
      <c r="Y13" s="18" t="s">
        <v>481</v>
      </c>
      <c r="Z13" s="20" t="s">
        <v>481</v>
      </c>
      <c r="AA13" s="18" t="s">
        <v>481</v>
      </c>
      <c r="AB13" s="20" t="s">
        <v>481</v>
      </c>
      <c r="AC13" s="18" t="n">
        <v>414.58652425</v>
      </c>
      <c r="AD13" s="20" t="n">
        <v>12.55849727</v>
      </c>
    </row>
    <row r="14" spans="1:30">
      <c r="A14" s="15" t="s">
        <v>489</v>
      </c>
      <c r="B14" s="17" t="n">
        <v>5587</v>
      </c>
      <c r="C14" s="18">
        <f>(74.0/B14*100)</f>
        <v/>
      </c>
      <c r="D14" s="19" t="n">
        <v>5513</v>
      </c>
      <c r="E14" s="18" t="n">
        <v>505.95994654</v>
      </c>
      <c r="F14" s="20" t="n">
        <v>4.99098261</v>
      </c>
      <c r="G14" s="18" t="n">
        <v>527.63633201</v>
      </c>
      <c r="H14" s="20" t="n">
        <v>2.97875519</v>
      </c>
      <c r="I14" s="18" t="n">
        <v>525.51456694</v>
      </c>
      <c r="J14" s="20" t="n">
        <v>3.15082695</v>
      </c>
      <c r="K14" s="18" t="n">
        <v>525.33235943</v>
      </c>
      <c r="L14" s="20" t="n">
        <v>4.73244543</v>
      </c>
      <c r="M14" s="18" t="n">
        <v>512.54985131</v>
      </c>
      <c r="N14" s="20" t="n">
        <v>7.5352454</v>
      </c>
      <c r="O14" s="18" t="n">
        <v>489.78993301</v>
      </c>
      <c r="P14" s="20" t="n">
        <v>10.5832164</v>
      </c>
      <c r="Q14" s="18" t="n">
        <v>513.62658585</v>
      </c>
      <c r="R14" s="20" t="n">
        <v>8.604303659999999</v>
      </c>
      <c r="S14" s="18" t="n">
        <v>507.11616268</v>
      </c>
      <c r="T14" s="20" t="n">
        <v>4.24815548</v>
      </c>
      <c r="U14" s="18" t="s">
        <v>481</v>
      </c>
      <c r="V14" s="20" t="s">
        <v>481</v>
      </c>
      <c r="W14" s="18" t="s">
        <v>481</v>
      </c>
      <c r="X14" s="20" t="s">
        <v>481</v>
      </c>
      <c r="Y14" s="18" t="s">
        <v>481</v>
      </c>
      <c r="Z14" s="20" t="s">
        <v>481</v>
      </c>
      <c r="AA14" s="18" t="s">
        <v>481</v>
      </c>
      <c r="AB14" s="20" t="s">
        <v>481</v>
      </c>
      <c r="AC14" s="18" t="n">
        <v>493.47667247</v>
      </c>
      <c r="AD14" s="20" t="n">
        <v>22.14649298</v>
      </c>
    </row>
    <row r="15" spans="1:30">
      <c r="A15" s="15" t="s">
        <v>490</v>
      </c>
      <c r="B15" s="17" t="n">
        <v>5882</v>
      </c>
      <c r="C15" s="18">
        <f>(52.0/B15*100)</f>
        <v/>
      </c>
      <c r="D15" s="19" t="n">
        <v>5830</v>
      </c>
      <c r="E15" s="18" t="n">
        <v>523.53737803</v>
      </c>
      <c r="F15" s="20" t="n">
        <v>5.58009634</v>
      </c>
      <c r="G15" s="18" t="n">
        <v>528.82006405</v>
      </c>
      <c r="H15" s="20" t="n">
        <v>3.8268726</v>
      </c>
      <c r="I15" s="18" t="n">
        <v>521.0339248400001</v>
      </c>
      <c r="J15" s="20" t="n">
        <v>3.80529148</v>
      </c>
      <c r="K15" s="18" t="n">
        <v>513.80406969</v>
      </c>
      <c r="L15" s="20" t="n">
        <v>4.00115629</v>
      </c>
      <c r="M15" s="18" t="n">
        <v>510.20788732</v>
      </c>
      <c r="N15" s="20" t="n">
        <v>3.66539677</v>
      </c>
      <c r="O15" s="18" t="n">
        <v>501.34511148</v>
      </c>
      <c r="P15" s="20" t="n">
        <v>4.0994227</v>
      </c>
      <c r="Q15" s="18" t="n">
        <v>477.53111674</v>
      </c>
      <c r="R15" s="20" t="n">
        <v>13.87865945</v>
      </c>
      <c r="S15" s="18" t="n">
        <v>499.59023274</v>
      </c>
      <c r="T15" s="20" t="n">
        <v>4.60675394</v>
      </c>
      <c r="U15" s="18" t="s">
        <v>481</v>
      </c>
      <c r="V15" s="20" t="s">
        <v>481</v>
      </c>
      <c r="W15" s="18" t="s">
        <v>481</v>
      </c>
      <c r="X15" s="20" t="s">
        <v>481</v>
      </c>
      <c r="Y15" s="18" t="s">
        <v>481</v>
      </c>
      <c r="Z15" s="20" t="s">
        <v>481</v>
      </c>
      <c r="AA15" s="18" t="s">
        <v>481</v>
      </c>
      <c r="AB15" s="20" t="s">
        <v>481</v>
      </c>
      <c r="AC15" s="18" t="n">
        <v>428.68543899</v>
      </c>
      <c r="AD15" s="20" t="n">
        <v>18.31131614</v>
      </c>
    </row>
    <row r="16" spans="1:30">
      <c r="A16" s="15" t="s">
        <v>491</v>
      </c>
      <c r="B16" s="17" t="n">
        <v>6108</v>
      </c>
      <c r="C16" s="18">
        <f>(101.0/B16*100)</f>
        <v/>
      </c>
      <c r="D16" s="19" t="n">
        <v>6007</v>
      </c>
      <c r="E16" s="18" t="n">
        <v>465.33306565</v>
      </c>
      <c r="F16" s="20" t="n">
        <v>9.94319812</v>
      </c>
      <c r="G16" s="18" t="n">
        <v>502.03146404</v>
      </c>
      <c r="H16" s="20" t="n">
        <v>3.18270995</v>
      </c>
      <c r="I16" s="18" t="n">
        <v>503.24552834</v>
      </c>
      <c r="J16" s="20" t="n">
        <v>2.82024535</v>
      </c>
      <c r="K16" s="18" t="n">
        <v>462.5783206</v>
      </c>
      <c r="L16" s="20" t="n">
        <v>6.66275392</v>
      </c>
      <c r="M16" s="18" t="n">
        <v>428.41658279</v>
      </c>
      <c r="N16" s="20" t="n">
        <v>13.82681568</v>
      </c>
      <c r="O16" s="18" t="n">
        <v>375.85121607</v>
      </c>
      <c r="P16" s="20" t="n">
        <v>14.47355167</v>
      </c>
      <c r="Q16" s="18" t="n">
        <v>456.49497007</v>
      </c>
      <c r="R16" s="20" t="n">
        <v>23.35473726</v>
      </c>
      <c r="S16" s="18" t="n">
        <v>478.39155537</v>
      </c>
      <c r="T16" s="20" t="n">
        <v>5.04234143</v>
      </c>
      <c r="U16" s="18" t="s">
        <v>481</v>
      </c>
      <c r="V16" s="20" t="s">
        <v>481</v>
      </c>
      <c r="W16" s="18" t="s">
        <v>481</v>
      </c>
      <c r="X16" s="20" t="s">
        <v>481</v>
      </c>
      <c r="Y16" s="18" t="s">
        <v>481</v>
      </c>
      <c r="Z16" s="20" t="s">
        <v>481</v>
      </c>
      <c r="AA16" s="18" t="s">
        <v>481</v>
      </c>
      <c r="AB16" s="20" t="s">
        <v>481</v>
      </c>
      <c r="AC16" s="18" t="n">
        <v>405.77730883</v>
      </c>
      <c r="AD16" s="20" t="n">
        <v>14.17553894</v>
      </c>
    </row>
    <row r="17" spans="1:30">
      <c r="A17" s="15" t="s">
        <v>492</v>
      </c>
      <c r="B17" s="17" t="n">
        <v>6504</v>
      </c>
      <c r="C17" s="18">
        <f>(688.0/B17*100)</f>
        <v/>
      </c>
      <c r="D17" s="19" t="n">
        <v>5816</v>
      </c>
      <c r="E17" s="18" t="n">
        <v>496.78290913</v>
      </c>
      <c r="F17" s="20" t="n">
        <v>8.346166719999999</v>
      </c>
      <c r="G17" s="18" t="n">
        <v>511.1257526</v>
      </c>
      <c r="H17" s="20" t="n">
        <v>5.17319971</v>
      </c>
      <c r="I17" s="18" t="n">
        <v>526.76225259</v>
      </c>
      <c r="J17" s="20" t="n">
        <v>2.78530151</v>
      </c>
      <c r="K17" s="18" t="n">
        <v>510.38579323</v>
      </c>
      <c r="L17" s="20" t="n">
        <v>4.91754373</v>
      </c>
      <c r="M17" s="18" t="n">
        <v>464.88977892</v>
      </c>
      <c r="N17" s="20" t="n">
        <v>8.50123355</v>
      </c>
      <c r="O17" s="18" t="n">
        <v>436.26230335</v>
      </c>
      <c r="P17" s="20" t="n">
        <v>7.61348893</v>
      </c>
      <c r="Q17" s="18" t="n">
        <v>463.15678353</v>
      </c>
      <c r="R17" s="20" t="n">
        <v>15.38499865</v>
      </c>
      <c r="S17" s="18" t="n">
        <v>500.70988728</v>
      </c>
      <c r="T17" s="20" t="n">
        <v>4.79901209</v>
      </c>
      <c r="U17" s="18" t="s">
        <v>481</v>
      </c>
      <c r="V17" s="20" t="s">
        <v>481</v>
      </c>
      <c r="W17" s="18" t="s">
        <v>481</v>
      </c>
      <c r="X17" s="20" t="s">
        <v>481</v>
      </c>
      <c r="Y17" s="18" t="s">
        <v>481</v>
      </c>
      <c r="Z17" s="20" t="s">
        <v>481</v>
      </c>
      <c r="AA17" s="18" t="s">
        <v>481</v>
      </c>
      <c r="AB17" s="20" t="s">
        <v>481</v>
      </c>
      <c r="AC17" s="18" t="n">
        <v>459.09743991</v>
      </c>
      <c r="AD17" s="20" t="n">
        <v>13.28827686</v>
      </c>
    </row>
    <row r="18" spans="1:30">
      <c r="A18" s="15" t="s">
        <v>493</v>
      </c>
      <c r="B18" s="17" t="n">
        <v>5532</v>
      </c>
      <c r="C18" s="18">
        <f>(28.0/B18*100)</f>
        <v/>
      </c>
      <c r="D18" s="19" t="n">
        <v>5504</v>
      </c>
      <c r="E18" s="18" t="n">
        <v>447.74843546</v>
      </c>
      <c r="F18" s="20" t="n">
        <v>8.126201050000001</v>
      </c>
      <c r="G18" s="18" t="n">
        <v>465.44690542</v>
      </c>
      <c r="H18" s="20" t="n">
        <v>6.87075032</v>
      </c>
      <c r="I18" s="18" t="n">
        <v>469.87009714</v>
      </c>
      <c r="J18" s="20" t="n">
        <v>4.40066109</v>
      </c>
      <c r="K18" s="18" t="n">
        <v>464.94837722</v>
      </c>
      <c r="L18" s="20" t="n">
        <v>4.05999946</v>
      </c>
      <c r="M18" s="18" t="n">
        <v>442.09317881</v>
      </c>
      <c r="N18" s="20" t="n">
        <v>4.88340356</v>
      </c>
      <c r="O18" s="18" t="n">
        <v>415.83346975</v>
      </c>
      <c r="P18" s="20" t="n">
        <v>8.967109150000001</v>
      </c>
      <c r="Q18" s="18" t="n">
        <v>400.11583194</v>
      </c>
      <c r="R18" s="20" t="n">
        <v>12.97857993</v>
      </c>
      <c r="S18" s="18" t="n">
        <v>438.56688483</v>
      </c>
      <c r="T18" s="20" t="n">
        <v>6.44801648</v>
      </c>
      <c r="U18" s="18" t="s">
        <v>481</v>
      </c>
      <c r="V18" s="20" t="s">
        <v>481</v>
      </c>
      <c r="W18" s="18" t="s">
        <v>481</v>
      </c>
      <c r="X18" s="20" t="s">
        <v>481</v>
      </c>
      <c r="Y18" s="18" t="s">
        <v>481</v>
      </c>
      <c r="Z18" s="20" t="s">
        <v>481</v>
      </c>
      <c r="AA18" s="18" t="s">
        <v>481</v>
      </c>
      <c r="AB18" s="20" t="s">
        <v>481</v>
      </c>
      <c r="AC18" s="18" t="n">
        <v>372.09295255</v>
      </c>
      <c r="AD18" s="20" t="n">
        <v>14.42086894</v>
      </c>
    </row>
    <row r="19" spans="1:30">
      <c r="A19" s="15" t="s">
        <v>494</v>
      </c>
      <c r="B19" s="17" t="n">
        <v>5658</v>
      </c>
      <c r="C19" s="18">
        <f>(62.0/B19*100)</f>
        <v/>
      </c>
      <c r="D19" s="19" t="n">
        <v>5596</v>
      </c>
      <c r="E19" s="18" t="n">
        <v>429.64071895</v>
      </c>
      <c r="F19" s="20" t="n">
        <v>19.80763054</v>
      </c>
      <c r="G19" s="18" t="n">
        <v>486.35518468</v>
      </c>
      <c r="H19" s="20" t="n">
        <v>6.44117668</v>
      </c>
      <c r="I19" s="18" t="n">
        <v>490.43433674</v>
      </c>
      <c r="J19" s="20" t="n">
        <v>2.84090268</v>
      </c>
      <c r="K19" s="18" t="n">
        <v>473.28484245</v>
      </c>
      <c r="L19" s="20" t="n">
        <v>4.2369633</v>
      </c>
      <c r="M19" s="18" t="n">
        <v>419.2831342</v>
      </c>
      <c r="N19" s="20" t="n">
        <v>8.82871877</v>
      </c>
      <c r="O19" s="18" t="n">
        <v>391.45798038</v>
      </c>
      <c r="P19" s="20" t="n">
        <v>8.302177410000001</v>
      </c>
      <c r="Q19" s="18" t="n">
        <v>415.49068722</v>
      </c>
      <c r="R19" s="20" t="n">
        <v>40.47344397</v>
      </c>
      <c r="S19" s="18" t="n">
        <v>470.25140694</v>
      </c>
      <c r="T19" s="20" t="n">
        <v>5.52365872</v>
      </c>
      <c r="U19" s="18" t="s">
        <v>481</v>
      </c>
      <c r="V19" s="20" t="s">
        <v>481</v>
      </c>
      <c r="W19" s="18" t="s">
        <v>481</v>
      </c>
      <c r="X19" s="20" t="s">
        <v>481</v>
      </c>
      <c r="Y19" s="18" t="s">
        <v>481</v>
      </c>
      <c r="Z19" s="20" t="s">
        <v>481</v>
      </c>
      <c r="AA19" s="18" t="s">
        <v>481</v>
      </c>
      <c r="AB19" s="20" t="s">
        <v>481</v>
      </c>
      <c r="AC19" s="18" t="n">
        <v>420.52793189</v>
      </c>
      <c r="AD19" s="20" t="n">
        <v>18.13753354</v>
      </c>
    </row>
    <row r="20" spans="1:30">
      <c r="A20" s="15" t="s">
        <v>495</v>
      </c>
      <c r="B20" s="17" t="n">
        <v>3371</v>
      </c>
      <c r="C20" s="18">
        <f>(75.0/B20*100)</f>
        <v/>
      </c>
      <c r="D20" s="19" t="n">
        <v>3296</v>
      </c>
      <c r="E20" s="18" t="n">
        <v>464.05149532</v>
      </c>
      <c r="F20" s="20" t="n">
        <v>5.27637052</v>
      </c>
      <c r="G20" s="18" t="n">
        <v>498.44236054</v>
      </c>
      <c r="H20" s="20" t="n">
        <v>2.80489552</v>
      </c>
      <c r="I20" s="18" t="n">
        <v>488.23348408</v>
      </c>
      <c r="J20" s="20" t="n">
        <v>4.52371274</v>
      </c>
      <c r="K20" s="18" t="n">
        <v>474.67149471</v>
      </c>
      <c r="L20" s="20" t="n">
        <v>12.14776621</v>
      </c>
      <c r="M20" s="18" t="n">
        <v>439.88126016</v>
      </c>
      <c r="N20" s="20" t="n">
        <v>17.97512639</v>
      </c>
      <c r="O20" s="18" t="n">
        <v>364.14393713</v>
      </c>
      <c r="P20" s="20" t="n">
        <v>23.32783169</v>
      </c>
      <c r="Q20" s="18" t="n">
        <v>461.37491903</v>
      </c>
      <c r="R20" s="20" t="n">
        <v>22.12328834</v>
      </c>
      <c r="S20" s="18" t="n">
        <v>494.31187631</v>
      </c>
      <c r="T20" s="20" t="n">
        <v>3.93578103</v>
      </c>
      <c r="U20" s="18" t="s">
        <v>481</v>
      </c>
      <c r="V20" s="20" t="s">
        <v>481</v>
      </c>
      <c r="W20" s="18" t="s">
        <v>481</v>
      </c>
      <c r="X20" s="20" t="s">
        <v>481</v>
      </c>
      <c r="Y20" s="18" t="s">
        <v>481</v>
      </c>
      <c r="Z20" s="20" t="s">
        <v>481</v>
      </c>
      <c r="AA20" s="18" t="s">
        <v>481</v>
      </c>
      <c r="AB20" s="20" t="s">
        <v>481</v>
      </c>
      <c r="AC20" s="18" t="n">
        <v>446.1761607</v>
      </c>
      <c r="AD20" s="20" t="n">
        <v>19.23674017</v>
      </c>
    </row>
    <row r="21" spans="1:30">
      <c r="A21" s="15" t="s">
        <v>496</v>
      </c>
      <c r="B21" s="17" t="n">
        <v>5741</v>
      </c>
      <c r="C21" s="18">
        <f>(45.0/B21*100)</f>
        <v/>
      </c>
      <c r="D21" s="19" t="n">
        <v>5696</v>
      </c>
      <c r="E21" s="18" t="n">
        <v>513.79531962</v>
      </c>
      <c r="F21" s="20" t="n">
        <v>6.78799995</v>
      </c>
      <c r="G21" s="18" t="n">
        <v>512.84068138</v>
      </c>
      <c r="H21" s="20" t="n">
        <v>3.36282714</v>
      </c>
      <c r="I21" s="18" t="n">
        <v>513.08534873</v>
      </c>
      <c r="J21" s="20" t="n">
        <v>2.09076861</v>
      </c>
      <c r="K21" s="18" t="n">
        <v>484.73338385</v>
      </c>
      <c r="L21" s="20" t="n">
        <v>3.78211893</v>
      </c>
      <c r="M21" s="18" t="n">
        <v>463.26880999</v>
      </c>
      <c r="N21" s="20" t="n">
        <v>7.74659291</v>
      </c>
      <c r="O21" s="18" t="n">
        <v>466.44249073</v>
      </c>
      <c r="P21" s="20" t="n">
        <v>23.25762463</v>
      </c>
      <c r="Q21" s="18" t="n">
        <v>494.73823874</v>
      </c>
      <c r="R21" s="20" t="n">
        <v>4.73858011</v>
      </c>
      <c r="S21" s="18" t="n">
        <v>502.07142116</v>
      </c>
      <c r="T21" s="20" t="n">
        <v>4.49714458</v>
      </c>
      <c r="U21" s="18" t="s">
        <v>481</v>
      </c>
      <c r="V21" s="20" t="s">
        <v>481</v>
      </c>
      <c r="W21" s="18" t="s">
        <v>481</v>
      </c>
      <c r="X21" s="20" t="s">
        <v>481</v>
      </c>
      <c r="Y21" s="18" t="s">
        <v>481</v>
      </c>
      <c r="Z21" s="20" t="s">
        <v>481</v>
      </c>
      <c r="AA21" s="18" t="s">
        <v>481</v>
      </c>
      <c r="AB21" s="20" t="s">
        <v>481</v>
      </c>
      <c r="AC21" s="18" t="n">
        <v>453.5945671</v>
      </c>
      <c r="AD21" s="20" t="n">
        <v>11.94070622</v>
      </c>
    </row>
    <row r="22" spans="1:30">
      <c r="A22" s="15" t="s">
        <v>497</v>
      </c>
      <c r="B22" s="17" t="n">
        <v>6598</v>
      </c>
      <c r="C22" s="18">
        <f>(32.0/B22*100)</f>
        <v/>
      </c>
      <c r="D22" s="19" t="n">
        <v>6566</v>
      </c>
      <c r="E22" s="18" t="n">
        <v>467.29571954</v>
      </c>
      <c r="F22" s="20" t="n">
        <v>6.25131027</v>
      </c>
      <c r="G22" s="18" t="n">
        <v>481.53459661</v>
      </c>
      <c r="H22" s="20" t="n">
        <v>5.24062206</v>
      </c>
      <c r="I22" s="18" t="n">
        <v>482.47683197</v>
      </c>
      <c r="J22" s="20" t="n">
        <v>4.55723453</v>
      </c>
      <c r="K22" s="18" t="n">
        <v>467.292175</v>
      </c>
      <c r="L22" s="20" t="n">
        <v>4.80708689</v>
      </c>
      <c r="M22" s="18" t="n">
        <v>420.90310024</v>
      </c>
      <c r="N22" s="20" t="n">
        <v>7.09580408</v>
      </c>
      <c r="O22" s="18" t="n">
        <v>358.64326999</v>
      </c>
      <c r="P22" s="20" t="n">
        <v>13.0671657</v>
      </c>
      <c r="Q22" s="18" t="n">
        <v>366.80821229</v>
      </c>
      <c r="R22" s="20" t="n">
        <v>19.32649855</v>
      </c>
      <c r="S22" s="18" t="n">
        <v>478.09061147</v>
      </c>
      <c r="T22" s="20" t="n">
        <v>6.65573872</v>
      </c>
      <c r="U22" s="18" t="s">
        <v>481</v>
      </c>
      <c r="V22" s="20" t="s">
        <v>481</v>
      </c>
      <c r="W22" s="18" t="s">
        <v>481</v>
      </c>
      <c r="X22" s="20" t="s">
        <v>481</v>
      </c>
      <c r="Y22" s="18" t="s">
        <v>481</v>
      </c>
      <c r="Z22" s="20" t="s">
        <v>481</v>
      </c>
      <c r="AA22" s="18" t="n">
        <v>425.97030162</v>
      </c>
      <c r="AB22" s="20" t="n">
        <v>29.39726754</v>
      </c>
      <c r="AC22" s="18" t="n">
        <v>366.08245133</v>
      </c>
      <c r="AD22" s="20" t="n">
        <v>12.15963764</v>
      </c>
    </row>
    <row r="23" spans="1:30">
      <c r="A23" s="15" t="s">
        <v>498</v>
      </c>
      <c r="B23" s="17" t="n">
        <v>11583</v>
      </c>
      <c r="C23" s="18">
        <f>(216.0/B23*100)</f>
        <v/>
      </c>
      <c r="D23" s="19" t="n">
        <v>11367</v>
      </c>
      <c r="E23" s="18" t="s">
        <v>481</v>
      </c>
      <c r="F23" s="20" t="s">
        <v>481</v>
      </c>
      <c r="G23" s="18" t="n">
        <v>501.42114764</v>
      </c>
      <c r="H23" s="20" t="n">
        <v>5.31826257</v>
      </c>
      <c r="I23" s="18" t="n">
        <v>497.68040194</v>
      </c>
      <c r="J23" s="20" t="n">
        <v>3.23810543</v>
      </c>
      <c r="K23" s="18" t="n">
        <v>472.8203134</v>
      </c>
      <c r="L23" s="20" t="n">
        <v>5.94847594</v>
      </c>
      <c r="M23" s="18" t="n">
        <v>447.96067928</v>
      </c>
      <c r="N23" s="20" t="n">
        <v>11.1044739</v>
      </c>
      <c r="O23" s="18" t="n">
        <v>414.65922925</v>
      </c>
      <c r="P23" s="20" t="n">
        <v>8.77434704</v>
      </c>
      <c r="Q23" s="18" t="n">
        <v>460.88694159</v>
      </c>
      <c r="R23" s="20" t="n">
        <v>11.55480846</v>
      </c>
      <c r="S23" s="18" t="n">
        <v>496.31447622</v>
      </c>
      <c r="T23" s="20" t="n">
        <v>4.90925101</v>
      </c>
      <c r="U23" s="18" t="s">
        <v>481</v>
      </c>
      <c r="V23" s="20" t="s">
        <v>481</v>
      </c>
      <c r="W23" s="18" t="s">
        <v>481</v>
      </c>
      <c r="X23" s="20" t="s">
        <v>481</v>
      </c>
      <c r="Y23" s="18" t="s">
        <v>481</v>
      </c>
      <c r="Z23" s="20" t="s">
        <v>481</v>
      </c>
      <c r="AA23" s="18" t="s">
        <v>481</v>
      </c>
      <c r="AB23" s="20" t="s">
        <v>481</v>
      </c>
      <c r="AC23" s="18" t="n">
        <v>418.41769664</v>
      </c>
      <c r="AD23" s="20" t="n">
        <v>13.84675362</v>
      </c>
    </row>
    <row r="24" spans="1:30">
      <c r="A24" s="15" t="s">
        <v>499</v>
      </c>
      <c r="B24" s="17" t="n">
        <v>6647</v>
      </c>
      <c r="C24" s="18">
        <f>(7.0/B24*100)</f>
        <v/>
      </c>
      <c r="D24" s="19" t="n">
        <v>6640</v>
      </c>
      <c r="E24" s="18" t="n">
        <v>530.78717351</v>
      </c>
      <c r="F24" s="20" t="n">
        <v>5.2051945</v>
      </c>
      <c r="G24" s="18" t="n">
        <v>517.2127057599999</v>
      </c>
      <c r="H24" s="20" t="n">
        <v>5.03260086</v>
      </c>
      <c r="I24" s="18" t="n">
        <v>544.54579804</v>
      </c>
      <c r="J24" s="20" t="n">
        <v>3.92945984</v>
      </c>
      <c r="K24" s="18" t="n">
        <v>541.94344564</v>
      </c>
      <c r="L24" s="20" t="n">
        <v>3.59650274</v>
      </c>
      <c r="M24" s="18" t="n">
        <v>516.32020286</v>
      </c>
      <c r="N24" s="20" t="n">
        <v>6.13158888</v>
      </c>
      <c r="O24" s="18" t="n">
        <v>497.03807375</v>
      </c>
      <c r="P24" s="20" t="n">
        <v>19.34310718</v>
      </c>
      <c r="Q24" s="18" t="n">
        <v>465.53588561</v>
      </c>
      <c r="R24" s="20" t="n">
        <v>30.85843462</v>
      </c>
      <c r="S24" s="18" t="n">
        <v>518.33007384</v>
      </c>
      <c r="T24" s="20" t="n">
        <v>4.29542752</v>
      </c>
      <c r="U24" s="18" t="s">
        <v>481</v>
      </c>
      <c r="V24" s="20" t="s">
        <v>481</v>
      </c>
      <c r="W24" s="18" t="s">
        <v>481</v>
      </c>
      <c r="X24" s="20" t="s">
        <v>481</v>
      </c>
      <c r="Y24" s="18" t="s">
        <v>481</v>
      </c>
      <c r="Z24" s="20" t="s">
        <v>481</v>
      </c>
      <c r="AA24" s="18" t="s">
        <v>481</v>
      </c>
      <c r="AB24" s="20" t="s">
        <v>481</v>
      </c>
      <c r="AC24" s="18" t="n">
        <v>449.11656124</v>
      </c>
      <c r="AD24" s="20" t="n">
        <v>18.76212239</v>
      </c>
    </row>
    <row r="25" spans="1:30">
      <c r="A25" s="15" t="s">
        <v>500</v>
      </c>
      <c r="B25" s="17" t="n">
        <v>5581</v>
      </c>
      <c r="C25" s="18">
        <f>(24.0/B25*100)</f>
        <v/>
      </c>
      <c r="D25" s="19" t="n">
        <v>5557</v>
      </c>
      <c r="E25" s="18" t="n">
        <v>497.77304495</v>
      </c>
      <c r="F25" s="20" t="n">
        <v>16.52565683</v>
      </c>
      <c r="G25" s="18" t="n">
        <v>538.36313264</v>
      </c>
      <c r="H25" s="20" t="n">
        <v>8.741187910000001</v>
      </c>
      <c r="I25" s="18" t="n">
        <v>533.78607775</v>
      </c>
      <c r="J25" s="20" t="n">
        <v>6.23700523</v>
      </c>
      <c r="K25" s="18" t="n">
        <v>533.84193182</v>
      </c>
      <c r="L25" s="20" t="n">
        <v>3.99842297</v>
      </c>
      <c r="M25" s="18" t="n">
        <v>525.72386538</v>
      </c>
      <c r="N25" s="20" t="n">
        <v>4.58010219</v>
      </c>
      <c r="O25" s="18" t="n">
        <v>508.91096429</v>
      </c>
      <c r="P25" s="20" t="n">
        <v>5.89805903</v>
      </c>
      <c r="Q25" s="18" t="n">
        <v>516.31503186</v>
      </c>
      <c r="R25" s="20" t="n">
        <v>10.66996377</v>
      </c>
      <c r="S25" s="18" t="n">
        <v>508.29852557</v>
      </c>
      <c r="T25" s="20" t="n">
        <v>5.41236553</v>
      </c>
      <c r="U25" s="18" t="s">
        <v>481</v>
      </c>
      <c r="V25" s="20" t="s">
        <v>481</v>
      </c>
      <c r="W25" s="18" t="s">
        <v>481</v>
      </c>
      <c r="X25" s="20" t="s">
        <v>481</v>
      </c>
      <c r="Y25" s="18" t="s">
        <v>481</v>
      </c>
      <c r="Z25" s="20" t="s">
        <v>481</v>
      </c>
      <c r="AA25" s="18" t="s">
        <v>481</v>
      </c>
      <c r="AB25" s="20" t="s">
        <v>481</v>
      </c>
      <c r="AC25" s="18" t="n">
        <v>449.84097671</v>
      </c>
      <c r="AD25" s="20" t="n">
        <v>36.35742751</v>
      </c>
    </row>
    <row r="26" spans="1:30">
      <c r="A26" s="15" t="s">
        <v>501</v>
      </c>
      <c r="B26" s="17" t="n">
        <v>4869</v>
      </c>
      <c r="C26" s="18">
        <f>(33.0/B26*100)</f>
        <v/>
      </c>
      <c r="D26" s="19" t="n">
        <v>4836</v>
      </c>
      <c r="E26" s="18" t="n">
        <v>470.06802506</v>
      </c>
      <c r="F26" s="20" t="n">
        <v>7.11673595</v>
      </c>
      <c r="G26" s="18" t="n">
        <v>486.67268427</v>
      </c>
      <c r="H26" s="20" t="n">
        <v>3.15626364</v>
      </c>
      <c r="I26" s="18" t="n">
        <v>485.67839721</v>
      </c>
      <c r="J26" s="20" t="n">
        <v>3.32348751</v>
      </c>
      <c r="K26" s="18" t="n">
        <v>482.19368495</v>
      </c>
      <c r="L26" s="20" t="n">
        <v>4.3216142</v>
      </c>
      <c r="M26" s="18" t="n">
        <v>457.37576459</v>
      </c>
      <c r="N26" s="20" t="n">
        <v>4.38706664</v>
      </c>
      <c r="O26" s="18" t="n">
        <v>451.97076248</v>
      </c>
      <c r="P26" s="20" t="n">
        <v>7.83591421</v>
      </c>
      <c r="Q26" s="18" t="n">
        <v>487.94075637</v>
      </c>
      <c r="R26" s="20" t="n">
        <v>7.92496323</v>
      </c>
      <c r="S26" s="18" t="n">
        <v>495.93403739</v>
      </c>
      <c r="T26" s="20" t="n">
        <v>3.86131431</v>
      </c>
      <c r="U26" s="18" t="s">
        <v>481</v>
      </c>
      <c r="V26" s="20" t="s">
        <v>481</v>
      </c>
      <c r="W26" s="18" t="s">
        <v>481</v>
      </c>
      <c r="X26" s="20" t="s">
        <v>481</v>
      </c>
      <c r="Y26" s="18" t="s">
        <v>481</v>
      </c>
      <c r="Z26" s="20" t="s">
        <v>481</v>
      </c>
      <c r="AA26" s="18" t="s">
        <v>481</v>
      </c>
      <c r="AB26" s="20" t="s">
        <v>481</v>
      </c>
      <c r="AC26" s="18" t="n">
        <v>458.63250061</v>
      </c>
      <c r="AD26" s="20" t="n">
        <v>13.9484881</v>
      </c>
    </row>
    <row r="27" spans="1:30">
      <c r="A27" s="15" t="s">
        <v>502</v>
      </c>
      <c r="B27" s="17" t="n">
        <v>5299</v>
      </c>
      <c r="C27" s="18">
        <f>(17.0/B27*100)</f>
        <v/>
      </c>
      <c r="D27" s="19" t="n">
        <v>5282</v>
      </c>
      <c r="E27" s="18" t="n">
        <v>456.76567458</v>
      </c>
      <c r="F27" s="20" t="n">
        <v>9.98303035</v>
      </c>
      <c r="G27" s="18" t="n">
        <v>502.14414171</v>
      </c>
      <c r="H27" s="20" t="n">
        <v>5.80110771</v>
      </c>
      <c r="I27" s="18" t="n">
        <v>500.53944311</v>
      </c>
      <c r="J27" s="20" t="n">
        <v>2.86591901</v>
      </c>
      <c r="K27" s="18" t="n">
        <v>494.64117037</v>
      </c>
      <c r="L27" s="20" t="n">
        <v>2.49786457</v>
      </c>
      <c r="M27" s="18" t="n">
        <v>468.03321223</v>
      </c>
      <c r="N27" s="20" t="n">
        <v>5.18225752</v>
      </c>
      <c r="O27" s="18" t="n">
        <v>420.59713389</v>
      </c>
      <c r="P27" s="20" t="n">
        <v>6.65748601</v>
      </c>
      <c r="Q27" s="18" t="n">
        <v>455.14030413</v>
      </c>
      <c r="R27" s="20" t="n">
        <v>10.81153122</v>
      </c>
      <c r="S27" s="18" t="n">
        <v>481.61361014</v>
      </c>
      <c r="T27" s="20" t="n">
        <v>3.17797914</v>
      </c>
      <c r="U27" s="18" t="s">
        <v>481</v>
      </c>
      <c r="V27" s="20" t="s">
        <v>481</v>
      </c>
      <c r="W27" s="18" t="s">
        <v>481</v>
      </c>
      <c r="X27" s="20" t="s">
        <v>481</v>
      </c>
      <c r="Y27" s="18" t="s">
        <v>481</v>
      </c>
      <c r="Z27" s="20" t="s">
        <v>481</v>
      </c>
      <c r="AA27" s="18" t="s">
        <v>481</v>
      </c>
      <c r="AB27" s="20" t="s">
        <v>481</v>
      </c>
      <c r="AC27" s="18" t="n">
        <v>442.08543734</v>
      </c>
      <c r="AD27" s="20" t="n">
        <v>10.61839011</v>
      </c>
    </row>
    <row r="28" spans="1:30">
      <c r="A28" s="15" t="s">
        <v>503</v>
      </c>
      <c r="B28" s="17" t="n">
        <v>7568</v>
      </c>
      <c r="C28" s="18">
        <f>(51.0/B28*100)</f>
        <v/>
      </c>
      <c r="D28" s="19" t="n">
        <v>7517</v>
      </c>
      <c r="E28" s="18" t="n">
        <v>418.67672443</v>
      </c>
      <c r="F28" s="20" t="n">
        <v>12.20017677</v>
      </c>
      <c r="G28" s="18" t="n">
        <v>420.25842854</v>
      </c>
      <c r="H28" s="20" t="n">
        <v>8.010478060000001</v>
      </c>
      <c r="I28" s="18" t="n">
        <v>410.50222146</v>
      </c>
      <c r="J28" s="20" t="n">
        <v>3.10512005</v>
      </c>
      <c r="K28" s="18" t="n">
        <v>412.5670825</v>
      </c>
      <c r="L28" s="20" t="n">
        <v>2.89918916</v>
      </c>
      <c r="M28" s="18" t="n">
        <v>398.57063652</v>
      </c>
      <c r="N28" s="20" t="n">
        <v>4.09474924</v>
      </c>
      <c r="O28" s="18" t="n">
        <v>384.40875819</v>
      </c>
      <c r="P28" s="20" t="n">
        <v>6.7496296</v>
      </c>
      <c r="Q28" s="18" t="n">
        <v>382.6168341</v>
      </c>
      <c r="R28" s="20" t="n">
        <v>12.5249904</v>
      </c>
      <c r="S28" s="18" t="n">
        <v>417.42832949</v>
      </c>
      <c r="T28" s="20" t="n">
        <v>6.31426685</v>
      </c>
      <c r="U28" s="18" t="s">
        <v>481</v>
      </c>
      <c r="V28" s="20" t="s">
        <v>481</v>
      </c>
      <c r="W28" s="18" t="s">
        <v>481</v>
      </c>
      <c r="X28" s="20" t="s">
        <v>481</v>
      </c>
      <c r="Y28" s="18" t="s">
        <v>481</v>
      </c>
      <c r="Z28" s="20" t="s">
        <v>481</v>
      </c>
      <c r="AA28" s="18" t="s">
        <v>481</v>
      </c>
      <c r="AB28" s="20" t="s">
        <v>481</v>
      </c>
      <c r="AC28" s="18" t="n">
        <v>346.33615158</v>
      </c>
      <c r="AD28" s="20" t="n">
        <v>17.38548738</v>
      </c>
    </row>
    <row r="29" spans="1:3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s">
        <v>481</v>
      </c>
      <c r="P29" s="20" t="s">
        <v>481</v>
      </c>
      <c r="Q29" s="18" t="s">
        <v>481</v>
      </c>
      <c r="R29" s="20" t="s">
        <v>481</v>
      </c>
      <c r="S29" s="18" t="s">
        <v>481</v>
      </c>
      <c r="T29" s="20" t="s">
        <v>481</v>
      </c>
      <c r="U29" s="18" t="s">
        <v>481</v>
      </c>
      <c r="V29" s="20" t="s">
        <v>481</v>
      </c>
      <c r="W29" s="18" t="s">
        <v>481</v>
      </c>
      <c r="X29" s="20" t="s">
        <v>481</v>
      </c>
      <c r="Y29" s="18" t="n">
        <v>512.25278989</v>
      </c>
      <c r="Z29" s="20" t="n">
        <v>2.21158673</v>
      </c>
      <c r="AA29" s="18" t="s">
        <v>481</v>
      </c>
      <c r="AB29" s="20" t="s">
        <v>481</v>
      </c>
      <c r="AC29" s="18" t="s">
        <v>481</v>
      </c>
      <c r="AD29" s="20" t="s">
        <v>481</v>
      </c>
    </row>
    <row r="30" spans="1:30">
      <c r="A30" s="15" t="s">
        <v>505</v>
      </c>
      <c r="B30" s="17" t="n">
        <v>4520</v>
      </c>
      <c r="C30" s="18">
        <f>(99.0/B30*100)</f>
        <v/>
      </c>
      <c r="D30" s="19" t="n">
        <v>4421</v>
      </c>
      <c r="E30" s="18" t="n">
        <v>488.15854088</v>
      </c>
      <c r="F30" s="20" t="n">
        <v>5.09652665</v>
      </c>
      <c r="G30" s="18" t="n">
        <v>499.01945738</v>
      </c>
      <c r="H30" s="20" t="n">
        <v>3.66990623</v>
      </c>
      <c r="I30" s="18" t="n">
        <v>504.87555177</v>
      </c>
      <c r="J30" s="20" t="n">
        <v>3.3455011</v>
      </c>
      <c r="K30" s="18" t="n">
        <v>490.48820241</v>
      </c>
      <c r="L30" s="20" t="n">
        <v>4.63626537</v>
      </c>
      <c r="M30" s="18" t="n">
        <v>459.12009432</v>
      </c>
      <c r="N30" s="20" t="n">
        <v>10.78333012</v>
      </c>
      <c r="O30" s="18" t="n">
        <v>488.70661109</v>
      </c>
      <c r="P30" s="20" t="n">
        <v>24.1889657</v>
      </c>
      <c r="Q30" s="18" t="n">
        <v>491.09176389</v>
      </c>
      <c r="R30" s="20" t="n">
        <v>9.13871698</v>
      </c>
      <c r="S30" s="18" t="n">
        <v>497.03110826</v>
      </c>
      <c r="T30" s="20" t="n">
        <v>4.03314898</v>
      </c>
      <c r="U30" s="18" t="s">
        <v>481</v>
      </c>
      <c r="V30" s="20" t="s">
        <v>481</v>
      </c>
      <c r="W30" s="18" t="s">
        <v>481</v>
      </c>
      <c r="X30" s="20" t="s">
        <v>481</v>
      </c>
      <c r="Y30" s="18" t="s">
        <v>481</v>
      </c>
      <c r="Z30" s="20" t="s">
        <v>481</v>
      </c>
      <c r="AA30" s="18" t="s">
        <v>481</v>
      </c>
      <c r="AB30" s="20" t="s">
        <v>481</v>
      </c>
      <c r="AC30" s="18" t="n">
        <v>423.82758166</v>
      </c>
      <c r="AD30" s="20" t="n">
        <v>13.6490897</v>
      </c>
    </row>
    <row r="31" spans="1:30">
      <c r="A31" s="15" t="s">
        <v>506</v>
      </c>
      <c r="B31" s="17" t="n">
        <v>5456</v>
      </c>
      <c r="C31" s="18">
        <f>(125.0/B31*100)</f>
        <v/>
      </c>
      <c r="D31" s="19" t="n">
        <v>5331</v>
      </c>
      <c r="E31" s="18" t="n">
        <v>508.73602912</v>
      </c>
      <c r="F31" s="20" t="n">
        <v>3.76908008</v>
      </c>
      <c r="G31" s="18" t="n">
        <v>514.42428201</v>
      </c>
      <c r="H31" s="20" t="n">
        <v>2.98196187</v>
      </c>
      <c r="I31" s="18" t="n">
        <v>504.53719236</v>
      </c>
      <c r="J31" s="20" t="n">
        <v>3.45707984</v>
      </c>
      <c r="K31" s="18" t="n">
        <v>485.84522972</v>
      </c>
      <c r="L31" s="20" t="n">
        <v>5.43528069</v>
      </c>
      <c r="M31" s="18" t="n">
        <v>470.93362925</v>
      </c>
      <c r="N31" s="20" t="n">
        <v>8.309709700000001</v>
      </c>
      <c r="O31" s="18" t="n">
        <v>394.18118964</v>
      </c>
      <c r="P31" s="20" t="n">
        <v>18.45375531</v>
      </c>
      <c r="Q31" s="18" t="n">
        <v>477.11830818</v>
      </c>
      <c r="R31" s="20" t="n">
        <v>7.96537069</v>
      </c>
      <c r="S31" s="18" t="n">
        <v>499.87351184</v>
      </c>
      <c r="T31" s="20" t="n">
        <v>3.80697485</v>
      </c>
      <c r="U31" s="18" t="s">
        <v>481</v>
      </c>
      <c r="V31" s="20" t="s">
        <v>481</v>
      </c>
      <c r="W31" s="18" t="s">
        <v>481</v>
      </c>
      <c r="X31" s="20" t="s">
        <v>481</v>
      </c>
      <c r="Y31" s="18" t="s">
        <v>481</v>
      </c>
      <c r="Z31" s="20" t="s">
        <v>481</v>
      </c>
      <c r="AA31" s="18" t="s">
        <v>481</v>
      </c>
      <c r="AB31" s="20" t="s">
        <v>481</v>
      </c>
      <c r="AC31" s="18" t="n">
        <v>428.64506033</v>
      </c>
      <c r="AD31" s="20" t="n">
        <v>14.28226125</v>
      </c>
    </row>
    <row r="32" spans="1:30">
      <c r="A32" s="15" t="s">
        <v>507</v>
      </c>
      <c r="B32" s="17" t="n">
        <v>4478</v>
      </c>
      <c r="C32" s="18">
        <f>(5.0/B32*100)</f>
        <v/>
      </c>
      <c r="D32" s="19" t="n">
        <v>4473</v>
      </c>
      <c r="E32" s="18" t="n">
        <v>407.09907762</v>
      </c>
      <c r="F32" s="20" t="n">
        <v>17.14269902</v>
      </c>
      <c r="G32" s="18" t="n">
        <v>519.06661466</v>
      </c>
      <c r="H32" s="20" t="n">
        <v>10.10711714</v>
      </c>
      <c r="I32" s="18" t="n">
        <v>527.2631096</v>
      </c>
      <c r="J32" s="20" t="n">
        <v>3.81824252</v>
      </c>
      <c r="K32" s="18" t="n">
        <v>525.96165193</v>
      </c>
      <c r="L32" s="20" t="n">
        <v>4.26663387</v>
      </c>
      <c r="M32" s="18" t="n">
        <v>497.09776413</v>
      </c>
      <c r="N32" s="20" t="n">
        <v>3.92466228</v>
      </c>
      <c r="O32" s="18" t="n">
        <v>482.04413936</v>
      </c>
      <c r="P32" s="20" t="n">
        <v>4.18449436</v>
      </c>
      <c r="Q32" s="18" t="n">
        <v>501.30255702</v>
      </c>
      <c r="R32" s="20" t="n">
        <v>4.57889313</v>
      </c>
      <c r="S32" s="18" t="n">
        <v>505.14634213</v>
      </c>
      <c r="T32" s="20" t="n">
        <v>5.06063169</v>
      </c>
      <c r="U32" s="18" t="s">
        <v>481</v>
      </c>
      <c r="V32" s="20" t="s">
        <v>481</v>
      </c>
      <c r="W32" s="18" t="s">
        <v>481</v>
      </c>
      <c r="X32" s="20" t="s">
        <v>481</v>
      </c>
      <c r="Y32" s="18" t="s">
        <v>481</v>
      </c>
      <c r="Z32" s="20" t="s">
        <v>481</v>
      </c>
      <c r="AA32" s="18" t="s">
        <v>481</v>
      </c>
      <c r="AB32" s="20" t="s">
        <v>481</v>
      </c>
      <c r="AC32" s="18" t="n">
        <v>441.94374176</v>
      </c>
      <c r="AD32" s="20" t="n">
        <v>20.02822365</v>
      </c>
    </row>
    <row r="33" spans="1:30">
      <c r="A33" s="15" t="s">
        <v>508</v>
      </c>
      <c r="B33" s="17" t="n">
        <v>7325</v>
      </c>
      <c r="C33" s="18">
        <f>(75.0/B33*100)</f>
        <v/>
      </c>
      <c r="D33" s="19" t="n">
        <v>7250</v>
      </c>
      <c r="E33" s="18" t="n">
        <v>501.04575216</v>
      </c>
      <c r="F33" s="20" t="n">
        <v>5.20572658</v>
      </c>
      <c r="G33" s="18" t="n">
        <v>517.14194651</v>
      </c>
      <c r="H33" s="20" t="n">
        <v>4.93441968</v>
      </c>
      <c r="I33" s="18" t="n">
        <v>514.80495567</v>
      </c>
      <c r="J33" s="20" t="n">
        <v>3.04502028</v>
      </c>
      <c r="K33" s="18" t="n">
        <v>486.58796789</v>
      </c>
      <c r="L33" s="20" t="n">
        <v>4.98923162</v>
      </c>
      <c r="M33" s="18" t="n">
        <v>470.81057148</v>
      </c>
      <c r="N33" s="20" t="n">
        <v>5.14079663</v>
      </c>
      <c r="O33" s="18" t="n">
        <v>418.88255976</v>
      </c>
      <c r="P33" s="20" t="n">
        <v>5.11180189</v>
      </c>
      <c r="Q33" s="18" t="n">
        <v>464.66711352</v>
      </c>
      <c r="R33" s="20" t="n">
        <v>6.59154701</v>
      </c>
      <c r="S33" s="18" t="n">
        <v>484.42816699</v>
      </c>
      <c r="T33" s="20" t="n">
        <v>5.40208238</v>
      </c>
      <c r="U33" s="18" t="s">
        <v>481</v>
      </c>
      <c r="V33" s="20" t="s">
        <v>481</v>
      </c>
      <c r="W33" s="18" t="s">
        <v>481</v>
      </c>
      <c r="X33" s="20" t="s">
        <v>481</v>
      </c>
      <c r="Y33" s="18" t="s">
        <v>481</v>
      </c>
      <c r="Z33" s="20" t="s">
        <v>481</v>
      </c>
      <c r="AA33" s="18" t="s">
        <v>481</v>
      </c>
      <c r="AB33" s="20" t="s">
        <v>481</v>
      </c>
      <c r="AC33" s="18" t="n">
        <v>413.25622297</v>
      </c>
      <c r="AD33" s="20" t="n">
        <v>13.39005811</v>
      </c>
    </row>
    <row r="34" spans="1:30">
      <c r="A34" s="15" t="s">
        <v>509</v>
      </c>
      <c r="B34" s="17" t="n">
        <v>6350</v>
      </c>
      <c r="C34" s="18">
        <f>(65.0/B34*100)</f>
        <v/>
      </c>
      <c r="D34" s="19" t="n">
        <v>6285</v>
      </c>
      <c r="E34" s="18" t="n">
        <v>427.69838836</v>
      </c>
      <c r="F34" s="20" t="n">
        <v>14.39011674</v>
      </c>
      <c r="G34" s="18" t="n">
        <v>501.06165938</v>
      </c>
      <c r="H34" s="20" t="n">
        <v>5.28273758</v>
      </c>
      <c r="I34" s="18" t="n">
        <v>491.55376805</v>
      </c>
      <c r="J34" s="20" t="n">
        <v>3.39059797</v>
      </c>
      <c r="K34" s="18" t="n">
        <v>470.67328173</v>
      </c>
      <c r="L34" s="20" t="n">
        <v>4.06987831</v>
      </c>
      <c r="M34" s="18" t="n">
        <v>457.95063086</v>
      </c>
      <c r="N34" s="20" t="n">
        <v>5.9092953</v>
      </c>
      <c r="O34" s="18" t="n">
        <v>381.14188534</v>
      </c>
      <c r="P34" s="20" t="n">
        <v>8.14777437</v>
      </c>
      <c r="Q34" s="18" t="n">
        <v>429.3434268</v>
      </c>
      <c r="R34" s="20" t="n">
        <v>8.509644379999999</v>
      </c>
      <c r="S34" s="18" t="n">
        <v>482.3048662</v>
      </c>
      <c r="T34" s="20" t="n">
        <v>5.22898812</v>
      </c>
      <c r="U34" s="18" t="s">
        <v>481</v>
      </c>
      <c r="V34" s="20" t="s">
        <v>481</v>
      </c>
      <c r="W34" s="18" t="s">
        <v>481</v>
      </c>
      <c r="X34" s="20" t="s">
        <v>481</v>
      </c>
      <c r="Y34" s="18" t="s">
        <v>481</v>
      </c>
      <c r="Z34" s="20" t="s">
        <v>481</v>
      </c>
      <c r="AA34" s="18" t="s">
        <v>481</v>
      </c>
      <c r="AB34" s="20" t="s">
        <v>481</v>
      </c>
      <c r="AC34" s="18" t="n">
        <v>379.12971594</v>
      </c>
      <c r="AD34" s="20" t="n">
        <v>21.18785404</v>
      </c>
    </row>
    <row r="35" spans="1:30">
      <c r="A35" s="15" t="s">
        <v>510</v>
      </c>
      <c r="B35" s="17" t="n">
        <v>6406</v>
      </c>
      <c r="C35" s="18">
        <f>(37.0/B35*100)</f>
        <v/>
      </c>
      <c r="D35" s="19" t="n">
        <v>6369</v>
      </c>
      <c r="E35" s="18" t="n">
        <v>505.97393002</v>
      </c>
      <c r="F35" s="20" t="n">
        <v>4.35892542</v>
      </c>
      <c r="G35" s="18" t="n">
        <v>508.31491259</v>
      </c>
      <c r="H35" s="20" t="n">
        <v>3.75245963</v>
      </c>
      <c r="I35" s="18" t="n">
        <v>521.64487534</v>
      </c>
      <c r="J35" s="20" t="n">
        <v>3.31026544</v>
      </c>
      <c r="K35" s="18" t="n">
        <v>522.62186075</v>
      </c>
      <c r="L35" s="20" t="n">
        <v>4.18230859</v>
      </c>
      <c r="M35" s="18" t="n">
        <v>496.45840485</v>
      </c>
      <c r="N35" s="20" t="n">
        <v>5.9641967</v>
      </c>
      <c r="O35" s="18" t="n">
        <v>446.7029034</v>
      </c>
      <c r="P35" s="20" t="n">
        <v>11.16423511</v>
      </c>
      <c r="Q35" s="18" t="n">
        <v>497.49062546</v>
      </c>
      <c r="R35" s="20" t="n">
        <v>4.3086046</v>
      </c>
      <c r="S35" s="18" t="n">
        <v>515.60973457</v>
      </c>
      <c r="T35" s="20" t="n">
        <v>5.27551294</v>
      </c>
      <c r="U35" s="18" t="s">
        <v>481</v>
      </c>
      <c r="V35" s="20" t="s">
        <v>481</v>
      </c>
      <c r="W35" s="18" t="s">
        <v>481</v>
      </c>
      <c r="X35" s="20" t="s">
        <v>481</v>
      </c>
      <c r="Y35" s="18" t="s">
        <v>481</v>
      </c>
      <c r="Z35" s="20" t="s">
        <v>481</v>
      </c>
      <c r="AA35" s="18" t="s">
        <v>481</v>
      </c>
      <c r="AB35" s="20" t="s">
        <v>481</v>
      </c>
      <c r="AC35" s="18" t="n">
        <v>449.81393404</v>
      </c>
      <c r="AD35" s="20" t="n">
        <v>12.11460582</v>
      </c>
    </row>
    <row r="36" spans="1:30">
      <c r="A36" s="15" t="s">
        <v>511</v>
      </c>
      <c r="B36" s="17" t="n">
        <v>6736</v>
      </c>
      <c r="C36" s="18">
        <f>(26.0/B36*100)</f>
        <v/>
      </c>
      <c r="D36" s="19" t="n">
        <v>6710</v>
      </c>
      <c r="E36" s="18" t="n">
        <v>489.40720363</v>
      </c>
      <c r="F36" s="20" t="n">
        <v>5.56205857</v>
      </c>
      <c r="G36" s="18" t="n">
        <v>500.15603245</v>
      </c>
      <c r="H36" s="20" t="n">
        <v>4.17574853</v>
      </c>
      <c r="I36" s="18" t="n">
        <v>489.09771051</v>
      </c>
      <c r="J36" s="20" t="n">
        <v>2.26325012</v>
      </c>
      <c r="K36" s="18" t="n">
        <v>459.11886695</v>
      </c>
      <c r="L36" s="20" t="n">
        <v>6.50221365</v>
      </c>
      <c r="M36" s="18" t="n">
        <v>437.13562986</v>
      </c>
      <c r="N36" s="20" t="n">
        <v>9.7257473</v>
      </c>
      <c r="O36" s="18" t="n">
        <v>410.0578033</v>
      </c>
      <c r="P36" s="20" t="n">
        <v>12.4921985</v>
      </c>
      <c r="Q36" s="18" t="n">
        <v>439.64650818</v>
      </c>
      <c r="R36" s="20" t="n">
        <v>10.69723043</v>
      </c>
      <c r="S36" s="18" t="n">
        <v>470.59727178</v>
      </c>
      <c r="T36" s="20" t="n">
        <v>6.30275729</v>
      </c>
      <c r="U36" s="18" t="s">
        <v>481</v>
      </c>
      <c r="V36" s="20" t="s">
        <v>481</v>
      </c>
      <c r="W36" s="18" t="s">
        <v>481</v>
      </c>
      <c r="X36" s="20" t="s">
        <v>481</v>
      </c>
      <c r="Y36" s="18" t="s">
        <v>481</v>
      </c>
      <c r="Z36" s="20" t="s">
        <v>481</v>
      </c>
      <c r="AA36" s="18" t="s">
        <v>481</v>
      </c>
      <c r="AB36" s="20" t="s">
        <v>481</v>
      </c>
      <c r="AC36" s="18" t="n">
        <v>415.0151681</v>
      </c>
      <c r="AD36" s="20" t="n">
        <v>13.69546532</v>
      </c>
    </row>
    <row r="37" spans="1:30">
      <c r="A37" s="15" t="s">
        <v>512</v>
      </c>
      <c r="B37" s="17" t="n">
        <v>5458</v>
      </c>
      <c r="C37" s="18">
        <f>(63.0/B37*100)</f>
        <v/>
      </c>
      <c r="D37" s="19" t="n">
        <v>5395</v>
      </c>
      <c r="E37" s="18" t="n">
        <v>494.45046519</v>
      </c>
      <c r="F37" s="20" t="n">
        <v>4.24652833</v>
      </c>
      <c r="G37" s="18" t="n">
        <v>509.98936009</v>
      </c>
      <c r="H37" s="20" t="n">
        <v>3.75070334</v>
      </c>
      <c r="I37" s="18" t="n">
        <v>499.20775142</v>
      </c>
      <c r="J37" s="20" t="n">
        <v>4.18189658</v>
      </c>
      <c r="K37" s="18" t="n">
        <v>493.34770642</v>
      </c>
      <c r="L37" s="20" t="n">
        <v>6.22220784</v>
      </c>
      <c r="M37" s="18" t="n">
        <v>478.6080199</v>
      </c>
      <c r="N37" s="20" t="n">
        <v>7.29364852</v>
      </c>
      <c r="O37" s="18" t="n">
        <v>447.67889275</v>
      </c>
      <c r="P37" s="20" t="n">
        <v>7.88784322</v>
      </c>
      <c r="Q37" s="18" t="n">
        <v>435.83519045</v>
      </c>
      <c r="R37" s="20" t="n">
        <v>11.93182622</v>
      </c>
      <c r="S37" s="18" t="n">
        <v>493.5922504</v>
      </c>
      <c r="T37" s="20" t="n">
        <v>4.70356758</v>
      </c>
      <c r="U37" s="18" t="s">
        <v>481</v>
      </c>
      <c r="V37" s="20" t="s">
        <v>481</v>
      </c>
      <c r="W37" s="18" t="s">
        <v>481</v>
      </c>
      <c r="X37" s="20" t="s">
        <v>481</v>
      </c>
      <c r="Y37" s="18" t="s">
        <v>481</v>
      </c>
      <c r="Z37" s="20" t="s">
        <v>481</v>
      </c>
      <c r="AA37" s="18" t="s">
        <v>481</v>
      </c>
      <c r="AB37" s="20" t="s">
        <v>481</v>
      </c>
      <c r="AC37" s="18" t="n">
        <v>403.74232386</v>
      </c>
      <c r="AD37" s="20" t="n">
        <v>14.61284541</v>
      </c>
    </row>
    <row r="38" spans="1:30">
      <c r="A38" s="15" t="s">
        <v>513</v>
      </c>
      <c r="B38" s="17" t="n">
        <v>5860</v>
      </c>
      <c r="C38" s="18">
        <f>(16.0/B38*100)</f>
        <v/>
      </c>
      <c r="D38" s="19" t="n">
        <v>5844</v>
      </c>
      <c r="E38" s="18" t="n">
        <v>456.18611018</v>
      </c>
      <c r="F38" s="20" t="n">
        <v>18.67206584</v>
      </c>
      <c r="G38" s="18" t="n">
        <v>495.72327838</v>
      </c>
      <c r="H38" s="20" t="n">
        <v>10.68289908</v>
      </c>
      <c r="I38" s="18" t="n">
        <v>527.24372513</v>
      </c>
      <c r="J38" s="20" t="n">
        <v>7.27810629</v>
      </c>
      <c r="K38" s="18" t="n">
        <v>532.0768677999999</v>
      </c>
      <c r="L38" s="20" t="n">
        <v>4.13050625</v>
      </c>
      <c r="M38" s="18" t="n">
        <v>523.76787938</v>
      </c>
      <c r="N38" s="20" t="n">
        <v>4.11721297</v>
      </c>
      <c r="O38" s="18" t="n">
        <v>497.66879354</v>
      </c>
      <c r="P38" s="20" t="n">
        <v>5.76009001</v>
      </c>
      <c r="Q38" s="18" t="n">
        <v>474.46224147</v>
      </c>
      <c r="R38" s="20" t="n">
        <v>14.92836095</v>
      </c>
      <c r="S38" s="18" t="n">
        <v>518.79436518</v>
      </c>
      <c r="T38" s="20" t="n">
        <v>4.96950442</v>
      </c>
      <c r="U38" s="18" t="s">
        <v>481</v>
      </c>
      <c r="V38" s="20" t="s">
        <v>481</v>
      </c>
      <c r="W38" s="18" t="s">
        <v>481</v>
      </c>
      <c r="X38" s="20" t="s">
        <v>481</v>
      </c>
      <c r="Y38" s="18" t="s">
        <v>481</v>
      </c>
      <c r="Z38" s="20" t="s">
        <v>481</v>
      </c>
      <c r="AA38" s="18" t="s">
        <v>481</v>
      </c>
      <c r="AB38" s="20" t="s">
        <v>481</v>
      </c>
      <c r="AC38" s="18" t="n">
        <v>419.01352983</v>
      </c>
      <c r="AD38" s="20" t="n">
        <v>17.05005625</v>
      </c>
    </row>
    <row r="39" spans="1:30">
      <c r="A39" s="15" t="s">
        <v>514</v>
      </c>
      <c r="B39" s="17" t="n">
        <v>5895</v>
      </c>
      <c r="C39" s="18">
        <f>(30.0/B39*100)</f>
        <v/>
      </c>
      <c r="D39" s="19" t="n">
        <v>5865</v>
      </c>
      <c r="E39" s="18" t="n">
        <v>367.95285108</v>
      </c>
      <c r="F39" s="20" t="n">
        <v>17.6167373</v>
      </c>
      <c r="G39" s="18" t="n">
        <v>440.17759035</v>
      </c>
      <c r="H39" s="20" t="n">
        <v>17.16782511</v>
      </c>
      <c r="I39" s="18" t="n">
        <v>465.26800938</v>
      </c>
      <c r="J39" s="20" t="n">
        <v>16.62200313</v>
      </c>
      <c r="K39" s="18" t="n">
        <v>460.01676723</v>
      </c>
      <c r="L39" s="20" t="n">
        <v>12.69293586</v>
      </c>
      <c r="M39" s="18" t="n">
        <v>429.20675093</v>
      </c>
      <c r="N39" s="20" t="n">
        <v>5.67942124</v>
      </c>
      <c r="O39" s="18" t="n">
        <v>427.65141469</v>
      </c>
      <c r="P39" s="20" t="n">
        <v>5.49444818</v>
      </c>
      <c r="Q39" s="18" t="n">
        <v>421.36454894</v>
      </c>
      <c r="R39" s="20" t="n">
        <v>4.4046407</v>
      </c>
      <c r="S39" s="18" t="n">
        <v>381.56037367</v>
      </c>
      <c r="T39" s="20" t="n">
        <v>5.67372242</v>
      </c>
      <c r="U39" s="18" t="s">
        <v>481</v>
      </c>
      <c r="V39" s="20" t="s">
        <v>481</v>
      </c>
      <c r="W39" s="18" t="s">
        <v>481</v>
      </c>
      <c r="X39" s="20" t="s">
        <v>481</v>
      </c>
      <c r="Y39" s="18" t="s">
        <v>481</v>
      </c>
      <c r="Z39" s="20" t="s">
        <v>481</v>
      </c>
      <c r="AA39" s="18" t="s">
        <v>481</v>
      </c>
      <c r="AB39" s="20" t="s">
        <v>481</v>
      </c>
      <c r="AC39" s="18" t="n">
        <v>355.55803921</v>
      </c>
      <c r="AD39" s="20" t="n">
        <v>7.6008678</v>
      </c>
    </row>
    <row r="40" spans="1:30">
      <c r="A40" s="15" t="s">
        <v>515</v>
      </c>
      <c r="B40" s="17" t="n">
        <v>14157</v>
      </c>
      <c r="C40" s="18">
        <f>(273.0/B40*100)</f>
        <v/>
      </c>
      <c r="D40" s="19" t="n">
        <v>13884</v>
      </c>
      <c r="E40" s="18" t="n">
        <v>494.26261922</v>
      </c>
      <c r="F40" s="20" t="n">
        <v>5.7730401</v>
      </c>
      <c r="G40" s="18" t="n">
        <v>505.34411588</v>
      </c>
      <c r="H40" s="20" t="n">
        <v>3.65168562</v>
      </c>
      <c r="I40" s="18" t="n">
        <v>498.94286766</v>
      </c>
      <c r="J40" s="20" t="n">
        <v>3.05003888</v>
      </c>
      <c r="K40" s="18" t="n">
        <v>483.52665388</v>
      </c>
      <c r="L40" s="20" t="n">
        <v>4.06472643</v>
      </c>
      <c r="M40" s="18" t="n">
        <v>461.70532213</v>
      </c>
      <c r="N40" s="20" t="n">
        <v>6.47444465</v>
      </c>
      <c r="O40" s="18" t="n">
        <v>431.98492985</v>
      </c>
      <c r="P40" s="20" t="n">
        <v>22.24062333</v>
      </c>
      <c r="Q40" s="18" t="n">
        <v>457.12327918</v>
      </c>
      <c r="R40" s="20" t="n">
        <v>13.55335659</v>
      </c>
      <c r="S40" s="18" t="n">
        <v>490.61714088</v>
      </c>
      <c r="T40" s="20" t="n">
        <v>4.5632172</v>
      </c>
      <c r="U40" s="18" t="s">
        <v>481</v>
      </c>
      <c r="V40" s="20" t="s">
        <v>481</v>
      </c>
      <c r="W40" s="18" t="s">
        <v>481</v>
      </c>
      <c r="X40" s="20" t="s">
        <v>481</v>
      </c>
      <c r="Y40" s="18" t="s">
        <v>481</v>
      </c>
      <c r="Z40" s="20" t="s">
        <v>481</v>
      </c>
      <c r="AA40" s="18" t="s">
        <v>481</v>
      </c>
      <c r="AB40" s="20" t="s">
        <v>481</v>
      </c>
      <c r="AC40" s="18" t="n">
        <v>429.50063646</v>
      </c>
      <c r="AD40" s="20" t="n">
        <v>10.5182883</v>
      </c>
    </row>
    <row r="41" spans="1:30">
      <c r="A41" s="15" t="s">
        <v>516</v>
      </c>
      <c r="B41" s="17" t="n">
        <v>5712</v>
      </c>
      <c r="C41" s="18">
        <f>(40.0/B41*100)</f>
        <v/>
      </c>
      <c r="D41" s="19" t="n">
        <v>5672</v>
      </c>
      <c r="E41" s="18" t="n">
        <v>437.45259904</v>
      </c>
      <c r="F41" s="20" t="n">
        <v>7.82852892</v>
      </c>
      <c r="G41" s="18" t="n">
        <v>471.47651231</v>
      </c>
      <c r="H41" s="20" t="n">
        <v>6.8216273</v>
      </c>
      <c r="I41" s="18" t="n">
        <v>490.92017463</v>
      </c>
      <c r="J41" s="20" t="n">
        <v>3.78646107</v>
      </c>
      <c r="K41" s="18" t="n">
        <v>476.46586266</v>
      </c>
      <c r="L41" s="20" t="n">
        <v>4.37749859</v>
      </c>
      <c r="M41" s="18" t="n">
        <v>451.33153903</v>
      </c>
      <c r="N41" s="20" t="n">
        <v>5.24015319</v>
      </c>
      <c r="O41" s="18" t="n">
        <v>426.42495711</v>
      </c>
      <c r="P41" s="20" t="n">
        <v>14.35785825</v>
      </c>
      <c r="Q41" s="18" t="n">
        <v>468.1920158</v>
      </c>
      <c r="R41" s="20" t="n">
        <v>4.52203677</v>
      </c>
      <c r="S41" s="18" t="n">
        <v>464.85674436</v>
      </c>
      <c r="T41" s="20" t="n">
        <v>4.49332369</v>
      </c>
      <c r="U41" s="18" t="s">
        <v>481</v>
      </c>
      <c r="V41" s="20" t="s">
        <v>481</v>
      </c>
      <c r="W41" s="18" t="s">
        <v>481</v>
      </c>
      <c r="X41" s="20" t="s">
        <v>481</v>
      </c>
      <c r="Y41" s="18" t="s">
        <v>481</v>
      </c>
      <c r="Z41" s="20" t="s">
        <v>481</v>
      </c>
      <c r="AA41" s="18" t="s">
        <v>481</v>
      </c>
      <c r="AB41" s="20" t="s">
        <v>481</v>
      </c>
      <c r="AC41" s="18" t="n">
        <v>399.08039354</v>
      </c>
      <c r="AD41" s="20" t="n">
        <v>12.60882773</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row>
    <row r="45" spans="1:3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n">
        <v>359.60621715</v>
      </c>
      <c r="Z45" s="20" t="n">
        <v>2.95186404</v>
      </c>
      <c r="AA45" s="18" t="s">
        <v>481</v>
      </c>
      <c r="AB45" s="20" t="s">
        <v>481</v>
      </c>
      <c r="AC45" s="18" t="s">
        <v>481</v>
      </c>
      <c r="AD45" s="20" t="s">
        <v>481</v>
      </c>
    </row>
    <row r="46" spans="1:30">
      <c r="A46" s="15" t="s">
        <v>521</v>
      </c>
      <c r="B46" s="17" t="n">
        <v>23141</v>
      </c>
      <c r="C46" s="18">
        <f>(1165.0/B46*100)</f>
        <v/>
      </c>
      <c r="D46" s="19" t="n">
        <v>21976</v>
      </c>
      <c r="E46" s="18" t="n">
        <v>381.22881187</v>
      </c>
      <c r="F46" s="20" t="n">
        <v>5.92205017</v>
      </c>
      <c r="G46" s="18" t="n">
        <v>406.04259378</v>
      </c>
      <c r="H46" s="20" t="n">
        <v>7.71589103</v>
      </c>
      <c r="I46" s="18" t="n">
        <v>393.50240397</v>
      </c>
      <c r="J46" s="20" t="n">
        <v>4.96568595</v>
      </c>
      <c r="K46" s="18" t="n">
        <v>381.6769522</v>
      </c>
      <c r="L46" s="20" t="n">
        <v>4.43187971</v>
      </c>
      <c r="M46" s="18" t="n">
        <v>374.54060074</v>
      </c>
      <c r="N46" s="20" t="n">
        <v>3.5064863</v>
      </c>
      <c r="O46" s="18" t="n">
        <v>350.52363117</v>
      </c>
      <c r="P46" s="20" t="n">
        <v>3.75405588</v>
      </c>
      <c r="Q46" s="18" t="n">
        <v>367.90613928</v>
      </c>
      <c r="R46" s="20" t="n">
        <v>7.66348976</v>
      </c>
      <c r="S46" s="18" t="n">
        <v>380.18359486</v>
      </c>
      <c r="T46" s="20" t="n">
        <v>4.0860591</v>
      </c>
      <c r="U46" s="18" t="s">
        <v>481</v>
      </c>
      <c r="V46" s="20" t="s">
        <v>481</v>
      </c>
      <c r="W46" s="18" t="s">
        <v>481</v>
      </c>
      <c r="X46" s="20" t="s">
        <v>481</v>
      </c>
      <c r="Y46" s="18" t="s">
        <v>481</v>
      </c>
      <c r="Z46" s="20" t="s">
        <v>481</v>
      </c>
      <c r="AA46" s="18" t="s">
        <v>481</v>
      </c>
      <c r="AB46" s="20" t="s">
        <v>481</v>
      </c>
      <c r="AC46" s="18" t="n">
        <v>333.29569227</v>
      </c>
      <c r="AD46" s="20" t="n">
        <v>5.61085104</v>
      </c>
    </row>
    <row r="47" spans="1:30">
      <c r="A47" s="15" t="s">
        <v>522</v>
      </c>
      <c r="B47" s="17" t="n">
        <v>5928</v>
      </c>
      <c r="C47" s="18">
        <f>(76.0/B47*100)</f>
        <v/>
      </c>
      <c r="D47" s="19" t="n">
        <v>5852</v>
      </c>
      <c r="E47" s="18" t="n">
        <v>425.76886399</v>
      </c>
      <c r="F47" s="20" t="n">
        <v>9.377804729999999</v>
      </c>
      <c r="G47" s="18" t="n">
        <v>446.30456883</v>
      </c>
      <c r="H47" s="20" t="n">
        <v>5.71357901</v>
      </c>
      <c r="I47" s="18" t="n">
        <v>455.49516475</v>
      </c>
      <c r="J47" s="20" t="n">
        <v>4.06203336</v>
      </c>
      <c r="K47" s="18" t="n">
        <v>445.1857242</v>
      </c>
      <c r="L47" s="20" t="n">
        <v>4.91826098</v>
      </c>
      <c r="M47" s="18" t="n">
        <v>417.24951853</v>
      </c>
      <c r="N47" s="20" t="n">
        <v>7.15016722</v>
      </c>
      <c r="O47" s="18" t="n">
        <v>374.83303489</v>
      </c>
      <c r="P47" s="20" t="n">
        <v>6.93943144</v>
      </c>
      <c r="Q47" s="18" t="n">
        <v>451.07666858</v>
      </c>
      <c r="R47" s="20" t="n">
        <v>9.07035617</v>
      </c>
      <c r="S47" s="18" t="n">
        <v>444.51503649</v>
      </c>
      <c r="T47" s="20" t="n">
        <v>7.66968997</v>
      </c>
      <c r="U47" s="18" t="s">
        <v>481</v>
      </c>
      <c r="V47" s="20" t="s">
        <v>481</v>
      </c>
      <c r="W47" s="18" t="s">
        <v>481</v>
      </c>
      <c r="X47" s="20" t="s">
        <v>481</v>
      </c>
      <c r="Y47" s="18" t="s">
        <v>481</v>
      </c>
      <c r="Z47" s="20" t="s">
        <v>481</v>
      </c>
      <c r="AA47" s="18" t="s">
        <v>481</v>
      </c>
      <c r="AB47" s="20" t="s">
        <v>481</v>
      </c>
      <c r="AC47" s="18" t="n">
        <v>377.5199454</v>
      </c>
      <c r="AD47" s="20" t="n">
        <v>12.6998525</v>
      </c>
    </row>
    <row r="48" spans="1:30">
      <c r="A48" s="15" t="s">
        <v>523</v>
      </c>
      <c r="B48" s="17" t="n">
        <v>9841</v>
      </c>
      <c r="C48" s="18">
        <f>(7.0/B48*100)</f>
        <v/>
      </c>
      <c r="D48" s="19" t="n">
        <v>9834</v>
      </c>
      <c r="E48" s="18" t="n">
        <v>547.26729114</v>
      </c>
      <c r="F48" s="20" t="n">
        <v>16.02743969</v>
      </c>
      <c r="G48" s="18" t="n">
        <v>568.981685</v>
      </c>
      <c r="H48" s="20" t="n">
        <v>10.03442903</v>
      </c>
      <c r="I48" s="18" t="n">
        <v>569.7241941</v>
      </c>
      <c r="J48" s="20" t="n">
        <v>6.89431056</v>
      </c>
      <c r="K48" s="18" t="n">
        <v>565.99205263</v>
      </c>
      <c r="L48" s="20" t="n">
        <v>6.17720148</v>
      </c>
      <c r="M48" s="18" t="n">
        <v>524.82175956</v>
      </c>
      <c r="N48" s="20" t="n">
        <v>5.88594196</v>
      </c>
      <c r="O48" s="18" t="n">
        <v>480.90200311</v>
      </c>
      <c r="P48" s="20" t="n">
        <v>5.98476873</v>
      </c>
      <c r="Q48" s="18" t="n">
        <v>473.9031744</v>
      </c>
      <c r="R48" s="20" t="n">
        <v>6.79294</v>
      </c>
      <c r="S48" s="18" t="n">
        <v>528.00225745</v>
      </c>
      <c r="T48" s="20" t="n">
        <v>6.83575628</v>
      </c>
      <c r="U48" s="18" t="s">
        <v>481</v>
      </c>
      <c r="V48" s="20" t="s">
        <v>481</v>
      </c>
      <c r="W48" s="18" t="s">
        <v>481</v>
      </c>
      <c r="X48" s="20" t="s">
        <v>481</v>
      </c>
      <c r="Y48" s="18" t="s">
        <v>481</v>
      </c>
      <c r="Z48" s="20" t="s">
        <v>481</v>
      </c>
      <c r="AA48" s="18" t="s">
        <v>481</v>
      </c>
      <c r="AB48" s="20" t="s">
        <v>481</v>
      </c>
      <c r="AC48" s="18" t="n">
        <v>488.61261371</v>
      </c>
      <c r="AD48" s="20" t="n">
        <v>36.56956624</v>
      </c>
    </row>
    <row r="49" spans="1:3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n">
        <v>409.03332786</v>
      </c>
      <c r="Z49" s="20" t="n">
        <v>3.05386641</v>
      </c>
      <c r="AA49" s="18" t="s">
        <v>481</v>
      </c>
      <c r="AB49" s="20" t="s">
        <v>481</v>
      </c>
      <c r="AC49" s="18" t="s">
        <v>481</v>
      </c>
      <c r="AD49" s="20" t="s">
        <v>481</v>
      </c>
    </row>
    <row r="50" spans="1:30">
      <c r="A50" s="15" t="s">
        <v>525</v>
      </c>
      <c r="B50" s="17" t="n">
        <v>11795</v>
      </c>
      <c r="C50" s="18">
        <f>(218.0/B50*100)</f>
        <v/>
      </c>
      <c r="D50" s="19" t="n">
        <v>11577</v>
      </c>
      <c r="E50" s="18" t="n">
        <v>376.985504</v>
      </c>
      <c r="F50" s="20" t="n">
        <v>7.65940314</v>
      </c>
      <c r="G50" s="18" t="n">
        <v>401.63140837</v>
      </c>
      <c r="H50" s="20" t="n">
        <v>6.92625939</v>
      </c>
      <c r="I50" s="18" t="n">
        <v>412.62061198</v>
      </c>
      <c r="J50" s="20" t="n">
        <v>5.545739</v>
      </c>
      <c r="K50" s="18" t="n">
        <v>407.92711612</v>
      </c>
      <c r="L50" s="20" t="n">
        <v>4.00417362</v>
      </c>
      <c r="M50" s="18" t="n">
        <v>385.59266274</v>
      </c>
      <c r="N50" s="20" t="n">
        <v>2.76713571</v>
      </c>
      <c r="O50" s="18" t="n">
        <v>358.05268838</v>
      </c>
      <c r="P50" s="20" t="n">
        <v>3.94424047</v>
      </c>
      <c r="Q50" s="18" t="n">
        <v>382.88921586</v>
      </c>
      <c r="R50" s="20" t="n">
        <v>7.96927962</v>
      </c>
      <c r="S50" s="18" t="n">
        <v>384.87907161</v>
      </c>
      <c r="T50" s="20" t="n">
        <v>5.73627154</v>
      </c>
      <c r="U50" s="18" t="s">
        <v>481</v>
      </c>
      <c r="V50" s="20" t="s">
        <v>481</v>
      </c>
      <c r="W50" s="18" t="s">
        <v>481</v>
      </c>
      <c r="X50" s="20" t="s">
        <v>481</v>
      </c>
      <c r="Y50" s="18" t="s">
        <v>481</v>
      </c>
      <c r="Z50" s="20" t="s">
        <v>481</v>
      </c>
      <c r="AA50" s="18" t="s">
        <v>481</v>
      </c>
      <c r="AB50" s="20" t="s">
        <v>481</v>
      </c>
      <c r="AC50" s="18" t="n">
        <v>344.39514827</v>
      </c>
      <c r="AD50" s="20" t="n">
        <v>11.41843534</v>
      </c>
    </row>
    <row r="51" spans="1:30">
      <c r="A51" s="15" t="s">
        <v>526</v>
      </c>
      <c r="B51" s="17" t="n">
        <v>6866</v>
      </c>
      <c r="C51" s="18">
        <f>(116.0/B51*100)</f>
        <v/>
      </c>
      <c r="D51" s="19" t="n">
        <v>6750</v>
      </c>
      <c r="E51" s="18" t="n">
        <v>398.96840389</v>
      </c>
      <c r="F51" s="20" t="n">
        <v>13.76226819</v>
      </c>
      <c r="G51" s="18" t="n">
        <v>454.52446108</v>
      </c>
      <c r="H51" s="20" t="n">
        <v>10.31391923</v>
      </c>
      <c r="I51" s="18" t="n">
        <v>431.38097914</v>
      </c>
      <c r="J51" s="20" t="n">
        <v>7.73924451</v>
      </c>
      <c r="K51" s="18" t="n">
        <v>412.647166</v>
      </c>
      <c r="L51" s="20" t="n">
        <v>3.93862136</v>
      </c>
      <c r="M51" s="18" t="n">
        <v>400.13487396</v>
      </c>
      <c r="N51" s="20" t="n">
        <v>2.91675504</v>
      </c>
      <c r="O51" s="18" t="n">
        <v>385.42028382</v>
      </c>
      <c r="P51" s="20" t="n">
        <v>2.9100823</v>
      </c>
      <c r="Q51" s="18" t="n">
        <v>392.26336983</v>
      </c>
      <c r="R51" s="20" t="n">
        <v>5.95390884</v>
      </c>
      <c r="S51" s="18" t="n">
        <v>400.64614157</v>
      </c>
      <c r="T51" s="20" t="n">
        <v>4.22856841</v>
      </c>
      <c r="U51" s="18" t="s">
        <v>481</v>
      </c>
      <c r="V51" s="20" t="s">
        <v>481</v>
      </c>
      <c r="W51" s="18" t="s">
        <v>481</v>
      </c>
      <c r="X51" s="20" t="s">
        <v>481</v>
      </c>
      <c r="Y51" s="18" t="s">
        <v>481</v>
      </c>
      <c r="Z51" s="20" t="s">
        <v>481</v>
      </c>
      <c r="AA51" s="18" t="s">
        <v>481</v>
      </c>
      <c r="AB51" s="20" t="s">
        <v>481</v>
      </c>
      <c r="AC51" s="18" t="n">
        <v>377.65291072</v>
      </c>
      <c r="AD51" s="20" t="n">
        <v>9.60656891</v>
      </c>
    </row>
    <row r="52" spans="1:30">
      <c r="A52" s="15" t="s">
        <v>527</v>
      </c>
      <c r="B52" s="17" t="n">
        <v>5809</v>
      </c>
      <c r="C52" s="18">
        <f>(74.0/B52*100)</f>
        <v/>
      </c>
      <c r="D52" s="19" t="n">
        <v>5735</v>
      </c>
      <c r="E52" s="18" t="n">
        <v>462.78772538</v>
      </c>
      <c r="F52" s="20" t="n">
        <v>6.65036862</v>
      </c>
      <c r="G52" s="18" t="n">
        <v>482.55040572</v>
      </c>
      <c r="H52" s="20" t="n">
        <v>5.91456608</v>
      </c>
      <c r="I52" s="18" t="n">
        <v>479.21330517</v>
      </c>
      <c r="J52" s="20" t="n">
        <v>4.5657388</v>
      </c>
      <c r="K52" s="18" t="n">
        <v>470.86568575</v>
      </c>
      <c r="L52" s="20" t="n">
        <v>4.55936087</v>
      </c>
      <c r="M52" s="18" t="n">
        <v>455.22730473</v>
      </c>
      <c r="N52" s="20" t="n">
        <v>4.56477434</v>
      </c>
      <c r="O52" s="18" t="n">
        <v>434.25435814</v>
      </c>
      <c r="P52" s="20" t="n">
        <v>5.21044735</v>
      </c>
      <c r="Q52" s="18" t="n">
        <v>456.76742685</v>
      </c>
      <c r="R52" s="20" t="n">
        <v>5.10997407</v>
      </c>
      <c r="S52" s="18" t="n">
        <v>475.94443923</v>
      </c>
      <c r="T52" s="20" t="n">
        <v>4.31226836</v>
      </c>
      <c r="U52" s="18" t="s">
        <v>481</v>
      </c>
      <c r="V52" s="20" t="s">
        <v>481</v>
      </c>
      <c r="W52" s="18" t="s">
        <v>481</v>
      </c>
      <c r="X52" s="20" t="s">
        <v>481</v>
      </c>
      <c r="Y52" s="18" t="s">
        <v>481</v>
      </c>
      <c r="Z52" s="20" t="s">
        <v>481</v>
      </c>
      <c r="AA52" s="18" t="s">
        <v>481</v>
      </c>
      <c r="AB52" s="20" t="s">
        <v>481</v>
      </c>
      <c r="AC52" s="18" t="n">
        <v>393.80380609</v>
      </c>
      <c r="AD52" s="20" t="n">
        <v>10.29585989</v>
      </c>
    </row>
    <row r="53" spans="1:30">
      <c r="A53" s="15" t="s">
        <v>528</v>
      </c>
      <c r="B53" s="17" t="n">
        <v>5571</v>
      </c>
      <c r="C53" s="18">
        <f>(84.0/B53*100)</f>
        <v/>
      </c>
      <c r="D53" s="19" t="n">
        <v>5487</v>
      </c>
      <c r="E53" s="18" t="n">
        <v>431.22015711</v>
      </c>
      <c r="F53" s="20" t="n">
        <v>7.03271991</v>
      </c>
      <c r="G53" s="18" t="n">
        <v>452.82671312</v>
      </c>
      <c r="H53" s="20" t="n">
        <v>5.90286839</v>
      </c>
      <c r="I53" s="18" t="n">
        <v>453.33846518</v>
      </c>
      <c r="J53" s="20" t="n">
        <v>3.66733821</v>
      </c>
      <c r="K53" s="18" t="n">
        <v>439.2292641</v>
      </c>
      <c r="L53" s="20" t="n">
        <v>3.82064178</v>
      </c>
      <c r="M53" s="18" t="n">
        <v>419.38339306</v>
      </c>
      <c r="N53" s="20" t="n">
        <v>4.51436755</v>
      </c>
      <c r="O53" s="18" t="n">
        <v>405.92000637</v>
      </c>
      <c r="P53" s="20" t="n">
        <v>8.26757602</v>
      </c>
      <c r="Q53" s="18" t="n">
        <v>413.99886873</v>
      </c>
      <c r="R53" s="20" t="n">
        <v>12.60111298</v>
      </c>
      <c r="S53" s="18" t="n">
        <v>427.090881</v>
      </c>
      <c r="T53" s="20" t="n">
        <v>3.55298703</v>
      </c>
      <c r="U53" s="18" t="s">
        <v>481</v>
      </c>
      <c r="V53" s="20" t="s">
        <v>481</v>
      </c>
      <c r="W53" s="18" t="s">
        <v>481</v>
      </c>
      <c r="X53" s="20" t="s">
        <v>481</v>
      </c>
      <c r="Y53" s="18" t="s">
        <v>481</v>
      </c>
      <c r="Z53" s="20" t="s">
        <v>481</v>
      </c>
      <c r="AA53" s="18" t="s">
        <v>481</v>
      </c>
      <c r="AB53" s="20" t="s">
        <v>481</v>
      </c>
      <c r="AC53" s="18" t="n">
        <v>361.52300804</v>
      </c>
      <c r="AD53" s="20" t="n">
        <v>13.29726593</v>
      </c>
    </row>
    <row r="54" spans="1:30">
      <c r="A54" s="15" t="s">
        <v>529</v>
      </c>
      <c r="B54" s="17" t="n">
        <v>4740</v>
      </c>
      <c r="C54" s="18">
        <f>(44.0/B54*100)</f>
        <v/>
      </c>
      <c r="D54" s="19" t="n">
        <v>4696</v>
      </c>
      <c r="E54" s="18" t="n">
        <v>342.20478632</v>
      </c>
      <c r="F54" s="20" t="n">
        <v>9.41627873</v>
      </c>
      <c r="G54" s="18" t="n">
        <v>360.20458521</v>
      </c>
      <c r="H54" s="20" t="n">
        <v>5.25961763</v>
      </c>
      <c r="I54" s="18" t="n">
        <v>350.61611764</v>
      </c>
      <c r="J54" s="20" t="n">
        <v>4.3069386</v>
      </c>
      <c r="K54" s="18" t="n">
        <v>330.19903391</v>
      </c>
      <c r="L54" s="20" t="n">
        <v>3.50259367</v>
      </c>
      <c r="M54" s="18" t="n">
        <v>313.98054838</v>
      </c>
      <c r="N54" s="20" t="n">
        <v>2.9719042</v>
      </c>
      <c r="O54" s="18" t="n">
        <v>293.40899298</v>
      </c>
      <c r="P54" s="20" t="n">
        <v>5.12861704</v>
      </c>
      <c r="Q54" s="18" t="n">
        <v>316.94932892</v>
      </c>
      <c r="R54" s="20" t="n">
        <v>7.87915971</v>
      </c>
      <c r="S54" s="18" t="n">
        <v>331.8693363</v>
      </c>
      <c r="T54" s="20" t="n">
        <v>7.6922139</v>
      </c>
      <c r="U54" s="18" t="s">
        <v>481</v>
      </c>
      <c r="V54" s="20" t="s">
        <v>481</v>
      </c>
      <c r="W54" s="18" t="s">
        <v>481</v>
      </c>
      <c r="X54" s="20" t="s">
        <v>481</v>
      </c>
      <c r="Y54" s="18" t="s">
        <v>481</v>
      </c>
      <c r="Z54" s="20" t="s">
        <v>481</v>
      </c>
      <c r="AA54" s="18" t="s">
        <v>481</v>
      </c>
      <c r="AB54" s="20" t="s">
        <v>481</v>
      </c>
      <c r="AC54" s="18" t="n">
        <v>295.87191346</v>
      </c>
      <c r="AD54" s="20" t="n">
        <v>9.36139067</v>
      </c>
    </row>
    <row r="55" spans="1:3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n">
        <v>403.83322941</v>
      </c>
      <c r="Z55" s="20" t="n">
        <v>2.78193854</v>
      </c>
      <c r="AA55" s="18" t="s">
        <v>481</v>
      </c>
      <c r="AB55" s="20" t="s">
        <v>481</v>
      </c>
      <c r="AC55" s="18" t="s">
        <v>481</v>
      </c>
      <c r="AD55" s="20" t="s">
        <v>481</v>
      </c>
    </row>
    <row r="56" spans="1:30">
      <c r="A56" s="15" t="s">
        <v>531</v>
      </c>
      <c r="B56" s="17" t="n">
        <v>5359</v>
      </c>
      <c r="C56" s="18">
        <f>(76.0/B56*100)</f>
        <v/>
      </c>
      <c r="D56" s="19" t="n">
        <v>5283</v>
      </c>
      <c r="E56" s="18" t="n">
        <v>528.55272513</v>
      </c>
      <c r="F56" s="20" t="n">
        <v>9.677121209999999</v>
      </c>
      <c r="G56" s="18" t="n">
        <v>559.85672027</v>
      </c>
      <c r="H56" s="20" t="n">
        <v>4.80552305</v>
      </c>
      <c r="I56" s="18" t="n">
        <v>555.25666111</v>
      </c>
      <c r="J56" s="20" t="n">
        <v>3.05857096</v>
      </c>
      <c r="K56" s="18" t="n">
        <v>540.13633601</v>
      </c>
      <c r="L56" s="20" t="n">
        <v>7.47602244</v>
      </c>
      <c r="M56" s="18" t="n">
        <v>499.79496788</v>
      </c>
      <c r="N56" s="20" t="n">
        <v>10.99977578</v>
      </c>
      <c r="O56" s="18" t="n">
        <v>508.46593534</v>
      </c>
      <c r="P56" s="20" t="n">
        <v>16.25881427</v>
      </c>
      <c r="Q56" s="18" t="n">
        <v>464.18862016</v>
      </c>
      <c r="R56" s="20" t="n">
        <v>18.33656378</v>
      </c>
      <c r="S56" s="18" t="n">
        <v>526.08499879</v>
      </c>
      <c r="T56" s="20" t="n">
        <v>3.99653473</v>
      </c>
      <c r="U56" s="18" t="s">
        <v>481</v>
      </c>
      <c r="V56" s="20" t="s">
        <v>481</v>
      </c>
      <c r="W56" s="18" t="s">
        <v>481</v>
      </c>
      <c r="X56" s="20" t="s">
        <v>481</v>
      </c>
      <c r="Y56" s="18" t="s">
        <v>481</v>
      </c>
      <c r="Z56" s="20" t="s">
        <v>481</v>
      </c>
      <c r="AA56" s="18" t="s">
        <v>481</v>
      </c>
      <c r="AB56" s="20" t="s">
        <v>481</v>
      </c>
      <c r="AC56" s="18" t="n">
        <v>472.57990999</v>
      </c>
      <c r="AD56" s="20" t="n">
        <v>35.13146256</v>
      </c>
    </row>
    <row r="57" spans="1:3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n">
        <v>386.10959158</v>
      </c>
      <c r="Z57" s="20" t="n">
        <v>3.0844628</v>
      </c>
      <c r="AA57" s="18" t="s">
        <v>481</v>
      </c>
      <c r="AB57" s="20" t="s">
        <v>481</v>
      </c>
      <c r="AC57" s="18" t="s">
        <v>481</v>
      </c>
      <c r="AD57" s="20" t="s">
        <v>481</v>
      </c>
    </row>
    <row r="58" spans="1:3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n">
        <v>380.25901051</v>
      </c>
      <c r="Z58" s="20" t="n">
        <v>2.6518124</v>
      </c>
      <c r="AA58" s="18" t="s">
        <v>481</v>
      </c>
      <c r="AB58" s="20" t="s">
        <v>481</v>
      </c>
      <c r="AC58" s="18" t="s">
        <v>481</v>
      </c>
      <c r="AD58" s="20" t="s">
        <v>481</v>
      </c>
    </row>
    <row r="59" spans="1:3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n">
        <v>361.5339806</v>
      </c>
      <c r="Z59" s="20" t="n">
        <v>1.62528789</v>
      </c>
      <c r="AA59" s="18" t="s">
        <v>481</v>
      </c>
      <c r="AB59" s="20" t="s">
        <v>481</v>
      </c>
      <c r="AC59" s="18" t="s">
        <v>481</v>
      </c>
      <c r="AD59" s="20" t="s">
        <v>481</v>
      </c>
    </row>
    <row r="60" spans="1:3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n">
        <v>396.24965264</v>
      </c>
      <c r="Z60" s="20" t="n">
        <v>3.6919812</v>
      </c>
      <c r="AA60" s="18" t="s">
        <v>481</v>
      </c>
      <c r="AB60" s="20" t="s">
        <v>481</v>
      </c>
      <c r="AC60" s="18" t="s">
        <v>481</v>
      </c>
      <c r="AD60" s="20" t="s">
        <v>481</v>
      </c>
    </row>
    <row r="61" spans="1:30">
      <c r="A61" s="15" t="s">
        <v>536</v>
      </c>
      <c r="B61" s="17" t="n">
        <v>6525</v>
      </c>
      <c r="C61" s="18">
        <f>(135.0/B61*100)</f>
        <v/>
      </c>
      <c r="D61" s="19" t="n">
        <v>6390</v>
      </c>
      <c r="E61" s="18" t="n">
        <v>453.88035182</v>
      </c>
      <c r="F61" s="20" t="n">
        <v>8.85689717</v>
      </c>
      <c r="G61" s="18" t="n">
        <v>482.69521684</v>
      </c>
      <c r="H61" s="20" t="n">
        <v>4.59678221</v>
      </c>
      <c r="I61" s="18" t="n">
        <v>496.15309957</v>
      </c>
      <c r="J61" s="20" t="n">
        <v>3.67788427</v>
      </c>
      <c r="K61" s="18" t="n">
        <v>487.4156521</v>
      </c>
      <c r="L61" s="20" t="n">
        <v>4.86663402</v>
      </c>
      <c r="M61" s="18" t="n">
        <v>468.74029335</v>
      </c>
      <c r="N61" s="20" t="n">
        <v>5.24307471</v>
      </c>
      <c r="O61" s="18" t="n">
        <v>445.16272386</v>
      </c>
      <c r="P61" s="20" t="n">
        <v>6.4026808</v>
      </c>
      <c r="Q61" s="18" t="n">
        <v>468.36875708</v>
      </c>
      <c r="R61" s="20" t="n">
        <v>3.86033276</v>
      </c>
      <c r="S61" s="18" t="n">
        <v>488.09265474</v>
      </c>
      <c r="T61" s="20" t="n">
        <v>4.48708013</v>
      </c>
      <c r="U61" s="18" t="s">
        <v>481</v>
      </c>
      <c r="V61" s="20" t="s">
        <v>481</v>
      </c>
      <c r="W61" s="18" t="s">
        <v>481</v>
      </c>
      <c r="X61" s="20" t="s">
        <v>481</v>
      </c>
      <c r="Y61" s="18" t="s">
        <v>481</v>
      </c>
      <c r="Z61" s="20" t="s">
        <v>481</v>
      </c>
      <c r="AA61" s="18" t="s">
        <v>481</v>
      </c>
      <c r="AB61" s="20" t="s">
        <v>481</v>
      </c>
      <c r="AC61" s="18" t="n">
        <v>414.44840491</v>
      </c>
      <c r="AD61" s="20" t="n">
        <v>11.43747445</v>
      </c>
    </row>
    <row r="62" spans="1:30">
      <c r="A62" s="15" t="s">
        <v>537</v>
      </c>
      <c r="B62" s="17" t="n">
        <v>4476</v>
      </c>
      <c r="C62" s="18">
        <f>(3.0/B62*100)</f>
        <v/>
      </c>
      <c r="D62" s="19" t="n">
        <v>4473</v>
      </c>
      <c r="E62" s="18" t="n">
        <v>520.43754328</v>
      </c>
      <c r="F62" s="20" t="n">
        <v>8.13787267</v>
      </c>
      <c r="G62" s="18" t="n">
        <v>542.32566091</v>
      </c>
      <c r="H62" s="20" t="n">
        <v>4.26521095</v>
      </c>
      <c r="I62" s="18" t="n">
        <v>553.17525409</v>
      </c>
      <c r="J62" s="20" t="n">
        <v>1.51736942</v>
      </c>
      <c r="K62" s="18" t="n">
        <v>548.8245898500001</v>
      </c>
      <c r="L62" s="20" t="n">
        <v>4.67045944</v>
      </c>
      <c r="M62" s="18" t="n">
        <v>518.08520182</v>
      </c>
      <c r="N62" s="20" t="n">
        <v>9.600223489999999</v>
      </c>
      <c r="O62" s="18" t="n">
        <v>501.3350892</v>
      </c>
      <c r="P62" s="20" t="n">
        <v>14.33772936</v>
      </c>
      <c r="Q62" s="18" t="n">
        <v>500.37980222</v>
      </c>
      <c r="R62" s="20" t="n">
        <v>20.490438</v>
      </c>
      <c r="S62" s="18" t="n">
        <v>529.0977932</v>
      </c>
      <c r="T62" s="20" t="n">
        <v>3.04123086</v>
      </c>
      <c r="U62" s="18" t="s">
        <v>481</v>
      </c>
      <c r="V62" s="20" t="s">
        <v>481</v>
      </c>
      <c r="W62" s="18" t="s">
        <v>481</v>
      </c>
      <c r="X62" s="20" t="s">
        <v>481</v>
      </c>
      <c r="Y62" s="18" t="s">
        <v>481</v>
      </c>
      <c r="Z62" s="20" t="s">
        <v>481</v>
      </c>
      <c r="AA62" s="18" t="s">
        <v>481</v>
      </c>
      <c r="AB62" s="20" t="s">
        <v>481</v>
      </c>
      <c r="AC62" s="18" t="n">
        <v>478.25971115</v>
      </c>
      <c r="AD62" s="20" t="n">
        <v>34.47524179</v>
      </c>
    </row>
    <row r="63" spans="1:3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n">
        <v>371.31142887</v>
      </c>
      <c r="Z63" s="20" t="n">
        <v>1.28307667</v>
      </c>
      <c r="AA63" s="18" t="s">
        <v>481</v>
      </c>
      <c r="AB63" s="20" t="s">
        <v>481</v>
      </c>
      <c r="AC63" s="18" t="s">
        <v>481</v>
      </c>
      <c r="AD63" s="20" t="s">
        <v>481</v>
      </c>
    </row>
    <row r="64" spans="1:3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n">
        <v>478.6447938</v>
      </c>
      <c r="Z64" s="20" t="n">
        <v>1.71583638</v>
      </c>
      <c r="AA64" s="18" t="s">
        <v>481</v>
      </c>
      <c r="AB64" s="20" t="s">
        <v>481</v>
      </c>
      <c r="AC64" s="18" t="s">
        <v>481</v>
      </c>
      <c r="AD64" s="20" t="s">
        <v>481</v>
      </c>
    </row>
    <row r="65" spans="1:3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n">
        <v>419.66352142</v>
      </c>
      <c r="Z65" s="20" t="n">
        <v>2.4655214</v>
      </c>
      <c r="AA65" s="18" t="s">
        <v>481</v>
      </c>
      <c r="AB65" s="20" t="s">
        <v>481</v>
      </c>
      <c r="AC65" s="18" t="s">
        <v>481</v>
      </c>
      <c r="AD65" s="20" t="s">
        <v>481</v>
      </c>
    </row>
    <row r="66" spans="1:30">
      <c r="A66" s="15" t="s">
        <v>541</v>
      </c>
      <c r="B66" s="17" t="n">
        <v>5665</v>
      </c>
      <c r="C66" s="18">
        <f>(75.0/B66*100)</f>
        <v/>
      </c>
      <c r="D66" s="19" t="n">
        <v>5590</v>
      </c>
      <c r="E66" s="18" t="n">
        <v>419.28801296</v>
      </c>
      <c r="F66" s="20" t="n">
        <v>6.71133074</v>
      </c>
      <c r="G66" s="18" t="n">
        <v>416.56535641</v>
      </c>
      <c r="H66" s="20" t="n">
        <v>5.20023384</v>
      </c>
      <c r="I66" s="18" t="n">
        <v>427.37557449</v>
      </c>
      <c r="J66" s="20" t="n">
        <v>2.8048419</v>
      </c>
      <c r="K66" s="18" t="n">
        <v>421.06022596</v>
      </c>
      <c r="L66" s="20" t="n">
        <v>2.97572945</v>
      </c>
      <c r="M66" s="18" t="n">
        <v>413.5029657</v>
      </c>
      <c r="N66" s="20" t="n">
        <v>4.71570724</v>
      </c>
      <c r="O66" s="18" t="n">
        <v>386.41002444</v>
      </c>
      <c r="P66" s="20" t="n">
        <v>7.31511319</v>
      </c>
      <c r="Q66" s="18" t="n">
        <v>417.28589477</v>
      </c>
      <c r="R66" s="20" t="n">
        <v>3.430412</v>
      </c>
      <c r="S66" s="18" t="n">
        <v>435.39327949</v>
      </c>
      <c r="T66" s="20" t="n">
        <v>4.99394708</v>
      </c>
      <c r="U66" s="18" t="s">
        <v>481</v>
      </c>
      <c r="V66" s="20" t="s">
        <v>481</v>
      </c>
      <c r="W66" s="18" t="s">
        <v>481</v>
      </c>
      <c r="X66" s="20" t="s">
        <v>481</v>
      </c>
      <c r="Y66" s="18" t="s">
        <v>481</v>
      </c>
      <c r="Z66" s="20" t="s">
        <v>481</v>
      </c>
      <c r="AA66" s="18" t="s">
        <v>481</v>
      </c>
      <c r="AB66" s="20" t="s">
        <v>481</v>
      </c>
      <c r="AC66" s="18" t="n">
        <v>371.31843894</v>
      </c>
      <c r="AD66" s="20" t="n">
        <v>6.36731157</v>
      </c>
    </row>
    <row r="67" spans="1:30">
      <c r="A67" s="15" t="s">
        <v>542</v>
      </c>
      <c r="B67" s="17" t="n">
        <v>6971</v>
      </c>
      <c r="C67" s="18">
        <f>(22.0/B67*100)</f>
        <v/>
      </c>
      <c r="D67" s="19" t="n">
        <v>6949</v>
      </c>
      <c r="E67" s="18" t="n">
        <v>393.08749304</v>
      </c>
      <c r="F67" s="20" t="n">
        <v>9.71069039</v>
      </c>
      <c r="G67" s="18" t="n">
        <v>418.03190609</v>
      </c>
      <c r="H67" s="20" t="n">
        <v>5.74992385</v>
      </c>
      <c r="I67" s="18" t="n">
        <v>396.15637603</v>
      </c>
      <c r="J67" s="20" t="n">
        <v>3.12250407</v>
      </c>
      <c r="K67" s="18" t="n">
        <v>389.94847497</v>
      </c>
      <c r="L67" s="20" t="n">
        <v>4.04659675</v>
      </c>
      <c r="M67" s="18" t="n">
        <v>369.44965357</v>
      </c>
      <c r="N67" s="20" t="n">
        <v>3.63533049</v>
      </c>
      <c r="O67" s="18" t="n">
        <v>329.79844566</v>
      </c>
      <c r="P67" s="20" t="n">
        <v>6.39518124</v>
      </c>
      <c r="Q67" s="18" t="n">
        <v>353.9513632</v>
      </c>
      <c r="R67" s="20" t="n">
        <v>6.73167988</v>
      </c>
      <c r="S67" s="18" t="n">
        <v>380.60500307</v>
      </c>
      <c r="T67" s="20" t="n">
        <v>6.06847951</v>
      </c>
      <c r="U67" s="18" t="s">
        <v>481</v>
      </c>
      <c r="V67" s="20" t="s">
        <v>481</v>
      </c>
      <c r="W67" s="18" t="s">
        <v>481</v>
      </c>
      <c r="X67" s="20" t="s">
        <v>481</v>
      </c>
      <c r="Y67" s="18" t="s">
        <v>481</v>
      </c>
      <c r="Z67" s="20" t="s">
        <v>481</v>
      </c>
      <c r="AA67" s="18" t="s">
        <v>481</v>
      </c>
      <c r="AB67" s="20" t="s">
        <v>481</v>
      </c>
      <c r="AC67" s="18" t="n">
        <v>288.74200322</v>
      </c>
      <c r="AD67" s="20" t="n">
        <v>16.65269691</v>
      </c>
    </row>
    <row r="68" spans="1:30">
      <c r="A68" s="15" t="s">
        <v>543</v>
      </c>
      <c r="B68" s="17" t="n">
        <v>12083</v>
      </c>
      <c r="C68" s="18">
        <f>(26.0/B68*100)</f>
        <v/>
      </c>
      <c r="D68" s="19" t="n">
        <v>12057</v>
      </c>
      <c r="E68" s="18" t="n">
        <v>373.45383618</v>
      </c>
      <c r="F68" s="20" t="n">
        <v>4.60468404</v>
      </c>
      <c r="G68" s="18" t="n">
        <v>408.83225672</v>
      </c>
      <c r="H68" s="20" t="n">
        <v>5.4800314</v>
      </c>
      <c r="I68" s="18" t="n">
        <v>433.72606736</v>
      </c>
      <c r="J68" s="20" t="n">
        <v>3.01394674</v>
      </c>
      <c r="K68" s="18" t="n">
        <v>428.02121232</v>
      </c>
      <c r="L68" s="20" t="n">
        <v>2.31420858</v>
      </c>
      <c r="M68" s="18" t="n">
        <v>392.07381445</v>
      </c>
      <c r="N68" s="20" t="n">
        <v>3.35026732</v>
      </c>
      <c r="O68" s="18" t="n">
        <v>350.60740316</v>
      </c>
      <c r="P68" s="20" t="n">
        <v>6.04646482</v>
      </c>
      <c r="Q68" s="18" t="n">
        <v>372.93294541</v>
      </c>
      <c r="R68" s="20" t="n">
        <v>3.38039942</v>
      </c>
      <c r="S68" s="18" t="n">
        <v>404.39160078</v>
      </c>
      <c r="T68" s="20" t="n">
        <v>2.89367434</v>
      </c>
      <c r="U68" s="18" t="s">
        <v>481</v>
      </c>
      <c r="V68" s="20" t="s">
        <v>481</v>
      </c>
      <c r="W68" s="18" t="s">
        <v>481</v>
      </c>
      <c r="X68" s="20" t="s">
        <v>481</v>
      </c>
      <c r="Y68" s="18" t="s">
        <v>481</v>
      </c>
      <c r="Z68" s="20" t="s">
        <v>481</v>
      </c>
      <c r="AA68" s="18" t="s">
        <v>481</v>
      </c>
      <c r="AB68" s="20" t="s">
        <v>481</v>
      </c>
      <c r="AC68" s="18" t="n">
        <v>313.89793393</v>
      </c>
      <c r="AD68" s="20" t="n">
        <v>5.47287812</v>
      </c>
    </row>
    <row r="69" spans="1:3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n">
        <v>443.95431517</v>
      </c>
      <c r="Z69" s="20" t="n">
        <v>3.78500092</v>
      </c>
      <c r="AA69" s="18" t="s">
        <v>481</v>
      </c>
      <c r="AB69" s="20" t="s">
        <v>481</v>
      </c>
      <c r="AC69" s="18" t="s">
        <v>481</v>
      </c>
      <c r="AD69" s="20" t="s">
        <v>481</v>
      </c>
    </row>
    <row r="70" spans="1:30">
      <c r="A70" s="15" t="s">
        <v>545</v>
      </c>
      <c r="B70" s="17" t="n">
        <v>6036</v>
      </c>
      <c r="C70" s="18">
        <f>(223.0/B70*100)</f>
        <v/>
      </c>
      <c r="D70" s="19" t="n">
        <v>5813</v>
      </c>
      <c r="E70" s="18" t="n">
        <v>480.79529724</v>
      </c>
      <c r="F70" s="20" t="n">
        <v>5.41113753</v>
      </c>
      <c r="G70" s="18" t="n">
        <v>499.63626275</v>
      </c>
      <c r="H70" s="20" t="n">
        <v>4.09160021</v>
      </c>
      <c r="I70" s="18" t="n">
        <v>500.28928778</v>
      </c>
      <c r="J70" s="20" t="n">
        <v>3.96937855</v>
      </c>
      <c r="K70" s="18" t="n">
        <v>498.78867642</v>
      </c>
      <c r="L70" s="20" t="n">
        <v>6.35201708</v>
      </c>
      <c r="M70" s="18" t="n">
        <v>488.27659908</v>
      </c>
      <c r="N70" s="20" t="n">
        <v>8.78525756</v>
      </c>
      <c r="O70" s="18" t="n">
        <v>449.84055849</v>
      </c>
      <c r="P70" s="20" t="n">
        <v>12.18063563</v>
      </c>
      <c r="Q70" s="18" t="n">
        <v>486.83299766</v>
      </c>
      <c r="R70" s="20" t="n">
        <v>7.02274777</v>
      </c>
      <c r="S70" s="18" t="n">
        <v>503.95229153</v>
      </c>
      <c r="T70" s="20" t="n">
        <v>5.45677049</v>
      </c>
      <c r="U70" s="18" t="s">
        <v>481</v>
      </c>
      <c r="V70" s="20" t="s">
        <v>481</v>
      </c>
      <c r="W70" s="18" t="s">
        <v>481</v>
      </c>
      <c r="X70" s="20" t="s">
        <v>481</v>
      </c>
      <c r="Y70" s="18" t="s">
        <v>481</v>
      </c>
      <c r="Z70" s="20" t="s">
        <v>481</v>
      </c>
      <c r="AA70" s="18" t="s">
        <v>481</v>
      </c>
      <c r="AB70" s="20" t="s">
        <v>481</v>
      </c>
      <c r="AC70" s="18" t="n">
        <v>434.37386076</v>
      </c>
      <c r="AD70" s="20" t="n">
        <v>15.69828458</v>
      </c>
    </row>
    <row r="71" spans="1:30">
      <c r="A71" s="15" t="s">
        <v>546</v>
      </c>
      <c r="B71" s="17" t="n">
        <v>6115</v>
      </c>
      <c r="C71" s="18">
        <f>(17.0/B71*100)</f>
        <v/>
      </c>
      <c r="D71" s="19" t="n">
        <v>6098</v>
      </c>
      <c r="E71" s="18" t="n">
        <v>539.16088663</v>
      </c>
      <c r="F71" s="20" t="n">
        <v>7.25170718</v>
      </c>
      <c r="G71" s="18" t="n">
        <v>575.75919075</v>
      </c>
      <c r="H71" s="20" t="n">
        <v>4.8156247</v>
      </c>
      <c r="I71" s="18" t="n">
        <v>586.89257715</v>
      </c>
      <c r="J71" s="20" t="n">
        <v>3.06517695</v>
      </c>
      <c r="K71" s="18" t="n">
        <v>570.37285363</v>
      </c>
      <c r="L71" s="20" t="n">
        <v>3.47758508</v>
      </c>
      <c r="M71" s="18" t="n">
        <v>554.21780836</v>
      </c>
      <c r="N71" s="20" t="n">
        <v>3.83608515</v>
      </c>
      <c r="O71" s="18" t="n">
        <v>482.71263684</v>
      </c>
      <c r="P71" s="20" t="n">
        <v>11.68136955</v>
      </c>
      <c r="Q71" s="18" t="n">
        <v>514.19782635</v>
      </c>
      <c r="R71" s="20" t="n">
        <v>18.02674899</v>
      </c>
      <c r="S71" s="18" t="n">
        <v>548.08365374</v>
      </c>
      <c r="T71" s="20" t="n">
        <v>2.94273035</v>
      </c>
      <c r="U71" s="18" t="s">
        <v>481</v>
      </c>
      <c r="V71" s="20" t="s">
        <v>481</v>
      </c>
      <c r="W71" s="18" t="s">
        <v>481</v>
      </c>
      <c r="X71" s="20" t="s">
        <v>481</v>
      </c>
      <c r="Y71" s="18" t="s">
        <v>481</v>
      </c>
      <c r="Z71" s="20" t="s">
        <v>481</v>
      </c>
      <c r="AA71" s="18" t="s">
        <v>481</v>
      </c>
      <c r="AB71" s="20" t="s">
        <v>481</v>
      </c>
      <c r="AC71" s="18" t="n">
        <v>489.58075637</v>
      </c>
      <c r="AD71" s="20" t="n">
        <v>34.04837563</v>
      </c>
    </row>
    <row r="72" spans="1:30">
      <c r="A72" s="15" t="s">
        <v>547</v>
      </c>
      <c r="B72" s="17" t="n">
        <v>7708</v>
      </c>
      <c r="C72" s="18">
        <f>(5.0/B72*100)</f>
        <v/>
      </c>
      <c r="D72" s="19" t="n">
        <v>7703</v>
      </c>
      <c r="E72" s="18" t="n">
        <v>517.90999441</v>
      </c>
      <c r="F72" s="20" t="n">
        <v>7.72384982</v>
      </c>
      <c r="G72" s="18" t="n">
        <v>542.70144132</v>
      </c>
      <c r="H72" s="20" t="n">
        <v>6.31119037</v>
      </c>
      <c r="I72" s="18" t="n">
        <v>559.0227005</v>
      </c>
      <c r="J72" s="20" t="n">
        <v>5.08973844</v>
      </c>
      <c r="K72" s="18" t="n">
        <v>565.89911374</v>
      </c>
      <c r="L72" s="20" t="n">
        <v>4.65954309</v>
      </c>
      <c r="M72" s="18" t="n">
        <v>551.9506145</v>
      </c>
      <c r="N72" s="20" t="n">
        <v>4.34753861</v>
      </c>
      <c r="O72" s="18" t="n">
        <v>516.61046519</v>
      </c>
      <c r="P72" s="20" t="n">
        <v>5.44977817</v>
      </c>
      <c r="Q72" s="18" t="n">
        <v>526.72697492</v>
      </c>
      <c r="R72" s="20" t="n">
        <v>13.3340365</v>
      </c>
      <c r="S72" s="18" t="n">
        <v>516.66649494</v>
      </c>
      <c r="T72" s="20" t="n">
        <v>3.38583687</v>
      </c>
      <c r="U72" s="18" t="s">
        <v>481</v>
      </c>
      <c r="V72" s="20" t="s">
        <v>481</v>
      </c>
      <c r="W72" s="18" t="s">
        <v>481</v>
      </c>
      <c r="X72" s="20" t="s">
        <v>481</v>
      </c>
      <c r="Y72" s="18" t="s">
        <v>481</v>
      </c>
      <c r="Z72" s="20" t="s">
        <v>481</v>
      </c>
      <c r="AA72" s="18" t="s">
        <v>481</v>
      </c>
      <c r="AB72" s="20" t="s">
        <v>481</v>
      </c>
      <c r="AC72" s="18" t="n">
        <v>400.39735559</v>
      </c>
      <c r="AD72" s="20" t="n">
        <v>39.09196675</v>
      </c>
    </row>
    <row r="73" spans="1:30">
      <c r="A73" s="15" t="s">
        <v>548</v>
      </c>
      <c r="B73" s="17" t="n">
        <v>8249</v>
      </c>
      <c r="C73" s="18">
        <f>(144.0/B73*100)</f>
        <v/>
      </c>
      <c r="D73" s="19" t="n">
        <v>8105</v>
      </c>
      <c r="E73" s="18" t="n">
        <v>384.00050343</v>
      </c>
      <c r="F73" s="20" t="n">
        <v>7.971617</v>
      </c>
      <c r="G73" s="18" t="n">
        <v>418.31742924</v>
      </c>
      <c r="H73" s="20" t="n">
        <v>7.48190397</v>
      </c>
      <c r="I73" s="18" t="n">
        <v>426.12871028</v>
      </c>
      <c r="J73" s="20" t="n">
        <v>4.51169382</v>
      </c>
      <c r="K73" s="18" t="n">
        <v>427.58631739</v>
      </c>
      <c r="L73" s="20" t="n">
        <v>4.69384009</v>
      </c>
      <c r="M73" s="18" t="n">
        <v>410.48413371</v>
      </c>
      <c r="N73" s="20" t="n">
        <v>3.46828703</v>
      </c>
      <c r="O73" s="18" t="n">
        <v>376.9042403</v>
      </c>
      <c r="P73" s="20" t="n">
        <v>6.07127093</v>
      </c>
      <c r="Q73" s="18" t="n">
        <v>384.59325332</v>
      </c>
      <c r="R73" s="20" t="n">
        <v>19.92255457</v>
      </c>
      <c r="S73" s="18" t="n">
        <v>393.37849246</v>
      </c>
      <c r="T73" s="20" t="n">
        <v>8.204975299999999</v>
      </c>
      <c r="U73" s="18" t="s">
        <v>481</v>
      </c>
      <c r="V73" s="20" t="s">
        <v>481</v>
      </c>
      <c r="W73" s="18" t="s">
        <v>481</v>
      </c>
      <c r="X73" s="20" t="s">
        <v>481</v>
      </c>
      <c r="Y73" s="18" t="s">
        <v>481</v>
      </c>
      <c r="Z73" s="20" t="s">
        <v>481</v>
      </c>
      <c r="AA73" s="18" t="s">
        <v>481</v>
      </c>
      <c r="AB73" s="20" t="s">
        <v>481</v>
      </c>
      <c r="AC73" s="18" t="n">
        <v>329.57416498</v>
      </c>
      <c r="AD73" s="20" t="n">
        <v>22.77086005</v>
      </c>
    </row>
    <row r="74" spans="1:3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n">
        <v>417.24339576</v>
      </c>
      <c r="Z74" s="20" t="n">
        <v>1.40662681</v>
      </c>
      <c r="AA74" s="18" t="s">
        <v>481</v>
      </c>
      <c r="AB74" s="20" t="s">
        <v>481</v>
      </c>
      <c r="AC74" s="18" t="s">
        <v>481</v>
      </c>
      <c r="AD74" s="20" t="s">
        <v>481</v>
      </c>
    </row>
    <row r="75" spans="1:30">
      <c r="A75" s="15" t="s">
        <v>550</v>
      </c>
      <c r="B75" s="17" t="n">
        <v>5375</v>
      </c>
      <c r="C75" s="18">
        <f>(204.0/B75*100)</f>
        <v/>
      </c>
      <c r="D75" s="19" t="n">
        <v>5171</v>
      </c>
      <c r="E75" s="18" t="n">
        <v>332.72624409</v>
      </c>
      <c r="F75" s="20" t="n">
        <v>11.76595927</v>
      </c>
      <c r="G75" s="18" t="n">
        <v>365.63366579</v>
      </c>
      <c r="H75" s="20" t="n">
        <v>10.67435694</v>
      </c>
      <c r="I75" s="18" t="n">
        <v>376.45005384</v>
      </c>
      <c r="J75" s="20" t="n">
        <v>5.58026243</v>
      </c>
      <c r="K75" s="18" t="n">
        <v>379.37796425</v>
      </c>
      <c r="L75" s="20" t="n">
        <v>4.28337581</v>
      </c>
      <c r="M75" s="18" t="n">
        <v>369.0995986</v>
      </c>
      <c r="N75" s="20" t="n">
        <v>3.34365717</v>
      </c>
      <c r="O75" s="18" t="n">
        <v>342.11587967</v>
      </c>
      <c r="P75" s="20" t="n">
        <v>7.98596658</v>
      </c>
      <c r="Q75" s="18" t="n">
        <v>356.12670358</v>
      </c>
      <c r="R75" s="20" t="n">
        <v>6.66304034</v>
      </c>
      <c r="S75" s="18" t="n">
        <v>352.03653964</v>
      </c>
      <c r="T75" s="20" t="n">
        <v>8.20513526</v>
      </c>
      <c r="U75" s="18" t="s">
        <v>481</v>
      </c>
      <c r="V75" s="20" t="s">
        <v>481</v>
      </c>
      <c r="W75" s="18" t="s">
        <v>481</v>
      </c>
      <c r="X75" s="20" t="s">
        <v>481</v>
      </c>
      <c r="Y75" s="18" t="s">
        <v>481</v>
      </c>
      <c r="Z75" s="20" t="s">
        <v>481</v>
      </c>
      <c r="AA75" s="18" t="s">
        <v>481</v>
      </c>
      <c r="AB75" s="20" t="s">
        <v>481</v>
      </c>
      <c r="AC75" s="18" t="n">
        <v>321.28656874</v>
      </c>
      <c r="AD75" s="20" t="n">
        <v>11.90893089</v>
      </c>
    </row>
    <row r="76" spans="1:30">
      <c r="A76" s="15" t="s">
        <v>551</v>
      </c>
      <c r="B76" s="17" t="n">
        <v>14167</v>
      </c>
      <c r="C76" s="18">
        <f>(228.0/B76*100)</f>
        <v/>
      </c>
      <c r="D76" s="19" t="n">
        <v>13939</v>
      </c>
      <c r="E76" s="18" t="n">
        <v>391.34814265</v>
      </c>
      <c r="F76" s="20" t="n">
        <v>5.30188208</v>
      </c>
      <c r="G76" s="18" t="n">
        <v>432.78218944</v>
      </c>
      <c r="H76" s="20" t="n">
        <v>5.82813456</v>
      </c>
      <c r="I76" s="18" t="n">
        <v>455.0289077</v>
      </c>
      <c r="J76" s="20" t="n">
        <v>3.66815227</v>
      </c>
      <c r="K76" s="18" t="n">
        <v>437.02929207</v>
      </c>
      <c r="L76" s="20" t="n">
        <v>3.00886686</v>
      </c>
      <c r="M76" s="18" t="n">
        <v>412.53612668</v>
      </c>
      <c r="N76" s="20" t="n">
        <v>4.60109411</v>
      </c>
      <c r="O76" s="18" t="n">
        <v>363.55483325</v>
      </c>
      <c r="P76" s="20" t="n">
        <v>6.9118491</v>
      </c>
      <c r="Q76" s="18" t="n">
        <v>425.76939322</v>
      </c>
      <c r="R76" s="20" t="n">
        <v>6.09149748</v>
      </c>
      <c r="S76" s="18" t="n">
        <v>406.14404249</v>
      </c>
      <c r="T76" s="20" t="n">
        <v>3.69572911</v>
      </c>
      <c r="U76" s="18" t="s">
        <v>481</v>
      </c>
      <c r="V76" s="20" t="s">
        <v>481</v>
      </c>
      <c r="W76" s="18" t="s">
        <v>481</v>
      </c>
      <c r="X76" s="20" t="s">
        <v>481</v>
      </c>
      <c r="Y76" s="18" t="s">
        <v>481</v>
      </c>
      <c r="Z76" s="20" t="s">
        <v>481</v>
      </c>
      <c r="AA76" s="18" t="s">
        <v>481</v>
      </c>
      <c r="AB76" s="20" t="s">
        <v>481</v>
      </c>
      <c r="AC76" s="18" t="n">
        <v>353.80091105</v>
      </c>
      <c r="AD76" s="20" t="n">
        <v>9.82696655</v>
      </c>
    </row>
    <row r="77" spans="1:30">
      <c r="A77" s="15" t="s">
        <v>552</v>
      </c>
      <c r="B77" s="17" t="n">
        <v>6062</v>
      </c>
      <c r="C77" s="18">
        <f>(82.0/B77*100)</f>
        <v/>
      </c>
      <c r="D77" s="19" t="n">
        <v>5980</v>
      </c>
      <c r="E77" s="18" t="n">
        <v>443.70092927</v>
      </c>
      <c r="F77" s="20" t="n">
        <v>6.63544302</v>
      </c>
      <c r="G77" s="18" t="n">
        <v>462.23517182</v>
      </c>
      <c r="H77" s="20" t="n">
        <v>4.93332556</v>
      </c>
      <c r="I77" s="18" t="n">
        <v>434.2029606</v>
      </c>
      <c r="J77" s="20" t="n">
        <v>3.82502234</v>
      </c>
      <c r="K77" s="18" t="n">
        <v>407.48143132</v>
      </c>
      <c r="L77" s="20" t="n">
        <v>2.94817528</v>
      </c>
      <c r="M77" s="18" t="n">
        <v>390.71415898</v>
      </c>
      <c r="N77" s="20" t="n">
        <v>4.4955969</v>
      </c>
      <c r="O77" s="18" t="n">
        <v>343.39568883</v>
      </c>
      <c r="P77" s="20" t="n">
        <v>6.44592989</v>
      </c>
      <c r="Q77" s="18" t="n">
        <v>421.57670433</v>
      </c>
      <c r="R77" s="20" t="n">
        <v>14.08513111</v>
      </c>
      <c r="S77" s="18" t="n">
        <v>393.39354741</v>
      </c>
      <c r="T77" s="20" t="n">
        <v>6.22029254</v>
      </c>
      <c r="U77" s="18" t="s">
        <v>481</v>
      </c>
      <c r="V77" s="20" t="s">
        <v>481</v>
      </c>
      <c r="W77" s="18" t="s">
        <v>481</v>
      </c>
      <c r="X77" s="20" t="s">
        <v>481</v>
      </c>
      <c r="Y77" s="18" t="s">
        <v>481</v>
      </c>
      <c r="Z77" s="20" t="s">
        <v>481</v>
      </c>
      <c r="AA77" s="18" t="s">
        <v>481</v>
      </c>
      <c r="AB77" s="20" t="s">
        <v>481</v>
      </c>
      <c r="AC77" s="18" t="n">
        <v>355.25041992</v>
      </c>
      <c r="AD77" s="20" t="n">
        <v>10.71248302</v>
      </c>
    </row>
    <row r="78" spans="1:3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n">
        <v>494.51831162</v>
      </c>
      <c r="Z78" s="20" t="n">
        <v>4.45771317</v>
      </c>
      <c r="AA78" s="18" t="s">
        <v>481</v>
      </c>
      <c r="AB78" s="20" t="s">
        <v>481</v>
      </c>
      <c r="AC78" s="18" t="s">
        <v>481</v>
      </c>
      <c r="AD78" s="20" t="s">
        <v>481</v>
      </c>
    </row>
    <row customHeight="1" ht="25" r="79" spans="1:3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n">
        <v>456.29558944</v>
      </c>
      <c r="Z79" s="20" t="n">
        <v>6.90963052</v>
      </c>
      <c r="AA79" s="18" t="s">
        <v>481</v>
      </c>
      <c r="AB79" s="20" t="s">
        <v>481</v>
      </c>
      <c r="AC79" s="18" t="s">
        <v>481</v>
      </c>
      <c r="AD79" s="20" t="s">
        <v>481</v>
      </c>
    </row>
    <row r="80" spans="1:3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n">
        <v>459.81599437</v>
      </c>
      <c r="Z80" s="20" t="n">
        <v>4.27720318</v>
      </c>
      <c r="AA80" s="18" t="s">
        <v>481</v>
      </c>
      <c r="AB80" s="20" t="s">
        <v>481</v>
      </c>
      <c r="AC80" s="18" t="s">
        <v>481</v>
      </c>
      <c r="AD80" s="20" t="s">
        <v>481</v>
      </c>
    </row>
    <row r="81" spans="1:30">
      <c r="A81" s="23" t="s">
        <v>556</v>
      </c>
      <c r="B81" s="17" t="n">
        <v>8861</v>
      </c>
      <c r="C81" s="18">
        <f>(76.0/B81*100)</f>
        <v/>
      </c>
      <c r="D81" s="19" t="n">
        <v>8785</v>
      </c>
      <c r="E81" s="18" t="n">
        <v>379.75458296</v>
      </c>
      <c r="F81" s="20" t="n">
        <v>8.98808706</v>
      </c>
      <c r="G81" s="18" t="n">
        <v>445.65517646</v>
      </c>
      <c r="H81" s="20" t="n">
        <v>18.98270145</v>
      </c>
      <c r="I81" s="18" t="n">
        <v>472.30204061</v>
      </c>
      <c r="J81" s="20" t="n">
        <v>9.968097759999999</v>
      </c>
      <c r="K81" s="18" t="n">
        <v>468.33510899</v>
      </c>
      <c r="L81" s="20" t="n">
        <v>4.2390444</v>
      </c>
      <c r="M81" s="18" t="n">
        <v>443.53720257</v>
      </c>
      <c r="N81" s="20" t="n">
        <v>3.29547241</v>
      </c>
      <c r="O81" s="18" t="n">
        <v>434.71139848</v>
      </c>
      <c r="P81" s="20" t="n">
        <v>5.36607013</v>
      </c>
      <c r="Q81" s="18" t="n">
        <v>418.47755471</v>
      </c>
      <c r="R81" s="20" t="n">
        <v>8.738867559999999</v>
      </c>
      <c r="S81" s="18" t="n">
        <v>428.60237289</v>
      </c>
      <c r="T81" s="20" t="n">
        <v>10.22420495</v>
      </c>
      <c r="U81" s="18" t="s">
        <v>481</v>
      </c>
      <c r="V81" s="20" t="s">
        <v>481</v>
      </c>
      <c r="W81" s="18" t="s">
        <v>481</v>
      </c>
      <c r="X81" s="20" t="s">
        <v>481</v>
      </c>
      <c r="Y81" s="18" t="s">
        <v>481</v>
      </c>
      <c r="Z81" s="20" t="s">
        <v>481</v>
      </c>
      <c r="AA81" s="18" t="s">
        <v>481</v>
      </c>
      <c r="AB81" s="20" t="s">
        <v>481</v>
      </c>
      <c r="AC81" s="18" t="n">
        <v>360.53483543</v>
      </c>
      <c r="AD81" s="20" t="n">
        <v>25.86936208</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sheetData>
  <mergeCells count="28">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686</v>
      </c>
    </row>
    <row customHeight="1" ht="30" r="4" spans="1:28">
      <c r="A4" s="6" t="n"/>
      <c r="B4" s="7" t="s">
        <v>462</v>
      </c>
      <c r="C4" s="7" t="s">
        <v>463</v>
      </c>
      <c r="D4" s="8" t="s">
        <v>462</v>
      </c>
      <c r="E4" s="9" t="s">
        <v>687</v>
      </c>
      <c r="F4" s="10" t="n"/>
      <c r="G4" s="9" t="s">
        <v>688</v>
      </c>
      <c r="H4" s="10" t="n"/>
      <c r="I4" s="9" t="s">
        <v>689</v>
      </c>
      <c r="J4" s="10" t="n"/>
      <c r="K4" s="9" t="s">
        <v>690</v>
      </c>
      <c r="L4" s="10" t="n"/>
      <c r="M4" s="9" t="s">
        <v>691</v>
      </c>
      <c r="N4" s="10" t="n"/>
      <c r="O4" s="9" t="s">
        <v>692</v>
      </c>
      <c r="P4" s="10" t="n"/>
      <c r="Q4" s="9" t="s">
        <v>693</v>
      </c>
      <c r="R4" s="10" t="n"/>
      <c r="S4" s="9" t="s">
        <v>584</v>
      </c>
      <c r="T4" s="10" t="n"/>
      <c r="U4" s="9" t="s">
        <v>585</v>
      </c>
      <c r="V4" s="10" t="n"/>
      <c r="W4" s="9" t="s">
        <v>472</v>
      </c>
      <c r="X4" s="10" t="n"/>
      <c r="Y4" s="9" t="s">
        <v>473</v>
      </c>
      <c r="Z4" s="10" t="n"/>
      <c r="AA4" s="9" t="s">
        <v>586</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(360.0/B7*100)</f>
        <v/>
      </c>
      <c r="D7" s="19" t="n">
        <v>14170</v>
      </c>
      <c r="E7" s="18" t="n">
        <v>444.2116729</v>
      </c>
      <c r="F7" s="20" t="n">
        <v>6.60922134</v>
      </c>
      <c r="G7" s="18" t="n">
        <v>497.44938523</v>
      </c>
      <c r="H7" s="20" t="n">
        <v>4.69843399</v>
      </c>
      <c r="I7" s="18" t="n">
        <v>503.15637648</v>
      </c>
      <c r="J7" s="20" t="n">
        <v>1.88578097</v>
      </c>
      <c r="K7" s="18" t="n">
        <v>493.06968244</v>
      </c>
      <c r="L7" s="20" t="n">
        <v>2.77803964</v>
      </c>
      <c r="M7" s="18" t="n">
        <v>475.82157845</v>
      </c>
      <c r="N7" s="20" t="n">
        <v>4.69033493</v>
      </c>
      <c r="O7" s="18" t="n">
        <v>490.37541457</v>
      </c>
      <c r="P7" s="20" t="n">
        <v>11.63414854</v>
      </c>
      <c r="Q7" s="18" t="n">
        <v>418.23513364</v>
      </c>
      <c r="R7" s="20" t="n">
        <v>14.14527658</v>
      </c>
      <c r="S7" s="18" t="s">
        <v>481</v>
      </c>
      <c r="T7" s="20" t="s">
        <v>481</v>
      </c>
      <c r="U7" s="18" t="s">
        <v>481</v>
      </c>
      <c r="V7" s="20" t="s">
        <v>481</v>
      </c>
      <c r="W7" s="18" t="s">
        <v>481</v>
      </c>
      <c r="X7" s="20" t="s">
        <v>481</v>
      </c>
      <c r="Y7" s="18" t="s">
        <v>481</v>
      </c>
      <c r="Z7" s="20" t="s">
        <v>481</v>
      </c>
      <c r="AA7" s="18" t="n">
        <v>419.26829057</v>
      </c>
      <c r="AB7" s="20" t="n">
        <v>7.18306839</v>
      </c>
    </row>
    <row r="8" spans="1:28">
      <c r="A8" s="15" t="s">
        <v>483</v>
      </c>
      <c r="B8" s="17" t="n">
        <v>7007</v>
      </c>
      <c r="C8" s="18">
        <f>(21.0/B8*100)</f>
        <v/>
      </c>
      <c r="D8" s="19" t="n">
        <v>6986</v>
      </c>
      <c r="E8" s="18" t="s">
        <v>481</v>
      </c>
      <c r="F8" s="20" t="s">
        <v>481</v>
      </c>
      <c r="G8" s="18" t="s">
        <v>481</v>
      </c>
      <c r="H8" s="20" t="s">
        <v>481</v>
      </c>
      <c r="I8" s="18" t="n">
        <v>508.25710987</v>
      </c>
      <c r="J8" s="20" t="n">
        <v>6.41825759</v>
      </c>
      <c r="K8" s="18" t="n">
        <v>508.00255442</v>
      </c>
      <c r="L8" s="20" t="n">
        <v>2.89940711</v>
      </c>
      <c r="M8" s="18" t="n">
        <v>461.57216163</v>
      </c>
      <c r="N8" s="20" t="n">
        <v>4.39933506</v>
      </c>
      <c r="O8" s="18" t="n">
        <v>408.07420508</v>
      </c>
      <c r="P8" s="20" t="n">
        <v>18.90040625</v>
      </c>
      <c r="Q8" s="18" t="n">
        <v>444.58321662</v>
      </c>
      <c r="R8" s="20" t="n">
        <v>21.06326208</v>
      </c>
      <c r="S8" s="18" t="s">
        <v>481</v>
      </c>
      <c r="T8" s="20" t="s">
        <v>481</v>
      </c>
      <c r="U8" s="18" t="s">
        <v>481</v>
      </c>
      <c r="V8" s="20" t="s">
        <v>481</v>
      </c>
      <c r="W8" s="18" t="s">
        <v>481</v>
      </c>
      <c r="X8" s="20" t="s">
        <v>481</v>
      </c>
      <c r="Y8" s="18" t="s">
        <v>481</v>
      </c>
      <c r="Z8" s="20" t="s">
        <v>481</v>
      </c>
      <c r="AA8" s="18" t="n">
        <v>436.28365038</v>
      </c>
      <c r="AB8" s="20" t="n">
        <v>14.79905831</v>
      </c>
    </row>
    <row r="9" spans="1:28">
      <c r="A9" s="15" t="s">
        <v>484</v>
      </c>
      <c r="B9" s="17" t="n">
        <v>9651</v>
      </c>
      <c r="C9" s="18">
        <f>(89.0/B9*100)</f>
        <v/>
      </c>
      <c r="D9" s="19" t="n">
        <v>9562</v>
      </c>
      <c r="E9" s="18" t="n">
        <v>443.32388731</v>
      </c>
      <c r="F9" s="20" t="n">
        <v>15.36252261</v>
      </c>
      <c r="G9" s="18" t="n">
        <v>468.00488189</v>
      </c>
      <c r="H9" s="20" t="n">
        <v>7.13501965</v>
      </c>
      <c r="I9" s="18" t="n">
        <v>528.82602375</v>
      </c>
      <c r="J9" s="20" t="n">
        <v>2.95551427</v>
      </c>
      <c r="K9" s="18" t="n">
        <v>516.5761409</v>
      </c>
      <c r="L9" s="20" t="n">
        <v>2.26934036</v>
      </c>
      <c r="M9" s="18" t="n">
        <v>468.8339661</v>
      </c>
      <c r="N9" s="20" t="n">
        <v>4.51449867</v>
      </c>
      <c r="O9" s="18" t="n">
        <v>418.26267875</v>
      </c>
      <c r="P9" s="20" t="n">
        <v>10.24822493</v>
      </c>
      <c r="Q9" s="18" t="n">
        <v>356.4140539</v>
      </c>
      <c r="R9" s="20" t="n">
        <v>10.05121395</v>
      </c>
      <c r="S9" s="18" t="s">
        <v>481</v>
      </c>
      <c r="T9" s="20" t="s">
        <v>481</v>
      </c>
      <c r="U9" s="18" t="s">
        <v>481</v>
      </c>
      <c r="V9" s="20" t="s">
        <v>481</v>
      </c>
      <c r="W9" s="18" t="s">
        <v>481</v>
      </c>
      <c r="X9" s="20" t="s">
        <v>481</v>
      </c>
      <c r="Y9" s="18" t="s">
        <v>481</v>
      </c>
      <c r="Z9" s="20" t="s">
        <v>481</v>
      </c>
      <c r="AA9" s="18" t="n">
        <v>427.3616268</v>
      </c>
      <c r="AB9" s="20" t="n">
        <v>6.28490713</v>
      </c>
    </row>
    <row r="10" spans="1:28">
      <c r="A10" s="15" t="s">
        <v>485</v>
      </c>
      <c r="B10" s="17" t="n">
        <v>20058</v>
      </c>
      <c r="C10" s="18">
        <f>(524.0/B10*100)</f>
        <v/>
      </c>
      <c r="D10" s="19" t="n">
        <v>19534</v>
      </c>
      <c r="E10" s="18" t="n">
        <v>495.59123704</v>
      </c>
      <c r="F10" s="20" t="n">
        <v>5.42412052</v>
      </c>
      <c r="G10" s="18" t="n">
        <v>506.49659075</v>
      </c>
      <c r="H10" s="20" t="n">
        <v>3.73104184</v>
      </c>
      <c r="I10" s="18" t="n">
        <v>522.19100982</v>
      </c>
      <c r="J10" s="20" t="n">
        <v>2.70771933</v>
      </c>
      <c r="K10" s="18" t="n">
        <v>528.69427692</v>
      </c>
      <c r="L10" s="20" t="n">
        <v>2.61729858</v>
      </c>
      <c r="M10" s="18" t="n">
        <v>508.91958983</v>
      </c>
      <c r="N10" s="20" t="n">
        <v>4.92965867</v>
      </c>
      <c r="O10" s="18" t="n">
        <v>464.7855789</v>
      </c>
      <c r="P10" s="20" t="n">
        <v>11.12357774</v>
      </c>
      <c r="Q10" s="18" t="n">
        <v>439.09985418</v>
      </c>
      <c r="R10" s="20" t="n">
        <v>9.544280990000001</v>
      </c>
      <c r="S10" s="18" t="s">
        <v>481</v>
      </c>
      <c r="T10" s="20" t="s">
        <v>481</v>
      </c>
      <c r="U10" s="18" t="s">
        <v>481</v>
      </c>
      <c r="V10" s="20" t="s">
        <v>481</v>
      </c>
      <c r="W10" s="18" t="s">
        <v>481</v>
      </c>
      <c r="X10" s="20" t="s">
        <v>481</v>
      </c>
      <c r="Y10" s="18" t="s">
        <v>481</v>
      </c>
      <c r="Z10" s="20" t="s">
        <v>481</v>
      </c>
      <c r="AA10" s="18" t="n">
        <v>455.76712871</v>
      </c>
      <c r="AB10" s="20" t="n">
        <v>8.14643264</v>
      </c>
    </row>
    <row r="11" spans="1:28">
      <c r="A11" s="15" t="s">
        <v>486</v>
      </c>
      <c r="B11" s="17" t="n">
        <v>7053</v>
      </c>
      <c r="C11" s="18">
        <f>(50.0/B11*100)</f>
        <v/>
      </c>
      <c r="D11" s="19" t="n">
        <v>7003</v>
      </c>
      <c r="E11" s="18" t="n">
        <v>361.09911178</v>
      </c>
      <c r="F11" s="20" t="n">
        <v>9.58733962</v>
      </c>
      <c r="G11" s="18" t="n">
        <v>392.99030971</v>
      </c>
      <c r="H11" s="20" t="n">
        <v>12.97848922</v>
      </c>
      <c r="I11" s="18" t="n">
        <v>432.69380059</v>
      </c>
      <c r="J11" s="20" t="n">
        <v>4.12824667</v>
      </c>
      <c r="K11" s="18" t="n">
        <v>430.86048032</v>
      </c>
      <c r="L11" s="20" t="n">
        <v>2.64072984</v>
      </c>
      <c r="M11" s="18" t="n">
        <v>410.81458262</v>
      </c>
      <c r="N11" s="20" t="n">
        <v>5.11041848</v>
      </c>
      <c r="O11" s="18" t="n">
        <v>335.07694752</v>
      </c>
      <c r="P11" s="20" t="n">
        <v>17.02361856</v>
      </c>
      <c r="Q11" s="18" t="n">
        <v>330.47184118</v>
      </c>
      <c r="R11" s="20" t="n">
        <v>16.45529329</v>
      </c>
      <c r="S11" s="18" t="s">
        <v>481</v>
      </c>
      <c r="T11" s="20" t="s">
        <v>481</v>
      </c>
      <c r="U11" s="18" t="s">
        <v>481</v>
      </c>
      <c r="V11" s="20" t="s">
        <v>481</v>
      </c>
      <c r="W11" s="18" t="s">
        <v>481</v>
      </c>
      <c r="X11" s="20" t="s">
        <v>481</v>
      </c>
      <c r="Y11" s="18" t="s">
        <v>481</v>
      </c>
      <c r="Z11" s="20" t="s">
        <v>481</v>
      </c>
      <c r="AA11" s="18" t="n">
        <v>370.16442977</v>
      </c>
      <c r="AB11" s="20" t="n">
        <v>7.28071506</v>
      </c>
    </row>
    <row r="12" spans="1:28">
      <c r="A12" s="15" t="s">
        <v>487</v>
      </c>
      <c r="B12" s="17" t="n">
        <v>6894</v>
      </c>
      <c r="C12" s="18">
        <f>(55.0/B12*100)</f>
        <v/>
      </c>
      <c r="D12" s="19" t="n">
        <v>6839</v>
      </c>
      <c r="E12" s="18" t="n">
        <v>407.4983361</v>
      </c>
      <c r="F12" s="20" t="n">
        <v>24.49277026</v>
      </c>
      <c r="G12" s="18" t="n">
        <v>430.58494005</v>
      </c>
      <c r="H12" s="20" t="n">
        <v>24.72927646</v>
      </c>
      <c r="I12" s="18" t="n">
        <v>481.61264519</v>
      </c>
      <c r="J12" s="20" t="n">
        <v>8.89181381</v>
      </c>
      <c r="K12" s="18" t="n">
        <v>507.87489414</v>
      </c>
      <c r="L12" s="20" t="n">
        <v>2.45079114</v>
      </c>
      <c r="M12" s="18" t="n">
        <v>472.13821959</v>
      </c>
      <c r="N12" s="20" t="n">
        <v>3.38193579</v>
      </c>
      <c r="O12" s="18" t="n">
        <v>423.47417261</v>
      </c>
      <c r="P12" s="20" t="n">
        <v>11.83115906</v>
      </c>
      <c r="Q12" s="18" t="n">
        <v>363.8184957</v>
      </c>
      <c r="R12" s="20" t="n">
        <v>22.63516604</v>
      </c>
      <c r="S12" s="18" t="s">
        <v>481</v>
      </c>
      <c r="T12" s="20" t="s">
        <v>481</v>
      </c>
      <c r="U12" s="18" t="s">
        <v>481</v>
      </c>
      <c r="V12" s="20" t="s">
        <v>481</v>
      </c>
      <c r="W12" s="18" t="s">
        <v>481</v>
      </c>
      <c r="X12" s="20" t="s">
        <v>481</v>
      </c>
      <c r="Y12" s="18" t="s">
        <v>481</v>
      </c>
      <c r="Z12" s="20" t="s">
        <v>481</v>
      </c>
      <c r="AA12" s="18" t="n">
        <v>378.49035487</v>
      </c>
      <c r="AB12" s="20" t="n">
        <v>18.02869195</v>
      </c>
    </row>
    <row r="13" spans="1:28">
      <c r="A13" s="15" t="s">
        <v>488</v>
      </c>
      <c r="B13" s="17" t="n">
        <v>7161</v>
      </c>
      <c r="C13" s="18">
        <f>(101.0/B13*100)</f>
        <v/>
      </c>
      <c r="D13" s="19" t="n">
        <v>7060</v>
      </c>
      <c r="E13" s="18" t="s">
        <v>481</v>
      </c>
      <c r="F13" s="20" t="s">
        <v>481</v>
      </c>
      <c r="G13" s="18" t="s">
        <v>481</v>
      </c>
      <c r="H13" s="20" t="s">
        <v>481</v>
      </c>
      <c r="I13" s="18" t="n">
        <v>501.68039249</v>
      </c>
      <c r="J13" s="20" t="n">
        <v>5.299035</v>
      </c>
      <c r="K13" s="18" t="n">
        <v>511.9238815</v>
      </c>
      <c r="L13" s="20" t="n">
        <v>2.44768261</v>
      </c>
      <c r="M13" s="18" t="n">
        <v>518.9443303100001</v>
      </c>
      <c r="N13" s="20" t="n">
        <v>2.61871828</v>
      </c>
      <c r="O13" s="18" t="n">
        <v>464.17181035</v>
      </c>
      <c r="P13" s="20" t="n">
        <v>7.70256253</v>
      </c>
      <c r="Q13" s="18" t="s">
        <v>481</v>
      </c>
      <c r="R13" s="20" t="s">
        <v>481</v>
      </c>
      <c r="S13" s="18" t="s">
        <v>481</v>
      </c>
      <c r="T13" s="20" t="s">
        <v>481</v>
      </c>
      <c r="U13" s="18" t="s">
        <v>481</v>
      </c>
      <c r="V13" s="20" t="s">
        <v>481</v>
      </c>
      <c r="W13" s="18" t="s">
        <v>481</v>
      </c>
      <c r="X13" s="20" t="s">
        <v>481</v>
      </c>
      <c r="Y13" s="18" t="s">
        <v>481</v>
      </c>
      <c r="Z13" s="20" t="s">
        <v>481</v>
      </c>
      <c r="AA13" s="18" t="n">
        <v>439.63125</v>
      </c>
      <c r="AB13" s="20" t="n">
        <v>11.97526962</v>
      </c>
    </row>
    <row r="14" spans="1:28">
      <c r="A14" s="15" t="s">
        <v>489</v>
      </c>
      <c r="B14" s="17" t="n">
        <v>5587</v>
      </c>
      <c r="C14" s="18">
        <f>(74.0/B14*100)</f>
        <v/>
      </c>
      <c r="D14" s="19" t="n">
        <v>5513</v>
      </c>
      <c r="E14" s="18" t="n">
        <v>465.23930106</v>
      </c>
      <c r="F14" s="20" t="n">
        <v>21.28144485</v>
      </c>
      <c r="G14" s="18" t="n">
        <v>526.3317792</v>
      </c>
      <c r="H14" s="20" t="n">
        <v>57.55391196</v>
      </c>
      <c r="I14" s="18" t="n">
        <v>492.63641365</v>
      </c>
      <c r="J14" s="20" t="n">
        <v>24.31483745</v>
      </c>
      <c r="K14" s="18" t="n">
        <v>520.92032776</v>
      </c>
      <c r="L14" s="20" t="n">
        <v>3.31305027</v>
      </c>
      <c r="M14" s="18" t="n">
        <v>522.87241421</v>
      </c>
      <c r="N14" s="20" t="n">
        <v>2.17359592</v>
      </c>
      <c r="O14" s="18" t="n">
        <v>470.34527458</v>
      </c>
      <c r="P14" s="20" t="n">
        <v>8.725070560000001</v>
      </c>
      <c r="Q14" s="18" t="n">
        <v>458.63842634</v>
      </c>
      <c r="R14" s="20" t="n">
        <v>19.39675835</v>
      </c>
      <c r="S14" s="18" t="s">
        <v>481</v>
      </c>
      <c r="T14" s="20" t="s">
        <v>481</v>
      </c>
      <c r="U14" s="18" t="s">
        <v>481</v>
      </c>
      <c r="V14" s="20" t="s">
        <v>481</v>
      </c>
      <c r="W14" s="18" t="s">
        <v>481</v>
      </c>
      <c r="X14" s="20" t="s">
        <v>481</v>
      </c>
      <c r="Y14" s="18" t="s">
        <v>481</v>
      </c>
      <c r="Z14" s="20" t="s">
        <v>481</v>
      </c>
      <c r="AA14" s="18" t="n">
        <v>468.06858744</v>
      </c>
      <c r="AB14" s="20" t="n">
        <v>32.57652595</v>
      </c>
    </row>
    <row r="15" spans="1:28">
      <c r="A15" s="15" t="s">
        <v>490</v>
      </c>
      <c r="B15" s="17" t="n">
        <v>5882</v>
      </c>
      <c r="C15" s="18">
        <f>(52.0/B15*100)</f>
        <v/>
      </c>
      <c r="D15" s="19" t="n">
        <v>5830</v>
      </c>
      <c r="E15" s="18" t="n">
        <v>356.21833383</v>
      </c>
      <c r="F15" s="20" t="n">
        <v>19.13573845</v>
      </c>
      <c r="G15" s="18" t="n">
        <v>485.60067648</v>
      </c>
      <c r="H15" s="20" t="n">
        <v>38.50424107</v>
      </c>
      <c r="I15" s="18" t="n">
        <v>513.60640361</v>
      </c>
      <c r="J15" s="20" t="n">
        <v>14.18543831</v>
      </c>
      <c r="K15" s="18" t="n">
        <v>516.54764309</v>
      </c>
      <c r="L15" s="20" t="n">
        <v>2.98642166</v>
      </c>
      <c r="M15" s="18" t="n">
        <v>514.3971764299999</v>
      </c>
      <c r="N15" s="20" t="n">
        <v>2.53441825</v>
      </c>
      <c r="O15" s="18" t="n">
        <v>444.52410297</v>
      </c>
      <c r="P15" s="20" t="n">
        <v>8.99469107</v>
      </c>
      <c r="Q15" s="18" t="n">
        <v>405.25751403</v>
      </c>
      <c r="R15" s="20" t="n">
        <v>16.81708695</v>
      </c>
      <c r="S15" s="18" t="s">
        <v>481</v>
      </c>
      <c r="T15" s="20" t="s">
        <v>481</v>
      </c>
      <c r="U15" s="18" t="s">
        <v>481</v>
      </c>
      <c r="V15" s="20" t="s">
        <v>481</v>
      </c>
      <c r="W15" s="18" t="s">
        <v>481</v>
      </c>
      <c r="X15" s="20" t="s">
        <v>481</v>
      </c>
      <c r="Y15" s="18" t="s">
        <v>481</v>
      </c>
      <c r="Z15" s="20" t="s">
        <v>481</v>
      </c>
      <c r="AA15" s="18" t="n">
        <v>415.51175236</v>
      </c>
      <c r="AB15" s="20" t="n">
        <v>16.21988729</v>
      </c>
    </row>
    <row r="16" spans="1:28">
      <c r="A16" s="15" t="s">
        <v>491</v>
      </c>
      <c r="B16" s="17" t="n">
        <v>6108</v>
      </c>
      <c r="C16" s="18">
        <f>(102.0/B16*100)</f>
        <v/>
      </c>
      <c r="D16" s="19" t="n">
        <v>6006</v>
      </c>
      <c r="E16" s="18" t="n">
        <v>448.69098177</v>
      </c>
      <c r="F16" s="20" t="n">
        <v>7.21070901</v>
      </c>
      <c r="G16" s="18" t="n">
        <v>469.97261112</v>
      </c>
      <c r="H16" s="20" t="n">
        <v>7.65252173</v>
      </c>
      <c r="I16" s="18" t="n">
        <v>505.77493259</v>
      </c>
      <c r="J16" s="20" t="n">
        <v>4.02607058</v>
      </c>
      <c r="K16" s="18" t="n">
        <v>504.94118929</v>
      </c>
      <c r="L16" s="20" t="n">
        <v>2.29316518</v>
      </c>
      <c r="M16" s="18" t="n">
        <v>471.19881269</v>
      </c>
      <c r="N16" s="20" t="n">
        <v>5.8121319</v>
      </c>
      <c r="O16" s="18" t="n">
        <v>423.08828656</v>
      </c>
      <c r="P16" s="20" t="n">
        <v>10.23126545</v>
      </c>
      <c r="Q16" s="18" t="n">
        <v>367.00975307</v>
      </c>
      <c r="R16" s="20" t="n">
        <v>13.43687939</v>
      </c>
      <c r="S16" s="18" t="s">
        <v>481</v>
      </c>
      <c r="T16" s="20" t="s">
        <v>481</v>
      </c>
      <c r="U16" s="18" t="s">
        <v>481</v>
      </c>
      <c r="V16" s="20" t="s">
        <v>481</v>
      </c>
      <c r="W16" s="18" t="s">
        <v>481</v>
      </c>
      <c r="X16" s="20" t="s">
        <v>481</v>
      </c>
      <c r="Y16" s="18" t="s">
        <v>481</v>
      </c>
      <c r="Z16" s="20" t="s">
        <v>481</v>
      </c>
      <c r="AA16" s="18" t="n">
        <v>426.01781234</v>
      </c>
      <c r="AB16" s="20" t="n">
        <v>8.073117359999999</v>
      </c>
    </row>
    <row r="17" spans="1:28">
      <c r="A17" s="15" t="s">
        <v>492</v>
      </c>
      <c r="B17" s="17" t="n">
        <v>6504</v>
      </c>
      <c r="C17" s="18">
        <f>(679.0/B17*100)</f>
        <v/>
      </c>
      <c r="D17" s="19" t="n">
        <v>5825</v>
      </c>
      <c r="E17" s="18" t="n">
        <v>388.85965396</v>
      </c>
      <c r="F17" s="20" t="n">
        <v>25.4162428</v>
      </c>
      <c r="G17" s="18" t="n">
        <v>462.44329716</v>
      </c>
      <c r="H17" s="20" t="n">
        <v>25.08446152</v>
      </c>
      <c r="I17" s="18" t="n">
        <v>531.50577933</v>
      </c>
      <c r="J17" s="20" t="n">
        <v>6.65802692</v>
      </c>
      <c r="K17" s="18" t="n">
        <v>519.6682759</v>
      </c>
      <c r="L17" s="20" t="n">
        <v>2.99981241</v>
      </c>
      <c r="M17" s="18" t="n">
        <v>479.00447854</v>
      </c>
      <c r="N17" s="20" t="n">
        <v>4.06196886</v>
      </c>
      <c r="O17" s="18" t="n">
        <v>429.21271154</v>
      </c>
      <c r="P17" s="20" t="n">
        <v>15.80538343</v>
      </c>
      <c r="Q17" s="18" t="n">
        <v>419.20710893</v>
      </c>
      <c r="R17" s="20" t="n">
        <v>18.48028862</v>
      </c>
      <c r="S17" s="18" t="s">
        <v>481</v>
      </c>
      <c r="T17" s="20" t="s">
        <v>481</v>
      </c>
      <c r="U17" s="18" t="s">
        <v>481</v>
      </c>
      <c r="V17" s="20" t="s">
        <v>481</v>
      </c>
      <c r="W17" s="18" t="s">
        <v>481</v>
      </c>
      <c r="X17" s="20" t="s">
        <v>481</v>
      </c>
      <c r="Y17" s="18" t="s">
        <v>481</v>
      </c>
      <c r="Z17" s="20" t="s">
        <v>481</v>
      </c>
      <c r="AA17" s="18" t="n">
        <v>439.02663732</v>
      </c>
      <c r="AB17" s="20" t="n">
        <v>11.00342492</v>
      </c>
    </row>
    <row r="18" spans="1:28">
      <c r="A18" s="15" t="s">
        <v>493</v>
      </c>
      <c r="B18" s="17" t="n">
        <v>5532</v>
      </c>
      <c r="C18" s="18">
        <f>(28.0/B18*100)</f>
        <v/>
      </c>
      <c r="D18" s="19" t="n">
        <v>5504</v>
      </c>
      <c r="E18" s="18" t="n">
        <v>383.43205795</v>
      </c>
      <c r="F18" s="20" t="n">
        <v>13.95530655</v>
      </c>
      <c r="G18" s="18" t="n">
        <v>398.27134802</v>
      </c>
      <c r="H18" s="20" t="n">
        <v>11.82525018</v>
      </c>
      <c r="I18" s="18" t="n">
        <v>458.67670715</v>
      </c>
      <c r="J18" s="20" t="n">
        <v>6.22429467</v>
      </c>
      <c r="K18" s="18" t="n">
        <v>465.82710505</v>
      </c>
      <c r="L18" s="20" t="n">
        <v>3.46096922</v>
      </c>
      <c r="M18" s="18" t="n">
        <v>439.52425271</v>
      </c>
      <c r="N18" s="20" t="n">
        <v>5.43151573</v>
      </c>
      <c r="O18" s="18" t="n">
        <v>369.15832603</v>
      </c>
      <c r="P18" s="20" t="n">
        <v>12.53293415</v>
      </c>
      <c r="Q18" s="18" t="n">
        <v>375.16789145</v>
      </c>
      <c r="R18" s="20" t="n">
        <v>16.51108292</v>
      </c>
      <c r="S18" s="18" t="s">
        <v>481</v>
      </c>
      <c r="T18" s="20" t="s">
        <v>481</v>
      </c>
      <c r="U18" s="18" t="s">
        <v>481</v>
      </c>
      <c r="V18" s="20" t="s">
        <v>481</v>
      </c>
      <c r="W18" s="18" t="s">
        <v>481</v>
      </c>
      <c r="X18" s="20" t="s">
        <v>481</v>
      </c>
      <c r="Y18" s="18" t="s">
        <v>481</v>
      </c>
      <c r="Z18" s="20" t="s">
        <v>481</v>
      </c>
      <c r="AA18" s="18" t="n">
        <v>373.28676263</v>
      </c>
      <c r="AB18" s="20" t="n">
        <v>11.57049637</v>
      </c>
    </row>
    <row r="19" spans="1:28">
      <c r="A19" s="15" t="s">
        <v>494</v>
      </c>
      <c r="B19" s="17" t="n">
        <v>5658</v>
      </c>
      <c r="C19" s="18">
        <f>(63.0/B19*100)</f>
        <v/>
      </c>
      <c r="D19" s="19" t="n">
        <v>5595</v>
      </c>
      <c r="E19" s="18" t="n">
        <v>404.20249</v>
      </c>
      <c r="F19" s="20" t="n">
        <v>20.77531214</v>
      </c>
      <c r="G19" s="18" t="n">
        <v>445.55419388</v>
      </c>
      <c r="H19" s="20" t="n">
        <v>37.89913704</v>
      </c>
      <c r="I19" s="18" t="n">
        <v>483.91747326</v>
      </c>
      <c r="J19" s="20" t="n">
        <v>12.8925196</v>
      </c>
      <c r="K19" s="18" t="n">
        <v>496.55628732</v>
      </c>
      <c r="L19" s="20" t="n">
        <v>2.85607208</v>
      </c>
      <c r="M19" s="18" t="n">
        <v>473.89098526</v>
      </c>
      <c r="N19" s="20" t="n">
        <v>3.16750181</v>
      </c>
      <c r="O19" s="18" t="n">
        <v>412.70888793</v>
      </c>
      <c r="P19" s="20" t="n">
        <v>6.42016273</v>
      </c>
      <c r="Q19" s="18" t="n">
        <v>375.21050886</v>
      </c>
      <c r="R19" s="20" t="n">
        <v>11.33691073</v>
      </c>
      <c r="S19" s="18" t="s">
        <v>481</v>
      </c>
      <c r="T19" s="20" t="s">
        <v>481</v>
      </c>
      <c r="U19" s="18" t="s">
        <v>481</v>
      </c>
      <c r="V19" s="20" t="s">
        <v>481</v>
      </c>
      <c r="W19" s="18" t="s">
        <v>481</v>
      </c>
      <c r="X19" s="20" t="s">
        <v>481</v>
      </c>
      <c r="Y19" s="18" t="s">
        <v>481</v>
      </c>
      <c r="Z19" s="20" t="s">
        <v>481</v>
      </c>
      <c r="AA19" s="18" t="n">
        <v>416.90680841</v>
      </c>
      <c r="AB19" s="20" t="n">
        <v>17.18967885</v>
      </c>
    </row>
    <row r="20" spans="1:28">
      <c r="A20" s="15" t="s">
        <v>495</v>
      </c>
      <c r="B20" s="17" t="n">
        <v>3371</v>
      </c>
      <c r="C20" s="18">
        <f>(75.0/B20*100)</f>
        <v/>
      </c>
      <c r="D20" s="19" t="n">
        <v>3296</v>
      </c>
      <c r="E20" s="18" t="n">
        <v>407.79876689</v>
      </c>
      <c r="F20" s="20" t="n">
        <v>35.82597648</v>
      </c>
      <c r="G20" s="18" t="n">
        <v>494.04601692</v>
      </c>
      <c r="H20" s="20" t="n">
        <v>15.96124959</v>
      </c>
      <c r="I20" s="18" t="n">
        <v>497.29604706</v>
      </c>
      <c r="J20" s="20" t="n">
        <v>3.66722747</v>
      </c>
      <c r="K20" s="18" t="n">
        <v>488.65586201</v>
      </c>
      <c r="L20" s="20" t="n">
        <v>2.19764591</v>
      </c>
      <c r="M20" s="18" t="n">
        <v>440.16302337</v>
      </c>
      <c r="N20" s="20" t="n">
        <v>12.63553655</v>
      </c>
      <c r="O20" s="18" t="n">
        <v>406.71350553</v>
      </c>
      <c r="P20" s="20" t="n">
        <v>24.00480234</v>
      </c>
      <c r="Q20" s="18" t="n">
        <v>362.48216433</v>
      </c>
      <c r="R20" s="20" t="n">
        <v>21.97714625</v>
      </c>
      <c r="S20" s="18" t="s">
        <v>481</v>
      </c>
      <c r="T20" s="20" t="s">
        <v>481</v>
      </c>
      <c r="U20" s="18" t="s">
        <v>481</v>
      </c>
      <c r="V20" s="20" t="s">
        <v>481</v>
      </c>
      <c r="W20" s="18" t="s">
        <v>481</v>
      </c>
      <c r="X20" s="20" t="s">
        <v>481</v>
      </c>
      <c r="Y20" s="18" t="s">
        <v>481</v>
      </c>
      <c r="Z20" s="20" t="s">
        <v>481</v>
      </c>
      <c r="AA20" s="18" t="n">
        <v>420.33159511</v>
      </c>
      <c r="AB20" s="20" t="n">
        <v>25.10281021</v>
      </c>
    </row>
    <row r="21" spans="1:28">
      <c r="A21" s="15" t="s">
        <v>496</v>
      </c>
      <c r="B21" s="17" t="n">
        <v>5741</v>
      </c>
      <c r="C21" s="18">
        <f>(45.0/B21*100)</f>
        <v/>
      </c>
      <c r="D21" s="19" t="n">
        <v>5696</v>
      </c>
      <c r="E21" s="18" t="n">
        <v>505.29632674</v>
      </c>
      <c r="F21" s="20" t="n">
        <v>7.8882096</v>
      </c>
      <c r="G21" s="18" t="n">
        <v>514.73664092</v>
      </c>
      <c r="H21" s="20" t="n">
        <v>2.36012531</v>
      </c>
      <c r="I21" s="18" t="n">
        <v>500.23197547</v>
      </c>
      <c r="J21" s="20" t="n">
        <v>2.23219373</v>
      </c>
      <c r="K21" s="18" t="n">
        <v>489.21292841</v>
      </c>
      <c r="L21" s="20" t="n">
        <v>5.90267188</v>
      </c>
      <c r="M21" s="18" t="n">
        <v>472.43632654</v>
      </c>
      <c r="N21" s="20" t="n">
        <v>6.32382931</v>
      </c>
      <c r="O21" s="18" t="n">
        <v>440.24385815</v>
      </c>
      <c r="P21" s="20" t="n">
        <v>12.57190709</v>
      </c>
      <c r="Q21" s="18" t="n">
        <v>430.3366102</v>
      </c>
      <c r="R21" s="20" t="n">
        <v>16.13574985</v>
      </c>
      <c r="S21" s="18" t="s">
        <v>481</v>
      </c>
      <c r="T21" s="20" t="s">
        <v>481</v>
      </c>
      <c r="U21" s="18" t="s">
        <v>481</v>
      </c>
      <c r="V21" s="20" t="s">
        <v>481</v>
      </c>
      <c r="W21" s="18" t="s">
        <v>481</v>
      </c>
      <c r="X21" s="20" t="s">
        <v>481</v>
      </c>
      <c r="Y21" s="18" t="s">
        <v>481</v>
      </c>
      <c r="Z21" s="20" t="s">
        <v>481</v>
      </c>
      <c r="AA21" s="18" t="n">
        <v>426.03359728</v>
      </c>
      <c r="AB21" s="20" t="n">
        <v>14.78651747</v>
      </c>
    </row>
    <row r="22" spans="1:28">
      <c r="A22" s="15" t="s">
        <v>497</v>
      </c>
      <c r="B22" s="17" t="n">
        <v>6598</v>
      </c>
      <c r="C22" s="18">
        <f>(32.0/B22*100)</f>
        <v/>
      </c>
      <c r="D22" s="19" t="n">
        <v>6566</v>
      </c>
      <c r="E22" s="18" t="n">
        <v>364.48601331</v>
      </c>
      <c r="F22" s="20" t="n">
        <v>13.23450461</v>
      </c>
      <c r="G22" s="18" t="n">
        <v>362.95426601</v>
      </c>
      <c r="H22" s="20" t="n">
        <v>19.21462953</v>
      </c>
      <c r="I22" s="18" t="n">
        <v>501.22596711</v>
      </c>
      <c r="J22" s="20" t="n">
        <v>5.8188833</v>
      </c>
      <c r="K22" s="18" t="n">
        <v>485.64453989</v>
      </c>
      <c r="L22" s="20" t="n">
        <v>3.31165321</v>
      </c>
      <c r="M22" s="18" t="n">
        <v>432.91625954</v>
      </c>
      <c r="N22" s="20" t="n">
        <v>5.58456727</v>
      </c>
      <c r="O22" s="18" t="n">
        <v>378.24576456</v>
      </c>
      <c r="P22" s="20" t="n">
        <v>15.31544873</v>
      </c>
      <c r="Q22" s="18" t="n">
        <v>330.03007248</v>
      </c>
      <c r="R22" s="20" t="n">
        <v>13.57991872</v>
      </c>
      <c r="S22" s="18" t="s">
        <v>481</v>
      </c>
      <c r="T22" s="20" t="s">
        <v>481</v>
      </c>
      <c r="U22" s="18" t="s">
        <v>481</v>
      </c>
      <c r="V22" s="20" t="s">
        <v>481</v>
      </c>
      <c r="W22" s="18" t="s">
        <v>481</v>
      </c>
      <c r="X22" s="20" t="s">
        <v>481</v>
      </c>
      <c r="Y22" s="18" t="n">
        <v>451.76184772</v>
      </c>
      <c r="Z22" s="20" t="n">
        <v>26.34687615</v>
      </c>
      <c r="AA22" s="18" t="n">
        <v>356.52628322</v>
      </c>
      <c r="AB22" s="20" t="n">
        <v>10.7559515</v>
      </c>
    </row>
    <row r="23" spans="1:28">
      <c r="A23" s="15" t="s">
        <v>498</v>
      </c>
      <c r="B23" s="17" t="n">
        <v>11583</v>
      </c>
      <c r="C23" s="18">
        <f>(216.0/B23*100)</f>
        <v/>
      </c>
      <c r="D23" s="19" t="n">
        <v>11367</v>
      </c>
      <c r="E23" s="18" t="s">
        <v>481</v>
      </c>
      <c r="F23" s="20" t="s">
        <v>481</v>
      </c>
      <c r="G23" s="18" t="s">
        <v>481</v>
      </c>
      <c r="H23" s="20" t="s">
        <v>481</v>
      </c>
      <c r="I23" s="18" t="n">
        <v>500.03966266</v>
      </c>
      <c r="J23" s="20" t="n">
        <v>4.24921965</v>
      </c>
      <c r="K23" s="18" t="n">
        <v>494.09941786</v>
      </c>
      <c r="L23" s="20" t="n">
        <v>3.22440587</v>
      </c>
      <c r="M23" s="18" t="n">
        <v>447.49168187</v>
      </c>
      <c r="N23" s="20" t="n">
        <v>7.70586029</v>
      </c>
      <c r="O23" s="18" t="n">
        <v>422.56628984</v>
      </c>
      <c r="P23" s="20" t="n">
        <v>15.11309564</v>
      </c>
      <c r="Q23" s="18" t="n">
        <v>399.88536204</v>
      </c>
      <c r="R23" s="20" t="n">
        <v>13.96439257</v>
      </c>
      <c r="S23" s="18" t="s">
        <v>481</v>
      </c>
      <c r="T23" s="20" t="s">
        <v>481</v>
      </c>
      <c r="U23" s="18" t="s">
        <v>481</v>
      </c>
      <c r="V23" s="20" t="s">
        <v>481</v>
      </c>
      <c r="W23" s="18" t="s">
        <v>481</v>
      </c>
      <c r="X23" s="20" t="s">
        <v>481</v>
      </c>
      <c r="Y23" s="18" t="s">
        <v>481</v>
      </c>
      <c r="Z23" s="20" t="s">
        <v>481</v>
      </c>
      <c r="AA23" s="18" t="n">
        <v>412.89079542</v>
      </c>
      <c r="AB23" s="20" t="n">
        <v>12.21293608</v>
      </c>
    </row>
    <row r="24" spans="1:28">
      <c r="A24" s="15" t="s">
        <v>499</v>
      </c>
      <c r="B24" s="17" t="n">
        <v>6647</v>
      </c>
      <c r="C24" s="18">
        <f>(140.0/B24*100)</f>
        <v/>
      </c>
      <c r="D24" s="19" t="n">
        <v>6507</v>
      </c>
      <c r="E24" s="18" t="s">
        <v>481</v>
      </c>
      <c r="F24" s="20" t="s">
        <v>481</v>
      </c>
      <c r="G24" s="18" t="s">
        <v>481</v>
      </c>
      <c r="H24" s="20" t="s">
        <v>481</v>
      </c>
      <c r="I24" s="18" t="s">
        <v>481</v>
      </c>
      <c r="J24" s="20" t="s">
        <v>481</v>
      </c>
      <c r="K24" s="18" t="n">
        <v>533.78519601</v>
      </c>
      <c r="L24" s="20" t="n">
        <v>2.9818568</v>
      </c>
      <c r="M24" s="18" t="s">
        <v>481</v>
      </c>
      <c r="N24" s="20" t="s">
        <v>481</v>
      </c>
      <c r="O24" s="18" t="s">
        <v>481</v>
      </c>
      <c r="P24" s="20" t="s">
        <v>481</v>
      </c>
      <c r="Q24" s="18" t="s">
        <v>481</v>
      </c>
      <c r="R24" s="20" t="s">
        <v>481</v>
      </c>
      <c r="S24" s="18" t="s">
        <v>481</v>
      </c>
      <c r="T24" s="20" t="s">
        <v>481</v>
      </c>
      <c r="U24" s="18" t="s">
        <v>481</v>
      </c>
      <c r="V24" s="20" t="s">
        <v>481</v>
      </c>
      <c r="W24" s="18" t="s">
        <v>481</v>
      </c>
      <c r="X24" s="20" t="s">
        <v>481</v>
      </c>
      <c r="Y24" s="18" t="s">
        <v>481</v>
      </c>
      <c r="Z24" s="20" t="s">
        <v>481</v>
      </c>
      <c r="AA24" s="18" t="s">
        <v>481</v>
      </c>
      <c r="AB24" s="20" t="s">
        <v>481</v>
      </c>
    </row>
    <row r="25" spans="1:28">
      <c r="A25" s="15" t="s">
        <v>500</v>
      </c>
      <c r="B25" s="17" t="n">
        <v>5581</v>
      </c>
      <c r="C25" s="18">
        <f>(24.0/B25*100)</f>
        <v/>
      </c>
      <c r="D25" s="19" t="n">
        <v>5557</v>
      </c>
      <c r="E25" s="18" t="n">
        <v>310.6236</v>
      </c>
      <c r="F25" s="20" t="n">
        <v>36.90918349</v>
      </c>
      <c r="G25" s="18" t="n">
        <v>465.59430312</v>
      </c>
      <c r="H25" s="20" t="n">
        <v>48.18200091</v>
      </c>
      <c r="I25" s="18" t="n">
        <v>473.01607285</v>
      </c>
      <c r="J25" s="20" t="n">
        <v>24.87769829</v>
      </c>
      <c r="K25" s="18" t="n">
        <v>549.79226553</v>
      </c>
      <c r="L25" s="20" t="n">
        <v>4.93331906</v>
      </c>
      <c r="M25" s="18" t="n">
        <v>522.7626777</v>
      </c>
      <c r="N25" s="20" t="n">
        <v>4.3446526</v>
      </c>
      <c r="O25" s="18" t="n">
        <v>485.23994926</v>
      </c>
      <c r="P25" s="20" t="n">
        <v>5.11829569</v>
      </c>
      <c r="Q25" s="18" t="n">
        <v>526.83744989</v>
      </c>
      <c r="R25" s="20" t="n">
        <v>10.96937628</v>
      </c>
      <c r="S25" s="18" t="s">
        <v>481</v>
      </c>
      <c r="T25" s="20" t="s">
        <v>481</v>
      </c>
      <c r="U25" s="18" t="s">
        <v>481</v>
      </c>
      <c r="V25" s="20" t="s">
        <v>481</v>
      </c>
      <c r="W25" s="18" t="s">
        <v>481</v>
      </c>
      <c r="X25" s="20" t="s">
        <v>481</v>
      </c>
      <c r="Y25" s="18" t="s">
        <v>481</v>
      </c>
      <c r="Z25" s="20" t="s">
        <v>481</v>
      </c>
      <c r="AA25" s="18" t="n">
        <v>436.2950446</v>
      </c>
      <c r="AB25" s="20" t="n">
        <v>53.80574854</v>
      </c>
    </row>
    <row r="26" spans="1:28">
      <c r="A26" s="15" t="s">
        <v>501</v>
      </c>
      <c r="B26" s="17" t="n">
        <v>4869</v>
      </c>
      <c r="C26" s="18">
        <f>(33.0/B26*100)</f>
        <v/>
      </c>
      <c r="D26" s="19" t="n">
        <v>4836</v>
      </c>
      <c r="E26" s="18" t="n">
        <v>402.10192313</v>
      </c>
      <c r="F26" s="20" t="n">
        <v>20.1087582</v>
      </c>
      <c r="G26" s="18" t="n">
        <v>386.66619684</v>
      </c>
      <c r="H26" s="20" t="n">
        <v>37.48930316</v>
      </c>
      <c r="I26" s="18" t="n">
        <v>456.76761814</v>
      </c>
      <c r="J26" s="20" t="n">
        <v>14.87401355</v>
      </c>
      <c r="K26" s="18" t="n">
        <v>494.3814186</v>
      </c>
      <c r="L26" s="20" t="n">
        <v>3.24395471</v>
      </c>
      <c r="M26" s="18" t="n">
        <v>482.86077656</v>
      </c>
      <c r="N26" s="20" t="n">
        <v>2.19669449</v>
      </c>
      <c r="O26" s="18" t="n">
        <v>430.29839641</v>
      </c>
      <c r="P26" s="20" t="n">
        <v>8.08578133</v>
      </c>
      <c r="Q26" s="18" t="n">
        <v>388.32758225</v>
      </c>
      <c r="R26" s="20" t="n">
        <v>14.77516305</v>
      </c>
      <c r="S26" s="18" t="s">
        <v>481</v>
      </c>
      <c r="T26" s="20" t="s">
        <v>481</v>
      </c>
      <c r="U26" s="18" t="s">
        <v>481</v>
      </c>
      <c r="V26" s="20" t="s">
        <v>481</v>
      </c>
      <c r="W26" s="18" t="s">
        <v>481</v>
      </c>
      <c r="X26" s="20" t="s">
        <v>481</v>
      </c>
      <c r="Y26" s="18" t="s">
        <v>481</v>
      </c>
      <c r="Z26" s="20" t="s">
        <v>481</v>
      </c>
      <c r="AA26" s="18" t="n">
        <v>457.76105471</v>
      </c>
      <c r="AB26" s="20" t="n">
        <v>15.03828236</v>
      </c>
    </row>
    <row r="27" spans="1:28">
      <c r="A27" s="15" t="s">
        <v>502</v>
      </c>
      <c r="B27" s="17" t="n">
        <v>5299</v>
      </c>
      <c r="C27" s="18">
        <f>(17.0/B27*100)</f>
        <v/>
      </c>
      <c r="D27" s="19" t="n">
        <v>5282</v>
      </c>
      <c r="E27" s="18" t="n">
        <v>437.27325954</v>
      </c>
      <c r="F27" s="20" t="n">
        <v>10.58685232</v>
      </c>
      <c r="G27" s="18" t="n">
        <v>482.06155926</v>
      </c>
      <c r="H27" s="20" t="n">
        <v>10.0968192</v>
      </c>
      <c r="I27" s="18" t="n">
        <v>497.06296585</v>
      </c>
      <c r="J27" s="20" t="n">
        <v>4.0506997</v>
      </c>
      <c r="K27" s="18" t="n">
        <v>498.42659405</v>
      </c>
      <c r="L27" s="20" t="n">
        <v>1.74654707</v>
      </c>
      <c r="M27" s="18" t="n">
        <v>467.93344368</v>
      </c>
      <c r="N27" s="20" t="n">
        <v>3.90860903</v>
      </c>
      <c r="O27" s="18" t="n">
        <v>446.27827428</v>
      </c>
      <c r="P27" s="20" t="n">
        <v>9.06318081</v>
      </c>
      <c r="Q27" s="18" t="n">
        <v>386.72082641</v>
      </c>
      <c r="R27" s="20" t="n">
        <v>11.52660339</v>
      </c>
      <c r="S27" s="18" t="s">
        <v>481</v>
      </c>
      <c r="T27" s="20" t="s">
        <v>481</v>
      </c>
      <c r="U27" s="18" t="s">
        <v>481</v>
      </c>
      <c r="V27" s="20" t="s">
        <v>481</v>
      </c>
      <c r="W27" s="18" t="s">
        <v>481</v>
      </c>
      <c r="X27" s="20" t="s">
        <v>481</v>
      </c>
      <c r="Y27" s="18" t="s">
        <v>481</v>
      </c>
      <c r="Z27" s="20" t="s">
        <v>481</v>
      </c>
      <c r="AA27" s="18" t="n">
        <v>432.81108311</v>
      </c>
      <c r="AB27" s="20" t="n">
        <v>8.47453997</v>
      </c>
    </row>
    <row r="28" spans="1:28">
      <c r="A28" s="15" t="s">
        <v>503</v>
      </c>
      <c r="B28" s="17" t="n">
        <v>7568</v>
      </c>
      <c r="C28" s="18">
        <f>(52.0/B28*100)</f>
        <v/>
      </c>
      <c r="D28" s="19" t="n">
        <v>7516</v>
      </c>
      <c r="E28" s="18" t="n">
        <v>343.31818396</v>
      </c>
      <c r="F28" s="20" t="n">
        <v>22.57221474</v>
      </c>
      <c r="G28" s="18" t="n">
        <v>376.93450044</v>
      </c>
      <c r="H28" s="20" t="n">
        <v>14.99026579</v>
      </c>
      <c r="I28" s="18" t="n">
        <v>426.94456328</v>
      </c>
      <c r="J28" s="20" t="n">
        <v>4.73711079</v>
      </c>
      <c r="K28" s="18" t="n">
        <v>412.35575783</v>
      </c>
      <c r="L28" s="20" t="n">
        <v>2.37378525</v>
      </c>
      <c r="M28" s="18" t="n">
        <v>392.29226812</v>
      </c>
      <c r="N28" s="20" t="n">
        <v>4.28379612</v>
      </c>
      <c r="O28" s="18" t="n">
        <v>360.044971</v>
      </c>
      <c r="P28" s="20" t="n">
        <v>15.04931132</v>
      </c>
      <c r="Q28" s="18" t="n">
        <v>370.09966228</v>
      </c>
      <c r="R28" s="20" t="n">
        <v>13.40373833</v>
      </c>
      <c r="S28" s="18" t="s">
        <v>481</v>
      </c>
      <c r="T28" s="20" t="s">
        <v>481</v>
      </c>
      <c r="U28" s="18" t="s">
        <v>481</v>
      </c>
      <c r="V28" s="20" t="s">
        <v>481</v>
      </c>
      <c r="W28" s="18" t="s">
        <v>481</v>
      </c>
      <c r="X28" s="20" t="s">
        <v>481</v>
      </c>
      <c r="Y28" s="18" t="s">
        <v>481</v>
      </c>
      <c r="Z28" s="20" t="s">
        <v>481</v>
      </c>
      <c r="AA28" s="18" t="n">
        <v>322.70980981</v>
      </c>
      <c r="AB28" s="20" t="n">
        <v>19.82742055</v>
      </c>
    </row>
    <row r="29" spans="1:28">
      <c r="A29" s="15" t="s">
        <v>504</v>
      </c>
      <c r="B29" s="17" t="n">
        <v>5385</v>
      </c>
      <c r="C29" s="18">
        <f>(30.0/B29*100)</f>
        <v/>
      </c>
      <c r="D29" s="19" t="n">
        <v>5355</v>
      </c>
      <c r="E29" s="18" t="n">
        <v>456.8452517</v>
      </c>
      <c r="F29" s="20" t="n">
        <v>12.13404692</v>
      </c>
      <c r="G29" s="18" t="n">
        <v>481.16845791</v>
      </c>
      <c r="H29" s="20" t="n">
        <v>5.97759689</v>
      </c>
      <c r="I29" s="18" t="n">
        <v>512.53401099</v>
      </c>
      <c r="J29" s="20" t="n">
        <v>3.38206812</v>
      </c>
      <c r="K29" s="18" t="n">
        <v>525.13815077</v>
      </c>
      <c r="L29" s="20" t="n">
        <v>2.66826583</v>
      </c>
      <c r="M29" s="18" t="n">
        <v>500.47444154</v>
      </c>
      <c r="N29" s="20" t="n">
        <v>4.48926827</v>
      </c>
      <c r="O29" s="18" t="n">
        <v>481.20089014</v>
      </c>
      <c r="P29" s="20" t="n">
        <v>16.03814126</v>
      </c>
      <c r="Q29" s="18" t="n">
        <v>398.15395486</v>
      </c>
      <c r="R29" s="20" t="n">
        <v>23.68471021</v>
      </c>
      <c r="S29" s="18" t="s">
        <v>481</v>
      </c>
      <c r="T29" s="20" t="s">
        <v>481</v>
      </c>
      <c r="U29" s="18" t="s">
        <v>481</v>
      </c>
      <c r="V29" s="20" t="s">
        <v>481</v>
      </c>
      <c r="W29" s="18" t="s">
        <v>481</v>
      </c>
      <c r="X29" s="20" t="s">
        <v>481</v>
      </c>
      <c r="Y29" s="18" t="s">
        <v>481</v>
      </c>
      <c r="Z29" s="20" t="s">
        <v>481</v>
      </c>
      <c r="AA29" s="18" t="n">
        <v>446.38421434</v>
      </c>
      <c r="AB29" s="20" t="n">
        <v>15.06673254</v>
      </c>
    </row>
    <row r="30" spans="1:28">
      <c r="A30" s="15" t="s">
        <v>505</v>
      </c>
      <c r="B30" s="17" t="n">
        <v>4520</v>
      </c>
      <c r="C30" s="18">
        <f>(101.0/B30*100)</f>
        <v/>
      </c>
      <c r="D30" s="19" t="n">
        <v>4419</v>
      </c>
      <c r="E30" s="18" t="n">
        <v>458.96147985</v>
      </c>
      <c r="F30" s="20" t="n">
        <v>13.89030129</v>
      </c>
      <c r="G30" s="18" t="n">
        <v>513.39257773</v>
      </c>
      <c r="H30" s="20" t="n">
        <v>6.69500115</v>
      </c>
      <c r="I30" s="18" t="n">
        <v>495.11278625</v>
      </c>
      <c r="J30" s="20" t="n">
        <v>2.4680127</v>
      </c>
      <c r="K30" s="18" t="n">
        <v>504.81990662</v>
      </c>
      <c r="L30" s="20" t="n">
        <v>7.12563294</v>
      </c>
      <c r="M30" s="18" t="n">
        <v>486.74620531</v>
      </c>
      <c r="N30" s="20" t="n">
        <v>12.07321815</v>
      </c>
      <c r="O30" s="18" t="n">
        <v>474.33863939</v>
      </c>
      <c r="P30" s="20" t="n">
        <v>22.63737357</v>
      </c>
      <c r="Q30" s="18" t="n">
        <v>452.91940226</v>
      </c>
      <c r="R30" s="20" t="n">
        <v>19.53929998</v>
      </c>
      <c r="S30" s="18" t="s">
        <v>481</v>
      </c>
      <c r="T30" s="20" t="s">
        <v>481</v>
      </c>
      <c r="U30" s="18" t="s">
        <v>481</v>
      </c>
      <c r="V30" s="20" t="s">
        <v>481</v>
      </c>
      <c r="W30" s="18" t="s">
        <v>481</v>
      </c>
      <c r="X30" s="20" t="s">
        <v>481</v>
      </c>
      <c r="Y30" s="18" t="s">
        <v>481</v>
      </c>
      <c r="Z30" s="20" t="s">
        <v>481</v>
      </c>
      <c r="AA30" s="18" t="n">
        <v>442.2531174</v>
      </c>
      <c r="AB30" s="20" t="n">
        <v>16.94812882</v>
      </c>
    </row>
    <row r="31" spans="1:28">
      <c r="A31" s="15" t="s">
        <v>506</v>
      </c>
      <c r="B31" s="17" t="n">
        <v>5456</v>
      </c>
      <c r="C31" s="18">
        <f>(125.0/B31*100)</f>
        <v/>
      </c>
      <c r="D31" s="19" t="n">
        <v>5331</v>
      </c>
      <c r="E31" s="18" t="n">
        <v>425.25934476</v>
      </c>
      <c r="F31" s="20" t="n">
        <v>16.48748561</v>
      </c>
      <c r="G31" s="18" t="n">
        <v>489.80989854</v>
      </c>
      <c r="H31" s="20" t="n">
        <v>18.80198724</v>
      </c>
      <c r="I31" s="18" t="n">
        <v>503.78200299</v>
      </c>
      <c r="J31" s="20" t="n">
        <v>3.54375512</v>
      </c>
      <c r="K31" s="18" t="n">
        <v>507.86435203</v>
      </c>
      <c r="L31" s="20" t="n">
        <v>2.36876975</v>
      </c>
      <c r="M31" s="18" t="n">
        <v>463.80578846</v>
      </c>
      <c r="N31" s="20" t="n">
        <v>7.41216575</v>
      </c>
      <c r="O31" s="18" t="n">
        <v>453.03942087</v>
      </c>
      <c r="P31" s="20" t="n">
        <v>23.83067895</v>
      </c>
      <c r="Q31" s="18" t="n">
        <v>402.78799266</v>
      </c>
      <c r="R31" s="20" t="n">
        <v>16.42354911</v>
      </c>
      <c r="S31" s="18" t="s">
        <v>481</v>
      </c>
      <c r="T31" s="20" t="s">
        <v>481</v>
      </c>
      <c r="U31" s="18" t="s">
        <v>481</v>
      </c>
      <c r="V31" s="20" t="s">
        <v>481</v>
      </c>
      <c r="W31" s="18" t="s">
        <v>481</v>
      </c>
      <c r="X31" s="20" t="s">
        <v>481</v>
      </c>
      <c r="Y31" s="18" t="s">
        <v>481</v>
      </c>
      <c r="Z31" s="20" t="s">
        <v>481</v>
      </c>
      <c r="AA31" s="18" t="n">
        <v>426.11538667</v>
      </c>
      <c r="AB31" s="20" t="n">
        <v>11.82406328</v>
      </c>
    </row>
    <row r="32" spans="1:28">
      <c r="A32" s="15" t="s">
        <v>507</v>
      </c>
      <c r="B32" s="17" t="n">
        <v>4478</v>
      </c>
      <c r="C32" s="18">
        <f>(5.0/B32*100)</f>
        <v/>
      </c>
      <c r="D32" s="19" t="n">
        <v>4473</v>
      </c>
      <c r="E32" s="18" t="n">
        <v>411.27534412</v>
      </c>
      <c r="F32" s="20" t="n">
        <v>26.51690536</v>
      </c>
      <c r="G32" s="18" t="n">
        <v>424.01218778</v>
      </c>
      <c r="H32" s="20" t="n">
        <v>21.2532582</v>
      </c>
      <c r="I32" s="18" t="n">
        <v>469.38994715</v>
      </c>
      <c r="J32" s="20" t="n">
        <v>14.10309962</v>
      </c>
      <c r="K32" s="18" t="n">
        <v>502.23803442</v>
      </c>
      <c r="L32" s="20" t="n">
        <v>4.95226048</v>
      </c>
      <c r="M32" s="18" t="n">
        <v>510.15299971</v>
      </c>
      <c r="N32" s="20" t="n">
        <v>2.70495962</v>
      </c>
      <c r="O32" s="18" t="n">
        <v>476.81684459</v>
      </c>
      <c r="P32" s="20" t="n">
        <v>5.66129428</v>
      </c>
      <c r="Q32" s="18" t="n">
        <v>428.16017787</v>
      </c>
      <c r="R32" s="20" t="n">
        <v>15.22898324</v>
      </c>
      <c r="S32" s="18" t="s">
        <v>481</v>
      </c>
      <c r="T32" s="20" t="s">
        <v>481</v>
      </c>
      <c r="U32" s="18" t="s">
        <v>481</v>
      </c>
      <c r="V32" s="20" t="s">
        <v>481</v>
      </c>
      <c r="W32" s="18" t="s">
        <v>481</v>
      </c>
      <c r="X32" s="20" t="s">
        <v>481</v>
      </c>
      <c r="Y32" s="18" t="s">
        <v>481</v>
      </c>
      <c r="Z32" s="20" t="s">
        <v>481</v>
      </c>
      <c r="AA32" s="18" t="n">
        <v>439.05489888</v>
      </c>
      <c r="AB32" s="20" t="n">
        <v>12.51103949</v>
      </c>
    </row>
    <row r="33" spans="1:28">
      <c r="A33" s="15" t="s">
        <v>508</v>
      </c>
      <c r="B33" s="17" t="n">
        <v>7325</v>
      </c>
      <c r="C33" s="18">
        <f>(75.0/B33*100)</f>
        <v/>
      </c>
      <c r="D33" s="19" t="n">
        <v>7250</v>
      </c>
      <c r="E33" s="18" t="s">
        <v>481</v>
      </c>
      <c r="F33" s="20" t="s">
        <v>481</v>
      </c>
      <c r="G33" s="18" t="s">
        <v>481</v>
      </c>
      <c r="H33" s="20" t="s">
        <v>481</v>
      </c>
      <c r="I33" s="18" t="n">
        <v>498.216243</v>
      </c>
      <c r="J33" s="20" t="n">
        <v>3.32210668</v>
      </c>
      <c r="K33" s="18" t="n">
        <v>502.40078699</v>
      </c>
      <c r="L33" s="20" t="n">
        <v>2.68104664</v>
      </c>
      <c r="M33" s="18" t="n">
        <v>447.03672083</v>
      </c>
      <c r="N33" s="20" t="n">
        <v>5.4020118</v>
      </c>
      <c r="O33" s="18" t="n">
        <v>413.35848429</v>
      </c>
      <c r="P33" s="20" t="n">
        <v>13.26371123</v>
      </c>
      <c r="Q33" s="18" t="n">
        <v>428.89793297</v>
      </c>
      <c r="R33" s="20" t="n">
        <v>8.42204684</v>
      </c>
      <c r="S33" s="18" t="s">
        <v>481</v>
      </c>
      <c r="T33" s="20" t="s">
        <v>481</v>
      </c>
      <c r="U33" s="18" t="s">
        <v>481</v>
      </c>
      <c r="V33" s="20" t="s">
        <v>481</v>
      </c>
      <c r="W33" s="18" t="s">
        <v>481</v>
      </c>
      <c r="X33" s="20" t="s">
        <v>481</v>
      </c>
      <c r="Y33" s="18" t="s">
        <v>481</v>
      </c>
      <c r="Z33" s="20" t="s">
        <v>481</v>
      </c>
      <c r="AA33" s="18" t="n">
        <v>408.03165103</v>
      </c>
      <c r="AB33" s="20" t="n">
        <v>17.47612276</v>
      </c>
    </row>
    <row r="34" spans="1:28">
      <c r="A34" s="15" t="s">
        <v>509</v>
      </c>
      <c r="B34" s="17" t="n">
        <v>6350</v>
      </c>
      <c r="C34" s="18">
        <f>(66.0/B34*100)</f>
        <v/>
      </c>
      <c r="D34" s="19" t="n">
        <v>6284</v>
      </c>
      <c r="E34" s="18" t="n">
        <v>377.34351231</v>
      </c>
      <c r="F34" s="20" t="n">
        <v>19.27821478</v>
      </c>
      <c r="G34" s="18" t="n">
        <v>384.25734683</v>
      </c>
      <c r="H34" s="20" t="n">
        <v>21.99890986</v>
      </c>
      <c r="I34" s="18" t="n">
        <v>495.43096721</v>
      </c>
      <c r="J34" s="20" t="n">
        <v>9.98503124</v>
      </c>
      <c r="K34" s="18" t="n">
        <v>491.16822299</v>
      </c>
      <c r="L34" s="20" t="n">
        <v>2.81802164</v>
      </c>
      <c r="M34" s="18" t="n">
        <v>459.12154809</v>
      </c>
      <c r="N34" s="20" t="n">
        <v>3.05196536</v>
      </c>
      <c r="O34" s="18" t="n">
        <v>411.57418235</v>
      </c>
      <c r="P34" s="20" t="n">
        <v>11.61319854</v>
      </c>
      <c r="Q34" s="18" t="n">
        <v>360.0017558</v>
      </c>
      <c r="R34" s="20" t="n">
        <v>12.26888762</v>
      </c>
      <c r="S34" s="18" t="s">
        <v>481</v>
      </c>
      <c r="T34" s="20" t="s">
        <v>481</v>
      </c>
      <c r="U34" s="18" t="s">
        <v>481</v>
      </c>
      <c r="V34" s="20" t="s">
        <v>481</v>
      </c>
      <c r="W34" s="18" t="s">
        <v>481</v>
      </c>
      <c r="X34" s="20" t="s">
        <v>481</v>
      </c>
      <c r="Y34" s="18" t="s">
        <v>481</v>
      </c>
      <c r="Z34" s="20" t="s">
        <v>481</v>
      </c>
      <c r="AA34" s="18" t="n">
        <v>373.71128964</v>
      </c>
      <c r="AB34" s="20" t="n">
        <v>18.74603843</v>
      </c>
    </row>
    <row r="35" spans="1:28">
      <c r="A35" s="15" t="s">
        <v>510</v>
      </c>
      <c r="B35" s="17" t="n">
        <v>6406</v>
      </c>
      <c r="C35" s="18">
        <f>(37.0/B35*100)</f>
        <v/>
      </c>
      <c r="D35" s="19" t="n">
        <v>6369</v>
      </c>
      <c r="E35" s="18" t="s">
        <v>481</v>
      </c>
      <c r="F35" s="20" t="s">
        <v>481</v>
      </c>
      <c r="G35" s="18" t="s">
        <v>481</v>
      </c>
      <c r="H35" s="20" t="s">
        <v>481</v>
      </c>
      <c r="I35" s="18" t="n">
        <v>520.8780825</v>
      </c>
      <c r="J35" s="20" t="n">
        <v>3.256616</v>
      </c>
      <c r="K35" s="18" t="n">
        <v>512.27658299</v>
      </c>
      <c r="L35" s="20" t="n">
        <v>1.66966522</v>
      </c>
      <c r="M35" s="18" t="n">
        <v>487.71077338</v>
      </c>
      <c r="N35" s="20" t="n">
        <v>5.02516032</v>
      </c>
      <c r="O35" s="18" t="n">
        <v>445.00648683</v>
      </c>
      <c r="P35" s="20" t="n">
        <v>19.59849401</v>
      </c>
      <c r="Q35" s="18" t="n">
        <v>415.62790268</v>
      </c>
      <c r="R35" s="20" t="n">
        <v>18.71608786</v>
      </c>
      <c r="S35" s="18" t="s">
        <v>481</v>
      </c>
      <c r="T35" s="20" t="s">
        <v>481</v>
      </c>
      <c r="U35" s="18" t="s">
        <v>481</v>
      </c>
      <c r="V35" s="20" t="s">
        <v>481</v>
      </c>
      <c r="W35" s="18" t="s">
        <v>481</v>
      </c>
      <c r="X35" s="20" t="s">
        <v>481</v>
      </c>
      <c r="Y35" s="18" t="s">
        <v>481</v>
      </c>
      <c r="Z35" s="20" t="s">
        <v>481</v>
      </c>
      <c r="AA35" s="18" t="n">
        <v>435.16100787</v>
      </c>
      <c r="AB35" s="20" t="n">
        <v>14.80574691</v>
      </c>
    </row>
    <row r="36" spans="1:28">
      <c r="A36" s="15" t="s">
        <v>511</v>
      </c>
      <c r="B36" s="17" t="n">
        <v>6736</v>
      </c>
      <c r="C36" s="18">
        <f>(26.0/B36*100)</f>
        <v/>
      </c>
      <c r="D36" s="19" t="n">
        <v>6710</v>
      </c>
      <c r="E36" s="18" t="n">
        <v>460.07372873</v>
      </c>
      <c r="F36" s="20" t="n">
        <v>6.0286473</v>
      </c>
      <c r="G36" s="18" t="n">
        <v>449.21253956</v>
      </c>
      <c r="H36" s="20" t="n">
        <v>8.80033008</v>
      </c>
      <c r="I36" s="18" t="n">
        <v>491.9434499</v>
      </c>
      <c r="J36" s="20" t="n">
        <v>2.91112342</v>
      </c>
      <c r="K36" s="18" t="n">
        <v>492.71203194</v>
      </c>
      <c r="L36" s="20" t="n">
        <v>2.48952406</v>
      </c>
      <c r="M36" s="18" t="n">
        <v>452.31694912</v>
      </c>
      <c r="N36" s="20" t="n">
        <v>7.34430067</v>
      </c>
      <c r="O36" s="18" t="n">
        <v>455.56539794</v>
      </c>
      <c r="P36" s="20" t="n">
        <v>16.0773945</v>
      </c>
      <c r="Q36" s="18" t="n">
        <v>392.46186921</v>
      </c>
      <c r="R36" s="20" t="n">
        <v>14.42004686</v>
      </c>
      <c r="S36" s="18" t="s">
        <v>481</v>
      </c>
      <c r="T36" s="20" t="s">
        <v>481</v>
      </c>
      <c r="U36" s="18" t="s">
        <v>481</v>
      </c>
      <c r="V36" s="20" t="s">
        <v>481</v>
      </c>
      <c r="W36" s="18" t="s">
        <v>481</v>
      </c>
      <c r="X36" s="20" t="s">
        <v>481</v>
      </c>
      <c r="Y36" s="18" t="s">
        <v>481</v>
      </c>
      <c r="Z36" s="20" t="s">
        <v>481</v>
      </c>
      <c r="AA36" s="18" t="n">
        <v>421.16224235</v>
      </c>
      <c r="AB36" s="20" t="n">
        <v>12.00789792</v>
      </c>
    </row>
    <row r="37" spans="1:28">
      <c r="A37" s="15" t="s">
        <v>512</v>
      </c>
      <c r="B37" s="17" t="n">
        <v>5458</v>
      </c>
      <c r="C37" s="18">
        <f>(63.0/B37*100)</f>
        <v/>
      </c>
      <c r="D37" s="19" t="n">
        <v>5395</v>
      </c>
      <c r="E37" s="18" t="n">
        <v>420.26085411</v>
      </c>
      <c r="F37" s="20" t="n">
        <v>13.8110688</v>
      </c>
      <c r="G37" s="18" t="n">
        <v>455.37065463</v>
      </c>
      <c r="H37" s="20" t="n">
        <v>16.94879145</v>
      </c>
      <c r="I37" s="18" t="n">
        <v>490.23693487</v>
      </c>
      <c r="J37" s="20" t="n">
        <v>8.5430288</v>
      </c>
      <c r="K37" s="18" t="n">
        <v>496.42461584</v>
      </c>
      <c r="L37" s="20" t="n">
        <v>3.6425573</v>
      </c>
      <c r="M37" s="18" t="n">
        <v>502.11595553</v>
      </c>
      <c r="N37" s="20" t="n">
        <v>3.45343803</v>
      </c>
      <c r="O37" s="18" t="n">
        <v>449.30212859</v>
      </c>
      <c r="P37" s="20" t="n">
        <v>11.19307402</v>
      </c>
      <c r="Q37" s="18" t="n">
        <v>382.94347124</v>
      </c>
      <c r="R37" s="20" t="n">
        <v>17.37604561</v>
      </c>
      <c r="S37" s="18" t="s">
        <v>481</v>
      </c>
      <c r="T37" s="20" t="s">
        <v>481</v>
      </c>
      <c r="U37" s="18" t="s">
        <v>481</v>
      </c>
      <c r="V37" s="20" t="s">
        <v>481</v>
      </c>
      <c r="W37" s="18" t="s">
        <v>481</v>
      </c>
      <c r="X37" s="20" t="s">
        <v>481</v>
      </c>
      <c r="Y37" s="18" t="s">
        <v>481</v>
      </c>
      <c r="Z37" s="20" t="s">
        <v>481</v>
      </c>
      <c r="AA37" s="18" t="n">
        <v>409.2286461</v>
      </c>
      <c r="AB37" s="20" t="n">
        <v>9.655767969999999</v>
      </c>
    </row>
    <row r="38" spans="1:28">
      <c r="A38" s="15" t="s">
        <v>513</v>
      </c>
      <c r="B38" s="17" t="n">
        <v>5860</v>
      </c>
      <c r="C38" s="18">
        <f>(16.0/B38*100)</f>
        <v/>
      </c>
      <c r="D38" s="19" t="n">
        <v>5844</v>
      </c>
      <c r="E38" s="18" t="n">
        <v>464.62134159</v>
      </c>
      <c r="F38" s="20" t="n">
        <v>19.28427834</v>
      </c>
      <c r="G38" s="18" t="n">
        <v>493.30190406</v>
      </c>
      <c r="H38" s="20" t="n">
        <v>11.83411111</v>
      </c>
      <c r="I38" s="18" t="n">
        <v>536.0144319</v>
      </c>
      <c r="J38" s="20" t="n">
        <v>7.28071409</v>
      </c>
      <c r="K38" s="18" t="n">
        <v>543.64240923</v>
      </c>
      <c r="L38" s="20" t="n">
        <v>3.56469465</v>
      </c>
      <c r="M38" s="18" t="n">
        <v>513.61328784</v>
      </c>
      <c r="N38" s="20" t="n">
        <v>3.77909113</v>
      </c>
      <c r="O38" s="18" t="n">
        <v>470.90612506</v>
      </c>
      <c r="P38" s="20" t="n">
        <v>7.50130091</v>
      </c>
      <c r="Q38" s="18" t="n">
        <v>434.94166295</v>
      </c>
      <c r="R38" s="20" t="n">
        <v>11.63060227</v>
      </c>
      <c r="S38" s="18" t="s">
        <v>481</v>
      </c>
      <c r="T38" s="20" t="s">
        <v>481</v>
      </c>
      <c r="U38" s="18" t="s">
        <v>481</v>
      </c>
      <c r="V38" s="20" t="s">
        <v>481</v>
      </c>
      <c r="W38" s="18" t="s">
        <v>481</v>
      </c>
      <c r="X38" s="20" t="s">
        <v>481</v>
      </c>
      <c r="Y38" s="18" t="s">
        <v>481</v>
      </c>
      <c r="Z38" s="20" t="s">
        <v>481</v>
      </c>
      <c r="AA38" s="18" t="n">
        <v>450.44614722</v>
      </c>
      <c r="AB38" s="20" t="n">
        <v>10.56374702</v>
      </c>
    </row>
    <row r="39" spans="1:28">
      <c r="A39" s="15" t="s">
        <v>514</v>
      </c>
      <c r="B39" s="17" t="n">
        <v>5895</v>
      </c>
      <c r="C39" s="18">
        <f>(30.0/B39*100)</f>
        <v/>
      </c>
      <c r="D39" s="19" t="n">
        <v>5865</v>
      </c>
      <c r="E39" s="18" t="n">
        <v>339.21634726</v>
      </c>
      <c r="F39" s="20" t="n">
        <v>18.43209578</v>
      </c>
      <c r="G39" s="18" t="n">
        <v>354.86766484</v>
      </c>
      <c r="H39" s="20" t="n">
        <v>29.34354493</v>
      </c>
      <c r="I39" s="18" t="n">
        <v>396.35106947</v>
      </c>
      <c r="J39" s="20" t="n">
        <v>12.31124188</v>
      </c>
      <c r="K39" s="18" t="n">
        <v>428.47707511</v>
      </c>
      <c r="L39" s="20" t="n">
        <v>5.05242322</v>
      </c>
      <c r="M39" s="18" t="n">
        <v>427.01207743</v>
      </c>
      <c r="N39" s="20" t="n">
        <v>4.39933256</v>
      </c>
      <c r="O39" s="18" t="n">
        <v>389.04459123</v>
      </c>
      <c r="P39" s="20" t="n">
        <v>5.86609754</v>
      </c>
      <c r="Q39" s="18" t="n">
        <v>331.95329392</v>
      </c>
      <c r="R39" s="20" t="n">
        <v>7.96241415</v>
      </c>
      <c r="S39" s="18" t="s">
        <v>481</v>
      </c>
      <c r="T39" s="20" t="s">
        <v>481</v>
      </c>
      <c r="U39" s="18" t="s">
        <v>481</v>
      </c>
      <c r="V39" s="20" t="s">
        <v>481</v>
      </c>
      <c r="W39" s="18" t="s">
        <v>481</v>
      </c>
      <c r="X39" s="20" t="s">
        <v>481</v>
      </c>
      <c r="Y39" s="18" t="s">
        <v>481</v>
      </c>
      <c r="Z39" s="20" t="s">
        <v>481</v>
      </c>
      <c r="AA39" s="18" t="n">
        <v>341.34793056</v>
      </c>
      <c r="AB39" s="20" t="n">
        <v>14.95184031</v>
      </c>
    </row>
    <row r="40" spans="1:28">
      <c r="A40" s="15" t="s">
        <v>515</v>
      </c>
      <c r="B40" s="17" t="n">
        <v>14157</v>
      </c>
      <c r="C40" s="18">
        <f>(273.0/B40*100)</f>
        <v/>
      </c>
      <c r="D40" s="19" t="n">
        <v>13884</v>
      </c>
      <c r="E40" s="18" t="n">
        <v>451.15861774</v>
      </c>
      <c r="F40" s="20" t="n">
        <v>6.61055128</v>
      </c>
      <c r="G40" s="18" t="n">
        <v>483.16688739</v>
      </c>
      <c r="H40" s="20" t="n">
        <v>2.88816357</v>
      </c>
      <c r="I40" s="18" t="n">
        <v>510.33837398</v>
      </c>
      <c r="J40" s="20" t="n">
        <v>3.00535862</v>
      </c>
      <c r="K40" s="18" t="n">
        <v>485.77191573</v>
      </c>
      <c r="L40" s="20" t="n">
        <v>4.56630766</v>
      </c>
      <c r="M40" s="18" t="n">
        <v>463.02014845</v>
      </c>
      <c r="N40" s="20" t="n">
        <v>9.577758530000001</v>
      </c>
      <c r="O40" s="18" t="n">
        <v>457.18856432</v>
      </c>
      <c r="P40" s="20" t="n">
        <v>42.12053257</v>
      </c>
      <c r="Q40" s="18" t="n">
        <v>388.84167167</v>
      </c>
      <c r="R40" s="20" t="n">
        <v>28.36119156</v>
      </c>
      <c r="S40" s="18" t="s">
        <v>481</v>
      </c>
      <c r="T40" s="20" t="s">
        <v>481</v>
      </c>
      <c r="U40" s="18" t="s">
        <v>481</v>
      </c>
      <c r="V40" s="20" t="s">
        <v>481</v>
      </c>
      <c r="W40" s="18" t="s">
        <v>481</v>
      </c>
      <c r="X40" s="20" t="s">
        <v>481</v>
      </c>
      <c r="Y40" s="18" t="s">
        <v>481</v>
      </c>
      <c r="Z40" s="20" t="s">
        <v>481</v>
      </c>
      <c r="AA40" s="18" t="n">
        <v>444.28968524</v>
      </c>
      <c r="AB40" s="20" t="n">
        <v>6.8798305</v>
      </c>
    </row>
    <row r="41" spans="1:28">
      <c r="A41" s="15" t="s">
        <v>516</v>
      </c>
      <c r="B41" s="17" t="n">
        <v>5712</v>
      </c>
      <c r="C41" s="18">
        <f>(40.0/B41*100)</f>
        <v/>
      </c>
      <c r="D41" s="19" t="n">
        <v>5672</v>
      </c>
      <c r="E41" s="18" t="n">
        <v>420.72930372</v>
      </c>
      <c r="F41" s="20" t="n">
        <v>5.52116321</v>
      </c>
      <c r="G41" s="18" t="n">
        <v>453.1039338</v>
      </c>
      <c r="H41" s="20" t="n">
        <v>6.07836136</v>
      </c>
      <c r="I41" s="18" t="n">
        <v>471.09060137</v>
      </c>
      <c r="J41" s="20" t="n">
        <v>4.02500689</v>
      </c>
      <c r="K41" s="18" t="n">
        <v>481.9117604</v>
      </c>
      <c r="L41" s="20" t="n">
        <v>3.37571938</v>
      </c>
      <c r="M41" s="18" t="n">
        <v>457.37847487</v>
      </c>
      <c r="N41" s="20" t="n">
        <v>5.47085945</v>
      </c>
      <c r="O41" s="18" t="n">
        <v>421.61096397</v>
      </c>
      <c r="P41" s="20" t="n">
        <v>11.21221939</v>
      </c>
      <c r="Q41" s="18" t="n">
        <v>361.23676705</v>
      </c>
      <c r="R41" s="20" t="n">
        <v>25.68862524</v>
      </c>
      <c r="S41" s="18" t="s">
        <v>481</v>
      </c>
      <c r="T41" s="20" t="s">
        <v>481</v>
      </c>
      <c r="U41" s="18" t="s">
        <v>481</v>
      </c>
      <c r="V41" s="20" t="s">
        <v>481</v>
      </c>
      <c r="W41" s="18" t="s">
        <v>481</v>
      </c>
      <c r="X41" s="20" t="s">
        <v>481</v>
      </c>
      <c r="Y41" s="18" t="s">
        <v>481</v>
      </c>
      <c r="Z41" s="20" t="s">
        <v>481</v>
      </c>
      <c r="AA41" s="18" t="n">
        <v>416.35012333</v>
      </c>
      <c r="AB41" s="20" t="n">
        <v>11.19084166</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row>
    <row r="45" spans="1:28">
      <c r="A45" s="15" t="s">
        <v>520</v>
      </c>
      <c r="B45" s="17" t="n">
        <v>5519</v>
      </c>
      <c r="C45" s="18">
        <f>(0.0/B45*100)</f>
        <v/>
      </c>
      <c r="D45" s="19" t="n">
        <v>5519</v>
      </c>
      <c r="E45" s="18" t="n">
        <v>329.28106797</v>
      </c>
      <c r="F45" s="20" t="n">
        <v>13.72733728</v>
      </c>
      <c r="G45" s="18" t="n">
        <v>379.27682499</v>
      </c>
      <c r="H45" s="20" t="n">
        <v>17.72457524</v>
      </c>
      <c r="I45" s="18" t="n">
        <v>364.29042014</v>
      </c>
      <c r="J45" s="20" t="n">
        <v>4.04307337</v>
      </c>
      <c r="K45" s="18" t="n">
        <v>361.10309029</v>
      </c>
      <c r="L45" s="20" t="n">
        <v>3.04509208</v>
      </c>
      <c r="M45" s="18" t="n">
        <v>344.45892821</v>
      </c>
      <c r="N45" s="20" t="n">
        <v>5.97660591</v>
      </c>
      <c r="O45" s="18" t="n">
        <v>350.03302055</v>
      </c>
      <c r="P45" s="20" t="n">
        <v>20.95905849</v>
      </c>
      <c r="Q45" s="18" t="n">
        <v>339.52059008</v>
      </c>
      <c r="R45" s="20" t="n">
        <v>14.36036371</v>
      </c>
      <c r="S45" s="18" t="s">
        <v>481</v>
      </c>
      <c r="T45" s="20" t="s">
        <v>481</v>
      </c>
      <c r="U45" s="18" t="s">
        <v>481</v>
      </c>
      <c r="V45" s="20" t="s">
        <v>481</v>
      </c>
      <c r="W45" s="18" t="s">
        <v>481</v>
      </c>
      <c r="X45" s="20" t="s">
        <v>481</v>
      </c>
      <c r="Y45" s="18" t="n">
        <v>345.62842534</v>
      </c>
      <c r="Z45" s="20" t="n">
        <v>12.97661253</v>
      </c>
      <c r="AA45" s="18" t="n">
        <v>329.35052964</v>
      </c>
      <c r="AB45" s="20" t="n">
        <v>7.36979714</v>
      </c>
    </row>
    <row r="46" spans="1:28">
      <c r="A46" s="15" t="s">
        <v>521</v>
      </c>
      <c r="B46" s="17" t="n">
        <v>23141</v>
      </c>
      <c r="C46" s="18">
        <f>(1167.0/B46*100)</f>
        <v/>
      </c>
      <c r="D46" s="19" t="n">
        <v>21974</v>
      </c>
      <c r="E46" s="18" t="n">
        <v>352.84165672</v>
      </c>
      <c r="F46" s="20" t="n">
        <v>5.7543578</v>
      </c>
      <c r="G46" s="18" t="n">
        <v>375.66308585</v>
      </c>
      <c r="H46" s="20" t="n">
        <v>7.69885891</v>
      </c>
      <c r="I46" s="18" t="n">
        <v>398.21644511</v>
      </c>
      <c r="J46" s="20" t="n">
        <v>4.53350102</v>
      </c>
      <c r="K46" s="18" t="n">
        <v>409.14577128</v>
      </c>
      <c r="L46" s="20" t="n">
        <v>3.67744841</v>
      </c>
      <c r="M46" s="18" t="n">
        <v>390.11296994</v>
      </c>
      <c r="N46" s="20" t="n">
        <v>3.98437858</v>
      </c>
      <c r="O46" s="18" t="n">
        <v>350.73882859</v>
      </c>
      <c r="P46" s="20" t="n">
        <v>6.5264021</v>
      </c>
      <c r="Q46" s="18" t="n">
        <v>345.2688242</v>
      </c>
      <c r="R46" s="20" t="n">
        <v>4.15014815</v>
      </c>
      <c r="S46" s="18" t="s">
        <v>481</v>
      </c>
      <c r="T46" s="20" t="s">
        <v>481</v>
      </c>
      <c r="U46" s="18" t="s">
        <v>481</v>
      </c>
      <c r="V46" s="20" t="s">
        <v>481</v>
      </c>
      <c r="W46" s="18" t="s">
        <v>481</v>
      </c>
      <c r="X46" s="20" t="s">
        <v>481</v>
      </c>
      <c r="Y46" s="18" t="s">
        <v>481</v>
      </c>
      <c r="Z46" s="20" t="s">
        <v>481</v>
      </c>
      <c r="AA46" s="18" t="n">
        <v>337.84397904</v>
      </c>
      <c r="AB46" s="20" t="n">
        <v>4.60144641</v>
      </c>
    </row>
    <row r="47" spans="1:28">
      <c r="A47" s="15" t="s">
        <v>522</v>
      </c>
      <c r="B47" s="17" t="n">
        <v>5928</v>
      </c>
      <c r="C47" s="18">
        <f>(77.0/B47*100)</f>
        <v/>
      </c>
      <c r="D47" s="19" t="n">
        <v>5851</v>
      </c>
      <c r="E47" s="18" t="n">
        <v>351.61075308</v>
      </c>
      <c r="F47" s="20" t="n">
        <v>12.09840116</v>
      </c>
      <c r="G47" s="18" t="n">
        <v>325.69362491</v>
      </c>
      <c r="H47" s="20" t="n">
        <v>20.0657227</v>
      </c>
      <c r="I47" s="18" t="n">
        <v>346.78846606</v>
      </c>
      <c r="J47" s="20" t="n">
        <v>20.874932</v>
      </c>
      <c r="K47" s="18" t="n">
        <v>463.22294142</v>
      </c>
      <c r="L47" s="20" t="n">
        <v>5.75196074</v>
      </c>
      <c r="M47" s="18" t="n">
        <v>446.897601</v>
      </c>
      <c r="N47" s="20" t="n">
        <v>3.7328826</v>
      </c>
      <c r="O47" s="18" t="n">
        <v>380.48061913</v>
      </c>
      <c r="P47" s="20" t="n">
        <v>11.43707693</v>
      </c>
      <c r="Q47" s="18" t="n">
        <v>328.52413164</v>
      </c>
      <c r="R47" s="20" t="n">
        <v>12.0621599</v>
      </c>
      <c r="S47" s="18" t="s">
        <v>481</v>
      </c>
      <c r="T47" s="20" t="s">
        <v>481</v>
      </c>
      <c r="U47" s="18" t="s">
        <v>481</v>
      </c>
      <c r="V47" s="20" t="s">
        <v>481</v>
      </c>
      <c r="W47" s="18" t="s">
        <v>481</v>
      </c>
      <c r="X47" s="20" t="s">
        <v>481</v>
      </c>
      <c r="Y47" s="18" t="s">
        <v>481</v>
      </c>
      <c r="Z47" s="20" t="s">
        <v>481</v>
      </c>
      <c r="AA47" s="18" t="n">
        <v>355.44063815</v>
      </c>
      <c r="AB47" s="20" t="n">
        <v>10.74736118</v>
      </c>
    </row>
    <row r="48" spans="1:28">
      <c r="A48" s="15" t="s">
        <v>523</v>
      </c>
      <c r="B48" s="17" t="n">
        <v>9841</v>
      </c>
      <c r="C48" s="18">
        <f>(7.0/B48*100)</f>
        <v/>
      </c>
      <c r="D48" s="19" t="n">
        <v>9834</v>
      </c>
      <c r="E48" s="18" t="n">
        <v>465.63791089</v>
      </c>
      <c r="F48" s="20" t="n">
        <v>35.82008316</v>
      </c>
      <c r="G48" s="18" t="n">
        <v>490.15782116</v>
      </c>
      <c r="H48" s="20" t="n">
        <v>13.63322694</v>
      </c>
      <c r="I48" s="18" t="n">
        <v>538.67799871</v>
      </c>
      <c r="J48" s="20" t="n">
        <v>7.2647822</v>
      </c>
      <c r="K48" s="18" t="n">
        <v>552.3850561100001</v>
      </c>
      <c r="L48" s="20" t="n">
        <v>6.71387413</v>
      </c>
      <c r="M48" s="18" t="n">
        <v>531.94270666</v>
      </c>
      <c r="N48" s="20" t="n">
        <v>4.8789659</v>
      </c>
      <c r="O48" s="18" t="n">
        <v>504.08962431</v>
      </c>
      <c r="P48" s="20" t="n">
        <v>7.19952131</v>
      </c>
      <c r="Q48" s="18" t="n">
        <v>458.84840972</v>
      </c>
      <c r="R48" s="20" t="n">
        <v>9.16503646</v>
      </c>
      <c r="S48" s="18" t="s">
        <v>481</v>
      </c>
      <c r="T48" s="20" t="s">
        <v>481</v>
      </c>
      <c r="U48" s="18" t="s">
        <v>481</v>
      </c>
      <c r="V48" s="20" t="s">
        <v>481</v>
      </c>
      <c r="W48" s="18" t="s">
        <v>481</v>
      </c>
      <c r="X48" s="20" t="s">
        <v>481</v>
      </c>
      <c r="Y48" s="18" t="s">
        <v>481</v>
      </c>
      <c r="Z48" s="20" t="s">
        <v>481</v>
      </c>
      <c r="AA48" s="18" t="n">
        <v>484.18017364</v>
      </c>
      <c r="AB48" s="20" t="n">
        <v>39.48253161</v>
      </c>
    </row>
    <row r="49" spans="1:28">
      <c r="A49" s="15" t="s">
        <v>524</v>
      </c>
      <c r="B49" s="17" t="n">
        <v>6349</v>
      </c>
      <c r="C49" s="18">
        <f>(56.0/B49*100)</f>
        <v/>
      </c>
      <c r="D49" s="19" t="n">
        <v>6293</v>
      </c>
      <c r="E49" s="18" t="n">
        <v>414.94930262</v>
      </c>
      <c r="F49" s="20" t="n">
        <v>13.23140516</v>
      </c>
      <c r="G49" s="18" t="n">
        <v>390.29138204</v>
      </c>
      <c r="H49" s="20" t="n">
        <v>12.37488666</v>
      </c>
      <c r="I49" s="18" t="n">
        <v>416.09592144</v>
      </c>
      <c r="J49" s="20" t="n">
        <v>4.25835179</v>
      </c>
      <c r="K49" s="18" t="n">
        <v>412.2279014</v>
      </c>
      <c r="L49" s="20" t="n">
        <v>3.23679486</v>
      </c>
      <c r="M49" s="18" t="n">
        <v>391.11344356</v>
      </c>
      <c r="N49" s="20" t="n">
        <v>6.16812972</v>
      </c>
      <c r="O49" s="18" t="n">
        <v>367.27883973</v>
      </c>
      <c r="P49" s="20" t="n">
        <v>12.8944105</v>
      </c>
      <c r="Q49" s="18" t="n">
        <v>363.17173573</v>
      </c>
      <c r="R49" s="20" t="n">
        <v>14.32083299</v>
      </c>
      <c r="S49" s="18" t="s">
        <v>481</v>
      </c>
      <c r="T49" s="20" t="s">
        <v>481</v>
      </c>
      <c r="U49" s="18" t="s">
        <v>481</v>
      </c>
      <c r="V49" s="20" t="s">
        <v>481</v>
      </c>
      <c r="W49" s="18" t="n">
        <v>332.51479541</v>
      </c>
      <c r="X49" s="20" t="n">
        <v>47.34825768</v>
      </c>
      <c r="Y49" s="18" t="n">
        <v>354.96424436</v>
      </c>
      <c r="Z49" s="20" t="n">
        <v>20.51348455</v>
      </c>
      <c r="AA49" s="18" t="n">
        <v>377.77397078</v>
      </c>
      <c r="AB49" s="20" t="n">
        <v>8.76476686</v>
      </c>
    </row>
    <row r="50" spans="1:28">
      <c r="A50" s="15" t="s">
        <v>525</v>
      </c>
      <c r="B50" s="17" t="n">
        <v>11795</v>
      </c>
      <c r="C50" s="18">
        <f>(218.0/B50*100)</f>
        <v/>
      </c>
      <c r="D50" s="19" t="n">
        <v>11577</v>
      </c>
      <c r="E50" s="18" t="n">
        <v>357.9461642</v>
      </c>
      <c r="F50" s="20" t="n">
        <v>5.35547927</v>
      </c>
      <c r="G50" s="18" t="n">
        <v>379.7355621</v>
      </c>
      <c r="H50" s="20" t="n">
        <v>6.78390088</v>
      </c>
      <c r="I50" s="18" t="n">
        <v>404.67865637</v>
      </c>
      <c r="J50" s="20" t="n">
        <v>3.41357472</v>
      </c>
      <c r="K50" s="18" t="n">
        <v>396.75952488</v>
      </c>
      <c r="L50" s="20" t="n">
        <v>2.67051811</v>
      </c>
      <c r="M50" s="18" t="n">
        <v>379.05419438</v>
      </c>
      <c r="N50" s="20" t="n">
        <v>3.75541258</v>
      </c>
      <c r="O50" s="18" t="n">
        <v>344.81210554</v>
      </c>
      <c r="P50" s="20" t="n">
        <v>9.973284209999999</v>
      </c>
      <c r="Q50" s="18" t="n">
        <v>327.3054743</v>
      </c>
      <c r="R50" s="20" t="n">
        <v>7.70540117</v>
      </c>
      <c r="S50" s="18" t="s">
        <v>481</v>
      </c>
      <c r="T50" s="20" t="s">
        <v>481</v>
      </c>
      <c r="U50" s="18" t="s">
        <v>481</v>
      </c>
      <c r="V50" s="20" t="s">
        <v>481</v>
      </c>
      <c r="W50" s="18" t="s">
        <v>481</v>
      </c>
      <c r="X50" s="20" t="s">
        <v>481</v>
      </c>
      <c r="Y50" s="18" t="s">
        <v>481</v>
      </c>
      <c r="Z50" s="20" t="s">
        <v>481</v>
      </c>
      <c r="AA50" s="18" t="n">
        <v>339.31669245</v>
      </c>
      <c r="AB50" s="20" t="n">
        <v>7.57886691</v>
      </c>
    </row>
    <row r="51" spans="1:28">
      <c r="A51" s="15" t="s">
        <v>526</v>
      </c>
      <c r="B51" s="17" t="n">
        <v>6866</v>
      </c>
      <c r="C51" s="18">
        <f>(116.0/B51*100)</f>
        <v/>
      </c>
      <c r="D51" s="19" t="n">
        <v>6750</v>
      </c>
      <c r="E51" s="18" t="n">
        <v>390.26876722</v>
      </c>
      <c r="F51" s="20" t="n">
        <v>12.963638</v>
      </c>
      <c r="G51" s="18" t="n">
        <v>382.61698977</v>
      </c>
      <c r="H51" s="20" t="n">
        <v>14.6151922</v>
      </c>
      <c r="I51" s="18" t="n">
        <v>417.74574339</v>
      </c>
      <c r="J51" s="20" t="n">
        <v>8.89334642</v>
      </c>
      <c r="K51" s="18" t="n">
        <v>410.15846555</v>
      </c>
      <c r="L51" s="20" t="n">
        <v>3.13613917</v>
      </c>
      <c r="M51" s="18" t="n">
        <v>396.9321581</v>
      </c>
      <c r="N51" s="20" t="n">
        <v>2.57659182</v>
      </c>
      <c r="O51" s="18" t="n">
        <v>368.96583695</v>
      </c>
      <c r="P51" s="20" t="n">
        <v>9.732152579999999</v>
      </c>
      <c r="Q51" s="18" t="n">
        <v>343.50215306</v>
      </c>
      <c r="R51" s="20" t="n">
        <v>8.321789000000001</v>
      </c>
      <c r="S51" s="18" t="s">
        <v>481</v>
      </c>
      <c r="T51" s="20" t="s">
        <v>481</v>
      </c>
      <c r="U51" s="18" t="s">
        <v>481</v>
      </c>
      <c r="V51" s="20" t="s">
        <v>481</v>
      </c>
      <c r="W51" s="18" t="s">
        <v>481</v>
      </c>
      <c r="X51" s="20" t="s">
        <v>481</v>
      </c>
      <c r="Y51" s="18" t="s">
        <v>481</v>
      </c>
      <c r="Z51" s="20" t="s">
        <v>481</v>
      </c>
      <c r="AA51" s="18" t="n">
        <v>368.66260469</v>
      </c>
      <c r="AB51" s="20" t="n">
        <v>7.86615068</v>
      </c>
    </row>
    <row r="52" spans="1:28">
      <c r="A52" s="15" t="s">
        <v>527</v>
      </c>
      <c r="B52" s="17" t="n">
        <v>5809</v>
      </c>
      <c r="C52" s="18">
        <f>(74.0/B52*100)</f>
        <v/>
      </c>
      <c r="D52" s="19" t="n">
        <v>5735</v>
      </c>
      <c r="E52" s="18" t="n">
        <v>376.22092465</v>
      </c>
      <c r="F52" s="20" t="n">
        <v>24.70656218</v>
      </c>
      <c r="G52" s="18" t="n">
        <v>404.77905417</v>
      </c>
      <c r="H52" s="20" t="n">
        <v>37.86456308</v>
      </c>
      <c r="I52" s="18" t="n">
        <v>455.42640269</v>
      </c>
      <c r="J52" s="20" t="n">
        <v>19.00883931</v>
      </c>
      <c r="K52" s="18" t="n">
        <v>482.48267865</v>
      </c>
      <c r="L52" s="20" t="n">
        <v>3.93869173</v>
      </c>
      <c r="M52" s="18" t="n">
        <v>457.41668484</v>
      </c>
      <c r="N52" s="20" t="n">
        <v>2.85128127</v>
      </c>
      <c r="O52" s="18" t="n">
        <v>408.46055918</v>
      </c>
      <c r="P52" s="20" t="n">
        <v>9.987949990000001</v>
      </c>
      <c r="Q52" s="18" t="n">
        <v>388.54310833</v>
      </c>
      <c r="R52" s="20" t="n">
        <v>19.77615553</v>
      </c>
      <c r="S52" s="18" t="s">
        <v>481</v>
      </c>
      <c r="T52" s="20" t="s">
        <v>481</v>
      </c>
      <c r="U52" s="18" t="s">
        <v>481</v>
      </c>
      <c r="V52" s="20" t="s">
        <v>481</v>
      </c>
      <c r="W52" s="18" t="s">
        <v>481</v>
      </c>
      <c r="X52" s="20" t="s">
        <v>481</v>
      </c>
      <c r="Y52" s="18" t="s">
        <v>481</v>
      </c>
      <c r="Z52" s="20" t="s">
        <v>481</v>
      </c>
      <c r="AA52" s="18" t="n">
        <v>395.79368867</v>
      </c>
      <c r="AB52" s="20" t="n">
        <v>21.15669832</v>
      </c>
    </row>
    <row r="53" spans="1:28">
      <c r="A53" s="15" t="s">
        <v>528</v>
      </c>
      <c r="B53" s="17" t="n">
        <v>5571</v>
      </c>
      <c r="C53" s="18">
        <f>(84.0/B53*100)</f>
        <v/>
      </c>
      <c r="D53" s="19" t="n">
        <v>5487</v>
      </c>
      <c r="E53" s="18" t="n">
        <v>401.46388515</v>
      </c>
      <c r="F53" s="20" t="n">
        <v>13.63366654</v>
      </c>
      <c r="G53" s="18" t="n">
        <v>419.01981249</v>
      </c>
      <c r="H53" s="20" t="n">
        <v>11.87598993</v>
      </c>
      <c r="I53" s="18" t="n">
        <v>449.15217398</v>
      </c>
      <c r="J53" s="20" t="n">
        <v>5.36434397</v>
      </c>
      <c r="K53" s="18" t="n">
        <v>445.46575198</v>
      </c>
      <c r="L53" s="20" t="n">
        <v>2.13983398</v>
      </c>
      <c r="M53" s="18" t="n">
        <v>418.2344879</v>
      </c>
      <c r="N53" s="20" t="n">
        <v>4.08383328</v>
      </c>
      <c r="O53" s="18" t="n">
        <v>343.82280423</v>
      </c>
      <c r="P53" s="20" t="n">
        <v>11.86524498</v>
      </c>
      <c r="Q53" s="18" t="n">
        <v>372.5350654</v>
      </c>
      <c r="R53" s="20" t="n">
        <v>13.94570432</v>
      </c>
      <c r="S53" s="18" t="s">
        <v>481</v>
      </c>
      <c r="T53" s="20" t="s">
        <v>481</v>
      </c>
      <c r="U53" s="18" t="s">
        <v>481</v>
      </c>
      <c r="V53" s="20" t="s">
        <v>481</v>
      </c>
      <c r="W53" s="18" t="s">
        <v>481</v>
      </c>
      <c r="X53" s="20" t="s">
        <v>481</v>
      </c>
      <c r="Y53" s="18" t="s">
        <v>481</v>
      </c>
      <c r="Z53" s="20" t="s">
        <v>481</v>
      </c>
      <c r="AA53" s="18" t="n">
        <v>359.57125892</v>
      </c>
      <c r="AB53" s="20" t="n">
        <v>11.54394588</v>
      </c>
    </row>
    <row r="54" spans="1:28">
      <c r="A54" s="15" t="s">
        <v>529</v>
      </c>
      <c r="B54" s="17" t="n">
        <v>4740</v>
      </c>
      <c r="C54" s="18">
        <f>(45.0/B54*100)</f>
        <v/>
      </c>
      <c r="D54" s="19" t="n">
        <v>4695</v>
      </c>
      <c r="E54" s="18" t="n">
        <v>321.35203803</v>
      </c>
      <c r="F54" s="20" t="n">
        <v>5.08395458</v>
      </c>
      <c r="G54" s="18" t="n">
        <v>343.04952953</v>
      </c>
      <c r="H54" s="20" t="n">
        <v>5.11841375</v>
      </c>
      <c r="I54" s="18" t="n">
        <v>335.005606</v>
      </c>
      <c r="J54" s="20" t="n">
        <v>4.28111983</v>
      </c>
      <c r="K54" s="18" t="n">
        <v>339.61806868</v>
      </c>
      <c r="L54" s="20" t="n">
        <v>3.25542199</v>
      </c>
      <c r="M54" s="18" t="n">
        <v>316.19064632</v>
      </c>
      <c r="N54" s="20" t="n">
        <v>4.58580433</v>
      </c>
      <c r="O54" s="18" t="n">
        <v>304.777818</v>
      </c>
      <c r="P54" s="20" t="n">
        <v>7.27126487</v>
      </c>
      <c r="Q54" s="18" t="n">
        <v>294.52959437</v>
      </c>
      <c r="R54" s="20" t="n">
        <v>4.92233783</v>
      </c>
      <c r="S54" s="18" t="s">
        <v>481</v>
      </c>
      <c r="T54" s="20" t="s">
        <v>481</v>
      </c>
      <c r="U54" s="18" t="s">
        <v>481</v>
      </c>
      <c r="V54" s="20" t="s">
        <v>481</v>
      </c>
      <c r="W54" s="18" t="s">
        <v>481</v>
      </c>
      <c r="X54" s="20" t="s">
        <v>481</v>
      </c>
      <c r="Y54" s="18" t="s">
        <v>481</v>
      </c>
      <c r="Z54" s="20" t="s">
        <v>481</v>
      </c>
      <c r="AA54" s="18" t="n">
        <v>286.45280649</v>
      </c>
      <c r="AB54" s="20" t="n">
        <v>5.12606938</v>
      </c>
    </row>
    <row r="55" spans="1:28">
      <c r="A55" s="15" t="s">
        <v>530</v>
      </c>
      <c r="B55" s="17" t="n">
        <v>5316</v>
      </c>
      <c r="C55" s="18">
        <f>(22.0/B55*100)</f>
        <v/>
      </c>
      <c r="D55" s="19" t="n">
        <v>5294</v>
      </c>
      <c r="E55" s="18" t="n">
        <v>435.7030482</v>
      </c>
      <c r="F55" s="20" t="n">
        <v>20.89273419</v>
      </c>
      <c r="G55" s="18" t="n">
        <v>422.77317029</v>
      </c>
      <c r="H55" s="20" t="n">
        <v>29.47154173</v>
      </c>
      <c r="I55" s="18" t="n">
        <v>423.02006117</v>
      </c>
      <c r="J55" s="20" t="n">
        <v>4.25173973</v>
      </c>
      <c r="K55" s="18" t="n">
        <v>410.73437666</v>
      </c>
      <c r="L55" s="20" t="n">
        <v>2.92648375</v>
      </c>
      <c r="M55" s="18" t="n">
        <v>361.30238119</v>
      </c>
      <c r="N55" s="20" t="n">
        <v>5.15697533</v>
      </c>
      <c r="O55" s="18" t="n">
        <v>331.53467555</v>
      </c>
      <c r="P55" s="20" t="n">
        <v>25.54805656</v>
      </c>
      <c r="Q55" s="18" t="n">
        <v>246.30938447</v>
      </c>
      <c r="R55" s="20" t="n">
        <v>29.32520524</v>
      </c>
      <c r="S55" s="18" t="s">
        <v>481</v>
      </c>
      <c r="T55" s="20" t="s">
        <v>481</v>
      </c>
      <c r="U55" s="18" t="s">
        <v>481</v>
      </c>
      <c r="V55" s="20" t="s">
        <v>481</v>
      </c>
      <c r="W55" s="18" t="n">
        <v>387.60045338</v>
      </c>
      <c r="X55" s="20" t="n">
        <v>41.23085105</v>
      </c>
      <c r="Y55" s="18" t="n">
        <v>372.89029961</v>
      </c>
      <c r="Z55" s="20" t="n">
        <v>14.29527071</v>
      </c>
      <c r="AA55" s="18" t="n">
        <v>337.86542541</v>
      </c>
      <c r="AB55" s="20" t="n">
        <v>16.03236145</v>
      </c>
    </row>
    <row r="56" spans="1:28">
      <c r="A56" s="15" t="s">
        <v>531</v>
      </c>
      <c r="B56" s="17" t="n">
        <v>5359</v>
      </c>
      <c r="C56" s="18">
        <f>(76.0/B56*100)</f>
        <v/>
      </c>
      <c r="D56" s="19" t="n">
        <v>5283</v>
      </c>
      <c r="E56" s="18" t="n">
        <v>495.69247538</v>
      </c>
      <c r="F56" s="20" t="n">
        <v>13.86561454</v>
      </c>
      <c r="G56" s="18" t="n">
        <v>510.29401334</v>
      </c>
      <c r="H56" s="20" t="n">
        <v>11.38198626</v>
      </c>
      <c r="I56" s="18" t="n">
        <v>556.5354594200001</v>
      </c>
      <c r="J56" s="20" t="n">
        <v>4.69080655</v>
      </c>
      <c r="K56" s="18" t="n">
        <v>554.72412912</v>
      </c>
      <c r="L56" s="20" t="n">
        <v>3.08453668</v>
      </c>
      <c r="M56" s="18" t="n">
        <v>523.02661827</v>
      </c>
      <c r="N56" s="20" t="n">
        <v>4.63481212</v>
      </c>
      <c r="O56" s="18" t="n">
        <v>494.55231695</v>
      </c>
      <c r="P56" s="20" t="n">
        <v>12.23028077</v>
      </c>
      <c r="Q56" s="18" t="n">
        <v>442.74765555</v>
      </c>
      <c r="R56" s="20" t="n">
        <v>19.07909179</v>
      </c>
      <c r="S56" s="18" t="s">
        <v>481</v>
      </c>
      <c r="T56" s="20" t="s">
        <v>481</v>
      </c>
      <c r="U56" s="18" t="s">
        <v>481</v>
      </c>
      <c r="V56" s="20" t="s">
        <v>481</v>
      </c>
      <c r="W56" s="18" t="s">
        <v>481</v>
      </c>
      <c r="X56" s="20" t="s">
        <v>481</v>
      </c>
      <c r="Y56" s="18" t="s">
        <v>481</v>
      </c>
      <c r="Z56" s="20" t="s">
        <v>481</v>
      </c>
      <c r="AA56" s="18" t="n">
        <v>455.25777322</v>
      </c>
      <c r="AB56" s="20" t="n">
        <v>24.29072901</v>
      </c>
    </row>
    <row r="57" spans="1:28">
      <c r="A57" s="15" t="s">
        <v>532</v>
      </c>
      <c r="B57" s="17" t="n">
        <v>6513</v>
      </c>
      <c r="C57" s="18">
        <f>(0.0/B57*100)</f>
        <v/>
      </c>
      <c r="D57" s="19" t="n">
        <v>6513</v>
      </c>
      <c r="E57" s="18" t="n">
        <v>373.66722073</v>
      </c>
      <c r="F57" s="20" t="n">
        <v>25.01418446</v>
      </c>
      <c r="G57" s="18" t="n">
        <v>373.49230111</v>
      </c>
      <c r="H57" s="20" t="n">
        <v>23.93449414</v>
      </c>
      <c r="I57" s="18" t="n">
        <v>400.75854969</v>
      </c>
      <c r="J57" s="20" t="n">
        <v>6.49470506</v>
      </c>
      <c r="K57" s="18" t="n">
        <v>396.99332688</v>
      </c>
      <c r="L57" s="20" t="n">
        <v>3.84978625</v>
      </c>
      <c r="M57" s="18" t="n">
        <v>374.42155935</v>
      </c>
      <c r="N57" s="20" t="n">
        <v>3.46986591</v>
      </c>
      <c r="O57" s="18" t="n">
        <v>349.61679004</v>
      </c>
      <c r="P57" s="20" t="n">
        <v>8.15425228</v>
      </c>
      <c r="Q57" s="18" t="n">
        <v>328.25396531</v>
      </c>
      <c r="R57" s="20" t="n">
        <v>16.98738603</v>
      </c>
      <c r="S57" s="18" t="s">
        <v>481</v>
      </c>
      <c r="T57" s="20" t="s">
        <v>481</v>
      </c>
      <c r="U57" s="18" t="s">
        <v>481</v>
      </c>
      <c r="V57" s="20" t="s">
        <v>481</v>
      </c>
      <c r="W57" s="18" t="s">
        <v>481</v>
      </c>
      <c r="X57" s="20" t="s">
        <v>481</v>
      </c>
      <c r="Y57" s="18" t="n">
        <v>332.34717407</v>
      </c>
      <c r="Z57" s="20" t="n">
        <v>13.60314765</v>
      </c>
      <c r="AA57" s="18" t="n">
        <v>340.59468651</v>
      </c>
      <c r="AB57" s="20" t="n">
        <v>11.38396297</v>
      </c>
    </row>
    <row r="58" spans="1:28">
      <c r="A58" s="15" t="s">
        <v>533</v>
      </c>
      <c r="B58" s="17" t="n">
        <v>7267</v>
      </c>
      <c r="C58" s="18">
        <f>(10.0/B58*100)</f>
        <v/>
      </c>
      <c r="D58" s="19" t="n">
        <v>7257</v>
      </c>
      <c r="E58" s="18" t="n">
        <v>346.62652217</v>
      </c>
      <c r="F58" s="20" t="n">
        <v>20.91705796</v>
      </c>
      <c r="G58" s="18" t="n">
        <v>370.6461012</v>
      </c>
      <c r="H58" s="20" t="n">
        <v>9.906191570000001</v>
      </c>
      <c r="I58" s="18" t="n">
        <v>379.62989988</v>
      </c>
      <c r="J58" s="20" t="n">
        <v>5.42919378</v>
      </c>
      <c r="K58" s="18" t="n">
        <v>388.52337042</v>
      </c>
      <c r="L58" s="20" t="n">
        <v>2.67180116</v>
      </c>
      <c r="M58" s="18" t="n">
        <v>372.18788246</v>
      </c>
      <c r="N58" s="20" t="n">
        <v>4.90946931</v>
      </c>
      <c r="O58" s="18" t="s">
        <v>481</v>
      </c>
      <c r="P58" s="20" t="s">
        <v>481</v>
      </c>
      <c r="Q58" s="18" t="s">
        <v>481</v>
      </c>
      <c r="R58" s="20" t="s">
        <v>481</v>
      </c>
      <c r="S58" s="18" t="s">
        <v>481</v>
      </c>
      <c r="T58" s="20" t="s">
        <v>481</v>
      </c>
      <c r="U58" s="18" t="s">
        <v>481</v>
      </c>
      <c r="V58" s="20" t="s">
        <v>481</v>
      </c>
      <c r="W58" s="18" t="n">
        <v>339.74758653</v>
      </c>
      <c r="X58" s="20" t="n">
        <v>73.46122394</v>
      </c>
      <c r="Y58" s="18" t="n">
        <v>332.12286001</v>
      </c>
      <c r="Z58" s="20" t="n">
        <v>9.73823754</v>
      </c>
      <c r="AA58" s="18" t="n">
        <v>274.56102593</v>
      </c>
      <c r="AB58" s="20" t="n">
        <v>10.80406442</v>
      </c>
    </row>
    <row r="59" spans="1:28">
      <c r="A59" s="15" t="s">
        <v>534</v>
      </c>
      <c r="B59" s="17" t="n">
        <v>4826</v>
      </c>
      <c r="C59" s="18">
        <f>(26.0/B59*100)</f>
        <v/>
      </c>
      <c r="D59" s="19" t="n">
        <v>4800</v>
      </c>
      <c r="E59" s="18" t="n">
        <v>352.09603776</v>
      </c>
      <c r="F59" s="20" t="n">
        <v>25.72471781</v>
      </c>
      <c r="G59" s="18" t="n">
        <v>413.57474191</v>
      </c>
      <c r="H59" s="20" t="n">
        <v>16.48470407</v>
      </c>
      <c r="I59" s="18" t="n">
        <v>366.95977341</v>
      </c>
      <c r="J59" s="20" t="n">
        <v>4.09673679</v>
      </c>
      <c r="K59" s="18" t="n">
        <v>366.37450896</v>
      </c>
      <c r="L59" s="20" t="n">
        <v>2.30799987</v>
      </c>
      <c r="M59" s="18" t="n">
        <v>355.79369581</v>
      </c>
      <c r="N59" s="20" t="n">
        <v>3.74924239</v>
      </c>
      <c r="O59" s="18" t="n">
        <v>323.36625946</v>
      </c>
      <c r="P59" s="20" t="n">
        <v>21.22729339</v>
      </c>
      <c r="Q59" s="18" t="n">
        <v>338.78343993</v>
      </c>
      <c r="R59" s="20" t="n">
        <v>14.13967072</v>
      </c>
      <c r="S59" s="18" t="s">
        <v>481</v>
      </c>
      <c r="T59" s="20" t="s">
        <v>481</v>
      </c>
      <c r="U59" s="18" t="s">
        <v>481</v>
      </c>
      <c r="V59" s="20" t="s">
        <v>481</v>
      </c>
      <c r="W59" s="18" t="n">
        <v>246.36461255</v>
      </c>
      <c r="X59" s="20" t="n">
        <v>41.92431863</v>
      </c>
      <c r="Y59" s="18" t="n">
        <v>365.85283775</v>
      </c>
      <c r="Z59" s="20" t="n">
        <v>8.48866117</v>
      </c>
      <c r="AA59" s="18" t="n">
        <v>335.73550554</v>
      </c>
      <c r="AB59" s="20" t="n">
        <v>4.05062826</v>
      </c>
    </row>
    <row r="60" spans="1:28">
      <c r="A60" s="15" t="s">
        <v>535</v>
      </c>
      <c r="B60" s="17" t="n">
        <v>4546</v>
      </c>
      <c r="C60" s="18">
        <f>(15.0/B60*100)</f>
        <v/>
      </c>
      <c r="D60" s="19" t="n">
        <v>4531</v>
      </c>
      <c r="E60" s="18" t="n">
        <v>410.12240514</v>
      </c>
      <c r="F60" s="20" t="n">
        <v>6.43657093</v>
      </c>
      <c r="G60" s="18" t="n">
        <v>370.0740539</v>
      </c>
      <c r="H60" s="20" t="n">
        <v>5.96357005</v>
      </c>
      <c r="I60" s="18" t="n">
        <v>410.78495044</v>
      </c>
      <c r="J60" s="20" t="n">
        <v>8.15732232</v>
      </c>
      <c r="K60" s="18" t="n">
        <v>413.02873403</v>
      </c>
      <c r="L60" s="20" t="n">
        <v>5.88377251</v>
      </c>
      <c r="M60" s="18" t="n">
        <v>429.35286223</v>
      </c>
      <c r="N60" s="20" t="n">
        <v>10.86693841</v>
      </c>
      <c r="O60" s="18" t="n">
        <v>390.96574253</v>
      </c>
      <c r="P60" s="20" t="n">
        <v>30.48243441</v>
      </c>
      <c r="Q60" s="18" t="n">
        <v>358.23902467</v>
      </c>
      <c r="R60" s="20" t="n">
        <v>11.42688022</v>
      </c>
      <c r="S60" s="18" t="s">
        <v>481</v>
      </c>
      <c r="T60" s="20" t="s">
        <v>481</v>
      </c>
      <c r="U60" s="18" t="s">
        <v>481</v>
      </c>
      <c r="V60" s="20" t="s">
        <v>481</v>
      </c>
      <c r="W60" s="18" t="s">
        <v>481</v>
      </c>
      <c r="X60" s="20" t="s">
        <v>481</v>
      </c>
      <c r="Y60" s="18" t="n">
        <v>343.9777512</v>
      </c>
      <c r="Z60" s="20" t="n">
        <v>8.89435175</v>
      </c>
      <c r="AA60" s="18" t="n">
        <v>361.4426119</v>
      </c>
      <c r="AB60" s="20" t="n">
        <v>12.01615115</v>
      </c>
    </row>
    <row r="61" spans="1:28">
      <c r="A61" s="15" t="s">
        <v>536</v>
      </c>
      <c r="B61" s="17" t="n">
        <v>6525</v>
      </c>
      <c r="C61" s="18">
        <f>(135.0/B61*100)</f>
        <v/>
      </c>
      <c r="D61" s="19" t="n">
        <v>6390</v>
      </c>
      <c r="E61" s="18" t="n">
        <v>414.63173379</v>
      </c>
      <c r="F61" s="20" t="n">
        <v>16.44510964</v>
      </c>
      <c r="G61" s="18" t="n">
        <v>444.29808627</v>
      </c>
      <c r="H61" s="20" t="n">
        <v>20.78190112</v>
      </c>
      <c r="I61" s="18" t="n">
        <v>477.29083178</v>
      </c>
      <c r="J61" s="20" t="n">
        <v>9.42365257</v>
      </c>
      <c r="K61" s="18" t="n">
        <v>483.21315254</v>
      </c>
      <c r="L61" s="20" t="n">
        <v>2.80610097</v>
      </c>
      <c r="M61" s="18" t="n">
        <v>482.31032218</v>
      </c>
      <c r="N61" s="20" t="n">
        <v>2.84613305</v>
      </c>
      <c r="O61" s="18" t="n">
        <v>420.5108149</v>
      </c>
      <c r="P61" s="20" t="n">
        <v>9.175024929999999</v>
      </c>
      <c r="Q61" s="18" t="n">
        <v>393.58971813</v>
      </c>
      <c r="R61" s="20" t="n">
        <v>13.62579787</v>
      </c>
      <c r="S61" s="18" t="s">
        <v>481</v>
      </c>
      <c r="T61" s="20" t="s">
        <v>481</v>
      </c>
      <c r="U61" s="18" t="s">
        <v>481</v>
      </c>
      <c r="V61" s="20" t="s">
        <v>481</v>
      </c>
      <c r="W61" s="18" t="s">
        <v>481</v>
      </c>
      <c r="X61" s="20" t="s">
        <v>481</v>
      </c>
      <c r="Y61" s="18" t="s">
        <v>481</v>
      </c>
      <c r="Z61" s="20" t="s">
        <v>481</v>
      </c>
      <c r="AA61" s="18" t="n">
        <v>411.10440251</v>
      </c>
      <c r="AB61" s="20" t="n">
        <v>13.69484919</v>
      </c>
    </row>
    <row r="62" spans="1:28">
      <c r="A62" s="15" t="s">
        <v>537</v>
      </c>
      <c r="B62" s="17" t="n">
        <v>4476</v>
      </c>
      <c r="C62" s="18">
        <f>(3.0/B62*100)</f>
        <v/>
      </c>
      <c r="D62" s="19" t="n">
        <v>4473</v>
      </c>
      <c r="E62" s="18" t="n">
        <v>502.38856178</v>
      </c>
      <c r="F62" s="20" t="n">
        <v>8.474709150000001</v>
      </c>
      <c r="G62" s="18" t="n">
        <v>508.86106956</v>
      </c>
      <c r="H62" s="20" t="n">
        <v>7.07989128</v>
      </c>
      <c r="I62" s="18" t="n">
        <v>541.08351916</v>
      </c>
      <c r="J62" s="20" t="n">
        <v>5.08265379</v>
      </c>
      <c r="K62" s="18" t="n">
        <v>551.87569035</v>
      </c>
      <c r="L62" s="20" t="n">
        <v>1.62116876</v>
      </c>
      <c r="M62" s="18" t="n">
        <v>539.87247554</v>
      </c>
      <c r="N62" s="20" t="n">
        <v>3.32918584</v>
      </c>
      <c r="O62" s="18" t="n">
        <v>506.21716404</v>
      </c>
      <c r="P62" s="20" t="n">
        <v>8.716620710000001</v>
      </c>
      <c r="Q62" s="18" t="n">
        <v>486.81627957</v>
      </c>
      <c r="R62" s="20" t="n">
        <v>15.05903046</v>
      </c>
      <c r="S62" s="18" t="s">
        <v>481</v>
      </c>
      <c r="T62" s="20" t="s">
        <v>481</v>
      </c>
      <c r="U62" s="18" t="s">
        <v>481</v>
      </c>
      <c r="V62" s="20" t="s">
        <v>481</v>
      </c>
      <c r="W62" s="18" t="s">
        <v>481</v>
      </c>
      <c r="X62" s="20" t="s">
        <v>481</v>
      </c>
      <c r="Y62" s="18" t="s">
        <v>481</v>
      </c>
      <c r="Z62" s="20" t="s">
        <v>481</v>
      </c>
      <c r="AA62" s="18" t="n">
        <v>458.12527073</v>
      </c>
      <c r="AB62" s="20" t="n">
        <v>20.22857598</v>
      </c>
    </row>
    <row r="63" spans="1:28">
      <c r="A63" s="15" t="s">
        <v>538</v>
      </c>
      <c r="B63" s="17" t="n">
        <v>5324</v>
      </c>
      <c r="C63" s="18">
        <f>(13.0/B63*100)</f>
        <v/>
      </c>
      <c r="D63" s="19" t="n">
        <v>5311</v>
      </c>
      <c r="E63" s="18" t="n">
        <v>336.8302668</v>
      </c>
      <c r="F63" s="20" t="n">
        <v>38.10050556</v>
      </c>
      <c r="G63" s="18" t="n">
        <v>390.59731817</v>
      </c>
      <c r="H63" s="20" t="n">
        <v>30.78687574</v>
      </c>
      <c r="I63" s="18" t="n">
        <v>376.46489898</v>
      </c>
      <c r="J63" s="20" t="n">
        <v>6.39097513</v>
      </c>
      <c r="K63" s="18" t="n">
        <v>374.31191623</v>
      </c>
      <c r="L63" s="20" t="n">
        <v>1.80132245</v>
      </c>
      <c r="M63" s="18" t="n">
        <v>382.86097211</v>
      </c>
      <c r="N63" s="20" t="n">
        <v>2.54969976</v>
      </c>
      <c r="O63" s="18" t="n">
        <v>349.0532062</v>
      </c>
      <c r="P63" s="20" t="n">
        <v>15.50969595</v>
      </c>
      <c r="Q63" s="18" t="n">
        <v>332.54044767</v>
      </c>
      <c r="R63" s="20" t="n">
        <v>11.63504701</v>
      </c>
      <c r="S63" s="18" t="s">
        <v>481</v>
      </c>
      <c r="T63" s="20" t="s">
        <v>481</v>
      </c>
      <c r="U63" s="18" t="s">
        <v>481</v>
      </c>
      <c r="V63" s="20" t="s">
        <v>481</v>
      </c>
      <c r="W63" s="18" t="n">
        <v>439.44948683</v>
      </c>
      <c r="X63" s="20" t="n">
        <v>47.8385887</v>
      </c>
      <c r="Y63" s="18" t="n">
        <v>328.80190281</v>
      </c>
      <c r="Z63" s="20" t="n">
        <v>14.63863186</v>
      </c>
      <c r="AA63" s="18" t="n">
        <v>297.18652621</v>
      </c>
      <c r="AB63" s="20" t="n">
        <v>8.33901049</v>
      </c>
    </row>
    <row r="64" spans="1:28">
      <c r="A64" s="15" t="s">
        <v>539</v>
      </c>
      <c r="B64" s="17" t="n">
        <v>3634</v>
      </c>
      <c r="C64" s="18">
        <f>(3.0/B64*100)</f>
        <v/>
      </c>
      <c r="D64" s="19" t="n">
        <v>3631</v>
      </c>
      <c r="E64" s="18" t="n">
        <v>465.62207709</v>
      </c>
      <c r="F64" s="20" t="n">
        <v>5.51799611</v>
      </c>
      <c r="G64" s="18" t="n">
        <v>489.03461399</v>
      </c>
      <c r="H64" s="20" t="n">
        <v>4.57803525</v>
      </c>
      <c r="I64" s="18" t="n">
        <v>486.27289035</v>
      </c>
      <c r="J64" s="20" t="n">
        <v>2.21650592</v>
      </c>
      <c r="K64" s="18" t="n">
        <v>478.55666584</v>
      </c>
      <c r="L64" s="20" t="n">
        <v>7.67829991</v>
      </c>
      <c r="M64" s="18" t="n">
        <v>458.02817852</v>
      </c>
      <c r="N64" s="20" t="n">
        <v>20.06667179</v>
      </c>
      <c r="O64" s="18" t="n">
        <v>433.55941291</v>
      </c>
      <c r="P64" s="20" t="n">
        <v>65.71401032</v>
      </c>
      <c r="Q64" s="18" t="n">
        <v>369.96602229</v>
      </c>
      <c r="R64" s="20" t="n">
        <v>37.04920438</v>
      </c>
      <c r="S64" s="18" t="s">
        <v>481</v>
      </c>
      <c r="T64" s="20" t="s">
        <v>481</v>
      </c>
      <c r="U64" s="18" t="s">
        <v>481</v>
      </c>
      <c r="V64" s="20" t="s">
        <v>481</v>
      </c>
      <c r="W64" s="18" t="n">
        <v>486.21392711</v>
      </c>
      <c r="X64" s="20" t="n">
        <v>71.54946375999999</v>
      </c>
      <c r="Y64" s="18" t="n">
        <v>420.34652908</v>
      </c>
      <c r="Z64" s="20" t="n">
        <v>16.50695633</v>
      </c>
      <c r="AA64" s="18" t="n">
        <v>370.9991752</v>
      </c>
      <c r="AB64" s="20" t="n">
        <v>21.67431821</v>
      </c>
    </row>
    <row r="65" spans="1:28">
      <c r="A65" s="15" t="s">
        <v>540</v>
      </c>
      <c r="B65" s="17" t="n">
        <v>5325</v>
      </c>
      <c r="C65" s="18">
        <f>(14.0/B65*100)</f>
        <v/>
      </c>
      <c r="D65" s="19" t="n">
        <v>5311</v>
      </c>
      <c r="E65" s="18" t="n">
        <v>389.21653736</v>
      </c>
      <c r="F65" s="20" t="n">
        <v>48.07156144</v>
      </c>
      <c r="G65" s="18" t="s">
        <v>481</v>
      </c>
      <c r="H65" s="20" t="s">
        <v>481</v>
      </c>
      <c r="I65" s="18" t="n">
        <v>407.5204437</v>
      </c>
      <c r="J65" s="20" t="n">
        <v>18.07390027</v>
      </c>
      <c r="K65" s="18" t="n">
        <v>436.93767217</v>
      </c>
      <c r="L65" s="20" t="n">
        <v>3.84542071</v>
      </c>
      <c r="M65" s="18" t="n">
        <v>418.68302061</v>
      </c>
      <c r="N65" s="20" t="n">
        <v>2.8935238</v>
      </c>
      <c r="O65" s="18" t="n">
        <v>371.95802248</v>
      </c>
      <c r="P65" s="20" t="n">
        <v>7.39756248</v>
      </c>
      <c r="Q65" s="18" t="n">
        <v>326.0290661</v>
      </c>
      <c r="R65" s="20" t="n">
        <v>23.33806097</v>
      </c>
      <c r="S65" s="18" t="s">
        <v>481</v>
      </c>
      <c r="T65" s="20" t="s">
        <v>481</v>
      </c>
      <c r="U65" s="18" t="s">
        <v>481</v>
      </c>
      <c r="V65" s="20" t="s">
        <v>481</v>
      </c>
      <c r="W65" s="18" t="n">
        <v>416.81252355</v>
      </c>
      <c r="X65" s="20" t="n">
        <v>20.62668222</v>
      </c>
      <c r="Y65" s="18" t="n">
        <v>392.45768172</v>
      </c>
      <c r="Z65" s="20" t="n">
        <v>14.80938608</v>
      </c>
      <c r="AA65" s="18" t="n">
        <v>341.94361978</v>
      </c>
      <c r="AB65" s="20" t="n">
        <v>13.76054044</v>
      </c>
    </row>
    <row r="66" spans="1:28">
      <c r="A66" s="15" t="s">
        <v>541</v>
      </c>
      <c r="B66" s="17" t="n">
        <v>5665</v>
      </c>
      <c r="C66" s="18">
        <f>(75.0/B66*100)</f>
        <v/>
      </c>
      <c r="D66" s="19" t="n">
        <v>5590</v>
      </c>
      <c r="E66" s="18" t="s">
        <v>481</v>
      </c>
      <c r="F66" s="20" t="s">
        <v>481</v>
      </c>
      <c r="G66" s="18" t="s">
        <v>481</v>
      </c>
      <c r="H66" s="20" t="s">
        <v>481</v>
      </c>
      <c r="I66" s="18" t="n">
        <v>441.2539402</v>
      </c>
      <c r="J66" s="20" t="n">
        <v>5.13840187</v>
      </c>
      <c r="K66" s="18" t="n">
        <v>424.10758279</v>
      </c>
      <c r="L66" s="20" t="n">
        <v>1.98395478</v>
      </c>
      <c r="M66" s="18" t="n">
        <v>403.30040726</v>
      </c>
      <c r="N66" s="20" t="n">
        <v>2.75813536</v>
      </c>
      <c r="O66" s="18" t="n">
        <v>313.92700425</v>
      </c>
      <c r="P66" s="20" t="n">
        <v>17.63027524</v>
      </c>
      <c r="Q66" s="18" t="n">
        <v>368.55705585</v>
      </c>
      <c r="R66" s="20" t="n">
        <v>13.23920127</v>
      </c>
      <c r="S66" s="18" t="s">
        <v>481</v>
      </c>
      <c r="T66" s="20" t="s">
        <v>481</v>
      </c>
      <c r="U66" s="18" t="s">
        <v>481</v>
      </c>
      <c r="V66" s="20" t="s">
        <v>481</v>
      </c>
      <c r="W66" s="18" t="s">
        <v>481</v>
      </c>
      <c r="X66" s="20" t="s">
        <v>481</v>
      </c>
      <c r="Y66" s="18" t="s">
        <v>481</v>
      </c>
      <c r="Z66" s="20" t="s">
        <v>481</v>
      </c>
      <c r="AA66" s="18" t="n">
        <v>358.01086744</v>
      </c>
      <c r="AB66" s="20" t="n">
        <v>8.618395100000001</v>
      </c>
    </row>
    <row r="67" spans="1:28">
      <c r="A67" s="15" t="s">
        <v>542</v>
      </c>
      <c r="B67" s="17" t="n">
        <v>6971</v>
      </c>
      <c r="C67" s="18">
        <f>(23.0/B67*100)</f>
        <v/>
      </c>
      <c r="D67" s="19" t="n">
        <v>6948</v>
      </c>
      <c r="E67" s="18" t="n">
        <v>340.31477229</v>
      </c>
      <c r="F67" s="20" t="n">
        <v>12.78708933</v>
      </c>
      <c r="G67" s="18" t="n">
        <v>391.0037384</v>
      </c>
      <c r="H67" s="20" t="n">
        <v>10.23318385</v>
      </c>
      <c r="I67" s="18" t="n">
        <v>417.03751601</v>
      </c>
      <c r="J67" s="20" t="n">
        <v>3.792743</v>
      </c>
      <c r="K67" s="18" t="n">
        <v>391.33543594</v>
      </c>
      <c r="L67" s="20" t="n">
        <v>2.95709494</v>
      </c>
      <c r="M67" s="18" t="n">
        <v>354.38988599</v>
      </c>
      <c r="N67" s="20" t="n">
        <v>3.97786271</v>
      </c>
      <c r="O67" s="18" t="n">
        <v>305.98384462</v>
      </c>
      <c r="P67" s="20" t="n">
        <v>9.39455564</v>
      </c>
      <c r="Q67" s="18" t="n">
        <v>329.25406501</v>
      </c>
      <c r="R67" s="20" t="n">
        <v>8.839268540000001</v>
      </c>
      <c r="S67" s="18" t="s">
        <v>481</v>
      </c>
      <c r="T67" s="20" t="s">
        <v>481</v>
      </c>
      <c r="U67" s="18" t="s">
        <v>481</v>
      </c>
      <c r="V67" s="20" t="s">
        <v>481</v>
      </c>
      <c r="W67" s="18" t="s">
        <v>481</v>
      </c>
      <c r="X67" s="20" t="s">
        <v>481</v>
      </c>
      <c r="Y67" s="18" t="s">
        <v>481</v>
      </c>
      <c r="Z67" s="20" t="s">
        <v>481</v>
      </c>
      <c r="AA67" s="18" t="n">
        <v>303.3511579</v>
      </c>
      <c r="AB67" s="20" t="n">
        <v>17.28995623</v>
      </c>
    </row>
    <row r="68" spans="1:28">
      <c r="A68" s="15" t="s">
        <v>543</v>
      </c>
      <c r="B68" s="17" t="n">
        <v>12083</v>
      </c>
      <c r="C68" s="18">
        <f>(26.0/B68*100)</f>
        <v/>
      </c>
      <c r="D68" s="19" t="n">
        <v>12057</v>
      </c>
      <c r="E68" s="18" t="n">
        <v>394.36404836</v>
      </c>
      <c r="F68" s="20" t="n">
        <v>3.93659685</v>
      </c>
      <c r="G68" s="18" t="n">
        <v>428.77601945</v>
      </c>
      <c r="H68" s="20" t="n">
        <v>4.71624274</v>
      </c>
      <c r="I68" s="18" t="n">
        <v>436.2281934</v>
      </c>
      <c r="J68" s="20" t="n">
        <v>3.28557315</v>
      </c>
      <c r="K68" s="18" t="n">
        <v>409.30283886</v>
      </c>
      <c r="L68" s="20" t="n">
        <v>1.97209833</v>
      </c>
      <c r="M68" s="18" t="n">
        <v>379.76776997</v>
      </c>
      <c r="N68" s="20" t="n">
        <v>2.49947397</v>
      </c>
      <c r="O68" s="18" t="n">
        <v>370.70287102</v>
      </c>
      <c r="P68" s="20" t="n">
        <v>6.50125176</v>
      </c>
      <c r="Q68" s="18" t="n">
        <v>336.06133196</v>
      </c>
      <c r="R68" s="20" t="n">
        <v>6.47452988</v>
      </c>
      <c r="S68" s="18" t="s">
        <v>481</v>
      </c>
      <c r="T68" s="20" t="s">
        <v>481</v>
      </c>
      <c r="U68" s="18" t="s">
        <v>481</v>
      </c>
      <c r="V68" s="20" t="s">
        <v>481</v>
      </c>
      <c r="W68" s="18" t="s">
        <v>481</v>
      </c>
      <c r="X68" s="20" t="s">
        <v>481</v>
      </c>
      <c r="Y68" s="18" t="s">
        <v>481</v>
      </c>
      <c r="Z68" s="20" t="s">
        <v>481</v>
      </c>
      <c r="AA68" s="18" t="n">
        <v>325.19782135</v>
      </c>
      <c r="AB68" s="20" t="n">
        <v>4.45119187</v>
      </c>
    </row>
    <row r="69" spans="1:28">
      <c r="A69" s="15" t="s">
        <v>544</v>
      </c>
      <c r="B69" s="17" t="n">
        <v>4876</v>
      </c>
      <c r="C69" s="18">
        <f>(7.0/B69*100)</f>
        <v/>
      </c>
      <c r="D69" s="19" t="n">
        <v>4869</v>
      </c>
      <c r="E69" s="18" t="n">
        <v>428.33611644</v>
      </c>
      <c r="F69" s="20" t="n">
        <v>18.13554391</v>
      </c>
      <c r="G69" s="18" t="n">
        <v>431.77143278</v>
      </c>
      <c r="H69" s="20" t="n">
        <v>11.58703023</v>
      </c>
      <c r="I69" s="18" t="n">
        <v>437.47863818</v>
      </c>
      <c r="J69" s="20" t="n">
        <v>10.3386207</v>
      </c>
      <c r="K69" s="18" t="n">
        <v>455.64404548</v>
      </c>
      <c r="L69" s="20" t="n">
        <v>5.27416779</v>
      </c>
      <c r="M69" s="18" t="n">
        <v>441.34080615</v>
      </c>
      <c r="N69" s="20" t="n">
        <v>4.00372252</v>
      </c>
      <c r="O69" s="18" t="n">
        <v>372.34584443</v>
      </c>
      <c r="P69" s="20" t="n">
        <v>42.60366169</v>
      </c>
      <c r="Q69" s="18" t="n">
        <v>395.5076</v>
      </c>
      <c r="R69" s="20" t="n">
        <v>47.91615394</v>
      </c>
      <c r="S69" s="18" t="s">
        <v>481</v>
      </c>
      <c r="T69" s="20" t="s">
        <v>481</v>
      </c>
      <c r="U69" s="18" t="s">
        <v>481</v>
      </c>
      <c r="V69" s="20" t="s">
        <v>481</v>
      </c>
      <c r="W69" s="18" t="s">
        <v>481</v>
      </c>
      <c r="X69" s="20" t="s">
        <v>481</v>
      </c>
      <c r="Y69" s="18" t="n">
        <v>433.63570823</v>
      </c>
      <c r="Z69" s="20" t="n">
        <v>26.58306411</v>
      </c>
      <c r="AA69" s="18" t="s">
        <v>481</v>
      </c>
      <c r="AB69" s="20" t="s">
        <v>481</v>
      </c>
    </row>
    <row r="70" spans="1:28">
      <c r="A70" s="15" t="s">
        <v>545</v>
      </c>
      <c r="B70" s="17" t="n">
        <v>6036</v>
      </c>
      <c r="C70" s="18">
        <f>(223.0/B70*100)</f>
        <v/>
      </c>
      <c r="D70" s="19" t="n">
        <v>5813</v>
      </c>
      <c r="E70" s="18" t="n">
        <v>469.27975602</v>
      </c>
      <c r="F70" s="20" t="n">
        <v>27.66376516</v>
      </c>
      <c r="G70" s="18" t="n">
        <v>368.82590413</v>
      </c>
      <c r="H70" s="20" t="n">
        <v>36.74463889</v>
      </c>
      <c r="I70" s="18" t="n">
        <v>504.38587518</v>
      </c>
      <c r="J70" s="20" t="n">
        <v>12.86186094</v>
      </c>
      <c r="K70" s="18" t="n">
        <v>502.90969656</v>
      </c>
      <c r="L70" s="20" t="n">
        <v>3.31810846</v>
      </c>
      <c r="M70" s="18" t="n">
        <v>493.4747884</v>
      </c>
      <c r="N70" s="20" t="n">
        <v>3.51210323</v>
      </c>
      <c r="O70" s="18" t="n">
        <v>454.07633461</v>
      </c>
      <c r="P70" s="20" t="n">
        <v>12.30551687</v>
      </c>
      <c r="Q70" s="18" t="n">
        <v>447.54294328</v>
      </c>
      <c r="R70" s="20" t="n">
        <v>17.8434711</v>
      </c>
      <c r="S70" s="18" t="s">
        <v>481</v>
      </c>
      <c r="T70" s="20" t="s">
        <v>481</v>
      </c>
      <c r="U70" s="18" t="s">
        <v>481</v>
      </c>
      <c r="V70" s="20" t="s">
        <v>481</v>
      </c>
      <c r="W70" s="18" t="s">
        <v>481</v>
      </c>
      <c r="X70" s="20" t="s">
        <v>481</v>
      </c>
      <c r="Y70" s="18" t="s">
        <v>481</v>
      </c>
      <c r="Z70" s="20" t="s">
        <v>481</v>
      </c>
      <c r="AA70" s="18" t="n">
        <v>439.92743545</v>
      </c>
      <c r="AB70" s="20" t="n">
        <v>22.44285015</v>
      </c>
    </row>
    <row r="71" spans="1:28">
      <c r="A71" s="15" t="s">
        <v>546</v>
      </c>
      <c r="B71" s="17" t="n">
        <v>6115</v>
      </c>
      <c r="C71" s="18">
        <f>(17.0/B71*100)</f>
        <v/>
      </c>
      <c r="D71" s="19" t="n">
        <v>6098</v>
      </c>
      <c r="E71" s="18" t="n">
        <v>483.91503576</v>
      </c>
      <c r="F71" s="20" t="n">
        <v>14.79383905</v>
      </c>
      <c r="G71" s="18" t="n">
        <v>527.76703736</v>
      </c>
      <c r="H71" s="20" t="n">
        <v>16.4971221</v>
      </c>
      <c r="I71" s="18" t="n">
        <v>553.8028111900001</v>
      </c>
      <c r="J71" s="20" t="n">
        <v>9.080015</v>
      </c>
      <c r="K71" s="18" t="n">
        <v>567.17701167</v>
      </c>
      <c r="L71" s="20" t="n">
        <v>2.73514589</v>
      </c>
      <c r="M71" s="18" t="n">
        <v>567.62248059</v>
      </c>
      <c r="N71" s="20" t="n">
        <v>1.5605265</v>
      </c>
      <c r="O71" s="18" t="n">
        <v>509.42686337</v>
      </c>
      <c r="P71" s="20" t="n">
        <v>14.10669559</v>
      </c>
      <c r="Q71" s="18" t="n">
        <v>480.31249628</v>
      </c>
      <c r="R71" s="20" t="n">
        <v>18.3974475</v>
      </c>
      <c r="S71" s="18" t="s">
        <v>481</v>
      </c>
      <c r="T71" s="20" t="s">
        <v>481</v>
      </c>
      <c r="U71" s="18" t="s">
        <v>481</v>
      </c>
      <c r="V71" s="20" t="s">
        <v>481</v>
      </c>
      <c r="W71" s="18" t="s">
        <v>481</v>
      </c>
      <c r="X71" s="20" t="s">
        <v>481</v>
      </c>
      <c r="Y71" s="18" t="s">
        <v>481</v>
      </c>
      <c r="Z71" s="20" t="s">
        <v>481</v>
      </c>
      <c r="AA71" s="18" t="n">
        <v>508.78749605</v>
      </c>
      <c r="AB71" s="20" t="n">
        <v>29.91902669</v>
      </c>
    </row>
    <row r="72" spans="1:28">
      <c r="A72" s="15" t="s">
        <v>547</v>
      </c>
      <c r="B72" s="17" t="n">
        <v>7708</v>
      </c>
      <c r="C72" s="18">
        <f>(5.0/B72*100)</f>
        <v/>
      </c>
      <c r="D72" s="19" t="n">
        <v>7703</v>
      </c>
      <c r="E72" s="18" t="n">
        <v>459.7818854</v>
      </c>
      <c r="F72" s="20" t="n">
        <v>17.28325757</v>
      </c>
      <c r="G72" s="18" t="n">
        <v>496.0712842</v>
      </c>
      <c r="H72" s="20" t="n">
        <v>14.23254841</v>
      </c>
      <c r="I72" s="18" t="n">
        <v>491.87699949</v>
      </c>
      <c r="J72" s="20" t="n">
        <v>9.943232460000001</v>
      </c>
      <c r="K72" s="18" t="n">
        <v>558.9399248</v>
      </c>
      <c r="L72" s="20" t="n">
        <v>4.23804181</v>
      </c>
      <c r="M72" s="18" t="n">
        <v>550.56365312</v>
      </c>
      <c r="N72" s="20" t="n">
        <v>3.63947677</v>
      </c>
      <c r="O72" s="18" t="n">
        <v>515.32442378</v>
      </c>
      <c r="P72" s="20" t="n">
        <v>4.43762082</v>
      </c>
      <c r="Q72" s="18" t="n">
        <v>425.61983768</v>
      </c>
      <c r="R72" s="20" t="n">
        <v>9.237996109999999</v>
      </c>
      <c r="S72" s="18" t="s">
        <v>481</v>
      </c>
      <c r="T72" s="20" t="s">
        <v>481</v>
      </c>
      <c r="U72" s="18" t="s">
        <v>481</v>
      </c>
      <c r="V72" s="20" t="s">
        <v>481</v>
      </c>
      <c r="W72" s="18" t="s">
        <v>481</v>
      </c>
      <c r="X72" s="20" t="s">
        <v>481</v>
      </c>
      <c r="Y72" s="18" t="s">
        <v>481</v>
      </c>
      <c r="Z72" s="20" t="s">
        <v>481</v>
      </c>
      <c r="AA72" s="18" t="n">
        <v>415.51110971</v>
      </c>
      <c r="AB72" s="20" t="n">
        <v>39.87367977</v>
      </c>
    </row>
    <row r="73" spans="1:28">
      <c r="A73" s="15" t="s">
        <v>548</v>
      </c>
      <c r="B73" s="17" t="n">
        <v>8249</v>
      </c>
      <c r="C73" s="18">
        <f>(144.0/B73*100)</f>
        <v/>
      </c>
      <c r="D73" s="19" t="n">
        <v>8105</v>
      </c>
      <c r="E73" s="18" t="n">
        <v>369.52991501</v>
      </c>
      <c r="F73" s="20" t="n">
        <v>8.32095442</v>
      </c>
      <c r="G73" s="18" t="n">
        <v>385.73199018</v>
      </c>
      <c r="H73" s="20" t="n">
        <v>8.30205932</v>
      </c>
      <c r="I73" s="18" t="n">
        <v>416.69490783</v>
      </c>
      <c r="J73" s="20" t="n">
        <v>8.67442191</v>
      </c>
      <c r="K73" s="18" t="n">
        <v>434.8548763</v>
      </c>
      <c r="L73" s="20" t="n">
        <v>4.88532467</v>
      </c>
      <c r="M73" s="18" t="n">
        <v>415.21134434</v>
      </c>
      <c r="N73" s="20" t="n">
        <v>3.02906992</v>
      </c>
      <c r="O73" s="18" t="n">
        <v>382.08009854</v>
      </c>
      <c r="P73" s="20" t="n">
        <v>11.05236853</v>
      </c>
      <c r="Q73" s="18" t="n">
        <v>342.70547647</v>
      </c>
      <c r="R73" s="20" t="n">
        <v>7.60291844</v>
      </c>
      <c r="S73" s="18" t="s">
        <v>481</v>
      </c>
      <c r="T73" s="20" t="s">
        <v>481</v>
      </c>
      <c r="U73" s="18" t="s">
        <v>481</v>
      </c>
      <c r="V73" s="20" t="s">
        <v>481</v>
      </c>
      <c r="W73" s="18" t="s">
        <v>481</v>
      </c>
      <c r="X73" s="20" t="s">
        <v>481</v>
      </c>
      <c r="Y73" s="18" t="s">
        <v>481</v>
      </c>
      <c r="Z73" s="20" t="s">
        <v>481</v>
      </c>
      <c r="AA73" s="18" t="n">
        <v>352.19858273</v>
      </c>
      <c r="AB73" s="20" t="n">
        <v>15.16169116</v>
      </c>
    </row>
    <row r="74" spans="1:28">
      <c r="A74" s="15" t="s">
        <v>549</v>
      </c>
      <c r="B74" s="17" t="n">
        <v>4692</v>
      </c>
      <c r="C74" s="18">
        <f>(82.0/B74*100)</f>
        <v/>
      </c>
      <c r="D74" s="19" t="n">
        <v>4610</v>
      </c>
      <c r="E74" s="18" t="n">
        <v>399.82080357</v>
      </c>
      <c r="F74" s="20" t="n">
        <v>9.04063689</v>
      </c>
      <c r="G74" s="18" t="n">
        <v>445.24421214</v>
      </c>
      <c r="H74" s="20" t="n">
        <v>3.86511662</v>
      </c>
      <c r="I74" s="18" t="n">
        <v>425.65258359</v>
      </c>
      <c r="J74" s="20" t="n">
        <v>2.01777076</v>
      </c>
      <c r="K74" s="18" t="n">
        <v>399.57433485</v>
      </c>
      <c r="L74" s="20" t="n">
        <v>4.30728815</v>
      </c>
      <c r="M74" s="18" t="n">
        <v>368.983544</v>
      </c>
      <c r="N74" s="20" t="n">
        <v>8.213663840000001</v>
      </c>
      <c r="O74" s="18" t="n">
        <v>361.46082942</v>
      </c>
      <c r="P74" s="20" t="n">
        <v>13.57503186</v>
      </c>
      <c r="Q74" s="18" t="n">
        <v>355.51958505</v>
      </c>
      <c r="R74" s="20" t="n">
        <v>13.74003616</v>
      </c>
      <c r="S74" s="18" t="s">
        <v>481</v>
      </c>
      <c r="T74" s="20" t="s">
        <v>481</v>
      </c>
      <c r="U74" s="18" t="s">
        <v>481</v>
      </c>
      <c r="V74" s="20" t="s">
        <v>481</v>
      </c>
      <c r="W74" s="18" t="s">
        <v>481</v>
      </c>
      <c r="X74" s="20" t="s">
        <v>481</v>
      </c>
      <c r="Y74" s="18" t="n">
        <v>378.61419427</v>
      </c>
      <c r="Z74" s="20" t="n">
        <v>11.16506515</v>
      </c>
      <c r="AA74" s="18" t="n">
        <v>339.53760607</v>
      </c>
      <c r="AB74" s="20" t="n">
        <v>7.48030983</v>
      </c>
    </row>
    <row r="75" spans="1:28">
      <c r="A75" s="15" t="s">
        <v>550</v>
      </c>
      <c r="B75" s="17" t="n">
        <v>5375</v>
      </c>
      <c r="C75" s="18">
        <f>(204.0/B75*100)</f>
        <v/>
      </c>
      <c r="D75" s="19" t="n">
        <v>5171</v>
      </c>
      <c r="E75" s="18" t="n">
        <v>302.23887472</v>
      </c>
      <c r="F75" s="20" t="n">
        <v>15.12618632</v>
      </c>
      <c r="G75" s="18" t="n">
        <v>341.19974125</v>
      </c>
      <c r="H75" s="20" t="n">
        <v>15.70952482</v>
      </c>
      <c r="I75" s="18" t="n">
        <v>383.51355146</v>
      </c>
      <c r="J75" s="20" t="n">
        <v>5.76115188</v>
      </c>
      <c r="K75" s="18" t="n">
        <v>371.85907195</v>
      </c>
      <c r="L75" s="20" t="n">
        <v>2.87595021</v>
      </c>
      <c r="M75" s="18" t="n">
        <v>355.46054773</v>
      </c>
      <c r="N75" s="20" t="n">
        <v>5.40984244</v>
      </c>
      <c r="O75" s="18" t="n">
        <v>319.24548997</v>
      </c>
      <c r="P75" s="20" t="n">
        <v>17.10184802</v>
      </c>
      <c r="Q75" s="18" t="n">
        <v>276.65505642</v>
      </c>
      <c r="R75" s="20" t="n">
        <v>15.15681297</v>
      </c>
      <c r="S75" s="18" t="s">
        <v>481</v>
      </c>
      <c r="T75" s="20" t="s">
        <v>481</v>
      </c>
      <c r="U75" s="18" t="s">
        <v>481</v>
      </c>
      <c r="V75" s="20" t="s">
        <v>481</v>
      </c>
      <c r="W75" s="18" t="s">
        <v>481</v>
      </c>
      <c r="X75" s="20" t="s">
        <v>481</v>
      </c>
      <c r="Y75" s="18" t="s">
        <v>481</v>
      </c>
      <c r="Z75" s="20" t="s">
        <v>481</v>
      </c>
      <c r="AA75" s="18" t="n">
        <v>305.80641712</v>
      </c>
      <c r="AB75" s="20" t="n">
        <v>10.22055352</v>
      </c>
    </row>
    <row r="76" spans="1:28">
      <c r="A76" s="15" t="s">
        <v>551</v>
      </c>
      <c r="B76" s="17" t="n">
        <v>14167</v>
      </c>
      <c r="C76" s="18">
        <f>(228.0/B76*100)</f>
        <v/>
      </c>
      <c r="D76" s="19" t="n">
        <v>13939</v>
      </c>
      <c r="E76" s="18" t="n">
        <v>388.59623696</v>
      </c>
      <c r="F76" s="20" t="n">
        <v>5.07042325</v>
      </c>
      <c r="G76" s="18" t="n">
        <v>429.79385803</v>
      </c>
      <c r="H76" s="20" t="n">
        <v>4.56396183</v>
      </c>
      <c r="I76" s="18" t="n">
        <v>452.92544386</v>
      </c>
      <c r="J76" s="20" t="n">
        <v>4.22314621</v>
      </c>
      <c r="K76" s="18" t="n">
        <v>431.7822992</v>
      </c>
      <c r="L76" s="20" t="n">
        <v>2.87101051</v>
      </c>
      <c r="M76" s="18" t="n">
        <v>401.69135592</v>
      </c>
      <c r="N76" s="20" t="n">
        <v>4.47394636</v>
      </c>
      <c r="O76" s="18" t="n">
        <v>378.88406401</v>
      </c>
      <c r="P76" s="20" t="n">
        <v>9.962982050000001</v>
      </c>
      <c r="Q76" s="18" t="n">
        <v>318.91060095</v>
      </c>
      <c r="R76" s="20" t="n">
        <v>10.37364705</v>
      </c>
      <c r="S76" s="18" t="s">
        <v>481</v>
      </c>
      <c r="T76" s="20" t="s">
        <v>481</v>
      </c>
      <c r="U76" s="18" t="s">
        <v>481</v>
      </c>
      <c r="V76" s="20" t="s">
        <v>481</v>
      </c>
      <c r="W76" s="18" t="s">
        <v>481</v>
      </c>
      <c r="X76" s="20" t="s">
        <v>481</v>
      </c>
      <c r="Y76" s="18" t="s">
        <v>481</v>
      </c>
      <c r="Z76" s="20" t="s">
        <v>481</v>
      </c>
      <c r="AA76" s="18" t="n">
        <v>345.71126046</v>
      </c>
      <c r="AB76" s="20" t="n">
        <v>7.62499463</v>
      </c>
    </row>
    <row r="77" spans="1:28">
      <c r="A77" s="15" t="s">
        <v>552</v>
      </c>
      <c r="B77" s="17" t="n">
        <v>6062</v>
      </c>
      <c r="C77" s="18">
        <f>(82.0/B77*100)</f>
        <v/>
      </c>
      <c r="D77" s="19" t="n">
        <v>5980</v>
      </c>
      <c r="E77" s="18" t="n">
        <v>361.82168538</v>
      </c>
      <c r="F77" s="20" t="n">
        <v>9.34458506</v>
      </c>
      <c r="G77" s="18" t="n">
        <v>377.51794049</v>
      </c>
      <c r="H77" s="20" t="n">
        <v>9.87772988</v>
      </c>
      <c r="I77" s="18" t="n">
        <v>449.52369908</v>
      </c>
      <c r="J77" s="20" t="n">
        <v>5.2205564</v>
      </c>
      <c r="K77" s="18" t="n">
        <v>422.39147693</v>
      </c>
      <c r="L77" s="20" t="n">
        <v>2.52995545</v>
      </c>
      <c r="M77" s="18" t="n">
        <v>376.36641689</v>
      </c>
      <c r="N77" s="20" t="n">
        <v>5.03322314</v>
      </c>
      <c r="O77" s="18" t="n">
        <v>387.62398927</v>
      </c>
      <c r="P77" s="20" t="n">
        <v>16.75895199</v>
      </c>
      <c r="Q77" s="18" t="n">
        <v>324.46419108</v>
      </c>
      <c r="R77" s="20" t="n">
        <v>14.17011657</v>
      </c>
      <c r="S77" s="18" t="s">
        <v>481</v>
      </c>
      <c r="T77" s="20" t="s">
        <v>481</v>
      </c>
      <c r="U77" s="18" t="s">
        <v>481</v>
      </c>
      <c r="V77" s="20" t="s">
        <v>481</v>
      </c>
      <c r="W77" s="18" t="s">
        <v>481</v>
      </c>
      <c r="X77" s="20" t="s">
        <v>481</v>
      </c>
      <c r="Y77" s="18" t="s">
        <v>481</v>
      </c>
      <c r="Z77" s="20" t="s">
        <v>481</v>
      </c>
      <c r="AA77" s="18" t="n">
        <v>360.86588306</v>
      </c>
      <c r="AB77" s="20" t="n">
        <v>10.20387989</v>
      </c>
    </row>
    <row r="78" spans="1:28">
      <c r="A78" s="15" t="s">
        <v>553</v>
      </c>
      <c r="B78" s="17" t="n">
        <v>5826</v>
      </c>
      <c r="C78" s="18">
        <f>(0.0/B78*100)</f>
        <v/>
      </c>
      <c r="D78" s="19" t="n">
        <v>5826</v>
      </c>
      <c r="E78" s="18" t="s">
        <v>481</v>
      </c>
      <c r="F78" s="20" t="s">
        <v>481</v>
      </c>
      <c r="G78" s="18" t="s">
        <v>481</v>
      </c>
      <c r="H78" s="20" t="s">
        <v>481</v>
      </c>
      <c r="I78" s="18" t="n">
        <v>574.9301271099999</v>
      </c>
      <c r="J78" s="20" t="n">
        <v>28.36202504</v>
      </c>
      <c r="K78" s="18" t="n">
        <v>496.29339547</v>
      </c>
      <c r="L78" s="20" t="n">
        <v>4.4563497</v>
      </c>
      <c r="M78" s="18" t="n">
        <v>419.35345618</v>
      </c>
      <c r="N78" s="20" t="n">
        <v>11.17731817</v>
      </c>
      <c r="O78" s="18" t="n">
        <v>416.8853387</v>
      </c>
      <c r="P78" s="20" t="n">
        <v>32.25942104</v>
      </c>
      <c r="Q78" s="18" t="s">
        <v>481</v>
      </c>
      <c r="R78" s="20" t="s">
        <v>481</v>
      </c>
      <c r="S78" s="18" t="s">
        <v>481</v>
      </c>
      <c r="T78" s="20" t="s">
        <v>481</v>
      </c>
      <c r="U78" s="18" t="s">
        <v>481</v>
      </c>
      <c r="V78" s="20" t="s">
        <v>481</v>
      </c>
      <c r="W78" s="18" t="s">
        <v>481</v>
      </c>
      <c r="X78" s="20" t="s">
        <v>481</v>
      </c>
      <c r="Y78" s="18" t="s">
        <v>481</v>
      </c>
      <c r="Z78" s="20" t="s">
        <v>481</v>
      </c>
      <c r="AA78" s="18" t="n">
        <v>404.27051276</v>
      </c>
      <c r="AB78" s="20" t="n">
        <v>26.94148726</v>
      </c>
    </row>
    <row customHeight="1" ht="25" r="79" spans="1:28">
      <c r="A79" s="15" t="s">
        <v>554</v>
      </c>
      <c r="B79" s="17" t="n">
        <v>1657</v>
      </c>
      <c r="C79" s="18">
        <f>(41.0/B79*100)</f>
        <v/>
      </c>
      <c r="D79" s="19" t="n">
        <v>1616</v>
      </c>
      <c r="E79" s="18" t="n">
        <v>471.42378354</v>
      </c>
      <c r="F79" s="20" t="n">
        <v>15.26714275</v>
      </c>
      <c r="G79" s="18" t="n">
        <v>457.71360138</v>
      </c>
      <c r="H79" s="20" t="n">
        <v>14.2624646</v>
      </c>
      <c r="I79" s="18" t="n">
        <v>470.88287579</v>
      </c>
      <c r="J79" s="20" t="n">
        <v>7.67605042</v>
      </c>
      <c r="K79" s="18" t="n">
        <v>457.28320219</v>
      </c>
      <c r="L79" s="20" t="n">
        <v>7.76307193</v>
      </c>
      <c r="M79" s="18" t="n">
        <v>406.35963698</v>
      </c>
      <c r="N79" s="20" t="n">
        <v>12.93252608</v>
      </c>
      <c r="O79" s="18" t="n">
        <v>435.42693966</v>
      </c>
      <c r="P79" s="20" t="n">
        <v>36.88478413</v>
      </c>
      <c r="Q79" s="18" t="n">
        <v>378.30951696</v>
      </c>
      <c r="R79" s="20" t="n">
        <v>55.85486262</v>
      </c>
      <c r="S79" s="18" t="s">
        <v>481</v>
      </c>
      <c r="T79" s="20" t="s">
        <v>481</v>
      </c>
      <c r="U79" s="18" t="s">
        <v>481</v>
      </c>
      <c r="V79" s="20" t="s">
        <v>481</v>
      </c>
      <c r="W79" s="18" t="n">
        <v>474.5039</v>
      </c>
      <c r="X79" s="20" t="n">
        <v>18.91291544</v>
      </c>
      <c r="Y79" s="18" t="n">
        <v>456.56679034</v>
      </c>
      <c r="Z79" s="20" t="n">
        <v>37.05899198</v>
      </c>
      <c r="AA79" s="18" t="n">
        <v>408.84170087</v>
      </c>
      <c r="AB79" s="20" t="n">
        <v>20.53618469</v>
      </c>
    </row>
    <row r="80" spans="1:28">
      <c r="A80" s="15" t="s">
        <v>555</v>
      </c>
      <c r="B80" s="17" t="n">
        <v>7841</v>
      </c>
      <c r="C80" s="18">
        <f>(0.0/B80*100)</f>
        <v/>
      </c>
      <c r="D80" s="19" t="n">
        <v>7841</v>
      </c>
      <c r="E80" s="18" t="n">
        <v>471.89720612</v>
      </c>
      <c r="F80" s="20" t="n">
        <v>35.0164056</v>
      </c>
      <c r="G80" s="18" t="n">
        <v>413.43429664</v>
      </c>
      <c r="H80" s="20" t="n">
        <v>24.51856157</v>
      </c>
      <c r="I80" s="18" t="n">
        <v>443.60333852</v>
      </c>
      <c r="J80" s="20" t="n">
        <v>7.09952804</v>
      </c>
      <c r="K80" s="18" t="n">
        <v>457.97683093</v>
      </c>
      <c r="L80" s="20" t="n">
        <v>4.59283078</v>
      </c>
      <c r="M80" s="18" t="n">
        <v>467.21192931</v>
      </c>
      <c r="N80" s="20" t="n">
        <v>4.90936774</v>
      </c>
      <c r="O80" s="18" t="n">
        <v>452.46030013</v>
      </c>
      <c r="P80" s="20" t="n">
        <v>13.45837245</v>
      </c>
      <c r="Q80" s="18" t="n">
        <v>432.0862109</v>
      </c>
      <c r="R80" s="20" t="n">
        <v>14.59876966</v>
      </c>
      <c r="S80" s="18" t="s">
        <v>481</v>
      </c>
      <c r="T80" s="20" t="s">
        <v>481</v>
      </c>
      <c r="U80" s="18" t="s">
        <v>481</v>
      </c>
      <c r="V80" s="20" t="s">
        <v>481</v>
      </c>
      <c r="W80" s="18" t="s">
        <v>481</v>
      </c>
      <c r="X80" s="20" t="s">
        <v>481</v>
      </c>
      <c r="Y80" s="18" t="n">
        <v>446.99895971</v>
      </c>
      <c r="Z80" s="20" t="n">
        <v>29.18106529</v>
      </c>
      <c r="AA80" s="18" t="n">
        <v>421.27206653</v>
      </c>
      <c r="AB80" s="20" t="n">
        <v>78.81606850999999</v>
      </c>
    </row>
    <row r="81" spans="1:28">
      <c r="A81" s="23" t="s">
        <v>556</v>
      </c>
      <c r="B81" s="17" t="n">
        <v>8861</v>
      </c>
      <c r="C81" s="18">
        <f>(76.0/B81*100)</f>
        <v/>
      </c>
      <c r="D81" s="19" t="n">
        <v>8785</v>
      </c>
      <c r="E81" s="18" t="n">
        <v>371.55993895</v>
      </c>
      <c r="F81" s="20" t="n">
        <v>9.281915290000001</v>
      </c>
      <c r="G81" s="18" t="n">
        <v>339.2994994</v>
      </c>
      <c r="H81" s="20" t="n">
        <v>18.50395817</v>
      </c>
      <c r="I81" s="18" t="n">
        <v>366.51035587</v>
      </c>
      <c r="J81" s="20" t="n">
        <v>16.62140918</v>
      </c>
      <c r="K81" s="18" t="n">
        <v>408.00735972</v>
      </c>
      <c r="L81" s="20" t="n">
        <v>7.23331468</v>
      </c>
      <c r="M81" s="18" t="n">
        <v>451.13160562</v>
      </c>
      <c r="N81" s="20" t="n">
        <v>3.26451051</v>
      </c>
      <c r="O81" s="18" t="n">
        <v>384.49538689</v>
      </c>
      <c r="P81" s="20" t="n">
        <v>23.34132563</v>
      </c>
      <c r="Q81" s="18" t="n">
        <v>406.05790991</v>
      </c>
      <c r="R81" s="20" t="n">
        <v>16.7046747</v>
      </c>
      <c r="S81" s="18" t="s">
        <v>481</v>
      </c>
      <c r="T81" s="20" t="s">
        <v>481</v>
      </c>
      <c r="U81" s="18" t="s">
        <v>481</v>
      </c>
      <c r="V81" s="20" t="s">
        <v>481</v>
      </c>
      <c r="W81" s="18" t="s">
        <v>481</v>
      </c>
      <c r="X81" s="20" t="s">
        <v>481</v>
      </c>
      <c r="Y81" s="18" t="s">
        <v>481</v>
      </c>
      <c r="Z81" s="20" t="s">
        <v>481</v>
      </c>
      <c r="AA81" s="18" t="n">
        <v>387.11702448</v>
      </c>
      <c r="AB81" s="20" t="n">
        <v>25.69097517</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694</v>
      </c>
    </row>
    <row customHeight="1" ht="30" r="4" spans="1:20">
      <c r="A4" s="6" t="n"/>
      <c r="B4" s="7" t="s">
        <v>462</v>
      </c>
      <c r="C4" s="7" t="s">
        <v>463</v>
      </c>
      <c r="D4" s="8" t="s">
        <v>462</v>
      </c>
      <c r="E4" s="9" t="s">
        <v>695</v>
      </c>
      <c r="F4" s="10" t="n"/>
      <c r="G4" s="9" t="s">
        <v>696</v>
      </c>
      <c r="H4" s="10" t="n"/>
      <c r="I4" s="9" t="s">
        <v>697</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(360.0/B7*100)</f>
        <v/>
      </c>
      <c r="D7" s="19" t="n">
        <v>14170</v>
      </c>
      <c r="E7" s="18" t="n">
        <v>499.37470558</v>
      </c>
      <c r="F7" s="20" t="n">
        <v>1.62595106</v>
      </c>
      <c r="G7" s="18" t="n">
        <v>447.53517795</v>
      </c>
      <c r="H7" s="20" t="n">
        <v>5.00799189</v>
      </c>
      <c r="I7" s="18" t="n">
        <v>437.21871961</v>
      </c>
      <c r="J7" s="20" t="n">
        <v>23.63897789</v>
      </c>
      <c r="K7" s="18" t="s">
        <v>481</v>
      </c>
      <c r="L7" s="20" t="s">
        <v>481</v>
      </c>
      <c r="M7" s="18" t="s">
        <v>481</v>
      </c>
      <c r="N7" s="20" t="s">
        <v>481</v>
      </c>
      <c r="O7" s="18" t="s">
        <v>481</v>
      </c>
      <c r="P7" s="20" t="s">
        <v>481</v>
      </c>
      <c r="Q7" s="18" t="s">
        <v>481</v>
      </c>
      <c r="R7" s="20" t="s">
        <v>481</v>
      </c>
      <c r="S7" s="18" t="n">
        <v>415.05174785</v>
      </c>
      <c r="T7" s="20" t="n">
        <v>11.1787413</v>
      </c>
    </row>
    <row r="8" spans="1:20">
      <c r="A8" s="15" t="s">
        <v>483</v>
      </c>
      <c r="B8" s="17" t="n">
        <v>7007</v>
      </c>
      <c r="C8" s="18">
        <f>(21.0/B8*100)</f>
        <v/>
      </c>
      <c r="D8" s="19" t="n">
        <v>6986</v>
      </c>
      <c r="E8" s="18" t="n">
        <v>506.0515874</v>
      </c>
      <c r="F8" s="20" t="n">
        <v>2.77616869</v>
      </c>
      <c r="G8" s="18" t="n">
        <v>400.82954768</v>
      </c>
      <c r="H8" s="20" t="n">
        <v>6.41810281</v>
      </c>
      <c r="I8" s="18" t="n">
        <v>398.31741667</v>
      </c>
      <c r="J8" s="20" t="n">
        <v>29.20972499</v>
      </c>
      <c r="K8" s="18" t="s">
        <v>481</v>
      </c>
      <c r="L8" s="20" t="s">
        <v>481</v>
      </c>
      <c r="M8" s="18" t="s">
        <v>481</v>
      </c>
      <c r="N8" s="20" t="s">
        <v>481</v>
      </c>
      <c r="O8" s="18" t="n">
        <v>301.63126691</v>
      </c>
      <c r="P8" s="20" t="n">
        <v>25.14921031</v>
      </c>
      <c r="Q8" s="18" t="s">
        <v>481</v>
      </c>
      <c r="R8" s="20" t="s">
        <v>481</v>
      </c>
      <c r="S8" s="18" t="n">
        <v>454.43894047</v>
      </c>
      <c r="T8" s="20" t="n">
        <v>7.46927783</v>
      </c>
    </row>
    <row r="9" spans="1:20">
      <c r="A9" s="15" t="s">
        <v>484</v>
      </c>
      <c r="B9" s="17" t="n">
        <v>9651</v>
      </c>
      <c r="C9" s="18">
        <f>(91.0/B9*100)</f>
        <v/>
      </c>
      <c r="D9" s="19" t="n">
        <v>9560</v>
      </c>
      <c r="E9" s="18" t="n">
        <v>539.51003934</v>
      </c>
      <c r="F9" s="20" t="n">
        <v>2.00520058</v>
      </c>
      <c r="G9" s="18" t="n">
        <v>423.02353583</v>
      </c>
      <c r="H9" s="20" t="n">
        <v>3.18711248</v>
      </c>
      <c r="I9" s="18" t="n">
        <v>390.24711329</v>
      </c>
      <c r="J9" s="20" t="n">
        <v>7.89980799</v>
      </c>
      <c r="K9" s="18" t="s">
        <v>481</v>
      </c>
      <c r="L9" s="20" t="s">
        <v>481</v>
      </c>
      <c r="M9" s="18" t="s">
        <v>481</v>
      </c>
      <c r="N9" s="20" t="s">
        <v>481</v>
      </c>
      <c r="O9" s="18" t="n">
        <v>357.98454354</v>
      </c>
      <c r="P9" s="20" t="n">
        <v>11.51846445</v>
      </c>
      <c r="Q9" s="18" t="s">
        <v>481</v>
      </c>
      <c r="R9" s="20" t="s">
        <v>481</v>
      </c>
      <c r="S9" s="18" t="n">
        <v>444.21650015</v>
      </c>
      <c r="T9" s="20" t="n">
        <v>4.69466951</v>
      </c>
    </row>
    <row r="10" spans="1:20">
      <c r="A10" s="15" t="s">
        <v>485</v>
      </c>
      <c r="B10" s="17" t="n">
        <v>20058</v>
      </c>
      <c r="C10" s="18">
        <f>(524.0/B10*100)</f>
        <v/>
      </c>
      <c r="D10" s="19" t="n">
        <v>19534</v>
      </c>
      <c r="E10" s="18" t="n">
        <v>520.28418212</v>
      </c>
      <c r="F10" s="20" t="n">
        <v>2.33710681</v>
      </c>
      <c r="G10" s="18" t="n">
        <v>428.95512134</v>
      </c>
      <c r="H10" s="20" t="n">
        <v>5.96991582</v>
      </c>
      <c r="I10" s="18" t="n">
        <v>406.33902571</v>
      </c>
      <c r="J10" s="20" t="n">
        <v>17.67119849</v>
      </c>
      <c r="K10" s="18" t="s">
        <v>481</v>
      </c>
      <c r="L10" s="20" t="s">
        <v>481</v>
      </c>
      <c r="M10" s="18" t="s">
        <v>481</v>
      </c>
      <c r="N10" s="20" t="s">
        <v>481</v>
      </c>
      <c r="O10" s="18" t="s">
        <v>481</v>
      </c>
      <c r="P10" s="20" t="s">
        <v>481</v>
      </c>
      <c r="Q10" s="18" t="s">
        <v>481</v>
      </c>
      <c r="R10" s="20" t="s">
        <v>481</v>
      </c>
      <c r="S10" s="18" t="n">
        <v>443.20393091</v>
      </c>
      <c r="T10" s="20" t="n">
        <v>9.388686209999999</v>
      </c>
    </row>
    <row r="11" spans="1:20">
      <c r="A11" s="15" t="s">
        <v>486</v>
      </c>
      <c r="B11" s="17" t="n">
        <v>7053</v>
      </c>
      <c r="C11" s="18">
        <f>(50.0/B11*100)</f>
        <v/>
      </c>
      <c r="D11" s="19" t="n">
        <v>7003</v>
      </c>
      <c r="E11" s="18" t="n">
        <v>440.16201801</v>
      </c>
      <c r="F11" s="20" t="n">
        <v>2.48813327</v>
      </c>
      <c r="G11" s="18" t="n">
        <v>364.05395137</v>
      </c>
      <c r="H11" s="20" t="n">
        <v>4.43631647</v>
      </c>
      <c r="I11" s="18" t="n">
        <v>319.01644175</v>
      </c>
      <c r="J11" s="20" t="n">
        <v>12.01644542</v>
      </c>
      <c r="K11" s="18" t="s">
        <v>481</v>
      </c>
      <c r="L11" s="20" t="s">
        <v>481</v>
      </c>
      <c r="M11" s="18" t="s">
        <v>481</v>
      </c>
      <c r="N11" s="20" t="s">
        <v>481</v>
      </c>
      <c r="O11" s="18" t="s">
        <v>481</v>
      </c>
      <c r="P11" s="20" t="s">
        <v>481</v>
      </c>
      <c r="Q11" s="18" t="s">
        <v>481</v>
      </c>
      <c r="R11" s="20" t="s">
        <v>481</v>
      </c>
      <c r="S11" s="18" t="n">
        <v>368.65192769</v>
      </c>
      <c r="T11" s="20" t="n">
        <v>4.5742189</v>
      </c>
    </row>
    <row r="12" spans="1:20">
      <c r="A12" s="15" t="s">
        <v>487</v>
      </c>
      <c r="B12" s="17" t="n">
        <v>6894</v>
      </c>
      <c r="C12" s="18">
        <f>(55.0/B12*100)</f>
        <v/>
      </c>
      <c r="D12" s="19" t="n">
        <v>6839</v>
      </c>
      <c r="E12" s="18" t="n">
        <v>500.44610846</v>
      </c>
      <c r="F12" s="20" t="n">
        <v>2.05641497</v>
      </c>
      <c r="G12" s="18" t="n">
        <v>363.9079696</v>
      </c>
      <c r="H12" s="20" t="n">
        <v>12.46529257</v>
      </c>
      <c r="I12" s="18" t="n">
        <v>373.08838212</v>
      </c>
      <c r="J12" s="20" t="n">
        <v>21.84276542</v>
      </c>
      <c r="K12" s="18" t="s">
        <v>481</v>
      </c>
      <c r="L12" s="20" t="s">
        <v>481</v>
      </c>
      <c r="M12" s="18" t="s">
        <v>481</v>
      </c>
      <c r="N12" s="20" t="s">
        <v>481</v>
      </c>
      <c r="O12" s="18" t="n">
        <v>340.98506961</v>
      </c>
      <c r="P12" s="20" t="n">
        <v>12.52444664</v>
      </c>
      <c r="Q12" s="18" t="s">
        <v>481</v>
      </c>
      <c r="R12" s="20" t="s">
        <v>481</v>
      </c>
      <c r="S12" s="18" t="n">
        <v>386.75942715</v>
      </c>
      <c r="T12" s="20" t="n">
        <v>11.87100818</v>
      </c>
    </row>
    <row r="13" spans="1:20">
      <c r="A13" s="15" t="s">
        <v>488</v>
      </c>
      <c r="B13" s="17" t="n">
        <v>7161</v>
      </c>
      <c r="C13" s="18">
        <f>(92.0/B13*100)</f>
        <v/>
      </c>
      <c r="D13" s="19" t="n">
        <v>7069</v>
      </c>
      <c r="E13" s="18" t="n">
        <v>517.0312639700001</v>
      </c>
      <c r="F13" s="20" t="n">
        <v>2.24307201</v>
      </c>
      <c r="G13" s="18" t="n">
        <v>440.54116719</v>
      </c>
      <c r="H13" s="20" t="n">
        <v>7.77279035</v>
      </c>
      <c r="I13" s="18" t="n">
        <v>429.73559037</v>
      </c>
      <c r="J13" s="20" t="n">
        <v>26.10950555</v>
      </c>
      <c r="K13" s="18" t="s">
        <v>481</v>
      </c>
      <c r="L13" s="20" t="s">
        <v>481</v>
      </c>
      <c r="M13" s="18" t="s">
        <v>481</v>
      </c>
      <c r="N13" s="20" t="s">
        <v>481</v>
      </c>
      <c r="O13" s="18" t="n">
        <v>447.51533769</v>
      </c>
      <c r="P13" s="20" t="n">
        <v>5.97365007</v>
      </c>
      <c r="Q13" s="18" t="s">
        <v>481</v>
      </c>
      <c r="R13" s="20" t="s">
        <v>481</v>
      </c>
      <c r="S13" s="18" t="n">
        <v>427.27732224</v>
      </c>
      <c r="T13" s="20" t="n">
        <v>13.44000361</v>
      </c>
    </row>
    <row r="14" spans="1:20">
      <c r="A14" s="15" t="s">
        <v>489</v>
      </c>
      <c r="B14" s="17" t="n">
        <v>5587</v>
      </c>
      <c r="C14" s="18">
        <f>(74.0/B14*100)</f>
        <v/>
      </c>
      <c r="D14" s="19" t="n">
        <v>5513</v>
      </c>
      <c r="E14" s="18" t="n">
        <v>523.15936396</v>
      </c>
      <c r="F14" s="20" t="n">
        <v>2.03031354</v>
      </c>
      <c r="G14" s="18" t="n">
        <v>424.31777084</v>
      </c>
      <c r="H14" s="20" t="n">
        <v>8.6552594</v>
      </c>
      <c r="I14" s="18" t="n">
        <v>521.95991999</v>
      </c>
      <c r="J14" s="20" t="n">
        <v>23.59214343</v>
      </c>
      <c r="K14" s="18" t="s">
        <v>481</v>
      </c>
      <c r="L14" s="20" t="s">
        <v>481</v>
      </c>
      <c r="M14" s="18" t="s">
        <v>481</v>
      </c>
      <c r="N14" s="20" t="s">
        <v>481</v>
      </c>
      <c r="O14" s="18" t="s">
        <v>481</v>
      </c>
      <c r="P14" s="20" t="s">
        <v>481</v>
      </c>
      <c r="Q14" s="18" t="s">
        <v>481</v>
      </c>
      <c r="R14" s="20" t="s">
        <v>481</v>
      </c>
      <c r="S14" s="18" t="n">
        <v>443.92531331</v>
      </c>
      <c r="T14" s="20" t="n">
        <v>13.71612317</v>
      </c>
    </row>
    <row r="15" spans="1:20">
      <c r="A15" s="15" t="s">
        <v>490</v>
      </c>
      <c r="B15" s="17" t="n">
        <v>5882</v>
      </c>
      <c r="C15" s="18">
        <f>(52.0/B15*100)</f>
        <v/>
      </c>
      <c r="D15" s="19" t="n">
        <v>5830</v>
      </c>
      <c r="E15" s="18" t="n">
        <v>516.42624447</v>
      </c>
      <c r="F15" s="20" t="n">
        <v>2.18145056</v>
      </c>
      <c r="G15" s="18" t="n">
        <v>406.50367068</v>
      </c>
      <c r="H15" s="20" t="n">
        <v>10.69706316</v>
      </c>
      <c r="I15" s="18" t="n">
        <v>359.85389235</v>
      </c>
      <c r="J15" s="20" t="n">
        <v>28.00070322</v>
      </c>
      <c r="K15" s="18" t="s">
        <v>481</v>
      </c>
      <c r="L15" s="20" t="s">
        <v>481</v>
      </c>
      <c r="M15" s="18" t="s">
        <v>481</v>
      </c>
      <c r="N15" s="20" t="s">
        <v>481</v>
      </c>
      <c r="O15" s="18" t="n">
        <v>368.85220715</v>
      </c>
      <c r="P15" s="20" t="n">
        <v>14.5875493</v>
      </c>
      <c r="Q15" s="18" t="s">
        <v>481</v>
      </c>
      <c r="R15" s="20" t="s">
        <v>481</v>
      </c>
      <c r="S15" s="18" t="n">
        <v>422.90104158</v>
      </c>
      <c r="T15" s="20" t="n">
        <v>11.97852761</v>
      </c>
    </row>
    <row r="16" spans="1:20">
      <c r="A16" s="15" t="s">
        <v>491</v>
      </c>
      <c r="B16" s="17" t="n">
        <v>6108</v>
      </c>
      <c r="C16" s="18">
        <f>(101.0/B16*100)</f>
        <v/>
      </c>
      <c r="D16" s="19" t="n">
        <v>6007</v>
      </c>
      <c r="E16" s="18" t="n">
        <v>513.33485725</v>
      </c>
      <c r="F16" s="20" t="n">
        <v>2.10549567</v>
      </c>
      <c r="G16" s="18" t="n">
        <v>390.37189147</v>
      </c>
      <c r="H16" s="20" t="n">
        <v>4.63877679</v>
      </c>
      <c r="I16" s="18" t="n">
        <v>319.91627546</v>
      </c>
      <c r="J16" s="20" t="n">
        <v>18.04149571</v>
      </c>
      <c r="K16" s="18" t="s">
        <v>481</v>
      </c>
      <c r="L16" s="20" t="s">
        <v>481</v>
      </c>
      <c r="M16" s="18" t="s">
        <v>481</v>
      </c>
      <c r="N16" s="20" t="s">
        <v>481</v>
      </c>
      <c r="O16" s="18" t="s">
        <v>481</v>
      </c>
      <c r="P16" s="20" t="s">
        <v>481</v>
      </c>
      <c r="Q16" s="18" t="s">
        <v>481</v>
      </c>
      <c r="R16" s="20" t="s">
        <v>481</v>
      </c>
      <c r="S16" s="18" t="n">
        <v>399.3825803</v>
      </c>
      <c r="T16" s="20" t="n">
        <v>7.61753571</v>
      </c>
    </row>
    <row r="17" spans="1:20">
      <c r="A17" s="15" t="s">
        <v>492</v>
      </c>
      <c r="B17" s="17" t="n">
        <v>6504</v>
      </c>
      <c r="C17" s="18">
        <f>(648.0/B17*100)</f>
        <v/>
      </c>
      <c r="D17" s="19" t="n">
        <v>5856</v>
      </c>
      <c r="E17" s="18" t="n">
        <v>523.6788143799999</v>
      </c>
      <c r="F17" s="20" t="n">
        <v>2.8077554</v>
      </c>
      <c r="G17" s="18" t="n">
        <v>427.10162321</v>
      </c>
      <c r="H17" s="20" t="n">
        <v>5.21301019</v>
      </c>
      <c r="I17" s="18" t="n">
        <v>398.52222332</v>
      </c>
      <c r="J17" s="20" t="n">
        <v>19.34849558</v>
      </c>
      <c r="K17" s="18" t="s">
        <v>481</v>
      </c>
      <c r="L17" s="20" t="s">
        <v>481</v>
      </c>
      <c r="M17" s="18" t="s">
        <v>481</v>
      </c>
      <c r="N17" s="20" t="s">
        <v>481</v>
      </c>
      <c r="O17" s="18" t="n">
        <v>362.96139732</v>
      </c>
      <c r="P17" s="20" t="n">
        <v>12.64520278</v>
      </c>
      <c r="Q17" s="18" t="s">
        <v>481</v>
      </c>
      <c r="R17" s="20" t="s">
        <v>481</v>
      </c>
      <c r="S17" s="18" t="n">
        <v>467.35118561</v>
      </c>
      <c r="T17" s="20" t="n">
        <v>6.78155187</v>
      </c>
    </row>
    <row r="18" spans="1:20">
      <c r="A18" s="15" t="s">
        <v>493</v>
      </c>
      <c r="B18" s="17" t="n">
        <v>5532</v>
      </c>
      <c r="C18" s="18">
        <f>(28.0/B18*100)</f>
        <v/>
      </c>
      <c r="D18" s="19" t="n">
        <v>5504</v>
      </c>
      <c r="E18" s="18" t="n">
        <v>457.91723519</v>
      </c>
      <c r="F18" s="20" t="n">
        <v>3.66711885</v>
      </c>
      <c r="G18" s="18" t="n">
        <v>371.95918933</v>
      </c>
      <c r="H18" s="20" t="n">
        <v>15.67695396</v>
      </c>
      <c r="I18" s="18" t="n">
        <v>352.77944917</v>
      </c>
      <c r="J18" s="20" t="n">
        <v>17.74352187</v>
      </c>
      <c r="K18" s="18" t="s">
        <v>481</v>
      </c>
      <c r="L18" s="20" t="s">
        <v>481</v>
      </c>
      <c r="M18" s="18" t="s">
        <v>481</v>
      </c>
      <c r="N18" s="20" t="s">
        <v>481</v>
      </c>
      <c r="O18" s="18" t="s">
        <v>481</v>
      </c>
      <c r="P18" s="20" t="s">
        <v>481</v>
      </c>
      <c r="Q18" s="18" t="s">
        <v>481</v>
      </c>
      <c r="R18" s="20" t="s">
        <v>481</v>
      </c>
      <c r="S18" s="18" t="n">
        <v>363.0654382</v>
      </c>
      <c r="T18" s="20" t="n">
        <v>10.06720681</v>
      </c>
    </row>
    <row r="19" spans="1:20">
      <c r="A19" s="15" t="s">
        <v>494</v>
      </c>
      <c r="B19" s="17" t="n">
        <v>5658</v>
      </c>
      <c r="C19" s="18">
        <f>(63.0/B19*100)</f>
        <v/>
      </c>
      <c r="D19" s="19" t="n">
        <v>5595</v>
      </c>
      <c r="E19" s="18" t="n">
        <v>485.08751783</v>
      </c>
      <c r="F19" s="20" t="n">
        <v>2.43985003</v>
      </c>
      <c r="G19" s="18" t="n">
        <v>380.4365915</v>
      </c>
      <c r="H19" s="20" t="n">
        <v>8.00596872</v>
      </c>
      <c r="I19" s="18" t="n">
        <v>339.12265585</v>
      </c>
      <c r="J19" s="20" t="n">
        <v>17.16475965</v>
      </c>
      <c r="K19" s="18" t="s">
        <v>481</v>
      </c>
      <c r="L19" s="20" t="s">
        <v>481</v>
      </c>
      <c r="M19" s="18" t="s">
        <v>481</v>
      </c>
      <c r="N19" s="20" t="s">
        <v>481</v>
      </c>
      <c r="O19" s="18" t="s">
        <v>481</v>
      </c>
      <c r="P19" s="20" t="s">
        <v>481</v>
      </c>
      <c r="Q19" s="18" t="s">
        <v>481</v>
      </c>
      <c r="R19" s="20" t="s">
        <v>481</v>
      </c>
      <c r="S19" s="18" t="n">
        <v>375.92924804</v>
      </c>
      <c r="T19" s="20" t="n">
        <v>12.39050852</v>
      </c>
    </row>
    <row r="20" spans="1:20">
      <c r="A20" s="15" t="s">
        <v>495</v>
      </c>
      <c r="B20" s="17" t="n">
        <v>3371</v>
      </c>
      <c r="C20" s="18">
        <f>(75.0/B20*100)</f>
        <v/>
      </c>
      <c r="D20" s="19" t="n">
        <v>3296</v>
      </c>
      <c r="E20" s="18" t="n">
        <v>489.75628912</v>
      </c>
      <c r="F20" s="20" t="n">
        <v>2.09480905</v>
      </c>
      <c r="G20" s="18" t="n">
        <v>368.73159374</v>
      </c>
      <c r="H20" s="20" t="n">
        <v>29.45634728</v>
      </c>
      <c r="I20" s="18" t="n">
        <v>399.06663235</v>
      </c>
      <c r="J20" s="20" t="n">
        <v>32.08629532</v>
      </c>
      <c r="K20" s="18" t="s">
        <v>481</v>
      </c>
      <c r="L20" s="20" t="s">
        <v>481</v>
      </c>
      <c r="M20" s="18" t="s">
        <v>481</v>
      </c>
      <c r="N20" s="20" t="s">
        <v>481</v>
      </c>
      <c r="O20" s="18" t="s">
        <v>481</v>
      </c>
      <c r="P20" s="20" t="s">
        <v>481</v>
      </c>
      <c r="Q20" s="18" t="s">
        <v>481</v>
      </c>
      <c r="R20" s="20" t="s">
        <v>481</v>
      </c>
      <c r="S20" s="18" t="n">
        <v>401.48895751</v>
      </c>
      <c r="T20" s="20" t="n">
        <v>19.20350224</v>
      </c>
    </row>
    <row r="21" spans="1:20">
      <c r="A21" s="15" t="s">
        <v>496</v>
      </c>
      <c r="B21" s="17" t="n">
        <v>5741</v>
      </c>
      <c r="C21" s="18">
        <f>(45.0/B21*100)</f>
        <v/>
      </c>
      <c r="D21" s="19" t="n">
        <v>5696</v>
      </c>
      <c r="E21" s="18" t="n">
        <v>507.60343828</v>
      </c>
      <c r="F21" s="20" t="n">
        <v>2.04972228</v>
      </c>
      <c r="G21" s="18" t="n">
        <v>455.08286609</v>
      </c>
      <c r="H21" s="20" t="n">
        <v>6.6835973</v>
      </c>
      <c r="I21" s="18" t="n">
        <v>326.4659525</v>
      </c>
      <c r="J21" s="20" t="n">
        <v>31.35961932</v>
      </c>
      <c r="K21" s="18" t="s">
        <v>481</v>
      </c>
      <c r="L21" s="20" t="s">
        <v>481</v>
      </c>
      <c r="M21" s="18" t="s">
        <v>481</v>
      </c>
      <c r="N21" s="20" t="s">
        <v>481</v>
      </c>
      <c r="O21" s="18" t="s">
        <v>481</v>
      </c>
      <c r="P21" s="20" t="s">
        <v>481</v>
      </c>
      <c r="Q21" s="18" t="s">
        <v>481</v>
      </c>
      <c r="R21" s="20" t="s">
        <v>481</v>
      </c>
      <c r="S21" s="18" t="n">
        <v>449.93118275</v>
      </c>
      <c r="T21" s="20" t="n">
        <v>17.92245759</v>
      </c>
    </row>
    <row r="22" spans="1:20">
      <c r="A22" s="15" t="s">
        <v>497</v>
      </c>
      <c r="B22" s="17" t="n">
        <v>6598</v>
      </c>
      <c r="C22" s="18">
        <f>(32.0/B22*100)</f>
        <v/>
      </c>
      <c r="D22" s="19" t="n">
        <v>6566</v>
      </c>
      <c r="E22" s="18" t="n">
        <v>477.93500717</v>
      </c>
      <c r="F22" s="20" t="n">
        <v>3.53168974</v>
      </c>
      <c r="G22" s="18" t="n">
        <v>358.3652647</v>
      </c>
      <c r="H22" s="20" t="n">
        <v>8.72277759</v>
      </c>
      <c r="I22" s="18" t="n">
        <v>316.89781858</v>
      </c>
      <c r="J22" s="20" t="n">
        <v>15.142293</v>
      </c>
      <c r="K22" s="18" t="s">
        <v>481</v>
      </c>
      <c r="L22" s="20" t="s">
        <v>481</v>
      </c>
      <c r="M22" s="18" t="s">
        <v>481</v>
      </c>
      <c r="N22" s="20" t="s">
        <v>481</v>
      </c>
      <c r="O22" s="18" t="s">
        <v>481</v>
      </c>
      <c r="P22" s="20" t="s">
        <v>481</v>
      </c>
      <c r="Q22" s="18" t="n">
        <v>462.29937689</v>
      </c>
      <c r="R22" s="20" t="n">
        <v>32.33196172</v>
      </c>
      <c r="S22" s="18" t="n">
        <v>355.58230396</v>
      </c>
      <c r="T22" s="20" t="n">
        <v>9.59854039</v>
      </c>
    </row>
    <row r="23" spans="1:20">
      <c r="A23" s="15" t="s">
        <v>498</v>
      </c>
      <c r="B23" s="17" t="n">
        <v>11583</v>
      </c>
      <c r="C23" s="18">
        <f>(216.0/B23*100)</f>
        <v/>
      </c>
      <c r="D23" s="19" t="n">
        <v>11367</v>
      </c>
      <c r="E23" s="18" t="n">
        <v>499.05258225</v>
      </c>
      <c r="F23" s="20" t="n">
        <v>2.78141705</v>
      </c>
      <c r="G23" s="18" t="n">
        <v>384.34689136</v>
      </c>
      <c r="H23" s="20" t="n">
        <v>13.97234854</v>
      </c>
      <c r="I23" s="18" t="n">
        <v>411.06433503</v>
      </c>
      <c r="J23" s="20" t="n">
        <v>28.53971275</v>
      </c>
      <c r="K23" s="18" t="s">
        <v>481</v>
      </c>
      <c r="L23" s="20" t="s">
        <v>481</v>
      </c>
      <c r="M23" s="18" t="s">
        <v>481</v>
      </c>
      <c r="N23" s="20" t="s">
        <v>481</v>
      </c>
      <c r="O23" s="18" t="s">
        <v>481</v>
      </c>
      <c r="P23" s="20" t="s">
        <v>481</v>
      </c>
      <c r="Q23" s="18" t="s">
        <v>481</v>
      </c>
      <c r="R23" s="20" t="s">
        <v>481</v>
      </c>
      <c r="S23" s="18" t="n">
        <v>397.85984641</v>
      </c>
      <c r="T23" s="20" t="n">
        <v>6.633663</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532.4398722</v>
      </c>
      <c r="P24" s="20" t="n">
        <v>3.00001481</v>
      </c>
      <c r="Q24" s="18" t="s">
        <v>481</v>
      </c>
      <c r="R24" s="20" t="s">
        <v>481</v>
      </c>
      <c r="S24" s="18" t="s">
        <v>481</v>
      </c>
      <c r="T24" s="20" t="s">
        <v>481</v>
      </c>
    </row>
    <row r="25" spans="1:20">
      <c r="A25" s="15" t="s">
        <v>500</v>
      </c>
      <c r="B25" s="17" t="n">
        <v>5581</v>
      </c>
      <c r="C25" s="18">
        <f>(24.0/B25*100)</f>
        <v/>
      </c>
      <c r="D25" s="19" t="n">
        <v>5557</v>
      </c>
      <c r="E25" s="18" t="n">
        <v>524.87188885</v>
      </c>
      <c r="F25" s="20" t="n">
        <v>3.70012941</v>
      </c>
      <c r="G25" s="18" t="n">
        <v>502.06721095</v>
      </c>
      <c r="H25" s="20" t="n">
        <v>12.17346515</v>
      </c>
      <c r="I25" s="18" t="n">
        <v>518.91510156</v>
      </c>
      <c r="J25" s="20" t="n">
        <v>13.183581</v>
      </c>
      <c r="K25" s="18" t="s">
        <v>481</v>
      </c>
      <c r="L25" s="20" t="s">
        <v>481</v>
      </c>
      <c r="M25" s="18" t="s">
        <v>481</v>
      </c>
      <c r="N25" s="20" t="s">
        <v>481</v>
      </c>
      <c r="O25" s="18" t="s">
        <v>481</v>
      </c>
      <c r="P25" s="20" t="s">
        <v>481</v>
      </c>
      <c r="Q25" s="18" t="s">
        <v>481</v>
      </c>
      <c r="R25" s="20" t="s">
        <v>481</v>
      </c>
      <c r="S25" s="18" t="n">
        <v>472.70574635</v>
      </c>
      <c r="T25" s="20" t="n">
        <v>38.7489706</v>
      </c>
    </row>
    <row r="26" spans="1:20">
      <c r="A26" s="15" t="s">
        <v>501</v>
      </c>
      <c r="B26" s="17" t="n">
        <v>4869</v>
      </c>
      <c r="C26" s="18">
        <f>(33.0/B26*100)</f>
        <v/>
      </c>
      <c r="D26" s="19" t="n">
        <v>4836</v>
      </c>
      <c r="E26" s="18" t="n">
        <v>487.57252518</v>
      </c>
      <c r="F26" s="20" t="n">
        <v>1.85404461</v>
      </c>
      <c r="G26" s="18" t="n">
        <v>393.53363521</v>
      </c>
      <c r="H26" s="20" t="n">
        <v>8.53224322</v>
      </c>
      <c r="I26" s="18" t="n">
        <v>349.83830207</v>
      </c>
      <c r="J26" s="20" t="n">
        <v>15.45487868</v>
      </c>
      <c r="K26" s="18" t="s">
        <v>481</v>
      </c>
      <c r="L26" s="20" t="s">
        <v>481</v>
      </c>
      <c r="M26" s="18" t="s">
        <v>481</v>
      </c>
      <c r="N26" s="20" t="s">
        <v>481</v>
      </c>
      <c r="O26" s="18" t="s">
        <v>481</v>
      </c>
      <c r="P26" s="20" t="s">
        <v>481</v>
      </c>
      <c r="Q26" s="18" t="s">
        <v>481</v>
      </c>
      <c r="R26" s="20" t="s">
        <v>481</v>
      </c>
      <c r="S26" s="18" t="n">
        <v>405.55086655</v>
      </c>
      <c r="T26" s="20" t="n">
        <v>10.71653872</v>
      </c>
    </row>
    <row r="27" spans="1:20">
      <c r="A27" s="15" t="s">
        <v>502</v>
      </c>
      <c r="B27" s="17" t="n">
        <v>5299</v>
      </c>
      <c r="C27" s="18">
        <f>(17.0/B27*100)</f>
        <v/>
      </c>
      <c r="D27" s="19" t="n">
        <v>5282</v>
      </c>
      <c r="E27" s="18" t="n">
        <v>504.26107093</v>
      </c>
      <c r="F27" s="20" t="n">
        <v>1.29452819</v>
      </c>
      <c r="G27" s="18" t="n">
        <v>406.27513978</v>
      </c>
      <c r="H27" s="20" t="n">
        <v>3.52561822</v>
      </c>
      <c r="I27" s="18" t="n">
        <v>404.71543772</v>
      </c>
      <c r="J27" s="20" t="n">
        <v>11.61296131</v>
      </c>
      <c r="K27" s="18" t="s">
        <v>481</v>
      </c>
      <c r="L27" s="20" t="s">
        <v>481</v>
      </c>
      <c r="M27" s="18" t="s">
        <v>481</v>
      </c>
      <c r="N27" s="20" t="s">
        <v>481</v>
      </c>
      <c r="O27" s="18" t="s">
        <v>481</v>
      </c>
      <c r="P27" s="20" t="s">
        <v>481</v>
      </c>
      <c r="Q27" s="18" t="s">
        <v>481</v>
      </c>
      <c r="R27" s="20" t="s">
        <v>481</v>
      </c>
      <c r="S27" s="18" t="n">
        <v>437.81626804</v>
      </c>
      <c r="T27" s="20" t="n">
        <v>6.28706635</v>
      </c>
    </row>
    <row r="28" spans="1:20">
      <c r="A28" s="15" t="s">
        <v>503</v>
      </c>
      <c r="B28" s="17" t="n">
        <v>7568</v>
      </c>
      <c r="C28" s="18">
        <f>(52.0/B28*100)</f>
        <v/>
      </c>
      <c r="D28" s="19" t="n">
        <v>7516</v>
      </c>
      <c r="E28" s="18" t="n">
        <v>417.80572289</v>
      </c>
      <c r="F28" s="20" t="n">
        <v>2.22568193</v>
      </c>
      <c r="G28" s="18" t="n">
        <v>350.78711846</v>
      </c>
      <c r="H28" s="20" t="n">
        <v>4.8110703</v>
      </c>
      <c r="I28" s="18" t="n">
        <v>335.12939675</v>
      </c>
      <c r="J28" s="20" t="n">
        <v>14.39933501</v>
      </c>
      <c r="K28" s="18" t="s">
        <v>481</v>
      </c>
      <c r="L28" s="20" t="s">
        <v>481</v>
      </c>
      <c r="M28" s="18" t="s">
        <v>481</v>
      </c>
      <c r="N28" s="20" t="s">
        <v>481</v>
      </c>
      <c r="O28" s="18" t="s">
        <v>481</v>
      </c>
      <c r="P28" s="20" t="s">
        <v>481</v>
      </c>
      <c r="Q28" s="18" t="s">
        <v>481</v>
      </c>
      <c r="R28" s="20" t="s">
        <v>481</v>
      </c>
      <c r="S28" s="18" t="n">
        <v>360.4185768</v>
      </c>
      <c r="T28" s="20" t="n">
        <v>7.9706465</v>
      </c>
    </row>
    <row r="29" spans="1:20">
      <c r="A29" s="15" t="s">
        <v>504</v>
      </c>
      <c r="B29" s="17" t="n">
        <v>5385</v>
      </c>
      <c r="C29" s="18">
        <f>(30.0/B29*100)</f>
        <v/>
      </c>
      <c r="D29" s="19" t="n">
        <v>5355</v>
      </c>
      <c r="E29" s="18" t="n">
        <v>528.23860706</v>
      </c>
      <c r="F29" s="20" t="n">
        <v>2.35072353</v>
      </c>
      <c r="G29" s="18" t="n">
        <v>461.41322794</v>
      </c>
      <c r="H29" s="20" t="n">
        <v>4.12943771</v>
      </c>
      <c r="I29" s="18" t="n">
        <v>406.83122912</v>
      </c>
      <c r="J29" s="20" t="n">
        <v>22.33110158</v>
      </c>
      <c r="K29" s="18" t="s">
        <v>481</v>
      </c>
      <c r="L29" s="20" t="s">
        <v>481</v>
      </c>
      <c r="M29" s="18" t="s">
        <v>481</v>
      </c>
      <c r="N29" s="20" t="s">
        <v>481</v>
      </c>
      <c r="O29" s="18" t="n">
        <v>335.3902018</v>
      </c>
      <c r="P29" s="20" t="n">
        <v>12.1685767</v>
      </c>
      <c r="Q29" s="18" t="s">
        <v>481</v>
      </c>
      <c r="R29" s="20" t="s">
        <v>481</v>
      </c>
      <c r="S29" s="18" t="n">
        <v>472.58113643</v>
      </c>
      <c r="T29" s="20" t="n">
        <v>9.36375056</v>
      </c>
    </row>
    <row r="30" spans="1:20">
      <c r="A30" s="15" t="s">
        <v>505</v>
      </c>
      <c r="B30" s="17" t="n">
        <v>4520</v>
      </c>
      <c r="C30" s="18">
        <f>(100.0/B30*100)</f>
        <v/>
      </c>
      <c r="D30" s="19" t="n">
        <v>4420</v>
      </c>
      <c r="E30" s="18" t="n">
        <v>499.05981937</v>
      </c>
      <c r="F30" s="20" t="n">
        <v>2.28060107</v>
      </c>
      <c r="G30" s="18" t="n">
        <v>455.16976782</v>
      </c>
      <c r="H30" s="20" t="n">
        <v>8.26374524</v>
      </c>
      <c r="I30" s="18" t="n">
        <v>444.85563362</v>
      </c>
      <c r="J30" s="20" t="n">
        <v>27.86719984</v>
      </c>
      <c r="K30" s="18" t="s">
        <v>481</v>
      </c>
      <c r="L30" s="20" t="s">
        <v>481</v>
      </c>
      <c r="M30" s="18" t="s">
        <v>481</v>
      </c>
      <c r="N30" s="20" t="s">
        <v>481</v>
      </c>
      <c r="O30" s="18" t="s">
        <v>481</v>
      </c>
      <c r="P30" s="20" t="s">
        <v>481</v>
      </c>
      <c r="Q30" s="18" t="s">
        <v>481</v>
      </c>
      <c r="R30" s="20" t="s">
        <v>481</v>
      </c>
      <c r="S30" s="18" t="n">
        <v>416.62223197</v>
      </c>
      <c r="T30" s="20" t="n">
        <v>10.27386296</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501.72981506</v>
      </c>
      <c r="P31" s="20" t="n">
        <v>2.23163648</v>
      </c>
      <c r="Q31" s="18" t="s">
        <v>481</v>
      </c>
      <c r="R31" s="20" t="s">
        <v>481</v>
      </c>
      <c r="S31" s="18" t="s">
        <v>481</v>
      </c>
      <c r="T31" s="20" t="s">
        <v>481</v>
      </c>
    </row>
    <row r="32" spans="1:20">
      <c r="A32" s="15" t="s">
        <v>507</v>
      </c>
      <c r="B32" s="17" t="n">
        <v>4478</v>
      </c>
      <c r="C32" s="18">
        <f>(5.0/B32*100)</f>
        <v/>
      </c>
      <c r="D32" s="19" t="n">
        <v>4473</v>
      </c>
      <c r="E32" s="18" t="n">
        <v>509.74021771</v>
      </c>
      <c r="F32" s="20" t="n">
        <v>2.35153546</v>
      </c>
      <c r="G32" s="18" t="n">
        <v>385.52773664</v>
      </c>
      <c r="H32" s="20" t="n">
        <v>9.391127340000001</v>
      </c>
      <c r="I32" s="18" t="n">
        <v>386.21902272</v>
      </c>
      <c r="J32" s="20" t="n">
        <v>40.62837015</v>
      </c>
      <c r="K32" s="18" t="s">
        <v>481</v>
      </c>
      <c r="L32" s="20" t="s">
        <v>481</v>
      </c>
      <c r="M32" s="18" t="s">
        <v>481</v>
      </c>
      <c r="N32" s="20" t="s">
        <v>481</v>
      </c>
      <c r="O32" s="18" t="s">
        <v>481</v>
      </c>
      <c r="P32" s="20" t="s">
        <v>481</v>
      </c>
      <c r="Q32" s="18" t="s">
        <v>481</v>
      </c>
      <c r="R32" s="20" t="s">
        <v>481</v>
      </c>
      <c r="S32" s="18" t="n">
        <v>388.41327546</v>
      </c>
      <c r="T32" s="20" t="n">
        <v>11.46364592</v>
      </c>
    </row>
    <row r="33" spans="1:20">
      <c r="A33" s="15" t="s">
        <v>508</v>
      </c>
      <c r="B33" s="17" t="n">
        <v>7325</v>
      </c>
      <c r="C33" s="18">
        <f>(75.0/B33*100)</f>
        <v/>
      </c>
      <c r="D33" s="19" t="n">
        <v>7250</v>
      </c>
      <c r="E33" s="18" t="n">
        <v>522.58203441</v>
      </c>
      <c r="F33" s="20" t="n">
        <v>2.39368864</v>
      </c>
      <c r="G33" s="18" t="n">
        <v>400.65944587</v>
      </c>
      <c r="H33" s="20" t="n">
        <v>4.51007732</v>
      </c>
      <c r="I33" s="18" t="n">
        <v>376.24157959</v>
      </c>
      <c r="J33" s="20" t="n">
        <v>7.20890034</v>
      </c>
      <c r="K33" s="18" t="s">
        <v>481</v>
      </c>
      <c r="L33" s="20" t="s">
        <v>481</v>
      </c>
      <c r="M33" s="18" t="s">
        <v>481</v>
      </c>
      <c r="N33" s="20" t="s">
        <v>481</v>
      </c>
      <c r="O33" s="18" t="s">
        <v>481</v>
      </c>
      <c r="P33" s="20" t="s">
        <v>481</v>
      </c>
      <c r="Q33" s="18" t="s">
        <v>481</v>
      </c>
      <c r="R33" s="20" t="s">
        <v>481</v>
      </c>
      <c r="S33" s="18" t="n">
        <v>414.01152219</v>
      </c>
      <c r="T33" s="20" t="n">
        <v>3.77509411</v>
      </c>
    </row>
    <row r="34" spans="1:20">
      <c r="A34" s="15" t="s">
        <v>509</v>
      </c>
      <c r="B34" s="17" t="n">
        <v>6350</v>
      </c>
      <c r="C34" s="18">
        <f>(36.0/B34*100)</f>
        <v/>
      </c>
      <c r="D34" s="19" t="n">
        <v>6314</v>
      </c>
      <c r="E34" s="18" t="n">
        <v>487.15418425</v>
      </c>
      <c r="F34" s="20" t="n">
        <v>2.42176706</v>
      </c>
      <c r="G34" s="18" t="n">
        <v>348.71114833</v>
      </c>
      <c r="H34" s="20" t="n">
        <v>10.83991751</v>
      </c>
      <c r="I34" s="18" t="n">
        <v>362.28815802</v>
      </c>
      <c r="J34" s="20" t="n">
        <v>14.93728164</v>
      </c>
      <c r="K34" s="18" t="s">
        <v>481</v>
      </c>
      <c r="L34" s="20" t="s">
        <v>481</v>
      </c>
      <c r="M34" s="18" t="s">
        <v>481</v>
      </c>
      <c r="N34" s="20" t="s">
        <v>481</v>
      </c>
      <c r="O34" s="18" t="n">
        <v>336.51078337</v>
      </c>
      <c r="P34" s="20" t="n">
        <v>12.24828707</v>
      </c>
      <c r="Q34" s="18" t="s">
        <v>481</v>
      </c>
      <c r="R34" s="20" t="s">
        <v>481</v>
      </c>
      <c r="S34" s="18" t="n">
        <v>353.23041118</v>
      </c>
      <c r="T34" s="20" t="n">
        <v>11.77070173</v>
      </c>
    </row>
    <row r="35" spans="1:20">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509.91963209</v>
      </c>
      <c r="P35" s="20" t="n">
        <v>1.25633733</v>
      </c>
      <c r="Q35" s="18" t="s">
        <v>481</v>
      </c>
      <c r="R35" s="20" t="s">
        <v>481</v>
      </c>
      <c r="S35" s="18" t="s">
        <v>481</v>
      </c>
      <c r="T35" s="20" t="s">
        <v>481</v>
      </c>
    </row>
    <row r="36" spans="1:20">
      <c r="A36" s="15" t="s">
        <v>511</v>
      </c>
      <c r="B36" s="17" t="n">
        <v>6736</v>
      </c>
      <c r="C36" s="18">
        <f>(27.0/B36*100)</f>
        <v/>
      </c>
      <c r="D36" s="19" t="n">
        <v>6709</v>
      </c>
      <c r="E36" s="18" t="n">
        <v>505.19570428</v>
      </c>
      <c r="F36" s="20" t="n">
        <v>2.08574076</v>
      </c>
      <c r="G36" s="18" t="n">
        <v>393.59963587</v>
      </c>
      <c r="H36" s="20" t="n">
        <v>4.03891159</v>
      </c>
      <c r="I36" s="18" t="n">
        <v>377.5680707</v>
      </c>
      <c r="J36" s="20" t="n">
        <v>12.71737234</v>
      </c>
      <c r="K36" s="18" t="s">
        <v>481</v>
      </c>
      <c r="L36" s="20" t="s">
        <v>481</v>
      </c>
      <c r="M36" s="18" t="s">
        <v>481</v>
      </c>
      <c r="N36" s="20" t="s">
        <v>481</v>
      </c>
      <c r="O36" s="18" t="s">
        <v>481</v>
      </c>
      <c r="P36" s="20" t="s">
        <v>481</v>
      </c>
      <c r="Q36" s="18" t="s">
        <v>481</v>
      </c>
      <c r="R36" s="20" t="s">
        <v>481</v>
      </c>
      <c r="S36" s="18" t="n">
        <v>431.49343358</v>
      </c>
      <c r="T36" s="20" t="n">
        <v>4.43042325</v>
      </c>
    </row>
    <row r="37" spans="1:20">
      <c r="A37" s="15" t="s">
        <v>512</v>
      </c>
      <c r="B37" s="17" t="n">
        <v>5458</v>
      </c>
      <c r="C37" s="18">
        <f>(63.0/B37*100)</f>
        <v/>
      </c>
      <c r="D37" s="19" t="n">
        <v>5395</v>
      </c>
      <c r="E37" s="18" t="n">
        <v>499.07659855</v>
      </c>
      <c r="F37" s="20" t="n">
        <v>2.97832372</v>
      </c>
      <c r="G37" s="18" t="n">
        <v>425.53291024</v>
      </c>
      <c r="H37" s="20" t="n">
        <v>9.264832800000001</v>
      </c>
      <c r="I37" s="18" t="n">
        <v>347.53436739</v>
      </c>
      <c r="J37" s="20" t="n">
        <v>31.33450759</v>
      </c>
      <c r="K37" s="18" t="s">
        <v>481</v>
      </c>
      <c r="L37" s="20" t="s">
        <v>481</v>
      </c>
      <c r="M37" s="18" t="s">
        <v>481</v>
      </c>
      <c r="N37" s="20" t="s">
        <v>481</v>
      </c>
      <c r="O37" s="18" t="s">
        <v>481</v>
      </c>
      <c r="P37" s="20" t="s">
        <v>481</v>
      </c>
      <c r="Q37" s="18" t="s">
        <v>481</v>
      </c>
      <c r="R37" s="20" t="s">
        <v>481</v>
      </c>
      <c r="S37" s="18" t="n">
        <v>382.82983926</v>
      </c>
      <c r="T37" s="20" t="n">
        <v>12.69689262</v>
      </c>
    </row>
    <row r="38" spans="1:20">
      <c r="A38" s="15" t="s">
        <v>513</v>
      </c>
      <c r="B38" s="17" t="n">
        <v>5860</v>
      </c>
      <c r="C38" s="18">
        <f>(16.0/B38*100)</f>
        <v/>
      </c>
      <c r="D38" s="19" t="n">
        <v>5844</v>
      </c>
      <c r="E38" s="18" t="n">
        <v>536.12536711</v>
      </c>
      <c r="F38" s="20" t="n">
        <v>2.84939482</v>
      </c>
      <c r="G38" s="18" t="n">
        <v>439.01377014</v>
      </c>
      <c r="H38" s="20" t="n">
        <v>5.96970458</v>
      </c>
      <c r="I38" s="18" t="n">
        <v>432.52478255</v>
      </c>
      <c r="J38" s="20" t="n">
        <v>17.39039315</v>
      </c>
      <c r="K38" s="18" t="s">
        <v>481</v>
      </c>
      <c r="L38" s="20" t="s">
        <v>481</v>
      </c>
      <c r="M38" s="18" t="s">
        <v>481</v>
      </c>
      <c r="N38" s="20" t="s">
        <v>481</v>
      </c>
      <c r="O38" s="18" t="s">
        <v>481</v>
      </c>
      <c r="P38" s="20" t="s">
        <v>481</v>
      </c>
      <c r="Q38" s="18" t="s">
        <v>481</v>
      </c>
      <c r="R38" s="20" t="s">
        <v>481</v>
      </c>
      <c r="S38" s="18" t="n">
        <v>483.12190106</v>
      </c>
      <c r="T38" s="20" t="n">
        <v>7.75031146</v>
      </c>
    </row>
    <row r="39" spans="1:20">
      <c r="A39" s="15" t="s">
        <v>514</v>
      </c>
      <c r="B39" s="17" t="n">
        <v>5895</v>
      </c>
      <c r="C39" s="18">
        <f>(30.0/B39*100)</f>
        <v/>
      </c>
      <c r="D39" s="19" t="n">
        <v>5865</v>
      </c>
      <c r="E39" s="18" t="n">
        <v>426.69395135</v>
      </c>
      <c r="F39" s="20" t="n">
        <v>4.11101219</v>
      </c>
      <c r="G39" s="18" t="n">
        <v>353.12335903</v>
      </c>
      <c r="H39" s="20" t="n">
        <v>9.691290260000001</v>
      </c>
      <c r="I39" s="18" t="n">
        <v>297.743624</v>
      </c>
      <c r="J39" s="20" t="n">
        <v>21.39856948</v>
      </c>
      <c r="K39" s="18" t="s">
        <v>481</v>
      </c>
      <c r="L39" s="20" t="s">
        <v>481</v>
      </c>
      <c r="M39" s="18" t="s">
        <v>481</v>
      </c>
      <c r="N39" s="20" t="s">
        <v>481</v>
      </c>
      <c r="O39" s="18" t="s">
        <v>481</v>
      </c>
      <c r="P39" s="20" t="s">
        <v>481</v>
      </c>
      <c r="Q39" s="18" t="s">
        <v>481</v>
      </c>
      <c r="R39" s="20" t="s">
        <v>481</v>
      </c>
      <c r="S39" s="18" t="n">
        <v>350.37729186</v>
      </c>
      <c r="T39" s="20" t="n">
        <v>6.02506581</v>
      </c>
    </row>
    <row r="40" spans="1:20">
      <c r="A40" s="15" t="s">
        <v>515</v>
      </c>
      <c r="B40" s="17" t="n">
        <v>14157</v>
      </c>
      <c r="C40" s="18">
        <f>(274.0/B40*100)</f>
        <v/>
      </c>
      <c r="D40" s="19" t="n">
        <v>13883</v>
      </c>
      <c r="E40" s="18" t="n">
        <v>495.45113508</v>
      </c>
      <c r="F40" s="20" t="n">
        <v>2.46934323</v>
      </c>
      <c r="G40" s="18" t="n">
        <v>427.05429554</v>
      </c>
      <c r="H40" s="20" t="n">
        <v>11.64580494</v>
      </c>
      <c r="I40" s="18" t="n">
        <v>349.55147119</v>
      </c>
      <c r="J40" s="20" t="n">
        <v>29.86894632</v>
      </c>
      <c r="K40" s="18" t="s">
        <v>481</v>
      </c>
      <c r="L40" s="20" t="s">
        <v>481</v>
      </c>
      <c r="M40" s="18" t="s">
        <v>481</v>
      </c>
      <c r="N40" s="20" t="s">
        <v>481</v>
      </c>
      <c r="O40" s="18" t="s">
        <v>481</v>
      </c>
      <c r="P40" s="20" t="s">
        <v>481</v>
      </c>
      <c r="Q40" s="18" t="s">
        <v>481</v>
      </c>
      <c r="R40" s="20" t="s">
        <v>481</v>
      </c>
      <c r="S40" s="18" t="n">
        <v>398.55425769</v>
      </c>
      <c r="T40" s="20" t="n">
        <v>12.52905247</v>
      </c>
    </row>
    <row r="41" spans="1:20">
      <c r="A41" s="15" t="s">
        <v>516</v>
      </c>
      <c r="B41" s="17" t="n">
        <v>5712</v>
      </c>
      <c r="C41" s="18">
        <f>(34.0/B41*100)</f>
        <v/>
      </c>
      <c r="D41" s="19" t="n">
        <v>5678</v>
      </c>
      <c r="E41" s="18" t="n">
        <v>480.43153852</v>
      </c>
      <c r="F41" s="20" t="n">
        <v>3.02402962</v>
      </c>
      <c r="G41" s="18" t="n">
        <v>396.72859369</v>
      </c>
      <c r="H41" s="20" t="n">
        <v>5.36537817</v>
      </c>
      <c r="I41" s="18" t="n">
        <v>392.43121219</v>
      </c>
      <c r="J41" s="20" t="n">
        <v>20.60839605</v>
      </c>
      <c r="K41" s="18" t="s">
        <v>481</v>
      </c>
      <c r="L41" s="20" t="s">
        <v>481</v>
      </c>
      <c r="M41" s="18" t="s">
        <v>481</v>
      </c>
      <c r="N41" s="20" t="s">
        <v>481</v>
      </c>
      <c r="O41" s="18" t="n">
        <v>392.51815558</v>
      </c>
      <c r="P41" s="20" t="n">
        <v>16.89642718</v>
      </c>
      <c r="Q41" s="18" t="s">
        <v>481</v>
      </c>
      <c r="R41" s="20" t="s">
        <v>481</v>
      </c>
      <c r="S41" s="18" t="n">
        <v>393.12181627</v>
      </c>
      <c r="T41" s="20" t="n">
        <v>8.760624569999999</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n">
        <v>382.21948488</v>
      </c>
      <c r="F45" s="20" t="n">
        <v>3.74999036</v>
      </c>
      <c r="G45" s="18" t="n">
        <v>334.69643383</v>
      </c>
      <c r="H45" s="20" t="n">
        <v>3.34569639</v>
      </c>
      <c r="I45" s="18" t="n">
        <v>318.49208357</v>
      </c>
      <c r="J45" s="20" t="n">
        <v>5.73949157</v>
      </c>
      <c r="K45" s="18" t="s">
        <v>481</v>
      </c>
      <c r="L45" s="20" t="s">
        <v>481</v>
      </c>
      <c r="M45" s="18" t="s">
        <v>481</v>
      </c>
      <c r="N45" s="20" t="s">
        <v>481</v>
      </c>
      <c r="O45" s="18" t="s">
        <v>481</v>
      </c>
      <c r="P45" s="20" t="s">
        <v>481</v>
      </c>
      <c r="Q45" s="18" t="n">
        <v>337.96323497</v>
      </c>
      <c r="R45" s="20" t="n">
        <v>16.09907134</v>
      </c>
      <c r="S45" s="18" t="n">
        <v>348.25669103</v>
      </c>
      <c r="T45" s="20" t="n">
        <v>3.50629743</v>
      </c>
    </row>
    <row r="46" spans="1:20">
      <c r="A46" s="15" t="s">
        <v>521</v>
      </c>
      <c r="B46" s="17" t="n">
        <v>23141</v>
      </c>
      <c r="C46" s="18">
        <f>(1174.0/B46*100)</f>
        <v/>
      </c>
      <c r="D46" s="19" t="n">
        <v>21967</v>
      </c>
      <c r="E46" s="18" t="n">
        <v>400.5786627</v>
      </c>
      <c r="F46" s="20" t="n">
        <v>2.91364926</v>
      </c>
      <c r="G46" s="18" t="n">
        <v>318.70858647</v>
      </c>
      <c r="H46" s="20" t="n">
        <v>4.57380774</v>
      </c>
      <c r="I46" s="18" t="n">
        <v>303.55005664</v>
      </c>
      <c r="J46" s="20" t="n">
        <v>5.79177062</v>
      </c>
      <c r="K46" s="18" t="s">
        <v>481</v>
      </c>
      <c r="L46" s="20" t="s">
        <v>481</v>
      </c>
      <c r="M46" s="18" t="s">
        <v>481</v>
      </c>
      <c r="N46" s="20" t="s">
        <v>481</v>
      </c>
      <c r="O46" s="18" t="s">
        <v>481</v>
      </c>
      <c r="P46" s="20" t="s">
        <v>481</v>
      </c>
      <c r="Q46" s="18" t="s">
        <v>481</v>
      </c>
      <c r="R46" s="20" t="s">
        <v>481</v>
      </c>
      <c r="S46" s="18" t="n">
        <v>337.35208936</v>
      </c>
      <c r="T46" s="20" t="n">
        <v>4.4003075</v>
      </c>
    </row>
    <row r="47" spans="1:20">
      <c r="A47" s="15" t="s">
        <v>522</v>
      </c>
      <c r="B47" s="17" t="n">
        <v>5928</v>
      </c>
      <c r="C47" s="18">
        <f>(78.0/B47*100)</f>
        <v/>
      </c>
      <c r="D47" s="19" t="n">
        <v>5850</v>
      </c>
      <c r="E47" s="18" t="n">
        <v>447.71713037</v>
      </c>
      <c r="F47" s="20" t="n">
        <v>3.77461335</v>
      </c>
      <c r="G47" s="18" t="n">
        <v>323.82568343</v>
      </c>
      <c r="H47" s="20" t="n">
        <v>12.84397008</v>
      </c>
      <c r="I47" s="18" t="n">
        <v>339.62129484</v>
      </c>
      <c r="J47" s="20" t="n">
        <v>18.44181017</v>
      </c>
      <c r="K47" s="18" t="s">
        <v>481</v>
      </c>
      <c r="L47" s="20" t="s">
        <v>481</v>
      </c>
      <c r="M47" s="18" t="s">
        <v>481</v>
      </c>
      <c r="N47" s="20" t="s">
        <v>481</v>
      </c>
      <c r="O47" s="18" t="s">
        <v>481</v>
      </c>
      <c r="P47" s="20" t="s">
        <v>481</v>
      </c>
      <c r="Q47" s="18" t="s">
        <v>481</v>
      </c>
      <c r="R47" s="20" t="s">
        <v>481</v>
      </c>
      <c r="S47" s="18" t="n">
        <v>350.60680028</v>
      </c>
      <c r="T47" s="20" t="n">
        <v>9.263211950000001</v>
      </c>
    </row>
    <row r="48" spans="1:20">
      <c r="A48" s="15" t="s">
        <v>523</v>
      </c>
      <c r="B48" s="17" t="n">
        <v>9841</v>
      </c>
      <c r="C48" s="18">
        <f>(8.0/B48*100)</f>
        <v/>
      </c>
      <c r="D48" s="19" t="n">
        <v>9833</v>
      </c>
      <c r="E48" s="18" t="n">
        <v>546.02724962</v>
      </c>
      <c r="F48" s="20" t="n">
        <v>5.06533621</v>
      </c>
      <c r="G48" s="18" t="n">
        <v>479.78278213</v>
      </c>
      <c r="H48" s="20" t="n">
        <v>6.13160495</v>
      </c>
      <c r="I48" s="18" t="n">
        <v>434.53920913</v>
      </c>
      <c r="J48" s="20" t="n">
        <v>13.13570087</v>
      </c>
      <c r="K48" s="18" t="s">
        <v>481</v>
      </c>
      <c r="L48" s="20" t="s">
        <v>481</v>
      </c>
      <c r="M48" s="18" t="s">
        <v>481</v>
      </c>
      <c r="N48" s="20" t="s">
        <v>481</v>
      </c>
      <c r="O48" s="18" t="s">
        <v>481</v>
      </c>
      <c r="P48" s="20" t="s">
        <v>481</v>
      </c>
      <c r="Q48" s="18" t="s">
        <v>481</v>
      </c>
      <c r="R48" s="20" t="s">
        <v>481</v>
      </c>
      <c r="S48" s="18" t="n">
        <v>457.82123266</v>
      </c>
      <c r="T48" s="20" t="n">
        <v>32.62324316</v>
      </c>
    </row>
    <row r="49" spans="1:20">
      <c r="A49" s="15" t="s">
        <v>524</v>
      </c>
      <c r="B49" s="17" t="n">
        <v>6349</v>
      </c>
      <c r="C49" s="18">
        <f>(56.0/B49*100)</f>
        <v/>
      </c>
      <c r="D49" s="19" t="n">
        <v>6293</v>
      </c>
      <c r="E49" s="18" t="n">
        <v>417.67816815</v>
      </c>
      <c r="F49" s="20" t="n">
        <v>3.06759244</v>
      </c>
      <c r="G49" s="18" t="n">
        <v>364.51704547</v>
      </c>
      <c r="H49" s="20" t="n">
        <v>5.26727773</v>
      </c>
      <c r="I49" s="18" t="n">
        <v>358.22759149</v>
      </c>
      <c r="J49" s="20" t="n">
        <v>12.39514381</v>
      </c>
      <c r="K49" s="18" t="s">
        <v>481</v>
      </c>
      <c r="L49" s="20" t="s">
        <v>481</v>
      </c>
      <c r="M49" s="18" t="s">
        <v>481</v>
      </c>
      <c r="N49" s="20" t="s">
        <v>481</v>
      </c>
      <c r="O49" s="18" t="n">
        <v>389.2099</v>
      </c>
      <c r="P49" s="20" t="n">
        <v>31.36488156</v>
      </c>
      <c r="Q49" s="18" t="n">
        <v>312.93167583</v>
      </c>
      <c r="R49" s="20" t="n">
        <v>32.8694605</v>
      </c>
      <c r="S49" s="18" t="n">
        <v>370.76907723</v>
      </c>
      <c r="T49" s="20" t="n">
        <v>9.566701439999999</v>
      </c>
    </row>
    <row r="50" spans="1:20">
      <c r="A50" s="15" t="s">
        <v>525</v>
      </c>
      <c r="B50" s="17" t="n">
        <v>11795</v>
      </c>
      <c r="C50" s="18">
        <f>(218.0/B50*100)</f>
        <v/>
      </c>
      <c r="D50" s="19" t="n">
        <v>11577</v>
      </c>
      <c r="E50" s="18" t="n">
        <v>407.95998318</v>
      </c>
      <c r="F50" s="20" t="n">
        <v>2.45166558</v>
      </c>
      <c r="G50" s="18" t="n">
        <v>349.49209822</v>
      </c>
      <c r="H50" s="20" t="n">
        <v>3.78213951</v>
      </c>
      <c r="I50" s="18" t="n">
        <v>319.0888105</v>
      </c>
      <c r="J50" s="20" t="n">
        <v>6.45530476</v>
      </c>
      <c r="K50" s="18" t="s">
        <v>481</v>
      </c>
      <c r="L50" s="20" t="s">
        <v>481</v>
      </c>
      <c r="M50" s="18" t="s">
        <v>481</v>
      </c>
      <c r="N50" s="20" t="s">
        <v>481</v>
      </c>
      <c r="O50" s="18" t="s">
        <v>481</v>
      </c>
      <c r="P50" s="20" t="s">
        <v>481</v>
      </c>
      <c r="Q50" s="18" t="s">
        <v>481</v>
      </c>
      <c r="R50" s="20" t="s">
        <v>481</v>
      </c>
      <c r="S50" s="18" t="n">
        <v>367.76572385</v>
      </c>
      <c r="T50" s="20" t="n">
        <v>3.87694235</v>
      </c>
    </row>
    <row r="51" spans="1:20">
      <c r="A51" s="15" t="s">
        <v>526</v>
      </c>
      <c r="B51" s="17" t="n">
        <v>6866</v>
      </c>
      <c r="C51" s="18">
        <f>(108.0/B51*100)</f>
        <v/>
      </c>
      <c r="D51" s="19" t="n">
        <v>6758</v>
      </c>
      <c r="E51" s="18" t="n">
        <v>417.90581535</v>
      </c>
      <c r="F51" s="20" t="n">
        <v>2.80342703</v>
      </c>
      <c r="G51" s="18" t="n">
        <v>354.84866663</v>
      </c>
      <c r="H51" s="20" t="n">
        <v>3.70302312</v>
      </c>
      <c r="I51" s="18" t="n">
        <v>336.14104114</v>
      </c>
      <c r="J51" s="20" t="n">
        <v>5.61899487</v>
      </c>
      <c r="K51" s="18" t="s">
        <v>481</v>
      </c>
      <c r="L51" s="20" t="s">
        <v>481</v>
      </c>
      <c r="M51" s="18" t="s">
        <v>481</v>
      </c>
      <c r="N51" s="20" t="s">
        <v>481</v>
      </c>
      <c r="O51" s="18" t="n">
        <v>380.5422133</v>
      </c>
      <c r="P51" s="20" t="n">
        <v>4.31283207</v>
      </c>
      <c r="Q51" s="18" t="s">
        <v>481</v>
      </c>
      <c r="R51" s="20" t="s">
        <v>481</v>
      </c>
      <c r="S51" s="18" t="n">
        <v>370.81497152</v>
      </c>
      <c r="T51" s="20" t="n">
        <v>4.02558488</v>
      </c>
    </row>
    <row r="52" spans="1:20">
      <c r="A52" s="15" t="s">
        <v>527</v>
      </c>
      <c r="B52" s="17" t="n">
        <v>5809</v>
      </c>
      <c r="C52" s="18">
        <f>(74.0/B52*100)</f>
        <v/>
      </c>
      <c r="D52" s="19" t="n">
        <v>5735</v>
      </c>
      <c r="E52" s="18" t="n">
        <v>465.35978004</v>
      </c>
      <c r="F52" s="20" t="n">
        <v>2.79529693</v>
      </c>
      <c r="G52" s="18" t="n">
        <v>315.74625925</v>
      </c>
      <c r="H52" s="20" t="n">
        <v>24.93689295</v>
      </c>
      <c r="I52" s="18" t="n">
        <v>428.47841295</v>
      </c>
      <c r="J52" s="20" t="n">
        <v>37.72254277</v>
      </c>
      <c r="K52" s="18" t="s">
        <v>481</v>
      </c>
      <c r="L52" s="20" t="s">
        <v>481</v>
      </c>
      <c r="M52" s="18" t="s">
        <v>481</v>
      </c>
      <c r="N52" s="20" t="s">
        <v>481</v>
      </c>
      <c r="O52" s="18" t="s">
        <v>481</v>
      </c>
      <c r="P52" s="20" t="s">
        <v>481</v>
      </c>
      <c r="Q52" s="18" t="s">
        <v>481</v>
      </c>
      <c r="R52" s="20" t="s">
        <v>481</v>
      </c>
      <c r="S52" s="18" t="n">
        <v>364.53913726</v>
      </c>
      <c r="T52" s="20" t="n">
        <v>11.12605945</v>
      </c>
    </row>
    <row r="53" spans="1:20">
      <c r="A53" s="15" t="s">
        <v>528</v>
      </c>
      <c r="B53" s="17" t="n">
        <v>5571</v>
      </c>
      <c r="C53" s="18">
        <f>(85.0/B53*100)</f>
        <v/>
      </c>
      <c r="D53" s="19" t="n">
        <v>5486</v>
      </c>
      <c r="E53" s="18" t="n">
        <v>442.06066374</v>
      </c>
      <c r="F53" s="20" t="n">
        <v>1.7950858</v>
      </c>
      <c r="G53" s="18" t="n">
        <v>342.14474254</v>
      </c>
      <c r="H53" s="20" t="n">
        <v>9.91820755</v>
      </c>
      <c r="I53" s="18" t="n">
        <v>393.18343896</v>
      </c>
      <c r="J53" s="20" t="n">
        <v>16.62692682</v>
      </c>
      <c r="K53" s="18" t="s">
        <v>481</v>
      </c>
      <c r="L53" s="20" t="s">
        <v>481</v>
      </c>
      <c r="M53" s="18" t="s">
        <v>481</v>
      </c>
      <c r="N53" s="20" t="s">
        <v>481</v>
      </c>
      <c r="O53" s="18" t="s">
        <v>481</v>
      </c>
      <c r="P53" s="20" t="s">
        <v>481</v>
      </c>
      <c r="Q53" s="18" t="s">
        <v>481</v>
      </c>
      <c r="R53" s="20" t="s">
        <v>481</v>
      </c>
      <c r="S53" s="18" t="n">
        <v>348.9566217</v>
      </c>
      <c r="T53" s="20" t="n">
        <v>9.559031510000001</v>
      </c>
    </row>
    <row r="54" spans="1:20">
      <c r="A54" s="15" t="s">
        <v>529</v>
      </c>
      <c r="B54" s="17" t="n">
        <v>4740</v>
      </c>
      <c r="C54" s="18">
        <f>(46.0/B54*100)</f>
        <v/>
      </c>
      <c r="D54" s="19" t="n">
        <v>4694</v>
      </c>
      <c r="E54" s="18" t="n">
        <v>346.02372715</v>
      </c>
      <c r="F54" s="20" t="n">
        <v>2.95140415</v>
      </c>
      <c r="G54" s="18" t="n">
        <v>295.87220204</v>
      </c>
      <c r="H54" s="20" t="n">
        <v>3.04737595</v>
      </c>
      <c r="I54" s="18" t="n">
        <v>279.7809078</v>
      </c>
      <c r="J54" s="20" t="n">
        <v>5.52351291</v>
      </c>
      <c r="K54" s="18" t="s">
        <v>481</v>
      </c>
      <c r="L54" s="20" t="s">
        <v>481</v>
      </c>
      <c r="M54" s="18" t="s">
        <v>481</v>
      </c>
      <c r="N54" s="20" t="s">
        <v>481</v>
      </c>
      <c r="O54" s="18" t="s">
        <v>481</v>
      </c>
      <c r="P54" s="20" t="s">
        <v>481</v>
      </c>
      <c r="Q54" s="18" t="s">
        <v>481</v>
      </c>
      <c r="R54" s="20" t="s">
        <v>481</v>
      </c>
      <c r="S54" s="18" t="n">
        <v>288.59332998</v>
      </c>
      <c r="T54" s="20" t="n">
        <v>5.81283242</v>
      </c>
    </row>
    <row r="55" spans="1:20">
      <c r="A55" s="15" t="s">
        <v>530</v>
      </c>
      <c r="B55" s="17" t="n">
        <v>5316</v>
      </c>
      <c r="C55" s="18">
        <f>(22.0/B55*100)</f>
        <v/>
      </c>
      <c r="D55" s="19" t="n">
        <v>5294</v>
      </c>
      <c r="E55" s="18" t="n">
        <v>408.3586942</v>
      </c>
      <c r="F55" s="20" t="n">
        <v>2.73624927</v>
      </c>
      <c r="G55" s="18" t="n">
        <v>284.54248875</v>
      </c>
      <c r="H55" s="20" t="n">
        <v>16.96524622</v>
      </c>
      <c r="I55" s="18" t="n">
        <v>329.65600696</v>
      </c>
      <c r="J55" s="20" t="n">
        <v>46.84371123</v>
      </c>
      <c r="K55" s="18" t="s">
        <v>481</v>
      </c>
      <c r="L55" s="20" t="s">
        <v>481</v>
      </c>
      <c r="M55" s="18" t="s">
        <v>481</v>
      </c>
      <c r="N55" s="20" t="s">
        <v>481</v>
      </c>
      <c r="O55" s="18" t="n">
        <v>390.21347588</v>
      </c>
      <c r="P55" s="20" t="n">
        <v>49.01745544</v>
      </c>
      <c r="Q55" s="18" t="n">
        <v>360.29056749</v>
      </c>
      <c r="R55" s="20" t="n">
        <v>24.9103359</v>
      </c>
      <c r="S55" s="18" t="n">
        <v>343.77722831</v>
      </c>
      <c r="T55" s="20" t="n">
        <v>6.69895701</v>
      </c>
    </row>
    <row r="56" spans="1:20">
      <c r="A56" s="15" t="s">
        <v>531</v>
      </c>
      <c r="B56" s="17" t="n">
        <v>5359</v>
      </c>
      <c r="C56" s="18">
        <f>(76.0/B56*100)</f>
        <v/>
      </c>
      <c r="D56" s="19" t="n">
        <v>5283</v>
      </c>
      <c r="E56" s="18" t="n">
        <v>554.10633462</v>
      </c>
      <c r="F56" s="20" t="n">
        <v>2.949086</v>
      </c>
      <c r="G56" s="18" t="n">
        <v>496.32483818</v>
      </c>
      <c r="H56" s="20" t="n">
        <v>5.53054125</v>
      </c>
      <c r="I56" s="18" t="n">
        <v>498.71748984</v>
      </c>
      <c r="J56" s="20" t="n">
        <v>18.35898136</v>
      </c>
      <c r="K56" s="18" t="s">
        <v>481</v>
      </c>
      <c r="L56" s="20" t="s">
        <v>481</v>
      </c>
      <c r="M56" s="18" t="s">
        <v>481</v>
      </c>
      <c r="N56" s="20" t="s">
        <v>481</v>
      </c>
      <c r="O56" s="18" t="s">
        <v>481</v>
      </c>
      <c r="P56" s="20" t="s">
        <v>481</v>
      </c>
      <c r="Q56" s="18" t="s">
        <v>481</v>
      </c>
      <c r="R56" s="20" t="s">
        <v>481</v>
      </c>
      <c r="S56" s="18" t="n">
        <v>504.27128519</v>
      </c>
      <c r="T56" s="20" t="n">
        <v>13.11656256</v>
      </c>
    </row>
    <row r="57" spans="1:20">
      <c r="A57" s="15" t="s">
        <v>532</v>
      </c>
      <c r="B57" s="17" t="n">
        <v>6513</v>
      </c>
      <c r="C57" s="18">
        <f>(0.0/B57*100)</f>
        <v/>
      </c>
      <c r="D57" s="19" t="n">
        <v>6513</v>
      </c>
      <c r="E57" s="18" t="n">
        <v>395.7566386</v>
      </c>
      <c r="F57" s="20" t="n">
        <v>3.14580854</v>
      </c>
      <c r="G57" s="18" t="n">
        <v>339.16924443</v>
      </c>
      <c r="H57" s="20" t="n">
        <v>4.57640067</v>
      </c>
      <c r="I57" s="18" t="n">
        <v>331.176348</v>
      </c>
      <c r="J57" s="20" t="n">
        <v>9.6172027</v>
      </c>
      <c r="K57" s="18" t="s">
        <v>481</v>
      </c>
      <c r="L57" s="20" t="s">
        <v>481</v>
      </c>
      <c r="M57" s="18" t="s">
        <v>481</v>
      </c>
      <c r="N57" s="20" t="s">
        <v>481</v>
      </c>
      <c r="O57" s="18" t="n">
        <v>365.692543</v>
      </c>
      <c r="P57" s="20" t="n">
        <v>30.96072128</v>
      </c>
      <c r="Q57" s="18" t="n">
        <v>343.90808936</v>
      </c>
      <c r="R57" s="20" t="n">
        <v>33.43295602</v>
      </c>
      <c r="S57" s="18" t="n">
        <v>337.58145125</v>
      </c>
      <c r="T57" s="20" t="n">
        <v>10.72890751</v>
      </c>
    </row>
    <row r="58" spans="1:20">
      <c r="A58" s="15" t="s">
        <v>533</v>
      </c>
      <c r="B58" s="17" t="n">
        <v>7267</v>
      </c>
      <c r="C58" s="18">
        <f>(10.0/B58*100)</f>
        <v/>
      </c>
      <c r="D58" s="19" t="n">
        <v>7257</v>
      </c>
      <c r="E58" s="18" t="n">
        <v>388.95920927</v>
      </c>
      <c r="F58" s="20" t="n">
        <v>2.4853449</v>
      </c>
      <c r="G58" s="18" t="n">
        <v>296.95544984</v>
      </c>
      <c r="H58" s="20" t="n">
        <v>8.07585456</v>
      </c>
      <c r="I58" s="18" t="n">
        <v>273.94529324</v>
      </c>
      <c r="J58" s="20" t="n">
        <v>20.08019181</v>
      </c>
      <c r="K58" s="18" t="s">
        <v>481</v>
      </c>
      <c r="L58" s="20" t="s">
        <v>481</v>
      </c>
      <c r="M58" s="18" t="s">
        <v>481</v>
      </c>
      <c r="N58" s="20" t="s">
        <v>481</v>
      </c>
      <c r="O58" s="18" t="n">
        <v>339.74758653</v>
      </c>
      <c r="P58" s="20" t="n">
        <v>73.46122394</v>
      </c>
      <c r="Q58" s="18" t="n">
        <v>232.92284826</v>
      </c>
      <c r="R58" s="20" t="n">
        <v>17.70278497</v>
      </c>
      <c r="S58" s="18" t="n">
        <v>308.64569997</v>
      </c>
      <c r="T58" s="20" t="n">
        <v>10.2878842</v>
      </c>
    </row>
    <row r="59" spans="1:20">
      <c r="A59" s="15" t="s">
        <v>534</v>
      </c>
      <c r="B59" s="17" t="n">
        <v>4826</v>
      </c>
      <c r="C59" s="18">
        <f>(26.0/B59*100)</f>
        <v/>
      </c>
      <c r="D59" s="19" t="n">
        <v>4800</v>
      </c>
      <c r="E59" s="18" t="n">
        <v>365.94698016</v>
      </c>
      <c r="F59" s="20" t="n">
        <v>1.59562096</v>
      </c>
      <c r="G59" s="18" t="n">
        <v>278.25281915</v>
      </c>
      <c r="H59" s="20" t="n">
        <v>9.44939853</v>
      </c>
      <c r="I59" s="18" t="n">
        <v>301.4161027</v>
      </c>
      <c r="J59" s="20" t="n">
        <v>12.18413371</v>
      </c>
      <c r="K59" s="18" t="s">
        <v>481</v>
      </c>
      <c r="L59" s="20" t="s">
        <v>481</v>
      </c>
      <c r="M59" s="18" t="s">
        <v>481</v>
      </c>
      <c r="N59" s="20" t="s">
        <v>481</v>
      </c>
      <c r="O59" s="18" t="n">
        <v>303.26259034</v>
      </c>
      <c r="P59" s="20" t="n">
        <v>43.39616582</v>
      </c>
      <c r="Q59" s="18" t="n">
        <v>279.47263405</v>
      </c>
      <c r="R59" s="20" t="n">
        <v>17.16872411</v>
      </c>
      <c r="S59" s="18" t="n">
        <v>292.41340981</v>
      </c>
      <c r="T59" s="20" t="n">
        <v>11.98358826</v>
      </c>
    </row>
    <row r="60" spans="1:20">
      <c r="A60" s="15" t="s">
        <v>535</v>
      </c>
      <c r="B60" s="17" t="n">
        <v>4546</v>
      </c>
      <c r="C60" s="18">
        <f>(15.0/B60*100)</f>
        <v/>
      </c>
      <c r="D60" s="19" t="n">
        <v>4531</v>
      </c>
      <c r="E60" s="18" t="n">
        <v>415.35624537</v>
      </c>
      <c r="F60" s="20" t="n">
        <v>3.83147633</v>
      </c>
      <c r="G60" s="18" t="n">
        <v>319.18310535</v>
      </c>
      <c r="H60" s="20" t="n">
        <v>5.83996213</v>
      </c>
      <c r="I60" s="18" t="n">
        <v>290.10227188</v>
      </c>
      <c r="J60" s="20" t="n">
        <v>11.60058532</v>
      </c>
      <c r="K60" s="18" t="s">
        <v>481</v>
      </c>
      <c r="L60" s="20" t="s">
        <v>481</v>
      </c>
      <c r="M60" s="18" t="s">
        <v>481</v>
      </c>
      <c r="N60" s="20" t="s">
        <v>481</v>
      </c>
      <c r="O60" s="18" t="s">
        <v>481</v>
      </c>
      <c r="P60" s="20" t="s">
        <v>481</v>
      </c>
      <c r="Q60" s="18" t="n">
        <v>348.18034474</v>
      </c>
      <c r="R60" s="20" t="n">
        <v>35.48347656</v>
      </c>
      <c r="S60" s="18" t="n">
        <v>337.39809961</v>
      </c>
      <c r="T60" s="20" t="n">
        <v>6.64937162</v>
      </c>
    </row>
    <row r="61" spans="1:20">
      <c r="A61" s="15" t="s">
        <v>536</v>
      </c>
      <c r="B61" s="17" t="n">
        <v>6525</v>
      </c>
      <c r="C61" s="18">
        <f>(136.0/B61*100)</f>
        <v/>
      </c>
      <c r="D61" s="19" t="n">
        <v>6389</v>
      </c>
      <c r="E61" s="18" t="n">
        <v>481.77998077</v>
      </c>
      <c r="F61" s="20" t="n">
        <v>2.34379014</v>
      </c>
      <c r="G61" s="18" t="n">
        <v>371.09961351</v>
      </c>
      <c r="H61" s="20" t="n">
        <v>10.20622641</v>
      </c>
      <c r="I61" s="18" t="n">
        <v>401.51431066</v>
      </c>
      <c r="J61" s="20" t="n">
        <v>22.96238748</v>
      </c>
      <c r="K61" s="18" t="s">
        <v>481</v>
      </c>
      <c r="L61" s="20" t="s">
        <v>481</v>
      </c>
      <c r="M61" s="18" t="s">
        <v>481</v>
      </c>
      <c r="N61" s="20" t="s">
        <v>481</v>
      </c>
      <c r="O61" s="18" t="s">
        <v>481</v>
      </c>
      <c r="P61" s="20" t="s">
        <v>481</v>
      </c>
      <c r="Q61" s="18" t="s">
        <v>481</v>
      </c>
      <c r="R61" s="20" t="s">
        <v>481</v>
      </c>
      <c r="S61" s="18" t="n">
        <v>367.05273779</v>
      </c>
      <c r="T61" s="20" t="n">
        <v>12.25334548</v>
      </c>
    </row>
    <row r="62" spans="1:20">
      <c r="A62" s="15" t="s">
        <v>537</v>
      </c>
      <c r="B62" s="17" t="n">
        <v>4476</v>
      </c>
      <c r="C62" s="18">
        <f>(3.0/B62*100)</f>
        <v/>
      </c>
      <c r="D62" s="19" t="n">
        <v>4473</v>
      </c>
      <c r="E62" s="18" t="n">
        <v>561.8235628</v>
      </c>
      <c r="F62" s="20" t="n">
        <v>1.16408698</v>
      </c>
      <c r="G62" s="18" t="n">
        <v>495.94947617</v>
      </c>
      <c r="H62" s="20" t="n">
        <v>3.81085439</v>
      </c>
      <c r="I62" s="18" t="n">
        <v>448.43656551</v>
      </c>
      <c r="J62" s="20" t="n">
        <v>7.04378927</v>
      </c>
      <c r="K62" s="18" t="s">
        <v>481</v>
      </c>
      <c r="L62" s="20" t="s">
        <v>481</v>
      </c>
      <c r="M62" s="18" t="s">
        <v>481</v>
      </c>
      <c r="N62" s="20" t="s">
        <v>481</v>
      </c>
      <c r="O62" s="18" t="s">
        <v>481</v>
      </c>
      <c r="P62" s="20" t="s">
        <v>481</v>
      </c>
      <c r="Q62" s="18" t="s">
        <v>481</v>
      </c>
      <c r="R62" s="20" t="s">
        <v>481</v>
      </c>
      <c r="S62" s="18" t="n">
        <v>485.52739205</v>
      </c>
      <c r="T62" s="20" t="n">
        <v>5.28175026</v>
      </c>
    </row>
    <row r="63" spans="1:20">
      <c r="A63" s="15" t="s">
        <v>538</v>
      </c>
      <c r="B63" s="17" t="n">
        <v>5324</v>
      </c>
      <c r="C63" s="18">
        <f>(13.0/B63*100)</f>
        <v/>
      </c>
      <c r="D63" s="19" t="n">
        <v>5311</v>
      </c>
      <c r="E63" s="18" t="n">
        <v>375.20222967</v>
      </c>
      <c r="F63" s="20" t="n">
        <v>1.31087651</v>
      </c>
      <c r="G63" s="18" t="n">
        <v>279.74144072</v>
      </c>
      <c r="H63" s="20" t="n">
        <v>17.92424595</v>
      </c>
      <c r="I63" s="18" t="n">
        <v>287.17078429</v>
      </c>
      <c r="J63" s="20" t="n">
        <v>44.61853402</v>
      </c>
      <c r="K63" s="18" t="s">
        <v>481</v>
      </c>
      <c r="L63" s="20" t="s">
        <v>481</v>
      </c>
      <c r="M63" s="18" t="s">
        <v>481</v>
      </c>
      <c r="N63" s="20" t="s">
        <v>481</v>
      </c>
      <c r="O63" s="18" t="n">
        <v>407.47005841</v>
      </c>
      <c r="P63" s="20" t="n">
        <v>34.62372432</v>
      </c>
      <c r="Q63" s="18" t="n">
        <v>280.13112909</v>
      </c>
      <c r="R63" s="20" t="n">
        <v>38.77325734</v>
      </c>
      <c r="S63" s="18" t="n">
        <v>300.80849638</v>
      </c>
      <c r="T63" s="20" t="n">
        <v>11.33833726</v>
      </c>
    </row>
    <row r="64" spans="1:20">
      <c r="A64" s="15" t="s">
        <v>539</v>
      </c>
      <c r="B64" s="17" t="n">
        <v>3634</v>
      </c>
      <c r="C64" s="18">
        <f>(3.0/B64*100)</f>
        <v/>
      </c>
      <c r="D64" s="19" t="n">
        <v>3631</v>
      </c>
      <c r="E64" s="18" t="n">
        <v>485.71722907</v>
      </c>
      <c r="F64" s="20" t="n">
        <v>1.77835813</v>
      </c>
      <c r="G64" s="18" t="n">
        <v>394.46846778</v>
      </c>
      <c r="H64" s="20" t="n">
        <v>9.19242466</v>
      </c>
      <c r="I64" s="18" t="n">
        <v>269.5968082</v>
      </c>
      <c r="J64" s="20" t="n">
        <v>30.16600291</v>
      </c>
      <c r="K64" s="18" t="s">
        <v>481</v>
      </c>
      <c r="L64" s="20" t="s">
        <v>481</v>
      </c>
      <c r="M64" s="18" t="s">
        <v>481</v>
      </c>
      <c r="N64" s="20" t="s">
        <v>481</v>
      </c>
      <c r="O64" s="18" t="s">
        <v>481</v>
      </c>
      <c r="P64" s="20" t="s">
        <v>481</v>
      </c>
      <c r="Q64" s="18" t="n">
        <v>362.98611222</v>
      </c>
      <c r="R64" s="20" t="n">
        <v>32.67664366</v>
      </c>
      <c r="S64" s="18" t="n">
        <v>395.73200083</v>
      </c>
      <c r="T64" s="20" t="n">
        <v>17.20894473</v>
      </c>
    </row>
    <row r="65" spans="1:20">
      <c r="A65" s="15" t="s">
        <v>540</v>
      </c>
      <c r="B65" s="17" t="n">
        <v>5325</v>
      </c>
      <c r="C65" s="18">
        <f>(14.0/B65*100)</f>
        <v/>
      </c>
      <c r="D65" s="19" t="n">
        <v>5311</v>
      </c>
      <c r="E65" s="18" t="n">
        <v>424.39356956</v>
      </c>
      <c r="F65" s="20" t="n">
        <v>2.4507488</v>
      </c>
      <c r="G65" s="18" t="n">
        <v>361.77948801</v>
      </c>
      <c r="H65" s="20" t="n">
        <v>12.2805533</v>
      </c>
      <c r="I65" s="18" t="n">
        <v>378.61137895</v>
      </c>
      <c r="J65" s="20" t="n">
        <v>30.15980032</v>
      </c>
      <c r="K65" s="18" t="s">
        <v>481</v>
      </c>
      <c r="L65" s="20" t="s">
        <v>481</v>
      </c>
      <c r="M65" s="18" t="s">
        <v>481</v>
      </c>
      <c r="N65" s="20" t="s">
        <v>481</v>
      </c>
      <c r="O65" s="18" t="n">
        <v>349.00315593</v>
      </c>
      <c r="P65" s="20" t="n">
        <v>29.71017175</v>
      </c>
      <c r="Q65" s="18" t="s">
        <v>481</v>
      </c>
      <c r="R65" s="20" t="s">
        <v>481</v>
      </c>
      <c r="S65" s="18" t="n">
        <v>337.1679891</v>
      </c>
      <c r="T65" s="20" t="n">
        <v>7.2776592</v>
      </c>
    </row>
    <row r="66" spans="1:20">
      <c r="A66" s="15" t="s">
        <v>541</v>
      </c>
      <c r="B66" s="17" t="n">
        <v>5665</v>
      </c>
      <c r="C66" s="18">
        <f>(75.0/B66*100)</f>
        <v/>
      </c>
      <c r="D66" s="19" t="n">
        <v>5590</v>
      </c>
      <c r="E66" s="18" t="n">
        <v>419.8821424</v>
      </c>
      <c r="F66" s="20" t="n">
        <v>1.52440357</v>
      </c>
      <c r="G66" s="18" t="n">
        <v>298.31735539</v>
      </c>
      <c r="H66" s="20" t="n">
        <v>24.10277637</v>
      </c>
      <c r="I66" s="18" t="n">
        <v>385.30139254</v>
      </c>
      <c r="J66" s="20" t="n">
        <v>21.59405038</v>
      </c>
      <c r="K66" s="18" t="s">
        <v>481</v>
      </c>
      <c r="L66" s="20" t="s">
        <v>481</v>
      </c>
      <c r="M66" s="18" t="s">
        <v>481</v>
      </c>
      <c r="N66" s="20" t="s">
        <v>481</v>
      </c>
      <c r="O66" s="18" t="s">
        <v>481</v>
      </c>
      <c r="P66" s="20" t="s">
        <v>481</v>
      </c>
      <c r="Q66" s="18" t="s">
        <v>481</v>
      </c>
      <c r="R66" s="20" t="s">
        <v>481</v>
      </c>
      <c r="S66" s="18" t="n">
        <v>351.85295575</v>
      </c>
      <c r="T66" s="20" t="n">
        <v>10.57659004</v>
      </c>
    </row>
    <row r="67" spans="1:20">
      <c r="A67" s="15" t="s">
        <v>542</v>
      </c>
      <c r="B67" s="17" t="n">
        <v>6971</v>
      </c>
      <c r="C67" s="18">
        <f>(23.0/B67*100)</f>
        <v/>
      </c>
      <c r="D67" s="19" t="n">
        <v>6948</v>
      </c>
      <c r="E67" s="18" t="n">
        <v>400.73529446</v>
      </c>
      <c r="F67" s="20" t="n">
        <v>2.71182842</v>
      </c>
      <c r="G67" s="18" t="n">
        <v>335.02694876</v>
      </c>
      <c r="H67" s="20" t="n">
        <v>4.27175231</v>
      </c>
      <c r="I67" s="18" t="n">
        <v>303.90218673</v>
      </c>
      <c r="J67" s="20" t="n">
        <v>9.21413736</v>
      </c>
      <c r="K67" s="18" t="s">
        <v>481</v>
      </c>
      <c r="L67" s="20" t="s">
        <v>481</v>
      </c>
      <c r="M67" s="18" t="s">
        <v>481</v>
      </c>
      <c r="N67" s="20" t="s">
        <v>481</v>
      </c>
      <c r="O67" s="18" t="s">
        <v>481</v>
      </c>
      <c r="P67" s="20" t="s">
        <v>481</v>
      </c>
      <c r="Q67" s="18" t="s">
        <v>481</v>
      </c>
      <c r="R67" s="20" t="s">
        <v>481</v>
      </c>
      <c r="S67" s="18" t="n">
        <v>335.21866765</v>
      </c>
      <c r="T67" s="20" t="n">
        <v>6.40030235</v>
      </c>
    </row>
    <row r="68" spans="1:20">
      <c r="A68" s="15" t="s">
        <v>543</v>
      </c>
      <c r="B68" s="17" t="n">
        <v>12083</v>
      </c>
      <c r="C68" s="18">
        <f>(26.0/B68*100)</f>
        <v/>
      </c>
      <c r="D68" s="19" t="n">
        <v>12057</v>
      </c>
      <c r="E68" s="18" t="n">
        <v>416.81036117</v>
      </c>
      <c r="F68" s="20" t="n">
        <v>1.38813945</v>
      </c>
      <c r="G68" s="18" t="n">
        <v>357.31506117</v>
      </c>
      <c r="H68" s="20" t="n">
        <v>4.06305375</v>
      </c>
      <c r="I68" s="18" t="n">
        <v>316.66297065</v>
      </c>
      <c r="J68" s="20" t="n">
        <v>8.59400744</v>
      </c>
      <c r="K68" s="18" t="s">
        <v>481</v>
      </c>
      <c r="L68" s="20" t="s">
        <v>481</v>
      </c>
      <c r="M68" s="18" t="s">
        <v>481</v>
      </c>
      <c r="N68" s="20" t="s">
        <v>481</v>
      </c>
      <c r="O68" s="18" t="s">
        <v>481</v>
      </c>
      <c r="P68" s="20" t="s">
        <v>481</v>
      </c>
      <c r="Q68" s="18" t="s">
        <v>481</v>
      </c>
      <c r="R68" s="20" t="s">
        <v>481</v>
      </c>
      <c r="S68" s="18" t="n">
        <v>306.44598853</v>
      </c>
      <c r="T68" s="20" t="n">
        <v>4.69502485</v>
      </c>
    </row>
    <row r="69" spans="1:20">
      <c r="A69" s="15" t="s">
        <v>544</v>
      </c>
      <c r="B69" s="17" t="n">
        <v>4876</v>
      </c>
      <c r="C69" s="18">
        <f>(0.0/B69*100)</f>
        <v/>
      </c>
      <c r="D69" s="19" t="n">
        <v>4876</v>
      </c>
      <c r="E69" s="18" t="n">
        <v>446.69867286</v>
      </c>
      <c r="F69" s="20" t="n">
        <v>3.79646957</v>
      </c>
      <c r="G69" s="18" t="n">
        <v>385.0449131</v>
      </c>
      <c r="H69" s="20" t="n">
        <v>12.20945524</v>
      </c>
      <c r="I69" s="18" t="n">
        <v>370.39543426</v>
      </c>
      <c r="J69" s="20" t="n">
        <v>20.36375748</v>
      </c>
      <c r="K69" s="18" t="s">
        <v>481</v>
      </c>
      <c r="L69" s="20" t="s">
        <v>481</v>
      </c>
      <c r="M69" s="18" t="s">
        <v>481</v>
      </c>
      <c r="N69" s="20" t="s">
        <v>481</v>
      </c>
      <c r="O69" s="18" t="n">
        <v>476.45180531</v>
      </c>
      <c r="P69" s="20" t="n">
        <v>74.56199252</v>
      </c>
      <c r="Q69" s="18" t="s">
        <v>481</v>
      </c>
      <c r="R69" s="20" t="s">
        <v>481</v>
      </c>
      <c r="S69" s="18" t="n">
        <v>403.4697944</v>
      </c>
      <c r="T69" s="20" t="n">
        <v>24.13780985</v>
      </c>
    </row>
    <row r="70" spans="1:20">
      <c r="A70" s="15" t="s">
        <v>545</v>
      </c>
      <c r="B70" s="17" t="n">
        <v>6036</v>
      </c>
      <c r="C70" s="18">
        <f>(223.0/B70*100)</f>
        <v/>
      </c>
      <c r="D70" s="19" t="n">
        <v>5813</v>
      </c>
      <c r="E70" s="18" t="n">
        <v>496.54711737</v>
      </c>
      <c r="F70" s="20" t="n">
        <v>3.04725311</v>
      </c>
      <c r="G70" s="18" t="n">
        <v>464.72856457</v>
      </c>
      <c r="H70" s="20" t="n">
        <v>16.23954736</v>
      </c>
      <c r="I70" s="18" t="n">
        <v>500.37485442</v>
      </c>
      <c r="J70" s="20" t="n">
        <v>30.32356854</v>
      </c>
      <c r="K70" s="18" t="s">
        <v>481</v>
      </c>
      <c r="L70" s="20" t="s">
        <v>481</v>
      </c>
      <c r="M70" s="18" t="s">
        <v>481</v>
      </c>
      <c r="N70" s="20" t="s">
        <v>481</v>
      </c>
      <c r="O70" s="18" t="s">
        <v>481</v>
      </c>
      <c r="P70" s="20" t="s">
        <v>481</v>
      </c>
      <c r="Q70" s="18" t="s">
        <v>481</v>
      </c>
      <c r="R70" s="20" t="s">
        <v>481</v>
      </c>
      <c r="S70" s="18" t="n">
        <v>416.28308539</v>
      </c>
      <c r="T70" s="20" t="n">
        <v>14.18522866</v>
      </c>
    </row>
    <row r="71" spans="1:20">
      <c r="A71" s="15" t="s">
        <v>546</v>
      </c>
      <c r="B71" s="17" t="n">
        <v>6115</v>
      </c>
      <c r="C71" s="18">
        <f>(17.0/B71*100)</f>
        <v/>
      </c>
      <c r="D71" s="19" t="n">
        <v>6098</v>
      </c>
      <c r="E71" s="18" t="n">
        <v>567.32871033</v>
      </c>
      <c r="F71" s="20" t="n">
        <v>1.47561961</v>
      </c>
      <c r="G71" s="18" t="n">
        <v>475.92921911</v>
      </c>
      <c r="H71" s="20" t="n">
        <v>10.02989607</v>
      </c>
      <c r="I71" s="18" t="n">
        <v>510.08137552</v>
      </c>
      <c r="J71" s="20" t="n">
        <v>33.17889159</v>
      </c>
      <c r="K71" s="18" t="s">
        <v>481</v>
      </c>
      <c r="L71" s="20" t="s">
        <v>481</v>
      </c>
      <c r="M71" s="18" t="s">
        <v>481</v>
      </c>
      <c r="N71" s="20" t="s">
        <v>481</v>
      </c>
      <c r="O71" s="18" t="s">
        <v>481</v>
      </c>
      <c r="P71" s="20" t="s">
        <v>481</v>
      </c>
      <c r="Q71" s="18" t="s">
        <v>481</v>
      </c>
      <c r="R71" s="20" t="s">
        <v>481</v>
      </c>
      <c r="S71" s="18" t="n">
        <v>470.66476408</v>
      </c>
      <c r="T71" s="20" t="n">
        <v>15.44786295</v>
      </c>
    </row>
    <row r="72" spans="1:20">
      <c r="A72" s="15" t="s">
        <v>547</v>
      </c>
      <c r="B72" s="17" t="n">
        <v>7708</v>
      </c>
      <c r="C72" s="18">
        <f>(5.0/B72*100)</f>
        <v/>
      </c>
      <c r="D72" s="19" t="n">
        <v>7703</v>
      </c>
      <c r="E72" s="18" t="n">
        <v>542.72180999</v>
      </c>
      <c r="F72" s="20" t="n">
        <v>3.03507685</v>
      </c>
      <c r="G72" s="18" t="n">
        <v>546.9458014000001</v>
      </c>
      <c r="H72" s="20" t="n">
        <v>26.51621241</v>
      </c>
      <c r="I72" s="18" t="n">
        <v>406.46525988</v>
      </c>
      <c r="J72" s="20" t="n">
        <v>32.29193398</v>
      </c>
      <c r="K72" s="18" t="s">
        <v>481</v>
      </c>
      <c r="L72" s="20" t="s">
        <v>481</v>
      </c>
      <c r="M72" s="18" t="s">
        <v>481</v>
      </c>
      <c r="N72" s="20" t="s">
        <v>481</v>
      </c>
      <c r="O72" s="18" t="s">
        <v>481</v>
      </c>
      <c r="P72" s="20" t="s">
        <v>481</v>
      </c>
      <c r="Q72" s="18" t="s">
        <v>481</v>
      </c>
      <c r="R72" s="20" t="s">
        <v>481</v>
      </c>
      <c r="S72" s="18" t="n">
        <v>422.15978279</v>
      </c>
      <c r="T72" s="20" t="n">
        <v>50.74426315</v>
      </c>
    </row>
    <row r="73" spans="1:20">
      <c r="A73" s="15" t="s">
        <v>548</v>
      </c>
      <c r="B73" s="17" t="n">
        <v>8249</v>
      </c>
      <c r="C73" s="18">
        <f>(144.0/B73*100)</f>
        <v/>
      </c>
      <c r="D73" s="19" t="n">
        <v>8105</v>
      </c>
      <c r="E73" s="18" t="n">
        <v>418.12742592</v>
      </c>
      <c r="F73" s="20" t="n">
        <v>3.10745256</v>
      </c>
      <c r="G73" s="18" t="n">
        <v>368.84603037</v>
      </c>
      <c r="H73" s="20" t="n">
        <v>8.60325168</v>
      </c>
      <c r="I73" s="18" t="n">
        <v>395.84134541</v>
      </c>
      <c r="J73" s="20" t="n">
        <v>25.18308511</v>
      </c>
      <c r="K73" s="18" t="s">
        <v>481</v>
      </c>
      <c r="L73" s="20" t="s">
        <v>481</v>
      </c>
      <c r="M73" s="18" t="s">
        <v>481</v>
      </c>
      <c r="N73" s="20" t="s">
        <v>481</v>
      </c>
      <c r="O73" s="18" t="s">
        <v>481</v>
      </c>
      <c r="P73" s="20" t="s">
        <v>481</v>
      </c>
      <c r="Q73" s="18" t="s">
        <v>481</v>
      </c>
      <c r="R73" s="20" t="s">
        <v>481</v>
      </c>
      <c r="S73" s="18" t="n">
        <v>361.07696771</v>
      </c>
      <c r="T73" s="20" t="n">
        <v>12.48533594</v>
      </c>
    </row>
    <row r="74" spans="1:20">
      <c r="A74" s="15" t="s">
        <v>549</v>
      </c>
      <c r="B74" s="17" t="n">
        <v>4692</v>
      </c>
      <c r="C74" s="18">
        <f>(82.0/B74*100)</f>
        <v/>
      </c>
      <c r="D74" s="19" t="n">
        <v>4610</v>
      </c>
      <c r="E74" s="18" t="n">
        <v>447.62252847</v>
      </c>
      <c r="F74" s="20" t="n">
        <v>1.81575384</v>
      </c>
      <c r="G74" s="18" t="n">
        <v>367.60865225</v>
      </c>
      <c r="H74" s="20" t="n">
        <v>2.55693905</v>
      </c>
      <c r="I74" s="18" t="n">
        <v>331.81064291</v>
      </c>
      <c r="J74" s="20" t="n">
        <v>6.85961592</v>
      </c>
      <c r="K74" s="18" t="s">
        <v>481</v>
      </c>
      <c r="L74" s="20" t="s">
        <v>481</v>
      </c>
      <c r="M74" s="18" t="s">
        <v>481</v>
      </c>
      <c r="N74" s="20" t="s">
        <v>481</v>
      </c>
      <c r="O74" s="18" t="s">
        <v>481</v>
      </c>
      <c r="P74" s="20" t="s">
        <v>481</v>
      </c>
      <c r="Q74" s="18" t="n">
        <v>341.08394079</v>
      </c>
      <c r="R74" s="20" t="n">
        <v>54.40655068</v>
      </c>
      <c r="S74" s="18" t="n">
        <v>342.51141214</v>
      </c>
      <c r="T74" s="20" t="n">
        <v>8.565795919999999</v>
      </c>
    </row>
    <row r="75" spans="1:20">
      <c r="A75" s="15" t="s">
        <v>550</v>
      </c>
      <c r="B75" s="17" t="n">
        <v>5375</v>
      </c>
      <c r="C75" s="18">
        <f>(203.0/B75*100)</f>
        <v/>
      </c>
      <c r="D75" s="19" t="n">
        <v>5172</v>
      </c>
      <c r="E75" s="18" t="n">
        <v>384.61200026</v>
      </c>
      <c r="F75" s="20" t="n">
        <v>2.88371589</v>
      </c>
      <c r="G75" s="18" t="n">
        <v>306.28685638</v>
      </c>
      <c r="H75" s="20" t="n">
        <v>5.4731192</v>
      </c>
      <c r="I75" s="18" t="n">
        <v>279.99328081</v>
      </c>
      <c r="J75" s="20" t="n">
        <v>9.87451287</v>
      </c>
      <c r="K75" s="18" t="s">
        <v>481</v>
      </c>
      <c r="L75" s="20" t="s">
        <v>481</v>
      </c>
      <c r="M75" s="18" t="s">
        <v>481</v>
      </c>
      <c r="N75" s="20" t="s">
        <v>481</v>
      </c>
      <c r="O75" s="18" t="s">
        <v>481</v>
      </c>
      <c r="P75" s="20" t="s">
        <v>481</v>
      </c>
      <c r="Q75" s="18" t="s">
        <v>481</v>
      </c>
      <c r="R75" s="20" t="s">
        <v>481</v>
      </c>
      <c r="S75" s="18" t="n">
        <v>320.30745108</v>
      </c>
      <c r="T75" s="20" t="n">
        <v>5.65677086</v>
      </c>
    </row>
    <row r="76" spans="1:20">
      <c r="A76" s="15" t="s">
        <v>551</v>
      </c>
      <c r="B76" s="17" t="n">
        <v>14167</v>
      </c>
      <c r="C76" s="18">
        <f>(228.0/B76*100)</f>
        <v/>
      </c>
      <c r="D76" s="19" t="n">
        <v>13939</v>
      </c>
      <c r="E76" s="18" t="n">
        <v>437.35078188</v>
      </c>
      <c r="F76" s="20" t="n">
        <v>2.41416512</v>
      </c>
      <c r="G76" s="18" t="n">
        <v>369.69634971</v>
      </c>
      <c r="H76" s="20" t="n">
        <v>4.86470611</v>
      </c>
      <c r="I76" s="18" t="n">
        <v>328.00511045</v>
      </c>
      <c r="J76" s="20" t="n">
        <v>15.73104348</v>
      </c>
      <c r="K76" s="18" t="s">
        <v>481</v>
      </c>
      <c r="L76" s="20" t="s">
        <v>481</v>
      </c>
      <c r="M76" s="18" t="s">
        <v>481</v>
      </c>
      <c r="N76" s="20" t="s">
        <v>481</v>
      </c>
      <c r="O76" s="18" t="s">
        <v>481</v>
      </c>
      <c r="P76" s="20" t="s">
        <v>481</v>
      </c>
      <c r="Q76" s="18" t="s">
        <v>481</v>
      </c>
      <c r="R76" s="20" t="s">
        <v>481</v>
      </c>
      <c r="S76" s="18" t="n">
        <v>336.61505014</v>
      </c>
      <c r="T76" s="20" t="n">
        <v>6.84347042</v>
      </c>
    </row>
    <row r="77" spans="1:20">
      <c r="A77" s="15" t="s">
        <v>552</v>
      </c>
      <c r="B77" s="17" t="n">
        <v>6062</v>
      </c>
      <c r="C77" s="18">
        <f>(82.0/B77*100)</f>
        <v/>
      </c>
      <c r="D77" s="19" t="n">
        <v>5980</v>
      </c>
      <c r="E77" s="18" t="n">
        <v>444.75113158</v>
      </c>
      <c r="F77" s="20" t="n">
        <v>2.63846092</v>
      </c>
      <c r="G77" s="18" t="n">
        <v>347.17822314</v>
      </c>
      <c r="H77" s="20" t="n">
        <v>3.82628596</v>
      </c>
      <c r="I77" s="18" t="n">
        <v>320.08832971</v>
      </c>
      <c r="J77" s="20" t="n">
        <v>7.94244872</v>
      </c>
      <c r="K77" s="18" t="s">
        <v>481</v>
      </c>
      <c r="L77" s="20" t="s">
        <v>481</v>
      </c>
      <c r="M77" s="18" t="s">
        <v>481</v>
      </c>
      <c r="N77" s="20" t="s">
        <v>481</v>
      </c>
      <c r="O77" s="18" t="s">
        <v>481</v>
      </c>
      <c r="P77" s="20" t="s">
        <v>481</v>
      </c>
      <c r="Q77" s="18" t="s">
        <v>481</v>
      </c>
      <c r="R77" s="20" t="s">
        <v>481</v>
      </c>
      <c r="S77" s="18" t="n">
        <v>368.05150563</v>
      </c>
      <c r="T77" s="20" t="n">
        <v>4.02702322</v>
      </c>
    </row>
    <row r="78" spans="1:20">
      <c r="A78" s="15" t="s">
        <v>553</v>
      </c>
      <c r="B78" s="17" t="n">
        <v>5826</v>
      </c>
      <c r="C78" s="18">
        <f>(0.0/B78*100)</f>
        <v/>
      </c>
      <c r="D78" s="19" t="n">
        <v>5826</v>
      </c>
      <c r="E78" s="18" t="n">
        <v>498.81909992</v>
      </c>
      <c r="F78" s="20" t="n">
        <v>4.50529447</v>
      </c>
      <c r="G78" s="18" t="n">
        <v>414.64422759</v>
      </c>
      <c r="H78" s="20" t="n">
        <v>10.03493708</v>
      </c>
      <c r="I78" s="18" t="n">
        <v>411.26388964</v>
      </c>
      <c r="J78" s="20" t="n">
        <v>15.89118317</v>
      </c>
      <c r="K78" s="18" t="s">
        <v>481</v>
      </c>
      <c r="L78" s="20" t="s">
        <v>481</v>
      </c>
      <c r="M78" s="18" t="s">
        <v>481</v>
      </c>
      <c r="N78" s="20" t="s">
        <v>481</v>
      </c>
      <c r="O78" s="18" t="s">
        <v>481</v>
      </c>
      <c r="P78" s="20" t="s">
        <v>481</v>
      </c>
      <c r="Q78" s="18" t="n">
        <v>380.42638496</v>
      </c>
      <c r="R78" s="20" t="n">
        <v>31.67893279</v>
      </c>
      <c r="S78" s="18" t="n">
        <v>391.04851079</v>
      </c>
      <c r="T78" s="20" t="n">
        <v>20.34526895</v>
      </c>
    </row>
    <row customHeight="1" ht="25" r="79" spans="1:20">
      <c r="A79" s="15" t="s">
        <v>554</v>
      </c>
      <c r="B79" s="17" t="n">
        <v>1657</v>
      </c>
      <c r="C79" s="18">
        <f>(41.0/B79*100)</f>
        <v/>
      </c>
      <c r="D79" s="19" t="n">
        <v>1616</v>
      </c>
      <c r="E79" s="18" t="n">
        <v>464.49522315</v>
      </c>
      <c r="F79" s="20" t="n">
        <v>6.97607906</v>
      </c>
      <c r="G79" s="18" t="n">
        <v>365.32457544</v>
      </c>
      <c r="H79" s="20" t="n">
        <v>9.47845877</v>
      </c>
      <c r="I79" s="18" t="n">
        <v>377.62145841</v>
      </c>
      <c r="J79" s="20" t="n">
        <v>24.03526017</v>
      </c>
      <c r="K79" s="18" t="s">
        <v>481</v>
      </c>
      <c r="L79" s="20" t="s">
        <v>481</v>
      </c>
      <c r="M79" s="18" t="s">
        <v>481</v>
      </c>
      <c r="N79" s="20" t="s">
        <v>481</v>
      </c>
      <c r="O79" s="18" t="s">
        <v>481</v>
      </c>
      <c r="P79" s="20" t="s">
        <v>481</v>
      </c>
      <c r="Q79" s="18" t="s">
        <v>481</v>
      </c>
      <c r="R79" s="20" t="s">
        <v>481</v>
      </c>
      <c r="S79" s="18" t="n">
        <v>386.43342886</v>
      </c>
      <c r="T79" s="20" t="n">
        <v>15.36902563</v>
      </c>
    </row>
    <row r="80" spans="1:20">
      <c r="A80" s="15" t="s">
        <v>555</v>
      </c>
      <c r="B80" s="17" t="n">
        <v>7841</v>
      </c>
      <c r="C80" s="18">
        <f>(0.0/B80*100)</f>
        <v/>
      </c>
      <c r="D80" s="19" t="n">
        <v>7841</v>
      </c>
      <c r="E80" s="18" t="n">
        <v>460.44641966</v>
      </c>
      <c r="F80" s="20" t="n">
        <v>4.29244154</v>
      </c>
      <c r="G80" s="18" t="n">
        <v>400.58733442</v>
      </c>
      <c r="H80" s="20" t="n">
        <v>14.91582279</v>
      </c>
      <c r="I80" s="18" t="n">
        <v>468.90573341</v>
      </c>
      <c r="J80" s="20" t="n">
        <v>39.79279338</v>
      </c>
      <c r="K80" s="18" t="s">
        <v>481</v>
      </c>
      <c r="L80" s="20" t="s">
        <v>481</v>
      </c>
      <c r="M80" s="18" t="s">
        <v>481</v>
      </c>
      <c r="N80" s="20" t="s">
        <v>481</v>
      </c>
      <c r="O80" s="18" t="n">
        <v>448.99022549</v>
      </c>
      <c r="P80" s="20" t="n">
        <v>43.00406388</v>
      </c>
      <c r="Q80" s="18" t="s">
        <v>481</v>
      </c>
      <c r="R80" s="20" t="s">
        <v>481</v>
      </c>
      <c r="S80" s="18" t="n">
        <v>447.50321417</v>
      </c>
      <c r="T80" s="20" t="n">
        <v>36.65791671</v>
      </c>
    </row>
    <row r="81" spans="1:20">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n">
        <v>446.10977731</v>
      </c>
      <c r="P81" s="20" t="n">
        <v>3.2500212</v>
      </c>
      <c r="Q81" s="18" t="s">
        <v>481</v>
      </c>
      <c r="R81" s="20" t="s">
        <v>481</v>
      </c>
      <c r="S81" s="18" t="s">
        <v>481</v>
      </c>
      <c r="T81" s="20" t="s">
        <v>481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698</v>
      </c>
    </row>
    <row customHeight="1" ht="30" r="4" spans="1:20">
      <c r="A4" s="6" t="n"/>
      <c r="B4" s="7" t="s">
        <v>462</v>
      </c>
      <c r="C4" s="7" t="s">
        <v>463</v>
      </c>
      <c r="D4" s="8" t="s">
        <v>462</v>
      </c>
      <c r="E4" s="9" t="s">
        <v>695</v>
      </c>
      <c r="F4" s="10" t="n"/>
      <c r="G4" s="9" t="s">
        <v>696</v>
      </c>
      <c r="H4" s="10" t="n"/>
      <c r="I4" s="9" t="s">
        <v>697</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(360.0/B7*100)</f>
        <v/>
      </c>
      <c r="D7" s="19" t="n">
        <v>14170</v>
      </c>
      <c r="E7" s="18" t="n">
        <v>498.89342864</v>
      </c>
      <c r="F7" s="20" t="n">
        <v>1.60451743</v>
      </c>
      <c r="G7" s="18" t="n">
        <v>431.66580049</v>
      </c>
      <c r="H7" s="20" t="n">
        <v>15.27992539</v>
      </c>
      <c r="I7" s="18" t="n">
        <v>403.77289821</v>
      </c>
      <c r="J7" s="20" t="n">
        <v>26.45787634</v>
      </c>
      <c r="K7" s="18" t="s">
        <v>481</v>
      </c>
      <c r="L7" s="20" t="s">
        <v>481</v>
      </c>
      <c r="M7" s="18" t="s">
        <v>481</v>
      </c>
      <c r="N7" s="20" t="s">
        <v>481</v>
      </c>
      <c r="O7" s="18" t="s">
        <v>481</v>
      </c>
      <c r="P7" s="20" t="s">
        <v>481</v>
      </c>
      <c r="Q7" s="18" t="s">
        <v>481</v>
      </c>
      <c r="R7" s="20" t="s">
        <v>481</v>
      </c>
      <c r="S7" s="18" t="n">
        <v>431.26167794</v>
      </c>
      <c r="T7" s="20" t="n">
        <v>5.8061298</v>
      </c>
    </row>
    <row r="8" spans="1:20">
      <c r="A8" s="15" t="s">
        <v>483</v>
      </c>
      <c r="B8" s="17" t="n">
        <v>7007</v>
      </c>
      <c r="C8" s="18">
        <f>(21.0/B8*100)</f>
        <v/>
      </c>
      <c r="D8" s="19" t="n">
        <v>6986</v>
      </c>
      <c r="E8" s="18" t="n">
        <v>504.72698154</v>
      </c>
      <c r="F8" s="20" t="n">
        <v>2.77650115</v>
      </c>
      <c r="G8" s="18" t="n">
        <v>447.14015838</v>
      </c>
      <c r="H8" s="20" t="n">
        <v>8.03387689</v>
      </c>
      <c r="I8" s="18" t="n">
        <v>344.62295935</v>
      </c>
      <c r="J8" s="20" t="n">
        <v>19.36927425</v>
      </c>
      <c r="K8" s="18" t="s">
        <v>481</v>
      </c>
      <c r="L8" s="20" t="s">
        <v>481</v>
      </c>
      <c r="M8" s="18" t="s">
        <v>481</v>
      </c>
      <c r="N8" s="20" t="s">
        <v>481</v>
      </c>
      <c r="O8" s="18" t="n">
        <v>301.63126691</v>
      </c>
      <c r="P8" s="20" t="n">
        <v>25.14921031</v>
      </c>
      <c r="Q8" s="18" t="s">
        <v>481</v>
      </c>
      <c r="R8" s="20" t="s">
        <v>481</v>
      </c>
      <c r="S8" s="18" t="n">
        <v>434.53428363</v>
      </c>
      <c r="T8" s="20" t="n">
        <v>5.85407844</v>
      </c>
    </row>
    <row r="9" spans="1:20">
      <c r="A9" s="15" t="s">
        <v>484</v>
      </c>
      <c r="B9" s="17" t="n">
        <v>9651</v>
      </c>
      <c r="C9" s="18">
        <f>(91.0/B9*100)</f>
        <v/>
      </c>
      <c r="D9" s="19" t="n">
        <v>9560</v>
      </c>
      <c r="E9" s="18" t="n">
        <v>535.76880658</v>
      </c>
      <c r="F9" s="20" t="n">
        <v>2.03369463</v>
      </c>
      <c r="G9" s="18" t="n">
        <v>429.17049066</v>
      </c>
      <c r="H9" s="20" t="n">
        <v>3.35286949</v>
      </c>
      <c r="I9" s="18" t="n">
        <v>396.71934486</v>
      </c>
      <c r="J9" s="20" t="n">
        <v>13.66013083</v>
      </c>
      <c r="K9" s="18" t="s">
        <v>481</v>
      </c>
      <c r="L9" s="20" t="s">
        <v>481</v>
      </c>
      <c r="M9" s="18" t="s">
        <v>481</v>
      </c>
      <c r="N9" s="20" t="s">
        <v>481</v>
      </c>
      <c r="O9" s="18" t="n">
        <v>357.98454354</v>
      </c>
      <c r="P9" s="20" t="n">
        <v>11.51846445</v>
      </c>
      <c r="Q9" s="18" t="s">
        <v>481</v>
      </c>
      <c r="R9" s="20" t="s">
        <v>481</v>
      </c>
      <c r="S9" s="18" t="n">
        <v>433.97954941</v>
      </c>
      <c r="T9" s="20" t="n">
        <v>4.09627071</v>
      </c>
    </row>
    <row r="10" spans="1:20">
      <c r="A10" s="15" t="s">
        <v>485</v>
      </c>
      <c r="B10" s="17" t="n">
        <v>20058</v>
      </c>
      <c r="C10" s="18">
        <f>(524.0/B10*100)</f>
        <v/>
      </c>
      <c r="D10" s="19" t="n">
        <v>19534</v>
      </c>
      <c r="E10" s="18" t="n">
        <v>520.29416002</v>
      </c>
      <c r="F10" s="20" t="n">
        <v>2.34206626</v>
      </c>
      <c r="G10" s="18" t="n">
        <v>442.85953476</v>
      </c>
      <c r="H10" s="20" t="n">
        <v>7.0137477</v>
      </c>
      <c r="I10" s="18" t="n">
        <v>410.77340176</v>
      </c>
      <c r="J10" s="20" t="n">
        <v>17.49351792</v>
      </c>
      <c r="K10" s="18" t="s">
        <v>481</v>
      </c>
      <c r="L10" s="20" t="s">
        <v>481</v>
      </c>
      <c r="M10" s="18" t="s">
        <v>481</v>
      </c>
      <c r="N10" s="20" t="s">
        <v>481</v>
      </c>
      <c r="O10" s="18" t="s">
        <v>481</v>
      </c>
      <c r="P10" s="20" t="s">
        <v>481</v>
      </c>
      <c r="Q10" s="18" t="s">
        <v>481</v>
      </c>
      <c r="R10" s="20" t="s">
        <v>481</v>
      </c>
      <c r="S10" s="18" t="n">
        <v>440.59525147</v>
      </c>
      <c r="T10" s="20" t="n">
        <v>7.82393755</v>
      </c>
    </row>
    <row r="11" spans="1:20">
      <c r="A11" s="15" t="s">
        <v>486</v>
      </c>
      <c r="B11" s="17" t="n">
        <v>7053</v>
      </c>
      <c r="C11" s="18">
        <f>(50.0/B11*100)</f>
        <v/>
      </c>
      <c r="D11" s="19" t="n">
        <v>7003</v>
      </c>
      <c r="E11" s="18" t="n">
        <v>438.06500998</v>
      </c>
      <c r="F11" s="20" t="n">
        <v>2.52549038</v>
      </c>
      <c r="G11" s="18" t="n">
        <v>379.01225169</v>
      </c>
      <c r="H11" s="20" t="n">
        <v>7.73105107</v>
      </c>
      <c r="I11" s="18" t="n">
        <v>330.96561558</v>
      </c>
      <c r="J11" s="20" t="n">
        <v>17.72998466</v>
      </c>
      <c r="K11" s="18" t="s">
        <v>481</v>
      </c>
      <c r="L11" s="20" t="s">
        <v>481</v>
      </c>
      <c r="M11" s="18" t="s">
        <v>481</v>
      </c>
      <c r="N11" s="20" t="s">
        <v>481</v>
      </c>
      <c r="O11" s="18" t="s">
        <v>481</v>
      </c>
      <c r="P11" s="20" t="s">
        <v>481</v>
      </c>
      <c r="Q11" s="18" t="s">
        <v>481</v>
      </c>
      <c r="R11" s="20" t="s">
        <v>481</v>
      </c>
      <c r="S11" s="18" t="n">
        <v>358.58192386</v>
      </c>
      <c r="T11" s="20" t="n">
        <v>4.02801761</v>
      </c>
    </row>
    <row r="12" spans="1:20">
      <c r="A12" s="15" t="s">
        <v>487</v>
      </c>
      <c r="B12" s="17" t="n">
        <v>6894</v>
      </c>
      <c r="C12" s="18">
        <f>(55.0/B12*100)</f>
        <v/>
      </c>
      <c r="D12" s="19" t="n">
        <v>6839</v>
      </c>
      <c r="E12" s="18" t="n">
        <v>502.53398131</v>
      </c>
      <c r="F12" s="20" t="n">
        <v>2.07735326</v>
      </c>
      <c r="G12" s="18" t="n">
        <v>393.37115589</v>
      </c>
      <c r="H12" s="20" t="n">
        <v>7.16424282</v>
      </c>
      <c r="I12" s="18" t="n">
        <v>410.00467609</v>
      </c>
      <c r="J12" s="20" t="n">
        <v>32.22899356</v>
      </c>
      <c r="K12" s="18" t="s">
        <v>481</v>
      </c>
      <c r="L12" s="20" t="s">
        <v>481</v>
      </c>
      <c r="M12" s="18" t="s">
        <v>481</v>
      </c>
      <c r="N12" s="20" t="s">
        <v>481</v>
      </c>
      <c r="O12" s="18" t="n">
        <v>340.98506961</v>
      </c>
      <c r="P12" s="20" t="n">
        <v>12.52444664</v>
      </c>
      <c r="Q12" s="18" t="s">
        <v>481</v>
      </c>
      <c r="R12" s="20" t="s">
        <v>481</v>
      </c>
      <c r="S12" s="18" t="n">
        <v>390.51395602</v>
      </c>
      <c r="T12" s="20" t="n">
        <v>8.119484249999999</v>
      </c>
    </row>
    <row r="13" spans="1:20">
      <c r="A13" s="15" t="s">
        <v>488</v>
      </c>
      <c r="B13" s="17" t="n">
        <v>7161</v>
      </c>
      <c r="C13" s="18">
        <f>(92.0/B13*100)</f>
        <v/>
      </c>
      <c r="D13" s="19" t="n">
        <v>7069</v>
      </c>
      <c r="E13" s="18" t="n">
        <v>516.27979822</v>
      </c>
      <c r="F13" s="20" t="n">
        <v>2.24450323</v>
      </c>
      <c r="G13" s="18" t="n">
        <v>454.53820891</v>
      </c>
      <c r="H13" s="20" t="n">
        <v>21.1466244</v>
      </c>
      <c r="I13" s="18" t="n">
        <v>393.45701165</v>
      </c>
      <c r="J13" s="20" t="n">
        <v>22.37394363</v>
      </c>
      <c r="K13" s="18" t="s">
        <v>481</v>
      </c>
      <c r="L13" s="20" t="s">
        <v>481</v>
      </c>
      <c r="M13" s="18" t="s">
        <v>481</v>
      </c>
      <c r="N13" s="20" t="s">
        <v>481</v>
      </c>
      <c r="O13" s="18" t="n">
        <v>447.51533769</v>
      </c>
      <c r="P13" s="20" t="n">
        <v>5.97365007</v>
      </c>
      <c r="Q13" s="18" t="s">
        <v>481</v>
      </c>
      <c r="R13" s="20" t="s">
        <v>481</v>
      </c>
      <c r="S13" s="18" t="n">
        <v>427.50260606</v>
      </c>
      <c r="T13" s="20" t="n">
        <v>9.580042819999999</v>
      </c>
    </row>
    <row r="14" spans="1:20">
      <c r="A14" s="15" t="s">
        <v>489</v>
      </c>
      <c r="B14" s="17" t="n">
        <v>5587</v>
      </c>
      <c r="C14" s="18">
        <f>(74.0/B14*100)</f>
        <v/>
      </c>
      <c r="D14" s="19" t="n">
        <v>5513</v>
      </c>
      <c r="E14" s="18" t="n">
        <v>523.27310403</v>
      </c>
      <c r="F14" s="20" t="n">
        <v>2.07012405</v>
      </c>
      <c r="G14" s="18" t="n">
        <v>470.33376981</v>
      </c>
      <c r="H14" s="20" t="n">
        <v>16.70591401</v>
      </c>
      <c r="I14" s="18" t="n">
        <v>500.11897459</v>
      </c>
      <c r="J14" s="20" t="n">
        <v>31.81726192</v>
      </c>
      <c r="K14" s="18" t="s">
        <v>481</v>
      </c>
      <c r="L14" s="20" t="s">
        <v>481</v>
      </c>
      <c r="M14" s="18" t="s">
        <v>481</v>
      </c>
      <c r="N14" s="20" t="s">
        <v>481</v>
      </c>
      <c r="O14" s="18" t="s">
        <v>481</v>
      </c>
      <c r="P14" s="20" t="s">
        <v>481</v>
      </c>
      <c r="Q14" s="18" t="s">
        <v>481</v>
      </c>
      <c r="R14" s="20" t="s">
        <v>481</v>
      </c>
      <c r="S14" s="18" t="n">
        <v>427.88363593</v>
      </c>
      <c r="T14" s="20" t="n">
        <v>8.46015173</v>
      </c>
    </row>
    <row r="15" spans="1:20">
      <c r="A15" s="15" t="s">
        <v>490</v>
      </c>
      <c r="B15" s="17" t="n">
        <v>5882</v>
      </c>
      <c r="C15" s="18">
        <f>(52.0/B15*100)</f>
        <v/>
      </c>
      <c r="D15" s="19" t="n">
        <v>5830</v>
      </c>
      <c r="E15" s="18" t="n">
        <v>515.8902434399999</v>
      </c>
      <c r="F15" s="20" t="n">
        <v>2.16463844</v>
      </c>
      <c r="G15" s="18" t="n">
        <v>429.46513936</v>
      </c>
      <c r="H15" s="20" t="n">
        <v>18.82433527</v>
      </c>
      <c r="I15" s="18" t="n">
        <v>355.69436929</v>
      </c>
      <c r="J15" s="20" t="n">
        <v>29.78763991</v>
      </c>
      <c r="K15" s="18" t="s">
        <v>481</v>
      </c>
      <c r="L15" s="20" t="s">
        <v>481</v>
      </c>
      <c r="M15" s="18" t="s">
        <v>481</v>
      </c>
      <c r="N15" s="20" t="s">
        <v>481</v>
      </c>
      <c r="O15" s="18" t="n">
        <v>368.85220715</v>
      </c>
      <c r="P15" s="20" t="n">
        <v>14.5875493</v>
      </c>
      <c r="Q15" s="18" t="s">
        <v>481</v>
      </c>
      <c r="R15" s="20" t="s">
        <v>481</v>
      </c>
      <c r="S15" s="18" t="n">
        <v>395.76609136</v>
      </c>
      <c r="T15" s="20" t="n">
        <v>9.66244846</v>
      </c>
    </row>
    <row r="16" spans="1:20">
      <c r="A16" s="15" t="s">
        <v>491</v>
      </c>
      <c r="B16" s="17" t="n">
        <v>6108</v>
      </c>
      <c r="C16" s="18">
        <f>(101.0/B16*100)</f>
        <v/>
      </c>
      <c r="D16" s="19" t="n">
        <v>6007</v>
      </c>
      <c r="E16" s="18" t="n">
        <v>510.86402088</v>
      </c>
      <c r="F16" s="20" t="n">
        <v>2.05216926</v>
      </c>
      <c r="G16" s="18" t="n">
        <v>422.20079802</v>
      </c>
      <c r="H16" s="20" t="n">
        <v>5.54027376</v>
      </c>
      <c r="I16" s="18" t="n">
        <v>322.68471725</v>
      </c>
      <c r="J16" s="20" t="n">
        <v>14.38604823</v>
      </c>
      <c r="K16" s="18" t="s">
        <v>481</v>
      </c>
      <c r="L16" s="20" t="s">
        <v>481</v>
      </c>
      <c r="M16" s="18" t="s">
        <v>481</v>
      </c>
      <c r="N16" s="20" t="s">
        <v>481</v>
      </c>
      <c r="O16" s="18" t="s">
        <v>481</v>
      </c>
      <c r="P16" s="20" t="s">
        <v>481</v>
      </c>
      <c r="Q16" s="18" t="s">
        <v>481</v>
      </c>
      <c r="R16" s="20" t="s">
        <v>481</v>
      </c>
      <c r="S16" s="18" t="n">
        <v>377.84379514</v>
      </c>
      <c r="T16" s="20" t="n">
        <v>5.69231697</v>
      </c>
    </row>
    <row r="17" spans="1:20">
      <c r="A17" s="15" t="s">
        <v>492</v>
      </c>
      <c r="B17" s="17" t="n">
        <v>6504</v>
      </c>
      <c r="C17" s="18">
        <f>(648.0/B17*100)</f>
        <v/>
      </c>
      <c r="D17" s="19" t="n">
        <v>5856</v>
      </c>
      <c r="E17" s="18" t="n">
        <v>522.7057032500001</v>
      </c>
      <c r="F17" s="20" t="n">
        <v>2.8499532</v>
      </c>
      <c r="G17" s="18" t="n">
        <v>479.95874487</v>
      </c>
      <c r="H17" s="20" t="n">
        <v>5.11275969</v>
      </c>
      <c r="I17" s="18" t="n">
        <v>427.13983424</v>
      </c>
      <c r="J17" s="20" t="n">
        <v>16.62807983</v>
      </c>
      <c r="K17" s="18" t="s">
        <v>481</v>
      </c>
      <c r="L17" s="20" t="s">
        <v>481</v>
      </c>
      <c r="M17" s="18" t="s">
        <v>481</v>
      </c>
      <c r="N17" s="20" t="s">
        <v>481</v>
      </c>
      <c r="O17" s="18" t="n">
        <v>362.96139732</v>
      </c>
      <c r="P17" s="20" t="n">
        <v>12.64520278</v>
      </c>
      <c r="Q17" s="18" t="s">
        <v>481</v>
      </c>
      <c r="R17" s="20" t="s">
        <v>481</v>
      </c>
      <c r="S17" s="18" t="n">
        <v>425.70324239</v>
      </c>
      <c r="T17" s="20" t="n">
        <v>6.36932216</v>
      </c>
    </row>
    <row r="18" spans="1:20">
      <c r="A18" s="15" t="s">
        <v>493</v>
      </c>
      <c r="B18" s="17" t="n">
        <v>5532</v>
      </c>
      <c r="C18" s="18">
        <f>(28.0/B18*100)</f>
        <v/>
      </c>
      <c r="D18" s="19" t="n">
        <v>5504</v>
      </c>
      <c r="E18" s="18" t="n">
        <v>460.16758042</v>
      </c>
      <c r="F18" s="20" t="n">
        <v>3.4916394</v>
      </c>
      <c r="G18" s="18" t="n">
        <v>350.82800272</v>
      </c>
      <c r="H18" s="20" t="n">
        <v>12.14910927</v>
      </c>
      <c r="I18" s="18" t="n">
        <v>358.37350442</v>
      </c>
      <c r="J18" s="20" t="n">
        <v>15.83021351</v>
      </c>
      <c r="K18" s="18" t="s">
        <v>481</v>
      </c>
      <c r="L18" s="20" t="s">
        <v>481</v>
      </c>
      <c r="M18" s="18" t="s">
        <v>481</v>
      </c>
      <c r="N18" s="20" t="s">
        <v>481</v>
      </c>
      <c r="O18" s="18" t="s">
        <v>481</v>
      </c>
      <c r="P18" s="20" t="s">
        <v>481</v>
      </c>
      <c r="Q18" s="18" t="s">
        <v>481</v>
      </c>
      <c r="R18" s="20" t="s">
        <v>481</v>
      </c>
      <c r="S18" s="18" t="n">
        <v>388.71174769</v>
      </c>
      <c r="T18" s="20" t="n">
        <v>10.65243932</v>
      </c>
    </row>
    <row r="19" spans="1:20">
      <c r="A19" s="15" t="s">
        <v>494</v>
      </c>
      <c r="B19" s="17" t="n">
        <v>5658</v>
      </c>
      <c r="C19" s="18">
        <f>(63.0/B19*100)</f>
        <v/>
      </c>
      <c r="D19" s="19" t="n">
        <v>5595</v>
      </c>
      <c r="E19" s="18" t="n">
        <v>484.95010412</v>
      </c>
      <c r="F19" s="20" t="n">
        <v>2.5795496</v>
      </c>
      <c r="G19" s="18" t="n">
        <v>382.11416183</v>
      </c>
      <c r="H19" s="20" t="n">
        <v>9.34888144</v>
      </c>
      <c r="I19" s="18" t="n">
        <v>350.392908</v>
      </c>
      <c r="J19" s="20" t="n">
        <v>20.30923567</v>
      </c>
      <c r="K19" s="18" t="s">
        <v>481</v>
      </c>
      <c r="L19" s="20" t="s">
        <v>481</v>
      </c>
      <c r="M19" s="18" t="s">
        <v>481</v>
      </c>
      <c r="N19" s="20" t="s">
        <v>481</v>
      </c>
      <c r="O19" s="18" t="s">
        <v>481</v>
      </c>
      <c r="P19" s="20" t="s">
        <v>481</v>
      </c>
      <c r="Q19" s="18" t="s">
        <v>481</v>
      </c>
      <c r="R19" s="20" t="s">
        <v>481</v>
      </c>
      <c r="S19" s="18" t="n">
        <v>384.60079709</v>
      </c>
      <c r="T19" s="20" t="n">
        <v>11.64576914</v>
      </c>
    </row>
    <row r="20" spans="1:20">
      <c r="A20" s="15" t="s">
        <v>495</v>
      </c>
      <c r="B20" s="17" t="n">
        <v>3371</v>
      </c>
      <c r="C20" s="18">
        <f>(75.0/B20*100)</f>
        <v/>
      </c>
      <c r="D20" s="19" t="n">
        <v>3296</v>
      </c>
      <c r="E20" s="18" t="n">
        <v>489.75253366</v>
      </c>
      <c r="F20" s="20" t="n">
        <v>2.08518091</v>
      </c>
      <c r="G20" s="18" t="n">
        <v>365.49105004</v>
      </c>
      <c r="H20" s="20" t="n">
        <v>24.08588966</v>
      </c>
      <c r="I20" s="18" t="n">
        <v>387.83222573</v>
      </c>
      <c r="J20" s="20" t="n">
        <v>29.01925053</v>
      </c>
      <c r="K20" s="18" t="s">
        <v>481</v>
      </c>
      <c r="L20" s="20" t="s">
        <v>481</v>
      </c>
      <c r="M20" s="18" t="s">
        <v>481</v>
      </c>
      <c r="N20" s="20" t="s">
        <v>481</v>
      </c>
      <c r="O20" s="18" t="s">
        <v>481</v>
      </c>
      <c r="P20" s="20" t="s">
        <v>481</v>
      </c>
      <c r="Q20" s="18" t="s">
        <v>481</v>
      </c>
      <c r="R20" s="20" t="s">
        <v>481</v>
      </c>
      <c r="S20" s="18" t="n">
        <v>420.74705438</v>
      </c>
      <c r="T20" s="20" t="n">
        <v>25.31612047</v>
      </c>
    </row>
    <row r="21" spans="1:20">
      <c r="A21" s="15" t="s">
        <v>496</v>
      </c>
      <c r="B21" s="17" t="n">
        <v>5741</v>
      </c>
      <c r="C21" s="18">
        <f>(45.0/B21*100)</f>
        <v/>
      </c>
      <c r="D21" s="19" t="n">
        <v>5696</v>
      </c>
      <c r="E21" s="18" t="n">
        <v>507.47130976</v>
      </c>
      <c r="F21" s="20" t="n">
        <v>1.97230662</v>
      </c>
      <c r="G21" s="18" t="n">
        <v>435.85753837</v>
      </c>
      <c r="H21" s="20" t="n">
        <v>13.23965073</v>
      </c>
      <c r="I21" s="18" t="n">
        <v>474.58340125</v>
      </c>
      <c r="J21" s="20" t="n">
        <v>35.19165588</v>
      </c>
      <c r="K21" s="18" t="s">
        <v>481</v>
      </c>
      <c r="L21" s="20" t="s">
        <v>481</v>
      </c>
      <c r="M21" s="18" t="s">
        <v>481</v>
      </c>
      <c r="N21" s="20" t="s">
        <v>481</v>
      </c>
      <c r="O21" s="18" t="s">
        <v>481</v>
      </c>
      <c r="P21" s="20" t="s">
        <v>481</v>
      </c>
      <c r="Q21" s="18" t="s">
        <v>481</v>
      </c>
      <c r="R21" s="20" t="s">
        <v>481</v>
      </c>
      <c r="S21" s="18" t="n">
        <v>440.28833788</v>
      </c>
      <c r="T21" s="20" t="n">
        <v>8.53719764</v>
      </c>
    </row>
    <row r="22" spans="1:20">
      <c r="A22" s="15" t="s">
        <v>497</v>
      </c>
      <c r="B22" s="17" t="n">
        <v>6598</v>
      </c>
      <c r="C22" s="18">
        <f>(32.0/B22*100)</f>
        <v/>
      </c>
      <c r="D22" s="19" t="n">
        <v>6566</v>
      </c>
      <c r="E22" s="18" t="n">
        <v>482.73045701</v>
      </c>
      <c r="F22" s="20" t="n">
        <v>3.58916757</v>
      </c>
      <c r="G22" s="18" t="n">
        <v>362.13885912</v>
      </c>
      <c r="H22" s="20" t="n">
        <v>7.18886898</v>
      </c>
      <c r="I22" s="18" t="n">
        <v>351.71478916</v>
      </c>
      <c r="J22" s="20" t="n">
        <v>10.38025762</v>
      </c>
      <c r="K22" s="18" t="s">
        <v>481</v>
      </c>
      <c r="L22" s="20" t="s">
        <v>481</v>
      </c>
      <c r="M22" s="18" t="s">
        <v>481</v>
      </c>
      <c r="N22" s="20" t="s">
        <v>481</v>
      </c>
      <c r="O22" s="18" t="s">
        <v>481</v>
      </c>
      <c r="P22" s="20" t="s">
        <v>481</v>
      </c>
      <c r="Q22" s="18" t="n">
        <v>444.4586</v>
      </c>
      <c r="R22" s="20" t="n">
        <v>23.42742414</v>
      </c>
      <c r="S22" s="18" t="n">
        <v>372.14248483</v>
      </c>
      <c r="T22" s="20" t="n">
        <v>8.461202399999999</v>
      </c>
    </row>
    <row r="23" spans="1:20">
      <c r="A23" s="15" t="s">
        <v>498</v>
      </c>
      <c r="B23" s="17" t="n">
        <v>11583</v>
      </c>
      <c r="C23" s="18">
        <f>(216.0/B23*100)</f>
        <v/>
      </c>
      <c r="D23" s="19" t="n">
        <v>11367</v>
      </c>
      <c r="E23" s="18" t="n">
        <v>501.56915009</v>
      </c>
      <c r="F23" s="20" t="n">
        <v>2.81215467</v>
      </c>
      <c r="G23" s="18" t="n">
        <v>407.41483685</v>
      </c>
      <c r="H23" s="20" t="n">
        <v>8.553191440000001</v>
      </c>
      <c r="I23" s="18" t="n">
        <v>363.86851128</v>
      </c>
      <c r="J23" s="20" t="n">
        <v>14.93921917</v>
      </c>
      <c r="K23" s="18" t="s">
        <v>481</v>
      </c>
      <c r="L23" s="20" t="s">
        <v>481</v>
      </c>
      <c r="M23" s="18" t="s">
        <v>481</v>
      </c>
      <c r="N23" s="20" t="s">
        <v>481</v>
      </c>
      <c r="O23" s="18" t="s">
        <v>481</v>
      </c>
      <c r="P23" s="20" t="s">
        <v>481</v>
      </c>
      <c r="Q23" s="18" t="s">
        <v>481</v>
      </c>
      <c r="R23" s="20" t="s">
        <v>481</v>
      </c>
      <c r="S23" s="18" t="n">
        <v>412.02235645</v>
      </c>
      <c r="T23" s="20" t="n">
        <v>6.7270441</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532.4398722</v>
      </c>
      <c r="P24" s="20" t="n">
        <v>3.00001481</v>
      </c>
      <c r="Q24" s="18" t="s">
        <v>481</v>
      </c>
      <c r="R24" s="20" t="s">
        <v>481</v>
      </c>
      <c r="S24" s="18" t="s">
        <v>481</v>
      </c>
      <c r="T24" s="20" t="s">
        <v>481</v>
      </c>
    </row>
    <row r="25" spans="1:20">
      <c r="A25" s="15" t="s">
        <v>500</v>
      </c>
      <c r="B25" s="17" t="n">
        <v>5581</v>
      </c>
      <c r="C25" s="18">
        <f>(24.0/B25*100)</f>
        <v/>
      </c>
      <c r="D25" s="19" t="n">
        <v>5557</v>
      </c>
      <c r="E25" s="18" t="n">
        <v>525.00035079</v>
      </c>
      <c r="F25" s="20" t="n">
        <v>3.70451141</v>
      </c>
      <c r="G25" s="18" t="n">
        <v>491.23013571</v>
      </c>
      <c r="H25" s="20" t="n">
        <v>10.91749057</v>
      </c>
      <c r="I25" s="18" t="n">
        <v>539.29007528</v>
      </c>
      <c r="J25" s="20" t="n">
        <v>13.70531797</v>
      </c>
      <c r="K25" s="18" t="s">
        <v>481</v>
      </c>
      <c r="L25" s="20" t="s">
        <v>481</v>
      </c>
      <c r="M25" s="18" t="s">
        <v>481</v>
      </c>
      <c r="N25" s="20" t="s">
        <v>481</v>
      </c>
      <c r="O25" s="18" t="s">
        <v>481</v>
      </c>
      <c r="P25" s="20" t="s">
        <v>481</v>
      </c>
      <c r="Q25" s="18" t="s">
        <v>481</v>
      </c>
      <c r="R25" s="20" t="s">
        <v>481</v>
      </c>
      <c r="S25" s="18" t="n">
        <v>423.25971232</v>
      </c>
      <c r="T25" s="20" t="n">
        <v>32.95424442</v>
      </c>
    </row>
    <row r="26" spans="1:20">
      <c r="A26" s="15" t="s">
        <v>501</v>
      </c>
      <c r="B26" s="17" t="n">
        <v>4869</v>
      </c>
      <c r="C26" s="18">
        <f>(33.0/B26*100)</f>
        <v/>
      </c>
      <c r="D26" s="19" t="n">
        <v>4836</v>
      </c>
      <c r="E26" s="18" t="n">
        <v>487.67744857</v>
      </c>
      <c r="F26" s="20" t="n">
        <v>1.8389722</v>
      </c>
      <c r="G26" s="18" t="n">
        <v>397.88620252</v>
      </c>
      <c r="H26" s="20" t="n">
        <v>10.94289352</v>
      </c>
      <c r="I26" s="18" t="n">
        <v>343.90240029</v>
      </c>
      <c r="J26" s="20" t="n">
        <v>19.76091712</v>
      </c>
      <c r="K26" s="18" t="s">
        <v>481</v>
      </c>
      <c r="L26" s="20" t="s">
        <v>481</v>
      </c>
      <c r="M26" s="18" t="s">
        <v>481</v>
      </c>
      <c r="N26" s="20" t="s">
        <v>481</v>
      </c>
      <c r="O26" s="18" t="s">
        <v>481</v>
      </c>
      <c r="P26" s="20" t="s">
        <v>481</v>
      </c>
      <c r="Q26" s="18" t="s">
        <v>481</v>
      </c>
      <c r="R26" s="20" t="s">
        <v>481</v>
      </c>
      <c r="S26" s="18" t="n">
        <v>404.76994536</v>
      </c>
      <c r="T26" s="20" t="n">
        <v>8.223330239999999</v>
      </c>
    </row>
    <row r="27" spans="1:20">
      <c r="A27" s="15" t="s">
        <v>502</v>
      </c>
      <c r="B27" s="17" t="n">
        <v>5299</v>
      </c>
      <c r="C27" s="18">
        <f>(17.0/B27*100)</f>
        <v/>
      </c>
      <c r="D27" s="19" t="n">
        <v>5282</v>
      </c>
      <c r="E27" s="18" t="n">
        <v>501.20185412</v>
      </c>
      <c r="F27" s="20" t="n">
        <v>1.30257099</v>
      </c>
      <c r="G27" s="18" t="n">
        <v>446.97762459</v>
      </c>
      <c r="H27" s="20" t="n">
        <v>3.34342194</v>
      </c>
      <c r="I27" s="18" t="n">
        <v>410.51928195</v>
      </c>
      <c r="J27" s="20" t="n">
        <v>15.04459068</v>
      </c>
      <c r="K27" s="18" t="s">
        <v>481</v>
      </c>
      <c r="L27" s="20" t="s">
        <v>481</v>
      </c>
      <c r="M27" s="18" t="s">
        <v>481</v>
      </c>
      <c r="N27" s="20" t="s">
        <v>481</v>
      </c>
      <c r="O27" s="18" t="s">
        <v>481</v>
      </c>
      <c r="P27" s="20" t="s">
        <v>481</v>
      </c>
      <c r="Q27" s="18" t="s">
        <v>481</v>
      </c>
      <c r="R27" s="20" t="s">
        <v>481</v>
      </c>
      <c r="S27" s="18" t="n">
        <v>404.72084895</v>
      </c>
      <c r="T27" s="20" t="n">
        <v>5.80583681</v>
      </c>
    </row>
    <row r="28" spans="1:20">
      <c r="A28" s="15" t="s">
        <v>503</v>
      </c>
      <c r="B28" s="17" t="n">
        <v>7568</v>
      </c>
      <c r="C28" s="18">
        <f>(52.0/B28*100)</f>
        <v/>
      </c>
      <c r="D28" s="19" t="n">
        <v>7516</v>
      </c>
      <c r="E28" s="18" t="n">
        <v>415.28302966</v>
      </c>
      <c r="F28" s="20" t="n">
        <v>2.22992662</v>
      </c>
      <c r="G28" s="18" t="n">
        <v>371.05282845</v>
      </c>
      <c r="H28" s="20" t="n">
        <v>7.43702047</v>
      </c>
      <c r="I28" s="18" t="n">
        <v>356.0873021</v>
      </c>
      <c r="J28" s="20" t="n">
        <v>28.94797495</v>
      </c>
      <c r="K28" s="18" t="s">
        <v>481</v>
      </c>
      <c r="L28" s="20" t="s">
        <v>481</v>
      </c>
      <c r="M28" s="18" t="s">
        <v>481</v>
      </c>
      <c r="N28" s="20" t="s">
        <v>481</v>
      </c>
      <c r="O28" s="18" t="s">
        <v>481</v>
      </c>
      <c r="P28" s="20" t="s">
        <v>481</v>
      </c>
      <c r="Q28" s="18" t="s">
        <v>481</v>
      </c>
      <c r="R28" s="20" t="s">
        <v>481</v>
      </c>
      <c r="S28" s="18" t="n">
        <v>344.00751814</v>
      </c>
      <c r="T28" s="20" t="n">
        <v>4.74023937</v>
      </c>
    </row>
    <row r="29" spans="1:20">
      <c r="A29" s="15" t="s">
        <v>504</v>
      </c>
      <c r="B29" s="17" t="n">
        <v>5385</v>
      </c>
      <c r="C29" s="18">
        <f>(30.0/B29*100)</f>
        <v/>
      </c>
      <c r="D29" s="19" t="n">
        <v>5355</v>
      </c>
      <c r="E29" s="18" t="n">
        <v>522.7696357900001</v>
      </c>
      <c r="F29" s="20" t="n">
        <v>2.33877986</v>
      </c>
      <c r="G29" s="18" t="n">
        <v>503.36056451</v>
      </c>
      <c r="H29" s="20" t="n">
        <v>4.61141819</v>
      </c>
      <c r="I29" s="18" t="n">
        <v>423.9503797</v>
      </c>
      <c r="J29" s="20" t="n">
        <v>43.81925186</v>
      </c>
      <c r="K29" s="18" t="s">
        <v>481</v>
      </c>
      <c r="L29" s="20" t="s">
        <v>481</v>
      </c>
      <c r="M29" s="18" t="s">
        <v>481</v>
      </c>
      <c r="N29" s="20" t="s">
        <v>481</v>
      </c>
      <c r="O29" s="18" t="n">
        <v>335.3902018</v>
      </c>
      <c r="P29" s="20" t="n">
        <v>12.1685767</v>
      </c>
      <c r="Q29" s="18" t="s">
        <v>481</v>
      </c>
      <c r="R29" s="20" t="s">
        <v>481</v>
      </c>
      <c r="S29" s="18" t="n">
        <v>451.33070865</v>
      </c>
      <c r="T29" s="20" t="n">
        <v>6.59274847</v>
      </c>
    </row>
    <row r="30" spans="1:20">
      <c r="A30" s="15" t="s">
        <v>505</v>
      </c>
      <c r="B30" s="17" t="n">
        <v>4520</v>
      </c>
      <c r="C30" s="18">
        <f>(100.0/B30*100)</f>
        <v/>
      </c>
      <c r="D30" s="19" t="n">
        <v>4420</v>
      </c>
      <c r="E30" s="18" t="n">
        <v>499.34431726</v>
      </c>
      <c r="F30" s="20" t="n">
        <v>2.31437208</v>
      </c>
      <c r="G30" s="18" t="n">
        <v>423.39584788</v>
      </c>
      <c r="H30" s="20" t="n">
        <v>16.65720685</v>
      </c>
      <c r="I30" s="18" t="n">
        <v>426.11938528</v>
      </c>
      <c r="J30" s="20" t="n">
        <v>27.22034055</v>
      </c>
      <c r="K30" s="18" t="s">
        <v>481</v>
      </c>
      <c r="L30" s="20" t="s">
        <v>481</v>
      </c>
      <c r="M30" s="18" t="s">
        <v>481</v>
      </c>
      <c r="N30" s="20" t="s">
        <v>481</v>
      </c>
      <c r="O30" s="18" t="s">
        <v>481</v>
      </c>
      <c r="P30" s="20" t="s">
        <v>481</v>
      </c>
      <c r="Q30" s="18" t="s">
        <v>481</v>
      </c>
      <c r="R30" s="20" t="s">
        <v>481</v>
      </c>
      <c r="S30" s="18" t="n">
        <v>433.41568032</v>
      </c>
      <c r="T30" s="20" t="n">
        <v>8.388114059999999</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501.72981506</v>
      </c>
      <c r="P31" s="20" t="n">
        <v>2.23163648</v>
      </c>
      <c r="Q31" s="18" t="s">
        <v>481</v>
      </c>
      <c r="R31" s="20" t="s">
        <v>481</v>
      </c>
      <c r="S31" s="18" t="s">
        <v>481</v>
      </c>
      <c r="T31" s="20" t="s">
        <v>481</v>
      </c>
    </row>
    <row r="32" spans="1:20">
      <c r="A32" s="15" t="s">
        <v>507</v>
      </c>
      <c r="B32" s="17" t="n">
        <v>4478</v>
      </c>
      <c r="C32" s="18">
        <f>(5.0/B32*100)</f>
        <v/>
      </c>
      <c r="D32" s="19" t="n">
        <v>4473</v>
      </c>
      <c r="E32" s="18" t="n">
        <v>511.42244656</v>
      </c>
      <c r="F32" s="20" t="n">
        <v>2.28751891</v>
      </c>
      <c r="G32" s="18" t="n">
        <v>404.43272155</v>
      </c>
      <c r="H32" s="20" t="n">
        <v>8.32589662</v>
      </c>
      <c r="I32" s="18" t="n">
        <v>389.38932152</v>
      </c>
      <c r="J32" s="20" t="n">
        <v>39.63142465</v>
      </c>
      <c r="K32" s="18" t="s">
        <v>481</v>
      </c>
      <c r="L32" s="20" t="s">
        <v>481</v>
      </c>
      <c r="M32" s="18" t="s">
        <v>481</v>
      </c>
      <c r="N32" s="20" t="s">
        <v>481</v>
      </c>
      <c r="O32" s="18" t="s">
        <v>481</v>
      </c>
      <c r="P32" s="20" t="s">
        <v>481</v>
      </c>
      <c r="Q32" s="18" t="s">
        <v>481</v>
      </c>
      <c r="R32" s="20" t="s">
        <v>481</v>
      </c>
      <c r="S32" s="18" t="n">
        <v>413.12532342</v>
      </c>
      <c r="T32" s="20" t="n">
        <v>8.43537184</v>
      </c>
    </row>
    <row r="33" spans="1:20">
      <c r="A33" s="15" t="s">
        <v>508</v>
      </c>
      <c r="B33" s="17" t="n">
        <v>7325</v>
      </c>
      <c r="C33" s="18">
        <f>(75.0/B33*100)</f>
        <v/>
      </c>
      <c r="D33" s="19" t="n">
        <v>7250</v>
      </c>
      <c r="E33" s="18" t="n">
        <v>525.77019152</v>
      </c>
      <c r="F33" s="20" t="n">
        <v>2.43370441</v>
      </c>
      <c r="G33" s="18" t="n">
        <v>422.99031017</v>
      </c>
      <c r="H33" s="20" t="n">
        <v>3.46062456</v>
      </c>
      <c r="I33" s="18" t="n">
        <v>382.69705273</v>
      </c>
      <c r="J33" s="20" t="n">
        <v>6.17713029</v>
      </c>
      <c r="K33" s="18" t="s">
        <v>481</v>
      </c>
      <c r="L33" s="20" t="s">
        <v>481</v>
      </c>
      <c r="M33" s="18" t="s">
        <v>481</v>
      </c>
      <c r="N33" s="20" t="s">
        <v>481</v>
      </c>
      <c r="O33" s="18" t="s">
        <v>481</v>
      </c>
      <c r="P33" s="20" t="s">
        <v>481</v>
      </c>
      <c r="Q33" s="18" t="s">
        <v>481</v>
      </c>
      <c r="R33" s="20" t="s">
        <v>481</v>
      </c>
      <c r="S33" s="18" t="n">
        <v>388.35625616</v>
      </c>
      <c r="T33" s="20" t="n">
        <v>5.54347399</v>
      </c>
    </row>
    <row r="34" spans="1:20">
      <c r="A34" s="15" t="s">
        <v>509</v>
      </c>
      <c r="B34" s="17" t="n">
        <v>6350</v>
      </c>
      <c r="C34" s="18">
        <f>(36.0/B34*100)</f>
        <v/>
      </c>
      <c r="D34" s="19" t="n">
        <v>6314</v>
      </c>
      <c r="E34" s="18" t="n">
        <v>489.403993</v>
      </c>
      <c r="F34" s="20" t="n">
        <v>2.30576985</v>
      </c>
      <c r="G34" s="18" t="n">
        <v>359.92614819</v>
      </c>
      <c r="H34" s="20" t="n">
        <v>8.927042589999999</v>
      </c>
      <c r="I34" s="18" t="n">
        <v>374.61251064</v>
      </c>
      <c r="J34" s="20" t="n">
        <v>15.87625595</v>
      </c>
      <c r="K34" s="18" t="s">
        <v>481</v>
      </c>
      <c r="L34" s="20" t="s">
        <v>481</v>
      </c>
      <c r="M34" s="18" t="s">
        <v>481</v>
      </c>
      <c r="N34" s="20" t="s">
        <v>481</v>
      </c>
      <c r="O34" s="18" t="n">
        <v>336.51078337</v>
      </c>
      <c r="P34" s="20" t="n">
        <v>12.24828707</v>
      </c>
      <c r="Q34" s="18" t="s">
        <v>481</v>
      </c>
      <c r="R34" s="20" t="s">
        <v>481</v>
      </c>
      <c r="S34" s="18" t="n">
        <v>355.12258554</v>
      </c>
      <c r="T34" s="20" t="n">
        <v>10.30573626</v>
      </c>
    </row>
    <row r="35" spans="1:20">
      <c r="A35" s="15" t="s">
        <v>510</v>
      </c>
      <c r="B35" s="17" t="n">
        <v>6406</v>
      </c>
      <c r="C35" s="18">
        <f>(35.0/B35*100)</f>
        <v/>
      </c>
      <c r="D35" s="19" t="n">
        <v>6371</v>
      </c>
      <c r="E35" s="18" t="n">
        <v>514.10273287</v>
      </c>
      <c r="F35" s="20" t="n">
        <v>1.24993159</v>
      </c>
      <c r="G35" s="18" t="n">
        <v>409.29505776</v>
      </c>
      <c r="H35" s="20" t="n">
        <v>12.69207688</v>
      </c>
      <c r="I35" s="18" t="n">
        <v>415.67449381</v>
      </c>
      <c r="J35" s="20" t="n">
        <v>28.5793407</v>
      </c>
      <c r="K35" s="18" t="s">
        <v>481</v>
      </c>
      <c r="L35" s="20" t="s">
        <v>481</v>
      </c>
      <c r="M35" s="18" t="s">
        <v>481</v>
      </c>
      <c r="N35" s="20" t="s">
        <v>481</v>
      </c>
      <c r="O35" s="18" t="n">
        <v>349.78970242</v>
      </c>
      <c r="P35" s="20" t="n">
        <v>6.90672373</v>
      </c>
      <c r="Q35" s="18" t="s">
        <v>481</v>
      </c>
      <c r="R35" s="20" t="s">
        <v>481</v>
      </c>
      <c r="S35" s="18" t="n">
        <v>426.74011065</v>
      </c>
      <c r="T35" s="20" t="n">
        <v>18.73274019</v>
      </c>
    </row>
    <row r="36" spans="1:20">
      <c r="A36" s="15" t="s">
        <v>511</v>
      </c>
      <c r="B36" s="17" t="n">
        <v>6736</v>
      </c>
      <c r="C36" s="18">
        <f>(27.0/B36*100)</f>
        <v/>
      </c>
      <c r="D36" s="19" t="n">
        <v>6709</v>
      </c>
      <c r="E36" s="18" t="n">
        <v>512.42291748</v>
      </c>
      <c r="F36" s="20" t="n">
        <v>2.16928036</v>
      </c>
      <c r="G36" s="18" t="n">
        <v>423.81173912</v>
      </c>
      <c r="H36" s="20" t="n">
        <v>3.05737448</v>
      </c>
      <c r="I36" s="18" t="n">
        <v>405.65676638</v>
      </c>
      <c r="J36" s="20" t="n">
        <v>7.22040225</v>
      </c>
      <c r="K36" s="18" t="s">
        <v>481</v>
      </c>
      <c r="L36" s="20" t="s">
        <v>481</v>
      </c>
      <c r="M36" s="18" t="s">
        <v>481</v>
      </c>
      <c r="N36" s="20" t="s">
        <v>481</v>
      </c>
      <c r="O36" s="18" t="s">
        <v>481</v>
      </c>
      <c r="P36" s="20" t="s">
        <v>481</v>
      </c>
      <c r="Q36" s="18" t="s">
        <v>481</v>
      </c>
      <c r="R36" s="20" t="s">
        <v>481</v>
      </c>
      <c r="S36" s="18" t="n">
        <v>403.46804906</v>
      </c>
      <c r="T36" s="20" t="n">
        <v>5.99085155</v>
      </c>
    </row>
    <row r="37" spans="1:20">
      <c r="A37" s="15" t="s">
        <v>512</v>
      </c>
      <c r="B37" s="17" t="n">
        <v>5458</v>
      </c>
      <c r="C37" s="18">
        <f>(63.0/B37*100)</f>
        <v/>
      </c>
      <c r="D37" s="19" t="n">
        <v>5395</v>
      </c>
      <c r="E37" s="18" t="n">
        <v>499.86593018</v>
      </c>
      <c r="F37" s="20" t="n">
        <v>2.97609795</v>
      </c>
      <c r="G37" s="18" t="n">
        <v>427.35597044</v>
      </c>
      <c r="H37" s="20" t="n">
        <v>12.53064418</v>
      </c>
      <c r="I37" s="18" t="n">
        <v>339.3736206</v>
      </c>
      <c r="J37" s="20" t="n">
        <v>25.60374145</v>
      </c>
      <c r="K37" s="18" t="s">
        <v>481</v>
      </c>
      <c r="L37" s="20" t="s">
        <v>481</v>
      </c>
      <c r="M37" s="18" t="s">
        <v>481</v>
      </c>
      <c r="N37" s="20" t="s">
        <v>481</v>
      </c>
      <c r="O37" s="18" t="s">
        <v>481</v>
      </c>
      <c r="P37" s="20" t="s">
        <v>481</v>
      </c>
      <c r="Q37" s="18" t="s">
        <v>481</v>
      </c>
      <c r="R37" s="20" t="s">
        <v>481</v>
      </c>
      <c r="S37" s="18" t="n">
        <v>388.00513638</v>
      </c>
      <c r="T37" s="20" t="n">
        <v>8.31203242</v>
      </c>
    </row>
    <row r="38" spans="1:20">
      <c r="A38" s="15" t="s">
        <v>513</v>
      </c>
      <c r="B38" s="17" t="n">
        <v>5860</v>
      </c>
      <c r="C38" s="18">
        <f>(16.0/B38*100)</f>
        <v/>
      </c>
      <c r="D38" s="19" t="n">
        <v>5844</v>
      </c>
      <c r="E38" s="18" t="n">
        <v>531.22612013</v>
      </c>
      <c r="F38" s="20" t="n">
        <v>2.87872099</v>
      </c>
      <c r="G38" s="18" t="n">
        <v>496.04937148</v>
      </c>
      <c r="H38" s="20" t="n">
        <v>6.68758219</v>
      </c>
      <c r="I38" s="18" t="n">
        <v>493.96858486</v>
      </c>
      <c r="J38" s="20" t="n">
        <v>27.17985324</v>
      </c>
      <c r="K38" s="18" t="s">
        <v>481</v>
      </c>
      <c r="L38" s="20" t="s">
        <v>481</v>
      </c>
      <c r="M38" s="18" t="s">
        <v>481</v>
      </c>
      <c r="N38" s="20" t="s">
        <v>481</v>
      </c>
      <c r="O38" s="18" t="s">
        <v>481</v>
      </c>
      <c r="P38" s="20" t="s">
        <v>481</v>
      </c>
      <c r="Q38" s="18" t="s">
        <v>481</v>
      </c>
      <c r="R38" s="20" t="s">
        <v>481</v>
      </c>
      <c r="S38" s="18" t="n">
        <v>426.56126552</v>
      </c>
      <c r="T38" s="20" t="n">
        <v>6.84496401</v>
      </c>
    </row>
    <row r="39" spans="1:20">
      <c r="A39" s="15" t="s">
        <v>514</v>
      </c>
      <c r="B39" s="17" t="n">
        <v>5895</v>
      </c>
      <c r="C39" s="18">
        <f>(30.0/B39*100)</f>
        <v/>
      </c>
      <c r="D39" s="19" t="n">
        <v>5865</v>
      </c>
      <c r="E39" s="18" t="n">
        <v>427.10392518</v>
      </c>
      <c r="F39" s="20" t="n">
        <v>4.14216439</v>
      </c>
      <c r="G39" s="18" t="n">
        <v>347.01683531</v>
      </c>
      <c r="H39" s="20" t="n">
        <v>13.78225302</v>
      </c>
      <c r="I39" s="18" t="n">
        <v>306.70299449</v>
      </c>
      <c r="J39" s="20" t="n">
        <v>20.99634943</v>
      </c>
      <c r="K39" s="18" t="s">
        <v>481</v>
      </c>
      <c r="L39" s="20" t="s">
        <v>481</v>
      </c>
      <c r="M39" s="18" t="s">
        <v>481</v>
      </c>
      <c r="N39" s="20" t="s">
        <v>481</v>
      </c>
      <c r="O39" s="18" t="s">
        <v>481</v>
      </c>
      <c r="P39" s="20" t="s">
        <v>481</v>
      </c>
      <c r="Q39" s="18" t="s">
        <v>481</v>
      </c>
      <c r="R39" s="20" t="s">
        <v>481</v>
      </c>
      <c r="S39" s="18" t="n">
        <v>347.29316341</v>
      </c>
      <c r="T39" s="20" t="n">
        <v>5.97004235</v>
      </c>
    </row>
    <row r="40" spans="1:20">
      <c r="A40" s="15" t="s">
        <v>515</v>
      </c>
      <c r="B40" s="17" t="n">
        <v>14157</v>
      </c>
      <c r="C40" s="18">
        <f>(274.0/B40*100)</f>
        <v/>
      </c>
      <c r="D40" s="19" t="n">
        <v>13883</v>
      </c>
      <c r="E40" s="18" t="n">
        <v>495.69581831</v>
      </c>
      <c r="F40" s="20" t="n">
        <v>2.46529079</v>
      </c>
      <c r="G40" s="18" t="n">
        <v>375.44565191</v>
      </c>
      <c r="H40" s="20" t="n">
        <v>22.51359745</v>
      </c>
      <c r="I40" s="18" t="n">
        <v>320.22681935</v>
      </c>
      <c r="J40" s="20" t="n">
        <v>27.42653095</v>
      </c>
      <c r="K40" s="18" t="s">
        <v>481</v>
      </c>
      <c r="L40" s="20" t="s">
        <v>481</v>
      </c>
      <c r="M40" s="18" t="s">
        <v>481</v>
      </c>
      <c r="N40" s="20" t="s">
        <v>481</v>
      </c>
      <c r="O40" s="18" t="s">
        <v>481</v>
      </c>
      <c r="P40" s="20" t="s">
        <v>481</v>
      </c>
      <c r="Q40" s="18" t="s">
        <v>481</v>
      </c>
      <c r="R40" s="20" t="s">
        <v>481</v>
      </c>
      <c r="S40" s="18" t="n">
        <v>416.35815175</v>
      </c>
      <c r="T40" s="20" t="n">
        <v>9.187877200000001</v>
      </c>
    </row>
    <row r="41" spans="1:20">
      <c r="A41" s="15" t="s">
        <v>516</v>
      </c>
      <c r="B41" s="17" t="n">
        <v>5712</v>
      </c>
      <c r="C41" s="18">
        <f>(34.0/B41*100)</f>
        <v/>
      </c>
      <c r="D41" s="19" t="n">
        <v>5678</v>
      </c>
      <c r="E41" s="18" t="n">
        <v>477.6784492</v>
      </c>
      <c r="F41" s="20" t="n">
        <v>2.96545924</v>
      </c>
      <c r="G41" s="18" t="n">
        <v>399.25031247</v>
      </c>
      <c r="H41" s="20" t="n">
        <v>7.86414097</v>
      </c>
      <c r="I41" s="18" t="n">
        <v>329.78722399</v>
      </c>
      <c r="J41" s="20" t="n">
        <v>32.82798896</v>
      </c>
      <c r="K41" s="18" t="s">
        <v>481</v>
      </c>
      <c r="L41" s="20" t="s">
        <v>481</v>
      </c>
      <c r="M41" s="18" t="s">
        <v>481</v>
      </c>
      <c r="N41" s="20" t="s">
        <v>481</v>
      </c>
      <c r="O41" s="18" t="n">
        <v>392.51815558</v>
      </c>
      <c r="P41" s="20" t="n">
        <v>16.89642718</v>
      </c>
      <c r="Q41" s="18" t="s">
        <v>481</v>
      </c>
      <c r="R41" s="20" t="s">
        <v>481</v>
      </c>
      <c r="S41" s="18" t="n">
        <v>388.68127245</v>
      </c>
      <c r="T41" s="20" t="n">
        <v>6.1839513</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n">
        <v>391.55401841</v>
      </c>
      <c r="F45" s="20" t="n">
        <v>4.46795456</v>
      </c>
      <c r="G45" s="18" t="n">
        <v>348.82991477</v>
      </c>
      <c r="H45" s="20" t="n">
        <v>3.1948533</v>
      </c>
      <c r="I45" s="18" t="n">
        <v>337.03459942</v>
      </c>
      <c r="J45" s="20" t="n">
        <v>3.46276212</v>
      </c>
      <c r="K45" s="18" t="s">
        <v>481</v>
      </c>
      <c r="L45" s="20" t="s">
        <v>481</v>
      </c>
      <c r="M45" s="18" t="s">
        <v>481</v>
      </c>
      <c r="N45" s="20" t="s">
        <v>481</v>
      </c>
      <c r="O45" s="18" t="n">
        <v>358.91575431</v>
      </c>
      <c r="P45" s="20" t="n">
        <v>36.49233094</v>
      </c>
      <c r="Q45" s="18" t="n">
        <v>329.01078997</v>
      </c>
      <c r="R45" s="20" t="n">
        <v>19.11663836</v>
      </c>
      <c r="S45" s="18" t="n">
        <v>331.42665209</v>
      </c>
      <c r="T45" s="20" t="n">
        <v>4.67429793</v>
      </c>
    </row>
    <row r="46" spans="1:20">
      <c r="A46" s="15" t="s">
        <v>521</v>
      </c>
      <c r="B46" s="17" t="n">
        <v>23141</v>
      </c>
      <c r="C46" s="18">
        <f>(1174.0/B46*100)</f>
        <v/>
      </c>
      <c r="D46" s="19" t="n">
        <v>21967</v>
      </c>
      <c r="E46" s="18" t="n">
        <v>400.28195507</v>
      </c>
      <c r="F46" s="20" t="n">
        <v>2.94374759</v>
      </c>
      <c r="G46" s="18" t="n">
        <v>339.0694701</v>
      </c>
      <c r="H46" s="20" t="n">
        <v>4.39015079</v>
      </c>
      <c r="I46" s="18" t="n">
        <v>329.82668408</v>
      </c>
      <c r="J46" s="20" t="n">
        <v>6.35960672</v>
      </c>
      <c r="K46" s="18" t="s">
        <v>481</v>
      </c>
      <c r="L46" s="20" t="s">
        <v>481</v>
      </c>
      <c r="M46" s="18" t="s">
        <v>481</v>
      </c>
      <c r="N46" s="20" t="s">
        <v>481</v>
      </c>
      <c r="O46" s="18" t="s">
        <v>481</v>
      </c>
      <c r="P46" s="20" t="s">
        <v>481</v>
      </c>
      <c r="Q46" s="18" t="s">
        <v>481</v>
      </c>
      <c r="R46" s="20" t="s">
        <v>481</v>
      </c>
      <c r="S46" s="18" t="n">
        <v>319.13774212</v>
      </c>
      <c r="T46" s="20" t="n">
        <v>4.33370528</v>
      </c>
    </row>
    <row r="47" spans="1:20">
      <c r="A47" s="15" t="s">
        <v>522</v>
      </c>
      <c r="B47" s="17" t="n">
        <v>5928</v>
      </c>
      <c r="C47" s="18">
        <f>(78.0/B47*100)</f>
        <v/>
      </c>
      <c r="D47" s="19" t="n">
        <v>5850</v>
      </c>
      <c r="E47" s="18" t="n">
        <v>450.15774917</v>
      </c>
      <c r="F47" s="20" t="n">
        <v>3.7170619</v>
      </c>
      <c r="G47" s="18" t="n">
        <v>338.99142352</v>
      </c>
      <c r="H47" s="20" t="n">
        <v>12.69537995</v>
      </c>
      <c r="I47" s="18" t="n">
        <v>328.18748185</v>
      </c>
      <c r="J47" s="20" t="n">
        <v>19.09089118</v>
      </c>
      <c r="K47" s="18" t="s">
        <v>481</v>
      </c>
      <c r="L47" s="20" t="s">
        <v>481</v>
      </c>
      <c r="M47" s="18" t="s">
        <v>481</v>
      </c>
      <c r="N47" s="20" t="s">
        <v>481</v>
      </c>
      <c r="O47" s="18" t="s">
        <v>481</v>
      </c>
      <c r="P47" s="20" t="s">
        <v>481</v>
      </c>
      <c r="Q47" s="18" t="s">
        <v>481</v>
      </c>
      <c r="R47" s="20" t="s">
        <v>481</v>
      </c>
      <c r="S47" s="18" t="n">
        <v>348.46220336</v>
      </c>
      <c r="T47" s="20" t="n">
        <v>6.16080101</v>
      </c>
    </row>
    <row r="48" spans="1:20">
      <c r="A48" s="15" t="s">
        <v>523</v>
      </c>
      <c r="B48" s="17" t="n">
        <v>9841</v>
      </c>
      <c r="C48" s="18">
        <f>(8.0/B48*100)</f>
        <v/>
      </c>
      <c r="D48" s="19" t="n">
        <v>9833</v>
      </c>
      <c r="E48" s="18" t="n">
        <v>539.76474062</v>
      </c>
      <c r="F48" s="20" t="n">
        <v>4.85563375</v>
      </c>
      <c r="G48" s="18" t="n">
        <v>479.08077903</v>
      </c>
      <c r="H48" s="20" t="n">
        <v>16.54630123</v>
      </c>
      <c r="I48" s="18" t="n">
        <v>370.85166647</v>
      </c>
      <c r="J48" s="20" t="n">
        <v>31.60884908</v>
      </c>
      <c r="K48" s="18" t="s">
        <v>481</v>
      </c>
      <c r="L48" s="20" t="s">
        <v>481</v>
      </c>
      <c r="M48" s="18" t="s">
        <v>481</v>
      </c>
      <c r="N48" s="20" t="s">
        <v>481</v>
      </c>
      <c r="O48" s="18" t="s">
        <v>481</v>
      </c>
      <c r="P48" s="20" t="s">
        <v>481</v>
      </c>
      <c r="Q48" s="18" t="s">
        <v>481</v>
      </c>
      <c r="R48" s="20" t="s">
        <v>481</v>
      </c>
      <c r="S48" s="18" t="n">
        <v>456.416918</v>
      </c>
      <c r="T48" s="20" t="n">
        <v>7.16402162</v>
      </c>
    </row>
    <row r="49" spans="1:20">
      <c r="A49" s="15" t="s">
        <v>524</v>
      </c>
      <c r="B49" s="17" t="n">
        <v>6349</v>
      </c>
      <c r="C49" s="18">
        <f>(56.0/B49*100)</f>
        <v/>
      </c>
      <c r="D49" s="19" t="n">
        <v>6293</v>
      </c>
      <c r="E49" s="18" t="n">
        <v>420.76362317</v>
      </c>
      <c r="F49" s="20" t="n">
        <v>3.10919136</v>
      </c>
      <c r="G49" s="18" t="n">
        <v>377.86257985</v>
      </c>
      <c r="H49" s="20" t="n">
        <v>4.58040591</v>
      </c>
      <c r="I49" s="18" t="n">
        <v>370.46428177</v>
      </c>
      <c r="J49" s="20" t="n">
        <v>10.60014948</v>
      </c>
      <c r="K49" s="18" t="s">
        <v>481</v>
      </c>
      <c r="L49" s="20" t="s">
        <v>481</v>
      </c>
      <c r="M49" s="18" t="s">
        <v>481</v>
      </c>
      <c r="N49" s="20" t="s">
        <v>481</v>
      </c>
      <c r="O49" s="18" t="s">
        <v>481</v>
      </c>
      <c r="P49" s="20" t="s">
        <v>481</v>
      </c>
      <c r="Q49" s="18" t="s">
        <v>481</v>
      </c>
      <c r="R49" s="20" t="s">
        <v>481</v>
      </c>
      <c r="S49" s="18" t="n">
        <v>367.01646114</v>
      </c>
      <c r="T49" s="20" t="n">
        <v>6.88505354</v>
      </c>
    </row>
    <row r="50" spans="1:20">
      <c r="A50" s="15" t="s">
        <v>525</v>
      </c>
      <c r="B50" s="17" t="n">
        <v>11795</v>
      </c>
      <c r="C50" s="18">
        <f>(218.0/B50*100)</f>
        <v/>
      </c>
      <c r="D50" s="19" t="n">
        <v>11577</v>
      </c>
      <c r="E50" s="18" t="n">
        <v>408.33930492</v>
      </c>
      <c r="F50" s="20" t="n">
        <v>2.37213329</v>
      </c>
      <c r="G50" s="18" t="n">
        <v>364.94884395</v>
      </c>
      <c r="H50" s="20" t="n">
        <v>4.10103006</v>
      </c>
      <c r="I50" s="18" t="n">
        <v>364.35346589</v>
      </c>
      <c r="J50" s="20" t="n">
        <v>4.87472372</v>
      </c>
      <c r="K50" s="18" t="s">
        <v>481</v>
      </c>
      <c r="L50" s="20" t="s">
        <v>481</v>
      </c>
      <c r="M50" s="18" t="s">
        <v>481</v>
      </c>
      <c r="N50" s="20" t="s">
        <v>481</v>
      </c>
      <c r="O50" s="18" t="s">
        <v>481</v>
      </c>
      <c r="P50" s="20" t="s">
        <v>481</v>
      </c>
      <c r="Q50" s="18" t="s">
        <v>481</v>
      </c>
      <c r="R50" s="20" t="s">
        <v>481</v>
      </c>
      <c r="S50" s="18" t="n">
        <v>342.74754137</v>
      </c>
      <c r="T50" s="20" t="n">
        <v>4.29645488</v>
      </c>
    </row>
    <row r="51" spans="1:20">
      <c r="A51" s="15" t="s">
        <v>526</v>
      </c>
      <c r="B51" s="17" t="n">
        <v>6866</v>
      </c>
      <c r="C51" s="18">
        <f>(108.0/B51*100)</f>
        <v/>
      </c>
      <c r="D51" s="19" t="n">
        <v>6758</v>
      </c>
      <c r="E51" s="18" t="n">
        <v>419.51928256</v>
      </c>
      <c r="F51" s="20" t="n">
        <v>2.80905068</v>
      </c>
      <c r="G51" s="18" t="n">
        <v>375.24799545</v>
      </c>
      <c r="H51" s="20" t="n">
        <v>3.91252755</v>
      </c>
      <c r="I51" s="18" t="n">
        <v>355.85778761</v>
      </c>
      <c r="J51" s="20" t="n">
        <v>5.83493296</v>
      </c>
      <c r="K51" s="18" t="s">
        <v>481</v>
      </c>
      <c r="L51" s="20" t="s">
        <v>481</v>
      </c>
      <c r="M51" s="18" t="s">
        <v>481</v>
      </c>
      <c r="N51" s="20" t="s">
        <v>481</v>
      </c>
      <c r="O51" s="18" t="n">
        <v>380.5422133</v>
      </c>
      <c r="P51" s="20" t="n">
        <v>4.31283207</v>
      </c>
      <c r="Q51" s="18" t="s">
        <v>481</v>
      </c>
      <c r="R51" s="20" t="s">
        <v>481</v>
      </c>
      <c r="S51" s="18" t="n">
        <v>351.97011155</v>
      </c>
      <c r="T51" s="20" t="n">
        <v>4.1165736</v>
      </c>
    </row>
    <row r="52" spans="1:20">
      <c r="A52" s="15" t="s">
        <v>527</v>
      </c>
      <c r="B52" s="17" t="n">
        <v>5809</v>
      </c>
      <c r="C52" s="18">
        <f>(74.0/B52*100)</f>
        <v/>
      </c>
      <c r="D52" s="19" t="n">
        <v>5735</v>
      </c>
      <c r="E52" s="18" t="n">
        <v>466.14646255</v>
      </c>
      <c r="F52" s="20" t="n">
        <v>2.75553246</v>
      </c>
      <c r="G52" s="18" t="n">
        <v>368.85365016</v>
      </c>
      <c r="H52" s="20" t="n">
        <v>16.96923256</v>
      </c>
      <c r="I52" s="18" t="n">
        <v>423.75347807</v>
      </c>
      <c r="J52" s="20" t="n">
        <v>31.9921101</v>
      </c>
      <c r="K52" s="18" t="s">
        <v>481</v>
      </c>
      <c r="L52" s="20" t="s">
        <v>481</v>
      </c>
      <c r="M52" s="18" t="s">
        <v>481</v>
      </c>
      <c r="N52" s="20" t="s">
        <v>481</v>
      </c>
      <c r="O52" s="18" t="s">
        <v>481</v>
      </c>
      <c r="P52" s="20" t="s">
        <v>481</v>
      </c>
      <c r="Q52" s="18" t="s">
        <v>481</v>
      </c>
      <c r="R52" s="20" t="s">
        <v>481</v>
      </c>
      <c r="S52" s="18" t="n">
        <v>369.10301461</v>
      </c>
      <c r="T52" s="20" t="n">
        <v>9.74419363</v>
      </c>
    </row>
    <row r="53" spans="1:20">
      <c r="A53" s="15" t="s">
        <v>528</v>
      </c>
      <c r="B53" s="17" t="n">
        <v>5571</v>
      </c>
      <c r="C53" s="18">
        <f>(85.0/B53*100)</f>
        <v/>
      </c>
      <c r="D53" s="19" t="n">
        <v>5486</v>
      </c>
      <c r="E53" s="18" t="n">
        <v>442.33356624</v>
      </c>
      <c r="F53" s="20" t="n">
        <v>1.84523117</v>
      </c>
      <c r="G53" s="18" t="n">
        <v>347.55255449</v>
      </c>
      <c r="H53" s="20" t="n">
        <v>11.18191124</v>
      </c>
      <c r="I53" s="18" t="n">
        <v>396.62557251</v>
      </c>
      <c r="J53" s="20" t="n">
        <v>16.5226188</v>
      </c>
      <c r="K53" s="18" t="s">
        <v>481</v>
      </c>
      <c r="L53" s="20" t="s">
        <v>481</v>
      </c>
      <c r="M53" s="18" t="s">
        <v>481</v>
      </c>
      <c r="N53" s="20" t="s">
        <v>481</v>
      </c>
      <c r="O53" s="18" t="s">
        <v>481</v>
      </c>
      <c r="P53" s="20" t="s">
        <v>481</v>
      </c>
      <c r="Q53" s="18" t="s">
        <v>481</v>
      </c>
      <c r="R53" s="20" t="s">
        <v>481</v>
      </c>
      <c r="S53" s="18" t="n">
        <v>362.79314439</v>
      </c>
      <c r="T53" s="20" t="n">
        <v>8.52644012</v>
      </c>
    </row>
    <row r="54" spans="1:20">
      <c r="A54" s="15" t="s">
        <v>529</v>
      </c>
      <c r="B54" s="17" t="n">
        <v>4740</v>
      </c>
      <c r="C54" s="18">
        <f>(46.0/B54*100)</f>
        <v/>
      </c>
      <c r="D54" s="19" t="n">
        <v>4694</v>
      </c>
      <c r="E54" s="18" t="n">
        <v>348.63577947</v>
      </c>
      <c r="F54" s="20" t="n">
        <v>3.06549708</v>
      </c>
      <c r="G54" s="18" t="n">
        <v>283.60740666</v>
      </c>
      <c r="H54" s="20" t="n">
        <v>5.56782014</v>
      </c>
      <c r="I54" s="18" t="n">
        <v>268.64313927</v>
      </c>
      <c r="J54" s="20" t="n">
        <v>9.912413170000001</v>
      </c>
      <c r="K54" s="18" t="s">
        <v>481</v>
      </c>
      <c r="L54" s="20" t="s">
        <v>481</v>
      </c>
      <c r="M54" s="18" t="s">
        <v>481</v>
      </c>
      <c r="N54" s="20" t="s">
        <v>481</v>
      </c>
      <c r="O54" s="18" t="s">
        <v>481</v>
      </c>
      <c r="P54" s="20" t="s">
        <v>481</v>
      </c>
      <c r="Q54" s="18" t="s">
        <v>481</v>
      </c>
      <c r="R54" s="20" t="s">
        <v>481</v>
      </c>
      <c r="S54" s="18" t="n">
        <v>296.8550088</v>
      </c>
      <c r="T54" s="20" t="n">
        <v>3.01911496</v>
      </c>
    </row>
    <row r="55" spans="1:20">
      <c r="A55" s="15" t="s">
        <v>530</v>
      </c>
      <c r="B55" s="17" t="n">
        <v>5316</v>
      </c>
      <c r="C55" s="18">
        <f>(22.0/B55*100)</f>
        <v/>
      </c>
      <c r="D55" s="19" t="n">
        <v>5294</v>
      </c>
      <c r="E55" s="18" t="n">
        <v>417.51784945</v>
      </c>
      <c r="F55" s="20" t="n">
        <v>2.78834101</v>
      </c>
      <c r="G55" s="18" t="n">
        <v>314.57880608</v>
      </c>
      <c r="H55" s="20" t="n">
        <v>18.920143</v>
      </c>
      <c r="I55" s="18" t="n">
        <v>333.94919517</v>
      </c>
      <c r="J55" s="20" t="n">
        <v>46.13444328</v>
      </c>
      <c r="K55" s="18" t="s">
        <v>481</v>
      </c>
      <c r="L55" s="20" t="s">
        <v>481</v>
      </c>
      <c r="M55" s="18" t="s">
        <v>481</v>
      </c>
      <c r="N55" s="20" t="s">
        <v>481</v>
      </c>
      <c r="O55" s="18" t="n">
        <v>371.17821464</v>
      </c>
      <c r="P55" s="20" t="n">
        <v>68.41484380999999</v>
      </c>
      <c r="Q55" s="18" t="n">
        <v>331.10354065</v>
      </c>
      <c r="R55" s="20" t="n">
        <v>29.53856464</v>
      </c>
      <c r="S55" s="18" t="n">
        <v>338.10107221</v>
      </c>
      <c r="T55" s="20" t="n">
        <v>4.53516745</v>
      </c>
    </row>
    <row r="56" spans="1:20">
      <c r="A56" s="15" t="s">
        <v>531</v>
      </c>
      <c r="B56" s="17" t="n">
        <v>5359</v>
      </c>
      <c r="C56" s="18">
        <f>(76.0/B56*100)</f>
        <v/>
      </c>
      <c r="D56" s="19" t="n">
        <v>5283</v>
      </c>
      <c r="E56" s="18" t="n">
        <v>553.25419888</v>
      </c>
      <c r="F56" s="20" t="n">
        <v>2.86300688</v>
      </c>
      <c r="G56" s="18" t="n">
        <v>500.7206009</v>
      </c>
      <c r="H56" s="20" t="n">
        <v>7.65137276</v>
      </c>
      <c r="I56" s="18" t="n">
        <v>454.11842564</v>
      </c>
      <c r="J56" s="20" t="n">
        <v>21.56522883</v>
      </c>
      <c r="K56" s="18" t="s">
        <v>481</v>
      </c>
      <c r="L56" s="20" t="s">
        <v>481</v>
      </c>
      <c r="M56" s="18" t="s">
        <v>481</v>
      </c>
      <c r="N56" s="20" t="s">
        <v>481</v>
      </c>
      <c r="O56" s="18" t="s">
        <v>481</v>
      </c>
      <c r="P56" s="20" t="s">
        <v>481</v>
      </c>
      <c r="Q56" s="18" t="s">
        <v>481</v>
      </c>
      <c r="R56" s="20" t="s">
        <v>481</v>
      </c>
      <c r="S56" s="18" t="n">
        <v>499.32708586</v>
      </c>
      <c r="T56" s="20" t="n">
        <v>13.00283282</v>
      </c>
    </row>
    <row r="57" spans="1:20">
      <c r="A57" s="15" t="s">
        <v>532</v>
      </c>
      <c r="B57" s="17" t="n">
        <v>6513</v>
      </c>
      <c r="C57" s="18">
        <f>(0.0/B57*100)</f>
        <v/>
      </c>
      <c r="D57" s="19" t="n">
        <v>6513</v>
      </c>
      <c r="E57" s="18" t="n">
        <v>396.93574564</v>
      </c>
      <c r="F57" s="20" t="n">
        <v>3.13319555</v>
      </c>
      <c r="G57" s="18" t="n">
        <v>362.73189654</v>
      </c>
      <c r="H57" s="20" t="n">
        <v>9.95854171</v>
      </c>
      <c r="I57" s="18" t="n">
        <v>343.42180135</v>
      </c>
      <c r="J57" s="20" t="n">
        <v>22.87553111</v>
      </c>
      <c r="K57" s="18" t="s">
        <v>481</v>
      </c>
      <c r="L57" s="20" t="s">
        <v>481</v>
      </c>
      <c r="M57" s="18" t="s">
        <v>481</v>
      </c>
      <c r="N57" s="20" t="s">
        <v>481</v>
      </c>
      <c r="O57" s="18" t="s">
        <v>481</v>
      </c>
      <c r="P57" s="20" t="s">
        <v>481</v>
      </c>
      <c r="Q57" s="18" t="n">
        <v>313.11627599</v>
      </c>
      <c r="R57" s="20" t="n">
        <v>29.57029913</v>
      </c>
      <c r="S57" s="18" t="n">
        <v>332.62309494</v>
      </c>
      <c r="T57" s="20" t="n">
        <v>4.86339637</v>
      </c>
    </row>
    <row r="58" spans="1:20">
      <c r="A58" s="15" t="s">
        <v>533</v>
      </c>
      <c r="B58" s="17" t="n">
        <v>7267</v>
      </c>
      <c r="C58" s="18">
        <f>(10.0/B58*100)</f>
        <v/>
      </c>
      <c r="D58" s="19" t="n">
        <v>7257</v>
      </c>
      <c r="E58" s="18" t="n">
        <v>391.20463294</v>
      </c>
      <c r="F58" s="20" t="n">
        <v>2.47972013</v>
      </c>
      <c r="G58" s="18" t="n">
        <v>307.85225884</v>
      </c>
      <c r="H58" s="20" t="n">
        <v>7.97324465</v>
      </c>
      <c r="I58" s="18" t="n">
        <v>281.05693255</v>
      </c>
      <c r="J58" s="20" t="n">
        <v>14.61377063</v>
      </c>
      <c r="K58" s="18" t="s">
        <v>481</v>
      </c>
      <c r="L58" s="20" t="s">
        <v>481</v>
      </c>
      <c r="M58" s="18" t="s">
        <v>481</v>
      </c>
      <c r="N58" s="20" t="s">
        <v>481</v>
      </c>
      <c r="O58" s="18" t="n">
        <v>339.74758653</v>
      </c>
      <c r="P58" s="20" t="n">
        <v>73.46122394</v>
      </c>
      <c r="Q58" s="18" t="n">
        <v>230.94185041</v>
      </c>
      <c r="R58" s="20" t="n">
        <v>16.00974994</v>
      </c>
      <c r="S58" s="18" t="n">
        <v>302.80372347</v>
      </c>
      <c r="T58" s="20" t="n">
        <v>8.449602049999999</v>
      </c>
    </row>
    <row r="59" spans="1:20">
      <c r="A59" s="15" t="s">
        <v>534</v>
      </c>
      <c r="B59" s="17" t="n">
        <v>4826</v>
      </c>
      <c r="C59" s="18">
        <f>(26.0/B59*100)</f>
        <v/>
      </c>
      <c r="D59" s="19" t="n">
        <v>4800</v>
      </c>
      <c r="E59" s="18" t="n">
        <v>369.56728959</v>
      </c>
      <c r="F59" s="20" t="n">
        <v>1.60956256</v>
      </c>
      <c r="G59" s="18" t="n">
        <v>285.10419436</v>
      </c>
      <c r="H59" s="20" t="n">
        <v>12.73479477</v>
      </c>
      <c r="I59" s="18" t="n">
        <v>301.58679279</v>
      </c>
      <c r="J59" s="20" t="n">
        <v>15.50736823</v>
      </c>
      <c r="K59" s="18" t="s">
        <v>481</v>
      </c>
      <c r="L59" s="20" t="s">
        <v>481</v>
      </c>
      <c r="M59" s="18" t="s">
        <v>481</v>
      </c>
      <c r="N59" s="20" t="s">
        <v>481</v>
      </c>
      <c r="O59" s="18" t="s">
        <v>481</v>
      </c>
      <c r="P59" s="20" t="s">
        <v>481</v>
      </c>
      <c r="Q59" s="18" t="n">
        <v>285.40714713</v>
      </c>
      <c r="R59" s="20" t="n">
        <v>17.04777292</v>
      </c>
      <c r="S59" s="18" t="n">
        <v>312.36355941</v>
      </c>
      <c r="T59" s="20" t="n">
        <v>4.11884966</v>
      </c>
    </row>
    <row r="60" spans="1:20">
      <c r="A60" s="15" t="s">
        <v>535</v>
      </c>
      <c r="B60" s="17" t="n">
        <v>4546</v>
      </c>
      <c r="C60" s="18">
        <f>(15.0/B60*100)</f>
        <v/>
      </c>
      <c r="D60" s="19" t="n">
        <v>4531</v>
      </c>
      <c r="E60" s="18" t="n">
        <v>420.58332588</v>
      </c>
      <c r="F60" s="20" t="n">
        <v>3.63322422</v>
      </c>
      <c r="G60" s="18" t="n">
        <v>321.82104468</v>
      </c>
      <c r="H60" s="20" t="n">
        <v>5.99643051</v>
      </c>
      <c r="I60" s="18" t="n">
        <v>296.0143293</v>
      </c>
      <c r="J60" s="20" t="n">
        <v>11.09792674</v>
      </c>
      <c r="K60" s="18" t="s">
        <v>481</v>
      </c>
      <c r="L60" s="20" t="s">
        <v>481</v>
      </c>
      <c r="M60" s="18" t="s">
        <v>481</v>
      </c>
      <c r="N60" s="20" t="s">
        <v>481</v>
      </c>
      <c r="O60" s="18" t="s">
        <v>481</v>
      </c>
      <c r="P60" s="20" t="s">
        <v>481</v>
      </c>
      <c r="Q60" s="18" t="n">
        <v>336.89329785</v>
      </c>
      <c r="R60" s="20" t="n">
        <v>54.87294617</v>
      </c>
      <c r="S60" s="18" t="n">
        <v>343.14294385</v>
      </c>
      <c r="T60" s="20" t="n">
        <v>5.83968927</v>
      </c>
    </row>
    <row r="61" spans="1:20">
      <c r="A61" s="15" t="s">
        <v>536</v>
      </c>
      <c r="B61" s="17" t="n">
        <v>6525</v>
      </c>
      <c r="C61" s="18">
        <f>(136.0/B61*100)</f>
        <v/>
      </c>
      <c r="D61" s="19" t="n">
        <v>6389</v>
      </c>
      <c r="E61" s="18" t="n">
        <v>482.53701623</v>
      </c>
      <c r="F61" s="20" t="n">
        <v>2.28944064</v>
      </c>
      <c r="G61" s="18" t="n">
        <v>344.29952333</v>
      </c>
      <c r="H61" s="20" t="n">
        <v>12.72184336</v>
      </c>
      <c r="I61" s="18" t="n">
        <v>413.5908321</v>
      </c>
      <c r="J61" s="20" t="n">
        <v>18.56286029</v>
      </c>
      <c r="K61" s="18" t="s">
        <v>481</v>
      </c>
      <c r="L61" s="20" t="s">
        <v>481</v>
      </c>
      <c r="M61" s="18" t="s">
        <v>481</v>
      </c>
      <c r="N61" s="20" t="s">
        <v>481</v>
      </c>
      <c r="O61" s="18" t="s">
        <v>481</v>
      </c>
      <c r="P61" s="20" t="s">
        <v>481</v>
      </c>
      <c r="Q61" s="18" t="s">
        <v>481</v>
      </c>
      <c r="R61" s="20" t="s">
        <v>481</v>
      </c>
      <c r="S61" s="18" t="n">
        <v>381.81195386</v>
      </c>
      <c r="T61" s="20" t="n">
        <v>7.96539445</v>
      </c>
    </row>
    <row r="62" spans="1:20">
      <c r="A62" s="15" t="s">
        <v>537</v>
      </c>
      <c r="B62" s="17" t="n">
        <v>4476</v>
      </c>
      <c r="C62" s="18">
        <f>(3.0/B62*100)</f>
        <v/>
      </c>
      <c r="D62" s="19" t="n">
        <v>4473</v>
      </c>
      <c r="E62" s="18" t="n">
        <v>561.52999418</v>
      </c>
      <c r="F62" s="20" t="n">
        <v>1.32835157</v>
      </c>
      <c r="G62" s="18" t="n">
        <v>496.18950656</v>
      </c>
      <c r="H62" s="20" t="n">
        <v>3.05841317</v>
      </c>
      <c r="I62" s="18" t="n">
        <v>480.73405015</v>
      </c>
      <c r="J62" s="20" t="n">
        <v>9.133800799999999</v>
      </c>
      <c r="K62" s="18" t="s">
        <v>481</v>
      </c>
      <c r="L62" s="20" t="s">
        <v>481</v>
      </c>
      <c r="M62" s="18" t="s">
        <v>481</v>
      </c>
      <c r="N62" s="20" t="s">
        <v>481</v>
      </c>
      <c r="O62" s="18" t="s">
        <v>481</v>
      </c>
      <c r="P62" s="20" t="s">
        <v>481</v>
      </c>
      <c r="Q62" s="18" t="s">
        <v>481</v>
      </c>
      <c r="R62" s="20" t="s">
        <v>481</v>
      </c>
      <c r="S62" s="18" t="n">
        <v>468.73584478</v>
      </c>
      <c r="T62" s="20" t="n">
        <v>5.86950055</v>
      </c>
    </row>
    <row r="63" spans="1:20">
      <c r="A63" s="15" t="s">
        <v>538</v>
      </c>
      <c r="B63" s="17" t="n">
        <v>5324</v>
      </c>
      <c r="C63" s="18">
        <f>(13.0/B63*100)</f>
        <v/>
      </c>
      <c r="D63" s="19" t="n">
        <v>5311</v>
      </c>
      <c r="E63" s="18" t="n">
        <v>378.9690487</v>
      </c>
      <c r="F63" s="20" t="n">
        <v>1.3465236</v>
      </c>
      <c r="G63" s="18" t="n">
        <v>265.41952791</v>
      </c>
      <c r="H63" s="20" t="n">
        <v>10.85469241</v>
      </c>
      <c r="I63" s="18" t="n">
        <v>230.17345069</v>
      </c>
      <c r="J63" s="20" t="n">
        <v>41.59294402</v>
      </c>
      <c r="K63" s="18" t="s">
        <v>481</v>
      </c>
      <c r="L63" s="20" t="s">
        <v>481</v>
      </c>
      <c r="M63" s="18" t="s">
        <v>481</v>
      </c>
      <c r="N63" s="20" t="s">
        <v>481</v>
      </c>
      <c r="O63" s="18" t="n">
        <v>343.1117</v>
      </c>
      <c r="P63" s="20" t="n">
        <v>49.49568428</v>
      </c>
      <c r="Q63" s="18" t="n">
        <v>289.8614181</v>
      </c>
      <c r="R63" s="20" t="n">
        <v>36.79987436</v>
      </c>
      <c r="S63" s="18" t="n">
        <v>298.33082005</v>
      </c>
      <c r="T63" s="20" t="n">
        <v>6.72583777</v>
      </c>
    </row>
    <row r="64" spans="1:20">
      <c r="A64" s="15" t="s">
        <v>539</v>
      </c>
      <c r="B64" s="17" t="n">
        <v>3634</v>
      </c>
      <c r="C64" s="18">
        <f>(3.0/B64*100)</f>
        <v/>
      </c>
      <c r="D64" s="19" t="n">
        <v>3631</v>
      </c>
      <c r="E64" s="18" t="n">
        <v>486.35127524</v>
      </c>
      <c r="F64" s="20" t="n">
        <v>1.76638912</v>
      </c>
      <c r="G64" s="18" t="n">
        <v>368.06463843</v>
      </c>
      <c r="H64" s="20" t="n">
        <v>19.71782712</v>
      </c>
      <c r="I64" s="18" t="n">
        <v>302.00423115</v>
      </c>
      <c r="J64" s="20" t="n">
        <v>44.11040593</v>
      </c>
      <c r="K64" s="18" t="s">
        <v>481</v>
      </c>
      <c r="L64" s="20" t="s">
        <v>481</v>
      </c>
      <c r="M64" s="18" t="s">
        <v>481</v>
      </c>
      <c r="N64" s="20" t="s">
        <v>481</v>
      </c>
      <c r="O64" s="18" t="s">
        <v>481</v>
      </c>
      <c r="P64" s="20" t="s">
        <v>481</v>
      </c>
      <c r="Q64" s="18" t="s">
        <v>481</v>
      </c>
      <c r="R64" s="20" t="s">
        <v>481</v>
      </c>
      <c r="S64" s="18" t="n">
        <v>381.9959912</v>
      </c>
      <c r="T64" s="20" t="n">
        <v>9.309282140000001</v>
      </c>
    </row>
    <row r="65" spans="1:20">
      <c r="A65" s="15" t="s">
        <v>540</v>
      </c>
      <c r="B65" s="17" t="n">
        <v>5325</v>
      </c>
      <c r="C65" s="18">
        <f>(14.0/B65*100)</f>
        <v/>
      </c>
      <c r="D65" s="19" t="n">
        <v>5311</v>
      </c>
      <c r="E65" s="18" t="n">
        <v>426.21638574</v>
      </c>
      <c r="F65" s="20" t="n">
        <v>2.4436766</v>
      </c>
      <c r="G65" s="18" t="n">
        <v>333.5717524</v>
      </c>
      <c r="H65" s="20" t="n">
        <v>16.11499119</v>
      </c>
      <c r="I65" s="18" t="n">
        <v>337.81957227</v>
      </c>
      <c r="J65" s="20" t="n">
        <v>20.86740092</v>
      </c>
      <c r="K65" s="18" t="s">
        <v>481</v>
      </c>
      <c r="L65" s="20" t="s">
        <v>481</v>
      </c>
      <c r="M65" s="18" t="s">
        <v>481</v>
      </c>
      <c r="N65" s="20" t="s">
        <v>481</v>
      </c>
      <c r="O65" s="18" t="n">
        <v>299.77610687</v>
      </c>
      <c r="P65" s="20" t="n">
        <v>35.20053703</v>
      </c>
      <c r="Q65" s="18" t="n">
        <v>430.645</v>
      </c>
      <c r="R65" s="20" t="n">
        <v>24.74872873</v>
      </c>
      <c r="S65" s="18" t="n">
        <v>347.08019117</v>
      </c>
      <c r="T65" s="20" t="n">
        <v>5.88476224</v>
      </c>
    </row>
    <row r="66" spans="1:20">
      <c r="A66" s="15" t="s">
        <v>541</v>
      </c>
      <c r="B66" s="17" t="n">
        <v>5665</v>
      </c>
      <c r="C66" s="18">
        <f>(75.0/B66*100)</f>
        <v/>
      </c>
      <c r="D66" s="19" t="n">
        <v>5590</v>
      </c>
      <c r="E66" s="18" t="n">
        <v>423.73114099</v>
      </c>
      <c r="F66" s="20" t="n">
        <v>1.67801836</v>
      </c>
      <c r="G66" s="18" t="n">
        <v>351.06120957</v>
      </c>
      <c r="H66" s="20" t="n">
        <v>23.85646122</v>
      </c>
      <c r="I66" s="18" t="n">
        <v>406.51893652</v>
      </c>
      <c r="J66" s="20" t="n">
        <v>28.12369466</v>
      </c>
      <c r="K66" s="18" t="s">
        <v>481</v>
      </c>
      <c r="L66" s="20" t="s">
        <v>481</v>
      </c>
      <c r="M66" s="18" t="s">
        <v>481</v>
      </c>
      <c r="N66" s="20" t="s">
        <v>481</v>
      </c>
      <c r="O66" s="18" t="s">
        <v>481</v>
      </c>
      <c r="P66" s="20" t="s">
        <v>481</v>
      </c>
      <c r="Q66" s="18" t="s">
        <v>481</v>
      </c>
      <c r="R66" s="20" t="s">
        <v>481</v>
      </c>
      <c r="S66" s="18" t="n">
        <v>351.52085021</v>
      </c>
      <c r="T66" s="20" t="n">
        <v>5.75146671</v>
      </c>
    </row>
    <row r="67" spans="1:20">
      <c r="A67" s="15" t="s">
        <v>542</v>
      </c>
      <c r="B67" s="17" t="n">
        <v>6971</v>
      </c>
      <c r="C67" s="18">
        <f>(23.0/B67*100)</f>
        <v/>
      </c>
      <c r="D67" s="19" t="n">
        <v>6948</v>
      </c>
      <c r="E67" s="18" t="n">
        <v>398.86243481</v>
      </c>
      <c r="F67" s="20" t="n">
        <v>2.682113</v>
      </c>
      <c r="G67" s="18" t="n">
        <v>347.19440231</v>
      </c>
      <c r="H67" s="20" t="n">
        <v>4.15751089</v>
      </c>
      <c r="I67" s="18" t="n">
        <v>328.54508398</v>
      </c>
      <c r="J67" s="20" t="n">
        <v>8.70882467</v>
      </c>
      <c r="K67" s="18" t="s">
        <v>481</v>
      </c>
      <c r="L67" s="20" t="s">
        <v>481</v>
      </c>
      <c r="M67" s="18" t="s">
        <v>481</v>
      </c>
      <c r="N67" s="20" t="s">
        <v>481</v>
      </c>
      <c r="O67" s="18" t="s">
        <v>481</v>
      </c>
      <c r="P67" s="20" t="s">
        <v>481</v>
      </c>
      <c r="Q67" s="18" t="s">
        <v>481</v>
      </c>
      <c r="R67" s="20" t="s">
        <v>481</v>
      </c>
      <c r="S67" s="18" t="n">
        <v>322.17461506</v>
      </c>
      <c r="T67" s="20" t="n">
        <v>5.30412173</v>
      </c>
    </row>
    <row r="68" spans="1:20">
      <c r="A68" s="15" t="s">
        <v>543</v>
      </c>
      <c r="B68" s="17" t="n">
        <v>12083</v>
      </c>
      <c r="C68" s="18">
        <f>(26.0/B68*100)</f>
        <v/>
      </c>
      <c r="D68" s="19" t="n">
        <v>12057</v>
      </c>
      <c r="E68" s="18" t="n">
        <v>420.78459389</v>
      </c>
      <c r="F68" s="20" t="n">
        <v>1.40627694</v>
      </c>
      <c r="G68" s="18" t="n">
        <v>322.75556848</v>
      </c>
      <c r="H68" s="20" t="n">
        <v>3.7779651</v>
      </c>
      <c r="I68" s="18" t="n">
        <v>316.91028637</v>
      </c>
      <c r="J68" s="20" t="n">
        <v>7.53682132</v>
      </c>
      <c r="K68" s="18" t="s">
        <v>481</v>
      </c>
      <c r="L68" s="20" t="s">
        <v>481</v>
      </c>
      <c r="M68" s="18" t="s">
        <v>481</v>
      </c>
      <c r="N68" s="20" t="s">
        <v>481</v>
      </c>
      <c r="O68" s="18" t="s">
        <v>481</v>
      </c>
      <c r="P68" s="20" t="s">
        <v>481</v>
      </c>
      <c r="Q68" s="18" t="s">
        <v>481</v>
      </c>
      <c r="R68" s="20" t="s">
        <v>481</v>
      </c>
      <c r="S68" s="18" t="n">
        <v>324.63816142</v>
      </c>
      <c r="T68" s="20" t="n">
        <v>3.76902133</v>
      </c>
    </row>
    <row r="69" spans="1:20">
      <c r="A69" s="15" t="s">
        <v>544</v>
      </c>
      <c r="B69" s="17" t="n">
        <v>4876</v>
      </c>
      <c r="C69" s="18">
        <f>(0.0/B69*100)</f>
        <v/>
      </c>
      <c r="D69" s="19" t="n">
        <v>4876</v>
      </c>
      <c r="E69" s="18" t="n">
        <v>446.74614648</v>
      </c>
      <c r="F69" s="20" t="n">
        <v>3.81244776</v>
      </c>
      <c r="G69" s="18" t="n">
        <v>412.43411889</v>
      </c>
      <c r="H69" s="20" t="n">
        <v>10.57075065</v>
      </c>
      <c r="I69" s="18" t="n">
        <v>367.33906193</v>
      </c>
      <c r="J69" s="20" t="n">
        <v>18.38218024</v>
      </c>
      <c r="K69" s="18" t="s">
        <v>481</v>
      </c>
      <c r="L69" s="20" t="s">
        <v>481</v>
      </c>
      <c r="M69" s="18" t="s">
        <v>481</v>
      </c>
      <c r="N69" s="20" t="s">
        <v>481</v>
      </c>
      <c r="O69" s="18" t="n">
        <v>359.14466137</v>
      </c>
      <c r="P69" s="20" t="n">
        <v>37.84734264</v>
      </c>
      <c r="Q69" s="18" t="s">
        <v>481</v>
      </c>
      <c r="R69" s="20" t="s">
        <v>481</v>
      </c>
      <c r="S69" s="18" t="n">
        <v>392.13402177</v>
      </c>
      <c r="T69" s="20" t="n">
        <v>10.61693524</v>
      </c>
    </row>
    <row r="70" spans="1:20">
      <c r="A70" s="15" t="s">
        <v>545</v>
      </c>
      <c r="B70" s="17" t="n">
        <v>6036</v>
      </c>
      <c r="C70" s="18">
        <f>(223.0/B70*100)</f>
        <v/>
      </c>
      <c r="D70" s="19" t="n">
        <v>5813</v>
      </c>
      <c r="E70" s="18" t="n">
        <v>497.61659148</v>
      </c>
      <c r="F70" s="20" t="n">
        <v>3.00078831</v>
      </c>
      <c r="G70" s="18" t="n">
        <v>431.71320887</v>
      </c>
      <c r="H70" s="20" t="n">
        <v>18.03743313</v>
      </c>
      <c r="I70" s="18" t="n">
        <v>454.38263067</v>
      </c>
      <c r="J70" s="20" t="n">
        <v>35.71154309</v>
      </c>
      <c r="K70" s="18" t="s">
        <v>481</v>
      </c>
      <c r="L70" s="20" t="s">
        <v>481</v>
      </c>
      <c r="M70" s="18" t="s">
        <v>481</v>
      </c>
      <c r="N70" s="20" t="s">
        <v>481</v>
      </c>
      <c r="O70" s="18" t="s">
        <v>481</v>
      </c>
      <c r="P70" s="20" t="s">
        <v>481</v>
      </c>
      <c r="Q70" s="18" t="s">
        <v>481</v>
      </c>
      <c r="R70" s="20" t="s">
        <v>481</v>
      </c>
      <c r="S70" s="18" t="n">
        <v>447.01824745</v>
      </c>
      <c r="T70" s="20" t="n">
        <v>9.09162924</v>
      </c>
    </row>
    <row r="71" spans="1:20">
      <c r="A71" s="15" t="s">
        <v>546</v>
      </c>
      <c r="B71" s="17" t="n">
        <v>6115</v>
      </c>
      <c r="C71" s="18">
        <f>(17.0/B71*100)</f>
        <v/>
      </c>
      <c r="D71" s="19" t="n">
        <v>6098</v>
      </c>
      <c r="E71" s="18" t="n">
        <v>566.77526414</v>
      </c>
      <c r="F71" s="20" t="n">
        <v>1.51740356</v>
      </c>
      <c r="G71" s="18" t="n">
        <v>491.69137546</v>
      </c>
      <c r="H71" s="20" t="n">
        <v>12.84009096</v>
      </c>
      <c r="I71" s="18" t="n">
        <v>465.91593696</v>
      </c>
      <c r="J71" s="20" t="n">
        <v>32.50873371</v>
      </c>
      <c r="K71" s="18" t="s">
        <v>481</v>
      </c>
      <c r="L71" s="20" t="s">
        <v>481</v>
      </c>
      <c r="M71" s="18" t="s">
        <v>481</v>
      </c>
      <c r="N71" s="20" t="s">
        <v>481</v>
      </c>
      <c r="O71" s="18" t="s">
        <v>481</v>
      </c>
      <c r="P71" s="20" t="s">
        <v>481</v>
      </c>
      <c r="Q71" s="18" t="s">
        <v>481</v>
      </c>
      <c r="R71" s="20" t="s">
        <v>481</v>
      </c>
      <c r="S71" s="18" t="n">
        <v>449.06799297</v>
      </c>
      <c r="T71" s="20" t="n">
        <v>14.71050454</v>
      </c>
    </row>
    <row r="72" spans="1:20">
      <c r="A72" s="15" t="s">
        <v>547</v>
      </c>
      <c r="B72" s="17" t="n">
        <v>7708</v>
      </c>
      <c r="C72" s="18">
        <f>(5.0/B72*100)</f>
        <v/>
      </c>
      <c r="D72" s="19" t="n">
        <v>7703</v>
      </c>
      <c r="E72" s="18" t="n">
        <v>543.01010516</v>
      </c>
      <c r="F72" s="20" t="n">
        <v>3.04255366</v>
      </c>
      <c r="G72" s="18" t="n">
        <v>414.57138268</v>
      </c>
      <c r="H72" s="20" t="n">
        <v>41.68616973</v>
      </c>
      <c r="I72" s="18" t="n">
        <v>417.58063</v>
      </c>
      <c r="J72" s="20" t="n">
        <v>31.98000696</v>
      </c>
      <c r="K72" s="18" t="s">
        <v>481</v>
      </c>
      <c r="L72" s="20" t="s">
        <v>481</v>
      </c>
      <c r="M72" s="18" t="s">
        <v>481</v>
      </c>
      <c r="N72" s="20" t="s">
        <v>481</v>
      </c>
      <c r="O72" s="18" t="s">
        <v>481</v>
      </c>
      <c r="P72" s="20" t="s">
        <v>481</v>
      </c>
      <c r="Q72" s="18" t="s">
        <v>481</v>
      </c>
      <c r="R72" s="20" t="s">
        <v>481</v>
      </c>
      <c r="S72" s="18" t="n">
        <v>441.63087606</v>
      </c>
      <c r="T72" s="20" t="n">
        <v>23.23205965</v>
      </c>
    </row>
    <row r="73" spans="1:20">
      <c r="A73" s="15" t="s">
        <v>548</v>
      </c>
      <c r="B73" s="17" t="n">
        <v>8249</v>
      </c>
      <c r="C73" s="18">
        <f>(144.0/B73*100)</f>
        <v/>
      </c>
      <c r="D73" s="19" t="n">
        <v>8105</v>
      </c>
      <c r="E73" s="18" t="n">
        <v>418.35015365</v>
      </c>
      <c r="F73" s="20" t="n">
        <v>3.07953204</v>
      </c>
      <c r="G73" s="18" t="n">
        <v>363.53598248</v>
      </c>
      <c r="H73" s="20" t="n">
        <v>8.92963469</v>
      </c>
      <c r="I73" s="18" t="n">
        <v>369.53455503</v>
      </c>
      <c r="J73" s="20" t="n">
        <v>28.19952507</v>
      </c>
      <c r="K73" s="18" t="s">
        <v>481</v>
      </c>
      <c r="L73" s="20" t="s">
        <v>481</v>
      </c>
      <c r="M73" s="18" t="s">
        <v>481</v>
      </c>
      <c r="N73" s="20" t="s">
        <v>481</v>
      </c>
      <c r="O73" s="18" t="s">
        <v>481</v>
      </c>
      <c r="P73" s="20" t="s">
        <v>481</v>
      </c>
      <c r="Q73" s="18" t="s">
        <v>481</v>
      </c>
      <c r="R73" s="20" t="s">
        <v>481</v>
      </c>
      <c r="S73" s="18" t="n">
        <v>368.14020468</v>
      </c>
      <c r="T73" s="20" t="n">
        <v>9.4949192</v>
      </c>
    </row>
    <row r="74" spans="1:20">
      <c r="A74" s="15" t="s">
        <v>549</v>
      </c>
      <c r="B74" s="17" t="n">
        <v>4692</v>
      </c>
      <c r="C74" s="18">
        <f>(82.0/B74*100)</f>
        <v/>
      </c>
      <c r="D74" s="19" t="n">
        <v>4610</v>
      </c>
      <c r="E74" s="18" t="n">
        <v>436.71061429</v>
      </c>
      <c r="F74" s="20" t="n">
        <v>1.63639004</v>
      </c>
      <c r="G74" s="18" t="n">
        <v>328.37481602</v>
      </c>
      <c r="H74" s="20" t="n">
        <v>8.467371760000001</v>
      </c>
      <c r="I74" s="18" t="n">
        <v>302.2306065</v>
      </c>
      <c r="J74" s="20" t="n">
        <v>20.29580485</v>
      </c>
      <c r="K74" s="18" t="s">
        <v>481</v>
      </c>
      <c r="L74" s="20" t="s">
        <v>481</v>
      </c>
      <c r="M74" s="18" t="s">
        <v>481</v>
      </c>
      <c r="N74" s="20" t="s">
        <v>481</v>
      </c>
      <c r="O74" s="18" t="n">
        <v>376.5622</v>
      </c>
      <c r="P74" s="20" t="n">
        <v>29.06077503</v>
      </c>
      <c r="Q74" s="18" t="n">
        <v>324.14150065</v>
      </c>
      <c r="R74" s="20" t="n">
        <v>38.79359201</v>
      </c>
      <c r="S74" s="18" t="n">
        <v>358.78654612</v>
      </c>
      <c r="T74" s="20" t="n">
        <v>3.14376919</v>
      </c>
    </row>
    <row r="75" spans="1:20">
      <c r="A75" s="15" t="s">
        <v>550</v>
      </c>
      <c r="B75" s="17" t="n">
        <v>5375</v>
      </c>
      <c r="C75" s="18">
        <f>(203.0/B75*100)</f>
        <v/>
      </c>
      <c r="D75" s="19" t="n">
        <v>5172</v>
      </c>
      <c r="E75" s="18" t="n">
        <v>391.47297703</v>
      </c>
      <c r="F75" s="20" t="n">
        <v>3.15219497</v>
      </c>
      <c r="G75" s="18" t="n">
        <v>317.88990512</v>
      </c>
      <c r="H75" s="20" t="n">
        <v>4.39849071</v>
      </c>
      <c r="I75" s="18" t="n">
        <v>313.28748599</v>
      </c>
      <c r="J75" s="20" t="n">
        <v>6.71086175</v>
      </c>
      <c r="K75" s="18" t="s">
        <v>481</v>
      </c>
      <c r="L75" s="20" t="s">
        <v>481</v>
      </c>
      <c r="M75" s="18" t="s">
        <v>481</v>
      </c>
      <c r="N75" s="20" t="s">
        <v>481</v>
      </c>
      <c r="O75" s="18" t="s">
        <v>481</v>
      </c>
      <c r="P75" s="20" t="s">
        <v>481</v>
      </c>
      <c r="Q75" s="18" t="s">
        <v>481</v>
      </c>
      <c r="R75" s="20" t="s">
        <v>481</v>
      </c>
      <c r="S75" s="18" t="n">
        <v>319.85521597</v>
      </c>
      <c r="T75" s="20" t="n">
        <v>6.68081421</v>
      </c>
    </row>
    <row r="76" spans="1:20">
      <c r="A76" s="15" t="s">
        <v>551</v>
      </c>
      <c r="B76" s="17" t="n">
        <v>14167</v>
      </c>
      <c r="C76" s="18">
        <f>(228.0/B76*100)</f>
        <v/>
      </c>
      <c r="D76" s="19" t="n">
        <v>13939</v>
      </c>
      <c r="E76" s="18" t="n">
        <v>438.62286229</v>
      </c>
      <c r="F76" s="20" t="n">
        <v>2.38762159</v>
      </c>
      <c r="G76" s="18" t="n">
        <v>335.84751842</v>
      </c>
      <c r="H76" s="20" t="n">
        <v>7.07582927</v>
      </c>
      <c r="I76" s="18" t="n">
        <v>313.74690404</v>
      </c>
      <c r="J76" s="20" t="n">
        <v>15.11452324</v>
      </c>
      <c r="K76" s="18" t="s">
        <v>481</v>
      </c>
      <c r="L76" s="20" t="s">
        <v>481</v>
      </c>
      <c r="M76" s="18" t="s">
        <v>481</v>
      </c>
      <c r="N76" s="20" t="s">
        <v>481</v>
      </c>
      <c r="O76" s="18" t="s">
        <v>481</v>
      </c>
      <c r="P76" s="20" t="s">
        <v>481</v>
      </c>
      <c r="Q76" s="18" t="s">
        <v>481</v>
      </c>
      <c r="R76" s="20" t="s">
        <v>481</v>
      </c>
      <c r="S76" s="18" t="n">
        <v>363.14078201</v>
      </c>
      <c r="T76" s="20" t="n">
        <v>5.27964025</v>
      </c>
    </row>
    <row r="77" spans="1:20">
      <c r="A77" s="15" t="s">
        <v>552</v>
      </c>
      <c r="B77" s="17" t="n">
        <v>6062</v>
      </c>
      <c r="C77" s="18">
        <f>(82.0/B77*100)</f>
        <v/>
      </c>
      <c r="D77" s="19" t="n">
        <v>5980</v>
      </c>
      <c r="E77" s="18" t="n">
        <v>448.81545751</v>
      </c>
      <c r="F77" s="20" t="n">
        <v>2.76391993</v>
      </c>
      <c r="G77" s="18" t="n">
        <v>371.38433106</v>
      </c>
      <c r="H77" s="20" t="n">
        <v>3.54073729</v>
      </c>
      <c r="I77" s="18" t="n">
        <v>353.38476758</v>
      </c>
      <c r="J77" s="20" t="n">
        <v>6.01355542</v>
      </c>
      <c r="K77" s="18" t="s">
        <v>481</v>
      </c>
      <c r="L77" s="20" t="s">
        <v>481</v>
      </c>
      <c r="M77" s="18" t="s">
        <v>481</v>
      </c>
      <c r="N77" s="20" t="s">
        <v>481</v>
      </c>
      <c r="O77" s="18" t="s">
        <v>481</v>
      </c>
      <c r="P77" s="20" t="s">
        <v>481</v>
      </c>
      <c r="Q77" s="18" t="s">
        <v>481</v>
      </c>
      <c r="R77" s="20" t="s">
        <v>481</v>
      </c>
      <c r="S77" s="18" t="n">
        <v>341.18740662</v>
      </c>
      <c r="T77" s="20" t="n">
        <v>4.06716853</v>
      </c>
    </row>
    <row r="78" spans="1:20">
      <c r="A78" s="15" t="s">
        <v>553</v>
      </c>
      <c r="B78" s="17" t="n">
        <v>5826</v>
      </c>
      <c r="C78" s="18">
        <f>(0.0/B78*100)</f>
        <v/>
      </c>
      <c r="D78" s="19" t="n">
        <v>5826</v>
      </c>
      <c r="E78" s="18" t="n">
        <v>498.81526046</v>
      </c>
      <c r="F78" s="20" t="n">
        <v>4.46408547</v>
      </c>
      <c r="G78" s="18" t="n">
        <v>427.83381028</v>
      </c>
      <c r="H78" s="20" t="n">
        <v>8.169150070000001</v>
      </c>
      <c r="I78" s="18" t="n">
        <v>406.09164</v>
      </c>
      <c r="J78" s="20" t="n">
        <v>30.45296925</v>
      </c>
      <c r="K78" s="18" t="s">
        <v>481</v>
      </c>
      <c r="L78" s="20" t="s">
        <v>481</v>
      </c>
      <c r="M78" s="18" t="s">
        <v>481</v>
      </c>
      <c r="N78" s="20" t="s">
        <v>481</v>
      </c>
      <c r="O78" s="18" t="s">
        <v>481</v>
      </c>
      <c r="P78" s="20" t="s">
        <v>481</v>
      </c>
      <c r="Q78" s="18" t="n">
        <v>360.77046613</v>
      </c>
      <c r="R78" s="20" t="n">
        <v>48.93929761</v>
      </c>
      <c r="S78" s="18" t="n">
        <v>392.94379944</v>
      </c>
      <c r="T78" s="20" t="n">
        <v>10.93533424</v>
      </c>
    </row>
    <row customHeight="1" ht="25" r="79" spans="1:20">
      <c r="A79" s="15" t="s">
        <v>554</v>
      </c>
      <c r="B79" s="17" t="n">
        <v>1657</v>
      </c>
      <c r="C79" s="18">
        <f>(41.0/B79*100)</f>
        <v/>
      </c>
      <c r="D79" s="19" t="n">
        <v>1616</v>
      </c>
      <c r="E79" s="18" t="n">
        <v>470.43229493</v>
      </c>
      <c r="F79" s="20" t="n">
        <v>6.96432154</v>
      </c>
      <c r="G79" s="18" t="n">
        <v>395.38474562</v>
      </c>
      <c r="H79" s="20" t="n">
        <v>10.75978524</v>
      </c>
      <c r="I79" s="18" t="n">
        <v>392.13364155</v>
      </c>
      <c r="J79" s="20" t="n">
        <v>16.51194629</v>
      </c>
      <c r="K79" s="18" t="s">
        <v>481</v>
      </c>
      <c r="L79" s="20" t="s">
        <v>481</v>
      </c>
      <c r="M79" s="18" t="s">
        <v>481</v>
      </c>
      <c r="N79" s="20" t="s">
        <v>481</v>
      </c>
      <c r="O79" s="18" t="s">
        <v>481</v>
      </c>
      <c r="P79" s="20" t="s">
        <v>481</v>
      </c>
      <c r="Q79" s="18" t="s">
        <v>481</v>
      </c>
      <c r="R79" s="20" t="s">
        <v>481</v>
      </c>
      <c r="S79" s="18" t="n">
        <v>389.23643233</v>
      </c>
      <c r="T79" s="20" t="n">
        <v>15.37144037</v>
      </c>
    </row>
    <row r="80" spans="1:20">
      <c r="A80" s="15" t="s">
        <v>555</v>
      </c>
      <c r="B80" s="17" t="n">
        <v>7841</v>
      </c>
      <c r="C80" s="18">
        <f>(0.0/B80*100)</f>
        <v/>
      </c>
      <c r="D80" s="19" t="n">
        <v>7841</v>
      </c>
      <c r="E80" s="18" t="n">
        <v>460.44787913</v>
      </c>
      <c r="F80" s="20" t="n">
        <v>4.25834616</v>
      </c>
      <c r="G80" s="18" t="n">
        <v>406.91372512</v>
      </c>
      <c r="H80" s="20" t="n">
        <v>19.7349716</v>
      </c>
      <c r="I80" s="18" t="n">
        <v>450.30532303</v>
      </c>
      <c r="J80" s="20" t="n">
        <v>47.96545226</v>
      </c>
      <c r="K80" s="18" t="s">
        <v>481</v>
      </c>
      <c r="L80" s="20" t="s">
        <v>481</v>
      </c>
      <c r="M80" s="18" t="s">
        <v>481</v>
      </c>
      <c r="N80" s="20" t="s">
        <v>481</v>
      </c>
      <c r="O80" s="18" t="n">
        <v>530.89644262</v>
      </c>
      <c r="P80" s="20" t="n">
        <v>45.66683795</v>
      </c>
      <c r="Q80" s="18" t="n">
        <v>383.4833</v>
      </c>
      <c r="R80" s="20" t="n">
        <v>37.71504817</v>
      </c>
      <c r="S80" s="18" t="n">
        <v>432.6699632</v>
      </c>
      <c r="T80" s="20" t="n">
        <v>17.11375149</v>
      </c>
    </row>
    <row r="81" spans="1:20">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n">
        <v>446.10977731</v>
      </c>
      <c r="P81" s="20" t="n">
        <v>3.2500212</v>
      </c>
      <c r="Q81" s="18" t="s">
        <v>481</v>
      </c>
      <c r="R81" s="20" t="s">
        <v>481</v>
      </c>
      <c r="S81" s="18" t="s">
        <v>481</v>
      </c>
      <c r="T81" s="20" t="s">
        <v>481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699</v>
      </c>
    </row>
    <row customHeight="1" ht="30" r="4" spans="1:20">
      <c r="A4" s="6" t="n"/>
      <c r="B4" s="7" t="s">
        <v>462</v>
      </c>
      <c r="C4" s="7" t="s">
        <v>463</v>
      </c>
      <c r="D4" s="8" t="s">
        <v>462</v>
      </c>
      <c r="E4" s="9" t="s">
        <v>695</v>
      </c>
      <c r="F4" s="10" t="n"/>
      <c r="G4" s="9" t="s">
        <v>696</v>
      </c>
      <c r="H4" s="10" t="n"/>
      <c r="I4" s="9" t="s">
        <v>697</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(360.0/B7*100)</f>
        <v/>
      </c>
      <c r="D7" s="19" t="n">
        <v>14170</v>
      </c>
      <c r="E7" s="18" t="n">
        <v>499.36900058</v>
      </c>
      <c r="F7" s="20" t="n">
        <v>1.62651235</v>
      </c>
      <c r="G7" s="18" t="n">
        <v>381.68889415</v>
      </c>
      <c r="H7" s="20" t="n">
        <v>30.25074843</v>
      </c>
      <c r="I7" s="18" t="n">
        <v>414.61007931</v>
      </c>
      <c r="J7" s="20" t="n">
        <v>44.04322162</v>
      </c>
      <c r="K7" s="18" t="s">
        <v>481</v>
      </c>
      <c r="L7" s="20" t="s">
        <v>481</v>
      </c>
      <c r="M7" s="18" t="s">
        <v>481</v>
      </c>
      <c r="N7" s="20" t="s">
        <v>481</v>
      </c>
      <c r="O7" s="18" t="s">
        <v>481</v>
      </c>
      <c r="P7" s="20" t="s">
        <v>481</v>
      </c>
      <c r="Q7" s="18" t="n">
        <v>389.7249568</v>
      </c>
      <c r="R7" s="20" t="n">
        <v>21.76132198</v>
      </c>
      <c r="S7" s="18" t="n">
        <v>455.25270252</v>
      </c>
      <c r="T7" s="20" t="n">
        <v>3.90352488</v>
      </c>
    </row>
    <row r="8" spans="1:20">
      <c r="A8" s="15" t="s">
        <v>483</v>
      </c>
      <c r="B8" s="17" t="n">
        <v>7007</v>
      </c>
      <c r="C8" s="18">
        <f>(21.0/B8*100)</f>
        <v/>
      </c>
      <c r="D8" s="19" t="n">
        <v>6986</v>
      </c>
      <c r="E8" s="18" t="n">
        <v>505.24798798</v>
      </c>
      <c r="F8" s="20" t="n">
        <v>2.78606836</v>
      </c>
      <c r="G8" s="18" t="n">
        <v>481.60047788</v>
      </c>
      <c r="H8" s="20" t="n">
        <v>6.32434574</v>
      </c>
      <c r="I8" s="18" t="n">
        <v>368.90996461</v>
      </c>
      <c r="J8" s="20" t="n">
        <v>24.07717485</v>
      </c>
      <c r="K8" s="18" t="s">
        <v>481</v>
      </c>
      <c r="L8" s="20" t="s">
        <v>481</v>
      </c>
      <c r="M8" s="18" t="s">
        <v>481</v>
      </c>
      <c r="N8" s="20" t="s">
        <v>481</v>
      </c>
      <c r="O8" s="18" t="n">
        <v>301.63126691</v>
      </c>
      <c r="P8" s="20" t="n">
        <v>25.14921031</v>
      </c>
      <c r="Q8" s="18" t="n">
        <v>446.22694384</v>
      </c>
      <c r="R8" s="20" t="n">
        <v>25.29905169</v>
      </c>
      <c r="S8" s="18" t="n">
        <v>419.97057998</v>
      </c>
      <c r="T8" s="20" t="n">
        <v>5.80656818</v>
      </c>
    </row>
    <row r="9" spans="1:20">
      <c r="A9" s="15" t="s">
        <v>484</v>
      </c>
      <c r="B9" s="17" t="n">
        <v>9651</v>
      </c>
      <c r="C9" s="18">
        <f>(91.0/B9*100)</f>
        <v/>
      </c>
      <c r="D9" s="19" t="n">
        <v>9560</v>
      </c>
      <c r="E9" s="18" t="n">
        <v>531.2345930499999</v>
      </c>
      <c r="F9" s="20" t="n">
        <v>2.14036775</v>
      </c>
      <c r="G9" s="18" t="n">
        <v>494.00057637</v>
      </c>
      <c r="H9" s="20" t="n">
        <v>3.70884816</v>
      </c>
      <c r="I9" s="18" t="n">
        <v>351.09021753</v>
      </c>
      <c r="J9" s="20" t="n">
        <v>26.60423633</v>
      </c>
      <c r="K9" s="18" t="s">
        <v>481</v>
      </c>
      <c r="L9" s="20" t="s">
        <v>481</v>
      </c>
      <c r="M9" s="18" t="s">
        <v>481</v>
      </c>
      <c r="N9" s="20" t="s">
        <v>481</v>
      </c>
      <c r="O9" s="18" t="n">
        <v>357.98454354</v>
      </c>
      <c r="P9" s="20" t="n">
        <v>11.51846445</v>
      </c>
      <c r="Q9" s="18" t="n">
        <v>358.69494268</v>
      </c>
      <c r="R9" s="20" t="n">
        <v>28.53126846</v>
      </c>
      <c r="S9" s="18" t="n">
        <v>416.78525659</v>
      </c>
      <c r="T9" s="20" t="n">
        <v>2.86233702</v>
      </c>
    </row>
    <row r="10" spans="1:20">
      <c r="A10" s="15" t="s">
        <v>485</v>
      </c>
      <c r="B10" s="17" t="n">
        <v>20058</v>
      </c>
      <c r="C10" s="18">
        <f>(524.0/B10*100)</f>
        <v/>
      </c>
      <c r="D10" s="19" t="n">
        <v>19534</v>
      </c>
      <c r="E10" s="18" t="n">
        <v>519.96662827</v>
      </c>
      <c r="F10" s="20" t="n">
        <v>2.31719258</v>
      </c>
      <c r="G10" s="18" t="n">
        <v>409.4613122</v>
      </c>
      <c r="H10" s="20" t="n">
        <v>15.45579612</v>
      </c>
      <c r="I10" s="18" t="n">
        <v>404.17231676</v>
      </c>
      <c r="J10" s="20" t="n">
        <v>20.4728825</v>
      </c>
      <c r="K10" s="18" t="s">
        <v>481</v>
      </c>
      <c r="L10" s="20" t="s">
        <v>481</v>
      </c>
      <c r="M10" s="18" t="s">
        <v>481</v>
      </c>
      <c r="N10" s="20" t="s">
        <v>481</v>
      </c>
      <c r="O10" s="18" t="s">
        <v>481</v>
      </c>
      <c r="P10" s="20" t="s">
        <v>481</v>
      </c>
      <c r="Q10" s="18" t="n">
        <v>423.95461286</v>
      </c>
      <c r="R10" s="20" t="n">
        <v>45.19162529</v>
      </c>
      <c r="S10" s="18" t="n">
        <v>446.47610636</v>
      </c>
      <c r="T10" s="20" t="n">
        <v>6.35694969</v>
      </c>
    </row>
    <row r="11" spans="1:20">
      <c r="A11" s="15" t="s">
        <v>486</v>
      </c>
      <c r="B11" s="17" t="n">
        <v>7053</v>
      </c>
      <c r="C11" s="18">
        <f>(50.0/B11*100)</f>
        <v/>
      </c>
      <c r="D11" s="19" t="n">
        <v>7003</v>
      </c>
      <c r="E11" s="18" t="n">
        <v>439.37510238</v>
      </c>
      <c r="F11" s="20" t="n">
        <v>2.51226068</v>
      </c>
      <c r="G11" s="18" t="n">
        <v>384.97798853</v>
      </c>
      <c r="H11" s="20" t="n">
        <v>5.92222377</v>
      </c>
      <c r="I11" s="18" t="n">
        <v>324.57093134</v>
      </c>
      <c r="J11" s="20" t="n">
        <v>26.20517646</v>
      </c>
      <c r="K11" s="18" t="s">
        <v>481</v>
      </c>
      <c r="L11" s="20" t="s">
        <v>481</v>
      </c>
      <c r="M11" s="18" t="s">
        <v>481</v>
      </c>
      <c r="N11" s="20" t="s">
        <v>481</v>
      </c>
      <c r="O11" s="18" t="s">
        <v>481</v>
      </c>
      <c r="P11" s="20" t="s">
        <v>481</v>
      </c>
      <c r="Q11" s="18" t="n">
        <v>303.88361347</v>
      </c>
      <c r="R11" s="20" t="n">
        <v>29.83011496</v>
      </c>
      <c r="S11" s="18" t="n">
        <v>353.8871106</v>
      </c>
      <c r="T11" s="20" t="n">
        <v>4.15030907</v>
      </c>
    </row>
    <row r="12" spans="1:20">
      <c r="A12" s="15" t="s">
        <v>487</v>
      </c>
      <c r="B12" s="17" t="n">
        <v>6894</v>
      </c>
      <c r="C12" s="18">
        <f>(0.0/B12*100)</f>
        <v/>
      </c>
      <c r="D12" s="19" t="n">
        <v>6894</v>
      </c>
      <c r="E12" s="18" t="s">
        <v>481</v>
      </c>
      <c r="F12" s="20" t="s">
        <v>481</v>
      </c>
      <c r="G12" s="18" t="s">
        <v>481</v>
      </c>
      <c r="H12" s="20" t="s">
        <v>481</v>
      </c>
      <c r="I12" s="18" t="s">
        <v>481</v>
      </c>
      <c r="J12" s="20" t="s">
        <v>481</v>
      </c>
      <c r="K12" s="18" t="s">
        <v>481</v>
      </c>
      <c r="L12" s="20" t="s">
        <v>481</v>
      </c>
      <c r="M12" s="18" t="s">
        <v>481</v>
      </c>
      <c r="N12" s="20" t="s">
        <v>481</v>
      </c>
      <c r="O12" s="18" t="n">
        <v>492.32543789</v>
      </c>
      <c r="P12" s="20" t="n">
        <v>2.39605519</v>
      </c>
      <c r="Q12" s="18" t="s">
        <v>481</v>
      </c>
      <c r="R12" s="20" t="s">
        <v>481</v>
      </c>
      <c r="S12" s="18" t="s">
        <v>481</v>
      </c>
      <c r="T12" s="20" t="s">
        <v>481</v>
      </c>
    </row>
    <row r="13" spans="1:20">
      <c r="A13" s="15" t="s">
        <v>488</v>
      </c>
      <c r="B13" s="17" t="n">
        <v>7161</v>
      </c>
      <c r="C13" s="18">
        <f>(92.0/B13*100)</f>
        <v/>
      </c>
      <c r="D13" s="19" t="n">
        <v>7069</v>
      </c>
      <c r="E13" s="18" t="n">
        <v>516.60194609</v>
      </c>
      <c r="F13" s="20" t="n">
        <v>2.26462483</v>
      </c>
      <c r="G13" s="18" t="s">
        <v>481</v>
      </c>
      <c r="H13" s="20" t="s">
        <v>481</v>
      </c>
      <c r="I13" s="18" t="s">
        <v>481</v>
      </c>
      <c r="J13" s="20" t="s">
        <v>481</v>
      </c>
      <c r="K13" s="18" t="s">
        <v>481</v>
      </c>
      <c r="L13" s="20" t="s">
        <v>481</v>
      </c>
      <c r="M13" s="18" t="s">
        <v>481</v>
      </c>
      <c r="N13" s="20" t="s">
        <v>481</v>
      </c>
      <c r="O13" s="18" t="n">
        <v>447.51533769</v>
      </c>
      <c r="P13" s="20" t="n">
        <v>5.97365007</v>
      </c>
      <c r="Q13" s="18" t="n">
        <v>388.1590397</v>
      </c>
      <c r="R13" s="20" t="n">
        <v>19.3310155</v>
      </c>
      <c r="S13" s="18" t="n">
        <v>468.62057277</v>
      </c>
      <c r="T13" s="20" t="n">
        <v>6.77017603</v>
      </c>
    </row>
    <row r="14" spans="1:20">
      <c r="A14" s="15" t="s">
        <v>489</v>
      </c>
      <c r="B14" s="17" t="n">
        <v>5587</v>
      </c>
      <c r="C14" s="18">
        <f>(0.0/B14*100)</f>
        <v/>
      </c>
      <c r="D14" s="19" t="n">
        <v>5587</v>
      </c>
      <c r="E14" s="18" t="s">
        <v>481</v>
      </c>
      <c r="F14" s="20" t="s">
        <v>481</v>
      </c>
      <c r="G14" s="18" t="s">
        <v>481</v>
      </c>
      <c r="H14" s="20" t="s">
        <v>481</v>
      </c>
      <c r="I14" s="18" t="s">
        <v>481</v>
      </c>
      <c r="J14" s="20" t="s">
        <v>481</v>
      </c>
      <c r="K14" s="18" t="s">
        <v>481</v>
      </c>
      <c r="L14" s="20" t="s">
        <v>481</v>
      </c>
      <c r="M14" s="18" t="s">
        <v>481</v>
      </c>
      <c r="N14" s="20" t="s">
        <v>481</v>
      </c>
      <c r="O14" s="18" t="n">
        <v>519.52913237</v>
      </c>
      <c r="P14" s="20" t="n">
        <v>2.04255433</v>
      </c>
      <c r="Q14" s="18" t="s">
        <v>481</v>
      </c>
      <c r="R14" s="20" t="s">
        <v>481</v>
      </c>
      <c r="S14" s="18" t="s">
        <v>481</v>
      </c>
      <c r="T14" s="20" t="s">
        <v>481</v>
      </c>
    </row>
    <row r="15" spans="1:20">
      <c r="A15" s="15" t="s">
        <v>490</v>
      </c>
      <c r="B15" s="17" t="n">
        <v>5882</v>
      </c>
      <c r="C15" s="18">
        <f>(52.0/B15*100)</f>
        <v/>
      </c>
      <c r="D15" s="19" t="n">
        <v>5830</v>
      </c>
      <c r="E15" s="18" t="n">
        <v>517.21531952</v>
      </c>
      <c r="F15" s="20" t="n">
        <v>2.25456823</v>
      </c>
      <c r="G15" s="18" t="s">
        <v>481</v>
      </c>
      <c r="H15" s="20" t="s">
        <v>481</v>
      </c>
      <c r="I15" s="18" t="s">
        <v>481</v>
      </c>
      <c r="J15" s="20" t="s">
        <v>481</v>
      </c>
      <c r="K15" s="18" t="s">
        <v>481</v>
      </c>
      <c r="L15" s="20" t="s">
        <v>481</v>
      </c>
      <c r="M15" s="18" t="s">
        <v>481</v>
      </c>
      <c r="N15" s="20" t="s">
        <v>481</v>
      </c>
      <c r="O15" s="18" t="n">
        <v>368.85220715</v>
      </c>
      <c r="P15" s="20" t="n">
        <v>14.5875493</v>
      </c>
      <c r="Q15" s="18" t="n">
        <v>355.5393738</v>
      </c>
      <c r="R15" s="20" t="n">
        <v>27.93180061</v>
      </c>
      <c r="S15" s="18" t="n">
        <v>482.62500388</v>
      </c>
      <c r="T15" s="20" t="n">
        <v>4.64994825</v>
      </c>
    </row>
    <row r="16" spans="1:20">
      <c r="A16" s="15" t="s">
        <v>491</v>
      </c>
      <c r="B16" s="17" t="n">
        <v>6108</v>
      </c>
      <c r="C16" s="18">
        <f>(101.0/B16*100)</f>
        <v/>
      </c>
      <c r="D16" s="19" t="n">
        <v>6007</v>
      </c>
      <c r="E16" s="18" t="n">
        <v>507.37861874</v>
      </c>
      <c r="F16" s="20" t="n">
        <v>1.92796575</v>
      </c>
      <c r="G16" s="18" t="n">
        <v>514.7850122</v>
      </c>
      <c r="H16" s="20" t="n">
        <v>18.37934007</v>
      </c>
      <c r="I16" s="18" t="n">
        <v>397.46567289</v>
      </c>
      <c r="J16" s="20" t="n">
        <v>56.741358</v>
      </c>
      <c r="K16" s="18" t="s">
        <v>481</v>
      </c>
      <c r="L16" s="20" t="s">
        <v>481</v>
      </c>
      <c r="M16" s="18" t="s">
        <v>481</v>
      </c>
      <c r="N16" s="20" t="s">
        <v>481</v>
      </c>
      <c r="O16" s="18" t="s">
        <v>481</v>
      </c>
      <c r="P16" s="20" t="s">
        <v>481</v>
      </c>
      <c r="Q16" s="18" t="n">
        <v>359.86620501</v>
      </c>
      <c r="R16" s="20" t="n">
        <v>9.428111960000001</v>
      </c>
      <c r="S16" s="18" t="n">
        <v>392.60392669</v>
      </c>
      <c r="T16" s="20" t="n">
        <v>4.68912993</v>
      </c>
    </row>
    <row r="17" spans="1:20">
      <c r="A17" s="15" t="s">
        <v>492</v>
      </c>
      <c r="B17" s="17" t="n">
        <v>6504</v>
      </c>
      <c r="C17" s="18">
        <f>(0.0/B17*100)</f>
        <v/>
      </c>
      <c r="D17" s="19" t="n">
        <v>6504</v>
      </c>
      <c r="E17" s="18" t="s">
        <v>481</v>
      </c>
      <c r="F17" s="20" t="s">
        <v>481</v>
      </c>
      <c r="G17" s="18" t="s">
        <v>481</v>
      </c>
      <c r="H17" s="20" t="s">
        <v>481</v>
      </c>
      <c r="I17" s="18" t="s">
        <v>481</v>
      </c>
      <c r="J17" s="20" t="s">
        <v>481</v>
      </c>
      <c r="K17" s="18" t="s">
        <v>481</v>
      </c>
      <c r="L17" s="20" t="s">
        <v>481</v>
      </c>
      <c r="M17" s="18" t="s">
        <v>481</v>
      </c>
      <c r="N17" s="20" t="s">
        <v>481</v>
      </c>
      <c r="O17" s="18" t="n">
        <v>505.97128242</v>
      </c>
      <c r="P17" s="20" t="n">
        <v>2.8878866</v>
      </c>
      <c r="Q17" s="18" t="s">
        <v>481</v>
      </c>
      <c r="R17" s="20" t="s">
        <v>481</v>
      </c>
      <c r="S17" s="18" t="s">
        <v>481</v>
      </c>
      <c r="T17" s="20" t="s">
        <v>481</v>
      </c>
    </row>
    <row r="18" spans="1:20">
      <c r="A18" s="15" t="s">
        <v>493</v>
      </c>
      <c r="B18" s="17" t="n">
        <v>5532</v>
      </c>
      <c r="C18" s="18">
        <f>(0.0/B18*100)</f>
        <v/>
      </c>
      <c r="D18" s="19" t="n">
        <v>5532</v>
      </c>
      <c r="E18" s="18" t="s">
        <v>481</v>
      </c>
      <c r="F18" s="20" t="s">
        <v>481</v>
      </c>
      <c r="G18" s="18" t="s">
        <v>481</v>
      </c>
      <c r="H18" s="20" t="s">
        <v>481</v>
      </c>
      <c r="I18" s="18" t="s">
        <v>481</v>
      </c>
      <c r="J18" s="20" t="s">
        <v>481</v>
      </c>
      <c r="K18" s="18" t="s">
        <v>481</v>
      </c>
      <c r="L18" s="20" t="s">
        <v>481</v>
      </c>
      <c r="M18" s="18" t="s">
        <v>481</v>
      </c>
      <c r="N18" s="20" t="s">
        <v>481</v>
      </c>
      <c r="O18" s="18" t="n">
        <v>453.62985087</v>
      </c>
      <c r="P18" s="20" t="n">
        <v>3.75358545</v>
      </c>
      <c r="Q18" s="18" t="s">
        <v>481</v>
      </c>
      <c r="R18" s="20" t="s">
        <v>481</v>
      </c>
      <c r="S18" s="18" t="s">
        <v>481</v>
      </c>
      <c r="T18" s="20" t="s">
        <v>481</v>
      </c>
    </row>
    <row r="19" spans="1:20">
      <c r="A19" s="15" t="s">
        <v>494</v>
      </c>
      <c r="B19" s="17" t="n">
        <v>5658</v>
      </c>
      <c r="C19" s="18">
        <f>(63.0/B19*100)</f>
        <v/>
      </c>
      <c r="D19" s="19" t="n">
        <v>5595</v>
      </c>
      <c r="E19" s="18" t="n">
        <v>486.36758362</v>
      </c>
      <c r="F19" s="20" t="n">
        <v>2.54608178</v>
      </c>
      <c r="G19" s="18" t="n">
        <v>403.58532234</v>
      </c>
      <c r="H19" s="20" t="n">
        <v>10.88986401</v>
      </c>
      <c r="I19" s="18" t="n">
        <v>372.86176142</v>
      </c>
      <c r="J19" s="20" t="n">
        <v>32.62613104</v>
      </c>
      <c r="K19" s="18" t="s">
        <v>481</v>
      </c>
      <c r="L19" s="20" t="s">
        <v>481</v>
      </c>
      <c r="M19" s="18" t="s">
        <v>481</v>
      </c>
      <c r="N19" s="20" t="s">
        <v>481</v>
      </c>
      <c r="O19" s="18" t="s">
        <v>481</v>
      </c>
      <c r="P19" s="20" t="s">
        <v>481</v>
      </c>
      <c r="Q19" s="18" t="n">
        <v>339.26720166</v>
      </c>
      <c r="R19" s="20" t="n">
        <v>17.16778953</v>
      </c>
      <c r="S19" s="18" t="n">
        <v>385.20236162</v>
      </c>
      <c r="T19" s="20" t="n">
        <v>9.8797987</v>
      </c>
    </row>
    <row r="20" spans="1:20">
      <c r="A20" s="15" t="s">
        <v>495</v>
      </c>
      <c r="B20" s="17" t="n">
        <v>3371</v>
      </c>
      <c r="C20" s="18">
        <f>(0.0/B20*100)</f>
        <v/>
      </c>
      <c r="D20" s="19" t="n">
        <v>3371</v>
      </c>
      <c r="E20" s="18" t="s">
        <v>481</v>
      </c>
      <c r="F20" s="20" t="s">
        <v>481</v>
      </c>
      <c r="G20" s="18" t="s">
        <v>481</v>
      </c>
      <c r="H20" s="20" t="s">
        <v>481</v>
      </c>
      <c r="I20" s="18" t="s">
        <v>481</v>
      </c>
      <c r="J20" s="20" t="s">
        <v>481</v>
      </c>
      <c r="K20" s="18" t="s">
        <v>481</v>
      </c>
      <c r="L20" s="20" t="s">
        <v>481</v>
      </c>
      <c r="M20" s="18" t="s">
        <v>481</v>
      </c>
      <c r="N20" s="20" t="s">
        <v>481</v>
      </c>
      <c r="O20" s="18" t="n">
        <v>488.03318441</v>
      </c>
      <c r="P20" s="20" t="n">
        <v>1.98867918</v>
      </c>
      <c r="Q20" s="18" t="s">
        <v>481</v>
      </c>
      <c r="R20" s="20" t="s">
        <v>481</v>
      </c>
      <c r="S20" s="18" t="s">
        <v>481</v>
      </c>
      <c r="T20" s="20" t="s">
        <v>481</v>
      </c>
    </row>
    <row r="21" spans="1:20">
      <c r="A21" s="15" t="s">
        <v>496</v>
      </c>
      <c r="B21" s="17" t="n">
        <v>5741</v>
      </c>
      <c r="C21" s="18">
        <f>(45.0/B21*100)</f>
        <v/>
      </c>
      <c r="D21" s="19" t="n">
        <v>5696</v>
      </c>
      <c r="E21" s="18" t="n">
        <v>507.80713608</v>
      </c>
      <c r="F21" s="20" t="n">
        <v>1.96106567</v>
      </c>
      <c r="G21" s="18" t="n">
        <v>532.53096396</v>
      </c>
      <c r="H21" s="20" t="n">
        <v>46.30450608</v>
      </c>
      <c r="I21" s="18" t="s">
        <v>481</v>
      </c>
      <c r="J21" s="20" t="s">
        <v>481</v>
      </c>
      <c r="K21" s="18" t="s">
        <v>481</v>
      </c>
      <c r="L21" s="20" t="s">
        <v>481</v>
      </c>
      <c r="M21" s="18" t="s">
        <v>481</v>
      </c>
      <c r="N21" s="20" t="s">
        <v>481</v>
      </c>
      <c r="O21" s="18" t="s">
        <v>481</v>
      </c>
      <c r="P21" s="20" t="s">
        <v>481</v>
      </c>
      <c r="Q21" s="18" t="n">
        <v>463.6477895</v>
      </c>
      <c r="R21" s="20" t="n">
        <v>47.69263366</v>
      </c>
      <c r="S21" s="18" t="n">
        <v>464.63033705</v>
      </c>
      <c r="T21" s="20" t="n">
        <v>5.70746947</v>
      </c>
    </row>
    <row r="22" spans="1:20">
      <c r="A22" s="15" t="s">
        <v>497</v>
      </c>
      <c r="B22" s="17" t="n">
        <v>6598</v>
      </c>
      <c r="C22" s="18">
        <f>(32.0/B22*100)</f>
        <v/>
      </c>
      <c r="D22" s="19" t="n">
        <v>6566</v>
      </c>
      <c r="E22" s="18" t="n">
        <v>481.81481993</v>
      </c>
      <c r="F22" s="20" t="n">
        <v>3.55207771</v>
      </c>
      <c r="G22" s="18" t="n">
        <v>371.24135102</v>
      </c>
      <c r="H22" s="20" t="n">
        <v>9.651887950000001</v>
      </c>
      <c r="I22" s="18" t="n">
        <v>351.42590645</v>
      </c>
      <c r="J22" s="20" t="n">
        <v>11.20618274</v>
      </c>
      <c r="K22" s="18" t="s">
        <v>481</v>
      </c>
      <c r="L22" s="20" t="s">
        <v>481</v>
      </c>
      <c r="M22" s="18" t="s">
        <v>481</v>
      </c>
      <c r="N22" s="20" t="s">
        <v>481</v>
      </c>
      <c r="O22" s="18" t="s">
        <v>481</v>
      </c>
      <c r="P22" s="20" t="s">
        <v>481</v>
      </c>
      <c r="Q22" s="18" t="n">
        <v>371.55694449</v>
      </c>
      <c r="R22" s="20" t="n">
        <v>39.06700758</v>
      </c>
      <c r="S22" s="18" t="n">
        <v>386.94024292</v>
      </c>
      <c r="T22" s="20" t="n">
        <v>7.43882848</v>
      </c>
    </row>
    <row r="23" spans="1:20">
      <c r="A23" s="15" t="s">
        <v>498</v>
      </c>
      <c r="B23" s="17" t="n">
        <v>11583</v>
      </c>
      <c r="C23" s="18">
        <f>(216.0/B23*100)</f>
        <v/>
      </c>
      <c r="D23" s="19" t="n">
        <v>11367</v>
      </c>
      <c r="E23" s="18" t="n">
        <v>501.83504464</v>
      </c>
      <c r="F23" s="20" t="n">
        <v>2.92372365</v>
      </c>
      <c r="G23" s="18" t="n">
        <v>438.25279468</v>
      </c>
      <c r="H23" s="20" t="n">
        <v>6.41684664</v>
      </c>
      <c r="I23" s="18" t="n">
        <v>418.72543901</v>
      </c>
      <c r="J23" s="20" t="n">
        <v>16.2605804</v>
      </c>
      <c r="K23" s="18" t="s">
        <v>481</v>
      </c>
      <c r="L23" s="20" t="s">
        <v>481</v>
      </c>
      <c r="M23" s="18" t="s">
        <v>481</v>
      </c>
      <c r="N23" s="20" t="s">
        <v>481</v>
      </c>
      <c r="O23" s="18" t="s">
        <v>481</v>
      </c>
      <c r="P23" s="20" t="s">
        <v>481</v>
      </c>
      <c r="Q23" s="18" t="s">
        <v>481</v>
      </c>
      <c r="R23" s="20" t="s">
        <v>481</v>
      </c>
      <c r="S23" s="18" t="n">
        <v>395.13155745</v>
      </c>
      <c r="T23" s="20" t="n">
        <v>6.83113614</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532.4398722</v>
      </c>
      <c r="P24" s="20" t="n">
        <v>3.00001481</v>
      </c>
      <c r="Q24" s="18" t="s">
        <v>481</v>
      </c>
      <c r="R24" s="20" t="s">
        <v>481</v>
      </c>
      <c r="S24" s="18" t="s">
        <v>481</v>
      </c>
      <c r="T24" s="20" t="s">
        <v>481</v>
      </c>
    </row>
    <row r="25" spans="1:20">
      <c r="A25" s="15" t="s">
        <v>500</v>
      </c>
      <c r="B25" s="17" t="n">
        <v>5581</v>
      </c>
      <c r="C25" s="18">
        <f>(24.0/B25*100)</f>
        <v/>
      </c>
      <c r="D25" s="19" t="n">
        <v>5557</v>
      </c>
      <c r="E25" s="18" t="n">
        <v>524.70072371</v>
      </c>
      <c r="F25" s="20" t="n">
        <v>3.6324388</v>
      </c>
      <c r="G25" s="18" t="n">
        <v>501.64809721</v>
      </c>
      <c r="H25" s="20" t="n">
        <v>11.79435655</v>
      </c>
      <c r="I25" s="18" t="n">
        <v>549.431591</v>
      </c>
      <c r="J25" s="20" t="n">
        <v>17.42998044</v>
      </c>
      <c r="K25" s="18" t="s">
        <v>481</v>
      </c>
      <c r="L25" s="20" t="s">
        <v>481</v>
      </c>
      <c r="M25" s="18" t="s">
        <v>481</v>
      </c>
      <c r="N25" s="20" t="s">
        <v>481</v>
      </c>
      <c r="O25" s="18" t="s">
        <v>481</v>
      </c>
      <c r="P25" s="20" t="s">
        <v>481</v>
      </c>
      <c r="Q25" s="18" t="n">
        <v>286.78914708</v>
      </c>
      <c r="R25" s="20" t="n">
        <v>41.41773313</v>
      </c>
      <c r="S25" s="18" t="n">
        <v>502.0431204</v>
      </c>
      <c r="T25" s="20" t="n">
        <v>21.81015796</v>
      </c>
    </row>
    <row r="26" spans="1:20">
      <c r="A26" s="15" t="s">
        <v>501</v>
      </c>
      <c r="B26" s="17" t="n">
        <v>4869</v>
      </c>
      <c r="C26" s="18">
        <f>(33.0/B26*100)</f>
        <v/>
      </c>
      <c r="D26" s="19" t="n">
        <v>4836</v>
      </c>
      <c r="E26" s="18" t="n">
        <v>491.0529486</v>
      </c>
      <c r="F26" s="20" t="n">
        <v>1.86267287</v>
      </c>
      <c r="G26" s="18" t="s">
        <v>481</v>
      </c>
      <c r="H26" s="20" t="s">
        <v>481</v>
      </c>
      <c r="I26" s="18" t="s">
        <v>481</v>
      </c>
      <c r="J26" s="20" t="s">
        <v>481</v>
      </c>
      <c r="K26" s="18" t="s">
        <v>481</v>
      </c>
      <c r="L26" s="20" t="s">
        <v>481</v>
      </c>
      <c r="M26" s="18" t="s">
        <v>481</v>
      </c>
      <c r="N26" s="20" t="s">
        <v>481</v>
      </c>
      <c r="O26" s="18" t="s">
        <v>481</v>
      </c>
      <c r="P26" s="20" t="s">
        <v>481</v>
      </c>
      <c r="Q26" s="18" t="n">
        <v>432.23009602</v>
      </c>
      <c r="R26" s="20" t="n">
        <v>27.55496785</v>
      </c>
      <c r="S26" s="18" t="n">
        <v>450.27391002</v>
      </c>
      <c r="T26" s="20" t="n">
        <v>3.75757849</v>
      </c>
    </row>
    <row r="27" spans="1:20">
      <c r="A27" s="15" t="s">
        <v>502</v>
      </c>
      <c r="B27" s="17" t="n">
        <v>5299</v>
      </c>
      <c r="C27" s="18">
        <f>(17.0/B27*100)</f>
        <v/>
      </c>
      <c r="D27" s="19" t="n">
        <v>5282</v>
      </c>
      <c r="E27" s="18" t="n">
        <v>496.70432001</v>
      </c>
      <c r="F27" s="20" t="n">
        <v>1.13369419</v>
      </c>
      <c r="G27" s="18" t="n">
        <v>473.70301415</v>
      </c>
      <c r="H27" s="20" t="n">
        <v>19.9108744</v>
      </c>
      <c r="I27" s="18" t="n">
        <v>449.31036874</v>
      </c>
      <c r="J27" s="20" t="n">
        <v>23.38988944</v>
      </c>
      <c r="K27" s="18" t="s">
        <v>481</v>
      </c>
      <c r="L27" s="20" t="s">
        <v>481</v>
      </c>
      <c r="M27" s="18" t="s">
        <v>481</v>
      </c>
      <c r="N27" s="20" t="s">
        <v>481</v>
      </c>
      <c r="O27" s="18" t="s">
        <v>481</v>
      </c>
      <c r="P27" s="20" t="s">
        <v>481</v>
      </c>
      <c r="Q27" s="18" t="n">
        <v>395.20495652</v>
      </c>
      <c r="R27" s="20" t="n">
        <v>11.68644766</v>
      </c>
      <c r="S27" s="18" t="n">
        <v>431.91925784</v>
      </c>
      <c r="T27" s="20" t="n">
        <v>4.21505664</v>
      </c>
    </row>
    <row r="28" spans="1:20">
      <c r="A28" s="15" t="s">
        <v>503</v>
      </c>
      <c r="B28" s="17" t="n">
        <v>7568</v>
      </c>
      <c r="C28" s="18">
        <f>(52.0/B28*100)</f>
        <v/>
      </c>
      <c r="D28" s="19" t="n">
        <v>7516</v>
      </c>
      <c r="E28" s="18" t="n">
        <v>418.42459112</v>
      </c>
      <c r="F28" s="20" t="n">
        <v>2.23707079</v>
      </c>
      <c r="G28" s="18" t="n">
        <v>403.19738709</v>
      </c>
      <c r="H28" s="20" t="n">
        <v>21.598611</v>
      </c>
      <c r="I28" s="18" t="n">
        <v>397.4400362</v>
      </c>
      <c r="J28" s="20" t="n">
        <v>27.7518986</v>
      </c>
      <c r="K28" s="18" t="s">
        <v>481</v>
      </c>
      <c r="L28" s="20" t="s">
        <v>481</v>
      </c>
      <c r="M28" s="18" t="s">
        <v>481</v>
      </c>
      <c r="N28" s="20" t="s">
        <v>481</v>
      </c>
      <c r="O28" s="18" t="s">
        <v>481</v>
      </c>
      <c r="P28" s="20" t="s">
        <v>481</v>
      </c>
      <c r="Q28" s="18" t="n">
        <v>336.6430342</v>
      </c>
      <c r="R28" s="20" t="n">
        <v>26.83787741</v>
      </c>
      <c r="S28" s="18" t="n">
        <v>361.0965184</v>
      </c>
      <c r="T28" s="20" t="n">
        <v>3.84137334</v>
      </c>
    </row>
    <row r="29" spans="1:20">
      <c r="A29" s="15" t="s">
        <v>504</v>
      </c>
      <c r="B29" s="17" t="n">
        <v>5385</v>
      </c>
      <c r="C29" s="18">
        <f>(30.0/B29*100)</f>
        <v/>
      </c>
      <c r="D29" s="19" t="n">
        <v>5355</v>
      </c>
      <c r="E29" s="18" t="n">
        <v>522.90220959</v>
      </c>
      <c r="F29" s="20" t="n">
        <v>2.29226482</v>
      </c>
      <c r="G29" s="18" t="n">
        <v>566.86827365</v>
      </c>
      <c r="H29" s="20" t="n">
        <v>17.03959967</v>
      </c>
      <c r="I29" s="18" t="s">
        <v>481</v>
      </c>
      <c r="J29" s="20" t="s">
        <v>481</v>
      </c>
      <c r="K29" s="18" t="s">
        <v>481</v>
      </c>
      <c r="L29" s="20" t="s">
        <v>481</v>
      </c>
      <c r="M29" s="18" t="s">
        <v>481</v>
      </c>
      <c r="N29" s="20" t="s">
        <v>481</v>
      </c>
      <c r="O29" s="18" t="n">
        <v>335.3902018</v>
      </c>
      <c r="P29" s="20" t="n">
        <v>12.1685767</v>
      </c>
      <c r="Q29" s="18" t="n">
        <v>480.87346897</v>
      </c>
      <c r="R29" s="20" t="n">
        <v>17.60277428</v>
      </c>
      <c r="S29" s="18" t="n">
        <v>460.0941447</v>
      </c>
      <c r="T29" s="20" t="n">
        <v>5.06159968</v>
      </c>
    </row>
    <row r="30" spans="1:20">
      <c r="A30" s="15" t="s">
        <v>505</v>
      </c>
      <c r="B30" s="17" t="n">
        <v>4520</v>
      </c>
      <c r="C30" s="18">
        <f>(100.0/B30*100)</f>
        <v/>
      </c>
      <c r="D30" s="19" t="n">
        <v>4420</v>
      </c>
      <c r="E30" s="18" t="n">
        <v>499.05474808</v>
      </c>
      <c r="F30" s="20" t="n">
        <v>2.30171906</v>
      </c>
      <c r="G30" s="18" t="n">
        <v>387.99206518</v>
      </c>
      <c r="H30" s="20" t="n">
        <v>28.35302895</v>
      </c>
      <c r="I30" s="18" t="n">
        <v>452.09836409</v>
      </c>
      <c r="J30" s="20" t="n">
        <v>48.49694507</v>
      </c>
      <c r="K30" s="18" t="s">
        <v>481</v>
      </c>
      <c r="L30" s="20" t="s">
        <v>481</v>
      </c>
      <c r="M30" s="18" t="s">
        <v>481</v>
      </c>
      <c r="N30" s="20" t="s">
        <v>481</v>
      </c>
      <c r="O30" s="18" t="s">
        <v>481</v>
      </c>
      <c r="P30" s="20" t="s">
        <v>481</v>
      </c>
      <c r="Q30" s="18" t="n">
        <v>379.17995629</v>
      </c>
      <c r="R30" s="20" t="n">
        <v>44.18500697</v>
      </c>
      <c r="S30" s="18" t="n">
        <v>465.07078233</v>
      </c>
      <c r="T30" s="20" t="n">
        <v>5.89823722</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501.72981506</v>
      </c>
      <c r="P31" s="20" t="n">
        <v>2.23163648</v>
      </c>
      <c r="Q31" s="18" t="s">
        <v>481</v>
      </c>
      <c r="R31" s="20" t="s">
        <v>481</v>
      </c>
      <c r="S31" s="18" t="s">
        <v>481</v>
      </c>
      <c r="T31" s="20" t="s">
        <v>481</v>
      </c>
    </row>
    <row r="32" spans="1:20">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s">
        <v>481</v>
      </c>
      <c r="N32" s="20" t="s">
        <v>481</v>
      </c>
      <c r="O32" s="18" t="n">
        <v>504.46925149</v>
      </c>
      <c r="P32" s="20" t="n">
        <v>2.38982369</v>
      </c>
      <c r="Q32" s="18" t="s">
        <v>481</v>
      </c>
      <c r="R32" s="20" t="s">
        <v>481</v>
      </c>
      <c r="S32" s="18" t="s">
        <v>481</v>
      </c>
      <c r="T32" s="20" t="s">
        <v>481</v>
      </c>
    </row>
    <row r="33" spans="1:20">
      <c r="A33" s="15" t="s">
        <v>508</v>
      </c>
      <c r="B33" s="17" t="n">
        <v>7325</v>
      </c>
      <c r="C33" s="18">
        <f>(75.0/B33*100)</f>
        <v/>
      </c>
      <c r="D33" s="19" t="n">
        <v>7250</v>
      </c>
      <c r="E33" s="18" t="n">
        <v>519.00081145</v>
      </c>
      <c r="F33" s="20" t="n">
        <v>2.35935356</v>
      </c>
      <c r="G33" s="18" t="n">
        <v>440.97907756</v>
      </c>
      <c r="H33" s="20" t="n">
        <v>33.25524227</v>
      </c>
      <c r="I33" s="18" t="n">
        <v>410.06407003</v>
      </c>
      <c r="J33" s="20" t="n">
        <v>63.65559827</v>
      </c>
      <c r="K33" s="18" t="s">
        <v>481</v>
      </c>
      <c r="L33" s="20" t="s">
        <v>481</v>
      </c>
      <c r="M33" s="18" t="s">
        <v>481</v>
      </c>
      <c r="N33" s="20" t="s">
        <v>481</v>
      </c>
      <c r="O33" s="18" t="s">
        <v>481</v>
      </c>
      <c r="P33" s="20" t="s">
        <v>481</v>
      </c>
      <c r="Q33" s="18" t="n">
        <v>376.56979984</v>
      </c>
      <c r="R33" s="20" t="n">
        <v>12.00234294</v>
      </c>
      <c r="S33" s="18" t="n">
        <v>402.84793458</v>
      </c>
      <c r="T33" s="20" t="n">
        <v>3.37991649</v>
      </c>
    </row>
    <row r="34" spans="1:20">
      <c r="A34" s="15" t="s">
        <v>509</v>
      </c>
      <c r="B34" s="17" t="n">
        <v>6350</v>
      </c>
      <c r="C34" s="18">
        <f>(36.0/B34*100)</f>
        <v/>
      </c>
      <c r="D34" s="19" t="n">
        <v>6314</v>
      </c>
      <c r="E34" s="18" t="n">
        <v>489.6182319</v>
      </c>
      <c r="F34" s="20" t="n">
        <v>2.2949003</v>
      </c>
      <c r="G34" s="18" t="n">
        <v>303.91508711</v>
      </c>
      <c r="H34" s="20" t="n">
        <v>52.0154121</v>
      </c>
      <c r="I34" s="18" t="n">
        <v>418.3933905</v>
      </c>
      <c r="J34" s="20" t="n">
        <v>27.21564115</v>
      </c>
      <c r="K34" s="18" t="s">
        <v>481</v>
      </c>
      <c r="L34" s="20" t="s">
        <v>481</v>
      </c>
      <c r="M34" s="18" t="s">
        <v>481</v>
      </c>
      <c r="N34" s="20" t="s">
        <v>481</v>
      </c>
      <c r="O34" s="18" t="n">
        <v>336.51078337</v>
      </c>
      <c r="P34" s="20" t="n">
        <v>12.24828707</v>
      </c>
      <c r="Q34" s="18" t="n">
        <v>349.62878874</v>
      </c>
      <c r="R34" s="20" t="n">
        <v>25.13255597</v>
      </c>
      <c r="S34" s="18" t="n">
        <v>388.16561207</v>
      </c>
      <c r="T34" s="20" t="n">
        <v>7.42689072</v>
      </c>
    </row>
    <row r="35" spans="1:20">
      <c r="A35" s="15" t="s">
        <v>510</v>
      </c>
      <c r="B35" s="17" t="n">
        <v>6406</v>
      </c>
      <c r="C35" s="18">
        <f>(35.0/B35*100)</f>
        <v/>
      </c>
      <c r="D35" s="19" t="n">
        <v>6371</v>
      </c>
      <c r="E35" s="18" t="n">
        <v>515.5126092</v>
      </c>
      <c r="F35" s="20" t="n">
        <v>1.2333064</v>
      </c>
      <c r="G35" s="18" t="n">
        <v>450.81347098</v>
      </c>
      <c r="H35" s="20" t="n">
        <v>22.5584974</v>
      </c>
      <c r="I35" s="18" t="n">
        <v>398.99846508</v>
      </c>
      <c r="J35" s="20" t="n">
        <v>28.84358593</v>
      </c>
      <c r="K35" s="18" t="s">
        <v>481</v>
      </c>
      <c r="L35" s="20" t="s">
        <v>481</v>
      </c>
      <c r="M35" s="18" t="s">
        <v>481</v>
      </c>
      <c r="N35" s="20" t="s">
        <v>481</v>
      </c>
      <c r="O35" s="18" t="n">
        <v>349.78970242</v>
      </c>
      <c r="P35" s="20" t="n">
        <v>6.90672373</v>
      </c>
      <c r="Q35" s="18" t="n">
        <v>474.2378</v>
      </c>
      <c r="R35" s="20" t="n">
        <v>15.43249055</v>
      </c>
      <c r="S35" s="18" t="n">
        <v>458.1757474</v>
      </c>
      <c r="T35" s="20" t="n">
        <v>7.49935906</v>
      </c>
    </row>
    <row r="36" spans="1:20">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s">
        <v>481</v>
      </c>
      <c r="N36" s="20" t="s">
        <v>481</v>
      </c>
      <c r="O36" s="18" t="n">
        <v>485.84321726</v>
      </c>
      <c r="P36" s="20" t="n">
        <v>2.15122793</v>
      </c>
      <c r="Q36" s="18" t="s">
        <v>481</v>
      </c>
      <c r="R36" s="20" t="s">
        <v>481</v>
      </c>
      <c r="S36" s="18" t="s">
        <v>481</v>
      </c>
      <c r="T36" s="20" t="s">
        <v>481</v>
      </c>
    </row>
    <row r="37" spans="1:20">
      <c r="A37" s="15" t="s">
        <v>512</v>
      </c>
      <c r="B37" s="17" t="n">
        <v>5458</v>
      </c>
      <c r="C37" s="18">
        <f>(63.0/B37*100)</f>
        <v/>
      </c>
      <c r="D37" s="19" t="n">
        <v>5395</v>
      </c>
      <c r="E37" s="18" t="n">
        <v>501.19594842</v>
      </c>
      <c r="F37" s="20" t="n">
        <v>3.16321593</v>
      </c>
      <c r="G37" s="18" t="n">
        <v>534.3351</v>
      </c>
      <c r="H37" s="20" t="n">
        <v>28.54893729</v>
      </c>
      <c r="I37" s="18" t="s">
        <v>481</v>
      </c>
      <c r="J37" s="20" t="s">
        <v>481</v>
      </c>
      <c r="K37" s="18" t="s">
        <v>481</v>
      </c>
      <c r="L37" s="20" t="s">
        <v>481</v>
      </c>
      <c r="M37" s="18" t="s">
        <v>481</v>
      </c>
      <c r="N37" s="20" t="s">
        <v>481</v>
      </c>
      <c r="O37" s="18" t="s">
        <v>481</v>
      </c>
      <c r="P37" s="20" t="s">
        <v>481</v>
      </c>
      <c r="Q37" s="18" t="n">
        <v>410.24806154</v>
      </c>
      <c r="R37" s="20" t="n">
        <v>35.09213362</v>
      </c>
      <c r="S37" s="18" t="n">
        <v>453.93767432</v>
      </c>
      <c r="T37" s="20" t="n">
        <v>4.95614639</v>
      </c>
    </row>
    <row r="38" spans="1:20">
      <c r="A38" s="15" t="s">
        <v>513</v>
      </c>
      <c r="B38" s="17" t="n">
        <v>5860</v>
      </c>
      <c r="C38" s="18">
        <f>(16.0/B38*100)</f>
        <v/>
      </c>
      <c r="D38" s="19" t="n">
        <v>5844</v>
      </c>
      <c r="E38" s="18" t="n">
        <v>531.11541269</v>
      </c>
      <c r="F38" s="20" t="n">
        <v>2.74591154</v>
      </c>
      <c r="G38" s="18" t="n">
        <v>550.9283768499999</v>
      </c>
      <c r="H38" s="20" t="n">
        <v>53.78983265</v>
      </c>
      <c r="I38" s="18" t="n">
        <v>394.27437509</v>
      </c>
      <c r="J38" s="20" t="n">
        <v>69.67886364</v>
      </c>
      <c r="K38" s="18" t="s">
        <v>481</v>
      </c>
      <c r="L38" s="20" t="s">
        <v>481</v>
      </c>
      <c r="M38" s="18" t="s">
        <v>481</v>
      </c>
      <c r="N38" s="20" t="s">
        <v>481</v>
      </c>
      <c r="O38" s="18" t="s">
        <v>481</v>
      </c>
      <c r="P38" s="20" t="s">
        <v>481</v>
      </c>
      <c r="Q38" s="18" t="n">
        <v>483.48009437</v>
      </c>
      <c r="R38" s="20" t="n">
        <v>15.55285949</v>
      </c>
      <c r="S38" s="18" t="n">
        <v>466.40809144</v>
      </c>
      <c r="T38" s="20" t="n">
        <v>8.225398719999999</v>
      </c>
    </row>
    <row r="39" spans="1:20">
      <c r="A39" s="15" t="s">
        <v>514</v>
      </c>
      <c r="B39" s="17" t="n">
        <v>5895</v>
      </c>
      <c r="C39" s="18">
        <f>(30.0/B39*100)</f>
        <v/>
      </c>
      <c r="D39" s="19" t="n">
        <v>5865</v>
      </c>
      <c r="E39" s="18" t="n">
        <v>429.57448563</v>
      </c>
      <c r="F39" s="20" t="n">
        <v>4.24997493</v>
      </c>
      <c r="G39" s="18" t="n">
        <v>361.95904995</v>
      </c>
      <c r="H39" s="20" t="n">
        <v>4.6864437</v>
      </c>
      <c r="I39" s="18" t="n">
        <v>321.7011659</v>
      </c>
      <c r="J39" s="20" t="n">
        <v>18.65080992</v>
      </c>
      <c r="K39" s="18" t="s">
        <v>481</v>
      </c>
      <c r="L39" s="20" t="s">
        <v>481</v>
      </c>
      <c r="M39" s="18" t="s">
        <v>481</v>
      </c>
      <c r="N39" s="20" t="s">
        <v>481</v>
      </c>
      <c r="O39" s="18" t="s">
        <v>481</v>
      </c>
      <c r="P39" s="20" t="s">
        <v>481</v>
      </c>
      <c r="Q39" s="18" t="n">
        <v>334.77199202</v>
      </c>
      <c r="R39" s="20" t="n">
        <v>33.57872614</v>
      </c>
      <c r="S39" s="18" t="n">
        <v>340.65455306</v>
      </c>
      <c r="T39" s="20" t="n">
        <v>6.94972322</v>
      </c>
    </row>
    <row r="40" spans="1:20">
      <c r="A40" s="15" t="s">
        <v>515</v>
      </c>
      <c r="B40" s="17" t="n">
        <v>14157</v>
      </c>
      <c r="C40" s="18">
        <f>(274.0/B40*100)</f>
        <v/>
      </c>
      <c r="D40" s="19" t="n">
        <v>13883</v>
      </c>
      <c r="E40" s="18" t="n">
        <v>496.02709112</v>
      </c>
      <c r="F40" s="20" t="n">
        <v>2.51098942</v>
      </c>
      <c r="G40" s="18" t="n">
        <v>363.92699384</v>
      </c>
      <c r="H40" s="20" t="n">
        <v>28.94006451</v>
      </c>
      <c r="I40" s="18" t="n">
        <v>295.39627679</v>
      </c>
      <c r="J40" s="20" t="n">
        <v>28.3732794</v>
      </c>
      <c r="K40" s="18" t="s">
        <v>481</v>
      </c>
      <c r="L40" s="20" t="s">
        <v>481</v>
      </c>
      <c r="M40" s="18" t="s">
        <v>481</v>
      </c>
      <c r="N40" s="20" t="s">
        <v>481</v>
      </c>
      <c r="O40" s="18" t="s">
        <v>481</v>
      </c>
      <c r="P40" s="20" t="s">
        <v>481</v>
      </c>
      <c r="Q40" s="18" t="s">
        <v>481</v>
      </c>
      <c r="R40" s="20" t="s">
        <v>481</v>
      </c>
      <c r="S40" s="18" t="n">
        <v>425.61536437</v>
      </c>
      <c r="T40" s="20" t="n">
        <v>8.958541869999999</v>
      </c>
    </row>
    <row r="41" spans="1:20">
      <c r="A41" s="15" t="s">
        <v>516</v>
      </c>
      <c r="B41" s="17" t="n">
        <v>5712</v>
      </c>
      <c r="C41" s="18">
        <f>(34.0/B41*100)</f>
        <v/>
      </c>
      <c r="D41" s="19" t="n">
        <v>5678</v>
      </c>
      <c r="E41" s="18" t="n">
        <v>477.6046355</v>
      </c>
      <c r="F41" s="20" t="n">
        <v>2.99714517</v>
      </c>
      <c r="G41" s="18" t="n">
        <v>403.16116602</v>
      </c>
      <c r="H41" s="20" t="n">
        <v>11.80914796</v>
      </c>
      <c r="I41" s="18" t="n">
        <v>379.87485395</v>
      </c>
      <c r="J41" s="20" t="n">
        <v>24.37140775</v>
      </c>
      <c r="K41" s="18" t="s">
        <v>481</v>
      </c>
      <c r="L41" s="20" t="s">
        <v>481</v>
      </c>
      <c r="M41" s="18" t="s">
        <v>481</v>
      </c>
      <c r="N41" s="20" t="s">
        <v>481</v>
      </c>
      <c r="O41" s="18" t="n">
        <v>392.51815558</v>
      </c>
      <c r="P41" s="20" t="n">
        <v>16.89642718</v>
      </c>
      <c r="Q41" s="18" t="n">
        <v>370.3383653</v>
      </c>
      <c r="R41" s="20" t="n">
        <v>53.07492582</v>
      </c>
      <c r="S41" s="18" t="n">
        <v>391.7132133</v>
      </c>
      <c r="T41" s="20" t="n">
        <v>5.68912563</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n">
        <v>388.66061594</v>
      </c>
      <c r="F45" s="20" t="n">
        <v>4.06064461</v>
      </c>
      <c r="G45" s="18" t="n">
        <v>376.055962</v>
      </c>
      <c r="H45" s="20" t="n">
        <v>15.21119059</v>
      </c>
      <c r="I45" s="18" t="n">
        <v>449.63860443</v>
      </c>
      <c r="J45" s="20" t="n">
        <v>59.2306933</v>
      </c>
      <c r="K45" s="18" t="s">
        <v>481</v>
      </c>
      <c r="L45" s="20" t="s">
        <v>481</v>
      </c>
      <c r="M45" s="18" t="s">
        <v>481</v>
      </c>
      <c r="N45" s="20" t="s">
        <v>481</v>
      </c>
      <c r="O45" s="18" t="n">
        <v>360.46595349</v>
      </c>
      <c r="P45" s="20" t="n">
        <v>29.87948507</v>
      </c>
      <c r="Q45" s="18" t="n">
        <v>324.45154922</v>
      </c>
      <c r="R45" s="20" t="n">
        <v>8.38067176</v>
      </c>
      <c r="S45" s="18" t="n">
        <v>342.55239602</v>
      </c>
      <c r="T45" s="20" t="n">
        <v>2.47153941</v>
      </c>
    </row>
    <row r="46" spans="1:20">
      <c r="A46" s="15" t="s">
        <v>521</v>
      </c>
      <c r="B46" s="17" t="n">
        <v>23141</v>
      </c>
      <c r="C46" s="18">
        <f>(1174.0/B46*100)</f>
        <v/>
      </c>
      <c r="D46" s="19" t="n">
        <v>21967</v>
      </c>
      <c r="E46" s="18" t="n">
        <v>398.42053925</v>
      </c>
      <c r="F46" s="20" t="n">
        <v>2.92943263</v>
      </c>
      <c r="G46" s="18" t="n">
        <v>368.45462831</v>
      </c>
      <c r="H46" s="20" t="n">
        <v>8.540335779999999</v>
      </c>
      <c r="I46" s="18" t="n">
        <v>320.3751732</v>
      </c>
      <c r="J46" s="20" t="n">
        <v>24.60436143</v>
      </c>
      <c r="K46" s="18" t="s">
        <v>481</v>
      </c>
      <c r="L46" s="20" t="s">
        <v>481</v>
      </c>
      <c r="M46" s="18" t="s">
        <v>481</v>
      </c>
      <c r="N46" s="20" t="s">
        <v>481</v>
      </c>
      <c r="O46" s="18" t="s">
        <v>481</v>
      </c>
      <c r="P46" s="20" t="s">
        <v>481</v>
      </c>
      <c r="Q46" s="18" t="n">
        <v>280.87226146</v>
      </c>
      <c r="R46" s="20" t="n">
        <v>10.24927029</v>
      </c>
      <c r="S46" s="18" t="n">
        <v>321.72504962</v>
      </c>
      <c r="T46" s="20" t="n">
        <v>3.72535497</v>
      </c>
    </row>
    <row r="47" spans="1:20">
      <c r="A47" s="15" t="s">
        <v>522</v>
      </c>
      <c r="B47" s="17" t="n">
        <v>5928</v>
      </c>
      <c r="C47" s="18">
        <f>(78.0/B47*100)</f>
        <v/>
      </c>
      <c r="D47" s="19" t="n">
        <v>5850</v>
      </c>
      <c r="E47" s="18" t="n">
        <v>450.82785413</v>
      </c>
      <c r="F47" s="20" t="n">
        <v>3.69054052</v>
      </c>
      <c r="G47" s="18" t="n">
        <v>316.26808706</v>
      </c>
      <c r="H47" s="20" t="n">
        <v>16.98855129</v>
      </c>
      <c r="I47" s="18" t="n">
        <v>315.13905401</v>
      </c>
      <c r="J47" s="20" t="n">
        <v>17.30533597</v>
      </c>
      <c r="K47" s="18" t="s">
        <v>481</v>
      </c>
      <c r="L47" s="20" t="s">
        <v>481</v>
      </c>
      <c r="M47" s="18" t="s">
        <v>481</v>
      </c>
      <c r="N47" s="20" t="s">
        <v>481</v>
      </c>
      <c r="O47" s="18" t="s">
        <v>481</v>
      </c>
      <c r="P47" s="20" t="s">
        <v>481</v>
      </c>
      <c r="Q47" s="18" t="n">
        <v>293.55564456</v>
      </c>
      <c r="R47" s="20" t="n">
        <v>28.86473964</v>
      </c>
      <c r="S47" s="18" t="n">
        <v>370.01194619</v>
      </c>
      <c r="T47" s="20" t="n">
        <v>7.03347434</v>
      </c>
    </row>
    <row r="48" spans="1:20">
      <c r="A48" s="15" t="s">
        <v>523</v>
      </c>
      <c r="B48" s="17" t="n">
        <v>9841</v>
      </c>
      <c r="C48" s="18">
        <f>(8.0/B48*100)</f>
        <v/>
      </c>
      <c r="D48" s="19" t="n">
        <v>9833</v>
      </c>
      <c r="E48" s="18" t="n">
        <v>546.32447196</v>
      </c>
      <c r="F48" s="20" t="n">
        <v>5.07651037</v>
      </c>
      <c r="G48" s="18" t="n">
        <v>487.50205283</v>
      </c>
      <c r="H48" s="20" t="n">
        <v>74.18712701</v>
      </c>
      <c r="I48" s="18" t="s">
        <v>481</v>
      </c>
      <c r="J48" s="20" t="s">
        <v>481</v>
      </c>
      <c r="K48" s="18" t="s">
        <v>481</v>
      </c>
      <c r="L48" s="20" t="s">
        <v>481</v>
      </c>
      <c r="M48" s="18" t="s">
        <v>481</v>
      </c>
      <c r="N48" s="20" t="s">
        <v>481</v>
      </c>
      <c r="O48" s="18" t="s">
        <v>481</v>
      </c>
      <c r="P48" s="20" t="s">
        <v>481</v>
      </c>
      <c r="Q48" s="18" t="n">
        <v>381.53065888</v>
      </c>
      <c r="R48" s="20" t="n">
        <v>35.10208654</v>
      </c>
      <c r="S48" s="18" t="n">
        <v>478.99853613</v>
      </c>
      <c r="T48" s="20" t="n">
        <v>5.2646841</v>
      </c>
    </row>
    <row r="49" spans="1:20">
      <c r="A49" s="15" t="s">
        <v>524</v>
      </c>
      <c r="B49" s="17" t="n">
        <v>6349</v>
      </c>
      <c r="C49" s="18">
        <f>(56.0/B49*100)</f>
        <v/>
      </c>
      <c r="D49" s="19" t="n">
        <v>6293</v>
      </c>
      <c r="E49" s="18" t="n">
        <v>416.69347753</v>
      </c>
      <c r="F49" s="20" t="n">
        <v>3.02382008</v>
      </c>
      <c r="G49" s="18" t="n">
        <v>367.98331969</v>
      </c>
      <c r="H49" s="20" t="n">
        <v>12.93766951</v>
      </c>
      <c r="I49" s="18" t="n">
        <v>378.19381462</v>
      </c>
      <c r="J49" s="20" t="n">
        <v>27.45133218</v>
      </c>
      <c r="K49" s="18" t="s">
        <v>481</v>
      </c>
      <c r="L49" s="20" t="s">
        <v>481</v>
      </c>
      <c r="M49" s="18" t="s">
        <v>481</v>
      </c>
      <c r="N49" s="20" t="s">
        <v>481</v>
      </c>
      <c r="O49" s="18" t="s">
        <v>481</v>
      </c>
      <c r="P49" s="20" t="s">
        <v>481</v>
      </c>
      <c r="Q49" s="18" t="n">
        <v>360.67550947</v>
      </c>
      <c r="R49" s="20" t="n">
        <v>11.61573597</v>
      </c>
      <c r="S49" s="18" t="n">
        <v>377.54396702</v>
      </c>
      <c r="T49" s="20" t="n">
        <v>5.81912913</v>
      </c>
    </row>
    <row r="50" spans="1:20">
      <c r="A50" s="15" t="s">
        <v>525</v>
      </c>
      <c r="B50" s="17" t="n">
        <v>11795</v>
      </c>
      <c r="C50" s="18">
        <f>(218.0/B50*100)</f>
        <v/>
      </c>
      <c r="D50" s="19" t="n">
        <v>11577</v>
      </c>
      <c r="E50" s="18" t="n">
        <v>405.21927727</v>
      </c>
      <c r="F50" s="20" t="n">
        <v>2.33175131</v>
      </c>
      <c r="G50" s="18" t="n">
        <v>396.77339927</v>
      </c>
      <c r="H50" s="20" t="n">
        <v>9.24768701</v>
      </c>
      <c r="I50" s="18" t="n">
        <v>264.071166</v>
      </c>
      <c r="J50" s="20" t="n">
        <v>33.04444561</v>
      </c>
      <c r="K50" s="18" t="s">
        <v>481</v>
      </c>
      <c r="L50" s="20" t="s">
        <v>481</v>
      </c>
      <c r="M50" s="18" t="s">
        <v>481</v>
      </c>
      <c r="N50" s="20" t="s">
        <v>481</v>
      </c>
      <c r="O50" s="18" t="s">
        <v>481</v>
      </c>
      <c r="P50" s="20" t="s">
        <v>481</v>
      </c>
      <c r="Q50" s="18" t="n">
        <v>304.2923533</v>
      </c>
      <c r="R50" s="20" t="n">
        <v>14.86190089</v>
      </c>
      <c r="S50" s="18" t="n">
        <v>352.94551523</v>
      </c>
      <c r="T50" s="20" t="n">
        <v>2.96874459</v>
      </c>
    </row>
    <row r="51" spans="1:20">
      <c r="A51" s="15" t="s">
        <v>526</v>
      </c>
      <c r="B51" s="17" t="n">
        <v>6866</v>
      </c>
      <c r="C51" s="18">
        <f>(108.0/B51*100)</f>
        <v/>
      </c>
      <c r="D51" s="19" t="n">
        <v>6758</v>
      </c>
      <c r="E51" s="18" t="n">
        <v>419.58951903</v>
      </c>
      <c r="F51" s="20" t="n">
        <v>2.82493159</v>
      </c>
      <c r="G51" s="18" t="n">
        <v>365.80970749</v>
      </c>
      <c r="H51" s="20" t="n">
        <v>22.23446355</v>
      </c>
      <c r="I51" s="18" t="n">
        <v>369.4729</v>
      </c>
      <c r="J51" s="20" t="n">
        <v>25.06444656</v>
      </c>
      <c r="K51" s="18" t="s">
        <v>481</v>
      </c>
      <c r="L51" s="20" t="s">
        <v>481</v>
      </c>
      <c r="M51" s="18" t="s">
        <v>481</v>
      </c>
      <c r="N51" s="20" t="s">
        <v>481</v>
      </c>
      <c r="O51" s="18" t="n">
        <v>380.5422133</v>
      </c>
      <c r="P51" s="20" t="n">
        <v>4.31283207</v>
      </c>
      <c r="Q51" s="18" t="n">
        <v>314.48650245</v>
      </c>
      <c r="R51" s="20" t="n">
        <v>28.20222509</v>
      </c>
      <c r="S51" s="18" t="n">
        <v>365.84190227</v>
      </c>
      <c r="T51" s="20" t="n">
        <v>2.68486615</v>
      </c>
    </row>
    <row r="52" spans="1:20">
      <c r="A52" s="15" t="s">
        <v>527</v>
      </c>
      <c r="B52" s="17" t="n">
        <v>5809</v>
      </c>
      <c r="C52" s="18">
        <f>(74.0/B52*100)</f>
        <v/>
      </c>
      <c r="D52" s="19" t="n">
        <v>5735</v>
      </c>
      <c r="E52" s="18" t="n">
        <v>467.33891389</v>
      </c>
      <c r="F52" s="20" t="n">
        <v>2.77560636</v>
      </c>
      <c r="G52" s="18" t="n">
        <v>361.34652861</v>
      </c>
      <c r="H52" s="20" t="n">
        <v>12.69116505</v>
      </c>
      <c r="I52" s="18" t="n">
        <v>397.6983491</v>
      </c>
      <c r="J52" s="20" t="n">
        <v>42.89508672</v>
      </c>
      <c r="K52" s="18" t="s">
        <v>481</v>
      </c>
      <c r="L52" s="20" t="s">
        <v>481</v>
      </c>
      <c r="M52" s="18" t="s">
        <v>481</v>
      </c>
      <c r="N52" s="20" t="s">
        <v>481</v>
      </c>
      <c r="O52" s="18" t="s">
        <v>481</v>
      </c>
      <c r="P52" s="20" t="s">
        <v>481</v>
      </c>
      <c r="Q52" s="18" t="s">
        <v>481</v>
      </c>
      <c r="R52" s="20" t="s">
        <v>481</v>
      </c>
      <c r="S52" s="18" t="n">
        <v>385.5131127</v>
      </c>
      <c r="T52" s="20" t="n">
        <v>9.22507502</v>
      </c>
    </row>
    <row r="53" spans="1:20">
      <c r="A53" s="15" t="s">
        <v>528</v>
      </c>
      <c r="B53" s="17" t="n">
        <v>5571</v>
      </c>
      <c r="C53" s="18">
        <f>(85.0/B53*100)</f>
        <v/>
      </c>
      <c r="D53" s="19" t="n">
        <v>5486</v>
      </c>
      <c r="E53" s="18" t="n">
        <v>442.57862162</v>
      </c>
      <c r="F53" s="20" t="n">
        <v>1.83883023</v>
      </c>
      <c r="G53" s="18" t="n">
        <v>358.93163467</v>
      </c>
      <c r="H53" s="20" t="n">
        <v>17.49517612</v>
      </c>
      <c r="I53" s="18" t="n">
        <v>391.79190388</v>
      </c>
      <c r="J53" s="20" t="n">
        <v>20.66007955</v>
      </c>
      <c r="K53" s="18" t="s">
        <v>481</v>
      </c>
      <c r="L53" s="20" t="s">
        <v>481</v>
      </c>
      <c r="M53" s="18" t="s">
        <v>481</v>
      </c>
      <c r="N53" s="20" t="s">
        <v>481</v>
      </c>
      <c r="O53" s="18" t="s">
        <v>481</v>
      </c>
      <c r="P53" s="20" t="s">
        <v>481</v>
      </c>
      <c r="Q53" s="18" t="n">
        <v>335.67653168</v>
      </c>
      <c r="R53" s="20" t="n">
        <v>25.40669083</v>
      </c>
      <c r="S53" s="18" t="n">
        <v>363.77816423</v>
      </c>
      <c r="T53" s="20" t="n">
        <v>6.84068305</v>
      </c>
    </row>
    <row r="54" spans="1:20">
      <c r="A54" s="15" t="s">
        <v>529</v>
      </c>
      <c r="B54" s="17" t="n">
        <v>4740</v>
      </c>
      <c r="C54" s="18">
        <f>(46.0/B54*100)</f>
        <v/>
      </c>
      <c r="D54" s="19" t="n">
        <v>4694</v>
      </c>
      <c r="E54" s="18" t="n">
        <v>349.55064611</v>
      </c>
      <c r="F54" s="20" t="n">
        <v>3.06886286</v>
      </c>
      <c r="G54" s="18" t="n">
        <v>314.80977059</v>
      </c>
      <c r="H54" s="20" t="n">
        <v>6.95107833</v>
      </c>
      <c r="I54" s="18" t="n">
        <v>266.60276382</v>
      </c>
      <c r="J54" s="20" t="n">
        <v>14.02912542</v>
      </c>
      <c r="K54" s="18" t="s">
        <v>481</v>
      </c>
      <c r="L54" s="20" t="s">
        <v>481</v>
      </c>
      <c r="M54" s="18" t="s">
        <v>481</v>
      </c>
      <c r="N54" s="20" t="s">
        <v>481</v>
      </c>
      <c r="O54" s="18" t="s">
        <v>481</v>
      </c>
      <c r="P54" s="20" t="s">
        <v>481</v>
      </c>
      <c r="Q54" s="18" t="n">
        <v>253.11703211</v>
      </c>
      <c r="R54" s="20" t="n">
        <v>7.62224974</v>
      </c>
      <c r="S54" s="18" t="n">
        <v>292.86606974</v>
      </c>
      <c r="T54" s="20" t="n">
        <v>2.84257583</v>
      </c>
    </row>
    <row r="55" spans="1:20">
      <c r="A55" s="15" t="s">
        <v>530</v>
      </c>
      <c r="B55" s="17" t="n">
        <v>5316</v>
      </c>
      <c r="C55" s="18">
        <f>(22.0/B55*100)</f>
        <v/>
      </c>
      <c r="D55" s="19" t="n">
        <v>5294</v>
      </c>
      <c r="E55" s="18" t="n">
        <v>416.22325301</v>
      </c>
      <c r="F55" s="20" t="n">
        <v>2.7379225</v>
      </c>
      <c r="G55" s="18" t="n">
        <v>295.39317531</v>
      </c>
      <c r="H55" s="20" t="n">
        <v>19.91924258</v>
      </c>
      <c r="I55" s="18" t="n">
        <v>351.71369683</v>
      </c>
      <c r="J55" s="20" t="n">
        <v>29.34559737</v>
      </c>
      <c r="K55" s="18" t="s">
        <v>481</v>
      </c>
      <c r="L55" s="20" t="s">
        <v>481</v>
      </c>
      <c r="M55" s="18" t="s">
        <v>481</v>
      </c>
      <c r="N55" s="20" t="s">
        <v>481</v>
      </c>
      <c r="O55" s="18" t="n">
        <v>371.17821464</v>
      </c>
      <c r="P55" s="20" t="n">
        <v>68.41484380999999</v>
      </c>
      <c r="Q55" s="18" t="n">
        <v>314.96041991</v>
      </c>
      <c r="R55" s="20" t="n">
        <v>19.48871063</v>
      </c>
      <c r="S55" s="18" t="n">
        <v>332.60469982</v>
      </c>
      <c r="T55" s="20" t="n">
        <v>4.68303287</v>
      </c>
    </row>
    <row r="56" spans="1:20">
      <c r="A56" s="15" t="s">
        <v>531</v>
      </c>
      <c r="B56" s="17" t="n">
        <v>5359</v>
      </c>
      <c r="C56" s="18">
        <f>(76.0/B56*100)</f>
        <v/>
      </c>
      <c r="D56" s="19" t="n">
        <v>5283</v>
      </c>
      <c r="E56" s="18" t="n">
        <v>550.95712667</v>
      </c>
      <c r="F56" s="20" t="n">
        <v>2.89064747</v>
      </c>
      <c r="G56" s="18" t="n">
        <v>524.95552115</v>
      </c>
      <c r="H56" s="20" t="n">
        <v>21.30090469</v>
      </c>
      <c r="I56" s="18" t="n">
        <v>506.12057843</v>
      </c>
      <c r="J56" s="20" t="n">
        <v>40.09999932</v>
      </c>
      <c r="K56" s="18" t="s">
        <v>481</v>
      </c>
      <c r="L56" s="20" t="s">
        <v>481</v>
      </c>
      <c r="M56" s="18" t="s">
        <v>481</v>
      </c>
      <c r="N56" s="20" t="s">
        <v>481</v>
      </c>
      <c r="O56" s="18" t="s">
        <v>481</v>
      </c>
      <c r="P56" s="20" t="s">
        <v>481</v>
      </c>
      <c r="Q56" s="18" t="n">
        <v>407.32629037</v>
      </c>
      <c r="R56" s="20" t="n">
        <v>28.98142109</v>
      </c>
      <c r="S56" s="18" t="n">
        <v>504.96348906</v>
      </c>
      <c r="T56" s="20" t="n">
        <v>7.26829983</v>
      </c>
    </row>
    <row r="57" spans="1:20">
      <c r="A57" s="15" t="s">
        <v>532</v>
      </c>
      <c r="B57" s="17" t="n">
        <v>6513</v>
      </c>
      <c r="C57" s="18">
        <f>(0.0/B57*100)</f>
        <v/>
      </c>
      <c r="D57" s="19" t="n">
        <v>6513</v>
      </c>
      <c r="E57" s="18" t="n">
        <v>407.47258843</v>
      </c>
      <c r="F57" s="20" t="n">
        <v>4.25272705</v>
      </c>
      <c r="G57" s="18" t="n">
        <v>416.75477846</v>
      </c>
      <c r="H57" s="20" t="n">
        <v>19.79076214</v>
      </c>
      <c r="I57" s="18" t="n">
        <v>329.52250323</v>
      </c>
      <c r="J57" s="20" t="n">
        <v>46.76745196</v>
      </c>
      <c r="K57" s="18" t="s">
        <v>481</v>
      </c>
      <c r="L57" s="20" t="s">
        <v>481</v>
      </c>
      <c r="M57" s="18" t="s">
        <v>481</v>
      </c>
      <c r="N57" s="20" t="s">
        <v>481</v>
      </c>
      <c r="O57" s="18" t="n">
        <v>352.7974</v>
      </c>
      <c r="P57" s="20" t="n">
        <v>44.25606575</v>
      </c>
      <c r="Q57" s="18" t="n">
        <v>322.11396778</v>
      </c>
      <c r="R57" s="20" t="n">
        <v>20.16905335</v>
      </c>
      <c r="S57" s="18" t="n">
        <v>367.3941553</v>
      </c>
      <c r="T57" s="20" t="n">
        <v>3.83411631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380.25901051</v>
      </c>
      <c r="P58" s="20" t="n">
        <v>2.6518124</v>
      </c>
      <c r="Q58" s="18" t="s">
        <v>481</v>
      </c>
      <c r="R58" s="20" t="s">
        <v>481</v>
      </c>
      <c r="S58" s="18" t="s">
        <v>481</v>
      </c>
      <c r="T58" s="20" t="s">
        <v>481</v>
      </c>
    </row>
    <row r="59" spans="1:20">
      <c r="A59" s="15" t="s">
        <v>534</v>
      </c>
      <c r="B59" s="17" t="n">
        <v>4826</v>
      </c>
      <c r="C59" s="18">
        <f>(26.0/B59*100)</f>
        <v/>
      </c>
      <c r="D59" s="19" t="n">
        <v>4800</v>
      </c>
      <c r="E59" s="18" t="n">
        <v>370.2418375</v>
      </c>
      <c r="F59" s="20" t="n">
        <v>1.69103753</v>
      </c>
      <c r="G59" s="18" t="n">
        <v>295.37669095</v>
      </c>
      <c r="H59" s="20" t="n">
        <v>20.64637274</v>
      </c>
      <c r="I59" s="18" t="n">
        <v>307.61782354</v>
      </c>
      <c r="J59" s="20" t="n">
        <v>18.31711915</v>
      </c>
      <c r="K59" s="18" t="s">
        <v>481</v>
      </c>
      <c r="L59" s="20" t="s">
        <v>481</v>
      </c>
      <c r="M59" s="18" t="s">
        <v>481</v>
      </c>
      <c r="N59" s="20" t="s">
        <v>481</v>
      </c>
      <c r="O59" s="18" t="s">
        <v>481</v>
      </c>
      <c r="P59" s="20" t="s">
        <v>481</v>
      </c>
      <c r="Q59" s="18" t="n">
        <v>279.2348779</v>
      </c>
      <c r="R59" s="20" t="n">
        <v>13.28936222</v>
      </c>
      <c r="S59" s="18" t="n">
        <v>327.11543353</v>
      </c>
      <c r="T59" s="20" t="n">
        <v>3.53514164</v>
      </c>
    </row>
    <row r="60" spans="1:20">
      <c r="A60" s="15" t="s">
        <v>535</v>
      </c>
      <c r="B60" s="17" t="n">
        <v>4546</v>
      </c>
      <c r="C60" s="18">
        <f>(15.0/B60*100)</f>
        <v/>
      </c>
      <c r="D60" s="19" t="n">
        <v>4531</v>
      </c>
      <c r="E60" s="18" t="n">
        <v>420.35946448</v>
      </c>
      <c r="F60" s="20" t="n">
        <v>3.69941588</v>
      </c>
      <c r="G60" s="18" t="n">
        <v>317.94362595</v>
      </c>
      <c r="H60" s="20" t="n">
        <v>13.01215467</v>
      </c>
      <c r="I60" s="18" t="n">
        <v>283.34092563</v>
      </c>
      <c r="J60" s="20" t="n">
        <v>15.64258509</v>
      </c>
      <c r="K60" s="18" t="s">
        <v>481</v>
      </c>
      <c r="L60" s="20" t="s">
        <v>481</v>
      </c>
      <c r="M60" s="18" t="s">
        <v>481</v>
      </c>
      <c r="N60" s="20" t="s">
        <v>481</v>
      </c>
      <c r="O60" s="18" t="s">
        <v>481</v>
      </c>
      <c r="P60" s="20" t="s">
        <v>481</v>
      </c>
      <c r="Q60" s="18" t="n">
        <v>273.46796263</v>
      </c>
      <c r="R60" s="20" t="n">
        <v>9.507880999999999</v>
      </c>
      <c r="S60" s="18" t="n">
        <v>345.39659643</v>
      </c>
      <c r="T60" s="20" t="n">
        <v>4.38860631</v>
      </c>
    </row>
    <row r="61" spans="1:20">
      <c r="A61" s="15" t="s">
        <v>536</v>
      </c>
      <c r="B61" s="17" t="n">
        <v>6525</v>
      </c>
      <c r="C61" s="18">
        <f>(0.0/B61*100)</f>
        <v/>
      </c>
      <c r="D61" s="19" t="n">
        <v>6525</v>
      </c>
      <c r="E61" s="18" t="s">
        <v>481</v>
      </c>
      <c r="F61" s="20" t="s">
        <v>481</v>
      </c>
      <c r="G61" s="18" t="s">
        <v>481</v>
      </c>
      <c r="H61" s="20" t="s">
        <v>481</v>
      </c>
      <c r="I61" s="18" t="s">
        <v>481</v>
      </c>
      <c r="J61" s="20" t="s">
        <v>481</v>
      </c>
      <c r="K61" s="18" t="s">
        <v>481</v>
      </c>
      <c r="L61" s="20" t="s">
        <v>481</v>
      </c>
      <c r="M61" s="18" t="s">
        <v>481</v>
      </c>
      <c r="N61" s="20" t="s">
        <v>481</v>
      </c>
      <c r="O61" s="18" t="n">
        <v>478.38338174</v>
      </c>
      <c r="P61" s="20" t="n">
        <v>2.32929012</v>
      </c>
      <c r="Q61" s="18" t="s">
        <v>481</v>
      </c>
      <c r="R61" s="20" t="s">
        <v>481</v>
      </c>
      <c r="S61" s="18" t="s">
        <v>481</v>
      </c>
      <c r="T61" s="20" t="s">
        <v>481</v>
      </c>
    </row>
    <row r="62" spans="1:20">
      <c r="A62" s="15" t="s">
        <v>537</v>
      </c>
      <c r="B62" s="17" t="n">
        <v>4476</v>
      </c>
      <c r="C62" s="18">
        <f>(3.0/B62*100)</f>
        <v/>
      </c>
      <c r="D62" s="19" t="n">
        <v>4473</v>
      </c>
      <c r="E62" s="18" t="n">
        <v>554.7046626600001</v>
      </c>
      <c r="F62" s="20" t="n">
        <v>1.2388663</v>
      </c>
      <c r="G62" s="18" t="n">
        <v>514.6831905400001</v>
      </c>
      <c r="H62" s="20" t="n">
        <v>25.91425341</v>
      </c>
      <c r="I62" s="18" t="n">
        <v>535.7588500000001</v>
      </c>
      <c r="J62" s="20" t="n">
        <v>90.99263267000001</v>
      </c>
      <c r="K62" s="18" t="s">
        <v>481</v>
      </c>
      <c r="L62" s="20" t="s">
        <v>481</v>
      </c>
      <c r="M62" s="18" t="s">
        <v>481</v>
      </c>
      <c r="N62" s="20" t="s">
        <v>481</v>
      </c>
      <c r="O62" s="18" t="s">
        <v>481</v>
      </c>
      <c r="P62" s="20" t="s">
        <v>481</v>
      </c>
      <c r="Q62" s="18" t="n">
        <v>444.79347375</v>
      </c>
      <c r="R62" s="20" t="n">
        <v>47.92912193</v>
      </c>
      <c r="S62" s="18" t="n">
        <v>479.6751738</v>
      </c>
      <c r="T62" s="20" t="n">
        <v>3.2049922</v>
      </c>
    </row>
    <row r="63" spans="1:20">
      <c r="A63" s="15" t="s">
        <v>538</v>
      </c>
      <c r="B63" s="17" t="n">
        <v>5324</v>
      </c>
      <c r="C63" s="18">
        <f>(13.0/B63*100)</f>
        <v/>
      </c>
      <c r="D63" s="19" t="n">
        <v>5311</v>
      </c>
      <c r="E63" s="18" t="n">
        <v>379.71890691</v>
      </c>
      <c r="F63" s="20" t="n">
        <v>1.34048797</v>
      </c>
      <c r="G63" s="18" t="n">
        <v>277.75347909</v>
      </c>
      <c r="H63" s="20" t="n">
        <v>16.58162622</v>
      </c>
      <c r="I63" s="18" t="n">
        <v>264.36067356</v>
      </c>
      <c r="J63" s="20" t="n">
        <v>16.59922467</v>
      </c>
      <c r="K63" s="18" t="s">
        <v>481</v>
      </c>
      <c r="L63" s="20" t="s">
        <v>481</v>
      </c>
      <c r="M63" s="18" t="s">
        <v>481</v>
      </c>
      <c r="N63" s="20" t="s">
        <v>481</v>
      </c>
      <c r="O63" s="18" t="n">
        <v>367.51945</v>
      </c>
      <c r="P63" s="20" t="n">
        <v>40.59578408</v>
      </c>
      <c r="Q63" s="18" t="n">
        <v>351.86342175</v>
      </c>
      <c r="R63" s="20" t="n">
        <v>66.07152698</v>
      </c>
      <c r="S63" s="18" t="n">
        <v>306.02391808</v>
      </c>
      <c r="T63" s="20" t="n">
        <v>7.0308053</v>
      </c>
    </row>
    <row r="64" spans="1:20">
      <c r="A64" s="15" t="s">
        <v>539</v>
      </c>
      <c r="B64" s="17" t="n">
        <v>3634</v>
      </c>
      <c r="C64" s="18">
        <f>(3.0/B64*100)</f>
        <v/>
      </c>
      <c r="D64" s="19" t="n">
        <v>3631</v>
      </c>
      <c r="E64" s="18" t="n">
        <v>486.35025588</v>
      </c>
      <c r="F64" s="20" t="n">
        <v>1.76339825</v>
      </c>
      <c r="G64" s="18" t="n">
        <v>394.60489253</v>
      </c>
      <c r="H64" s="20" t="n">
        <v>20.74056826</v>
      </c>
      <c r="I64" s="18" t="n">
        <v>280.41885442</v>
      </c>
      <c r="J64" s="20" t="n">
        <v>26.05258554</v>
      </c>
      <c r="K64" s="18" t="s">
        <v>481</v>
      </c>
      <c r="L64" s="20" t="s">
        <v>481</v>
      </c>
      <c r="M64" s="18" t="s">
        <v>481</v>
      </c>
      <c r="N64" s="20" t="s">
        <v>481</v>
      </c>
      <c r="O64" s="18" t="n">
        <v>440.1377</v>
      </c>
      <c r="P64" s="20" t="n">
        <v>36.46050698</v>
      </c>
      <c r="Q64" s="18" t="n">
        <v>130.1573</v>
      </c>
      <c r="R64" s="20" t="n">
        <v>57.75962342</v>
      </c>
      <c r="S64" s="18" t="n">
        <v>382.62320285</v>
      </c>
      <c r="T64" s="20" t="n">
        <v>9.414337079999999</v>
      </c>
    </row>
    <row r="65" spans="1:20">
      <c r="A65" s="15" t="s">
        <v>540</v>
      </c>
      <c r="B65" s="17" t="n">
        <v>5325</v>
      </c>
      <c r="C65" s="18">
        <f>(14.0/B65*100)</f>
        <v/>
      </c>
      <c r="D65" s="19" t="n">
        <v>5311</v>
      </c>
      <c r="E65" s="18" t="n">
        <v>430.06629453</v>
      </c>
      <c r="F65" s="20" t="n">
        <v>2.61439106</v>
      </c>
      <c r="G65" s="18" t="n">
        <v>406.3642</v>
      </c>
      <c r="H65" s="20" t="n">
        <v>50.69010375</v>
      </c>
      <c r="I65" s="18" t="n">
        <v>480.18314272</v>
      </c>
      <c r="J65" s="20" t="n">
        <v>79.66521946</v>
      </c>
      <c r="K65" s="18" t="s">
        <v>481</v>
      </c>
      <c r="L65" s="20" t="s">
        <v>481</v>
      </c>
      <c r="M65" s="18" t="s">
        <v>481</v>
      </c>
      <c r="N65" s="20" t="s">
        <v>481</v>
      </c>
      <c r="O65" s="18" t="n">
        <v>404.27294674</v>
      </c>
      <c r="P65" s="20" t="n">
        <v>39.75393197</v>
      </c>
      <c r="Q65" s="18" t="n">
        <v>349.92184673</v>
      </c>
      <c r="R65" s="20" t="n">
        <v>24.48579733</v>
      </c>
      <c r="S65" s="18" t="n">
        <v>395.73610731</v>
      </c>
      <c r="T65" s="20" t="n">
        <v>3.96804181</v>
      </c>
    </row>
    <row r="66" spans="1:20">
      <c r="A66" s="15" t="s">
        <v>541</v>
      </c>
      <c r="B66" s="17" t="n">
        <v>5665</v>
      </c>
      <c r="C66" s="18">
        <f>(75.0/B66*100)</f>
        <v/>
      </c>
      <c r="D66" s="19" t="n">
        <v>5590</v>
      </c>
      <c r="E66" s="18" t="n">
        <v>424.34552223</v>
      </c>
      <c r="F66" s="20" t="n">
        <v>1.70515393</v>
      </c>
      <c r="G66" s="18" t="n">
        <v>397.28322676</v>
      </c>
      <c r="H66" s="20" t="n">
        <v>21.56168621</v>
      </c>
      <c r="I66" s="18" t="n">
        <v>371.11404969</v>
      </c>
      <c r="J66" s="20" t="n">
        <v>30.89128742</v>
      </c>
      <c r="K66" s="18" t="s">
        <v>481</v>
      </c>
      <c r="L66" s="20" t="s">
        <v>481</v>
      </c>
      <c r="M66" s="18" t="s">
        <v>481</v>
      </c>
      <c r="N66" s="20" t="s">
        <v>481</v>
      </c>
      <c r="O66" s="18" t="s">
        <v>481</v>
      </c>
      <c r="P66" s="20" t="s">
        <v>481</v>
      </c>
      <c r="Q66" s="18" t="n">
        <v>305.7497</v>
      </c>
      <c r="R66" s="20" t="n">
        <v>50.83556076</v>
      </c>
      <c r="S66" s="18" t="n">
        <v>354.39167031</v>
      </c>
      <c r="T66" s="20" t="n">
        <v>6.04447706</v>
      </c>
    </row>
    <row r="67" spans="1:20">
      <c r="A67" s="15" t="s">
        <v>542</v>
      </c>
      <c r="B67" s="17" t="n">
        <v>6971</v>
      </c>
      <c r="C67" s="18">
        <f>(23.0/B67*100)</f>
        <v/>
      </c>
      <c r="D67" s="19" t="n">
        <v>6948</v>
      </c>
      <c r="E67" s="18" t="n">
        <v>399.57960405</v>
      </c>
      <c r="F67" s="20" t="n">
        <v>2.66207052</v>
      </c>
      <c r="G67" s="18" t="n">
        <v>348.53236457</v>
      </c>
      <c r="H67" s="20" t="n">
        <v>13.93905229</v>
      </c>
      <c r="I67" s="18" t="n">
        <v>304.27962037</v>
      </c>
      <c r="J67" s="20" t="n">
        <v>29.99526791</v>
      </c>
      <c r="K67" s="18" t="s">
        <v>481</v>
      </c>
      <c r="L67" s="20" t="s">
        <v>481</v>
      </c>
      <c r="M67" s="18" t="s">
        <v>481</v>
      </c>
      <c r="N67" s="20" t="s">
        <v>481</v>
      </c>
      <c r="O67" s="18" t="s">
        <v>481</v>
      </c>
      <c r="P67" s="20" t="s">
        <v>481</v>
      </c>
      <c r="Q67" s="18" t="n">
        <v>306.1296207</v>
      </c>
      <c r="R67" s="20" t="n">
        <v>9.401319109999999</v>
      </c>
      <c r="S67" s="18" t="n">
        <v>341.84729904</v>
      </c>
      <c r="T67" s="20" t="n">
        <v>3.52979779</v>
      </c>
    </row>
    <row r="68" spans="1:20">
      <c r="A68" s="15" t="s">
        <v>543</v>
      </c>
      <c r="B68" s="17" t="n">
        <v>12083</v>
      </c>
      <c r="C68" s="18">
        <f>(26.0/B68*100)</f>
        <v/>
      </c>
      <c r="D68" s="19" t="n">
        <v>12057</v>
      </c>
      <c r="E68" s="18" t="n">
        <v>418.3827368</v>
      </c>
      <c r="F68" s="20" t="n">
        <v>1.38560365</v>
      </c>
      <c r="G68" s="18" t="n">
        <v>347.9995504</v>
      </c>
      <c r="H68" s="20" t="n">
        <v>6.65077354</v>
      </c>
      <c r="I68" s="18" t="n">
        <v>321.9244566</v>
      </c>
      <c r="J68" s="20" t="n">
        <v>10.53842013</v>
      </c>
      <c r="K68" s="18" t="s">
        <v>481</v>
      </c>
      <c r="L68" s="20" t="s">
        <v>481</v>
      </c>
      <c r="M68" s="18" t="s">
        <v>481</v>
      </c>
      <c r="N68" s="20" t="s">
        <v>481</v>
      </c>
      <c r="O68" s="18" t="s">
        <v>481</v>
      </c>
      <c r="P68" s="20" t="s">
        <v>481</v>
      </c>
      <c r="Q68" s="18" t="n">
        <v>295.78059158</v>
      </c>
      <c r="R68" s="20" t="n">
        <v>7.09286967</v>
      </c>
      <c r="S68" s="18" t="n">
        <v>322.14521098</v>
      </c>
      <c r="T68" s="20" t="n">
        <v>4.13479356</v>
      </c>
    </row>
    <row r="69" spans="1:20">
      <c r="A69" s="15" t="s">
        <v>544</v>
      </c>
      <c r="B69" s="17" t="n">
        <v>4876</v>
      </c>
      <c r="C69" s="18">
        <f>(4530.0/B69*100)</f>
        <v/>
      </c>
      <c r="D69" s="19" t="n">
        <v>346</v>
      </c>
      <c r="E69" s="18" t="n">
        <v>456.23175704</v>
      </c>
      <c r="F69" s="20" t="n">
        <v>19.48114653</v>
      </c>
      <c r="G69" s="18" t="s">
        <v>481</v>
      </c>
      <c r="H69" s="20" t="s">
        <v>481</v>
      </c>
      <c r="I69" s="18" t="s">
        <v>481</v>
      </c>
      <c r="J69" s="20" t="s">
        <v>481</v>
      </c>
      <c r="K69" s="18" t="s">
        <v>481</v>
      </c>
      <c r="L69" s="20" t="s">
        <v>481</v>
      </c>
      <c r="M69" s="18" t="s">
        <v>481</v>
      </c>
      <c r="N69" s="20" t="s">
        <v>481</v>
      </c>
      <c r="O69" s="18" t="s">
        <v>481</v>
      </c>
      <c r="P69" s="20" t="s">
        <v>481</v>
      </c>
      <c r="Q69" s="18" t="n">
        <v>454.93108753</v>
      </c>
      <c r="R69" s="20" t="n">
        <v>29.55097086</v>
      </c>
      <c r="S69" s="18" t="n">
        <v>417.44564789</v>
      </c>
      <c r="T69" s="20" t="n">
        <v>11.99774503</v>
      </c>
    </row>
    <row r="70" spans="1:20">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s">
        <v>481</v>
      </c>
      <c r="N70" s="20" t="s">
        <v>481</v>
      </c>
      <c r="O70" s="18" t="n">
        <v>494.06003026</v>
      </c>
      <c r="P70" s="20" t="n">
        <v>3.10877023</v>
      </c>
      <c r="Q70" s="18" t="s">
        <v>481</v>
      </c>
      <c r="R70" s="20" t="s">
        <v>481</v>
      </c>
      <c r="S70" s="18" t="s">
        <v>481</v>
      </c>
      <c r="T70" s="20" t="s">
        <v>481</v>
      </c>
    </row>
    <row r="71" spans="1:20">
      <c r="A71" s="15" t="s">
        <v>546</v>
      </c>
      <c r="B71" s="17" t="n">
        <v>6115</v>
      </c>
      <c r="C71" s="18">
        <f>(17.0/B71*100)</f>
        <v/>
      </c>
      <c r="D71" s="19" t="n">
        <v>6098</v>
      </c>
      <c r="E71" s="18" t="n">
        <v>567.28814492</v>
      </c>
      <c r="F71" s="20" t="n">
        <v>1.47856067</v>
      </c>
      <c r="G71" s="18" t="n">
        <v>497.72527893</v>
      </c>
      <c r="H71" s="20" t="n">
        <v>11.76768733</v>
      </c>
      <c r="I71" s="18" t="n">
        <v>470.89101692</v>
      </c>
      <c r="J71" s="20" t="n">
        <v>45.54901425</v>
      </c>
      <c r="K71" s="18" t="s">
        <v>481</v>
      </c>
      <c r="L71" s="20" t="s">
        <v>481</v>
      </c>
      <c r="M71" s="18" t="s">
        <v>481</v>
      </c>
      <c r="N71" s="20" t="s">
        <v>481</v>
      </c>
      <c r="O71" s="18" t="s">
        <v>481</v>
      </c>
      <c r="P71" s="20" t="s">
        <v>481</v>
      </c>
      <c r="Q71" s="18" t="n">
        <v>418.09511781</v>
      </c>
      <c r="R71" s="20" t="n">
        <v>25.2116985</v>
      </c>
      <c r="S71" s="18" t="n">
        <v>455.53422728</v>
      </c>
      <c r="T71" s="20" t="n">
        <v>13.81904424</v>
      </c>
    </row>
    <row r="72" spans="1:20">
      <c r="A72" s="15" t="s">
        <v>547</v>
      </c>
      <c r="B72" s="17" t="n">
        <v>7708</v>
      </c>
      <c r="C72" s="18">
        <f>(5.0/B72*100)</f>
        <v/>
      </c>
      <c r="D72" s="19" t="n">
        <v>7703</v>
      </c>
      <c r="E72" s="18" t="n">
        <v>543.58984632</v>
      </c>
      <c r="F72" s="20" t="n">
        <v>3.08337627</v>
      </c>
      <c r="G72" s="18" t="n">
        <v>427.52512885</v>
      </c>
      <c r="H72" s="20" t="n">
        <v>41.59000729</v>
      </c>
      <c r="I72" s="18" t="n">
        <v>347.00272557</v>
      </c>
      <c r="J72" s="20" t="n">
        <v>51.76231539</v>
      </c>
      <c r="K72" s="18" t="s">
        <v>481</v>
      </c>
      <c r="L72" s="20" t="s">
        <v>481</v>
      </c>
      <c r="M72" s="18" t="s">
        <v>481</v>
      </c>
      <c r="N72" s="20" t="s">
        <v>481</v>
      </c>
      <c r="O72" s="18" t="s">
        <v>481</v>
      </c>
      <c r="P72" s="20" t="s">
        <v>481</v>
      </c>
      <c r="Q72" s="18" t="n">
        <v>428.29439219</v>
      </c>
      <c r="R72" s="20" t="n">
        <v>54.79938716</v>
      </c>
      <c r="S72" s="18" t="n">
        <v>519.50534644</v>
      </c>
      <c r="T72" s="20" t="n">
        <v>7.49495671</v>
      </c>
    </row>
    <row r="73" spans="1:20">
      <c r="A73" s="15" t="s">
        <v>548</v>
      </c>
      <c r="B73" s="17" t="n">
        <v>8249</v>
      </c>
      <c r="C73" s="18">
        <f>(144.0/B73*100)</f>
        <v/>
      </c>
      <c r="D73" s="19" t="n">
        <v>8105</v>
      </c>
      <c r="E73" s="18" t="n">
        <v>418.31402811</v>
      </c>
      <c r="F73" s="20" t="n">
        <v>3.11333078</v>
      </c>
      <c r="G73" s="18" t="n">
        <v>371.15519583</v>
      </c>
      <c r="H73" s="20" t="n">
        <v>10.92512186</v>
      </c>
      <c r="I73" s="18" t="n">
        <v>243.92473219</v>
      </c>
      <c r="J73" s="20" t="n">
        <v>38.87422079</v>
      </c>
      <c r="K73" s="18" t="s">
        <v>481</v>
      </c>
      <c r="L73" s="20" t="s">
        <v>481</v>
      </c>
      <c r="M73" s="18" t="s">
        <v>481</v>
      </c>
      <c r="N73" s="20" t="s">
        <v>481</v>
      </c>
      <c r="O73" s="18" t="s">
        <v>481</v>
      </c>
      <c r="P73" s="20" t="s">
        <v>481</v>
      </c>
      <c r="Q73" s="18" t="n">
        <v>297.92478271</v>
      </c>
      <c r="R73" s="20" t="n">
        <v>23.35984445</v>
      </c>
      <c r="S73" s="18" t="n">
        <v>391.52333942</v>
      </c>
      <c r="T73" s="20" t="n">
        <v>5.70651472</v>
      </c>
    </row>
    <row r="74" spans="1:20">
      <c r="A74" s="15" t="s">
        <v>549</v>
      </c>
      <c r="B74" s="17" t="n">
        <v>4692</v>
      </c>
      <c r="C74" s="18">
        <f>(82.0/B74*100)</f>
        <v/>
      </c>
      <c r="D74" s="19" t="n">
        <v>4610</v>
      </c>
      <c r="E74" s="18" t="n">
        <v>439.44496033</v>
      </c>
      <c r="F74" s="20" t="n">
        <v>1.68436645</v>
      </c>
      <c r="G74" s="18" t="n">
        <v>437.34965054</v>
      </c>
      <c r="H74" s="20" t="n">
        <v>34.14015518</v>
      </c>
      <c r="I74" s="18" t="n">
        <v>388.85902179</v>
      </c>
      <c r="J74" s="20" t="n">
        <v>36.62353341</v>
      </c>
      <c r="K74" s="18" t="s">
        <v>481</v>
      </c>
      <c r="L74" s="20" t="s">
        <v>481</v>
      </c>
      <c r="M74" s="18" t="s">
        <v>481</v>
      </c>
      <c r="N74" s="20" t="s">
        <v>481</v>
      </c>
      <c r="O74" s="18" t="n">
        <v>376.5622</v>
      </c>
      <c r="P74" s="20" t="n">
        <v>29.06077503</v>
      </c>
      <c r="Q74" s="18" t="n">
        <v>314.41571388</v>
      </c>
      <c r="R74" s="20" t="n">
        <v>11.10958033</v>
      </c>
      <c r="S74" s="18" t="n">
        <v>357.54231184</v>
      </c>
      <c r="T74" s="20" t="n">
        <v>3.02896419</v>
      </c>
    </row>
    <row r="75" spans="1:20">
      <c r="A75" s="15" t="s">
        <v>550</v>
      </c>
      <c r="B75" s="17" t="n">
        <v>5375</v>
      </c>
      <c r="C75" s="18">
        <f>(203.0/B75*100)</f>
        <v/>
      </c>
      <c r="D75" s="19" t="n">
        <v>5172</v>
      </c>
      <c r="E75" s="18" t="n">
        <v>383.46482485</v>
      </c>
      <c r="F75" s="20" t="n">
        <v>2.97951679</v>
      </c>
      <c r="G75" s="18" t="n">
        <v>336.08519315</v>
      </c>
      <c r="H75" s="20" t="n">
        <v>15.4645827</v>
      </c>
      <c r="I75" s="18" t="n">
        <v>252.55793617</v>
      </c>
      <c r="J75" s="20" t="n">
        <v>54.79599965</v>
      </c>
      <c r="K75" s="18" t="s">
        <v>481</v>
      </c>
      <c r="L75" s="20" t="s">
        <v>481</v>
      </c>
      <c r="M75" s="18" t="s">
        <v>481</v>
      </c>
      <c r="N75" s="20" t="s">
        <v>481</v>
      </c>
      <c r="O75" s="18" t="s">
        <v>481</v>
      </c>
      <c r="P75" s="20" t="s">
        <v>481</v>
      </c>
      <c r="Q75" s="18" t="n">
        <v>267.68329189</v>
      </c>
      <c r="R75" s="20" t="n">
        <v>13.73989487</v>
      </c>
      <c r="S75" s="18" t="n">
        <v>319.16228147</v>
      </c>
      <c r="T75" s="20" t="n">
        <v>3.99785477</v>
      </c>
    </row>
    <row r="76" spans="1:20">
      <c r="A76" s="15" t="s">
        <v>551</v>
      </c>
      <c r="B76" s="17" t="n">
        <v>14167</v>
      </c>
      <c r="C76" s="18">
        <f>(228.0/B76*100)</f>
        <v/>
      </c>
      <c r="D76" s="19" t="n">
        <v>13939</v>
      </c>
      <c r="E76" s="18" t="n">
        <v>438.75600453</v>
      </c>
      <c r="F76" s="20" t="n">
        <v>2.38321291</v>
      </c>
      <c r="G76" s="18" t="n">
        <v>328.65916894</v>
      </c>
      <c r="H76" s="20" t="n">
        <v>11.16890404</v>
      </c>
      <c r="I76" s="18" t="n">
        <v>314.21503641</v>
      </c>
      <c r="J76" s="20" t="n">
        <v>14.21853524</v>
      </c>
      <c r="K76" s="18" t="s">
        <v>481</v>
      </c>
      <c r="L76" s="20" t="s">
        <v>481</v>
      </c>
      <c r="M76" s="18" t="s">
        <v>481</v>
      </c>
      <c r="N76" s="20" t="s">
        <v>481</v>
      </c>
      <c r="O76" s="18" t="s">
        <v>481</v>
      </c>
      <c r="P76" s="20" t="s">
        <v>481</v>
      </c>
      <c r="Q76" s="18" t="n">
        <v>276.52224984</v>
      </c>
      <c r="R76" s="20" t="n">
        <v>16.94976168</v>
      </c>
      <c r="S76" s="18" t="n">
        <v>362.20051559</v>
      </c>
      <c r="T76" s="20" t="n">
        <v>4.77377442</v>
      </c>
    </row>
    <row r="77" spans="1:20">
      <c r="A77" s="15" t="s">
        <v>552</v>
      </c>
      <c r="B77" s="17" t="n">
        <v>6062</v>
      </c>
      <c r="C77" s="18">
        <f>(82.0/B77*100)</f>
        <v/>
      </c>
      <c r="D77" s="19" t="n">
        <v>5980</v>
      </c>
      <c r="E77" s="18" t="n">
        <v>444.7115683</v>
      </c>
      <c r="F77" s="20" t="n">
        <v>2.64410557</v>
      </c>
      <c r="G77" s="18" t="n">
        <v>394.54067086</v>
      </c>
      <c r="H77" s="20" t="n">
        <v>27.60234852</v>
      </c>
      <c r="I77" s="18" t="s">
        <v>481</v>
      </c>
      <c r="J77" s="20" t="s">
        <v>481</v>
      </c>
      <c r="K77" s="18" t="s">
        <v>481</v>
      </c>
      <c r="L77" s="20" t="s">
        <v>481</v>
      </c>
      <c r="M77" s="18" t="s">
        <v>481</v>
      </c>
      <c r="N77" s="20" t="s">
        <v>481</v>
      </c>
      <c r="O77" s="18" t="s">
        <v>481</v>
      </c>
      <c r="P77" s="20" t="s">
        <v>481</v>
      </c>
      <c r="Q77" s="18" t="n">
        <v>312.62103807</v>
      </c>
      <c r="R77" s="20" t="n">
        <v>12.67908292</v>
      </c>
      <c r="S77" s="18" t="n">
        <v>356.9296875</v>
      </c>
      <c r="T77" s="20" t="n">
        <v>2.63045184</v>
      </c>
    </row>
    <row r="78" spans="1:20">
      <c r="A78" s="15" t="s">
        <v>553</v>
      </c>
      <c r="B78" s="17" t="n">
        <v>5826</v>
      </c>
      <c r="C78" s="18">
        <f>(0.0/B78*100)</f>
        <v/>
      </c>
      <c r="D78" s="19" t="n">
        <v>5826</v>
      </c>
      <c r="E78" s="18" t="n">
        <v>500.29929237</v>
      </c>
      <c r="F78" s="20" t="n">
        <v>4.39106335</v>
      </c>
      <c r="G78" s="18" t="n">
        <v>423.86215132</v>
      </c>
      <c r="H78" s="20" t="n">
        <v>34.56742854</v>
      </c>
      <c r="I78" s="18" t="n">
        <v>462.23219242</v>
      </c>
      <c r="J78" s="20" t="n">
        <v>41.25539229</v>
      </c>
      <c r="K78" s="18" t="s">
        <v>481</v>
      </c>
      <c r="L78" s="20" t="s">
        <v>481</v>
      </c>
      <c r="M78" s="18" t="s">
        <v>481</v>
      </c>
      <c r="N78" s="20" t="s">
        <v>481</v>
      </c>
      <c r="O78" s="18" t="s">
        <v>481</v>
      </c>
      <c r="P78" s="20" t="s">
        <v>481</v>
      </c>
      <c r="Q78" s="18" t="n">
        <v>367.57688404</v>
      </c>
      <c r="R78" s="20" t="n">
        <v>29.37641769</v>
      </c>
      <c r="S78" s="18" t="n">
        <v>432.14386212</v>
      </c>
      <c r="T78" s="20" t="n">
        <v>10.41350051</v>
      </c>
    </row>
    <row customHeight="1" ht="25" r="79" spans="1:20">
      <c r="A79" s="15" t="s">
        <v>554</v>
      </c>
      <c r="B79" s="17" t="n">
        <v>1657</v>
      </c>
      <c r="C79" s="18">
        <f>(41.0/B79*100)</f>
        <v/>
      </c>
      <c r="D79" s="19" t="n">
        <v>1616</v>
      </c>
      <c r="E79" s="18" t="n">
        <v>465.74991886</v>
      </c>
      <c r="F79" s="20" t="n">
        <v>7.29313781</v>
      </c>
      <c r="G79" s="18" t="s">
        <v>481</v>
      </c>
      <c r="H79" s="20" t="s">
        <v>481</v>
      </c>
      <c r="I79" s="18" t="s">
        <v>481</v>
      </c>
      <c r="J79" s="20" t="s">
        <v>481</v>
      </c>
      <c r="K79" s="18" t="s">
        <v>481</v>
      </c>
      <c r="L79" s="20" t="s">
        <v>481</v>
      </c>
      <c r="M79" s="18" t="s">
        <v>481</v>
      </c>
      <c r="N79" s="20" t="s">
        <v>481</v>
      </c>
      <c r="O79" s="18" t="s">
        <v>481</v>
      </c>
      <c r="P79" s="20" t="s">
        <v>481</v>
      </c>
      <c r="Q79" s="18" t="n">
        <v>386.49953318</v>
      </c>
      <c r="R79" s="20" t="n">
        <v>25.41078613</v>
      </c>
      <c r="S79" s="18" t="n">
        <v>407.36732465</v>
      </c>
      <c r="T79" s="20" t="n">
        <v>9.48572877</v>
      </c>
    </row>
    <row r="80" spans="1:20">
      <c r="A80" s="15" t="s">
        <v>555</v>
      </c>
      <c r="B80" s="17" t="n">
        <v>7841</v>
      </c>
      <c r="C80" s="18">
        <f>(0.0/B80*100)</f>
        <v/>
      </c>
      <c r="D80" s="19" t="n">
        <v>7841</v>
      </c>
      <c r="E80" s="18" t="n">
        <v>435.39572999</v>
      </c>
      <c r="F80" s="20" t="n">
        <v>12.62746704</v>
      </c>
      <c r="G80" s="18" t="n">
        <v>458.09033357</v>
      </c>
      <c r="H80" s="20" t="n">
        <v>55.91876202</v>
      </c>
      <c r="I80" s="18" t="n">
        <v>468.2237534</v>
      </c>
      <c r="J80" s="20" t="n">
        <v>39.13101286</v>
      </c>
      <c r="K80" s="18" t="s">
        <v>481</v>
      </c>
      <c r="L80" s="20" t="s">
        <v>481</v>
      </c>
      <c r="M80" s="18" t="s">
        <v>481</v>
      </c>
      <c r="N80" s="20" t="s">
        <v>481</v>
      </c>
      <c r="O80" s="18" t="n">
        <v>460.16012224</v>
      </c>
      <c r="P80" s="20" t="n">
        <v>4.37514888</v>
      </c>
      <c r="Q80" s="18" t="n">
        <v>500.41413234</v>
      </c>
      <c r="R80" s="20" t="n">
        <v>39.94480664</v>
      </c>
      <c r="S80" s="18" t="n">
        <v>422.30557333</v>
      </c>
      <c r="T80" s="20" t="n">
        <v>37.49892872</v>
      </c>
    </row>
    <row r="81" spans="1:20">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n">
        <v>446.10977731</v>
      </c>
      <c r="P81" s="20" t="n">
        <v>3.2500212</v>
      </c>
      <c r="Q81" s="18" t="s">
        <v>481</v>
      </c>
      <c r="R81" s="20" t="s">
        <v>481</v>
      </c>
      <c r="S81" s="18" t="s">
        <v>481</v>
      </c>
      <c r="T81" s="20" t="s">
        <v>481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460</v>
      </c>
    </row>
    <row r="2" spans="1:26">
      <c r="A2" s="5" t="s">
        <v>700</v>
      </c>
    </row>
    <row customHeight="1" ht="30" r="4" spans="1:26">
      <c r="A4" s="6" t="n"/>
      <c r="B4" s="7" t="s">
        <v>462</v>
      </c>
      <c r="C4" s="7" t="s">
        <v>463</v>
      </c>
      <c r="D4" s="8" t="s">
        <v>462</v>
      </c>
      <c r="E4" s="9" t="s">
        <v>593</v>
      </c>
      <c r="F4" s="10" t="n"/>
      <c r="G4" s="9" t="s">
        <v>701</v>
      </c>
      <c r="H4" s="10" t="n"/>
      <c r="I4" s="9" t="s">
        <v>591</v>
      </c>
      <c r="J4" s="10" t="n"/>
      <c r="K4" s="9" t="s">
        <v>702</v>
      </c>
      <c r="L4" s="10" t="n"/>
      <c r="M4" s="9" t="s">
        <v>703</v>
      </c>
      <c r="N4" s="10" t="n"/>
      <c r="O4" s="9" t="s">
        <v>704</v>
      </c>
      <c r="P4" s="10" t="n"/>
      <c r="Q4" s="9" t="s">
        <v>584</v>
      </c>
      <c r="R4" s="10" t="n"/>
      <c r="S4" s="9" t="s">
        <v>585</v>
      </c>
      <c r="T4" s="10" t="n"/>
      <c r="U4" s="9" t="s">
        <v>472</v>
      </c>
      <c r="V4" s="10" t="n"/>
      <c r="W4" s="9" t="s">
        <v>473</v>
      </c>
      <c r="X4" s="10" t="n"/>
      <c r="Y4" s="9" t="s">
        <v>586</v>
      </c>
      <c r="Z4" s="10" t="n"/>
    </row>
    <row r="5" spans="1:26">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row>
    <row r="6" spans="1:26">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480</v>
      </c>
      <c r="B7" s="17" t="n">
        <v>14530</v>
      </c>
      <c r="C7" s="18">
        <f>(362.0/B7*100)</f>
        <v/>
      </c>
      <c r="D7" s="19" t="n">
        <v>14168</v>
      </c>
      <c r="E7" s="18" t="n">
        <v>414.10660899</v>
      </c>
      <c r="F7" s="20" t="n">
        <v>5.718992</v>
      </c>
      <c r="G7" s="18" t="n">
        <v>436.03788774</v>
      </c>
      <c r="H7" s="20" t="n">
        <v>4.2096137</v>
      </c>
      <c r="I7" s="18" t="n">
        <v>458.77678212</v>
      </c>
      <c r="J7" s="20" t="n">
        <v>2.38443292</v>
      </c>
      <c r="K7" s="18" t="n">
        <v>442.66466381</v>
      </c>
      <c r="L7" s="20" t="n">
        <v>5.91775665</v>
      </c>
      <c r="M7" s="18" t="n">
        <v>463.74143891</v>
      </c>
      <c r="N7" s="20" t="n">
        <v>5.33764544</v>
      </c>
      <c r="O7" s="18" t="n">
        <v>533.60041845</v>
      </c>
      <c r="P7" s="20" t="n">
        <v>2.27152719</v>
      </c>
      <c r="Q7" s="18" t="s">
        <v>481</v>
      </c>
      <c r="R7" s="20" t="s">
        <v>481</v>
      </c>
      <c r="S7" s="18" t="s">
        <v>481</v>
      </c>
      <c r="T7" s="20" t="s">
        <v>481</v>
      </c>
      <c r="U7" s="18" t="s">
        <v>481</v>
      </c>
      <c r="V7" s="20" t="s">
        <v>481</v>
      </c>
      <c r="W7" s="18" t="s">
        <v>481</v>
      </c>
      <c r="X7" s="20" t="s">
        <v>481</v>
      </c>
      <c r="Y7" s="18" t="n">
        <v>385.29544149</v>
      </c>
      <c r="Z7" s="20" t="n">
        <v>8.457851789999999</v>
      </c>
    </row>
    <row r="8" spans="1:26">
      <c r="A8" s="15" t="s">
        <v>483</v>
      </c>
      <c r="B8" s="17" t="n">
        <v>7007</v>
      </c>
      <c r="C8" s="18">
        <f>(22.0/B8*100)</f>
        <v/>
      </c>
      <c r="D8" s="19" t="n">
        <v>6985</v>
      </c>
      <c r="E8" s="18" t="n">
        <v>441.05203831</v>
      </c>
      <c r="F8" s="20" t="n">
        <v>13.0213061</v>
      </c>
      <c r="G8" s="18" t="n">
        <v>430.58371737</v>
      </c>
      <c r="H8" s="20" t="n">
        <v>4.07603823</v>
      </c>
      <c r="I8" s="18" t="n">
        <v>508.40988647</v>
      </c>
      <c r="J8" s="20" t="n">
        <v>3.52801578</v>
      </c>
      <c r="K8" s="18" t="n">
        <v>453.05855616</v>
      </c>
      <c r="L8" s="20" t="n">
        <v>13.71891498</v>
      </c>
      <c r="M8" s="18" t="n">
        <v>473.09661881</v>
      </c>
      <c r="N8" s="20" t="n">
        <v>5.5748367</v>
      </c>
      <c r="O8" s="18" t="n">
        <v>554.54340955</v>
      </c>
      <c r="P8" s="20" t="n">
        <v>3.92291296</v>
      </c>
      <c r="Q8" s="18" t="s">
        <v>481</v>
      </c>
      <c r="R8" s="20" t="s">
        <v>481</v>
      </c>
      <c r="S8" s="18" t="s">
        <v>481</v>
      </c>
      <c r="T8" s="20" t="s">
        <v>481</v>
      </c>
      <c r="U8" s="18" t="n">
        <v>301.63126691</v>
      </c>
      <c r="V8" s="20" t="n">
        <v>25.14921031</v>
      </c>
      <c r="W8" s="18" t="s">
        <v>481</v>
      </c>
      <c r="X8" s="20" t="s">
        <v>481</v>
      </c>
      <c r="Y8" s="18" t="n">
        <v>421.9365478</v>
      </c>
      <c r="Z8" s="20" t="n">
        <v>13.48122201</v>
      </c>
    </row>
    <row r="9" spans="1:26">
      <c r="A9" s="15" t="s">
        <v>484</v>
      </c>
      <c r="B9" s="17" t="n">
        <v>9651</v>
      </c>
      <c r="C9" s="18">
        <f>(93.0/B9*100)</f>
        <v/>
      </c>
      <c r="D9" s="19" t="n">
        <v>9558</v>
      </c>
      <c r="E9" s="18" t="n">
        <v>446.83654154</v>
      </c>
      <c r="F9" s="20" t="n">
        <v>6.73212257</v>
      </c>
      <c r="G9" s="18" t="n">
        <v>418.09075061</v>
      </c>
      <c r="H9" s="20" t="n">
        <v>3.65685738</v>
      </c>
      <c r="I9" s="18" t="n">
        <v>486.11248493</v>
      </c>
      <c r="J9" s="20" t="n">
        <v>3.35728271</v>
      </c>
      <c r="K9" s="18" t="n">
        <v>448.48217609</v>
      </c>
      <c r="L9" s="20" t="n">
        <v>3.56307265</v>
      </c>
      <c r="M9" s="18" t="n">
        <v>537.5827932</v>
      </c>
      <c r="N9" s="20" t="n">
        <v>2.28885837</v>
      </c>
      <c r="O9" s="18" t="n">
        <v>563.1168842</v>
      </c>
      <c r="P9" s="20" t="n">
        <v>3.13201006</v>
      </c>
      <c r="Q9" s="18" t="s">
        <v>481</v>
      </c>
      <c r="R9" s="20" t="s">
        <v>481</v>
      </c>
      <c r="S9" s="18" t="s">
        <v>481</v>
      </c>
      <c r="T9" s="20" t="s">
        <v>481</v>
      </c>
      <c r="U9" s="18" t="n">
        <v>357.98454354</v>
      </c>
      <c r="V9" s="20" t="n">
        <v>11.51846445</v>
      </c>
      <c r="W9" s="18" t="s">
        <v>481</v>
      </c>
      <c r="X9" s="20" t="s">
        <v>481</v>
      </c>
      <c r="Y9" s="18" t="n">
        <v>430.82767035</v>
      </c>
      <c r="Z9" s="20" t="n">
        <v>7.15398793</v>
      </c>
    </row>
    <row r="10" spans="1:26">
      <c r="A10" s="15" t="s">
        <v>485</v>
      </c>
      <c r="B10" s="17" t="n">
        <v>20058</v>
      </c>
      <c r="C10" s="18">
        <f>(532.0/B10*100)</f>
        <v/>
      </c>
      <c r="D10" s="19" t="n">
        <v>19526</v>
      </c>
      <c r="E10" s="18" t="n">
        <v>445.0356776</v>
      </c>
      <c r="F10" s="20" t="n">
        <v>8.690099569999999</v>
      </c>
      <c r="G10" s="18" t="s">
        <v>481</v>
      </c>
      <c r="H10" s="20" t="s">
        <v>481</v>
      </c>
      <c r="I10" s="18" t="n">
        <v>457.60557241</v>
      </c>
      <c r="J10" s="20" t="n">
        <v>3.39723538</v>
      </c>
      <c r="K10" s="18" t="n">
        <v>475.61476937</v>
      </c>
      <c r="L10" s="20" t="n">
        <v>4.97285668</v>
      </c>
      <c r="M10" s="18" t="n">
        <v>486.69647634</v>
      </c>
      <c r="N10" s="20" t="n">
        <v>3.81283037</v>
      </c>
      <c r="O10" s="18" t="n">
        <v>541.60694357</v>
      </c>
      <c r="P10" s="20" t="n">
        <v>2.41463184</v>
      </c>
      <c r="Q10" s="18" t="s">
        <v>481</v>
      </c>
      <c r="R10" s="20" t="s">
        <v>481</v>
      </c>
      <c r="S10" s="18" t="s">
        <v>481</v>
      </c>
      <c r="T10" s="20" t="s">
        <v>481</v>
      </c>
      <c r="U10" s="18" t="s">
        <v>481</v>
      </c>
      <c r="V10" s="20" t="s">
        <v>481</v>
      </c>
      <c r="W10" s="18" t="s">
        <v>481</v>
      </c>
      <c r="X10" s="20" t="s">
        <v>481</v>
      </c>
      <c r="Y10" s="18" t="n">
        <v>428.68770321</v>
      </c>
      <c r="Z10" s="20" t="n">
        <v>8.97697977</v>
      </c>
    </row>
    <row r="11" spans="1:26">
      <c r="A11" s="15" t="s">
        <v>486</v>
      </c>
      <c r="B11" s="17" t="n">
        <v>7053</v>
      </c>
      <c r="C11" s="18">
        <f>(50.0/B11*100)</f>
        <v/>
      </c>
      <c r="D11" s="19" t="n">
        <v>7003</v>
      </c>
      <c r="E11" s="18" t="n">
        <v>292.15554987</v>
      </c>
      <c r="F11" s="20" t="n">
        <v>16.79052373</v>
      </c>
      <c r="G11" s="18" t="n">
        <v>363.01798013</v>
      </c>
      <c r="H11" s="20" t="n">
        <v>4.62294724</v>
      </c>
      <c r="I11" s="18" t="n">
        <v>395.1679543</v>
      </c>
      <c r="J11" s="20" t="n">
        <v>7.84512243</v>
      </c>
      <c r="K11" s="18" t="n">
        <v>392.22897028</v>
      </c>
      <c r="L11" s="20" t="n">
        <v>10.49889785</v>
      </c>
      <c r="M11" s="18" t="n">
        <v>385.64015465</v>
      </c>
      <c r="N11" s="20" t="n">
        <v>4.45459207</v>
      </c>
      <c r="O11" s="18" t="n">
        <v>446.58361414</v>
      </c>
      <c r="P11" s="20" t="n">
        <v>2.64014175</v>
      </c>
      <c r="Q11" s="18" t="s">
        <v>481</v>
      </c>
      <c r="R11" s="20" t="s">
        <v>481</v>
      </c>
      <c r="S11" s="18" t="s">
        <v>481</v>
      </c>
      <c r="T11" s="20" t="s">
        <v>481</v>
      </c>
      <c r="U11" s="18" t="s">
        <v>481</v>
      </c>
      <c r="V11" s="20" t="s">
        <v>481</v>
      </c>
      <c r="W11" s="18" t="s">
        <v>481</v>
      </c>
      <c r="X11" s="20" t="s">
        <v>481</v>
      </c>
      <c r="Y11" s="18" t="n">
        <v>351.90714437</v>
      </c>
      <c r="Z11" s="20" t="n">
        <v>13.45660979</v>
      </c>
    </row>
    <row r="12" spans="1:26">
      <c r="A12" s="15" t="s">
        <v>487</v>
      </c>
      <c r="B12" s="17" t="n">
        <v>6894</v>
      </c>
      <c r="C12" s="18">
        <f>(55.0/B12*100)</f>
        <v/>
      </c>
      <c r="D12" s="19" t="n">
        <v>6839</v>
      </c>
      <c r="E12" s="18" t="n">
        <v>390.10781772</v>
      </c>
      <c r="F12" s="20" t="n">
        <v>18.03265795</v>
      </c>
      <c r="G12" s="18" t="n">
        <v>398.56859424</v>
      </c>
      <c r="H12" s="20" t="n">
        <v>4.48792176</v>
      </c>
      <c r="I12" s="18" t="n">
        <v>447.92517074</v>
      </c>
      <c r="J12" s="20" t="n">
        <v>3.19064105</v>
      </c>
      <c r="K12" s="18" t="s">
        <v>481</v>
      </c>
      <c r="L12" s="20" t="s">
        <v>481</v>
      </c>
      <c r="M12" s="18" t="n">
        <v>491.4760379</v>
      </c>
      <c r="N12" s="20" t="n">
        <v>5.45783576</v>
      </c>
      <c r="O12" s="18" t="n">
        <v>536.70520348</v>
      </c>
      <c r="P12" s="20" t="n">
        <v>2.476314</v>
      </c>
      <c r="Q12" s="18" t="s">
        <v>481</v>
      </c>
      <c r="R12" s="20" t="s">
        <v>481</v>
      </c>
      <c r="S12" s="18" t="s">
        <v>481</v>
      </c>
      <c r="T12" s="20" t="s">
        <v>481</v>
      </c>
      <c r="U12" s="18" t="n">
        <v>340.98506961</v>
      </c>
      <c r="V12" s="20" t="n">
        <v>12.52444664</v>
      </c>
      <c r="W12" s="18" t="s">
        <v>481</v>
      </c>
      <c r="X12" s="20" t="s">
        <v>481</v>
      </c>
      <c r="Y12" s="18" t="n">
        <v>409.65281856</v>
      </c>
      <c r="Z12" s="20" t="n">
        <v>28.85943254</v>
      </c>
    </row>
    <row r="13" spans="1:26">
      <c r="A13" s="15" t="s">
        <v>488</v>
      </c>
      <c r="B13" s="17" t="n">
        <v>7161</v>
      </c>
      <c r="C13" s="18">
        <f>(92.0/B13*100)</f>
        <v/>
      </c>
      <c r="D13" s="19" t="n">
        <v>7069</v>
      </c>
      <c r="E13" s="18" t="n">
        <v>476.32416722</v>
      </c>
      <c r="F13" s="20" t="n">
        <v>3.17452027</v>
      </c>
      <c r="G13" s="18" t="n">
        <v>471.40814513</v>
      </c>
      <c r="H13" s="20" t="n">
        <v>4.93342743</v>
      </c>
      <c r="I13" s="18" t="n">
        <v>509.82312807</v>
      </c>
      <c r="J13" s="20" t="n">
        <v>2.80497222</v>
      </c>
      <c r="K13" s="18" t="s">
        <v>481</v>
      </c>
      <c r="L13" s="20" t="s">
        <v>481</v>
      </c>
      <c r="M13" s="18" t="n">
        <v>526.0425932099999</v>
      </c>
      <c r="N13" s="20" t="n">
        <v>7.01032253</v>
      </c>
      <c r="O13" s="18" t="n">
        <v>548.85149752</v>
      </c>
      <c r="P13" s="20" t="n">
        <v>2.84641632</v>
      </c>
      <c r="Q13" s="18" t="s">
        <v>481</v>
      </c>
      <c r="R13" s="20" t="s">
        <v>481</v>
      </c>
      <c r="S13" s="18" t="s">
        <v>481</v>
      </c>
      <c r="T13" s="20" t="s">
        <v>481</v>
      </c>
      <c r="U13" s="18" t="n">
        <v>447.51533769</v>
      </c>
      <c r="V13" s="20" t="n">
        <v>5.97365007</v>
      </c>
      <c r="W13" s="18" t="s">
        <v>481</v>
      </c>
      <c r="X13" s="20" t="s">
        <v>481</v>
      </c>
      <c r="Y13" s="18" t="n">
        <v>443.87252118</v>
      </c>
      <c r="Z13" s="20" t="n">
        <v>14.72451198</v>
      </c>
    </row>
    <row r="14" spans="1:26">
      <c r="A14" s="15" t="s">
        <v>489</v>
      </c>
      <c r="B14" s="17" t="n">
        <v>5587</v>
      </c>
      <c r="C14" s="18">
        <f>(74.0/B14*100)</f>
        <v/>
      </c>
      <c r="D14" s="19" t="n">
        <v>5513</v>
      </c>
      <c r="E14" s="18" t="n">
        <v>439.97743443</v>
      </c>
      <c r="F14" s="20" t="n">
        <v>6.17466353</v>
      </c>
      <c r="G14" s="18" t="n">
        <v>467.48679188</v>
      </c>
      <c r="H14" s="20" t="n">
        <v>5.47620709</v>
      </c>
      <c r="I14" s="18" t="n">
        <v>479.22877225</v>
      </c>
      <c r="J14" s="20" t="n">
        <v>3.21267953</v>
      </c>
      <c r="K14" s="18" t="n">
        <v>487.02741705</v>
      </c>
      <c r="L14" s="20" t="n">
        <v>4.09843147</v>
      </c>
      <c r="M14" s="18" t="n">
        <v>514.21149724</v>
      </c>
      <c r="N14" s="20" t="n">
        <v>3.19653645</v>
      </c>
      <c r="O14" s="18" t="n">
        <v>561.19588387</v>
      </c>
      <c r="P14" s="20" t="n">
        <v>2.67820314</v>
      </c>
      <c r="Q14" s="18" t="s">
        <v>481</v>
      </c>
      <c r="R14" s="20" t="s">
        <v>481</v>
      </c>
      <c r="S14" s="18" t="s">
        <v>481</v>
      </c>
      <c r="T14" s="20" t="s">
        <v>481</v>
      </c>
      <c r="U14" s="18" t="s">
        <v>481</v>
      </c>
      <c r="V14" s="20" t="s">
        <v>481</v>
      </c>
      <c r="W14" s="18" t="s">
        <v>481</v>
      </c>
      <c r="X14" s="20" t="s">
        <v>481</v>
      </c>
      <c r="Y14" s="18" t="n">
        <v>467.33863304</v>
      </c>
      <c r="Z14" s="20" t="n">
        <v>23.75510503</v>
      </c>
    </row>
    <row r="15" spans="1:26">
      <c r="A15" s="15" t="s">
        <v>490</v>
      </c>
      <c r="B15" s="17" t="n">
        <v>5882</v>
      </c>
      <c r="C15" s="18">
        <f>(52.0/B15*100)</f>
        <v/>
      </c>
      <c r="D15" s="19" t="n">
        <v>5830</v>
      </c>
      <c r="E15" s="18" t="n">
        <v>478.79907227</v>
      </c>
      <c r="F15" s="20" t="n">
        <v>3.17070411</v>
      </c>
      <c r="G15" s="18" t="s">
        <v>481</v>
      </c>
      <c r="H15" s="20" t="s">
        <v>481</v>
      </c>
      <c r="I15" s="18" t="n">
        <v>500.39559427</v>
      </c>
      <c r="J15" s="20" t="n">
        <v>2.70620147</v>
      </c>
      <c r="K15" s="18" t="n">
        <v>514.24393402</v>
      </c>
      <c r="L15" s="20" t="n">
        <v>5.89070515</v>
      </c>
      <c r="M15" s="18" t="n">
        <v>495.30268001</v>
      </c>
      <c r="N15" s="20" t="n">
        <v>3.80750214</v>
      </c>
      <c r="O15" s="18" t="n">
        <v>561.59738907</v>
      </c>
      <c r="P15" s="20" t="n">
        <v>2.88821583</v>
      </c>
      <c r="Q15" s="18" t="s">
        <v>481</v>
      </c>
      <c r="R15" s="20" t="s">
        <v>481</v>
      </c>
      <c r="S15" s="18" t="s">
        <v>481</v>
      </c>
      <c r="T15" s="20" t="s">
        <v>481</v>
      </c>
      <c r="U15" s="18" t="n">
        <v>368.85220715</v>
      </c>
      <c r="V15" s="20" t="n">
        <v>14.5875493</v>
      </c>
      <c r="W15" s="18" t="s">
        <v>481</v>
      </c>
      <c r="X15" s="20" t="s">
        <v>481</v>
      </c>
      <c r="Y15" s="18" t="n">
        <v>430.32228464</v>
      </c>
      <c r="Z15" s="20" t="n">
        <v>13.62005749</v>
      </c>
    </row>
    <row r="16" spans="1:26">
      <c r="A16" s="15" t="s">
        <v>491</v>
      </c>
      <c r="B16" s="17" t="n">
        <v>6108</v>
      </c>
      <c r="C16" s="18">
        <f>(101.0/B16*100)</f>
        <v/>
      </c>
      <c r="D16" s="19" t="n">
        <v>6007</v>
      </c>
      <c r="E16" s="18" t="n">
        <v>415.12163396</v>
      </c>
      <c r="F16" s="20" t="n">
        <v>4.62854985</v>
      </c>
      <c r="G16" s="18" t="n">
        <v>417.54007338</v>
      </c>
      <c r="H16" s="20" t="n">
        <v>3.89680869</v>
      </c>
      <c r="I16" s="18" t="n">
        <v>509.41229352</v>
      </c>
      <c r="J16" s="20" t="n">
        <v>2.77104594</v>
      </c>
      <c r="K16" s="18" t="s">
        <v>481</v>
      </c>
      <c r="L16" s="20" t="s">
        <v>481</v>
      </c>
      <c r="M16" s="18" t="n">
        <v>494.96911777</v>
      </c>
      <c r="N16" s="20" t="n">
        <v>3.78036973</v>
      </c>
      <c r="O16" s="18" t="n">
        <v>558.86579541</v>
      </c>
      <c r="P16" s="20" t="n">
        <v>2.76068252</v>
      </c>
      <c r="Q16" s="18" t="s">
        <v>481</v>
      </c>
      <c r="R16" s="20" t="s">
        <v>481</v>
      </c>
      <c r="S16" s="18" t="s">
        <v>481</v>
      </c>
      <c r="T16" s="20" t="s">
        <v>481</v>
      </c>
      <c r="U16" s="18" t="s">
        <v>481</v>
      </c>
      <c r="V16" s="20" t="s">
        <v>481</v>
      </c>
      <c r="W16" s="18" t="s">
        <v>481</v>
      </c>
      <c r="X16" s="20" t="s">
        <v>481</v>
      </c>
      <c r="Y16" s="18" t="n">
        <v>370.47899477</v>
      </c>
      <c r="Z16" s="20" t="n">
        <v>10.12442671</v>
      </c>
    </row>
    <row r="17" spans="1:26">
      <c r="A17" s="15" t="s">
        <v>492</v>
      </c>
      <c r="B17" s="17" t="n">
        <v>6504</v>
      </c>
      <c r="C17" s="18">
        <f>(651.0/B17*100)</f>
        <v/>
      </c>
      <c r="D17" s="19" t="n">
        <v>5853</v>
      </c>
      <c r="E17" s="18" t="n">
        <v>456.79559766</v>
      </c>
      <c r="F17" s="20" t="n">
        <v>3.57243999</v>
      </c>
      <c r="G17" s="18" t="n">
        <v>489.97112576</v>
      </c>
      <c r="H17" s="20" t="n">
        <v>7.65309101</v>
      </c>
      <c r="I17" s="18" t="n">
        <v>534.47667938</v>
      </c>
      <c r="J17" s="20" t="n">
        <v>2.85215979</v>
      </c>
      <c r="K17" s="18" t="n">
        <v>500.32681264</v>
      </c>
      <c r="L17" s="20" t="n">
        <v>6.19117822</v>
      </c>
      <c r="M17" s="18" t="n">
        <v>519.14317925</v>
      </c>
      <c r="N17" s="20" t="n">
        <v>11.24761898</v>
      </c>
      <c r="O17" s="18" t="n">
        <v>579.02551656</v>
      </c>
      <c r="P17" s="20" t="n">
        <v>4.16253728</v>
      </c>
      <c r="Q17" s="18" t="s">
        <v>481</v>
      </c>
      <c r="R17" s="20" t="s">
        <v>481</v>
      </c>
      <c r="S17" s="18" t="s">
        <v>481</v>
      </c>
      <c r="T17" s="20" t="s">
        <v>481</v>
      </c>
      <c r="U17" s="18" t="n">
        <v>362.96139732</v>
      </c>
      <c r="V17" s="20" t="n">
        <v>12.64520278</v>
      </c>
      <c r="W17" s="18" t="s">
        <v>481</v>
      </c>
      <c r="X17" s="20" t="s">
        <v>481</v>
      </c>
      <c r="Y17" s="18" t="n">
        <v>434.99730638</v>
      </c>
      <c r="Z17" s="20" t="n">
        <v>15.43263042</v>
      </c>
    </row>
    <row r="18" spans="1:26">
      <c r="A18" s="15" t="s">
        <v>493</v>
      </c>
      <c r="B18" s="17" t="n">
        <v>5532</v>
      </c>
      <c r="C18" s="18">
        <f>(28.0/B18*100)</f>
        <v/>
      </c>
      <c r="D18" s="19" t="n">
        <v>5504</v>
      </c>
      <c r="E18" s="18" t="n">
        <v>358.95329569</v>
      </c>
      <c r="F18" s="20" t="n">
        <v>15.15811123</v>
      </c>
      <c r="G18" s="18" t="n">
        <v>357.06462057</v>
      </c>
      <c r="H18" s="20" t="n">
        <v>4.95061178</v>
      </c>
      <c r="I18" s="18" t="n">
        <v>394.25563843</v>
      </c>
      <c r="J18" s="20" t="n">
        <v>4.84195511</v>
      </c>
      <c r="K18" s="18" t="n">
        <v>408.26782084</v>
      </c>
      <c r="L18" s="20" t="n">
        <v>5.80193258</v>
      </c>
      <c r="M18" s="18" t="n">
        <v>407.90403305</v>
      </c>
      <c r="N18" s="20" t="n">
        <v>5.31235779</v>
      </c>
      <c r="O18" s="18" t="n">
        <v>486.49843591</v>
      </c>
      <c r="P18" s="20" t="n">
        <v>2.80298369</v>
      </c>
      <c r="Q18" s="18" t="s">
        <v>481</v>
      </c>
      <c r="R18" s="20" t="s">
        <v>481</v>
      </c>
      <c r="S18" s="18" t="s">
        <v>481</v>
      </c>
      <c r="T18" s="20" t="s">
        <v>481</v>
      </c>
      <c r="U18" s="18" t="s">
        <v>481</v>
      </c>
      <c r="V18" s="20" t="s">
        <v>481</v>
      </c>
      <c r="W18" s="18" t="s">
        <v>481</v>
      </c>
      <c r="X18" s="20" t="s">
        <v>481</v>
      </c>
      <c r="Y18" s="18" t="n">
        <v>378.18435288</v>
      </c>
      <c r="Z18" s="20" t="n">
        <v>20.40334163</v>
      </c>
    </row>
    <row r="19" spans="1:26">
      <c r="A19" s="15" t="s">
        <v>494</v>
      </c>
      <c r="B19" s="17" t="n">
        <v>5658</v>
      </c>
      <c r="C19" s="18">
        <f>(64.0/B19*100)</f>
        <v/>
      </c>
      <c r="D19" s="19" t="n">
        <v>5594</v>
      </c>
      <c r="E19" s="18" t="n">
        <v>380.01552548</v>
      </c>
      <c r="F19" s="20" t="n">
        <v>6.85414622</v>
      </c>
      <c r="G19" s="18" t="n">
        <v>427.78874845</v>
      </c>
      <c r="H19" s="20" t="n">
        <v>3.11373311</v>
      </c>
      <c r="I19" s="18" t="n">
        <v>466.49708065</v>
      </c>
      <c r="J19" s="20" t="n">
        <v>4.20942322</v>
      </c>
      <c r="K19" s="18" t="n">
        <v>468.54780536</v>
      </c>
      <c r="L19" s="20" t="n">
        <v>4.93364008</v>
      </c>
      <c r="M19" s="18" t="n">
        <v>490.30316247</v>
      </c>
      <c r="N19" s="20" t="n">
        <v>5.82032505</v>
      </c>
      <c r="O19" s="18" t="n">
        <v>541.25087751</v>
      </c>
      <c r="P19" s="20" t="n">
        <v>3.17818984</v>
      </c>
      <c r="Q19" s="18" t="s">
        <v>481</v>
      </c>
      <c r="R19" s="20" t="s">
        <v>481</v>
      </c>
      <c r="S19" s="18" t="s">
        <v>481</v>
      </c>
      <c r="T19" s="20" t="s">
        <v>481</v>
      </c>
      <c r="U19" s="18" t="s">
        <v>481</v>
      </c>
      <c r="V19" s="20" t="s">
        <v>481</v>
      </c>
      <c r="W19" s="18" t="s">
        <v>481</v>
      </c>
      <c r="X19" s="20" t="s">
        <v>481</v>
      </c>
      <c r="Y19" s="18" t="n">
        <v>388.94231863</v>
      </c>
      <c r="Z19" s="20" t="n">
        <v>11.68430522</v>
      </c>
    </row>
    <row r="20" spans="1:26">
      <c r="A20" s="15" t="s">
        <v>495</v>
      </c>
      <c r="B20" s="17" t="n">
        <v>3371</v>
      </c>
      <c r="C20" s="18">
        <f>(75.0/B20*100)</f>
        <v/>
      </c>
      <c r="D20" s="19" t="n">
        <v>3296</v>
      </c>
      <c r="E20" s="18" t="n">
        <v>423.10558779</v>
      </c>
      <c r="F20" s="20" t="n">
        <v>6.9332329</v>
      </c>
      <c r="G20" s="18" t="n">
        <v>460.71306551</v>
      </c>
      <c r="H20" s="20" t="n">
        <v>4.08582884</v>
      </c>
      <c r="I20" s="18" t="n">
        <v>458.85782332</v>
      </c>
      <c r="J20" s="20" t="n">
        <v>6.15514437</v>
      </c>
      <c r="K20" s="18" t="n">
        <v>457.3800798</v>
      </c>
      <c r="L20" s="20" t="n">
        <v>5.39912904</v>
      </c>
      <c r="M20" s="18" t="n">
        <v>485.91826581</v>
      </c>
      <c r="N20" s="20" t="n">
        <v>4.26153236</v>
      </c>
      <c r="O20" s="18" t="n">
        <v>530.41995387</v>
      </c>
      <c r="P20" s="20" t="n">
        <v>2.73731034</v>
      </c>
      <c r="Q20" s="18" t="s">
        <v>481</v>
      </c>
      <c r="R20" s="20" t="s">
        <v>481</v>
      </c>
      <c r="S20" s="18" t="s">
        <v>481</v>
      </c>
      <c r="T20" s="20" t="s">
        <v>481</v>
      </c>
      <c r="U20" s="18" t="s">
        <v>481</v>
      </c>
      <c r="V20" s="20" t="s">
        <v>481</v>
      </c>
      <c r="W20" s="18" t="s">
        <v>481</v>
      </c>
      <c r="X20" s="20" t="s">
        <v>481</v>
      </c>
      <c r="Y20" s="18" t="n">
        <v>404.03373838</v>
      </c>
      <c r="Z20" s="20" t="n">
        <v>19.93335284</v>
      </c>
    </row>
    <row r="21" spans="1:26">
      <c r="A21" s="15" t="s">
        <v>496</v>
      </c>
      <c r="B21" s="17" t="n">
        <v>5741</v>
      </c>
      <c r="C21" s="18">
        <f>(45.0/B21*100)</f>
        <v/>
      </c>
      <c r="D21" s="19" t="n">
        <v>5696</v>
      </c>
      <c r="E21" s="18" t="n">
        <v>464.99444769</v>
      </c>
      <c r="F21" s="20" t="n">
        <v>3.36145017</v>
      </c>
      <c r="G21" s="18" t="n">
        <v>431.92899507</v>
      </c>
      <c r="H21" s="20" t="n">
        <v>9.212003169999999</v>
      </c>
      <c r="I21" s="18" t="n">
        <v>469.15428066</v>
      </c>
      <c r="J21" s="20" t="n">
        <v>3.76165926</v>
      </c>
      <c r="K21" s="18" t="n">
        <v>475.53187648</v>
      </c>
      <c r="L21" s="20" t="n">
        <v>5.8730593</v>
      </c>
      <c r="M21" s="18" t="n">
        <v>503.05247107</v>
      </c>
      <c r="N21" s="20" t="n">
        <v>2.71021304</v>
      </c>
      <c r="O21" s="18" t="n">
        <v>535.24530047</v>
      </c>
      <c r="P21" s="20" t="n">
        <v>2.0296162</v>
      </c>
      <c r="Q21" s="18" t="s">
        <v>481</v>
      </c>
      <c r="R21" s="20" t="s">
        <v>481</v>
      </c>
      <c r="S21" s="18" t="s">
        <v>481</v>
      </c>
      <c r="T21" s="20" t="s">
        <v>481</v>
      </c>
      <c r="U21" s="18" t="s">
        <v>481</v>
      </c>
      <c r="V21" s="20" t="s">
        <v>481</v>
      </c>
      <c r="W21" s="18" t="s">
        <v>481</v>
      </c>
      <c r="X21" s="20" t="s">
        <v>481</v>
      </c>
      <c r="Y21" s="18" t="n">
        <v>413.21237936</v>
      </c>
      <c r="Z21" s="20" t="n">
        <v>16.87871598</v>
      </c>
    </row>
    <row r="22" spans="1:26">
      <c r="A22" s="15" t="s">
        <v>497</v>
      </c>
      <c r="B22" s="17" t="n">
        <v>6598</v>
      </c>
      <c r="C22" s="18">
        <f>(32.0/B22*100)</f>
        <v/>
      </c>
      <c r="D22" s="19" t="n">
        <v>6566</v>
      </c>
      <c r="E22" s="18" t="n">
        <v>342.64147946</v>
      </c>
      <c r="F22" s="20" t="n">
        <v>16.53466349</v>
      </c>
      <c r="G22" s="18" t="n">
        <v>400.09668618</v>
      </c>
      <c r="H22" s="20" t="n">
        <v>13.35277489</v>
      </c>
      <c r="I22" s="18" t="n">
        <v>412.51684911</v>
      </c>
      <c r="J22" s="20" t="n">
        <v>4.17586425</v>
      </c>
      <c r="K22" s="18" t="n">
        <v>408.73208835</v>
      </c>
      <c r="L22" s="20" t="n">
        <v>9.9280817</v>
      </c>
      <c r="M22" s="18" t="n">
        <v>456.47717398</v>
      </c>
      <c r="N22" s="20" t="n">
        <v>6.41887734</v>
      </c>
      <c r="O22" s="18" t="n">
        <v>511.02543257</v>
      </c>
      <c r="P22" s="20" t="n">
        <v>3.51352592</v>
      </c>
      <c r="Q22" s="18" t="s">
        <v>481</v>
      </c>
      <c r="R22" s="20" t="s">
        <v>481</v>
      </c>
      <c r="S22" s="18" t="s">
        <v>481</v>
      </c>
      <c r="T22" s="20" t="s">
        <v>481</v>
      </c>
      <c r="U22" s="18" t="s">
        <v>481</v>
      </c>
      <c r="V22" s="20" t="s">
        <v>481</v>
      </c>
      <c r="W22" s="18" t="n">
        <v>465.26114654</v>
      </c>
      <c r="X22" s="20" t="n">
        <v>16.36770322</v>
      </c>
      <c r="Y22" s="18" t="n">
        <v>422.08620188</v>
      </c>
      <c r="Z22" s="20" t="n">
        <v>21.47938072</v>
      </c>
    </row>
    <row r="23" spans="1:26">
      <c r="A23" s="15" t="s">
        <v>498</v>
      </c>
      <c r="B23" s="17" t="n">
        <v>11583</v>
      </c>
      <c r="C23" s="18">
        <f>(216.0/B23*100)</f>
        <v/>
      </c>
      <c r="D23" s="19" t="n">
        <v>11367</v>
      </c>
      <c r="E23" s="18" t="n">
        <v>398.13314071</v>
      </c>
      <c r="F23" s="20" t="n">
        <v>9.784833040000001</v>
      </c>
      <c r="G23" s="18" t="n">
        <v>403.90110263</v>
      </c>
      <c r="H23" s="20" t="n">
        <v>8.34885528</v>
      </c>
      <c r="I23" s="18" t="n">
        <v>455.03013041</v>
      </c>
      <c r="J23" s="20" t="n">
        <v>4.09528335</v>
      </c>
      <c r="K23" s="18" t="n">
        <v>467.85106733</v>
      </c>
      <c r="L23" s="20" t="n">
        <v>4.85621833</v>
      </c>
      <c r="M23" s="18" t="n">
        <v>508.72230455</v>
      </c>
      <c r="N23" s="20" t="n">
        <v>4.21716048</v>
      </c>
      <c r="O23" s="18" t="n">
        <v>526.5297574799999</v>
      </c>
      <c r="P23" s="20" t="n">
        <v>4.21129212</v>
      </c>
      <c r="Q23" s="18" t="s">
        <v>481</v>
      </c>
      <c r="R23" s="20" t="s">
        <v>481</v>
      </c>
      <c r="S23" s="18" t="s">
        <v>481</v>
      </c>
      <c r="T23" s="20" t="s">
        <v>481</v>
      </c>
      <c r="U23" s="18" t="s">
        <v>481</v>
      </c>
      <c r="V23" s="20" t="s">
        <v>481</v>
      </c>
      <c r="W23" s="18" t="s">
        <v>481</v>
      </c>
      <c r="X23" s="20" t="s">
        <v>481</v>
      </c>
      <c r="Y23" s="18" t="n">
        <v>435.15337235</v>
      </c>
      <c r="Z23" s="20" t="n">
        <v>11.13930809</v>
      </c>
    </row>
    <row r="24" spans="1:26">
      <c r="A24" s="15" t="s">
        <v>499</v>
      </c>
      <c r="B24" s="17" t="n">
        <v>6647</v>
      </c>
      <c r="C24" s="18">
        <f>(7.0/B24*100)</f>
        <v/>
      </c>
      <c r="D24" s="19" t="n">
        <v>6640</v>
      </c>
      <c r="E24" s="18" t="s">
        <v>481</v>
      </c>
      <c r="F24" s="20" t="s">
        <v>481</v>
      </c>
      <c r="G24" s="18" t="n">
        <v>488.57985904</v>
      </c>
      <c r="H24" s="20" t="n">
        <v>6.80538248</v>
      </c>
      <c r="I24" s="18" t="n">
        <v>472.41750155</v>
      </c>
      <c r="J24" s="20" t="n">
        <v>4.68971826</v>
      </c>
      <c r="K24" s="18" t="s">
        <v>481</v>
      </c>
      <c r="L24" s="20" t="s">
        <v>481</v>
      </c>
      <c r="M24" s="18" t="n">
        <v>497.53059037</v>
      </c>
      <c r="N24" s="20" t="n">
        <v>4.43584471</v>
      </c>
      <c r="O24" s="18" t="n">
        <v>565.58520343</v>
      </c>
      <c r="P24" s="20" t="n">
        <v>3.34893132</v>
      </c>
      <c r="Q24" s="18" t="s">
        <v>481</v>
      </c>
      <c r="R24" s="20" t="s">
        <v>481</v>
      </c>
      <c r="S24" s="18" t="s">
        <v>481</v>
      </c>
      <c r="T24" s="20" t="s">
        <v>481</v>
      </c>
      <c r="U24" s="18" t="s">
        <v>481</v>
      </c>
      <c r="V24" s="20" t="s">
        <v>481</v>
      </c>
      <c r="W24" s="18" t="s">
        <v>481</v>
      </c>
      <c r="X24" s="20" t="s">
        <v>481</v>
      </c>
      <c r="Y24" s="18" t="n">
        <v>456.56269804</v>
      </c>
      <c r="Z24" s="20" t="n">
        <v>13.17457792</v>
      </c>
    </row>
    <row r="25" spans="1:26">
      <c r="A25" s="15" t="s">
        <v>500</v>
      </c>
      <c r="B25" s="17" t="n">
        <v>5581</v>
      </c>
      <c r="C25" s="18">
        <f>(24.0/B25*100)</f>
        <v/>
      </c>
      <c r="D25" s="19" t="n">
        <v>5557</v>
      </c>
      <c r="E25" s="18" t="n">
        <v>395.39902455</v>
      </c>
      <c r="F25" s="20" t="n">
        <v>29.89276436</v>
      </c>
      <c r="G25" s="18" t="n">
        <v>439.25408347</v>
      </c>
      <c r="H25" s="20" t="n">
        <v>9.472758410000001</v>
      </c>
      <c r="I25" s="18" t="n">
        <v>434.89887891</v>
      </c>
      <c r="J25" s="20" t="n">
        <v>9.453283620000001</v>
      </c>
      <c r="K25" s="18" t="s">
        <v>481</v>
      </c>
      <c r="L25" s="20" t="s">
        <v>481</v>
      </c>
      <c r="M25" s="18" t="n">
        <v>470.13034771</v>
      </c>
      <c r="N25" s="20" t="n">
        <v>4.7055763</v>
      </c>
      <c r="O25" s="18" t="n">
        <v>546.60298297</v>
      </c>
      <c r="P25" s="20" t="n">
        <v>3.6860212</v>
      </c>
      <c r="Q25" s="18" t="s">
        <v>481</v>
      </c>
      <c r="R25" s="20" t="s">
        <v>481</v>
      </c>
      <c r="S25" s="18" t="s">
        <v>481</v>
      </c>
      <c r="T25" s="20" t="s">
        <v>481</v>
      </c>
      <c r="U25" s="18" t="s">
        <v>481</v>
      </c>
      <c r="V25" s="20" t="s">
        <v>481</v>
      </c>
      <c r="W25" s="18" t="s">
        <v>481</v>
      </c>
      <c r="X25" s="20" t="s">
        <v>481</v>
      </c>
      <c r="Y25" s="18" t="n">
        <v>407.67085703</v>
      </c>
      <c r="Z25" s="20" t="n">
        <v>56.7050069</v>
      </c>
    </row>
    <row r="26" spans="1:26">
      <c r="A26" s="15" t="s">
        <v>501</v>
      </c>
      <c r="B26" s="17" t="n">
        <v>4869</v>
      </c>
      <c r="C26" s="18">
        <f>(33.0/B26*100)</f>
        <v/>
      </c>
      <c r="D26" s="19" t="n">
        <v>4836</v>
      </c>
      <c r="E26" s="18" t="n">
        <v>420.95060605</v>
      </c>
      <c r="F26" s="20" t="n">
        <v>6.07913095</v>
      </c>
      <c r="G26" s="18" t="n">
        <v>445.44367826</v>
      </c>
      <c r="H26" s="20" t="n">
        <v>3.96044377</v>
      </c>
      <c r="I26" s="18" t="n">
        <v>443.13477138</v>
      </c>
      <c r="J26" s="20" t="n">
        <v>4.77133581</v>
      </c>
      <c r="K26" s="18" t="n">
        <v>461.36648546</v>
      </c>
      <c r="L26" s="20" t="n">
        <v>3.86812415</v>
      </c>
      <c r="M26" s="18" t="n">
        <v>494.13771253</v>
      </c>
      <c r="N26" s="20" t="n">
        <v>2.19982317</v>
      </c>
      <c r="O26" s="18" t="n">
        <v>522.9082886899999</v>
      </c>
      <c r="P26" s="20" t="n">
        <v>3.12657173</v>
      </c>
      <c r="Q26" s="18" t="s">
        <v>481</v>
      </c>
      <c r="R26" s="20" t="s">
        <v>481</v>
      </c>
      <c r="S26" s="18" t="s">
        <v>481</v>
      </c>
      <c r="T26" s="20" t="s">
        <v>481</v>
      </c>
      <c r="U26" s="18" t="s">
        <v>481</v>
      </c>
      <c r="V26" s="20" t="s">
        <v>481</v>
      </c>
      <c r="W26" s="18" t="s">
        <v>481</v>
      </c>
      <c r="X26" s="20" t="s">
        <v>481</v>
      </c>
      <c r="Y26" s="18" t="n">
        <v>427.69803929</v>
      </c>
      <c r="Z26" s="20" t="n">
        <v>19.18471123</v>
      </c>
    </row>
    <row r="27" spans="1:26">
      <c r="A27" s="15" t="s">
        <v>502</v>
      </c>
      <c r="B27" s="17" t="n">
        <v>5299</v>
      </c>
      <c r="C27" s="18">
        <f>(17.0/B27*100)</f>
        <v/>
      </c>
      <c r="D27" s="19" t="n">
        <v>5282</v>
      </c>
      <c r="E27" s="18" t="n">
        <v>421.40617405</v>
      </c>
      <c r="F27" s="20" t="n">
        <v>5.03050483</v>
      </c>
      <c r="G27" s="18" t="n">
        <v>411.97871123</v>
      </c>
      <c r="H27" s="20" t="n">
        <v>2.58368452</v>
      </c>
      <c r="I27" s="18" t="n">
        <v>474.7052717</v>
      </c>
      <c r="J27" s="20" t="n">
        <v>2.99457372</v>
      </c>
      <c r="K27" s="18" t="n">
        <v>490.99789231</v>
      </c>
      <c r="L27" s="20" t="n">
        <v>5.75004387</v>
      </c>
      <c r="M27" s="18" t="n">
        <v>488.48018585</v>
      </c>
      <c r="N27" s="20" t="n">
        <v>4.5046007</v>
      </c>
      <c r="O27" s="18" t="n">
        <v>537.92194224</v>
      </c>
      <c r="P27" s="20" t="n">
        <v>1.82459699</v>
      </c>
      <c r="Q27" s="18" t="s">
        <v>481</v>
      </c>
      <c r="R27" s="20" t="s">
        <v>481</v>
      </c>
      <c r="S27" s="18" t="s">
        <v>481</v>
      </c>
      <c r="T27" s="20" t="s">
        <v>481</v>
      </c>
      <c r="U27" s="18" t="s">
        <v>481</v>
      </c>
      <c r="V27" s="20" t="s">
        <v>481</v>
      </c>
      <c r="W27" s="18" t="s">
        <v>481</v>
      </c>
      <c r="X27" s="20" t="s">
        <v>481</v>
      </c>
      <c r="Y27" s="18" t="n">
        <v>423.05422608</v>
      </c>
      <c r="Z27" s="20" t="n">
        <v>7.63635723</v>
      </c>
    </row>
    <row r="28" spans="1:26">
      <c r="A28" s="15" t="s">
        <v>503</v>
      </c>
      <c r="B28" s="17" t="n">
        <v>7568</v>
      </c>
      <c r="C28" s="18">
        <f>(52.0/B28*100)</f>
        <v/>
      </c>
      <c r="D28" s="19" t="n">
        <v>7516</v>
      </c>
      <c r="E28" s="18" t="n">
        <v>342.72380823</v>
      </c>
      <c r="F28" s="20" t="n">
        <v>6.26285666</v>
      </c>
      <c r="G28" s="18" t="n">
        <v>372.93292792</v>
      </c>
      <c r="H28" s="20" t="n">
        <v>6.64603647</v>
      </c>
      <c r="I28" s="18" t="n">
        <v>379.52187079</v>
      </c>
      <c r="J28" s="20" t="n">
        <v>3.94538985</v>
      </c>
      <c r="K28" s="18" t="s">
        <v>481</v>
      </c>
      <c r="L28" s="20" t="s">
        <v>481</v>
      </c>
      <c r="M28" s="18" t="n">
        <v>410.05918528</v>
      </c>
      <c r="N28" s="20" t="n">
        <v>3.58845324</v>
      </c>
      <c r="O28" s="18" t="n">
        <v>424.40893367</v>
      </c>
      <c r="P28" s="20" t="n">
        <v>2.57556349</v>
      </c>
      <c r="Q28" s="18" t="s">
        <v>481</v>
      </c>
      <c r="R28" s="20" t="s">
        <v>481</v>
      </c>
      <c r="S28" s="18" t="s">
        <v>481</v>
      </c>
      <c r="T28" s="20" t="s">
        <v>481</v>
      </c>
      <c r="U28" s="18" t="s">
        <v>481</v>
      </c>
      <c r="V28" s="20" t="s">
        <v>481</v>
      </c>
      <c r="W28" s="18" t="s">
        <v>481</v>
      </c>
      <c r="X28" s="20" t="s">
        <v>481</v>
      </c>
      <c r="Y28" s="18" t="n">
        <v>346.2442545</v>
      </c>
      <c r="Z28" s="20" t="n">
        <v>18.61269082</v>
      </c>
    </row>
    <row r="29" spans="1:26">
      <c r="A29" s="15" t="s">
        <v>504</v>
      </c>
      <c r="B29" s="17" t="n">
        <v>5385</v>
      </c>
      <c r="C29" s="18">
        <f>(30.0/B29*100)</f>
        <v/>
      </c>
      <c r="D29" s="19" t="n">
        <v>5355</v>
      </c>
      <c r="E29" s="18" t="n">
        <v>467.12024322</v>
      </c>
      <c r="F29" s="20" t="n">
        <v>4.60738784</v>
      </c>
      <c r="G29" s="18" t="s">
        <v>481</v>
      </c>
      <c r="H29" s="20" t="s">
        <v>481</v>
      </c>
      <c r="I29" s="18" t="n">
        <v>551.96149709</v>
      </c>
      <c r="J29" s="20" t="n">
        <v>3.45368403</v>
      </c>
      <c r="K29" s="18" t="n">
        <v>462.6277164</v>
      </c>
      <c r="L29" s="20" t="n">
        <v>3.35133821</v>
      </c>
      <c r="M29" s="18" t="n">
        <v>531.99460339</v>
      </c>
      <c r="N29" s="20" t="n">
        <v>3.36772459</v>
      </c>
      <c r="O29" s="18" t="n">
        <v>602.25508008</v>
      </c>
      <c r="P29" s="20" t="n">
        <v>3.53127029</v>
      </c>
      <c r="Q29" s="18" t="s">
        <v>481</v>
      </c>
      <c r="R29" s="20" t="s">
        <v>481</v>
      </c>
      <c r="S29" s="18" t="s">
        <v>481</v>
      </c>
      <c r="T29" s="20" t="s">
        <v>481</v>
      </c>
      <c r="U29" s="18" t="n">
        <v>335.3902018</v>
      </c>
      <c r="V29" s="20" t="n">
        <v>12.1685767</v>
      </c>
      <c r="W29" s="18" t="s">
        <v>481</v>
      </c>
      <c r="X29" s="20" t="s">
        <v>481</v>
      </c>
      <c r="Y29" s="18" t="n">
        <v>419.4380282</v>
      </c>
      <c r="Z29" s="20" t="n">
        <v>14.53796252</v>
      </c>
    </row>
    <row r="30" spans="1:26">
      <c r="A30" s="15" t="s">
        <v>505</v>
      </c>
      <c r="B30" s="17" t="n">
        <v>4520</v>
      </c>
      <c r="C30" s="18">
        <f>(101.0/B30*100)</f>
        <v/>
      </c>
      <c r="D30" s="19" t="n">
        <v>4419</v>
      </c>
      <c r="E30" s="18" t="n">
        <v>423.66867123</v>
      </c>
      <c r="F30" s="20" t="n">
        <v>9.06341261</v>
      </c>
      <c r="G30" s="18" t="n">
        <v>433.33693293</v>
      </c>
      <c r="H30" s="20" t="n">
        <v>3.91694649</v>
      </c>
      <c r="I30" s="18" t="n">
        <v>469.11890799</v>
      </c>
      <c r="J30" s="20" t="n">
        <v>3.47687286</v>
      </c>
      <c r="K30" s="18" t="n">
        <v>491.20269931</v>
      </c>
      <c r="L30" s="20" t="n">
        <v>7.12217906</v>
      </c>
      <c r="M30" s="18" t="n">
        <v>506.19644347</v>
      </c>
      <c r="N30" s="20" t="n">
        <v>5.22177309</v>
      </c>
      <c r="O30" s="18" t="n">
        <v>534.28920491</v>
      </c>
      <c r="P30" s="20" t="n">
        <v>2.81235851</v>
      </c>
      <c r="Q30" s="18" t="s">
        <v>481</v>
      </c>
      <c r="R30" s="20" t="s">
        <v>481</v>
      </c>
      <c r="S30" s="18" t="s">
        <v>481</v>
      </c>
      <c r="T30" s="20" t="s">
        <v>481</v>
      </c>
      <c r="U30" s="18" t="s">
        <v>481</v>
      </c>
      <c r="V30" s="20" t="s">
        <v>481</v>
      </c>
      <c r="W30" s="18" t="s">
        <v>481</v>
      </c>
      <c r="X30" s="20" t="s">
        <v>481</v>
      </c>
      <c r="Y30" s="18" t="n">
        <v>425.47060079</v>
      </c>
      <c r="Z30" s="20" t="n">
        <v>20.68943734</v>
      </c>
    </row>
    <row r="31" spans="1:26">
      <c r="A31" s="15" t="s">
        <v>506</v>
      </c>
      <c r="B31" s="17" t="n">
        <v>5456</v>
      </c>
      <c r="C31" s="18">
        <f>(125.0/B31*100)</f>
        <v/>
      </c>
      <c r="D31" s="19" t="n">
        <v>5331</v>
      </c>
      <c r="E31" s="18" t="n">
        <v>428.23895555</v>
      </c>
      <c r="F31" s="20" t="n">
        <v>8.461041760000001</v>
      </c>
      <c r="G31" s="18" t="n">
        <v>463.65299771</v>
      </c>
      <c r="H31" s="20" t="n">
        <v>3.59031165</v>
      </c>
      <c r="I31" s="18" t="n">
        <v>479.71436987</v>
      </c>
      <c r="J31" s="20" t="n">
        <v>5.05738727</v>
      </c>
      <c r="K31" s="18" t="n">
        <v>482.92729401</v>
      </c>
      <c r="L31" s="20" t="n">
        <v>4.98530006</v>
      </c>
      <c r="M31" s="18" t="n">
        <v>519.9278040200001</v>
      </c>
      <c r="N31" s="20" t="n">
        <v>2.48085717</v>
      </c>
      <c r="O31" s="18" t="n">
        <v>533.01246972</v>
      </c>
      <c r="P31" s="20" t="n">
        <v>3.06983993</v>
      </c>
      <c r="Q31" s="18" t="s">
        <v>481</v>
      </c>
      <c r="R31" s="20" t="s">
        <v>481</v>
      </c>
      <c r="S31" s="18" t="s">
        <v>481</v>
      </c>
      <c r="T31" s="20" t="s">
        <v>481</v>
      </c>
      <c r="U31" s="18" t="s">
        <v>481</v>
      </c>
      <c r="V31" s="20" t="s">
        <v>481</v>
      </c>
      <c r="W31" s="18" t="s">
        <v>481</v>
      </c>
      <c r="X31" s="20" t="s">
        <v>481</v>
      </c>
      <c r="Y31" s="18" t="n">
        <v>401.25029122</v>
      </c>
      <c r="Z31" s="20" t="n">
        <v>13.29577901</v>
      </c>
    </row>
    <row r="32" spans="1:26">
      <c r="A32" s="15" t="s">
        <v>507</v>
      </c>
      <c r="B32" s="17" t="n">
        <v>4478</v>
      </c>
      <c r="C32" s="18">
        <f>(5.0/B32*100)</f>
        <v/>
      </c>
      <c r="D32" s="19" t="n">
        <v>4473</v>
      </c>
      <c r="E32" s="18" t="n">
        <v>421.76285823</v>
      </c>
      <c r="F32" s="20" t="n">
        <v>12.5610968</v>
      </c>
      <c r="G32" s="18" t="n">
        <v>419.39957</v>
      </c>
      <c r="H32" s="20" t="n">
        <v>5.71875301</v>
      </c>
      <c r="I32" s="18" t="n">
        <v>461.93508727</v>
      </c>
      <c r="J32" s="20" t="n">
        <v>2.64104422</v>
      </c>
      <c r="K32" s="18" t="n">
        <v>495.1826267</v>
      </c>
      <c r="L32" s="20" t="n">
        <v>3.23534143</v>
      </c>
      <c r="M32" s="18" t="n">
        <v>493.46971797</v>
      </c>
      <c r="N32" s="20" t="n">
        <v>14.70282993</v>
      </c>
      <c r="O32" s="18" t="n">
        <v>546.62948694</v>
      </c>
      <c r="P32" s="20" t="n">
        <v>2.87323793</v>
      </c>
      <c r="Q32" s="18" t="s">
        <v>481</v>
      </c>
      <c r="R32" s="20" t="s">
        <v>481</v>
      </c>
      <c r="S32" s="18" t="s">
        <v>481</v>
      </c>
      <c r="T32" s="20" t="s">
        <v>481</v>
      </c>
      <c r="U32" s="18" t="s">
        <v>481</v>
      </c>
      <c r="V32" s="20" t="s">
        <v>481</v>
      </c>
      <c r="W32" s="18" t="s">
        <v>481</v>
      </c>
      <c r="X32" s="20" t="s">
        <v>481</v>
      </c>
      <c r="Y32" s="18" t="n">
        <v>425.0588344</v>
      </c>
      <c r="Z32" s="20" t="n">
        <v>26.59263684</v>
      </c>
    </row>
    <row r="33" spans="1:26">
      <c r="A33" s="15" t="s">
        <v>508</v>
      </c>
      <c r="B33" s="17" t="n">
        <v>7325</v>
      </c>
      <c r="C33" s="18">
        <f>(76.0/B33*100)</f>
        <v/>
      </c>
      <c r="D33" s="19" t="n">
        <v>7249</v>
      </c>
      <c r="E33" s="18" t="n">
        <v>397.56686804</v>
      </c>
      <c r="F33" s="20" t="n">
        <v>3.79796066</v>
      </c>
      <c r="G33" s="18" t="n">
        <v>418.23564055</v>
      </c>
      <c r="H33" s="20" t="n">
        <v>3.29602559</v>
      </c>
      <c r="I33" s="18" t="n">
        <v>483.72408847</v>
      </c>
      <c r="J33" s="20" t="n">
        <v>5.62142236</v>
      </c>
      <c r="K33" s="18" t="n">
        <v>446.99106159</v>
      </c>
      <c r="L33" s="20" t="n">
        <v>8.971941599999999</v>
      </c>
      <c r="M33" s="18" t="n">
        <v>509.30959246</v>
      </c>
      <c r="N33" s="20" t="n">
        <v>3.38856203</v>
      </c>
      <c r="O33" s="18" t="n">
        <v>543.8547978300001</v>
      </c>
      <c r="P33" s="20" t="n">
        <v>2.68656034</v>
      </c>
      <c r="Q33" s="18" t="s">
        <v>481</v>
      </c>
      <c r="R33" s="20" t="s">
        <v>481</v>
      </c>
      <c r="S33" s="18" t="s">
        <v>481</v>
      </c>
      <c r="T33" s="20" t="s">
        <v>481</v>
      </c>
      <c r="U33" s="18" t="s">
        <v>481</v>
      </c>
      <c r="V33" s="20" t="s">
        <v>481</v>
      </c>
      <c r="W33" s="18" t="s">
        <v>481</v>
      </c>
      <c r="X33" s="20" t="s">
        <v>481</v>
      </c>
      <c r="Y33" s="18" t="n">
        <v>422.05578801</v>
      </c>
      <c r="Z33" s="20" t="n">
        <v>16.4698971</v>
      </c>
    </row>
    <row r="34" spans="1:26">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s">
        <v>481</v>
      </c>
      <c r="N34" s="20" t="s">
        <v>481</v>
      </c>
      <c r="O34" s="18" t="s">
        <v>481</v>
      </c>
      <c r="P34" s="20" t="s">
        <v>481</v>
      </c>
      <c r="Q34" s="18" t="s">
        <v>481</v>
      </c>
      <c r="R34" s="20" t="s">
        <v>481</v>
      </c>
      <c r="S34" s="18" t="s">
        <v>481</v>
      </c>
      <c r="T34" s="20" t="s">
        <v>481</v>
      </c>
      <c r="U34" s="18" t="s">
        <v>481</v>
      </c>
      <c r="V34" s="20" t="s">
        <v>481</v>
      </c>
      <c r="W34" s="18" t="n">
        <v>475.23010526</v>
      </c>
      <c r="X34" s="20" t="n">
        <v>2.65840196</v>
      </c>
      <c r="Y34" s="18" t="s">
        <v>481</v>
      </c>
      <c r="Z34" s="20" t="s">
        <v>481</v>
      </c>
    </row>
    <row r="35" spans="1:26">
      <c r="A35" s="15" t="s">
        <v>510</v>
      </c>
      <c r="B35" s="17" t="n">
        <v>6406</v>
      </c>
      <c r="C35" s="18">
        <f>(35.0/B35*100)</f>
        <v/>
      </c>
      <c r="D35" s="19" t="n">
        <v>6371</v>
      </c>
      <c r="E35" s="18" t="n">
        <v>442.81088834</v>
      </c>
      <c r="F35" s="20" t="n">
        <v>14.35009327</v>
      </c>
      <c r="G35" s="18" t="n">
        <v>460.94721486</v>
      </c>
      <c r="H35" s="20" t="n">
        <v>2.2373729</v>
      </c>
      <c r="I35" s="18" t="n">
        <v>541.81477354</v>
      </c>
      <c r="J35" s="20" t="n">
        <v>5.61968608</v>
      </c>
      <c r="K35" s="18" t="n">
        <v>484.18206727</v>
      </c>
      <c r="L35" s="20" t="n">
        <v>6.61207603</v>
      </c>
      <c r="M35" s="18" t="n">
        <v>528.38905637</v>
      </c>
      <c r="N35" s="20" t="n">
        <v>2.76081957</v>
      </c>
      <c r="O35" s="18" t="n">
        <v>566.12763338</v>
      </c>
      <c r="P35" s="20" t="n">
        <v>2.60633545</v>
      </c>
      <c r="Q35" s="18" t="s">
        <v>481</v>
      </c>
      <c r="R35" s="20" t="s">
        <v>481</v>
      </c>
      <c r="S35" s="18" t="s">
        <v>481</v>
      </c>
      <c r="T35" s="20" t="s">
        <v>481</v>
      </c>
      <c r="U35" s="18" t="n">
        <v>349.78970242</v>
      </c>
      <c r="V35" s="20" t="n">
        <v>6.90672373</v>
      </c>
      <c r="W35" s="18" t="s">
        <v>481</v>
      </c>
      <c r="X35" s="20" t="s">
        <v>481</v>
      </c>
      <c r="Y35" s="18" t="n">
        <v>470.91839372</v>
      </c>
      <c r="Z35" s="20" t="n">
        <v>27.38658046</v>
      </c>
    </row>
    <row r="36" spans="1:26">
      <c r="A36" s="15" t="s">
        <v>511</v>
      </c>
      <c r="B36" s="17" t="n">
        <v>6736</v>
      </c>
      <c r="C36" s="18">
        <f>(28.0/B36*100)</f>
        <v/>
      </c>
      <c r="D36" s="19" t="n">
        <v>6708</v>
      </c>
      <c r="E36" s="18" t="n">
        <v>415.37082716</v>
      </c>
      <c r="F36" s="20" t="n">
        <v>3.16141854</v>
      </c>
      <c r="G36" s="18" t="n">
        <v>413.61974346</v>
      </c>
      <c r="H36" s="20" t="n">
        <v>4.3764912</v>
      </c>
      <c r="I36" s="18" t="n">
        <v>468.88898944</v>
      </c>
      <c r="J36" s="20" t="n">
        <v>3.34472661</v>
      </c>
      <c r="K36" s="18" t="s">
        <v>481</v>
      </c>
      <c r="L36" s="20" t="s">
        <v>481</v>
      </c>
      <c r="M36" s="18" t="n">
        <v>469.34318442</v>
      </c>
      <c r="N36" s="20" t="n">
        <v>3.82453602</v>
      </c>
      <c r="O36" s="18" t="n">
        <v>525.0488506299999</v>
      </c>
      <c r="P36" s="20" t="n">
        <v>2.07741133</v>
      </c>
      <c r="Q36" s="18" t="s">
        <v>481</v>
      </c>
      <c r="R36" s="20" t="s">
        <v>481</v>
      </c>
      <c r="S36" s="18" t="s">
        <v>481</v>
      </c>
      <c r="T36" s="20" t="s">
        <v>481</v>
      </c>
      <c r="U36" s="18" t="s">
        <v>481</v>
      </c>
      <c r="V36" s="20" t="s">
        <v>481</v>
      </c>
      <c r="W36" s="18" t="s">
        <v>481</v>
      </c>
      <c r="X36" s="20" t="s">
        <v>481</v>
      </c>
      <c r="Y36" s="18" t="n">
        <v>397.01115236</v>
      </c>
      <c r="Z36" s="20" t="n">
        <v>13.12155002</v>
      </c>
    </row>
    <row r="37" spans="1:26">
      <c r="A37" s="15" t="s">
        <v>512</v>
      </c>
      <c r="B37" s="17" t="n">
        <v>5458</v>
      </c>
      <c r="C37" s="18">
        <f>(63.0/B37*100)</f>
        <v/>
      </c>
      <c r="D37" s="19" t="n">
        <v>5395</v>
      </c>
      <c r="E37" s="18" t="n">
        <v>448.57136328</v>
      </c>
      <c r="F37" s="20" t="n">
        <v>5.03774774</v>
      </c>
      <c r="G37" s="18" t="n">
        <v>444.62255698</v>
      </c>
      <c r="H37" s="20" t="n">
        <v>3.43753039</v>
      </c>
      <c r="I37" s="18" t="n">
        <v>480.74611993</v>
      </c>
      <c r="J37" s="20" t="n">
        <v>4.25237316</v>
      </c>
      <c r="K37" s="18" t="n">
        <v>464.60206965</v>
      </c>
      <c r="L37" s="20" t="n">
        <v>19.01205091</v>
      </c>
      <c r="M37" s="18" t="n">
        <v>507.66408697</v>
      </c>
      <c r="N37" s="20" t="n">
        <v>3.28989988</v>
      </c>
      <c r="O37" s="18" t="n">
        <v>533.6842185199999</v>
      </c>
      <c r="P37" s="20" t="n">
        <v>3.97841539</v>
      </c>
      <c r="Q37" s="18" t="s">
        <v>481</v>
      </c>
      <c r="R37" s="20" t="s">
        <v>481</v>
      </c>
      <c r="S37" s="18" t="s">
        <v>481</v>
      </c>
      <c r="T37" s="20" t="s">
        <v>481</v>
      </c>
      <c r="U37" s="18" t="s">
        <v>481</v>
      </c>
      <c r="V37" s="20" t="s">
        <v>481</v>
      </c>
      <c r="W37" s="18" t="s">
        <v>481</v>
      </c>
      <c r="X37" s="20" t="s">
        <v>481</v>
      </c>
      <c r="Y37" s="18" t="n">
        <v>375.20747133</v>
      </c>
      <c r="Z37" s="20" t="n">
        <v>8.344252790000001</v>
      </c>
    </row>
    <row r="38" spans="1:26">
      <c r="A38" s="15" t="s">
        <v>513</v>
      </c>
      <c r="B38" s="17" t="n">
        <v>5860</v>
      </c>
      <c r="C38" s="18">
        <f>(16.0/B38*100)</f>
        <v/>
      </c>
      <c r="D38" s="19" t="n">
        <v>5844</v>
      </c>
      <c r="E38" s="18" t="n">
        <v>451.04930913</v>
      </c>
      <c r="F38" s="20" t="n">
        <v>5.09968707</v>
      </c>
      <c r="G38" s="18" t="n">
        <v>480.90037227</v>
      </c>
      <c r="H38" s="20" t="n">
        <v>3.18508912</v>
      </c>
      <c r="I38" s="18" t="n">
        <v>548.48108883</v>
      </c>
      <c r="J38" s="20" t="n">
        <v>4.94648843</v>
      </c>
      <c r="K38" s="18" t="n">
        <v>501.22906815</v>
      </c>
      <c r="L38" s="20" t="n">
        <v>7.93645818</v>
      </c>
      <c r="M38" s="18" t="n">
        <v>529.12696748</v>
      </c>
      <c r="N38" s="20" t="n">
        <v>4.82540541</v>
      </c>
      <c r="O38" s="18" t="n">
        <v>584.02529551</v>
      </c>
      <c r="P38" s="20" t="n">
        <v>3.58890266</v>
      </c>
      <c r="Q38" s="18" t="s">
        <v>481</v>
      </c>
      <c r="R38" s="20" t="s">
        <v>481</v>
      </c>
      <c r="S38" s="18" t="s">
        <v>481</v>
      </c>
      <c r="T38" s="20" t="s">
        <v>481</v>
      </c>
      <c r="U38" s="18" t="s">
        <v>481</v>
      </c>
      <c r="V38" s="20" t="s">
        <v>481</v>
      </c>
      <c r="W38" s="18" t="s">
        <v>481</v>
      </c>
      <c r="X38" s="20" t="s">
        <v>481</v>
      </c>
      <c r="Y38" s="18" t="n">
        <v>401.44286271</v>
      </c>
      <c r="Z38" s="20" t="n">
        <v>12.09889986</v>
      </c>
    </row>
    <row r="39" spans="1:26">
      <c r="A39" s="15" t="s">
        <v>514</v>
      </c>
      <c r="B39" s="17" t="n">
        <v>5895</v>
      </c>
      <c r="C39" s="18">
        <f>(31.0/B39*100)</f>
        <v/>
      </c>
      <c r="D39" s="19" t="n">
        <v>5864</v>
      </c>
      <c r="E39" s="18" t="n">
        <v>331.70017251</v>
      </c>
      <c r="F39" s="20" t="n">
        <v>7.31671334</v>
      </c>
      <c r="G39" s="18" t="n">
        <v>369.83547557</v>
      </c>
      <c r="H39" s="20" t="n">
        <v>4.38217591</v>
      </c>
      <c r="I39" s="18" t="n">
        <v>391.98677964</v>
      </c>
      <c r="J39" s="20" t="n">
        <v>6.08773014</v>
      </c>
      <c r="K39" s="18" t="s">
        <v>481</v>
      </c>
      <c r="L39" s="20" t="s">
        <v>481</v>
      </c>
      <c r="M39" s="18" t="n">
        <v>401.48579364</v>
      </c>
      <c r="N39" s="20" t="n">
        <v>5.83338825</v>
      </c>
      <c r="O39" s="18" t="n">
        <v>439.48080607</v>
      </c>
      <c r="P39" s="20" t="n">
        <v>4.5544548</v>
      </c>
      <c r="Q39" s="18" t="s">
        <v>481</v>
      </c>
      <c r="R39" s="20" t="s">
        <v>481</v>
      </c>
      <c r="S39" s="18" t="s">
        <v>481</v>
      </c>
      <c r="T39" s="20" t="s">
        <v>481</v>
      </c>
      <c r="U39" s="18" t="s">
        <v>481</v>
      </c>
      <c r="V39" s="20" t="s">
        <v>481</v>
      </c>
      <c r="W39" s="18" t="s">
        <v>481</v>
      </c>
      <c r="X39" s="20" t="s">
        <v>481</v>
      </c>
      <c r="Y39" s="18" t="n">
        <v>356.32185859</v>
      </c>
      <c r="Z39" s="20" t="n">
        <v>13.92511038</v>
      </c>
    </row>
    <row r="40" spans="1:26">
      <c r="A40" s="15" t="s">
        <v>515</v>
      </c>
      <c r="B40" s="17" t="n">
        <v>14157</v>
      </c>
      <c r="C40" s="18">
        <f>(276.0/B40*100)</f>
        <v/>
      </c>
      <c r="D40" s="19" t="n">
        <v>13881</v>
      </c>
      <c r="E40" s="18" t="n">
        <v>402.99090078</v>
      </c>
      <c r="F40" s="20" t="n">
        <v>11.39735796</v>
      </c>
      <c r="G40" s="18" t="n">
        <v>449.53188442</v>
      </c>
      <c r="H40" s="20" t="n">
        <v>3.41635502</v>
      </c>
      <c r="I40" s="18" t="n">
        <v>489.21299146</v>
      </c>
      <c r="J40" s="20" t="n">
        <v>3.46319877</v>
      </c>
      <c r="K40" s="18" t="n">
        <v>464.0280244</v>
      </c>
      <c r="L40" s="20" t="n">
        <v>16.60835827</v>
      </c>
      <c r="M40" s="18" t="n">
        <v>484.31821215</v>
      </c>
      <c r="N40" s="20" t="n">
        <v>4.50726828</v>
      </c>
      <c r="O40" s="18" t="n">
        <v>532.9186280599999</v>
      </c>
      <c r="P40" s="20" t="n">
        <v>3.16770419</v>
      </c>
      <c r="Q40" s="18" t="s">
        <v>481</v>
      </c>
      <c r="R40" s="20" t="s">
        <v>481</v>
      </c>
      <c r="S40" s="18" t="s">
        <v>481</v>
      </c>
      <c r="T40" s="20" t="s">
        <v>481</v>
      </c>
      <c r="U40" s="18" t="s">
        <v>481</v>
      </c>
      <c r="V40" s="20" t="s">
        <v>481</v>
      </c>
      <c r="W40" s="18" t="s">
        <v>481</v>
      </c>
      <c r="X40" s="20" t="s">
        <v>481</v>
      </c>
      <c r="Y40" s="18" t="n">
        <v>404.2567722</v>
      </c>
      <c r="Z40" s="20" t="n">
        <v>8.29343055</v>
      </c>
    </row>
    <row r="41" spans="1:26">
      <c r="A41" s="15" t="s">
        <v>516</v>
      </c>
      <c r="B41" s="17" t="n">
        <v>5712</v>
      </c>
      <c r="C41" s="18">
        <f>(38.0/B41*100)</f>
        <v/>
      </c>
      <c r="D41" s="19" t="n">
        <v>5674</v>
      </c>
      <c r="E41" s="18" t="n">
        <v>348.11751971</v>
      </c>
      <c r="F41" s="20" t="n">
        <v>14.45984058</v>
      </c>
      <c r="G41" s="18" t="s">
        <v>481</v>
      </c>
      <c r="H41" s="20" t="s">
        <v>481</v>
      </c>
      <c r="I41" s="18" t="n">
        <v>410.6236717</v>
      </c>
      <c r="J41" s="20" t="n">
        <v>5.09410531</v>
      </c>
      <c r="K41" s="18" t="n">
        <v>425.50316583</v>
      </c>
      <c r="L41" s="20" t="n">
        <v>7.47036916</v>
      </c>
      <c r="M41" s="18" t="n">
        <v>438.33324703</v>
      </c>
      <c r="N41" s="20" t="n">
        <v>5.9478218</v>
      </c>
      <c r="O41" s="18" t="n">
        <v>486.88967761</v>
      </c>
      <c r="P41" s="20" t="n">
        <v>3.10191223</v>
      </c>
      <c r="Q41" s="18" t="s">
        <v>481</v>
      </c>
      <c r="R41" s="20" t="s">
        <v>481</v>
      </c>
      <c r="S41" s="18" t="s">
        <v>481</v>
      </c>
      <c r="T41" s="20" t="s">
        <v>481</v>
      </c>
      <c r="U41" s="18" t="n">
        <v>392.51815558</v>
      </c>
      <c r="V41" s="20" t="n">
        <v>16.89642718</v>
      </c>
      <c r="W41" s="18" t="s">
        <v>481</v>
      </c>
      <c r="X41" s="20" t="s">
        <v>481</v>
      </c>
      <c r="Y41" s="18" t="n">
        <v>398.6408887</v>
      </c>
      <c r="Z41" s="20" t="n">
        <v>17.35321863</v>
      </c>
    </row>
    <row r="42" spans="1:26">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row>
    <row r="45" spans="1:26">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n">
        <v>359.60621715</v>
      </c>
      <c r="V45" s="20" t="n">
        <v>2.95186404</v>
      </c>
      <c r="W45" s="18" t="s">
        <v>481</v>
      </c>
      <c r="X45" s="20" t="s">
        <v>481</v>
      </c>
      <c r="Y45" s="18" t="s">
        <v>481</v>
      </c>
      <c r="Z45" s="20" t="s">
        <v>481</v>
      </c>
    </row>
    <row r="46" spans="1:26">
      <c r="A46" s="15" t="s">
        <v>521</v>
      </c>
      <c r="B46" s="17" t="n">
        <v>23141</v>
      </c>
      <c r="C46" s="18">
        <f>(1202.0/B46*100)</f>
        <v/>
      </c>
      <c r="D46" s="19" t="n">
        <v>21939</v>
      </c>
      <c r="E46" s="18" t="n">
        <v>301.66726184</v>
      </c>
      <c r="F46" s="20" t="n">
        <v>4.04372169</v>
      </c>
      <c r="G46" s="18" t="n">
        <v>358.57911607</v>
      </c>
      <c r="H46" s="20" t="n">
        <v>6.78368122</v>
      </c>
      <c r="I46" s="18" t="n">
        <v>338.41364231</v>
      </c>
      <c r="J46" s="20" t="n">
        <v>2.92434562</v>
      </c>
      <c r="K46" s="18" t="n">
        <v>373.66407181</v>
      </c>
      <c r="L46" s="20" t="n">
        <v>4.45456284</v>
      </c>
      <c r="M46" s="18" t="n">
        <v>418.25220463</v>
      </c>
      <c r="N46" s="20" t="n">
        <v>5.07783194</v>
      </c>
      <c r="O46" s="18" t="n">
        <v>406.21576023</v>
      </c>
      <c r="P46" s="20" t="n">
        <v>3.3591309</v>
      </c>
      <c r="Q46" s="18" t="s">
        <v>481</v>
      </c>
      <c r="R46" s="20" t="s">
        <v>481</v>
      </c>
      <c r="S46" s="18" t="s">
        <v>481</v>
      </c>
      <c r="T46" s="20" t="s">
        <v>481</v>
      </c>
      <c r="U46" s="18" t="s">
        <v>481</v>
      </c>
      <c r="V46" s="20" t="s">
        <v>481</v>
      </c>
      <c r="W46" s="18" t="s">
        <v>481</v>
      </c>
      <c r="X46" s="20" t="s">
        <v>481</v>
      </c>
      <c r="Y46" s="18" t="n">
        <v>324.43036449</v>
      </c>
      <c r="Z46" s="20" t="n">
        <v>6.70166178</v>
      </c>
    </row>
    <row r="47" spans="1:26">
      <c r="A47" s="15" t="s">
        <v>522</v>
      </c>
      <c r="B47" s="17" t="n">
        <v>5928</v>
      </c>
      <c r="C47" s="18">
        <f>(79.0/B47*100)</f>
        <v/>
      </c>
      <c r="D47" s="19" t="n">
        <v>5849</v>
      </c>
      <c r="E47" s="18" t="n">
        <v>354.37577765</v>
      </c>
      <c r="F47" s="20" t="n">
        <v>8.9411354</v>
      </c>
      <c r="G47" s="18" t="n">
        <v>378.21350101</v>
      </c>
      <c r="H47" s="20" t="n">
        <v>5.09731882</v>
      </c>
      <c r="I47" s="18" t="n">
        <v>399.5442116</v>
      </c>
      <c r="J47" s="20" t="n">
        <v>6.6224131</v>
      </c>
      <c r="K47" s="18" t="n">
        <v>421.68369433</v>
      </c>
      <c r="L47" s="20" t="n">
        <v>5.50255383</v>
      </c>
      <c r="M47" s="18" t="n">
        <v>458.4059542</v>
      </c>
      <c r="N47" s="20" t="n">
        <v>4.12866272</v>
      </c>
      <c r="O47" s="18" t="n">
        <v>480.99697841</v>
      </c>
      <c r="P47" s="20" t="n">
        <v>4.08846255</v>
      </c>
      <c r="Q47" s="18" t="s">
        <v>481</v>
      </c>
      <c r="R47" s="20" t="s">
        <v>481</v>
      </c>
      <c r="S47" s="18" t="s">
        <v>481</v>
      </c>
      <c r="T47" s="20" t="s">
        <v>481</v>
      </c>
      <c r="U47" s="18" t="s">
        <v>481</v>
      </c>
      <c r="V47" s="20" t="s">
        <v>481</v>
      </c>
      <c r="W47" s="18" t="s">
        <v>481</v>
      </c>
      <c r="X47" s="20" t="s">
        <v>481</v>
      </c>
      <c r="Y47" s="18" t="n">
        <v>359.9132857</v>
      </c>
      <c r="Z47" s="20" t="n">
        <v>9.352432179999999</v>
      </c>
    </row>
    <row r="48" spans="1:26">
      <c r="A48" s="15" t="s">
        <v>523</v>
      </c>
      <c r="B48" s="17" t="n">
        <v>9841</v>
      </c>
      <c r="C48" s="18">
        <f>(7.0/B48*100)</f>
        <v/>
      </c>
      <c r="D48" s="19" t="n">
        <v>9834</v>
      </c>
      <c r="E48" s="18" t="n">
        <v>419.84223695</v>
      </c>
      <c r="F48" s="20" t="n">
        <v>6.98094991</v>
      </c>
      <c r="G48" s="18" t="n">
        <v>459.88254553</v>
      </c>
      <c r="H48" s="20" t="n">
        <v>3.71088016</v>
      </c>
      <c r="I48" s="18" t="n">
        <v>498.84239133</v>
      </c>
      <c r="J48" s="20" t="n">
        <v>5.19044868</v>
      </c>
      <c r="K48" s="18" t="n">
        <v>500.56087328</v>
      </c>
      <c r="L48" s="20" t="n">
        <v>6.35137024</v>
      </c>
      <c r="M48" s="18" t="n">
        <v>550.34220536</v>
      </c>
      <c r="N48" s="20" t="n">
        <v>3.90960659</v>
      </c>
      <c r="O48" s="18" t="n">
        <v>604.96926472</v>
      </c>
      <c r="P48" s="20" t="n">
        <v>4.76384342</v>
      </c>
      <c r="Q48" s="18" t="s">
        <v>481</v>
      </c>
      <c r="R48" s="20" t="s">
        <v>481</v>
      </c>
      <c r="S48" s="18" t="s">
        <v>481</v>
      </c>
      <c r="T48" s="20" t="s">
        <v>481</v>
      </c>
      <c r="U48" s="18" t="s">
        <v>481</v>
      </c>
      <c r="V48" s="20" t="s">
        <v>481</v>
      </c>
      <c r="W48" s="18" t="s">
        <v>481</v>
      </c>
      <c r="X48" s="20" t="s">
        <v>481</v>
      </c>
      <c r="Y48" s="18" t="n">
        <v>478.41186992</v>
      </c>
      <c r="Z48" s="20" t="n">
        <v>43.89159751</v>
      </c>
    </row>
    <row r="49" spans="1:26">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n">
        <v>409.03332786</v>
      </c>
      <c r="V49" s="20" t="n">
        <v>3.05386641</v>
      </c>
      <c r="W49" s="18" t="s">
        <v>481</v>
      </c>
      <c r="X49" s="20" t="s">
        <v>481</v>
      </c>
      <c r="Y49" s="18" t="s">
        <v>481</v>
      </c>
      <c r="Z49" s="20" t="s">
        <v>481</v>
      </c>
    </row>
    <row r="50" spans="1:26">
      <c r="A50" s="15" t="s">
        <v>525</v>
      </c>
      <c r="B50" s="17" t="n">
        <v>11795</v>
      </c>
      <c r="C50" s="18">
        <f>(219.0/B50*100)</f>
        <v/>
      </c>
      <c r="D50" s="19" t="n">
        <v>11576</v>
      </c>
      <c r="E50" s="18" t="n">
        <v>303.03025135</v>
      </c>
      <c r="F50" s="20" t="n">
        <v>7.99517946</v>
      </c>
      <c r="G50" s="18" t="s">
        <v>481</v>
      </c>
      <c r="H50" s="20" t="s">
        <v>481</v>
      </c>
      <c r="I50" s="18" t="n">
        <v>337.83581195</v>
      </c>
      <c r="J50" s="20" t="n">
        <v>3.73475794</v>
      </c>
      <c r="K50" s="18" t="s">
        <v>481</v>
      </c>
      <c r="L50" s="20" t="s">
        <v>481</v>
      </c>
      <c r="M50" s="18" t="n">
        <v>366.18140415</v>
      </c>
      <c r="N50" s="20" t="n">
        <v>4.69463836</v>
      </c>
      <c r="O50" s="18" t="n">
        <v>403.87149598</v>
      </c>
      <c r="P50" s="20" t="n">
        <v>2.24423013</v>
      </c>
      <c r="Q50" s="18" t="s">
        <v>481</v>
      </c>
      <c r="R50" s="20" t="s">
        <v>481</v>
      </c>
      <c r="S50" s="18" t="s">
        <v>481</v>
      </c>
      <c r="T50" s="20" t="s">
        <v>481</v>
      </c>
      <c r="U50" s="18" t="s">
        <v>481</v>
      </c>
      <c r="V50" s="20" t="s">
        <v>481</v>
      </c>
      <c r="W50" s="18" t="s">
        <v>481</v>
      </c>
      <c r="X50" s="20" t="s">
        <v>481</v>
      </c>
      <c r="Y50" s="18" t="n">
        <v>337.61459134</v>
      </c>
      <c r="Z50" s="20" t="n">
        <v>17.36653261</v>
      </c>
    </row>
    <row r="51" spans="1:26">
      <c r="A51" s="15" t="s">
        <v>526</v>
      </c>
      <c r="B51" s="17" t="n">
        <v>6866</v>
      </c>
      <c r="C51" s="18">
        <f>(108.0/B51*100)</f>
        <v/>
      </c>
      <c r="D51" s="19" t="n">
        <v>6758</v>
      </c>
      <c r="E51" s="18" t="n">
        <v>362.29969973</v>
      </c>
      <c r="F51" s="20" t="n">
        <v>6.19782706</v>
      </c>
      <c r="G51" s="18" t="n">
        <v>375.38206976</v>
      </c>
      <c r="H51" s="20" t="n">
        <v>4.34083391</v>
      </c>
      <c r="I51" s="18" t="n">
        <v>372.74301478</v>
      </c>
      <c r="J51" s="20" t="n">
        <v>5.10744517</v>
      </c>
      <c r="K51" s="18" t="n">
        <v>377.75156711</v>
      </c>
      <c r="L51" s="20" t="n">
        <v>5.51384005</v>
      </c>
      <c r="M51" s="18" t="n">
        <v>423.17050842</v>
      </c>
      <c r="N51" s="20" t="n">
        <v>3.96065809</v>
      </c>
      <c r="O51" s="18" t="n">
        <v>408.08557638</v>
      </c>
      <c r="P51" s="20" t="n">
        <v>3.12152417</v>
      </c>
      <c r="Q51" s="18" t="s">
        <v>481</v>
      </c>
      <c r="R51" s="20" t="s">
        <v>481</v>
      </c>
      <c r="S51" s="18" t="s">
        <v>481</v>
      </c>
      <c r="T51" s="20" t="s">
        <v>481</v>
      </c>
      <c r="U51" s="18" t="n">
        <v>380.5422133</v>
      </c>
      <c r="V51" s="20" t="n">
        <v>4.31283207</v>
      </c>
      <c r="W51" s="18" t="s">
        <v>481</v>
      </c>
      <c r="X51" s="20" t="s">
        <v>481</v>
      </c>
      <c r="Y51" s="18" t="n">
        <v>384.94805808</v>
      </c>
      <c r="Z51" s="20" t="n">
        <v>12.86356218</v>
      </c>
    </row>
    <row r="52" spans="1:26">
      <c r="A52" s="15" t="s">
        <v>527</v>
      </c>
      <c r="B52" s="17" t="n">
        <v>5809</v>
      </c>
      <c r="C52" s="18">
        <f>(74.0/B52*100)</f>
        <v/>
      </c>
      <c r="D52" s="19" t="n">
        <v>5735</v>
      </c>
      <c r="E52" s="18" t="n">
        <v>379.28120081</v>
      </c>
      <c r="F52" s="20" t="n">
        <v>22.23160212</v>
      </c>
      <c r="G52" s="18" t="n">
        <v>382.45718817</v>
      </c>
      <c r="H52" s="20" t="n">
        <v>4.04349514</v>
      </c>
      <c r="I52" s="18" t="n">
        <v>431.3813686</v>
      </c>
      <c r="J52" s="20" t="n">
        <v>3.90241728</v>
      </c>
      <c r="K52" s="18" t="n">
        <v>440.40359745</v>
      </c>
      <c r="L52" s="20" t="n">
        <v>3.16045199</v>
      </c>
      <c r="M52" s="18" t="n">
        <v>487.06467766</v>
      </c>
      <c r="N52" s="20" t="n">
        <v>3.95710831</v>
      </c>
      <c r="O52" s="18" t="n">
        <v>516.10951511</v>
      </c>
      <c r="P52" s="20" t="n">
        <v>3.28869641</v>
      </c>
      <c r="Q52" s="18" t="s">
        <v>481</v>
      </c>
      <c r="R52" s="20" t="s">
        <v>481</v>
      </c>
      <c r="S52" s="18" t="s">
        <v>481</v>
      </c>
      <c r="T52" s="20" t="s">
        <v>481</v>
      </c>
      <c r="U52" s="18" t="s">
        <v>481</v>
      </c>
      <c r="V52" s="20" t="s">
        <v>481</v>
      </c>
      <c r="W52" s="18" t="s">
        <v>481</v>
      </c>
      <c r="X52" s="20" t="s">
        <v>481</v>
      </c>
      <c r="Y52" s="18" t="n">
        <v>435.31385495</v>
      </c>
      <c r="Z52" s="20" t="n">
        <v>15.23608642</v>
      </c>
    </row>
    <row r="53" spans="1:26">
      <c r="A53" s="15" t="s">
        <v>528</v>
      </c>
      <c r="B53" s="17" t="n">
        <v>5571</v>
      </c>
      <c r="C53" s="18">
        <f>(85.0/B53*100)</f>
        <v/>
      </c>
      <c r="D53" s="19" t="n">
        <v>5486</v>
      </c>
      <c r="E53" s="18" t="n">
        <v>337.41600067</v>
      </c>
      <c r="F53" s="20" t="n">
        <v>7.97687992</v>
      </c>
      <c r="G53" s="18" t="n">
        <v>335.88410674</v>
      </c>
      <c r="H53" s="20" t="n">
        <v>5.12399524</v>
      </c>
      <c r="I53" s="18" t="n">
        <v>395.59958635</v>
      </c>
      <c r="J53" s="20" t="n">
        <v>7.59491693</v>
      </c>
      <c r="K53" s="18" t="n">
        <v>384.46609961</v>
      </c>
      <c r="L53" s="20" t="n">
        <v>6.68404486</v>
      </c>
      <c r="M53" s="18" t="n">
        <v>403.37165724</v>
      </c>
      <c r="N53" s="20" t="n">
        <v>6.93129694</v>
      </c>
      <c r="O53" s="18" t="n">
        <v>458.31812816</v>
      </c>
      <c r="P53" s="20" t="n">
        <v>1.84509824</v>
      </c>
      <c r="Q53" s="18" t="s">
        <v>481</v>
      </c>
      <c r="R53" s="20" t="s">
        <v>481</v>
      </c>
      <c r="S53" s="18" t="s">
        <v>481</v>
      </c>
      <c r="T53" s="20" t="s">
        <v>481</v>
      </c>
      <c r="U53" s="18" t="s">
        <v>481</v>
      </c>
      <c r="V53" s="20" t="s">
        <v>481</v>
      </c>
      <c r="W53" s="18" t="s">
        <v>481</v>
      </c>
      <c r="X53" s="20" t="s">
        <v>481</v>
      </c>
      <c r="Y53" s="18" t="n">
        <v>336.90252338</v>
      </c>
      <c r="Z53" s="20" t="n">
        <v>13.85798565</v>
      </c>
    </row>
    <row r="54" spans="1:26">
      <c r="A54" s="15" t="s">
        <v>529</v>
      </c>
      <c r="B54" s="17" t="n">
        <v>4740</v>
      </c>
      <c r="C54" s="18">
        <f>(54.0/B54*100)</f>
        <v/>
      </c>
      <c r="D54" s="19" t="n">
        <v>4686</v>
      </c>
      <c r="E54" s="18" t="n">
        <v>267.77079652</v>
      </c>
      <c r="F54" s="20" t="n">
        <v>3.91732197</v>
      </c>
      <c r="G54" s="18" t="n">
        <v>306.76614281</v>
      </c>
      <c r="H54" s="20" t="n">
        <v>5.31257336</v>
      </c>
      <c r="I54" s="18" t="n">
        <v>328.93845341</v>
      </c>
      <c r="J54" s="20" t="n">
        <v>4.3386377</v>
      </c>
      <c r="K54" s="18" t="n">
        <v>314.05394875</v>
      </c>
      <c r="L54" s="20" t="n">
        <v>8.669992349999999</v>
      </c>
      <c r="M54" s="18" t="n">
        <v>273.14436941</v>
      </c>
      <c r="N54" s="20" t="n">
        <v>12.72976949</v>
      </c>
      <c r="O54" s="18" t="n">
        <v>339.50676685</v>
      </c>
      <c r="P54" s="20" t="n">
        <v>2.96820425</v>
      </c>
      <c r="Q54" s="18" t="s">
        <v>481</v>
      </c>
      <c r="R54" s="20" t="s">
        <v>481</v>
      </c>
      <c r="S54" s="18" t="s">
        <v>481</v>
      </c>
      <c r="T54" s="20" t="s">
        <v>481</v>
      </c>
      <c r="U54" s="18" t="s">
        <v>481</v>
      </c>
      <c r="V54" s="20" t="s">
        <v>481</v>
      </c>
      <c r="W54" s="18" t="s">
        <v>481</v>
      </c>
      <c r="X54" s="20" t="s">
        <v>481</v>
      </c>
      <c r="Y54" s="18" t="n">
        <v>295.01530542</v>
      </c>
      <c r="Z54" s="20" t="n">
        <v>8.973026170000001</v>
      </c>
    </row>
    <row r="55" spans="1:26">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n">
        <v>403.83322941</v>
      </c>
      <c r="V55" s="20" t="n">
        <v>2.78193854</v>
      </c>
      <c r="W55" s="18" t="s">
        <v>481</v>
      </c>
      <c r="X55" s="20" t="s">
        <v>481</v>
      </c>
      <c r="Y55" s="18" t="s">
        <v>481</v>
      </c>
      <c r="Z55" s="20" t="s">
        <v>481</v>
      </c>
    </row>
    <row r="56" spans="1:26">
      <c r="A56" s="15" t="s">
        <v>531</v>
      </c>
      <c r="B56" s="17" t="n">
        <v>5359</v>
      </c>
      <c r="C56" s="18">
        <f>(76.0/B56*100)</f>
        <v/>
      </c>
      <c r="D56" s="19" t="n">
        <v>5283</v>
      </c>
      <c r="E56" s="18" t="n">
        <v>460.89535178</v>
      </c>
      <c r="F56" s="20" t="n">
        <v>11.09718502</v>
      </c>
      <c r="G56" s="18" t="n">
        <v>481.22839253</v>
      </c>
      <c r="H56" s="20" t="n">
        <v>8.59184213</v>
      </c>
      <c r="I56" s="18" t="n">
        <v>484.4478468</v>
      </c>
      <c r="J56" s="20" t="n">
        <v>4.01219393</v>
      </c>
      <c r="K56" s="18" t="n">
        <v>516.7092400499999</v>
      </c>
      <c r="L56" s="20" t="n">
        <v>4.59163233</v>
      </c>
      <c r="M56" s="18" t="n">
        <v>536.64056398</v>
      </c>
      <c r="N56" s="20" t="n">
        <v>4.49839192</v>
      </c>
      <c r="O56" s="18" t="n">
        <v>579.37724077</v>
      </c>
      <c r="P56" s="20" t="n">
        <v>3.06451644</v>
      </c>
      <c r="Q56" s="18" t="s">
        <v>481</v>
      </c>
      <c r="R56" s="20" t="s">
        <v>481</v>
      </c>
      <c r="S56" s="18" t="s">
        <v>481</v>
      </c>
      <c r="T56" s="20" t="s">
        <v>481</v>
      </c>
      <c r="U56" s="18" t="s">
        <v>481</v>
      </c>
      <c r="V56" s="20" t="s">
        <v>481</v>
      </c>
      <c r="W56" s="18" t="s">
        <v>481</v>
      </c>
      <c r="X56" s="20" t="s">
        <v>481</v>
      </c>
      <c r="Y56" s="18" t="n">
        <v>451.41476949</v>
      </c>
      <c r="Z56" s="20" t="n">
        <v>25.88725253</v>
      </c>
    </row>
    <row r="57" spans="1:26">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n">
        <v>386.10959158</v>
      </c>
      <c r="V57" s="20" t="n">
        <v>3.0844628</v>
      </c>
      <c r="W57" s="18" t="s">
        <v>481</v>
      </c>
      <c r="X57" s="20" t="s">
        <v>481</v>
      </c>
      <c r="Y57" s="18" t="s">
        <v>481</v>
      </c>
      <c r="Z57" s="20" t="s">
        <v>481</v>
      </c>
    </row>
    <row r="58" spans="1:26">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n">
        <v>380.25901051</v>
      </c>
      <c r="V58" s="20" t="n">
        <v>2.6518124</v>
      </c>
      <c r="W58" s="18" t="s">
        <v>481</v>
      </c>
      <c r="X58" s="20" t="s">
        <v>481</v>
      </c>
      <c r="Y58" s="18" t="s">
        <v>481</v>
      </c>
      <c r="Z58" s="20" t="s">
        <v>481</v>
      </c>
    </row>
    <row r="59" spans="1:26">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n">
        <v>361.5339806</v>
      </c>
      <c r="V59" s="20" t="n">
        <v>1.62528789</v>
      </c>
      <c r="W59" s="18" t="s">
        <v>481</v>
      </c>
      <c r="X59" s="20" t="s">
        <v>481</v>
      </c>
      <c r="Y59" s="18" t="s">
        <v>481</v>
      </c>
      <c r="Z59" s="20" t="s">
        <v>481</v>
      </c>
    </row>
    <row r="60" spans="1:26">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n">
        <v>396.24965264</v>
      </c>
      <c r="V60" s="20" t="n">
        <v>3.6919812</v>
      </c>
      <c r="W60" s="18" t="s">
        <v>481</v>
      </c>
      <c r="X60" s="20" t="s">
        <v>481</v>
      </c>
      <c r="Y60" s="18" t="s">
        <v>481</v>
      </c>
      <c r="Z60" s="20" t="s">
        <v>481</v>
      </c>
    </row>
    <row r="61" spans="1:26">
      <c r="A61" s="15" t="s">
        <v>536</v>
      </c>
      <c r="B61" s="17" t="n">
        <v>6525</v>
      </c>
      <c r="C61" s="18">
        <f>(137.0/B61*100)</f>
        <v/>
      </c>
      <c r="D61" s="19" t="n">
        <v>6388</v>
      </c>
      <c r="E61" s="18" t="n">
        <v>384.42782215</v>
      </c>
      <c r="F61" s="20" t="n">
        <v>7.20732054</v>
      </c>
      <c r="G61" s="18" t="n">
        <v>403.01092374</v>
      </c>
      <c r="H61" s="20" t="n">
        <v>4.83781625</v>
      </c>
      <c r="I61" s="18" t="n">
        <v>425.69224235</v>
      </c>
      <c r="J61" s="20" t="n">
        <v>4.45239371</v>
      </c>
      <c r="K61" s="18" t="n">
        <v>440.79350205</v>
      </c>
      <c r="L61" s="20" t="n">
        <v>3.57952821</v>
      </c>
      <c r="M61" s="18" t="n">
        <v>458.40527866</v>
      </c>
      <c r="N61" s="20" t="n">
        <v>3.18434776</v>
      </c>
      <c r="O61" s="18" t="n">
        <v>518.0132233099999</v>
      </c>
      <c r="P61" s="20" t="n">
        <v>2.2670142</v>
      </c>
      <c r="Q61" s="18" t="s">
        <v>481</v>
      </c>
      <c r="R61" s="20" t="s">
        <v>481</v>
      </c>
      <c r="S61" s="18" t="s">
        <v>481</v>
      </c>
      <c r="T61" s="20" t="s">
        <v>481</v>
      </c>
      <c r="U61" s="18" t="s">
        <v>481</v>
      </c>
      <c r="V61" s="20" t="s">
        <v>481</v>
      </c>
      <c r="W61" s="18" t="s">
        <v>481</v>
      </c>
      <c r="X61" s="20" t="s">
        <v>481</v>
      </c>
      <c r="Y61" s="18" t="n">
        <v>400.7895143</v>
      </c>
      <c r="Z61" s="20" t="n">
        <v>15.64217948</v>
      </c>
    </row>
    <row r="62" spans="1:26">
      <c r="A62" s="15" t="s">
        <v>537</v>
      </c>
      <c r="B62" s="17" t="n">
        <v>4476</v>
      </c>
      <c r="C62" s="18">
        <f>(3.0/B62*100)</f>
        <v/>
      </c>
      <c r="D62" s="19" t="n">
        <v>4473</v>
      </c>
      <c r="E62" s="18" t="n">
        <v>465.11161643</v>
      </c>
      <c r="F62" s="20" t="n">
        <v>8.05708869</v>
      </c>
      <c r="G62" s="18" t="n">
        <v>465.97269842</v>
      </c>
      <c r="H62" s="20" t="n">
        <v>7.75183571</v>
      </c>
      <c r="I62" s="18" t="n">
        <v>489.70798662</v>
      </c>
      <c r="J62" s="20" t="n">
        <v>4.63456124</v>
      </c>
      <c r="K62" s="18" t="n">
        <v>530.91183582</v>
      </c>
      <c r="L62" s="20" t="n">
        <v>2.55347516</v>
      </c>
      <c r="M62" s="18" t="n">
        <v>540.2187669899999</v>
      </c>
      <c r="N62" s="20" t="n">
        <v>2.77837484</v>
      </c>
      <c r="O62" s="18" t="n">
        <v>571.01606584</v>
      </c>
      <c r="P62" s="20" t="n">
        <v>1.82256485</v>
      </c>
      <c r="Q62" s="18" t="s">
        <v>481</v>
      </c>
      <c r="R62" s="20" t="s">
        <v>481</v>
      </c>
      <c r="S62" s="18" t="s">
        <v>481</v>
      </c>
      <c r="T62" s="20" t="s">
        <v>481</v>
      </c>
      <c r="U62" s="18" t="s">
        <v>481</v>
      </c>
      <c r="V62" s="20" t="s">
        <v>481</v>
      </c>
      <c r="W62" s="18" t="s">
        <v>481</v>
      </c>
      <c r="X62" s="20" t="s">
        <v>481</v>
      </c>
      <c r="Y62" s="18" t="n">
        <v>458.72984059</v>
      </c>
      <c r="Z62" s="20" t="n">
        <v>47.98904246</v>
      </c>
    </row>
    <row r="63" spans="1:26">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n">
        <v>371.31142887</v>
      </c>
      <c r="V63" s="20" t="n">
        <v>1.28307667</v>
      </c>
      <c r="W63" s="18" t="s">
        <v>481</v>
      </c>
      <c r="X63" s="20" t="s">
        <v>481</v>
      </c>
      <c r="Y63" s="18" t="s">
        <v>481</v>
      </c>
      <c r="Z63" s="20" t="s">
        <v>481</v>
      </c>
    </row>
    <row r="64" spans="1:26">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n">
        <v>478.6447938</v>
      </c>
      <c r="V64" s="20" t="n">
        <v>1.71583638</v>
      </c>
      <c r="W64" s="18" t="s">
        <v>481</v>
      </c>
      <c r="X64" s="20" t="s">
        <v>481</v>
      </c>
      <c r="Y64" s="18" t="s">
        <v>481</v>
      </c>
      <c r="Z64" s="20" t="s">
        <v>481</v>
      </c>
    </row>
    <row r="65" spans="1:26">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n">
        <v>419.66352142</v>
      </c>
      <c r="V65" s="20" t="n">
        <v>2.4655214</v>
      </c>
      <c r="W65" s="18" t="s">
        <v>481</v>
      </c>
      <c r="X65" s="20" t="s">
        <v>481</v>
      </c>
      <c r="Y65" s="18" t="s">
        <v>481</v>
      </c>
      <c r="Z65" s="20" t="s">
        <v>481</v>
      </c>
    </row>
    <row r="66" spans="1:26">
      <c r="A66" s="15" t="s">
        <v>541</v>
      </c>
      <c r="B66" s="17" t="n">
        <v>5665</v>
      </c>
      <c r="C66" s="18">
        <f>(75.0/B66*100)</f>
        <v/>
      </c>
      <c r="D66" s="19" t="n">
        <v>5590</v>
      </c>
      <c r="E66" s="18" t="n">
        <v>370.78185637</v>
      </c>
      <c r="F66" s="20" t="n">
        <v>20.40248659</v>
      </c>
      <c r="G66" s="18" t="n">
        <v>349.27804418</v>
      </c>
      <c r="H66" s="20" t="n">
        <v>4.7500713</v>
      </c>
      <c r="I66" s="18" t="n">
        <v>430.6554382</v>
      </c>
      <c r="J66" s="20" t="n">
        <v>13.14864108</v>
      </c>
      <c r="K66" s="18" t="n">
        <v>391.80371044</v>
      </c>
      <c r="L66" s="20" t="n">
        <v>3.29902832</v>
      </c>
      <c r="M66" s="18" t="s">
        <v>481</v>
      </c>
      <c r="N66" s="20" t="s">
        <v>481</v>
      </c>
      <c r="O66" s="18" t="n">
        <v>441.7619308</v>
      </c>
      <c r="P66" s="20" t="n">
        <v>2.14110879</v>
      </c>
      <c r="Q66" s="18" t="s">
        <v>481</v>
      </c>
      <c r="R66" s="20" t="s">
        <v>481</v>
      </c>
      <c r="S66" s="18" t="s">
        <v>481</v>
      </c>
      <c r="T66" s="20" t="s">
        <v>481</v>
      </c>
      <c r="U66" s="18" t="s">
        <v>481</v>
      </c>
      <c r="V66" s="20" t="s">
        <v>481</v>
      </c>
      <c r="W66" s="18" t="s">
        <v>481</v>
      </c>
      <c r="X66" s="20" t="s">
        <v>481</v>
      </c>
      <c r="Y66" s="18" t="n">
        <v>371.49111378</v>
      </c>
      <c r="Z66" s="20" t="n">
        <v>10.39086912</v>
      </c>
    </row>
    <row r="67" spans="1:26">
      <c r="A67" s="15" t="s">
        <v>542</v>
      </c>
      <c r="B67" s="17" t="n">
        <v>6971</v>
      </c>
      <c r="C67" s="18">
        <f>(28.0/B67*100)</f>
        <v/>
      </c>
      <c r="D67" s="19" t="n">
        <v>6943</v>
      </c>
      <c r="E67" s="18" t="n">
        <v>303.00138422</v>
      </c>
      <c r="F67" s="20" t="n">
        <v>10.25281814</v>
      </c>
      <c r="G67" s="18" t="s">
        <v>481</v>
      </c>
      <c r="H67" s="20" t="s">
        <v>481</v>
      </c>
      <c r="I67" s="18" t="n">
        <v>360.72558175</v>
      </c>
      <c r="J67" s="20" t="n">
        <v>3.71058992</v>
      </c>
      <c r="K67" s="18" t="n">
        <v>341.89674671</v>
      </c>
      <c r="L67" s="20" t="n">
        <v>4.69941326</v>
      </c>
      <c r="M67" s="18" t="n">
        <v>345.9439806</v>
      </c>
      <c r="N67" s="20" t="n">
        <v>4.00375609</v>
      </c>
      <c r="O67" s="18" t="n">
        <v>407.2344498</v>
      </c>
      <c r="P67" s="20" t="n">
        <v>3.12531285</v>
      </c>
      <c r="Q67" s="18" t="s">
        <v>481</v>
      </c>
      <c r="R67" s="20" t="s">
        <v>481</v>
      </c>
      <c r="S67" s="18" t="s">
        <v>481</v>
      </c>
      <c r="T67" s="20" t="s">
        <v>481</v>
      </c>
      <c r="U67" s="18" t="s">
        <v>481</v>
      </c>
      <c r="V67" s="20" t="s">
        <v>481</v>
      </c>
      <c r="W67" s="18" t="s">
        <v>481</v>
      </c>
      <c r="X67" s="20" t="s">
        <v>481</v>
      </c>
      <c r="Y67" s="18" t="n">
        <v>322.08856506</v>
      </c>
      <c r="Z67" s="20" t="n">
        <v>15.10727591</v>
      </c>
    </row>
    <row r="68" spans="1:26">
      <c r="A68" s="15" t="s">
        <v>543</v>
      </c>
      <c r="B68" s="17" t="n">
        <v>12083</v>
      </c>
      <c r="C68" s="18">
        <f>(26.0/B68*100)</f>
        <v/>
      </c>
      <c r="D68" s="19" t="n">
        <v>12057</v>
      </c>
      <c r="E68" s="18" t="n">
        <v>311.71837269</v>
      </c>
      <c r="F68" s="20" t="n">
        <v>5.4300851</v>
      </c>
      <c r="G68" s="18" t="n">
        <v>349.1526673</v>
      </c>
      <c r="H68" s="20" t="n">
        <v>5.46975028</v>
      </c>
      <c r="I68" s="18" t="n">
        <v>339.87923818</v>
      </c>
      <c r="J68" s="20" t="n">
        <v>5.61206108</v>
      </c>
      <c r="K68" s="18" t="n">
        <v>353.46430879</v>
      </c>
      <c r="L68" s="20" t="n">
        <v>7.85591336</v>
      </c>
      <c r="M68" s="18" t="n">
        <v>378.72120565</v>
      </c>
      <c r="N68" s="20" t="n">
        <v>4.68040999</v>
      </c>
      <c r="O68" s="18" t="n">
        <v>422.35382326</v>
      </c>
      <c r="P68" s="20" t="n">
        <v>1.40634125</v>
      </c>
      <c r="Q68" s="18" t="s">
        <v>481</v>
      </c>
      <c r="R68" s="20" t="s">
        <v>481</v>
      </c>
      <c r="S68" s="18" t="s">
        <v>481</v>
      </c>
      <c r="T68" s="20" t="s">
        <v>481</v>
      </c>
      <c r="U68" s="18" t="s">
        <v>481</v>
      </c>
      <c r="V68" s="20" t="s">
        <v>481</v>
      </c>
      <c r="W68" s="18" t="s">
        <v>481</v>
      </c>
      <c r="X68" s="20" t="s">
        <v>481</v>
      </c>
      <c r="Y68" s="18" t="n">
        <v>316.60370976</v>
      </c>
      <c r="Z68" s="20" t="n">
        <v>5.12094393</v>
      </c>
    </row>
    <row r="69" spans="1:26">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n">
        <v>443.95431517</v>
      </c>
      <c r="V69" s="20" t="n">
        <v>3.78500092</v>
      </c>
      <c r="W69" s="18" t="s">
        <v>481</v>
      </c>
      <c r="X69" s="20" t="s">
        <v>481</v>
      </c>
      <c r="Y69" s="18" t="s">
        <v>481</v>
      </c>
      <c r="Z69" s="20" t="s">
        <v>481</v>
      </c>
    </row>
    <row r="70" spans="1:26">
      <c r="A70" s="15" t="s">
        <v>545</v>
      </c>
      <c r="B70" s="17" t="n">
        <v>6036</v>
      </c>
      <c r="C70" s="18">
        <f>(223.0/B70*100)</f>
        <v/>
      </c>
      <c r="D70" s="19" t="n">
        <v>5813</v>
      </c>
      <c r="E70" s="18" t="n">
        <v>439.61950927</v>
      </c>
      <c r="F70" s="20" t="n">
        <v>5.22668921</v>
      </c>
      <c r="G70" s="18" t="n">
        <v>469.02467627</v>
      </c>
      <c r="H70" s="20" t="n">
        <v>4.86584554</v>
      </c>
      <c r="I70" s="18" t="n">
        <v>480.7299032</v>
      </c>
      <c r="J70" s="20" t="n">
        <v>4.20375679</v>
      </c>
      <c r="K70" s="18" t="n">
        <v>447.89166499</v>
      </c>
      <c r="L70" s="20" t="n">
        <v>9.37149777</v>
      </c>
      <c r="M70" s="18" t="n">
        <v>520.7702311100001</v>
      </c>
      <c r="N70" s="20" t="n">
        <v>2.91700573</v>
      </c>
      <c r="O70" s="18" t="n">
        <v>534.91412493</v>
      </c>
      <c r="P70" s="20" t="n">
        <v>4.594899</v>
      </c>
      <c r="Q70" s="18" t="s">
        <v>481</v>
      </c>
      <c r="R70" s="20" t="s">
        <v>481</v>
      </c>
      <c r="S70" s="18" t="s">
        <v>481</v>
      </c>
      <c r="T70" s="20" t="s">
        <v>481</v>
      </c>
      <c r="U70" s="18" t="s">
        <v>481</v>
      </c>
      <c r="V70" s="20" t="s">
        <v>481</v>
      </c>
      <c r="W70" s="18" t="s">
        <v>481</v>
      </c>
      <c r="X70" s="20" t="s">
        <v>481</v>
      </c>
      <c r="Y70" s="18" t="n">
        <v>459.58013563</v>
      </c>
      <c r="Z70" s="20" t="n">
        <v>15.98105182</v>
      </c>
    </row>
    <row r="71" spans="1:26">
      <c r="A71" s="15" t="s">
        <v>546</v>
      </c>
      <c r="B71" s="17" t="n">
        <v>6115</v>
      </c>
      <c r="C71" s="18">
        <f>(17.0/B71*100)</f>
        <v/>
      </c>
      <c r="D71" s="19" t="n">
        <v>6098</v>
      </c>
      <c r="E71" s="18" t="n">
        <v>450.02034431</v>
      </c>
      <c r="F71" s="20" t="n">
        <v>20.78017085</v>
      </c>
      <c r="G71" s="18" t="s">
        <v>481</v>
      </c>
      <c r="H71" s="20" t="s">
        <v>481</v>
      </c>
      <c r="I71" s="18" t="n">
        <v>492.39732962</v>
      </c>
      <c r="J71" s="20" t="n">
        <v>9.21258396</v>
      </c>
      <c r="K71" s="18" t="n">
        <v>522.82986787</v>
      </c>
      <c r="L71" s="20" t="n">
        <v>6.25941215</v>
      </c>
      <c r="M71" s="18" t="n">
        <v>518.81196268</v>
      </c>
      <c r="N71" s="20" t="n">
        <v>2.13431604</v>
      </c>
      <c r="O71" s="18" t="n">
        <v>592.75088423</v>
      </c>
      <c r="P71" s="20" t="n">
        <v>1.79277707</v>
      </c>
      <c r="Q71" s="18" t="s">
        <v>481</v>
      </c>
      <c r="R71" s="20" t="s">
        <v>481</v>
      </c>
      <c r="S71" s="18" t="s">
        <v>481</v>
      </c>
      <c r="T71" s="20" t="s">
        <v>481</v>
      </c>
      <c r="U71" s="18" t="s">
        <v>481</v>
      </c>
      <c r="V71" s="20" t="s">
        <v>481</v>
      </c>
      <c r="W71" s="18" t="s">
        <v>481</v>
      </c>
      <c r="X71" s="20" t="s">
        <v>481</v>
      </c>
      <c r="Y71" s="18" t="n">
        <v>441.00932464</v>
      </c>
      <c r="Z71" s="20" t="n">
        <v>41.00447141</v>
      </c>
    </row>
    <row r="72" spans="1:26">
      <c r="A72" s="15" t="s">
        <v>547</v>
      </c>
      <c r="B72" s="17" t="n">
        <v>7708</v>
      </c>
      <c r="C72" s="18">
        <f>(5.0/B72*100)</f>
        <v/>
      </c>
      <c r="D72" s="19" t="n">
        <v>7703</v>
      </c>
      <c r="E72" s="18" t="n">
        <v>452.19081234</v>
      </c>
      <c r="F72" s="20" t="n">
        <v>8.85220108</v>
      </c>
      <c r="G72" s="18" t="n">
        <v>466.36654385</v>
      </c>
      <c r="H72" s="20" t="n">
        <v>3.92569793</v>
      </c>
      <c r="I72" s="18" t="n">
        <v>503.0913577</v>
      </c>
      <c r="J72" s="20" t="n">
        <v>7.09119238</v>
      </c>
      <c r="K72" s="18" t="s">
        <v>481</v>
      </c>
      <c r="L72" s="20" t="s">
        <v>481</v>
      </c>
      <c r="M72" s="18" t="n">
        <v>521.65664013</v>
      </c>
      <c r="N72" s="20" t="n">
        <v>3.53214107</v>
      </c>
      <c r="O72" s="18" t="n">
        <v>594.37907015</v>
      </c>
      <c r="P72" s="20" t="n">
        <v>4.07134776</v>
      </c>
      <c r="Q72" s="18" t="s">
        <v>481</v>
      </c>
      <c r="R72" s="20" t="s">
        <v>481</v>
      </c>
      <c r="S72" s="18" t="s">
        <v>481</v>
      </c>
      <c r="T72" s="20" t="s">
        <v>481</v>
      </c>
      <c r="U72" s="18" t="s">
        <v>481</v>
      </c>
      <c r="V72" s="20" t="s">
        <v>481</v>
      </c>
      <c r="W72" s="18" t="s">
        <v>481</v>
      </c>
      <c r="X72" s="20" t="s">
        <v>481</v>
      </c>
      <c r="Y72" s="18" t="n">
        <v>417.04463127</v>
      </c>
      <c r="Z72" s="20" t="n">
        <v>57.0211445</v>
      </c>
    </row>
    <row r="73" spans="1:26">
      <c r="A73" s="15" t="s">
        <v>548</v>
      </c>
      <c r="B73" s="17" t="n">
        <v>8249</v>
      </c>
      <c r="C73" s="18">
        <f>(145.0/B73*100)</f>
        <v/>
      </c>
      <c r="D73" s="19" t="n">
        <v>8104</v>
      </c>
      <c r="E73" s="18" t="n">
        <v>367.44839934</v>
      </c>
      <c r="F73" s="20" t="n">
        <v>9.30240161</v>
      </c>
      <c r="G73" s="18" t="n">
        <v>367.70579698</v>
      </c>
      <c r="H73" s="20" t="n">
        <v>6.96376362</v>
      </c>
      <c r="I73" s="18" t="n">
        <v>370.65764927</v>
      </c>
      <c r="J73" s="20" t="n">
        <v>5.20201437</v>
      </c>
      <c r="K73" s="18" t="n">
        <v>380.38512492</v>
      </c>
      <c r="L73" s="20" t="n">
        <v>3.96687215</v>
      </c>
      <c r="M73" s="18" t="s">
        <v>481</v>
      </c>
      <c r="N73" s="20" t="s">
        <v>481</v>
      </c>
      <c r="O73" s="18" t="n">
        <v>434.15086155</v>
      </c>
      <c r="P73" s="20" t="n">
        <v>3.58938848</v>
      </c>
      <c r="Q73" s="18" t="s">
        <v>481</v>
      </c>
      <c r="R73" s="20" t="s">
        <v>481</v>
      </c>
      <c r="S73" s="18" t="s">
        <v>481</v>
      </c>
      <c r="T73" s="20" t="s">
        <v>481</v>
      </c>
      <c r="U73" s="18" t="s">
        <v>481</v>
      </c>
      <c r="V73" s="20" t="s">
        <v>481</v>
      </c>
      <c r="W73" s="18" t="s">
        <v>481</v>
      </c>
      <c r="X73" s="20" t="s">
        <v>481</v>
      </c>
      <c r="Y73" s="18" t="n">
        <v>349.88652499</v>
      </c>
      <c r="Z73" s="20" t="n">
        <v>21.08281063</v>
      </c>
    </row>
    <row r="74" spans="1:26">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n">
        <v>417.24339576</v>
      </c>
      <c r="V74" s="20" t="n">
        <v>1.40662681</v>
      </c>
      <c r="W74" s="18" t="s">
        <v>481</v>
      </c>
      <c r="X74" s="20" t="s">
        <v>481</v>
      </c>
      <c r="Y74" s="18" t="s">
        <v>481</v>
      </c>
      <c r="Z74" s="20" t="s">
        <v>481</v>
      </c>
    </row>
    <row r="75" spans="1:26">
      <c r="A75" s="15" t="s">
        <v>550</v>
      </c>
      <c r="B75" s="17" t="n">
        <v>5375</v>
      </c>
      <c r="C75" s="18">
        <f>(203.0/B75*100)</f>
        <v/>
      </c>
      <c r="D75" s="19" t="n">
        <v>5172</v>
      </c>
      <c r="E75" s="18" t="n">
        <v>325.89300905</v>
      </c>
      <c r="F75" s="20" t="n">
        <v>6.06205129</v>
      </c>
      <c r="G75" s="18" t="n">
        <v>309.62365067</v>
      </c>
      <c r="H75" s="20" t="n">
        <v>12.29619471</v>
      </c>
      <c r="I75" s="18" t="n">
        <v>345.72443017</v>
      </c>
      <c r="J75" s="20" t="n">
        <v>3.91292267</v>
      </c>
      <c r="K75" s="18" t="n">
        <v>354.82051567</v>
      </c>
      <c r="L75" s="20" t="n">
        <v>6.16221754</v>
      </c>
      <c r="M75" s="18" t="n">
        <v>363.89378119</v>
      </c>
      <c r="N75" s="20" t="n">
        <v>7.62495367</v>
      </c>
      <c r="O75" s="18" t="n">
        <v>393.50888729</v>
      </c>
      <c r="P75" s="20" t="n">
        <v>3.50436873</v>
      </c>
      <c r="Q75" s="18" t="s">
        <v>481</v>
      </c>
      <c r="R75" s="20" t="s">
        <v>481</v>
      </c>
      <c r="S75" s="18" t="s">
        <v>481</v>
      </c>
      <c r="T75" s="20" t="s">
        <v>481</v>
      </c>
      <c r="U75" s="18" t="s">
        <v>481</v>
      </c>
      <c r="V75" s="20" t="s">
        <v>481</v>
      </c>
      <c r="W75" s="18" t="s">
        <v>481</v>
      </c>
      <c r="X75" s="20" t="s">
        <v>481</v>
      </c>
      <c r="Y75" s="18" t="n">
        <v>309.79943201</v>
      </c>
      <c r="Z75" s="20" t="n">
        <v>7.45713943</v>
      </c>
    </row>
    <row r="76" spans="1:26">
      <c r="A76" s="15" t="s">
        <v>551</v>
      </c>
      <c r="B76" s="17" t="n">
        <v>14167</v>
      </c>
      <c r="C76" s="18">
        <f>(228.0/B76*100)</f>
        <v/>
      </c>
      <c r="D76" s="19" t="n">
        <v>13939</v>
      </c>
      <c r="E76" s="18" t="n">
        <v>321.80736782</v>
      </c>
      <c r="F76" s="20" t="n">
        <v>6.59187699</v>
      </c>
      <c r="G76" s="18" t="n">
        <v>345.39557291</v>
      </c>
      <c r="H76" s="20" t="n">
        <v>6.11932957</v>
      </c>
      <c r="I76" s="18" t="n">
        <v>393.72415359</v>
      </c>
      <c r="J76" s="20" t="n">
        <v>3.6440767</v>
      </c>
      <c r="K76" s="18" t="n">
        <v>377.59165245</v>
      </c>
      <c r="L76" s="20" t="n">
        <v>6.22000627</v>
      </c>
      <c r="M76" s="18" t="n">
        <v>405.54870756</v>
      </c>
      <c r="N76" s="20" t="n">
        <v>5.01021086</v>
      </c>
      <c r="O76" s="18" t="n">
        <v>447.4802823</v>
      </c>
      <c r="P76" s="20" t="n">
        <v>2.65254466</v>
      </c>
      <c r="Q76" s="18" t="s">
        <v>481</v>
      </c>
      <c r="R76" s="20" t="s">
        <v>481</v>
      </c>
      <c r="S76" s="18" t="s">
        <v>481</v>
      </c>
      <c r="T76" s="20" t="s">
        <v>481</v>
      </c>
      <c r="U76" s="18" t="s">
        <v>481</v>
      </c>
      <c r="V76" s="20" t="s">
        <v>481</v>
      </c>
      <c r="W76" s="18" t="s">
        <v>481</v>
      </c>
      <c r="X76" s="20" t="s">
        <v>481</v>
      </c>
      <c r="Y76" s="18" t="n">
        <v>349.47974936</v>
      </c>
      <c r="Z76" s="20" t="n">
        <v>8.735431699999999</v>
      </c>
    </row>
    <row r="77" spans="1:26">
      <c r="A77" s="15" t="s">
        <v>552</v>
      </c>
      <c r="B77" s="17" t="n">
        <v>6062</v>
      </c>
      <c r="C77" s="18">
        <f>(83.0/B77*100)</f>
        <v/>
      </c>
      <c r="D77" s="19" t="n">
        <v>5979</v>
      </c>
      <c r="E77" s="18" t="n">
        <v>353.68059522</v>
      </c>
      <c r="F77" s="20" t="n">
        <v>3.21737037</v>
      </c>
      <c r="G77" s="18" t="n">
        <v>410.8823957</v>
      </c>
      <c r="H77" s="20" t="n">
        <v>5.11804115</v>
      </c>
      <c r="I77" s="18" t="n">
        <v>411.69038522</v>
      </c>
      <c r="J77" s="20" t="n">
        <v>3.54183554</v>
      </c>
      <c r="K77" s="18" t="n">
        <v>369.76670784</v>
      </c>
      <c r="L77" s="20" t="n">
        <v>7.47755997</v>
      </c>
      <c r="M77" s="18" t="n">
        <v>404.82208343</v>
      </c>
      <c r="N77" s="20" t="n">
        <v>6.19518073</v>
      </c>
      <c r="O77" s="18" t="n">
        <v>461.02511012</v>
      </c>
      <c r="P77" s="20" t="n">
        <v>3.29358309</v>
      </c>
      <c r="Q77" s="18" t="s">
        <v>481</v>
      </c>
      <c r="R77" s="20" t="s">
        <v>481</v>
      </c>
      <c r="S77" s="18" t="s">
        <v>481</v>
      </c>
      <c r="T77" s="20" t="s">
        <v>481</v>
      </c>
      <c r="U77" s="18" t="s">
        <v>481</v>
      </c>
      <c r="V77" s="20" t="s">
        <v>481</v>
      </c>
      <c r="W77" s="18" t="s">
        <v>481</v>
      </c>
      <c r="X77" s="20" t="s">
        <v>481</v>
      </c>
      <c r="Y77" s="18" t="n">
        <v>357.15744099</v>
      </c>
      <c r="Z77" s="20" t="n">
        <v>7.61749139</v>
      </c>
    </row>
    <row r="78" spans="1:26">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n">
        <v>494.51831162</v>
      </c>
      <c r="V78" s="20" t="n">
        <v>4.45771317</v>
      </c>
      <c r="W78" s="18" t="s">
        <v>481</v>
      </c>
      <c r="X78" s="20" t="s">
        <v>481</v>
      </c>
      <c r="Y78" s="18" t="s">
        <v>481</v>
      </c>
      <c r="Z78" s="20" t="s">
        <v>481</v>
      </c>
    </row>
    <row customHeight="1" ht="25" r="79" spans="1:26">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n">
        <v>456.29558944</v>
      </c>
      <c r="V79" s="20" t="n">
        <v>6.90963052</v>
      </c>
      <c r="W79" s="18" t="s">
        <v>481</v>
      </c>
      <c r="X79" s="20" t="s">
        <v>481</v>
      </c>
      <c r="Y79" s="18" t="s">
        <v>481</v>
      </c>
      <c r="Z79" s="20" t="s">
        <v>481</v>
      </c>
    </row>
    <row r="80" spans="1:26">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n">
        <v>459.81599437</v>
      </c>
      <c r="V80" s="20" t="n">
        <v>4.27720318</v>
      </c>
      <c r="W80" s="18" t="s">
        <v>481</v>
      </c>
      <c r="X80" s="20" t="s">
        <v>481</v>
      </c>
      <c r="Y80" s="18" t="s">
        <v>481</v>
      </c>
      <c r="Z80" s="20" t="s">
        <v>481</v>
      </c>
    </row>
    <row r="81" spans="1:26">
      <c r="A81" s="23" t="s">
        <v>556</v>
      </c>
      <c r="B81" s="17" t="n">
        <v>8861</v>
      </c>
      <c r="C81" s="18">
        <f>(76.0/B81*100)</f>
        <v/>
      </c>
      <c r="D81" s="19" t="n">
        <v>8785</v>
      </c>
      <c r="E81" s="18" t="n">
        <v>369.71577947</v>
      </c>
      <c r="F81" s="20" t="n">
        <v>9.278348640000001</v>
      </c>
      <c r="G81" s="18" t="n">
        <v>359.70770764</v>
      </c>
      <c r="H81" s="20" t="n">
        <v>9.378100010000001</v>
      </c>
      <c r="I81" s="18" t="n">
        <v>392.10477487</v>
      </c>
      <c r="J81" s="20" t="n">
        <v>5.58224633</v>
      </c>
      <c r="K81" s="18" t="n">
        <v>405.63732954</v>
      </c>
      <c r="L81" s="20" t="n">
        <v>11.27131109</v>
      </c>
      <c r="M81" s="18" t="n">
        <v>419.41356053</v>
      </c>
      <c r="N81" s="20" t="n">
        <v>4.81282107</v>
      </c>
      <c r="O81" s="18" t="n">
        <v>467.21530678</v>
      </c>
      <c r="P81" s="20" t="n">
        <v>3.15068692</v>
      </c>
      <c r="Q81" s="18" t="s">
        <v>481</v>
      </c>
      <c r="R81" s="20" t="s">
        <v>481</v>
      </c>
      <c r="S81" s="18" t="s">
        <v>481</v>
      </c>
      <c r="T81" s="20" t="s">
        <v>481</v>
      </c>
      <c r="U81" s="18" t="s">
        <v>481</v>
      </c>
      <c r="V81" s="20" t="s">
        <v>481</v>
      </c>
      <c r="W81" s="18" t="s">
        <v>481</v>
      </c>
      <c r="X81" s="20" t="s">
        <v>481</v>
      </c>
      <c r="Y81" s="18" t="n">
        <v>376.50325545</v>
      </c>
      <c r="Z81" s="20" t="n">
        <v>21.68878803</v>
      </c>
    </row>
    <row r="82" spans="1:26">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row>
    <row r="83" spans="1:26">
      <c r="A83" s="3" t="s">
        <v>558</v>
      </c>
    </row>
    <row r="84" spans="1:26">
      <c r="A84" s="25" t="s">
        <v>559</v>
      </c>
    </row>
    <row r="85" spans="1:26">
      <c r="A85" s="25" t="s">
        <v>560</v>
      </c>
    </row>
    <row customHeight="1" ht="30" r="86" spans="1:26">
      <c r="A86" s="25" t="s">
        <v>561</v>
      </c>
    </row>
    <row customHeight="1" ht="30" r="87" spans="1:26">
      <c r="A87" s="25" t="s">
        <v>557</v>
      </c>
    </row>
    <row customHeight="1" ht="30" r="88" spans="1:26">
      <c r="A88" s="25" t="s">
        <v>562</v>
      </c>
    </row>
    <row customHeight="1" ht="30" r="89" spans="1:26">
      <c r="A89" s="25" t="s">
        <v>563</v>
      </c>
    </row>
    <row customHeight="1" ht="30" r="90" spans="1:26">
      <c r="A90" s="25" t="s">
        <v>564</v>
      </c>
    </row>
    <row customHeight="1" ht="30" r="91" spans="1:26">
      <c r="A91" s="25" t="s">
        <v>565</v>
      </c>
    </row>
    <row customHeight="1" ht="30" r="92" spans="1:26">
      <c r="A92" s="25" t="s">
        <v>566</v>
      </c>
    </row>
    <row customHeight="1" ht="30" r="93" spans="1:26">
      <c r="A93" s="25" t="s">
        <v>567</v>
      </c>
    </row>
    <row customHeight="1" ht="30" r="94" spans="1:26">
      <c r="A94" s="25" t="s">
        <v>568</v>
      </c>
    </row>
    <row customHeight="1" ht="30" r="95" spans="1:26">
      <c r="A95" s="25" t="s">
        <v>569</v>
      </c>
    </row>
    <row customHeight="1" ht="30" r="96" spans="1:26">
      <c r="A96" s="25" t="s">
        <v>570</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705</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512.55085344</v>
      </c>
      <c r="F7" s="20" t="n">
        <v>4.4529339</v>
      </c>
      <c r="G7" s="18" t="n">
        <v>511.54121433</v>
      </c>
      <c r="H7" s="20" t="n">
        <v>2.68516177</v>
      </c>
      <c r="I7" s="18" t="n">
        <v>490.73441148</v>
      </c>
      <c r="J7" s="20" t="n">
        <v>2.16444271</v>
      </c>
      <c r="K7" s="18" t="n">
        <v>473.63102225</v>
      </c>
      <c r="L7" s="20" t="n">
        <v>3.37761519</v>
      </c>
      <c r="M7" s="18" t="s">
        <v>481</v>
      </c>
      <c r="N7" s="20" t="s">
        <v>481</v>
      </c>
      <c r="O7" s="18" t="s">
        <v>481</v>
      </c>
      <c r="P7" s="20" t="s">
        <v>481</v>
      </c>
      <c r="Q7" s="18" t="s">
        <v>481</v>
      </c>
      <c r="R7" s="20" t="s">
        <v>481</v>
      </c>
      <c r="S7" s="18" t="s">
        <v>481</v>
      </c>
      <c r="T7" s="20" t="s">
        <v>481</v>
      </c>
      <c r="U7" s="18" t="n">
        <v>398.93059185</v>
      </c>
      <c r="V7" s="20" t="n">
        <v>9.817483299999999</v>
      </c>
    </row>
    <row r="8" spans="1:22">
      <c r="A8" s="15" t="s">
        <v>483</v>
      </c>
      <c r="B8" s="17" t="n">
        <v>7007</v>
      </c>
      <c r="C8" s="18">
        <f>(22.0/B8*100)</f>
        <v/>
      </c>
      <c r="D8" s="19" t="n">
        <v>6985</v>
      </c>
      <c r="E8" s="18" t="n">
        <v>511.80081805</v>
      </c>
      <c r="F8" s="20" t="n">
        <v>5.88241648</v>
      </c>
      <c r="G8" s="18" t="n">
        <v>527.25047619</v>
      </c>
      <c r="H8" s="20" t="n">
        <v>3.61606007</v>
      </c>
      <c r="I8" s="18" t="n">
        <v>493.37158799</v>
      </c>
      <c r="J8" s="20" t="n">
        <v>3.11189482</v>
      </c>
      <c r="K8" s="18" t="n">
        <v>470.12547952</v>
      </c>
      <c r="L8" s="20" t="n">
        <v>4.14569224</v>
      </c>
      <c r="M8" s="18" t="s">
        <v>481</v>
      </c>
      <c r="N8" s="20" t="s">
        <v>481</v>
      </c>
      <c r="O8" s="18" t="s">
        <v>481</v>
      </c>
      <c r="P8" s="20" t="s">
        <v>481</v>
      </c>
      <c r="Q8" s="18" t="n">
        <v>301.63126691</v>
      </c>
      <c r="R8" s="20" t="n">
        <v>25.14921031</v>
      </c>
      <c r="S8" s="18" t="s">
        <v>481</v>
      </c>
      <c r="T8" s="20" t="s">
        <v>481</v>
      </c>
      <c r="U8" s="18" t="n">
        <v>368.10582742</v>
      </c>
      <c r="V8" s="20" t="n">
        <v>23.91849517</v>
      </c>
    </row>
    <row r="9" spans="1:22">
      <c r="A9" s="15" t="s">
        <v>484</v>
      </c>
      <c r="B9" s="17" t="n">
        <v>9651</v>
      </c>
      <c r="C9" s="18">
        <f>(99.0/B9*100)</f>
        <v/>
      </c>
      <c r="D9" s="19" t="n">
        <v>9552</v>
      </c>
      <c r="E9" s="18" t="n">
        <v>509.35818887</v>
      </c>
      <c r="F9" s="20" t="n">
        <v>3.76525178</v>
      </c>
      <c r="G9" s="18" t="n">
        <v>533.96811651</v>
      </c>
      <c r="H9" s="20" t="n">
        <v>2.82539791</v>
      </c>
      <c r="I9" s="18" t="n">
        <v>506.61729247</v>
      </c>
      <c r="J9" s="20" t="n">
        <v>2.70685109</v>
      </c>
      <c r="K9" s="18" t="n">
        <v>489.32077677</v>
      </c>
      <c r="L9" s="20" t="n">
        <v>4.10058174</v>
      </c>
      <c r="M9" s="18" t="s">
        <v>481</v>
      </c>
      <c r="N9" s="20" t="s">
        <v>481</v>
      </c>
      <c r="O9" s="18" t="s">
        <v>481</v>
      </c>
      <c r="P9" s="20" t="s">
        <v>481</v>
      </c>
      <c r="Q9" s="18" t="n">
        <v>357.98454354</v>
      </c>
      <c r="R9" s="20" t="n">
        <v>11.51846445</v>
      </c>
      <c r="S9" s="18" t="s">
        <v>481</v>
      </c>
      <c r="T9" s="20" t="s">
        <v>481</v>
      </c>
      <c r="U9" s="18" t="n">
        <v>386.15611331</v>
      </c>
      <c r="V9" s="20" t="n">
        <v>9.907360069999999</v>
      </c>
    </row>
    <row r="10" spans="1:22">
      <c r="A10" s="15" t="s">
        <v>485</v>
      </c>
      <c r="B10" s="17" t="n">
        <v>20058</v>
      </c>
      <c r="C10" s="18">
        <f>(528.0/B10*100)</f>
        <v/>
      </c>
      <c r="D10" s="19" t="n">
        <v>19530</v>
      </c>
      <c r="E10" s="18" t="n">
        <v>543.58437672</v>
      </c>
      <c r="F10" s="20" t="n">
        <v>4.69358568</v>
      </c>
      <c r="G10" s="18" t="n">
        <v>535.87250508</v>
      </c>
      <c r="H10" s="20" t="n">
        <v>2.73725434</v>
      </c>
      <c r="I10" s="18" t="n">
        <v>505.94506935</v>
      </c>
      <c r="J10" s="20" t="n">
        <v>2.98123977</v>
      </c>
      <c r="K10" s="18" t="n">
        <v>492.92377094</v>
      </c>
      <c r="L10" s="20" t="n">
        <v>3.53514636</v>
      </c>
      <c r="M10" s="18" t="s">
        <v>481</v>
      </c>
      <c r="N10" s="20" t="s">
        <v>481</v>
      </c>
      <c r="O10" s="18" t="s">
        <v>481</v>
      </c>
      <c r="P10" s="20" t="s">
        <v>481</v>
      </c>
      <c r="Q10" s="18" t="s">
        <v>481</v>
      </c>
      <c r="R10" s="20" t="s">
        <v>481</v>
      </c>
      <c r="S10" s="18" t="s">
        <v>481</v>
      </c>
      <c r="T10" s="20" t="s">
        <v>481</v>
      </c>
      <c r="U10" s="18" t="n">
        <v>429.85613541</v>
      </c>
      <c r="V10" s="20" t="n">
        <v>11.49774641</v>
      </c>
    </row>
    <row r="11" spans="1:22">
      <c r="A11" s="15" t="s">
        <v>486</v>
      </c>
      <c r="B11" s="17" t="n">
        <v>7053</v>
      </c>
      <c r="C11" s="18">
        <f>(50.0/B11*100)</f>
        <v/>
      </c>
      <c r="D11" s="19" t="n">
        <v>7003</v>
      </c>
      <c r="E11" s="18" t="n">
        <v>445.0345463</v>
      </c>
      <c r="F11" s="20" t="n">
        <v>5.23768941</v>
      </c>
      <c r="G11" s="18" t="n">
        <v>441.19257583</v>
      </c>
      <c r="H11" s="20" t="n">
        <v>3.4539025</v>
      </c>
      <c r="I11" s="18" t="n">
        <v>411.63488343</v>
      </c>
      <c r="J11" s="20" t="n">
        <v>2.75643845</v>
      </c>
      <c r="K11" s="18" t="n">
        <v>410.15752766</v>
      </c>
      <c r="L11" s="20" t="n">
        <v>4.04498705</v>
      </c>
      <c r="M11" s="18" t="s">
        <v>481</v>
      </c>
      <c r="N11" s="20" t="s">
        <v>481</v>
      </c>
      <c r="O11" s="18" t="s">
        <v>481</v>
      </c>
      <c r="P11" s="20" t="s">
        <v>481</v>
      </c>
      <c r="Q11" s="18" t="s">
        <v>481</v>
      </c>
      <c r="R11" s="20" t="s">
        <v>481</v>
      </c>
      <c r="S11" s="18" t="s">
        <v>481</v>
      </c>
      <c r="T11" s="20" t="s">
        <v>481</v>
      </c>
      <c r="U11" s="18" t="n">
        <v>331.87680044</v>
      </c>
      <c r="V11" s="20" t="n">
        <v>13.47046566</v>
      </c>
    </row>
    <row r="12" spans="1:22">
      <c r="A12" s="15" t="s">
        <v>487</v>
      </c>
      <c r="B12" s="17" t="n">
        <v>6894</v>
      </c>
      <c r="C12" s="18">
        <f>(56.0/B12*100)</f>
        <v/>
      </c>
      <c r="D12" s="19" t="n">
        <v>6838</v>
      </c>
      <c r="E12" s="18" t="n">
        <v>499.19079833</v>
      </c>
      <c r="F12" s="20" t="n">
        <v>4.27135417</v>
      </c>
      <c r="G12" s="18" t="n">
        <v>512.5752787500001</v>
      </c>
      <c r="H12" s="20" t="n">
        <v>2.93436802</v>
      </c>
      <c r="I12" s="18" t="n">
        <v>489.14051008</v>
      </c>
      <c r="J12" s="20" t="n">
        <v>2.6874002</v>
      </c>
      <c r="K12" s="18" t="n">
        <v>478.01321574</v>
      </c>
      <c r="L12" s="20" t="n">
        <v>4.22929501</v>
      </c>
      <c r="M12" s="18" t="s">
        <v>481</v>
      </c>
      <c r="N12" s="20" t="s">
        <v>481</v>
      </c>
      <c r="O12" s="18" t="s">
        <v>481</v>
      </c>
      <c r="P12" s="20" t="s">
        <v>481</v>
      </c>
      <c r="Q12" s="18" t="n">
        <v>340.98506961</v>
      </c>
      <c r="R12" s="20" t="n">
        <v>12.52444664</v>
      </c>
      <c r="S12" s="18" t="s">
        <v>481</v>
      </c>
      <c r="T12" s="20" t="s">
        <v>481</v>
      </c>
      <c r="U12" s="18" t="n">
        <v>370.6941994</v>
      </c>
      <c r="V12" s="20" t="n">
        <v>14.55386413</v>
      </c>
    </row>
    <row r="13" spans="1:22">
      <c r="A13" s="15" t="s">
        <v>488</v>
      </c>
      <c r="B13" s="17" t="n">
        <v>7161</v>
      </c>
      <c r="C13" s="18">
        <f>(92.0/B13*100)</f>
        <v/>
      </c>
      <c r="D13" s="19" t="n">
        <v>7069</v>
      </c>
      <c r="E13" s="18" t="n">
        <v>544.5231184199999</v>
      </c>
      <c r="F13" s="20" t="n">
        <v>4.55012013</v>
      </c>
      <c r="G13" s="18" t="n">
        <v>535.19276572</v>
      </c>
      <c r="H13" s="20" t="n">
        <v>2.79270057</v>
      </c>
      <c r="I13" s="18" t="n">
        <v>499.55694214</v>
      </c>
      <c r="J13" s="20" t="n">
        <v>2.70884173</v>
      </c>
      <c r="K13" s="18" t="n">
        <v>484.74498831</v>
      </c>
      <c r="L13" s="20" t="n">
        <v>4.48802347</v>
      </c>
      <c r="M13" s="18" t="s">
        <v>481</v>
      </c>
      <c r="N13" s="20" t="s">
        <v>481</v>
      </c>
      <c r="O13" s="18" t="s">
        <v>481</v>
      </c>
      <c r="P13" s="20" t="s">
        <v>481</v>
      </c>
      <c r="Q13" s="18" t="n">
        <v>447.51533769</v>
      </c>
      <c r="R13" s="20" t="n">
        <v>5.97365007</v>
      </c>
      <c r="S13" s="18" t="s">
        <v>481</v>
      </c>
      <c r="T13" s="20" t="s">
        <v>481</v>
      </c>
      <c r="U13" s="18" t="n">
        <v>417.51453153</v>
      </c>
      <c r="V13" s="20" t="n">
        <v>15.04405967</v>
      </c>
    </row>
    <row r="14" spans="1:22">
      <c r="A14" s="15" t="s">
        <v>489</v>
      </c>
      <c r="B14" s="17" t="n">
        <v>5587</v>
      </c>
      <c r="C14" s="18">
        <f>(74.0/B14*100)</f>
        <v/>
      </c>
      <c r="D14" s="19" t="n">
        <v>5513</v>
      </c>
      <c r="E14" s="18" t="n">
        <v>545.34689387</v>
      </c>
      <c r="F14" s="20" t="n">
        <v>4.38053113</v>
      </c>
      <c r="G14" s="18" t="n">
        <v>535.94238087</v>
      </c>
      <c r="H14" s="20" t="n">
        <v>3.11156271</v>
      </c>
      <c r="I14" s="18" t="n">
        <v>504.04781142</v>
      </c>
      <c r="J14" s="20" t="n">
        <v>2.4239487</v>
      </c>
      <c r="K14" s="18" t="n">
        <v>498.81745399</v>
      </c>
      <c r="L14" s="20" t="n">
        <v>4.01072234</v>
      </c>
      <c r="M14" s="18" t="s">
        <v>481</v>
      </c>
      <c r="N14" s="20" t="s">
        <v>481</v>
      </c>
      <c r="O14" s="18" t="s">
        <v>481</v>
      </c>
      <c r="P14" s="20" t="s">
        <v>481</v>
      </c>
      <c r="Q14" s="18" t="s">
        <v>481</v>
      </c>
      <c r="R14" s="20" t="s">
        <v>481</v>
      </c>
      <c r="S14" s="18" t="s">
        <v>481</v>
      </c>
      <c r="T14" s="20" t="s">
        <v>481</v>
      </c>
      <c r="U14" s="18" t="n">
        <v>495.23049407</v>
      </c>
      <c r="V14" s="20" t="n">
        <v>26.13656858</v>
      </c>
    </row>
    <row r="15" spans="1:22">
      <c r="A15" s="15" t="s">
        <v>490</v>
      </c>
      <c r="B15" s="17" t="n">
        <v>5882</v>
      </c>
      <c r="C15" s="18">
        <f>(53.0/B15*100)</f>
        <v/>
      </c>
      <c r="D15" s="19" t="n">
        <v>5829</v>
      </c>
      <c r="E15" s="18" t="n">
        <v>549.52673075</v>
      </c>
      <c r="F15" s="20" t="n">
        <v>3.21521642</v>
      </c>
      <c r="G15" s="18" t="n">
        <v>522.0068541099999</v>
      </c>
      <c r="H15" s="20" t="n">
        <v>2.44209062</v>
      </c>
      <c r="I15" s="18" t="n">
        <v>488.41806525</v>
      </c>
      <c r="J15" s="20" t="n">
        <v>3.00514076</v>
      </c>
      <c r="K15" s="18" t="n">
        <v>474.99551341</v>
      </c>
      <c r="L15" s="20" t="n">
        <v>5.79058674</v>
      </c>
      <c r="M15" s="18" t="s">
        <v>481</v>
      </c>
      <c r="N15" s="20" t="s">
        <v>481</v>
      </c>
      <c r="O15" s="18" t="s">
        <v>481</v>
      </c>
      <c r="P15" s="20" t="s">
        <v>481</v>
      </c>
      <c r="Q15" s="18" t="n">
        <v>368.85220715</v>
      </c>
      <c r="R15" s="20" t="n">
        <v>14.5875493</v>
      </c>
      <c r="S15" s="18" t="s">
        <v>481</v>
      </c>
      <c r="T15" s="20" t="s">
        <v>481</v>
      </c>
      <c r="U15" s="18" t="n">
        <v>408.70217973</v>
      </c>
      <c r="V15" s="20" t="n">
        <v>16.97734785</v>
      </c>
    </row>
    <row r="16" spans="1:22">
      <c r="A16" s="15" t="s">
        <v>491</v>
      </c>
      <c r="B16" s="17" t="n">
        <v>6108</v>
      </c>
      <c r="C16" s="18">
        <f>(102.0/B16*100)</f>
        <v/>
      </c>
      <c r="D16" s="19" t="n">
        <v>6006</v>
      </c>
      <c r="E16" s="18" t="n">
        <v>490.19913083</v>
      </c>
      <c r="F16" s="20" t="n">
        <v>4.51388978</v>
      </c>
      <c r="G16" s="18" t="n">
        <v>517.62297443</v>
      </c>
      <c r="H16" s="20" t="n">
        <v>3.20943704</v>
      </c>
      <c r="I16" s="18" t="n">
        <v>490.69888133</v>
      </c>
      <c r="J16" s="20" t="n">
        <v>2.28013137</v>
      </c>
      <c r="K16" s="18" t="n">
        <v>483.1652396</v>
      </c>
      <c r="L16" s="20" t="n">
        <v>4.02693825</v>
      </c>
      <c r="M16" s="18" t="s">
        <v>481</v>
      </c>
      <c r="N16" s="20" t="s">
        <v>481</v>
      </c>
      <c r="O16" s="18" t="s">
        <v>481</v>
      </c>
      <c r="P16" s="20" t="s">
        <v>481</v>
      </c>
      <c r="Q16" s="18" t="s">
        <v>481</v>
      </c>
      <c r="R16" s="20" t="s">
        <v>481</v>
      </c>
      <c r="S16" s="18" t="s">
        <v>481</v>
      </c>
      <c r="T16" s="20" t="s">
        <v>481</v>
      </c>
      <c r="U16" s="18" t="n">
        <v>358.79984211</v>
      </c>
      <c r="V16" s="20" t="n">
        <v>11.53448015</v>
      </c>
    </row>
    <row r="17" spans="1:22">
      <c r="A17" s="15" t="s">
        <v>492</v>
      </c>
      <c r="B17" s="17" t="n">
        <v>6504</v>
      </c>
      <c r="C17" s="18">
        <f>(657.0/B17*100)</f>
        <v/>
      </c>
      <c r="D17" s="19" t="n">
        <v>5847</v>
      </c>
      <c r="E17" s="18" t="n">
        <v>531.4909175400001</v>
      </c>
      <c r="F17" s="20" t="n">
        <v>4.59349001</v>
      </c>
      <c r="G17" s="18" t="n">
        <v>530.4472699</v>
      </c>
      <c r="H17" s="20" t="n">
        <v>3.95984919</v>
      </c>
      <c r="I17" s="18" t="n">
        <v>498.61811127</v>
      </c>
      <c r="J17" s="20" t="n">
        <v>3.50384621</v>
      </c>
      <c r="K17" s="18" t="n">
        <v>493.84628236</v>
      </c>
      <c r="L17" s="20" t="n">
        <v>3.85526338</v>
      </c>
      <c r="M17" s="18" t="s">
        <v>481</v>
      </c>
      <c r="N17" s="20" t="s">
        <v>481</v>
      </c>
      <c r="O17" s="18" t="s">
        <v>481</v>
      </c>
      <c r="P17" s="20" t="s">
        <v>481</v>
      </c>
      <c r="Q17" s="18" t="n">
        <v>362.96139732</v>
      </c>
      <c r="R17" s="20" t="n">
        <v>12.64520278</v>
      </c>
      <c r="S17" s="18" t="s">
        <v>481</v>
      </c>
      <c r="T17" s="20" t="s">
        <v>481</v>
      </c>
      <c r="U17" s="18" t="n">
        <v>427.17850133</v>
      </c>
      <c r="V17" s="20" t="n">
        <v>11.29401836</v>
      </c>
    </row>
    <row r="18" spans="1:22">
      <c r="A18" s="15" t="s">
        <v>493</v>
      </c>
      <c r="B18" s="17" t="n">
        <v>5532</v>
      </c>
      <c r="C18" s="18">
        <f>(28.0/B18*100)</f>
        <v/>
      </c>
      <c r="D18" s="19" t="n">
        <v>5504</v>
      </c>
      <c r="E18" s="18" t="n">
        <v>459.62116758</v>
      </c>
      <c r="F18" s="20" t="n">
        <v>5.00671018</v>
      </c>
      <c r="G18" s="18" t="n">
        <v>465.27330477</v>
      </c>
      <c r="H18" s="20" t="n">
        <v>3.95207294</v>
      </c>
      <c r="I18" s="18" t="n">
        <v>445.86175618</v>
      </c>
      <c r="J18" s="20" t="n">
        <v>4.23402991</v>
      </c>
      <c r="K18" s="18" t="n">
        <v>433.62446523</v>
      </c>
      <c r="L18" s="20" t="n">
        <v>6.11056919</v>
      </c>
      <c r="M18" s="18" t="s">
        <v>481</v>
      </c>
      <c r="N18" s="20" t="s">
        <v>481</v>
      </c>
      <c r="O18" s="18" t="s">
        <v>481</v>
      </c>
      <c r="P18" s="20" t="s">
        <v>481</v>
      </c>
      <c r="Q18" s="18" t="s">
        <v>481</v>
      </c>
      <c r="R18" s="20" t="s">
        <v>481</v>
      </c>
      <c r="S18" s="18" t="s">
        <v>481</v>
      </c>
      <c r="T18" s="20" t="s">
        <v>481</v>
      </c>
      <c r="U18" s="18" t="n">
        <v>365.70023661</v>
      </c>
      <c r="V18" s="20" t="n">
        <v>17.44978093</v>
      </c>
    </row>
    <row r="19" spans="1:22">
      <c r="A19" s="15" t="s">
        <v>494</v>
      </c>
      <c r="B19" s="17" t="n">
        <v>5658</v>
      </c>
      <c r="C19" s="18">
        <f>(64.0/B19*100)</f>
        <v/>
      </c>
      <c r="D19" s="19" t="n">
        <v>5594</v>
      </c>
      <c r="E19" s="18" t="n">
        <v>469.23115029</v>
      </c>
      <c r="F19" s="20" t="n">
        <v>6.06493871</v>
      </c>
      <c r="G19" s="18" t="n">
        <v>497.10606452</v>
      </c>
      <c r="H19" s="20" t="n">
        <v>3.71790934</v>
      </c>
      <c r="I19" s="18" t="n">
        <v>471.53314457</v>
      </c>
      <c r="J19" s="20" t="n">
        <v>3.09329965</v>
      </c>
      <c r="K19" s="18" t="n">
        <v>469.06612883</v>
      </c>
      <c r="L19" s="20" t="n">
        <v>3.77946599</v>
      </c>
      <c r="M19" s="18" t="s">
        <v>481</v>
      </c>
      <c r="N19" s="20" t="s">
        <v>481</v>
      </c>
      <c r="O19" s="18" t="s">
        <v>481</v>
      </c>
      <c r="P19" s="20" t="s">
        <v>481</v>
      </c>
      <c r="Q19" s="18" t="s">
        <v>481</v>
      </c>
      <c r="R19" s="20" t="s">
        <v>481</v>
      </c>
      <c r="S19" s="18" t="s">
        <v>481</v>
      </c>
      <c r="T19" s="20" t="s">
        <v>481</v>
      </c>
      <c r="U19" s="18" t="n">
        <v>381.36261197</v>
      </c>
      <c r="V19" s="20" t="n">
        <v>20.2601676</v>
      </c>
    </row>
    <row r="20" spans="1:22">
      <c r="A20" s="15" t="s">
        <v>495</v>
      </c>
      <c r="B20" s="17" t="n">
        <v>3371</v>
      </c>
      <c r="C20" s="18">
        <f>(75.0/B20*100)</f>
        <v/>
      </c>
      <c r="D20" s="19" t="n">
        <v>3296</v>
      </c>
      <c r="E20" s="18" t="n">
        <v>526.9917772</v>
      </c>
      <c r="F20" s="20" t="n">
        <v>4.44323335</v>
      </c>
      <c r="G20" s="18" t="n">
        <v>512.09703812</v>
      </c>
      <c r="H20" s="20" t="n">
        <v>3.25343477</v>
      </c>
      <c r="I20" s="18" t="n">
        <v>464.23360015</v>
      </c>
      <c r="J20" s="20" t="n">
        <v>2.81183045</v>
      </c>
      <c r="K20" s="18" t="n">
        <v>447.4248798</v>
      </c>
      <c r="L20" s="20" t="n">
        <v>5.23163231</v>
      </c>
      <c r="M20" s="18" t="s">
        <v>481</v>
      </c>
      <c r="N20" s="20" t="s">
        <v>481</v>
      </c>
      <c r="O20" s="18" t="s">
        <v>481</v>
      </c>
      <c r="P20" s="20" t="s">
        <v>481</v>
      </c>
      <c r="Q20" s="18" t="s">
        <v>481</v>
      </c>
      <c r="R20" s="20" t="s">
        <v>481</v>
      </c>
      <c r="S20" s="18" t="s">
        <v>481</v>
      </c>
      <c r="T20" s="20" t="s">
        <v>481</v>
      </c>
      <c r="U20" s="18" t="n">
        <v>404.15890322</v>
      </c>
      <c r="V20" s="20" t="n">
        <v>19.39600544</v>
      </c>
    </row>
    <row r="21" spans="1:22">
      <c r="A21" s="15" t="s">
        <v>496</v>
      </c>
      <c r="B21" s="17" t="n">
        <v>5741</v>
      </c>
      <c r="C21" s="18">
        <f>(45.0/B21*100)</f>
        <v/>
      </c>
      <c r="D21" s="19" t="n">
        <v>5696</v>
      </c>
      <c r="E21" s="18" t="n">
        <v>525.03016927</v>
      </c>
      <c r="F21" s="20" t="n">
        <v>4.84093393</v>
      </c>
      <c r="G21" s="18" t="n">
        <v>522.97399943</v>
      </c>
      <c r="H21" s="20" t="n">
        <v>2.63134358</v>
      </c>
      <c r="I21" s="18" t="n">
        <v>494.81525792</v>
      </c>
      <c r="J21" s="20" t="n">
        <v>2.18480117</v>
      </c>
      <c r="K21" s="18" t="n">
        <v>479.15912166</v>
      </c>
      <c r="L21" s="20" t="n">
        <v>3.961526</v>
      </c>
      <c r="M21" s="18" t="s">
        <v>481</v>
      </c>
      <c r="N21" s="20" t="s">
        <v>481</v>
      </c>
      <c r="O21" s="18" t="s">
        <v>481</v>
      </c>
      <c r="P21" s="20" t="s">
        <v>481</v>
      </c>
      <c r="Q21" s="18" t="s">
        <v>481</v>
      </c>
      <c r="R21" s="20" t="s">
        <v>481</v>
      </c>
      <c r="S21" s="18" t="s">
        <v>481</v>
      </c>
      <c r="T21" s="20" t="s">
        <v>481</v>
      </c>
      <c r="U21" s="18" t="n">
        <v>423.22082711</v>
      </c>
      <c r="V21" s="20" t="n">
        <v>23.80451226</v>
      </c>
    </row>
    <row r="22" spans="1:22">
      <c r="A22" s="15" t="s">
        <v>497</v>
      </c>
      <c r="B22" s="17" t="n">
        <v>6598</v>
      </c>
      <c r="C22" s="18">
        <f>(32.0/B22*100)</f>
        <v/>
      </c>
      <c r="D22" s="19" t="n">
        <v>6566</v>
      </c>
      <c r="E22" s="18" t="n">
        <v>456.17773543</v>
      </c>
      <c r="F22" s="20" t="n">
        <v>6.36897918</v>
      </c>
      <c r="G22" s="18" t="n">
        <v>493.2201785</v>
      </c>
      <c r="H22" s="20" t="n">
        <v>4.45675399</v>
      </c>
      <c r="I22" s="18" t="n">
        <v>470.14050547</v>
      </c>
      <c r="J22" s="20" t="n">
        <v>3.6974799</v>
      </c>
      <c r="K22" s="18" t="n">
        <v>455.25631407</v>
      </c>
      <c r="L22" s="20" t="n">
        <v>5.66973311</v>
      </c>
      <c r="M22" s="18" t="s">
        <v>481</v>
      </c>
      <c r="N22" s="20" t="s">
        <v>481</v>
      </c>
      <c r="O22" s="18" t="s">
        <v>481</v>
      </c>
      <c r="P22" s="20" t="s">
        <v>481</v>
      </c>
      <c r="Q22" s="18" t="s">
        <v>481</v>
      </c>
      <c r="R22" s="20" t="s">
        <v>481</v>
      </c>
      <c r="S22" s="18" t="n">
        <v>428.68278769</v>
      </c>
      <c r="T22" s="20" t="n">
        <v>37.7255764</v>
      </c>
      <c r="U22" s="18" t="n">
        <v>334.78333809</v>
      </c>
      <c r="V22" s="20" t="n">
        <v>11.48110244</v>
      </c>
    </row>
    <row r="23" spans="1:22">
      <c r="A23" s="15" t="s">
        <v>498</v>
      </c>
      <c r="B23" s="17" t="n">
        <v>11583</v>
      </c>
      <c r="C23" s="18">
        <f>(218.0/B23*100)</f>
        <v/>
      </c>
      <c r="D23" s="19" t="n">
        <v>11365</v>
      </c>
      <c r="E23" s="18" t="n">
        <v>491.07457693</v>
      </c>
      <c r="F23" s="20" t="n">
        <v>6.77231032</v>
      </c>
      <c r="G23" s="18" t="n">
        <v>507.71119025</v>
      </c>
      <c r="H23" s="20" t="n">
        <v>3.48252657</v>
      </c>
      <c r="I23" s="18" t="n">
        <v>485.15683401</v>
      </c>
      <c r="J23" s="20" t="n">
        <v>3.37072054</v>
      </c>
      <c r="K23" s="18" t="n">
        <v>483.29130623</v>
      </c>
      <c r="L23" s="20" t="n">
        <v>4.12668235</v>
      </c>
      <c r="M23" s="18" t="s">
        <v>481</v>
      </c>
      <c r="N23" s="20" t="s">
        <v>481</v>
      </c>
      <c r="O23" s="18" t="s">
        <v>481</v>
      </c>
      <c r="P23" s="20" t="s">
        <v>481</v>
      </c>
      <c r="Q23" s="18" t="s">
        <v>481</v>
      </c>
      <c r="R23" s="20" t="s">
        <v>481</v>
      </c>
      <c r="S23" s="18" t="s">
        <v>481</v>
      </c>
      <c r="T23" s="20" t="s">
        <v>481</v>
      </c>
      <c r="U23" s="18" t="n">
        <v>423.42795779</v>
      </c>
      <c r="V23" s="20" t="n">
        <v>17.4094361</v>
      </c>
    </row>
    <row r="24" spans="1:22">
      <c r="A24" s="15" t="s">
        <v>499</v>
      </c>
      <c r="B24" s="17" t="n">
        <v>6647</v>
      </c>
      <c r="C24" s="18">
        <f>(7.0/B24*100)</f>
        <v/>
      </c>
      <c r="D24" s="19" t="n">
        <v>6640</v>
      </c>
      <c r="E24" s="18" t="n">
        <v>520.31038969</v>
      </c>
      <c r="F24" s="20" t="n">
        <v>5.99148729</v>
      </c>
      <c r="G24" s="18" t="n">
        <v>541.96213805</v>
      </c>
      <c r="H24" s="20" t="n">
        <v>5.01810554</v>
      </c>
      <c r="I24" s="18" t="n">
        <v>534.3058483</v>
      </c>
      <c r="J24" s="20" t="n">
        <v>3.08381454</v>
      </c>
      <c r="K24" s="18" t="n">
        <v>528.84834682</v>
      </c>
      <c r="L24" s="20" t="n">
        <v>3.60768066</v>
      </c>
      <c r="M24" s="18" t="s">
        <v>481</v>
      </c>
      <c r="N24" s="20" t="s">
        <v>481</v>
      </c>
      <c r="O24" s="18" t="s">
        <v>481</v>
      </c>
      <c r="P24" s="20" t="s">
        <v>481</v>
      </c>
      <c r="Q24" s="18" t="s">
        <v>481</v>
      </c>
      <c r="R24" s="20" t="s">
        <v>481</v>
      </c>
      <c r="S24" s="18" t="s">
        <v>481</v>
      </c>
      <c r="T24" s="20" t="s">
        <v>481</v>
      </c>
      <c r="U24" s="18" t="n">
        <v>456.12348131</v>
      </c>
      <c r="V24" s="20" t="n">
        <v>42.15350248</v>
      </c>
    </row>
    <row r="25" spans="1:22">
      <c r="A25" s="15" t="s">
        <v>500</v>
      </c>
      <c r="B25" s="17" t="n">
        <v>5581</v>
      </c>
      <c r="C25" s="18">
        <f>(24.0/B25*100)</f>
        <v/>
      </c>
      <c r="D25" s="19" t="n">
        <v>5557</v>
      </c>
      <c r="E25" s="18" t="n">
        <v>510.02543767</v>
      </c>
      <c r="F25" s="20" t="n">
        <v>8.72678541</v>
      </c>
      <c r="G25" s="18" t="n">
        <v>527.53596076</v>
      </c>
      <c r="H25" s="20" t="n">
        <v>4.72288714</v>
      </c>
      <c r="I25" s="18" t="n">
        <v>524.2864236200001</v>
      </c>
      <c r="J25" s="20" t="n">
        <v>3.85288169</v>
      </c>
      <c r="K25" s="18" t="n">
        <v>523.6230030200001</v>
      </c>
      <c r="L25" s="20" t="n">
        <v>4.75789187</v>
      </c>
      <c r="M25" s="18" t="s">
        <v>481</v>
      </c>
      <c r="N25" s="20" t="s">
        <v>481</v>
      </c>
      <c r="O25" s="18" t="s">
        <v>481</v>
      </c>
      <c r="P25" s="20" t="s">
        <v>481</v>
      </c>
      <c r="Q25" s="18" t="s">
        <v>481</v>
      </c>
      <c r="R25" s="20" t="s">
        <v>481</v>
      </c>
      <c r="S25" s="18" t="s">
        <v>481</v>
      </c>
      <c r="T25" s="20" t="s">
        <v>481</v>
      </c>
      <c r="U25" s="18" t="n">
        <v>469.64074589</v>
      </c>
      <c r="V25" s="20" t="n">
        <v>38.10137447</v>
      </c>
    </row>
    <row r="26" spans="1:22">
      <c r="A26" s="15" t="s">
        <v>501</v>
      </c>
      <c r="B26" s="17" t="n">
        <v>4869</v>
      </c>
      <c r="C26" s="18">
        <f>(33.0/B26*100)</f>
        <v/>
      </c>
      <c r="D26" s="19" t="n">
        <v>4836</v>
      </c>
      <c r="E26" s="18" t="n">
        <v>487.96261016</v>
      </c>
      <c r="F26" s="20" t="n">
        <v>4.8452239</v>
      </c>
      <c r="G26" s="18" t="n">
        <v>504.16092688</v>
      </c>
      <c r="H26" s="20" t="n">
        <v>2.08167892</v>
      </c>
      <c r="I26" s="18" t="n">
        <v>470.41797844</v>
      </c>
      <c r="J26" s="20" t="n">
        <v>2.92344501</v>
      </c>
      <c r="K26" s="18" t="n">
        <v>457.97923151</v>
      </c>
      <c r="L26" s="20" t="n">
        <v>4.60432281</v>
      </c>
      <c r="M26" s="18" t="s">
        <v>481</v>
      </c>
      <c r="N26" s="20" t="s">
        <v>481</v>
      </c>
      <c r="O26" s="18" t="s">
        <v>481</v>
      </c>
      <c r="P26" s="20" t="s">
        <v>481</v>
      </c>
      <c r="Q26" s="18" t="s">
        <v>481</v>
      </c>
      <c r="R26" s="20" t="s">
        <v>481</v>
      </c>
      <c r="S26" s="18" t="s">
        <v>481</v>
      </c>
      <c r="T26" s="20" t="s">
        <v>481</v>
      </c>
      <c r="U26" s="18" t="n">
        <v>428.79890263</v>
      </c>
      <c r="V26" s="20" t="n">
        <v>19.66244704</v>
      </c>
    </row>
    <row r="27" spans="1:22">
      <c r="A27" s="15" t="s">
        <v>502</v>
      </c>
      <c r="B27" s="17" t="n">
        <v>5299</v>
      </c>
      <c r="C27" s="18">
        <f>(17.0/B27*100)</f>
        <v/>
      </c>
      <c r="D27" s="19" t="n">
        <v>5282</v>
      </c>
      <c r="E27" s="18" t="n">
        <v>491.83634192</v>
      </c>
      <c r="F27" s="20" t="n">
        <v>4.68180945</v>
      </c>
      <c r="G27" s="18" t="n">
        <v>509.0511802</v>
      </c>
      <c r="H27" s="20" t="n">
        <v>2.54548117</v>
      </c>
      <c r="I27" s="18" t="n">
        <v>479.17674239</v>
      </c>
      <c r="J27" s="20" t="n">
        <v>2.14809715</v>
      </c>
      <c r="K27" s="18" t="n">
        <v>466.41343252</v>
      </c>
      <c r="L27" s="20" t="n">
        <v>4.21157127</v>
      </c>
      <c r="M27" s="18" t="s">
        <v>481</v>
      </c>
      <c r="N27" s="20" t="s">
        <v>481</v>
      </c>
      <c r="O27" s="18" t="s">
        <v>481</v>
      </c>
      <c r="P27" s="20" t="s">
        <v>481</v>
      </c>
      <c r="Q27" s="18" t="s">
        <v>481</v>
      </c>
      <c r="R27" s="20" t="s">
        <v>481</v>
      </c>
      <c r="S27" s="18" t="s">
        <v>481</v>
      </c>
      <c r="T27" s="20" t="s">
        <v>481</v>
      </c>
      <c r="U27" s="18" t="n">
        <v>400.1585261</v>
      </c>
      <c r="V27" s="20" t="n">
        <v>11.18464434</v>
      </c>
    </row>
    <row r="28" spans="1:22">
      <c r="A28" s="15" t="s">
        <v>503</v>
      </c>
      <c r="B28" s="17" t="n">
        <v>7568</v>
      </c>
      <c r="C28" s="18">
        <f>(54.0/B28*100)</f>
        <v/>
      </c>
      <c r="D28" s="19" t="n">
        <v>7514</v>
      </c>
      <c r="E28" s="18" t="n">
        <v>413.9269871</v>
      </c>
      <c r="F28" s="20" t="n">
        <v>4.84894712</v>
      </c>
      <c r="G28" s="18" t="n">
        <v>427.44262717</v>
      </c>
      <c r="H28" s="20" t="n">
        <v>3.51075952</v>
      </c>
      <c r="I28" s="18" t="n">
        <v>404.91569028</v>
      </c>
      <c r="J28" s="20" t="n">
        <v>2.35884942</v>
      </c>
      <c r="K28" s="18" t="n">
        <v>397.0587036</v>
      </c>
      <c r="L28" s="20" t="n">
        <v>3.48200396</v>
      </c>
      <c r="M28" s="18" t="s">
        <v>481</v>
      </c>
      <c r="N28" s="20" t="s">
        <v>481</v>
      </c>
      <c r="O28" s="18" t="s">
        <v>481</v>
      </c>
      <c r="P28" s="20" t="s">
        <v>481</v>
      </c>
      <c r="Q28" s="18" t="s">
        <v>481</v>
      </c>
      <c r="R28" s="20" t="s">
        <v>481</v>
      </c>
      <c r="S28" s="18" t="s">
        <v>481</v>
      </c>
      <c r="T28" s="20" t="s">
        <v>481</v>
      </c>
      <c r="U28" s="18" t="n">
        <v>334.3418698</v>
      </c>
      <c r="V28" s="20" t="n">
        <v>19.02385818</v>
      </c>
    </row>
    <row r="29" spans="1:22">
      <c r="A29" s="15" t="s">
        <v>504</v>
      </c>
      <c r="B29" s="17" t="n">
        <v>5385</v>
      </c>
      <c r="C29" s="18">
        <f>(30.0/B29*100)</f>
        <v/>
      </c>
      <c r="D29" s="19" t="n">
        <v>5355</v>
      </c>
      <c r="E29" s="18" t="n">
        <v>515.42669824</v>
      </c>
      <c r="F29" s="20" t="n">
        <v>4.11325346</v>
      </c>
      <c r="G29" s="18" t="n">
        <v>523.50940192</v>
      </c>
      <c r="H29" s="20" t="n">
        <v>2.79859632</v>
      </c>
      <c r="I29" s="18" t="n">
        <v>510.36172903</v>
      </c>
      <c r="J29" s="20" t="n">
        <v>2.93240804</v>
      </c>
      <c r="K29" s="18" t="n">
        <v>513.36784103</v>
      </c>
      <c r="L29" s="20" t="n">
        <v>7.666706</v>
      </c>
      <c r="M29" s="18" t="s">
        <v>481</v>
      </c>
      <c r="N29" s="20" t="s">
        <v>481</v>
      </c>
      <c r="O29" s="18" t="s">
        <v>481</v>
      </c>
      <c r="P29" s="20" t="s">
        <v>481</v>
      </c>
      <c r="Q29" s="18" t="n">
        <v>335.3902018</v>
      </c>
      <c r="R29" s="20" t="n">
        <v>12.1685767</v>
      </c>
      <c r="S29" s="18" t="s">
        <v>481</v>
      </c>
      <c r="T29" s="20" t="s">
        <v>481</v>
      </c>
      <c r="U29" s="18" t="n">
        <v>410.40377612</v>
      </c>
      <c r="V29" s="20" t="n">
        <v>21.49533078</v>
      </c>
    </row>
    <row r="30" spans="1:22">
      <c r="A30" s="15" t="s">
        <v>505</v>
      </c>
      <c r="B30" s="17" t="n">
        <v>4520</v>
      </c>
      <c r="C30" s="18">
        <f>(103.0/B30*100)</f>
        <v/>
      </c>
      <c r="D30" s="19" t="n">
        <v>4417</v>
      </c>
      <c r="E30" s="18" t="n">
        <v>523.97540581</v>
      </c>
      <c r="F30" s="20" t="n">
        <v>5.96357084</v>
      </c>
      <c r="G30" s="18" t="n">
        <v>522.12396032</v>
      </c>
      <c r="H30" s="20" t="n">
        <v>3.5501663</v>
      </c>
      <c r="I30" s="18" t="n">
        <v>487.57348829</v>
      </c>
      <c r="J30" s="20" t="n">
        <v>2.58557696</v>
      </c>
      <c r="K30" s="18" t="n">
        <v>467.08876841</v>
      </c>
      <c r="L30" s="20" t="n">
        <v>3.99312842</v>
      </c>
      <c r="M30" s="18" t="s">
        <v>481</v>
      </c>
      <c r="N30" s="20" t="s">
        <v>481</v>
      </c>
      <c r="O30" s="18" t="s">
        <v>481</v>
      </c>
      <c r="P30" s="20" t="s">
        <v>481</v>
      </c>
      <c r="Q30" s="18" t="s">
        <v>481</v>
      </c>
      <c r="R30" s="20" t="s">
        <v>481</v>
      </c>
      <c r="S30" s="18" t="s">
        <v>481</v>
      </c>
      <c r="T30" s="20" t="s">
        <v>481</v>
      </c>
      <c r="U30" s="18" t="n">
        <v>426.0872305</v>
      </c>
      <c r="V30" s="20" t="n">
        <v>15.96243202</v>
      </c>
    </row>
    <row r="31" spans="1:22">
      <c r="A31" s="15" t="s">
        <v>506</v>
      </c>
      <c r="B31" s="17" t="n">
        <v>5456</v>
      </c>
      <c r="C31" s="18">
        <f>(125.0/B31*100)</f>
        <v/>
      </c>
      <c r="D31" s="19" t="n">
        <v>5331</v>
      </c>
      <c r="E31" s="18" t="n">
        <v>517.05805522</v>
      </c>
      <c r="F31" s="20" t="n">
        <v>4.67183825</v>
      </c>
      <c r="G31" s="18" t="n">
        <v>524.70928702</v>
      </c>
      <c r="H31" s="20" t="n">
        <v>2.92178034</v>
      </c>
      <c r="I31" s="18" t="n">
        <v>490.74563365</v>
      </c>
      <c r="J31" s="20" t="n">
        <v>2.60360755</v>
      </c>
      <c r="K31" s="18" t="n">
        <v>471.60240995</v>
      </c>
      <c r="L31" s="20" t="n">
        <v>3.89661777</v>
      </c>
      <c r="M31" s="18" t="s">
        <v>481</v>
      </c>
      <c r="N31" s="20" t="s">
        <v>481</v>
      </c>
      <c r="O31" s="18" t="s">
        <v>481</v>
      </c>
      <c r="P31" s="20" t="s">
        <v>481</v>
      </c>
      <c r="Q31" s="18" t="s">
        <v>481</v>
      </c>
      <c r="R31" s="20" t="s">
        <v>481</v>
      </c>
      <c r="S31" s="18" t="s">
        <v>481</v>
      </c>
      <c r="T31" s="20" t="s">
        <v>481</v>
      </c>
      <c r="U31" s="18" t="n">
        <v>411.25748311</v>
      </c>
      <c r="V31" s="20" t="n">
        <v>14.74030539</v>
      </c>
    </row>
    <row r="32" spans="1:22">
      <c r="A32" s="15" t="s">
        <v>507</v>
      </c>
      <c r="B32" s="17" t="n">
        <v>4478</v>
      </c>
      <c r="C32" s="18">
        <f>(5.0/B32*100)</f>
        <v/>
      </c>
      <c r="D32" s="19" t="n">
        <v>4473</v>
      </c>
      <c r="E32" s="18" t="n">
        <v>515.34544124</v>
      </c>
      <c r="F32" s="20" t="n">
        <v>5.9552771</v>
      </c>
      <c r="G32" s="18" t="n">
        <v>522.35444897</v>
      </c>
      <c r="H32" s="20" t="n">
        <v>3.01974739</v>
      </c>
      <c r="I32" s="18" t="n">
        <v>496.85258062</v>
      </c>
      <c r="J32" s="20" t="n">
        <v>2.78649648</v>
      </c>
      <c r="K32" s="18" t="n">
        <v>489.9633629</v>
      </c>
      <c r="L32" s="20" t="n">
        <v>3.69675882</v>
      </c>
      <c r="M32" s="18" t="s">
        <v>481</v>
      </c>
      <c r="N32" s="20" t="s">
        <v>481</v>
      </c>
      <c r="O32" s="18" t="s">
        <v>481</v>
      </c>
      <c r="P32" s="20" t="s">
        <v>481</v>
      </c>
      <c r="Q32" s="18" t="s">
        <v>481</v>
      </c>
      <c r="R32" s="20" t="s">
        <v>481</v>
      </c>
      <c r="S32" s="18" t="s">
        <v>481</v>
      </c>
      <c r="T32" s="20" t="s">
        <v>481</v>
      </c>
      <c r="U32" s="18" t="n">
        <v>369.84003628</v>
      </c>
      <c r="V32" s="20" t="n">
        <v>41.82813772</v>
      </c>
    </row>
    <row r="33" spans="1:22">
      <c r="A33" s="15" t="s">
        <v>508</v>
      </c>
      <c r="B33" s="17" t="n">
        <v>7325</v>
      </c>
      <c r="C33" s="18">
        <f>(76.0/B33*100)</f>
        <v/>
      </c>
      <c r="D33" s="19" t="n">
        <v>7249</v>
      </c>
      <c r="E33" s="18" t="n">
        <v>505.90045693</v>
      </c>
      <c r="F33" s="20" t="n">
        <v>9.404124530000001</v>
      </c>
      <c r="G33" s="18" t="n">
        <v>526.20941941</v>
      </c>
      <c r="H33" s="20" t="n">
        <v>5.32013446</v>
      </c>
      <c r="I33" s="18" t="n">
        <v>484.27364395</v>
      </c>
      <c r="J33" s="20" t="n">
        <v>3.06259827</v>
      </c>
      <c r="K33" s="18" t="n">
        <v>493.14746057</v>
      </c>
      <c r="L33" s="20" t="n">
        <v>3.07801667</v>
      </c>
      <c r="M33" s="18" t="s">
        <v>481</v>
      </c>
      <c r="N33" s="20" t="s">
        <v>481</v>
      </c>
      <c r="O33" s="18" t="s">
        <v>481</v>
      </c>
      <c r="P33" s="20" t="s">
        <v>481</v>
      </c>
      <c r="Q33" s="18" t="s">
        <v>481</v>
      </c>
      <c r="R33" s="20" t="s">
        <v>481</v>
      </c>
      <c r="S33" s="18" t="s">
        <v>481</v>
      </c>
      <c r="T33" s="20" t="s">
        <v>481</v>
      </c>
      <c r="U33" s="18" t="n">
        <v>397.21780644</v>
      </c>
      <c r="V33" s="20" t="n">
        <v>20.5234061</v>
      </c>
    </row>
    <row r="34" spans="1:22">
      <c r="A34" s="15" t="s">
        <v>509</v>
      </c>
      <c r="B34" s="17" t="n">
        <v>6350</v>
      </c>
      <c r="C34" s="18">
        <f>(36.0/B34*100)</f>
        <v/>
      </c>
      <c r="D34" s="19" t="n">
        <v>6314</v>
      </c>
      <c r="E34" s="18" t="n">
        <v>466.95170506</v>
      </c>
      <c r="F34" s="20" t="n">
        <v>5.2532343</v>
      </c>
      <c r="G34" s="18" t="n">
        <v>496.49484751</v>
      </c>
      <c r="H34" s="20" t="n">
        <v>3.42715847</v>
      </c>
      <c r="I34" s="18" t="n">
        <v>477.29635703</v>
      </c>
      <c r="J34" s="20" t="n">
        <v>2.88713329</v>
      </c>
      <c r="K34" s="18" t="n">
        <v>474.37123919</v>
      </c>
      <c r="L34" s="20" t="n">
        <v>4.96523565</v>
      </c>
      <c r="M34" s="18" t="s">
        <v>481</v>
      </c>
      <c r="N34" s="20" t="s">
        <v>481</v>
      </c>
      <c r="O34" s="18" t="s">
        <v>481</v>
      </c>
      <c r="P34" s="20" t="s">
        <v>481</v>
      </c>
      <c r="Q34" s="18" t="n">
        <v>336.51078337</v>
      </c>
      <c r="R34" s="20" t="n">
        <v>12.24828707</v>
      </c>
      <c r="S34" s="18" t="s">
        <v>481</v>
      </c>
      <c r="T34" s="20" t="s">
        <v>481</v>
      </c>
      <c r="U34" s="18" t="n">
        <v>343.63386248</v>
      </c>
      <c r="V34" s="20" t="n">
        <v>16.23796182</v>
      </c>
    </row>
    <row r="35" spans="1:22">
      <c r="A35" s="15" t="s">
        <v>510</v>
      </c>
      <c r="B35" s="17" t="n">
        <v>6406</v>
      </c>
      <c r="C35" s="18">
        <f>(36.0/B35*100)</f>
        <v/>
      </c>
      <c r="D35" s="19" t="n">
        <v>6370</v>
      </c>
      <c r="E35" s="18" t="n">
        <v>532.5767845399999</v>
      </c>
      <c r="F35" s="20" t="n">
        <v>5.82691517</v>
      </c>
      <c r="G35" s="18" t="n">
        <v>537.6380695</v>
      </c>
      <c r="H35" s="20" t="n">
        <v>2.67241673</v>
      </c>
      <c r="I35" s="18" t="n">
        <v>499.08532622</v>
      </c>
      <c r="J35" s="20" t="n">
        <v>1.89370871</v>
      </c>
      <c r="K35" s="18" t="n">
        <v>489.33518862</v>
      </c>
      <c r="L35" s="20" t="n">
        <v>3.70874896</v>
      </c>
      <c r="M35" s="18" t="s">
        <v>481</v>
      </c>
      <c r="N35" s="20" t="s">
        <v>481</v>
      </c>
      <c r="O35" s="18" t="s">
        <v>481</v>
      </c>
      <c r="P35" s="20" t="s">
        <v>481</v>
      </c>
      <c r="Q35" s="18" t="n">
        <v>349.78970242</v>
      </c>
      <c r="R35" s="20" t="n">
        <v>6.90672373</v>
      </c>
      <c r="S35" s="18" t="s">
        <v>481</v>
      </c>
      <c r="T35" s="20" t="s">
        <v>481</v>
      </c>
      <c r="U35" s="18" t="n">
        <v>413.55085529</v>
      </c>
      <c r="V35" s="20" t="n">
        <v>15.63934814</v>
      </c>
    </row>
    <row r="36" spans="1:22">
      <c r="A36" s="15" t="s">
        <v>511</v>
      </c>
      <c r="B36" s="17" t="n">
        <v>6736</v>
      </c>
      <c r="C36" s="18">
        <f>(28.0/B36*100)</f>
        <v/>
      </c>
      <c r="D36" s="19" t="n">
        <v>6708</v>
      </c>
      <c r="E36" s="18" t="n">
        <v>485.12692612</v>
      </c>
      <c r="F36" s="20" t="n">
        <v>5.66923641</v>
      </c>
      <c r="G36" s="18" t="n">
        <v>509.13300549</v>
      </c>
      <c r="H36" s="20" t="n">
        <v>3.97727799</v>
      </c>
      <c r="I36" s="18" t="n">
        <v>485.90202583</v>
      </c>
      <c r="J36" s="20" t="n">
        <v>2.34776972</v>
      </c>
      <c r="K36" s="18" t="n">
        <v>470.58772131</v>
      </c>
      <c r="L36" s="20" t="n">
        <v>3.02198526</v>
      </c>
      <c r="M36" s="18" t="s">
        <v>481</v>
      </c>
      <c r="N36" s="20" t="s">
        <v>481</v>
      </c>
      <c r="O36" s="18" t="s">
        <v>481</v>
      </c>
      <c r="P36" s="20" t="s">
        <v>481</v>
      </c>
      <c r="Q36" s="18" t="s">
        <v>481</v>
      </c>
      <c r="R36" s="20" t="s">
        <v>481</v>
      </c>
      <c r="S36" s="18" t="s">
        <v>481</v>
      </c>
      <c r="T36" s="20" t="s">
        <v>481</v>
      </c>
      <c r="U36" s="18" t="n">
        <v>407.77813913</v>
      </c>
      <c r="V36" s="20" t="n">
        <v>16.91031852</v>
      </c>
    </row>
    <row r="37" spans="1:22">
      <c r="A37" s="15" t="s">
        <v>512</v>
      </c>
      <c r="B37" s="17" t="n">
        <v>5458</v>
      </c>
      <c r="C37" s="18">
        <f>(64.0/B37*100)</f>
        <v/>
      </c>
      <c r="D37" s="19" t="n">
        <v>5394</v>
      </c>
      <c r="E37" s="18" t="n">
        <v>520.5821433900001</v>
      </c>
      <c r="F37" s="20" t="n">
        <v>4.7814539</v>
      </c>
      <c r="G37" s="18" t="n">
        <v>519.99717757</v>
      </c>
      <c r="H37" s="20" t="n">
        <v>3.61000768</v>
      </c>
      <c r="I37" s="18" t="n">
        <v>483.22595812</v>
      </c>
      <c r="J37" s="20" t="n">
        <v>3.67280556</v>
      </c>
      <c r="K37" s="18" t="n">
        <v>461.58782422</v>
      </c>
      <c r="L37" s="20" t="n">
        <v>4.31524928</v>
      </c>
      <c r="M37" s="18" t="s">
        <v>481</v>
      </c>
      <c r="N37" s="20" t="s">
        <v>481</v>
      </c>
      <c r="O37" s="18" t="s">
        <v>481</v>
      </c>
      <c r="P37" s="20" t="s">
        <v>481</v>
      </c>
      <c r="Q37" s="18" t="s">
        <v>481</v>
      </c>
      <c r="R37" s="20" t="s">
        <v>481</v>
      </c>
      <c r="S37" s="18" t="s">
        <v>481</v>
      </c>
      <c r="T37" s="20" t="s">
        <v>481</v>
      </c>
      <c r="U37" s="18" t="n">
        <v>359.31289064</v>
      </c>
      <c r="V37" s="20" t="n">
        <v>12.9844327</v>
      </c>
    </row>
    <row r="38" spans="1:22">
      <c r="A38" s="15" t="s">
        <v>513</v>
      </c>
      <c r="B38" s="17" t="n">
        <v>5860</v>
      </c>
      <c r="C38" s="18">
        <f>(16.0/B38*100)</f>
        <v/>
      </c>
      <c r="D38" s="19" t="n">
        <v>5844</v>
      </c>
      <c r="E38" s="18" t="n">
        <v>538.7399541</v>
      </c>
      <c r="F38" s="20" t="n">
        <v>4.64263221</v>
      </c>
      <c r="G38" s="18" t="n">
        <v>537.24542698</v>
      </c>
      <c r="H38" s="20" t="n">
        <v>3.82610568</v>
      </c>
      <c r="I38" s="18" t="n">
        <v>508.0989707</v>
      </c>
      <c r="J38" s="20" t="n">
        <v>3.3444584</v>
      </c>
      <c r="K38" s="18" t="n">
        <v>500.11522341</v>
      </c>
      <c r="L38" s="20" t="n">
        <v>6.3175878</v>
      </c>
      <c r="M38" s="18" t="s">
        <v>481</v>
      </c>
      <c r="N38" s="20" t="s">
        <v>481</v>
      </c>
      <c r="O38" s="18" t="s">
        <v>481</v>
      </c>
      <c r="P38" s="20" t="s">
        <v>481</v>
      </c>
      <c r="Q38" s="18" t="s">
        <v>481</v>
      </c>
      <c r="R38" s="20" t="s">
        <v>481</v>
      </c>
      <c r="S38" s="18" t="s">
        <v>481</v>
      </c>
      <c r="T38" s="20" t="s">
        <v>481</v>
      </c>
      <c r="U38" s="18" t="n">
        <v>391.71869275</v>
      </c>
      <c r="V38" s="20" t="n">
        <v>14.01296376</v>
      </c>
    </row>
    <row r="39" spans="1:22">
      <c r="A39" s="15" t="s">
        <v>514</v>
      </c>
      <c r="B39" s="17" t="n">
        <v>5895</v>
      </c>
      <c r="C39" s="18">
        <f>(31.0/B39*100)</f>
        <v/>
      </c>
      <c r="D39" s="19" t="n">
        <v>5864</v>
      </c>
      <c r="E39" s="18" t="n">
        <v>409.71500343</v>
      </c>
      <c r="F39" s="20" t="n">
        <v>6.27209666</v>
      </c>
      <c r="G39" s="18" t="n">
        <v>435.53732896</v>
      </c>
      <c r="H39" s="20" t="n">
        <v>4.82790446</v>
      </c>
      <c r="I39" s="18" t="n">
        <v>420.72246671</v>
      </c>
      <c r="J39" s="20" t="n">
        <v>4.52326745</v>
      </c>
      <c r="K39" s="18" t="n">
        <v>414.70749082</v>
      </c>
      <c r="L39" s="20" t="n">
        <v>4.90803455</v>
      </c>
      <c r="M39" s="18" t="s">
        <v>481</v>
      </c>
      <c r="N39" s="20" t="s">
        <v>481</v>
      </c>
      <c r="O39" s="18" t="s">
        <v>481</v>
      </c>
      <c r="P39" s="20" t="s">
        <v>481</v>
      </c>
      <c r="Q39" s="18" t="s">
        <v>481</v>
      </c>
      <c r="R39" s="20" t="s">
        <v>481</v>
      </c>
      <c r="S39" s="18" t="s">
        <v>481</v>
      </c>
      <c r="T39" s="20" t="s">
        <v>481</v>
      </c>
      <c r="U39" s="18" t="n">
        <v>355.24776826</v>
      </c>
      <c r="V39" s="20" t="n">
        <v>21.02398402</v>
      </c>
    </row>
    <row r="40" spans="1:22">
      <c r="A40" s="15" t="s">
        <v>515</v>
      </c>
      <c r="B40" s="17" t="n">
        <v>14157</v>
      </c>
      <c r="C40" s="18">
        <f>(277.0/B40*100)</f>
        <v/>
      </c>
      <c r="D40" s="19" t="n">
        <v>13880</v>
      </c>
      <c r="E40" s="18" t="n">
        <v>510.37977245</v>
      </c>
      <c r="F40" s="20" t="n">
        <v>5.70984979</v>
      </c>
      <c r="G40" s="18" t="n">
        <v>514.25102549</v>
      </c>
      <c r="H40" s="20" t="n">
        <v>3.29891291</v>
      </c>
      <c r="I40" s="18" t="n">
        <v>484.77271714</v>
      </c>
      <c r="J40" s="20" t="n">
        <v>2.80983392</v>
      </c>
      <c r="K40" s="18" t="n">
        <v>471.64892754</v>
      </c>
      <c r="L40" s="20" t="n">
        <v>4.24435608</v>
      </c>
      <c r="M40" s="18" t="s">
        <v>481</v>
      </c>
      <c r="N40" s="20" t="s">
        <v>481</v>
      </c>
      <c r="O40" s="18" t="s">
        <v>481</v>
      </c>
      <c r="P40" s="20" t="s">
        <v>481</v>
      </c>
      <c r="Q40" s="18" t="s">
        <v>481</v>
      </c>
      <c r="R40" s="20" t="s">
        <v>481</v>
      </c>
      <c r="S40" s="18" t="s">
        <v>481</v>
      </c>
      <c r="T40" s="20" t="s">
        <v>481</v>
      </c>
      <c r="U40" s="18" t="n">
        <v>405.88125165</v>
      </c>
      <c r="V40" s="20" t="n">
        <v>10.64725136</v>
      </c>
    </row>
    <row r="41" spans="1:22">
      <c r="A41" s="15" t="s">
        <v>516</v>
      </c>
      <c r="B41" s="17" t="n">
        <v>5712</v>
      </c>
      <c r="C41" s="18">
        <f>(38.0/B41*100)</f>
        <v/>
      </c>
      <c r="D41" s="19" t="n">
        <v>5674</v>
      </c>
      <c r="E41" s="18" t="n">
        <v>505.92834087</v>
      </c>
      <c r="F41" s="20" t="n">
        <v>5.89998796</v>
      </c>
      <c r="G41" s="18" t="n">
        <v>492.75860271</v>
      </c>
      <c r="H41" s="20" t="n">
        <v>3.78982699</v>
      </c>
      <c r="I41" s="18" t="n">
        <v>463.21829748</v>
      </c>
      <c r="J41" s="20" t="n">
        <v>3.45049606</v>
      </c>
      <c r="K41" s="18" t="n">
        <v>441.99223932</v>
      </c>
      <c r="L41" s="20" t="n">
        <v>4.64240494</v>
      </c>
      <c r="M41" s="18" t="s">
        <v>481</v>
      </c>
      <c r="N41" s="20" t="s">
        <v>481</v>
      </c>
      <c r="O41" s="18" t="s">
        <v>481</v>
      </c>
      <c r="P41" s="20" t="s">
        <v>481</v>
      </c>
      <c r="Q41" s="18" t="n">
        <v>392.51815558</v>
      </c>
      <c r="R41" s="20" t="n">
        <v>16.89642718</v>
      </c>
      <c r="S41" s="18" t="s">
        <v>481</v>
      </c>
      <c r="T41" s="20" t="s">
        <v>481</v>
      </c>
      <c r="U41" s="18" t="n">
        <v>381.08515493</v>
      </c>
      <c r="V41" s="20" t="n">
        <v>16.95535827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(1223.0/B46*100)</f>
        <v/>
      </c>
      <c r="D46" s="19" t="n">
        <v>21918</v>
      </c>
      <c r="E46" s="18" t="n">
        <v>375.401607</v>
      </c>
      <c r="F46" s="20" t="n">
        <v>4.83949415</v>
      </c>
      <c r="G46" s="18" t="n">
        <v>394.4253639</v>
      </c>
      <c r="H46" s="20" t="n">
        <v>4.01902325</v>
      </c>
      <c r="I46" s="18" t="n">
        <v>374.66094307</v>
      </c>
      <c r="J46" s="20" t="n">
        <v>2.76319809</v>
      </c>
      <c r="K46" s="18" t="n">
        <v>394.13733463</v>
      </c>
      <c r="L46" s="20" t="n">
        <v>3.93291501</v>
      </c>
      <c r="M46" s="18" t="s">
        <v>481</v>
      </c>
      <c r="N46" s="20" t="s">
        <v>481</v>
      </c>
      <c r="O46" s="18" t="s">
        <v>481</v>
      </c>
      <c r="P46" s="20" t="s">
        <v>481</v>
      </c>
      <c r="Q46" s="18" t="s">
        <v>481</v>
      </c>
      <c r="R46" s="20" t="s">
        <v>481</v>
      </c>
      <c r="S46" s="18" t="s">
        <v>481</v>
      </c>
      <c r="T46" s="20" t="s">
        <v>481</v>
      </c>
      <c r="U46" s="18" t="n">
        <v>315.58890329</v>
      </c>
      <c r="V46" s="20" t="n">
        <v>5.63627019</v>
      </c>
    </row>
    <row r="47" spans="1:22">
      <c r="A47" s="15" t="s">
        <v>522</v>
      </c>
      <c r="B47" s="17" t="n">
        <v>5928</v>
      </c>
      <c r="C47" s="18">
        <f>(81.0/B47*100)</f>
        <v/>
      </c>
      <c r="D47" s="19" t="n">
        <v>5847</v>
      </c>
      <c r="E47" s="18" t="n">
        <v>432.0009804</v>
      </c>
      <c r="F47" s="20" t="n">
        <v>5.32052764</v>
      </c>
      <c r="G47" s="18" t="n">
        <v>464.68947914</v>
      </c>
      <c r="H47" s="20" t="n">
        <v>5.19738242</v>
      </c>
      <c r="I47" s="18" t="n">
        <v>442.00188721</v>
      </c>
      <c r="J47" s="20" t="n">
        <v>4.11399129</v>
      </c>
      <c r="K47" s="18" t="n">
        <v>439.45153227</v>
      </c>
      <c r="L47" s="20" t="n">
        <v>6.59255205</v>
      </c>
      <c r="M47" s="18" t="s">
        <v>481</v>
      </c>
      <c r="N47" s="20" t="s">
        <v>481</v>
      </c>
      <c r="O47" s="18" t="s">
        <v>481</v>
      </c>
      <c r="P47" s="20" t="s">
        <v>481</v>
      </c>
      <c r="Q47" s="18" t="s">
        <v>481</v>
      </c>
      <c r="R47" s="20" t="s">
        <v>481</v>
      </c>
      <c r="S47" s="18" t="s">
        <v>481</v>
      </c>
      <c r="T47" s="20" t="s">
        <v>481</v>
      </c>
      <c r="U47" s="18" t="n">
        <v>342.24483855</v>
      </c>
      <c r="V47" s="20" t="n">
        <v>9.61136849</v>
      </c>
    </row>
    <row r="48" spans="1:22">
      <c r="A48" s="15" t="s">
        <v>523</v>
      </c>
      <c r="B48" s="17" t="n">
        <v>9841</v>
      </c>
      <c r="C48" s="18">
        <f>(7.0/B48*100)</f>
        <v/>
      </c>
      <c r="D48" s="19" t="n">
        <v>9834</v>
      </c>
      <c r="E48" s="18" t="n">
        <v>556.71103895</v>
      </c>
      <c r="F48" s="20" t="n">
        <v>7.95655747</v>
      </c>
      <c r="G48" s="18" t="n">
        <v>559.02503086</v>
      </c>
      <c r="H48" s="20" t="n">
        <v>4.74329598</v>
      </c>
      <c r="I48" s="18" t="n">
        <v>516.58432185</v>
      </c>
      <c r="J48" s="20" t="n">
        <v>5.22136423</v>
      </c>
      <c r="K48" s="18" t="n">
        <v>522.58287594</v>
      </c>
      <c r="L48" s="20" t="n">
        <v>6.53252681</v>
      </c>
      <c r="M48" s="18" t="s">
        <v>481</v>
      </c>
      <c r="N48" s="20" t="s">
        <v>481</v>
      </c>
      <c r="O48" s="18" t="s">
        <v>481</v>
      </c>
      <c r="P48" s="20" t="s">
        <v>481</v>
      </c>
      <c r="Q48" s="18" t="s">
        <v>481</v>
      </c>
      <c r="R48" s="20" t="s">
        <v>481</v>
      </c>
      <c r="S48" s="18" t="s">
        <v>481</v>
      </c>
      <c r="T48" s="20" t="s">
        <v>481</v>
      </c>
      <c r="U48" s="18" t="n">
        <v>472.33371912</v>
      </c>
      <c r="V48" s="20" t="n">
        <v>43.46096489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(220.0/B50*100)</f>
        <v/>
      </c>
      <c r="D50" s="19" t="n">
        <v>11575</v>
      </c>
      <c r="E50" s="18" t="n">
        <v>383.39753823</v>
      </c>
      <c r="F50" s="20" t="n">
        <v>6.25787343</v>
      </c>
      <c r="G50" s="18" t="n">
        <v>402.04636284</v>
      </c>
      <c r="H50" s="20" t="n">
        <v>3.86573442</v>
      </c>
      <c r="I50" s="18" t="n">
        <v>389.91845317</v>
      </c>
      <c r="J50" s="20" t="n">
        <v>2.59735068</v>
      </c>
      <c r="K50" s="18" t="n">
        <v>383.76414664</v>
      </c>
      <c r="L50" s="20" t="n">
        <v>4.44284937</v>
      </c>
      <c r="M50" s="18" t="s">
        <v>481</v>
      </c>
      <c r="N50" s="20" t="s">
        <v>481</v>
      </c>
      <c r="O50" s="18" t="s">
        <v>481</v>
      </c>
      <c r="P50" s="20" t="s">
        <v>481</v>
      </c>
      <c r="Q50" s="18" t="s">
        <v>481</v>
      </c>
      <c r="R50" s="20" t="s">
        <v>481</v>
      </c>
      <c r="S50" s="18" t="s">
        <v>481</v>
      </c>
      <c r="T50" s="20" t="s">
        <v>481</v>
      </c>
      <c r="U50" s="18" t="n">
        <v>312.44069946</v>
      </c>
      <c r="V50" s="20" t="n">
        <v>10.91265202</v>
      </c>
    </row>
    <row r="51" spans="1:22">
      <c r="A51" s="15" t="s">
        <v>526</v>
      </c>
      <c r="B51" s="17" t="n">
        <v>6866</v>
      </c>
      <c r="C51" s="18">
        <f>(109.0/B51*100)</f>
        <v/>
      </c>
      <c r="D51" s="19" t="n">
        <v>6757</v>
      </c>
      <c r="E51" s="18" t="n">
        <v>412.18040865</v>
      </c>
      <c r="F51" s="20" t="n">
        <v>4.94333939</v>
      </c>
      <c r="G51" s="18" t="n">
        <v>421.66029816</v>
      </c>
      <c r="H51" s="20" t="n">
        <v>4.61378089</v>
      </c>
      <c r="I51" s="18" t="n">
        <v>398.30022149</v>
      </c>
      <c r="J51" s="20" t="n">
        <v>3.14083725</v>
      </c>
      <c r="K51" s="18" t="n">
        <v>399.36027482</v>
      </c>
      <c r="L51" s="20" t="n">
        <v>3.4514995</v>
      </c>
      <c r="M51" s="18" t="s">
        <v>481</v>
      </c>
      <c r="N51" s="20" t="s">
        <v>481</v>
      </c>
      <c r="O51" s="18" t="s">
        <v>481</v>
      </c>
      <c r="P51" s="20" t="s">
        <v>481</v>
      </c>
      <c r="Q51" s="18" t="n">
        <v>380.5422133</v>
      </c>
      <c r="R51" s="20" t="n">
        <v>4.31283207</v>
      </c>
      <c r="S51" s="18" t="s">
        <v>481</v>
      </c>
      <c r="T51" s="20" t="s">
        <v>481</v>
      </c>
      <c r="U51" s="18" t="n">
        <v>364.84919347</v>
      </c>
      <c r="V51" s="20" t="n">
        <v>9.82750712</v>
      </c>
    </row>
    <row r="52" spans="1:22">
      <c r="A52" s="15" t="s">
        <v>527</v>
      </c>
      <c r="B52" s="17" t="n">
        <v>5809</v>
      </c>
      <c r="C52" s="18">
        <f>(74.0/B52*100)</f>
        <v/>
      </c>
      <c r="D52" s="19" t="n">
        <v>5735</v>
      </c>
      <c r="E52" s="18" t="n">
        <v>451.50557966</v>
      </c>
      <c r="F52" s="20" t="n">
        <v>6.45548967</v>
      </c>
      <c r="G52" s="18" t="n">
        <v>481.48942155</v>
      </c>
      <c r="H52" s="20" t="n">
        <v>4.12100336</v>
      </c>
      <c r="I52" s="18" t="n">
        <v>460.09745428</v>
      </c>
      <c r="J52" s="20" t="n">
        <v>3.17900404</v>
      </c>
      <c r="K52" s="18" t="n">
        <v>461.22003055</v>
      </c>
      <c r="L52" s="20" t="n">
        <v>4.36718709</v>
      </c>
      <c r="M52" s="18" t="s">
        <v>481</v>
      </c>
      <c r="N52" s="20" t="s">
        <v>481</v>
      </c>
      <c r="O52" s="18" t="s">
        <v>481</v>
      </c>
      <c r="P52" s="20" t="s">
        <v>481</v>
      </c>
      <c r="Q52" s="18" t="s">
        <v>481</v>
      </c>
      <c r="R52" s="20" t="s">
        <v>481</v>
      </c>
      <c r="S52" s="18" t="s">
        <v>481</v>
      </c>
      <c r="T52" s="20" t="s">
        <v>481</v>
      </c>
      <c r="U52" s="18" t="n">
        <v>378.42480282</v>
      </c>
      <c r="V52" s="20" t="n">
        <v>22.6972058</v>
      </c>
    </row>
    <row r="53" spans="1:22">
      <c r="A53" s="15" t="s">
        <v>528</v>
      </c>
      <c r="B53" s="17" t="n">
        <v>5571</v>
      </c>
      <c r="C53" s="18">
        <f>(85.0/B53*100)</f>
        <v/>
      </c>
      <c r="D53" s="19" t="n">
        <v>5486</v>
      </c>
      <c r="E53" s="18" t="n">
        <v>449.83754407</v>
      </c>
      <c r="F53" s="20" t="n">
        <v>3.9428301</v>
      </c>
      <c r="G53" s="18" t="n">
        <v>461.30600091</v>
      </c>
      <c r="H53" s="20" t="n">
        <v>2.94724242</v>
      </c>
      <c r="I53" s="18" t="n">
        <v>424.75552571</v>
      </c>
      <c r="J53" s="20" t="n">
        <v>2.42658371</v>
      </c>
      <c r="K53" s="18" t="n">
        <v>411.36786119</v>
      </c>
      <c r="L53" s="20" t="n">
        <v>4.87223362</v>
      </c>
      <c r="M53" s="18" t="s">
        <v>481</v>
      </c>
      <c r="N53" s="20" t="s">
        <v>481</v>
      </c>
      <c r="O53" s="18" t="s">
        <v>481</v>
      </c>
      <c r="P53" s="20" t="s">
        <v>481</v>
      </c>
      <c r="Q53" s="18" t="s">
        <v>481</v>
      </c>
      <c r="R53" s="20" t="s">
        <v>481</v>
      </c>
      <c r="S53" s="18" t="s">
        <v>481</v>
      </c>
      <c r="T53" s="20" t="s">
        <v>481</v>
      </c>
      <c r="U53" s="18" t="n">
        <v>330.31592104</v>
      </c>
      <c r="V53" s="20" t="n">
        <v>11.04736027</v>
      </c>
    </row>
    <row r="54" spans="1:22">
      <c r="A54" s="15" t="s">
        <v>529</v>
      </c>
      <c r="B54" s="17" t="n">
        <v>4740</v>
      </c>
      <c r="C54" s="18">
        <f>(60.0/B54*100)</f>
        <v/>
      </c>
      <c r="D54" s="19" t="n">
        <v>4680</v>
      </c>
      <c r="E54" s="18" t="n">
        <v>328.72727743</v>
      </c>
      <c r="F54" s="20" t="n">
        <v>4.18134984</v>
      </c>
      <c r="G54" s="18" t="n">
        <v>338.79288581</v>
      </c>
      <c r="H54" s="20" t="n">
        <v>4.79087222</v>
      </c>
      <c r="I54" s="18" t="n">
        <v>333.89933877</v>
      </c>
      <c r="J54" s="20" t="n">
        <v>3.04611916</v>
      </c>
      <c r="K54" s="18" t="n">
        <v>326.14452486</v>
      </c>
      <c r="L54" s="20" t="n">
        <v>4.42813583</v>
      </c>
      <c r="M54" s="18" t="s">
        <v>481</v>
      </c>
      <c r="N54" s="20" t="s">
        <v>481</v>
      </c>
      <c r="O54" s="18" t="s">
        <v>481</v>
      </c>
      <c r="P54" s="20" t="s">
        <v>481</v>
      </c>
      <c r="Q54" s="18" t="s">
        <v>481</v>
      </c>
      <c r="R54" s="20" t="s">
        <v>481</v>
      </c>
      <c r="S54" s="18" t="s">
        <v>481</v>
      </c>
      <c r="T54" s="20" t="s">
        <v>481</v>
      </c>
      <c r="U54" s="18" t="n">
        <v>266.75894875</v>
      </c>
      <c r="V54" s="20" t="n">
        <v>4.87015874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553.09744686</v>
      </c>
      <c r="F56" s="20" t="n">
        <v>5.81735276</v>
      </c>
      <c r="G56" s="18" t="n">
        <v>564.23823865</v>
      </c>
      <c r="H56" s="20" t="n">
        <v>4.46426232</v>
      </c>
      <c r="I56" s="18" t="n">
        <v>542.56753266</v>
      </c>
      <c r="J56" s="20" t="n">
        <v>3.61547282</v>
      </c>
      <c r="K56" s="18" t="n">
        <v>540.01116915</v>
      </c>
      <c r="L56" s="20" t="n">
        <v>3.99389812</v>
      </c>
      <c r="M56" s="18" t="s">
        <v>481</v>
      </c>
      <c r="N56" s="20" t="s">
        <v>481</v>
      </c>
      <c r="O56" s="18" t="s">
        <v>481</v>
      </c>
      <c r="P56" s="20" t="s">
        <v>481</v>
      </c>
      <c r="Q56" s="18" t="s">
        <v>481</v>
      </c>
      <c r="R56" s="20" t="s">
        <v>481</v>
      </c>
      <c r="S56" s="18" t="s">
        <v>481</v>
      </c>
      <c r="T56" s="20" t="s">
        <v>481</v>
      </c>
      <c r="U56" s="18" t="n">
        <v>489.23711963</v>
      </c>
      <c r="V56" s="20" t="n">
        <v>27.05882009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(137.0/B61*100)</f>
        <v/>
      </c>
      <c r="D61" s="19" t="n">
        <v>6388</v>
      </c>
      <c r="E61" s="18" t="n">
        <v>481.71577063</v>
      </c>
      <c r="F61" s="20" t="n">
        <v>4.19768111</v>
      </c>
      <c r="G61" s="18" t="n">
        <v>498.99533706</v>
      </c>
      <c r="H61" s="20" t="n">
        <v>3.5986109</v>
      </c>
      <c r="I61" s="18" t="n">
        <v>474.76677609</v>
      </c>
      <c r="J61" s="20" t="n">
        <v>2.41876417</v>
      </c>
      <c r="K61" s="18" t="n">
        <v>465.71327444</v>
      </c>
      <c r="L61" s="20" t="n">
        <v>3.83220336</v>
      </c>
      <c r="M61" s="18" t="s">
        <v>481</v>
      </c>
      <c r="N61" s="20" t="s">
        <v>481</v>
      </c>
      <c r="O61" s="18" t="s">
        <v>481</v>
      </c>
      <c r="P61" s="20" t="s">
        <v>481</v>
      </c>
      <c r="Q61" s="18" t="s">
        <v>481</v>
      </c>
      <c r="R61" s="20" t="s">
        <v>481</v>
      </c>
      <c r="S61" s="18" t="s">
        <v>481</v>
      </c>
      <c r="T61" s="20" t="s">
        <v>481</v>
      </c>
      <c r="U61" s="18" t="n">
        <v>399.93276051</v>
      </c>
      <c r="V61" s="20" t="n">
        <v>14.14171917</v>
      </c>
    </row>
    <row r="62" spans="1:22">
      <c r="A62" s="15" t="s">
        <v>537</v>
      </c>
      <c r="B62" s="17" t="n">
        <v>4476</v>
      </c>
      <c r="C62" s="18">
        <f>(3.0/B62*100)</f>
        <v/>
      </c>
      <c r="D62" s="19" t="n">
        <v>4473</v>
      </c>
      <c r="E62" s="18" t="n">
        <v>557.1581986</v>
      </c>
      <c r="F62" s="20" t="n">
        <v>5.88204047</v>
      </c>
      <c r="G62" s="18" t="n">
        <v>565.02274876</v>
      </c>
      <c r="H62" s="20" t="n">
        <v>3.25024296</v>
      </c>
      <c r="I62" s="18" t="n">
        <v>540.68018148</v>
      </c>
      <c r="J62" s="20" t="n">
        <v>1.85773417</v>
      </c>
      <c r="K62" s="18" t="n">
        <v>530.12349539</v>
      </c>
      <c r="L62" s="20" t="n">
        <v>2.83516799</v>
      </c>
      <c r="M62" s="18" t="s">
        <v>481</v>
      </c>
      <c r="N62" s="20" t="s">
        <v>481</v>
      </c>
      <c r="O62" s="18" t="s">
        <v>481</v>
      </c>
      <c r="P62" s="20" t="s">
        <v>481</v>
      </c>
      <c r="Q62" s="18" t="s">
        <v>481</v>
      </c>
      <c r="R62" s="20" t="s">
        <v>481</v>
      </c>
      <c r="S62" s="18" t="s">
        <v>481</v>
      </c>
      <c r="T62" s="20" t="s">
        <v>481</v>
      </c>
      <c r="U62" s="18" t="n">
        <v>396.53676859</v>
      </c>
      <c r="V62" s="20" t="n">
        <v>44.77962764</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(75.0/B66*100)</f>
        <v/>
      </c>
      <c r="D66" s="19" t="n">
        <v>5590</v>
      </c>
      <c r="E66" s="18" t="n">
        <v>417.65941586</v>
      </c>
      <c r="F66" s="20" t="n">
        <v>4.15838094</v>
      </c>
      <c r="G66" s="18" t="n">
        <v>442.29258084</v>
      </c>
      <c r="H66" s="20" t="n">
        <v>3.6958798</v>
      </c>
      <c r="I66" s="18" t="n">
        <v>412.50300001</v>
      </c>
      <c r="J66" s="20" t="n">
        <v>1.94499454</v>
      </c>
      <c r="K66" s="18" t="n">
        <v>415.39932379</v>
      </c>
      <c r="L66" s="20" t="n">
        <v>4.04760521</v>
      </c>
      <c r="M66" s="18" t="s">
        <v>481</v>
      </c>
      <c r="N66" s="20" t="s">
        <v>481</v>
      </c>
      <c r="O66" s="18" t="s">
        <v>481</v>
      </c>
      <c r="P66" s="20" t="s">
        <v>481</v>
      </c>
      <c r="Q66" s="18" t="s">
        <v>481</v>
      </c>
      <c r="R66" s="20" t="s">
        <v>481</v>
      </c>
      <c r="S66" s="18" t="s">
        <v>481</v>
      </c>
      <c r="T66" s="20" t="s">
        <v>481</v>
      </c>
      <c r="U66" s="18" t="n">
        <v>344.13205012</v>
      </c>
      <c r="V66" s="20" t="n">
        <v>8.06839445</v>
      </c>
    </row>
    <row r="67" spans="1:22">
      <c r="A67" s="15" t="s">
        <v>542</v>
      </c>
      <c r="B67" s="17" t="n">
        <v>6971</v>
      </c>
      <c r="C67" s="18">
        <f>(44.0/B67*100)</f>
        <v/>
      </c>
      <c r="D67" s="19" t="n">
        <v>6927</v>
      </c>
      <c r="E67" s="18" t="n">
        <v>377.69393258</v>
      </c>
      <c r="F67" s="20" t="n">
        <v>4.82617276</v>
      </c>
      <c r="G67" s="18" t="n">
        <v>399.34394414</v>
      </c>
      <c r="H67" s="20" t="n">
        <v>3.56558372</v>
      </c>
      <c r="I67" s="18" t="n">
        <v>384.61096201</v>
      </c>
      <c r="J67" s="20" t="n">
        <v>2.77201699</v>
      </c>
      <c r="K67" s="18" t="n">
        <v>385.57023011</v>
      </c>
      <c r="L67" s="20" t="n">
        <v>4.96558247</v>
      </c>
      <c r="M67" s="18" t="s">
        <v>481</v>
      </c>
      <c r="N67" s="20" t="s">
        <v>481</v>
      </c>
      <c r="O67" s="18" t="s">
        <v>481</v>
      </c>
      <c r="P67" s="20" t="s">
        <v>481</v>
      </c>
      <c r="Q67" s="18" t="s">
        <v>481</v>
      </c>
      <c r="R67" s="20" t="s">
        <v>481</v>
      </c>
      <c r="S67" s="18" t="s">
        <v>481</v>
      </c>
      <c r="T67" s="20" t="s">
        <v>481</v>
      </c>
      <c r="U67" s="18" t="n">
        <v>274.16667799</v>
      </c>
      <c r="V67" s="20" t="n">
        <v>9.847202770000001</v>
      </c>
    </row>
    <row r="68" spans="1:22">
      <c r="A68" s="15" t="s">
        <v>543</v>
      </c>
      <c r="B68" s="17" t="n">
        <v>12083</v>
      </c>
      <c r="C68" s="18">
        <f>(26.0/B68*100)</f>
        <v/>
      </c>
      <c r="D68" s="19" t="n">
        <v>12057</v>
      </c>
      <c r="E68" s="18" t="n">
        <v>390.63424728</v>
      </c>
      <c r="F68" s="20" t="n">
        <v>3.94835053</v>
      </c>
      <c r="G68" s="18" t="n">
        <v>440.54256399</v>
      </c>
      <c r="H68" s="20" t="n">
        <v>2.70953357</v>
      </c>
      <c r="I68" s="18" t="n">
        <v>408.67606532</v>
      </c>
      <c r="J68" s="20" t="n">
        <v>1.82849997</v>
      </c>
      <c r="K68" s="18" t="n">
        <v>377.97257364</v>
      </c>
      <c r="L68" s="20" t="n">
        <v>2.04923746</v>
      </c>
      <c r="M68" s="18" t="s">
        <v>481</v>
      </c>
      <c r="N68" s="20" t="s">
        <v>481</v>
      </c>
      <c r="O68" s="18" t="s">
        <v>481</v>
      </c>
      <c r="P68" s="20" t="s">
        <v>481</v>
      </c>
      <c r="Q68" s="18" t="s">
        <v>481</v>
      </c>
      <c r="R68" s="20" t="s">
        <v>481</v>
      </c>
      <c r="S68" s="18" t="s">
        <v>481</v>
      </c>
      <c r="T68" s="20" t="s">
        <v>481</v>
      </c>
      <c r="U68" s="18" t="n">
        <v>303.29053789</v>
      </c>
      <c r="V68" s="20" t="n">
        <v>5.33920756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512.19934734</v>
      </c>
      <c r="F70" s="20" t="n">
        <v>5.04619336</v>
      </c>
      <c r="G70" s="18" t="n">
        <v>509.32684822</v>
      </c>
      <c r="H70" s="20" t="n">
        <v>3.39346528</v>
      </c>
      <c r="I70" s="18" t="n">
        <v>483.86332242</v>
      </c>
      <c r="J70" s="20" t="n">
        <v>3.55648026</v>
      </c>
      <c r="K70" s="18" t="n">
        <v>485.82119937</v>
      </c>
      <c r="L70" s="20" t="n">
        <v>5.92242699</v>
      </c>
      <c r="M70" s="18" t="s">
        <v>481</v>
      </c>
      <c r="N70" s="20" t="s">
        <v>481</v>
      </c>
      <c r="O70" s="18" t="s">
        <v>481</v>
      </c>
      <c r="P70" s="20" t="s">
        <v>481</v>
      </c>
      <c r="Q70" s="18" t="s">
        <v>481</v>
      </c>
      <c r="R70" s="20" t="s">
        <v>481</v>
      </c>
      <c r="S70" s="18" t="s">
        <v>481</v>
      </c>
      <c r="T70" s="20" t="s">
        <v>481</v>
      </c>
      <c r="U70" s="18" t="n">
        <v>409.91319124</v>
      </c>
      <c r="V70" s="20" t="n">
        <v>14.74218292</v>
      </c>
    </row>
    <row r="71" spans="1:22">
      <c r="A71" s="15" t="s">
        <v>546</v>
      </c>
      <c r="B71" s="17" t="n">
        <v>6115</v>
      </c>
      <c r="C71" s="18">
        <f>(17.0/B71*100)</f>
        <v/>
      </c>
      <c r="D71" s="19" t="n">
        <v>6098</v>
      </c>
      <c r="E71" s="18" t="n">
        <v>577.72772453</v>
      </c>
      <c r="F71" s="20" t="n">
        <v>6.91005902</v>
      </c>
      <c r="G71" s="18" t="n">
        <v>582.50650534</v>
      </c>
      <c r="H71" s="20" t="n">
        <v>3.00077622</v>
      </c>
      <c r="I71" s="18" t="n">
        <v>564.30533796</v>
      </c>
      <c r="J71" s="20" t="n">
        <v>2.05516223</v>
      </c>
      <c r="K71" s="18" t="n">
        <v>547.11201277</v>
      </c>
      <c r="L71" s="20" t="n">
        <v>2.83829955</v>
      </c>
      <c r="M71" s="18" t="s">
        <v>481</v>
      </c>
      <c r="N71" s="20" t="s">
        <v>481</v>
      </c>
      <c r="O71" s="18" t="s">
        <v>481</v>
      </c>
      <c r="P71" s="20" t="s">
        <v>481</v>
      </c>
      <c r="Q71" s="18" t="s">
        <v>481</v>
      </c>
      <c r="R71" s="20" t="s">
        <v>481</v>
      </c>
      <c r="S71" s="18" t="s">
        <v>481</v>
      </c>
      <c r="T71" s="20" t="s">
        <v>481</v>
      </c>
      <c r="U71" s="18" t="n">
        <v>445.60746424</v>
      </c>
      <c r="V71" s="20" t="n">
        <v>35.95124773</v>
      </c>
    </row>
    <row r="72" spans="1:22">
      <c r="A72" s="15" t="s">
        <v>547</v>
      </c>
      <c r="B72" s="17" t="n">
        <v>7708</v>
      </c>
      <c r="C72" s="18">
        <f>(5.0/B72*100)</f>
        <v/>
      </c>
      <c r="D72" s="19" t="n">
        <v>7703</v>
      </c>
      <c r="E72" s="18" t="n">
        <v>547.63680532</v>
      </c>
      <c r="F72" s="20" t="n">
        <v>8.932851489999999</v>
      </c>
      <c r="G72" s="18" t="n">
        <v>564.17000927</v>
      </c>
      <c r="H72" s="20" t="n">
        <v>4.06068309</v>
      </c>
      <c r="I72" s="18" t="n">
        <v>536.02219714</v>
      </c>
      <c r="J72" s="20" t="n">
        <v>3.28571767</v>
      </c>
      <c r="K72" s="18" t="n">
        <v>535.5874232</v>
      </c>
      <c r="L72" s="20" t="n">
        <v>3.78027835</v>
      </c>
      <c r="M72" s="18" t="s">
        <v>481</v>
      </c>
      <c r="N72" s="20" t="s">
        <v>481</v>
      </c>
      <c r="O72" s="18" t="s">
        <v>481</v>
      </c>
      <c r="P72" s="20" t="s">
        <v>481</v>
      </c>
      <c r="Q72" s="18" t="s">
        <v>481</v>
      </c>
      <c r="R72" s="20" t="s">
        <v>481</v>
      </c>
      <c r="S72" s="18" t="s">
        <v>481</v>
      </c>
      <c r="T72" s="20" t="s">
        <v>481</v>
      </c>
      <c r="U72" s="18" t="n">
        <v>431.06364686</v>
      </c>
      <c r="V72" s="20" t="n">
        <v>52.59856827</v>
      </c>
    </row>
    <row r="73" spans="1:22">
      <c r="A73" s="15" t="s">
        <v>548</v>
      </c>
      <c r="B73" s="17" t="n">
        <v>8249</v>
      </c>
      <c r="C73" s="18">
        <f>(146.0/B73*100)</f>
        <v/>
      </c>
      <c r="D73" s="19" t="n">
        <v>8103</v>
      </c>
      <c r="E73" s="18" t="n">
        <v>411.50816859</v>
      </c>
      <c r="F73" s="20" t="n">
        <v>6.06134918</v>
      </c>
      <c r="G73" s="18" t="n">
        <v>413.72544637</v>
      </c>
      <c r="H73" s="20" t="n">
        <v>4.34407521</v>
      </c>
      <c r="I73" s="18" t="n">
        <v>417.77286165</v>
      </c>
      <c r="J73" s="20" t="n">
        <v>3.38788545</v>
      </c>
      <c r="K73" s="18" t="n">
        <v>411.86417722</v>
      </c>
      <c r="L73" s="20" t="n">
        <v>4.97286579</v>
      </c>
      <c r="M73" s="18" t="s">
        <v>481</v>
      </c>
      <c r="N73" s="20" t="s">
        <v>481</v>
      </c>
      <c r="O73" s="18" t="s">
        <v>481</v>
      </c>
      <c r="P73" s="20" t="s">
        <v>481</v>
      </c>
      <c r="Q73" s="18" t="s">
        <v>481</v>
      </c>
      <c r="R73" s="20" t="s">
        <v>481</v>
      </c>
      <c r="S73" s="18" t="s">
        <v>481</v>
      </c>
      <c r="T73" s="20" t="s">
        <v>481</v>
      </c>
      <c r="U73" s="18" t="n">
        <v>334.94290629</v>
      </c>
      <c r="V73" s="20" t="n">
        <v>20.06258417</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368.62668868</v>
      </c>
      <c r="F75" s="20" t="n">
        <v>5.33646781</v>
      </c>
      <c r="G75" s="18" t="n">
        <v>381.29898639</v>
      </c>
      <c r="H75" s="20" t="n">
        <v>5.08731636</v>
      </c>
      <c r="I75" s="18" t="n">
        <v>365.64671838</v>
      </c>
      <c r="J75" s="20" t="n">
        <v>3.1421918</v>
      </c>
      <c r="K75" s="18" t="n">
        <v>357.99040125</v>
      </c>
      <c r="L75" s="20" t="n">
        <v>5.7589617</v>
      </c>
      <c r="M75" s="18" t="s">
        <v>481</v>
      </c>
      <c r="N75" s="20" t="s">
        <v>481</v>
      </c>
      <c r="O75" s="18" t="s">
        <v>481</v>
      </c>
      <c r="P75" s="20" t="s">
        <v>481</v>
      </c>
      <c r="Q75" s="18" t="s">
        <v>481</v>
      </c>
      <c r="R75" s="20" t="s">
        <v>481</v>
      </c>
      <c r="S75" s="18" t="s">
        <v>481</v>
      </c>
      <c r="T75" s="20" t="s">
        <v>481</v>
      </c>
      <c r="U75" s="18" t="n">
        <v>324.10232293</v>
      </c>
      <c r="V75" s="20" t="n">
        <v>9.03094102</v>
      </c>
    </row>
    <row r="76" spans="1:22">
      <c r="A76" s="15" t="s">
        <v>551</v>
      </c>
      <c r="B76" s="17" t="n">
        <v>14167</v>
      </c>
      <c r="C76" s="18">
        <f>(228.0/B76*100)</f>
        <v/>
      </c>
      <c r="D76" s="19" t="n">
        <v>13939</v>
      </c>
      <c r="E76" s="18" t="n">
        <v>422.62167664</v>
      </c>
      <c r="F76" s="20" t="n">
        <v>5.31398777</v>
      </c>
      <c r="G76" s="18" t="n">
        <v>454.43531868</v>
      </c>
      <c r="H76" s="20" t="n">
        <v>4.09276427</v>
      </c>
      <c r="I76" s="18" t="n">
        <v>428.27238766</v>
      </c>
      <c r="J76" s="20" t="n">
        <v>2.59827458</v>
      </c>
      <c r="K76" s="18" t="n">
        <v>406.16041027</v>
      </c>
      <c r="L76" s="20" t="n">
        <v>2.97484808</v>
      </c>
      <c r="M76" s="18" t="s">
        <v>481</v>
      </c>
      <c r="N76" s="20" t="s">
        <v>481</v>
      </c>
      <c r="O76" s="18" t="s">
        <v>481</v>
      </c>
      <c r="P76" s="20" t="s">
        <v>481</v>
      </c>
      <c r="Q76" s="18" t="s">
        <v>481</v>
      </c>
      <c r="R76" s="20" t="s">
        <v>481</v>
      </c>
      <c r="S76" s="18" t="s">
        <v>481</v>
      </c>
      <c r="T76" s="20" t="s">
        <v>481</v>
      </c>
      <c r="U76" s="18" t="n">
        <v>335.1201293</v>
      </c>
      <c r="V76" s="20" t="n">
        <v>10.2524668</v>
      </c>
    </row>
    <row r="77" spans="1:22">
      <c r="A77" s="15" t="s">
        <v>552</v>
      </c>
      <c r="B77" s="17" t="n">
        <v>6062</v>
      </c>
      <c r="C77" s="18">
        <f>(84.0/B77*100)</f>
        <v/>
      </c>
      <c r="D77" s="19" t="n">
        <v>5978</v>
      </c>
      <c r="E77" s="18" t="n">
        <v>426.91911757</v>
      </c>
      <c r="F77" s="20" t="n">
        <v>5.70883605</v>
      </c>
      <c r="G77" s="18" t="n">
        <v>450.80505204</v>
      </c>
      <c r="H77" s="20" t="n">
        <v>3.51333177</v>
      </c>
      <c r="I77" s="18" t="n">
        <v>417.2897398</v>
      </c>
      <c r="J77" s="20" t="n">
        <v>2.80068152</v>
      </c>
      <c r="K77" s="18" t="n">
        <v>400.4805308</v>
      </c>
      <c r="L77" s="20" t="n">
        <v>3.78702053</v>
      </c>
      <c r="M77" s="18" t="s">
        <v>481</v>
      </c>
      <c r="N77" s="20" t="s">
        <v>481</v>
      </c>
      <c r="O77" s="18" t="s">
        <v>481</v>
      </c>
      <c r="P77" s="20" t="s">
        <v>481</v>
      </c>
      <c r="Q77" s="18" t="s">
        <v>481</v>
      </c>
      <c r="R77" s="20" t="s">
        <v>481</v>
      </c>
      <c r="S77" s="18" t="s">
        <v>481</v>
      </c>
      <c r="T77" s="20" t="s">
        <v>481</v>
      </c>
      <c r="U77" s="18" t="n">
        <v>333.98507571</v>
      </c>
      <c r="V77" s="20" t="n">
        <v>5.89561463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449.49095769</v>
      </c>
      <c r="F81" s="20" t="n">
        <v>6.49726615</v>
      </c>
      <c r="G81" s="18" t="n">
        <v>447.87422941</v>
      </c>
      <c r="H81" s="20" t="n">
        <v>4.02942548</v>
      </c>
      <c r="I81" s="18" t="n">
        <v>443.15792361</v>
      </c>
      <c r="J81" s="20" t="n">
        <v>3.41420041</v>
      </c>
      <c r="K81" s="18" t="n">
        <v>456.88019443</v>
      </c>
      <c r="L81" s="20" t="n">
        <v>5.96015309</v>
      </c>
      <c r="M81" s="18" t="s">
        <v>481</v>
      </c>
      <c r="N81" s="20" t="s">
        <v>481</v>
      </c>
      <c r="O81" s="18" t="s">
        <v>481</v>
      </c>
      <c r="P81" s="20" t="s">
        <v>481</v>
      </c>
      <c r="Q81" s="18" t="s">
        <v>481</v>
      </c>
      <c r="R81" s="20" t="s">
        <v>481</v>
      </c>
      <c r="S81" s="18" t="s">
        <v>481</v>
      </c>
      <c r="T81" s="20" t="s">
        <v>481</v>
      </c>
      <c r="U81" s="18" t="n">
        <v>379.86915951</v>
      </c>
      <c r="V81" s="20" t="n">
        <v>23.50172301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706</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519.54666637</v>
      </c>
      <c r="F7" s="20" t="n">
        <v>4.83168387</v>
      </c>
      <c r="G7" s="18" t="n">
        <v>511.44569861</v>
      </c>
      <c r="H7" s="20" t="n">
        <v>2.55624825</v>
      </c>
      <c r="I7" s="18" t="n">
        <v>489.13770314</v>
      </c>
      <c r="J7" s="20" t="n">
        <v>1.93241361</v>
      </c>
      <c r="K7" s="18" t="n">
        <v>484.02811594</v>
      </c>
      <c r="L7" s="20" t="n">
        <v>2.98764743</v>
      </c>
      <c r="M7" s="18" t="s">
        <v>481</v>
      </c>
      <c r="N7" s="20" t="s">
        <v>481</v>
      </c>
      <c r="O7" s="18" t="s">
        <v>481</v>
      </c>
      <c r="P7" s="20" t="s">
        <v>481</v>
      </c>
      <c r="Q7" s="18" t="s">
        <v>481</v>
      </c>
      <c r="R7" s="20" t="s">
        <v>481</v>
      </c>
      <c r="S7" s="18" t="s">
        <v>481</v>
      </c>
      <c r="T7" s="20" t="s">
        <v>481</v>
      </c>
      <c r="U7" s="18" t="n">
        <v>402.78349093</v>
      </c>
      <c r="V7" s="20" t="n">
        <v>9.59183936</v>
      </c>
    </row>
    <row r="8" spans="1:22">
      <c r="A8" s="15" t="s">
        <v>483</v>
      </c>
      <c r="B8" s="17" t="n">
        <v>7007</v>
      </c>
      <c r="C8" s="18">
        <f>(22.0/B8*100)</f>
        <v/>
      </c>
      <c r="D8" s="19" t="n">
        <v>6985</v>
      </c>
      <c r="E8" s="18" t="n">
        <v>524.8425625899999</v>
      </c>
      <c r="F8" s="20" t="n">
        <v>5.60048813</v>
      </c>
      <c r="G8" s="18" t="n">
        <v>522.72107867</v>
      </c>
      <c r="H8" s="20" t="n">
        <v>3.5058946</v>
      </c>
      <c r="I8" s="18" t="n">
        <v>492.53782457</v>
      </c>
      <c r="J8" s="20" t="n">
        <v>3.31093312</v>
      </c>
      <c r="K8" s="18" t="n">
        <v>471.34524748</v>
      </c>
      <c r="L8" s="20" t="n">
        <v>4.07526035</v>
      </c>
      <c r="M8" s="18" t="s">
        <v>481</v>
      </c>
      <c r="N8" s="20" t="s">
        <v>481</v>
      </c>
      <c r="O8" s="18" t="s">
        <v>481</v>
      </c>
      <c r="P8" s="20" t="s">
        <v>481</v>
      </c>
      <c r="Q8" s="18" t="n">
        <v>301.63126691</v>
      </c>
      <c r="R8" s="20" t="n">
        <v>25.14921031</v>
      </c>
      <c r="S8" s="18" t="s">
        <v>481</v>
      </c>
      <c r="T8" s="20" t="s">
        <v>481</v>
      </c>
      <c r="U8" s="18" t="n">
        <v>415.23523781</v>
      </c>
      <c r="V8" s="20" t="n">
        <v>17.39456657</v>
      </c>
    </row>
    <row r="9" spans="1:22">
      <c r="A9" s="15" t="s">
        <v>484</v>
      </c>
      <c r="B9" s="17" t="n">
        <v>9651</v>
      </c>
      <c r="C9" s="18">
        <f>(99.0/B9*100)</f>
        <v/>
      </c>
      <c r="D9" s="19" t="n">
        <v>9552</v>
      </c>
      <c r="E9" s="18" t="n">
        <v>504.8295417</v>
      </c>
      <c r="F9" s="20" t="n">
        <v>4.32954391</v>
      </c>
      <c r="G9" s="18" t="n">
        <v>532.8553663599999</v>
      </c>
      <c r="H9" s="20" t="n">
        <v>3.03626463</v>
      </c>
      <c r="I9" s="18" t="n">
        <v>512.8019575</v>
      </c>
      <c r="J9" s="20" t="n">
        <v>2.61466064</v>
      </c>
      <c r="K9" s="18" t="n">
        <v>491.53680486</v>
      </c>
      <c r="L9" s="20" t="n">
        <v>3.69389823</v>
      </c>
      <c r="M9" s="18" t="s">
        <v>481</v>
      </c>
      <c r="N9" s="20" t="s">
        <v>481</v>
      </c>
      <c r="O9" s="18" t="s">
        <v>481</v>
      </c>
      <c r="P9" s="20" t="s">
        <v>481</v>
      </c>
      <c r="Q9" s="18" t="n">
        <v>357.98454354</v>
      </c>
      <c r="R9" s="20" t="n">
        <v>11.51846445</v>
      </c>
      <c r="S9" s="18" t="s">
        <v>481</v>
      </c>
      <c r="T9" s="20" t="s">
        <v>481</v>
      </c>
      <c r="U9" s="18" t="n">
        <v>400.25835696</v>
      </c>
      <c r="V9" s="20" t="n">
        <v>9.96977541</v>
      </c>
    </row>
    <row r="10" spans="1:22">
      <c r="A10" s="15" t="s">
        <v>485</v>
      </c>
      <c r="B10" s="17" t="n">
        <v>20058</v>
      </c>
      <c r="C10" s="18">
        <f>(528.0/B10*100)</f>
        <v/>
      </c>
      <c r="D10" s="19" t="n">
        <v>19530</v>
      </c>
      <c r="E10" s="18" t="n">
        <v>538.40557168</v>
      </c>
      <c r="F10" s="20" t="n">
        <v>4.78397978</v>
      </c>
      <c r="G10" s="18" t="n">
        <v>532.30454486</v>
      </c>
      <c r="H10" s="20" t="n">
        <v>3.23746266</v>
      </c>
      <c r="I10" s="18" t="n">
        <v>508.72999925</v>
      </c>
      <c r="J10" s="20" t="n">
        <v>2.66486467</v>
      </c>
      <c r="K10" s="18" t="n">
        <v>504.10225263</v>
      </c>
      <c r="L10" s="20" t="n">
        <v>3.37470161</v>
      </c>
      <c r="M10" s="18" t="s">
        <v>481</v>
      </c>
      <c r="N10" s="20" t="s">
        <v>481</v>
      </c>
      <c r="O10" s="18" t="s">
        <v>481</v>
      </c>
      <c r="P10" s="20" t="s">
        <v>481</v>
      </c>
      <c r="Q10" s="18" t="s">
        <v>481</v>
      </c>
      <c r="R10" s="20" t="s">
        <v>481</v>
      </c>
      <c r="S10" s="18" t="s">
        <v>481</v>
      </c>
      <c r="T10" s="20" t="s">
        <v>481</v>
      </c>
      <c r="U10" s="18" t="n">
        <v>451.16665867</v>
      </c>
      <c r="V10" s="20" t="n">
        <v>9.884428550000001</v>
      </c>
    </row>
    <row r="11" spans="1:22">
      <c r="A11" s="15" t="s">
        <v>486</v>
      </c>
      <c r="B11" s="17" t="n">
        <v>7053</v>
      </c>
      <c r="C11" s="18">
        <f>(50.0/B11*100)</f>
        <v/>
      </c>
      <c r="D11" s="19" t="n">
        <v>7003</v>
      </c>
      <c r="E11" s="18" t="n">
        <v>441.93640799</v>
      </c>
      <c r="F11" s="20" t="n">
        <v>7.38380274</v>
      </c>
      <c r="G11" s="18" t="n">
        <v>440.00053681</v>
      </c>
      <c r="H11" s="20" t="n">
        <v>4.24145098</v>
      </c>
      <c r="I11" s="18" t="n">
        <v>423.01883388</v>
      </c>
      <c r="J11" s="20" t="n">
        <v>3.15885862</v>
      </c>
      <c r="K11" s="18" t="n">
        <v>416.24379643</v>
      </c>
      <c r="L11" s="20" t="n">
        <v>2.98561312</v>
      </c>
      <c r="M11" s="18" t="s">
        <v>481</v>
      </c>
      <c r="N11" s="20" t="s">
        <v>481</v>
      </c>
      <c r="O11" s="18" t="s">
        <v>481</v>
      </c>
      <c r="P11" s="20" t="s">
        <v>481</v>
      </c>
      <c r="Q11" s="18" t="s">
        <v>481</v>
      </c>
      <c r="R11" s="20" t="s">
        <v>481</v>
      </c>
      <c r="S11" s="18" t="s">
        <v>481</v>
      </c>
      <c r="T11" s="20" t="s">
        <v>481</v>
      </c>
      <c r="U11" s="18" t="n">
        <v>360.18016382</v>
      </c>
      <c r="V11" s="20" t="n">
        <v>12.53747529</v>
      </c>
    </row>
    <row r="12" spans="1:22">
      <c r="A12" s="15" t="s">
        <v>487</v>
      </c>
      <c r="B12" s="17" t="n">
        <v>6894</v>
      </c>
      <c r="C12" s="18">
        <f>(56.0/B12*100)</f>
        <v/>
      </c>
      <c r="D12" s="19" t="n">
        <v>6838</v>
      </c>
      <c r="E12" s="18" t="n">
        <v>498.816959</v>
      </c>
      <c r="F12" s="20" t="n">
        <v>4.6216575</v>
      </c>
      <c r="G12" s="18" t="n">
        <v>501.95072613</v>
      </c>
      <c r="H12" s="20" t="n">
        <v>2.99308153</v>
      </c>
      <c r="I12" s="18" t="n">
        <v>496.73386998</v>
      </c>
      <c r="J12" s="20" t="n">
        <v>2.64828846</v>
      </c>
      <c r="K12" s="18" t="n">
        <v>486.24184035</v>
      </c>
      <c r="L12" s="20" t="n">
        <v>4.61150847</v>
      </c>
      <c r="M12" s="18" t="s">
        <v>481</v>
      </c>
      <c r="N12" s="20" t="s">
        <v>481</v>
      </c>
      <c r="O12" s="18" t="s">
        <v>481</v>
      </c>
      <c r="P12" s="20" t="s">
        <v>481</v>
      </c>
      <c r="Q12" s="18" t="n">
        <v>340.98506961</v>
      </c>
      <c r="R12" s="20" t="n">
        <v>12.52444664</v>
      </c>
      <c r="S12" s="18" t="s">
        <v>481</v>
      </c>
      <c r="T12" s="20" t="s">
        <v>481</v>
      </c>
      <c r="U12" s="18" t="n">
        <v>364.57448903</v>
      </c>
      <c r="V12" s="20" t="n">
        <v>12.22719622</v>
      </c>
    </row>
    <row r="13" spans="1:22">
      <c r="A13" s="15" t="s">
        <v>488</v>
      </c>
      <c r="B13" s="17" t="n">
        <v>7161</v>
      </c>
      <c r="C13" s="18">
        <f>(92.0/B13*100)</f>
        <v/>
      </c>
      <c r="D13" s="19" t="n">
        <v>7069</v>
      </c>
      <c r="E13" s="18" t="n">
        <v>541.34127739</v>
      </c>
      <c r="F13" s="20" t="n">
        <v>5.41239531</v>
      </c>
      <c r="G13" s="18" t="n">
        <v>533.49856636</v>
      </c>
      <c r="H13" s="20" t="n">
        <v>2.94700332</v>
      </c>
      <c r="I13" s="18" t="n">
        <v>506.95992661</v>
      </c>
      <c r="J13" s="20" t="n">
        <v>2.64093916</v>
      </c>
      <c r="K13" s="18" t="n">
        <v>495.90056358</v>
      </c>
      <c r="L13" s="20" t="n">
        <v>3.89244808</v>
      </c>
      <c r="M13" s="18" t="s">
        <v>481</v>
      </c>
      <c r="N13" s="20" t="s">
        <v>481</v>
      </c>
      <c r="O13" s="18" t="s">
        <v>481</v>
      </c>
      <c r="P13" s="20" t="s">
        <v>481</v>
      </c>
      <c r="Q13" s="18" t="n">
        <v>447.51533769</v>
      </c>
      <c r="R13" s="20" t="n">
        <v>5.97365007</v>
      </c>
      <c r="S13" s="18" t="s">
        <v>481</v>
      </c>
      <c r="T13" s="20" t="s">
        <v>481</v>
      </c>
      <c r="U13" s="18" t="n">
        <v>421.64542859</v>
      </c>
      <c r="V13" s="20" t="n">
        <v>13.87181116</v>
      </c>
    </row>
    <row r="14" spans="1:22">
      <c r="A14" s="15" t="s">
        <v>489</v>
      </c>
      <c r="B14" s="17" t="n">
        <v>5587</v>
      </c>
      <c r="C14" s="18">
        <f>(74.0/B14*100)</f>
        <v/>
      </c>
      <c r="D14" s="19" t="n">
        <v>5513</v>
      </c>
      <c r="E14" s="18" t="n">
        <v>538.1583231</v>
      </c>
      <c r="F14" s="20" t="n">
        <v>4.95965334</v>
      </c>
      <c r="G14" s="18" t="n">
        <v>535.85129906</v>
      </c>
      <c r="H14" s="20" t="n">
        <v>3.16528799</v>
      </c>
      <c r="I14" s="18" t="n">
        <v>508.75048543</v>
      </c>
      <c r="J14" s="20" t="n">
        <v>2.28216143</v>
      </c>
      <c r="K14" s="18" t="n">
        <v>501.88805555</v>
      </c>
      <c r="L14" s="20" t="n">
        <v>4.12374275</v>
      </c>
      <c r="M14" s="18" t="s">
        <v>481</v>
      </c>
      <c r="N14" s="20" t="s">
        <v>481</v>
      </c>
      <c r="O14" s="18" t="s">
        <v>481</v>
      </c>
      <c r="P14" s="20" t="s">
        <v>481</v>
      </c>
      <c r="Q14" s="18" t="s">
        <v>481</v>
      </c>
      <c r="R14" s="20" t="s">
        <v>481</v>
      </c>
      <c r="S14" s="18" t="s">
        <v>481</v>
      </c>
      <c r="T14" s="20" t="s">
        <v>481</v>
      </c>
      <c r="U14" s="18" t="n">
        <v>487.06239906</v>
      </c>
      <c r="V14" s="20" t="n">
        <v>17.24558196</v>
      </c>
    </row>
    <row r="15" spans="1:22">
      <c r="A15" s="15" t="s">
        <v>490</v>
      </c>
      <c r="B15" s="17" t="n">
        <v>5882</v>
      </c>
      <c r="C15" s="18">
        <f>(53.0/B15*100)</f>
        <v/>
      </c>
      <c r="D15" s="19" t="n">
        <v>5829</v>
      </c>
      <c r="E15" s="18" t="n">
        <v>554.05840338</v>
      </c>
      <c r="F15" s="20" t="n">
        <v>3.52260681</v>
      </c>
      <c r="G15" s="18" t="n">
        <v>523.33903679</v>
      </c>
      <c r="H15" s="20" t="n">
        <v>2.53638115</v>
      </c>
      <c r="I15" s="18" t="n">
        <v>490.43878645</v>
      </c>
      <c r="J15" s="20" t="n">
        <v>2.86218448</v>
      </c>
      <c r="K15" s="18" t="n">
        <v>482.63429952</v>
      </c>
      <c r="L15" s="20" t="n">
        <v>5.18878735</v>
      </c>
      <c r="M15" s="18" t="s">
        <v>481</v>
      </c>
      <c r="N15" s="20" t="s">
        <v>481</v>
      </c>
      <c r="O15" s="18" t="s">
        <v>481</v>
      </c>
      <c r="P15" s="20" t="s">
        <v>481</v>
      </c>
      <c r="Q15" s="18" t="n">
        <v>368.85220715</v>
      </c>
      <c r="R15" s="20" t="n">
        <v>14.5875493</v>
      </c>
      <c r="S15" s="18" t="s">
        <v>481</v>
      </c>
      <c r="T15" s="20" t="s">
        <v>481</v>
      </c>
      <c r="U15" s="18" t="n">
        <v>447.97060135</v>
      </c>
      <c r="V15" s="20" t="n">
        <v>11.87352766</v>
      </c>
    </row>
    <row r="16" spans="1:22">
      <c r="A16" s="15" t="s">
        <v>491</v>
      </c>
      <c r="B16" s="17" t="n">
        <v>6108</v>
      </c>
      <c r="C16" s="18">
        <f>(102.0/B16*100)</f>
        <v/>
      </c>
      <c r="D16" s="19" t="n">
        <v>6006</v>
      </c>
      <c r="E16" s="18" t="n">
        <v>480.29314662</v>
      </c>
      <c r="F16" s="20" t="n">
        <v>4.33547974</v>
      </c>
      <c r="G16" s="18" t="n">
        <v>509.43502485</v>
      </c>
      <c r="H16" s="20" t="n">
        <v>3.65919321</v>
      </c>
      <c r="I16" s="18" t="n">
        <v>496.74916018</v>
      </c>
      <c r="J16" s="20" t="n">
        <v>2.31511959</v>
      </c>
      <c r="K16" s="18" t="n">
        <v>489.34937552</v>
      </c>
      <c r="L16" s="20" t="n">
        <v>3.90457251</v>
      </c>
      <c r="M16" s="18" t="s">
        <v>481</v>
      </c>
      <c r="N16" s="20" t="s">
        <v>481</v>
      </c>
      <c r="O16" s="18" t="s">
        <v>481</v>
      </c>
      <c r="P16" s="20" t="s">
        <v>481</v>
      </c>
      <c r="Q16" s="18" t="s">
        <v>481</v>
      </c>
      <c r="R16" s="20" t="s">
        <v>481</v>
      </c>
      <c r="S16" s="18" t="s">
        <v>481</v>
      </c>
      <c r="T16" s="20" t="s">
        <v>481</v>
      </c>
      <c r="U16" s="18" t="n">
        <v>372.83017008</v>
      </c>
      <c r="V16" s="20" t="n">
        <v>11.91816195</v>
      </c>
    </row>
    <row r="17" spans="1:22">
      <c r="A17" s="15" t="s">
        <v>492</v>
      </c>
      <c r="B17" s="17" t="n">
        <v>6504</v>
      </c>
      <c r="C17" s="18">
        <f>(657.0/B17*100)</f>
        <v/>
      </c>
      <c r="D17" s="19" t="n">
        <v>5847</v>
      </c>
      <c r="E17" s="18" t="n">
        <v>521.59546488</v>
      </c>
      <c r="F17" s="20" t="n">
        <v>5.29070258</v>
      </c>
      <c r="G17" s="18" t="n">
        <v>531.87976025</v>
      </c>
      <c r="H17" s="20" t="n">
        <v>3.52507201</v>
      </c>
      <c r="I17" s="18" t="n">
        <v>501.42583934</v>
      </c>
      <c r="J17" s="20" t="n">
        <v>3.5855786</v>
      </c>
      <c r="K17" s="18" t="n">
        <v>495.47411636</v>
      </c>
      <c r="L17" s="20" t="n">
        <v>4.32657444</v>
      </c>
      <c r="M17" s="18" t="s">
        <v>481</v>
      </c>
      <c r="N17" s="20" t="s">
        <v>481</v>
      </c>
      <c r="O17" s="18" t="s">
        <v>481</v>
      </c>
      <c r="P17" s="20" t="s">
        <v>481</v>
      </c>
      <c r="Q17" s="18" t="n">
        <v>362.96139732</v>
      </c>
      <c r="R17" s="20" t="n">
        <v>12.64520278</v>
      </c>
      <c r="S17" s="18" t="s">
        <v>481</v>
      </c>
      <c r="T17" s="20" t="s">
        <v>481</v>
      </c>
      <c r="U17" s="18" t="n">
        <v>444.55551486</v>
      </c>
      <c r="V17" s="20" t="n">
        <v>10.8743169</v>
      </c>
    </row>
    <row r="18" spans="1:22">
      <c r="A18" s="15" t="s">
        <v>493</v>
      </c>
      <c r="B18" s="17" t="n">
        <v>5532</v>
      </c>
      <c r="C18" s="18">
        <f>(28.0/B18*100)</f>
        <v/>
      </c>
      <c r="D18" s="19" t="n">
        <v>5504</v>
      </c>
      <c r="E18" s="18" t="n">
        <v>474.28235315</v>
      </c>
      <c r="F18" s="20" t="n">
        <v>5.27605848</v>
      </c>
      <c r="G18" s="18" t="n">
        <v>468.93418882</v>
      </c>
      <c r="H18" s="20" t="n">
        <v>4.0964613</v>
      </c>
      <c r="I18" s="18" t="n">
        <v>439.84262093</v>
      </c>
      <c r="J18" s="20" t="n">
        <v>4.24720015</v>
      </c>
      <c r="K18" s="18" t="n">
        <v>430.77704875</v>
      </c>
      <c r="L18" s="20" t="n">
        <v>5.60308631</v>
      </c>
      <c r="M18" s="18" t="s">
        <v>481</v>
      </c>
      <c r="N18" s="20" t="s">
        <v>481</v>
      </c>
      <c r="O18" s="18" t="s">
        <v>481</v>
      </c>
      <c r="P18" s="20" t="s">
        <v>481</v>
      </c>
      <c r="Q18" s="18" t="s">
        <v>481</v>
      </c>
      <c r="R18" s="20" t="s">
        <v>481</v>
      </c>
      <c r="S18" s="18" t="s">
        <v>481</v>
      </c>
      <c r="T18" s="20" t="s">
        <v>481</v>
      </c>
      <c r="U18" s="18" t="n">
        <v>383.77765154</v>
      </c>
      <c r="V18" s="20" t="n">
        <v>15.22096448</v>
      </c>
    </row>
    <row r="19" spans="1:22">
      <c r="A19" s="15" t="s">
        <v>494</v>
      </c>
      <c r="B19" s="17" t="n">
        <v>5658</v>
      </c>
      <c r="C19" s="18">
        <f>(64.0/B19*100)</f>
        <v/>
      </c>
      <c r="D19" s="19" t="n">
        <v>5594</v>
      </c>
      <c r="E19" s="18" t="n">
        <v>469.78234812</v>
      </c>
      <c r="F19" s="20" t="n">
        <v>7.05162853</v>
      </c>
      <c r="G19" s="18" t="n">
        <v>496.54031669</v>
      </c>
      <c r="H19" s="20" t="n">
        <v>3.51858837</v>
      </c>
      <c r="I19" s="18" t="n">
        <v>474.62645292</v>
      </c>
      <c r="J19" s="20" t="n">
        <v>3.06371091</v>
      </c>
      <c r="K19" s="18" t="n">
        <v>465.79745871</v>
      </c>
      <c r="L19" s="20" t="n">
        <v>4.38583261</v>
      </c>
      <c r="M19" s="18" t="s">
        <v>481</v>
      </c>
      <c r="N19" s="20" t="s">
        <v>481</v>
      </c>
      <c r="O19" s="18" t="s">
        <v>481</v>
      </c>
      <c r="P19" s="20" t="s">
        <v>481</v>
      </c>
      <c r="Q19" s="18" t="s">
        <v>481</v>
      </c>
      <c r="R19" s="20" t="s">
        <v>481</v>
      </c>
      <c r="S19" s="18" t="s">
        <v>481</v>
      </c>
      <c r="T19" s="20" t="s">
        <v>481</v>
      </c>
      <c r="U19" s="18" t="n">
        <v>400.08562176</v>
      </c>
      <c r="V19" s="20" t="n">
        <v>17.49892854</v>
      </c>
    </row>
    <row r="20" spans="1:22">
      <c r="A20" s="15" t="s">
        <v>495</v>
      </c>
      <c r="B20" s="17" t="n">
        <v>3371</v>
      </c>
      <c r="C20" s="18">
        <f>(75.0/B20*100)</f>
        <v/>
      </c>
      <c r="D20" s="19" t="n">
        <v>3296</v>
      </c>
      <c r="E20" s="18" t="n">
        <v>531.83464014</v>
      </c>
      <c r="F20" s="20" t="n">
        <v>5.51125097</v>
      </c>
      <c r="G20" s="18" t="n">
        <v>510.51449424</v>
      </c>
      <c r="H20" s="20" t="n">
        <v>3.89882495</v>
      </c>
      <c r="I20" s="18" t="n">
        <v>472.51018368</v>
      </c>
      <c r="J20" s="20" t="n">
        <v>3.06322776</v>
      </c>
      <c r="K20" s="18" t="n">
        <v>464.33617744</v>
      </c>
      <c r="L20" s="20" t="n">
        <v>3.84341987</v>
      </c>
      <c r="M20" s="18" t="s">
        <v>481</v>
      </c>
      <c r="N20" s="20" t="s">
        <v>481</v>
      </c>
      <c r="O20" s="18" t="s">
        <v>481</v>
      </c>
      <c r="P20" s="20" t="s">
        <v>481</v>
      </c>
      <c r="Q20" s="18" t="s">
        <v>481</v>
      </c>
      <c r="R20" s="20" t="s">
        <v>481</v>
      </c>
      <c r="S20" s="18" t="s">
        <v>481</v>
      </c>
      <c r="T20" s="20" t="s">
        <v>481</v>
      </c>
      <c r="U20" s="18" t="n">
        <v>426.3442093</v>
      </c>
      <c r="V20" s="20" t="n">
        <v>21.26198107</v>
      </c>
    </row>
    <row r="21" spans="1:22">
      <c r="A21" s="15" t="s">
        <v>496</v>
      </c>
      <c r="B21" s="17" t="n">
        <v>5741</v>
      </c>
      <c r="C21" s="18">
        <f>(45.0/B21*100)</f>
        <v/>
      </c>
      <c r="D21" s="19" t="n">
        <v>5696</v>
      </c>
      <c r="E21" s="18" t="n">
        <v>525.98771148</v>
      </c>
      <c r="F21" s="20" t="n">
        <v>7.55210953</v>
      </c>
      <c r="G21" s="18" t="n">
        <v>524.8614116700001</v>
      </c>
      <c r="H21" s="20" t="n">
        <v>3.11732269</v>
      </c>
      <c r="I21" s="18" t="n">
        <v>497.42655741</v>
      </c>
      <c r="J21" s="20" t="n">
        <v>2.3688558</v>
      </c>
      <c r="K21" s="18" t="n">
        <v>487.09078255</v>
      </c>
      <c r="L21" s="20" t="n">
        <v>3.02861589</v>
      </c>
      <c r="M21" s="18" t="s">
        <v>481</v>
      </c>
      <c r="N21" s="20" t="s">
        <v>481</v>
      </c>
      <c r="O21" s="18" t="s">
        <v>481</v>
      </c>
      <c r="P21" s="20" t="s">
        <v>481</v>
      </c>
      <c r="Q21" s="18" t="s">
        <v>481</v>
      </c>
      <c r="R21" s="20" t="s">
        <v>481</v>
      </c>
      <c r="S21" s="18" t="s">
        <v>481</v>
      </c>
      <c r="T21" s="20" t="s">
        <v>481</v>
      </c>
      <c r="U21" s="18" t="n">
        <v>448.9263115</v>
      </c>
      <c r="V21" s="20" t="n">
        <v>19.12723134</v>
      </c>
    </row>
    <row r="22" spans="1:22">
      <c r="A22" s="15" t="s">
        <v>497</v>
      </c>
      <c r="B22" s="17" t="n">
        <v>6598</v>
      </c>
      <c r="C22" s="18">
        <f>(32.0/B22*100)</f>
        <v/>
      </c>
      <c r="D22" s="19" t="n">
        <v>6566</v>
      </c>
      <c r="E22" s="18" t="n">
        <v>464.90143385</v>
      </c>
      <c r="F22" s="20" t="n">
        <v>6.00896302</v>
      </c>
      <c r="G22" s="18" t="n">
        <v>485.30822982</v>
      </c>
      <c r="H22" s="20" t="n">
        <v>5.27210047</v>
      </c>
      <c r="I22" s="18" t="n">
        <v>471.83929249</v>
      </c>
      <c r="J22" s="20" t="n">
        <v>3.61047981</v>
      </c>
      <c r="K22" s="18" t="n">
        <v>460.76526379</v>
      </c>
      <c r="L22" s="20" t="n">
        <v>4.31994908</v>
      </c>
      <c r="M22" s="18" t="s">
        <v>481</v>
      </c>
      <c r="N22" s="20" t="s">
        <v>481</v>
      </c>
      <c r="O22" s="18" t="s">
        <v>481</v>
      </c>
      <c r="P22" s="20" t="s">
        <v>481</v>
      </c>
      <c r="Q22" s="18" t="s">
        <v>481</v>
      </c>
      <c r="R22" s="20" t="s">
        <v>481</v>
      </c>
      <c r="S22" s="18" t="n">
        <v>478.4040927</v>
      </c>
      <c r="T22" s="20" t="n">
        <v>29.91127454</v>
      </c>
      <c r="U22" s="18" t="n">
        <v>338.76768299</v>
      </c>
      <c r="V22" s="20" t="n">
        <v>8.99443159</v>
      </c>
    </row>
    <row r="23" spans="1:22">
      <c r="A23" s="15" t="s">
        <v>498</v>
      </c>
      <c r="B23" s="17" t="n">
        <v>11583</v>
      </c>
      <c r="C23" s="18">
        <f>(218.0/B23*100)</f>
        <v/>
      </c>
      <c r="D23" s="19" t="n">
        <v>11365</v>
      </c>
      <c r="E23" s="18" t="n">
        <v>469.50093807</v>
      </c>
      <c r="F23" s="20" t="n">
        <v>7.18657182</v>
      </c>
      <c r="G23" s="18" t="n">
        <v>494.63017225</v>
      </c>
      <c r="H23" s="20" t="n">
        <v>5.35842295</v>
      </c>
      <c r="I23" s="18" t="n">
        <v>493.59260819</v>
      </c>
      <c r="J23" s="20" t="n">
        <v>3.32351456</v>
      </c>
      <c r="K23" s="18" t="n">
        <v>490.04128753</v>
      </c>
      <c r="L23" s="20" t="n">
        <v>3.51756041</v>
      </c>
      <c r="M23" s="18" t="s">
        <v>481</v>
      </c>
      <c r="N23" s="20" t="s">
        <v>481</v>
      </c>
      <c r="O23" s="18" t="s">
        <v>481</v>
      </c>
      <c r="P23" s="20" t="s">
        <v>481</v>
      </c>
      <c r="Q23" s="18" t="s">
        <v>481</v>
      </c>
      <c r="R23" s="20" t="s">
        <v>481</v>
      </c>
      <c r="S23" s="18" t="s">
        <v>481</v>
      </c>
      <c r="T23" s="20" t="s">
        <v>481</v>
      </c>
      <c r="U23" s="18" t="n">
        <v>439.98329335</v>
      </c>
      <c r="V23" s="20" t="n">
        <v>13.31757373</v>
      </c>
    </row>
    <row r="24" spans="1:22">
      <c r="A24" s="15" t="s">
        <v>499</v>
      </c>
      <c r="B24" s="17" t="n">
        <v>6647</v>
      </c>
      <c r="C24" s="18">
        <f>(7.0/B24*100)</f>
        <v/>
      </c>
      <c r="D24" s="19" t="n">
        <v>6640</v>
      </c>
      <c r="E24" s="18" t="n">
        <v>518.62534276</v>
      </c>
      <c r="F24" s="20" t="n">
        <v>7.44272445</v>
      </c>
      <c r="G24" s="18" t="n">
        <v>542.49354063</v>
      </c>
      <c r="H24" s="20" t="n">
        <v>5.85330199</v>
      </c>
      <c r="I24" s="18" t="n">
        <v>534.8751005399999</v>
      </c>
      <c r="J24" s="20" t="n">
        <v>3.27688419</v>
      </c>
      <c r="K24" s="18" t="n">
        <v>529.9897673</v>
      </c>
      <c r="L24" s="20" t="n">
        <v>3.29277336</v>
      </c>
      <c r="M24" s="18" t="s">
        <v>481</v>
      </c>
      <c r="N24" s="20" t="s">
        <v>481</v>
      </c>
      <c r="O24" s="18" t="s">
        <v>481</v>
      </c>
      <c r="P24" s="20" t="s">
        <v>481</v>
      </c>
      <c r="Q24" s="18" t="s">
        <v>481</v>
      </c>
      <c r="R24" s="20" t="s">
        <v>481</v>
      </c>
      <c r="S24" s="18" t="s">
        <v>481</v>
      </c>
      <c r="T24" s="20" t="s">
        <v>481</v>
      </c>
      <c r="U24" s="18" t="n">
        <v>468.13976085</v>
      </c>
      <c r="V24" s="20" t="n">
        <v>20.11924693</v>
      </c>
    </row>
    <row r="25" spans="1:22">
      <c r="A25" s="15" t="s">
        <v>500</v>
      </c>
      <c r="B25" s="17" t="n">
        <v>5581</v>
      </c>
      <c r="C25" s="18">
        <f>(24.0/B25*100)</f>
        <v/>
      </c>
      <c r="D25" s="19" t="n">
        <v>5557</v>
      </c>
      <c r="E25" s="18" t="n">
        <v>500.66587625</v>
      </c>
      <c r="F25" s="20" t="n">
        <v>8.59199443</v>
      </c>
      <c r="G25" s="18" t="n">
        <v>505.75372064</v>
      </c>
      <c r="H25" s="20" t="n">
        <v>5.66171954</v>
      </c>
      <c r="I25" s="18" t="n">
        <v>528.4679703</v>
      </c>
      <c r="J25" s="20" t="n">
        <v>3.79114059</v>
      </c>
      <c r="K25" s="18" t="n">
        <v>536.11377866</v>
      </c>
      <c r="L25" s="20" t="n">
        <v>4.2204118</v>
      </c>
      <c r="M25" s="18" t="s">
        <v>481</v>
      </c>
      <c r="N25" s="20" t="s">
        <v>481</v>
      </c>
      <c r="O25" s="18" t="s">
        <v>481</v>
      </c>
      <c r="P25" s="20" t="s">
        <v>481</v>
      </c>
      <c r="Q25" s="18" t="s">
        <v>481</v>
      </c>
      <c r="R25" s="20" t="s">
        <v>481</v>
      </c>
      <c r="S25" s="18" t="s">
        <v>481</v>
      </c>
      <c r="T25" s="20" t="s">
        <v>481</v>
      </c>
      <c r="U25" s="18" t="n">
        <v>514.97484549</v>
      </c>
      <c r="V25" s="20" t="n">
        <v>25.97342885</v>
      </c>
    </row>
    <row r="26" spans="1:22">
      <c r="A26" s="15" t="s">
        <v>501</v>
      </c>
      <c r="B26" s="17" t="n">
        <v>4869</v>
      </c>
      <c r="C26" s="18">
        <f>(33.0/B26*100)</f>
        <v/>
      </c>
      <c r="D26" s="19" t="n">
        <v>4836</v>
      </c>
      <c r="E26" s="18" t="n">
        <v>488.0270249</v>
      </c>
      <c r="F26" s="20" t="n">
        <v>5.68146347</v>
      </c>
      <c r="G26" s="18" t="n">
        <v>500.19051848</v>
      </c>
      <c r="H26" s="20" t="n">
        <v>2.43474866</v>
      </c>
      <c r="I26" s="18" t="n">
        <v>479.57098747</v>
      </c>
      <c r="J26" s="20" t="n">
        <v>2.56099607</v>
      </c>
      <c r="K26" s="18" t="n">
        <v>467.94360049</v>
      </c>
      <c r="L26" s="20" t="n">
        <v>3.63872018</v>
      </c>
      <c r="M26" s="18" t="s">
        <v>481</v>
      </c>
      <c r="N26" s="20" t="s">
        <v>481</v>
      </c>
      <c r="O26" s="18" t="s">
        <v>481</v>
      </c>
      <c r="P26" s="20" t="s">
        <v>481</v>
      </c>
      <c r="Q26" s="18" t="s">
        <v>481</v>
      </c>
      <c r="R26" s="20" t="s">
        <v>481</v>
      </c>
      <c r="S26" s="18" t="s">
        <v>481</v>
      </c>
      <c r="T26" s="20" t="s">
        <v>481</v>
      </c>
      <c r="U26" s="18" t="n">
        <v>432.42816067</v>
      </c>
      <c r="V26" s="20" t="n">
        <v>17.4854609</v>
      </c>
    </row>
    <row r="27" spans="1:22">
      <c r="A27" s="15" t="s">
        <v>502</v>
      </c>
      <c r="B27" s="17" t="n">
        <v>5299</v>
      </c>
      <c r="C27" s="18">
        <f>(17.0/B27*100)</f>
        <v/>
      </c>
      <c r="D27" s="19" t="n">
        <v>5282</v>
      </c>
      <c r="E27" s="18" t="n">
        <v>505.75400728</v>
      </c>
      <c r="F27" s="20" t="n">
        <v>4.98698715</v>
      </c>
      <c r="G27" s="18" t="n">
        <v>512.19520001</v>
      </c>
      <c r="H27" s="20" t="n">
        <v>2.79687366</v>
      </c>
      <c r="I27" s="18" t="n">
        <v>482.98760711</v>
      </c>
      <c r="J27" s="20" t="n">
        <v>1.9895343</v>
      </c>
      <c r="K27" s="18" t="n">
        <v>457.93594076</v>
      </c>
      <c r="L27" s="20" t="n">
        <v>3.51940309</v>
      </c>
      <c r="M27" s="18" t="s">
        <v>481</v>
      </c>
      <c r="N27" s="20" t="s">
        <v>481</v>
      </c>
      <c r="O27" s="18" t="s">
        <v>481</v>
      </c>
      <c r="P27" s="20" t="s">
        <v>481</v>
      </c>
      <c r="Q27" s="18" t="s">
        <v>481</v>
      </c>
      <c r="R27" s="20" t="s">
        <v>481</v>
      </c>
      <c r="S27" s="18" t="s">
        <v>481</v>
      </c>
      <c r="T27" s="20" t="s">
        <v>481</v>
      </c>
      <c r="U27" s="18" t="n">
        <v>413.97025067</v>
      </c>
      <c r="V27" s="20" t="n">
        <v>12.4698026</v>
      </c>
    </row>
    <row r="28" spans="1:22">
      <c r="A28" s="15" t="s">
        <v>503</v>
      </c>
      <c r="B28" s="17" t="n">
        <v>7568</v>
      </c>
      <c r="C28" s="18">
        <f>(54.0/B28*100)</f>
        <v/>
      </c>
      <c r="D28" s="19" t="n">
        <v>7514</v>
      </c>
      <c r="E28" s="18" t="n">
        <v>401.04717437</v>
      </c>
      <c r="F28" s="20" t="n">
        <v>4.82487212</v>
      </c>
      <c r="G28" s="18" t="n">
        <v>413.8954927</v>
      </c>
      <c r="H28" s="20" t="n">
        <v>4.49944084</v>
      </c>
      <c r="I28" s="18" t="n">
        <v>408.67988851</v>
      </c>
      <c r="J28" s="20" t="n">
        <v>2.74185438</v>
      </c>
      <c r="K28" s="18" t="n">
        <v>408.03767865</v>
      </c>
      <c r="L28" s="20" t="n">
        <v>2.70975236</v>
      </c>
      <c r="M28" s="18" t="s">
        <v>481</v>
      </c>
      <c r="N28" s="20" t="s">
        <v>481</v>
      </c>
      <c r="O28" s="18" t="s">
        <v>481</v>
      </c>
      <c r="P28" s="20" t="s">
        <v>481</v>
      </c>
      <c r="Q28" s="18" t="s">
        <v>481</v>
      </c>
      <c r="R28" s="20" t="s">
        <v>481</v>
      </c>
      <c r="S28" s="18" t="s">
        <v>481</v>
      </c>
      <c r="T28" s="20" t="s">
        <v>481</v>
      </c>
      <c r="U28" s="18" t="n">
        <v>369.7551853</v>
      </c>
      <c r="V28" s="20" t="n">
        <v>16.7433967</v>
      </c>
    </row>
    <row r="29" spans="1:22">
      <c r="A29" s="15" t="s">
        <v>504</v>
      </c>
      <c r="B29" s="17" t="n">
        <v>5385</v>
      </c>
      <c r="C29" s="18">
        <f>(30.0/B29*100)</f>
        <v/>
      </c>
      <c r="D29" s="19" t="n">
        <v>5355</v>
      </c>
      <c r="E29" s="18" t="n">
        <v>517.16574164</v>
      </c>
      <c r="F29" s="20" t="n">
        <v>4.74568411</v>
      </c>
      <c r="G29" s="18" t="n">
        <v>521.52911937</v>
      </c>
      <c r="H29" s="20" t="n">
        <v>3.01054692</v>
      </c>
      <c r="I29" s="18" t="n">
        <v>514.8250798</v>
      </c>
      <c r="J29" s="20" t="n">
        <v>2.78328416</v>
      </c>
      <c r="K29" s="18" t="n">
        <v>513.01992086</v>
      </c>
      <c r="L29" s="20" t="n">
        <v>6.64684296</v>
      </c>
      <c r="M29" s="18" t="s">
        <v>481</v>
      </c>
      <c r="N29" s="20" t="s">
        <v>481</v>
      </c>
      <c r="O29" s="18" t="s">
        <v>481</v>
      </c>
      <c r="P29" s="20" t="s">
        <v>481</v>
      </c>
      <c r="Q29" s="18" t="n">
        <v>335.3902018</v>
      </c>
      <c r="R29" s="20" t="n">
        <v>12.1685767</v>
      </c>
      <c r="S29" s="18" t="s">
        <v>481</v>
      </c>
      <c r="T29" s="20" t="s">
        <v>481</v>
      </c>
      <c r="U29" s="18" t="n">
        <v>438.7932792</v>
      </c>
      <c r="V29" s="20" t="n">
        <v>21.39947342</v>
      </c>
    </row>
    <row r="30" spans="1:22">
      <c r="A30" s="15" t="s">
        <v>505</v>
      </c>
      <c r="B30" s="17" t="n">
        <v>4520</v>
      </c>
      <c r="C30" s="18">
        <f>(103.0/B30*100)</f>
        <v/>
      </c>
      <c r="D30" s="19" t="n">
        <v>4417</v>
      </c>
      <c r="E30" s="18" t="n">
        <v>530.24308902</v>
      </c>
      <c r="F30" s="20" t="n">
        <v>6.83029717</v>
      </c>
      <c r="G30" s="18" t="n">
        <v>519.45609768</v>
      </c>
      <c r="H30" s="20" t="n">
        <v>3.73196486</v>
      </c>
      <c r="I30" s="18" t="n">
        <v>489.2208347</v>
      </c>
      <c r="J30" s="20" t="n">
        <v>2.70501891</v>
      </c>
      <c r="K30" s="18" t="n">
        <v>471.9954361</v>
      </c>
      <c r="L30" s="20" t="n">
        <v>3.42324672</v>
      </c>
      <c r="M30" s="18" t="s">
        <v>481</v>
      </c>
      <c r="N30" s="20" t="s">
        <v>481</v>
      </c>
      <c r="O30" s="18" t="s">
        <v>481</v>
      </c>
      <c r="P30" s="20" t="s">
        <v>481</v>
      </c>
      <c r="Q30" s="18" t="s">
        <v>481</v>
      </c>
      <c r="R30" s="20" t="s">
        <v>481</v>
      </c>
      <c r="S30" s="18" t="s">
        <v>481</v>
      </c>
      <c r="T30" s="20" t="s">
        <v>481</v>
      </c>
      <c r="U30" s="18" t="n">
        <v>454.39233761</v>
      </c>
      <c r="V30" s="20" t="n">
        <v>15.98112672</v>
      </c>
    </row>
    <row r="31" spans="1:22">
      <c r="A31" s="15" t="s">
        <v>506</v>
      </c>
      <c r="B31" s="17" t="n">
        <v>5456</v>
      </c>
      <c r="C31" s="18">
        <f>(125.0/B31*100)</f>
        <v/>
      </c>
      <c r="D31" s="19" t="n">
        <v>5331</v>
      </c>
      <c r="E31" s="18" t="n">
        <v>513.0951281599999</v>
      </c>
      <c r="F31" s="20" t="n">
        <v>5.99651901</v>
      </c>
      <c r="G31" s="18" t="n">
        <v>515.27379343</v>
      </c>
      <c r="H31" s="20" t="n">
        <v>3.64606783</v>
      </c>
      <c r="I31" s="18" t="n">
        <v>500.63189945</v>
      </c>
      <c r="J31" s="20" t="n">
        <v>2.6209145</v>
      </c>
      <c r="K31" s="18" t="n">
        <v>492.32380593</v>
      </c>
      <c r="L31" s="20" t="n">
        <v>3.1061936</v>
      </c>
      <c r="M31" s="18" t="s">
        <v>481</v>
      </c>
      <c r="N31" s="20" t="s">
        <v>481</v>
      </c>
      <c r="O31" s="18" t="s">
        <v>481</v>
      </c>
      <c r="P31" s="20" t="s">
        <v>481</v>
      </c>
      <c r="Q31" s="18" t="s">
        <v>481</v>
      </c>
      <c r="R31" s="20" t="s">
        <v>481</v>
      </c>
      <c r="S31" s="18" t="s">
        <v>481</v>
      </c>
      <c r="T31" s="20" t="s">
        <v>481</v>
      </c>
      <c r="U31" s="18" t="n">
        <v>435.15195639</v>
      </c>
      <c r="V31" s="20" t="n">
        <v>13.75571746</v>
      </c>
    </row>
    <row r="32" spans="1:22">
      <c r="A32" s="15" t="s">
        <v>507</v>
      </c>
      <c r="B32" s="17" t="n">
        <v>4478</v>
      </c>
      <c r="C32" s="18">
        <f>(5.0/B32*100)</f>
        <v/>
      </c>
      <c r="D32" s="19" t="n">
        <v>4473</v>
      </c>
      <c r="E32" s="18" t="n">
        <v>527.91363949</v>
      </c>
      <c r="F32" s="20" t="n">
        <v>7.31964538</v>
      </c>
      <c r="G32" s="18" t="n">
        <v>525.92094037</v>
      </c>
      <c r="H32" s="20" t="n">
        <v>3.60905497</v>
      </c>
      <c r="I32" s="18" t="n">
        <v>498.89280172</v>
      </c>
      <c r="J32" s="20" t="n">
        <v>2.64434899</v>
      </c>
      <c r="K32" s="18" t="n">
        <v>487.83490873</v>
      </c>
      <c r="L32" s="20" t="n">
        <v>3.8545323</v>
      </c>
      <c r="M32" s="18" t="s">
        <v>481</v>
      </c>
      <c r="N32" s="20" t="s">
        <v>481</v>
      </c>
      <c r="O32" s="18" t="s">
        <v>481</v>
      </c>
      <c r="P32" s="20" t="s">
        <v>481</v>
      </c>
      <c r="Q32" s="18" t="s">
        <v>481</v>
      </c>
      <c r="R32" s="20" t="s">
        <v>481</v>
      </c>
      <c r="S32" s="18" t="s">
        <v>481</v>
      </c>
      <c r="T32" s="20" t="s">
        <v>481</v>
      </c>
      <c r="U32" s="18" t="n">
        <v>426.88535666</v>
      </c>
      <c r="V32" s="20" t="n">
        <v>25.90448937</v>
      </c>
    </row>
    <row r="33" spans="1:22">
      <c r="A33" s="15" t="s">
        <v>508</v>
      </c>
      <c r="B33" s="17" t="n">
        <v>7325</v>
      </c>
      <c r="C33" s="18">
        <f>(76.0/B33*100)</f>
        <v/>
      </c>
      <c r="D33" s="19" t="n">
        <v>7249</v>
      </c>
      <c r="E33" s="18" t="n">
        <v>510.67255857</v>
      </c>
      <c r="F33" s="20" t="n">
        <v>9.3526753</v>
      </c>
      <c r="G33" s="18" t="n">
        <v>512.1625516399999</v>
      </c>
      <c r="H33" s="20" t="n">
        <v>5.93203073</v>
      </c>
      <c r="I33" s="18" t="n">
        <v>486.93151097</v>
      </c>
      <c r="J33" s="20" t="n">
        <v>3.327935</v>
      </c>
      <c r="K33" s="18" t="n">
        <v>494.28684711</v>
      </c>
      <c r="L33" s="20" t="n">
        <v>2.87431604</v>
      </c>
      <c r="M33" s="18" t="s">
        <v>481</v>
      </c>
      <c r="N33" s="20" t="s">
        <v>481</v>
      </c>
      <c r="O33" s="18" t="s">
        <v>481</v>
      </c>
      <c r="P33" s="20" t="s">
        <v>481</v>
      </c>
      <c r="Q33" s="18" t="s">
        <v>481</v>
      </c>
      <c r="R33" s="20" t="s">
        <v>481</v>
      </c>
      <c r="S33" s="18" t="s">
        <v>481</v>
      </c>
      <c r="T33" s="20" t="s">
        <v>481</v>
      </c>
      <c r="U33" s="18" t="n">
        <v>430.66816838</v>
      </c>
      <c r="V33" s="20" t="n">
        <v>16.06362812</v>
      </c>
    </row>
    <row r="34" spans="1:22">
      <c r="A34" s="15" t="s">
        <v>509</v>
      </c>
      <c r="B34" s="17" t="n">
        <v>6350</v>
      </c>
      <c r="C34" s="18">
        <f>(36.0/B34*100)</f>
        <v/>
      </c>
      <c r="D34" s="19" t="n">
        <v>6314</v>
      </c>
      <c r="E34" s="18" t="n">
        <v>475.64998695</v>
      </c>
      <c r="F34" s="20" t="n">
        <v>5.57384811</v>
      </c>
      <c r="G34" s="18" t="n">
        <v>491.64443954</v>
      </c>
      <c r="H34" s="20" t="n">
        <v>3.81065154</v>
      </c>
      <c r="I34" s="18" t="n">
        <v>480.39499997</v>
      </c>
      <c r="J34" s="20" t="n">
        <v>3.08884127</v>
      </c>
      <c r="K34" s="18" t="n">
        <v>470.29198709</v>
      </c>
      <c r="L34" s="20" t="n">
        <v>5.60843749</v>
      </c>
      <c r="M34" s="18" t="s">
        <v>481</v>
      </c>
      <c r="N34" s="20" t="s">
        <v>481</v>
      </c>
      <c r="O34" s="18" t="s">
        <v>481</v>
      </c>
      <c r="P34" s="20" t="s">
        <v>481</v>
      </c>
      <c r="Q34" s="18" t="n">
        <v>336.51078337</v>
      </c>
      <c r="R34" s="20" t="n">
        <v>12.24828707</v>
      </c>
      <c r="S34" s="18" t="s">
        <v>481</v>
      </c>
      <c r="T34" s="20" t="s">
        <v>481</v>
      </c>
      <c r="U34" s="18" t="n">
        <v>360.41716563</v>
      </c>
      <c r="V34" s="20" t="n">
        <v>13.56400217</v>
      </c>
    </row>
    <row r="35" spans="1:22">
      <c r="A35" s="15" t="s">
        <v>510</v>
      </c>
      <c r="B35" s="17" t="n">
        <v>6406</v>
      </c>
      <c r="C35" s="18">
        <f>(36.0/B35*100)</f>
        <v/>
      </c>
      <c r="D35" s="19" t="n">
        <v>6370</v>
      </c>
      <c r="E35" s="18" t="n">
        <v>519.46895332</v>
      </c>
      <c r="F35" s="20" t="n">
        <v>5.28464514</v>
      </c>
      <c r="G35" s="18" t="n">
        <v>535.32003966</v>
      </c>
      <c r="H35" s="20" t="n">
        <v>3.11160174</v>
      </c>
      <c r="I35" s="18" t="n">
        <v>507.31515512</v>
      </c>
      <c r="J35" s="20" t="n">
        <v>2.25720246</v>
      </c>
      <c r="K35" s="18" t="n">
        <v>499.93674475</v>
      </c>
      <c r="L35" s="20" t="n">
        <v>2.95305803</v>
      </c>
      <c r="M35" s="18" t="s">
        <v>481</v>
      </c>
      <c r="N35" s="20" t="s">
        <v>481</v>
      </c>
      <c r="O35" s="18" t="s">
        <v>481</v>
      </c>
      <c r="P35" s="20" t="s">
        <v>481</v>
      </c>
      <c r="Q35" s="18" t="n">
        <v>349.78970242</v>
      </c>
      <c r="R35" s="20" t="n">
        <v>6.90672373</v>
      </c>
      <c r="S35" s="18" t="s">
        <v>481</v>
      </c>
      <c r="T35" s="20" t="s">
        <v>481</v>
      </c>
      <c r="U35" s="18" t="n">
        <v>450.39406964</v>
      </c>
      <c r="V35" s="20" t="n">
        <v>14.2079982</v>
      </c>
    </row>
    <row r="36" spans="1:22">
      <c r="A36" s="15" t="s">
        <v>511</v>
      </c>
      <c r="B36" s="17" t="n">
        <v>6736</v>
      </c>
      <c r="C36" s="18">
        <f>(28.0/B36*100)</f>
        <v/>
      </c>
      <c r="D36" s="19" t="n">
        <v>6708</v>
      </c>
      <c r="E36" s="18" t="n">
        <v>457.91620501</v>
      </c>
      <c r="F36" s="20" t="n">
        <v>8.97406138</v>
      </c>
      <c r="G36" s="18" t="n">
        <v>472.14310543</v>
      </c>
      <c r="H36" s="20" t="n">
        <v>6.15553364</v>
      </c>
      <c r="I36" s="18" t="n">
        <v>485.55203525</v>
      </c>
      <c r="J36" s="20" t="n">
        <v>2.45957326</v>
      </c>
      <c r="K36" s="18" t="n">
        <v>492.18782432</v>
      </c>
      <c r="L36" s="20" t="n">
        <v>2.61974969</v>
      </c>
      <c r="M36" s="18" t="s">
        <v>481</v>
      </c>
      <c r="N36" s="20" t="s">
        <v>481</v>
      </c>
      <c r="O36" s="18" t="s">
        <v>481</v>
      </c>
      <c r="P36" s="20" t="s">
        <v>481</v>
      </c>
      <c r="Q36" s="18" t="s">
        <v>481</v>
      </c>
      <c r="R36" s="20" t="s">
        <v>481</v>
      </c>
      <c r="S36" s="18" t="s">
        <v>481</v>
      </c>
      <c r="T36" s="20" t="s">
        <v>481</v>
      </c>
      <c r="U36" s="18" t="n">
        <v>437.12961134</v>
      </c>
      <c r="V36" s="20" t="n">
        <v>12.17319653</v>
      </c>
    </row>
    <row r="37" spans="1:22">
      <c r="A37" s="15" t="s">
        <v>512</v>
      </c>
      <c r="B37" s="17" t="n">
        <v>5458</v>
      </c>
      <c r="C37" s="18">
        <f>(64.0/B37*100)</f>
        <v/>
      </c>
      <c r="D37" s="19" t="n">
        <v>5394</v>
      </c>
      <c r="E37" s="18" t="n">
        <v>523.06415732</v>
      </c>
      <c r="F37" s="20" t="n">
        <v>4.94064469</v>
      </c>
      <c r="G37" s="18" t="n">
        <v>513.66725385</v>
      </c>
      <c r="H37" s="20" t="n">
        <v>3.80226481</v>
      </c>
      <c r="I37" s="18" t="n">
        <v>485.39101434</v>
      </c>
      <c r="J37" s="20" t="n">
        <v>3.27444083</v>
      </c>
      <c r="K37" s="18" t="n">
        <v>472.38839719</v>
      </c>
      <c r="L37" s="20" t="n">
        <v>4.9254002</v>
      </c>
      <c r="M37" s="18" t="s">
        <v>481</v>
      </c>
      <c r="N37" s="20" t="s">
        <v>481</v>
      </c>
      <c r="O37" s="18" t="s">
        <v>481</v>
      </c>
      <c r="P37" s="20" t="s">
        <v>481</v>
      </c>
      <c r="Q37" s="18" t="s">
        <v>481</v>
      </c>
      <c r="R37" s="20" t="s">
        <v>481</v>
      </c>
      <c r="S37" s="18" t="s">
        <v>481</v>
      </c>
      <c r="T37" s="20" t="s">
        <v>481</v>
      </c>
      <c r="U37" s="18" t="n">
        <v>374.16058805</v>
      </c>
      <c r="V37" s="20" t="n">
        <v>12.01629293</v>
      </c>
    </row>
    <row r="38" spans="1:22">
      <c r="A38" s="15" t="s">
        <v>513</v>
      </c>
      <c r="B38" s="17" t="n">
        <v>5860</v>
      </c>
      <c r="C38" s="18">
        <f>(16.0/B38*100)</f>
        <v/>
      </c>
      <c r="D38" s="19" t="n">
        <v>5844</v>
      </c>
      <c r="E38" s="18" t="n">
        <v>532.4689411099999</v>
      </c>
      <c r="F38" s="20" t="n">
        <v>5.58148363</v>
      </c>
      <c r="G38" s="18" t="n">
        <v>540.84585125</v>
      </c>
      <c r="H38" s="20" t="n">
        <v>3.27246357</v>
      </c>
      <c r="I38" s="18" t="n">
        <v>512.63732161</v>
      </c>
      <c r="J38" s="20" t="n">
        <v>3.41545762</v>
      </c>
      <c r="K38" s="18" t="n">
        <v>502.88794824</v>
      </c>
      <c r="L38" s="20" t="n">
        <v>5.39636356</v>
      </c>
      <c r="M38" s="18" t="s">
        <v>481</v>
      </c>
      <c r="N38" s="20" t="s">
        <v>481</v>
      </c>
      <c r="O38" s="18" t="s">
        <v>481</v>
      </c>
      <c r="P38" s="20" t="s">
        <v>481</v>
      </c>
      <c r="Q38" s="18" t="s">
        <v>481</v>
      </c>
      <c r="R38" s="20" t="s">
        <v>481</v>
      </c>
      <c r="S38" s="18" t="s">
        <v>481</v>
      </c>
      <c r="T38" s="20" t="s">
        <v>481</v>
      </c>
      <c r="U38" s="18" t="n">
        <v>434.81834415</v>
      </c>
      <c r="V38" s="20" t="n">
        <v>13.18293148</v>
      </c>
    </row>
    <row r="39" spans="1:22">
      <c r="A39" s="15" t="s">
        <v>514</v>
      </c>
      <c r="B39" s="17" t="n">
        <v>5895</v>
      </c>
      <c r="C39" s="18">
        <f>(31.0/B39*100)</f>
        <v/>
      </c>
      <c r="D39" s="19" t="n">
        <v>5864</v>
      </c>
      <c r="E39" s="18" t="n">
        <v>417.07860661</v>
      </c>
      <c r="F39" s="20" t="n">
        <v>6.6195107</v>
      </c>
      <c r="G39" s="18" t="n">
        <v>430.83865456</v>
      </c>
      <c r="H39" s="20" t="n">
        <v>6.10027346</v>
      </c>
      <c r="I39" s="18" t="n">
        <v>422.65824359</v>
      </c>
      <c r="J39" s="20" t="n">
        <v>4.42303411</v>
      </c>
      <c r="K39" s="18" t="n">
        <v>414.72288737</v>
      </c>
      <c r="L39" s="20" t="n">
        <v>4.65180452</v>
      </c>
      <c r="M39" s="18" t="s">
        <v>481</v>
      </c>
      <c r="N39" s="20" t="s">
        <v>481</v>
      </c>
      <c r="O39" s="18" t="s">
        <v>481</v>
      </c>
      <c r="P39" s="20" t="s">
        <v>481</v>
      </c>
      <c r="Q39" s="18" t="s">
        <v>481</v>
      </c>
      <c r="R39" s="20" t="s">
        <v>481</v>
      </c>
      <c r="S39" s="18" t="s">
        <v>481</v>
      </c>
      <c r="T39" s="20" t="s">
        <v>481</v>
      </c>
      <c r="U39" s="18" t="n">
        <v>357.18321092</v>
      </c>
      <c r="V39" s="20" t="n">
        <v>18.0500425</v>
      </c>
    </row>
    <row r="40" spans="1:22">
      <c r="A40" s="15" t="s">
        <v>515</v>
      </c>
      <c r="B40" s="17" t="n">
        <v>14157</v>
      </c>
      <c r="C40" s="18">
        <f>(277.0/B40*100)</f>
        <v/>
      </c>
      <c r="D40" s="19" t="n">
        <v>13880</v>
      </c>
      <c r="E40" s="18" t="n">
        <v>513.99888072</v>
      </c>
      <c r="F40" s="20" t="n">
        <v>6.52644884</v>
      </c>
      <c r="G40" s="18" t="n">
        <v>516.03134291</v>
      </c>
      <c r="H40" s="20" t="n">
        <v>3.41148934</v>
      </c>
      <c r="I40" s="18" t="n">
        <v>489.23615044</v>
      </c>
      <c r="J40" s="20" t="n">
        <v>2.68902351</v>
      </c>
      <c r="K40" s="18" t="n">
        <v>471.12618746</v>
      </c>
      <c r="L40" s="20" t="n">
        <v>3.3228118</v>
      </c>
      <c r="M40" s="18" t="s">
        <v>481</v>
      </c>
      <c r="N40" s="20" t="s">
        <v>481</v>
      </c>
      <c r="O40" s="18" t="s">
        <v>481</v>
      </c>
      <c r="P40" s="20" t="s">
        <v>481</v>
      </c>
      <c r="Q40" s="18" t="s">
        <v>481</v>
      </c>
      <c r="R40" s="20" t="s">
        <v>481</v>
      </c>
      <c r="S40" s="18" t="s">
        <v>481</v>
      </c>
      <c r="T40" s="20" t="s">
        <v>481</v>
      </c>
      <c r="U40" s="18" t="n">
        <v>420.96613777</v>
      </c>
      <c r="V40" s="20" t="n">
        <v>11.7106879</v>
      </c>
    </row>
    <row r="41" spans="1:22">
      <c r="A41" s="15" t="s">
        <v>516</v>
      </c>
      <c r="B41" s="17" t="n">
        <v>5712</v>
      </c>
      <c r="C41" s="18">
        <f>(38.0/B41*100)</f>
        <v/>
      </c>
      <c r="D41" s="19" t="n">
        <v>5674</v>
      </c>
      <c r="E41" s="18" t="n">
        <v>496.14800624</v>
      </c>
      <c r="F41" s="20" t="n">
        <v>5.27907224</v>
      </c>
      <c r="G41" s="18" t="n">
        <v>488.57876172</v>
      </c>
      <c r="H41" s="20" t="n">
        <v>4.2360379</v>
      </c>
      <c r="I41" s="18" t="n">
        <v>463.44266326</v>
      </c>
      <c r="J41" s="20" t="n">
        <v>3.25589662</v>
      </c>
      <c r="K41" s="18" t="n">
        <v>452.26598955</v>
      </c>
      <c r="L41" s="20" t="n">
        <v>4.67940432</v>
      </c>
      <c r="M41" s="18" t="s">
        <v>481</v>
      </c>
      <c r="N41" s="20" t="s">
        <v>481</v>
      </c>
      <c r="O41" s="18" t="s">
        <v>481</v>
      </c>
      <c r="P41" s="20" t="s">
        <v>481</v>
      </c>
      <c r="Q41" s="18" t="n">
        <v>392.51815558</v>
      </c>
      <c r="R41" s="20" t="n">
        <v>16.89642718</v>
      </c>
      <c r="S41" s="18" t="s">
        <v>481</v>
      </c>
      <c r="T41" s="20" t="s">
        <v>481</v>
      </c>
      <c r="U41" s="18" t="n">
        <v>391.54417267</v>
      </c>
      <c r="V41" s="20" t="n">
        <v>16.97123199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(1223.0/B46*100)</f>
        <v/>
      </c>
      <c r="D46" s="19" t="n">
        <v>21918</v>
      </c>
      <c r="E46" s="18" t="n">
        <v>344.30309216</v>
      </c>
      <c r="F46" s="20" t="n">
        <v>6.26812621</v>
      </c>
      <c r="G46" s="18" t="n">
        <v>374.99620731</v>
      </c>
      <c r="H46" s="20" t="n">
        <v>7.52535867</v>
      </c>
      <c r="I46" s="18" t="n">
        <v>373.37379855</v>
      </c>
      <c r="J46" s="20" t="n">
        <v>3.58851553</v>
      </c>
      <c r="K46" s="18" t="n">
        <v>393.19558582</v>
      </c>
      <c r="L46" s="20" t="n">
        <v>3.21919882</v>
      </c>
      <c r="M46" s="18" t="s">
        <v>481</v>
      </c>
      <c r="N46" s="20" t="s">
        <v>481</v>
      </c>
      <c r="O46" s="18" t="s">
        <v>481</v>
      </c>
      <c r="P46" s="20" t="s">
        <v>481</v>
      </c>
      <c r="Q46" s="18" t="s">
        <v>481</v>
      </c>
      <c r="R46" s="20" t="s">
        <v>481</v>
      </c>
      <c r="S46" s="18" t="s">
        <v>481</v>
      </c>
      <c r="T46" s="20" t="s">
        <v>481</v>
      </c>
      <c r="U46" s="18" t="n">
        <v>317.33373948</v>
      </c>
      <c r="V46" s="20" t="n">
        <v>5.5805453</v>
      </c>
    </row>
    <row r="47" spans="1:22">
      <c r="A47" s="15" t="s">
        <v>522</v>
      </c>
      <c r="B47" s="17" t="n">
        <v>5928</v>
      </c>
      <c r="C47" s="18">
        <f>(81.0/B47*100)</f>
        <v/>
      </c>
      <c r="D47" s="19" t="n">
        <v>5847</v>
      </c>
      <c r="E47" s="18" t="n">
        <v>435.34948129</v>
      </c>
      <c r="F47" s="20" t="n">
        <v>5.5006953</v>
      </c>
      <c r="G47" s="18" t="n">
        <v>465.27291952</v>
      </c>
      <c r="H47" s="20" t="n">
        <v>4.70965618</v>
      </c>
      <c r="I47" s="18" t="n">
        <v>444.92038274</v>
      </c>
      <c r="J47" s="20" t="n">
        <v>3.99462117</v>
      </c>
      <c r="K47" s="18" t="n">
        <v>434.38795655</v>
      </c>
      <c r="L47" s="20" t="n">
        <v>5.47171394</v>
      </c>
      <c r="M47" s="18" t="s">
        <v>481</v>
      </c>
      <c r="N47" s="20" t="s">
        <v>481</v>
      </c>
      <c r="O47" s="18" t="s">
        <v>481</v>
      </c>
      <c r="P47" s="20" t="s">
        <v>481</v>
      </c>
      <c r="Q47" s="18" t="s">
        <v>481</v>
      </c>
      <c r="R47" s="20" t="s">
        <v>481</v>
      </c>
      <c r="S47" s="18" t="s">
        <v>481</v>
      </c>
      <c r="T47" s="20" t="s">
        <v>481</v>
      </c>
      <c r="U47" s="18" t="n">
        <v>347.2352055</v>
      </c>
      <c r="V47" s="20" t="n">
        <v>7.39223395</v>
      </c>
    </row>
    <row r="48" spans="1:22">
      <c r="A48" s="15" t="s">
        <v>523</v>
      </c>
      <c r="B48" s="17" t="n">
        <v>9841</v>
      </c>
      <c r="C48" s="18">
        <f>(7.0/B48*100)</f>
        <v/>
      </c>
      <c r="D48" s="19" t="n">
        <v>9834</v>
      </c>
      <c r="E48" s="18" t="n">
        <v>548.03863362</v>
      </c>
      <c r="F48" s="20" t="n">
        <v>8.958263860000001</v>
      </c>
      <c r="G48" s="18" t="n">
        <v>544.90125407</v>
      </c>
      <c r="H48" s="20" t="n">
        <v>6.65508956</v>
      </c>
      <c r="I48" s="18" t="n">
        <v>522.93522991</v>
      </c>
      <c r="J48" s="20" t="n">
        <v>4.60926927</v>
      </c>
      <c r="K48" s="18" t="n">
        <v>541.41247788</v>
      </c>
      <c r="L48" s="20" t="n">
        <v>6.88432901</v>
      </c>
      <c r="M48" s="18" t="s">
        <v>481</v>
      </c>
      <c r="N48" s="20" t="s">
        <v>481</v>
      </c>
      <c r="O48" s="18" t="s">
        <v>481</v>
      </c>
      <c r="P48" s="20" t="s">
        <v>481</v>
      </c>
      <c r="Q48" s="18" t="s">
        <v>481</v>
      </c>
      <c r="R48" s="20" t="s">
        <v>481</v>
      </c>
      <c r="S48" s="18" t="s">
        <v>481</v>
      </c>
      <c r="T48" s="20" t="s">
        <v>481</v>
      </c>
      <c r="U48" s="18" t="n">
        <v>458.73631651</v>
      </c>
      <c r="V48" s="20" t="n">
        <v>34.71198417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(220.0/B50*100)</f>
        <v/>
      </c>
      <c r="D50" s="19" t="n">
        <v>11575</v>
      </c>
      <c r="E50" s="18" t="n">
        <v>354.71645914</v>
      </c>
      <c r="F50" s="20" t="n">
        <v>5.33237611</v>
      </c>
      <c r="G50" s="18" t="n">
        <v>369.85697788</v>
      </c>
      <c r="H50" s="20" t="n">
        <v>5.53658514</v>
      </c>
      <c r="I50" s="18" t="n">
        <v>389.13562847</v>
      </c>
      <c r="J50" s="20" t="n">
        <v>2.8048576</v>
      </c>
      <c r="K50" s="18" t="n">
        <v>398.75855948</v>
      </c>
      <c r="L50" s="20" t="n">
        <v>2.3715428</v>
      </c>
      <c r="M50" s="18" t="s">
        <v>481</v>
      </c>
      <c r="N50" s="20" t="s">
        <v>481</v>
      </c>
      <c r="O50" s="18" t="s">
        <v>481</v>
      </c>
      <c r="P50" s="20" t="s">
        <v>481</v>
      </c>
      <c r="Q50" s="18" t="s">
        <v>481</v>
      </c>
      <c r="R50" s="20" t="s">
        <v>481</v>
      </c>
      <c r="S50" s="18" t="s">
        <v>481</v>
      </c>
      <c r="T50" s="20" t="s">
        <v>481</v>
      </c>
      <c r="U50" s="18" t="n">
        <v>323.00061518</v>
      </c>
      <c r="V50" s="20" t="n">
        <v>12.08337708</v>
      </c>
    </row>
    <row r="51" spans="1:22">
      <c r="A51" s="15" t="s">
        <v>526</v>
      </c>
      <c r="B51" s="17" t="n">
        <v>6866</v>
      </c>
      <c r="C51" s="18">
        <f>(109.0/B51*100)</f>
        <v/>
      </c>
      <c r="D51" s="19" t="n">
        <v>6757</v>
      </c>
      <c r="E51" s="18" t="n">
        <v>379.83630089</v>
      </c>
      <c r="F51" s="20" t="n">
        <v>5.42329881</v>
      </c>
      <c r="G51" s="18" t="n">
        <v>397.92241784</v>
      </c>
      <c r="H51" s="20" t="n">
        <v>7.21502028</v>
      </c>
      <c r="I51" s="18" t="n">
        <v>401.05498974</v>
      </c>
      <c r="J51" s="20" t="n">
        <v>3.14407022</v>
      </c>
      <c r="K51" s="18" t="n">
        <v>406.11826959</v>
      </c>
      <c r="L51" s="20" t="n">
        <v>2.93774027</v>
      </c>
      <c r="M51" s="18" t="s">
        <v>481</v>
      </c>
      <c r="N51" s="20" t="s">
        <v>481</v>
      </c>
      <c r="O51" s="18" t="s">
        <v>481</v>
      </c>
      <c r="P51" s="20" t="s">
        <v>481</v>
      </c>
      <c r="Q51" s="18" t="n">
        <v>380.5422133</v>
      </c>
      <c r="R51" s="20" t="n">
        <v>4.31283207</v>
      </c>
      <c r="S51" s="18" t="s">
        <v>481</v>
      </c>
      <c r="T51" s="20" t="s">
        <v>481</v>
      </c>
      <c r="U51" s="18" t="n">
        <v>376.41372894</v>
      </c>
      <c r="V51" s="20" t="n">
        <v>10.40847544</v>
      </c>
    </row>
    <row r="52" spans="1:22">
      <c r="A52" s="15" t="s">
        <v>527</v>
      </c>
      <c r="B52" s="17" t="n">
        <v>5809</v>
      </c>
      <c r="C52" s="18">
        <f>(74.0/B52*100)</f>
        <v/>
      </c>
      <c r="D52" s="19" t="n">
        <v>5735</v>
      </c>
      <c r="E52" s="18" t="n">
        <v>451.84840186</v>
      </c>
      <c r="F52" s="20" t="n">
        <v>6.28509497</v>
      </c>
      <c r="G52" s="18" t="n">
        <v>482.467917</v>
      </c>
      <c r="H52" s="20" t="n">
        <v>4.1022784</v>
      </c>
      <c r="I52" s="18" t="n">
        <v>462.43156364</v>
      </c>
      <c r="J52" s="20" t="n">
        <v>2.93001735</v>
      </c>
      <c r="K52" s="18" t="n">
        <v>454.50708859</v>
      </c>
      <c r="L52" s="20" t="n">
        <v>3.88083236</v>
      </c>
      <c r="M52" s="18" t="s">
        <v>481</v>
      </c>
      <c r="N52" s="20" t="s">
        <v>481</v>
      </c>
      <c r="O52" s="18" t="s">
        <v>481</v>
      </c>
      <c r="P52" s="20" t="s">
        <v>481</v>
      </c>
      <c r="Q52" s="18" t="s">
        <v>481</v>
      </c>
      <c r="R52" s="20" t="s">
        <v>481</v>
      </c>
      <c r="S52" s="18" t="s">
        <v>481</v>
      </c>
      <c r="T52" s="20" t="s">
        <v>481</v>
      </c>
      <c r="U52" s="18" t="n">
        <v>434.06973941</v>
      </c>
      <c r="V52" s="20" t="n">
        <v>12.95072361</v>
      </c>
    </row>
    <row r="53" spans="1:22">
      <c r="A53" s="15" t="s">
        <v>528</v>
      </c>
      <c r="B53" s="17" t="n">
        <v>5571</v>
      </c>
      <c r="C53" s="18">
        <f>(85.0/B53*100)</f>
        <v/>
      </c>
      <c r="D53" s="19" t="n">
        <v>5486</v>
      </c>
      <c r="E53" s="18" t="n">
        <v>466.11102828</v>
      </c>
      <c r="F53" s="20" t="n">
        <v>3.66867554</v>
      </c>
      <c r="G53" s="18" t="n">
        <v>456.28132437</v>
      </c>
      <c r="H53" s="20" t="n">
        <v>2.996901</v>
      </c>
      <c r="I53" s="18" t="n">
        <v>423.68157756</v>
      </c>
      <c r="J53" s="20" t="n">
        <v>2.95586222</v>
      </c>
      <c r="K53" s="18" t="n">
        <v>409.42709385</v>
      </c>
      <c r="L53" s="20" t="n">
        <v>4.09373884</v>
      </c>
      <c r="M53" s="18" t="s">
        <v>481</v>
      </c>
      <c r="N53" s="20" t="s">
        <v>481</v>
      </c>
      <c r="O53" s="18" t="s">
        <v>481</v>
      </c>
      <c r="P53" s="20" t="s">
        <v>481</v>
      </c>
      <c r="Q53" s="18" t="s">
        <v>481</v>
      </c>
      <c r="R53" s="20" t="s">
        <v>481</v>
      </c>
      <c r="S53" s="18" t="s">
        <v>481</v>
      </c>
      <c r="T53" s="20" t="s">
        <v>481</v>
      </c>
      <c r="U53" s="18" t="n">
        <v>346.1721091</v>
      </c>
      <c r="V53" s="20" t="n">
        <v>11.29313677</v>
      </c>
    </row>
    <row r="54" spans="1:22">
      <c r="A54" s="15" t="s">
        <v>529</v>
      </c>
      <c r="B54" s="17" t="n">
        <v>4740</v>
      </c>
      <c r="C54" s="18">
        <f>(60.0/B54*100)</f>
        <v/>
      </c>
      <c r="D54" s="19" t="n">
        <v>4680</v>
      </c>
      <c r="E54" s="18" t="n">
        <v>298.93736239</v>
      </c>
      <c r="F54" s="20" t="n">
        <v>4.49482802</v>
      </c>
      <c r="G54" s="18" t="n">
        <v>297.9092247</v>
      </c>
      <c r="H54" s="20" t="n">
        <v>5.78376665</v>
      </c>
      <c r="I54" s="18" t="n">
        <v>326.87655441</v>
      </c>
      <c r="J54" s="20" t="n">
        <v>2.8233669</v>
      </c>
      <c r="K54" s="18" t="n">
        <v>346.52223221</v>
      </c>
      <c r="L54" s="20" t="n">
        <v>3.36592509</v>
      </c>
      <c r="M54" s="18" t="s">
        <v>481</v>
      </c>
      <c r="N54" s="20" t="s">
        <v>481</v>
      </c>
      <c r="O54" s="18" t="s">
        <v>481</v>
      </c>
      <c r="P54" s="20" t="s">
        <v>481</v>
      </c>
      <c r="Q54" s="18" t="s">
        <v>481</v>
      </c>
      <c r="R54" s="20" t="s">
        <v>481</v>
      </c>
      <c r="S54" s="18" t="s">
        <v>481</v>
      </c>
      <c r="T54" s="20" t="s">
        <v>481</v>
      </c>
      <c r="U54" s="18" t="n">
        <v>271.38531052</v>
      </c>
      <c r="V54" s="20" t="n">
        <v>5.36344081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551.71391081</v>
      </c>
      <c r="F56" s="20" t="n">
        <v>6.3071308</v>
      </c>
      <c r="G56" s="18" t="n">
        <v>567.28591807</v>
      </c>
      <c r="H56" s="20" t="n">
        <v>5.06132939</v>
      </c>
      <c r="I56" s="18" t="n">
        <v>544.80372974</v>
      </c>
      <c r="J56" s="20" t="n">
        <v>3.55839248</v>
      </c>
      <c r="K56" s="18" t="n">
        <v>544.0289041</v>
      </c>
      <c r="L56" s="20" t="n">
        <v>3.56243502</v>
      </c>
      <c r="M56" s="18" t="s">
        <v>481</v>
      </c>
      <c r="N56" s="20" t="s">
        <v>481</v>
      </c>
      <c r="O56" s="18" t="s">
        <v>481</v>
      </c>
      <c r="P56" s="20" t="s">
        <v>481</v>
      </c>
      <c r="Q56" s="18" t="s">
        <v>481</v>
      </c>
      <c r="R56" s="20" t="s">
        <v>481</v>
      </c>
      <c r="S56" s="18" t="s">
        <v>481</v>
      </c>
      <c r="T56" s="20" t="s">
        <v>481</v>
      </c>
      <c r="U56" s="18" t="n">
        <v>505.20588048</v>
      </c>
      <c r="V56" s="20" t="n">
        <v>16.42846401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(137.0/B61*100)</f>
        <v/>
      </c>
      <c r="D61" s="19" t="n">
        <v>6388</v>
      </c>
      <c r="E61" s="18" t="n">
        <v>478.36399232</v>
      </c>
      <c r="F61" s="20" t="n">
        <v>5.00416615</v>
      </c>
      <c r="G61" s="18" t="n">
        <v>491.14756922</v>
      </c>
      <c r="H61" s="20" t="n">
        <v>3.52266611</v>
      </c>
      <c r="I61" s="18" t="n">
        <v>479.45555837</v>
      </c>
      <c r="J61" s="20" t="n">
        <v>2.75223762</v>
      </c>
      <c r="K61" s="18" t="n">
        <v>470.03200771</v>
      </c>
      <c r="L61" s="20" t="n">
        <v>3.58896191</v>
      </c>
      <c r="M61" s="18" t="s">
        <v>481</v>
      </c>
      <c r="N61" s="20" t="s">
        <v>481</v>
      </c>
      <c r="O61" s="18" t="s">
        <v>481</v>
      </c>
      <c r="P61" s="20" t="s">
        <v>481</v>
      </c>
      <c r="Q61" s="18" t="s">
        <v>481</v>
      </c>
      <c r="R61" s="20" t="s">
        <v>481</v>
      </c>
      <c r="S61" s="18" t="s">
        <v>481</v>
      </c>
      <c r="T61" s="20" t="s">
        <v>481</v>
      </c>
      <c r="U61" s="18" t="n">
        <v>406.25623942</v>
      </c>
      <c r="V61" s="20" t="n">
        <v>13.95167854</v>
      </c>
    </row>
    <row r="62" spans="1:22">
      <c r="A62" s="15" t="s">
        <v>537</v>
      </c>
      <c r="B62" s="17" t="n">
        <v>4476</v>
      </c>
      <c r="C62" s="18">
        <f>(3.0/B62*100)</f>
        <v/>
      </c>
      <c r="D62" s="19" t="n">
        <v>4473</v>
      </c>
      <c r="E62" s="18" t="n">
        <v>560.5100318</v>
      </c>
      <c r="F62" s="20" t="n">
        <v>5.75617344</v>
      </c>
      <c r="G62" s="18" t="n">
        <v>559.29588821</v>
      </c>
      <c r="H62" s="20" t="n">
        <v>3.43039566</v>
      </c>
      <c r="I62" s="18" t="n">
        <v>543.19034236</v>
      </c>
      <c r="J62" s="20" t="n">
        <v>1.76640076</v>
      </c>
      <c r="K62" s="18" t="n">
        <v>533.66111979</v>
      </c>
      <c r="L62" s="20" t="n">
        <v>2.59575386</v>
      </c>
      <c r="M62" s="18" t="s">
        <v>481</v>
      </c>
      <c r="N62" s="20" t="s">
        <v>481</v>
      </c>
      <c r="O62" s="18" t="s">
        <v>481</v>
      </c>
      <c r="P62" s="20" t="s">
        <v>481</v>
      </c>
      <c r="Q62" s="18" t="s">
        <v>481</v>
      </c>
      <c r="R62" s="20" t="s">
        <v>481</v>
      </c>
      <c r="S62" s="18" t="s">
        <v>481</v>
      </c>
      <c r="T62" s="20" t="s">
        <v>481</v>
      </c>
      <c r="U62" s="18" t="n">
        <v>526.51815278</v>
      </c>
      <c r="V62" s="20" t="n">
        <v>19.303247</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(75.0/B66*100)</f>
        <v/>
      </c>
      <c r="D66" s="19" t="n">
        <v>5590</v>
      </c>
      <c r="E66" s="18" t="n">
        <v>425.05177593</v>
      </c>
      <c r="F66" s="20" t="n">
        <v>4.91231735</v>
      </c>
      <c r="G66" s="18" t="n">
        <v>447.35413375</v>
      </c>
      <c r="H66" s="20" t="n">
        <v>2.99755666</v>
      </c>
      <c r="I66" s="18" t="n">
        <v>411.76492592</v>
      </c>
      <c r="J66" s="20" t="n">
        <v>1.92660337</v>
      </c>
      <c r="K66" s="18" t="n">
        <v>410.1090062</v>
      </c>
      <c r="L66" s="20" t="n">
        <v>3.45742821</v>
      </c>
      <c r="M66" s="18" t="s">
        <v>481</v>
      </c>
      <c r="N66" s="20" t="s">
        <v>481</v>
      </c>
      <c r="O66" s="18" t="s">
        <v>481</v>
      </c>
      <c r="P66" s="20" t="s">
        <v>481</v>
      </c>
      <c r="Q66" s="18" t="s">
        <v>481</v>
      </c>
      <c r="R66" s="20" t="s">
        <v>481</v>
      </c>
      <c r="S66" s="18" t="s">
        <v>481</v>
      </c>
      <c r="T66" s="20" t="s">
        <v>481</v>
      </c>
      <c r="U66" s="18" t="n">
        <v>351.0670991</v>
      </c>
      <c r="V66" s="20" t="n">
        <v>7.43563787</v>
      </c>
    </row>
    <row r="67" spans="1:22">
      <c r="A67" s="15" t="s">
        <v>542</v>
      </c>
      <c r="B67" s="17" t="n">
        <v>6971</v>
      </c>
      <c r="C67" s="18">
        <f>(44.0/B67*100)</f>
        <v/>
      </c>
      <c r="D67" s="19" t="n">
        <v>6927</v>
      </c>
      <c r="E67" s="18" t="n">
        <v>358.11618171</v>
      </c>
      <c r="F67" s="20" t="n">
        <v>5.36760127</v>
      </c>
      <c r="G67" s="18" t="n">
        <v>374.47538092</v>
      </c>
      <c r="H67" s="20" t="n">
        <v>4.48380933</v>
      </c>
      <c r="I67" s="18" t="n">
        <v>390.12009246</v>
      </c>
      <c r="J67" s="20" t="n">
        <v>3.09139613</v>
      </c>
      <c r="K67" s="18" t="n">
        <v>399.7459003</v>
      </c>
      <c r="L67" s="20" t="n">
        <v>3.38714893</v>
      </c>
      <c r="M67" s="18" t="s">
        <v>481</v>
      </c>
      <c r="N67" s="20" t="s">
        <v>481</v>
      </c>
      <c r="O67" s="18" t="s">
        <v>481</v>
      </c>
      <c r="P67" s="20" t="s">
        <v>481</v>
      </c>
      <c r="Q67" s="18" t="s">
        <v>481</v>
      </c>
      <c r="R67" s="20" t="s">
        <v>481</v>
      </c>
      <c r="S67" s="18" t="s">
        <v>481</v>
      </c>
      <c r="T67" s="20" t="s">
        <v>481</v>
      </c>
      <c r="U67" s="18" t="n">
        <v>287.30895502</v>
      </c>
      <c r="V67" s="20" t="n">
        <v>9.93214298</v>
      </c>
    </row>
    <row r="68" spans="1:22">
      <c r="A68" s="15" t="s">
        <v>543</v>
      </c>
      <c r="B68" s="17" t="n">
        <v>12083</v>
      </c>
      <c r="C68" s="18">
        <f>(26.0/B68*100)</f>
        <v/>
      </c>
      <c r="D68" s="19" t="n">
        <v>12057</v>
      </c>
      <c r="E68" s="18" t="n">
        <v>401.78592647</v>
      </c>
      <c r="F68" s="20" t="n">
        <v>3.55982878</v>
      </c>
      <c r="G68" s="18" t="n">
        <v>427.26228892</v>
      </c>
      <c r="H68" s="20" t="n">
        <v>2.27838645</v>
      </c>
      <c r="I68" s="18" t="n">
        <v>409.29671703</v>
      </c>
      <c r="J68" s="20" t="n">
        <v>1.97598666</v>
      </c>
      <c r="K68" s="18" t="n">
        <v>392.99022003</v>
      </c>
      <c r="L68" s="20" t="n">
        <v>2.1472601</v>
      </c>
      <c r="M68" s="18" t="s">
        <v>481</v>
      </c>
      <c r="N68" s="20" t="s">
        <v>481</v>
      </c>
      <c r="O68" s="18" t="s">
        <v>481</v>
      </c>
      <c r="P68" s="20" t="s">
        <v>481</v>
      </c>
      <c r="Q68" s="18" t="s">
        <v>481</v>
      </c>
      <c r="R68" s="20" t="s">
        <v>481</v>
      </c>
      <c r="S68" s="18" t="s">
        <v>481</v>
      </c>
      <c r="T68" s="20" t="s">
        <v>481</v>
      </c>
      <c r="U68" s="18" t="n">
        <v>307.7273409</v>
      </c>
      <c r="V68" s="20" t="n">
        <v>4.91580568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511.63778681</v>
      </c>
      <c r="F70" s="20" t="n">
        <v>5.68387698</v>
      </c>
      <c r="G70" s="18" t="n">
        <v>504.8433113</v>
      </c>
      <c r="H70" s="20" t="n">
        <v>3.43094703</v>
      </c>
      <c r="I70" s="18" t="n">
        <v>493.95320474</v>
      </c>
      <c r="J70" s="20" t="n">
        <v>3.51071117</v>
      </c>
      <c r="K70" s="18" t="n">
        <v>487.6798938</v>
      </c>
      <c r="L70" s="20" t="n">
        <v>5.03197927</v>
      </c>
      <c r="M70" s="18" t="s">
        <v>481</v>
      </c>
      <c r="N70" s="20" t="s">
        <v>481</v>
      </c>
      <c r="O70" s="18" t="s">
        <v>481</v>
      </c>
      <c r="P70" s="20" t="s">
        <v>481</v>
      </c>
      <c r="Q70" s="18" t="s">
        <v>481</v>
      </c>
      <c r="R70" s="20" t="s">
        <v>481</v>
      </c>
      <c r="S70" s="18" t="s">
        <v>481</v>
      </c>
      <c r="T70" s="20" t="s">
        <v>481</v>
      </c>
      <c r="U70" s="18" t="n">
        <v>418.61345982</v>
      </c>
      <c r="V70" s="20" t="n">
        <v>15.04302046</v>
      </c>
    </row>
    <row r="71" spans="1:22">
      <c r="A71" s="15" t="s">
        <v>546</v>
      </c>
      <c r="B71" s="17" t="n">
        <v>6115</v>
      </c>
      <c r="C71" s="18">
        <f>(17.0/B71*100)</f>
        <v/>
      </c>
      <c r="D71" s="19" t="n">
        <v>6098</v>
      </c>
      <c r="E71" s="18" t="n">
        <v>583.94005336</v>
      </c>
      <c r="F71" s="20" t="n">
        <v>7.52091184</v>
      </c>
      <c r="G71" s="18" t="n">
        <v>582.5064971199999</v>
      </c>
      <c r="H71" s="20" t="n">
        <v>4.68301063</v>
      </c>
      <c r="I71" s="18" t="n">
        <v>568.47276818</v>
      </c>
      <c r="J71" s="20" t="n">
        <v>2.44307645</v>
      </c>
      <c r="K71" s="18" t="n">
        <v>554.42432076</v>
      </c>
      <c r="L71" s="20" t="n">
        <v>1.99778033</v>
      </c>
      <c r="M71" s="18" t="s">
        <v>481</v>
      </c>
      <c r="N71" s="20" t="s">
        <v>481</v>
      </c>
      <c r="O71" s="18" t="s">
        <v>481</v>
      </c>
      <c r="P71" s="20" t="s">
        <v>481</v>
      </c>
      <c r="Q71" s="18" t="s">
        <v>481</v>
      </c>
      <c r="R71" s="20" t="s">
        <v>481</v>
      </c>
      <c r="S71" s="18" t="s">
        <v>481</v>
      </c>
      <c r="T71" s="20" t="s">
        <v>481</v>
      </c>
      <c r="U71" s="18" t="n">
        <v>524.00693411</v>
      </c>
      <c r="V71" s="20" t="n">
        <v>30.42059481</v>
      </c>
    </row>
    <row r="72" spans="1:22">
      <c r="A72" s="15" t="s">
        <v>547</v>
      </c>
      <c r="B72" s="17" t="n">
        <v>7708</v>
      </c>
      <c r="C72" s="18">
        <f>(5.0/B72*100)</f>
        <v/>
      </c>
      <c r="D72" s="19" t="n">
        <v>7703</v>
      </c>
      <c r="E72" s="18" t="n">
        <v>539.8828311</v>
      </c>
      <c r="F72" s="20" t="n">
        <v>9.091558750000001</v>
      </c>
      <c r="G72" s="18" t="n">
        <v>544.7076637</v>
      </c>
      <c r="H72" s="20" t="n">
        <v>4.86665791</v>
      </c>
      <c r="I72" s="18" t="n">
        <v>537.11457798</v>
      </c>
      <c r="J72" s="20" t="n">
        <v>3.28705331</v>
      </c>
      <c r="K72" s="18" t="n">
        <v>552.60274061</v>
      </c>
      <c r="L72" s="20" t="n">
        <v>3.64163738</v>
      </c>
      <c r="M72" s="18" t="s">
        <v>481</v>
      </c>
      <c r="N72" s="20" t="s">
        <v>481</v>
      </c>
      <c r="O72" s="18" t="s">
        <v>481</v>
      </c>
      <c r="P72" s="20" t="s">
        <v>481</v>
      </c>
      <c r="Q72" s="18" t="s">
        <v>481</v>
      </c>
      <c r="R72" s="20" t="s">
        <v>481</v>
      </c>
      <c r="S72" s="18" t="s">
        <v>481</v>
      </c>
      <c r="T72" s="20" t="s">
        <v>481</v>
      </c>
      <c r="U72" s="18" t="n">
        <v>448.08694767</v>
      </c>
      <c r="V72" s="20" t="n">
        <v>26.92822057</v>
      </c>
    </row>
    <row r="73" spans="1:22">
      <c r="A73" s="15" t="s">
        <v>548</v>
      </c>
      <c r="B73" s="17" t="n">
        <v>8249</v>
      </c>
      <c r="C73" s="18">
        <f>(146.0/B73*100)</f>
        <v/>
      </c>
      <c r="D73" s="19" t="n">
        <v>8103</v>
      </c>
      <c r="E73" s="18" t="n">
        <v>410.37059625</v>
      </c>
      <c r="F73" s="20" t="n">
        <v>7.50347063</v>
      </c>
      <c r="G73" s="18" t="n">
        <v>413.67261422</v>
      </c>
      <c r="H73" s="20" t="n">
        <v>4.65018619</v>
      </c>
      <c r="I73" s="18" t="n">
        <v>415.16673634</v>
      </c>
      <c r="J73" s="20" t="n">
        <v>3.31595249</v>
      </c>
      <c r="K73" s="18" t="n">
        <v>422.31392644</v>
      </c>
      <c r="L73" s="20" t="n">
        <v>4.25511667</v>
      </c>
      <c r="M73" s="18" t="s">
        <v>481</v>
      </c>
      <c r="N73" s="20" t="s">
        <v>481</v>
      </c>
      <c r="O73" s="18" t="s">
        <v>481</v>
      </c>
      <c r="P73" s="20" t="s">
        <v>481</v>
      </c>
      <c r="Q73" s="18" t="s">
        <v>481</v>
      </c>
      <c r="R73" s="20" t="s">
        <v>481</v>
      </c>
      <c r="S73" s="18" t="s">
        <v>481</v>
      </c>
      <c r="T73" s="20" t="s">
        <v>481</v>
      </c>
      <c r="U73" s="18" t="n">
        <v>366.49825516</v>
      </c>
      <c r="V73" s="20" t="n">
        <v>15.50849452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346.90166072</v>
      </c>
      <c r="F75" s="20" t="n">
        <v>5.36677817</v>
      </c>
      <c r="G75" s="18" t="n">
        <v>358.32613251</v>
      </c>
      <c r="H75" s="20" t="n">
        <v>6.97347116</v>
      </c>
      <c r="I75" s="18" t="n">
        <v>377.62819763</v>
      </c>
      <c r="J75" s="20" t="n">
        <v>3.13630398</v>
      </c>
      <c r="K75" s="18" t="n">
        <v>373.05298507</v>
      </c>
      <c r="L75" s="20" t="n">
        <v>4.03394802</v>
      </c>
      <c r="M75" s="18" t="s">
        <v>481</v>
      </c>
      <c r="N75" s="20" t="s">
        <v>481</v>
      </c>
      <c r="O75" s="18" t="s">
        <v>481</v>
      </c>
      <c r="P75" s="20" t="s">
        <v>481</v>
      </c>
      <c r="Q75" s="18" t="s">
        <v>481</v>
      </c>
      <c r="R75" s="20" t="s">
        <v>481</v>
      </c>
      <c r="S75" s="18" t="s">
        <v>481</v>
      </c>
      <c r="T75" s="20" t="s">
        <v>481</v>
      </c>
      <c r="U75" s="18" t="n">
        <v>319.44438434</v>
      </c>
      <c r="V75" s="20" t="n">
        <v>8.882481139999999</v>
      </c>
    </row>
    <row r="76" spans="1:22">
      <c r="A76" s="15" t="s">
        <v>551</v>
      </c>
      <c r="B76" s="17" t="n">
        <v>14167</v>
      </c>
      <c r="C76" s="18">
        <f>(228.0/B76*100)</f>
        <v/>
      </c>
      <c r="D76" s="19" t="n">
        <v>13939</v>
      </c>
      <c r="E76" s="18" t="n">
        <v>429.09274065</v>
      </c>
      <c r="F76" s="20" t="n">
        <v>5.16271011</v>
      </c>
      <c r="G76" s="18" t="n">
        <v>451.16646901</v>
      </c>
      <c r="H76" s="20" t="n">
        <v>4.60591374</v>
      </c>
      <c r="I76" s="18" t="n">
        <v>429.83561707</v>
      </c>
      <c r="J76" s="20" t="n">
        <v>2.59436298</v>
      </c>
      <c r="K76" s="18" t="n">
        <v>419.33774095</v>
      </c>
      <c r="L76" s="20" t="n">
        <v>2.71479769</v>
      </c>
      <c r="M76" s="18" t="s">
        <v>481</v>
      </c>
      <c r="N76" s="20" t="s">
        <v>481</v>
      </c>
      <c r="O76" s="18" t="s">
        <v>481</v>
      </c>
      <c r="P76" s="20" t="s">
        <v>481</v>
      </c>
      <c r="Q76" s="18" t="s">
        <v>481</v>
      </c>
      <c r="R76" s="20" t="s">
        <v>481</v>
      </c>
      <c r="S76" s="18" t="s">
        <v>481</v>
      </c>
      <c r="T76" s="20" t="s">
        <v>481</v>
      </c>
      <c r="U76" s="18" t="n">
        <v>337.3789841</v>
      </c>
      <c r="V76" s="20" t="n">
        <v>8.77466643</v>
      </c>
    </row>
    <row r="77" spans="1:22">
      <c r="A77" s="15" t="s">
        <v>552</v>
      </c>
      <c r="B77" s="17" t="n">
        <v>6062</v>
      </c>
      <c r="C77" s="18">
        <f>(84.0/B77*100)</f>
        <v/>
      </c>
      <c r="D77" s="19" t="n">
        <v>5978</v>
      </c>
      <c r="E77" s="18" t="n">
        <v>399.83195813</v>
      </c>
      <c r="F77" s="20" t="n">
        <v>7.00009531</v>
      </c>
      <c r="G77" s="18" t="n">
        <v>424.05733575</v>
      </c>
      <c r="H77" s="20" t="n">
        <v>7.14119185</v>
      </c>
      <c r="I77" s="18" t="n">
        <v>423.59268916</v>
      </c>
      <c r="J77" s="20" t="n">
        <v>2.63673374</v>
      </c>
      <c r="K77" s="18" t="n">
        <v>421.75208464</v>
      </c>
      <c r="L77" s="20" t="n">
        <v>3.23475019</v>
      </c>
      <c r="M77" s="18" t="s">
        <v>481</v>
      </c>
      <c r="N77" s="20" t="s">
        <v>481</v>
      </c>
      <c r="O77" s="18" t="s">
        <v>481</v>
      </c>
      <c r="P77" s="20" t="s">
        <v>481</v>
      </c>
      <c r="Q77" s="18" t="s">
        <v>481</v>
      </c>
      <c r="R77" s="20" t="s">
        <v>481</v>
      </c>
      <c r="S77" s="18" t="s">
        <v>481</v>
      </c>
      <c r="T77" s="20" t="s">
        <v>481</v>
      </c>
      <c r="U77" s="18" t="n">
        <v>338.52241661</v>
      </c>
      <c r="V77" s="20" t="n">
        <v>6.30364557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421.28089031</v>
      </c>
      <c r="F81" s="20" t="n">
        <v>6.37093059</v>
      </c>
      <c r="G81" s="18" t="n">
        <v>432.54634431</v>
      </c>
      <c r="H81" s="20" t="n">
        <v>4.35317618</v>
      </c>
      <c r="I81" s="18" t="n">
        <v>446.6520019</v>
      </c>
      <c r="J81" s="20" t="n">
        <v>3.40742198</v>
      </c>
      <c r="K81" s="18" t="n">
        <v>457.15536726</v>
      </c>
      <c r="L81" s="20" t="n">
        <v>4.02509979</v>
      </c>
      <c r="M81" s="18" t="s">
        <v>481</v>
      </c>
      <c r="N81" s="20" t="s">
        <v>481</v>
      </c>
      <c r="O81" s="18" t="s">
        <v>481</v>
      </c>
      <c r="P81" s="20" t="s">
        <v>481</v>
      </c>
      <c r="Q81" s="18" t="s">
        <v>481</v>
      </c>
      <c r="R81" s="20" t="s">
        <v>481</v>
      </c>
      <c r="S81" s="18" t="s">
        <v>481</v>
      </c>
      <c r="T81" s="20" t="s">
        <v>481</v>
      </c>
      <c r="U81" s="18" t="n">
        <v>387.46804872</v>
      </c>
      <c r="V81" s="20" t="n">
        <v>21.53578017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707</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504.40558581</v>
      </c>
      <c r="F7" s="20" t="n">
        <v>4.51409538</v>
      </c>
      <c r="G7" s="18" t="n">
        <v>506.94091374</v>
      </c>
      <c r="H7" s="20" t="n">
        <v>2.63309839</v>
      </c>
      <c r="I7" s="18" t="n">
        <v>492.4415821</v>
      </c>
      <c r="J7" s="20" t="n">
        <v>1.85772445</v>
      </c>
      <c r="K7" s="18" t="n">
        <v>490.35744433</v>
      </c>
      <c r="L7" s="20" t="n">
        <v>2.58531218</v>
      </c>
      <c r="M7" s="18" t="s">
        <v>481</v>
      </c>
      <c r="N7" s="20" t="s">
        <v>481</v>
      </c>
      <c r="O7" s="18" t="s">
        <v>481</v>
      </c>
      <c r="P7" s="20" t="s">
        <v>481</v>
      </c>
      <c r="Q7" s="18" t="s">
        <v>481</v>
      </c>
      <c r="R7" s="20" t="s">
        <v>481</v>
      </c>
      <c r="S7" s="18" t="s">
        <v>481</v>
      </c>
      <c r="T7" s="20" t="s">
        <v>481</v>
      </c>
      <c r="U7" s="18" t="n">
        <v>404.5347914</v>
      </c>
      <c r="V7" s="20" t="n">
        <v>8.253029</v>
      </c>
    </row>
    <row r="8" spans="1:22">
      <c r="A8" s="15" t="s">
        <v>483</v>
      </c>
      <c r="B8" s="17" t="n">
        <v>7007</v>
      </c>
      <c r="C8" s="18">
        <f>(22.0/B8*100)</f>
        <v/>
      </c>
      <c r="D8" s="19" t="n">
        <v>6985</v>
      </c>
      <c r="E8" s="18" t="n">
        <v>522.25083678</v>
      </c>
      <c r="F8" s="20" t="n">
        <v>4.10251275</v>
      </c>
      <c r="G8" s="18" t="n">
        <v>518.37853037</v>
      </c>
      <c r="H8" s="20" t="n">
        <v>3.4655809</v>
      </c>
      <c r="I8" s="18" t="n">
        <v>486.9309708</v>
      </c>
      <c r="J8" s="20" t="n">
        <v>3.45677713</v>
      </c>
      <c r="K8" s="18" t="n">
        <v>465.78111526</v>
      </c>
      <c r="L8" s="20" t="n">
        <v>4.44103978</v>
      </c>
      <c r="M8" s="18" t="s">
        <v>481</v>
      </c>
      <c r="N8" s="20" t="s">
        <v>481</v>
      </c>
      <c r="O8" s="18" t="s">
        <v>481</v>
      </c>
      <c r="P8" s="20" t="s">
        <v>481</v>
      </c>
      <c r="Q8" s="18" t="n">
        <v>301.63126691</v>
      </c>
      <c r="R8" s="20" t="n">
        <v>25.14921031</v>
      </c>
      <c r="S8" s="18" t="s">
        <v>481</v>
      </c>
      <c r="T8" s="20" t="s">
        <v>481</v>
      </c>
      <c r="U8" s="18" t="n">
        <v>385.23944114</v>
      </c>
      <c r="V8" s="20" t="n">
        <v>18.83850834</v>
      </c>
    </row>
    <row r="9" spans="1:22">
      <c r="A9" s="15" t="s">
        <v>484</v>
      </c>
      <c r="B9" s="17" t="n">
        <v>9651</v>
      </c>
      <c r="C9" s="18">
        <f>(99.0/B9*100)</f>
        <v/>
      </c>
      <c r="D9" s="19" t="n">
        <v>9552</v>
      </c>
      <c r="E9" s="18" t="n">
        <v>523.71723477</v>
      </c>
      <c r="F9" s="20" t="n">
        <v>3.29929125</v>
      </c>
      <c r="G9" s="18" t="n">
        <v>526.39228365</v>
      </c>
      <c r="H9" s="20" t="n">
        <v>2.76675237</v>
      </c>
      <c r="I9" s="18" t="n">
        <v>500.77423183</v>
      </c>
      <c r="J9" s="20" t="n">
        <v>2.59103682</v>
      </c>
      <c r="K9" s="18" t="n">
        <v>489.03407289</v>
      </c>
      <c r="L9" s="20" t="n">
        <v>4.60805914</v>
      </c>
      <c r="M9" s="18" t="s">
        <v>481</v>
      </c>
      <c r="N9" s="20" t="s">
        <v>481</v>
      </c>
      <c r="O9" s="18" t="s">
        <v>481</v>
      </c>
      <c r="P9" s="20" t="s">
        <v>481</v>
      </c>
      <c r="Q9" s="18" t="n">
        <v>357.98454354</v>
      </c>
      <c r="R9" s="20" t="n">
        <v>11.51846445</v>
      </c>
      <c r="S9" s="18" t="s">
        <v>481</v>
      </c>
      <c r="T9" s="20" t="s">
        <v>481</v>
      </c>
      <c r="U9" s="18" t="n">
        <v>404.60746304</v>
      </c>
      <c r="V9" s="20" t="n">
        <v>8.64235388</v>
      </c>
    </row>
    <row r="10" spans="1:22">
      <c r="A10" s="15" t="s">
        <v>485</v>
      </c>
      <c r="B10" s="17" t="n">
        <v>20058</v>
      </c>
      <c r="C10" s="18">
        <f>(528.0/B10*100)</f>
        <v/>
      </c>
      <c r="D10" s="19" t="n">
        <v>19530</v>
      </c>
      <c r="E10" s="18" t="n">
        <v>538.99925059</v>
      </c>
      <c r="F10" s="20" t="n">
        <v>4.74882283</v>
      </c>
      <c r="G10" s="18" t="n">
        <v>534.60045558</v>
      </c>
      <c r="H10" s="20" t="n">
        <v>3.52300274</v>
      </c>
      <c r="I10" s="18" t="n">
        <v>508.5542229</v>
      </c>
      <c r="J10" s="20" t="n">
        <v>2.661949</v>
      </c>
      <c r="K10" s="18" t="n">
        <v>502.41318309</v>
      </c>
      <c r="L10" s="20" t="n">
        <v>2.89475624</v>
      </c>
      <c r="M10" s="18" t="s">
        <v>481</v>
      </c>
      <c r="N10" s="20" t="s">
        <v>481</v>
      </c>
      <c r="O10" s="18" t="s">
        <v>481</v>
      </c>
      <c r="P10" s="20" t="s">
        <v>481</v>
      </c>
      <c r="Q10" s="18" t="s">
        <v>481</v>
      </c>
      <c r="R10" s="20" t="s">
        <v>481</v>
      </c>
      <c r="S10" s="18" t="s">
        <v>481</v>
      </c>
      <c r="T10" s="20" t="s">
        <v>481</v>
      </c>
      <c r="U10" s="18" t="n">
        <v>437.25369128</v>
      </c>
      <c r="V10" s="20" t="n">
        <v>11.14658753</v>
      </c>
    </row>
    <row r="11" spans="1:22">
      <c r="A11" s="15" t="s">
        <v>486</v>
      </c>
      <c r="B11" s="17" t="n">
        <v>7053</v>
      </c>
      <c r="C11" s="18">
        <f>(50.0/B11*100)</f>
        <v/>
      </c>
      <c r="D11" s="19" t="n">
        <v>7003</v>
      </c>
      <c r="E11" s="18" t="n">
        <v>449.68162068</v>
      </c>
      <c r="F11" s="20" t="n">
        <v>4.1194889</v>
      </c>
      <c r="G11" s="18" t="n">
        <v>437.6360497</v>
      </c>
      <c r="H11" s="20" t="n">
        <v>3.16204128</v>
      </c>
      <c r="I11" s="18" t="n">
        <v>410.43007815</v>
      </c>
      <c r="J11" s="20" t="n">
        <v>3.38394299</v>
      </c>
      <c r="K11" s="18" t="n">
        <v>408.49676702</v>
      </c>
      <c r="L11" s="20" t="n">
        <v>3.7444144</v>
      </c>
      <c r="M11" s="18" t="s">
        <v>481</v>
      </c>
      <c r="N11" s="20" t="s">
        <v>481</v>
      </c>
      <c r="O11" s="18" t="s">
        <v>481</v>
      </c>
      <c r="P11" s="20" t="s">
        <v>481</v>
      </c>
      <c r="Q11" s="18" t="s">
        <v>481</v>
      </c>
      <c r="R11" s="20" t="s">
        <v>481</v>
      </c>
      <c r="S11" s="18" t="s">
        <v>481</v>
      </c>
      <c r="T11" s="20" t="s">
        <v>481</v>
      </c>
      <c r="U11" s="18" t="n">
        <v>347.68587999</v>
      </c>
      <c r="V11" s="20" t="n">
        <v>11.14202342</v>
      </c>
    </row>
    <row r="12" spans="1:22">
      <c r="A12" s="15" t="s">
        <v>487</v>
      </c>
      <c r="B12" s="17" t="n">
        <v>6894</v>
      </c>
      <c r="C12" s="18">
        <f>(56.0/B12*100)</f>
        <v/>
      </c>
      <c r="D12" s="19" t="n">
        <v>6838</v>
      </c>
      <c r="E12" s="18" t="n">
        <v>509.68273802</v>
      </c>
      <c r="F12" s="20" t="n">
        <v>3.63191962</v>
      </c>
      <c r="G12" s="18" t="n">
        <v>503.90112467</v>
      </c>
      <c r="H12" s="20" t="n">
        <v>2.56672566</v>
      </c>
      <c r="I12" s="18" t="n">
        <v>486.5052926</v>
      </c>
      <c r="J12" s="20" t="n">
        <v>2.92095416</v>
      </c>
      <c r="K12" s="18" t="n">
        <v>479.53408647</v>
      </c>
      <c r="L12" s="20" t="n">
        <v>4.56172343</v>
      </c>
      <c r="M12" s="18" t="s">
        <v>481</v>
      </c>
      <c r="N12" s="20" t="s">
        <v>481</v>
      </c>
      <c r="O12" s="18" t="s">
        <v>481</v>
      </c>
      <c r="P12" s="20" t="s">
        <v>481</v>
      </c>
      <c r="Q12" s="18" t="n">
        <v>340.98506961</v>
      </c>
      <c r="R12" s="20" t="n">
        <v>12.52444664</v>
      </c>
      <c r="S12" s="18" t="s">
        <v>481</v>
      </c>
      <c r="T12" s="20" t="s">
        <v>481</v>
      </c>
      <c r="U12" s="18" t="n">
        <v>392.30753921</v>
      </c>
      <c r="V12" s="20" t="n">
        <v>12.92858753</v>
      </c>
    </row>
    <row r="13" spans="1:22">
      <c r="A13" s="15" t="s">
        <v>488</v>
      </c>
      <c r="B13" s="17" t="n">
        <v>7161</v>
      </c>
      <c r="C13" s="18">
        <f>(92.0/B13*100)</f>
        <v/>
      </c>
      <c r="D13" s="19" t="n">
        <v>7069</v>
      </c>
      <c r="E13" s="18" t="n">
        <v>532.72818423</v>
      </c>
      <c r="F13" s="20" t="n">
        <v>5.30125911</v>
      </c>
      <c r="G13" s="18" t="n">
        <v>531.6755117500001</v>
      </c>
      <c r="H13" s="20" t="n">
        <v>2.96503273</v>
      </c>
      <c r="I13" s="18" t="n">
        <v>508.2812334</v>
      </c>
      <c r="J13" s="20" t="n">
        <v>2.66975905</v>
      </c>
      <c r="K13" s="18" t="n">
        <v>500.12517558</v>
      </c>
      <c r="L13" s="20" t="n">
        <v>4.00414371</v>
      </c>
      <c r="M13" s="18" t="s">
        <v>481</v>
      </c>
      <c r="N13" s="20" t="s">
        <v>481</v>
      </c>
      <c r="O13" s="18" t="s">
        <v>481</v>
      </c>
      <c r="P13" s="20" t="s">
        <v>481</v>
      </c>
      <c r="Q13" s="18" t="n">
        <v>447.51533769</v>
      </c>
      <c r="R13" s="20" t="n">
        <v>5.97365007</v>
      </c>
      <c r="S13" s="18" t="s">
        <v>481</v>
      </c>
      <c r="T13" s="20" t="s">
        <v>481</v>
      </c>
      <c r="U13" s="18" t="n">
        <v>425.60505004</v>
      </c>
      <c r="V13" s="20" t="n">
        <v>13.25250697</v>
      </c>
    </row>
    <row r="14" spans="1:22">
      <c r="A14" s="15" t="s">
        <v>489</v>
      </c>
      <c r="B14" s="17" t="n">
        <v>5587</v>
      </c>
      <c r="C14" s="18">
        <f>(74.0/B14*100)</f>
        <v/>
      </c>
      <c r="D14" s="19" t="n">
        <v>5513</v>
      </c>
      <c r="E14" s="18" t="n">
        <v>541.67130443</v>
      </c>
      <c r="F14" s="20" t="n">
        <v>4.44342574</v>
      </c>
      <c r="G14" s="18" t="n">
        <v>529.72366602</v>
      </c>
      <c r="H14" s="20" t="n">
        <v>2.72558864</v>
      </c>
      <c r="I14" s="18" t="n">
        <v>509.0761119</v>
      </c>
      <c r="J14" s="20" t="n">
        <v>2.35141999</v>
      </c>
      <c r="K14" s="18" t="n">
        <v>507.06902864</v>
      </c>
      <c r="L14" s="20" t="n">
        <v>4.16886565</v>
      </c>
      <c r="M14" s="18" t="s">
        <v>481</v>
      </c>
      <c r="N14" s="20" t="s">
        <v>481</v>
      </c>
      <c r="O14" s="18" t="s">
        <v>481</v>
      </c>
      <c r="P14" s="20" t="s">
        <v>481</v>
      </c>
      <c r="Q14" s="18" t="s">
        <v>481</v>
      </c>
      <c r="R14" s="20" t="s">
        <v>481</v>
      </c>
      <c r="S14" s="18" t="s">
        <v>481</v>
      </c>
      <c r="T14" s="20" t="s">
        <v>481</v>
      </c>
      <c r="U14" s="18" t="n">
        <v>490.11506435</v>
      </c>
      <c r="V14" s="20" t="n">
        <v>17.12505813</v>
      </c>
    </row>
    <row r="15" spans="1:22">
      <c r="A15" s="15" t="s">
        <v>490</v>
      </c>
      <c r="B15" s="17" t="n">
        <v>5882</v>
      </c>
      <c r="C15" s="18">
        <f>(53.0/B15*100)</f>
        <v/>
      </c>
      <c r="D15" s="19" t="n">
        <v>5829</v>
      </c>
      <c r="E15" s="18" t="n">
        <v>523.35183604</v>
      </c>
      <c r="F15" s="20" t="n">
        <v>3.60419339</v>
      </c>
      <c r="G15" s="18" t="n">
        <v>521.34960667</v>
      </c>
      <c r="H15" s="20" t="n">
        <v>2.93386409</v>
      </c>
      <c r="I15" s="18" t="n">
        <v>505.93205322</v>
      </c>
      <c r="J15" s="20" t="n">
        <v>2.54594798</v>
      </c>
      <c r="K15" s="18" t="n">
        <v>500.37450225</v>
      </c>
      <c r="L15" s="20" t="n">
        <v>4.6653588</v>
      </c>
      <c r="M15" s="18" t="s">
        <v>481</v>
      </c>
      <c r="N15" s="20" t="s">
        <v>481</v>
      </c>
      <c r="O15" s="18" t="s">
        <v>481</v>
      </c>
      <c r="P15" s="20" t="s">
        <v>481</v>
      </c>
      <c r="Q15" s="18" t="n">
        <v>368.85220715</v>
      </c>
      <c r="R15" s="20" t="n">
        <v>14.5875493</v>
      </c>
      <c r="S15" s="18" t="s">
        <v>481</v>
      </c>
      <c r="T15" s="20" t="s">
        <v>481</v>
      </c>
      <c r="U15" s="18" t="n">
        <v>429.84239425</v>
      </c>
      <c r="V15" s="20" t="n">
        <v>17.51223132</v>
      </c>
    </row>
    <row r="16" spans="1:22">
      <c r="A16" s="15" t="s">
        <v>491</v>
      </c>
      <c r="B16" s="17" t="n">
        <v>6108</v>
      </c>
      <c r="C16" s="18">
        <f>(102.0/B16*100)</f>
        <v/>
      </c>
      <c r="D16" s="19" t="n">
        <v>6006</v>
      </c>
      <c r="E16" s="18" t="n">
        <v>500.04317316</v>
      </c>
      <c r="F16" s="20" t="n">
        <v>3.61826153</v>
      </c>
      <c r="G16" s="18" t="n">
        <v>511.42257771</v>
      </c>
      <c r="H16" s="20" t="n">
        <v>2.86889283</v>
      </c>
      <c r="I16" s="18" t="n">
        <v>488.65094716</v>
      </c>
      <c r="J16" s="20" t="n">
        <v>2.85408907</v>
      </c>
      <c r="K16" s="18" t="n">
        <v>475.10617763</v>
      </c>
      <c r="L16" s="20" t="n">
        <v>4.07917918</v>
      </c>
      <c r="M16" s="18" t="s">
        <v>481</v>
      </c>
      <c r="N16" s="20" t="s">
        <v>481</v>
      </c>
      <c r="O16" s="18" t="s">
        <v>481</v>
      </c>
      <c r="P16" s="20" t="s">
        <v>481</v>
      </c>
      <c r="Q16" s="18" t="s">
        <v>481</v>
      </c>
      <c r="R16" s="20" t="s">
        <v>481</v>
      </c>
      <c r="S16" s="18" t="s">
        <v>481</v>
      </c>
      <c r="T16" s="20" t="s">
        <v>481</v>
      </c>
      <c r="U16" s="18" t="n">
        <v>359.40608776</v>
      </c>
      <c r="V16" s="20" t="n">
        <v>12.336044</v>
      </c>
    </row>
    <row r="17" spans="1:22">
      <c r="A17" s="15" t="s">
        <v>492</v>
      </c>
      <c r="B17" s="17" t="n">
        <v>6504</v>
      </c>
      <c r="C17" s="18">
        <f>(657.0/B17*100)</f>
        <v/>
      </c>
      <c r="D17" s="19" t="n">
        <v>5847</v>
      </c>
      <c r="E17" s="18" t="n">
        <v>542.59596844</v>
      </c>
      <c r="F17" s="20" t="n">
        <v>3.41394565</v>
      </c>
      <c r="G17" s="18" t="n">
        <v>521.00578279</v>
      </c>
      <c r="H17" s="20" t="n">
        <v>3.68554486</v>
      </c>
      <c r="I17" s="18" t="n">
        <v>493.28106859</v>
      </c>
      <c r="J17" s="20" t="n">
        <v>3.95358211</v>
      </c>
      <c r="K17" s="18" t="n">
        <v>482.79966265</v>
      </c>
      <c r="L17" s="20" t="n">
        <v>4.08787102</v>
      </c>
      <c r="M17" s="18" t="s">
        <v>481</v>
      </c>
      <c r="N17" s="20" t="s">
        <v>481</v>
      </c>
      <c r="O17" s="18" t="s">
        <v>481</v>
      </c>
      <c r="P17" s="20" t="s">
        <v>481</v>
      </c>
      <c r="Q17" s="18" t="n">
        <v>362.96139732</v>
      </c>
      <c r="R17" s="20" t="n">
        <v>12.64520278</v>
      </c>
      <c r="S17" s="18" t="s">
        <v>481</v>
      </c>
      <c r="T17" s="20" t="s">
        <v>481</v>
      </c>
      <c r="U17" s="18" t="n">
        <v>437.95906769</v>
      </c>
      <c r="V17" s="20" t="n">
        <v>11.40042007</v>
      </c>
    </row>
    <row r="18" spans="1:22">
      <c r="A18" s="15" t="s">
        <v>493</v>
      </c>
      <c r="B18" s="17" t="n">
        <v>5532</v>
      </c>
      <c r="C18" s="18">
        <f>(28.0/B18*100)</f>
        <v/>
      </c>
      <c r="D18" s="19" t="n">
        <v>5504</v>
      </c>
      <c r="E18" s="18" t="n">
        <v>460.89630626</v>
      </c>
      <c r="F18" s="20" t="n">
        <v>5.45656992</v>
      </c>
      <c r="G18" s="18" t="n">
        <v>470.04732842</v>
      </c>
      <c r="H18" s="20" t="n">
        <v>4.04209449</v>
      </c>
      <c r="I18" s="18" t="n">
        <v>444.95401242</v>
      </c>
      <c r="J18" s="20" t="n">
        <v>4.32023605</v>
      </c>
      <c r="K18" s="18" t="n">
        <v>449.9787326</v>
      </c>
      <c r="L18" s="20" t="n">
        <v>4.34485832</v>
      </c>
      <c r="M18" s="18" t="s">
        <v>481</v>
      </c>
      <c r="N18" s="20" t="s">
        <v>481</v>
      </c>
      <c r="O18" s="18" t="s">
        <v>481</v>
      </c>
      <c r="P18" s="20" t="s">
        <v>481</v>
      </c>
      <c r="Q18" s="18" t="s">
        <v>481</v>
      </c>
      <c r="R18" s="20" t="s">
        <v>481</v>
      </c>
      <c r="S18" s="18" t="s">
        <v>481</v>
      </c>
      <c r="T18" s="20" t="s">
        <v>481</v>
      </c>
      <c r="U18" s="18" t="n">
        <v>377.00896722</v>
      </c>
      <c r="V18" s="20" t="n">
        <v>13.74741824</v>
      </c>
    </row>
    <row r="19" spans="1:22">
      <c r="A19" s="15" t="s">
        <v>494</v>
      </c>
      <c r="B19" s="17" t="n">
        <v>5658</v>
      </c>
      <c r="C19" s="18">
        <f>(64.0/B19*100)</f>
        <v/>
      </c>
      <c r="D19" s="19" t="n">
        <v>5594</v>
      </c>
      <c r="E19" s="18" t="n">
        <v>494.92910655</v>
      </c>
      <c r="F19" s="20" t="n">
        <v>4.40499134</v>
      </c>
      <c r="G19" s="18" t="n">
        <v>491.89643683</v>
      </c>
      <c r="H19" s="20" t="n">
        <v>3.26087544</v>
      </c>
      <c r="I19" s="18" t="n">
        <v>466.13648885</v>
      </c>
      <c r="J19" s="20" t="n">
        <v>3.46596242</v>
      </c>
      <c r="K19" s="18" t="n">
        <v>464.53880765</v>
      </c>
      <c r="L19" s="20" t="n">
        <v>4.37432509</v>
      </c>
      <c r="M19" s="18" t="s">
        <v>481</v>
      </c>
      <c r="N19" s="20" t="s">
        <v>481</v>
      </c>
      <c r="O19" s="18" t="s">
        <v>481</v>
      </c>
      <c r="P19" s="20" t="s">
        <v>481</v>
      </c>
      <c r="Q19" s="18" t="s">
        <v>481</v>
      </c>
      <c r="R19" s="20" t="s">
        <v>481</v>
      </c>
      <c r="S19" s="18" t="s">
        <v>481</v>
      </c>
      <c r="T19" s="20" t="s">
        <v>481</v>
      </c>
      <c r="U19" s="18" t="n">
        <v>410.24916062</v>
      </c>
      <c r="V19" s="20" t="n">
        <v>16.23404883</v>
      </c>
    </row>
    <row r="20" spans="1:22">
      <c r="A20" s="15" t="s">
        <v>495</v>
      </c>
      <c r="B20" s="17" t="n">
        <v>3371</v>
      </c>
      <c r="C20" s="18">
        <f>(75.0/B20*100)</f>
        <v/>
      </c>
      <c r="D20" s="19" t="n">
        <v>3296</v>
      </c>
      <c r="E20" s="18" t="n">
        <v>521.48966848</v>
      </c>
      <c r="F20" s="20" t="n">
        <v>4.61049395</v>
      </c>
      <c r="G20" s="18" t="n">
        <v>502.38691514</v>
      </c>
      <c r="H20" s="20" t="n">
        <v>3.15871768</v>
      </c>
      <c r="I20" s="18" t="n">
        <v>474.58391638</v>
      </c>
      <c r="J20" s="20" t="n">
        <v>3.48243665</v>
      </c>
      <c r="K20" s="18" t="n">
        <v>461.18008075</v>
      </c>
      <c r="L20" s="20" t="n">
        <v>4.89063401</v>
      </c>
      <c r="M20" s="18" t="s">
        <v>481</v>
      </c>
      <c r="N20" s="20" t="s">
        <v>481</v>
      </c>
      <c r="O20" s="18" t="s">
        <v>481</v>
      </c>
      <c r="P20" s="20" t="s">
        <v>481</v>
      </c>
      <c r="Q20" s="18" t="s">
        <v>481</v>
      </c>
      <c r="R20" s="20" t="s">
        <v>481</v>
      </c>
      <c r="S20" s="18" t="s">
        <v>481</v>
      </c>
      <c r="T20" s="20" t="s">
        <v>481</v>
      </c>
      <c r="U20" s="18" t="n">
        <v>419.02066758</v>
      </c>
      <c r="V20" s="20" t="n">
        <v>22.19686816</v>
      </c>
    </row>
    <row r="21" spans="1:22">
      <c r="A21" s="15" t="s">
        <v>496</v>
      </c>
      <c r="B21" s="17" t="n">
        <v>5741</v>
      </c>
      <c r="C21" s="18">
        <f>(45.0/B21*100)</f>
        <v/>
      </c>
      <c r="D21" s="19" t="n">
        <v>5696</v>
      </c>
      <c r="E21" s="18" t="n">
        <v>528.93124398</v>
      </c>
      <c r="F21" s="20" t="n">
        <v>5.11683728</v>
      </c>
      <c r="G21" s="18" t="n">
        <v>518.18881615</v>
      </c>
      <c r="H21" s="20" t="n">
        <v>3.16450232</v>
      </c>
      <c r="I21" s="18" t="n">
        <v>496.32783941</v>
      </c>
      <c r="J21" s="20" t="n">
        <v>2.38785805</v>
      </c>
      <c r="K21" s="18" t="n">
        <v>491.27323306</v>
      </c>
      <c r="L21" s="20" t="n">
        <v>3.07327253</v>
      </c>
      <c r="M21" s="18" t="s">
        <v>481</v>
      </c>
      <c r="N21" s="20" t="s">
        <v>481</v>
      </c>
      <c r="O21" s="18" t="s">
        <v>481</v>
      </c>
      <c r="P21" s="20" t="s">
        <v>481</v>
      </c>
      <c r="Q21" s="18" t="s">
        <v>481</v>
      </c>
      <c r="R21" s="20" t="s">
        <v>481</v>
      </c>
      <c r="S21" s="18" t="s">
        <v>481</v>
      </c>
      <c r="T21" s="20" t="s">
        <v>481</v>
      </c>
      <c r="U21" s="18" t="n">
        <v>436.0672898</v>
      </c>
      <c r="V21" s="20" t="n">
        <v>14.93601083</v>
      </c>
    </row>
    <row r="22" spans="1:22">
      <c r="A22" s="15" t="s">
        <v>497</v>
      </c>
      <c r="B22" s="17" t="n">
        <v>6598</v>
      </c>
      <c r="C22" s="18">
        <f>(32.0/B22*100)</f>
        <v/>
      </c>
      <c r="D22" s="19" t="n">
        <v>6566</v>
      </c>
      <c r="E22" s="18" t="n">
        <v>484.23775536</v>
      </c>
      <c r="F22" s="20" t="n">
        <v>5.6723531</v>
      </c>
      <c r="G22" s="18" t="n">
        <v>493.90066078</v>
      </c>
      <c r="H22" s="20" t="n">
        <v>4.18329877</v>
      </c>
      <c r="I22" s="18" t="n">
        <v>455.45748164</v>
      </c>
      <c r="J22" s="20" t="n">
        <v>4.02792448</v>
      </c>
      <c r="K22" s="18" t="n">
        <v>450.69176717</v>
      </c>
      <c r="L22" s="20" t="n">
        <v>4.76188948</v>
      </c>
      <c r="M22" s="18" t="s">
        <v>481</v>
      </c>
      <c r="N22" s="20" t="s">
        <v>481</v>
      </c>
      <c r="O22" s="18" t="s">
        <v>481</v>
      </c>
      <c r="P22" s="20" t="s">
        <v>481</v>
      </c>
      <c r="Q22" s="18" t="s">
        <v>481</v>
      </c>
      <c r="R22" s="20" t="s">
        <v>481</v>
      </c>
      <c r="S22" s="18" t="n">
        <v>453.34218602</v>
      </c>
      <c r="T22" s="20" t="n">
        <v>57.35127606</v>
      </c>
      <c r="U22" s="18" t="n">
        <v>335.44851757</v>
      </c>
      <c r="V22" s="20" t="n">
        <v>9.54501971</v>
      </c>
    </row>
    <row r="23" spans="1:22">
      <c r="A23" s="15" t="s">
        <v>498</v>
      </c>
      <c r="B23" s="17" t="n">
        <v>11583</v>
      </c>
      <c r="C23" s="18">
        <f>(218.0/B23*100)</f>
        <v/>
      </c>
      <c r="D23" s="19" t="n">
        <v>11365</v>
      </c>
      <c r="E23" s="18" t="n">
        <v>496.30269396</v>
      </c>
      <c r="F23" s="20" t="n">
        <v>5.19396107</v>
      </c>
      <c r="G23" s="18" t="n">
        <v>510.39941535</v>
      </c>
      <c r="H23" s="20" t="n">
        <v>4.10377316</v>
      </c>
      <c r="I23" s="18" t="n">
        <v>486.81908268</v>
      </c>
      <c r="J23" s="20" t="n">
        <v>3.36969354</v>
      </c>
      <c r="K23" s="18" t="n">
        <v>482.22647142</v>
      </c>
      <c r="L23" s="20" t="n">
        <v>3.90681436</v>
      </c>
      <c r="M23" s="18" t="s">
        <v>481</v>
      </c>
      <c r="N23" s="20" t="s">
        <v>481</v>
      </c>
      <c r="O23" s="18" t="s">
        <v>481</v>
      </c>
      <c r="P23" s="20" t="s">
        <v>481</v>
      </c>
      <c r="Q23" s="18" t="s">
        <v>481</v>
      </c>
      <c r="R23" s="20" t="s">
        <v>481</v>
      </c>
      <c r="S23" s="18" t="s">
        <v>481</v>
      </c>
      <c r="T23" s="20" t="s">
        <v>481</v>
      </c>
      <c r="U23" s="18" t="n">
        <v>441.49911432</v>
      </c>
      <c r="V23" s="20" t="n">
        <v>12.27054019</v>
      </c>
    </row>
    <row r="24" spans="1:22">
      <c r="A24" s="15" t="s">
        <v>499</v>
      </c>
      <c r="B24" s="17" t="n">
        <v>6647</v>
      </c>
      <c r="C24" s="18">
        <f>(7.0/B24*100)</f>
        <v/>
      </c>
      <c r="D24" s="19" t="n">
        <v>6640</v>
      </c>
      <c r="E24" s="18" t="n">
        <v>527.62435411</v>
      </c>
      <c r="F24" s="20" t="n">
        <v>5.19255629</v>
      </c>
      <c r="G24" s="18" t="n">
        <v>548.37982148</v>
      </c>
      <c r="H24" s="20" t="n">
        <v>3.86364136</v>
      </c>
      <c r="I24" s="18" t="n">
        <v>529.15084341</v>
      </c>
      <c r="J24" s="20" t="n">
        <v>3.38754645</v>
      </c>
      <c r="K24" s="18" t="n">
        <v>524.37170416</v>
      </c>
      <c r="L24" s="20" t="n">
        <v>3.78134974</v>
      </c>
      <c r="M24" s="18" t="s">
        <v>481</v>
      </c>
      <c r="N24" s="20" t="s">
        <v>481</v>
      </c>
      <c r="O24" s="18" t="s">
        <v>481</v>
      </c>
      <c r="P24" s="20" t="s">
        <v>481</v>
      </c>
      <c r="Q24" s="18" t="s">
        <v>481</v>
      </c>
      <c r="R24" s="20" t="s">
        <v>481</v>
      </c>
      <c r="S24" s="18" t="s">
        <v>481</v>
      </c>
      <c r="T24" s="20" t="s">
        <v>481</v>
      </c>
      <c r="U24" s="18" t="n">
        <v>450.16802126</v>
      </c>
      <c r="V24" s="20" t="n">
        <v>20.54540052</v>
      </c>
    </row>
    <row r="25" spans="1:22">
      <c r="A25" s="15" t="s">
        <v>500</v>
      </c>
      <c r="B25" s="17" t="n">
        <v>5581</v>
      </c>
      <c r="C25" s="18">
        <f>(24.0/B25*100)</f>
        <v/>
      </c>
      <c r="D25" s="19" t="n">
        <v>5557</v>
      </c>
      <c r="E25" s="18" t="n">
        <v>514.26989473</v>
      </c>
      <c r="F25" s="20" t="n">
        <v>7.5680489</v>
      </c>
      <c r="G25" s="18" t="n">
        <v>528.2609015100001</v>
      </c>
      <c r="H25" s="20" t="n">
        <v>4.52279823</v>
      </c>
      <c r="I25" s="18" t="n">
        <v>521.30782645</v>
      </c>
      <c r="J25" s="20" t="n">
        <v>3.9614539</v>
      </c>
      <c r="K25" s="18" t="n">
        <v>529.13049912</v>
      </c>
      <c r="L25" s="20" t="n">
        <v>5.35242183</v>
      </c>
      <c r="M25" s="18" t="s">
        <v>481</v>
      </c>
      <c r="N25" s="20" t="s">
        <v>481</v>
      </c>
      <c r="O25" s="18" t="s">
        <v>481</v>
      </c>
      <c r="P25" s="20" t="s">
        <v>481</v>
      </c>
      <c r="Q25" s="18" t="s">
        <v>481</v>
      </c>
      <c r="R25" s="20" t="s">
        <v>481</v>
      </c>
      <c r="S25" s="18" t="s">
        <v>481</v>
      </c>
      <c r="T25" s="20" t="s">
        <v>481</v>
      </c>
      <c r="U25" s="18" t="n">
        <v>502.44074905</v>
      </c>
      <c r="V25" s="20" t="n">
        <v>22.76475905</v>
      </c>
    </row>
    <row r="26" spans="1:22">
      <c r="A26" s="15" t="s">
        <v>501</v>
      </c>
      <c r="B26" s="17" t="n">
        <v>4869</v>
      </c>
      <c r="C26" s="18">
        <f>(33.0/B26*100)</f>
        <v/>
      </c>
      <c r="D26" s="19" t="n">
        <v>4836</v>
      </c>
      <c r="E26" s="18" t="n">
        <v>499.55878073</v>
      </c>
      <c r="F26" s="20" t="n">
        <v>4.10250296</v>
      </c>
      <c r="G26" s="18" t="n">
        <v>493.50039321</v>
      </c>
      <c r="H26" s="20" t="n">
        <v>2.43615361</v>
      </c>
      <c r="I26" s="18" t="n">
        <v>468.10014049</v>
      </c>
      <c r="J26" s="20" t="n">
        <v>2.89719841</v>
      </c>
      <c r="K26" s="18" t="n">
        <v>464.47824083</v>
      </c>
      <c r="L26" s="20" t="n">
        <v>5.27127082</v>
      </c>
      <c r="M26" s="18" t="s">
        <v>481</v>
      </c>
      <c r="N26" s="20" t="s">
        <v>481</v>
      </c>
      <c r="O26" s="18" t="s">
        <v>481</v>
      </c>
      <c r="P26" s="20" t="s">
        <v>481</v>
      </c>
      <c r="Q26" s="18" t="s">
        <v>481</v>
      </c>
      <c r="R26" s="20" t="s">
        <v>481</v>
      </c>
      <c r="S26" s="18" t="s">
        <v>481</v>
      </c>
      <c r="T26" s="20" t="s">
        <v>481</v>
      </c>
      <c r="U26" s="18" t="n">
        <v>418.50364073</v>
      </c>
      <c r="V26" s="20" t="n">
        <v>17.38938677</v>
      </c>
    </row>
    <row r="27" spans="1:22">
      <c r="A27" s="15" t="s">
        <v>502</v>
      </c>
      <c r="B27" s="17" t="n">
        <v>5299</v>
      </c>
      <c r="C27" s="18">
        <f>(17.0/B27*100)</f>
        <v/>
      </c>
      <c r="D27" s="19" t="n">
        <v>5282</v>
      </c>
      <c r="E27" s="18" t="n">
        <v>505.16925654</v>
      </c>
      <c r="F27" s="20" t="n">
        <v>3.36272456</v>
      </c>
      <c r="G27" s="18" t="n">
        <v>502.6770154</v>
      </c>
      <c r="H27" s="20" t="n">
        <v>2.49823706</v>
      </c>
      <c r="I27" s="18" t="n">
        <v>472.92143932</v>
      </c>
      <c r="J27" s="20" t="n">
        <v>2.68358493</v>
      </c>
      <c r="K27" s="18" t="n">
        <v>461.93314307</v>
      </c>
      <c r="L27" s="20" t="n">
        <v>4.35329366</v>
      </c>
      <c r="M27" s="18" t="s">
        <v>481</v>
      </c>
      <c r="N27" s="20" t="s">
        <v>481</v>
      </c>
      <c r="O27" s="18" t="s">
        <v>481</v>
      </c>
      <c r="P27" s="20" t="s">
        <v>481</v>
      </c>
      <c r="Q27" s="18" t="s">
        <v>481</v>
      </c>
      <c r="R27" s="20" t="s">
        <v>481</v>
      </c>
      <c r="S27" s="18" t="s">
        <v>481</v>
      </c>
      <c r="T27" s="20" t="s">
        <v>481</v>
      </c>
      <c r="U27" s="18" t="n">
        <v>410.85252298</v>
      </c>
      <c r="V27" s="20" t="n">
        <v>10.69466854</v>
      </c>
    </row>
    <row r="28" spans="1:22">
      <c r="A28" s="15" t="s">
        <v>503</v>
      </c>
      <c r="B28" s="17" t="n">
        <v>7568</v>
      </c>
      <c r="C28" s="18">
        <f>(54.0/B28*100)</f>
        <v/>
      </c>
      <c r="D28" s="19" t="n">
        <v>7514</v>
      </c>
      <c r="E28" s="18" t="n">
        <v>433.04507292</v>
      </c>
      <c r="F28" s="20" t="n">
        <v>3.77493203</v>
      </c>
      <c r="G28" s="18" t="n">
        <v>423.83564087</v>
      </c>
      <c r="H28" s="20" t="n">
        <v>3.07925756</v>
      </c>
      <c r="I28" s="18" t="n">
        <v>399.78839741</v>
      </c>
      <c r="J28" s="20" t="n">
        <v>2.62077738</v>
      </c>
      <c r="K28" s="18" t="n">
        <v>390.51752565</v>
      </c>
      <c r="L28" s="20" t="n">
        <v>3.20899967</v>
      </c>
      <c r="M28" s="18" t="s">
        <v>481</v>
      </c>
      <c r="N28" s="20" t="s">
        <v>481</v>
      </c>
      <c r="O28" s="18" t="s">
        <v>481</v>
      </c>
      <c r="P28" s="20" t="s">
        <v>481</v>
      </c>
      <c r="Q28" s="18" t="s">
        <v>481</v>
      </c>
      <c r="R28" s="20" t="s">
        <v>481</v>
      </c>
      <c r="S28" s="18" t="s">
        <v>481</v>
      </c>
      <c r="T28" s="20" t="s">
        <v>481</v>
      </c>
      <c r="U28" s="18" t="n">
        <v>359.80516277</v>
      </c>
      <c r="V28" s="20" t="n">
        <v>11.08313508</v>
      </c>
    </row>
    <row r="29" spans="1:22">
      <c r="A29" s="15" t="s">
        <v>504</v>
      </c>
      <c r="B29" s="17" t="n">
        <v>5385</v>
      </c>
      <c r="C29" s="18">
        <f>(30.0/B29*100)</f>
        <v/>
      </c>
      <c r="D29" s="19" t="n">
        <v>5355</v>
      </c>
      <c r="E29" s="18" t="n">
        <v>517.46237744</v>
      </c>
      <c r="F29" s="20" t="n">
        <v>3.6498561</v>
      </c>
      <c r="G29" s="18" t="n">
        <v>519.09465071</v>
      </c>
      <c r="H29" s="20" t="n">
        <v>3.16140861</v>
      </c>
      <c r="I29" s="18" t="n">
        <v>516.20352812</v>
      </c>
      <c r="J29" s="20" t="n">
        <v>2.97137777</v>
      </c>
      <c r="K29" s="18" t="n">
        <v>522.1272790100001</v>
      </c>
      <c r="L29" s="20" t="n">
        <v>7.40966456</v>
      </c>
      <c r="M29" s="18" t="s">
        <v>481</v>
      </c>
      <c r="N29" s="20" t="s">
        <v>481</v>
      </c>
      <c r="O29" s="18" t="s">
        <v>481</v>
      </c>
      <c r="P29" s="20" t="s">
        <v>481</v>
      </c>
      <c r="Q29" s="18" t="n">
        <v>335.3902018</v>
      </c>
      <c r="R29" s="20" t="n">
        <v>12.1685767</v>
      </c>
      <c r="S29" s="18" t="s">
        <v>481</v>
      </c>
      <c r="T29" s="20" t="s">
        <v>481</v>
      </c>
      <c r="U29" s="18" t="n">
        <v>437.0032389</v>
      </c>
      <c r="V29" s="20" t="n">
        <v>16.63907654</v>
      </c>
    </row>
    <row r="30" spans="1:22">
      <c r="A30" s="15" t="s">
        <v>505</v>
      </c>
      <c r="B30" s="17" t="n">
        <v>4520</v>
      </c>
      <c r="C30" s="18">
        <f>(103.0/B30*100)</f>
        <v/>
      </c>
      <c r="D30" s="19" t="n">
        <v>4417</v>
      </c>
      <c r="E30" s="18" t="n">
        <v>515.5289176700001</v>
      </c>
      <c r="F30" s="20" t="n">
        <v>6.78451006</v>
      </c>
      <c r="G30" s="18" t="n">
        <v>514.9546279899999</v>
      </c>
      <c r="H30" s="20" t="n">
        <v>4.46851636</v>
      </c>
      <c r="I30" s="18" t="n">
        <v>489.12762668</v>
      </c>
      <c r="J30" s="20" t="n">
        <v>2.77773314</v>
      </c>
      <c r="K30" s="18" t="n">
        <v>490.60567333</v>
      </c>
      <c r="L30" s="20" t="n">
        <v>3.89094325</v>
      </c>
      <c r="M30" s="18" t="s">
        <v>481</v>
      </c>
      <c r="N30" s="20" t="s">
        <v>481</v>
      </c>
      <c r="O30" s="18" t="s">
        <v>481</v>
      </c>
      <c r="P30" s="20" t="s">
        <v>481</v>
      </c>
      <c r="Q30" s="18" t="s">
        <v>481</v>
      </c>
      <c r="R30" s="20" t="s">
        <v>481</v>
      </c>
      <c r="S30" s="18" t="s">
        <v>481</v>
      </c>
      <c r="T30" s="20" t="s">
        <v>481</v>
      </c>
      <c r="U30" s="18" t="n">
        <v>423.33939948</v>
      </c>
      <c r="V30" s="20" t="n">
        <v>13.29454275</v>
      </c>
    </row>
    <row r="31" spans="1:22">
      <c r="A31" s="15" t="s">
        <v>506</v>
      </c>
      <c r="B31" s="17" t="n">
        <v>5456</v>
      </c>
      <c r="C31" s="18">
        <f>(125.0/B31*100)</f>
        <v/>
      </c>
      <c r="D31" s="19" t="n">
        <v>5331</v>
      </c>
      <c r="E31" s="18" t="n">
        <v>509.56460563</v>
      </c>
      <c r="F31" s="20" t="n">
        <v>5.13779718</v>
      </c>
      <c r="G31" s="18" t="n">
        <v>516.32834258</v>
      </c>
      <c r="H31" s="20" t="n">
        <v>3.04271793</v>
      </c>
      <c r="I31" s="18" t="n">
        <v>499.56732881</v>
      </c>
      <c r="J31" s="20" t="n">
        <v>2.74865254</v>
      </c>
      <c r="K31" s="18" t="n">
        <v>490.25951597</v>
      </c>
      <c r="L31" s="20" t="n">
        <v>3.1908788</v>
      </c>
      <c r="M31" s="18" t="s">
        <v>481</v>
      </c>
      <c r="N31" s="20" t="s">
        <v>481</v>
      </c>
      <c r="O31" s="18" t="s">
        <v>481</v>
      </c>
      <c r="P31" s="20" t="s">
        <v>481</v>
      </c>
      <c r="Q31" s="18" t="s">
        <v>481</v>
      </c>
      <c r="R31" s="20" t="s">
        <v>481</v>
      </c>
      <c r="S31" s="18" t="s">
        <v>481</v>
      </c>
      <c r="T31" s="20" t="s">
        <v>481</v>
      </c>
      <c r="U31" s="18" t="n">
        <v>432.38385023</v>
      </c>
      <c r="V31" s="20" t="n">
        <v>13.73520527</v>
      </c>
    </row>
    <row r="32" spans="1:22">
      <c r="A32" s="15" t="s">
        <v>507</v>
      </c>
      <c r="B32" s="17" t="n">
        <v>4478</v>
      </c>
      <c r="C32" s="18">
        <f>(5.0/B32*100)</f>
        <v/>
      </c>
      <c r="D32" s="19" t="n">
        <v>4473</v>
      </c>
      <c r="E32" s="18" t="n">
        <v>531.05730604</v>
      </c>
      <c r="F32" s="20" t="n">
        <v>4.56463069</v>
      </c>
      <c r="G32" s="18" t="n">
        <v>515.02191364</v>
      </c>
      <c r="H32" s="20" t="n">
        <v>2.81999523</v>
      </c>
      <c r="I32" s="18" t="n">
        <v>487.55875889</v>
      </c>
      <c r="J32" s="20" t="n">
        <v>3.2397862</v>
      </c>
      <c r="K32" s="18" t="n">
        <v>485.96044012</v>
      </c>
      <c r="L32" s="20" t="n">
        <v>4.39253219</v>
      </c>
      <c r="M32" s="18" t="s">
        <v>481</v>
      </c>
      <c r="N32" s="20" t="s">
        <v>481</v>
      </c>
      <c r="O32" s="18" t="s">
        <v>481</v>
      </c>
      <c r="P32" s="20" t="s">
        <v>481</v>
      </c>
      <c r="Q32" s="18" t="s">
        <v>481</v>
      </c>
      <c r="R32" s="20" t="s">
        <v>481</v>
      </c>
      <c r="S32" s="18" t="s">
        <v>481</v>
      </c>
      <c r="T32" s="20" t="s">
        <v>481</v>
      </c>
      <c r="U32" s="18" t="n">
        <v>422.15343152</v>
      </c>
      <c r="V32" s="20" t="n">
        <v>27.00245342</v>
      </c>
    </row>
    <row r="33" spans="1:22">
      <c r="A33" s="15" t="s">
        <v>508</v>
      </c>
      <c r="B33" s="17" t="n">
        <v>7325</v>
      </c>
      <c r="C33" s="18">
        <f>(76.0/B33*100)</f>
        <v/>
      </c>
      <c r="D33" s="19" t="n">
        <v>7249</v>
      </c>
      <c r="E33" s="18" t="n">
        <v>512.33771213</v>
      </c>
      <c r="F33" s="20" t="n">
        <v>6.72119077</v>
      </c>
      <c r="G33" s="18" t="n">
        <v>512.69295483</v>
      </c>
      <c r="H33" s="20" t="n">
        <v>4.10238797</v>
      </c>
      <c r="I33" s="18" t="n">
        <v>485.76909476</v>
      </c>
      <c r="J33" s="20" t="n">
        <v>3.0251392</v>
      </c>
      <c r="K33" s="18" t="n">
        <v>481.6941065</v>
      </c>
      <c r="L33" s="20" t="n">
        <v>3.27405742</v>
      </c>
      <c r="M33" s="18" t="s">
        <v>481</v>
      </c>
      <c r="N33" s="20" t="s">
        <v>481</v>
      </c>
      <c r="O33" s="18" t="s">
        <v>481</v>
      </c>
      <c r="P33" s="20" t="s">
        <v>481</v>
      </c>
      <c r="Q33" s="18" t="s">
        <v>481</v>
      </c>
      <c r="R33" s="20" t="s">
        <v>481</v>
      </c>
      <c r="S33" s="18" t="s">
        <v>481</v>
      </c>
      <c r="T33" s="20" t="s">
        <v>481</v>
      </c>
      <c r="U33" s="18" t="n">
        <v>425.13271053</v>
      </c>
      <c r="V33" s="20" t="n">
        <v>16.26612509</v>
      </c>
    </row>
    <row r="34" spans="1:22">
      <c r="A34" s="15" t="s">
        <v>509</v>
      </c>
      <c r="B34" s="17" t="n">
        <v>6350</v>
      </c>
      <c r="C34" s="18">
        <f>(36.0/B34*100)</f>
        <v/>
      </c>
      <c r="D34" s="19" t="n">
        <v>6314</v>
      </c>
      <c r="E34" s="18" t="n">
        <v>491.53854476</v>
      </c>
      <c r="F34" s="20" t="n">
        <v>4.18716915</v>
      </c>
      <c r="G34" s="18" t="n">
        <v>492.20554587</v>
      </c>
      <c r="H34" s="20" t="n">
        <v>2.82801208</v>
      </c>
      <c r="I34" s="18" t="n">
        <v>474.11228487</v>
      </c>
      <c r="J34" s="20" t="n">
        <v>3.33273033</v>
      </c>
      <c r="K34" s="18" t="n">
        <v>462.91357201</v>
      </c>
      <c r="L34" s="20" t="n">
        <v>4.50116119</v>
      </c>
      <c r="M34" s="18" t="s">
        <v>481</v>
      </c>
      <c r="N34" s="20" t="s">
        <v>481</v>
      </c>
      <c r="O34" s="18" t="s">
        <v>481</v>
      </c>
      <c r="P34" s="20" t="s">
        <v>481</v>
      </c>
      <c r="Q34" s="18" t="n">
        <v>336.51078337</v>
      </c>
      <c r="R34" s="20" t="n">
        <v>12.24828707</v>
      </c>
      <c r="S34" s="18" t="s">
        <v>481</v>
      </c>
      <c r="T34" s="20" t="s">
        <v>481</v>
      </c>
      <c r="U34" s="18" t="n">
        <v>350.2666035</v>
      </c>
      <c r="V34" s="20" t="n">
        <v>12.58807622</v>
      </c>
    </row>
    <row r="35" spans="1:22">
      <c r="A35" s="15" t="s">
        <v>510</v>
      </c>
      <c r="B35" s="17" t="n">
        <v>6406</v>
      </c>
      <c r="C35" s="18">
        <f>(36.0/B35*100)</f>
        <v/>
      </c>
      <c r="D35" s="19" t="n">
        <v>6370</v>
      </c>
      <c r="E35" s="18" t="n">
        <v>526.08735982</v>
      </c>
      <c r="F35" s="20" t="n">
        <v>3.77273975</v>
      </c>
      <c r="G35" s="18" t="n">
        <v>531.30644574</v>
      </c>
      <c r="H35" s="20" t="n">
        <v>2.93042146</v>
      </c>
      <c r="I35" s="18" t="n">
        <v>502.99147381</v>
      </c>
      <c r="J35" s="20" t="n">
        <v>2.18467987</v>
      </c>
      <c r="K35" s="18" t="n">
        <v>499.15732088</v>
      </c>
      <c r="L35" s="20" t="n">
        <v>3.77539939</v>
      </c>
      <c r="M35" s="18" t="s">
        <v>481</v>
      </c>
      <c r="N35" s="20" t="s">
        <v>481</v>
      </c>
      <c r="O35" s="18" t="s">
        <v>481</v>
      </c>
      <c r="P35" s="20" t="s">
        <v>481</v>
      </c>
      <c r="Q35" s="18" t="n">
        <v>349.78970242</v>
      </c>
      <c r="R35" s="20" t="n">
        <v>6.90672373</v>
      </c>
      <c r="S35" s="18" t="s">
        <v>481</v>
      </c>
      <c r="T35" s="20" t="s">
        <v>481</v>
      </c>
      <c r="U35" s="18" t="n">
        <v>441.19464419</v>
      </c>
      <c r="V35" s="20" t="n">
        <v>17.64627243</v>
      </c>
    </row>
    <row r="36" spans="1:22">
      <c r="A36" s="15" t="s">
        <v>511</v>
      </c>
      <c r="B36" s="17" t="n">
        <v>6736</v>
      </c>
      <c r="C36" s="18">
        <f>(28.0/B36*100)</f>
        <v/>
      </c>
      <c r="D36" s="19" t="n">
        <v>6708</v>
      </c>
      <c r="E36" s="18" t="n">
        <v>509.06988505</v>
      </c>
      <c r="F36" s="20" t="n">
        <v>4.23294367</v>
      </c>
      <c r="G36" s="18" t="n">
        <v>502.3433902</v>
      </c>
      <c r="H36" s="20" t="n">
        <v>3.51787726</v>
      </c>
      <c r="I36" s="18" t="n">
        <v>485.75987599</v>
      </c>
      <c r="J36" s="20" t="n">
        <v>3.17784634</v>
      </c>
      <c r="K36" s="18" t="n">
        <v>468.57162592</v>
      </c>
      <c r="L36" s="20" t="n">
        <v>2.87385258</v>
      </c>
      <c r="M36" s="18" t="s">
        <v>481</v>
      </c>
      <c r="N36" s="20" t="s">
        <v>481</v>
      </c>
      <c r="O36" s="18" t="s">
        <v>481</v>
      </c>
      <c r="P36" s="20" t="s">
        <v>481</v>
      </c>
      <c r="Q36" s="18" t="s">
        <v>481</v>
      </c>
      <c r="R36" s="20" t="s">
        <v>481</v>
      </c>
      <c r="S36" s="18" t="s">
        <v>481</v>
      </c>
      <c r="T36" s="20" t="s">
        <v>481</v>
      </c>
      <c r="U36" s="18" t="n">
        <v>430.69357814</v>
      </c>
      <c r="V36" s="20" t="n">
        <v>15.22741411</v>
      </c>
    </row>
    <row r="37" spans="1:22">
      <c r="A37" s="15" t="s">
        <v>512</v>
      </c>
      <c r="B37" s="17" t="n">
        <v>5458</v>
      </c>
      <c r="C37" s="18">
        <f>(64.0/B37*100)</f>
        <v/>
      </c>
      <c r="D37" s="19" t="n">
        <v>5394</v>
      </c>
      <c r="E37" s="18" t="n">
        <v>506.11249348</v>
      </c>
      <c r="F37" s="20" t="n">
        <v>5.07737993</v>
      </c>
      <c r="G37" s="18" t="n">
        <v>509.9172946</v>
      </c>
      <c r="H37" s="20" t="n">
        <v>3.69582232</v>
      </c>
      <c r="I37" s="18" t="n">
        <v>491.38761986</v>
      </c>
      <c r="J37" s="20" t="n">
        <v>3.38621627</v>
      </c>
      <c r="K37" s="18" t="n">
        <v>483.83739956</v>
      </c>
      <c r="L37" s="20" t="n">
        <v>4.3350497</v>
      </c>
      <c r="M37" s="18" t="s">
        <v>481</v>
      </c>
      <c r="N37" s="20" t="s">
        <v>481</v>
      </c>
      <c r="O37" s="18" t="s">
        <v>481</v>
      </c>
      <c r="P37" s="20" t="s">
        <v>481</v>
      </c>
      <c r="Q37" s="18" t="s">
        <v>481</v>
      </c>
      <c r="R37" s="20" t="s">
        <v>481</v>
      </c>
      <c r="S37" s="18" t="s">
        <v>481</v>
      </c>
      <c r="T37" s="20" t="s">
        <v>481</v>
      </c>
      <c r="U37" s="18" t="n">
        <v>375.00778405</v>
      </c>
      <c r="V37" s="20" t="n">
        <v>12.13942956</v>
      </c>
    </row>
    <row r="38" spans="1:22">
      <c r="A38" s="15" t="s">
        <v>513</v>
      </c>
      <c r="B38" s="17" t="n">
        <v>5860</v>
      </c>
      <c r="C38" s="18">
        <f>(16.0/B38*100)</f>
        <v/>
      </c>
      <c r="D38" s="19" t="n">
        <v>5844</v>
      </c>
      <c r="E38" s="18" t="n">
        <v>537.82203698</v>
      </c>
      <c r="F38" s="20" t="n">
        <v>3.73321856</v>
      </c>
      <c r="G38" s="18" t="n">
        <v>526.6412916199999</v>
      </c>
      <c r="H38" s="20" t="n">
        <v>3.55162801</v>
      </c>
      <c r="I38" s="18" t="n">
        <v>509.01139179</v>
      </c>
      <c r="J38" s="20" t="n">
        <v>4.23134258</v>
      </c>
      <c r="K38" s="18" t="n">
        <v>495.85914585</v>
      </c>
      <c r="L38" s="20" t="n">
        <v>5.78978392</v>
      </c>
      <c r="M38" s="18" t="s">
        <v>481</v>
      </c>
      <c r="N38" s="20" t="s">
        <v>481</v>
      </c>
      <c r="O38" s="18" t="s">
        <v>481</v>
      </c>
      <c r="P38" s="20" t="s">
        <v>481</v>
      </c>
      <c r="Q38" s="18" t="s">
        <v>481</v>
      </c>
      <c r="R38" s="20" t="s">
        <v>481</v>
      </c>
      <c r="S38" s="18" t="s">
        <v>481</v>
      </c>
      <c r="T38" s="20" t="s">
        <v>481</v>
      </c>
      <c r="U38" s="18" t="n">
        <v>419.6359758</v>
      </c>
      <c r="V38" s="20" t="n">
        <v>13.51619477</v>
      </c>
    </row>
    <row r="39" spans="1:22">
      <c r="A39" s="15" t="s">
        <v>514</v>
      </c>
      <c r="B39" s="17" t="n">
        <v>5895</v>
      </c>
      <c r="C39" s="18">
        <f>(31.0/B39*100)</f>
        <v/>
      </c>
      <c r="D39" s="19" t="n">
        <v>5864</v>
      </c>
      <c r="E39" s="18" t="n">
        <v>432.00243157</v>
      </c>
      <c r="F39" s="20" t="n">
        <v>5.40309392</v>
      </c>
      <c r="G39" s="18" t="n">
        <v>435.94211982</v>
      </c>
      <c r="H39" s="20" t="n">
        <v>5.96383835</v>
      </c>
      <c r="I39" s="18" t="n">
        <v>415.04556796</v>
      </c>
      <c r="J39" s="20" t="n">
        <v>4.31129692</v>
      </c>
      <c r="K39" s="18" t="n">
        <v>407.95702994</v>
      </c>
      <c r="L39" s="20" t="n">
        <v>4.76773213</v>
      </c>
      <c r="M39" s="18" t="s">
        <v>481</v>
      </c>
      <c r="N39" s="20" t="s">
        <v>481</v>
      </c>
      <c r="O39" s="18" t="s">
        <v>481</v>
      </c>
      <c r="P39" s="20" t="s">
        <v>481</v>
      </c>
      <c r="Q39" s="18" t="s">
        <v>481</v>
      </c>
      <c r="R39" s="20" t="s">
        <v>481</v>
      </c>
      <c r="S39" s="18" t="s">
        <v>481</v>
      </c>
      <c r="T39" s="20" t="s">
        <v>481</v>
      </c>
      <c r="U39" s="18" t="n">
        <v>350.20389533</v>
      </c>
      <c r="V39" s="20" t="n">
        <v>16.2199174</v>
      </c>
    </row>
    <row r="40" spans="1:22">
      <c r="A40" s="15" t="s">
        <v>515</v>
      </c>
      <c r="B40" s="17" t="n">
        <v>14157</v>
      </c>
      <c r="C40" s="18">
        <f>(277.0/B40*100)</f>
        <v/>
      </c>
      <c r="D40" s="19" t="n">
        <v>13880</v>
      </c>
      <c r="E40" s="18" t="n">
        <v>497.29445116</v>
      </c>
      <c r="F40" s="20" t="n">
        <v>6.01395353</v>
      </c>
      <c r="G40" s="18" t="n">
        <v>514.21946509</v>
      </c>
      <c r="H40" s="20" t="n">
        <v>4.04605589</v>
      </c>
      <c r="I40" s="18" t="n">
        <v>488.37609521</v>
      </c>
      <c r="J40" s="20" t="n">
        <v>2.84224563</v>
      </c>
      <c r="K40" s="18" t="n">
        <v>486.76753909</v>
      </c>
      <c r="L40" s="20" t="n">
        <v>3.04917428</v>
      </c>
      <c r="M40" s="18" t="s">
        <v>481</v>
      </c>
      <c r="N40" s="20" t="s">
        <v>481</v>
      </c>
      <c r="O40" s="18" t="s">
        <v>481</v>
      </c>
      <c r="P40" s="20" t="s">
        <v>481</v>
      </c>
      <c r="Q40" s="18" t="s">
        <v>481</v>
      </c>
      <c r="R40" s="20" t="s">
        <v>481</v>
      </c>
      <c r="S40" s="18" t="s">
        <v>481</v>
      </c>
      <c r="T40" s="20" t="s">
        <v>481</v>
      </c>
      <c r="U40" s="18" t="n">
        <v>401.97033322</v>
      </c>
      <c r="V40" s="20" t="n">
        <v>9.925431079999999</v>
      </c>
    </row>
    <row r="41" spans="1:22">
      <c r="A41" s="15" t="s">
        <v>516</v>
      </c>
      <c r="B41" s="17" t="n">
        <v>5712</v>
      </c>
      <c r="C41" s="18">
        <f>(38.0/B41*100)</f>
        <v/>
      </c>
      <c r="D41" s="19" t="n">
        <v>5674</v>
      </c>
      <c r="E41" s="18" t="n">
        <v>495.4901905</v>
      </c>
      <c r="F41" s="20" t="n">
        <v>5.58349067</v>
      </c>
      <c r="G41" s="18" t="n">
        <v>489.10809526</v>
      </c>
      <c r="H41" s="20" t="n">
        <v>4.6446535</v>
      </c>
      <c r="I41" s="18" t="n">
        <v>465.49885088</v>
      </c>
      <c r="J41" s="20" t="n">
        <v>3.22151495</v>
      </c>
      <c r="K41" s="18" t="n">
        <v>457.53591559</v>
      </c>
      <c r="L41" s="20" t="n">
        <v>4.57210916</v>
      </c>
      <c r="M41" s="18" t="s">
        <v>481</v>
      </c>
      <c r="N41" s="20" t="s">
        <v>481</v>
      </c>
      <c r="O41" s="18" t="s">
        <v>481</v>
      </c>
      <c r="P41" s="20" t="s">
        <v>481</v>
      </c>
      <c r="Q41" s="18" t="n">
        <v>392.51815558</v>
      </c>
      <c r="R41" s="20" t="n">
        <v>16.89642718</v>
      </c>
      <c r="S41" s="18" t="s">
        <v>481</v>
      </c>
      <c r="T41" s="20" t="s">
        <v>481</v>
      </c>
      <c r="U41" s="18" t="n">
        <v>385.86537241</v>
      </c>
      <c r="V41" s="20" t="n">
        <v>16.02442551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(1223.0/B46*100)</f>
        <v/>
      </c>
      <c r="D46" s="19" t="n">
        <v>21918</v>
      </c>
      <c r="E46" s="18" t="n">
        <v>405.53855313</v>
      </c>
      <c r="F46" s="20" t="n">
        <v>5.87915994</v>
      </c>
      <c r="G46" s="18" t="n">
        <v>409.82536904</v>
      </c>
      <c r="H46" s="20" t="n">
        <v>4.59101011</v>
      </c>
      <c r="I46" s="18" t="n">
        <v>374.6272218</v>
      </c>
      <c r="J46" s="20" t="n">
        <v>3.27973772</v>
      </c>
      <c r="K46" s="18" t="n">
        <v>379.30413377</v>
      </c>
      <c r="L46" s="20" t="n">
        <v>2.99788574</v>
      </c>
      <c r="M46" s="18" t="s">
        <v>481</v>
      </c>
      <c r="N46" s="20" t="s">
        <v>481</v>
      </c>
      <c r="O46" s="18" t="s">
        <v>481</v>
      </c>
      <c r="P46" s="20" t="s">
        <v>481</v>
      </c>
      <c r="Q46" s="18" t="s">
        <v>481</v>
      </c>
      <c r="R46" s="20" t="s">
        <v>481</v>
      </c>
      <c r="S46" s="18" t="s">
        <v>481</v>
      </c>
      <c r="T46" s="20" t="s">
        <v>481</v>
      </c>
      <c r="U46" s="18" t="n">
        <v>316.68266124</v>
      </c>
      <c r="V46" s="20" t="n">
        <v>5.36077075</v>
      </c>
    </row>
    <row r="47" spans="1:22">
      <c r="A47" s="15" t="s">
        <v>522</v>
      </c>
      <c r="B47" s="17" t="n">
        <v>5928</v>
      </c>
      <c r="C47" s="18">
        <f>(81.0/B47*100)</f>
        <v/>
      </c>
      <c r="D47" s="19" t="n">
        <v>5847</v>
      </c>
      <c r="E47" s="18" t="n">
        <v>448.6846433</v>
      </c>
      <c r="F47" s="20" t="n">
        <v>5.1703219</v>
      </c>
      <c r="G47" s="18" t="n">
        <v>458.06714117</v>
      </c>
      <c r="H47" s="20" t="n">
        <v>4.69083104</v>
      </c>
      <c r="I47" s="18" t="n">
        <v>442.64127251</v>
      </c>
      <c r="J47" s="20" t="n">
        <v>4.24920148</v>
      </c>
      <c r="K47" s="18" t="n">
        <v>440.76860529</v>
      </c>
      <c r="L47" s="20" t="n">
        <v>5.50987908</v>
      </c>
      <c r="M47" s="18" t="s">
        <v>481</v>
      </c>
      <c r="N47" s="20" t="s">
        <v>481</v>
      </c>
      <c r="O47" s="18" t="s">
        <v>481</v>
      </c>
      <c r="P47" s="20" t="s">
        <v>481</v>
      </c>
      <c r="Q47" s="18" t="s">
        <v>481</v>
      </c>
      <c r="R47" s="20" t="s">
        <v>481</v>
      </c>
      <c r="S47" s="18" t="s">
        <v>481</v>
      </c>
      <c r="T47" s="20" t="s">
        <v>481</v>
      </c>
      <c r="U47" s="18" t="n">
        <v>340.52241426</v>
      </c>
      <c r="V47" s="20" t="n">
        <v>7.20570197</v>
      </c>
    </row>
    <row r="48" spans="1:22">
      <c r="A48" s="15" t="s">
        <v>523</v>
      </c>
      <c r="B48" s="17" t="n">
        <v>9841</v>
      </c>
      <c r="C48" s="18">
        <f>(7.0/B48*100)</f>
        <v/>
      </c>
      <c r="D48" s="19" t="n">
        <v>9834</v>
      </c>
      <c r="E48" s="18" t="n">
        <v>552.18877946</v>
      </c>
      <c r="F48" s="20" t="n">
        <v>6.08886363</v>
      </c>
      <c r="G48" s="18" t="n">
        <v>548.5475156700001</v>
      </c>
      <c r="H48" s="20" t="n">
        <v>6.07592429</v>
      </c>
      <c r="I48" s="18" t="n">
        <v>519.71263503</v>
      </c>
      <c r="J48" s="20" t="n">
        <v>4.93309474</v>
      </c>
      <c r="K48" s="18" t="n">
        <v>529.8510909399999</v>
      </c>
      <c r="L48" s="20" t="n">
        <v>6.51993678</v>
      </c>
      <c r="M48" s="18" t="s">
        <v>481</v>
      </c>
      <c r="N48" s="20" t="s">
        <v>481</v>
      </c>
      <c r="O48" s="18" t="s">
        <v>481</v>
      </c>
      <c r="P48" s="20" t="s">
        <v>481</v>
      </c>
      <c r="Q48" s="18" t="s">
        <v>481</v>
      </c>
      <c r="R48" s="20" t="s">
        <v>481</v>
      </c>
      <c r="S48" s="18" t="s">
        <v>481</v>
      </c>
      <c r="T48" s="20" t="s">
        <v>481</v>
      </c>
      <c r="U48" s="18" t="n">
        <v>447.15189105</v>
      </c>
      <c r="V48" s="20" t="n">
        <v>39.47783069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(220.0/B50*100)</f>
        <v/>
      </c>
      <c r="D50" s="19" t="n">
        <v>11575</v>
      </c>
      <c r="E50" s="18" t="n">
        <v>404.67819319</v>
      </c>
      <c r="F50" s="20" t="n">
        <v>5.85616878</v>
      </c>
      <c r="G50" s="18" t="n">
        <v>404.24638073</v>
      </c>
      <c r="H50" s="20" t="n">
        <v>3.56403076</v>
      </c>
      <c r="I50" s="18" t="n">
        <v>388.44909255</v>
      </c>
      <c r="J50" s="20" t="n">
        <v>2.60895323</v>
      </c>
      <c r="K50" s="18" t="n">
        <v>384.193715</v>
      </c>
      <c r="L50" s="20" t="n">
        <v>3.61745037</v>
      </c>
      <c r="M50" s="18" t="s">
        <v>481</v>
      </c>
      <c r="N50" s="20" t="s">
        <v>481</v>
      </c>
      <c r="O50" s="18" t="s">
        <v>481</v>
      </c>
      <c r="P50" s="20" t="s">
        <v>481</v>
      </c>
      <c r="Q50" s="18" t="s">
        <v>481</v>
      </c>
      <c r="R50" s="20" t="s">
        <v>481</v>
      </c>
      <c r="S50" s="18" t="s">
        <v>481</v>
      </c>
      <c r="T50" s="20" t="s">
        <v>481</v>
      </c>
      <c r="U50" s="18" t="n">
        <v>333.91676635</v>
      </c>
      <c r="V50" s="20" t="n">
        <v>11.22892318</v>
      </c>
    </row>
    <row r="51" spans="1:22">
      <c r="A51" s="15" t="s">
        <v>526</v>
      </c>
      <c r="B51" s="17" t="n">
        <v>6866</v>
      </c>
      <c r="C51" s="18">
        <f>(109.0/B51*100)</f>
        <v/>
      </c>
      <c r="D51" s="19" t="n">
        <v>6757</v>
      </c>
      <c r="E51" s="18" t="n">
        <v>416.94832246</v>
      </c>
      <c r="F51" s="20" t="n">
        <v>5.75814427</v>
      </c>
      <c r="G51" s="18" t="n">
        <v>414.16669608</v>
      </c>
      <c r="H51" s="20" t="n">
        <v>4.70520944</v>
      </c>
      <c r="I51" s="18" t="n">
        <v>401.05516498</v>
      </c>
      <c r="J51" s="20" t="n">
        <v>3.06857538</v>
      </c>
      <c r="K51" s="18" t="n">
        <v>399.73430492</v>
      </c>
      <c r="L51" s="20" t="n">
        <v>2.98591597</v>
      </c>
      <c r="M51" s="18" t="s">
        <v>481</v>
      </c>
      <c r="N51" s="20" t="s">
        <v>481</v>
      </c>
      <c r="O51" s="18" t="s">
        <v>481</v>
      </c>
      <c r="P51" s="20" t="s">
        <v>481</v>
      </c>
      <c r="Q51" s="18" t="n">
        <v>380.5422133</v>
      </c>
      <c r="R51" s="20" t="n">
        <v>4.31283207</v>
      </c>
      <c r="S51" s="18" t="s">
        <v>481</v>
      </c>
      <c r="T51" s="20" t="s">
        <v>481</v>
      </c>
      <c r="U51" s="18" t="n">
        <v>376.69457535</v>
      </c>
      <c r="V51" s="20" t="n">
        <v>7.78957843</v>
      </c>
    </row>
    <row r="52" spans="1:22">
      <c r="A52" s="15" t="s">
        <v>527</v>
      </c>
      <c r="B52" s="17" t="n">
        <v>5809</v>
      </c>
      <c r="C52" s="18">
        <f>(74.0/B52*100)</f>
        <v/>
      </c>
      <c r="D52" s="19" t="n">
        <v>5735</v>
      </c>
      <c r="E52" s="18" t="n">
        <v>474.24884665</v>
      </c>
      <c r="F52" s="20" t="n">
        <v>4.27319847</v>
      </c>
      <c r="G52" s="18" t="n">
        <v>472.58813199</v>
      </c>
      <c r="H52" s="20" t="n">
        <v>3.35655171</v>
      </c>
      <c r="I52" s="18" t="n">
        <v>453.47452779</v>
      </c>
      <c r="J52" s="20" t="n">
        <v>3.90400344</v>
      </c>
      <c r="K52" s="18" t="n">
        <v>458.18948138</v>
      </c>
      <c r="L52" s="20" t="n">
        <v>4.30348864</v>
      </c>
      <c r="M52" s="18" t="s">
        <v>481</v>
      </c>
      <c r="N52" s="20" t="s">
        <v>481</v>
      </c>
      <c r="O52" s="18" t="s">
        <v>481</v>
      </c>
      <c r="P52" s="20" t="s">
        <v>481</v>
      </c>
      <c r="Q52" s="18" t="s">
        <v>481</v>
      </c>
      <c r="R52" s="20" t="s">
        <v>481</v>
      </c>
      <c r="S52" s="18" t="s">
        <v>481</v>
      </c>
      <c r="T52" s="20" t="s">
        <v>481</v>
      </c>
      <c r="U52" s="18" t="n">
        <v>404.14749816</v>
      </c>
      <c r="V52" s="20" t="n">
        <v>14.7403794</v>
      </c>
    </row>
    <row r="53" spans="1:22">
      <c r="A53" s="15" t="s">
        <v>528</v>
      </c>
      <c r="B53" s="17" t="n">
        <v>5571</v>
      </c>
      <c r="C53" s="18">
        <f>(85.0/B53*100)</f>
        <v/>
      </c>
      <c r="D53" s="19" t="n">
        <v>5486</v>
      </c>
      <c r="E53" s="18" t="n">
        <v>453.11480633</v>
      </c>
      <c r="F53" s="20" t="n">
        <v>3.79904924</v>
      </c>
      <c r="G53" s="18" t="n">
        <v>455.74481839</v>
      </c>
      <c r="H53" s="20" t="n">
        <v>2.90173663</v>
      </c>
      <c r="I53" s="18" t="n">
        <v>432.6851185</v>
      </c>
      <c r="J53" s="20" t="n">
        <v>2.65277966</v>
      </c>
      <c r="K53" s="18" t="n">
        <v>421.82991996</v>
      </c>
      <c r="L53" s="20" t="n">
        <v>3.31262249</v>
      </c>
      <c r="M53" s="18" t="s">
        <v>481</v>
      </c>
      <c r="N53" s="20" t="s">
        <v>481</v>
      </c>
      <c r="O53" s="18" t="s">
        <v>481</v>
      </c>
      <c r="P53" s="20" t="s">
        <v>481</v>
      </c>
      <c r="Q53" s="18" t="s">
        <v>481</v>
      </c>
      <c r="R53" s="20" t="s">
        <v>481</v>
      </c>
      <c r="S53" s="18" t="s">
        <v>481</v>
      </c>
      <c r="T53" s="20" t="s">
        <v>481</v>
      </c>
      <c r="U53" s="18" t="n">
        <v>337.97794511</v>
      </c>
      <c r="V53" s="20" t="n">
        <v>10.88190563</v>
      </c>
    </row>
    <row r="54" spans="1:22">
      <c r="A54" s="15" t="s">
        <v>529</v>
      </c>
      <c r="B54" s="17" t="n">
        <v>4740</v>
      </c>
      <c r="C54" s="18">
        <f>(60.0/B54*100)</f>
        <v/>
      </c>
      <c r="D54" s="19" t="n">
        <v>4680</v>
      </c>
      <c r="E54" s="18" t="n">
        <v>324.88684915</v>
      </c>
      <c r="F54" s="20" t="n">
        <v>5.93768628</v>
      </c>
      <c r="G54" s="18" t="n">
        <v>347.88301006</v>
      </c>
      <c r="H54" s="20" t="n">
        <v>6.56863634</v>
      </c>
      <c r="I54" s="18" t="n">
        <v>335.93828372</v>
      </c>
      <c r="J54" s="20" t="n">
        <v>3.06068967</v>
      </c>
      <c r="K54" s="18" t="n">
        <v>323.56424402</v>
      </c>
      <c r="L54" s="20" t="n">
        <v>3.46156047</v>
      </c>
      <c r="M54" s="18" t="s">
        <v>481</v>
      </c>
      <c r="N54" s="20" t="s">
        <v>481</v>
      </c>
      <c r="O54" s="18" t="s">
        <v>481</v>
      </c>
      <c r="P54" s="20" t="s">
        <v>481</v>
      </c>
      <c r="Q54" s="18" t="s">
        <v>481</v>
      </c>
      <c r="R54" s="20" t="s">
        <v>481</v>
      </c>
      <c r="S54" s="18" t="s">
        <v>481</v>
      </c>
      <c r="T54" s="20" t="s">
        <v>481</v>
      </c>
      <c r="U54" s="18" t="n">
        <v>271.5033117</v>
      </c>
      <c r="V54" s="20" t="n">
        <v>5.00298108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551.37054932</v>
      </c>
      <c r="F56" s="20" t="n">
        <v>5.55447164</v>
      </c>
      <c r="G56" s="18" t="n">
        <v>561.35361182</v>
      </c>
      <c r="H56" s="20" t="n">
        <v>4.08188303</v>
      </c>
      <c r="I56" s="18" t="n">
        <v>542.82053359</v>
      </c>
      <c r="J56" s="20" t="n">
        <v>3.49968034</v>
      </c>
      <c r="K56" s="18" t="n">
        <v>539.47426272</v>
      </c>
      <c r="L56" s="20" t="n">
        <v>3.90207097</v>
      </c>
      <c r="M56" s="18" t="s">
        <v>481</v>
      </c>
      <c r="N56" s="20" t="s">
        <v>481</v>
      </c>
      <c r="O56" s="18" t="s">
        <v>481</v>
      </c>
      <c r="P56" s="20" t="s">
        <v>481</v>
      </c>
      <c r="Q56" s="18" t="s">
        <v>481</v>
      </c>
      <c r="R56" s="20" t="s">
        <v>481</v>
      </c>
      <c r="S56" s="18" t="s">
        <v>481</v>
      </c>
      <c r="T56" s="20" t="s">
        <v>481</v>
      </c>
      <c r="U56" s="18" t="n">
        <v>529.85864173</v>
      </c>
      <c r="V56" s="20" t="n">
        <v>19.09004347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(137.0/B61*100)</f>
        <v/>
      </c>
      <c r="D61" s="19" t="n">
        <v>6388</v>
      </c>
      <c r="E61" s="18" t="n">
        <v>487.25161358</v>
      </c>
      <c r="F61" s="20" t="n">
        <v>3.3749166</v>
      </c>
      <c r="G61" s="18" t="n">
        <v>488.7750209</v>
      </c>
      <c r="H61" s="20" t="n">
        <v>3.60294551</v>
      </c>
      <c r="I61" s="18" t="n">
        <v>475.01273941</v>
      </c>
      <c r="J61" s="20" t="n">
        <v>2.7571008</v>
      </c>
      <c r="K61" s="18" t="n">
        <v>469.03049615</v>
      </c>
      <c r="L61" s="20" t="n">
        <v>3.86818566</v>
      </c>
      <c r="M61" s="18" t="s">
        <v>481</v>
      </c>
      <c r="N61" s="20" t="s">
        <v>481</v>
      </c>
      <c r="O61" s="18" t="s">
        <v>481</v>
      </c>
      <c r="P61" s="20" t="s">
        <v>481</v>
      </c>
      <c r="Q61" s="18" t="s">
        <v>481</v>
      </c>
      <c r="R61" s="20" t="s">
        <v>481</v>
      </c>
      <c r="S61" s="18" t="s">
        <v>481</v>
      </c>
      <c r="T61" s="20" t="s">
        <v>481</v>
      </c>
      <c r="U61" s="18" t="n">
        <v>408.57717198</v>
      </c>
      <c r="V61" s="20" t="n">
        <v>15.19986214</v>
      </c>
    </row>
    <row r="62" spans="1:22">
      <c r="A62" s="15" t="s">
        <v>537</v>
      </c>
      <c r="B62" s="17" t="n">
        <v>4476</v>
      </c>
      <c r="C62" s="18">
        <f>(3.0/B62*100)</f>
        <v/>
      </c>
      <c r="D62" s="19" t="n">
        <v>4473</v>
      </c>
      <c r="E62" s="18" t="n">
        <v>559.28804513</v>
      </c>
      <c r="F62" s="20" t="n">
        <v>4.83864411</v>
      </c>
      <c r="G62" s="18" t="n">
        <v>557.42783965</v>
      </c>
      <c r="H62" s="20" t="n">
        <v>2.65151237</v>
      </c>
      <c r="I62" s="18" t="n">
        <v>536.18939284</v>
      </c>
      <c r="J62" s="20" t="n">
        <v>1.76887922</v>
      </c>
      <c r="K62" s="18" t="n">
        <v>538.38240324</v>
      </c>
      <c r="L62" s="20" t="n">
        <v>2.84787857</v>
      </c>
      <c r="M62" s="18" t="s">
        <v>481</v>
      </c>
      <c r="N62" s="20" t="s">
        <v>481</v>
      </c>
      <c r="O62" s="18" t="s">
        <v>481</v>
      </c>
      <c r="P62" s="20" t="s">
        <v>481</v>
      </c>
      <c r="Q62" s="18" t="s">
        <v>481</v>
      </c>
      <c r="R62" s="20" t="s">
        <v>481</v>
      </c>
      <c r="S62" s="18" t="s">
        <v>481</v>
      </c>
      <c r="T62" s="20" t="s">
        <v>481</v>
      </c>
      <c r="U62" s="18" t="n">
        <v>514.55780608</v>
      </c>
      <c r="V62" s="20" t="n">
        <v>28.3028563</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(75.0/B66*100)</f>
        <v/>
      </c>
      <c r="D66" s="19" t="n">
        <v>5590</v>
      </c>
      <c r="E66" s="18" t="n">
        <v>432.1855519</v>
      </c>
      <c r="F66" s="20" t="n">
        <v>4.38818282</v>
      </c>
      <c r="G66" s="18" t="n">
        <v>432.58291015</v>
      </c>
      <c r="H66" s="20" t="n">
        <v>2.98232093</v>
      </c>
      <c r="I66" s="18" t="n">
        <v>414.85782731</v>
      </c>
      <c r="J66" s="20" t="n">
        <v>1.79876211</v>
      </c>
      <c r="K66" s="18" t="n">
        <v>415.72557942</v>
      </c>
      <c r="L66" s="20" t="n">
        <v>4.28010937</v>
      </c>
      <c r="M66" s="18" t="s">
        <v>481</v>
      </c>
      <c r="N66" s="20" t="s">
        <v>481</v>
      </c>
      <c r="O66" s="18" t="s">
        <v>481</v>
      </c>
      <c r="P66" s="20" t="s">
        <v>481</v>
      </c>
      <c r="Q66" s="18" t="s">
        <v>481</v>
      </c>
      <c r="R66" s="20" t="s">
        <v>481</v>
      </c>
      <c r="S66" s="18" t="s">
        <v>481</v>
      </c>
      <c r="T66" s="20" t="s">
        <v>481</v>
      </c>
      <c r="U66" s="18" t="n">
        <v>347.56640337</v>
      </c>
      <c r="V66" s="20" t="n">
        <v>5.97730391</v>
      </c>
    </row>
    <row r="67" spans="1:22">
      <c r="A67" s="15" t="s">
        <v>542</v>
      </c>
      <c r="B67" s="17" t="n">
        <v>6971</v>
      </c>
      <c r="C67" s="18">
        <f>(44.0/B67*100)</f>
        <v/>
      </c>
      <c r="D67" s="19" t="n">
        <v>6927</v>
      </c>
      <c r="E67" s="18" t="n">
        <v>404.22121498</v>
      </c>
      <c r="F67" s="20" t="n">
        <v>5.99242295</v>
      </c>
      <c r="G67" s="18" t="n">
        <v>404.91493372</v>
      </c>
      <c r="H67" s="20" t="n">
        <v>3.78975308</v>
      </c>
      <c r="I67" s="18" t="n">
        <v>383.73245709</v>
      </c>
      <c r="J67" s="20" t="n">
        <v>2.77104159</v>
      </c>
      <c r="K67" s="18" t="n">
        <v>379.38803266</v>
      </c>
      <c r="L67" s="20" t="n">
        <v>3.32550584</v>
      </c>
      <c r="M67" s="18" t="s">
        <v>481</v>
      </c>
      <c r="N67" s="20" t="s">
        <v>481</v>
      </c>
      <c r="O67" s="18" t="s">
        <v>481</v>
      </c>
      <c r="P67" s="20" t="s">
        <v>481</v>
      </c>
      <c r="Q67" s="18" t="s">
        <v>481</v>
      </c>
      <c r="R67" s="20" t="s">
        <v>481</v>
      </c>
      <c r="S67" s="18" t="s">
        <v>481</v>
      </c>
      <c r="T67" s="20" t="s">
        <v>481</v>
      </c>
      <c r="U67" s="18" t="n">
        <v>273.2019909</v>
      </c>
      <c r="V67" s="20" t="n">
        <v>9.423780750000001</v>
      </c>
    </row>
    <row r="68" spans="1:22">
      <c r="A68" s="15" t="s">
        <v>543</v>
      </c>
      <c r="B68" s="17" t="n">
        <v>12083</v>
      </c>
      <c r="C68" s="18">
        <f>(26.0/B68*100)</f>
        <v/>
      </c>
      <c r="D68" s="19" t="n">
        <v>12057</v>
      </c>
      <c r="E68" s="18" t="n">
        <v>396.71973533</v>
      </c>
      <c r="F68" s="20" t="n">
        <v>3.17383216</v>
      </c>
      <c r="G68" s="18" t="n">
        <v>414.08300677</v>
      </c>
      <c r="H68" s="20" t="n">
        <v>2.70150867</v>
      </c>
      <c r="I68" s="18" t="n">
        <v>412.36761311</v>
      </c>
      <c r="J68" s="20" t="n">
        <v>1.97825459</v>
      </c>
      <c r="K68" s="18" t="n">
        <v>398.23792822</v>
      </c>
      <c r="L68" s="20" t="n">
        <v>2.42527626</v>
      </c>
      <c r="M68" s="18" t="s">
        <v>481</v>
      </c>
      <c r="N68" s="20" t="s">
        <v>481</v>
      </c>
      <c r="O68" s="18" t="s">
        <v>481</v>
      </c>
      <c r="P68" s="20" t="s">
        <v>481</v>
      </c>
      <c r="Q68" s="18" t="s">
        <v>481</v>
      </c>
      <c r="R68" s="20" t="s">
        <v>481</v>
      </c>
      <c r="S68" s="18" t="s">
        <v>481</v>
      </c>
      <c r="T68" s="20" t="s">
        <v>481</v>
      </c>
      <c r="U68" s="18" t="n">
        <v>310.56551993</v>
      </c>
      <c r="V68" s="20" t="n">
        <v>5.00621749</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519.19261134</v>
      </c>
      <c r="F70" s="20" t="n">
        <v>4.74960929</v>
      </c>
      <c r="G70" s="18" t="n">
        <v>505.82656946</v>
      </c>
      <c r="H70" s="20" t="n">
        <v>3.76753476</v>
      </c>
      <c r="I70" s="18" t="n">
        <v>486.39985817</v>
      </c>
      <c r="J70" s="20" t="n">
        <v>3.80810489</v>
      </c>
      <c r="K70" s="18" t="n">
        <v>478.15428565</v>
      </c>
      <c r="L70" s="20" t="n">
        <v>5.81776196</v>
      </c>
      <c r="M70" s="18" t="s">
        <v>481</v>
      </c>
      <c r="N70" s="20" t="s">
        <v>481</v>
      </c>
      <c r="O70" s="18" t="s">
        <v>481</v>
      </c>
      <c r="P70" s="20" t="s">
        <v>481</v>
      </c>
      <c r="Q70" s="18" t="s">
        <v>481</v>
      </c>
      <c r="R70" s="20" t="s">
        <v>481</v>
      </c>
      <c r="S70" s="18" t="s">
        <v>481</v>
      </c>
      <c r="T70" s="20" t="s">
        <v>481</v>
      </c>
      <c r="U70" s="18" t="n">
        <v>415.3146746</v>
      </c>
      <c r="V70" s="20" t="n">
        <v>12.76097903</v>
      </c>
    </row>
    <row r="71" spans="1:22">
      <c r="A71" s="15" t="s">
        <v>546</v>
      </c>
      <c r="B71" s="17" t="n">
        <v>6115</v>
      </c>
      <c r="C71" s="18">
        <f>(17.0/B71*100)</f>
        <v/>
      </c>
      <c r="D71" s="19" t="n">
        <v>6098</v>
      </c>
      <c r="E71" s="18" t="n">
        <v>583.69736182</v>
      </c>
      <c r="F71" s="20" t="n">
        <v>7.86221544</v>
      </c>
      <c r="G71" s="18" t="n">
        <v>584.68659539</v>
      </c>
      <c r="H71" s="20" t="n">
        <v>3.06486579</v>
      </c>
      <c r="I71" s="18" t="n">
        <v>562.11405676</v>
      </c>
      <c r="J71" s="20" t="n">
        <v>2.08183032</v>
      </c>
      <c r="K71" s="18" t="n">
        <v>553.36717607</v>
      </c>
      <c r="L71" s="20" t="n">
        <v>2.56581305</v>
      </c>
      <c r="M71" s="18" t="s">
        <v>481</v>
      </c>
      <c r="N71" s="20" t="s">
        <v>481</v>
      </c>
      <c r="O71" s="18" t="s">
        <v>481</v>
      </c>
      <c r="P71" s="20" t="s">
        <v>481</v>
      </c>
      <c r="Q71" s="18" t="s">
        <v>481</v>
      </c>
      <c r="R71" s="20" t="s">
        <v>481</v>
      </c>
      <c r="S71" s="18" t="s">
        <v>481</v>
      </c>
      <c r="T71" s="20" t="s">
        <v>481</v>
      </c>
      <c r="U71" s="18" t="n">
        <v>485.91578931</v>
      </c>
      <c r="V71" s="20" t="n">
        <v>20.41052418</v>
      </c>
    </row>
    <row r="72" spans="1:22">
      <c r="A72" s="15" t="s">
        <v>547</v>
      </c>
      <c r="B72" s="17" t="n">
        <v>7708</v>
      </c>
      <c r="C72" s="18">
        <f>(5.0/B72*100)</f>
        <v/>
      </c>
      <c r="D72" s="19" t="n">
        <v>7703</v>
      </c>
      <c r="E72" s="18" t="n">
        <v>541.17403355</v>
      </c>
      <c r="F72" s="20" t="n">
        <v>7.41491582</v>
      </c>
      <c r="G72" s="18" t="n">
        <v>551.29982588</v>
      </c>
      <c r="H72" s="20" t="n">
        <v>4.44812972</v>
      </c>
      <c r="I72" s="18" t="n">
        <v>537.38943088</v>
      </c>
      <c r="J72" s="20" t="n">
        <v>3.07863818</v>
      </c>
      <c r="K72" s="18" t="n">
        <v>544.30283769</v>
      </c>
      <c r="L72" s="20" t="n">
        <v>4.14981626</v>
      </c>
      <c r="M72" s="18" t="s">
        <v>481</v>
      </c>
      <c r="N72" s="20" t="s">
        <v>481</v>
      </c>
      <c r="O72" s="18" t="s">
        <v>481</v>
      </c>
      <c r="P72" s="20" t="s">
        <v>481</v>
      </c>
      <c r="Q72" s="18" t="s">
        <v>481</v>
      </c>
      <c r="R72" s="20" t="s">
        <v>481</v>
      </c>
      <c r="S72" s="18" t="s">
        <v>481</v>
      </c>
      <c r="T72" s="20" t="s">
        <v>481</v>
      </c>
      <c r="U72" s="18" t="n">
        <v>474.7529578</v>
      </c>
      <c r="V72" s="20" t="n">
        <v>29.90990428</v>
      </c>
    </row>
    <row r="73" spans="1:22">
      <c r="A73" s="15" t="s">
        <v>548</v>
      </c>
      <c r="B73" s="17" t="n">
        <v>8249</v>
      </c>
      <c r="C73" s="18">
        <f>(146.0/B73*100)</f>
        <v/>
      </c>
      <c r="D73" s="19" t="n">
        <v>8103</v>
      </c>
      <c r="E73" s="18" t="n">
        <v>425.57665109</v>
      </c>
      <c r="F73" s="20" t="n">
        <v>6.47722199</v>
      </c>
      <c r="G73" s="18" t="n">
        <v>424.84627861</v>
      </c>
      <c r="H73" s="20" t="n">
        <v>4.23095941</v>
      </c>
      <c r="I73" s="18" t="n">
        <v>410.16157063</v>
      </c>
      <c r="J73" s="20" t="n">
        <v>3.2492289</v>
      </c>
      <c r="K73" s="18" t="n">
        <v>413.85415516</v>
      </c>
      <c r="L73" s="20" t="n">
        <v>5.20200656</v>
      </c>
      <c r="M73" s="18" t="s">
        <v>481</v>
      </c>
      <c r="N73" s="20" t="s">
        <v>481</v>
      </c>
      <c r="O73" s="18" t="s">
        <v>481</v>
      </c>
      <c r="P73" s="20" t="s">
        <v>481</v>
      </c>
      <c r="Q73" s="18" t="s">
        <v>481</v>
      </c>
      <c r="R73" s="20" t="s">
        <v>481</v>
      </c>
      <c r="S73" s="18" t="s">
        <v>481</v>
      </c>
      <c r="T73" s="20" t="s">
        <v>481</v>
      </c>
      <c r="U73" s="18" t="n">
        <v>357.61110799</v>
      </c>
      <c r="V73" s="20" t="n">
        <v>14.77689061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391.75916658</v>
      </c>
      <c r="F75" s="20" t="n">
        <v>5.06543709</v>
      </c>
      <c r="G75" s="18" t="n">
        <v>390.09489677</v>
      </c>
      <c r="H75" s="20" t="n">
        <v>5.01601505</v>
      </c>
      <c r="I75" s="18" t="n">
        <v>358.28762515</v>
      </c>
      <c r="J75" s="20" t="n">
        <v>3.34487832</v>
      </c>
      <c r="K75" s="18" t="n">
        <v>347.00668511</v>
      </c>
      <c r="L75" s="20" t="n">
        <v>4.07255521</v>
      </c>
      <c r="M75" s="18" t="s">
        <v>481</v>
      </c>
      <c r="N75" s="20" t="s">
        <v>481</v>
      </c>
      <c r="O75" s="18" t="s">
        <v>481</v>
      </c>
      <c r="P75" s="20" t="s">
        <v>481</v>
      </c>
      <c r="Q75" s="18" t="s">
        <v>481</v>
      </c>
      <c r="R75" s="20" t="s">
        <v>481</v>
      </c>
      <c r="S75" s="18" t="s">
        <v>481</v>
      </c>
      <c r="T75" s="20" t="s">
        <v>481</v>
      </c>
      <c r="U75" s="18" t="n">
        <v>322.59711502</v>
      </c>
      <c r="V75" s="20" t="n">
        <v>8.502308060000001</v>
      </c>
    </row>
    <row r="76" spans="1:22">
      <c r="A76" s="15" t="s">
        <v>551</v>
      </c>
      <c r="B76" s="17" t="n">
        <v>14167</v>
      </c>
      <c r="C76" s="18">
        <f>(228.0/B76*100)</f>
        <v/>
      </c>
      <c r="D76" s="19" t="n">
        <v>13939</v>
      </c>
      <c r="E76" s="18" t="n">
        <v>431.55709541</v>
      </c>
      <c r="F76" s="20" t="n">
        <v>3.63943433</v>
      </c>
      <c r="G76" s="18" t="n">
        <v>438.59153006</v>
      </c>
      <c r="H76" s="20" t="n">
        <v>3.15255254</v>
      </c>
      <c r="I76" s="18" t="n">
        <v>425.94088597</v>
      </c>
      <c r="J76" s="20" t="n">
        <v>2.84841579</v>
      </c>
      <c r="K76" s="18" t="n">
        <v>427.99833901</v>
      </c>
      <c r="L76" s="20" t="n">
        <v>3.80201501</v>
      </c>
      <c r="M76" s="18" t="s">
        <v>481</v>
      </c>
      <c r="N76" s="20" t="s">
        <v>481</v>
      </c>
      <c r="O76" s="18" t="s">
        <v>481</v>
      </c>
      <c r="P76" s="20" t="s">
        <v>481</v>
      </c>
      <c r="Q76" s="18" t="s">
        <v>481</v>
      </c>
      <c r="R76" s="20" t="s">
        <v>481</v>
      </c>
      <c r="S76" s="18" t="s">
        <v>481</v>
      </c>
      <c r="T76" s="20" t="s">
        <v>481</v>
      </c>
      <c r="U76" s="18" t="n">
        <v>344.1018347</v>
      </c>
      <c r="V76" s="20" t="n">
        <v>8.993060659999999</v>
      </c>
    </row>
    <row r="77" spans="1:22">
      <c r="A77" s="15" t="s">
        <v>552</v>
      </c>
      <c r="B77" s="17" t="n">
        <v>6062</v>
      </c>
      <c r="C77" s="18">
        <f>(84.0/B77*100)</f>
        <v/>
      </c>
      <c r="D77" s="19" t="n">
        <v>5978</v>
      </c>
      <c r="E77" s="18" t="n">
        <v>417.95406207</v>
      </c>
      <c r="F77" s="20" t="n">
        <v>5.5834696</v>
      </c>
      <c r="G77" s="18" t="n">
        <v>430.83795479</v>
      </c>
      <c r="H77" s="20" t="n">
        <v>3.17210639</v>
      </c>
      <c r="I77" s="18" t="n">
        <v>423.98358676</v>
      </c>
      <c r="J77" s="20" t="n">
        <v>3.33329044</v>
      </c>
      <c r="K77" s="18" t="n">
        <v>415.81962918</v>
      </c>
      <c r="L77" s="20" t="n">
        <v>3.58623729</v>
      </c>
      <c r="M77" s="18" t="s">
        <v>481</v>
      </c>
      <c r="N77" s="20" t="s">
        <v>481</v>
      </c>
      <c r="O77" s="18" t="s">
        <v>481</v>
      </c>
      <c r="P77" s="20" t="s">
        <v>481</v>
      </c>
      <c r="Q77" s="18" t="s">
        <v>481</v>
      </c>
      <c r="R77" s="20" t="s">
        <v>481</v>
      </c>
      <c r="S77" s="18" t="s">
        <v>481</v>
      </c>
      <c r="T77" s="20" t="s">
        <v>481</v>
      </c>
      <c r="U77" s="18" t="n">
        <v>335.08630098</v>
      </c>
      <c r="V77" s="20" t="n">
        <v>5.93726967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460.65758941</v>
      </c>
      <c r="F81" s="20" t="n">
        <v>9.054963130000001</v>
      </c>
      <c r="G81" s="18" t="n">
        <v>455.48357782</v>
      </c>
      <c r="H81" s="20" t="n">
        <v>4.71721741</v>
      </c>
      <c r="I81" s="18" t="n">
        <v>443.30376719</v>
      </c>
      <c r="J81" s="20" t="n">
        <v>3.65917777</v>
      </c>
      <c r="K81" s="18" t="n">
        <v>447.06210426</v>
      </c>
      <c r="L81" s="20" t="n">
        <v>4.17907216</v>
      </c>
      <c r="M81" s="18" t="s">
        <v>481</v>
      </c>
      <c r="N81" s="20" t="s">
        <v>481</v>
      </c>
      <c r="O81" s="18" t="s">
        <v>481</v>
      </c>
      <c r="P81" s="20" t="s">
        <v>481</v>
      </c>
      <c r="Q81" s="18" t="s">
        <v>481</v>
      </c>
      <c r="R81" s="20" t="s">
        <v>481</v>
      </c>
      <c r="S81" s="18" t="s">
        <v>481</v>
      </c>
      <c r="T81" s="20" t="s">
        <v>481</v>
      </c>
      <c r="U81" s="18" t="n">
        <v>387.08232045</v>
      </c>
      <c r="V81" s="20" t="n">
        <v>18.49826191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708</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509.97634639</v>
      </c>
      <c r="F7" s="20" t="n">
        <v>3.33403761</v>
      </c>
      <c r="G7" s="18" t="n">
        <v>503.86197167</v>
      </c>
      <c r="H7" s="20" t="n">
        <v>2.07814923</v>
      </c>
      <c r="I7" s="18" t="n">
        <v>489.63877244</v>
      </c>
      <c r="J7" s="20" t="n">
        <v>2.29430145</v>
      </c>
      <c r="K7" s="18" t="n">
        <v>479.43716378</v>
      </c>
      <c r="L7" s="20" t="n">
        <v>3.46628982</v>
      </c>
      <c r="M7" s="18" t="s">
        <v>481</v>
      </c>
      <c r="N7" s="20" t="s">
        <v>481</v>
      </c>
      <c r="O7" s="18" t="s">
        <v>481</v>
      </c>
      <c r="P7" s="20" t="s">
        <v>481</v>
      </c>
      <c r="Q7" s="18" t="s">
        <v>481</v>
      </c>
      <c r="R7" s="20" t="s">
        <v>481</v>
      </c>
      <c r="S7" s="18" t="s">
        <v>481</v>
      </c>
      <c r="T7" s="20" t="s">
        <v>481</v>
      </c>
      <c r="U7" s="18" t="n">
        <v>412.34705696</v>
      </c>
      <c r="V7" s="20" t="n">
        <v>7.81751304</v>
      </c>
    </row>
    <row r="8" spans="1:22">
      <c r="A8" s="15" t="s">
        <v>483</v>
      </c>
      <c r="B8" s="17" t="n">
        <v>7007</v>
      </c>
      <c r="C8" s="18">
        <f>(22.0/B8*100)</f>
        <v/>
      </c>
      <c r="D8" s="19" t="n">
        <v>6985</v>
      </c>
      <c r="E8" s="18" t="n">
        <v>514.46333194</v>
      </c>
      <c r="F8" s="20" t="n">
        <v>3.22886199</v>
      </c>
      <c r="G8" s="18" t="n">
        <v>494.02673816</v>
      </c>
      <c r="H8" s="20" t="n">
        <v>3.40688589</v>
      </c>
      <c r="I8" s="18" t="n">
        <v>473.06054093</v>
      </c>
      <c r="J8" s="20" t="n">
        <v>4.71251107</v>
      </c>
      <c r="K8" s="18" t="n">
        <v>457.55774672</v>
      </c>
      <c r="L8" s="20" t="n">
        <v>7.01668144</v>
      </c>
      <c r="M8" s="18" t="s">
        <v>481</v>
      </c>
      <c r="N8" s="20" t="s">
        <v>481</v>
      </c>
      <c r="O8" s="18" t="s">
        <v>481</v>
      </c>
      <c r="P8" s="20" t="s">
        <v>481</v>
      </c>
      <c r="Q8" s="18" t="n">
        <v>301.63126691</v>
      </c>
      <c r="R8" s="20" t="n">
        <v>25.14921031</v>
      </c>
      <c r="S8" s="18" t="s">
        <v>481</v>
      </c>
      <c r="T8" s="20" t="s">
        <v>481</v>
      </c>
      <c r="U8" s="18" t="n">
        <v>385.56897841</v>
      </c>
      <c r="V8" s="20" t="n">
        <v>19.65319232</v>
      </c>
    </row>
    <row r="9" spans="1:22">
      <c r="A9" s="15" t="s">
        <v>484</v>
      </c>
      <c r="B9" s="17" t="n">
        <v>9651</v>
      </c>
      <c r="C9" s="18">
        <f>(99.0/B9*100)</f>
        <v/>
      </c>
      <c r="D9" s="19" t="n">
        <v>9552</v>
      </c>
      <c r="E9" s="18" t="n">
        <v>525.62574284</v>
      </c>
      <c r="F9" s="20" t="n">
        <v>2.96506806</v>
      </c>
      <c r="G9" s="18" t="n">
        <v>525.35892447</v>
      </c>
      <c r="H9" s="20" t="n">
        <v>2.53801252</v>
      </c>
      <c r="I9" s="18" t="n">
        <v>487.54006815</v>
      </c>
      <c r="J9" s="20" t="n">
        <v>3.71913663</v>
      </c>
      <c r="K9" s="18" t="n">
        <v>475.2836651</v>
      </c>
      <c r="L9" s="20" t="n">
        <v>4.92159397</v>
      </c>
      <c r="M9" s="18" t="s">
        <v>481</v>
      </c>
      <c r="N9" s="20" t="s">
        <v>481</v>
      </c>
      <c r="O9" s="18" t="s">
        <v>481</v>
      </c>
      <c r="P9" s="20" t="s">
        <v>481</v>
      </c>
      <c r="Q9" s="18" t="n">
        <v>357.98454354</v>
      </c>
      <c r="R9" s="20" t="n">
        <v>11.51846445</v>
      </c>
      <c r="S9" s="18" t="s">
        <v>481</v>
      </c>
      <c r="T9" s="20" t="s">
        <v>481</v>
      </c>
      <c r="U9" s="18" t="n">
        <v>407.6625486</v>
      </c>
      <c r="V9" s="20" t="n">
        <v>7.77119173</v>
      </c>
    </row>
    <row r="10" spans="1:22">
      <c r="A10" s="15" t="s">
        <v>485</v>
      </c>
      <c r="B10" s="17" t="n">
        <v>20058</v>
      </c>
      <c r="C10" s="18">
        <f>(528.0/B10*100)</f>
        <v/>
      </c>
      <c r="D10" s="19" t="n">
        <v>19530</v>
      </c>
      <c r="E10" s="18" t="n">
        <v>539.42835114</v>
      </c>
      <c r="F10" s="20" t="n">
        <v>4.17157271</v>
      </c>
      <c r="G10" s="18" t="n">
        <v>526.97892606</v>
      </c>
      <c r="H10" s="20" t="n">
        <v>2.79325532</v>
      </c>
      <c r="I10" s="18" t="n">
        <v>504.40576808</v>
      </c>
      <c r="J10" s="20" t="n">
        <v>2.9590082</v>
      </c>
      <c r="K10" s="18" t="n">
        <v>491.71566602</v>
      </c>
      <c r="L10" s="20" t="n">
        <v>3.48194942</v>
      </c>
      <c r="M10" s="18" t="s">
        <v>481</v>
      </c>
      <c r="N10" s="20" t="s">
        <v>481</v>
      </c>
      <c r="O10" s="18" t="s">
        <v>481</v>
      </c>
      <c r="P10" s="20" t="s">
        <v>481</v>
      </c>
      <c r="Q10" s="18" t="s">
        <v>481</v>
      </c>
      <c r="R10" s="20" t="s">
        <v>481</v>
      </c>
      <c r="S10" s="18" t="s">
        <v>481</v>
      </c>
      <c r="T10" s="20" t="s">
        <v>481</v>
      </c>
      <c r="U10" s="18" t="n">
        <v>451.93947979</v>
      </c>
      <c r="V10" s="20" t="n">
        <v>11.02436525</v>
      </c>
    </row>
    <row r="11" spans="1:22">
      <c r="A11" s="15" t="s">
        <v>486</v>
      </c>
      <c r="B11" s="17" t="n">
        <v>7053</v>
      </c>
      <c r="C11" s="18">
        <f>(50.0/B11*100)</f>
        <v/>
      </c>
      <c r="D11" s="19" t="n">
        <v>7003</v>
      </c>
      <c r="E11" s="18" t="n">
        <v>444.5641467</v>
      </c>
      <c r="F11" s="20" t="n">
        <v>3.24905759</v>
      </c>
      <c r="G11" s="18" t="n">
        <v>432.71451086</v>
      </c>
      <c r="H11" s="20" t="n">
        <v>3.13166176</v>
      </c>
      <c r="I11" s="18" t="n">
        <v>404.67038203</v>
      </c>
      <c r="J11" s="20" t="n">
        <v>3.28436382</v>
      </c>
      <c r="K11" s="18" t="n">
        <v>403.55652659</v>
      </c>
      <c r="L11" s="20" t="n">
        <v>4.84331896</v>
      </c>
      <c r="M11" s="18" t="s">
        <v>481</v>
      </c>
      <c r="N11" s="20" t="s">
        <v>481</v>
      </c>
      <c r="O11" s="18" t="s">
        <v>481</v>
      </c>
      <c r="P11" s="20" t="s">
        <v>481</v>
      </c>
      <c r="Q11" s="18" t="s">
        <v>481</v>
      </c>
      <c r="R11" s="20" t="s">
        <v>481</v>
      </c>
      <c r="S11" s="18" t="s">
        <v>481</v>
      </c>
      <c r="T11" s="20" t="s">
        <v>481</v>
      </c>
      <c r="U11" s="18" t="n">
        <v>357.38998883</v>
      </c>
      <c r="V11" s="20" t="n">
        <v>11.62658676</v>
      </c>
    </row>
    <row r="12" spans="1:22">
      <c r="A12" s="15" t="s">
        <v>487</v>
      </c>
      <c r="B12" s="17" t="n">
        <v>6894</v>
      </c>
      <c r="C12" s="18">
        <f>(56.0/B12*100)</f>
        <v/>
      </c>
      <c r="D12" s="19" t="n">
        <v>6838</v>
      </c>
      <c r="E12" s="18" t="n">
        <v>511.79299989</v>
      </c>
      <c r="F12" s="20" t="n">
        <v>3.06117323</v>
      </c>
      <c r="G12" s="18" t="n">
        <v>508.89191705</v>
      </c>
      <c r="H12" s="20" t="n">
        <v>2.6667866</v>
      </c>
      <c r="I12" s="18" t="n">
        <v>473.24232671</v>
      </c>
      <c r="J12" s="20" t="n">
        <v>3.15344478</v>
      </c>
      <c r="K12" s="18" t="n">
        <v>465.66686783</v>
      </c>
      <c r="L12" s="20" t="n">
        <v>5.50549632</v>
      </c>
      <c r="M12" s="18" t="s">
        <v>481</v>
      </c>
      <c r="N12" s="20" t="s">
        <v>481</v>
      </c>
      <c r="O12" s="18" t="s">
        <v>481</v>
      </c>
      <c r="P12" s="20" t="s">
        <v>481</v>
      </c>
      <c r="Q12" s="18" t="n">
        <v>340.98506961</v>
      </c>
      <c r="R12" s="20" t="n">
        <v>12.52444664</v>
      </c>
      <c r="S12" s="18" t="s">
        <v>481</v>
      </c>
      <c r="T12" s="20" t="s">
        <v>481</v>
      </c>
      <c r="U12" s="18" t="n">
        <v>383.7005442</v>
      </c>
      <c r="V12" s="20" t="n">
        <v>14.36509447</v>
      </c>
    </row>
    <row r="13" spans="1:22">
      <c r="A13" s="15" t="s">
        <v>488</v>
      </c>
      <c r="B13" s="17" t="n">
        <v>7161</v>
      </c>
      <c r="C13" s="18">
        <f>(92.0/B13*100)</f>
        <v/>
      </c>
      <c r="D13" s="19" t="n">
        <v>7069</v>
      </c>
      <c r="E13" s="18" t="n">
        <v>535.39546423</v>
      </c>
      <c r="F13" s="20" t="n">
        <v>4.48512855</v>
      </c>
      <c r="G13" s="18" t="n">
        <v>524.46224805</v>
      </c>
      <c r="H13" s="20" t="n">
        <v>2.52924942</v>
      </c>
      <c r="I13" s="18" t="n">
        <v>505.18739827</v>
      </c>
      <c r="J13" s="20" t="n">
        <v>2.88214198</v>
      </c>
      <c r="K13" s="18" t="n">
        <v>486.30309372</v>
      </c>
      <c r="L13" s="20" t="n">
        <v>5.51384922</v>
      </c>
      <c r="M13" s="18" t="s">
        <v>481</v>
      </c>
      <c r="N13" s="20" t="s">
        <v>481</v>
      </c>
      <c r="O13" s="18" t="s">
        <v>481</v>
      </c>
      <c r="P13" s="20" t="s">
        <v>481</v>
      </c>
      <c r="Q13" s="18" t="n">
        <v>447.51533769</v>
      </c>
      <c r="R13" s="20" t="n">
        <v>5.97365007</v>
      </c>
      <c r="S13" s="18" t="s">
        <v>481</v>
      </c>
      <c r="T13" s="20" t="s">
        <v>481</v>
      </c>
      <c r="U13" s="18" t="n">
        <v>431.10972442</v>
      </c>
      <c r="V13" s="20" t="n">
        <v>12.19931941</v>
      </c>
    </row>
    <row r="14" spans="1:22">
      <c r="A14" s="15" t="s">
        <v>489</v>
      </c>
      <c r="B14" s="17" t="n">
        <v>5587</v>
      </c>
      <c r="C14" s="18">
        <f>(74.0/B14*100)</f>
        <v/>
      </c>
      <c r="D14" s="19" t="n">
        <v>5513</v>
      </c>
      <c r="E14" s="18" t="n">
        <v>545.06930927</v>
      </c>
      <c r="F14" s="20" t="n">
        <v>3.61546816</v>
      </c>
      <c r="G14" s="18" t="n">
        <v>520.60506787</v>
      </c>
      <c r="H14" s="20" t="n">
        <v>2.61198718</v>
      </c>
      <c r="I14" s="18" t="n">
        <v>501.83398162</v>
      </c>
      <c r="J14" s="20" t="n">
        <v>3.10994683</v>
      </c>
      <c r="K14" s="18" t="n">
        <v>488.14203755</v>
      </c>
      <c r="L14" s="20" t="n">
        <v>4.46994866</v>
      </c>
      <c r="M14" s="18" t="s">
        <v>481</v>
      </c>
      <c r="N14" s="20" t="s">
        <v>481</v>
      </c>
      <c r="O14" s="18" t="s">
        <v>481</v>
      </c>
      <c r="P14" s="20" t="s">
        <v>481</v>
      </c>
      <c r="Q14" s="18" t="s">
        <v>481</v>
      </c>
      <c r="R14" s="20" t="s">
        <v>481</v>
      </c>
      <c r="S14" s="18" t="s">
        <v>481</v>
      </c>
      <c r="T14" s="20" t="s">
        <v>481</v>
      </c>
      <c r="U14" s="18" t="n">
        <v>467.81290708</v>
      </c>
      <c r="V14" s="20" t="n">
        <v>13.99045161</v>
      </c>
    </row>
    <row r="15" spans="1:22">
      <c r="A15" s="15" t="s">
        <v>490</v>
      </c>
      <c r="B15" s="17" t="n">
        <v>5882</v>
      </c>
      <c r="C15" s="18">
        <f>(53.0/B15*100)</f>
        <v/>
      </c>
      <c r="D15" s="19" t="n">
        <v>5829</v>
      </c>
      <c r="E15" s="18" t="n">
        <v>525.25053431</v>
      </c>
      <c r="F15" s="20" t="n">
        <v>2.55353857</v>
      </c>
      <c r="G15" s="18" t="n">
        <v>511.2100858</v>
      </c>
      <c r="H15" s="20" t="n">
        <v>2.52229364</v>
      </c>
      <c r="I15" s="18" t="n">
        <v>502.01474911</v>
      </c>
      <c r="J15" s="20" t="n">
        <v>4.12915271</v>
      </c>
      <c r="K15" s="18" t="n">
        <v>479.9483221</v>
      </c>
      <c r="L15" s="20" t="n">
        <v>9.064229579999999</v>
      </c>
      <c r="M15" s="18" t="s">
        <v>481</v>
      </c>
      <c r="N15" s="20" t="s">
        <v>481</v>
      </c>
      <c r="O15" s="18" t="s">
        <v>481</v>
      </c>
      <c r="P15" s="20" t="s">
        <v>481</v>
      </c>
      <c r="Q15" s="18" t="n">
        <v>368.85220715</v>
      </c>
      <c r="R15" s="20" t="n">
        <v>14.5875493</v>
      </c>
      <c r="S15" s="18" t="s">
        <v>481</v>
      </c>
      <c r="T15" s="20" t="s">
        <v>481</v>
      </c>
      <c r="U15" s="18" t="n">
        <v>441.52461776</v>
      </c>
      <c r="V15" s="20" t="n">
        <v>16.39136386</v>
      </c>
    </row>
    <row r="16" spans="1:22">
      <c r="A16" s="15" t="s">
        <v>491</v>
      </c>
      <c r="B16" s="17" t="n">
        <v>6108</v>
      </c>
      <c r="C16" s="18">
        <f>(102.0/B16*100)</f>
        <v/>
      </c>
      <c r="D16" s="19" t="n">
        <v>6006</v>
      </c>
      <c r="E16" s="18" t="n">
        <v>505.79885638</v>
      </c>
      <c r="F16" s="20" t="n">
        <v>3.01076588</v>
      </c>
      <c r="G16" s="18" t="n">
        <v>508.71452321</v>
      </c>
      <c r="H16" s="20" t="n">
        <v>2.58976242</v>
      </c>
      <c r="I16" s="18" t="n">
        <v>474.53356666</v>
      </c>
      <c r="J16" s="20" t="n">
        <v>3.66874947</v>
      </c>
      <c r="K16" s="18" t="n">
        <v>461.11239745</v>
      </c>
      <c r="L16" s="20" t="n">
        <v>5.69469614</v>
      </c>
      <c r="M16" s="18" t="s">
        <v>481</v>
      </c>
      <c r="N16" s="20" t="s">
        <v>481</v>
      </c>
      <c r="O16" s="18" t="s">
        <v>481</v>
      </c>
      <c r="P16" s="20" t="s">
        <v>481</v>
      </c>
      <c r="Q16" s="18" t="s">
        <v>481</v>
      </c>
      <c r="R16" s="20" t="s">
        <v>481</v>
      </c>
      <c r="S16" s="18" t="s">
        <v>481</v>
      </c>
      <c r="T16" s="20" t="s">
        <v>481</v>
      </c>
      <c r="U16" s="18" t="n">
        <v>373.03198108</v>
      </c>
      <c r="V16" s="20" t="n">
        <v>10.72249943</v>
      </c>
    </row>
    <row r="17" spans="1:22">
      <c r="A17" s="15" t="s">
        <v>492</v>
      </c>
      <c r="B17" s="17" t="n">
        <v>6504</v>
      </c>
      <c r="C17" s="18">
        <f>(657.0/B17*100)</f>
        <v/>
      </c>
      <c r="D17" s="19" t="n">
        <v>5847</v>
      </c>
      <c r="E17" s="18" t="n">
        <v>526.34727522</v>
      </c>
      <c r="F17" s="20" t="n">
        <v>3.27123041</v>
      </c>
      <c r="G17" s="18" t="n">
        <v>509.64347276</v>
      </c>
      <c r="H17" s="20" t="n">
        <v>3.62606275</v>
      </c>
      <c r="I17" s="18" t="n">
        <v>495.98793281</v>
      </c>
      <c r="J17" s="20" t="n">
        <v>4.44563257</v>
      </c>
      <c r="K17" s="18" t="n">
        <v>493.61613293</v>
      </c>
      <c r="L17" s="20" t="n">
        <v>5.5939993</v>
      </c>
      <c r="M17" s="18" t="s">
        <v>481</v>
      </c>
      <c r="N17" s="20" t="s">
        <v>481</v>
      </c>
      <c r="O17" s="18" t="s">
        <v>481</v>
      </c>
      <c r="P17" s="20" t="s">
        <v>481</v>
      </c>
      <c r="Q17" s="18" t="n">
        <v>362.96139732</v>
      </c>
      <c r="R17" s="20" t="n">
        <v>12.64520278</v>
      </c>
      <c r="S17" s="18" t="s">
        <v>481</v>
      </c>
      <c r="T17" s="20" t="s">
        <v>481</v>
      </c>
      <c r="U17" s="18" t="n">
        <v>439.06109785</v>
      </c>
      <c r="V17" s="20" t="n">
        <v>11.30748201</v>
      </c>
    </row>
    <row r="18" spans="1:22">
      <c r="A18" s="15" t="s">
        <v>493</v>
      </c>
      <c r="B18" s="17" t="n">
        <v>5532</v>
      </c>
      <c r="C18" s="18">
        <f>(28.0/B18*100)</f>
        <v/>
      </c>
      <c r="D18" s="19" t="n">
        <v>5504</v>
      </c>
      <c r="E18" s="18" t="n">
        <v>466.48423506</v>
      </c>
      <c r="F18" s="20" t="n">
        <v>5.25221461</v>
      </c>
      <c r="G18" s="18" t="n">
        <v>461.52427476</v>
      </c>
      <c r="H18" s="20" t="n">
        <v>4.06201581</v>
      </c>
      <c r="I18" s="18" t="n">
        <v>443.62810136</v>
      </c>
      <c r="J18" s="20" t="n">
        <v>4.23837993</v>
      </c>
      <c r="K18" s="18" t="n">
        <v>437.48719131</v>
      </c>
      <c r="L18" s="20" t="n">
        <v>5.39004141</v>
      </c>
      <c r="M18" s="18" t="s">
        <v>481</v>
      </c>
      <c r="N18" s="20" t="s">
        <v>481</v>
      </c>
      <c r="O18" s="18" t="s">
        <v>481</v>
      </c>
      <c r="P18" s="20" t="s">
        <v>481</v>
      </c>
      <c r="Q18" s="18" t="s">
        <v>481</v>
      </c>
      <c r="R18" s="20" t="s">
        <v>481</v>
      </c>
      <c r="S18" s="18" t="s">
        <v>481</v>
      </c>
      <c r="T18" s="20" t="s">
        <v>481</v>
      </c>
      <c r="U18" s="18" t="n">
        <v>363.92558378</v>
      </c>
      <c r="V18" s="20" t="n">
        <v>15.16219857</v>
      </c>
    </row>
    <row r="19" spans="1:22">
      <c r="A19" s="15" t="s">
        <v>494</v>
      </c>
      <c r="B19" s="17" t="n">
        <v>5658</v>
      </c>
      <c r="C19" s="18">
        <f>(64.0/B19*100)</f>
        <v/>
      </c>
      <c r="D19" s="19" t="n">
        <v>5594</v>
      </c>
      <c r="E19" s="18" t="n">
        <v>493.16789715</v>
      </c>
      <c r="F19" s="20" t="n">
        <v>3.76692303</v>
      </c>
      <c r="G19" s="18" t="n">
        <v>483.98820001</v>
      </c>
      <c r="H19" s="20" t="n">
        <v>3.00597032</v>
      </c>
      <c r="I19" s="18" t="n">
        <v>452.6173058</v>
      </c>
      <c r="J19" s="20" t="n">
        <v>4.19026948</v>
      </c>
      <c r="K19" s="18" t="n">
        <v>450.70982614</v>
      </c>
      <c r="L19" s="20" t="n">
        <v>6.18699319</v>
      </c>
      <c r="M19" s="18" t="s">
        <v>481</v>
      </c>
      <c r="N19" s="20" t="s">
        <v>481</v>
      </c>
      <c r="O19" s="18" t="s">
        <v>481</v>
      </c>
      <c r="P19" s="20" t="s">
        <v>481</v>
      </c>
      <c r="Q19" s="18" t="s">
        <v>481</v>
      </c>
      <c r="R19" s="20" t="s">
        <v>481</v>
      </c>
      <c r="S19" s="18" t="s">
        <v>481</v>
      </c>
      <c r="T19" s="20" t="s">
        <v>481</v>
      </c>
      <c r="U19" s="18" t="n">
        <v>389.30235492</v>
      </c>
      <c r="V19" s="20" t="n">
        <v>19.52838602</v>
      </c>
    </row>
    <row r="20" spans="1:22">
      <c r="A20" s="15" t="s">
        <v>495</v>
      </c>
      <c r="B20" s="17" t="n">
        <v>3371</v>
      </c>
      <c r="C20" s="18">
        <f>(75.0/B20*100)</f>
        <v/>
      </c>
      <c r="D20" s="19" t="n">
        <v>3296</v>
      </c>
      <c r="E20" s="18" t="n">
        <v>515.42319621</v>
      </c>
      <c r="F20" s="20" t="n">
        <v>4.12826852</v>
      </c>
      <c r="G20" s="18" t="n">
        <v>494.74057711</v>
      </c>
      <c r="H20" s="20" t="n">
        <v>2.81644339</v>
      </c>
      <c r="I20" s="18" t="n">
        <v>475.3820674</v>
      </c>
      <c r="J20" s="20" t="n">
        <v>3.76794977</v>
      </c>
      <c r="K20" s="18" t="n">
        <v>450.28229968</v>
      </c>
      <c r="L20" s="20" t="n">
        <v>5.47444884</v>
      </c>
      <c r="M20" s="18" t="s">
        <v>481</v>
      </c>
      <c r="N20" s="20" t="s">
        <v>481</v>
      </c>
      <c r="O20" s="18" t="s">
        <v>481</v>
      </c>
      <c r="P20" s="20" t="s">
        <v>481</v>
      </c>
      <c r="Q20" s="18" t="s">
        <v>481</v>
      </c>
      <c r="R20" s="20" t="s">
        <v>481</v>
      </c>
      <c r="S20" s="18" t="s">
        <v>481</v>
      </c>
      <c r="T20" s="20" t="s">
        <v>481</v>
      </c>
      <c r="U20" s="18" t="n">
        <v>414.30527437</v>
      </c>
      <c r="V20" s="20" t="n">
        <v>19.7346126</v>
      </c>
    </row>
    <row r="21" spans="1:22">
      <c r="A21" s="15" t="s">
        <v>496</v>
      </c>
      <c r="B21" s="17" t="n">
        <v>5741</v>
      </c>
      <c r="C21" s="18">
        <f>(45.0/B21*100)</f>
        <v/>
      </c>
      <c r="D21" s="19" t="n">
        <v>5696</v>
      </c>
      <c r="E21" s="18" t="n">
        <v>524.82123519</v>
      </c>
      <c r="F21" s="20" t="n">
        <v>4.79106134</v>
      </c>
      <c r="G21" s="18" t="n">
        <v>514.30421874</v>
      </c>
      <c r="H21" s="20" t="n">
        <v>2.4494607</v>
      </c>
      <c r="I21" s="18" t="n">
        <v>494.84366155</v>
      </c>
      <c r="J21" s="20" t="n">
        <v>2.44638152</v>
      </c>
      <c r="K21" s="18" t="n">
        <v>476.95399804</v>
      </c>
      <c r="L21" s="20" t="n">
        <v>3.71349812</v>
      </c>
      <c r="M21" s="18" t="s">
        <v>481</v>
      </c>
      <c r="N21" s="20" t="s">
        <v>481</v>
      </c>
      <c r="O21" s="18" t="s">
        <v>481</v>
      </c>
      <c r="P21" s="20" t="s">
        <v>481</v>
      </c>
      <c r="Q21" s="18" t="s">
        <v>481</v>
      </c>
      <c r="R21" s="20" t="s">
        <v>481</v>
      </c>
      <c r="S21" s="18" t="s">
        <v>481</v>
      </c>
      <c r="T21" s="20" t="s">
        <v>481</v>
      </c>
      <c r="U21" s="18" t="n">
        <v>439.85810119</v>
      </c>
      <c r="V21" s="20" t="n">
        <v>14.16075018</v>
      </c>
    </row>
    <row r="22" spans="1:22">
      <c r="A22" s="15" t="s">
        <v>497</v>
      </c>
      <c r="B22" s="17" t="n">
        <v>6598</v>
      </c>
      <c r="C22" s="18">
        <f>(32.0/B22*100)</f>
        <v/>
      </c>
      <c r="D22" s="19" t="n">
        <v>6566</v>
      </c>
      <c r="E22" s="18" t="n">
        <v>477.47957684</v>
      </c>
      <c r="F22" s="20" t="n">
        <v>5.28336395</v>
      </c>
      <c r="G22" s="18" t="n">
        <v>486.59920041</v>
      </c>
      <c r="H22" s="20" t="n">
        <v>4.121205</v>
      </c>
      <c r="I22" s="18" t="n">
        <v>459.1835056</v>
      </c>
      <c r="J22" s="20" t="n">
        <v>4.07236227</v>
      </c>
      <c r="K22" s="18" t="n">
        <v>443.21691667</v>
      </c>
      <c r="L22" s="20" t="n">
        <v>5.71677291</v>
      </c>
      <c r="M22" s="18" t="s">
        <v>481</v>
      </c>
      <c r="N22" s="20" t="s">
        <v>481</v>
      </c>
      <c r="O22" s="18" t="s">
        <v>481</v>
      </c>
      <c r="P22" s="20" t="s">
        <v>481</v>
      </c>
      <c r="Q22" s="18" t="s">
        <v>481</v>
      </c>
      <c r="R22" s="20" t="s">
        <v>481</v>
      </c>
      <c r="S22" s="18" t="n">
        <v>401.74306221</v>
      </c>
      <c r="T22" s="20" t="n">
        <v>25.79305339</v>
      </c>
      <c r="U22" s="18" t="n">
        <v>345.42195388</v>
      </c>
      <c r="V22" s="20" t="n">
        <v>9.07501778</v>
      </c>
    </row>
    <row r="23" spans="1:22">
      <c r="A23" s="15" t="s">
        <v>498</v>
      </c>
      <c r="B23" s="17" t="n">
        <v>11583</v>
      </c>
      <c r="C23" s="18">
        <f>(218.0/B23*100)</f>
        <v/>
      </c>
      <c r="D23" s="19" t="n">
        <v>11365</v>
      </c>
      <c r="E23" s="18" t="n">
        <v>498.97536514</v>
      </c>
      <c r="F23" s="20" t="n">
        <v>5.21782816</v>
      </c>
      <c r="G23" s="18" t="n">
        <v>506.59068668</v>
      </c>
      <c r="H23" s="20" t="n">
        <v>3.47008673</v>
      </c>
      <c r="I23" s="18" t="n">
        <v>482.82462624</v>
      </c>
      <c r="J23" s="20" t="n">
        <v>3.25697531</v>
      </c>
      <c r="K23" s="18" t="n">
        <v>476.80472668</v>
      </c>
      <c r="L23" s="20" t="n">
        <v>4.43174605</v>
      </c>
      <c r="M23" s="18" t="s">
        <v>481</v>
      </c>
      <c r="N23" s="20" t="s">
        <v>481</v>
      </c>
      <c r="O23" s="18" t="s">
        <v>481</v>
      </c>
      <c r="P23" s="20" t="s">
        <v>481</v>
      </c>
      <c r="Q23" s="18" t="s">
        <v>481</v>
      </c>
      <c r="R23" s="20" t="s">
        <v>481</v>
      </c>
      <c r="S23" s="18" t="s">
        <v>481</v>
      </c>
      <c r="T23" s="20" t="s">
        <v>481</v>
      </c>
      <c r="U23" s="18" t="n">
        <v>431.27898317</v>
      </c>
      <c r="V23" s="20" t="n">
        <v>11.31543789</v>
      </c>
    </row>
    <row r="24" spans="1:22">
      <c r="A24" s="15" t="s">
        <v>499</v>
      </c>
      <c r="B24" s="17" t="n">
        <v>6647</v>
      </c>
      <c r="C24" s="18">
        <f>(7.0/B24*100)</f>
        <v/>
      </c>
      <c r="D24" s="19" t="n">
        <v>6640</v>
      </c>
      <c r="E24" s="18" t="n">
        <v>527.88008704</v>
      </c>
      <c r="F24" s="20" t="n">
        <v>3.64308485</v>
      </c>
      <c r="G24" s="18" t="n">
        <v>536.11566099</v>
      </c>
      <c r="H24" s="20" t="n">
        <v>3.66652135</v>
      </c>
      <c r="I24" s="18" t="n">
        <v>534.2718624</v>
      </c>
      <c r="J24" s="20" t="n">
        <v>3.94659657</v>
      </c>
      <c r="K24" s="18" t="n">
        <v>530.33949172</v>
      </c>
      <c r="L24" s="20" t="n">
        <v>4.35143192</v>
      </c>
      <c r="M24" s="18" t="s">
        <v>481</v>
      </c>
      <c r="N24" s="20" t="s">
        <v>481</v>
      </c>
      <c r="O24" s="18" t="s">
        <v>481</v>
      </c>
      <c r="P24" s="20" t="s">
        <v>481</v>
      </c>
      <c r="Q24" s="18" t="s">
        <v>481</v>
      </c>
      <c r="R24" s="20" t="s">
        <v>481</v>
      </c>
      <c r="S24" s="18" t="s">
        <v>481</v>
      </c>
      <c r="T24" s="20" t="s">
        <v>481</v>
      </c>
      <c r="U24" s="18" t="n">
        <v>468.56696275</v>
      </c>
      <c r="V24" s="20" t="n">
        <v>24.68702024</v>
      </c>
    </row>
    <row r="25" spans="1:22">
      <c r="A25" s="15" t="s">
        <v>500</v>
      </c>
      <c r="B25" s="17" t="n">
        <v>5581</v>
      </c>
      <c r="C25" s="18">
        <f>(24.0/B25*100)</f>
        <v/>
      </c>
      <c r="D25" s="19" t="n">
        <v>5557</v>
      </c>
      <c r="E25" s="18" t="n">
        <v>522.08874037</v>
      </c>
      <c r="F25" s="20" t="n">
        <v>6.51550877</v>
      </c>
      <c r="G25" s="18" t="n">
        <v>527.48726343</v>
      </c>
      <c r="H25" s="20" t="n">
        <v>3.98698596</v>
      </c>
      <c r="I25" s="18" t="n">
        <v>519.63213997</v>
      </c>
      <c r="J25" s="20" t="n">
        <v>4.30072629</v>
      </c>
      <c r="K25" s="18" t="n">
        <v>526.99610003</v>
      </c>
      <c r="L25" s="20" t="n">
        <v>6.28893043</v>
      </c>
      <c r="M25" s="18" t="s">
        <v>481</v>
      </c>
      <c r="N25" s="20" t="s">
        <v>481</v>
      </c>
      <c r="O25" s="18" t="s">
        <v>481</v>
      </c>
      <c r="P25" s="20" t="s">
        <v>481</v>
      </c>
      <c r="Q25" s="18" t="s">
        <v>481</v>
      </c>
      <c r="R25" s="20" t="s">
        <v>481</v>
      </c>
      <c r="S25" s="18" t="s">
        <v>481</v>
      </c>
      <c r="T25" s="20" t="s">
        <v>481</v>
      </c>
      <c r="U25" s="18" t="n">
        <v>485.75804689</v>
      </c>
      <c r="V25" s="20" t="n">
        <v>24.55116082</v>
      </c>
    </row>
    <row r="26" spans="1:22">
      <c r="A26" s="15" t="s">
        <v>501</v>
      </c>
      <c r="B26" s="17" t="n">
        <v>4869</v>
      </c>
      <c r="C26" s="18">
        <f>(33.0/B26*100)</f>
        <v/>
      </c>
      <c r="D26" s="19" t="n">
        <v>4836</v>
      </c>
      <c r="E26" s="18" t="n">
        <v>500.86902974</v>
      </c>
      <c r="F26" s="20" t="n">
        <v>3.6267339</v>
      </c>
      <c r="G26" s="18" t="n">
        <v>487.61972601</v>
      </c>
      <c r="H26" s="20" t="n">
        <v>2.21366071</v>
      </c>
      <c r="I26" s="18" t="n">
        <v>462.23113111</v>
      </c>
      <c r="J26" s="20" t="n">
        <v>3.19764162</v>
      </c>
      <c r="K26" s="18" t="n">
        <v>455.85272198</v>
      </c>
      <c r="L26" s="20" t="n">
        <v>6.8608651</v>
      </c>
      <c r="M26" s="18" t="s">
        <v>481</v>
      </c>
      <c r="N26" s="20" t="s">
        <v>481</v>
      </c>
      <c r="O26" s="18" t="s">
        <v>481</v>
      </c>
      <c r="P26" s="20" t="s">
        <v>481</v>
      </c>
      <c r="Q26" s="18" t="s">
        <v>481</v>
      </c>
      <c r="R26" s="20" t="s">
        <v>481</v>
      </c>
      <c r="S26" s="18" t="s">
        <v>481</v>
      </c>
      <c r="T26" s="20" t="s">
        <v>481</v>
      </c>
      <c r="U26" s="18" t="n">
        <v>437.36551777</v>
      </c>
      <c r="V26" s="20" t="n">
        <v>13.80961361</v>
      </c>
    </row>
    <row r="27" spans="1:22">
      <c r="A27" s="15" t="s">
        <v>502</v>
      </c>
      <c r="B27" s="17" t="n">
        <v>5299</v>
      </c>
      <c r="C27" s="18">
        <f>(17.0/B27*100)</f>
        <v/>
      </c>
      <c r="D27" s="19" t="n">
        <v>5282</v>
      </c>
      <c r="E27" s="18" t="n">
        <v>508.65674313</v>
      </c>
      <c r="F27" s="20" t="n">
        <v>2.14171988</v>
      </c>
      <c r="G27" s="18" t="n">
        <v>489.89428566</v>
      </c>
      <c r="H27" s="20" t="n">
        <v>2.40231133</v>
      </c>
      <c r="I27" s="18" t="n">
        <v>460.05124263</v>
      </c>
      <c r="J27" s="20" t="n">
        <v>2.92104985</v>
      </c>
      <c r="K27" s="18" t="n">
        <v>448.48003999</v>
      </c>
      <c r="L27" s="20" t="n">
        <v>6.85265537</v>
      </c>
      <c r="M27" s="18" t="s">
        <v>481</v>
      </c>
      <c r="N27" s="20" t="s">
        <v>481</v>
      </c>
      <c r="O27" s="18" t="s">
        <v>481</v>
      </c>
      <c r="P27" s="20" t="s">
        <v>481</v>
      </c>
      <c r="Q27" s="18" t="s">
        <v>481</v>
      </c>
      <c r="R27" s="20" t="s">
        <v>481</v>
      </c>
      <c r="S27" s="18" t="s">
        <v>481</v>
      </c>
      <c r="T27" s="20" t="s">
        <v>481</v>
      </c>
      <c r="U27" s="18" t="n">
        <v>403.10950617</v>
      </c>
      <c r="V27" s="20" t="n">
        <v>9.241224430000001</v>
      </c>
    </row>
    <row r="28" spans="1:22">
      <c r="A28" s="15" t="s">
        <v>503</v>
      </c>
      <c r="B28" s="17" t="n">
        <v>7568</v>
      </c>
      <c r="C28" s="18">
        <f>(54.0/B28*100)</f>
        <v/>
      </c>
      <c r="D28" s="19" t="n">
        <v>7514</v>
      </c>
      <c r="E28" s="18" t="n">
        <v>429.3288974</v>
      </c>
      <c r="F28" s="20" t="n">
        <v>3.48642319</v>
      </c>
      <c r="G28" s="18" t="n">
        <v>421.5265232</v>
      </c>
      <c r="H28" s="20" t="n">
        <v>2.87020663</v>
      </c>
      <c r="I28" s="18" t="n">
        <v>396.10560181</v>
      </c>
      <c r="J28" s="20" t="n">
        <v>2.38487355</v>
      </c>
      <c r="K28" s="18" t="n">
        <v>387.83225131</v>
      </c>
      <c r="L28" s="20" t="n">
        <v>3.79749739</v>
      </c>
      <c r="M28" s="18" t="s">
        <v>481</v>
      </c>
      <c r="N28" s="20" t="s">
        <v>481</v>
      </c>
      <c r="O28" s="18" t="s">
        <v>481</v>
      </c>
      <c r="P28" s="20" t="s">
        <v>481</v>
      </c>
      <c r="Q28" s="18" t="s">
        <v>481</v>
      </c>
      <c r="R28" s="20" t="s">
        <v>481</v>
      </c>
      <c r="S28" s="18" t="s">
        <v>481</v>
      </c>
      <c r="T28" s="20" t="s">
        <v>481</v>
      </c>
      <c r="U28" s="18" t="n">
        <v>355.07382801</v>
      </c>
      <c r="V28" s="20" t="n">
        <v>12.73217847</v>
      </c>
    </row>
    <row r="29" spans="1:22">
      <c r="A29" s="15" t="s">
        <v>504</v>
      </c>
      <c r="B29" s="17" t="n">
        <v>5385</v>
      </c>
      <c r="C29" s="18">
        <f>(30.0/B29*100)</f>
        <v/>
      </c>
      <c r="D29" s="19" t="n">
        <v>5355</v>
      </c>
      <c r="E29" s="18" t="n">
        <v>524.12167101</v>
      </c>
      <c r="F29" s="20" t="n">
        <v>2.93792112</v>
      </c>
      <c r="G29" s="18" t="n">
        <v>518.43192957</v>
      </c>
      <c r="H29" s="20" t="n">
        <v>2.67560803</v>
      </c>
      <c r="I29" s="18" t="n">
        <v>502.54396561</v>
      </c>
      <c r="J29" s="20" t="n">
        <v>4.96882578</v>
      </c>
      <c r="K29" s="18" t="n">
        <v>501.80552831</v>
      </c>
      <c r="L29" s="20" t="n">
        <v>10.08095657</v>
      </c>
      <c r="M29" s="18" t="s">
        <v>481</v>
      </c>
      <c r="N29" s="20" t="s">
        <v>481</v>
      </c>
      <c r="O29" s="18" t="s">
        <v>481</v>
      </c>
      <c r="P29" s="20" t="s">
        <v>481</v>
      </c>
      <c r="Q29" s="18" t="n">
        <v>335.3902018</v>
      </c>
      <c r="R29" s="20" t="n">
        <v>12.1685767</v>
      </c>
      <c r="S29" s="18" t="s">
        <v>481</v>
      </c>
      <c r="T29" s="20" t="s">
        <v>481</v>
      </c>
      <c r="U29" s="18" t="n">
        <v>439.51923861</v>
      </c>
      <c r="V29" s="20" t="n">
        <v>16.0947767</v>
      </c>
    </row>
    <row r="30" spans="1:22">
      <c r="A30" s="15" t="s">
        <v>505</v>
      </c>
      <c r="B30" s="17" t="n">
        <v>4520</v>
      </c>
      <c r="C30" s="18">
        <f>(103.0/B30*100)</f>
        <v/>
      </c>
      <c r="D30" s="19" t="n">
        <v>4417</v>
      </c>
      <c r="E30" s="18" t="n">
        <v>521.25022074</v>
      </c>
      <c r="F30" s="20" t="n">
        <v>5.93529531</v>
      </c>
      <c r="G30" s="18" t="n">
        <v>513.6017855</v>
      </c>
      <c r="H30" s="20" t="n">
        <v>3.20962077</v>
      </c>
      <c r="I30" s="18" t="n">
        <v>480.78381339</v>
      </c>
      <c r="J30" s="20" t="n">
        <v>2.97118086</v>
      </c>
      <c r="K30" s="18" t="n">
        <v>473.20452638</v>
      </c>
      <c r="L30" s="20" t="n">
        <v>3.99913942</v>
      </c>
      <c r="M30" s="18" t="s">
        <v>481</v>
      </c>
      <c r="N30" s="20" t="s">
        <v>481</v>
      </c>
      <c r="O30" s="18" t="s">
        <v>481</v>
      </c>
      <c r="P30" s="20" t="s">
        <v>481</v>
      </c>
      <c r="Q30" s="18" t="s">
        <v>481</v>
      </c>
      <c r="R30" s="20" t="s">
        <v>481</v>
      </c>
      <c r="S30" s="18" t="s">
        <v>481</v>
      </c>
      <c r="T30" s="20" t="s">
        <v>481</v>
      </c>
      <c r="U30" s="18" t="n">
        <v>443.74439497</v>
      </c>
      <c r="V30" s="20" t="n">
        <v>13.34136832</v>
      </c>
    </row>
    <row r="31" spans="1:22">
      <c r="A31" s="15" t="s">
        <v>506</v>
      </c>
      <c r="B31" s="17" t="n">
        <v>5456</v>
      </c>
      <c r="C31" s="18">
        <f>(125.0/B31*100)</f>
        <v/>
      </c>
      <c r="D31" s="19" t="n">
        <v>5331</v>
      </c>
      <c r="E31" s="18" t="n">
        <v>514.08236633</v>
      </c>
      <c r="F31" s="20" t="n">
        <v>3.93034615</v>
      </c>
      <c r="G31" s="18" t="n">
        <v>514.4114006900001</v>
      </c>
      <c r="H31" s="20" t="n">
        <v>2.82168911</v>
      </c>
      <c r="I31" s="18" t="n">
        <v>493.14845915</v>
      </c>
      <c r="J31" s="20" t="n">
        <v>3.51593774</v>
      </c>
      <c r="K31" s="18" t="n">
        <v>487.60415849</v>
      </c>
      <c r="L31" s="20" t="n">
        <v>3.97163518</v>
      </c>
      <c r="M31" s="18" t="s">
        <v>481</v>
      </c>
      <c r="N31" s="20" t="s">
        <v>481</v>
      </c>
      <c r="O31" s="18" t="s">
        <v>481</v>
      </c>
      <c r="P31" s="20" t="s">
        <v>481</v>
      </c>
      <c r="Q31" s="18" t="s">
        <v>481</v>
      </c>
      <c r="R31" s="20" t="s">
        <v>481</v>
      </c>
      <c r="S31" s="18" t="s">
        <v>481</v>
      </c>
      <c r="T31" s="20" t="s">
        <v>481</v>
      </c>
      <c r="U31" s="18" t="n">
        <v>420.8076596</v>
      </c>
      <c r="V31" s="20" t="n">
        <v>11.33590934</v>
      </c>
    </row>
    <row r="32" spans="1:22">
      <c r="A32" s="15" t="s">
        <v>507</v>
      </c>
      <c r="B32" s="17" t="n">
        <v>4478</v>
      </c>
      <c r="C32" s="18">
        <f>(5.0/B32*100)</f>
        <v/>
      </c>
      <c r="D32" s="19" t="n">
        <v>4473</v>
      </c>
      <c r="E32" s="18" t="n">
        <v>521.35739913</v>
      </c>
      <c r="F32" s="20" t="n">
        <v>3.78109393</v>
      </c>
      <c r="G32" s="18" t="n">
        <v>511.93786835</v>
      </c>
      <c r="H32" s="20" t="n">
        <v>2.60279104</v>
      </c>
      <c r="I32" s="18" t="n">
        <v>477.39261734</v>
      </c>
      <c r="J32" s="20" t="n">
        <v>3.78629495</v>
      </c>
      <c r="K32" s="18" t="n">
        <v>475.23222867</v>
      </c>
      <c r="L32" s="20" t="n">
        <v>6.01241283</v>
      </c>
      <c r="M32" s="18" t="s">
        <v>481</v>
      </c>
      <c r="N32" s="20" t="s">
        <v>481</v>
      </c>
      <c r="O32" s="18" t="s">
        <v>481</v>
      </c>
      <c r="P32" s="20" t="s">
        <v>481</v>
      </c>
      <c r="Q32" s="18" t="s">
        <v>481</v>
      </c>
      <c r="R32" s="20" t="s">
        <v>481</v>
      </c>
      <c r="S32" s="18" t="s">
        <v>481</v>
      </c>
      <c r="T32" s="20" t="s">
        <v>481</v>
      </c>
      <c r="U32" s="18" t="n">
        <v>430.6472056</v>
      </c>
      <c r="V32" s="20" t="n">
        <v>28.71857971</v>
      </c>
    </row>
    <row r="33" spans="1:22">
      <c r="A33" s="15" t="s">
        <v>508</v>
      </c>
      <c r="B33" s="17" t="n">
        <v>7325</v>
      </c>
      <c r="C33" s="18">
        <f>(76.0/B33*100)</f>
        <v/>
      </c>
      <c r="D33" s="19" t="n">
        <v>7249</v>
      </c>
      <c r="E33" s="18" t="n">
        <v>512.72451349</v>
      </c>
      <c r="F33" s="20" t="n">
        <v>5.22760639</v>
      </c>
      <c r="G33" s="18" t="n">
        <v>502.07262291</v>
      </c>
      <c r="H33" s="20" t="n">
        <v>3.36073869</v>
      </c>
      <c r="I33" s="18" t="n">
        <v>479.81011923</v>
      </c>
      <c r="J33" s="20" t="n">
        <v>3.16770419</v>
      </c>
      <c r="K33" s="18" t="n">
        <v>478.95823637</v>
      </c>
      <c r="L33" s="20" t="n">
        <v>4.28368947</v>
      </c>
      <c r="M33" s="18" t="s">
        <v>481</v>
      </c>
      <c r="N33" s="20" t="s">
        <v>481</v>
      </c>
      <c r="O33" s="18" t="s">
        <v>481</v>
      </c>
      <c r="P33" s="20" t="s">
        <v>481</v>
      </c>
      <c r="Q33" s="18" t="s">
        <v>481</v>
      </c>
      <c r="R33" s="20" t="s">
        <v>481</v>
      </c>
      <c r="S33" s="18" t="s">
        <v>481</v>
      </c>
      <c r="T33" s="20" t="s">
        <v>481</v>
      </c>
      <c r="U33" s="18" t="n">
        <v>408.24705227</v>
      </c>
      <c r="V33" s="20" t="n">
        <v>13.73043951</v>
      </c>
    </row>
    <row r="34" spans="1:22">
      <c r="A34" s="15" t="s">
        <v>509</v>
      </c>
      <c r="B34" s="17" t="n">
        <v>6350</v>
      </c>
      <c r="C34" s="18">
        <f>(36.0/B34*100)</f>
        <v/>
      </c>
      <c r="D34" s="19" t="n">
        <v>6314</v>
      </c>
      <c r="E34" s="18" t="n">
        <v>490.91794459</v>
      </c>
      <c r="F34" s="20" t="n">
        <v>3.30859119</v>
      </c>
      <c r="G34" s="18" t="n">
        <v>493.32724358</v>
      </c>
      <c r="H34" s="20" t="n">
        <v>2.6827037</v>
      </c>
      <c r="I34" s="18" t="n">
        <v>459.64900453</v>
      </c>
      <c r="J34" s="20" t="n">
        <v>4.25296257</v>
      </c>
      <c r="K34" s="18" t="n">
        <v>446.13129245</v>
      </c>
      <c r="L34" s="20" t="n">
        <v>6.25138866</v>
      </c>
      <c r="M34" s="18" t="s">
        <v>481</v>
      </c>
      <c r="N34" s="20" t="s">
        <v>481</v>
      </c>
      <c r="O34" s="18" t="s">
        <v>481</v>
      </c>
      <c r="P34" s="20" t="s">
        <v>481</v>
      </c>
      <c r="Q34" s="18" t="n">
        <v>336.51078337</v>
      </c>
      <c r="R34" s="20" t="n">
        <v>12.24828707</v>
      </c>
      <c r="S34" s="18" t="s">
        <v>481</v>
      </c>
      <c r="T34" s="20" t="s">
        <v>481</v>
      </c>
      <c r="U34" s="18" t="n">
        <v>355.75981078</v>
      </c>
      <c r="V34" s="20" t="n">
        <v>13.31134285</v>
      </c>
    </row>
    <row r="35" spans="1:22">
      <c r="A35" s="15" t="s">
        <v>510</v>
      </c>
      <c r="B35" s="17" t="n">
        <v>6406</v>
      </c>
      <c r="C35" s="18">
        <f>(36.0/B35*100)</f>
        <v/>
      </c>
      <c r="D35" s="19" t="n">
        <v>6370</v>
      </c>
      <c r="E35" s="18" t="n">
        <v>521.9519933300001</v>
      </c>
      <c r="F35" s="20" t="n">
        <v>3.41141579</v>
      </c>
      <c r="G35" s="18" t="n">
        <v>522.0150456</v>
      </c>
      <c r="H35" s="20" t="n">
        <v>2.01679946</v>
      </c>
      <c r="I35" s="18" t="n">
        <v>496.94250703</v>
      </c>
      <c r="J35" s="20" t="n">
        <v>3.29713888</v>
      </c>
      <c r="K35" s="18" t="n">
        <v>492.13676701</v>
      </c>
      <c r="L35" s="20" t="n">
        <v>4.91166897</v>
      </c>
      <c r="M35" s="18" t="s">
        <v>481</v>
      </c>
      <c r="N35" s="20" t="s">
        <v>481</v>
      </c>
      <c r="O35" s="18" t="s">
        <v>481</v>
      </c>
      <c r="P35" s="20" t="s">
        <v>481</v>
      </c>
      <c r="Q35" s="18" t="n">
        <v>349.78970242</v>
      </c>
      <c r="R35" s="20" t="n">
        <v>6.90672373</v>
      </c>
      <c r="S35" s="18" t="s">
        <v>481</v>
      </c>
      <c r="T35" s="20" t="s">
        <v>481</v>
      </c>
      <c r="U35" s="18" t="n">
        <v>443.98528259</v>
      </c>
      <c r="V35" s="20" t="n">
        <v>11.39042926</v>
      </c>
    </row>
    <row r="36" spans="1:22">
      <c r="A36" s="15" t="s">
        <v>511</v>
      </c>
      <c r="B36" s="17" t="n">
        <v>6736</v>
      </c>
      <c r="C36" s="18">
        <f>(28.0/B36*100)</f>
        <v/>
      </c>
      <c r="D36" s="19" t="n">
        <v>6708</v>
      </c>
      <c r="E36" s="18" t="n">
        <v>504.91051939</v>
      </c>
      <c r="F36" s="20" t="n">
        <v>3.68884149</v>
      </c>
      <c r="G36" s="18" t="n">
        <v>503.60004725</v>
      </c>
      <c r="H36" s="20" t="n">
        <v>2.75362459</v>
      </c>
      <c r="I36" s="18" t="n">
        <v>474.38361973</v>
      </c>
      <c r="J36" s="20" t="n">
        <v>2.90869149</v>
      </c>
      <c r="K36" s="18" t="n">
        <v>454.55941998</v>
      </c>
      <c r="L36" s="20" t="n">
        <v>3.17624569</v>
      </c>
      <c r="M36" s="18" t="s">
        <v>481</v>
      </c>
      <c r="N36" s="20" t="s">
        <v>481</v>
      </c>
      <c r="O36" s="18" t="s">
        <v>481</v>
      </c>
      <c r="P36" s="20" t="s">
        <v>481</v>
      </c>
      <c r="Q36" s="18" t="s">
        <v>481</v>
      </c>
      <c r="R36" s="20" t="s">
        <v>481</v>
      </c>
      <c r="S36" s="18" t="s">
        <v>481</v>
      </c>
      <c r="T36" s="20" t="s">
        <v>481</v>
      </c>
      <c r="U36" s="18" t="n">
        <v>422.60200164</v>
      </c>
      <c r="V36" s="20" t="n">
        <v>14.10446939</v>
      </c>
    </row>
    <row r="37" spans="1:22">
      <c r="A37" s="15" t="s">
        <v>512</v>
      </c>
      <c r="B37" s="17" t="n">
        <v>5458</v>
      </c>
      <c r="C37" s="18">
        <f>(64.0/B37*100)</f>
        <v/>
      </c>
      <c r="D37" s="19" t="n">
        <v>5394</v>
      </c>
      <c r="E37" s="18" t="n">
        <v>509.66217173</v>
      </c>
      <c r="F37" s="20" t="n">
        <v>3.79782271</v>
      </c>
      <c r="G37" s="18" t="n">
        <v>507.0241391</v>
      </c>
      <c r="H37" s="20" t="n">
        <v>3.47302998</v>
      </c>
      <c r="I37" s="18" t="n">
        <v>484.83184803</v>
      </c>
      <c r="J37" s="20" t="n">
        <v>4.22627956</v>
      </c>
      <c r="K37" s="18" t="n">
        <v>471.59056679</v>
      </c>
      <c r="L37" s="20" t="n">
        <v>5.74591751</v>
      </c>
      <c r="M37" s="18" t="s">
        <v>481</v>
      </c>
      <c r="N37" s="20" t="s">
        <v>481</v>
      </c>
      <c r="O37" s="18" t="s">
        <v>481</v>
      </c>
      <c r="P37" s="20" t="s">
        <v>481</v>
      </c>
      <c r="Q37" s="18" t="s">
        <v>481</v>
      </c>
      <c r="R37" s="20" t="s">
        <v>481</v>
      </c>
      <c r="S37" s="18" t="s">
        <v>481</v>
      </c>
      <c r="T37" s="20" t="s">
        <v>481</v>
      </c>
      <c r="U37" s="18" t="n">
        <v>373.83006346</v>
      </c>
      <c r="V37" s="20" t="n">
        <v>10.45924529</v>
      </c>
    </row>
    <row r="38" spans="1:22">
      <c r="A38" s="15" t="s">
        <v>513</v>
      </c>
      <c r="B38" s="17" t="n">
        <v>5860</v>
      </c>
      <c r="C38" s="18">
        <f>(16.0/B38*100)</f>
        <v/>
      </c>
      <c r="D38" s="19" t="n">
        <v>5844</v>
      </c>
      <c r="E38" s="18" t="n">
        <v>535.34026596</v>
      </c>
      <c r="F38" s="20" t="n">
        <v>3.33205197</v>
      </c>
      <c r="G38" s="18" t="n">
        <v>522.32487269</v>
      </c>
      <c r="H38" s="20" t="n">
        <v>3.35920845</v>
      </c>
      <c r="I38" s="18" t="n">
        <v>502.68202128</v>
      </c>
      <c r="J38" s="20" t="n">
        <v>4.20355761</v>
      </c>
      <c r="K38" s="18" t="n">
        <v>489.24310498</v>
      </c>
      <c r="L38" s="20" t="n">
        <v>8.34219792</v>
      </c>
      <c r="M38" s="18" t="s">
        <v>481</v>
      </c>
      <c r="N38" s="20" t="s">
        <v>481</v>
      </c>
      <c r="O38" s="18" t="s">
        <v>481</v>
      </c>
      <c r="P38" s="20" t="s">
        <v>481</v>
      </c>
      <c r="Q38" s="18" t="s">
        <v>481</v>
      </c>
      <c r="R38" s="20" t="s">
        <v>481</v>
      </c>
      <c r="S38" s="18" t="s">
        <v>481</v>
      </c>
      <c r="T38" s="20" t="s">
        <v>481</v>
      </c>
      <c r="U38" s="18" t="n">
        <v>419.17650347</v>
      </c>
      <c r="V38" s="20" t="n">
        <v>15.24547141</v>
      </c>
    </row>
    <row r="39" spans="1:22">
      <c r="A39" s="15" t="s">
        <v>514</v>
      </c>
      <c r="B39" s="17" t="n">
        <v>5895</v>
      </c>
      <c r="C39" s="18">
        <f>(31.0/B39*100)</f>
        <v/>
      </c>
      <c r="D39" s="19" t="n">
        <v>5864</v>
      </c>
      <c r="E39" s="18" t="n">
        <v>426.7482502</v>
      </c>
      <c r="F39" s="20" t="n">
        <v>5.09876223</v>
      </c>
      <c r="G39" s="18" t="n">
        <v>425.92292139</v>
      </c>
      <c r="H39" s="20" t="n">
        <v>4.9070907</v>
      </c>
      <c r="I39" s="18" t="n">
        <v>421.04484306</v>
      </c>
      <c r="J39" s="20" t="n">
        <v>4.76130731</v>
      </c>
      <c r="K39" s="18" t="n">
        <v>411.2691107</v>
      </c>
      <c r="L39" s="20" t="n">
        <v>5.16384029</v>
      </c>
      <c r="M39" s="18" t="s">
        <v>481</v>
      </c>
      <c r="N39" s="20" t="s">
        <v>481</v>
      </c>
      <c r="O39" s="18" t="s">
        <v>481</v>
      </c>
      <c r="P39" s="20" t="s">
        <v>481</v>
      </c>
      <c r="Q39" s="18" t="s">
        <v>481</v>
      </c>
      <c r="R39" s="20" t="s">
        <v>481</v>
      </c>
      <c r="S39" s="18" t="s">
        <v>481</v>
      </c>
      <c r="T39" s="20" t="s">
        <v>481</v>
      </c>
      <c r="U39" s="18" t="n">
        <v>358.22129081</v>
      </c>
      <c r="V39" s="20" t="n">
        <v>15.52926717</v>
      </c>
    </row>
    <row r="40" spans="1:22">
      <c r="A40" s="15" t="s">
        <v>515</v>
      </c>
      <c r="B40" s="17" t="n">
        <v>14157</v>
      </c>
      <c r="C40" s="18">
        <f>(277.0/B40*100)</f>
        <v/>
      </c>
      <c r="D40" s="19" t="n">
        <v>13880</v>
      </c>
      <c r="E40" s="18" t="n">
        <v>507.76410027</v>
      </c>
      <c r="F40" s="20" t="n">
        <v>5.49565507</v>
      </c>
      <c r="G40" s="18" t="n">
        <v>505.7499911</v>
      </c>
      <c r="H40" s="20" t="n">
        <v>2.78766316</v>
      </c>
      <c r="I40" s="18" t="n">
        <v>485.46010713</v>
      </c>
      <c r="J40" s="20" t="n">
        <v>3.17130607</v>
      </c>
      <c r="K40" s="18" t="n">
        <v>476.36208497</v>
      </c>
      <c r="L40" s="20" t="n">
        <v>4.33030393</v>
      </c>
      <c r="M40" s="18" t="s">
        <v>481</v>
      </c>
      <c r="N40" s="20" t="s">
        <v>481</v>
      </c>
      <c r="O40" s="18" t="s">
        <v>481</v>
      </c>
      <c r="P40" s="20" t="s">
        <v>481</v>
      </c>
      <c r="Q40" s="18" t="s">
        <v>481</v>
      </c>
      <c r="R40" s="20" t="s">
        <v>481</v>
      </c>
      <c r="S40" s="18" t="s">
        <v>481</v>
      </c>
      <c r="T40" s="20" t="s">
        <v>481</v>
      </c>
      <c r="U40" s="18" t="n">
        <v>431.03384523</v>
      </c>
      <c r="V40" s="20" t="n">
        <v>13.32506527</v>
      </c>
    </row>
    <row r="41" spans="1:22">
      <c r="A41" s="15" t="s">
        <v>516</v>
      </c>
      <c r="B41" s="17" t="n">
        <v>5712</v>
      </c>
      <c r="C41" s="18">
        <f>(38.0/B41*100)</f>
        <v/>
      </c>
      <c r="D41" s="19" t="n">
        <v>5674</v>
      </c>
      <c r="E41" s="18" t="n">
        <v>498.51983389</v>
      </c>
      <c r="F41" s="20" t="n">
        <v>5.05513481</v>
      </c>
      <c r="G41" s="18" t="n">
        <v>478.99238119</v>
      </c>
      <c r="H41" s="20" t="n">
        <v>3.53613305</v>
      </c>
      <c r="I41" s="18" t="n">
        <v>456.76585175</v>
      </c>
      <c r="J41" s="20" t="n">
        <v>4.1181184</v>
      </c>
      <c r="K41" s="18" t="n">
        <v>451.77486552</v>
      </c>
      <c r="L41" s="20" t="n">
        <v>4.68083455</v>
      </c>
      <c r="M41" s="18" t="s">
        <v>481</v>
      </c>
      <c r="N41" s="20" t="s">
        <v>481</v>
      </c>
      <c r="O41" s="18" t="s">
        <v>481</v>
      </c>
      <c r="P41" s="20" t="s">
        <v>481</v>
      </c>
      <c r="Q41" s="18" t="n">
        <v>392.51815558</v>
      </c>
      <c r="R41" s="20" t="n">
        <v>16.89642718</v>
      </c>
      <c r="S41" s="18" t="s">
        <v>481</v>
      </c>
      <c r="T41" s="20" t="s">
        <v>481</v>
      </c>
      <c r="U41" s="18" t="n">
        <v>402.35208868</v>
      </c>
      <c r="V41" s="20" t="n">
        <v>15.88735469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(1223.0/B46*100)</f>
        <v/>
      </c>
      <c r="D46" s="19" t="n">
        <v>21918</v>
      </c>
      <c r="E46" s="18" t="n">
        <v>413.30619516</v>
      </c>
      <c r="F46" s="20" t="n">
        <v>4.75965429</v>
      </c>
      <c r="G46" s="18" t="n">
        <v>400.2909627</v>
      </c>
      <c r="H46" s="20" t="n">
        <v>3.5714395</v>
      </c>
      <c r="I46" s="18" t="n">
        <v>366.4466274</v>
      </c>
      <c r="J46" s="20" t="n">
        <v>3.02522458</v>
      </c>
      <c r="K46" s="18" t="n">
        <v>367.51179052</v>
      </c>
      <c r="L46" s="20" t="n">
        <v>4.13237334</v>
      </c>
      <c r="M46" s="18" t="s">
        <v>481</v>
      </c>
      <c r="N46" s="20" t="s">
        <v>481</v>
      </c>
      <c r="O46" s="18" t="s">
        <v>481</v>
      </c>
      <c r="P46" s="20" t="s">
        <v>481</v>
      </c>
      <c r="Q46" s="18" t="s">
        <v>481</v>
      </c>
      <c r="R46" s="20" t="s">
        <v>481</v>
      </c>
      <c r="S46" s="18" t="s">
        <v>481</v>
      </c>
      <c r="T46" s="20" t="s">
        <v>481</v>
      </c>
      <c r="U46" s="18" t="n">
        <v>317.59256516</v>
      </c>
      <c r="V46" s="20" t="n">
        <v>5.01574673</v>
      </c>
    </row>
    <row r="47" spans="1:22">
      <c r="A47" s="15" t="s">
        <v>522</v>
      </c>
      <c r="B47" s="17" t="n">
        <v>5928</v>
      </c>
      <c r="C47" s="18">
        <f>(81.0/B47*100)</f>
        <v/>
      </c>
      <c r="D47" s="19" t="n">
        <v>5847</v>
      </c>
      <c r="E47" s="18" t="n">
        <v>448.5275494</v>
      </c>
      <c r="F47" s="20" t="n">
        <v>4.96211686</v>
      </c>
      <c r="G47" s="18" t="n">
        <v>461.44995034</v>
      </c>
      <c r="H47" s="20" t="n">
        <v>4.28522291</v>
      </c>
      <c r="I47" s="18" t="n">
        <v>439.43137022</v>
      </c>
      <c r="J47" s="20" t="n">
        <v>4.66026493</v>
      </c>
      <c r="K47" s="18" t="n">
        <v>431.72632809</v>
      </c>
      <c r="L47" s="20" t="n">
        <v>6.16892051</v>
      </c>
      <c r="M47" s="18" t="s">
        <v>481</v>
      </c>
      <c r="N47" s="20" t="s">
        <v>481</v>
      </c>
      <c r="O47" s="18" t="s">
        <v>481</v>
      </c>
      <c r="P47" s="20" t="s">
        <v>481</v>
      </c>
      <c r="Q47" s="18" t="s">
        <v>481</v>
      </c>
      <c r="R47" s="20" t="s">
        <v>481</v>
      </c>
      <c r="S47" s="18" t="s">
        <v>481</v>
      </c>
      <c r="T47" s="20" t="s">
        <v>481</v>
      </c>
      <c r="U47" s="18" t="n">
        <v>343.66890463</v>
      </c>
      <c r="V47" s="20" t="n">
        <v>7.53187112</v>
      </c>
    </row>
    <row r="48" spans="1:22">
      <c r="A48" s="15" t="s">
        <v>523</v>
      </c>
      <c r="B48" s="17" t="n">
        <v>9841</v>
      </c>
      <c r="C48" s="18">
        <f>(7.0/B48*100)</f>
        <v/>
      </c>
      <c r="D48" s="19" t="n">
        <v>9834</v>
      </c>
      <c r="E48" s="18" t="n">
        <v>558.3953159500001</v>
      </c>
      <c r="F48" s="20" t="n">
        <v>6.77642377</v>
      </c>
      <c r="G48" s="18" t="n">
        <v>546.5856465000001</v>
      </c>
      <c r="H48" s="20" t="n">
        <v>5.02866086</v>
      </c>
      <c r="I48" s="18" t="n">
        <v>518.77721408</v>
      </c>
      <c r="J48" s="20" t="n">
        <v>5.81969386</v>
      </c>
      <c r="K48" s="18" t="n">
        <v>520.5581044199999</v>
      </c>
      <c r="L48" s="20" t="n">
        <v>6.10160044</v>
      </c>
      <c r="M48" s="18" t="s">
        <v>481</v>
      </c>
      <c r="N48" s="20" t="s">
        <v>481</v>
      </c>
      <c r="O48" s="18" t="s">
        <v>481</v>
      </c>
      <c r="P48" s="20" t="s">
        <v>481</v>
      </c>
      <c r="Q48" s="18" t="s">
        <v>481</v>
      </c>
      <c r="R48" s="20" t="s">
        <v>481</v>
      </c>
      <c r="S48" s="18" t="s">
        <v>481</v>
      </c>
      <c r="T48" s="20" t="s">
        <v>481</v>
      </c>
      <c r="U48" s="18" t="n">
        <v>454.72665605</v>
      </c>
      <c r="V48" s="20" t="n">
        <v>31.13186575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(220.0/B50*100)</f>
        <v/>
      </c>
      <c r="D50" s="19" t="n">
        <v>11575</v>
      </c>
      <c r="E50" s="18" t="n">
        <v>392.23508315</v>
      </c>
      <c r="F50" s="20" t="n">
        <v>4.7368481</v>
      </c>
      <c r="G50" s="18" t="n">
        <v>400.96790161</v>
      </c>
      <c r="H50" s="20" t="n">
        <v>2.8048131</v>
      </c>
      <c r="I50" s="18" t="n">
        <v>383.7984353</v>
      </c>
      <c r="J50" s="20" t="n">
        <v>2.65940445</v>
      </c>
      <c r="K50" s="18" t="n">
        <v>389.29065279</v>
      </c>
      <c r="L50" s="20" t="n">
        <v>3.21361708</v>
      </c>
      <c r="M50" s="18" t="s">
        <v>481</v>
      </c>
      <c r="N50" s="20" t="s">
        <v>481</v>
      </c>
      <c r="O50" s="18" t="s">
        <v>481</v>
      </c>
      <c r="P50" s="20" t="s">
        <v>481</v>
      </c>
      <c r="Q50" s="18" t="s">
        <v>481</v>
      </c>
      <c r="R50" s="20" t="s">
        <v>481</v>
      </c>
      <c r="S50" s="18" t="s">
        <v>481</v>
      </c>
      <c r="T50" s="20" t="s">
        <v>481</v>
      </c>
      <c r="U50" s="18" t="n">
        <v>325.73019438</v>
      </c>
      <c r="V50" s="20" t="n">
        <v>8.46140664</v>
      </c>
    </row>
    <row r="51" spans="1:22">
      <c r="A51" s="15" t="s">
        <v>526</v>
      </c>
      <c r="B51" s="17" t="n">
        <v>6866</v>
      </c>
      <c r="C51" s="18">
        <f>(109.0/B51*100)</f>
        <v/>
      </c>
      <c r="D51" s="19" t="n">
        <v>6757</v>
      </c>
      <c r="E51" s="18" t="n">
        <v>416.44555147</v>
      </c>
      <c r="F51" s="20" t="n">
        <v>4.2714608</v>
      </c>
      <c r="G51" s="18" t="n">
        <v>416.81579968</v>
      </c>
      <c r="H51" s="20" t="n">
        <v>3.58311775</v>
      </c>
      <c r="I51" s="18" t="n">
        <v>392.22269894</v>
      </c>
      <c r="J51" s="20" t="n">
        <v>3.15468627</v>
      </c>
      <c r="K51" s="18" t="n">
        <v>392.67020703</v>
      </c>
      <c r="L51" s="20" t="n">
        <v>3.42870183</v>
      </c>
      <c r="M51" s="18" t="s">
        <v>481</v>
      </c>
      <c r="N51" s="20" t="s">
        <v>481</v>
      </c>
      <c r="O51" s="18" t="s">
        <v>481</v>
      </c>
      <c r="P51" s="20" t="s">
        <v>481</v>
      </c>
      <c r="Q51" s="18" t="n">
        <v>380.5422133</v>
      </c>
      <c r="R51" s="20" t="n">
        <v>4.31283207</v>
      </c>
      <c r="S51" s="18" t="s">
        <v>481</v>
      </c>
      <c r="T51" s="20" t="s">
        <v>481</v>
      </c>
      <c r="U51" s="18" t="n">
        <v>370.35088933</v>
      </c>
      <c r="V51" s="20" t="n">
        <v>8.171347150000001</v>
      </c>
    </row>
    <row r="52" spans="1:22">
      <c r="A52" s="15" t="s">
        <v>527</v>
      </c>
      <c r="B52" s="17" t="n">
        <v>5809</v>
      </c>
      <c r="C52" s="18">
        <f>(74.0/B52*100)</f>
        <v/>
      </c>
      <c r="D52" s="19" t="n">
        <v>5735</v>
      </c>
      <c r="E52" s="18" t="n">
        <v>472.02789595</v>
      </c>
      <c r="F52" s="20" t="n">
        <v>3.78787081</v>
      </c>
      <c r="G52" s="18" t="n">
        <v>472.82038519</v>
      </c>
      <c r="H52" s="20" t="n">
        <v>3.37463472</v>
      </c>
      <c r="I52" s="18" t="n">
        <v>451.12231089</v>
      </c>
      <c r="J52" s="20" t="n">
        <v>3.68315606</v>
      </c>
      <c r="K52" s="18" t="n">
        <v>448.34383529</v>
      </c>
      <c r="L52" s="20" t="n">
        <v>5.56037743</v>
      </c>
      <c r="M52" s="18" t="s">
        <v>481</v>
      </c>
      <c r="N52" s="20" t="s">
        <v>481</v>
      </c>
      <c r="O52" s="18" t="s">
        <v>481</v>
      </c>
      <c r="P52" s="20" t="s">
        <v>481</v>
      </c>
      <c r="Q52" s="18" t="s">
        <v>481</v>
      </c>
      <c r="R52" s="20" t="s">
        <v>481</v>
      </c>
      <c r="S52" s="18" t="s">
        <v>481</v>
      </c>
      <c r="T52" s="20" t="s">
        <v>481</v>
      </c>
      <c r="U52" s="18" t="n">
        <v>405.20610518</v>
      </c>
      <c r="V52" s="20" t="n">
        <v>12.67920219</v>
      </c>
    </row>
    <row r="53" spans="1:22">
      <c r="A53" s="15" t="s">
        <v>528</v>
      </c>
      <c r="B53" s="17" t="n">
        <v>5571</v>
      </c>
      <c r="C53" s="18">
        <f>(85.0/B53*100)</f>
        <v/>
      </c>
      <c r="D53" s="19" t="n">
        <v>5486</v>
      </c>
      <c r="E53" s="18" t="n">
        <v>454.15104793</v>
      </c>
      <c r="F53" s="20" t="n">
        <v>3.15397369</v>
      </c>
      <c r="G53" s="18" t="n">
        <v>452.20233645</v>
      </c>
      <c r="H53" s="20" t="n">
        <v>2.38842732</v>
      </c>
      <c r="I53" s="18" t="n">
        <v>425.22626516</v>
      </c>
      <c r="J53" s="20" t="n">
        <v>3.38543065</v>
      </c>
      <c r="K53" s="18" t="n">
        <v>405.97250806</v>
      </c>
      <c r="L53" s="20" t="n">
        <v>4.87515333</v>
      </c>
      <c r="M53" s="18" t="s">
        <v>481</v>
      </c>
      <c r="N53" s="20" t="s">
        <v>481</v>
      </c>
      <c r="O53" s="18" t="s">
        <v>481</v>
      </c>
      <c r="P53" s="20" t="s">
        <v>481</v>
      </c>
      <c r="Q53" s="18" t="s">
        <v>481</v>
      </c>
      <c r="R53" s="20" t="s">
        <v>481</v>
      </c>
      <c r="S53" s="18" t="s">
        <v>481</v>
      </c>
      <c r="T53" s="20" t="s">
        <v>481</v>
      </c>
      <c r="U53" s="18" t="n">
        <v>346.32892273</v>
      </c>
      <c r="V53" s="20" t="n">
        <v>9.5205409</v>
      </c>
    </row>
    <row r="54" spans="1:22">
      <c r="A54" s="15" t="s">
        <v>529</v>
      </c>
      <c r="B54" s="17" t="n">
        <v>4740</v>
      </c>
      <c r="C54" s="18">
        <f>(60.0/B54*100)</f>
        <v/>
      </c>
      <c r="D54" s="19" t="n">
        <v>4680</v>
      </c>
      <c r="E54" s="18" t="n">
        <v>338.33427821</v>
      </c>
      <c r="F54" s="20" t="n">
        <v>4.4930359</v>
      </c>
      <c r="G54" s="18" t="n">
        <v>344.94892364</v>
      </c>
      <c r="H54" s="20" t="n">
        <v>3.75697911</v>
      </c>
      <c r="I54" s="18" t="n">
        <v>327.08747472</v>
      </c>
      <c r="J54" s="20" t="n">
        <v>3.23225729</v>
      </c>
      <c r="K54" s="18" t="n">
        <v>323.49740974</v>
      </c>
      <c r="L54" s="20" t="n">
        <v>3.98975715</v>
      </c>
      <c r="M54" s="18" t="s">
        <v>481</v>
      </c>
      <c r="N54" s="20" t="s">
        <v>481</v>
      </c>
      <c r="O54" s="18" t="s">
        <v>481</v>
      </c>
      <c r="P54" s="20" t="s">
        <v>481</v>
      </c>
      <c r="Q54" s="18" t="s">
        <v>481</v>
      </c>
      <c r="R54" s="20" t="s">
        <v>481</v>
      </c>
      <c r="S54" s="18" t="s">
        <v>481</v>
      </c>
      <c r="T54" s="20" t="s">
        <v>481</v>
      </c>
      <c r="U54" s="18" t="n">
        <v>271.01825607</v>
      </c>
      <c r="V54" s="20" t="n">
        <v>4.44984628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557.09574709</v>
      </c>
      <c r="F56" s="20" t="n">
        <v>5.00044329</v>
      </c>
      <c r="G56" s="18" t="n">
        <v>561.8908259999999</v>
      </c>
      <c r="H56" s="20" t="n">
        <v>3.5913686</v>
      </c>
      <c r="I56" s="18" t="n">
        <v>537.28926682</v>
      </c>
      <c r="J56" s="20" t="n">
        <v>3.63672362</v>
      </c>
      <c r="K56" s="18" t="n">
        <v>530.7540037</v>
      </c>
      <c r="L56" s="20" t="n">
        <v>4.95656195</v>
      </c>
      <c r="M56" s="18" t="s">
        <v>481</v>
      </c>
      <c r="N56" s="20" t="s">
        <v>481</v>
      </c>
      <c r="O56" s="18" t="s">
        <v>481</v>
      </c>
      <c r="P56" s="20" t="s">
        <v>481</v>
      </c>
      <c r="Q56" s="18" t="s">
        <v>481</v>
      </c>
      <c r="R56" s="20" t="s">
        <v>481</v>
      </c>
      <c r="S56" s="18" t="s">
        <v>481</v>
      </c>
      <c r="T56" s="20" t="s">
        <v>481</v>
      </c>
      <c r="U56" s="18" t="n">
        <v>541.45256934</v>
      </c>
      <c r="V56" s="20" t="n">
        <v>20.60136899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(137.0/B61*100)</f>
        <v/>
      </c>
      <c r="D61" s="19" t="n">
        <v>6388</v>
      </c>
      <c r="E61" s="18" t="n">
        <v>494.89893007</v>
      </c>
      <c r="F61" s="20" t="n">
        <v>3.62392574</v>
      </c>
      <c r="G61" s="18" t="n">
        <v>485.85133869</v>
      </c>
      <c r="H61" s="20" t="n">
        <v>2.94431576</v>
      </c>
      <c r="I61" s="18" t="n">
        <v>468.87624737</v>
      </c>
      <c r="J61" s="20" t="n">
        <v>3.16716167</v>
      </c>
      <c r="K61" s="18" t="n">
        <v>460.73786874</v>
      </c>
      <c r="L61" s="20" t="n">
        <v>4.35776855</v>
      </c>
      <c r="M61" s="18" t="s">
        <v>481</v>
      </c>
      <c r="N61" s="20" t="s">
        <v>481</v>
      </c>
      <c r="O61" s="18" t="s">
        <v>481</v>
      </c>
      <c r="P61" s="20" t="s">
        <v>481</v>
      </c>
      <c r="Q61" s="18" t="s">
        <v>481</v>
      </c>
      <c r="R61" s="20" t="s">
        <v>481</v>
      </c>
      <c r="S61" s="18" t="s">
        <v>481</v>
      </c>
      <c r="T61" s="20" t="s">
        <v>481</v>
      </c>
      <c r="U61" s="18" t="n">
        <v>404.52366188</v>
      </c>
      <c r="V61" s="20" t="n">
        <v>11.04268529</v>
      </c>
    </row>
    <row r="62" spans="1:22">
      <c r="A62" s="15" t="s">
        <v>537</v>
      </c>
      <c r="B62" s="17" t="n">
        <v>4476</v>
      </c>
      <c r="C62" s="18">
        <f>(3.0/B62*100)</f>
        <v/>
      </c>
      <c r="D62" s="19" t="n">
        <v>4473</v>
      </c>
      <c r="E62" s="18" t="n">
        <v>552.59826598</v>
      </c>
      <c r="F62" s="20" t="n">
        <v>4.55557573</v>
      </c>
      <c r="G62" s="18" t="n">
        <v>561.19618914</v>
      </c>
      <c r="H62" s="20" t="n">
        <v>2.33092706</v>
      </c>
      <c r="I62" s="18" t="n">
        <v>535.2466024300001</v>
      </c>
      <c r="J62" s="20" t="n">
        <v>2.12843865</v>
      </c>
      <c r="K62" s="18" t="n">
        <v>528.4855927900001</v>
      </c>
      <c r="L62" s="20" t="n">
        <v>3.52536294</v>
      </c>
      <c r="M62" s="18" t="s">
        <v>481</v>
      </c>
      <c r="N62" s="20" t="s">
        <v>481</v>
      </c>
      <c r="O62" s="18" t="s">
        <v>481</v>
      </c>
      <c r="P62" s="20" t="s">
        <v>481</v>
      </c>
      <c r="Q62" s="18" t="s">
        <v>481</v>
      </c>
      <c r="R62" s="20" t="s">
        <v>481</v>
      </c>
      <c r="S62" s="18" t="s">
        <v>481</v>
      </c>
      <c r="T62" s="20" t="s">
        <v>481</v>
      </c>
      <c r="U62" s="18" t="n">
        <v>506.15364236</v>
      </c>
      <c r="V62" s="20" t="n">
        <v>18.78966294</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(75.0/B66*100)</f>
        <v/>
      </c>
      <c r="D66" s="19" t="n">
        <v>5590</v>
      </c>
      <c r="E66" s="18" t="n">
        <v>433.39284956</v>
      </c>
      <c r="F66" s="20" t="n">
        <v>3.60656449</v>
      </c>
      <c r="G66" s="18" t="n">
        <v>433.54615432</v>
      </c>
      <c r="H66" s="20" t="n">
        <v>2.6810867</v>
      </c>
      <c r="I66" s="18" t="n">
        <v>407.20701564</v>
      </c>
      <c r="J66" s="20" t="n">
        <v>2.90480727</v>
      </c>
      <c r="K66" s="18" t="n">
        <v>405.10923544</v>
      </c>
      <c r="L66" s="20" t="n">
        <v>4.39844808</v>
      </c>
      <c r="M66" s="18" t="s">
        <v>481</v>
      </c>
      <c r="N66" s="20" t="s">
        <v>481</v>
      </c>
      <c r="O66" s="18" t="s">
        <v>481</v>
      </c>
      <c r="P66" s="20" t="s">
        <v>481</v>
      </c>
      <c r="Q66" s="18" t="s">
        <v>481</v>
      </c>
      <c r="R66" s="20" t="s">
        <v>481</v>
      </c>
      <c r="S66" s="18" t="s">
        <v>481</v>
      </c>
      <c r="T66" s="20" t="s">
        <v>481</v>
      </c>
      <c r="U66" s="18" t="n">
        <v>349.87696292</v>
      </c>
      <c r="V66" s="20" t="n">
        <v>6.64707238</v>
      </c>
    </row>
    <row r="67" spans="1:22">
      <c r="A67" s="15" t="s">
        <v>542</v>
      </c>
      <c r="B67" s="17" t="n">
        <v>6971</v>
      </c>
      <c r="C67" s="18">
        <f>(44.0/B67*100)</f>
        <v/>
      </c>
      <c r="D67" s="19" t="n">
        <v>6927</v>
      </c>
      <c r="E67" s="18" t="n">
        <v>408.52637097</v>
      </c>
      <c r="F67" s="20" t="n">
        <v>4.88156992</v>
      </c>
      <c r="G67" s="18" t="n">
        <v>400.29882849</v>
      </c>
      <c r="H67" s="20" t="n">
        <v>3.24409915</v>
      </c>
      <c r="I67" s="18" t="n">
        <v>372.87461178</v>
      </c>
      <c r="J67" s="20" t="n">
        <v>2.95967539</v>
      </c>
      <c r="K67" s="18" t="n">
        <v>370.28239827</v>
      </c>
      <c r="L67" s="20" t="n">
        <v>5.01749883</v>
      </c>
      <c r="M67" s="18" t="s">
        <v>481</v>
      </c>
      <c r="N67" s="20" t="s">
        <v>481</v>
      </c>
      <c r="O67" s="18" t="s">
        <v>481</v>
      </c>
      <c r="P67" s="20" t="s">
        <v>481</v>
      </c>
      <c r="Q67" s="18" t="s">
        <v>481</v>
      </c>
      <c r="R67" s="20" t="s">
        <v>481</v>
      </c>
      <c r="S67" s="18" t="s">
        <v>481</v>
      </c>
      <c r="T67" s="20" t="s">
        <v>481</v>
      </c>
      <c r="U67" s="18" t="n">
        <v>283.75926441</v>
      </c>
      <c r="V67" s="20" t="n">
        <v>10.48077342</v>
      </c>
    </row>
    <row r="68" spans="1:22">
      <c r="A68" s="15" t="s">
        <v>543</v>
      </c>
      <c r="B68" s="17" t="n">
        <v>12083</v>
      </c>
      <c r="C68" s="18">
        <f>(26.0/B68*100)</f>
        <v/>
      </c>
      <c r="D68" s="19" t="n">
        <v>12057</v>
      </c>
      <c r="E68" s="18" t="n">
        <v>410.09601348</v>
      </c>
      <c r="F68" s="20" t="n">
        <v>2.8985122</v>
      </c>
      <c r="G68" s="18" t="n">
        <v>425.94254384</v>
      </c>
      <c r="H68" s="20" t="n">
        <v>2.24631929</v>
      </c>
      <c r="I68" s="18" t="n">
        <v>401.74709906</v>
      </c>
      <c r="J68" s="20" t="n">
        <v>2.39897936</v>
      </c>
      <c r="K68" s="18" t="n">
        <v>378.84882548</v>
      </c>
      <c r="L68" s="20" t="n">
        <v>2.8413196</v>
      </c>
      <c r="M68" s="18" t="s">
        <v>481</v>
      </c>
      <c r="N68" s="20" t="s">
        <v>481</v>
      </c>
      <c r="O68" s="18" t="s">
        <v>481</v>
      </c>
      <c r="P68" s="20" t="s">
        <v>481</v>
      </c>
      <c r="Q68" s="18" t="s">
        <v>481</v>
      </c>
      <c r="R68" s="20" t="s">
        <v>481</v>
      </c>
      <c r="S68" s="18" t="s">
        <v>481</v>
      </c>
      <c r="T68" s="20" t="s">
        <v>481</v>
      </c>
      <c r="U68" s="18" t="n">
        <v>312.20157127</v>
      </c>
      <c r="V68" s="20" t="n">
        <v>4.96503537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516.40477375</v>
      </c>
      <c r="F70" s="20" t="n">
        <v>4.69175314</v>
      </c>
      <c r="G70" s="18" t="n">
        <v>503.70102712</v>
      </c>
      <c r="H70" s="20" t="n">
        <v>3.38492492</v>
      </c>
      <c r="I70" s="18" t="n">
        <v>484.03940319</v>
      </c>
      <c r="J70" s="20" t="n">
        <v>3.83361961</v>
      </c>
      <c r="K70" s="18" t="n">
        <v>472.73750214</v>
      </c>
      <c r="L70" s="20" t="n">
        <v>7.1626647</v>
      </c>
      <c r="M70" s="18" t="s">
        <v>481</v>
      </c>
      <c r="N70" s="20" t="s">
        <v>481</v>
      </c>
      <c r="O70" s="18" t="s">
        <v>481</v>
      </c>
      <c r="P70" s="20" t="s">
        <v>481</v>
      </c>
      <c r="Q70" s="18" t="s">
        <v>481</v>
      </c>
      <c r="R70" s="20" t="s">
        <v>481</v>
      </c>
      <c r="S70" s="18" t="s">
        <v>481</v>
      </c>
      <c r="T70" s="20" t="s">
        <v>481</v>
      </c>
      <c r="U70" s="18" t="n">
        <v>422.30330297</v>
      </c>
      <c r="V70" s="20" t="n">
        <v>12.57406032</v>
      </c>
    </row>
    <row r="71" spans="1:22">
      <c r="A71" s="15" t="s">
        <v>546</v>
      </c>
      <c r="B71" s="17" t="n">
        <v>6115</v>
      </c>
      <c r="C71" s="18">
        <f>(17.0/B71*100)</f>
        <v/>
      </c>
      <c r="D71" s="19" t="n">
        <v>6098</v>
      </c>
      <c r="E71" s="18" t="n">
        <v>590.96491794</v>
      </c>
      <c r="F71" s="20" t="n">
        <v>5.93111581</v>
      </c>
      <c r="G71" s="18" t="n">
        <v>584.28968992</v>
      </c>
      <c r="H71" s="20" t="n">
        <v>2.24729883</v>
      </c>
      <c r="I71" s="18" t="n">
        <v>555.7052459499999</v>
      </c>
      <c r="J71" s="20" t="n">
        <v>2.49005638</v>
      </c>
      <c r="K71" s="18" t="n">
        <v>539.38443566</v>
      </c>
      <c r="L71" s="20" t="n">
        <v>3.29607113</v>
      </c>
      <c r="M71" s="18" t="s">
        <v>481</v>
      </c>
      <c r="N71" s="20" t="s">
        <v>481</v>
      </c>
      <c r="O71" s="18" t="s">
        <v>481</v>
      </c>
      <c r="P71" s="20" t="s">
        <v>481</v>
      </c>
      <c r="Q71" s="18" t="s">
        <v>481</v>
      </c>
      <c r="R71" s="20" t="s">
        <v>481</v>
      </c>
      <c r="S71" s="18" t="s">
        <v>481</v>
      </c>
      <c r="T71" s="20" t="s">
        <v>481</v>
      </c>
      <c r="U71" s="18" t="n">
        <v>468.92061648</v>
      </c>
      <c r="V71" s="20" t="n">
        <v>33.74591458</v>
      </c>
    </row>
    <row r="72" spans="1:22">
      <c r="A72" s="15" t="s">
        <v>547</v>
      </c>
      <c r="B72" s="17" t="n">
        <v>7708</v>
      </c>
      <c r="C72" s="18">
        <f>(5.0/B72*100)</f>
        <v/>
      </c>
      <c r="D72" s="19" t="n">
        <v>7703</v>
      </c>
      <c r="E72" s="18" t="n">
        <v>545.2507761099999</v>
      </c>
      <c r="F72" s="20" t="n">
        <v>7.3897257</v>
      </c>
      <c r="G72" s="18" t="n">
        <v>551.97599458</v>
      </c>
      <c r="H72" s="20" t="n">
        <v>4.22395658</v>
      </c>
      <c r="I72" s="18" t="n">
        <v>536.58092965</v>
      </c>
      <c r="J72" s="20" t="n">
        <v>3.37461332</v>
      </c>
      <c r="K72" s="18" t="n">
        <v>540.0069945499999</v>
      </c>
      <c r="L72" s="20" t="n">
        <v>4.13882719</v>
      </c>
      <c r="M72" s="18" t="s">
        <v>481</v>
      </c>
      <c r="N72" s="20" t="s">
        <v>481</v>
      </c>
      <c r="O72" s="18" t="s">
        <v>481</v>
      </c>
      <c r="P72" s="20" t="s">
        <v>481</v>
      </c>
      <c r="Q72" s="18" t="s">
        <v>481</v>
      </c>
      <c r="R72" s="20" t="s">
        <v>481</v>
      </c>
      <c r="S72" s="18" t="s">
        <v>481</v>
      </c>
      <c r="T72" s="20" t="s">
        <v>481</v>
      </c>
      <c r="U72" s="18" t="n">
        <v>507.28802924</v>
      </c>
      <c r="V72" s="20" t="n">
        <v>24.23586666</v>
      </c>
    </row>
    <row r="73" spans="1:22">
      <c r="A73" s="15" t="s">
        <v>548</v>
      </c>
      <c r="B73" s="17" t="n">
        <v>8249</v>
      </c>
      <c r="C73" s="18">
        <f>(146.0/B73*100)</f>
        <v/>
      </c>
      <c r="D73" s="19" t="n">
        <v>8103</v>
      </c>
      <c r="E73" s="18" t="n">
        <v>423.22559222</v>
      </c>
      <c r="F73" s="20" t="n">
        <v>6.1027343</v>
      </c>
      <c r="G73" s="18" t="n">
        <v>422.1089312</v>
      </c>
      <c r="H73" s="20" t="n">
        <v>3.33013743</v>
      </c>
      <c r="I73" s="18" t="n">
        <v>407.5544</v>
      </c>
      <c r="J73" s="20" t="n">
        <v>3.40751954</v>
      </c>
      <c r="K73" s="18" t="n">
        <v>412.85700441</v>
      </c>
      <c r="L73" s="20" t="n">
        <v>5.9675847</v>
      </c>
      <c r="M73" s="18" t="s">
        <v>481</v>
      </c>
      <c r="N73" s="20" t="s">
        <v>481</v>
      </c>
      <c r="O73" s="18" t="s">
        <v>481</v>
      </c>
      <c r="P73" s="20" t="s">
        <v>481</v>
      </c>
      <c r="Q73" s="18" t="s">
        <v>481</v>
      </c>
      <c r="R73" s="20" t="s">
        <v>481</v>
      </c>
      <c r="S73" s="18" t="s">
        <v>481</v>
      </c>
      <c r="T73" s="20" t="s">
        <v>481</v>
      </c>
      <c r="U73" s="18" t="n">
        <v>374.1485011</v>
      </c>
      <c r="V73" s="20" t="n">
        <v>15.27143522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393.47078933</v>
      </c>
      <c r="F75" s="20" t="n">
        <v>5.12302956</v>
      </c>
      <c r="G75" s="18" t="n">
        <v>393.41321794</v>
      </c>
      <c r="H75" s="20" t="n">
        <v>3.9835865</v>
      </c>
      <c r="I75" s="18" t="n">
        <v>353.22953928</v>
      </c>
      <c r="J75" s="20" t="n">
        <v>2.96237662</v>
      </c>
      <c r="K75" s="18" t="n">
        <v>347.14615296</v>
      </c>
      <c r="L75" s="20" t="n">
        <v>4.65009521</v>
      </c>
      <c r="M75" s="18" t="s">
        <v>481</v>
      </c>
      <c r="N75" s="20" t="s">
        <v>481</v>
      </c>
      <c r="O75" s="18" t="s">
        <v>481</v>
      </c>
      <c r="P75" s="20" t="s">
        <v>481</v>
      </c>
      <c r="Q75" s="18" t="s">
        <v>481</v>
      </c>
      <c r="R75" s="20" t="s">
        <v>481</v>
      </c>
      <c r="S75" s="18" t="s">
        <v>481</v>
      </c>
      <c r="T75" s="20" t="s">
        <v>481</v>
      </c>
      <c r="U75" s="18" t="n">
        <v>324.60162273</v>
      </c>
      <c r="V75" s="20" t="n">
        <v>8.73196862</v>
      </c>
    </row>
    <row r="76" spans="1:22">
      <c r="A76" s="15" t="s">
        <v>551</v>
      </c>
      <c r="B76" s="17" t="n">
        <v>14167</v>
      </c>
      <c r="C76" s="18">
        <f>(228.0/B76*100)</f>
        <v/>
      </c>
      <c r="D76" s="19" t="n">
        <v>13939</v>
      </c>
      <c r="E76" s="18" t="n">
        <v>438.85184995</v>
      </c>
      <c r="F76" s="20" t="n">
        <v>3.50613311</v>
      </c>
      <c r="G76" s="18" t="n">
        <v>441.69275514</v>
      </c>
      <c r="H76" s="20" t="n">
        <v>2.82318202</v>
      </c>
      <c r="I76" s="18" t="n">
        <v>419.4970786</v>
      </c>
      <c r="J76" s="20" t="n">
        <v>2.85769694</v>
      </c>
      <c r="K76" s="18" t="n">
        <v>410.16801947</v>
      </c>
      <c r="L76" s="20" t="n">
        <v>4.76584415</v>
      </c>
      <c r="M76" s="18" t="s">
        <v>481</v>
      </c>
      <c r="N76" s="20" t="s">
        <v>481</v>
      </c>
      <c r="O76" s="18" t="s">
        <v>481</v>
      </c>
      <c r="P76" s="20" t="s">
        <v>481</v>
      </c>
      <c r="Q76" s="18" t="s">
        <v>481</v>
      </c>
      <c r="R76" s="20" t="s">
        <v>481</v>
      </c>
      <c r="S76" s="18" t="s">
        <v>481</v>
      </c>
      <c r="T76" s="20" t="s">
        <v>481</v>
      </c>
      <c r="U76" s="18" t="n">
        <v>348.9052108</v>
      </c>
      <c r="V76" s="20" t="n">
        <v>8.0346899</v>
      </c>
    </row>
    <row r="77" spans="1:22">
      <c r="A77" s="15" t="s">
        <v>552</v>
      </c>
      <c r="B77" s="17" t="n">
        <v>6062</v>
      </c>
      <c r="C77" s="18">
        <f>(84.0/B77*100)</f>
        <v/>
      </c>
      <c r="D77" s="19" t="n">
        <v>5978</v>
      </c>
      <c r="E77" s="18" t="n">
        <v>444.17569723</v>
      </c>
      <c r="F77" s="20" t="n">
        <v>4.48627043</v>
      </c>
      <c r="G77" s="18" t="n">
        <v>447.18546249</v>
      </c>
      <c r="H77" s="20" t="n">
        <v>3.41371153</v>
      </c>
      <c r="I77" s="18" t="n">
        <v>411.59984548</v>
      </c>
      <c r="J77" s="20" t="n">
        <v>2.75552527</v>
      </c>
      <c r="K77" s="18" t="n">
        <v>385.42645615</v>
      </c>
      <c r="L77" s="20" t="n">
        <v>4.0957679</v>
      </c>
      <c r="M77" s="18" t="s">
        <v>481</v>
      </c>
      <c r="N77" s="20" t="s">
        <v>481</v>
      </c>
      <c r="O77" s="18" t="s">
        <v>481</v>
      </c>
      <c r="P77" s="20" t="s">
        <v>481</v>
      </c>
      <c r="Q77" s="18" t="s">
        <v>481</v>
      </c>
      <c r="R77" s="20" t="s">
        <v>481</v>
      </c>
      <c r="S77" s="18" t="s">
        <v>481</v>
      </c>
      <c r="T77" s="20" t="s">
        <v>481</v>
      </c>
      <c r="U77" s="18" t="n">
        <v>340.74448613</v>
      </c>
      <c r="V77" s="20" t="n">
        <v>5.76319997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450.69473416</v>
      </c>
      <c r="F81" s="20" t="n">
        <v>5.45871168</v>
      </c>
      <c r="G81" s="18" t="n">
        <v>446.49884231</v>
      </c>
      <c r="H81" s="20" t="n">
        <v>3.89862454</v>
      </c>
      <c r="I81" s="18" t="n">
        <v>442.58847642</v>
      </c>
      <c r="J81" s="20" t="n">
        <v>3.6591365</v>
      </c>
      <c r="K81" s="18" t="n">
        <v>456.10693306</v>
      </c>
      <c r="L81" s="20" t="n">
        <v>4.80881257</v>
      </c>
      <c r="M81" s="18" t="s">
        <v>481</v>
      </c>
      <c r="N81" s="20" t="s">
        <v>481</v>
      </c>
      <c r="O81" s="18" t="s">
        <v>481</v>
      </c>
      <c r="P81" s="20" t="s">
        <v>481</v>
      </c>
      <c r="Q81" s="18" t="s">
        <v>481</v>
      </c>
      <c r="R81" s="20" t="s">
        <v>481</v>
      </c>
      <c r="S81" s="18" t="s">
        <v>481</v>
      </c>
      <c r="T81" s="20" t="s">
        <v>481</v>
      </c>
      <c r="U81" s="18" t="n">
        <v>409.29097664</v>
      </c>
      <c r="V81" s="20" t="n">
        <v>16.88356427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709</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492.29402215</v>
      </c>
      <c r="F7" s="20" t="n">
        <v>4.03423753</v>
      </c>
      <c r="G7" s="18" t="n">
        <v>505.28892965</v>
      </c>
      <c r="H7" s="20" t="n">
        <v>2.51653142</v>
      </c>
      <c r="I7" s="18" t="n">
        <v>498.92458741</v>
      </c>
      <c r="J7" s="20" t="n">
        <v>2.17191736</v>
      </c>
      <c r="K7" s="18" t="n">
        <v>477.2490595</v>
      </c>
      <c r="L7" s="20" t="n">
        <v>3.42465864</v>
      </c>
      <c r="M7" s="18" t="s">
        <v>481</v>
      </c>
      <c r="N7" s="20" t="s">
        <v>481</v>
      </c>
      <c r="O7" s="18" t="s">
        <v>481</v>
      </c>
      <c r="P7" s="20" t="s">
        <v>481</v>
      </c>
      <c r="Q7" s="18" t="s">
        <v>481</v>
      </c>
      <c r="R7" s="20" t="s">
        <v>481</v>
      </c>
      <c r="S7" s="18" t="s">
        <v>481</v>
      </c>
      <c r="T7" s="20" t="s">
        <v>481</v>
      </c>
      <c r="U7" s="18" t="n">
        <v>396.31675401</v>
      </c>
      <c r="V7" s="20" t="n">
        <v>8.252999750000001</v>
      </c>
    </row>
    <row r="8" spans="1:22">
      <c r="A8" s="15" t="s">
        <v>483</v>
      </c>
      <c r="B8" s="17" t="n">
        <v>7007</v>
      </c>
      <c r="C8" s="18">
        <f>(22.0/B8*100)</f>
        <v/>
      </c>
      <c r="D8" s="19" t="n">
        <v>6985</v>
      </c>
      <c r="E8" s="18" t="n">
        <v>505.02566642</v>
      </c>
      <c r="F8" s="20" t="n">
        <v>3.5207794</v>
      </c>
      <c r="G8" s="18" t="n">
        <v>507.15625781</v>
      </c>
      <c r="H8" s="20" t="n">
        <v>3.46467921</v>
      </c>
      <c r="I8" s="18" t="n">
        <v>498.80915413</v>
      </c>
      <c r="J8" s="20" t="n">
        <v>4.24033489</v>
      </c>
      <c r="K8" s="18" t="n">
        <v>469.6075385</v>
      </c>
      <c r="L8" s="20" t="n">
        <v>4.14845197</v>
      </c>
      <c r="M8" s="18" t="s">
        <v>481</v>
      </c>
      <c r="N8" s="20" t="s">
        <v>481</v>
      </c>
      <c r="O8" s="18" t="s">
        <v>481</v>
      </c>
      <c r="P8" s="20" t="s">
        <v>481</v>
      </c>
      <c r="Q8" s="18" t="n">
        <v>301.63126691</v>
      </c>
      <c r="R8" s="20" t="n">
        <v>25.14921031</v>
      </c>
      <c r="S8" s="18" t="s">
        <v>481</v>
      </c>
      <c r="T8" s="20" t="s">
        <v>481</v>
      </c>
      <c r="U8" s="18" t="n">
        <v>395.56721287</v>
      </c>
      <c r="V8" s="20" t="n">
        <v>21.8947768</v>
      </c>
    </row>
    <row r="9" spans="1:22">
      <c r="A9" s="15" t="s">
        <v>484</v>
      </c>
      <c r="B9" s="17" t="n">
        <v>9651</v>
      </c>
      <c r="C9" s="18">
        <f>(99.0/B9*100)</f>
        <v/>
      </c>
      <c r="D9" s="19" t="n">
        <v>9552</v>
      </c>
      <c r="E9" s="18" t="n">
        <v>506.58618716</v>
      </c>
      <c r="F9" s="20" t="n">
        <v>3.73443445</v>
      </c>
      <c r="G9" s="18" t="n">
        <v>528.22983938</v>
      </c>
      <c r="H9" s="20" t="n">
        <v>2.58391428</v>
      </c>
      <c r="I9" s="18" t="n">
        <v>516.66174627</v>
      </c>
      <c r="J9" s="20" t="n">
        <v>2.8940912</v>
      </c>
      <c r="K9" s="18" t="n">
        <v>486.84803507</v>
      </c>
      <c r="L9" s="20" t="n">
        <v>3.66858723</v>
      </c>
      <c r="M9" s="18" t="s">
        <v>481</v>
      </c>
      <c r="N9" s="20" t="s">
        <v>481</v>
      </c>
      <c r="O9" s="18" t="s">
        <v>481</v>
      </c>
      <c r="P9" s="20" t="s">
        <v>481</v>
      </c>
      <c r="Q9" s="18" t="n">
        <v>357.98454354</v>
      </c>
      <c r="R9" s="20" t="n">
        <v>11.51846445</v>
      </c>
      <c r="S9" s="18" t="s">
        <v>481</v>
      </c>
      <c r="T9" s="20" t="s">
        <v>481</v>
      </c>
      <c r="U9" s="18" t="n">
        <v>395.23213687</v>
      </c>
      <c r="V9" s="20" t="n">
        <v>9.104511240000001</v>
      </c>
    </row>
    <row r="10" spans="1:22">
      <c r="A10" s="15" t="s">
        <v>485</v>
      </c>
      <c r="B10" s="17" t="n">
        <v>20058</v>
      </c>
      <c r="C10" s="18">
        <f>(528.0/B10*100)</f>
        <v/>
      </c>
      <c r="D10" s="19" t="n">
        <v>19530</v>
      </c>
      <c r="E10" s="18" t="n">
        <v>518.29394218</v>
      </c>
      <c r="F10" s="20" t="n">
        <v>5.05756195</v>
      </c>
      <c r="G10" s="18" t="n">
        <v>520.28016169</v>
      </c>
      <c r="H10" s="20" t="n">
        <v>2.65334427</v>
      </c>
      <c r="I10" s="18" t="n">
        <v>520.93835165</v>
      </c>
      <c r="J10" s="20" t="n">
        <v>3.0477913</v>
      </c>
      <c r="K10" s="18" t="n">
        <v>504.75434327</v>
      </c>
      <c r="L10" s="20" t="n">
        <v>3.11928718</v>
      </c>
      <c r="M10" s="18" t="s">
        <v>481</v>
      </c>
      <c r="N10" s="20" t="s">
        <v>481</v>
      </c>
      <c r="O10" s="18" t="s">
        <v>481</v>
      </c>
      <c r="P10" s="20" t="s">
        <v>481</v>
      </c>
      <c r="Q10" s="18" t="s">
        <v>481</v>
      </c>
      <c r="R10" s="20" t="s">
        <v>481</v>
      </c>
      <c r="S10" s="18" t="s">
        <v>481</v>
      </c>
      <c r="T10" s="20" t="s">
        <v>481</v>
      </c>
      <c r="U10" s="18" t="n">
        <v>430.30029016</v>
      </c>
      <c r="V10" s="20" t="n">
        <v>11.05557769</v>
      </c>
    </row>
    <row r="11" spans="1:22">
      <c r="A11" s="15" t="s">
        <v>486</v>
      </c>
      <c r="B11" s="17" t="n">
        <v>7053</v>
      </c>
      <c r="C11" s="18">
        <f>(50.0/B11*100)</f>
        <v/>
      </c>
      <c r="D11" s="19" t="n">
        <v>7003</v>
      </c>
      <c r="E11" s="18" t="n">
        <v>441.85446223</v>
      </c>
      <c r="F11" s="20" t="n">
        <v>3.27183011</v>
      </c>
      <c r="G11" s="18" t="n">
        <v>437.03528235</v>
      </c>
      <c r="H11" s="20" t="n">
        <v>3.70534348</v>
      </c>
      <c r="I11" s="18" t="n">
        <v>416.68048623</v>
      </c>
      <c r="J11" s="20" t="n">
        <v>3.53419796</v>
      </c>
      <c r="K11" s="18" t="n">
        <v>402.88220379</v>
      </c>
      <c r="L11" s="20" t="n">
        <v>3.64568216</v>
      </c>
      <c r="M11" s="18" t="s">
        <v>481</v>
      </c>
      <c r="N11" s="20" t="s">
        <v>481</v>
      </c>
      <c r="O11" s="18" t="s">
        <v>481</v>
      </c>
      <c r="P11" s="20" t="s">
        <v>481</v>
      </c>
      <c r="Q11" s="18" t="s">
        <v>481</v>
      </c>
      <c r="R11" s="20" t="s">
        <v>481</v>
      </c>
      <c r="S11" s="18" t="s">
        <v>481</v>
      </c>
      <c r="T11" s="20" t="s">
        <v>481</v>
      </c>
      <c r="U11" s="18" t="n">
        <v>337.16446447</v>
      </c>
      <c r="V11" s="20" t="n">
        <v>13.72225938</v>
      </c>
    </row>
    <row r="12" spans="1:22">
      <c r="A12" s="15" t="s">
        <v>487</v>
      </c>
      <c r="B12" s="17" t="n">
        <v>6894</v>
      </c>
      <c r="C12" s="18">
        <f>(56.0/B12*100)</f>
        <v/>
      </c>
      <c r="D12" s="19" t="n">
        <v>6838</v>
      </c>
      <c r="E12" s="18" t="n">
        <v>494.82658592</v>
      </c>
      <c r="F12" s="20" t="n">
        <v>3.82718165</v>
      </c>
      <c r="G12" s="18" t="n">
        <v>495.94031601</v>
      </c>
      <c r="H12" s="20" t="n">
        <v>2.67377903</v>
      </c>
      <c r="I12" s="18" t="n">
        <v>503.2428148</v>
      </c>
      <c r="J12" s="20" t="n">
        <v>2.87752882</v>
      </c>
      <c r="K12" s="18" t="n">
        <v>484.61056105</v>
      </c>
      <c r="L12" s="20" t="n">
        <v>5.09661731</v>
      </c>
      <c r="M12" s="18" t="s">
        <v>481</v>
      </c>
      <c r="N12" s="20" t="s">
        <v>481</v>
      </c>
      <c r="O12" s="18" t="s">
        <v>481</v>
      </c>
      <c r="P12" s="20" t="s">
        <v>481</v>
      </c>
      <c r="Q12" s="18" t="n">
        <v>340.98506961</v>
      </c>
      <c r="R12" s="20" t="n">
        <v>12.52444664</v>
      </c>
      <c r="S12" s="18" t="s">
        <v>481</v>
      </c>
      <c r="T12" s="20" t="s">
        <v>481</v>
      </c>
      <c r="U12" s="18" t="n">
        <v>382.99865123</v>
      </c>
      <c r="V12" s="20" t="n">
        <v>13.9632335</v>
      </c>
    </row>
    <row r="13" spans="1:22">
      <c r="A13" s="15" t="s">
        <v>488</v>
      </c>
      <c r="B13" s="17" t="n">
        <v>7161</v>
      </c>
      <c r="C13" s="18">
        <f>(92.0/B13*100)</f>
        <v/>
      </c>
      <c r="D13" s="19" t="n">
        <v>7069</v>
      </c>
      <c r="E13" s="18" t="n">
        <v>525.19166288</v>
      </c>
      <c r="F13" s="20" t="n">
        <v>4.78090096</v>
      </c>
      <c r="G13" s="18" t="n">
        <v>523.72150241</v>
      </c>
      <c r="H13" s="20" t="n">
        <v>2.78438445</v>
      </c>
      <c r="I13" s="18" t="n">
        <v>514.02000645</v>
      </c>
      <c r="J13" s="20" t="n">
        <v>2.80438645</v>
      </c>
      <c r="K13" s="18" t="n">
        <v>491.42952713</v>
      </c>
      <c r="L13" s="20" t="n">
        <v>4.35165877</v>
      </c>
      <c r="M13" s="18" t="s">
        <v>481</v>
      </c>
      <c r="N13" s="20" t="s">
        <v>481</v>
      </c>
      <c r="O13" s="18" t="s">
        <v>481</v>
      </c>
      <c r="P13" s="20" t="s">
        <v>481</v>
      </c>
      <c r="Q13" s="18" t="n">
        <v>447.51533769</v>
      </c>
      <c r="R13" s="20" t="n">
        <v>5.97365007</v>
      </c>
      <c r="S13" s="18" t="s">
        <v>481</v>
      </c>
      <c r="T13" s="20" t="s">
        <v>481</v>
      </c>
      <c r="U13" s="18" t="n">
        <v>420.72443723</v>
      </c>
      <c r="V13" s="20" t="n">
        <v>12.55531133</v>
      </c>
    </row>
    <row r="14" spans="1:22">
      <c r="A14" s="15" t="s">
        <v>489</v>
      </c>
      <c r="B14" s="17" t="n">
        <v>5587</v>
      </c>
      <c r="C14" s="18">
        <f>(74.0/B14*100)</f>
        <v/>
      </c>
      <c r="D14" s="19" t="n">
        <v>5513</v>
      </c>
      <c r="E14" s="18" t="n">
        <v>527.95332234</v>
      </c>
      <c r="F14" s="20" t="n">
        <v>3.98381207</v>
      </c>
      <c r="G14" s="18" t="n">
        <v>525.97094142</v>
      </c>
      <c r="H14" s="20" t="n">
        <v>2.73196551</v>
      </c>
      <c r="I14" s="18" t="n">
        <v>515.55101358</v>
      </c>
      <c r="J14" s="20" t="n">
        <v>3.1993103</v>
      </c>
      <c r="K14" s="18" t="n">
        <v>499.90534981</v>
      </c>
      <c r="L14" s="20" t="n">
        <v>4.06545281</v>
      </c>
      <c r="M14" s="18" t="s">
        <v>481</v>
      </c>
      <c r="N14" s="20" t="s">
        <v>481</v>
      </c>
      <c r="O14" s="18" t="s">
        <v>481</v>
      </c>
      <c r="P14" s="20" t="s">
        <v>481</v>
      </c>
      <c r="Q14" s="18" t="s">
        <v>481</v>
      </c>
      <c r="R14" s="20" t="s">
        <v>481</v>
      </c>
      <c r="S14" s="18" t="s">
        <v>481</v>
      </c>
      <c r="T14" s="20" t="s">
        <v>481</v>
      </c>
      <c r="U14" s="18" t="n">
        <v>448.42491014</v>
      </c>
      <c r="V14" s="20" t="n">
        <v>17.76059537</v>
      </c>
    </row>
    <row r="15" spans="1:22">
      <c r="A15" s="15" t="s">
        <v>490</v>
      </c>
      <c r="B15" s="17" t="n">
        <v>5882</v>
      </c>
      <c r="C15" s="18">
        <f>(53.0/B15*100)</f>
        <v/>
      </c>
      <c r="D15" s="19" t="n">
        <v>5829</v>
      </c>
      <c r="E15" s="18" t="n">
        <v>516.88209047</v>
      </c>
      <c r="F15" s="20" t="n">
        <v>3.22461447</v>
      </c>
      <c r="G15" s="18" t="n">
        <v>517.47241826</v>
      </c>
      <c r="H15" s="20" t="n">
        <v>2.64131454</v>
      </c>
      <c r="I15" s="18" t="n">
        <v>510.12874319</v>
      </c>
      <c r="J15" s="20" t="n">
        <v>3.52868222</v>
      </c>
      <c r="K15" s="18" t="n">
        <v>499.37084979</v>
      </c>
      <c r="L15" s="20" t="n">
        <v>5.17996276</v>
      </c>
      <c r="M15" s="18" t="s">
        <v>481</v>
      </c>
      <c r="N15" s="20" t="s">
        <v>481</v>
      </c>
      <c r="O15" s="18" t="s">
        <v>481</v>
      </c>
      <c r="P15" s="20" t="s">
        <v>481</v>
      </c>
      <c r="Q15" s="18" t="n">
        <v>368.85220715</v>
      </c>
      <c r="R15" s="20" t="n">
        <v>14.5875493</v>
      </c>
      <c r="S15" s="18" t="s">
        <v>481</v>
      </c>
      <c r="T15" s="20" t="s">
        <v>481</v>
      </c>
      <c r="U15" s="18" t="n">
        <v>412.54079545</v>
      </c>
      <c r="V15" s="20" t="n">
        <v>11.75818258</v>
      </c>
    </row>
    <row r="16" spans="1:22">
      <c r="A16" s="15" t="s">
        <v>491</v>
      </c>
      <c r="B16" s="17" t="n">
        <v>6108</v>
      </c>
      <c r="C16" s="18">
        <f>(102.0/B16*100)</f>
        <v/>
      </c>
      <c r="D16" s="19" t="n">
        <v>6006</v>
      </c>
      <c r="E16" s="18" t="n">
        <v>479.8341308</v>
      </c>
      <c r="F16" s="20" t="n">
        <v>3.86062274</v>
      </c>
      <c r="G16" s="18" t="n">
        <v>504.2790032</v>
      </c>
      <c r="H16" s="20" t="n">
        <v>2.98594299</v>
      </c>
      <c r="I16" s="18" t="n">
        <v>506.25710014</v>
      </c>
      <c r="J16" s="20" t="n">
        <v>3.09013076</v>
      </c>
      <c r="K16" s="18" t="n">
        <v>483.08464245</v>
      </c>
      <c r="L16" s="20" t="n">
        <v>3.83755068</v>
      </c>
      <c r="M16" s="18" t="s">
        <v>481</v>
      </c>
      <c r="N16" s="20" t="s">
        <v>481</v>
      </c>
      <c r="O16" s="18" t="s">
        <v>481</v>
      </c>
      <c r="P16" s="20" t="s">
        <v>481</v>
      </c>
      <c r="Q16" s="18" t="s">
        <v>481</v>
      </c>
      <c r="R16" s="20" t="s">
        <v>481</v>
      </c>
      <c r="S16" s="18" t="s">
        <v>481</v>
      </c>
      <c r="T16" s="20" t="s">
        <v>481</v>
      </c>
      <c r="U16" s="18" t="n">
        <v>360.89562737</v>
      </c>
      <c r="V16" s="20" t="n">
        <v>10.06272135</v>
      </c>
    </row>
    <row r="17" spans="1:22">
      <c r="A17" s="15" t="s">
        <v>492</v>
      </c>
      <c r="B17" s="17" t="n">
        <v>6504</v>
      </c>
      <c r="C17" s="18">
        <f>(657.0/B17*100)</f>
        <v/>
      </c>
      <c r="D17" s="19" t="n">
        <v>5847</v>
      </c>
      <c r="E17" s="18" t="n">
        <v>517.5932335799999</v>
      </c>
      <c r="F17" s="20" t="n">
        <v>3.40330747</v>
      </c>
      <c r="G17" s="18" t="n">
        <v>517.38413227</v>
      </c>
      <c r="H17" s="20" t="n">
        <v>3.79019767</v>
      </c>
      <c r="I17" s="18" t="n">
        <v>510.30811537</v>
      </c>
      <c r="J17" s="20" t="n">
        <v>3.46603763</v>
      </c>
      <c r="K17" s="18" t="n">
        <v>492.54976227</v>
      </c>
      <c r="L17" s="20" t="n">
        <v>5.83754039</v>
      </c>
      <c r="M17" s="18" t="s">
        <v>481</v>
      </c>
      <c r="N17" s="20" t="s">
        <v>481</v>
      </c>
      <c r="O17" s="18" t="s">
        <v>481</v>
      </c>
      <c r="P17" s="20" t="s">
        <v>481</v>
      </c>
      <c r="Q17" s="18" t="n">
        <v>362.96139732</v>
      </c>
      <c r="R17" s="20" t="n">
        <v>12.64520278</v>
      </c>
      <c r="S17" s="18" t="s">
        <v>481</v>
      </c>
      <c r="T17" s="20" t="s">
        <v>481</v>
      </c>
      <c r="U17" s="18" t="n">
        <v>435.72814516</v>
      </c>
      <c r="V17" s="20" t="n">
        <v>12.71169435</v>
      </c>
    </row>
    <row r="18" spans="1:22">
      <c r="A18" s="15" t="s">
        <v>493</v>
      </c>
      <c r="B18" s="17" t="n">
        <v>5532</v>
      </c>
      <c r="C18" s="18">
        <f>(28.0/B18*100)</f>
        <v/>
      </c>
      <c r="D18" s="19" t="n">
        <v>5504</v>
      </c>
      <c r="E18" s="18" t="n">
        <v>439.30863449</v>
      </c>
      <c r="F18" s="20" t="n">
        <v>6.00880224</v>
      </c>
      <c r="G18" s="18" t="n">
        <v>457.13565366</v>
      </c>
      <c r="H18" s="20" t="n">
        <v>5.05192714</v>
      </c>
      <c r="I18" s="18" t="n">
        <v>460.47421639</v>
      </c>
      <c r="J18" s="20" t="n">
        <v>4.1022158</v>
      </c>
      <c r="K18" s="18" t="n">
        <v>449.5806776</v>
      </c>
      <c r="L18" s="20" t="n">
        <v>3.84713386</v>
      </c>
      <c r="M18" s="18" t="s">
        <v>481</v>
      </c>
      <c r="N18" s="20" t="s">
        <v>481</v>
      </c>
      <c r="O18" s="18" t="s">
        <v>481</v>
      </c>
      <c r="P18" s="20" t="s">
        <v>481</v>
      </c>
      <c r="Q18" s="18" t="s">
        <v>481</v>
      </c>
      <c r="R18" s="20" t="s">
        <v>481</v>
      </c>
      <c r="S18" s="18" t="s">
        <v>481</v>
      </c>
      <c r="T18" s="20" t="s">
        <v>481</v>
      </c>
      <c r="U18" s="18" t="n">
        <v>372.79313741</v>
      </c>
      <c r="V18" s="20" t="n">
        <v>17.10165677</v>
      </c>
    </row>
    <row r="19" spans="1:22">
      <c r="A19" s="15" t="s">
        <v>494</v>
      </c>
      <c r="B19" s="17" t="n">
        <v>5658</v>
      </c>
      <c r="C19" s="18">
        <f>(64.0/B19*100)</f>
        <v/>
      </c>
      <c r="D19" s="19" t="n">
        <v>5594</v>
      </c>
      <c r="E19" s="18" t="n">
        <v>478.12195493</v>
      </c>
      <c r="F19" s="20" t="n">
        <v>4.33595386</v>
      </c>
      <c r="G19" s="18" t="n">
        <v>489.28425974</v>
      </c>
      <c r="H19" s="20" t="n">
        <v>3.03110367</v>
      </c>
      <c r="I19" s="18" t="n">
        <v>474.01790286</v>
      </c>
      <c r="J19" s="20" t="n">
        <v>3.68567028</v>
      </c>
      <c r="K19" s="18" t="n">
        <v>460.36530637</v>
      </c>
      <c r="L19" s="20" t="n">
        <v>4.63073777</v>
      </c>
      <c r="M19" s="18" t="s">
        <v>481</v>
      </c>
      <c r="N19" s="20" t="s">
        <v>481</v>
      </c>
      <c r="O19" s="18" t="s">
        <v>481</v>
      </c>
      <c r="P19" s="20" t="s">
        <v>481</v>
      </c>
      <c r="Q19" s="18" t="s">
        <v>481</v>
      </c>
      <c r="R19" s="20" t="s">
        <v>481</v>
      </c>
      <c r="S19" s="18" t="s">
        <v>481</v>
      </c>
      <c r="T19" s="20" t="s">
        <v>481</v>
      </c>
      <c r="U19" s="18" t="n">
        <v>379.03198145</v>
      </c>
      <c r="V19" s="20" t="n">
        <v>20.24470016</v>
      </c>
    </row>
    <row r="20" spans="1:22">
      <c r="A20" s="15" t="s">
        <v>495</v>
      </c>
      <c r="B20" s="17" t="n">
        <v>3371</v>
      </c>
      <c r="C20" s="18">
        <f>(75.0/B20*100)</f>
        <v/>
      </c>
      <c r="D20" s="19" t="n">
        <v>3296</v>
      </c>
      <c r="E20" s="18" t="n">
        <v>509.28878289</v>
      </c>
      <c r="F20" s="20" t="n">
        <v>4.46363939</v>
      </c>
      <c r="G20" s="18" t="n">
        <v>495.21827847</v>
      </c>
      <c r="H20" s="20" t="n">
        <v>3.09928613</v>
      </c>
      <c r="I20" s="18" t="n">
        <v>483.49260052</v>
      </c>
      <c r="J20" s="20" t="n">
        <v>3.23286801</v>
      </c>
      <c r="K20" s="18" t="n">
        <v>457.27163063</v>
      </c>
      <c r="L20" s="20" t="n">
        <v>5.54080906</v>
      </c>
      <c r="M20" s="18" t="s">
        <v>481</v>
      </c>
      <c r="N20" s="20" t="s">
        <v>481</v>
      </c>
      <c r="O20" s="18" t="s">
        <v>481</v>
      </c>
      <c r="P20" s="20" t="s">
        <v>481</v>
      </c>
      <c r="Q20" s="18" t="s">
        <v>481</v>
      </c>
      <c r="R20" s="20" t="s">
        <v>481</v>
      </c>
      <c r="S20" s="18" t="s">
        <v>481</v>
      </c>
      <c r="T20" s="20" t="s">
        <v>481</v>
      </c>
      <c r="U20" s="18" t="n">
        <v>424.36551413</v>
      </c>
      <c r="V20" s="20" t="n">
        <v>18.68652674</v>
      </c>
    </row>
    <row r="21" spans="1:22">
      <c r="A21" s="15" t="s">
        <v>496</v>
      </c>
      <c r="B21" s="17" t="n">
        <v>5741</v>
      </c>
      <c r="C21" s="18">
        <f>(45.0/B21*100)</f>
        <v/>
      </c>
      <c r="D21" s="19" t="n">
        <v>5696</v>
      </c>
      <c r="E21" s="18" t="n">
        <v>509.11628802</v>
      </c>
      <c r="F21" s="20" t="n">
        <v>4.86582905</v>
      </c>
      <c r="G21" s="18" t="n">
        <v>510.87602902</v>
      </c>
      <c r="H21" s="20" t="n">
        <v>2.38120688</v>
      </c>
      <c r="I21" s="18" t="n">
        <v>504.26194147</v>
      </c>
      <c r="J21" s="20" t="n">
        <v>2.43734767</v>
      </c>
      <c r="K21" s="18" t="n">
        <v>487.72335212</v>
      </c>
      <c r="L21" s="20" t="n">
        <v>2.95238639</v>
      </c>
      <c r="M21" s="18" t="s">
        <v>481</v>
      </c>
      <c r="N21" s="20" t="s">
        <v>481</v>
      </c>
      <c r="O21" s="18" t="s">
        <v>481</v>
      </c>
      <c r="P21" s="20" t="s">
        <v>481</v>
      </c>
      <c r="Q21" s="18" t="s">
        <v>481</v>
      </c>
      <c r="R21" s="20" t="s">
        <v>481</v>
      </c>
      <c r="S21" s="18" t="s">
        <v>481</v>
      </c>
      <c r="T21" s="20" t="s">
        <v>481</v>
      </c>
      <c r="U21" s="18" t="n">
        <v>430.3216422</v>
      </c>
      <c r="V21" s="20" t="n">
        <v>15.80823946</v>
      </c>
    </row>
    <row r="22" spans="1:22">
      <c r="A22" s="15" t="s">
        <v>497</v>
      </c>
      <c r="B22" s="17" t="n">
        <v>6598</v>
      </c>
      <c r="C22" s="18">
        <f>(32.0/B22*100)</f>
        <v/>
      </c>
      <c r="D22" s="19" t="n">
        <v>6566</v>
      </c>
      <c r="E22" s="18" t="n">
        <v>469.50449971</v>
      </c>
      <c r="F22" s="20" t="n">
        <v>4.9290931</v>
      </c>
      <c r="G22" s="18" t="n">
        <v>492.21396002</v>
      </c>
      <c r="H22" s="20" t="n">
        <v>4.28376471</v>
      </c>
      <c r="I22" s="18" t="n">
        <v>467.66394442</v>
      </c>
      <c r="J22" s="20" t="n">
        <v>4.32971273</v>
      </c>
      <c r="K22" s="18" t="n">
        <v>439.42066368</v>
      </c>
      <c r="L22" s="20" t="n">
        <v>5.09266193</v>
      </c>
      <c r="M22" s="18" t="s">
        <v>481</v>
      </c>
      <c r="N22" s="20" t="s">
        <v>481</v>
      </c>
      <c r="O22" s="18" t="s">
        <v>481</v>
      </c>
      <c r="P22" s="20" t="s">
        <v>481</v>
      </c>
      <c r="Q22" s="18" t="s">
        <v>481</v>
      </c>
      <c r="R22" s="20" t="s">
        <v>481</v>
      </c>
      <c r="S22" s="18" t="n">
        <v>448.33920926</v>
      </c>
      <c r="T22" s="20" t="n">
        <v>42.72272104</v>
      </c>
      <c r="U22" s="18" t="n">
        <v>343.89049</v>
      </c>
      <c r="V22" s="20" t="n">
        <v>10.12567238</v>
      </c>
    </row>
    <row r="23" spans="1:22">
      <c r="A23" s="15" t="s">
        <v>498</v>
      </c>
      <c r="B23" s="17" t="n">
        <v>11583</v>
      </c>
      <c r="C23" s="18">
        <f>(218.0/B23*100)</f>
        <v/>
      </c>
      <c r="D23" s="19" t="n">
        <v>11365</v>
      </c>
      <c r="E23" s="18" t="n">
        <v>478.43254109</v>
      </c>
      <c r="F23" s="20" t="n">
        <v>5.22227438</v>
      </c>
      <c r="G23" s="18" t="n">
        <v>489.77710405</v>
      </c>
      <c r="H23" s="20" t="n">
        <v>4.60804021</v>
      </c>
      <c r="I23" s="18" t="n">
        <v>498.86974308</v>
      </c>
      <c r="J23" s="20" t="n">
        <v>3.5142184</v>
      </c>
      <c r="K23" s="18" t="n">
        <v>485.52777898</v>
      </c>
      <c r="L23" s="20" t="n">
        <v>3.55666323</v>
      </c>
      <c r="M23" s="18" t="s">
        <v>481</v>
      </c>
      <c r="N23" s="20" t="s">
        <v>481</v>
      </c>
      <c r="O23" s="18" t="s">
        <v>481</v>
      </c>
      <c r="P23" s="20" t="s">
        <v>481</v>
      </c>
      <c r="Q23" s="18" t="s">
        <v>481</v>
      </c>
      <c r="R23" s="20" t="s">
        <v>481</v>
      </c>
      <c r="S23" s="18" t="s">
        <v>481</v>
      </c>
      <c r="T23" s="20" t="s">
        <v>481</v>
      </c>
      <c r="U23" s="18" t="n">
        <v>440.53772571</v>
      </c>
      <c r="V23" s="20" t="n">
        <v>13.25941664</v>
      </c>
    </row>
    <row r="24" spans="1:22">
      <c r="A24" s="15" t="s">
        <v>499</v>
      </c>
      <c r="B24" s="17" t="n">
        <v>6647</v>
      </c>
      <c r="C24" s="18">
        <f>(7.0/B24*100)</f>
        <v/>
      </c>
      <c r="D24" s="19" t="n">
        <v>6640</v>
      </c>
      <c r="E24" s="18" t="n">
        <v>515.9575898000001</v>
      </c>
      <c r="F24" s="20" t="n">
        <v>4.26776144</v>
      </c>
      <c r="G24" s="18" t="n">
        <v>529.4715751799999</v>
      </c>
      <c r="H24" s="20" t="n">
        <v>3.63259413</v>
      </c>
      <c r="I24" s="18" t="n">
        <v>541.56519936</v>
      </c>
      <c r="J24" s="20" t="n">
        <v>3.62434921</v>
      </c>
      <c r="K24" s="18" t="n">
        <v>539.34513063</v>
      </c>
      <c r="L24" s="20" t="n">
        <v>3.75178509</v>
      </c>
      <c r="M24" s="18" t="s">
        <v>481</v>
      </c>
      <c r="N24" s="20" t="s">
        <v>481</v>
      </c>
      <c r="O24" s="18" t="s">
        <v>481</v>
      </c>
      <c r="P24" s="20" t="s">
        <v>481</v>
      </c>
      <c r="Q24" s="18" t="s">
        <v>481</v>
      </c>
      <c r="R24" s="20" t="s">
        <v>481</v>
      </c>
      <c r="S24" s="18" t="s">
        <v>481</v>
      </c>
      <c r="T24" s="20" t="s">
        <v>481</v>
      </c>
      <c r="U24" s="18" t="n">
        <v>429.43391781</v>
      </c>
      <c r="V24" s="20" t="n">
        <v>26.45064182</v>
      </c>
    </row>
    <row r="25" spans="1:22">
      <c r="A25" s="15" t="s">
        <v>500</v>
      </c>
      <c r="B25" s="17" t="n">
        <v>5581</v>
      </c>
      <c r="C25" s="18">
        <f>(24.0/B25*100)</f>
        <v/>
      </c>
      <c r="D25" s="19" t="n">
        <v>5557</v>
      </c>
      <c r="E25" s="18" t="n">
        <v>527.88918499</v>
      </c>
      <c r="F25" s="20" t="n">
        <v>6.53723104</v>
      </c>
      <c r="G25" s="18" t="n">
        <v>524.95728741</v>
      </c>
      <c r="H25" s="20" t="n">
        <v>4.35900524</v>
      </c>
      <c r="I25" s="18" t="n">
        <v>523.07237427</v>
      </c>
      <c r="J25" s="20" t="n">
        <v>3.81927861</v>
      </c>
      <c r="K25" s="18" t="n">
        <v>521.96773726</v>
      </c>
      <c r="L25" s="20" t="n">
        <v>5.88596816</v>
      </c>
      <c r="M25" s="18" t="s">
        <v>481</v>
      </c>
      <c r="N25" s="20" t="s">
        <v>481</v>
      </c>
      <c r="O25" s="18" t="s">
        <v>481</v>
      </c>
      <c r="P25" s="20" t="s">
        <v>481</v>
      </c>
      <c r="Q25" s="18" t="s">
        <v>481</v>
      </c>
      <c r="R25" s="20" t="s">
        <v>481</v>
      </c>
      <c r="S25" s="18" t="s">
        <v>481</v>
      </c>
      <c r="T25" s="20" t="s">
        <v>481</v>
      </c>
      <c r="U25" s="18" t="n">
        <v>441.88229536</v>
      </c>
      <c r="V25" s="20" t="n">
        <v>33.29742435</v>
      </c>
    </row>
    <row r="26" spans="1:22">
      <c r="A26" s="15" t="s">
        <v>501</v>
      </c>
      <c r="B26" s="17" t="n">
        <v>4869</v>
      </c>
      <c r="C26" s="18">
        <f>(33.0/B26*100)</f>
        <v/>
      </c>
      <c r="D26" s="19" t="n">
        <v>4836</v>
      </c>
      <c r="E26" s="18" t="n">
        <v>485.83945602</v>
      </c>
      <c r="F26" s="20" t="n">
        <v>4.42205943</v>
      </c>
      <c r="G26" s="18" t="n">
        <v>490.76512473</v>
      </c>
      <c r="H26" s="20" t="n">
        <v>2.62542704</v>
      </c>
      <c r="I26" s="18" t="n">
        <v>481.38639794</v>
      </c>
      <c r="J26" s="20" t="n">
        <v>2.66614576</v>
      </c>
      <c r="K26" s="18" t="n">
        <v>459.74919608</v>
      </c>
      <c r="L26" s="20" t="n">
        <v>4.48072766</v>
      </c>
      <c r="M26" s="18" t="s">
        <v>481</v>
      </c>
      <c r="N26" s="20" t="s">
        <v>481</v>
      </c>
      <c r="O26" s="18" t="s">
        <v>481</v>
      </c>
      <c r="P26" s="20" t="s">
        <v>481</v>
      </c>
      <c r="Q26" s="18" t="s">
        <v>481</v>
      </c>
      <c r="R26" s="20" t="s">
        <v>481</v>
      </c>
      <c r="S26" s="18" t="s">
        <v>481</v>
      </c>
      <c r="T26" s="20" t="s">
        <v>481</v>
      </c>
      <c r="U26" s="18" t="n">
        <v>420.0301753</v>
      </c>
      <c r="V26" s="20" t="n">
        <v>19.62189339</v>
      </c>
    </row>
    <row r="27" spans="1:22">
      <c r="A27" s="15" t="s">
        <v>502</v>
      </c>
      <c r="B27" s="17" t="n">
        <v>5299</v>
      </c>
      <c r="C27" s="18">
        <f>(17.0/B27*100)</f>
        <v/>
      </c>
      <c r="D27" s="19" t="n">
        <v>5282</v>
      </c>
      <c r="E27" s="18" t="n">
        <v>495.68610004</v>
      </c>
      <c r="F27" s="20" t="n">
        <v>2.59632822</v>
      </c>
      <c r="G27" s="18" t="n">
        <v>495.91918712</v>
      </c>
      <c r="H27" s="20" t="n">
        <v>2.66619271</v>
      </c>
      <c r="I27" s="18" t="n">
        <v>487.67617916</v>
      </c>
      <c r="J27" s="20" t="n">
        <v>2.18169636</v>
      </c>
      <c r="K27" s="18" t="n">
        <v>453.61604125</v>
      </c>
      <c r="L27" s="20" t="n">
        <v>3.98527272</v>
      </c>
      <c r="M27" s="18" t="s">
        <v>481</v>
      </c>
      <c r="N27" s="20" t="s">
        <v>481</v>
      </c>
      <c r="O27" s="18" t="s">
        <v>481</v>
      </c>
      <c r="P27" s="20" t="s">
        <v>481</v>
      </c>
      <c r="Q27" s="18" t="s">
        <v>481</v>
      </c>
      <c r="R27" s="20" t="s">
        <v>481</v>
      </c>
      <c r="S27" s="18" t="s">
        <v>481</v>
      </c>
      <c r="T27" s="20" t="s">
        <v>481</v>
      </c>
      <c r="U27" s="18" t="n">
        <v>401.45537075</v>
      </c>
      <c r="V27" s="20" t="n">
        <v>10.74738141</v>
      </c>
    </row>
    <row r="28" spans="1:22">
      <c r="A28" s="15" t="s">
        <v>503</v>
      </c>
      <c r="B28" s="17" t="n">
        <v>7568</v>
      </c>
      <c r="C28" s="18">
        <f>(54.0/B28*100)</f>
        <v/>
      </c>
      <c r="D28" s="19" t="n">
        <v>7514</v>
      </c>
      <c r="E28" s="18" t="n">
        <v>414.45063762</v>
      </c>
      <c r="F28" s="20" t="n">
        <v>4.10143184</v>
      </c>
      <c r="G28" s="18" t="n">
        <v>424.58849794</v>
      </c>
      <c r="H28" s="20" t="n">
        <v>3.37739693</v>
      </c>
      <c r="I28" s="18" t="n">
        <v>407.81333841</v>
      </c>
      <c r="J28" s="20" t="n">
        <v>2.81717342</v>
      </c>
      <c r="K28" s="18" t="n">
        <v>392.93304784</v>
      </c>
      <c r="L28" s="20" t="n">
        <v>3.23012699</v>
      </c>
      <c r="M28" s="18" t="s">
        <v>481</v>
      </c>
      <c r="N28" s="20" t="s">
        <v>481</v>
      </c>
      <c r="O28" s="18" t="s">
        <v>481</v>
      </c>
      <c r="P28" s="20" t="s">
        <v>481</v>
      </c>
      <c r="Q28" s="18" t="s">
        <v>481</v>
      </c>
      <c r="R28" s="20" t="s">
        <v>481</v>
      </c>
      <c r="S28" s="18" t="s">
        <v>481</v>
      </c>
      <c r="T28" s="20" t="s">
        <v>481</v>
      </c>
      <c r="U28" s="18" t="n">
        <v>348.98106593</v>
      </c>
      <c r="V28" s="20" t="n">
        <v>13.08776426</v>
      </c>
    </row>
    <row r="29" spans="1:22">
      <c r="A29" s="15" t="s">
        <v>504</v>
      </c>
      <c r="B29" s="17" t="n">
        <v>5385</v>
      </c>
      <c r="C29" s="18">
        <f>(30.0/B29*100)</f>
        <v/>
      </c>
      <c r="D29" s="19" t="n">
        <v>5355</v>
      </c>
      <c r="E29" s="18" t="n">
        <v>518.34203022</v>
      </c>
      <c r="F29" s="20" t="n">
        <v>3.45049252</v>
      </c>
      <c r="G29" s="18" t="n">
        <v>520.06254921</v>
      </c>
      <c r="H29" s="20" t="n">
        <v>2.5113481</v>
      </c>
      <c r="I29" s="18" t="n">
        <v>514.67351439</v>
      </c>
      <c r="J29" s="20" t="n">
        <v>3.31989505</v>
      </c>
      <c r="K29" s="18" t="n">
        <v>507.72841917</v>
      </c>
      <c r="L29" s="20" t="n">
        <v>8.62528286</v>
      </c>
      <c r="M29" s="18" t="s">
        <v>481</v>
      </c>
      <c r="N29" s="20" t="s">
        <v>481</v>
      </c>
      <c r="O29" s="18" t="s">
        <v>481</v>
      </c>
      <c r="P29" s="20" t="s">
        <v>481</v>
      </c>
      <c r="Q29" s="18" t="n">
        <v>335.3902018</v>
      </c>
      <c r="R29" s="20" t="n">
        <v>12.1685767</v>
      </c>
      <c r="S29" s="18" t="s">
        <v>481</v>
      </c>
      <c r="T29" s="20" t="s">
        <v>481</v>
      </c>
      <c r="U29" s="18" t="n">
        <v>434.24301216</v>
      </c>
      <c r="V29" s="20" t="n">
        <v>17.39128293</v>
      </c>
    </row>
    <row r="30" spans="1:22">
      <c r="A30" s="15" t="s">
        <v>505</v>
      </c>
      <c r="B30" s="17" t="n">
        <v>4520</v>
      </c>
      <c r="C30" s="18">
        <f>(103.0/B30*100)</f>
        <v/>
      </c>
      <c r="D30" s="19" t="n">
        <v>4417</v>
      </c>
      <c r="E30" s="18" t="n">
        <v>508.55595201</v>
      </c>
      <c r="F30" s="20" t="n">
        <v>6.31495187</v>
      </c>
      <c r="G30" s="18" t="n">
        <v>516.00421862</v>
      </c>
      <c r="H30" s="20" t="n">
        <v>3.15484243</v>
      </c>
      <c r="I30" s="18" t="n">
        <v>493.0497746</v>
      </c>
      <c r="J30" s="20" t="n">
        <v>3.11258988</v>
      </c>
      <c r="K30" s="18" t="n">
        <v>470.33376231</v>
      </c>
      <c r="L30" s="20" t="n">
        <v>3.6809427</v>
      </c>
      <c r="M30" s="18" t="s">
        <v>481</v>
      </c>
      <c r="N30" s="20" t="s">
        <v>481</v>
      </c>
      <c r="O30" s="18" t="s">
        <v>481</v>
      </c>
      <c r="P30" s="20" t="s">
        <v>481</v>
      </c>
      <c r="Q30" s="18" t="s">
        <v>481</v>
      </c>
      <c r="R30" s="20" t="s">
        <v>481</v>
      </c>
      <c r="S30" s="18" t="s">
        <v>481</v>
      </c>
      <c r="T30" s="20" t="s">
        <v>481</v>
      </c>
      <c r="U30" s="18" t="n">
        <v>425.73996551</v>
      </c>
      <c r="V30" s="20" t="n">
        <v>14.05133757</v>
      </c>
    </row>
    <row r="31" spans="1:22">
      <c r="A31" s="15" t="s">
        <v>506</v>
      </c>
      <c r="B31" s="17" t="n">
        <v>5456</v>
      </c>
      <c r="C31" s="18">
        <f>(125.0/B31*100)</f>
        <v/>
      </c>
      <c r="D31" s="19" t="n">
        <v>5331</v>
      </c>
      <c r="E31" s="18" t="n">
        <v>503.33024256</v>
      </c>
      <c r="F31" s="20" t="n">
        <v>4.09743408</v>
      </c>
      <c r="G31" s="18" t="n">
        <v>512.87362449</v>
      </c>
      <c r="H31" s="20" t="n">
        <v>2.76864512</v>
      </c>
      <c r="I31" s="18" t="n">
        <v>501.36027742</v>
      </c>
      <c r="J31" s="20" t="n">
        <v>3.02282206</v>
      </c>
      <c r="K31" s="18" t="n">
        <v>486.56720522</v>
      </c>
      <c r="L31" s="20" t="n">
        <v>3.79613109</v>
      </c>
      <c r="M31" s="18" t="s">
        <v>481</v>
      </c>
      <c r="N31" s="20" t="s">
        <v>481</v>
      </c>
      <c r="O31" s="18" t="s">
        <v>481</v>
      </c>
      <c r="P31" s="20" t="s">
        <v>481</v>
      </c>
      <c r="Q31" s="18" t="s">
        <v>481</v>
      </c>
      <c r="R31" s="20" t="s">
        <v>481</v>
      </c>
      <c r="S31" s="18" t="s">
        <v>481</v>
      </c>
      <c r="T31" s="20" t="s">
        <v>481</v>
      </c>
      <c r="U31" s="18" t="n">
        <v>421.78979307</v>
      </c>
      <c r="V31" s="20" t="n">
        <v>12.2212494</v>
      </c>
    </row>
    <row r="32" spans="1:22">
      <c r="A32" s="15" t="s">
        <v>507</v>
      </c>
      <c r="B32" s="17" t="n">
        <v>4478</v>
      </c>
      <c r="C32" s="18">
        <f>(5.0/B32*100)</f>
        <v/>
      </c>
      <c r="D32" s="19" t="n">
        <v>4473</v>
      </c>
      <c r="E32" s="18" t="n">
        <v>518.08000441</v>
      </c>
      <c r="F32" s="20" t="n">
        <v>4.44856736</v>
      </c>
      <c r="G32" s="18" t="n">
        <v>515.87444107</v>
      </c>
      <c r="H32" s="20" t="n">
        <v>2.8567522</v>
      </c>
      <c r="I32" s="18" t="n">
        <v>493.22885651</v>
      </c>
      <c r="J32" s="20" t="n">
        <v>3.55848281</v>
      </c>
      <c r="K32" s="18" t="n">
        <v>479.2997938</v>
      </c>
      <c r="L32" s="20" t="n">
        <v>4.18025342</v>
      </c>
      <c r="M32" s="18" t="s">
        <v>481</v>
      </c>
      <c r="N32" s="20" t="s">
        <v>481</v>
      </c>
      <c r="O32" s="18" t="s">
        <v>481</v>
      </c>
      <c r="P32" s="20" t="s">
        <v>481</v>
      </c>
      <c r="Q32" s="18" t="s">
        <v>481</v>
      </c>
      <c r="R32" s="20" t="s">
        <v>481</v>
      </c>
      <c r="S32" s="18" t="s">
        <v>481</v>
      </c>
      <c r="T32" s="20" t="s">
        <v>481</v>
      </c>
      <c r="U32" s="18" t="n">
        <v>396.03495258</v>
      </c>
      <c r="V32" s="20" t="n">
        <v>25.52086864</v>
      </c>
    </row>
    <row r="33" spans="1:22">
      <c r="A33" s="15" t="s">
        <v>508</v>
      </c>
      <c r="B33" s="17" t="n">
        <v>7325</v>
      </c>
      <c r="C33" s="18">
        <f>(76.0/B33*100)</f>
        <v/>
      </c>
      <c r="D33" s="19" t="n">
        <v>7249</v>
      </c>
      <c r="E33" s="18" t="n">
        <v>493.04383997</v>
      </c>
      <c r="F33" s="20" t="n">
        <v>6.11593024</v>
      </c>
      <c r="G33" s="18" t="n">
        <v>502.66836199</v>
      </c>
      <c r="H33" s="20" t="n">
        <v>4.00079243</v>
      </c>
      <c r="I33" s="18" t="n">
        <v>491.28623308</v>
      </c>
      <c r="J33" s="20" t="n">
        <v>2.84040024</v>
      </c>
      <c r="K33" s="18" t="n">
        <v>484.74500014</v>
      </c>
      <c r="L33" s="20" t="n">
        <v>3.56233706</v>
      </c>
      <c r="M33" s="18" t="s">
        <v>481</v>
      </c>
      <c r="N33" s="20" t="s">
        <v>481</v>
      </c>
      <c r="O33" s="18" t="s">
        <v>481</v>
      </c>
      <c r="P33" s="20" t="s">
        <v>481</v>
      </c>
      <c r="Q33" s="18" t="s">
        <v>481</v>
      </c>
      <c r="R33" s="20" t="s">
        <v>481</v>
      </c>
      <c r="S33" s="18" t="s">
        <v>481</v>
      </c>
      <c r="T33" s="20" t="s">
        <v>481</v>
      </c>
      <c r="U33" s="18" t="n">
        <v>402.02228687</v>
      </c>
      <c r="V33" s="20" t="n">
        <v>15.28102527</v>
      </c>
    </row>
    <row r="34" spans="1:22">
      <c r="A34" s="15" t="s">
        <v>509</v>
      </c>
      <c r="B34" s="17" t="n">
        <v>6350</v>
      </c>
      <c r="C34" s="18">
        <f>(36.0/B34*100)</f>
        <v/>
      </c>
      <c r="D34" s="19" t="n">
        <v>6314</v>
      </c>
      <c r="E34" s="18" t="n">
        <v>476.05818777</v>
      </c>
      <c r="F34" s="20" t="n">
        <v>4.2088431</v>
      </c>
      <c r="G34" s="18" t="n">
        <v>494.46176767</v>
      </c>
      <c r="H34" s="20" t="n">
        <v>3.12259769</v>
      </c>
      <c r="I34" s="18" t="n">
        <v>477.38589652</v>
      </c>
      <c r="J34" s="20" t="n">
        <v>3.59585045</v>
      </c>
      <c r="K34" s="18" t="n">
        <v>468.15976214</v>
      </c>
      <c r="L34" s="20" t="n">
        <v>5.29045016</v>
      </c>
      <c r="M34" s="18" t="s">
        <v>481</v>
      </c>
      <c r="N34" s="20" t="s">
        <v>481</v>
      </c>
      <c r="O34" s="18" t="s">
        <v>481</v>
      </c>
      <c r="P34" s="20" t="s">
        <v>481</v>
      </c>
      <c r="Q34" s="18" t="n">
        <v>336.51078337</v>
      </c>
      <c r="R34" s="20" t="n">
        <v>12.24828707</v>
      </c>
      <c r="S34" s="18" t="s">
        <v>481</v>
      </c>
      <c r="T34" s="20" t="s">
        <v>481</v>
      </c>
      <c r="U34" s="18" t="n">
        <v>342.12615651</v>
      </c>
      <c r="V34" s="20" t="n">
        <v>12.79796708</v>
      </c>
    </row>
    <row r="35" spans="1:22">
      <c r="A35" s="15" t="s">
        <v>510</v>
      </c>
      <c r="B35" s="17" t="n">
        <v>6406</v>
      </c>
      <c r="C35" s="18">
        <f>(36.0/B35*100)</f>
        <v/>
      </c>
      <c r="D35" s="19" t="n">
        <v>6370</v>
      </c>
      <c r="E35" s="18" t="n">
        <v>507.63022112</v>
      </c>
      <c r="F35" s="20" t="n">
        <v>3.42627555</v>
      </c>
      <c r="G35" s="18" t="n">
        <v>521.1153504599999</v>
      </c>
      <c r="H35" s="20" t="n">
        <v>2.35278737</v>
      </c>
      <c r="I35" s="18" t="n">
        <v>511.62065535</v>
      </c>
      <c r="J35" s="20" t="n">
        <v>2.61810266</v>
      </c>
      <c r="K35" s="18" t="n">
        <v>499.36659381</v>
      </c>
      <c r="L35" s="20" t="n">
        <v>3.88658465</v>
      </c>
      <c r="M35" s="18" t="s">
        <v>481</v>
      </c>
      <c r="N35" s="20" t="s">
        <v>481</v>
      </c>
      <c r="O35" s="18" t="s">
        <v>481</v>
      </c>
      <c r="P35" s="20" t="s">
        <v>481</v>
      </c>
      <c r="Q35" s="18" t="n">
        <v>349.78970242</v>
      </c>
      <c r="R35" s="20" t="n">
        <v>6.90672373</v>
      </c>
      <c r="S35" s="18" t="s">
        <v>481</v>
      </c>
      <c r="T35" s="20" t="s">
        <v>481</v>
      </c>
      <c r="U35" s="18" t="n">
        <v>430.33728468</v>
      </c>
      <c r="V35" s="20" t="n">
        <v>14.59000147</v>
      </c>
    </row>
    <row r="36" spans="1:22">
      <c r="A36" s="15" t="s">
        <v>511</v>
      </c>
      <c r="B36" s="17" t="n">
        <v>6736</v>
      </c>
      <c r="C36" s="18">
        <f>(28.0/B36*100)</f>
        <v/>
      </c>
      <c r="D36" s="19" t="n">
        <v>6708</v>
      </c>
      <c r="E36" s="18" t="n">
        <v>489.94675558</v>
      </c>
      <c r="F36" s="20" t="n">
        <v>3.83236083</v>
      </c>
      <c r="G36" s="18" t="n">
        <v>503.65552929</v>
      </c>
      <c r="H36" s="20" t="n">
        <v>2.65106408</v>
      </c>
      <c r="I36" s="18" t="n">
        <v>484.63936348</v>
      </c>
      <c r="J36" s="20" t="n">
        <v>2.9055213</v>
      </c>
      <c r="K36" s="18" t="n">
        <v>459.44432115</v>
      </c>
      <c r="L36" s="20" t="n">
        <v>3.41074678</v>
      </c>
      <c r="M36" s="18" t="s">
        <v>481</v>
      </c>
      <c r="N36" s="20" t="s">
        <v>481</v>
      </c>
      <c r="O36" s="18" t="s">
        <v>481</v>
      </c>
      <c r="P36" s="20" t="s">
        <v>481</v>
      </c>
      <c r="Q36" s="18" t="s">
        <v>481</v>
      </c>
      <c r="R36" s="20" t="s">
        <v>481</v>
      </c>
      <c r="S36" s="18" t="s">
        <v>481</v>
      </c>
      <c r="T36" s="20" t="s">
        <v>481</v>
      </c>
      <c r="U36" s="18" t="n">
        <v>417.83735229</v>
      </c>
      <c r="V36" s="20" t="n">
        <v>15.49252497</v>
      </c>
    </row>
    <row r="37" spans="1:22">
      <c r="A37" s="15" t="s">
        <v>512</v>
      </c>
      <c r="B37" s="17" t="n">
        <v>5458</v>
      </c>
      <c r="C37" s="18">
        <f>(64.0/B37*100)</f>
        <v/>
      </c>
      <c r="D37" s="19" t="n">
        <v>5394</v>
      </c>
      <c r="E37" s="18" t="n">
        <v>495.35112046</v>
      </c>
      <c r="F37" s="20" t="n">
        <v>4.70947858</v>
      </c>
      <c r="G37" s="18" t="n">
        <v>502.69504397</v>
      </c>
      <c r="H37" s="20" t="n">
        <v>4.01376125</v>
      </c>
      <c r="I37" s="18" t="n">
        <v>499.87977375</v>
      </c>
      <c r="J37" s="20" t="n">
        <v>3.56848357</v>
      </c>
      <c r="K37" s="18" t="n">
        <v>481.8443943</v>
      </c>
      <c r="L37" s="20" t="n">
        <v>4.86303635</v>
      </c>
      <c r="M37" s="18" t="s">
        <v>481</v>
      </c>
      <c r="N37" s="20" t="s">
        <v>481</v>
      </c>
      <c r="O37" s="18" t="s">
        <v>481</v>
      </c>
      <c r="P37" s="20" t="s">
        <v>481</v>
      </c>
      <c r="Q37" s="18" t="s">
        <v>481</v>
      </c>
      <c r="R37" s="20" t="s">
        <v>481</v>
      </c>
      <c r="S37" s="18" t="s">
        <v>481</v>
      </c>
      <c r="T37" s="20" t="s">
        <v>481</v>
      </c>
      <c r="U37" s="18" t="n">
        <v>367.41387157</v>
      </c>
      <c r="V37" s="20" t="n">
        <v>10.01063737</v>
      </c>
    </row>
    <row r="38" spans="1:22">
      <c r="A38" s="15" t="s">
        <v>513</v>
      </c>
      <c r="B38" s="17" t="n">
        <v>5860</v>
      </c>
      <c r="C38" s="18">
        <f>(16.0/B38*100)</f>
        <v/>
      </c>
      <c r="D38" s="19" t="n">
        <v>5844</v>
      </c>
      <c r="E38" s="18" t="n">
        <v>521.6521933400001</v>
      </c>
      <c r="F38" s="20" t="n">
        <v>3.7736795</v>
      </c>
      <c r="G38" s="18" t="n">
        <v>530.16608927</v>
      </c>
      <c r="H38" s="20" t="n">
        <v>3.27043151</v>
      </c>
      <c r="I38" s="18" t="n">
        <v>523.89530797</v>
      </c>
      <c r="J38" s="20" t="n">
        <v>4.3077221</v>
      </c>
      <c r="K38" s="18" t="n">
        <v>496.42353678</v>
      </c>
      <c r="L38" s="20" t="n">
        <v>6.47326162</v>
      </c>
      <c r="M38" s="18" t="s">
        <v>481</v>
      </c>
      <c r="N38" s="20" t="s">
        <v>481</v>
      </c>
      <c r="O38" s="18" t="s">
        <v>481</v>
      </c>
      <c r="P38" s="20" t="s">
        <v>481</v>
      </c>
      <c r="Q38" s="18" t="s">
        <v>481</v>
      </c>
      <c r="R38" s="20" t="s">
        <v>481</v>
      </c>
      <c r="S38" s="18" t="s">
        <v>481</v>
      </c>
      <c r="T38" s="20" t="s">
        <v>481</v>
      </c>
      <c r="U38" s="18" t="n">
        <v>407.45822561</v>
      </c>
      <c r="V38" s="20" t="n">
        <v>13.95256821</v>
      </c>
    </row>
    <row r="39" spans="1:22">
      <c r="A39" s="15" t="s">
        <v>514</v>
      </c>
      <c r="B39" s="17" t="n">
        <v>5895</v>
      </c>
      <c r="C39" s="18">
        <f>(31.0/B39*100)</f>
        <v/>
      </c>
      <c r="D39" s="19" t="n">
        <v>5864</v>
      </c>
      <c r="E39" s="18" t="n">
        <v>414.97924951</v>
      </c>
      <c r="F39" s="20" t="n">
        <v>5.18331547</v>
      </c>
      <c r="G39" s="18" t="n">
        <v>411.95900558</v>
      </c>
      <c r="H39" s="20" t="n">
        <v>5.52294578</v>
      </c>
      <c r="I39" s="18" t="n">
        <v>423.94879088</v>
      </c>
      <c r="J39" s="20" t="n">
        <v>4.57190312</v>
      </c>
      <c r="K39" s="18" t="n">
        <v>426.9581366</v>
      </c>
      <c r="L39" s="20" t="n">
        <v>4.91245828</v>
      </c>
      <c r="M39" s="18" t="s">
        <v>481</v>
      </c>
      <c r="N39" s="20" t="s">
        <v>481</v>
      </c>
      <c r="O39" s="18" t="s">
        <v>481</v>
      </c>
      <c r="P39" s="20" t="s">
        <v>481</v>
      </c>
      <c r="Q39" s="18" t="s">
        <v>481</v>
      </c>
      <c r="R39" s="20" t="s">
        <v>481</v>
      </c>
      <c r="S39" s="18" t="s">
        <v>481</v>
      </c>
      <c r="T39" s="20" t="s">
        <v>481</v>
      </c>
      <c r="U39" s="18" t="n">
        <v>349.24374793</v>
      </c>
      <c r="V39" s="20" t="n">
        <v>14.97741639</v>
      </c>
    </row>
    <row r="40" spans="1:22">
      <c r="A40" s="15" t="s">
        <v>515</v>
      </c>
      <c r="B40" s="17" t="n">
        <v>14157</v>
      </c>
      <c r="C40" s="18">
        <f>(277.0/B40*100)</f>
        <v/>
      </c>
      <c r="D40" s="19" t="n">
        <v>13880</v>
      </c>
      <c r="E40" s="18" t="n">
        <v>499.76496607</v>
      </c>
      <c r="F40" s="20" t="n">
        <v>4.80511914</v>
      </c>
      <c r="G40" s="18" t="n">
        <v>506.71006567</v>
      </c>
      <c r="H40" s="20" t="n">
        <v>3.57396524</v>
      </c>
      <c r="I40" s="18" t="n">
        <v>490.30467156</v>
      </c>
      <c r="J40" s="20" t="n">
        <v>3.02011264</v>
      </c>
      <c r="K40" s="18" t="n">
        <v>472.15672737</v>
      </c>
      <c r="L40" s="20" t="n">
        <v>4.29393977</v>
      </c>
      <c r="M40" s="18" t="s">
        <v>481</v>
      </c>
      <c r="N40" s="20" t="s">
        <v>481</v>
      </c>
      <c r="O40" s="18" t="s">
        <v>481</v>
      </c>
      <c r="P40" s="20" t="s">
        <v>481</v>
      </c>
      <c r="Q40" s="18" t="s">
        <v>481</v>
      </c>
      <c r="R40" s="20" t="s">
        <v>481</v>
      </c>
      <c r="S40" s="18" t="s">
        <v>481</v>
      </c>
      <c r="T40" s="20" t="s">
        <v>481</v>
      </c>
      <c r="U40" s="18" t="n">
        <v>410.03947698</v>
      </c>
      <c r="V40" s="20" t="n">
        <v>11.44940908</v>
      </c>
    </row>
    <row r="41" spans="1:22">
      <c r="A41" s="15" t="s">
        <v>516</v>
      </c>
      <c r="B41" s="17" t="n">
        <v>5712</v>
      </c>
      <c r="C41" s="18">
        <f>(38.0/B41*100)</f>
        <v/>
      </c>
      <c r="D41" s="19" t="n">
        <v>5674</v>
      </c>
      <c r="E41" s="18" t="n">
        <v>482.70165274</v>
      </c>
      <c r="F41" s="20" t="n">
        <v>5.14356354</v>
      </c>
      <c r="G41" s="18" t="n">
        <v>481.25509981</v>
      </c>
      <c r="H41" s="20" t="n">
        <v>4.04967202</v>
      </c>
      <c r="I41" s="18" t="n">
        <v>473.19342635</v>
      </c>
      <c r="J41" s="20" t="n">
        <v>3.7382226</v>
      </c>
      <c r="K41" s="18" t="n">
        <v>455.06929969</v>
      </c>
      <c r="L41" s="20" t="n">
        <v>4.4061476</v>
      </c>
      <c r="M41" s="18" t="s">
        <v>481</v>
      </c>
      <c r="N41" s="20" t="s">
        <v>481</v>
      </c>
      <c r="O41" s="18" t="s">
        <v>481</v>
      </c>
      <c r="P41" s="20" t="s">
        <v>481</v>
      </c>
      <c r="Q41" s="18" t="n">
        <v>392.51815558</v>
      </c>
      <c r="R41" s="20" t="n">
        <v>16.89642718</v>
      </c>
      <c r="S41" s="18" t="s">
        <v>481</v>
      </c>
      <c r="T41" s="20" t="s">
        <v>481</v>
      </c>
      <c r="U41" s="18" t="n">
        <v>378.1312503</v>
      </c>
      <c r="V41" s="20" t="n">
        <v>15.46228686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(1223.0/B46*100)</f>
        <v/>
      </c>
      <c r="D46" s="19" t="n">
        <v>21918</v>
      </c>
      <c r="E46" s="18" t="n">
        <v>396.99023603</v>
      </c>
      <c r="F46" s="20" t="n">
        <v>4.69027035</v>
      </c>
      <c r="G46" s="18" t="n">
        <v>403.54624984</v>
      </c>
      <c r="H46" s="20" t="n">
        <v>4.16991899</v>
      </c>
      <c r="I46" s="18" t="n">
        <v>378.18830128</v>
      </c>
      <c r="J46" s="20" t="n">
        <v>3.29168121</v>
      </c>
      <c r="K46" s="18" t="n">
        <v>372.39920453</v>
      </c>
      <c r="L46" s="20" t="n">
        <v>3.54616373</v>
      </c>
      <c r="M46" s="18" t="s">
        <v>481</v>
      </c>
      <c r="N46" s="20" t="s">
        <v>481</v>
      </c>
      <c r="O46" s="18" t="s">
        <v>481</v>
      </c>
      <c r="P46" s="20" t="s">
        <v>481</v>
      </c>
      <c r="Q46" s="18" t="s">
        <v>481</v>
      </c>
      <c r="R46" s="20" t="s">
        <v>481</v>
      </c>
      <c r="S46" s="18" t="s">
        <v>481</v>
      </c>
      <c r="T46" s="20" t="s">
        <v>481</v>
      </c>
      <c r="U46" s="18" t="n">
        <v>314.55773878</v>
      </c>
      <c r="V46" s="20" t="n">
        <v>5.49592216</v>
      </c>
    </row>
    <row r="47" spans="1:22">
      <c r="A47" s="15" t="s">
        <v>522</v>
      </c>
      <c r="B47" s="17" t="n">
        <v>5928</v>
      </c>
      <c r="C47" s="18">
        <f>(81.0/B47*100)</f>
        <v/>
      </c>
      <c r="D47" s="19" t="n">
        <v>5847</v>
      </c>
      <c r="E47" s="18" t="n">
        <v>429.65186044</v>
      </c>
      <c r="F47" s="20" t="n">
        <v>5.4765196</v>
      </c>
      <c r="G47" s="18" t="n">
        <v>455.34189709</v>
      </c>
      <c r="H47" s="20" t="n">
        <v>4.79552058</v>
      </c>
      <c r="I47" s="18" t="n">
        <v>452.64951963</v>
      </c>
      <c r="J47" s="20" t="n">
        <v>4.44937572</v>
      </c>
      <c r="K47" s="18" t="n">
        <v>443.9186613</v>
      </c>
      <c r="L47" s="20" t="n">
        <v>4.59862539</v>
      </c>
      <c r="M47" s="18" t="s">
        <v>481</v>
      </c>
      <c r="N47" s="20" t="s">
        <v>481</v>
      </c>
      <c r="O47" s="18" t="s">
        <v>481</v>
      </c>
      <c r="P47" s="20" t="s">
        <v>481</v>
      </c>
      <c r="Q47" s="18" t="s">
        <v>481</v>
      </c>
      <c r="R47" s="20" t="s">
        <v>481</v>
      </c>
      <c r="S47" s="18" t="s">
        <v>481</v>
      </c>
      <c r="T47" s="20" t="s">
        <v>481</v>
      </c>
      <c r="U47" s="18" t="n">
        <v>341.68501826</v>
      </c>
      <c r="V47" s="20" t="n">
        <v>6.66491509</v>
      </c>
    </row>
    <row r="48" spans="1:22">
      <c r="A48" s="15" t="s">
        <v>523</v>
      </c>
      <c r="B48" s="17" t="n">
        <v>9841</v>
      </c>
      <c r="C48" s="18">
        <f>(7.0/B48*100)</f>
        <v/>
      </c>
      <c r="D48" s="19" t="n">
        <v>9834</v>
      </c>
      <c r="E48" s="18" t="n">
        <v>551.90871396</v>
      </c>
      <c r="F48" s="20" t="n">
        <v>7.13526152</v>
      </c>
      <c r="G48" s="18" t="n">
        <v>545.07662915</v>
      </c>
      <c r="H48" s="20" t="n">
        <v>5.25432447</v>
      </c>
      <c r="I48" s="18" t="n">
        <v>524.08476613</v>
      </c>
      <c r="J48" s="20" t="n">
        <v>5.37354401</v>
      </c>
      <c r="K48" s="18" t="n">
        <v>518.1363912</v>
      </c>
      <c r="L48" s="20" t="n">
        <v>5.62938926</v>
      </c>
      <c r="M48" s="18" t="s">
        <v>481</v>
      </c>
      <c r="N48" s="20" t="s">
        <v>481</v>
      </c>
      <c r="O48" s="18" t="s">
        <v>481</v>
      </c>
      <c r="P48" s="20" t="s">
        <v>481</v>
      </c>
      <c r="Q48" s="18" t="s">
        <v>481</v>
      </c>
      <c r="R48" s="20" t="s">
        <v>481</v>
      </c>
      <c r="S48" s="18" t="s">
        <v>481</v>
      </c>
      <c r="T48" s="20" t="s">
        <v>481</v>
      </c>
      <c r="U48" s="18" t="n">
        <v>462.96265305</v>
      </c>
      <c r="V48" s="20" t="n">
        <v>35.52195946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(220.0/B50*100)</f>
        <v/>
      </c>
      <c r="D50" s="19" t="n">
        <v>11575</v>
      </c>
      <c r="E50" s="18" t="n">
        <v>393.79908471</v>
      </c>
      <c r="F50" s="20" t="n">
        <v>5.37293224</v>
      </c>
      <c r="G50" s="18" t="n">
        <v>406.78241394</v>
      </c>
      <c r="H50" s="20" t="n">
        <v>3.58824822</v>
      </c>
      <c r="I50" s="18" t="n">
        <v>388.31444152</v>
      </c>
      <c r="J50" s="20" t="n">
        <v>2.69354486</v>
      </c>
      <c r="K50" s="18" t="n">
        <v>383.39420773</v>
      </c>
      <c r="L50" s="20" t="n">
        <v>3.03686755</v>
      </c>
      <c r="M50" s="18" t="s">
        <v>481</v>
      </c>
      <c r="N50" s="20" t="s">
        <v>481</v>
      </c>
      <c r="O50" s="18" t="s">
        <v>481</v>
      </c>
      <c r="P50" s="20" t="s">
        <v>481</v>
      </c>
      <c r="Q50" s="18" t="s">
        <v>481</v>
      </c>
      <c r="R50" s="20" t="s">
        <v>481</v>
      </c>
      <c r="S50" s="18" t="s">
        <v>481</v>
      </c>
      <c r="T50" s="20" t="s">
        <v>481</v>
      </c>
      <c r="U50" s="18" t="n">
        <v>320.43554839</v>
      </c>
      <c r="V50" s="20" t="n">
        <v>9.64625412</v>
      </c>
    </row>
    <row r="51" spans="1:22">
      <c r="A51" s="15" t="s">
        <v>526</v>
      </c>
      <c r="B51" s="17" t="n">
        <v>6866</v>
      </c>
      <c r="C51" s="18">
        <f>(109.0/B51*100)</f>
        <v/>
      </c>
      <c r="D51" s="19" t="n">
        <v>6757</v>
      </c>
      <c r="E51" s="18" t="n">
        <v>412.33120744</v>
      </c>
      <c r="F51" s="20" t="n">
        <v>3.92899685</v>
      </c>
      <c r="G51" s="18" t="n">
        <v>409.07174297</v>
      </c>
      <c r="H51" s="20" t="n">
        <v>4.15103056</v>
      </c>
      <c r="I51" s="18" t="n">
        <v>403.5283999</v>
      </c>
      <c r="J51" s="20" t="n">
        <v>3.33136402</v>
      </c>
      <c r="K51" s="18" t="n">
        <v>392.5052068</v>
      </c>
      <c r="L51" s="20" t="n">
        <v>3.17418204</v>
      </c>
      <c r="M51" s="18" t="s">
        <v>481</v>
      </c>
      <c r="N51" s="20" t="s">
        <v>481</v>
      </c>
      <c r="O51" s="18" t="s">
        <v>481</v>
      </c>
      <c r="P51" s="20" t="s">
        <v>481</v>
      </c>
      <c r="Q51" s="18" t="n">
        <v>380.5422133</v>
      </c>
      <c r="R51" s="20" t="n">
        <v>4.31283207</v>
      </c>
      <c r="S51" s="18" t="s">
        <v>481</v>
      </c>
      <c r="T51" s="20" t="s">
        <v>481</v>
      </c>
      <c r="U51" s="18" t="n">
        <v>363.35831249</v>
      </c>
      <c r="V51" s="20" t="n">
        <v>7.95073346</v>
      </c>
    </row>
    <row r="52" spans="1:22">
      <c r="A52" s="15" t="s">
        <v>527</v>
      </c>
      <c r="B52" s="17" t="n">
        <v>5809</v>
      </c>
      <c r="C52" s="18">
        <f>(74.0/B52*100)</f>
        <v/>
      </c>
      <c r="D52" s="19" t="n">
        <v>5735</v>
      </c>
      <c r="E52" s="18" t="n">
        <v>460.92445885</v>
      </c>
      <c r="F52" s="20" t="n">
        <v>4.50543041</v>
      </c>
      <c r="G52" s="18" t="n">
        <v>475.49483684</v>
      </c>
      <c r="H52" s="20" t="n">
        <v>3.46160379</v>
      </c>
      <c r="I52" s="18" t="n">
        <v>458.87697914</v>
      </c>
      <c r="J52" s="20" t="n">
        <v>3.9064774</v>
      </c>
      <c r="K52" s="18" t="n">
        <v>449.83924955</v>
      </c>
      <c r="L52" s="20" t="n">
        <v>4.86837207</v>
      </c>
      <c r="M52" s="18" t="s">
        <v>481</v>
      </c>
      <c r="N52" s="20" t="s">
        <v>481</v>
      </c>
      <c r="O52" s="18" t="s">
        <v>481</v>
      </c>
      <c r="P52" s="20" t="s">
        <v>481</v>
      </c>
      <c r="Q52" s="18" t="s">
        <v>481</v>
      </c>
      <c r="R52" s="20" t="s">
        <v>481</v>
      </c>
      <c r="S52" s="18" t="s">
        <v>481</v>
      </c>
      <c r="T52" s="20" t="s">
        <v>481</v>
      </c>
      <c r="U52" s="18" t="n">
        <v>396.50840504</v>
      </c>
      <c r="V52" s="20" t="n">
        <v>16.44133791</v>
      </c>
    </row>
    <row r="53" spans="1:22">
      <c r="A53" s="15" t="s">
        <v>528</v>
      </c>
      <c r="B53" s="17" t="n">
        <v>5571</v>
      </c>
      <c r="C53" s="18">
        <f>(85.0/B53*100)</f>
        <v/>
      </c>
      <c r="D53" s="19" t="n">
        <v>5486</v>
      </c>
      <c r="E53" s="18" t="n">
        <v>438.64286132</v>
      </c>
      <c r="F53" s="20" t="n">
        <v>4.18580838</v>
      </c>
      <c r="G53" s="18" t="n">
        <v>451.57920891</v>
      </c>
      <c r="H53" s="20" t="n">
        <v>2.87854757</v>
      </c>
      <c r="I53" s="18" t="n">
        <v>439.6623971</v>
      </c>
      <c r="J53" s="20" t="n">
        <v>2.89320619</v>
      </c>
      <c r="K53" s="18" t="n">
        <v>422.08199623</v>
      </c>
      <c r="L53" s="20" t="n">
        <v>3.32996747</v>
      </c>
      <c r="M53" s="18" t="s">
        <v>481</v>
      </c>
      <c r="N53" s="20" t="s">
        <v>481</v>
      </c>
      <c r="O53" s="18" t="s">
        <v>481</v>
      </c>
      <c r="P53" s="20" t="s">
        <v>481</v>
      </c>
      <c r="Q53" s="18" t="s">
        <v>481</v>
      </c>
      <c r="R53" s="20" t="s">
        <v>481</v>
      </c>
      <c r="S53" s="18" t="s">
        <v>481</v>
      </c>
      <c r="T53" s="20" t="s">
        <v>481</v>
      </c>
      <c r="U53" s="18" t="n">
        <v>337.11842178</v>
      </c>
      <c r="V53" s="20" t="n">
        <v>10.67763768</v>
      </c>
    </row>
    <row r="54" spans="1:22">
      <c r="A54" s="15" t="s">
        <v>529</v>
      </c>
      <c r="B54" s="17" t="n">
        <v>4740</v>
      </c>
      <c r="C54" s="18">
        <f>(60.0/B54*100)</f>
        <v/>
      </c>
      <c r="D54" s="19" t="n">
        <v>4680</v>
      </c>
      <c r="E54" s="18" t="n">
        <v>330.71630883</v>
      </c>
      <c r="F54" s="20" t="n">
        <v>4.46968665</v>
      </c>
      <c r="G54" s="18" t="n">
        <v>342.80352697</v>
      </c>
      <c r="H54" s="20" t="n">
        <v>3.9862089</v>
      </c>
      <c r="I54" s="18" t="n">
        <v>331.41067985</v>
      </c>
      <c r="J54" s="20" t="n">
        <v>3.52270786</v>
      </c>
      <c r="K54" s="18" t="n">
        <v>329.1768539</v>
      </c>
      <c r="L54" s="20" t="n">
        <v>3.59975986</v>
      </c>
      <c r="M54" s="18" t="s">
        <v>481</v>
      </c>
      <c r="N54" s="20" t="s">
        <v>481</v>
      </c>
      <c r="O54" s="18" t="s">
        <v>481</v>
      </c>
      <c r="P54" s="20" t="s">
        <v>481</v>
      </c>
      <c r="Q54" s="18" t="s">
        <v>481</v>
      </c>
      <c r="R54" s="20" t="s">
        <v>481</v>
      </c>
      <c r="S54" s="18" t="s">
        <v>481</v>
      </c>
      <c r="T54" s="20" t="s">
        <v>481</v>
      </c>
      <c r="U54" s="18" t="n">
        <v>269.01427295</v>
      </c>
      <c r="V54" s="20" t="n">
        <v>4.22921105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551.87121457</v>
      </c>
      <c r="F56" s="20" t="n">
        <v>4.81976606</v>
      </c>
      <c r="G56" s="18" t="n">
        <v>555.74861695</v>
      </c>
      <c r="H56" s="20" t="n">
        <v>4.31053086</v>
      </c>
      <c r="I56" s="18" t="n">
        <v>545.08249098</v>
      </c>
      <c r="J56" s="20" t="n">
        <v>3.30695855</v>
      </c>
      <c r="K56" s="18" t="n">
        <v>534.48619851</v>
      </c>
      <c r="L56" s="20" t="n">
        <v>4.85547974</v>
      </c>
      <c r="M56" s="18" t="s">
        <v>481</v>
      </c>
      <c r="N56" s="20" t="s">
        <v>481</v>
      </c>
      <c r="O56" s="18" t="s">
        <v>481</v>
      </c>
      <c r="P56" s="20" t="s">
        <v>481</v>
      </c>
      <c r="Q56" s="18" t="s">
        <v>481</v>
      </c>
      <c r="R56" s="20" t="s">
        <v>481</v>
      </c>
      <c r="S56" s="18" t="s">
        <v>481</v>
      </c>
      <c r="T56" s="20" t="s">
        <v>481</v>
      </c>
      <c r="U56" s="18" t="n">
        <v>491.30048314</v>
      </c>
      <c r="V56" s="20" t="n">
        <v>23.93064177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(137.0/B61*100)</f>
        <v/>
      </c>
      <c r="D61" s="19" t="n">
        <v>6388</v>
      </c>
      <c r="E61" s="18" t="n">
        <v>480.55259558</v>
      </c>
      <c r="F61" s="20" t="n">
        <v>3.62939073</v>
      </c>
      <c r="G61" s="18" t="n">
        <v>486.48453455</v>
      </c>
      <c r="H61" s="20" t="n">
        <v>3.50127114</v>
      </c>
      <c r="I61" s="18" t="n">
        <v>479.42197332</v>
      </c>
      <c r="J61" s="20" t="n">
        <v>2.85140865</v>
      </c>
      <c r="K61" s="18" t="n">
        <v>470.5562885</v>
      </c>
      <c r="L61" s="20" t="n">
        <v>4.25266912</v>
      </c>
      <c r="M61" s="18" t="s">
        <v>481</v>
      </c>
      <c r="N61" s="20" t="s">
        <v>481</v>
      </c>
      <c r="O61" s="18" t="s">
        <v>481</v>
      </c>
      <c r="P61" s="20" t="s">
        <v>481</v>
      </c>
      <c r="Q61" s="18" t="s">
        <v>481</v>
      </c>
      <c r="R61" s="20" t="s">
        <v>481</v>
      </c>
      <c r="S61" s="18" t="s">
        <v>481</v>
      </c>
      <c r="T61" s="20" t="s">
        <v>481</v>
      </c>
      <c r="U61" s="18" t="n">
        <v>398.13574505</v>
      </c>
      <c r="V61" s="20" t="n">
        <v>13.44230234</v>
      </c>
    </row>
    <row r="62" spans="1:22">
      <c r="A62" s="15" t="s">
        <v>537</v>
      </c>
      <c r="B62" s="17" t="n">
        <v>4476</v>
      </c>
      <c r="C62" s="18">
        <f>(3.0/B62*100)</f>
        <v/>
      </c>
      <c r="D62" s="19" t="n">
        <v>4473</v>
      </c>
      <c r="E62" s="18" t="n">
        <v>540.31538249</v>
      </c>
      <c r="F62" s="20" t="n">
        <v>4.11769369</v>
      </c>
      <c r="G62" s="18" t="n">
        <v>547.65083186</v>
      </c>
      <c r="H62" s="20" t="n">
        <v>2.34923113</v>
      </c>
      <c r="I62" s="18" t="n">
        <v>546.03804008</v>
      </c>
      <c r="J62" s="20" t="n">
        <v>1.85144432</v>
      </c>
      <c r="K62" s="18" t="n">
        <v>533.47237039</v>
      </c>
      <c r="L62" s="20" t="n">
        <v>3.08297321</v>
      </c>
      <c r="M62" s="18" t="s">
        <v>481</v>
      </c>
      <c r="N62" s="20" t="s">
        <v>481</v>
      </c>
      <c r="O62" s="18" t="s">
        <v>481</v>
      </c>
      <c r="P62" s="20" t="s">
        <v>481</v>
      </c>
      <c r="Q62" s="18" t="s">
        <v>481</v>
      </c>
      <c r="R62" s="20" t="s">
        <v>481</v>
      </c>
      <c r="S62" s="18" t="s">
        <v>481</v>
      </c>
      <c r="T62" s="20" t="s">
        <v>481</v>
      </c>
      <c r="U62" s="18" t="n">
        <v>497.86339532</v>
      </c>
      <c r="V62" s="20" t="n">
        <v>32.92634131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(75.0/B66*100)</f>
        <v/>
      </c>
      <c r="D66" s="19" t="n">
        <v>5590</v>
      </c>
      <c r="E66" s="18" t="n">
        <v>426.97209717</v>
      </c>
      <c r="F66" s="20" t="n">
        <v>3.95301153</v>
      </c>
      <c r="G66" s="18" t="n">
        <v>432.15950224</v>
      </c>
      <c r="H66" s="20" t="n">
        <v>3.56626391</v>
      </c>
      <c r="I66" s="18" t="n">
        <v>419.23389381</v>
      </c>
      <c r="J66" s="20" t="n">
        <v>2.4500279</v>
      </c>
      <c r="K66" s="18" t="n">
        <v>405.55518879</v>
      </c>
      <c r="L66" s="20" t="n">
        <v>3.26768361</v>
      </c>
      <c r="M66" s="18" t="s">
        <v>481</v>
      </c>
      <c r="N66" s="20" t="s">
        <v>481</v>
      </c>
      <c r="O66" s="18" t="s">
        <v>481</v>
      </c>
      <c r="P66" s="20" t="s">
        <v>481</v>
      </c>
      <c r="Q66" s="18" t="s">
        <v>481</v>
      </c>
      <c r="R66" s="20" t="s">
        <v>481</v>
      </c>
      <c r="S66" s="18" t="s">
        <v>481</v>
      </c>
      <c r="T66" s="20" t="s">
        <v>481</v>
      </c>
      <c r="U66" s="18" t="n">
        <v>343.96980164</v>
      </c>
      <c r="V66" s="20" t="n">
        <v>6.37661364</v>
      </c>
    </row>
    <row r="67" spans="1:22">
      <c r="A67" s="15" t="s">
        <v>542</v>
      </c>
      <c r="B67" s="17" t="n">
        <v>6971</v>
      </c>
      <c r="C67" s="18">
        <f>(44.0/B67*100)</f>
        <v/>
      </c>
      <c r="D67" s="19" t="n">
        <v>6927</v>
      </c>
      <c r="E67" s="18" t="n">
        <v>401.06465411</v>
      </c>
      <c r="F67" s="20" t="n">
        <v>4.08572332</v>
      </c>
      <c r="G67" s="18" t="n">
        <v>398.30486131</v>
      </c>
      <c r="H67" s="20" t="n">
        <v>3.1235776</v>
      </c>
      <c r="I67" s="18" t="n">
        <v>381.49253318</v>
      </c>
      <c r="J67" s="20" t="n">
        <v>2.94539799</v>
      </c>
      <c r="K67" s="18" t="n">
        <v>371.64325426</v>
      </c>
      <c r="L67" s="20" t="n">
        <v>4.23612862</v>
      </c>
      <c r="M67" s="18" t="s">
        <v>481</v>
      </c>
      <c r="N67" s="20" t="s">
        <v>481</v>
      </c>
      <c r="O67" s="18" t="s">
        <v>481</v>
      </c>
      <c r="P67" s="20" t="s">
        <v>481</v>
      </c>
      <c r="Q67" s="18" t="s">
        <v>481</v>
      </c>
      <c r="R67" s="20" t="s">
        <v>481</v>
      </c>
      <c r="S67" s="18" t="s">
        <v>481</v>
      </c>
      <c r="T67" s="20" t="s">
        <v>481</v>
      </c>
      <c r="U67" s="18" t="n">
        <v>281.54454474</v>
      </c>
      <c r="V67" s="20" t="n">
        <v>7.6060429</v>
      </c>
    </row>
    <row r="68" spans="1:22">
      <c r="A68" s="15" t="s">
        <v>543</v>
      </c>
      <c r="B68" s="17" t="n">
        <v>12083</v>
      </c>
      <c r="C68" s="18">
        <f>(26.0/B68*100)</f>
        <v/>
      </c>
      <c r="D68" s="19" t="n">
        <v>12057</v>
      </c>
      <c r="E68" s="18" t="n">
        <v>393.84642277</v>
      </c>
      <c r="F68" s="20" t="n">
        <v>2.56893629</v>
      </c>
      <c r="G68" s="18" t="n">
        <v>416.79674035</v>
      </c>
      <c r="H68" s="20" t="n">
        <v>2.48378273</v>
      </c>
      <c r="I68" s="18" t="n">
        <v>416.76149078</v>
      </c>
      <c r="J68" s="20" t="n">
        <v>2.5560073</v>
      </c>
      <c r="K68" s="18" t="n">
        <v>390.96318481</v>
      </c>
      <c r="L68" s="20" t="n">
        <v>2.15605799</v>
      </c>
      <c r="M68" s="18" t="s">
        <v>481</v>
      </c>
      <c r="N68" s="20" t="s">
        <v>481</v>
      </c>
      <c r="O68" s="18" t="s">
        <v>481</v>
      </c>
      <c r="P68" s="20" t="s">
        <v>481</v>
      </c>
      <c r="Q68" s="18" t="s">
        <v>481</v>
      </c>
      <c r="R68" s="20" t="s">
        <v>481</v>
      </c>
      <c r="S68" s="18" t="s">
        <v>481</v>
      </c>
      <c r="T68" s="20" t="s">
        <v>481</v>
      </c>
      <c r="U68" s="18" t="n">
        <v>304.23423771</v>
      </c>
      <c r="V68" s="20" t="n">
        <v>4.88498379</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503.81721742</v>
      </c>
      <c r="F70" s="20" t="n">
        <v>4.95742213</v>
      </c>
      <c r="G70" s="18" t="n">
        <v>500.80618831</v>
      </c>
      <c r="H70" s="20" t="n">
        <v>3.78830512</v>
      </c>
      <c r="I70" s="18" t="n">
        <v>495.81788668</v>
      </c>
      <c r="J70" s="20" t="n">
        <v>3.77725885</v>
      </c>
      <c r="K70" s="18" t="n">
        <v>488.32113525</v>
      </c>
      <c r="L70" s="20" t="n">
        <v>4.78624102</v>
      </c>
      <c r="M70" s="18" t="s">
        <v>481</v>
      </c>
      <c r="N70" s="20" t="s">
        <v>481</v>
      </c>
      <c r="O70" s="18" t="s">
        <v>481</v>
      </c>
      <c r="P70" s="20" t="s">
        <v>481</v>
      </c>
      <c r="Q70" s="18" t="s">
        <v>481</v>
      </c>
      <c r="R70" s="20" t="s">
        <v>481</v>
      </c>
      <c r="S70" s="18" t="s">
        <v>481</v>
      </c>
      <c r="T70" s="20" t="s">
        <v>481</v>
      </c>
      <c r="U70" s="18" t="n">
        <v>425.40524932</v>
      </c>
      <c r="V70" s="20" t="n">
        <v>13.49193609</v>
      </c>
    </row>
    <row r="71" spans="1:22">
      <c r="A71" s="15" t="s">
        <v>546</v>
      </c>
      <c r="B71" s="17" t="n">
        <v>6115</v>
      </c>
      <c r="C71" s="18">
        <f>(17.0/B71*100)</f>
        <v/>
      </c>
      <c r="D71" s="19" t="n">
        <v>6098</v>
      </c>
      <c r="E71" s="18" t="n">
        <v>574.01153293</v>
      </c>
      <c r="F71" s="20" t="n">
        <v>5.31898981</v>
      </c>
      <c r="G71" s="18" t="n">
        <v>585.48968066</v>
      </c>
      <c r="H71" s="20" t="n">
        <v>2.51776989</v>
      </c>
      <c r="I71" s="18" t="n">
        <v>563.17262676</v>
      </c>
      <c r="J71" s="20" t="n">
        <v>2.56099958</v>
      </c>
      <c r="K71" s="18" t="n">
        <v>545.57657938</v>
      </c>
      <c r="L71" s="20" t="n">
        <v>2.99168025</v>
      </c>
      <c r="M71" s="18" t="s">
        <v>481</v>
      </c>
      <c r="N71" s="20" t="s">
        <v>481</v>
      </c>
      <c r="O71" s="18" t="s">
        <v>481</v>
      </c>
      <c r="P71" s="20" t="s">
        <v>481</v>
      </c>
      <c r="Q71" s="18" t="s">
        <v>481</v>
      </c>
      <c r="R71" s="20" t="s">
        <v>481</v>
      </c>
      <c r="S71" s="18" t="s">
        <v>481</v>
      </c>
      <c r="T71" s="20" t="s">
        <v>481</v>
      </c>
      <c r="U71" s="18" t="n">
        <v>463.30898787</v>
      </c>
      <c r="V71" s="20" t="n">
        <v>33.40464572</v>
      </c>
    </row>
    <row r="72" spans="1:22">
      <c r="A72" s="15" t="s">
        <v>547</v>
      </c>
      <c r="B72" s="17" t="n">
        <v>7708</v>
      </c>
      <c r="C72" s="18">
        <f>(5.0/B72*100)</f>
        <v/>
      </c>
      <c r="D72" s="19" t="n">
        <v>7703</v>
      </c>
      <c r="E72" s="18" t="n">
        <v>538.69837193</v>
      </c>
      <c r="F72" s="20" t="n">
        <v>6.8794024</v>
      </c>
      <c r="G72" s="18" t="n">
        <v>543.3207081</v>
      </c>
      <c r="H72" s="20" t="n">
        <v>3.91323402</v>
      </c>
      <c r="I72" s="18" t="n">
        <v>543.1932140599999</v>
      </c>
      <c r="J72" s="20" t="n">
        <v>3.29543439</v>
      </c>
      <c r="K72" s="18" t="n">
        <v>541.49770463</v>
      </c>
      <c r="L72" s="20" t="n">
        <v>4.27351459</v>
      </c>
      <c r="M72" s="18" t="s">
        <v>481</v>
      </c>
      <c r="N72" s="20" t="s">
        <v>481</v>
      </c>
      <c r="O72" s="18" t="s">
        <v>481</v>
      </c>
      <c r="P72" s="20" t="s">
        <v>481</v>
      </c>
      <c r="Q72" s="18" t="s">
        <v>481</v>
      </c>
      <c r="R72" s="20" t="s">
        <v>481</v>
      </c>
      <c r="S72" s="18" t="s">
        <v>481</v>
      </c>
      <c r="T72" s="20" t="s">
        <v>481</v>
      </c>
      <c r="U72" s="18" t="n">
        <v>472.57615806</v>
      </c>
      <c r="V72" s="20" t="n">
        <v>28.8644021</v>
      </c>
    </row>
    <row r="73" spans="1:22">
      <c r="A73" s="15" t="s">
        <v>548</v>
      </c>
      <c r="B73" s="17" t="n">
        <v>8249</v>
      </c>
      <c r="C73" s="18">
        <f>(146.0/B73*100)</f>
        <v/>
      </c>
      <c r="D73" s="19" t="n">
        <v>8103</v>
      </c>
      <c r="E73" s="18" t="n">
        <v>435.37938321</v>
      </c>
      <c r="F73" s="20" t="n">
        <v>7.01760119</v>
      </c>
      <c r="G73" s="18" t="n">
        <v>421.2351325</v>
      </c>
      <c r="H73" s="20" t="n">
        <v>3.82288424</v>
      </c>
      <c r="I73" s="18" t="n">
        <v>410.74619456</v>
      </c>
      <c r="J73" s="20" t="n">
        <v>3.15906509</v>
      </c>
      <c r="K73" s="18" t="n">
        <v>404.71407283</v>
      </c>
      <c r="L73" s="20" t="n">
        <v>5.25884614</v>
      </c>
      <c r="M73" s="18" t="s">
        <v>481</v>
      </c>
      <c r="N73" s="20" t="s">
        <v>481</v>
      </c>
      <c r="O73" s="18" t="s">
        <v>481</v>
      </c>
      <c r="P73" s="20" t="s">
        <v>481</v>
      </c>
      <c r="Q73" s="18" t="s">
        <v>481</v>
      </c>
      <c r="R73" s="20" t="s">
        <v>481</v>
      </c>
      <c r="S73" s="18" t="s">
        <v>481</v>
      </c>
      <c r="T73" s="20" t="s">
        <v>481</v>
      </c>
      <c r="U73" s="18" t="n">
        <v>361.56215302</v>
      </c>
      <c r="V73" s="20" t="n">
        <v>14.70990993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378.26567702</v>
      </c>
      <c r="F75" s="20" t="n">
        <v>4.42449916</v>
      </c>
      <c r="G75" s="18" t="n">
        <v>382.95563381</v>
      </c>
      <c r="H75" s="20" t="n">
        <v>4.57151619</v>
      </c>
      <c r="I75" s="18" t="n">
        <v>362.56817596</v>
      </c>
      <c r="J75" s="20" t="n">
        <v>4.07640218</v>
      </c>
      <c r="K75" s="18" t="n">
        <v>354.73530824</v>
      </c>
      <c r="L75" s="20" t="n">
        <v>4.45813443</v>
      </c>
      <c r="M75" s="18" t="s">
        <v>481</v>
      </c>
      <c r="N75" s="20" t="s">
        <v>481</v>
      </c>
      <c r="O75" s="18" t="s">
        <v>481</v>
      </c>
      <c r="P75" s="20" t="s">
        <v>481</v>
      </c>
      <c r="Q75" s="18" t="s">
        <v>481</v>
      </c>
      <c r="R75" s="20" t="s">
        <v>481</v>
      </c>
      <c r="S75" s="18" t="s">
        <v>481</v>
      </c>
      <c r="T75" s="20" t="s">
        <v>481</v>
      </c>
      <c r="U75" s="18" t="n">
        <v>312.04811703</v>
      </c>
      <c r="V75" s="20" t="n">
        <v>9.06541191</v>
      </c>
    </row>
    <row r="76" spans="1:22">
      <c r="A76" s="15" t="s">
        <v>551</v>
      </c>
      <c r="B76" s="17" t="n">
        <v>14167</v>
      </c>
      <c r="C76" s="18">
        <f>(228.0/B76*100)</f>
        <v/>
      </c>
      <c r="D76" s="19" t="n">
        <v>13939</v>
      </c>
      <c r="E76" s="18" t="n">
        <v>424.59439453</v>
      </c>
      <c r="F76" s="20" t="n">
        <v>4.17330153</v>
      </c>
      <c r="G76" s="18" t="n">
        <v>437.67109377</v>
      </c>
      <c r="H76" s="20" t="n">
        <v>3.40645894</v>
      </c>
      <c r="I76" s="18" t="n">
        <v>433.28372628</v>
      </c>
      <c r="J76" s="20" t="n">
        <v>2.64637456</v>
      </c>
      <c r="K76" s="18" t="n">
        <v>419.95583165</v>
      </c>
      <c r="L76" s="20" t="n">
        <v>3.48528945</v>
      </c>
      <c r="M76" s="18" t="s">
        <v>481</v>
      </c>
      <c r="N76" s="20" t="s">
        <v>481</v>
      </c>
      <c r="O76" s="18" t="s">
        <v>481</v>
      </c>
      <c r="P76" s="20" t="s">
        <v>481</v>
      </c>
      <c r="Q76" s="18" t="s">
        <v>481</v>
      </c>
      <c r="R76" s="20" t="s">
        <v>481</v>
      </c>
      <c r="S76" s="18" t="s">
        <v>481</v>
      </c>
      <c r="T76" s="20" t="s">
        <v>481</v>
      </c>
      <c r="U76" s="18" t="n">
        <v>336.52648293</v>
      </c>
      <c r="V76" s="20" t="n">
        <v>8.39949472</v>
      </c>
    </row>
    <row r="77" spans="1:22">
      <c r="A77" s="15" t="s">
        <v>552</v>
      </c>
      <c r="B77" s="17" t="n">
        <v>6062</v>
      </c>
      <c r="C77" s="18">
        <f>(84.0/B77*100)</f>
        <v/>
      </c>
      <c r="D77" s="19" t="n">
        <v>5978</v>
      </c>
      <c r="E77" s="18" t="n">
        <v>427.36316643</v>
      </c>
      <c r="F77" s="20" t="n">
        <v>5.29360872</v>
      </c>
      <c r="G77" s="18" t="n">
        <v>449.45815602</v>
      </c>
      <c r="H77" s="20" t="n">
        <v>3.64952025</v>
      </c>
      <c r="I77" s="18" t="n">
        <v>424.19436004</v>
      </c>
      <c r="J77" s="20" t="n">
        <v>2.86826199</v>
      </c>
      <c r="K77" s="18" t="n">
        <v>394.3798881</v>
      </c>
      <c r="L77" s="20" t="n">
        <v>3.96793115</v>
      </c>
      <c r="M77" s="18" t="s">
        <v>481</v>
      </c>
      <c r="N77" s="20" t="s">
        <v>481</v>
      </c>
      <c r="O77" s="18" t="s">
        <v>481</v>
      </c>
      <c r="P77" s="20" t="s">
        <v>481</v>
      </c>
      <c r="Q77" s="18" t="s">
        <v>481</v>
      </c>
      <c r="R77" s="20" t="s">
        <v>481</v>
      </c>
      <c r="S77" s="18" t="s">
        <v>481</v>
      </c>
      <c r="T77" s="20" t="s">
        <v>481</v>
      </c>
      <c r="U77" s="18" t="n">
        <v>330.04222004</v>
      </c>
      <c r="V77" s="20" t="n">
        <v>6.55744927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439.91502604</v>
      </c>
      <c r="F81" s="20" t="n">
        <v>7.40966924</v>
      </c>
      <c r="G81" s="18" t="n">
        <v>449.71808668</v>
      </c>
      <c r="H81" s="20" t="n">
        <v>4.5087001</v>
      </c>
      <c r="I81" s="18" t="n">
        <v>446.2460761</v>
      </c>
      <c r="J81" s="20" t="n">
        <v>3.3856138</v>
      </c>
      <c r="K81" s="18" t="n">
        <v>443.65470058</v>
      </c>
      <c r="L81" s="20" t="n">
        <v>4.18072922</v>
      </c>
      <c r="M81" s="18" t="s">
        <v>481</v>
      </c>
      <c r="N81" s="20" t="s">
        <v>481</v>
      </c>
      <c r="O81" s="18" t="s">
        <v>481</v>
      </c>
      <c r="P81" s="20" t="s">
        <v>481</v>
      </c>
      <c r="Q81" s="18" t="s">
        <v>481</v>
      </c>
      <c r="R81" s="20" t="s">
        <v>481</v>
      </c>
      <c r="S81" s="18" t="s">
        <v>481</v>
      </c>
      <c r="T81" s="20" t="s">
        <v>481</v>
      </c>
      <c r="U81" s="18" t="n">
        <v>385.93140731</v>
      </c>
      <c r="V81" s="20" t="n">
        <v>27.48056138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710</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441.54111191</v>
      </c>
      <c r="F7" s="20" t="n">
        <v>8.68874091</v>
      </c>
      <c r="G7" s="18" t="n">
        <v>470.66198808</v>
      </c>
      <c r="H7" s="20" t="n">
        <v>4.29925885</v>
      </c>
      <c r="I7" s="18" t="n">
        <v>484.99061869</v>
      </c>
      <c r="J7" s="20" t="n">
        <v>2.21471461</v>
      </c>
      <c r="K7" s="18" t="n">
        <v>515.0163846200001</v>
      </c>
      <c r="L7" s="20" t="n">
        <v>2.4347094</v>
      </c>
      <c r="M7" s="18" t="s">
        <v>481</v>
      </c>
      <c r="N7" s="20" t="s">
        <v>481</v>
      </c>
      <c r="O7" s="18" t="s">
        <v>481</v>
      </c>
      <c r="P7" s="20" t="s">
        <v>481</v>
      </c>
      <c r="Q7" s="18" t="s">
        <v>481</v>
      </c>
      <c r="R7" s="20" t="s">
        <v>481</v>
      </c>
      <c r="S7" s="18" t="s">
        <v>481</v>
      </c>
      <c r="T7" s="20" t="s">
        <v>481</v>
      </c>
      <c r="U7" s="18" t="n">
        <v>404.05148011</v>
      </c>
      <c r="V7" s="20" t="n">
        <v>9.68682035</v>
      </c>
    </row>
    <row r="8" spans="1:22">
      <c r="A8" s="15" t="s">
        <v>483</v>
      </c>
      <c r="B8" s="17" t="n">
        <v>7007</v>
      </c>
      <c r="C8" s="18">
        <f>(23.0/B8*100)</f>
        <v/>
      </c>
      <c r="D8" s="19" t="n">
        <v>6984</v>
      </c>
      <c r="E8" s="18" t="n">
        <v>507.34270195</v>
      </c>
      <c r="F8" s="20" t="n">
        <v>6.42789054</v>
      </c>
      <c r="G8" s="18" t="n">
        <v>503.07844731</v>
      </c>
      <c r="H8" s="20" t="n">
        <v>3.77709141</v>
      </c>
      <c r="I8" s="18" t="n">
        <v>499.20262993</v>
      </c>
      <c r="J8" s="20" t="n">
        <v>3.12271375</v>
      </c>
      <c r="K8" s="18" t="n">
        <v>495.1107794</v>
      </c>
      <c r="L8" s="20" t="n">
        <v>3.77740037</v>
      </c>
      <c r="M8" s="18" t="s">
        <v>481</v>
      </c>
      <c r="N8" s="20" t="s">
        <v>481</v>
      </c>
      <c r="O8" s="18" t="s">
        <v>481</v>
      </c>
      <c r="P8" s="20" t="s">
        <v>481</v>
      </c>
      <c r="Q8" s="18" t="n">
        <v>301.63126691</v>
      </c>
      <c r="R8" s="20" t="n">
        <v>25.14921031</v>
      </c>
      <c r="S8" s="18" t="s">
        <v>481</v>
      </c>
      <c r="T8" s="20" t="s">
        <v>481</v>
      </c>
      <c r="U8" s="18" t="n">
        <v>360.96593848</v>
      </c>
      <c r="V8" s="20" t="n">
        <v>18.33976525</v>
      </c>
    </row>
    <row r="9" spans="1:22">
      <c r="A9" s="15" t="s">
        <v>484</v>
      </c>
      <c r="B9" s="17" t="n">
        <v>9651</v>
      </c>
      <c r="C9" s="18">
        <f>(102.0/B9*100)</f>
        <v/>
      </c>
      <c r="D9" s="19" t="n">
        <v>9549</v>
      </c>
      <c r="E9" s="18" t="n">
        <v>504.69817602</v>
      </c>
      <c r="F9" s="20" t="n">
        <v>5.71531951</v>
      </c>
      <c r="G9" s="18" t="n">
        <v>529.07836235</v>
      </c>
      <c r="H9" s="20" t="n">
        <v>2.44228769</v>
      </c>
      <c r="I9" s="18" t="n">
        <v>512.6348937</v>
      </c>
      <c r="J9" s="20" t="n">
        <v>2.97385372</v>
      </c>
      <c r="K9" s="18" t="n">
        <v>499.99183086</v>
      </c>
      <c r="L9" s="20" t="n">
        <v>3.87802245</v>
      </c>
      <c r="M9" s="18" t="s">
        <v>481</v>
      </c>
      <c r="N9" s="20" t="s">
        <v>481</v>
      </c>
      <c r="O9" s="18" t="s">
        <v>481</v>
      </c>
      <c r="P9" s="20" t="s">
        <v>481</v>
      </c>
      <c r="Q9" s="18" t="n">
        <v>357.98454354</v>
      </c>
      <c r="R9" s="20" t="n">
        <v>11.51846445</v>
      </c>
      <c r="S9" s="18" t="s">
        <v>481</v>
      </c>
      <c r="T9" s="20" t="s">
        <v>481</v>
      </c>
      <c r="U9" s="18" t="n">
        <v>403.32372264</v>
      </c>
      <c r="V9" s="20" t="n">
        <v>10.86377645</v>
      </c>
    </row>
    <row r="10" spans="1:22">
      <c r="A10" s="15" t="s">
        <v>485</v>
      </c>
      <c r="B10" s="17" t="n">
        <v>20058</v>
      </c>
      <c r="C10" s="18">
        <f>(529.0/B10*100)</f>
        <v/>
      </c>
      <c r="D10" s="19" t="n">
        <v>19529</v>
      </c>
      <c r="E10" s="18" t="n">
        <v>475.08338997</v>
      </c>
      <c r="F10" s="20" t="n">
        <v>8.939867169999999</v>
      </c>
      <c r="G10" s="18" t="n">
        <v>487.57651803</v>
      </c>
      <c r="H10" s="20" t="n">
        <v>4.5336156</v>
      </c>
      <c r="I10" s="18" t="n">
        <v>504.8378338</v>
      </c>
      <c r="J10" s="20" t="n">
        <v>2.76859935</v>
      </c>
      <c r="K10" s="18" t="n">
        <v>535.10486042</v>
      </c>
      <c r="L10" s="20" t="n">
        <v>2.70535054</v>
      </c>
      <c r="M10" s="18" t="s">
        <v>481</v>
      </c>
      <c r="N10" s="20" t="s">
        <v>481</v>
      </c>
      <c r="O10" s="18" t="s">
        <v>481</v>
      </c>
      <c r="P10" s="20" t="s">
        <v>481</v>
      </c>
      <c r="Q10" s="18" t="s">
        <v>481</v>
      </c>
      <c r="R10" s="20" t="s">
        <v>481</v>
      </c>
      <c r="S10" s="18" t="s">
        <v>481</v>
      </c>
      <c r="T10" s="20" t="s">
        <v>481</v>
      </c>
      <c r="U10" s="18" t="n">
        <v>437.12813043</v>
      </c>
      <c r="V10" s="20" t="n">
        <v>10.95631811</v>
      </c>
    </row>
    <row r="11" spans="1:22">
      <c r="A11" s="15" t="s">
        <v>486</v>
      </c>
      <c r="B11" s="17" t="n">
        <v>7053</v>
      </c>
      <c r="C11" s="18">
        <f>(50.0/B11*100)</f>
        <v/>
      </c>
      <c r="D11" s="19" t="n">
        <v>7003</v>
      </c>
      <c r="E11" s="18" t="n">
        <v>407.80552964</v>
      </c>
      <c r="F11" s="20" t="n">
        <v>9.09960358</v>
      </c>
      <c r="G11" s="18" t="n">
        <v>420.38085876</v>
      </c>
      <c r="H11" s="20" t="n">
        <v>6.55450198</v>
      </c>
      <c r="I11" s="18" t="n">
        <v>417.26366726</v>
      </c>
      <c r="J11" s="20" t="n">
        <v>3.18400044</v>
      </c>
      <c r="K11" s="18" t="n">
        <v>430.47412917</v>
      </c>
      <c r="L11" s="20" t="n">
        <v>2.85339019</v>
      </c>
      <c r="M11" s="18" t="s">
        <v>481</v>
      </c>
      <c r="N11" s="20" t="s">
        <v>481</v>
      </c>
      <c r="O11" s="18" t="s">
        <v>481</v>
      </c>
      <c r="P11" s="20" t="s">
        <v>481</v>
      </c>
      <c r="Q11" s="18" t="s">
        <v>481</v>
      </c>
      <c r="R11" s="20" t="s">
        <v>481</v>
      </c>
      <c r="S11" s="18" t="s">
        <v>481</v>
      </c>
      <c r="T11" s="20" t="s">
        <v>481</v>
      </c>
      <c r="U11" s="18" t="n">
        <v>333.00649383</v>
      </c>
      <c r="V11" s="20" t="n">
        <v>14.02081086</v>
      </c>
    </row>
    <row r="12" spans="1:22">
      <c r="A12" s="15" t="s">
        <v>487</v>
      </c>
      <c r="B12" s="17" t="n">
        <v>6894</v>
      </c>
      <c r="C12" s="18">
        <f>(56.0/B12*100)</f>
        <v/>
      </c>
      <c r="D12" s="19" t="n">
        <v>6838</v>
      </c>
      <c r="E12" s="18" t="n">
        <v>495.38023424</v>
      </c>
      <c r="F12" s="20" t="n">
        <v>8.677144</v>
      </c>
      <c r="G12" s="18" t="n">
        <v>487.75664285</v>
      </c>
      <c r="H12" s="20" t="n">
        <v>3.58076677</v>
      </c>
      <c r="I12" s="18" t="n">
        <v>492.00431435</v>
      </c>
      <c r="J12" s="20" t="n">
        <v>2.69605568</v>
      </c>
      <c r="K12" s="18" t="n">
        <v>513.9597397</v>
      </c>
      <c r="L12" s="20" t="n">
        <v>3.68519055</v>
      </c>
      <c r="M12" s="18" t="s">
        <v>481</v>
      </c>
      <c r="N12" s="20" t="s">
        <v>481</v>
      </c>
      <c r="O12" s="18" t="s">
        <v>481</v>
      </c>
      <c r="P12" s="20" t="s">
        <v>481</v>
      </c>
      <c r="Q12" s="18" t="n">
        <v>340.98506961</v>
      </c>
      <c r="R12" s="20" t="n">
        <v>12.52444664</v>
      </c>
      <c r="S12" s="18" t="s">
        <v>481</v>
      </c>
      <c r="T12" s="20" t="s">
        <v>481</v>
      </c>
      <c r="U12" s="18" t="n">
        <v>393.71708618</v>
      </c>
      <c r="V12" s="20" t="n">
        <v>14.05318615</v>
      </c>
    </row>
    <row r="13" spans="1:22">
      <c r="A13" s="15" t="s">
        <v>488</v>
      </c>
      <c r="B13" s="17" t="n">
        <v>7161</v>
      </c>
      <c r="C13" s="18">
        <f>(92.0/B13*100)</f>
        <v/>
      </c>
      <c r="D13" s="19" t="n">
        <v>7069</v>
      </c>
      <c r="E13" s="18" t="n">
        <v>488.33152138</v>
      </c>
      <c r="F13" s="20" t="n">
        <v>7.63986887</v>
      </c>
      <c r="G13" s="18" t="n">
        <v>493.16743919</v>
      </c>
      <c r="H13" s="20" t="n">
        <v>3.79669961</v>
      </c>
      <c r="I13" s="18" t="n">
        <v>512.05931851</v>
      </c>
      <c r="J13" s="20" t="n">
        <v>2.34788216</v>
      </c>
      <c r="K13" s="18" t="n">
        <v>534.81940993</v>
      </c>
      <c r="L13" s="20" t="n">
        <v>3.49543758</v>
      </c>
      <c r="M13" s="18" t="s">
        <v>481</v>
      </c>
      <c r="N13" s="20" t="s">
        <v>481</v>
      </c>
      <c r="O13" s="18" t="s">
        <v>481</v>
      </c>
      <c r="P13" s="20" t="s">
        <v>481</v>
      </c>
      <c r="Q13" s="18" t="n">
        <v>447.51533769</v>
      </c>
      <c r="R13" s="20" t="n">
        <v>5.97365007</v>
      </c>
      <c r="S13" s="18" t="s">
        <v>481</v>
      </c>
      <c r="T13" s="20" t="s">
        <v>481</v>
      </c>
      <c r="U13" s="18" t="n">
        <v>407.63272591</v>
      </c>
      <c r="V13" s="20" t="n">
        <v>13.55927824</v>
      </c>
    </row>
    <row r="14" spans="1:22">
      <c r="A14" s="15" t="s">
        <v>489</v>
      </c>
      <c r="B14" s="17" t="n">
        <v>5587</v>
      </c>
      <c r="C14" s="18">
        <f>(75.0/B14*100)</f>
        <v/>
      </c>
      <c r="D14" s="19" t="n">
        <v>5512</v>
      </c>
      <c r="E14" s="18" t="n">
        <v>468.66812435</v>
      </c>
      <c r="F14" s="20" t="n">
        <v>14.70997346</v>
      </c>
      <c r="G14" s="18" t="n">
        <v>500.83601892</v>
      </c>
      <c r="H14" s="20" t="n">
        <v>6.04510146</v>
      </c>
      <c r="I14" s="18" t="n">
        <v>511.43333556</v>
      </c>
      <c r="J14" s="20" t="n">
        <v>2.33987178</v>
      </c>
      <c r="K14" s="18" t="n">
        <v>534.4272286</v>
      </c>
      <c r="L14" s="20" t="n">
        <v>2.75927514</v>
      </c>
      <c r="M14" s="18" t="s">
        <v>481</v>
      </c>
      <c r="N14" s="20" t="s">
        <v>481</v>
      </c>
      <c r="O14" s="18" t="s">
        <v>481</v>
      </c>
      <c r="P14" s="20" t="s">
        <v>481</v>
      </c>
      <c r="Q14" s="18" t="s">
        <v>481</v>
      </c>
      <c r="R14" s="20" t="s">
        <v>481</v>
      </c>
      <c r="S14" s="18" t="s">
        <v>481</v>
      </c>
      <c r="T14" s="20" t="s">
        <v>481</v>
      </c>
      <c r="U14" s="18" t="n">
        <v>438.67710344</v>
      </c>
      <c r="V14" s="20" t="n">
        <v>13.73761399</v>
      </c>
    </row>
    <row r="15" spans="1:22">
      <c r="A15" s="15" t="s">
        <v>490</v>
      </c>
      <c r="B15" s="17" t="n">
        <v>5882</v>
      </c>
      <c r="C15" s="18">
        <f>(53.0/B15*100)</f>
        <v/>
      </c>
      <c r="D15" s="19" t="n">
        <v>5829</v>
      </c>
      <c r="E15" s="18" t="n">
        <v>476.53906387</v>
      </c>
      <c r="F15" s="20" t="n">
        <v>6.78667161</v>
      </c>
      <c r="G15" s="18" t="n">
        <v>502.11000665</v>
      </c>
      <c r="H15" s="20" t="n">
        <v>2.47891053</v>
      </c>
      <c r="I15" s="18" t="n">
        <v>515.93352844</v>
      </c>
      <c r="J15" s="20" t="n">
        <v>2.6135251</v>
      </c>
      <c r="K15" s="18" t="n">
        <v>540.03609495</v>
      </c>
      <c r="L15" s="20" t="n">
        <v>4.18067179</v>
      </c>
      <c r="M15" s="18" t="s">
        <v>481</v>
      </c>
      <c r="N15" s="20" t="s">
        <v>481</v>
      </c>
      <c r="O15" s="18" t="s">
        <v>481</v>
      </c>
      <c r="P15" s="20" t="s">
        <v>481</v>
      </c>
      <c r="Q15" s="18" t="n">
        <v>368.85220715</v>
      </c>
      <c r="R15" s="20" t="n">
        <v>14.5875493</v>
      </c>
      <c r="S15" s="18" t="s">
        <v>481</v>
      </c>
      <c r="T15" s="20" t="s">
        <v>481</v>
      </c>
      <c r="U15" s="18" t="n">
        <v>427.34205075</v>
      </c>
      <c r="V15" s="20" t="n">
        <v>16.80074192</v>
      </c>
    </row>
    <row r="16" spans="1:22">
      <c r="A16" s="15" t="s">
        <v>491</v>
      </c>
      <c r="B16" s="17" t="n">
        <v>6108</v>
      </c>
      <c r="C16" s="18">
        <f>(103.0/B16*100)</f>
        <v/>
      </c>
      <c r="D16" s="19" t="n">
        <v>6005</v>
      </c>
      <c r="E16" s="18" t="n">
        <v>438.64885724</v>
      </c>
      <c r="F16" s="20" t="n">
        <v>9.6303442</v>
      </c>
      <c r="G16" s="18" t="n">
        <v>489.10690124</v>
      </c>
      <c r="H16" s="20" t="n">
        <v>4.57105029</v>
      </c>
      <c r="I16" s="18" t="n">
        <v>493.3794402</v>
      </c>
      <c r="J16" s="20" t="n">
        <v>2.28546022</v>
      </c>
      <c r="K16" s="18" t="n">
        <v>507.88446214</v>
      </c>
      <c r="L16" s="20" t="n">
        <v>3.64482708</v>
      </c>
      <c r="M16" s="18" t="s">
        <v>481</v>
      </c>
      <c r="N16" s="20" t="s">
        <v>481</v>
      </c>
      <c r="O16" s="18" t="s">
        <v>481</v>
      </c>
      <c r="P16" s="20" t="s">
        <v>481</v>
      </c>
      <c r="Q16" s="18" t="s">
        <v>481</v>
      </c>
      <c r="R16" s="20" t="s">
        <v>481</v>
      </c>
      <c r="S16" s="18" t="s">
        <v>481</v>
      </c>
      <c r="T16" s="20" t="s">
        <v>481</v>
      </c>
      <c r="U16" s="18" t="n">
        <v>352.24387968</v>
      </c>
      <c r="V16" s="20" t="n">
        <v>10.56785044</v>
      </c>
    </row>
    <row r="17" spans="1:22">
      <c r="A17" s="15" t="s">
        <v>492</v>
      </c>
      <c r="B17" s="17" t="n">
        <v>6504</v>
      </c>
      <c r="C17" s="18">
        <f>(664.0/B17*100)</f>
        <v/>
      </c>
      <c r="D17" s="19" t="n">
        <v>5840</v>
      </c>
      <c r="E17" s="18" t="n">
        <v>498.73914242</v>
      </c>
      <c r="F17" s="20" t="n">
        <v>7.06123048</v>
      </c>
      <c r="G17" s="18" t="n">
        <v>511.93737303</v>
      </c>
      <c r="H17" s="20" t="n">
        <v>4.38254448</v>
      </c>
      <c r="I17" s="18" t="n">
        <v>511.87102427</v>
      </c>
      <c r="J17" s="20" t="n">
        <v>3.28096425</v>
      </c>
      <c r="K17" s="18" t="n">
        <v>518.79061199</v>
      </c>
      <c r="L17" s="20" t="n">
        <v>4.11586438</v>
      </c>
      <c r="M17" s="18" t="s">
        <v>481</v>
      </c>
      <c r="N17" s="20" t="s">
        <v>481</v>
      </c>
      <c r="O17" s="18" t="s">
        <v>481</v>
      </c>
      <c r="P17" s="20" t="s">
        <v>481</v>
      </c>
      <c r="Q17" s="18" t="n">
        <v>362.96139732</v>
      </c>
      <c r="R17" s="20" t="n">
        <v>12.64520278</v>
      </c>
      <c r="S17" s="18" t="s">
        <v>481</v>
      </c>
      <c r="T17" s="20" t="s">
        <v>481</v>
      </c>
      <c r="U17" s="18" t="n">
        <v>430.89583802</v>
      </c>
      <c r="V17" s="20" t="n">
        <v>12.32401171</v>
      </c>
    </row>
    <row r="18" spans="1:22">
      <c r="A18" s="15" t="s">
        <v>493</v>
      </c>
      <c r="B18" s="17" t="n">
        <v>5532</v>
      </c>
      <c r="C18" s="18">
        <f>(28.0/B18*100)</f>
        <v/>
      </c>
      <c r="D18" s="19" t="n">
        <v>5504</v>
      </c>
      <c r="E18" s="18" t="n">
        <v>419.43336562</v>
      </c>
      <c r="F18" s="20" t="n">
        <v>7.51711425</v>
      </c>
      <c r="G18" s="18" t="n">
        <v>435.70159725</v>
      </c>
      <c r="H18" s="20" t="n">
        <v>3.92552676</v>
      </c>
      <c r="I18" s="18" t="n">
        <v>454.42669597</v>
      </c>
      <c r="J18" s="20" t="n">
        <v>4.45249163</v>
      </c>
      <c r="K18" s="18" t="n">
        <v>478.28770804</v>
      </c>
      <c r="L18" s="20" t="n">
        <v>4.02931493</v>
      </c>
      <c r="M18" s="18" t="s">
        <v>481</v>
      </c>
      <c r="N18" s="20" t="s">
        <v>481</v>
      </c>
      <c r="O18" s="18" t="s">
        <v>481</v>
      </c>
      <c r="P18" s="20" t="s">
        <v>481</v>
      </c>
      <c r="Q18" s="18" t="s">
        <v>481</v>
      </c>
      <c r="R18" s="20" t="s">
        <v>481</v>
      </c>
      <c r="S18" s="18" t="s">
        <v>481</v>
      </c>
      <c r="T18" s="20" t="s">
        <v>481</v>
      </c>
      <c r="U18" s="18" t="n">
        <v>366.36275129</v>
      </c>
      <c r="V18" s="20" t="n">
        <v>15.36537507</v>
      </c>
    </row>
    <row r="19" spans="1:22">
      <c r="A19" s="15" t="s">
        <v>494</v>
      </c>
      <c r="B19" s="17" t="n">
        <v>5658</v>
      </c>
      <c r="C19" s="18">
        <f>(67.0/B19*100)</f>
        <v/>
      </c>
      <c r="D19" s="19" t="n">
        <v>5591</v>
      </c>
      <c r="E19" s="18" t="n">
        <v>437.04277135</v>
      </c>
      <c r="F19" s="20" t="n">
        <v>9.508772309999999</v>
      </c>
      <c r="G19" s="18" t="n">
        <v>471.74554863</v>
      </c>
      <c r="H19" s="20" t="n">
        <v>3.95696105</v>
      </c>
      <c r="I19" s="18" t="n">
        <v>473.98216459</v>
      </c>
      <c r="J19" s="20" t="n">
        <v>3.17218284</v>
      </c>
      <c r="K19" s="18" t="n">
        <v>498.44064763</v>
      </c>
      <c r="L19" s="20" t="n">
        <v>4.0301932</v>
      </c>
      <c r="M19" s="18" t="s">
        <v>481</v>
      </c>
      <c r="N19" s="20" t="s">
        <v>481</v>
      </c>
      <c r="O19" s="18" t="s">
        <v>481</v>
      </c>
      <c r="P19" s="20" t="s">
        <v>481</v>
      </c>
      <c r="Q19" s="18" t="s">
        <v>481</v>
      </c>
      <c r="R19" s="20" t="s">
        <v>481</v>
      </c>
      <c r="S19" s="18" t="s">
        <v>481</v>
      </c>
      <c r="T19" s="20" t="s">
        <v>481</v>
      </c>
      <c r="U19" s="18" t="n">
        <v>372.16723148</v>
      </c>
      <c r="V19" s="20" t="n">
        <v>19.74540523</v>
      </c>
    </row>
    <row r="20" spans="1:22">
      <c r="A20" s="15" t="s">
        <v>495</v>
      </c>
      <c r="B20" s="17" t="n">
        <v>3371</v>
      </c>
      <c r="C20" s="18">
        <f>(75.0/B20*100)</f>
        <v/>
      </c>
      <c r="D20" s="19" t="n">
        <v>3296</v>
      </c>
      <c r="E20" s="18" t="n">
        <v>438.08813988</v>
      </c>
      <c r="F20" s="20" t="n">
        <v>16.59210005</v>
      </c>
      <c r="G20" s="18" t="n">
        <v>442.41235497</v>
      </c>
      <c r="H20" s="20" t="n">
        <v>11.73251952</v>
      </c>
      <c r="I20" s="18" t="n">
        <v>461.90846749</v>
      </c>
      <c r="J20" s="20" t="n">
        <v>3.40329032</v>
      </c>
      <c r="K20" s="18" t="n">
        <v>501.73373717</v>
      </c>
      <c r="L20" s="20" t="n">
        <v>2.37113125</v>
      </c>
      <c r="M20" s="18" t="s">
        <v>481</v>
      </c>
      <c r="N20" s="20" t="s">
        <v>481</v>
      </c>
      <c r="O20" s="18" t="s">
        <v>481</v>
      </c>
      <c r="P20" s="20" t="s">
        <v>481</v>
      </c>
      <c r="Q20" s="18" t="s">
        <v>481</v>
      </c>
      <c r="R20" s="20" t="s">
        <v>481</v>
      </c>
      <c r="S20" s="18" t="s">
        <v>481</v>
      </c>
      <c r="T20" s="20" t="s">
        <v>481</v>
      </c>
      <c r="U20" s="18" t="n">
        <v>410.26132065</v>
      </c>
      <c r="V20" s="20" t="n">
        <v>20.33912366</v>
      </c>
    </row>
    <row r="21" spans="1:22">
      <c r="A21" s="15" t="s">
        <v>496</v>
      </c>
      <c r="B21" s="17" t="n">
        <v>5741</v>
      </c>
      <c r="C21" s="18">
        <f>(45.0/B21*100)</f>
        <v/>
      </c>
      <c r="D21" s="19" t="n">
        <v>5696</v>
      </c>
      <c r="E21" s="18" t="n">
        <v>450.97822521</v>
      </c>
      <c r="F21" s="20" t="n">
        <v>15.19656694</v>
      </c>
      <c r="G21" s="18" t="n">
        <v>482.17281891</v>
      </c>
      <c r="H21" s="20" t="n">
        <v>4.9739427</v>
      </c>
      <c r="I21" s="18" t="n">
        <v>494.01225142</v>
      </c>
      <c r="J21" s="20" t="n">
        <v>2.44503763</v>
      </c>
      <c r="K21" s="18" t="n">
        <v>516.52575819</v>
      </c>
      <c r="L21" s="20" t="n">
        <v>2.4388289</v>
      </c>
      <c r="M21" s="18" t="s">
        <v>481</v>
      </c>
      <c r="N21" s="20" t="s">
        <v>481</v>
      </c>
      <c r="O21" s="18" t="s">
        <v>481</v>
      </c>
      <c r="P21" s="20" t="s">
        <v>481</v>
      </c>
      <c r="Q21" s="18" t="s">
        <v>481</v>
      </c>
      <c r="R21" s="20" t="s">
        <v>481</v>
      </c>
      <c r="S21" s="18" t="s">
        <v>481</v>
      </c>
      <c r="T21" s="20" t="s">
        <v>481</v>
      </c>
      <c r="U21" s="18" t="n">
        <v>454.05087566</v>
      </c>
      <c r="V21" s="20" t="n">
        <v>17.50092344</v>
      </c>
    </row>
    <row r="22" spans="1:22">
      <c r="A22" s="15" t="s">
        <v>497</v>
      </c>
      <c r="B22" s="17" t="n">
        <v>6598</v>
      </c>
      <c r="C22" s="18">
        <f>(33.0/B22*100)</f>
        <v/>
      </c>
      <c r="D22" s="19" t="n">
        <v>6565</v>
      </c>
      <c r="E22" s="18" t="n">
        <v>371.17555373</v>
      </c>
      <c r="F22" s="20" t="n">
        <v>9.52548288</v>
      </c>
      <c r="G22" s="18" t="n">
        <v>407.87061799</v>
      </c>
      <c r="H22" s="20" t="n">
        <v>12.34612045</v>
      </c>
      <c r="I22" s="18" t="n">
        <v>457.36487744</v>
      </c>
      <c r="J22" s="20" t="n">
        <v>5.47797555</v>
      </c>
      <c r="K22" s="18" t="n">
        <v>481.01242965</v>
      </c>
      <c r="L22" s="20" t="n">
        <v>3.31005102</v>
      </c>
      <c r="M22" s="18" t="s">
        <v>481</v>
      </c>
      <c r="N22" s="20" t="s">
        <v>481</v>
      </c>
      <c r="O22" s="18" t="s">
        <v>481</v>
      </c>
      <c r="P22" s="20" t="s">
        <v>481</v>
      </c>
      <c r="Q22" s="18" t="s">
        <v>481</v>
      </c>
      <c r="R22" s="20" t="s">
        <v>481</v>
      </c>
      <c r="S22" s="18" t="n">
        <v>433.42458578</v>
      </c>
      <c r="T22" s="20" t="n">
        <v>30.96851876</v>
      </c>
      <c r="U22" s="18" t="n">
        <v>337.12933096</v>
      </c>
      <c r="V22" s="20" t="n">
        <v>10.01263492</v>
      </c>
    </row>
    <row r="23" spans="1:22">
      <c r="A23" s="15" t="s">
        <v>498</v>
      </c>
      <c r="B23" s="17" t="n">
        <v>11583</v>
      </c>
      <c r="C23" s="18">
        <f>(218.0/B23*100)</f>
        <v/>
      </c>
      <c r="D23" s="19" t="n">
        <v>11365</v>
      </c>
      <c r="E23" s="18" t="n">
        <v>466.2367699</v>
      </c>
      <c r="F23" s="20" t="n">
        <v>9.790848970000001</v>
      </c>
      <c r="G23" s="18" t="n">
        <v>489.1745834</v>
      </c>
      <c r="H23" s="20" t="n">
        <v>4.69958996</v>
      </c>
      <c r="I23" s="18" t="n">
        <v>489.7704779</v>
      </c>
      <c r="J23" s="20" t="n">
        <v>3.32095127</v>
      </c>
      <c r="K23" s="18" t="n">
        <v>494.94889801</v>
      </c>
      <c r="L23" s="20" t="n">
        <v>3.65800165</v>
      </c>
      <c r="M23" s="18" t="s">
        <v>481</v>
      </c>
      <c r="N23" s="20" t="s">
        <v>481</v>
      </c>
      <c r="O23" s="18" t="s">
        <v>481</v>
      </c>
      <c r="P23" s="20" t="s">
        <v>481</v>
      </c>
      <c r="Q23" s="18" t="s">
        <v>481</v>
      </c>
      <c r="R23" s="20" t="s">
        <v>481</v>
      </c>
      <c r="S23" s="18" t="s">
        <v>481</v>
      </c>
      <c r="T23" s="20" t="s">
        <v>481</v>
      </c>
      <c r="U23" s="18" t="n">
        <v>440.84182458</v>
      </c>
      <c r="V23" s="20" t="n">
        <v>18.03034515</v>
      </c>
    </row>
    <row r="24" spans="1:22">
      <c r="A24" s="15" t="s">
        <v>499</v>
      </c>
      <c r="B24" s="17" t="n">
        <v>6647</v>
      </c>
      <c r="C24" s="18">
        <f>(7.0/B24*100)</f>
        <v/>
      </c>
      <c r="D24" s="19" t="n">
        <v>6640</v>
      </c>
      <c r="E24" s="18" t="n">
        <v>492.26566334</v>
      </c>
      <c r="F24" s="20" t="n">
        <v>5.76835944</v>
      </c>
      <c r="G24" s="18" t="n">
        <v>514.7201665600001</v>
      </c>
      <c r="H24" s="20" t="n">
        <v>4.02266892</v>
      </c>
      <c r="I24" s="18" t="n">
        <v>536.24764406</v>
      </c>
      <c r="J24" s="20" t="n">
        <v>3.3870316</v>
      </c>
      <c r="K24" s="18" t="n">
        <v>557.77700237</v>
      </c>
      <c r="L24" s="20" t="n">
        <v>3.90472081</v>
      </c>
      <c r="M24" s="18" t="s">
        <v>481</v>
      </c>
      <c r="N24" s="20" t="s">
        <v>481</v>
      </c>
      <c r="O24" s="18" t="s">
        <v>481</v>
      </c>
      <c r="P24" s="20" t="s">
        <v>481</v>
      </c>
      <c r="Q24" s="18" t="s">
        <v>481</v>
      </c>
      <c r="R24" s="20" t="s">
        <v>481</v>
      </c>
      <c r="S24" s="18" t="s">
        <v>481</v>
      </c>
      <c r="T24" s="20" t="s">
        <v>481</v>
      </c>
      <c r="U24" s="18" t="n">
        <v>419.82657183</v>
      </c>
      <c r="V24" s="20" t="n">
        <v>35.27360233</v>
      </c>
    </row>
    <row r="25" spans="1:22">
      <c r="A25" s="15" t="s">
        <v>500</v>
      </c>
      <c r="B25" s="17" t="n">
        <v>5581</v>
      </c>
      <c r="C25" s="18">
        <f>(24.0/B25*100)</f>
        <v/>
      </c>
      <c r="D25" s="19" t="n">
        <v>5557</v>
      </c>
      <c r="E25" s="18" t="n">
        <v>448.60329825</v>
      </c>
      <c r="F25" s="20" t="n">
        <v>10.06656595</v>
      </c>
      <c r="G25" s="18" t="n">
        <v>479.7790924</v>
      </c>
      <c r="H25" s="20" t="n">
        <v>5.75642881</v>
      </c>
      <c r="I25" s="18" t="n">
        <v>505.41870799</v>
      </c>
      <c r="J25" s="20" t="n">
        <v>4.25328805</v>
      </c>
      <c r="K25" s="18" t="n">
        <v>552.08427027</v>
      </c>
      <c r="L25" s="20" t="n">
        <v>3.86719759</v>
      </c>
      <c r="M25" s="18" t="s">
        <v>481</v>
      </c>
      <c r="N25" s="20" t="s">
        <v>481</v>
      </c>
      <c r="O25" s="18" t="s">
        <v>481</v>
      </c>
      <c r="P25" s="20" t="s">
        <v>481</v>
      </c>
      <c r="Q25" s="18" t="s">
        <v>481</v>
      </c>
      <c r="R25" s="20" t="s">
        <v>481</v>
      </c>
      <c r="S25" s="18" t="s">
        <v>481</v>
      </c>
      <c r="T25" s="20" t="s">
        <v>481</v>
      </c>
      <c r="U25" s="18" t="n">
        <v>431.39775704</v>
      </c>
      <c r="V25" s="20" t="n">
        <v>36.7158161</v>
      </c>
    </row>
    <row r="26" spans="1:22">
      <c r="A26" s="15" t="s">
        <v>501</v>
      </c>
      <c r="B26" s="17" t="n">
        <v>4869</v>
      </c>
      <c r="C26" s="18">
        <f>(33.0/B26*100)</f>
        <v/>
      </c>
      <c r="D26" s="19" t="n">
        <v>4836</v>
      </c>
      <c r="E26" s="18" t="n">
        <v>442.39764357</v>
      </c>
      <c r="F26" s="20" t="n">
        <v>6.86574269</v>
      </c>
      <c r="G26" s="18" t="n">
        <v>467.39007531</v>
      </c>
      <c r="H26" s="20" t="n">
        <v>5.30193562</v>
      </c>
      <c r="I26" s="18" t="n">
        <v>475.99848916</v>
      </c>
      <c r="J26" s="20" t="n">
        <v>2.76139706</v>
      </c>
      <c r="K26" s="18" t="n">
        <v>497.38809697</v>
      </c>
      <c r="L26" s="20" t="n">
        <v>2.16618007</v>
      </c>
      <c r="M26" s="18" t="s">
        <v>481</v>
      </c>
      <c r="N26" s="20" t="s">
        <v>481</v>
      </c>
      <c r="O26" s="18" t="s">
        <v>481</v>
      </c>
      <c r="P26" s="20" t="s">
        <v>481</v>
      </c>
      <c r="Q26" s="18" t="s">
        <v>481</v>
      </c>
      <c r="R26" s="20" t="s">
        <v>481</v>
      </c>
      <c r="S26" s="18" t="s">
        <v>481</v>
      </c>
      <c r="T26" s="20" t="s">
        <v>481</v>
      </c>
      <c r="U26" s="18" t="n">
        <v>420.61623802</v>
      </c>
      <c r="V26" s="20" t="n">
        <v>16.23405044</v>
      </c>
    </row>
    <row r="27" spans="1:22">
      <c r="A27" s="15" t="s">
        <v>502</v>
      </c>
      <c r="B27" s="17" t="n">
        <v>5299</v>
      </c>
      <c r="C27" s="18">
        <f>(17.0/B27*100)</f>
        <v/>
      </c>
      <c r="D27" s="19" t="n">
        <v>5282</v>
      </c>
      <c r="E27" s="18" t="n">
        <v>457.87335496</v>
      </c>
      <c r="F27" s="20" t="n">
        <v>6.94211816</v>
      </c>
      <c r="G27" s="18" t="n">
        <v>491.66654585</v>
      </c>
      <c r="H27" s="20" t="n">
        <v>3.69433326</v>
      </c>
      <c r="I27" s="18" t="n">
        <v>487.43853605</v>
      </c>
      <c r="J27" s="20" t="n">
        <v>2.13733902</v>
      </c>
      <c r="K27" s="18" t="n">
        <v>489.09882338</v>
      </c>
      <c r="L27" s="20" t="n">
        <v>2.33130995</v>
      </c>
      <c r="M27" s="18" t="s">
        <v>481</v>
      </c>
      <c r="N27" s="20" t="s">
        <v>481</v>
      </c>
      <c r="O27" s="18" t="s">
        <v>481</v>
      </c>
      <c r="P27" s="20" t="s">
        <v>481</v>
      </c>
      <c r="Q27" s="18" t="s">
        <v>481</v>
      </c>
      <c r="R27" s="20" t="s">
        <v>481</v>
      </c>
      <c r="S27" s="18" t="s">
        <v>481</v>
      </c>
      <c r="T27" s="20" t="s">
        <v>481</v>
      </c>
      <c r="U27" s="18" t="n">
        <v>379.11149176</v>
      </c>
      <c r="V27" s="20" t="n">
        <v>10.65322158</v>
      </c>
    </row>
    <row r="28" spans="1:22">
      <c r="A28" s="15" t="s">
        <v>503</v>
      </c>
      <c r="B28" s="17" t="n">
        <v>7568</v>
      </c>
      <c r="C28" s="18">
        <f>(57.0/B28*100)</f>
        <v/>
      </c>
      <c r="D28" s="19" t="n">
        <v>7511</v>
      </c>
      <c r="E28" s="18" t="n">
        <v>367.85171094</v>
      </c>
      <c r="F28" s="20" t="n">
        <v>8.694900029999999</v>
      </c>
      <c r="G28" s="18" t="n">
        <v>388.53040046</v>
      </c>
      <c r="H28" s="20" t="n">
        <v>9.651006949999999</v>
      </c>
      <c r="I28" s="18" t="n">
        <v>399.52320473</v>
      </c>
      <c r="J28" s="20" t="n">
        <v>3.22802631</v>
      </c>
      <c r="K28" s="18" t="n">
        <v>416.14665802</v>
      </c>
      <c r="L28" s="20" t="n">
        <v>2.4316748</v>
      </c>
      <c r="M28" s="18" t="s">
        <v>481</v>
      </c>
      <c r="N28" s="20" t="s">
        <v>481</v>
      </c>
      <c r="O28" s="18" t="s">
        <v>481</v>
      </c>
      <c r="P28" s="20" t="s">
        <v>481</v>
      </c>
      <c r="Q28" s="18" t="s">
        <v>481</v>
      </c>
      <c r="R28" s="20" t="s">
        <v>481</v>
      </c>
      <c r="S28" s="18" t="s">
        <v>481</v>
      </c>
      <c r="T28" s="20" t="s">
        <v>481</v>
      </c>
      <c r="U28" s="18" t="n">
        <v>325.58624389</v>
      </c>
      <c r="V28" s="20" t="n">
        <v>16.22956835</v>
      </c>
    </row>
    <row r="29" spans="1:22">
      <c r="A29" s="15" t="s">
        <v>504</v>
      </c>
      <c r="B29" s="17" t="n">
        <v>5385</v>
      </c>
      <c r="C29" s="18">
        <f>(30.0/B29*100)</f>
        <v/>
      </c>
      <c r="D29" s="19" t="n">
        <v>5355</v>
      </c>
      <c r="E29" s="18" t="n">
        <v>477.16432068</v>
      </c>
      <c r="F29" s="20" t="n">
        <v>14.64846652</v>
      </c>
      <c r="G29" s="18" t="n">
        <v>505.57454791</v>
      </c>
      <c r="H29" s="20" t="n">
        <v>5.34764918</v>
      </c>
      <c r="I29" s="18" t="n">
        <v>518.4967564999999</v>
      </c>
      <c r="J29" s="20" t="n">
        <v>2.38978656</v>
      </c>
      <c r="K29" s="18" t="n">
        <v>521.17251405</v>
      </c>
      <c r="L29" s="20" t="n">
        <v>3.7245958</v>
      </c>
      <c r="M29" s="18" t="s">
        <v>481</v>
      </c>
      <c r="N29" s="20" t="s">
        <v>481</v>
      </c>
      <c r="O29" s="18" t="s">
        <v>481</v>
      </c>
      <c r="P29" s="20" t="s">
        <v>481</v>
      </c>
      <c r="Q29" s="18" t="n">
        <v>335.3902018</v>
      </c>
      <c r="R29" s="20" t="n">
        <v>12.1685767</v>
      </c>
      <c r="S29" s="18" t="s">
        <v>481</v>
      </c>
      <c r="T29" s="20" t="s">
        <v>481</v>
      </c>
      <c r="U29" s="18" t="n">
        <v>417.2277266</v>
      </c>
      <c r="V29" s="20" t="n">
        <v>18.38781212</v>
      </c>
    </row>
    <row r="30" spans="1:22">
      <c r="A30" s="15" t="s">
        <v>505</v>
      </c>
      <c r="B30" s="17" t="n">
        <v>4520</v>
      </c>
      <c r="C30" s="18">
        <f>(103.0/B30*100)</f>
        <v/>
      </c>
      <c r="D30" s="19" t="n">
        <v>4417</v>
      </c>
      <c r="E30" s="18" t="n">
        <v>449.08676226</v>
      </c>
      <c r="F30" s="20" t="n">
        <v>11.77030275</v>
      </c>
      <c r="G30" s="18" t="n">
        <v>476.82181514</v>
      </c>
      <c r="H30" s="20" t="n">
        <v>4.86659783</v>
      </c>
      <c r="I30" s="18" t="n">
        <v>484.10354524</v>
      </c>
      <c r="J30" s="20" t="n">
        <v>2.75304114</v>
      </c>
      <c r="K30" s="18" t="n">
        <v>517.69553174</v>
      </c>
      <c r="L30" s="20" t="n">
        <v>3.37850298</v>
      </c>
      <c r="M30" s="18" t="s">
        <v>481</v>
      </c>
      <c r="N30" s="20" t="s">
        <v>481</v>
      </c>
      <c r="O30" s="18" t="s">
        <v>481</v>
      </c>
      <c r="P30" s="20" t="s">
        <v>481</v>
      </c>
      <c r="Q30" s="18" t="s">
        <v>481</v>
      </c>
      <c r="R30" s="20" t="s">
        <v>481</v>
      </c>
      <c r="S30" s="18" t="s">
        <v>481</v>
      </c>
      <c r="T30" s="20" t="s">
        <v>481</v>
      </c>
      <c r="U30" s="18" t="n">
        <v>410.98489157</v>
      </c>
      <c r="V30" s="20" t="n">
        <v>16.46682504</v>
      </c>
    </row>
    <row r="31" spans="1:22">
      <c r="A31" s="15" t="s">
        <v>506</v>
      </c>
      <c r="B31" s="17" t="n">
        <v>5456</v>
      </c>
      <c r="C31" s="18">
        <f>(125.0/B31*100)</f>
        <v/>
      </c>
      <c r="D31" s="19" t="n">
        <v>5331</v>
      </c>
      <c r="E31" s="18" t="n">
        <v>442.9347782</v>
      </c>
      <c r="F31" s="20" t="n">
        <v>8.72934169</v>
      </c>
      <c r="G31" s="18" t="n">
        <v>470.83255038</v>
      </c>
      <c r="H31" s="20" t="n">
        <v>4.43526208</v>
      </c>
      <c r="I31" s="18" t="n">
        <v>500.0034164</v>
      </c>
      <c r="J31" s="20" t="n">
        <v>2.88911504</v>
      </c>
      <c r="K31" s="18" t="n">
        <v>520.93768427</v>
      </c>
      <c r="L31" s="20" t="n">
        <v>2.56875284</v>
      </c>
      <c r="M31" s="18" t="s">
        <v>481</v>
      </c>
      <c r="N31" s="20" t="s">
        <v>481</v>
      </c>
      <c r="O31" s="18" t="s">
        <v>481</v>
      </c>
      <c r="P31" s="20" t="s">
        <v>481</v>
      </c>
      <c r="Q31" s="18" t="s">
        <v>481</v>
      </c>
      <c r="R31" s="20" t="s">
        <v>481</v>
      </c>
      <c r="S31" s="18" t="s">
        <v>481</v>
      </c>
      <c r="T31" s="20" t="s">
        <v>481</v>
      </c>
      <c r="U31" s="18" t="n">
        <v>404.86587642</v>
      </c>
      <c r="V31" s="20" t="n">
        <v>12.07446029</v>
      </c>
    </row>
    <row r="32" spans="1:22">
      <c r="A32" s="15" t="s">
        <v>507</v>
      </c>
      <c r="B32" s="17" t="n">
        <v>4478</v>
      </c>
      <c r="C32" s="18">
        <f>(5.0/B32*100)</f>
        <v/>
      </c>
      <c r="D32" s="19" t="n">
        <v>4473</v>
      </c>
      <c r="E32" s="18" t="n">
        <v>496.57304027</v>
      </c>
      <c r="F32" s="20" t="n">
        <v>6.22553983</v>
      </c>
      <c r="G32" s="18" t="n">
        <v>499.19066582</v>
      </c>
      <c r="H32" s="20" t="n">
        <v>3.51159019</v>
      </c>
      <c r="I32" s="18" t="n">
        <v>502.11270349</v>
      </c>
      <c r="J32" s="20" t="n">
        <v>2.60930445</v>
      </c>
      <c r="K32" s="18" t="n">
        <v>527.3775824099999</v>
      </c>
      <c r="L32" s="20" t="n">
        <v>4.08516739</v>
      </c>
      <c r="M32" s="18" t="s">
        <v>481</v>
      </c>
      <c r="N32" s="20" t="s">
        <v>481</v>
      </c>
      <c r="O32" s="18" t="s">
        <v>481</v>
      </c>
      <c r="P32" s="20" t="s">
        <v>481</v>
      </c>
      <c r="Q32" s="18" t="s">
        <v>481</v>
      </c>
      <c r="R32" s="20" t="s">
        <v>481</v>
      </c>
      <c r="S32" s="18" t="s">
        <v>481</v>
      </c>
      <c r="T32" s="20" t="s">
        <v>481</v>
      </c>
      <c r="U32" s="18" t="n">
        <v>345.0780978</v>
      </c>
      <c r="V32" s="20" t="n">
        <v>31.40774414</v>
      </c>
    </row>
    <row r="33" spans="1:22">
      <c r="A33" s="15" t="s">
        <v>508</v>
      </c>
      <c r="B33" s="17" t="n">
        <v>7325</v>
      </c>
      <c r="C33" s="18">
        <f>(76.0/B33*100)</f>
        <v/>
      </c>
      <c r="D33" s="19" t="n">
        <v>7249</v>
      </c>
      <c r="E33" s="18" t="n">
        <v>382.78559938</v>
      </c>
      <c r="F33" s="20" t="n">
        <v>20.38428688</v>
      </c>
      <c r="G33" s="18" t="n">
        <v>476.23928004</v>
      </c>
      <c r="H33" s="20" t="n">
        <v>7.54384672</v>
      </c>
      <c r="I33" s="18" t="n">
        <v>470.20838763</v>
      </c>
      <c r="J33" s="20" t="n">
        <v>3.21313854</v>
      </c>
      <c r="K33" s="18" t="n">
        <v>510.66165615</v>
      </c>
      <c r="L33" s="20" t="n">
        <v>2.5697337</v>
      </c>
      <c r="M33" s="18" t="s">
        <v>481</v>
      </c>
      <c r="N33" s="20" t="s">
        <v>481</v>
      </c>
      <c r="O33" s="18" t="s">
        <v>481</v>
      </c>
      <c r="P33" s="20" t="s">
        <v>481</v>
      </c>
      <c r="Q33" s="18" t="s">
        <v>481</v>
      </c>
      <c r="R33" s="20" t="s">
        <v>481</v>
      </c>
      <c r="S33" s="18" t="s">
        <v>481</v>
      </c>
      <c r="T33" s="20" t="s">
        <v>481</v>
      </c>
      <c r="U33" s="18" t="n">
        <v>370.71797549</v>
      </c>
      <c r="V33" s="20" t="n">
        <v>18.42673388</v>
      </c>
    </row>
    <row r="34" spans="1:22">
      <c r="A34" s="15" t="s">
        <v>509</v>
      </c>
      <c r="B34" s="17" t="n">
        <v>6350</v>
      </c>
      <c r="C34" s="18">
        <f>(36.0/B34*100)</f>
        <v/>
      </c>
      <c r="D34" s="19" t="n">
        <v>6314</v>
      </c>
      <c r="E34" s="18" t="n">
        <v>434.0784559</v>
      </c>
      <c r="F34" s="20" t="n">
        <v>7.37705595</v>
      </c>
      <c r="G34" s="18" t="n">
        <v>466.65154193</v>
      </c>
      <c r="H34" s="20" t="n">
        <v>3.76539118</v>
      </c>
      <c r="I34" s="18" t="n">
        <v>478.12247296</v>
      </c>
      <c r="J34" s="20" t="n">
        <v>2.88867536</v>
      </c>
      <c r="K34" s="18" t="n">
        <v>515.04192871</v>
      </c>
      <c r="L34" s="20" t="n">
        <v>3.87301941</v>
      </c>
      <c r="M34" s="18" t="s">
        <v>481</v>
      </c>
      <c r="N34" s="20" t="s">
        <v>481</v>
      </c>
      <c r="O34" s="18" t="s">
        <v>481</v>
      </c>
      <c r="P34" s="20" t="s">
        <v>481</v>
      </c>
      <c r="Q34" s="18" t="n">
        <v>336.51078337</v>
      </c>
      <c r="R34" s="20" t="n">
        <v>12.24828707</v>
      </c>
      <c r="S34" s="18" t="s">
        <v>481</v>
      </c>
      <c r="T34" s="20" t="s">
        <v>481</v>
      </c>
      <c r="U34" s="18" t="n">
        <v>347.05324948</v>
      </c>
      <c r="V34" s="20" t="n">
        <v>15.88607716</v>
      </c>
    </row>
    <row r="35" spans="1:22">
      <c r="A35" s="15" t="s">
        <v>510</v>
      </c>
      <c r="B35" s="17" t="n">
        <v>6406</v>
      </c>
      <c r="C35" s="18">
        <f>(36.0/B35*100)</f>
        <v/>
      </c>
      <c r="D35" s="19" t="n">
        <v>6370</v>
      </c>
      <c r="E35" s="18" t="n">
        <v>484.24802688</v>
      </c>
      <c r="F35" s="20" t="n">
        <v>6.0398826</v>
      </c>
      <c r="G35" s="18" t="n">
        <v>507.06306937</v>
      </c>
      <c r="H35" s="20" t="n">
        <v>3.07120975</v>
      </c>
      <c r="I35" s="18" t="n">
        <v>510.28980605</v>
      </c>
      <c r="J35" s="20" t="n">
        <v>2.36357551</v>
      </c>
      <c r="K35" s="18" t="n">
        <v>529.28214466</v>
      </c>
      <c r="L35" s="20" t="n">
        <v>3.3462927</v>
      </c>
      <c r="M35" s="18" t="s">
        <v>481</v>
      </c>
      <c r="N35" s="20" t="s">
        <v>481</v>
      </c>
      <c r="O35" s="18" t="s">
        <v>481</v>
      </c>
      <c r="P35" s="20" t="s">
        <v>481</v>
      </c>
      <c r="Q35" s="18" t="n">
        <v>349.78970242</v>
      </c>
      <c r="R35" s="20" t="n">
        <v>6.90672373</v>
      </c>
      <c r="S35" s="18" t="s">
        <v>481</v>
      </c>
      <c r="T35" s="20" t="s">
        <v>481</v>
      </c>
      <c r="U35" s="18" t="n">
        <v>401.42307319</v>
      </c>
      <c r="V35" s="20" t="n">
        <v>15.01435711</v>
      </c>
    </row>
    <row r="36" spans="1:22">
      <c r="A36" s="15" t="s">
        <v>511</v>
      </c>
      <c r="B36" s="17" t="n">
        <v>6736</v>
      </c>
      <c r="C36" s="18">
        <f>(28.0/B36*100)</f>
        <v/>
      </c>
      <c r="D36" s="19" t="n">
        <v>6708</v>
      </c>
      <c r="E36" s="18" t="n">
        <v>448.52244491</v>
      </c>
      <c r="F36" s="20" t="n">
        <v>6.72745106</v>
      </c>
      <c r="G36" s="18" t="n">
        <v>470.12828084</v>
      </c>
      <c r="H36" s="20" t="n">
        <v>3.22349163</v>
      </c>
      <c r="I36" s="18" t="n">
        <v>483.45473407</v>
      </c>
      <c r="J36" s="20" t="n">
        <v>2.43471593</v>
      </c>
      <c r="K36" s="18" t="n">
        <v>503.87035486</v>
      </c>
      <c r="L36" s="20" t="n">
        <v>2.85787953</v>
      </c>
      <c r="M36" s="18" t="s">
        <v>481</v>
      </c>
      <c r="N36" s="20" t="s">
        <v>481</v>
      </c>
      <c r="O36" s="18" t="s">
        <v>481</v>
      </c>
      <c r="P36" s="20" t="s">
        <v>481</v>
      </c>
      <c r="Q36" s="18" t="s">
        <v>481</v>
      </c>
      <c r="R36" s="20" t="s">
        <v>481</v>
      </c>
      <c r="S36" s="18" t="s">
        <v>481</v>
      </c>
      <c r="T36" s="20" t="s">
        <v>481</v>
      </c>
      <c r="U36" s="18" t="n">
        <v>428.65695225</v>
      </c>
      <c r="V36" s="20" t="n">
        <v>14.48817349</v>
      </c>
    </row>
    <row r="37" spans="1:22">
      <c r="A37" s="15" t="s">
        <v>512</v>
      </c>
      <c r="B37" s="17" t="n">
        <v>5458</v>
      </c>
      <c r="C37" s="18">
        <f>(65.0/B37*100)</f>
        <v/>
      </c>
      <c r="D37" s="19" t="n">
        <v>5393</v>
      </c>
      <c r="E37" s="18" t="n">
        <v>445.81440021</v>
      </c>
      <c r="F37" s="20" t="n">
        <v>9.04251258</v>
      </c>
      <c r="G37" s="18" t="n">
        <v>482.00979532</v>
      </c>
      <c r="H37" s="20" t="n">
        <v>4.36140823</v>
      </c>
      <c r="I37" s="18" t="n">
        <v>494.45746179</v>
      </c>
      <c r="J37" s="20" t="n">
        <v>3.52629802</v>
      </c>
      <c r="K37" s="18" t="n">
        <v>508.05210783</v>
      </c>
      <c r="L37" s="20" t="n">
        <v>3.75220118</v>
      </c>
      <c r="M37" s="18" t="s">
        <v>481</v>
      </c>
      <c r="N37" s="20" t="s">
        <v>481</v>
      </c>
      <c r="O37" s="18" t="s">
        <v>481</v>
      </c>
      <c r="P37" s="20" t="s">
        <v>481</v>
      </c>
      <c r="Q37" s="18" t="s">
        <v>481</v>
      </c>
      <c r="R37" s="20" t="s">
        <v>481</v>
      </c>
      <c r="S37" s="18" t="s">
        <v>481</v>
      </c>
      <c r="T37" s="20" t="s">
        <v>481</v>
      </c>
      <c r="U37" s="18" t="n">
        <v>375.96632601</v>
      </c>
      <c r="V37" s="20" t="n">
        <v>11.0238541</v>
      </c>
    </row>
    <row r="38" spans="1:22">
      <c r="A38" s="15" t="s">
        <v>513</v>
      </c>
      <c r="B38" s="17" t="n">
        <v>5860</v>
      </c>
      <c r="C38" s="18">
        <f>(16.0/B38*100)</f>
        <v/>
      </c>
      <c r="D38" s="19" t="n">
        <v>5844</v>
      </c>
      <c r="E38" s="18" t="n">
        <v>510.92499019</v>
      </c>
      <c r="F38" s="20" t="n">
        <v>8.483763829999999</v>
      </c>
      <c r="G38" s="18" t="n">
        <v>522.7160775900001</v>
      </c>
      <c r="H38" s="20" t="n">
        <v>4.60059845</v>
      </c>
      <c r="I38" s="18" t="n">
        <v>522.38270554</v>
      </c>
      <c r="J38" s="20" t="n">
        <v>3.2937961</v>
      </c>
      <c r="K38" s="18" t="n">
        <v>525.18532666</v>
      </c>
      <c r="L38" s="20" t="n">
        <v>3.85610619</v>
      </c>
      <c r="M38" s="18" t="s">
        <v>481</v>
      </c>
      <c r="N38" s="20" t="s">
        <v>481</v>
      </c>
      <c r="O38" s="18" t="s">
        <v>481</v>
      </c>
      <c r="P38" s="20" t="s">
        <v>481</v>
      </c>
      <c r="Q38" s="18" t="s">
        <v>481</v>
      </c>
      <c r="R38" s="20" t="s">
        <v>481</v>
      </c>
      <c r="S38" s="18" t="s">
        <v>481</v>
      </c>
      <c r="T38" s="20" t="s">
        <v>481</v>
      </c>
      <c r="U38" s="18" t="n">
        <v>396.17359551</v>
      </c>
      <c r="V38" s="20" t="n">
        <v>15.46019586</v>
      </c>
    </row>
    <row r="39" spans="1:22">
      <c r="A39" s="15" t="s">
        <v>514</v>
      </c>
      <c r="B39" s="17" t="n">
        <v>5895</v>
      </c>
      <c r="C39" s="18">
        <f>(31.0/B39*100)</f>
        <v/>
      </c>
      <c r="D39" s="19" t="n">
        <v>5864</v>
      </c>
      <c r="E39" s="18" t="n">
        <v>381.34413756</v>
      </c>
      <c r="F39" s="20" t="n">
        <v>6.38488412</v>
      </c>
      <c r="G39" s="18" t="n">
        <v>393.74269551</v>
      </c>
      <c r="H39" s="20" t="n">
        <v>11.68871935</v>
      </c>
      <c r="I39" s="18" t="n">
        <v>407.51869477</v>
      </c>
      <c r="J39" s="20" t="n">
        <v>5.19894257</v>
      </c>
      <c r="K39" s="18" t="n">
        <v>429.72689234</v>
      </c>
      <c r="L39" s="20" t="n">
        <v>4.28449127</v>
      </c>
      <c r="M39" s="18" t="s">
        <v>481</v>
      </c>
      <c r="N39" s="20" t="s">
        <v>481</v>
      </c>
      <c r="O39" s="18" t="s">
        <v>481</v>
      </c>
      <c r="P39" s="20" t="s">
        <v>481</v>
      </c>
      <c r="Q39" s="18" t="s">
        <v>481</v>
      </c>
      <c r="R39" s="20" t="s">
        <v>481</v>
      </c>
      <c r="S39" s="18" t="s">
        <v>481</v>
      </c>
      <c r="T39" s="20" t="s">
        <v>481</v>
      </c>
      <c r="U39" s="18" t="n">
        <v>341.48029736</v>
      </c>
      <c r="V39" s="20" t="n">
        <v>16.48805707</v>
      </c>
    </row>
    <row r="40" spans="1:22">
      <c r="A40" s="15" t="s">
        <v>515</v>
      </c>
      <c r="B40" s="17" t="n">
        <v>14157</v>
      </c>
      <c r="C40" s="18">
        <f>(279.0/B40*100)</f>
        <v/>
      </c>
      <c r="D40" s="19" t="n">
        <v>13878</v>
      </c>
      <c r="E40" s="18" t="n">
        <v>413.17618156</v>
      </c>
      <c r="F40" s="20" t="n">
        <v>13.87700068</v>
      </c>
      <c r="G40" s="18" t="n">
        <v>473.16754088</v>
      </c>
      <c r="H40" s="20" t="n">
        <v>7.82354512</v>
      </c>
      <c r="I40" s="18" t="n">
        <v>474.80460583</v>
      </c>
      <c r="J40" s="20" t="n">
        <v>3.15234255</v>
      </c>
      <c r="K40" s="18" t="n">
        <v>507.76443686</v>
      </c>
      <c r="L40" s="20" t="n">
        <v>2.73455838</v>
      </c>
      <c r="M40" s="18" t="s">
        <v>481</v>
      </c>
      <c r="N40" s="20" t="s">
        <v>481</v>
      </c>
      <c r="O40" s="18" t="s">
        <v>481</v>
      </c>
      <c r="P40" s="20" t="s">
        <v>481</v>
      </c>
      <c r="Q40" s="18" t="s">
        <v>481</v>
      </c>
      <c r="R40" s="20" t="s">
        <v>481</v>
      </c>
      <c r="S40" s="18" t="s">
        <v>481</v>
      </c>
      <c r="T40" s="20" t="s">
        <v>481</v>
      </c>
      <c r="U40" s="18" t="n">
        <v>403.56727298</v>
      </c>
      <c r="V40" s="20" t="n">
        <v>12.76580557</v>
      </c>
    </row>
    <row r="41" spans="1:22">
      <c r="A41" s="15" t="s">
        <v>516</v>
      </c>
      <c r="B41" s="17" t="n">
        <v>5712</v>
      </c>
      <c r="C41" s="18">
        <f>(39.0/B41*100)</f>
        <v/>
      </c>
      <c r="D41" s="19" t="n">
        <v>5673</v>
      </c>
      <c r="E41" s="18" t="n">
        <v>423.30049519</v>
      </c>
      <c r="F41" s="20" t="n">
        <v>16.79421626</v>
      </c>
      <c r="G41" s="18" t="n">
        <v>456.90201942</v>
      </c>
      <c r="H41" s="20" t="n">
        <v>7.19703416</v>
      </c>
      <c r="I41" s="18" t="n">
        <v>460.41327899</v>
      </c>
      <c r="J41" s="20" t="n">
        <v>3.43280113</v>
      </c>
      <c r="K41" s="18" t="n">
        <v>481.1034114</v>
      </c>
      <c r="L41" s="20" t="n">
        <v>3.73898712</v>
      </c>
      <c r="M41" s="18" t="s">
        <v>481</v>
      </c>
      <c r="N41" s="20" t="s">
        <v>481</v>
      </c>
      <c r="O41" s="18" t="s">
        <v>481</v>
      </c>
      <c r="P41" s="20" t="s">
        <v>481</v>
      </c>
      <c r="Q41" s="18" t="n">
        <v>392.51815558</v>
      </c>
      <c r="R41" s="20" t="n">
        <v>16.89642718</v>
      </c>
      <c r="S41" s="18" t="s">
        <v>481</v>
      </c>
      <c r="T41" s="20" t="s">
        <v>481</v>
      </c>
      <c r="U41" s="18" t="n">
        <v>382.78016825</v>
      </c>
      <c r="V41" s="20" t="n">
        <v>17.86606905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(1248.0/B46*100)</f>
        <v/>
      </c>
      <c r="D46" s="19" t="n">
        <v>21893</v>
      </c>
      <c r="E46" s="18" t="n">
        <v>331.04431586</v>
      </c>
      <c r="F46" s="20" t="n">
        <v>9.22007556</v>
      </c>
      <c r="G46" s="18" t="n">
        <v>361.33394063</v>
      </c>
      <c r="H46" s="20" t="n">
        <v>6.07835641</v>
      </c>
      <c r="I46" s="18" t="n">
        <v>366.7952586</v>
      </c>
      <c r="J46" s="20" t="n">
        <v>3.44595343</v>
      </c>
      <c r="K46" s="18" t="n">
        <v>396.39572345</v>
      </c>
      <c r="L46" s="20" t="n">
        <v>3.25157634</v>
      </c>
      <c r="M46" s="18" t="s">
        <v>481</v>
      </c>
      <c r="N46" s="20" t="s">
        <v>481</v>
      </c>
      <c r="O46" s="18" t="s">
        <v>481</v>
      </c>
      <c r="P46" s="20" t="s">
        <v>481</v>
      </c>
      <c r="Q46" s="18" t="s">
        <v>481</v>
      </c>
      <c r="R46" s="20" t="s">
        <v>481</v>
      </c>
      <c r="S46" s="18" t="s">
        <v>481</v>
      </c>
      <c r="T46" s="20" t="s">
        <v>481</v>
      </c>
      <c r="U46" s="18" t="n">
        <v>318.94475839</v>
      </c>
      <c r="V46" s="20" t="n">
        <v>5.6511658</v>
      </c>
    </row>
    <row r="47" spans="1:22">
      <c r="A47" s="15" t="s">
        <v>522</v>
      </c>
      <c r="B47" s="17" t="n">
        <v>5928</v>
      </c>
      <c r="C47" s="18">
        <f>(86.0/B47*100)</f>
        <v/>
      </c>
      <c r="D47" s="19" t="n">
        <v>5842</v>
      </c>
      <c r="E47" s="18" t="n">
        <v>400.4502257</v>
      </c>
      <c r="F47" s="20" t="n">
        <v>6.88072108</v>
      </c>
      <c r="G47" s="18" t="n">
        <v>448.15848496</v>
      </c>
      <c r="H47" s="20" t="n">
        <v>5.58685852</v>
      </c>
      <c r="I47" s="18" t="n">
        <v>439.30331706</v>
      </c>
      <c r="J47" s="20" t="n">
        <v>4.37040083</v>
      </c>
      <c r="K47" s="18" t="n">
        <v>462.94027462</v>
      </c>
      <c r="L47" s="20" t="n">
        <v>4.4352825</v>
      </c>
      <c r="M47" s="18" t="s">
        <v>481</v>
      </c>
      <c r="N47" s="20" t="s">
        <v>481</v>
      </c>
      <c r="O47" s="18" t="s">
        <v>481</v>
      </c>
      <c r="P47" s="20" t="s">
        <v>481</v>
      </c>
      <c r="Q47" s="18" t="s">
        <v>481</v>
      </c>
      <c r="R47" s="20" t="s">
        <v>481</v>
      </c>
      <c r="S47" s="18" t="s">
        <v>481</v>
      </c>
      <c r="T47" s="20" t="s">
        <v>481</v>
      </c>
      <c r="U47" s="18" t="n">
        <v>342.91385028</v>
      </c>
      <c r="V47" s="20" t="n">
        <v>9.67702572</v>
      </c>
    </row>
    <row r="48" spans="1:22">
      <c r="A48" s="15" t="s">
        <v>523</v>
      </c>
      <c r="B48" s="17" t="n">
        <v>9841</v>
      </c>
      <c r="C48" s="18">
        <f>(7.0/B48*100)</f>
        <v/>
      </c>
      <c r="D48" s="19" t="n">
        <v>9834</v>
      </c>
      <c r="E48" s="18" t="n">
        <v>512.90004088</v>
      </c>
      <c r="F48" s="20" t="n">
        <v>9.14487132</v>
      </c>
      <c r="G48" s="18" t="n">
        <v>530.51941362</v>
      </c>
      <c r="H48" s="20" t="n">
        <v>6.0066634</v>
      </c>
      <c r="I48" s="18" t="n">
        <v>520.40230901</v>
      </c>
      <c r="J48" s="20" t="n">
        <v>4.88913323</v>
      </c>
      <c r="K48" s="18" t="n">
        <v>557.1912996</v>
      </c>
      <c r="L48" s="20" t="n">
        <v>5.65364938</v>
      </c>
      <c r="M48" s="18" t="s">
        <v>481</v>
      </c>
      <c r="N48" s="20" t="s">
        <v>481</v>
      </c>
      <c r="O48" s="18" t="s">
        <v>481</v>
      </c>
      <c r="P48" s="20" t="s">
        <v>481</v>
      </c>
      <c r="Q48" s="18" t="s">
        <v>481</v>
      </c>
      <c r="R48" s="20" t="s">
        <v>481</v>
      </c>
      <c r="S48" s="18" t="s">
        <v>481</v>
      </c>
      <c r="T48" s="20" t="s">
        <v>481</v>
      </c>
      <c r="U48" s="18" t="n">
        <v>467.01381068</v>
      </c>
      <c r="V48" s="20" t="n">
        <v>41.87768718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(220.0/B50*100)</f>
        <v/>
      </c>
      <c r="D50" s="19" t="n">
        <v>11575</v>
      </c>
      <c r="E50" s="18" t="n">
        <v>349.18229805</v>
      </c>
      <c r="F50" s="20" t="n">
        <v>13.53310875</v>
      </c>
      <c r="G50" s="18" t="n">
        <v>414.9535434</v>
      </c>
      <c r="H50" s="20" t="n">
        <v>10.31110107</v>
      </c>
      <c r="I50" s="18" t="n">
        <v>389.07582674</v>
      </c>
      <c r="J50" s="20" t="n">
        <v>2.99260098</v>
      </c>
      <c r="K50" s="18" t="n">
        <v>390.94786409</v>
      </c>
      <c r="L50" s="20" t="n">
        <v>2.48413406</v>
      </c>
      <c r="M50" s="18" t="s">
        <v>481</v>
      </c>
      <c r="N50" s="20" t="s">
        <v>481</v>
      </c>
      <c r="O50" s="18" t="s">
        <v>481</v>
      </c>
      <c r="P50" s="20" t="s">
        <v>481</v>
      </c>
      <c r="Q50" s="18" t="s">
        <v>481</v>
      </c>
      <c r="R50" s="20" t="s">
        <v>481</v>
      </c>
      <c r="S50" s="18" t="s">
        <v>481</v>
      </c>
      <c r="T50" s="20" t="s">
        <v>481</v>
      </c>
      <c r="U50" s="18" t="n">
        <v>322.37888563</v>
      </c>
      <c r="V50" s="20" t="n">
        <v>9.978651190000001</v>
      </c>
    </row>
    <row r="51" spans="1:22">
      <c r="A51" s="15" t="s">
        <v>526</v>
      </c>
      <c r="B51" s="17" t="n">
        <v>6866</v>
      </c>
      <c r="C51" s="18">
        <f>(108.0/B51*100)</f>
        <v/>
      </c>
      <c r="D51" s="19" t="n">
        <v>6758</v>
      </c>
      <c r="E51" s="18" t="n">
        <v>379.7975287</v>
      </c>
      <c r="F51" s="20" t="n">
        <v>9.93674704</v>
      </c>
      <c r="G51" s="18" t="n">
        <v>410.11404501</v>
      </c>
      <c r="H51" s="20" t="n">
        <v>10.72287641</v>
      </c>
      <c r="I51" s="18" t="n">
        <v>395.06221</v>
      </c>
      <c r="J51" s="20" t="n">
        <v>3.75699557</v>
      </c>
      <c r="K51" s="18" t="n">
        <v>405.72522885</v>
      </c>
      <c r="L51" s="20" t="n">
        <v>2.8687594</v>
      </c>
      <c r="M51" s="18" t="s">
        <v>481</v>
      </c>
      <c r="N51" s="20" t="s">
        <v>481</v>
      </c>
      <c r="O51" s="18" t="s">
        <v>481</v>
      </c>
      <c r="P51" s="20" t="s">
        <v>481</v>
      </c>
      <c r="Q51" s="18" t="n">
        <v>380.5422133</v>
      </c>
      <c r="R51" s="20" t="n">
        <v>4.31283207</v>
      </c>
      <c r="S51" s="18" t="s">
        <v>481</v>
      </c>
      <c r="T51" s="20" t="s">
        <v>481</v>
      </c>
      <c r="U51" s="18" t="n">
        <v>379.12915228</v>
      </c>
      <c r="V51" s="20" t="n">
        <v>10.55660312</v>
      </c>
    </row>
    <row r="52" spans="1:22">
      <c r="A52" s="15" t="s">
        <v>527</v>
      </c>
      <c r="B52" s="17" t="n">
        <v>5809</v>
      </c>
      <c r="C52" s="18">
        <f>(74.0/B52*100)</f>
        <v/>
      </c>
      <c r="D52" s="19" t="n">
        <v>5735</v>
      </c>
      <c r="E52" s="18" t="n">
        <v>448.50836112</v>
      </c>
      <c r="F52" s="20" t="n">
        <v>6.35453872</v>
      </c>
      <c r="G52" s="18" t="n">
        <v>457.21953714</v>
      </c>
      <c r="H52" s="20" t="n">
        <v>3.41578988</v>
      </c>
      <c r="I52" s="18" t="n">
        <v>464.54285921</v>
      </c>
      <c r="J52" s="20" t="n">
        <v>3.064661</v>
      </c>
      <c r="K52" s="18" t="n">
        <v>478.05593842</v>
      </c>
      <c r="L52" s="20" t="n">
        <v>4.12696919</v>
      </c>
      <c r="M52" s="18" t="s">
        <v>481</v>
      </c>
      <c r="N52" s="20" t="s">
        <v>481</v>
      </c>
      <c r="O52" s="18" t="s">
        <v>481</v>
      </c>
      <c r="P52" s="20" t="s">
        <v>481</v>
      </c>
      <c r="Q52" s="18" t="s">
        <v>481</v>
      </c>
      <c r="R52" s="20" t="s">
        <v>481</v>
      </c>
      <c r="S52" s="18" t="s">
        <v>481</v>
      </c>
      <c r="T52" s="20" t="s">
        <v>481</v>
      </c>
      <c r="U52" s="18" t="n">
        <v>370.02360272</v>
      </c>
      <c r="V52" s="20" t="n">
        <v>16.47683456</v>
      </c>
    </row>
    <row r="53" spans="1:22">
      <c r="A53" s="15" t="s">
        <v>528</v>
      </c>
      <c r="B53" s="17" t="n">
        <v>5571</v>
      </c>
      <c r="C53" s="18">
        <f>(85.0/B53*100)</f>
        <v/>
      </c>
      <c r="D53" s="19" t="n">
        <v>5486</v>
      </c>
      <c r="E53" s="18" t="n">
        <v>377.10127201</v>
      </c>
      <c r="F53" s="20" t="n">
        <v>8.442397959999999</v>
      </c>
      <c r="G53" s="18" t="n">
        <v>400.69252012</v>
      </c>
      <c r="H53" s="20" t="n">
        <v>3.97318399</v>
      </c>
      <c r="I53" s="18" t="n">
        <v>432.31899168</v>
      </c>
      <c r="J53" s="20" t="n">
        <v>2.67880611</v>
      </c>
      <c r="K53" s="18" t="n">
        <v>465.40615206</v>
      </c>
      <c r="L53" s="20" t="n">
        <v>2.42769818</v>
      </c>
      <c r="M53" s="18" t="s">
        <v>481</v>
      </c>
      <c r="N53" s="20" t="s">
        <v>481</v>
      </c>
      <c r="O53" s="18" t="s">
        <v>481</v>
      </c>
      <c r="P53" s="20" t="s">
        <v>481</v>
      </c>
      <c r="Q53" s="18" t="s">
        <v>481</v>
      </c>
      <c r="R53" s="20" t="s">
        <v>481</v>
      </c>
      <c r="S53" s="18" t="s">
        <v>481</v>
      </c>
      <c r="T53" s="20" t="s">
        <v>481</v>
      </c>
      <c r="U53" s="18" t="n">
        <v>330.88905508</v>
      </c>
      <c r="V53" s="20" t="n">
        <v>11.85437725</v>
      </c>
    </row>
    <row r="54" spans="1:22">
      <c r="A54" s="15" t="s">
        <v>529</v>
      </c>
      <c r="B54" s="17" t="n">
        <v>4740</v>
      </c>
      <c r="C54" s="18">
        <f>(68.0/B54*100)</f>
        <v/>
      </c>
      <c r="D54" s="19" t="n">
        <v>4672</v>
      </c>
      <c r="E54" s="18" t="n">
        <v>297.12452132</v>
      </c>
      <c r="F54" s="20" t="n">
        <v>6.79668692</v>
      </c>
      <c r="G54" s="18" t="n">
        <v>330.11230843</v>
      </c>
      <c r="H54" s="20" t="n">
        <v>10.43425018</v>
      </c>
      <c r="I54" s="18" t="n">
        <v>326.76711979</v>
      </c>
      <c r="J54" s="20" t="n">
        <v>3.84763184</v>
      </c>
      <c r="K54" s="18" t="n">
        <v>335.20430046</v>
      </c>
      <c r="L54" s="20" t="n">
        <v>2.86439746</v>
      </c>
      <c r="M54" s="18" t="s">
        <v>481</v>
      </c>
      <c r="N54" s="20" t="s">
        <v>481</v>
      </c>
      <c r="O54" s="18" t="s">
        <v>481</v>
      </c>
      <c r="P54" s="20" t="s">
        <v>481</v>
      </c>
      <c r="Q54" s="18" t="s">
        <v>481</v>
      </c>
      <c r="R54" s="20" t="s">
        <v>481</v>
      </c>
      <c r="S54" s="18" t="s">
        <v>481</v>
      </c>
      <c r="T54" s="20" t="s">
        <v>481</v>
      </c>
      <c r="U54" s="18" t="n">
        <v>270.70011721</v>
      </c>
      <c r="V54" s="20" t="n">
        <v>5.25931957</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495.5193823</v>
      </c>
      <c r="F56" s="20" t="n">
        <v>10.121334</v>
      </c>
      <c r="G56" s="18" t="n">
        <v>509.7633819</v>
      </c>
      <c r="H56" s="20" t="n">
        <v>5.30074117</v>
      </c>
      <c r="I56" s="18" t="n">
        <v>541.6309567</v>
      </c>
      <c r="J56" s="20" t="n">
        <v>3.58086376</v>
      </c>
      <c r="K56" s="18" t="n">
        <v>563.04181063</v>
      </c>
      <c r="L56" s="20" t="n">
        <v>3.2687982</v>
      </c>
      <c r="M56" s="18" t="s">
        <v>481</v>
      </c>
      <c r="N56" s="20" t="s">
        <v>481</v>
      </c>
      <c r="O56" s="18" t="s">
        <v>481</v>
      </c>
      <c r="P56" s="20" t="s">
        <v>481</v>
      </c>
      <c r="Q56" s="18" t="s">
        <v>481</v>
      </c>
      <c r="R56" s="20" t="s">
        <v>481</v>
      </c>
      <c r="S56" s="18" t="s">
        <v>481</v>
      </c>
      <c r="T56" s="20" t="s">
        <v>481</v>
      </c>
      <c r="U56" s="18" t="n">
        <v>512.69718353</v>
      </c>
      <c r="V56" s="20" t="n">
        <v>30.26219793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(137.0/B61*100)</f>
        <v/>
      </c>
      <c r="D61" s="19" t="n">
        <v>6388</v>
      </c>
      <c r="E61" s="18" t="n">
        <v>446.13752295</v>
      </c>
      <c r="F61" s="20" t="n">
        <v>7.07072191</v>
      </c>
      <c r="G61" s="18" t="n">
        <v>454.48217274</v>
      </c>
      <c r="H61" s="20" t="n">
        <v>4.61673869</v>
      </c>
      <c r="I61" s="18" t="n">
        <v>474.67358582</v>
      </c>
      <c r="J61" s="20" t="n">
        <v>2.9207711</v>
      </c>
      <c r="K61" s="18" t="n">
        <v>496.97774836</v>
      </c>
      <c r="L61" s="20" t="n">
        <v>2.50091635</v>
      </c>
      <c r="M61" s="18" t="s">
        <v>481</v>
      </c>
      <c r="N61" s="20" t="s">
        <v>481</v>
      </c>
      <c r="O61" s="18" t="s">
        <v>481</v>
      </c>
      <c r="P61" s="20" t="s">
        <v>481</v>
      </c>
      <c r="Q61" s="18" t="s">
        <v>481</v>
      </c>
      <c r="R61" s="20" t="s">
        <v>481</v>
      </c>
      <c r="S61" s="18" t="s">
        <v>481</v>
      </c>
      <c r="T61" s="20" t="s">
        <v>481</v>
      </c>
      <c r="U61" s="18" t="n">
        <v>396.21822627</v>
      </c>
      <c r="V61" s="20" t="n">
        <v>13.02714134</v>
      </c>
    </row>
    <row r="62" spans="1:22">
      <c r="A62" s="15" t="s">
        <v>537</v>
      </c>
      <c r="B62" s="17" t="n">
        <v>4476</v>
      </c>
      <c r="C62" s="18">
        <f>(3.0/B62*100)</f>
        <v/>
      </c>
      <c r="D62" s="19" t="n">
        <v>4473</v>
      </c>
      <c r="E62" s="18" t="n">
        <v>529.4452858</v>
      </c>
      <c r="F62" s="20" t="n">
        <v>5.24696622</v>
      </c>
      <c r="G62" s="18" t="n">
        <v>535.8768899</v>
      </c>
      <c r="H62" s="20" t="n">
        <v>1.75075333</v>
      </c>
      <c r="I62" s="18" t="n">
        <v>551.6577147</v>
      </c>
      <c r="J62" s="20" t="n">
        <v>2.43206244</v>
      </c>
      <c r="K62" s="18" t="n">
        <v>557.20102772</v>
      </c>
      <c r="L62" s="20" t="n">
        <v>3.74376131</v>
      </c>
      <c r="M62" s="18" t="s">
        <v>481</v>
      </c>
      <c r="N62" s="20" t="s">
        <v>481</v>
      </c>
      <c r="O62" s="18" t="s">
        <v>481</v>
      </c>
      <c r="P62" s="20" t="s">
        <v>481</v>
      </c>
      <c r="Q62" s="18" t="s">
        <v>481</v>
      </c>
      <c r="R62" s="20" t="s">
        <v>481</v>
      </c>
      <c r="S62" s="18" t="s">
        <v>481</v>
      </c>
      <c r="T62" s="20" t="s">
        <v>481</v>
      </c>
      <c r="U62" s="18" t="n">
        <v>520.9414704</v>
      </c>
      <c r="V62" s="20" t="n">
        <v>50.63669447</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(75.0/B66*100)</f>
        <v/>
      </c>
      <c r="D66" s="19" t="n">
        <v>5590</v>
      </c>
      <c r="E66" s="18" t="n">
        <v>399.82543489</v>
      </c>
      <c r="F66" s="20" t="n">
        <v>6.19724466</v>
      </c>
      <c r="G66" s="18" t="n">
        <v>405.09950179</v>
      </c>
      <c r="H66" s="20" t="n">
        <v>3.84595263</v>
      </c>
      <c r="I66" s="18" t="n">
        <v>413.15007848</v>
      </c>
      <c r="J66" s="20" t="n">
        <v>2.18904237</v>
      </c>
      <c r="K66" s="18" t="n">
        <v>444.3595619</v>
      </c>
      <c r="L66" s="20" t="n">
        <v>2.97350137</v>
      </c>
      <c r="M66" s="18" t="s">
        <v>481</v>
      </c>
      <c r="N66" s="20" t="s">
        <v>481</v>
      </c>
      <c r="O66" s="18" t="s">
        <v>481</v>
      </c>
      <c r="P66" s="20" t="s">
        <v>481</v>
      </c>
      <c r="Q66" s="18" t="s">
        <v>481</v>
      </c>
      <c r="R66" s="20" t="s">
        <v>481</v>
      </c>
      <c r="S66" s="18" t="s">
        <v>481</v>
      </c>
      <c r="T66" s="20" t="s">
        <v>481</v>
      </c>
      <c r="U66" s="18" t="n">
        <v>352.66169201</v>
      </c>
      <c r="V66" s="20" t="n">
        <v>6.90290224</v>
      </c>
    </row>
    <row r="67" spans="1:22">
      <c r="A67" s="15" t="s">
        <v>542</v>
      </c>
      <c r="B67" s="17" t="n">
        <v>6971</v>
      </c>
      <c r="C67" s="18">
        <f>(54.0/B67*100)</f>
        <v/>
      </c>
      <c r="D67" s="19" t="n">
        <v>6917</v>
      </c>
      <c r="E67" s="18" t="n">
        <v>346.06483042</v>
      </c>
      <c r="F67" s="20" t="n">
        <v>9.393412250000001</v>
      </c>
      <c r="G67" s="18" t="n">
        <v>397.11066225</v>
      </c>
      <c r="H67" s="20" t="n">
        <v>10.90346745</v>
      </c>
      <c r="I67" s="18" t="n">
        <v>377.982294</v>
      </c>
      <c r="J67" s="20" t="n">
        <v>3.00451757</v>
      </c>
      <c r="K67" s="18" t="n">
        <v>396.3060095</v>
      </c>
      <c r="L67" s="20" t="n">
        <v>3.03823241</v>
      </c>
      <c r="M67" s="18" t="s">
        <v>481</v>
      </c>
      <c r="N67" s="20" t="s">
        <v>481</v>
      </c>
      <c r="O67" s="18" t="s">
        <v>481</v>
      </c>
      <c r="P67" s="20" t="s">
        <v>481</v>
      </c>
      <c r="Q67" s="18" t="s">
        <v>481</v>
      </c>
      <c r="R67" s="20" t="s">
        <v>481</v>
      </c>
      <c r="S67" s="18" t="s">
        <v>481</v>
      </c>
      <c r="T67" s="20" t="s">
        <v>481</v>
      </c>
      <c r="U67" s="18" t="n">
        <v>282.90764616</v>
      </c>
      <c r="V67" s="20" t="n">
        <v>13.16360397</v>
      </c>
    </row>
    <row r="68" spans="1:22">
      <c r="A68" s="15" t="s">
        <v>543</v>
      </c>
      <c r="B68" s="17" t="n">
        <v>12083</v>
      </c>
      <c r="C68" s="18">
        <f>(26.0/B68*100)</f>
        <v/>
      </c>
      <c r="D68" s="19" t="n">
        <v>12057</v>
      </c>
      <c r="E68" s="18" t="n">
        <v>328.74421428</v>
      </c>
      <c r="F68" s="20" t="n">
        <v>5.65737806</v>
      </c>
      <c r="G68" s="18" t="n">
        <v>360.57690741</v>
      </c>
      <c r="H68" s="20" t="n">
        <v>6.51809782</v>
      </c>
      <c r="I68" s="18" t="n">
        <v>396.88418697</v>
      </c>
      <c r="J68" s="20" t="n">
        <v>2.54468989</v>
      </c>
      <c r="K68" s="18" t="n">
        <v>418.38572511</v>
      </c>
      <c r="L68" s="20" t="n">
        <v>1.51493608</v>
      </c>
      <c r="M68" s="18" t="s">
        <v>481</v>
      </c>
      <c r="N68" s="20" t="s">
        <v>481</v>
      </c>
      <c r="O68" s="18" t="s">
        <v>481</v>
      </c>
      <c r="P68" s="20" t="s">
        <v>481</v>
      </c>
      <c r="Q68" s="18" t="s">
        <v>481</v>
      </c>
      <c r="R68" s="20" t="s">
        <v>481</v>
      </c>
      <c r="S68" s="18" t="s">
        <v>481</v>
      </c>
      <c r="T68" s="20" t="s">
        <v>481</v>
      </c>
      <c r="U68" s="18" t="n">
        <v>304.48801678</v>
      </c>
      <c r="V68" s="20" t="n">
        <v>4.57017408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473.66315417</v>
      </c>
      <c r="F70" s="20" t="n">
        <v>10.58681428</v>
      </c>
      <c r="G70" s="18" t="n">
        <v>485.99956555</v>
      </c>
      <c r="H70" s="20" t="n">
        <v>4.26004619</v>
      </c>
      <c r="I70" s="18" t="n">
        <v>491.73120267</v>
      </c>
      <c r="J70" s="20" t="n">
        <v>3.37139488</v>
      </c>
      <c r="K70" s="18" t="n">
        <v>515.5715331599999</v>
      </c>
      <c r="L70" s="20" t="n">
        <v>3.78237162</v>
      </c>
      <c r="M70" s="18" t="s">
        <v>481</v>
      </c>
      <c r="N70" s="20" t="s">
        <v>481</v>
      </c>
      <c r="O70" s="18" t="s">
        <v>481</v>
      </c>
      <c r="P70" s="20" t="s">
        <v>481</v>
      </c>
      <c r="Q70" s="18" t="s">
        <v>481</v>
      </c>
      <c r="R70" s="20" t="s">
        <v>481</v>
      </c>
      <c r="S70" s="18" t="s">
        <v>481</v>
      </c>
      <c r="T70" s="20" t="s">
        <v>481</v>
      </c>
      <c r="U70" s="18" t="n">
        <v>426.09062071</v>
      </c>
      <c r="V70" s="20" t="n">
        <v>15.92590407</v>
      </c>
    </row>
    <row r="71" spans="1:22">
      <c r="A71" s="15" t="s">
        <v>546</v>
      </c>
      <c r="B71" s="17" t="n">
        <v>6115</v>
      </c>
      <c r="C71" s="18">
        <f>(17.0/B71*100)</f>
        <v/>
      </c>
      <c r="D71" s="19" t="n">
        <v>6098</v>
      </c>
      <c r="E71" s="18" t="n">
        <v>559.7258445</v>
      </c>
      <c r="F71" s="20" t="n">
        <v>12.72779378</v>
      </c>
      <c r="G71" s="18" t="n">
        <v>562.13422352</v>
      </c>
      <c r="H71" s="20" t="n">
        <v>4.38776607</v>
      </c>
      <c r="I71" s="18" t="n">
        <v>560.4282735</v>
      </c>
      <c r="J71" s="20" t="n">
        <v>2.78929749</v>
      </c>
      <c r="K71" s="18" t="n">
        <v>569.58578371</v>
      </c>
      <c r="L71" s="20" t="n">
        <v>2.28461687</v>
      </c>
      <c r="M71" s="18" t="s">
        <v>481</v>
      </c>
      <c r="N71" s="20" t="s">
        <v>481</v>
      </c>
      <c r="O71" s="18" t="s">
        <v>481</v>
      </c>
      <c r="P71" s="20" t="s">
        <v>481</v>
      </c>
      <c r="Q71" s="18" t="s">
        <v>481</v>
      </c>
      <c r="R71" s="20" t="s">
        <v>481</v>
      </c>
      <c r="S71" s="18" t="s">
        <v>481</v>
      </c>
      <c r="T71" s="20" t="s">
        <v>481</v>
      </c>
      <c r="U71" s="18" t="n">
        <v>404.02253596</v>
      </c>
      <c r="V71" s="20" t="n">
        <v>34.21057286</v>
      </c>
    </row>
    <row r="72" spans="1:22">
      <c r="A72" s="15" t="s">
        <v>547</v>
      </c>
      <c r="B72" s="17" t="n">
        <v>7708</v>
      </c>
      <c r="C72" s="18">
        <f>(5.0/B72*100)</f>
        <v/>
      </c>
      <c r="D72" s="19" t="n">
        <v>7703</v>
      </c>
      <c r="E72" s="18" t="n">
        <v>457.59283313</v>
      </c>
      <c r="F72" s="20" t="n">
        <v>10.25819134</v>
      </c>
      <c r="G72" s="18" t="n">
        <v>501.74223552</v>
      </c>
      <c r="H72" s="20" t="n">
        <v>4.33128677</v>
      </c>
      <c r="I72" s="18" t="n">
        <v>536.02917257</v>
      </c>
      <c r="J72" s="20" t="n">
        <v>3.31326059</v>
      </c>
      <c r="K72" s="18" t="n">
        <v>583.66661005</v>
      </c>
      <c r="L72" s="20" t="n">
        <v>3.76807406</v>
      </c>
      <c r="M72" s="18" t="s">
        <v>481</v>
      </c>
      <c r="N72" s="20" t="s">
        <v>481</v>
      </c>
      <c r="O72" s="18" t="s">
        <v>481</v>
      </c>
      <c r="P72" s="20" t="s">
        <v>481</v>
      </c>
      <c r="Q72" s="18" t="s">
        <v>481</v>
      </c>
      <c r="R72" s="20" t="s">
        <v>481</v>
      </c>
      <c r="S72" s="18" t="s">
        <v>481</v>
      </c>
      <c r="T72" s="20" t="s">
        <v>481</v>
      </c>
      <c r="U72" s="18" t="n">
        <v>412.76978823</v>
      </c>
      <c r="V72" s="20" t="n">
        <v>44.43067515</v>
      </c>
    </row>
    <row r="73" spans="1:22">
      <c r="A73" s="15" t="s">
        <v>548</v>
      </c>
      <c r="B73" s="17" t="n">
        <v>8249</v>
      </c>
      <c r="C73" s="18">
        <f>(148.0/B73*100)</f>
        <v/>
      </c>
      <c r="D73" s="19" t="n">
        <v>8101</v>
      </c>
      <c r="E73" s="18" t="n">
        <v>380.74041132</v>
      </c>
      <c r="F73" s="20" t="n">
        <v>11.38430571</v>
      </c>
      <c r="G73" s="18" t="n">
        <v>412.20175228</v>
      </c>
      <c r="H73" s="20" t="n">
        <v>5.76058984</v>
      </c>
      <c r="I73" s="18" t="n">
        <v>408.89924228</v>
      </c>
      <c r="J73" s="20" t="n">
        <v>3.16749601</v>
      </c>
      <c r="K73" s="18" t="n">
        <v>426.69361682</v>
      </c>
      <c r="L73" s="20" t="n">
        <v>3.61522133</v>
      </c>
      <c r="M73" s="18" t="s">
        <v>481</v>
      </c>
      <c r="N73" s="20" t="s">
        <v>481</v>
      </c>
      <c r="O73" s="18" t="s">
        <v>481</v>
      </c>
      <c r="P73" s="20" t="s">
        <v>481</v>
      </c>
      <c r="Q73" s="18" t="s">
        <v>481</v>
      </c>
      <c r="R73" s="20" t="s">
        <v>481</v>
      </c>
      <c r="S73" s="18" t="s">
        <v>481</v>
      </c>
      <c r="T73" s="20" t="s">
        <v>481</v>
      </c>
      <c r="U73" s="18" t="n">
        <v>348.39475385</v>
      </c>
      <c r="V73" s="20" t="n">
        <v>17.05446146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299.68050085</v>
      </c>
      <c r="F75" s="20" t="n">
        <v>15.312027</v>
      </c>
      <c r="G75" s="18" t="n">
        <v>364.2011115</v>
      </c>
      <c r="H75" s="20" t="n">
        <v>13.34532605</v>
      </c>
      <c r="I75" s="18" t="n">
        <v>363.7626349</v>
      </c>
      <c r="J75" s="20" t="n">
        <v>4.38141615</v>
      </c>
      <c r="K75" s="18" t="n">
        <v>372.9352892</v>
      </c>
      <c r="L75" s="20" t="n">
        <v>3.02902334</v>
      </c>
      <c r="M75" s="18" t="s">
        <v>481</v>
      </c>
      <c r="N75" s="20" t="s">
        <v>481</v>
      </c>
      <c r="O75" s="18" t="s">
        <v>481</v>
      </c>
      <c r="P75" s="20" t="s">
        <v>481</v>
      </c>
      <c r="Q75" s="18" t="s">
        <v>481</v>
      </c>
      <c r="R75" s="20" t="s">
        <v>481</v>
      </c>
      <c r="S75" s="18" t="s">
        <v>481</v>
      </c>
      <c r="T75" s="20" t="s">
        <v>481</v>
      </c>
      <c r="U75" s="18" t="n">
        <v>308.54874376</v>
      </c>
      <c r="V75" s="20" t="n">
        <v>10.73521599</v>
      </c>
    </row>
    <row r="76" spans="1:22">
      <c r="A76" s="15" t="s">
        <v>551</v>
      </c>
      <c r="B76" s="17" t="n">
        <v>14167</v>
      </c>
      <c r="C76" s="18">
        <f>(228.0/B76*100)</f>
        <v/>
      </c>
      <c r="D76" s="19" t="n">
        <v>13939</v>
      </c>
      <c r="E76" s="18" t="n">
        <v>349.15905282</v>
      </c>
      <c r="F76" s="20" t="n">
        <v>8.533342449999999</v>
      </c>
      <c r="G76" s="18" t="n">
        <v>394.77036746</v>
      </c>
      <c r="H76" s="20" t="n">
        <v>7.9388071</v>
      </c>
      <c r="I76" s="18" t="n">
        <v>417.77360519</v>
      </c>
      <c r="J76" s="20" t="n">
        <v>2.94244422</v>
      </c>
      <c r="K76" s="18" t="n">
        <v>441.2730643</v>
      </c>
      <c r="L76" s="20" t="n">
        <v>2.61908862</v>
      </c>
      <c r="M76" s="18" t="s">
        <v>481</v>
      </c>
      <c r="N76" s="20" t="s">
        <v>481</v>
      </c>
      <c r="O76" s="18" t="s">
        <v>481</v>
      </c>
      <c r="P76" s="20" t="s">
        <v>481</v>
      </c>
      <c r="Q76" s="18" t="s">
        <v>481</v>
      </c>
      <c r="R76" s="20" t="s">
        <v>481</v>
      </c>
      <c r="S76" s="18" t="s">
        <v>481</v>
      </c>
      <c r="T76" s="20" t="s">
        <v>481</v>
      </c>
      <c r="U76" s="18" t="n">
        <v>336.55090205</v>
      </c>
      <c r="V76" s="20" t="n">
        <v>9.12807849</v>
      </c>
    </row>
    <row r="77" spans="1:22">
      <c r="A77" s="15" t="s">
        <v>552</v>
      </c>
      <c r="B77" s="17" t="n">
        <v>6062</v>
      </c>
      <c r="C77" s="18">
        <f>(86.0/B77*100)</f>
        <v/>
      </c>
      <c r="D77" s="19" t="n">
        <v>5976</v>
      </c>
      <c r="E77" s="18" t="n">
        <v>375.87019575</v>
      </c>
      <c r="F77" s="20" t="n">
        <v>8.49532563</v>
      </c>
      <c r="G77" s="18" t="n">
        <v>426.76793331</v>
      </c>
      <c r="H77" s="20" t="n">
        <v>5.12383809</v>
      </c>
      <c r="I77" s="18" t="n">
        <v>415.48859313</v>
      </c>
      <c r="J77" s="20" t="n">
        <v>2.60196709</v>
      </c>
      <c r="K77" s="18" t="n">
        <v>428.1174874</v>
      </c>
      <c r="L77" s="20" t="n">
        <v>3.5294309</v>
      </c>
      <c r="M77" s="18" t="s">
        <v>481</v>
      </c>
      <c r="N77" s="20" t="s">
        <v>481</v>
      </c>
      <c r="O77" s="18" t="s">
        <v>481</v>
      </c>
      <c r="P77" s="20" t="s">
        <v>481</v>
      </c>
      <c r="Q77" s="18" t="s">
        <v>481</v>
      </c>
      <c r="R77" s="20" t="s">
        <v>481</v>
      </c>
      <c r="S77" s="18" t="s">
        <v>481</v>
      </c>
      <c r="T77" s="20" t="s">
        <v>481</v>
      </c>
      <c r="U77" s="18" t="n">
        <v>337.45736629</v>
      </c>
      <c r="V77" s="20" t="n">
        <v>5.78867269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411.21819634</v>
      </c>
      <c r="F81" s="20" t="n">
        <v>18.70475714</v>
      </c>
      <c r="G81" s="18" t="n">
        <v>460.96917366</v>
      </c>
      <c r="H81" s="20" t="n">
        <v>10.61619402</v>
      </c>
      <c r="I81" s="18" t="n">
        <v>432.77864713</v>
      </c>
      <c r="J81" s="20" t="n">
        <v>4.09215061</v>
      </c>
      <c r="K81" s="18" t="n">
        <v>452.00191155</v>
      </c>
      <c r="L81" s="20" t="n">
        <v>3.25360264</v>
      </c>
      <c r="M81" s="18" t="s">
        <v>481</v>
      </c>
      <c r="N81" s="20" t="s">
        <v>481</v>
      </c>
      <c r="O81" s="18" t="s">
        <v>481</v>
      </c>
      <c r="P81" s="20" t="s">
        <v>481</v>
      </c>
      <c r="Q81" s="18" t="s">
        <v>481</v>
      </c>
      <c r="R81" s="20" t="s">
        <v>481</v>
      </c>
      <c r="S81" s="18" t="s">
        <v>481</v>
      </c>
      <c r="T81" s="20" t="s">
        <v>481</v>
      </c>
      <c r="U81" s="18" t="n">
        <v>382.85705134</v>
      </c>
      <c r="V81" s="20" t="n">
        <v>30.77792137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711</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426.37881719</v>
      </c>
      <c r="F7" s="20" t="n">
        <v>9.73043219</v>
      </c>
      <c r="G7" s="18" t="n">
        <v>442.73438973</v>
      </c>
      <c r="H7" s="20" t="n">
        <v>7.78718008</v>
      </c>
      <c r="I7" s="18" t="n">
        <v>478.06172247</v>
      </c>
      <c r="J7" s="20" t="n">
        <v>2.27740851</v>
      </c>
      <c r="K7" s="18" t="n">
        <v>514.26627156</v>
      </c>
      <c r="L7" s="20" t="n">
        <v>2.19258646</v>
      </c>
      <c r="M7" s="18" t="s">
        <v>481</v>
      </c>
      <c r="N7" s="20" t="s">
        <v>481</v>
      </c>
      <c r="O7" s="18" t="s">
        <v>481</v>
      </c>
      <c r="P7" s="20" t="s">
        <v>481</v>
      </c>
      <c r="Q7" s="18" t="s">
        <v>481</v>
      </c>
      <c r="R7" s="20" t="s">
        <v>481</v>
      </c>
      <c r="S7" s="18" t="s">
        <v>481</v>
      </c>
      <c r="T7" s="20" t="s">
        <v>481</v>
      </c>
      <c r="U7" s="18" t="n">
        <v>400.5570623</v>
      </c>
      <c r="V7" s="20" t="n">
        <v>7.87666369</v>
      </c>
    </row>
    <row r="8" spans="1:22">
      <c r="A8" s="15" t="s">
        <v>483</v>
      </c>
      <c r="B8" s="17" t="n">
        <v>7007</v>
      </c>
      <c r="C8" s="18">
        <f>(23.0/B8*100)</f>
        <v/>
      </c>
      <c r="D8" s="19" t="n">
        <v>6984</v>
      </c>
      <c r="E8" s="18" t="n">
        <v>457.65684593</v>
      </c>
      <c r="F8" s="20" t="n">
        <v>9.84407511</v>
      </c>
      <c r="G8" s="18" t="n">
        <v>468.81426039</v>
      </c>
      <c r="H8" s="20" t="n">
        <v>5.68955434</v>
      </c>
      <c r="I8" s="18" t="n">
        <v>490.11922936</v>
      </c>
      <c r="J8" s="20" t="n">
        <v>3.20400204</v>
      </c>
      <c r="K8" s="18" t="n">
        <v>508.05290172</v>
      </c>
      <c r="L8" s="20" t="n">
        <v>3.207338</v>
      </c>
      <c r="M8" s="18" t="s">
        <v>481</v>
      </c>
      <c r="N8" s="20" t="s">
        <v>481</v>
      </c>
      <c r="O8" s="18" t="s">
        <v>481</v>
      </c>
      <c r="P8" s="20" t="s">
        <v>481</v>
      </c>
      <c r="Q8" s="18" t="n">
        <v>301.63126691</v>
      </c>
      <c r="R8" s="20" t="n">
        <v>25.14921031</v>
      </c>
      <c r="S8" s="18" t="s">
        <v>481</v>
      </c>
      <c r="T8" s="20" t="s">
        <v>481</v>
      </c>
      <c r="U8" s="18" t="n">
        <v>421.29571592</v>
      </c>
      <c r="V8" s="20" t="n">
        <v>12.77347511</v>
      </c>
    </row>
    <row r="9" spans="1:22">
      <c r="A9" s="15" t="s">
        <v>484</v>
      </c>
      <c r="B9" s="17" t="n">
        <v>9651</v>
      </c>
      <c r="C9" s="18">
        <f>(102.0/B9*100)</f>
        <v/>
      </c>
      <c r="D9" s="19" t="n">
        <v>9549</v>
      </c>
      <c r="E9" s="18" t="n">
        <v>471.76086557</v>
      </c>
      <c r="F9" s="20" t="n">
        <v>10.41314332</v>
      </c>
      <c r="G9" s="18" t="n">
        <v>493.15189135</v>
      </c>
      <c r="H9" s="20" t="n">
        <v>4.99255703</v>
      </c>
      <c r="I9" s="18" t="n">
        <v>509.19889702</v>
      </c>
      <c r="J9" s="20" t="n">
        <v>2.40677988</v>
      </c>
      <c r="K9" s="18" t="n">
        <v>523.00448064</v>
      </c>
      <c r="L9" s="20" t="n">
        <v>3.2551578</v>
      </c>
      <c r="M9" s="18" t="s">
        <v>481</v>
      </c>
      <c r="N9" s="20" t="s">
        <v>481</v>
      </c>
      <c r="O9" s="18" t="s">
        <v>481</v>
      </c>
      <c r="P9" s="20" t="s">
        <v>481</v>
      </c>
      <c r="Q9" s="18" t="n">
        <v>357.98454354</v>
      </c>
      <c r="R9" s="20" t="n">
        <v>11.51846445</v>
      </c>
      <c r="S9" s="18" t="s">
        <v>481</v>
      </c>
      <c r="T9" s="20" t="s">
        <v>481</v>
      </c>
      <c r="U9" s="18" t="n">
        <v>424.11155077</v>
      </c>
      <c r="V9" s="20" t="n">
        <v>8.9846369</v>
      </c>
    </row>
    <row r="10" spans="1:22">
      <c r="A10" s="15" t="s">
        <v>485</v>
      </c>
      <c r="B10" s="17" t="n">
        <v>20058</v>
      </c>
      <c r="C10" s="18">
        <f>(529.0/B10*100)</f>
        <v/>
      </c>
      <c r="D10" s="19" t="n">
        <v>19529</v>
      </c>
      <c r="E10" s="18" t="n">
        <v>474.36547917</v>
      </c>
      <c r="F10" s="20" t="n">
        <v>10.81579836</v>
      </c>
      <c r="G10" s="18" t="n">
        <v>477.67575402</v>
      </c>
      <c r="H10" s="20" t="n">
        <v>7.45251279</v>
      </c>
      <c r="I10" s="18" t="n">
        <v>496.21222199</v>
      </c>
      <c r="J10" s="20" t="n">
        <v>2.91593143</v>
      </c>
      <c r="K10" s="18" t="n">
        <v>534.3540821</v>
      </c>
      <c r="L10" s="20" t="n">
        <v>2.46396036</v>
      </c>
      <c r="M10" s="18" t="s">
        <v>481</v>
      </c>
      <c r="N10" s="20" t="s">
        <v>481</v>
      </c>
      <c r="O10" s="18" t="s">
        <v>481</v>
      </c>
      <c r="P10" s="20" t="s">
        <v>481</v>
      </c>
      <c r="Q10" s="18" t="s">
        <v>481</v>
      </c>
      <c r="R10" s="20" t="s">
        <v>481</v>
      </c>
      <c r="S10" s="18" t="s">
        <v>481</v>
      </c>
      <c r="T10" s="20" t="s">
        <v>481</v>
      </c>
      <c r="U10" s="18" t="n">
        <v>453.51800721</v>
      </c>
      <c r="V10" s="20" t="n">
        <v>10.57859945</v>
      </c>
    </row>
    <row r="11" spans="1:22">
      <c r="A11" s="15" t="s">
        <v>486</v>
      </c>
      <c r="B11" s="17" t="n">
        <v>7053</v>
      </c>
      <c r="C11" s="18">
        <f>(50.0/B11*100)</f>
        <v/>
      </c>
      <c r="D11" s="19" t="n">
        <v>7003</v>
      </c>
      <c r="E11" s="18" t="n">
        <v>397.87712215</v>
      </c>
      <c r="F11" s="20" t="n">
        <v>9.98566815</v>
      </c>
      <c r="G11" s="18" t="n">
        <v>405.26007766</v>
      </c>
      <c r="H11" s="20" t="n">
        <v>10.54179576</v>
      </c>
      <c r="I11" s="18" t="n">
        <v>408.90375466</v>
      </c>
      <c r="J11" s="20" t="n">
        <v>3.50486989</v>
      </c>
      <c r="K11" s="18" t="n">
        <v>432.39952154</v>
      </c>
      <c r="L11" s="20" t="n">
        <v>2.84270922</v>
      </c>
      <c r="M11" s="18" t="s">
        <v>481</v>
      </c>
      <c r="N11" s="20" t="s">
        <v>481</v>
      </c>
      <c r="O11" s="18" t="s">
        <v>481</v>
      </c>
      <c r="P11" s="20" t="s">
        <v>481</v>
      </c>
      <c r="Q11" s="18" t="s">
        <v>481</v>
      </c>
      <c r="R11" s="20" t="s">
        <v>481</v>
      </c>
      <c r="S11" s="18" t="s">
        <v>481</v>
      </c>
      <c r="T11" s="20" t="s">
        <v>481</v>
      </c>
      <c r="U11" s="18" t="n">
        <v>362.58649414</v>
      </c>
      <c r="V11" s="20" t="n">
        <v>13.20601981</v>
      </c>
    </row>
    <row r="12" spans="1:22">
      <c r="A12" s="15" t="s">
        <v>487</v>
      </c>
      <c r="B12" s="17" t="n">
        <v>6894</v>
      </c>
      <c r="C12" s="18">
        <f>(56.0/B12*100)</f>
        <v/>
      </c>
      <c r="D12" s="19" t="n">
        <v>6838</v>
      </c>
      <c r="E12" s="18" t="n">
        <v>445.50437894</v>
      </c>
      <c r="F12" s="20" t="n">
        <v>11.97695578</v>
      </c>
      <c r="G12" s="18" t="n">
        <v>456.37269952</v>
      </c>
      <c r="H12" s="20" t="n">
        <v>5.81680004</v>
      </c>
      <c r="I12" s="18" t="n">
        <v>485.73764333</v>
      </c>
      <c r="J12" s="20" t="n">
        <v>2.65018619</v>
      </c>
      <c r="K12" s="18" t="n">
        <v>520.25568279</v>
      </c>
      <c r="L12" s="20" t="n">
        <v>3.09389965</v>
      </c>
      <c r="M12" s="18" t="s">
        <v>481</v>
      </c>
      <c r="N12" s="20" t="s">
        <v>481</v>
      </c>
      <c r="O12" s="18" t="s">
        <v>481</v>
      </c>
      <c r="P12" s="20" t="s">
        <v>481</v>
      </c>
      <c r="Q12" s="18" t="n">
        <v>340.98506961</v>
      </c>
      <c r="R12" s="20" t="n">
        <v>12.52444664</v>
      </c>
      <c r="S12" s="18" t="s">
        <v>481</v>
      </c>
      <c r="T12" s="20" t="s">
        <v>481</v>
      </c>
      <c r="U12" s="18" t="n">
        <v>395.08366288</v>
      </c>
      <c r="V12" s="20" t="n">
        <v>12.23894219</v>
      </c>
    </row>
    <row r="13" spans="1:22">
      <c r="A13" s="15" t="s">
        <v>488</v>
      </c>
      <c r="B13" s="17" t="n">
        <v>7161</v>
      </c>
      <c r="C13" s="18">
        <f>(92.0/B13*100)</f>
        <v/>
      </c>
      <c r="D13" s="19" t="n">
        <v>7069</v>
      </c>
      <c r="E13" s="18" t="n">
        <v>469.57965311</v>
      </c>
      <c r="F13" s="20" t="n">
        <v>9.79772683</v>
      </c>
      <c r="G13" s="18" t="n">
        <v>482.53053792</v>
      </c>
      <c r="H13" s="20" t="n">
        <v>4.31772986</v>
      </c>
      <c r="I13" s="18" t="n">
        <v>509.48552678</v>
      </c>
      <c r="J13" s="20" t="n">
        <v>2.40441078</v>
      </c>
      <c r="K13" s="18" t="n">
        <v>537.6792747</v>
      </c>
      <c r="L13" s="20" t="n">
        <v>2.89721551</v>
      </c>
      <c r="M13" s="18" t="s">
        <v>481</v>
      </c>
      <c r="N13" s="20" t="s">
        <v>481</v>
      </c>
      <c r="O13" s="18" t="s">
        <v>481</v>
      </c>
      <c r="P13" s="20" t="s">
        <v>481</v>
      </c>
      <c r="Q13" s="18" t="n">
        <v>447.51533769</v>
      </c>
      <c r="R13" s="20" t="n">
        <v>5.97365007</v>
      </c>
      <c r="S13" s="18" t="s">
        <v>481</v>
      </c>
      <c r="T13" s="20" t="s">
        <v>481</v>
      </c>
      <c r="U13" s="18" t="n">
        <v>427.19628981</v>
      </c>
      <c r="V13" s="20" t="n">
        <v>11.25952684</v>
      </c>
    </row>
    <row r="14" spans="1:22">
      <c r="A14" s="15" t="s">
        <v>489</v>
      </c>
      <c r="B14" s="17" t="n">
        <v>5587</v>
      </c>
      <c r="C14" s="18">
        <f>(75.0/B14*100)</f>
        <v/>
      </c>
      <c r="D14" s="19" t="n">
        <v>5512</v>
      </c>
      <c r="E14" s="18" t="n">
        <v>474.47093897</v>
      </c>
      <c r="F14" s="20" t="n">
        <v>15.96707191</v>
      </c>
      <c r="G14" s="18" t="n">
        <v>488.17063007</v>
      </c>
      <c r="H14" s="20" t="n">
        <v>7.27558881</v>
      </c>
      <c r="I14" s="18" t="n">
        <v>503.67709186</v>
      </c>
      <c r="J14" s="20" t="n">
        <v>2.42464566</v>
      </c>
      <c r="K14" s="18" t="n">
        <v>538.87930126</v>
      </c>
      <c r="L14" s="20" t="n">
        <v>2.44567697</v>
      </c>
      <c r="M14" s="18" t="s">
        <v>481</v>
      </c>
      <c r="N14" s="20" t="s">
        <v>481</v>
      </c>
      <c r="O14" s="18" t="s">
        <v>481</v>
      </c>
      <c r="P14" s="20" t="s">
        <v>481</v>
      </c>
      <c r="Q14" s="18" t="s">
        <v>481</v>
      </c>
      <c r="R14" s="20" t="s">
        <v>481</v>
      </c>
      <c r="S14" s="18" t="s">
        <v>481</v>
      </c>
      <c r="T14" s="20" t="s">
        <v>481</v>
      </c>
      <c r="U14" s="18" t="n">
        <v>460.58418468</v>
      </c>
      <c r="V14" s="20" t="n">
        <v>15.27273937</v>
      </c>
    </row>
    <row r="15" spans="1:22">
      <c r="A15" s="15" t="s">
        <v>490</v>
      </c>
      <c r="B15" s="17" t="n">
        <v>5882</v>
      </c>
      <c r="C15" s="18">
        <f>(53.0/B15*100)</f>
        <v/>
      </c>
      <c r="D15" s="19" t="n">
        <v>5829</v>
      </c>
      <c r="E15" s="18" t="n">
        <v>464.68784654</v>
      </c>
      <c r="F15" s="20" t="n">
        <v>10.59122299</v>
      </c>
      <c r="G15" s="18" t="n">
        <v>494.63490221</v>
      </c>
      <c r="H15" s="20" t="n">
        <v>3.47699285</v>
      </c>
      <c r="I15" s="18" t="n">
        <v>510.96619984</v>
      </c>
      <c r="J15" s="20" t="n">
        <v>2.31421055</v>
      </c>
      <c r="K15" s="18" t="n">
        <v>537.61533585</v>
      </c>
      <c r="L15" s="20" t="n">
        <v>3.67419807</v>
      </c>
      <c r="M15" s="18" t="s">
        <v>481</v>
      </c>
      <c r="N15" s="20" t="s">
        <v>481</v>
      </c>
      <c r="O15" s="18" t="s">
        <v>481</v>
      </c>
      <c r="P15" s="20" t="s">
        <v>481</v>
      </c>
      <c r="Q15" s="18" t="n">
        <v>368.85220715</v>
      </c>
      <c r="R15" s="20" t="n">
        <v>14.5875493</v>
      </c>
      <c r="S15" s="18" t="s">
        <v>481</v>
      </c>
      <c r="T15" s="20" t="s">
        <v>481</v>
      </c>
      <c r="U15" s="18" t="n">
        <v>439.42210848</v>
      </c>
      <c r="V15" s="20" t="n">
        <v>10.54603634</v>
      </c>
    </row>
    <row r="16" spans="1:22">
      <c r="A16" s="15" t="s">
        <v>491</v>
      </c>
      <c r="B16" s="17" t="n">
        <v>6108</v>
      </c>
      <c r="C16" s="18">
        <f>(103.0/B16*100)</f>
        <v/>
      </c>
      <c r="D16" s="19" t="n">
        <v>6005</v>
      </c>
      <c r="E16" s="18" t="n">
        <v>412.87848774</v>
      </c>
      <c r="F16" s="20" t="n">
        <v>11.0615421</v>
      </c>
      <c r="G16" s="18" t="n">
        <v>459.54253668</v>
      </c>
      <c r="H16" s="20" t="n">
        <v>8.19930473</v>
      </c>
      <c r="I16" s="18" t="n">
        <v>484.32495326</v>
      </c>
      <c r="J16" s="20" t="n">
        <v>2.48651601</v>
      </c>
      <c r="K16" s="18" t="n">
        <v>512.95990837</v>
      </c>
      <c r="L16" s="20" t="n">
        <v>2.54258982</v>
      </c>
      <c r="M16" s="18" t="s">
        <v>481</v>
      </c>
      <c r="N16" s="20" t="s">
        <v>481</v>
      </c>
      <c r="O16" s="18" t="s">
        <v>481</v>
      </c>
      <c r="P16" s="20" t="s">
        <v>481</v>
      </c>
      <c r="Q16" s="18" t="s">
        <v>481</v>
      </c>
      <c r="R16" s="20" t="s">
        <v>481</v>
      </c>
      <c r="S16" s="18" t="s">
        <v>481</v>
      </c>
      <c r="T16" s="20" t="s">
        <v>481</v>
      </c>
      <c r="U16" s="18" t="n">
        <v>381.21537316</v>
      </c>
      <c r="V16" s="20" t="n">
        <v>10.7602237</v>
      </c>
    </row>
    <row r="17" spans="1:22">
      <c r="A17" s="15" t="s">
        <v>492</v>
      </c>
      <c r="B17" s="17" t="n">
        <v>6504</v>
      </c>
      <c r="C17" s="18">
        <f>(664.0/B17*100)</f>
        <v/>
      </c>
      <c r="D17" s="19" t="n">
        <v>5840</v>
      </c>
      <c r="E17" s="18" t="n">
        <v>480.03916213</v>
      </c>
      <c r="F17" s="20" t="n">
        <v>11.25958872</v>
      </c>
      <c r="G17" s="18" t="n">
        <v>497.89932364</v>
      </c>
      <c r="H17" s="20" t="n">
        <v>6.6936481</v>
      </c>
      <c r="I17" s="18" t="n">
        <v>503.23491089</v>
      </c>
      <c r="J17" s="20" t="n">
        <v>3.29994433</v>
      </c>
      <c r="K17" s="18" t="n">
        <v>525.0919099400001</v>
      </c>
      <c r="L17" s="20" t="n">
        <v>3.23670969</v>
      </c>
      <c r="M17" s="18" t="s">
        <v>481</v>
      </c>
      <c r="N17" s="20" t="s">
        <v>481</v>
      </c>
      <c r="O17" s="18" t="s">
        <v>481</v>
      </c>
      <c r="P17" s="20" t="s">
        <v>481</v>
      </c>
      <c r="Q17" s="18" t="n">
        <v>362.96139732</v>
      </c>
      <c r="R17" s="20" t="n">
        <v>12.64520278</v>
      </c>
      <c r="S17" s="18" t="s">
        <v>481</v>
      </c>
      <c r="T17" s="20" t="s">
        <v>481</v>
      </c>
      <c r="U17" s="18" t="n">
        <v>452.79633586</v>
      </c>
      <c r="V17" s="20" t="n">
        <v>11.73523147</v>
      </c>
    </row>
    <row r="18" spans="1:22">
      <c r="A18" s="15" t="s">
        <v>493</v>
      </c>
      <c r="B18" s="17" t="n">
        <v>5532</v>
      </c>
      <c r="C18" s="18">
        <f>(28.0/B18*100)</f>
        <v/>
      </c>
      <c r="D18" s="19" t="n">
        <v>5504</v>
      </c>
      <c r="E18" s="18" t="n">
        <v>397.6690631</v>
      </c>
      <c r="F18" s="20" t="n">
        <v>12.93366143</v>
      </c>
      <c r="G18" s="18" t="n">
        <v>393.49722997</v>
      </c>
      <c r="H18" s="20" t="n">
        <v>9.60041457</v>
      </c>
      <c r="I18" s="18" t="n">
        <v>431.71965787</v>
      </c>
      <c r="J18" s="20" t="n">
        <v>4.15711532</v>
      </c>
      <c r="K18" s="18" t="n">
        <v>475.10675255</v>
      </c>
      <c r="L18" s="20" t="n">
        <v>3.30393217</v>
      </c>
      <c r="M18" s="18" t="s">
        <v>481</v>
      </c>
      <c r="N18" s="20" t="s">
        <v>481</v>
      </c>
      <c r="O18" s="18" t="s">
        <v>481</v>
      </c>
      <c r="P18" s="20" t="s">
        <v>481</v>
      </c>
      <c r="Q18" s="18" t="s">
        <v>481</v>
      </c>
      <c r="R18" s="20" t="s">
        <v>481</v>
      </c>
      <c r="S18" s="18" t="s">
        <v>481</v>
      </c>
      <c r="T18" s="20" t="s">
        <v>481</v>
      </c>
      <c r="U18" s="18" t="n">
        <v>375.80855866</v>
      </c>
      <c r="V18" s="20" t="n">
        <v>13.04135279</v>
      </c>
    </row>
    <row r="19" spans="1:22">
      <c r="A19" s="15" t="s">
        <v>494</v>
      </c>
      <c r="B19" s="17" t="n">
        <v>5658</v>
      </c>
      <c r="C19" s="18">
        <f>(67.0/B19*100)</f>
        <v/>
      </c>
      <c r="D19" s="19" t="n">
        <v>5591</v>
      </c>
      <c r="E19" s="18" t="n">
        <v>398.9568536</v>
      </c>
      <c r="F19" s="20" t="n">
        <v>12.49144468</v>
      </c>
      <c r="G19" s="18" t="n">
        <v>446.84958861</v>
      </c>
      <c r="H19" s="20" t="n">
        <v>6.33767834</v>
      </c>
      <c r="I19" s="18" t="n">
        <v>463.53021322</v>
      </c>
      <c r="J19" s="20" t="n">
        <v>3.32431227</v>
      </c>
      <c r="K19" s="18" t="n">
        <v>503.7389228</v>
      </c>
      <c r="L19" s="20" t="n">
        <v>3.26610546</v>
      </c>
      <c r="M19" s="18" t="s">
        <v>481</v>
      </c>
      <c r="N19" s="20" t="s">
        <v>481</v>
      </c>
      <c r="O19" s="18" t="s">
        <v>481</v>
      </c>
      <c r="P19" s="20" t="s">
        <v>481</v>
      </c>
      <c r="Q19" s="18" t="s">
        <v>481</v>
      </c>
      <c r="R19" s="20" t="s">
        <v>481</v>
      </c>
      <c r="S19" s="18" t="s">
        <v>481</v>
      </c>
      <c r="T19" s="20" t="s">
        <v>481</v>
      </c>
      <c r="U19" s="18" t="n">
        <v>370.09995479</v>
      </c>
      <c r="V19" s="20" t="n">
        <v>14.60121433</v>
      </c>
    </row>
    <row r="20" spans="1:22">
      <c r="A20" s="15" t="s">
        <v>495</v>
      </c>
      <c r="B20" s="17" t="n">
        <v>3371</v>
      </c>
      <c r="C20" s="18">
        <f>(75.0/B20*100)</f>
        <v/>
      </c>
      <c r="D20" s="19" t="n">
        <v>3296</v>
      </c>
      <c r="E20" s="18" t="n">
        <v>439.4826143</v>
      </c>
      <c r="F20" s="20" t="n">
        <v>12.0361954</v>
      </c>
      <c r="G20" s="18" t="n">
        <v>451.87161636</v>
      </c>
      <c r="H20" s="20" t="n">
        <v>4.88863119</v>
      </c>
      <c r="I20" s="18" t="n">
        <v>467.96017169</v>
      </c>
      <c r="J20" s="20" t="n">
        <v>3.45626722</v>
      </c>
      <c r="K20" s="18" t="n">
        <v>510.84238421</v>
      </c>
      <c r="L20" s="20" t="n">
        <v>2.7358135</v>
      </c>
      <c r="M20" s="18" t="s">
        <v>481</v>
      </c>
      <c r="N20" s="20" t="s">
        <v>481</v>
      </c>
      <c r="O20" s="18" t="s">
        <v>481</v>
      </c>
      <c r="P20" s="20" t="s">
        <v>481</v>
      </c>
      <c r="Q20" s="18" t="s">
        <v>481</v>
      </c>
      <c r="R20" s="20" t="s">
        <v>481</v>
      </c>
      <c r="S20" s="18" t="s">
        <v>481</v>
      </c>
      <c r="T20" s="20" t="s">
        <v>481</v>
      </c>
      <c r="U20" s="18" t="n">
        <v>424.88858663</v>
      </c>
      <c r="V20" s="20" t="n">
        <v>20.25314135</v>
      </c>
    </row>
    <row r="21" spans="1:22">
      <c r="A21" s="15" t="s">
        <v>496</v>
      </c>
      <c r="B21" s="17" t="n">
        <v>5741</v>
      </c>
      <c r="C21" s="18">
        <f>(45.0/B21*100)</f>
        <v/>
      </c>
      <c r="D21" s="19" t="n">
        <v>5696</v>
      </c>
      <c r="E21" s="18" t="n">
        <v>468.23521854</v>
      </c>
      <c r="F21" s="20" t="n">
        <v>15.8150754</v>
      </c>
      <c r="G21" s="18" t="n">
        <v>460.19654117</v>
      </c>
      <c r="H21" s="20" t="n">
        <v>7.90144758</v>
      </c>
      <c r="I21" s="18" t="n">
        <v>488.27869962</v>
      </c>
      <c r="J21" s="20" t="n">
        <v>3.02649606</v>
      </c>
      <c r="K21" s="18" t="n">
        <v>514.2436747100001</v>
      </c>
      <c r="L21" s="20" t="n">
        <v>2.04499342</v>
      </c>
      <c r="M21" s="18" t="s">
        <v>481</v>
      </c>
      <c r="N21" s="20" t="s">
        <v>481</v>
      </c>
      <c r="O21" s="18" t="s">
        <v>481</v>
      </c>
      <c r="P21" s="20" t="s">
        <v>481</v>
      </c>
      <c r="Q21" s="18" t="s">
        <v>481</v>
      </c>
      <c r="R21" s="20" t="s">
        <v>481</v>
      </c>
      <c r="S21" s="18" t="s">
        <v>481</v>
      </c>
      <c r="T21" s="20" t="s">
        <v>481</v>
      </c>
      <c r="U21" s="18" t="n">
        <v>450.61406389</v>
      </c>
      <c r="V21" s="20" t="n">
        <v>15.22527802</v>
      </c>
    </row>
    <row r="22" spans="1:22">
      <c r="A22" s="15" t="s">
        <v>497</v>
      </c>
      <c r="B22" s="17" t="n">
        <v>6598</v>
      </c>
      <c r="C22" s="18">
        <f>(33.0/B22*100)</f>
        <v/>
      </c>
      <c r="D22" s="19" t="n">
        <v>6565</v>
      </c>
      <c r="E22" s="18" t="n">
        <v>375.70497506</v>
      </c>
      <c r="F22" s="20" t="n">
        <v>14.21863847</v>
      </c>
      <c r="G22" s="18" t="n">
        <v>386.89166338</v>
      </c>
      <c r="H22" s="20" t="n">
        <v>12.88015491</v>
      </c>
      <c r="I22" s="18" t="n">
        <v>446.9748222</v>
      </c>
      <c r="J22" s="20" t="n">
        <v>5.46198718</v>
      </c>
      <c r="K22" s="18" t="n">
        <v>483.61015147</v>
      </c>
      <c r="L22" s="20" t="n">
        <v>3.33106343</v>
      </c>
      <c r="M22" s="18" t="s">
        <v>481</v>
      </c>
      <c r="N22" s="20" t="s">
        <v>481</v>
      </c>
      <c r="O22" s="18" t="s">
        <v>481</v>
      </c>
      <c r="P22" s="20" t="s">
        <v>481</v>
      </c>
      <c r="Q22" s="18" t="s">
        <v>481</v>
      </c>
      <c r="R22" s="20" t="s">
        <v>481</v>
      </c>
      <c r="S22" s="18" t="n">
        <v>507.6791832</v>
      </c>
      <c r="T22" s="20" t="n">
        <v>41.76781741</v>
      </c>
      <c r="U22" s="18" t="n">
        <v>351.53508675</v>
      </c>
      <c r="V22" s="20" t="n">
        <v>9.55354973</v>
      </c>
    </row>
    <row r="23" spans="1:22">
      <c r="A23" s="15" t="s">
        <v>498</v>
      </c>
      <c r="B23" s="17" t="n">
        <v>11583</v>
      </c>
      <c r="C23" s="18">
        <f>(218.0/B23*100)</f>
        <v/>
      </c>
      <c r="D23" s="19" t="n">
        <v>11365</v>
      </c>
      <c r="E23" s="18" t="n">
        <v>430.42180809</v>
      </c>
      <c r="F23" s="20" t="n">
        <v>15.9916568</v>
      </c>
      <c r="G23" s="18" t="n">
        <v>460.91532992</v>
      </c>
      <c r="H23" s="20" t="n">
        <v>7.61236732</v>
      </c>
      <c r="I23" s="18" t="n">
        <v>484.58363379</v>
      </c>
      <c r="J23" s="20" t="n">
        <v>3.22875288</v>
      </c>
      <c r="K23" s="18" t="n">
        <v>500.91953092</v>
      </c>
      <c r="L23" s="20" t="n">
        <v>3.47893037</v>
      </c>
      <c r="M23" s="18" t="s">
        <v>481</v>
      </c>
      <c r="N23" s="20" t="s">
        <v>481</v>
      </c>
      <c r="O23" s="18" t="s">
        <v>481</v>
      </c>
      <c r="P23" s="20" t="s">
        <v>481</v>
      </c>
      <c r="Q23" s="18" t="s">
        <v>481</v>
      </c>
      <c r="R23" s="20" t="s">
        <v>481</v>
      </c>
      <c r="S23" s="18" t="s">
        <v>481</v>
      </c>
      <c r="T23" s="20" t="s">
        <v>481</v>
      </c>
      <c r="U23" s="18" t="n">
        <v>451.44276598</v>
      </c>
      <c r="V23" s="20" t="n">
        <v>12.52616205</v>
      </c>
    </row>
    <row r="24" spans="1:22">
      <c r="A24" s="15" t="s">
        <v>499</v>
      </c>
      <c r="B24" s="17" t="n">
        <v>6647</v>
      </c>
      <c r="C24" s="18">
        <f>(7.0/B24*100)</f>
        <v/>
      </c>
      <c r="D24" s="19" t="n">
        <v>6640</v>
      </c>
      <c r="E24" s="18" t="n">
        <v>480.32407939</v>
      </c>
      <c r="F24" s="20" t="n">
        <v>7.38005243</v>
      </c>
      <c r="G24" s="18" t="n">
        <v>503.66579813</v>
      </c>
      <c r="H24" s="20" t="n">
        <v>4.88012774</v>
      </c>
      <c r="I24" s="18" t="n">
        <v>524.54140531</v>
      </c>
      <c r="J24" s="20" t="n">
        <v>3.36441654</v>
      </c>
      <c r="K24" s="18" t="n">
        <v>550.0008322899999</v>
      </c>
      <c r="L24" s="20" t="n">
        <v>3.38811281</v>
      </c>
      <c r="M24" s="18" t="s">
        <v>481</v>
      </c>
      <c r="N24" s="20" t="s">
        <v>481</v>
      </c>
      <c r="O24" s="18" t="s">
        <v>481</v>
      </c>
      <c r="P24" s="20" t="s">
        <v>481</v>
      </c>
      <c r="Q24" s="18" t="s">
        <v>481</v>
      </c>
      <c r="R24" s="20" t="s">
        <v>481</v>
      </c>
      <c r="S24" s="18" t="s">
        <v>481</v>
      </c>
      <c r="T24" s="20" t="s">
        <v>481</v>
      </c>
      <c r="U24" s="18" t="n">
        <v>489.54373975</v>
      </c>
      <c r="V24" s="20" t="n">
        <v>16.79662018</v>
      </c>
    </row>
    <row r="25" spans="1:22">
      <c r="A25" s="15" t="s">
        <v>500</v>
      </c>
      <c r="B25" s="17" t="n">
        <v>5581</v>
      </c>
      <c r="C25" s="18">
        <f>(24.0/B25*100)</f>
        <v/>
      </c>
      <c r="D25" s="19" t="n">
        <v>5557</v>
      </c>
      <c r="E25" s="18" t="n">
        <v>423.80766673</v>
      </c>
      <c r="F25" s="20" t="n">
        <v>16.24437817</v>
      </c>
      <c r="G25" s="18" t="n">
        <v>430.5760842</v>
      </c>
      <c r="H25" s="20" t="n">
        <v>9.69620905</v>
      </c>
      <c r="I25" s="18" t="n">
        <v>495.90294319</v>
      </c>
      <c r="J25" s="20" t="n">
        <v>3.92714802</v>
      </c>
      <c r="K25" s="18" t="n">
        <v>552.24529418</v>
      </c>
      <c r="L25" s="20" t="n">
        <v>3.7468134</v>
      </c>
      <c r="M25" s="18" t="s">
        <v>481</v>
      </c>
      <c r="N25" s="20" t="s">
        <v>481</v>
      </c>
      <c r="O25" s="18" t="s">
        <v>481</v>
      </c>
      <c r="P25" s="20" t="s">
        <v>481</v>
      </c>
      <c r="Q25" s="18" t="s">
        <v>481</v>
      </c>
      <c r="R25" s="20" t="s">
        <v>481</v>
      </c>
      <c r="S25" s="18" t="s">
        <v>481</v>
      </c>
      <c r="T25" s="20" t="s">
        <v>481</v>
      </c>
      <c r="U25" s="18" t="n">
        <v>512.00246023</v>
      </c>
      <c r="V25" s="20" t="n">
        <v>24.02131163</v>
      </c>
    </row>
    <row r="26" spans="1:22">
      <c r="A26" s="15" t="s">
        <v>501</v>
      </c>
      <c r="B26" s="17" t="n">
        <v>4869</v>
      </c>
      <c r="C26" s="18">
        <f>(33.0/B26*100)</f>
        <v/>
      </c>
      <c r="D26" s="19" t="n">
        <v>4836</v>
      </c>
      <c r="E26" s="18" t="n">
        <v>448.00883612</v>
      </c>
      <c r="F26" s="20" t="n">
        <v>7.01203913</v>
      </c>
      <c r="G26" s="18" t="n">
        <v>435.5356531</v>
      </c>
      <c r="H26" s="20" t="n">
        <v>9.40571102</v>
      </c>
      <c r="I26" s="18" t="n">
        <v>468.00150056</v>
      </c>
      <c r="J26" s="20" t="n">
        <v>2.80261891</v>
      </c>
      <c r="K26" s="18" t="n">
        <v>500.99530146</v>
      </c>
      <c r="L26" s="20" t="n">
        <v>2.21350237</v>
      </c>
      <c r="M26" s="18" t="s">
        <v>481</v>
      </c>
      <c r="N26" s="20" t="s">
        <v>481</v>
      </c>
      <c r="O26" s="18" t="s">
        <v>481</v>
      </c>
      <c r="P26" s="20" t="s">
        <v>481</v>
      </c>
      <c r="Q26" s="18" t="s">
        <v>481</v>
      </c>
      <c r="R26" s="20" t="s">
        <v>481</v>
      </c>
      <c r="S26" s="18" t="s">
        <v>481</v>
      </c>
      <c r="T26" s="20" t="s">
        <v>481</v>
      </c>
      <c r="U26" s="18" t="n">
        <v>436.08986937</v>
      </c>
      <c r="V26" s="20" t="n">
        <v>17.3541223</v>
      </c>
    </row>
    <row r="27" spans="1:22">
      <c r="A27" s="15" t="s">
        <v>502</v>
      </c>
      <c r="B27" s="17" t="n">
        <v>5299</v>
      </c>
      <c r="C27" s="18">
        <f>(17.0/B27*100)</f>
        <v/>
      </c>
      <c r="D27" s="19" t="n">
        <v>5282</v>
      </c>
      <c r="E27" s="18" t="n">
        <v>432.42906779</v>
      </c>
      <c r="F27" s="20" t="n">
        <v>11.05564619</v>
      </c>
      <c r="G27" s="18" t="n">
        <v>452.42365909</v>
      </c>
      <c r="H27" s="20" t="n">
        <v>6.25427569</v>
      </c>
      <c r="I27" s="18" t="n">
        <v>476.47008367</v>
      </c>
      <c r="J27" s="20" t="n">
        <v>2.56351114</v>
      </c>
      <c r="K27" s="18" t="n">
        <v>501.45065385</v>
      </c>
      <c r="L27" s="20" t="n">
        <v>1.92290813</v>
      </c>
      <c r="M27" s="18" t="s">
        <v>481</v>
      </c>
      <c r="N27" s="20" t="s">
        <v>481</v>
      </c>
      <c r="O27" s="18" t="s">
        <v>481</v>
      </c>
      <c r="P27" s="20" t="s">
        <v>481</v>
      </c>
      <c r="Q27" s="18" t="s">
        <v>481</v>
      </c>
      <c r="R27" s="20" t="s">
        <v>481</v>
      </c>
      <c r="S27" s="18" t="s">
        <v>481</v>
      </c>
      <c r="T27" s="20" t="s">
        <v>481</v>
      </c>
      <c r="U27" s="18" t="n">
        <v>402.64441844</v>
      </c>
      <c r="V27" s="20" t="n">
        <v>9.09512786</v>
      </c>
    </row>
    <row r="28" spans="1:22">
      <c r="A28" s="15" t="s">
        <v>503</v>
      </c>
      <c r="B28" s="17" t="n">
        <v>7568</v>
      </c>
      <c r="C28" s="18">
        <f>(57.0/B28*100)</f>
        <v/>
      </c>
      <c r="D28" s="19" t="n">
        <v>7511</v>
      </c>
      <c r="E28" s="18" t="n">
        <v>371.77227492</v>
      </c>
      <c r="F28" s="20" t="n">
        <v>9.04593717</v>
      </c>
      <c r="G28" s="18" t="n">
        <v>362.84615956</v>
      </c>
      <c r="H28" s="20" t="n">
        <v>8.948939530000001</v>
      </c>
      <c r="I28" s="18" t="n">
        <v>398.01131586</v>
      </c>
      <c r="J28" s="20" t="n">
        <v>2.92686422</v>
      </c>
      <c r="K28" s="18" t="n">
        <v>418.541581</v>
      </c>
      <c r="L28" s="20" t="n">
        <v>2.47510308</v>
      </c>
      <c r="M28" s="18" t="s">
        <v>481</v>
      </c>
      <c r="N28" s="20" t="s">
        <v>481</v>
      </c>
      <c r="O28" s="18" t="s">
        <v>481</v>
      </c>
      <c r="P28" s="20" t="s">
        <v>481</v>
      </c>
      <c r="Q28" s="18" t="s">
        <v>481</v>
      </c>
      <c r="R28" s="20" t="s">
        <v>481</v>
      </c>
      <c r="S28" s="18" t="s">
        <v>481</v>
      </c>
      <c r="T28" s="20" t="s">
        <v>481</v>
      </c>
      <c r="U28" s="18" t="n">
        <v>354.03168157</v>
      </c>
      <c r="V28" s="20" t="n">
        <v>12.39453882</v>
      </c>
    </row>
    <row r="29" spans="1:22">
      <c r="A29" s="15" t="s">
        <v>504</v>
      </c>
      <c r="B29" s="17" t="n">
        <v>5385</v>
      </c>
      <c r="C29" s="18">
        <f>(30.0/B29*100)</f>
        <v/>
      </c>
      <c r="D29" s="19" t="n">
        <v>5355</v>
      </c>
      <c r="E29" s="18" t="n">
        <v>449.98406648</v>
      </c>
      <c r="F29" s="20" t="n">
        <v>18.15762171</v>
      </c>
      <c r="G29" s="18" t="n">
        <v>486.84587339</v>
      </c>
      <c r="H29" s="20" t="n">
        <v>6.02635361</v>
      </c>
      <c r="I29" s="18" t="n">
        <v>515.40753779</v>
      </c>
      <c r="J29" s="20" t="n">
        <v>2.29538735</v>
      </c>
      <c r="K29" s="18" t="n">
        <v>530.6057388</v>
      </c>
      <c r="L29" s="20" t="n">
        <v>3.74607556</v>
      </c>
      <c r="M29" s="18" t="s">
        <v>481</v>
      </c>
      <c r="N29" s="20" t="s">
        <v>481</v>
      </c>
      <c r="O29" s="18" t="s">
        <v>481</v>
      </c>
      <c r="P29" s="20" t="s">
        <v>481</v>
      </c>
      <c r="Q29" s="18" t="n">
        <v>335.3902018</v>
      </c>
      <c r="R29" s="20" t="n">
        <v>12.1685767</v>
      </c>
      <c r="S29" s="18" t="s">
        <v>481</v>
      </c>
      <c r="T29" s="20" t="s">
        <v>481</v>
      </c>
      <c r="U29" s="18" t="n">
        <v>442.66803175</v>
      </c>
      <c r="V29" s="20" t="n">
        <v>16.68022753</v>
      </c>
    </row>
    <row r="30" spans="1:22">
      <c r="A30" s="15" t="s">
        <v>505</v>
      </c>
      <c r="B30" s="17" t="n">
        <v>4520</v>
      </c>
      <c r="C30" s="18">
        <f>(103.0/B30*100)</f>
        <v/>
      </c>
      <c r="D30" s="19" t="n">
        <v>4417</v>
      </c>
      <c r="E30" s="18" t="n">
        <v>458.21206834</v>
      </c>
      <c r="F30" s="20" t="n">
        <v>15.92068502</v>
      </c>
      <c r="G30" s="18" t="n">
        <v>468.77702424</v>
      </c>
      <c r="H30" s="20" t="n">
        <v>6.99321024</v>
      </c>
      <c r="I30" s="18" t="n">
        <v>479.15012427</v>
      </c>
      <c r="J30" s="20" t="n">
        <v>2.70701415</v>
      </c>
      <c r="K30" s="18" t="n">
        <v>515.28030734</v>
      </c>
      <c r="L30" s="20" t="n">
        <v>2.89675105</v>
      </c>
      <c r="M30" s="18" t="s">
        <v>481</v>
      </c>
      <c r="N30" s="20" t="s">
        <v>481</v>
      </c>
      <c r="O30" s="18" t="s">
        <v>481</v>
      </c>
      <c r="P30" s="20" t="s">
        <v>481</v>
      </c>
      <c r="Q30" s="18" t="s">
        <v>481</v>
      </c>
      <c r="R30" s="20" t="s">
        <v>481</v>
      </c>
      <c r="S30" s="18" t="s">
        <v>481</v>
      </c>
      <c r="T30" s="20" t="s">
        <v>481</v>
      </c>
      <c r="U30" s="18" t="n">
        <v>412.17750147</v>
      </c>
      <c r="V30" s="20" t="n">
        <v>16.62283315</v>
      </c>
    </row>
    <row r="31" spans="1:22">
      <c r="A31" s="15" t="s">
        <v>506</v>
      </c>
      <c r="B31" s="17" t="n">
        <v>5456</v>
      </c>
      <c r="C31" s="18">
        <f>(125.0/B31*100)</f>
        <v/>
      </c>
      <c r="D31" s="19" t="n">
        <v>5331</v>
      </c>
      <c r="E31" s="18" t="n">
        <v>430.02001792</v>
      </c>
      <c r="F31" s="20" t="n">
        <v>12.2036295</v>
      </c>
      <c r="G31" s="18" t="n">
        <v>445.71485908</v>
      </c>
      <c r="H31" s="20" t="n">
        <v>7.93738021</v>
      </c>
      <c r="I31" s="18" t="n">
        <v>487.94562838</v>
      </c>
      <c r="J31" s="20" t="n">
        <v>2.96177211</v>
      </c>
      <c r="K31" s="18" t="n">
        <v>519.63859666</v>
      </c>
      <c r="L31" s="20" t="n">
        <v>2.40730065</v>
      </c>
      <c r="M31" s="18" t="s">
        <v>481</v>
      </c>
      <c r="N31" s="20" t="s">
        <v>481</v>
      </c>
      <c r="O31" s="18" t="s">
        <v>481</v>
      </c>
      <c r="P31" s="20" t="s">
        <v>481</v>
      </c>
      <c r="Q31" s="18" t="s">
        <v>481</v>
      </c>
      <c r="R31" s="20" t="s">
        <v>481</v>
      </c>
      <c r="S31" s="18" t="s">
        <v>481</v>
      </c>
      <c r="T31" s="20" t="s">
        <v>481</v>
      </c>
      <c r="U31" s="18" t="n">
        <v>418.02055671</v>
      </c>
      <c r="V31" s="20" t="n">
        <v>10.95317991</v>
      </c>
    </row>
    <row r="32" spans="1:22">
      <c r="A32" s="15" t="s">
        <v>507</v>
      </c>
      <c r="B32" s="17" t="n">
        <v>4478</v>
      </c>
      <c r="C32" s="18">
        <f>(5.0/B32*100)</f>
        <v/>
      </c>
      <c r="D32" s="19" t="n">
        <v>4473</v>
      </c>
      <c r="E32" s="18" t="n">
        <v>481.41308579</v>
      </c>
      <c r="F32" s="20" t="n">
        <v>8.947386140000001</v>
      </c>
      <c r="G32" s="18" t="n">
        <v>476.92961055</v>
      </c>
      <c r="H32" s="20" t="n">
        <v>4.03751506</v>
      </c>
      <c r="I32" s="18" t="n">
        <v>497.84286652</v>
      </c>
      <c r="J32" s="20" t="n">
        <v>2.55484917</v>
      </c>
      <c r="K32" s="18" t="n">
        <v>534.00251252</v>
      </c>
      <c r="L32" s="20" t="n">
        <v>3.66248053</v>
      </c>
      <c r="M32" s="18" t="s">
        <v>481</v>
      </c>
      <c r="N32" s="20" t="s">
        <v>481</v>
      </c>
      <c r="O32" s="18" t="s">
        <v>481</v>
      </c>
      <c r="P32" s="20" t="s">
        <v>481</v>
      </c>
      <c r="Q32" s="18" t="s">
        <v>481</v>
      </c>
      <c r="R32" s="20" t="s">
        <v>481</v>
      </c>
      <c r="S32" s="18" t="s">
        <v>481</v>
      </c>
      <c r="T32" s="20" t="s">
        <v>481</v>
      </c>
      <c r="U32" s="18" t="n">
        <v>429.9978722</v>
      </c>
      <c r="V32" s="20" t="n">
        <v>22.95204192</v>
      </c>
    </row>
    <row r="33" spans="1:22">
      <c r="A33" s="15" t="s">
        <v>508</v>
      </c>
      <c r="B33" s="17" t="n">
        <v>7325</v>
      </c>
      <c r="C33" s="18">
        <f>(76.0/B33*100)</f>
        <v/>
      </c>
      <c r="D33" s="19" t="n">
        <v>7249</v>
      </c>
      <c r="E33" s="18" t="n">
        <v>450.69763425</v>
      </c>
      <c r="F33" s="20" t="n">
        <v>11.65772282</v>
      </c>
      <c r="G33" s="18" t="n">
        <v>468.53121</v>
      </c>
      <c r="H33" s="20" t="n">
        <v>5.68544142</v>
      </c>
      <c r="I33" s="18" t="n">
        <v>471.39986981</v>
      </c>
      <c r="J33" s="20" t="n">
        <v>3.14692433</v>
      </c>
      <c r="K33" s="18" t="n">
        <v>512.0922607700001</v>
      </c>
      <c r="L33" s="20" t="n">
        <v>2.80297772</v>
      </c>
      <c r="M33" s="18" t="s">
        <v>481</v>
      </c>
      <c r="N33" s="20" t="s">
        <v>481</v>
      </c>
      <c r="O33" s="18" t="s">
        <v>481</v>
      </c>
      <c r="P33" s="20" t="s">
        <v>481</v>
      </c>
      <c r="Q33" s="18" t="s">
        <v>481</v>
      </c>
      <c r="R33" s="20" t="s">
        <v>481</v>
      </c>
      <c r="S33" s="18" t="s">
        <v>481</v>
      </c>
      <c r="T33" s="20" t="s">
        <v>481</v>
      </c>
      <c r="U33" s="18" t="n">
        <v>423.00244612</v>
      </c>
      <c r="V33" s="20" t="n">
        <v>14.38377861</v>
      </c>
    </row>
    <row r="34" spans="1:22">
      <c r="A34" s="15" t="s">
        <v>509</v>
      </c>
      <c r="B34" s="17" t="n">
        <v>6350</v>
      </c>
      <c r="C34" s="18">
        <f>(36.0/B34*100)</f>
        <v/>
      </c>
      <c r="D34" s="19" t="n">
        <v>6314</v>
      </c>
      <c r="E34" s="18" t="n">
        <v>418.19128544</v>
      </c>
      <c r="F34" s="20" t="n">
        <v>10.36765398</v>
      </c>
      <c r="G34" s="18" t="n">
        <v>431.02178367</v>
      </c>
      <c r="H34" s="20" t="n">
        <v>6.48351594</v>
      </c>
      <c r="I34" s="18" t="n">
        <v>469.72172083</v>
      </c>
      <c r="J34" s="20" t="n">
        <v>2.99314148</v>
      </c>
      <c r="K34" s="18" t="n">
        <v>508.48770573</v>
      </c>
      <c r="L34" s="20" t="n">
        <v>2.73366777</v>
      </c>
      <c r="M34" s="18" t="s">
        <v>481</v>
      </c>
      <c r="N34" s="20" t="s">
        <v>481</v>
      </c>
      <c r="O34" s="18" t="s">
        <v>481</v>
      </c>
      <c r="P34" s="20" t="s">
        <v>481</v>
      </c>
      <c r="Q34" s="18" t="n">
        <v>336.51078337</v>
      </c>
      <c r="R34" s="20" t="n">
        <v>12.24828707</v>
      </c>
      <c r="S34" s="18" t="s">
        <v>481</v>
      </c>
      <c r="T34" s="20" t="s">
        <v>481</v>
      </c>
      <c r="U34" s="18" t="n">
        <v>354.01097064</v>
      </c>
      <c r="V34" s="20" t="n">
        <v>13.03060298</v>
      </c>
    </row>
    <row r="35" spans="1:22">
      <c r="A35" s="15" t="s">
        <v>510</v>
      </c>
      <c r="B35" s="17" t="n">
        <v>6406</v>
      </c>
      <c r="C35" s="18">
        <f>(36.0/B35*100)</f>
        <v/>
      </c>
      <c r="D35" s="19" t="n">
        <v>6370</v>
      </c>
      <c r="E35" s="18" t="n">
        <v>448.8917369</v>
      </c>
      <c r="F35" s="20" t="n">
        <v>7.88909401</v>
      </c>
      <c r="G35" s="18" t="n">
        <v>473.85448803</v>
      </c>
      <c r="H35" s="20" t="n">
        <v>4.70418014</v>
      </c>
      <c r="I35" s="18" t="n">
        <v>511.01833553</v>
      </c>
      <c r="J35" s="20" t="n">
        <v>2.22673605</v>
      </c>
      <c r="K35" s="18" t="n">
        <v>534.60377296</v>
      </c>
      <c r="L35" s="20" t="n">
        <v>2.4561568</v>
      </c>
      <c r="M35" s="18" t="s">
        <v>481</v>
      </c>
      <c r="N35" s="20" t="s">
        <v>481</v>
      </c>
      <c r="O35" s="18" t="s">
        <v>481</v>
      </c>
      <c r="P35" s="20" t="s">
        <v>481</v>
      </c>
      <c r="Q35" s="18" t="n">
        <v>349.78970242</v>
      </c>
      <c r="R35" s="20" t="n">
        <v>6.90672373</v>
      </c>
      <c r="S35" s="18" t="s">
        <v>481</v>
      </c>
      <c r="T35" s="20" t="s">
        <v>481</v>
      </c>
      <c r="U35" s="18" t="n">
        <v>445.63139523</v>
      </c>
      <c r="V35" s="20" t="n">
        <v>9.09290818</v>
      </c>
    </row>
    <row r="36" spans="1:22">
      <c r="A36" s="15" t="s">
        <v>511</v>
      </c>
      <c r="B36" s="17" t="n">
        <v>6736</v>
      </c>
      <c r="C36" s="18">
        <f>(28.0/B36*100)</f>
        <v/>
      </c>
      <c r="D36" s="19" t="n">
        <v>6708</v>
      </c>
      <c r="E36" s="18" t="n">
        <v>419.00112269</v>
      </c>
      <c r="F36" s="20" t="n">
        <v>10.36524039</v>
      </c>
      <c r="G36" s="18" t="n">
        <v>436.51900197</v>
      </c>
      <c r="H36" s="20" t="n">
        <v>6.80255335</v>
      </c>
      <c r="I36" s="18" t="n">
        <v>472.37369284</v>
      </c>
      <c r="J36" s="20" t="n">
        <v>2.43993537</v>
      </c>
      <c r="K36" s="18" t="n">
        <v>502.87000027</v>
      </c>
      <c r="L36" s="20" t="n">
        <v>2.39534018</v>
      </c>
      <c r="M36" s="18" t="s">
        <v>481</v>
      </c>
      <c r="N36" s="20" t="s">
        <v>481</v>
      </c>
      <c r="O36" s="18" t="s">
        <v>481</v>
      </c>
      <c r="P36" s="20" t="s">
        <v>481</v>
      </c>
      <c r="Q36" s="18" t="s">
        <v>481</v>
      </c>
      <c r="R36" s="20" t="s">
        <v>481</v>
      </c>
      <c r="S36" s="18" t="s">
        <v>481</v>
      </c>
      <c r="T36" s="20" t="s">
        <v>481</v>
      </c>
      <c r="U36" s="18" t="n">
        <v>433.97595318</v>
      </c>
      <c r="V36" s="20" t="n">
        <v>10.3204925</v>
      </c>
    </row>
    <row r="37" spans="1:22">
      <c r="A37" s="15" t="s">
        <v>512</v>
      </c>
      <c r="B37" s="17" t="n">
        <v>5458</v>
      </c>
      <c r="C37" s="18">
        <f>(65.0/B37*100)</f>
        <v/>
      </c>
      <c r="D37" s="19" t="n">
        <v>5393</v>
      </c>
      <c r="E37" s="18" t="n">
        <v>430.06811327</v>
      </c>
      <c r="F37" s="20" t="n">
        <v>11.88434524</v>
      </c>
      <c r="G37" s="18" t="n">
        <v>468.37642533</v>
      </c>
      <c r="H37" s="20" t="n">
        <v>5.79526476</v>
      </c>
      <c r="I37" s="18" t="n">
        <v>483.88299922</v>
      </c>
      <c r="J37" s="20" t="n">
        <v>3.4668046</v>
      </c>
      <c r="K37" s="18" t="n">
        <v>511.65437828</v>
      </c>
      <c r="L37" s="20" t="n">
        <v>3.29132156</v>
      </c>
      <c r="M37" s="18" t="s">
        <v>481</v>
      </c>
      <c r="N37" s="20" t="s">
        <v>481</v>
      </c>
      <c r="O37" s="18" t="s">
        <v>481</v>
      </c>
      <c r="P37" s="20" t="s">
        <v>481</v>
      </c>
      <c r="Q37" s="18" t="s">
        <v>481</v>
      </c>
      <c r="R37" s="20" t="s">
        <v>481</v>
      </c>
      <c r="S37" s="18" t="s">
        <v>481</v>
      </c>
      <c r="T37" s="20" t="s">
        <v>481</v>
      </c>
      <c r="U37" s="18" t="n">
        <v>374.06770178</v>
      </c>
      <c r="V37" s="20" t="n">
        <v>11.15932429</v>
      </c>
    </row>
    <row r="38" spans="1:22">
      <c r="A38" s="15" t="s">
        <v>513</v>
      </c>
      <c r="B38" s="17" t="n">
        <v>5860</v>
      </c>
      <c r="C38" s="18">
        <f>(16.0/B38*100)</f>
        <v/>
      </c>
      <c r="D38" s="19" t="n">
        <v>5844</v>
      </c>
      <c r="E38" s="18" t="n">
        <v>453.46951778</v>
      </c>
      <c r="F38" s="20" t="n">
        <v>10.08785654</v>
      </c>
      <c r="G38" s="18" t="n">
        <v>492.04802096</v>
      </c>
      <c r="H38" s="20" t="n">
        <v>5.74183759</v>
      </c>
      <c r="I38" s="18" t="n">
        <v>513.33115704</v>
      </c>
      <c r="J38" s="20" t="n">
        <v>3.49433158</v>
      </c>
      <c r="K38" s="18" t="n">
        <v>539.7837724</v>
      </c>
      <c r="L38" s="20" t="n">
        <v>3.54277636</v>
      </c>
      <c r="M38" s="18" t="s">
        <v>481</v>
      </c>
      <c r="N38" s="20" t="s">
        <v>481</v>
      </c>
      <c r="O38" s="18" t="s">
        <v>481</v>
      </c>
      <c r="P38" s="20" t="s">
        <v>481</v>
      </c>
      <c r="Q38" s="18" t="s">
        <v>481</v>
      </c>
      <c r="R38" s="20" t="s">
        <v>481</v>
      </c>
      <c r="S38" s="18" t="s">
        <v>481</v>
      </c>
      <c r="T38" s="20" t="s">
        <v>481</v>
      </c>
      <c r="U38" s="18" t="n">
        <v>426.88039734</v>
      </c>
      <c r="V38" s="20" t="n">
        <v>10.00262813</v>
      </c>
    </row>
    <row r="39" spans="1:22">
      <c r="A39" s="15" t="s">
        <v>514</v>
      </c>
      <c r="B39" s="17" t="n">
        <v>5895</v>
      </c>
      <c r="C39" s="18">
        <f>(31.0/B39*100)</f>
        <v/>
      </c>
      <c r="D39" s="19" t="n">
        <v>5864</v>
      </c>
      <c r="E39" s="18" t="n">
        <v>380.61762018</v>
      </c>
      <c r="F39" s="20" t="n">
        <v>6.71415504</v>
      </c>
      <c r="G39" s="18" t="n">
        <v>373.10751564</v>
      </c>
      <c r="H39" s="20" t="n">
        <v>10.37787961</v>
      </c>
      <c r="I39" s="18" t="n">
        <v>401.34875906</v>
      </c>
      <c r="J39" s="20" t="n">
        <v>4.80537063</v>
      </c>
      <c r="K39" s="18" t="n">
        <v>433.63532894</v>
      </c>
      <c r="L39" s="20" t="n">
        <v>4.30344751</v>
      </c>
      <c r="M39" s="18" t="s">
        <v>481</v>
      </c>
      <c r="N39" s="20" t="s">
        <v>481</v>
      </c>
      <c r="O39" s="18" t="s">
        <v>481</v>
      </c>
      <c r="P39" s="20" t="s">
        <v>481</v>
      </c>
      <c r="Q39" s="18" t="s">
        <v>481</v>
      </c>
      <c r="R39" s="20" t="s">
        <v>481</v>
      </c>
      <c r="S39" s="18" t="s">
        <v>481</v>
      </c>
      <c r="T39" s="20" t="s">
        <v>481</v>
      </c>
      <c r="U39" s="18" t="n">
        <v>342.67350013</v>
      </c>
      <c r="V39" s="20" t="n">
        <v>14.29886245</v>
      </c>
    </row>
    <row r="40" spans="1:22">
      <c r="A40" s="15" t="s">
        <v>515</v>
      </c>
      <c r="B40" s="17" t="n">
        <v>14157</v>
      </c>
      <c r="C40" s="18">
        <f>(279.0/B40*100)</f>
        <v/>
      </c>
      <c r="D40" s="19" t="n">
        <v>13878</v>
      </c>
      <c r="E40" s="18" t="n">
        <v>414.05592464</v>
      </c>
      <c r="F40" s="20" t="n">
        <v>15.22229631</v>
      </c>
      <c r="G40" s="18" t="n">
        <v>478.99141493</v>
      </c>
      <c r="H40" s="20" t="n">
        <v>11.01368246</v>
      </c>
      <c r="I40" s="18" t="n">
        <v>472.950957</v>
      </c>
      <c r="J40" s="20" t="n">
        <v>3.42529801</v>
      </c>
      <c r="K40" s="18" t="n">
        <v>506.31003286</v>
      </c>
      <c r="L40" s="20" t="n">
        <v>2.63785957</v>
      </c>
      <c r="M40" s="18" t="s">
        <v>481</v>
      </c>
      <c r="N40" s="20" t="s">
        <v>481</v>
      </c>
      <c r="O40" s="18" t="s">
        <v>481</v>
      </c>
      <c r="P40" s="20" t="s">
        <v>481</v>
      </c>
      <c r="Q40" s="18" t="s">
        <v>481</v>
      </c>
      <c r="R40" s="20" t="s">
        <v>481</v>
      </c>
      <c r="S40" s="18" t="s">
        <v>481</v>
      </c>
      <c r="T40" s="20" t="s">
        <v>481</v>
      </c>
      <c r="U40" s="18" t="n">
        <v>411.62893405</v>
      </c>
      <c r="V40" s="20" t="n">
        <v>11.20337528</v>
      </c>
    </row>
    <row r="41" spans="1:22">
      <c r="A41" s="15" t="s">
        <v>516</v>
      </c>
      <c r="B41" s="17" t="n">
        <v>5712</v>
      </c>
      <c r="C41" s="18">
        <f>(39.0/B41*100)</f>
        <v/>
      </c>
      <c r="D41" s="19" t="n">
        <v>5673</v>
      </c>
      <c r="E41" s="18" t="n">
        <v>418.07835408</v>
      </c>
      <c r="F41" s="20" t="n">
        <v>15.68304626</v>
      </c>
      <c r="G41" s="18" t="n">
        <v>445.42992279</v>
      </c>
      <c r="H41" s="20" t="n">
        <v>10.88737857</v>
      </c>
      <c r="I41" s="18" t="n">
        <v>456.23211558</v>
      </c>
      <c r="J41" s="20" t="n">
        <v>3.50757949</v>
      </c>
      <c r="K41" s="18" t="n">
        <v>480.37614547</v>
      </c>
      <c r="L41" s="20" t="n">
        <v>3.63899119</v>
      </c>
      <c r="M41" s="18" t="s">
        <v>481</v>
      </c>
      <c r="N41" s="20" t="s">
        <v>481</v>
      </c>
      <c r="O41" s="18" t="s">
        <v>481</v>
      </c>
      <c r="P41" s="20" t="s">
        <v>481</v>
      </c>
      <c r="Q41" s="18" t="n">
        <v>392.51815558</v>
      </c>
      <c r="R41" s="20" t="n">
        <v>16.89642718</v>
      </c>
      <c r="S41" s="18" t="s">
        <v>481</v>
      </c>
      <c r="T41" s="20" t="s">
        <v>481</v>
      </c>
      <c r="U41" s="18" t="n">
        <v>397.24568071</v>
      </c>
      <c r="V41" s="20" t="n">
        <v>17.04615812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(1248.0/B46*100)</f>
        <v/>
      </c>
      <c r="D46" s="19" t="n">
        <v>21893</v>
      </c>
      <c r="E46" s="18" t="n">
        <v>318.86669531</v>
      </c>
      <c r="F46" s="20" t="n">
        <v>9.86318206</v>
      </c>
      <c r="G46" s="18" t="n">
        <v>344.19893007</v>
      </c>
      <c r="H46" s="20" t="n">
        <v>11.14078725</v>
      </c>
      <c r="I46" s="18" t="n">
        <v>365.95487428</v>
      </c>
      <c r="J46" s="20" t="n">
        <v>3.02980352</v>
      </c>
      <c r="K46" s="18" t="n">
        <v>395.40531008</v>
      </c>
      <c r="L46" s="20" t="n">
        <v>3.19037467</v>
      </c>
      <c r="M46" s="18" t="s">
        <v>481</v>
      </c>
      <c r="N46" s="20" t="s">
        <v>481</v>
      </c>
      <c r="O46" s="18" t="s">
        <v>481</v>
      </c>
      <c r="P46" s="20" t="s">
        <v>481</v>
      </c>
      <c r="Q46" s="18" t="s">
        <v>481</v>
      </c>
      <c r="R46" s="20" t="s">
        <v>481</v>
      </c>
      <c r="S46" s="18" t="s">
        <v>481</v>
      </c>
      <c r="T46" s="20" t="s">
        <v>481</v>
      </c>
      <c r="U46" s="18" t="n">
        <v>320.8542305</v>
      </c>
      <c r="V46" s="20" t="n">
        <v>5.44336053</v>
      </c>
    </row>
    <row r="47" spans="1:22">
      <c r="A47" s="15" t="s">
        <v>522</v>
      </c>
      <c r="B47" s="17" t="n">
        <v>5928</v>
      </c>
      <c r="C47" s="18">
        <f>(86.0/B47*100)</f>
        <v/>
      </c>
      <c r="D47" s="19" t="n">
        <v>5842</v>
      </c>
      <c r="E47" s="18" t="n">
        <v>369.58253203</v>
      </c>
      <c r="F47" s="20" t="n">
        <v>8.911679550000001</v>
      </c>
      <c r="G47" s="18" t="n">
        <v>408.48447087</v>
      </c>
      <c r="H47" s="20" t="n">
        <v>10.33655561</v>
      </c>
      <c r="I47" s="18" t="n">
        <v>431.49193817</v>
      </c>
      <c r="J47" s="20" t="n">
        <v>4.22549511</v>
      </c>
      <c r="K47" s="18" t="n">
        <v>468.29004871</v>
      </c>
      <c r="L47" s="20" t="n">
        <v>4.02811379</v>
      </c>
      <c r="M47" s="18" t="s">
        <v>481</v>
      </c>
      <c r="N47" s="20" t="s">
        <v>481</v>
      </c>
      <c r="O47" s="18" t="s">
        <v>481</v>
      </c>
      <c r="P47" s="20" t="s">
        <v>481</v>
      </c>
      <c r="Q47" s="18" t="s">
        <v>481</v>
      </c>
      <c r="R47" s="20" t="s">
        <v>481</v>
      </c>
      <c r="S47" s="18" t="s">
        <v>481</v>
      </c>
      <c r="T47" s="20" t="s">
        <v>481</v>
      </c>
      <c r="U47" s="18" t="n">
        <v>348.84756328</v>
      </c>
      <c r="V47" s="20" t="n">
        <v>7.73209745</v>
      </c>
    </row>
    <row r="48" spans="1:22">
      <c r="A48" s="15" t="s">
        <v>523</v>
      </c>
      <c r="B48" s="17" t="n">
        <v>9841</v>
      </c>
      <c r="C48" s="18">
        <f>(7.0/B48*100)</f>
        <v/>
      </c>
      <c r="D48" s="19" t="n">
        <v>9834</v>
      </c>
      <c r="E48" s="18" t="n">
        <v>469.76715222</v>
      </c>
      <c r="F48" s="20" t="n">
        <v>18.86074604</v>
      </c>
      <c r="G48" s="18" t="n">
        <v>522.8582893499999</v>
      </c>
      <c r="H48" s="20" t="n">
        <v>12.12771542</v>
      </c>
      <c r="I48" s="18" t="n">
        <v>515.98795561</v>
      </c>
      <c r="J48" s="20" t="n">
        <v>4.69773552</v>
      </c>
      <c r="K48" s="18" t="n">
        <v>550.6887993</v>
      </c>
      <c r="L48" s="20" t="n">
        <v>5.53967946</v>
      </c>
      <c r="M48" s="18" t="s">
        <v>481</v>
      </c>
      <c r="N48" s="20" t="s">
        <v>481</v>
      </c>
      <c r="O48" s="18" t="s">
        <v>481</v>
      </c>
      <c r="P48" s="20" t="s">
        <v>481</v>
      </c>
      <c r="Q48" s="18" t="s">
        <v>481</v>
      </c>
      <c r="R48" s="20" t="s">
        <v>481</v>
      </c>
      <c r="S48" s="18" t="s">
        <v>481</v>
      </c>
      <c r="T48" s="20" t="s">
        <v>481</v>
      </c>
      <c r="U48" s="18" t="n">
        <v>468.36422147</v>
      </c>
      <c r="V48" s="20" t="n">
        <v>30.75502971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(220.0/B50*100)</f>
        <v/>
      </c>
      <c r="D50" s="19" t="n">
        <v>11575</v>
      </c>
      <c r="E50" s="18" t="n">
        <v>341.38822124</v>
      </c>
      <c r="F50" s="20" t="n">
        <v>11.41144413</v>
      </c>
      <c r="G50" s="18" t="n">
        <v>358.20651842</v>
      </c>
      <c r="H50" s="20" t="n">
        <v>10.9166642</v>
      </c>
      <c r="I50" s="18" t="n">
        <v>375.63836234</v>
      </c>
      <c r="J50" s="20" t="n">
        <v>3.56135343</v>
      </c>
      <c r="K50" s="18" t="n">
        <v>396.23604897</v>
      </c>
      <c r="L50" s="20" t="n">
        <v>2.35560256</v>
      </c>
      <c r="M50" s="18" t="s">
        <v>481</v>
      </c>
      <c r="N50" s="20" t="s">
        <v>481</v>
      </c>
      <c r="O50" s="18" t="s">
        <v>481</v>
      </c>
      <c r="P50" s="20" t="s">
        <v>481</v>
      </c>
      <c r="Q50" s="18" t="s">
        <v>481</v>
      </c>
      <c r="R50" s="20" t="s">
        <v>481</v>
      </c>
      <c r="S50" s="18" t="s">
        <v>481</v>
      </c>
      <c r="T50" s="20" t="s">
        <v>481</v>
      </c>
      <c r="U50" s="18" t="n">
        <v>319.1402734</v>
      </c>
      <c r="V50" s="20" t="n">
        <v>9.67081726</v>
      </c>
    </row>
    <row r="51" spans="1:22">
      <c r="A51" s="15" t="s">
        <v>526</v>
      </c>
      <c r="B51" s="17" t="n">
        <v>6866</v>
      </c>
      <c r="C51" s="18">
        <f>(108.0/B51*100)</f>
        <v/>
      </c>
      <c r="D51" s="19" t="n">
        <v>6758</v>
      </c>
      <c r="E51" s="18" t="n">
        <v>366.1597294</v>
      </c>
      <c r="F51" s="20" t="n">
        <v>9.719004569999999</v>
      </c>
      <c r="G51" s="18" t="n">
        <v>392.34573455</v>
      </c>
      <c r="H51" s="20" t="n">
        <v>11.63059428</v>
      </c>
      <c r="I51" s="18" t="n">
        <v>394.46523366</v>
      </c>
      <c r="J51" s="20" t="n">
        <v>3.93222944</v>
      </c>
      <c r="K51" s="18" t="n">
        <v>406.59413762</v>
      </c>
      <c r="L51" s="20" t="n">
        <v>2.82083931</v>
      </c>
      <c r="M51" s="18" t="s">
        <v>481</v>
      </c>
      <c r="N51" s="20" t="s">
        <v>481</v>
      </c>
      <c r="O51" s="18" t="s">
        <v>481</v>
      </c>
      <c r="P51" s="20" t="s">
        <v>481</v>
      </c>
      <c r="Q51" s="18" t="n">
        <v>380.5422133</v>
      </c>
      <c r="R51" s="20" t="n">
        <v>4.31283207</v>
      </c>
      <c r="S51" s="18" t="s">
        <v>481</v>
      </c>
      <c r="T51" s="20" t="s">
        <v>481</v>
      </c>
      <c r="U51" s="18" t="n">
        <v>378.88115361</v>
      </c>
      <c r="V51" s="20" t="n">
        <v>9.20254254</v>
      </c>
    </row>
    <row r="52" spans="1:22">
      <c r="A52" s="15" t="s">
        <v>527</v>
      </c>
      <c r="B52" s="17" t="n">
        <v>5809</v>
      </c>
      <c r="C52" s="18">
        <f>(74.0/B52*100)</f>
        <v/>
      </c>
      <c r="D52" s="19" t="n">
        <v>5735</v>
      </c>
      <c r="E52" s="18" t="n">
        <v>412.01747048</v>
      </c>
      <c r="F52" s="20" t="n">
        <v>11.95966416</v>
      </c>
      <c r="G52" s="18" t="n">
        <v>428.19323789</v>
      </c>
      <c r="H52" s="20" t="n">
        <v>5.74951402</v>
      </c>
      <c r="I52" s="18" t="n">
        <v>454.27630531</v>
      </c>
      <c r="J52" s="20" t="n">
        <v>3.10130306</v>
      </c>
      <c r="K52" s="18" t="n">
        <v>481.9397248</v>
      </c>
      <c r="L52" s="20" t="n">
        <v>3.40004915</v>
      </c>
      <c r="M52" s="18" t="s">
        <v>481</v>
      </c>
      <c r="N52" s="20" t="s">
        <v>481</v>
      </c>
      <c r="O52" s="18" t="s">
        <v>481</v>
      </c>
      <c r="P52" s="20" t="s">
        <v>481</v>
      </c>
      <c r="Q52" s="18" t="s">
        <v>481</v>
      </c>
      <c r="R52" s="20" t="s">
        <v>481</v>
      </c>
      <c r="S52" s="18" t="s">
        <v>481</v>
      </c>
      <c r="T52" s="20" t="s">
        <v>481</v>
      </c>
      <c r="U52" s="18" t="n">
        <v>393.94943667</v>
      </c>
      <c r="V52" s="20" t="n">
        <v>11.28736118</v>
      </c>
    </row>
    <row r="53" spans="1:22">
      <c r="A53" s="15" t="s">
        <v>528</v>
      </c>
      <c r="B53" s="17" t="n">
        <v>5571</v>
      </c>
      <c r="C53" s="18">
        <f>(85.0/B53*100)</f>
        <v/>
      </c>
      <c r="D53" s="19" t="n">
        <v>5486</v>
      </c>
      <c r="E53" s="18" t="n">
        <v>378.85684145</v>
      </c>
      <c r="F53" s="20" t="n">
        <v>10.92731071</v>
      </c>
      <c r="G53" s="18" t="n">
        <v>360.09364157</v>
      </c>
      <c r="H53" s="20" t="n">
        <v>7.70728669</v>
      </c>
      <c r="I53" s="18" t="n">
        <v>418.34997699</v>
      </c>
      <c r="J53" s="20" t="n">
        <v>3.17688724</v>
      </c>
      <c r="K53" s="18" t="n">
        <v>457.89197249</v>
      </c>
      <c r="L53" s="20" t="n">
        <v>1.85930643</v>
      </c>
      <c r="M53" s="18" t="s">
        <v>481</v>
      </c>
      <c r="N53" s="20" t="s">
        <v>481</v>
      </c>
      <c r="O53" s="18" t="s">
        <v>481</v>
      </c>
      <c r="P53" s="20" t="s">
        <v>481</v>
      </c>
      <c r="Q53" s="18" t="s">
        <v>481</v>
      </c>
      <c r="R53" s="20" t="s">
        <v>481</v>
      </c>
      <c r="S53" s="18" t="s">
        <v>481</v>
      </c>
      <c r="T53" s="20" t="s">
        <v>481</v>
      </c>
      <c r="U53" s="18" t="n">
        <v>342.43388468</v>
      </c>
      <c r="V53" s="20" t="n">
        <v>10.61693082</v>
      </c>
    </row>
    <row r="54" spans="1:22">
      <c r="A54" s="15" t="s">
        <v>529</v>
      </c>
      <c r="B54" s="17" t="n">
        <v>4740</v>
      </c>
      <c r="C54" s="18">
        <f>(68.0/B54*100)</f>
        <v/>
      </c>
      <c r="D54" s="19" t="n">
        <v>4672</v>
      </c>
      <c r="E54" s="18" t="n">
        <v>296.69285974</v>
      </c>
      <c r="F54" s="20" t="n">
        <v>7.19654487</v>
      </c>
      <c r="G54" s="18" t="n">
        <v>290.95345172</v>
      </c>
      <c r="H54" s="20" t="n">
        <v>10.94669844</v>
      </c>
      <c r="I54" s="18" t="n">
        <v>320.61964509</v>
      </c>
      <c r="J54" s="20" t="n">
        <v>3.57941733</v>
      </c>
      <c r="K54" s="18" t="n">
        <v>341.32861193</v>
      </c>
      <c r="L54" s="20" t="n">
        <v>2.96766859</v>
      </c>
      <c r="M54" s="18" t="s">
        <v>481</v>
      </c>
      <c r="N54" s="20" t="s">
        <v>481</v>
      </c>
      <c r="O54" s="18" t="s">
        <v>481</v>
      </c>
      <c r="P54" s="20" t="s">
        <v>481</v>
      </c>
      <c r="Q54" s="18" t="s">
        <v>481</v>
      </c>
      <c r="R54" s="20" t="s">
        <v>481</v>
      </c>
      <c r="S54" s="18" t="s">
        <v>481</v>
      </c>
      <c r="T54" s="20" t="s">
        <v>481</v>
      </c>
      <c r="U54" s="18" t="n">
        <v>267.90026706</v>
      </c>
      <c r="V54" s="20" t="n">
        <v>4.8413336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488.56815885</v>
      </c>
      <c r="F56" s="20" t="n">
        <v>11.752607</v>
      </c>
      <c r="G56" s="18" t="n">
        <v>503.32421473</v>
      </c>
      <c r="H56" s="20" t="n">
        <v>7.39599981</v>
      </c>
      <c r="I56" s="18" t="n">
        <v>539.58877554</v>
      </c>
      <c r="J56" s="20" t="n">
        <v>3.67585087</v>
      </c>
      <c r="K56" s="18" t="n">
        <v>562.00410619</v>
      </c>
      <c r="L56" s="20" t="n">
        <v>3.45888978</v>
      </c>
      <c r="M56" s="18" t="s">
        <v>481</v>
      </c>
      <c r="N56" s="20" t="s">
        <v>481</v>
      </c>
      <c r="O56" s="18" t="s">
        <v>481</v>
      </c>
      <c r="P56" s="20" t="s">
        <v>481</v>
      </c>
      <c r="Q56" s="18" t="s">
        <v>481</v>
      </c>
      <c r="R56" s="20" t="s">
        <v>481</v>
      </c>
      <c r="S56" s="18" t="s">
        <v>481</v>
      </c>
      <c r="T56" s="20" t="s">
        <v>481</v>
      </c>
      <c r="U56" s="18" t="n">
        <v>517.08240397</v>
      </c>
      <c r="V56" s="20" t="n">
        <v>19.09707297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(137.0/B61*100)</f>
        <v/>
      </c>
      <c r="D61" s="19" t="n">
        <v>6388</v>
      </c>
      <c r="E61" s="18" t="n">
        <v>437.21760621</v>
      </c>
      <c r="F61" s="20" t="n">
        <v>8.383392649999999</v>
      </c>
      <c r="G61" s="18" t="n">
        <v>428.05821192</v>
      </c>
      <c r="H61" s="20" t="n">
        <v>6.62818909</v>
      </c>
      <c r="I61" s="18" t="n">
        <v>459.42399621</v>
      </c>
      <c r="J61" s="20" t="n">
        <v>2.7695887</v>
      </c>
      <c r="K61" s="18" t="n">
        <v>497.03042981</v>
      </c>
      <c r="L61" s="20" t="n">
        <v>2.52184904</v>
      </c>
      <c r="M61" s="18" t="s">
        <v>481</v>
      </c>
      <c r="N61" s="20" t="s">
        <v>481</v>
      </c>
      <c r="O61" s="18" t="s">
        <v>481</v>
      </c>
      <c r="P61" s="20" t="s">
        <v>481</v>
      </c>
      <c r="Q61" s="18" t="s">
        <v>481</v>
      </c>
      <c r="R61" s="20" t="s">
        <v>481</v>
      </c>
      <c r="S61" s="18" t="s">
        <v>481</v>
      </c>
      <c r="T61" s="20" t="s">
        <v>481</v>
      </c>
      <c r="U61" s="18" t="n">
        <v>412.06773003</v>
      </c>
      <c r="V61" s="20" t="n">
        <v>10.69789116</v>
      </c>
    </row>
    <row r="62" spans="1:22">
      <c r="A62" s="15" t="s">
        <v>537</v>
      </c>
      <c r="B62" s="17" t="n">
        <v>4476</v>
      </c>
      <c r="C62" s="18">
        <f>(3.0/B62*100)</f>
        <v/>
      </c>
      <c r="D62" s="19" t="n">
        <v>4473</v>
      </c>
      <c r="E62" s="18" t="n">
        <v>515.18839847</v>
      </c>
      <c r="F62" s="20" t="n">
        <v>12.22863955</v>
      </c>
      <c r="G62" s="18" t="n">
        <v>524.2360261</v>
      </c>
      <c r="H62" s="20" t="n">
        <v>4.74618141</v>
      </c>
      <c r="I62" s="18" t="n">
        <v>541.6113312</v>
      </c>
      <c r="J62" s="20" t="n">
        <v>1.78355312</v>
      </c>
      <c r="K62" s="18" t="n">
        <v>554.88564805</v>
      </c>
      <c r="L62" s="20" t="n">
        <v>2.10154701</v>
      </c>
      <c r="M62" s="18" t="s">
        <v>481</v>
      </c>
      <c r="N62" s="20" t="s">
        <v>481</v>
      </c>
      <c r="O62" s="18" t="s">
        <v>481</v>
      </c>
      <c r="P62" s="20" t="s">
        <v>481</v>
      </c>
      <c r="Q62" s="18" t="s">
        <v>481</v>
      </c>
      <c r="R62" s="20" t="s">
        <v>481</v>
      </c>
      <c r="S62" s="18" t="s">
        <v>481</v>
      </c>
      <c r="T62" s="20" t="s">
        <v>481</v>
      </c>
      <c r="U62" s="18" t="n">
        <v>507.43001192</v>
      </c>
      <c r="V62" s="20" t="n">
        <v>22.23455444</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(75.0/B66*100)</f>
        <v/>
      </c>
      <c r="D66" s="19" t="n">
        <v>5590</v>
      </c>
      <c r="E66" s="18" t="n">
        <v>379.56255101</v>
      </c>
      <c r="F66" s="20" t="n">
        <v>8.89185024</v>
      </c>
      <c r="G66" s="18" t="n">
        <v>385.7429036</v>
      </c>
      <c r="H66" s="20" t="n">
        <v>5.63510195</v>
      </c>
      <c r="I66" s="18" t="n">
        <v>407.46019886</v>
      </c>
      <c r="J66" s="20" t="n">
        <v>1.94823394</v>
      </c>
      <c r="K66" s="18" t="n">
        <v>444.04417175</v>
      </c>
      <c r="L66" s="20" t="n">
        <v>2.16237578</v>
      </c>
      <c r="M66" s="18" t="s">
        <v>481</v>
      </c>
      <c r="N66" s="20" t="s">
        <v>481</v>
      </c>
      <c r="O66" s="18" t="s">
        <v>481</v>
      </c>
      <c r="P66" s="20" t="s">
        <v>481</v>
      </c>
      <c r="Q66" s="18" t="s">
        <v>481</v>
      </c>
      <c r="R66" s="20" t="s">
        <v>481</v>
      </c>
      <c r="S66" s="18" t="s">
        <v>481</v>
      </c>
      <c r="T66" s="20" t="s">
        <v>481</v>
      </c>
      <c r="U66" s="18" t="n">
        <v>360.00893431</v>
      </c>
      <c r="V66" s="20" t="n">
        <v>5.94303578</v>
      </c>
    </row>
    <row r="67" spans="1:22">
      <c r="A67" s="15" t="s">
        <v>542</v>
      </c>
      <c r="B67" s="17" t="n">
        <v>6971</v>
      </c>
      <c r="C67" s="18">
        <f>(54.0/B67*100)</f>
        <v/>
      </c>
      <c r="D67" s="19" t="n">
        <v>6917</v>
      </c>
      <c r="E67" s="18" t="n">
        <v>355.19787829</v>
      </c>
      <c r="F67" s="20" t="n">
        <v>10.52627283</v>
      </c>
      <c r="G67" s="18" t="n">
        <v>354.82490255</v>
      </c>
      <c r="H67" s="20" t="n">
        <v>8.98228364</v>
      </c>
      <c r="I67" s="18" t="n">
        <v>371.01679921</v>
      </c>
      <c r="J67" s="20" t="n">
        <v>3.0558389</v>
      </c>
      <c r="K67" s="18" t="n">
        <v>401.18441027</v>
      </c>
      <c r="L67" s="20" t="n">
        <v>3.09693703</v>
      </c>
      <c r="M67" s="18" t="s">
        <v>481</v>
      </c>
      <c r="N67" s="20" t="s">
        <v>481</v>
      </c>
      <c r="O67" s="18" t="s">
        <v>481</v>
      </c>
      <c r="P67" s="20" t="s">
        <v>481</v>
      </c>
      <c r="Q67" s="18" t="s">
        <v>481</v>
      </c>
      <c r="R67" s="20" t="s">
        <v>481</v>
      </c>
      <c r="S67" s="18" t="s">
        <v>481</v>
      </c>
      <c r="T67" s="20" t="s">
        <v>481</v>
      </c>
      <c r="U67" s="18" t="n">
        <v>281.86032797</v>
      </c>
      <c r="V67" s="20" t="n">
        <v>10.38920141</v>
      </c>
    </row>
    <row r="68" spans="1:22">
      <c r="A68" s="15" t="s">
        <v>543</v>
      </c>
      <c r="B68" s="17" t="n">
        <v>12083</v>
      </c>
      <c r="C68" s="18">
        <f>(26.0/B68*100)</f>
        <v/>
      </c>
      <c r="D68" s="19" t="n">
        <v>12057</v>
      </c>
      <c r="E68" s="18" t="n">
        <v>342.62883611</v>
      </c>
      <c r="F68" s="20" t="n">
        <v>7.04993604</v>
      </c>
      <c r="G68" s="18" t="n">
        <v>321.30641821</v>
      </c>
      <c r="H68" s="20" t="n">
        <v>7.25198688</v>
      </c>
      <c r="I68" s="18" t="n">
        <v>387.74313594</v>
      </c>
      <c r="J68" s="20" t="n">
        <v>3.09409402</v>
      </c>
      <c r="K68" s="18" t="n">
        <v>422.01761864</v>
      </c>
      <c r="L68" s="20" t="n">
        <v>1.65142186</v>
      </c>
      <c r="M68" s="18" t="s">
        <v>481</v>
      </c>
      <c r="N68" s="20" t="s">
        <v>481</v>
      </c>
      <c r="O68" s="18" t="s">
        <v>481</v>
      </c>
      <c r="P68" s="20" t="s">
        <v>481</v>
      </c>
      <c r="Q68" s="18" t="s">
        <v>481</v>
      </c>
      <c r="R68" s="20" t="s">
        <v>481</v>
      </c>
      <c r="S68" s="18" t="s">
        <v>481</v>
      </c>
      <c r="T68" s="20" t="s">
        <v>481</v>
      </c>
      <c r="U68" s="18" t="n">
        <v>307.28270726</v>
      </c>
      <c r="V68" s="20" t="n">
        <v>4.44810585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469.59187014</v>
      </c>
      <c r="F70" s="20" t="n">
        <v>11.52724655</v>
      </c>
      <c r="G70" s="18" t="n">
        <v>447.33138829</v>
      </c>
      <c r="H70" s="20" t="n">
        <v>9.031090669999999</v>
      </c>
      <c r="I70" s="18" t="n">
        <v>487.4034086</v>
      </c>
      <c r="J70" s="20" t="n">
        <v>3.60423353</v>
      </c>
      <c r="K70" s="18" t="n">
        <v>518.22763518</v>
      </c>
      <c r="L70" s="20" t="n">
        <v>3.35248938</v>
      </c>
      <c r="M70" s="18" t="s">
        <v>481</v>
      </c>
      <c r="N70" s="20" t="s">
        <v>481</v>
      </c>
      <c r="O70" s="18" t="s">
        <v>481</v>
      </c>
      <c r="P70" s="20" t="s">
        <v>481</v>
      </c>
      <c r="Q70" s="18" t="s">
        <v>481</v>
      </c>
      <c r="R70" s="20" t="s">
        <v>481</v>
      </c>
      <c r="S70" s="18" t="s">
        <v>481</v>
      </c>
      <c r="T70" s="20" t="s">
        <v>481</v>
      </c>
      <c r="U70" s="18" t="n">
        <v>441.96993242</v>
      </c>
      <c r="V70" s="20" t="n">
        <v>14.68388394</v>
      </c>
    </row>
    <row r="71" spans="1:22">
      <c r="A71" s="15" t="s">
        <v>546</v>
      </c>
      <c r="B71" s="17" t="n">
        <v>6115</v>
      </c>
      <c r="C71" s="18">
        <f>(17.0/B71*100)</f>
        <v/>
      </c>
      <c r="D71" s="19" t="n">
        <v>6098</v>
      </c>
      <c r="E71" s="18" t="n">
        <v>529.84129665</v>
      </c>
      <c r="F71" s="20" t="n">
        <v>17.00944835</v>
      </c>
      <c r="G71" s="18" t="n">
        <v>525.85510354</v>
      </c>
      <c r="H71" s="20" t="n">
        <v>7.97228509</v>
      </c>
      <c r="I71" s="18" t="n">
        <v>555.01641127</v>
      </c>
      <c r="J71" s="20" t="n">
        <v>2.80744595</v>
      </c>
      <c r="K71" s="18" t="n">
        <v>572.59210267</v>
      </c>
      <c r="L71" s="20" t="n">
        <v>1.887715</v>
      </c>
      <c r="M71" s="18" t="s">
        <v>481</v>
      </c>
      <c r="N71" s="20" t="s">
        <v>481</v>
      </c>
      <c r="O71" s="18" t="s">
        <v>481</v>
      </c>
      <c r="P71" s="20" t="s">
        <v>481</v>
      </c>
      <c r="Q71" s="18" t="s">
        <v>481</v>
      </c>
      <c r="R71" s="20" t="s">
        <v>481</v>
      </c>
      <c r="S71" s="18" t="s">
        <v>481</v>
      </c>
      <c r="T71" s="20" t="s">
        <v>481</v>
      </c>
      <c r="U71" s="18" t="n">
        <v>478.48987145</v>
      </c>
      <c r="V71" s="20" t="n">
        <v>26.64456873</v>
      </c>
    </row>
    <row r="72" spans="1:22">
      <c r="A72" s="15" t="s">
        <v>547</v>
      </c>
      <c r="B72" s="17" t="n">
        <v>7708</v>
      </c>
      <c r="C72" s="18">
        <f>(5.0/B72*100)</f>
        <v/>
      </c>
      <c r="D72" s="19" t="n">
        <v>7703</v>
      </c>
      <c r="E72" s="18" t="n">
        <v>420.63780201</v>
      </c>
      <c r="F72" s="20" t="n">
        <v>18.6016169</v>
      </c>
      <c r="G72" s="18" t="n">
        <v>478.01769081</v>
      </c>
      <c r="H72" s="20" t="n">
        <v>9.511953549999999</v>
      </c>
      <c r="I72" s="18" t="n">
        <v>514.7626383100001</v>
      </c>
      <c r="J72" s="20" t="n">
        <v>3.19378614</v>
      </c>
      <c r="K72" s="18" t="n">
        <v>569.40624794</v>
      </c>
      <c r="L72" s="20" t="n">
        <v>3.50240978</v>
      </c>
      <c r="M72" s="18" t="s">
        <v>481</v>
      </c>
      <c r="N72" s="20" t="s">
        <v>481</v>
      </c>
      <c r="O72" s="18" t="s">
        <v>481</v>
      </c>
      <c r="P72" s="20" t="s">
        <v>481</v>
      </c>
      <c r="Q72" s="18" t="s">
        <v>481</v>
      </c>
      <c r="R72" s="20" t="s">
        <v>481</v>
      </c>
      <c r="S72" s="18" t="s">
        <v>481</v>
      </c>
      <c r="T72" s="20" t="s">
        <v>481</v>
      </c>
      <c r="U72" s="18" t="n">
        <v>488.71480217</v>
      </c>
      <c r="V72" s="20" t="n">
        <v>31.10450882</v>
      </c>
    </row>
    <row r="73" spans="1:22">
      <c r="A73" s="15" t="s">
        <v>548</v>
      </c>
      <c r="B73" s="17" t="n">
        <v>8249</v>
      </c>
      <c r="C73" s="18">
        <f>(148.0/B73*100)</f>
        <v/>
      </c>
      <c r="D73" s="19" t="n">
        <v>8101</v>
      </c>
      <c r="E73" s="18" t="n">
        <v>368.0366659</v>
      </c>
      <c r="F73" s="20" t="n">
        <v>15.70449187</v>
      </c>
      <c r="G73" s="18" t="n">
        <v>365.37398251</v>
      </c>
      <c r="H73" s="20" t="n">
        <v>9.81121145</v>
      </c>
      <c r="I73" s="18" t="n">
        <v>403.11844692</v>
      </c>
      <c r="J73" s="20" t="n">
        <v>3.05924364</v>
      </c>
      <c r="K73" s="18" t="n">
        <v>430.87355232</v>
      </c>
      <c r="L73" s="20" t="n">
        <v>3.69285973</v>
      </c>
      <c r="M73" s="18" t="s">
        <v>481</v>
      </c>
      <c r="N73" s="20" t="s">
        <v>481</v>
      </c>
      <c r="O73" s="18" t="s">
        <v>481</v>
      </c>
      <c r="P73" s="20" t="s">
        <v>481</v>
      </c>
      <c r="Q73" s="18" t="s">
        <v>481</v>
      </c>
      <c r="R73" s="20" t="s">
        <v>481</v>
      </c>
      <c r="S73" s="18" t="s">
        <v>481</v>
      </c>
      <c r="T73" s="20" t="s">
        <v>481</v>
      </c>
      <c r="U73" s="18" t="n">
        <v>377.73054315</v>
      </c>
      <c r="V73" s="20" t="n">
        <v>13.2068106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315.56854803</v>
      </c>
      <c r="F75" s="20" t="n">
        <v>14.35779067</v>
      </c>
      <c r="G75" s="18" t="n">
        <v>327.34314421</v>
      </c>
      <c r="H75" s="20" t="n">
        <v>11.74068262</v>
      </c>
      <c r="I75" s="18" t="n">
        <v>357.05763394</v>
      </c>
      <c r="J75" s="20" t="n">
        <v>3.67260184</v>
      </c>
      <c r="K75" s="18" t="n">
        <v>381.43248697</v>
      </c>
      <c r="L75" s="20" t="n">
        <v>3.71072</v>
      </c>
      <c r="M75" s="18" t="s">
        <v>481</v>
      </c>
      <c r="N75" s="20" t="s">
        <v>481</v>
      </c>
      <c r="O75" s="18" t="s">
        <v>481</v>
      </c>
      <c r="P75" s="20" t="s">
        <v>481</v>
      </c>
      <c r="Q75" s="18" t="s">
        <v>481</v>
      </c>
      <c r="R75" s="20" t="s">
        <v>481</v>
      </c>
      <c r="S75" s="18" t="s">
        <v>481</v>
      </c>
      <c r="T75" s="20" t="s">
        <v>481</v>
      </c>
      <c r="U75" s="18" t="n">
        <v>316.24377955</v>
      </c>
      <c r="V75" s="20" t="n">
        <v>8.38515917</v>
      </c>
    </row>
    <row r="76" spans="1:22">
      <c r="A76" s="15" t="s">
        <v>551</v>
      </c>
      <c r="B76" s="17" t="n">
        <v>14167</v>
      </c>
      <c r="C76" s="18">
        <f>(228.0/B76*100)</f>
        <v/>
      </c>
      <c r="D76" s="19" t="n">
        <v>13939</v>
      </c>
      <c r="E76" s="18" t="n">
        <v>369.90150385</v>
      </c>
      <c r="F76" s="20" t="n">
        <v>9.99415222</v>
      </c>
      <c r="G76" s="18" t="n">
        <v>339.50199106</v>
      </c>
      <c r="H76" s="20" t="n">
        <v>10.37728689</v>
      </c>
      <c r="I76" s="18" t="n">
        <v>409.57486985</v>
      </c>
      <c r="J76" s="20" t="n">
        <v>3.29571922</v>
      </c>
      <c r="K76" s="18" t="n">
        <v>444.48676894</v>
      </c>
      <c r="L76" s="20" t="n">
        <v>2.62861741</v>
      </c>
      <c r="M76" s="18" t="s">
        <v>481</v>
      </c>
      <c r="N76" s="20" t="s">
        <v>481</v>
      </c>
      <c r="O76" s="18" t="s">
        <v>481</v>
      </c>
      <c r="P76" s="20" t="s">
        <v>481</v>
      </c>
      <c r="Q76" s="18" t="s">
        <v>481</v>
      </c>
      <c r="R76" s="20" t="s">
        <v>481</v>
      </c>
      <c r="S76" s="18" t="s">
        <v>481</v>
      </c>
      <c r="T76" s="20" t="s">
        <v>481</v>
      </c>
      <c r="U76" s="18" t="n">
        <v>336.90763586</v>
      </c>
      <c r="V76" s="20" t="n">
        <v>7.54122796</v>
      </c>
    </row>
    <row r="77" spans="1:22">
      <c r="A77" s="15" t="s">
        <v>552</v>
      </c>
      <c r="B77" s="17" t="n">
        <v>6062</v>
      </c>
      <c r="C77" s="18">
        <f>(86.0/B77*100)</f>
        <v/>
      </c>
      <c r="D77" s="19" t="n">
        <v>5976</v>
      </c>
      <c r="E77" s="18" t="n">
        <v>364.18303385</v>
      </c>
      <c r="F77" s="20" t="n">
        <v>9.96573188</v>
      </c>
      <c r="G77" s="18" t="n">
        <v>393.09180593</v>
      </c>
      <c r="H77" s="20" t="n">
        <v>8.43675485</v>
      </c>
      <c r="I77" s="18" t="n">
        <v>409.92982795</v>
      </c>
      <c r="J77" s="20" t="n">
        <v>2.69410303</v>
      </c>
      <c r="K77" s="18" t="n">
        <v>434.26326984</v>
      </c>
      <c r="L77" s="20" t="n">
        <v>3.06039083</v>
      </c>
      <c r="M77" s="18" t="s">
        <v>481</v>
      </c>
      <c r="N77" s="20" t="s">
        <v>481</v>
      </c>
      <c r="O77" s="18" t="s">
        <v>481</v>
      </c>
      <c r="P77" s="20" t="s">
        <v>481</v>
      </c>
      <c r="Q77" s="18" t="s">
        <v>481</v>
      </c>
      <c r="R77" s="20" t="s">
        <v>481</v>
      </c>
      <c r="S77" s="18" t="s">
        <v>481</v>
      </c>
      <c r="T77" s="20" t="s">
        <v>481</v>
      </c>
      <c r="U77" s="18" t="n">
        <v>335.70863348</v>
      </c>
      <c r="V77" s="20" t="n">
        <v>5.02578151</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415.73508548</v>
      </c>
      <c r="F81" s="20" t="n">
        <v>23.56897064</v>
      </c>
      <c r="G81" s="18" t="n">
        <v>412.27310911</v>
      </c>
      <c r="H81" s="20" t="n">
        <v>10.4381422</v>
      </c>
      <c r="I81" s="18" t="n">
        <v>432.40207814</v>
      </c>
      <c r="J81" s="20" t="n">
        <v>4.07094571</v>
      </c>
      <c r="K81" s="18" t="n">
        <v>454.30360951</v>
      </c>
      <c r="L81" s="20" t="n">
        <v>3.27380766</v>
      </c>
      <c r="M81" s="18" t="s">
        <v>481</v>
      </c>
      <c r="N81" s="20" t="s">
        <v>481</v>
      </c>
      <c r="O81" s="18" t="s">
        <v>481</v>
      </c>
      <c r="P81" s="20" t="s">
        <v>481</v>
      </c>
      <c r="Q81" s="18" t="s">
        <v>481</v>
      </c>
      <c r="R81" s="20" t="s">
        <v>481</v>
      </c>
      <c r="S81" s="18" t="s">
        <v>481</v>
      </c>
      <c r="T81" s="20" t="s">
        <v>481</v>
      </c>
      <c r="U81" s="18" t="n">
        <v>388.84064999</v>
      </c>
      <c r="V81" s="20" t="n">
        <v>30.49041711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712</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467.02904903</v>
      </c>
      <c r="F7" s="20" t="n">
        <v>9.622232390000001</v>
      </c>
      <c r="G7" s="18" t="n">
        <v>499.06132008</v>
      </c>
      <c r="H7" s="20" t="n">
        <v>3.58958316</v>
      </c>
      <c r="I7" s="18" t="n">
        <v>491.01207126</v>
      </c>
      <c r="J7" s="20" t="n">
        <v>1.83830346</v>
      </c>
      <c r="K7" s="18" t="n">
        <v>501.891679</v>
      </c>
      <c r="L7" s="20" t="n">
        <v>2.4260521</v>
      </c>
      <c r="M7" s="18" t="s">
        <v>481</v>
      </c>
      <c r="N7" s="20" t="s">
        <v>481</v>
      </c>
      <c r="O7" s="18" t="s">
        <v>481</v>
      </c>
      <c r="P7" s="20" t="s">
        <v>481</v>
      </c>
      <c r="Q7" s="18" t="s">
        <v>481</v>
      </c>
      <c r="R7" s="20" t="s">
        <v>481</v>
      </c>
      <c r="S7" s="18" t="s">
        <v>481</v>
      </c>
      <c r="T7" s="20" t="s">
        <v>481</v>
      </c>
      <c r="U7" s="18" t="n">
        <v>408.53409054</v>
      </c>
      <c r="V7" s="20" t="n">
        <v>7.86506191</v>
      </c>
    </row>
    <row r="8" spans="1:22">
      <c r="A8" s="15" t="s">
        <v>483</v>
      </c>
      <c r="B8" s="17" t="n">
        <v>7007</v>
      </c>
      <c r="C8" s="18">
        <f>(23.0/B8*100)</f>
        <v/>
      </c>
      <c r="D8" s="19" t="n">
        <v>6984</v>
      </c>
      <c r="E8" s="18" t="n">
        <v>493.2107767</v>
      </c>
      <c r="F8" s="20" t="n">
        <v>3.48784323</v>
      </c>
      <c r="G8" s="18" t="n">
        <v>496.99162361</v>
      </c>
      <c r="H8" s="20" t="n">
        <v>3.30468971</v>
      </c>
      <c r="I8" s="18" t="n">
        <v>508.01897004</v>
      </c>
      <c r="J8" s="20" t="n">
        <v>3.95795134</v>
      </c>
      <c r="K8" s="18" t="n">
        <v>492.39090175</v>
      </c>
      <c r="L8" s="20" t="n">
        <v>5.94215584</v>
      </c>
      <c r="M8" s="18" t="s">
        <v>481</v>
      </c>
      <c r="N8" s="20" t="s">
        <v>481</v>
      </c>
      <c r="O8" s="18" t="s">
        <v>481</v>
      </c>
      <c r="P8" s="20" t="s">
        <v>481</v>
      </c>
      <c r="Q8" s="18" t="n">
        <v>301.63126691</v>
      </c>
      <c r="R8" s="20" t="n">
        <v>25.14921031</v>
      </c>
      <c r="S8" s="18" t="s">
        <v>481</v>
      </c>
      <c r="T8" s="20" t="s">
        <v>481</v>
      </c>
      <c r="U8" s="18" t="n">
        <v>389.16316876</v>
      </c>
      <c r="V8" s="20" t="n">
        <v>14.72548134</v>
      </c>
    </row>
    <row r="9" spans="1:22">
      <c r="A9" s="15" t="s">
        <v>484</v>
      </c>
      <c r="B9" s="17" t="n">
        <v>9651</v>
      </c>
      <c r="C9" s="18">
        <f>(102.0/B9*100)</f>
        <v/>
      </c>
      <c r="D9" s="19" t="n">
        <v>9549</v>
      </c>
      <c r="E9" s="18" t="n">
        <v>509.85815506</v>
      </c>
      <c r="F9" s="20" t="n">
        <v>2.96445533</v>
      </c>
      <c r="G9" s="18" t="n">
        <v>519.81278572</v>
      </c>
      <c r="H9" s="20" t="n">
        <v>2.24820726</v>
      </c>
      <c r="I9" s="18" t="n">
        <v>511.47989221</v>
      </c>
      <c r="J9" s="20" t="n">
        <v>3.52818877</v>
      </c>
      <c r="K9" s="18" t="n">
        <v>497.48181876</v>
      </c>
      <c r="L9" s="20" t="n">
        <v>4.92671536</v>
      </c>
      <c r="M9" s="18" t="s">
        <v>481</v>
      </c>
      <c r="N9" s="20" t="s">
        <v>481</v>
      </c>
      <c r="O9" s="18" t="s">
        <v>481</v>
      </c>
      <c r="P9" s="20" t="s">
        <v>481</v>
      </c>
      <c r="Q9" s="18" t="n">
        <v>357.98454354</v>
      </c>
      <c r="R9" s="20" t="n">
        <v>11.51846445</v>
      </c>
      <c r="S9" s="18" t="s">
        <v>481</v>
      </c>
      <c r="T9" s="20" t="s">
        <v>481</v>
      </c>
      <c r="U9" s="18" t="n">
        <v>408.1249989</v>
      </c>
      <c r="V9" s="20" t="n">
        <v>9.00034789</v>
      </c>
    </row>
    <row r="10" spans="1:22">
      <c r="A10" s="15" t="s">
        <v>485</v>
      </c>
      <c r="B10" s="17" t="n">
        <v>20058</v>
      </c>
      <c r="C10" s="18">
        <f>(529.0/B10*100)</f>
        <v/>
      </c>
      <c r="D10" s="19" t="n">
        <v>19529</v>
      </c>
      <c r="E10" s="18" t="n">
        <v>502.38709144</v>
      </c>
      <c r="F10" s="20" t="n">
        <v>6.85937576</v>
      </c>
      <c r="G10" s="18" t="n">
        <v>525.0969558199999</v>
      </c>
      <c r="H10" s="20" t="n">
        <v>3.850714</v>
      </c>
      <c r="I10" s="18" t="n">
        <v>508.39693572</v>
      </c>
      <c r="J10" s="20" t="n">
        <v>3.02438931</v>
      </c>
      <c r="K10" s="18" t="n">
        <v>522.77117522</v>
      </c>
      <c r="L10" s="20" t="n">
        <v>2.66038155</v>
      </c>
      <c r="M10" s="18" t="s">
        <v>481</v>
      </c>
      <c r="N10" s="20" t="s">
        <v>481</v>
      </c>
      <c r="O10" s="18" t="s">
        <v>481</v>
      </c>
      <c r="P10" s="20" t="s">
        <v>481</v>
      </c>
      <c r="Q10" s="18" t="s">
        <v>481</v>
      </c>
      <c r="R10" s="20" t="s">
        <v>481</v>
      </c>
      <c r="S10" s="18" t="s">
        <v>481</v>
      </c>
      <c r="T10" s="20" t="s">
        <v>481</v>
      </c>
      <c r="U10" s="18" t="n">
        <v>452.28597333</v>
      </c>
      <c r="V10" s="20" t="n">
        <v>9.45828135</v>
      </c>
    </row>
    <row r="11" spans="1:22">
      <c r="A11" s="15" t="s">
        <v>486</v>
      </c>
      <c r="B11" s="17" t="n">
        <v>7053</v>
      </c>
      <c r="C11" s="18">
        <f>(50.0/B11*100)</f>
        <v/>
      </c>
      <c r="D11" s="19" t="n">
        <v>7003</v>
      </c>
      <c r="E11" s="18" t="n">
        <v>411.78491879</v>
      </c>
      <c r="F11" s="20" t="n">
        <v>8.945049320000001</v>
      </c>
      <c r="G11" s="18" t="n">
        <v>428.27447791</v>
      </c>
      <c r="H11" s="20" t="n">
        <v>4.62658457</v>
      </c>
      <c r="I11" s="18" t="n">
        <v>418.72532624</v>
      </c>
      <c r="J11" s="20" t="n">
        <v>3.18026272</v>
      </c>
      <c r="K11" s="18" t="n">
        <v>428.89388766</v>
      </c>
      <c r="L11" s="20" t="n">
        <v>2.9261858</v>
      </c>
      <c r="M11" s="18" t="s">
        <v>481</v>
      </c>
      <c r="N11" s="20" t="s">
        <v>481</v>
      </c>
      <c r="O11" s="18" t="s">
        <v>481</v>
      </c>
      <c r="P11" s="20" t="s">
        <v>481</v>
      </c>
      <c r="Q11" s="18" t="s">
        <v>481</v>
      </c>
      <c r="R11" s="20" t="s">
        <v>481</v>
      </c>
      <c r="S11" s="18" t="s">
        <v>481</v>
      </c>
      <c r="T11" s="20" t="s">
        <v>481</v>
      </c>
      <c r="U11" s="18" t="n">
        <v>343.6543138</v>
      </c>
      <c r="V11" s="20" t="n">
        <v>9.902194359999999</v>
      </c>
    </row>
    <row r="12" spans="1:22">
      <c r="A12" s="15" t="s">
        <v>487</v>
      </c>
      <c r="B12" s="17" t="n">
        <v>6894</v>
      </c>
      <c r="C12" s="18">
        <f>(56.0/B12*100)</f>
        <v/>
      </c>
      <c r="D12" s="19" t="n">
        <v>6838</v>
      </c>
      <c r="E12" s="18" t="n">
        <v>484.78890953</v>
      </c>
      <c r="F12" s="20" t="n">
        <v>8.746615780000001</v>
      </c>
      <c r="G12" s="18" t="n">
        <v>501.91818179</v>
      </c>
      <c r="H12" s="20" t="n">
        <v>2.83727856</v>
      </c>
      <c r="I12" s="18" t="n">
        <v>491.72523623</v>
      </c>
      <c r="J12" s="20" t="n">
        <v>2.79126611</v>
      </c>
      <c r="K12" s="18" t="n">
        <v>506.1979339</v>
      </c>
      <c r="L12" s="20" t="n">
        <v>3.61892081</v>
      </c>
      <c r="M12" s="18" t="s">
        <v>481</v>
      </c>
      <c r="N12" s="20" t="s">
        <v>481</v>
      </c>
      <c r="O12" s="18" t="s">
        <v>481</v>
      </c>
      <c r="P12" s="20" t="s">
        <v>481</v>
      </c>
      <c r="Q12" s="18" t="n">
        <v>340.98506961</v>
      </c>
      <c r="R12" s="20" t="n">
        <v>12.52444664</v>
      </c>
      <c r="S12" s="18" t="s">
        <v>481</v>
      </c>
      <c r="T12" s="20" t="s">
        <v>481</v>
      </c>
      <c r="U12" s="18" t="n">
        <v>399.64317025</v>
      </c>
      <c r="V12" s="20" t="n">
        <v>10.80082711</v>
      </c>
    </row>
    <row r="13" spans="1:22">
      <c r="A13" s="15" t="s">
        <v>488</v>
      </c>
      <c r="B13" s="17" t="n">
        <v>7161</v>
      </c>
      <c r="C13" s="18">
        <f>(92.0/B13*100)</f>
        <v/>
      </c>
      <c r="D13" s="19" t="n">
        <v>7069</v>
      </c>
      <c r="E13" s="18" t="n">
        <v>501.85871456</v>
      </c>
      <c r="F13" s="20" t="n">
        <v>5.99845263</v>
      </c>
      <c r="G13" s="18" t="n">
        <v>512.8577231199999</v>
      </c>
      <c r="H13" s="20" t="n">
        <v>2.7246885</v>
      </c>
      <c r="I13" s="18" t="n">
        <v>515.18372111</v>
      </c>
      <c r="J13" s="20" t="n">
        <v>2.87467179</v>
      </c>
      <c r="K13" s="18" t="n">
        <v>526.21423209</v>
      </c>
      <c r="L13" s="20" t="n">
        <v>4.02229963</v>
      </c>
      <c r="M13" s="18" t="s">
        <v>481</v>
      </c>
      <c r="N13" s="20" t="s">
        <v>481</v>
      </c>
      <c r="O13" s="18" t="s">
        <v>481</v>
      </c>
      <c r="P13" s="20" t="s">
        <v>481</v>
      </c>
      <c r="Q13" s="18" t="n">
        <v>447.51533769</v>
      </c>
      <c r="R13" s="20" t="n">
        <v>5.97365007</v>
      </c>
      <c r="S13" s="18" t="s">
        <v>481</v>
      </c>
      <c r="T13" s="20" t="s">
        <v>481</v>
      </c>
      <c r="U13" s="18" t="n">
        <v>432.43865437</v>
      </c>
      <c r="V13" s="20" t="n">
        <v>13.28870813</v>
      </c>
    </row>
    <row r="14" spans="1:22">
      <c r="A14" s="15" t="s">
        <v>489</v>
      </c>
      <c r="B14" s="17" t="n">
        <v>5587</v>
      </c>
      <c r="C14" s="18">
        <f>(75.0/B14*100)</f>
        <v/>
      </c>
      <c r="D14" s="19" t="n">
        <v>5512</v>
      </c>
      <c r="E14" s="18" t="n">
        <v>508.72248697</v>
      </c>
      <c r="F14" s="20" t="n">
        <v>7.90220501</v>
      </c>
      <c r="G14" s="18" t="n">
        <v>522.16137708</v>
      </c>
      <c r="H14" s="20" t="n">
        <v>2.84511834</v>
      </c>
      <c r="I14" s="18" t="n">
        <v>515.94397971</v>
      </c>
      <c r="J14" s="20" t="n">
        <v>2.62168371</v>
      </c>
      <c r="K14" s="18" t="n">
        <v>528.88149743</v>
      </c>
      <c r="L14" s="20" t="n">
        <v>3.33981677</v>
      </c>
      <c r="M14" s="18" t="s">
        <v>481</v>
      </c>
      <c r="N14" s="20" t="s">
        <v>481</v>
      </c>
      <c r="O14" s="18" t="s">
        <v>481</v>
      </c>
      <c r="P14" s="20" t="s">
        <v>481</v>
      </c>
      <c r="Q14" s="18" t="s">
        <v>481</v>
      </c>
      <c r="R14" s="20" t="s">
        <v>481</v>
      </c>
      <c r="S14" s="18" t="s">
        <v>481</v>
      </c>
      <c r="T14" s="20" t="s">
        <v>481</v>
      </c>
      <c r="U14" s="18" t="n">
        <v>440.40867592</v>
      </c>
      <c r="V14" s="20" t="n">
        <v>13.3429432</v>
      </c>
    </row>
    <row r="15" spans="1:22">
      <c r="A15" s="15" t="s">
        <v>490</v>
      </c>
      <c r="B15" s="17" t="n">
        <v>5882</v>
      </c>
      <c r="C15" s="18">
        <f>(53.0/B15*100)</f>
        <v/>
      </c>
      <c r="D15" s="19" t="n">
        <v>5829</v>
      </c>
      <c r="E15" s="18" t="n">
        <v>499.97623406</v>
      </c>
      <c r="F15" s="20" t="n">
        <v>3.56740314</v>
      </c>
      <c r="G15" s="18" t="n">
        <v>511.46153608</v>
      </c>
      <c r="H15" s="20" t="n">
        <v>2.30951775</v>
      </c>
      <c r="I15" s="18" t="n">
        <v>520.37905462</v>
      </c>
      <c r="J15" s="20" t="n">
        <v>3.00163415</v>
      </c>
      <c r="K15" s="18" t="n">
        <v>523.39041706</v>
      </c>
      <c r="L15" s="20" t="n">
        <v>5.55320395</v>
      </c>
      <c r="M15" s="18" t="s">
        <v>481</v>
      </c>
      <c r="N15" s="20" t="s">
        <v>481</v>
      </c>
      <c r="O15" s="18" t="s">
        <v>481</v>
      </c>
      <c r="P15" s="20" t="s">
        <v>481</v>
      </c>
      <c r="Q15" s="18" t="n">
        <v>368.85220715</v>
      </c>
      <c r="R15" s="20" t="n">
        <v>14.5875493</v>
      </c>
      <c r="S15" s="18" t="s">
        <v>481</v>
      </c>
      <c r="T15" s="20" t="s">
        <v>481</v>
      </c>
      <c r="U15" s="18" t="n">
        <v>424.57600129</v>
      </c>
      <c r="V15" s="20" t="n">
        <v>14.07687389</v>
      </c>
    </row>
    <row r="16" spans="1:22">
      <c r="A16" s="15" t="s">
        <v>491</v>
      </c>
      <c r="B16" s="17" t="n">
        <v>6108</v>
      </c>
      <c r="C16" s="18">
        <f>(103.0/B16*100)</f>
        <v/>
      </c>
      <c r="D16" s="19" t="n">
        <v>6005</v>
      </c>
      <c r="E16" s="18" t="n">
        <v>484.30169912</v>
      </c>
      <c r="F16" s="20" t="n">
        <v>4.39877023</v>
      </c>
      <c r="G16" s="18" t="n">
        <v>499.51107262</v>
      </c>
      <c r="H16" s="20" t="n">
        <v>2.34872398</v>
      </c>
      <c r="I16" s="18" t="n">
        <v>499.66205904</v>
      </c>
      <c r="J16" s="20" t="n">
        <v>2.95021866</v>
      </c>
      <c r="K16" s="18" t="n">
        <v>493.82240155</v>
      </c>
      <c r="L16" s="20" t="n">
        <v>4.06005369</v>
      </c>
      <c r="M16" s="18" t="s">
        <v>481</v>
      </c>
      <c r="N16" s="20" t="s">
        <v>481</v>
      </c>
      <c r="O16" s="18" t="s">
        <v>481</v>
      </c>
      <c r="P16" s="20" t="s">
        <v>481</v>
      </c>
      <c r="Q16" s="18" t="s">
        <v>481</v>
      </c>
      <c r="R16" s="20" t="s">
        <v>481</v>
      </c>
      <c r="S16" s="18" t="s">
        <v>481</v>
      </c>
      <c r="T16" s="20" t="s">
        <v>481</v>
      </c>
      <c r="U16" s="18" t="n">
        <v>365.32923888</v>
      </c>
      <c r="V16" s="20" t="n">
        <v>9.70032228</v>
      </c>
    </row>
    <row r="17" spans="1:22">
      <c r="A17" s="15" t="s">
        <v>492</v>
      </c>
      <c r="B17" s="17" t="n">
        <v>6504</v>
      </c>
      <c r="C17" s="18">
        <f>(664.0/B17*100)</f>
        <v/>
      </c>
      <c r="D17" s="19" t="n">
        <v>5840</v>
      </c>
      <c r="E17" s="18" t="n">
        <v>506.05916149</v>
      </c>
      <c r="F17" s="20" t="n">
        <v>4.14159679</v>
      </c>
      <c r="G17" s="18" t="n">
        <v>511.64401886</v>
      </c>
      <c r="H17" s="20" t="n">
        <v>3.56273969</v>
      </c>
      <c r="I17" s="18" t="n">
        <v>520.83408415</v>
      </c>
      <c r="J17" s="20" t="n">
        <v>3.87695398</v>
      </c>
      <c r="K17" s="18" t="n">
        <v>513.80959374</v>
      </c>
      <c r="L17" s="20" t="n">
        <v>4.94654326</v>
      </c>
      <c r="M17" s="18" t="s">
        <v>481</v>
      </c>
      <c r="N17" s="20" t="s">
        <v>481</v>
      </c>
      <c r="O17" s="18" t="s">
        <v>481</v>
      </c>
      <c r="P17" s="20" t="s">
        <v>481</v>
      </c>
      <c r="Q17" s="18" t="n">
        <v>362.96139732</v>
      </c>
      <c r="R17" s="20" t="n">
        <v>12.64520278</v>
      </c>
      <c r="S17" s="18" t="s">
        <v>481</v>
      </c>
      <c r="T17" s="20" t="s">
        <v>481</v>
      </c>
      <c r="U17" s="18" t="n">
        <v>436.83326098</v>
      </c>
      <c r="V17" s="20" t="n">
        <v>11.93024142</v>
      </c>
    </row>
    <row r="18" spans="1:22">
      <c r="A18" s="15" t="s">
        <v>493</v>
      </c>
      <c r="B18" s="17" t="n">
        <v>5532</v>
      </c>
      <c r="C18" s="18">
        <f>(28.0/B18*100)</f>
        <v/>
      </c>
      <c r="D18" s="19" t="n">
        <v>5504</v>
      </c>
      <c r="E18" s="18" t="n">
        <v>430.95600494</v>
      </c>
      <c r="F18" s="20" t="n">
        <v>5.34838357</v>
      </c>
      <c r="G18" s="18" t="n">
        <v>456.33343126</v>
      </c>
      <c r="H18" s="20" t="n">
        <v>3.94913451</v>
      </c>
      <c r="I18" s="18" t="n">
        <v>450.85372853</v>
      </c>
      <c r="J18" s="20" t="n">
        <v>4.61822463</v>
      </c>
      <c r="K18" s="18" t="n">
        <v>465.01450573</v>
      </c>
      <c r="L18" s="20" t="n">
        <v>4.9004521</v>
      </c>
      <c r="M18" s="18" t="s">
        <v>481</v>
      </c>
      <c r="N18" s="20" t="s">
        <v>481</v>
      </c>
      <c r="O18" s="18" t="s">
        <v>481</v>
      </c>
      <c r="P18" s="20" t="s">
        <v>481</v>
      </c>
      <c r="Q18" s="18" t="s">
        <v>481</v>
      </c>
      <c r="R18" s="20" t="s">
        <v>481</v>
      </c>
      <c r="S18" s="18" t="s">
        <v>481</v>
      </c>
      <c r="T18" s="20" t="s">
        <v>481</v>
      </c>
      <c r="U18" s="18" t="n">
        <v>369.74201597</v>
      </c>
      <c r="V18" s="20" t="n">
        <v>15.31149893</v>
      </c>
    </row>
    <row r="19" spans="1:22">
      <c r="A19" s="15" t="s">
        <v>494</v>
      </c>
      <c r="B19" s="17" t="n">
        <v>5658</v>
      </c>
      <c r="C19" s="18">
        <f>(67.0/B19*100)</f>
        <v/>
      </c>
      <c r="D19" s="19" t="n">
        <v>5591</v>
      </c>
      <c r="E19" s="18" t="n">
        <v>471.94750971</v>
      </c>
      <c r="F19" s="20" t="n">
        <v>7.85614528</v>
      </c>
      <c r="G19" s="18" t="n">
        <v>479.23091421</v>
      </c>
      <c r="H19" s="20" t="n">
        <v>3.55588342</v>
      </c>
      <c r="I19" s="18" t="n">
        <v>475.56666928</v>
      </c>
      <c r="J19" s="20" t="n">
        <v>3.61769821</v>
      </c>
      <c r="K19" s="18" t="n">
        <v>486.25310473</v>
      </c>
      <c r="L19" s="20" t="n">
        <v>3.87919964</v>
      </c>
      <c r="M19" s="18" t="s">
        <v>481</v>
      </c>
      <c r="N19" s="20" t="s">
        <v>481</v>
      </c>
      <c r="O19" s="18" t="s">
        <v>481</v>
      </c>
      <c r="P19" s="20" t="s">
        <v>481</v>
      </c>
      <c r="Q19" s="18" t="s">
        <v>481</v>
      </c>
      <c r="R19" s="20" t="s">
        <v>481</v>
      </c>
      <c r="S19" s="18" t="s">
        <v>481</v>
      </c>
      <c r="T19" s="20" t="s">
        <v>481</v>
      </c>
      <c r="U19" s="18" t="n">
        <v>379.60038794</v>
      </c>
      <c r="V19" s="20" t="n">
        <v>13.73815614</v>
      </c>
    </row>
    <row r="20" spans="1:22">
      <c r="A20" s="15" t="s">
        <v>495</v>
      </c>
      <c r="B20" s="17" t="n">
        <v>3371</v>
      </c>
      <c r="C20" s="18">
        <f>(75.0/B20*100)</f>
        <v/>
      </c>
      <c r="D20" s="19" t="n">
        <v>3296</v>
      </c>
      <c r="E20" s="18" t="n">
        <v>461.91369474</v>
      </c>
      <c r="F20" s="20" t="n">
        <v>10.08639142</v>
      </c>
      <c r="G20" s="18" t="n">
        <v>475.67827167</v>
      </c>
      <c r="H20" s="20" t="n">
        <v>3.69215831</v>
      </c>
      <c r="I20" s="18" t="n">
        <v>486.16269945</v>
      </c>
      <c r="J20" s="20" t="n">
        <v>3.26546636</v>
      </c>
      <c r="K20" s="18" t="n">
        <v>502.34778683</v>
      </c>
      <c r="L20" s="20" t="n">
        <v>3.3391339</v>
      </c>
      <c r="M20" s="18" t="s">
        <v>481</v>
      </c>
      <c r="N20" s="20" t="s">
        <v>481</v>
      </c>
      <c r="O20" s="18" t="s">
        <v>481</v>
      </c>
      <c r="P20" s="20" t="s">
        <v>481</v>
      </c>
      <c r="Q20" s="18" t="s">
        <v>481</v>
      </c>
      <c r="R20" s="20" t="s">
        <v>481</v>
      </c>
      <c r="S20" s="18" t="s">
        <v>481</v>
      </c>
      <c r="T20" s="20" t="s">
        <v>481</v>
      </c>
      <c r="U20" s="18" t="n">
        <v>431.6880206</v>
      </c>
      <c r="V20" s="20" t="n">
        <v>16.55555893</v>
      </c>
    </row>
    <row r="21" spans="1:22">
      <c r="A21" s="15" t="s">
        <v>496</v>
      </c>
      <c r="B21" s="17" t="n">
        <v>5741</v>
      </c>
      <c r="C21" s="18">
        <f>(45.0/B21*100)</f>
        <v/>
      </c>
      <c r="D21" s="19" t="n">
        <v>5696</v>
      </c>
      <c r="E21" s="18" t="n">
        <v>496.67886499</v>
      </c>
      <c r="F21" s="20" t="n">
        <v>10.40460518</v>
      </c>
      <c r="G21" s="18" t="n">
        <v>511.13101979</v>
      </c>
      <c r="H21" s="20" t="n">
        <v>3.47980098</v>
      </c>
      <c r="I21" s="18" t="n">
        <v>496.24389879</v>
      </c>
      <c r="J21" s="20" t="n">
        <v>2.6902445</v>
      </c>
      <c r="K21" s="18" t="n">
        <v>508.4397379</v>
      </c>
      <c r="L21" s="20" t="n">
        <v>2.3934709</v>
      </c>
      <c r="M21" s="18" t="s">
        <v>481</v>
      </c>
      <c r="N21" s="20" t="s">
        <v>481</v>
      </c>
      <c r="O21" s="18" t="s">
        <v>481</v>
      </c>
      <c r="P21" s="20" t="s">
        <v>481</v>
      </c>
      <c r="Q21" s="18" t="s">
        <v>481</v>
      </c>
      <c r="R21" s="20" t="s">
        <v>481</v>
      </c>
      <c r="S21" s="18" t="s">
        <v>481</v>
      </c>
      <c r="T21" s="20" t="s">
        <v>481</v>
      </c>
      <c r="U21" s="18" t="n">
        <v>467.770296</v>
      </c>
      <c r="V21" s="20" t="n">
        <v>14.42200612</v>
      </c>
    </row>
    <row r="22" spans="1:22">
      <c r="A22" s="15" t="s">
        <v>497</v>
      </c>
      <c r="B22" s="17" t="n">
        <v>6598</v>
      </c>
      <c r="C22" s="18">
        <f>(33.0/B22*100)</f>
        <v/>
      </c>
      <c r="D22" s="19" t="n">
        <v>6565</v>
      </c>
      <c r="E22" s="18" t="n">
        <v>415.64636098</v>
      </c>
      <c r="F22" s="20" t="n">
        <v>14.25958275</v>
      </c>
      <c r="G22" s="18" t="n">
        <v>476.97826771</v>
      </c>
      <c r="H22" s="20" t="n">
        <v>6.82092757</v>
      </c>
      <c r="I22" s="18" t="n">
        <v>473.94005403</v>
      </c>
      <c r="J22" s="20" t="n">
        <v>5.13938371</v>
      </c>
      <c r="K22" s="18" t="n">
        <v>473.65814463</v>
      </c>
      <c r="L22" s="20" t="n">
        <v>3.3263671</v>
      </c>
      <c r="M22" s="18" t="s">
        <v>481</v>
      </c>
      <c r="N22" s="20" t="s">
        <v>481</v>
      </c>
      <c r="O22" s="18" t="s">
        <v>481</v>
      </c>
      <c r="P22" s="20" t="s">
        <v>481</v>
      </c>
      <c r="Q22" s="18" t="s">
        <v>481</v>
      </c>
      <c r="R22" s="20" t="s">
        <v>481</v>
      </c>
      <c r="S22" s="18" t="n">
        <v>413.603197</v>
      </c>
      <c r="T22" s="20" t="n">
        <v>30.351812</v>
      </c>
      <c r="U22" s="18" t="n">
        <v>350.1381694</v>
      </c>
      <c r="V22" s="20" t="n">
        <v>10.82647319</v>
      </c>
    </row>
    <row r="23" spans="1:22">
      <c r="A23" s="15" t="s">
        <v>498</v>
      </c>
      <c r="B23" s="17" t="n">
        <v>11583</v>
      </c>
      <c r="C23" s="18">
        <f>(218.0/B23*100)</f>
        <v/>
      </c>
      <c r="D23" s="19" t="n">
        <v>11365</v>
      </c>
      <c r="E23" s="18" t="n">
        <v>489.26204322</v>
      </c>
      <c r="F23" s="20" t="n">
        <v>5.11319709</v>
      </c>
      <c r="G23" s="18" t="n">
        <v>497.27373144</v>
      </c>
      <c r="H23" s="20" t="n">
        <v>3.47445684</v>
      </c>
      <c r="I23" s="18" t="n">
        <v>489.00423231</v>
      </c>
      <c r="J23" s="20" t="n">
        <v>3.69551611</v>
      </c>
      <c r="K23" s="18" t="n">
        <v>485.65125602</v>
      </c>
      <c r="L23" s="20" t="n">
        <v>4.41732578</v>
      </c>
      <c r="M23" s="18" t="s">
        <v>481</v>
      </c>
      <c r="N23" s="20" t="s">
        <v>481</v>
      </c>
      <c r="O23" s="18" t="s">
        <v>481</v>
      </c>
      <c r="P23" s="20" t="s">
        <v>481</v>
      </c>
      <c r="Q23" s="18" t="s">
        <v>481</v>
      </c>
      <c r="R23" s="20" t="s">
        <v>481</v>
      </c>
      <c r="S23" s="18" t="s">
        <v>481</v>
      </c>
      <c r="T23" s="20" t="s">
        <v>481</v>
      </c>
      <c r="U23" s="18" t="n">
        <v>435.19346383</v>
      </c>
      <c r="V23" s="20" t="n">
        <v>14.26613459</v>
      </c>
    </row>
    <row r="24" spans="1:22">
      <c r="A24" s="15" t="s">
        <v>499</v>
      </c>
      <c r="B24" s="17" t="n">
        <v>6647</v>
      </c>
      <c r="C24" s="18">
        <f>(7.0/B24*100)</f>
        <v/>
      </c>
      <c r="D24" s="19" t="n">
        <v>6640</v>
      </c>
      <c r="E24" s="18" t="n">
        <v>508.57396668</v>
      </c>
      <c r="F24" s="20" t="n">
        <v>4.73115481</v>
      </c>
      <c r="G24" s="18" t="n">
        <v>528.49430425</v>
      </c>
      <c r="H24" s="20" t="n">
        <v>3.06749331</v>
      </c>
      <c r="I24" s="18" t="n">
        <v>543.8948205200001</v>
      </c>
      <c r="J24" s="20" t="n">
        <v>3.83603184</v>
      </c>
      <c r="K24" s="18" t="n">
        <v>553.4577067500001</v>
      </c>
      <c r="L24" s="20" t="n">
        <v>5.11194274</v>
      </c>
      <c r="M24" s="18" t="s">
        <v>481</v>
      </c>
      <c r="N24" s="20" t="s">
        <v>481</v>
      </c>
      <c r="O24" s="18" t="s">
        <v>481</v>
      </c>
      <c r="P24" s="20" t="s">
        <v>481</v>
      </c>
      <c r="Q24" s="18" t="s">
        <v>481</v>
      </c>
      <c r="R24" s="20" t="s">
        <v>481</v>
      </c>
      <c r="S24" s="18" t="s">
        <v>481</v>
      </c>
      <c r="T24" s="20" t="s">
        <v>481</v>
      </c>
      <c r="U24" s="18" t="n">
        <v>486.52899356</v>
      </c>
      <c r="V24" s="20" t="n">
        <v>18.80622841</v>
      </c>
    </row>
    <row r="25" spans="1:22">
      <c r="A25" s="15" t="s">
        <v>500</v>
      </c>
      <c r="B25" s="17" t="n">
        <v>5581</v>
      </c>
      <c r="C25" s="18">
        <f>(24.0/B25*100)</f>
        <v/>
      </c>
      <c r="D25" s="19" t="n">
        <v>5557</v>
      </c>
      <c r="E25" s="18" t="n">
        <v>486.47150487</v>
      </c>
      <c r="F25" s="20" t="n">
        <v>14.6346518</v>
      </c>
      <c r="G25" s="18" t="n">
        <v>500.67178325</v>
      </c>
      <c r="H25" s="20" t="n">
        <v>4.94591816</v>
      </c>
      <c r="I25" s="18" t="n">
        <v>515.85894965</v>
      </c>
      <c r="J25" s="20" t="n">
        <v>4.1185993</v>
      </c>
      <c r="K25" s="18" t="n">
        <v>545.1671957999999</v>
      </c>
      <c r="L25" s="20" t="n">
        <v>4.21306041</v>
      </c>
      <c r="M25" s="18" t="s">
        <v>481</v>
      </c>
      <c r="N25" s="20" t="s">
        <v>481</v>
      </c>
      <c r="O25" s="18" t="s">
        <v>481</v>
      </c>
      <c r="P25" s="20" t="s">
        <v>481</v>
      </c>
      <c r="Q25" s="18" t="s">
        <v>481</v>
      </c>
      <c r="R25" s="20" t="s">
        <v>481</v>
      </c>
      <c r="S25" s="18" t="s">
        <v>481</v>
      </c>
      <c r="T25" s="20" t="s">
        <v>481</v>
      </c>
      <c r="U25" s="18" t="n">
        <v>511.9436576</v>
      </c>
      <c r="V25" s="20" t="n">
        <v>21.07279791</v>
      </c>
    </row>
    <row r="26" spans="1:22">
      <c r="A26" s="15" t="s">
        <v>501</v>
      </c>
      <c r="B26" s="17" t="n">
        <v>4869</v>
      </c>
      <c r="C26" s="18">
        <f>(33.0/B26*100)</f>
        <v/>
      </c>
      <c r="D26" s="19" t="n">
        <v>4836</v>
      </c>
      <c r="E26" s="18" t="n">
        <v>455.71060422</v>
      </c>
      <c r="F26" s="20" t="n">
        <v>6.49383974</v>
      </c>
      <c r="G26" s="18" t="n">
        <v>477.33093032</v>
      </c>
      <c r="H26" s="20" t="n">
        <v>3.04136283</v>
      </c>
      <c r="I26" s="18" t="n">
        <v>484.46280385</v>
      </c>
      <c r="J26" s="20" t="n">
        <v>2.58114302</v>
      </c>
      <c r="K26" s="18" t="n">
        <v>494.06252884</v>
      </c>
      <c r="L26" s="20" t="n">
        <v>3.07171151</v>
      </c>
      <c r="M26" s="18" t="s">
        <v>481</v>
      </c>
      <c r="N26" s="20" t="s">
        <v>481</v>
      </c>
      <c r="O26" s="18" t="s">
        <v>481</v>
      </c>
      <c r="P26" s="20" t="s">
        <v>481</v>
      </c>
      <c r="Q26" s="18" t="s">
        <v>481</v>
      </c>
      <c r="R26" s="20" t="s">
        <v>481</v>
      </c>
      <c r="S26" s="18" t="s">
        <v>481</v>
      </c>
      <c r="T26" s="20" t="s">
        <v>481</v>
      </c>
      <c r="U26" s="18" t="n">
        <v>416.43061368</v>
      </c>
      <c r="V26" s="20" t="n">
        <v>15.34253699</v>
      </c>
    </row>
    <row r="27" spans="1:22">
      <c r="A27" s="15" t="s">
        <v>502</v>
      </c>
      <c r="B27" s="17" t="n">
        <v>5299</v>
      </c>
      <c r="C27" s="18">
        <f>(17.0/B27*100)</f>
        <v/>
      </c>
      <c r="D27" s="19" t="n">
        <v>5282</v>
      </c>
      <c r="E27" s="18" t="n">
        <v>477.8869891</v>
      </c>
      <c r="F27" s="20" t="n">
        <v>3.47137946</v>
      </c>
      <c r="G27" s="18" t="n">
        <v>484.54857585</v>
      </c>
      <c r="H27" s="20" t="n">
        <v>2.15846185</v>
      </c>
      <c r="I27" s="18" t="n">
        <v>494.09968622</v>
      </c>
      <c r="J27" s="20" t="n">
        <v>3.06997933</v>
      </c>
      <c r="K27" s="18" t="n">
        <v>489.69358448</v>
      </c>
      <c r="L27" s="20" t="n">
        <v>3.51593611</v>
      </c>
      <c r="M27" s="18" t="s">
        <v>481</v>
      </c>
      <c r="N27" s="20" t="s">
        <v>481</v>
      </c>
      <c r="O27" s="18" t="s">
        <v>481</v>
      </c>
      <c r="P27" s="20" t="s">
        <v>481</v>
      </c>
      <c r="Q27" s="18" t="s">
        <v>481</v>
      </c>
      <c r="R27" s="20" t="s">
        <v>481</v>
      </c>
      <c r="S27" s="18" t="s">
        <v>481</v>
      </c>
      <c r="T27" s="20" t="s">
        <v>481</v>
      </c>
      <c r="U27" s="18" t="n">
        <v>391.23298417</v>
      </c>
      <c r="V27" s="20" t="n">
        <v>9.015723899999999</v>
      </c>
    </row>
    <row r="28" spans="1:22">
      <c r="A28" s="15" t="s">
        <v>503</v>
      </c>
      <c r="B28" s="17" t="n">
        <v>7568</v>
      </c>
      <c r="C28" s="18">
        <f>(57.0/B28*100)</f>
        <v/>
      </c>
      <c r="D28" s="19" t="n">
        <v>7511</v>
      </c>
      <c r="E28" s="18" t="n">
        <v>385.0820556</v>
      </c>
      <c r="F28" s="20" t="n">
        <v>7.29157618</v>
      </c>
      <c r="G28" s="18" t="n">
        <v>404.7122229</v>
      </c>
      <c r="H28" s="20" t="n">
        <v>4.02439082</v>
      </c>
      <c r="I28" s="18" t="n">
        <v>405.46750039</v>
      </c>
      <c r="J28" s="20" t="n">
        <v>2.64707798</v>
      </c>
      <c r="K28" s="18" t="n">
        <v>417.21704925</v>
      </c>
      <c r="L28" s="20" t="n">
        <v>2.88359051</v>
      </c>
      <c r="M28" s="18" t="s">
        <v>481</v>
      </c>
      <c r="N28" s="20" t="s">
        <v>481</v>
      </c>
      <c r="O28" s="18" t="s">
        <v>481</v>
      </c>
      <c r="P28" s="20" t="s">
        <v>481</v>
      </c>
      <c r="Q28" s="18" t="s">
        <v>481</v>
      </c>
      <c r="R28" s="20" t="s">
        <v>481</v>
      </c>
      <c r="S28" s="18" t="s">
        <v>481</v>
      </c>
      <c r="T28" s="20" t="s">
        <v>481</v>
      </c>
      <c r="U28" s="18" t="n">
        <v>357.86727935</v>
      </c>
      <c r="V28" s="20" t="n">
        <v>12.10932008</v>
      </c>
    </row>
    <row r="29" spans="1:22">
      <c r="A29" s="15" t="s">
        <v>504</v>
      </c>
      <c r="B29" s="17" t="n">
        <v>5385</v>
      </c>
      <c r="C29" s="18">
        <f>(30.0/B29*100)</f>
        <v/>
      </c>
      <c r="D29" s="19" t="n">
        <v>5355</v>
      </c>
      <c r="E29" s="18" t="n">
        <v>504.90889438</v>
      </c>
      <c r="F29" s="20" t="n">
        <v>4.61183606</v>
      </c>
      <c r="G29" s="18" t="n">
        <v>517.0932227</v>
      </c>
      <c r="H29" s="20" t="n">
        <v>2.28873449</v>
      </c>
      <c r="I29" s="18" t="n">
        <v>525.07513727</v>
      </c>
      <c r="J29" s="20" t="n">
        <v>3.93971252</v>
      </c>
      <c r="K29" s="18" t="n">
        <v>518.9481113000001</v>
      </c>
      <c r="L29" s="20" t="n">
        <v>5.31361844</v>
      </c>
      <c r="M29" s="18" t="s">
        <v>481</v>
      </c>
      <c r="N29" s="20" t="s">
        <v>481</v>
      </c>
      <c r="O29" s="18" t="s">
        <v>481</v>
      </c>
      <c r="P29" s="20" t="s">
        <v>481</v>
      </c>
      <c r="Q29" s="18" t="n">
        <v>335.3902018</v>
      </c>
      <c r="R29" s="20" t="n">
        <v>12.1685767</v>
      </c>
      <c r="S29" s="18" t="s">
        <v>481</v>
      </c>
      <c r="T29" s="20" t="s">
        <v>481</v>
      </c>
      <c r="U29" s="18" t="n">
        <v>413.88497881</v>
      </c>
      <c r="V29" s="20" t="n">
        <v>17.95134365</v>
      </c>
    </row>
    <row r="30" spans="1:22">
      <c r="A30" s="15" t="s">
        <v>505</v>
      </c>
      <c r="B30" s="17" t="n">
        <v>4520</v>
      </c>
      <c r="C30" s="18">
        <f>(103.0/B30*100)</f>
        <v/>
      </c>
      <c r="D30" s="19" t="n">
        <v>4417</v>
      </c>
      <c r="E30" s="18" t="n">
        <v>464.27583918</v>
      </c>
      <c r="F30" s="20" t="n">
        <v>12.52120683</v>
      </c>
      <c r="G30" s="18" t="n">
        <v>497.54477673</v>
      </c>
      <c r="H30" s="20" t="n">
        <v>3.94765482</v>
      </c>
      <c r="I30" s="18" t="n">
        <v>490.74004577</v>
      </c>
      <c r="J30" s="20" t="n">
        <v>3.04670114</v>
      </c>
      <c r="K30" s="18" t="n">
        <v>503.2845867</v>
      </c>
      <c r="L30" s="20" t="n">
        <v>3.31501929</v>
      </c>
      <c r="M30" s="18" t="s">
        <v>481</v>
      </c>
      <c r="N30" s="20" t="s">
        <v>481</v>
      </c>
      <c r="O30" s="18" t="s">
        <v>481</v>
      </c>
      <c r="P30" s="20" t="s">
        <v>481</v>
      </c>
      <c r="Q30" s="18" t="s">
        <v>481</v>
      </c>
      <c r="R30" s="20" t="s">
        <v>481</v>
      </c>
      <c r="S30" s="18" t="s">
        <v>481</v>
      </c>
      <c r="T30" s="20" t="s">
        <v>481</v>
      </c>
      <c r="U30" s="18" t="n">
        <v>440.83546591</v>
      </c>
      <c r="V30" s="20" t="n">
        <v>15.28725903</v>
      </c>
    </row>
    <row r="31" spans="1:22">
      <c r="A31" s="15" t="s">
        <v>506</v>
      </c>
      <c r="B31" s="17" t="n">
        <v>5456</v>
      </c>
      <c r="C31" s="18">
        <f>(125.0/B31*100)</f>
        <v/>
      </c>
      <c r="D31" s="19" t="n">
        <v>5331</v>
      </c>
      <c r="E31" s="18" t="n">
        <v>467.22060169</v>
      </c>
      <c r="F31" s="20" t="n">
        <v>7.50393763</v>
      </c>
      <c r="G31" s="18" t="n">
        <v>501.92303701</v>
      </c>
      <c r="H31" s="20" t="n">
        <v>2.50862537</v>
      </c>
      <c r="I31" s="18" t="n">
        <v>502.80588618</v>
      </c>
      <c r="J31" s="20" t="n">
        <v>3.27944475</v>
      </c>
      <c r="K31" s="18" t="n">
        <v>511.80478377</v>
      </c>
      <c r="L31" s="20" t="n">
        <v>2.7851151</v>
      </c>
      <c r="M31" s="18" t="s">
        <v>481</v>
      </c>
      <c r="N31" s="20" t="s">
        <v>481</v>
      </c>
      <c r="O31" s="18" t="s">
        <v>481</v>
      </c>
      <c r="P31" s="20" t="s">
        <v>481</v>
      </c>
      <c r="Q31" s="18" t="s">
        <v>481</v>
      </c>
      <c r="R31" s="20" t="s">
        <v>481</v>
      </c>
      <c r="S31" s="18" t="s">
        <v>481</v>
      </c>
      <c r="T31" s="20" t="s">
        <v>481</v>
      </c>
      <c r="U31" s="18" t="n">
        <v>424.36718566</v>
      </c>
      <c r="V31" s="20" t="n">
        <v>11.41563769</v>
      </c>
    </row>
    <row r="32" spans="1:22">
      <c r="A32" s="15" t="s">
        <v>507</v>
      </c>
      <c r="B32" s="17" t="n">
        <v>4478</v>
      </c>
      <c r="C32" s="18">
        <f>(5.0/B32*100)</f>
        <v/>
      </c>
      <c r="D32" s="19" t="n">
        <v>4473</v>
      </c>
      <c r="E32" s="18" t="n">
        <v>505.18433254</v>
      </c>
      <c r="F32" s="20" t="n">
        <v>5.95550864</v>
      </c>
      <c r="G32" s="18" t="n">
        <v>501.94046844</v>
      </c>
      <c r="H32" s="20" t="n">
        <v>2.89414365</v>
      </c>
      <c r="I32" s="18" t="n">
        <v>502.3006735</v>
      </c>
      <c r="J32" s="20" t="n">
        <v>3.23921771</v>
      </c>
      <c r="K32" s="18" t="n">
        <v>517.89595533</v>
      </c>
      <c r="L32" s="20" t="n">
        <v>4.1944088</v>
      </c>
      <c r="M32" s="18" t="s">
        <v>481</v>
      </c>
      <c r="N32" s="20" t="s">
        <v>481</v>
      </c>
      <c r="O32" s="18" t="s">
        <v>481</v>
      </c>
      <c r="P32" s="20" t="s">
        <v>481</v>
      </c>
      <c r="Q32" s="18" t="s">
        <v>481</v>
      </c>
      <c r="R32" s="20" t="s">
        <v>481</v>
      </c>
      <c r="S32" s="18" t="s">
        <v>481</v>
      </c>
      <c r="T32" s="20" t="s">
        <v>481</v>
      </c>
      <c r="U32" s="18" t="n">
        <v>431.18791885</v>
      </c>
      <c r="V32" s="20" t="n">
        <v>21.72548419</v>
      </c>
    </row>
    <row r="33" spans="1:22">
      <c r="A33" s="15" t="s">
        <v>508</v>
      </c>
      <c r="B33" s="17" t="n">
        <v>7325</v>
      </c>
      <c r="C33" s="18">
        <f>(76.0/B33*100)</f>
        <v/>
      </c>
      <c r="D33" s="19" t="n">
        <v>7249</v>
      </c>
      <c r="E33" s="18" t="n">
        <v>474.64886622</v>
      </c>
      <c r="F33" s="20" t="n">
        <v>7.62266069</v>
      </c>
      <c r="G33" s="18" t="n">
        <v>490.46413269</v>
      </c>
      <c r="H33" s="20" t="n">
        <v>4.38021166</v>
      </c>
      <c r="I33" s="18" t="n">
        <v>487.22946248</v>
      </c>
      <c r="J33" s="20" t="n">
        <v>3.1067207</v>
      </c>
      <c r="K33" s="18" t="n">
        <v>504.14480812</v>
      </c>
      <c r="L33" s="20" t="n">
        <v>3.16224454</v>
      </c>
      <c r="M33" s="18" t="s">
        <v>481</v>
      </c>
      <c r="N33" s="20" t="s">
        <v>481</v>
      </c>
      <c r="O33" s="18" t="s">
        <v>481</v>
      </c>
      <c r="P33" s="20" t="s">
        <v>481</v>
      </c>
      <c r="Q33" s="18" t="s">
        <v>481</v>
      </c>
      <c r="R33" s="20" t="s">
        <v>481</v>
      </c>
      <c r="S33" s="18" t="s">
        <v>481</v>
      </c>
      <c r="T33" s="20" t="s">
        <v>481</v>
      </c>
      <c r="U33" s="18" t="n">
        <v>411.21167215</v>
      </c>
      <c r="V33" s="20" t="n">
        <v>16.14702133</v>
      </c>
    </row>
    <row r="34" spans="1:22">
      <c r="A34" s="15" t="s">
        <v>509</v>
      </c>
      <c r="B34" s="17" t="n">
        <v>6350</v>
      </c>
      <c r="C34" s="18">
        <f>(36.0/B34*100)</f>
        <v/>
      </c>
      <c r="D34" s="19" t="n">
        <v>6314</v>
      </c>
      <c r="E34" s="18" t="n">
        <v>444.23148979</v>
      </c>
      <c r="F34" s="20" t="n">
        <v>7.71989217</v>
      </c>
      <c r="G34" s="18" t="n">
        <v>486.98624345</v>
      </c>
      <c r="H34" s="20" t="n">
        <v>3.7804669</v>
      </c>
      <c r="I34" s="18" t="n">
        <v>475.54963322</v>
      </c>
      <c r="J34" s="20" t="n">
        <v>3.38382788</v>
      </c>
      <c r="K34" s="18" t="n">
        <v>498.35893746</v>
      </c>
      <c r="L34" s="20" t="n">
        <v>3.34178284</v>
      </c>
      <c r="M34" s="18" t="s">
        <v>481</v>
      </c>
      <c r="N34" s="20" t="s">
        <v>481</v>
      </c>
      <c r="O34" s="18" t="s">
        <v>481</v>
      </c>
      <c r="P34" s="20" t="s">
        <v>481</v>
      </c>
      <c r="Q34" s="18" t="n">
        <v>336.51078337</v>
      </c>
      <c r="R34" s="20" t="n">
        <v>12.24828707</v>
      </c>
      <c r="S34" s="18" t="s">
        <v>481</v>
      </c>
      <c r="T34" s="20" t="s">
        <v>481</v>
      </c>
      <c r="U34" s="18" t="n">
        <v>361.17093626</v>
      </c>
      <c r="V34" s="20" t="n">
        <v>11.82862716</v>
      </c>
    </row>
    <row r="35" spans="1:22">
      <c r="A35" s="15" t="s">
        <v>510</v>
      </c>
      <c r="B35" s="17" t="n">
        <v>6406</v>
      </c>
      <c r="C35" s="18">
        <f>(36.0/B35*100)</f>
        <v/>
      </c>
      <c r="D35" s="19" t="n">
        <v>6370</v>
      </c>
      <c r="E35" s="18" t="n">
        <v>505.92772349</v>
      </c>
      <c r="F35" s="20" t="n">
        <v>5.24079293</v>
      </c>
      <c r="G35" s="18" t="n">
        <v>512.95515584</v>
      </c>
      <c r="H35" s="20" t="n">
        <v>2.16673431</v>
      </c>
      <c r="I35" s="18" t="n">
        <v>513.29669165</v>
      </c>
      <c r="J35" s="20" t="n">
        <v>2.74938152</v>
      </c>
      <c r="K35" s="18" t="n">
        <v>515.17273797</v>
      </c>
      <c r="L35" s="20" t="n">
        <v>3.59514088</v>
      </c>
      <c r="M35" s="18" t="s">
        <v>481</v>
      </c>
      <c r="N35" s="20" t="s">
        <v>481</v>
      </c>
      <c r="O35" s="18" t="s">
        <v>481</v>
      </c>
      <c r="P35" s="20" t="s">
        <v>481</v>
      </c>
      <c r="Q35" s="18" t="n">
        <v>349.78970242</v>
      </c>
      <c r="R35" s="20" t="n">
        <v>6.90672373</v>
      </c>
      <c r="S35" s="18" t="s">
        <v>481</v>
      </c>
      <c r="T35" s="20" t="s">
        <v>481</v>
      </c>
      <c r="U35" s="18" t="n">
        <v>423.45560718</v>
      </c>
      <c r="V35" s="20" t="n">
        <v>13.45106542</v>
      </c>
    </row>
    <row r="36" spans="1:22">
      <c r="A36" s="15" t="s">
        <v>511</v>
      </c>
      <c r="B36" s="17" t="n">
        <v>6736</v>
      </c>
      <c r="C36" s="18">
        <f>(28.0/B36*100)</f>
        <v/>
      </c>
      <c r="D36" s="19" t="n">
        <v>6708</v>
      </c>
      <c r="E36" s="18" t="n">
        <v>459.82375049</v>
      </c>
      <c r="F36" s="20" t="n">
        <v>4.24258001</v>
      </c>
      <c r="G36" s="18" t="n">
        <v>479.41834654</v>
      </c>
      <c r="H36" s="20" t="n">
        <v>2.65514587</v>
      </c>
      <c r="I36" s="18" t="n">
        <v>488.66704679</v>
      </c>
      <c r="J36" s="20" t="n">
        <v>3.02180168</v>
      </c>
      <c r="K36" s="18" t="n">
        <v>500.30648427</v>
      </c>
      <c r="L36" s="20" t="n">
        <v>3.60420635</v>
      </c>
      <c r="M36" s="18" t="s">
        <v>481</v>
      </c>
      <c r="N36" s="20" t="s">
        <v>481</v>
      </c>
      <c r="O36" s="18" t="s">
        <v>481</v>
      </c>
      <c r="P36" s="20" t="s">
        <v>481</v>
      </c>
      <c r="Q36" s="18" t="s">
        <v>481</v>
      </c>
      <c r="R36" s="20" t="s">
        <v>481</v>
      </c>
      <c r="S36" s="18" t="s">
        <v>481</v>
      </c>
      <c r="T36" s="20" t="s">
        <v>481</v>
      </c>
      <c r="U36" s="18" t="n">
        <v>428.34633296</v>
      </c>
      <c r="V36" s="20" t="n">
        <v>12.71076017</v>
      </c>
    </row>
    <row r="37" spans="1:22">
      <c r="A37" s="15" t="s">
        <v>512</v>
      </c>
      <c r="B37" s="17" t="n">
        <v>5458</v>
      </c>
      <c r="C37" s="18">
        <f>(65.0/B37*100)</f>
        <v/>
      </c>
      <c r="D37" s="19" t="n">
        <v>5393</v>
      </c>
      <c r="E37" s="18" t="n">
        <v>460.72245422</v>
      </c>
      <c r="F37" s="20" t="n">
        <v>8.668455399999999</v>
      </c>
      <c r="G37" s="18" t="n">
        <v>498.25917377</v>
      </c>
      <c r="H37" s="20" t="n">
        <v>3.83035038</v>
      </c>
      <c r="I37" s="18" t="n">
        <v>490.77658755</v>
      </c>
      <c r="J37" s="20" t="n">
        <v>3.22143963</v>
      </c>
      <c r="K37" s="18" t="n">
        <v>505.76131922</v>
      </c>
      <c r="L37" s="20" t="n">
        <v>3.94913887</v>
      </c>
      <c r="M37" s="18" t="s">
        <v>481</v>
      </c>
      <c r="N37" s="20" t="s">
        <v>481</v>
      </c>
      <c r="O37" s="18" t="s">
        <v>481</v>
      </c>
      <c r="P37" s="20" t="s">
        <v>481</v>
      </c>
      <c r="Q37" s="18" t="s">
        <v>481</v>
      </c>
      <c r="R37" s="20" t="s">
        <v>481</v>
      </c>
      <c r="S37" s="18" t="s">
        <v>481</v>
      </c>
      <c r="T37" s="20" t="s">
        <v>481</v>
      </c>
      <c r="U37" s="18" t="n">
        <v>376.28066789</v>
      </c>
      <c r="V37" s="20" t="n">
        <v>10.62039092</v>
      </c>
    </row>
    <row r="38" spans="1:22">
      <c r="A38" s="15" t="s">
        <v>513</v>
      </c>
      <c r="B38" s="17" t="n">
        <v>5860</v>
      </c>
      <c r="C38" s="18">
        <f>(16.0/B38*100)</f>
        <v/>
      </c>
      <c r="D38" s="19" t="n">
        <v>5844</v>
      </c>
      <c r="E38" s="18" t="n">
        <v>518.77888336</v>
      </c>
      <c r="F38" s="20" t="n">
        <v>4.44816006</v>
      </c>
      <c r="G38" s="18" t="n">
        <v>529.08075481</v>
      </c>
      <c r="H38" s="20" t="n">
        <v>3.2995678</v>
      </c>
      <c r="I38" s="18" t="n">
        <v>522.73076134</v>
      </c>
      <c r="J38" s="20" t="n">
        <v>4.57666151</v>
      </c>
      <c r="K38" s="18" t="n">
        <v>513.70179407</v>
      </c>
      <c r="L38" s="20" t="n">
        <v>5.28961225</v>
      </c>
      <c r="M38" s="18" t="s">
        <v>481</v>
      </c>
      <c r="N38" s="20" t="s">
        <v>481</v>
      </c>
      <c r="O38" s="18" t="s">
        <v>481</v>
      </c>
      <c r="P38" s="20" t="s">
        <v>481</v>
      </c>
      <c r="Q38" s="18" t="s">
        <v>481</v>
      </c>
      <c r="R38" s="20" t="s">
        <v>481</v>
      </c>
      <c r="S38" s="18" t="s">
        <v>481</v>
      </c>
      <c r="T38" s="20" t="s">
        <v>481</v>
      </c>
      <c r="U38" s="18" t="n">
        <v>400.11622975</v>
      </c>
      <c r="V38" s="20" t="n">
        <v>10.97999753</v>
      </c>
    </row>
    <row r="39" spans="1:22">
      <c r="A39" s="15" t="s">
        <v>514</v>
      </c>
      <c r="B39" s="17" t="n">
        <v>5895</v>
      </c>
      <c r="C39" s="18">
        <f>(31.0/B39*100)</f>
        <v/>
      </c>
      <c r="D39" s="19" t="n">
        <v>5864</v>
      </c>
      <c r="E39" s="18" t="n">
        <v>389.81598066</v>
      </c>
      <c r="F39" s="20" t="n">
        <v>6.46215267</v>
      </c>
      <c r="G39" s="18" t="n">
        <v>415.74696245</v>
      </c>
      <c r="H39" s="20" t="n">
        <v>6.39803924</v>
      </c>
      <c r="I39" s="18" t="n">
        <v>415.29270417</v>
      </c>
      <c r="J39" s="20" t="n">
        <v>4.74317563</v>
      </c>
      <c r="K39" s="18" t="n">
        <v>429.7059435</v>
      </c>
      <c r="L39" s="20" t="n">
        <v>4.16475646</v>
      </c>
      <c r="M39" s="18" t="s">
        <v>481</v>
      </c>
      <c r="N39" s="20" t="s">
        <v>481</v>
      </c>
      <c r="O39" s="18" t="s">
        <v>481</v>
      </c>
      <c r="P39" s="20" t="s">
        <v>481</v>
      </c>
      <c r="Q39" s="18" t="s">
        <v>481</v>
      </c>
      <c r="R39" s="20" t="s">
        <v>481</v>
      </c>
      <c r="S39" s="18" t="s">
        <v>481</v>
      </c>
      <c r="T39" s="20" t="s">
        <v>481</v>
      </c>
      <c r="U39" s="18" t="n">
        <v>355.9290929</v>
      </c>
      <c r="V39" s="20" t="n">
        <v>17.05860802</v>
      </c>
    </row>
    <row r="40" spans="1:22">
      <c r="A40" s="15" t="s">
        <v>515</v>
      </c>
      <c r="B40" s="17" t="n">
        <v>14157</v>
      </c>
      <c r="C40" s="18">
        <f>(279.0/B40*100)</f>
        <v/>
      </c>
      <c r="D40" s="19" t="n">
        <v>13878</v>
      </c>
      <c r="E40" s="18" t="n">
        <v>452.84113707</v>
      </c>
      <c r="F40" s="20" t="n">
        <v>12.23673031</v>
      </c>
      <c r="G40" s="18" t="n">
        <v>509.86296123</v>
      </c>
      <c r="H40" s="20" t="n">
        <v>5.12461877</v>
      </c>
      <c r="I40" s="18" t="n">
        <v>487.84486717</v>
      </c>
      <c r="J40" s="20" t="n">
        <v>3.33258519</v>
      </c>
      <c r="K40" s="18" t="n">
        <v>496.60197409</v>
      </c>
      <c r="L40" s="20" t="n">
        <v>2.64756307</v>
      </c>
      <c r="M40" s="18" t="s">
        <v>481</v>
      </c>
      <c r="N40" s="20" t="s">
        <v>481</v>
      </c>
      <c r="O40" s="18" t="s">
        <v>481</v>
      </c>
      <c r="P40" s="20" t="s">
        <v>481</v>
      </c>
      <c r="Q40" s="18" t="s">
        <v>481</v>
      </c>
      <c r="R40" s="20" t="s">
        <v>481</v>
      </c>
      <c r="S40" s="18" t="s">
        <v>481</v>
      </c>
      <c r="T40" s="20" t="s">
        <v>481</v>
      </c>
      <c r="U40" s="18" t="n">
        <v>418.38598726</v>
      </c>
      <c r="V40" s="20" t="n">
        <v>9.9654615</v>
      </c>
    </row>
    <row r="41" spans="1:22">
      <c r="A41" s="15" t="s">
        <v>516</v>
      </c>
      <c r="B41" s="17" t="n">
        <v>5712</v>
      </c>
      <c r="C41" s="18">
        <f>(39.0/B41*100)</f>
        <v/>
      </c>
      <c r="D41" s="19" t="n">
        <v>5673</v>
      </c>
      <c r="E41" s="18" t="n">
        <v>434.01859274</v>
      </c>
      <c r="F41" s="20" t="n">
        <v>16.61238583</v>
      </c>
      <c r="G41" s="18" t="n">
        <v>478.45975544</v>
      </c>
      <c r="H41" s="20" t="n">
        <v>7.15175219</v>
      </c>
      <c r="I41" s="18" t="n">
        <v>466.672501</v>
      </c>
      <c r="J41" s="20" t="n">
        <v>3.91517482</v>
      </c>
      <c r="K41" s="18" t="n">
        <v>474.25744332</v>
      </c>
      <c r="L41" s="20" t="n">
        <v>3.55907673</v>
      </c>
      <c r="M41" s="18" t="s">
        <v>481</v>
      </c>
      <c r="N41" s="20" t="s">
        <v>481</v>
      </c>
      <c r="O41" s="18" t="s">
        <v>481</v>
      </c>
      <c r="P41" s="20" t="s">
        <v>481</v>
      </c>
      <c r="Q41" s="18" t="n">
        <v>392.51815558</v>
      </c>
      <c r="R41" s="20" t="n">
        <v>16.89642718</v>
      </c>
      <c r="S41" s="18" t="s">
        <v>481</v>
      </c>
      <c r="T41" s="20" t="s">
        <v>481</v>
      </c>
      <c r="U41" s="18" t="n">
        <v>400.74804935</v>
      </c>
      <c r="V41" s="20" t="n">
        <v>14.20173686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(1248.0/B46*100)</f>
        <v/>
      </c>
      <c r="D46" s="19" t="n">
        <v>21893</v>
      </c>
      <c r="E46" s="18" t="n">
        <v>373.47078546</v>
      </c>
      <c r="F46" s="20" t="n">
        <v>6.10088278</v>
      </c>
      <c r="G46" s="18" t="n">
        <v>388.50880585</v>
      </c>
      <c r="H46" s="20" t="n">
        <v>3.96374826</v>
      </c>
      <c r="I46" s="18" t="n">
        <v>372.65899453</v>
      </c>
      <c r="J46" s="20" t="n">
        <v>3.2353375</v>
      </c>
      <c r="K46" s="18" t="n">
        <v>392.10951523</v>
      </c>
      <c r="L46" s="20" t="n">
        <v>3.55256932</v>
      </c>
      <c r="M46" s="18" t="s">
        <v>481</v>
      </c>
      <c r="N46" s="20" t="s">
        <v>481</v>
      </c>
      <c r="O46" s="18" t="s">
        <v>481</v>
      </c>
      <c r="P46" s="20" t="s">
        <v>481</v>
      </c>
      <c r="Q46" s="18" t="s">
        <v>481</v>
      </c>
      <c r="R46" s="20" t="s">
        <v>481</v>
      </c>
      <c r="S46" s="18" t="s">
        <v>481</v>
      </c>
      <c r="T46" s="20" t="s">
        <v>481</v>
      </c>
      <c r="U46" s="18" t="n">
        <v>317.9765358</v>
      </c>
      <c r="V46" s="20" t="n">
        <v>5.03453216</v>
      </c>
    </row>
    <row r="47" spans="1:22">
      <c r="A47" s="15" t="s">
        <v>522</v>
      </c>
      <c r="B47" s="17" t="n">
        <v>5928</v>
      </c>
      <c r="C47" s="18">
        <f>(86.0/B47*100)</f>
        <v/>
      </c>
      <c r="D47" s="19" t="n">
        <v>5842</v>
      </c>
      <c r="E47" s="18" t="n">
        <v>440.98616148</v>
      </c>
      <c r="F47" s="20" t="n">
        <v>6.11860312</v>
      </c>
      <c r="G47" s="18" t="n">
        <v>461.45206311</v>
      </c>
      <c r="H47" s="20" t="n">
        <v>4.3290859</v>
      </c>
      <c r="I47" s="18" t="n">
        <v>439.73124529</v>
      </c>
      <c r="J47" s="20" t="n">
        <v>4.42814733</v>
      </c>
      <c r="K47" s="18" t="n">
        <v>441.82699603</v>
      </c>
      <c r="L47" s="20" t="n">
        <v>4.50227479</v>
      </c>
      <c r="M47" s="18" t="s">
        <v>481</v>
      </c>
      <c r="N47" s="20" t="s">
        <v>481</v>
      </c>
      <c r="O47" s="18" t="s">
        <v>481</v>
      </c>
      <c r="P47" s="20" t="s">
        <v>481</v>
      </c>
      <c r="Q47" s="18" t="s">
        <v>481</v>
      </c>
      <c r="R47" s="20" t="s">
        <v>481</v>
      </c>
      <c r="S47" s="18" t="s">
        <v>481</v>
      </c>
      <c r="T47" s="20" t="s">
        <v>481</v>
      </c>
      <c r="U47" s="18" t="n">
        <v>342.37265981</v>
      </c>
      <c r="V47" s="20" t="n">
        <v>8.288924010000001</v>
      </c>
    </row>
    <row r="48" spans="1:22">
      <c r="A48" s="15" t="s">
        <v>523</v>
      </c>
      <c r="B48" s="17" t="n">
        <v>9841</v>
      </c>
      <c r="C48" s="18">
        <f>(7.0/B48*100)</f>
        <v/>
      </c>
      <c r="D48" s="19" t="n">
        <v>9834</v>
      </c>
      <c r="E48" s="18" t="n">
        <v>512.09688118</v>
      </c>
      <c r="F48" s="20" t="n">
        <v>16.0205305</v>
      </c>
      <c r="G48" s="18" t="n">
        <v>545.7090610499999</v>
      </c>
      <c r="H48" s="20" t="n">
        <v>7.75680343</v>
      </c>
      <c r="I48" s="18" t="n">
        <v>523.79463929</v>
      </c>
      <c r="J48" s="20" t="n">
        <v>5.01983201</v>
      </c>
      <c r="K48" s="18" t="n">
        <v>541.31323417</v>
      </c>
      <c r="L48" s="20" t="n">
        <v>5.15403711</v>
      </c>
      <c r="M48" s="18" t="s">
        <v>481</v>
      </c>
      <c r="N48" s="20" t="s">
        <v>481</v>
      </c>
      <c r="O48" s="18" t="s">
        <v>481</v>
      </c>
      <c r="P48" s="20" t="s">
        <v>481</v>
      </c>
      <c r="Q48" s="18" t="s">
        <v>481</v>
      </c>
      <c r="R48" s="20" t="s">
        <v>481</v>
      </c>
      <c r="S48" s="18" t="s">
        <v>481</v>
      </c>
      <c r="T48" s="20" t="s">
        <v>481</v>
      </c>
      <c r="U48" s="18" t="n">
        <v>463.28264074</v>
      </c>
      <c r="V48" s="20" t="n">
        <v>31.68477811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(220.0/B50*100)</f>
        <v/>
      </c>
      <c r="D50" s="19" t="n">
        <v>11575</v>
      </c>
      <c r="E50" s="18" t="n">
        <v>353.82811023</v>
      </c>
      <c r="F50" s="20" t="n">
        <v>10.74041167</v>
      </c>
      <c r="G50" s="18" t="n">
        <v>383.46708263</v>
      </c>
      <c r="H50" s="20" t="n">
        <v>5.85439801</v>
      </c>
      <c r="I50" s="18" t="n">
        <v>384.55246746</v>
      </c>
      <c r="J50" s="20" t="n">
        <v>2.40364138</v>
      </c>
      <c r="K50" s="18" t="n">
        <v>397.67876912</v>
      </c>
      <c r="L50" s="20" t="n">
        <v>3.04268871</v>
      </c>
      <c r="M50" s="18" t="s">
        <v>481</v>
      </c>
      <c r="N50" s="20" t="s">
        <v>481</v>
      </c>
      <c r="O50" s="18" t="s">
        <v>481</v>
      </c>
      <c r="P50" s="20" t="s">
        <v>481</v>
      </c>
      <c r="Q50" s="18" t="s">
        <v>481</v>
      </c>
      <c r="R50" s="20" t="s">
        <v>481</v>
      </c>
      <c r="S50" s="18" t="s">
        <v>481</v>
      </c>
      <c r="T50" s="20" t="s">
        <v>481</v>
      </c>
      <c r="U50" s="18" t="n">
        <v>329.04886818</v>
      </c>
      <c r="V50" s="20" t="n">
        <v>8.9889774</v>
      </c>
    </row>
    <row r="51" spans="1:22">
      <c r="A51" s="15" t="s">
        <v>526</v>
      </c>
      <c r="B51" s="17" t="n">
        <v>6866</v>
      </c>
      <c r="C51" s="18">
        <f>(108.0/B51*100)</f>
        <v/>
      </c>
      <c r="D51" s="19" t="n">
        <v>6758</v>
      </c>
      <c r="E51" s="18" t="n">
        <v>394.30379962</v>
      </c>
      <c r="F51" s="20" t="n">
        <v>6.95521357</v>
      </c>
      <c r="G51" s="18" t="n">
        <v>398.40337422</v>
      </c>
      <c r="H51" s="20" t="n">
        <v>5.22751829</v>
      </c>
      <c r="I51" s="18" t="n">
        <v>400.66435552</v>
      </c>
      <c r="J51" s="20" t="n">
        <v>3.33580989</v>
      </c>
      <c r="K51" s="18" t="n">
        <v>407.49405403</v>
      </c>
      <c r="L51" s="20" t="n">
        <v>3.39998245</v>
      </c>
      <c r="M51" s="18" t="s">
        <v>481</v>
      </c>
      <c r="N51" s="20" t="s">
        <v>481</v>
      </c>
      <c r="O51" s="18" t="s">
        <v>481</v>
      </c>
      <c r="P51" s="20" t="s">
        <v>481</v>
      </c>
      <c r="Q51" s="18" t="n">
        <v>380.5422133</v>
      </c>
      <c r="R51" s="20" t="n">
        <v>4.31283207</v>
      </c>
      <c r="S51" s="18" t="s">
        <v>481</v>
      </c>
      <c r="T51" s="20" t="s">
        <v>481</v>
      </c>
      <c r="U51" s="18" t="n">
        <v>370.07766369</v>
      </c>
      <c r="V51" s="20" t="n">
        <v>8.69457079</v>
      </c>
    </row>
    <row r="52" spans="1:22">
      <c r="A52" s="15" t="s">
        <v>527</v>
      </c>
      <c r="B52" s="17" t="n">
        <v>5809</v>
      </c>
      <c r="C52" s="18">
        <f>(74.0/B52*100)</f>
        <v/>
      </c>
      <c r="D52" s="19" t="n">
        <v>5735</v>
      </c>
      <c r="E52" s="18" t="n">
        <v>456.88192092</v>
      </c>
      <c r="F52" s="20" t="n">
        <v>5.76625695</v>
      </c>
      <c r="G52" s="18" t="n">
        <v>467.03494873</v>
      </c>
      <c r="H52" s="20" t="n">
        <v>3.08095072</v>
      </c>
      <c r="I52" s="18" t="n">
        <v>464.19097658</v>
      </c>
      <c r="J52" s="20" t="n">
        <v>3.54048849</v>
      </c>
      <c r="K52" s="18" t="n">
        <v>464.20861581</v>
      </c>
      <c r="L52" s="20" t="n">
        <v>4.69242324</v>
      </c>
      <c r="M52" s="18" t="s">
        <v>481</v>
      </c>
      <c r="N52" s="20" t="s">
        <v>481</v>
      </c>
      <c r="O52" s="18" t="s">
        <v>481</v>
      </c>
      <c r="P52" s="20" t="s">
        <v>481</v>
      </c>
      <c r="Q52" s="18" t="s">
        <v>481</v>
      </c>
      <c r="R52" s="20" t="s">
        <v>481</v>
      </c>
      <c r="S52" s="18" t="s">
        <v>481</v>
      </c>
      <c r="T52" s="20" t="s">
        <v>481</v>
      </c>
      <c r="U52" s="18" t="n">
        <v>395.03356622</v>
      </c>
      <c r="V52" s="20" t="n">
        <v>12.75436736</v>
      </c>
    </row>
    <row r="53" spans="1:22">
      <c r="A53" s="15" t="s">
        <v>528</v>
      </c>
      <c r="B53" s="17" t="n">
        <v>5571</v>
      </c>
      <c r="C53" s="18">
        <f>(85.0/B53*100)</f>
        <v/>
      </c>
      <c r="D53" s="19" t="n">
        <v>5486</v>
      </c>
      <c r="E53" s="18" t="n">
        <v>400.91433632</v>
      </c>
      <c r="F53" s="20" t="n">
        <v>7.48955345</v>
      </c>
      <c r="G53" s="18" t="n">
        <v>428.291057</v>
      </c>
      <c r="H53" s="20" t="n">
        <v>3.16136123</v>
      </c>
      <c r="I53" s="18" t="n">
        <v>437.50750255</v>
      </c>
      <c r="J53" s="20" t="n">
        <v>2.97396026</v>
      </c>
      <c r="K53" s="18" t="n">
        <v>454.3484276</v>
      </c>
      <c r="L53" s="20" t="n">
        <v>2.33654347</v>
      </c>
      <c r="M53" s="18" t="s">
        <v>481</v>
      </c>
      <c r="N53" s="20" t="s">
        <v>481</v>
      </c>
      <c r="O53" s="18" t="s">
        <v>481</v>
      </c>
      <c r="P53" s="20" t="s">
        <v>481</v>
      </c>
      <c r="Q53" s="18" t="s">
        <v>481</v>
      </c>
      <c r="R53" s="20" t="s">
        <v>481</v>
      </c>
      <c r="S53" s="18" t="s">
        <v>481</v>
      </c>
      <c r="T53" s="20" t="s">
        <v>481</v>
      </c>
      <c r="U53" s="18" t="n">
        <v>340.00159189</v>
      </c>
      <c r="V53" s="20" t="n">
        <v>10.51873162</v>
      </c>
    </row>
    <row r="54" spans="1:22">
      <c r="A54" s="15" t="s">
        <v>529</v>
      </c>
      <c r="B54" s="17" t="n">
        <v>4740</v>
      </c>
      <c r="C54" s="18">
        <f>(68.0/B54*100)</f>
        <v/>
      </c>
      <c r="D54" s="19" t="n">
        <v>4672</v>
      </c>
      <c r="E54" s="18" t="n">
        <v>303.44091977</v>
      </c>
      <c r="F54" s="20" t="n">
        <v>6.86350086</v>
      </c>
      <c r="G54" s="18" t="n">
        <v>336.1756349</v>
      </c>
      <c r="H54" s="20" t="n">
        <v>5.94133218</v>
      </c>
      <c r="I54" s="18" t="n">
        <v>330.45927662</v>
      </c>
      <c r="J54" s="20" t="n">
        <v>3.54935076</v>
      </c>
      <c r="K54" s="18" t="n">
        <v>336.01406892</v>
      </c>
      <c r="L54" s="20" t="n">
        <v>3.08125703</v>
      </c>
      <c r="M54" s="18" t="s">
        <v>481</v>
      </c>
      <c r="N54" s="20" t="s">
        <v>481</v>
      </c>
      <c r="O54" s="18" t="s">
        <v>481</v>
      </c>
      <c r="P54" s="20" t="s">
        <v>481</v>
      </c>
      <c r="Q54" s="18" t="s">
        <v>481</v>
      </c>
      <c r="R54" s="20" t="s">
        <v>481</v>
      </c>
      <c r="S54" s="18" t="s">
        <v>481</v>
      </c>
      <c r="T54" s="20" t="s">
        <v>481</v>
      </c>
      <c r="U54" s="18" t="n">
        <v>273.26802899</v>
      </c>
      <c r="V54" s="20" t="n">
        <v>4.64463971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523.76211655</v>
      </c>
      <c r="F56" s="20" t="n">
        <v>12.67863171</v>
      </c>
      <c r="G56" s="18" t="n">
        <v>540.45982572</v>
      </c>
      <c r="H56" s="20" t="n">
        <v>5.43378067</v>
      </c>
      <c r="I56" s="18" t="n">
        <v>546.29565842</v>
      </c>
      <c r="J56" s="20" t="n">
        <v>3.30362495</v>
      </c>
      <c r="K56" s="18" t="n">
        <v>554.47590746</v>
      </c>
      <c r="L56" s="20" t="n">
        <v>3.8403212</v>
      </c>
      <c r="M56" s="18" t="s">
        <v>481</v>
      </c>
      <c r="N56" s="20" t="s">
        <v>481</v>
      </c>
      <c r="O56" s="18" t="s">
        <v>481</v>
      </c>
      <c r="P56" s="20" t="s">
        <v>481</v>
      </c>
      <c r="Q56" s="18" t="s">
        <v>481</v>
      </c>
      <c r="R56" s="20" t="s">
        <v>481</v>
      </c>
      <c r="S56" s="18" t="s">
        <v>481</v>
      </c>
      <c r="T56" s="20" t="s">
        <v>481</v>
      </c>
      <c r="U56" s="18" t="n">
        <v>528.37704793</v>
      </c>
      <c r="V56" s="20" t="n">
        <v>14.71291403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(137.0/B61*100)</f>
        <v/>
      </c>
      <c r="D61" s="19" t="n">
        <v>6388</v>
      </c>
      <c r="E61" s="18" t="n">
        <v>459.63085855</v>
      </c>
      <c r="F61" s="20" t="n">
        <v>5.7520785</v>
      </c>
      <c r="G61" s="18" t="n">
        <v>465.8314548</v>
      </c>
      <c r="H61" s="20" t="n">
        <v>3.16494873</v>
      </c>
      <c r="I61" s="18" t="n">
        <v>483.38834984</v>
      </c>
      <c r="J61" s="20" t="n">
        <v>3.31049366</v>
      </c>
      <c r="K61" s="18" t="n">
        <v>495.10839505</v>
      </c>
      <c r="L61" s="20" t="n">
        <v>2.98117272</v>
      </c>
      <c r="M61" s="18" t="s">
        <v>481</v>
      </c>
      <c r="N61" s="20" t="s">
        <v>481</v>
      </c>
      <c r="O61" s="18" t="s">
        <v>481</v>
      </c>
      <c r="P61" s="20" t="s">
        <v>481</v>
      </c>
      <c r="Q61" s="18" t="s">
        <v>481</v>
      </c>
      <c r="R61" s="20" t="s">
        <v>481</v>
      </c>
      <c r="S61" s="18" t="s">
        <v>481</v>
      </c>
      <c r="T61" s="20" t="s">
        <v>481</v>
      </c>
      <c r="U61" s="18" t="n">
        <v>409.68930651</v>
      </c>
      <c r="V61" s="20" t="n">
        <v>11.4460121</v>
      </c>
    </row>
    <row r="62" spans="1:22">
      <c r="A62" s="15" t="s">
        <v>537</v>
      </c>
      <c r="B62" s="17" t="n">
        <v>4476</v>
      </c>
      <c r="C62" s="18">
        <f>(3.0/B62*100)</f>
        <v/>
      </c>
      <c r="D62" s="19" t="n">
        <v>4473</v>
      </c>
      <c r="E62" s="18" t="n">
        <v>527.50813397</v>
      </c>
      <c r="F62" s="20" t="n">
        <v>5.60544598</v>
      </c>
      <c r="G62" s="18" t="n">
        <v>544.5604832</v>
      </c>
      <c r="H62" s="20" t="n">
        <v>1.71687408</v>
      </c>
      <c r="I62" s="18" t="n">
        <v>543.3912747099999</v>
      </c>
      <c r="J62" s="20" t="n">
        <v>2.23876874</v>
      </c>
      <c r="K62" s="18" t="n">
        <v>550.47338403</v>
      </c>
      <c r="L62" s="20" t="n">
        <v>3.63483125</v>
      </c>
      <c r="M62" s="18" t="s">
        <v>481</v>
      </c>
      <c r="N62" s="20" t="s">
        <v>481</v>
      </c>
      <c r="O62" s="18" t="s">
        <v>481</v>
      </c>
      <c r="P62" s="20" t="s">
        <v>481</v>
      </c>
      <c r="Q62" s="18" t="s">
        <v>481</v>
      </c>
      <c r="R62" s="20" t="s">
        <v>481</v>
      </c>
      <c r="S62" s="18" t="s">
        <v>481</v>
      </c>
      <c r="T62" s="20" t="s">
        <v>481</v>
      </c>
      <c r="U62" s="18" t="n">
        <v>494.26329804</v>
      </c>
      <c r="V62" s="20" t="n">
        <v>25.48972483</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(75.0/B66*100)</f>
        <v/>
      </c>
      <c r="D66" s="19" t="n">
        <v>5590</v>
      </c>
      <c r="E66" s="18" t="n">
        <v>415.6915613</v>
      </c>
      <c r="F66" s="20" t="n">
        <v>5.63227147</v>
      </c>
      <c r="G66" s="18" t="n">
        <v>423.83383279</v>
      </c>
      <c r="H66" s="20" t="n">
        <v>3.15493858</v>
      </c>
      <c r="I66" s="18" t="n">
        <v>416.2191821</v>
      </c>
      <c r="J66" s="20" t="n">
        <v>2.2555295</v>
      </c>
      <c r="K66" s="18" t="n">
        <v>426.10635264</v>
      </c>
      <c r="L66" s="20" t="n">
        <v>2.93901336</v>
      </c>
      <c r="M66" s="18" t="s">
        <v>481</v>
      </c>
      <c r="N66" s="20" t="s">
        <v>481</v>
      </c>
      <c r="O66" s="18" t="s">
        <v>481</v>
      </c>
      <c r="P66" s="20" t="s">
        <v>481</v>
      </c>
      <c r="Q66" s="18" t="s">
        <v>481</v>
      </c>
      <c r="R66" s="20" t="s">
        <v>481</v>
      </c>
      <c r="S66" s="18" t="s">
        <v>481</v>
      </c>
      <c r="T66" s="20" t="s">
        <v>481</v>
      </c>
      <c r="U66" s="18" t="n">
        <v>353.93975829</v>
      </c>
      <c r="V66" s="20" t="n">
        <v>5.77310474</v>
      </c>
    </row>
    <row r="67" spans="1:22">
      <c r="A67" s="15" t="s">
        <v>542</v>
      </c>
      <c r="B67" s="17" t="n">
        <v>6971</v>
      </c>
      <c r="C67" s="18">
        <f>(54.0/B67*100)</f>
        <v/>
      </c>
      <c r="D67" s="19" t="n">
        <v>6917</v>
      </c>
      <c r="E67" s="18" t="n">
        <v>349.46652958</v>
      </c>
      <c r="F67" s="20" t="n">
        <v>10.6186956</v>
      </c>
      <c r="G67" s="18" t="n">
        <v>371.00843091</v>
      </c>
      <c r="H67" s="20" t="n">
        <v>5.39318185</v>
      </c>
      <c r="I67" s="18" t="n">
        <v>380.11149227</v>
      </c>
      <c r="J67" s="20" t="n">
        <v>2.91248446</v>
      </c>
      <c r="K67" s="18" t="n">
        <v>404.73469161</v>
      </c>
      <c r="L67" s="20" t="n">
        <v>3.09178696</v>
      </c>
      <c r="M67" s="18" t="s">
        <v>481</v>
      </c>
      <c r="N67" s="20" t="s">
        <v>481</v>
      </c>
      <c r="O67" s="18" t="s">
        <v>481</v>
      </c>
      <c r="P67" s="20" t="s">
        <v>481</v>
      </c>
      <c r="Q67" s="18" t="s">
        <v>481</v>
      </c>
      <c r="R67" s="20" t="s">
        <v>481</v>
      </c>
      <c r="S67" s="18" t="s">
        <v>481</v>
      </c>
      <c r="T67" s="20" t="s">
        <v>481</v>
      </c>
      <c r="U67" s="18" t="n">
        <v>285.81286954</v>
      </c>
      <c r="V67" s="20" t="n">
        <v>9.66346749</v>
      </c>
    </row>
    <row r="68" spans="1:22">
      <c r="A68" s="15" t="s">
        <v>543</v>
      </c>
      <c r="B68" s="17" t="n">
        <v>12083</v>
      </c>
      <c r="C68" s="18">
        <f>(26.0/B68*100)</f>
        <v/>
      </c>
      <c r="D68" s="19" t="n">
        <v>12057</v>
      </c>
      <c r="E68" s="18" t="n">
        <v>356.19312589</v>
      </c>
      <c r="F68" s="20" t="n">
        <v>7.04637631</v>
      </c>
      <c r="G68" s="18" t="n">
        <v>400.12262611</v>
      </c>
      <c r="H68" s="20" t="n">
        <v>5.07284751</v>
      </c>
      <c r="I68" s="18" t="n">
        <v>400.60034971</v>
      </c>
      <c r="J68" s="20" t="n">
        <v>2.22020373</v>
      </c>
      <c r="K68" s="18" t="n">
        <v>415.97907731</v>
      </c>
      <c r="L68" s="20" t="n">
        <v>1.51402327</v>
      </c>
      <c r="M68" s="18" t="s">
        <v>481</v>
      </c>
      <c r="N68" s="20" t="s">
        <v>481</v>
      </c>
      <c r="O68" s="18" t="s">
        <v>481</v>
      </c>
      <c r="P68" s="20" t="s">
        <v>481</v>
      </c>
      <c r="Q68" s="18" t="s">
        <v>481</v>
      </c>
      <c r="R68" s="20" t="s">
        <v>481</v>
      </c>
      <c r="S68" s="18" t="s">
        <v>481</v>
      </c>
      <c r="T68" s="20" t="s">
        <v>481</v>
      </c>
      <c r="U68" s="18" t="n">
        <v>309.40274774</v>
      </c>
      <c r="V68" s="20" t="n">
        <v>4.43678362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495.73064262</v>
      </c>
      <c r="F70" s="20" t="n">
        <v>8.356961030000001</v>
      </c>
      <c r="G70" s="18" t="n">
        <v>496.93235349</v>
      </c>
      <c r="H70" s="20" t="n">
        <v>4.43296165</v>
      </c>
      <c r="I70" s="18" t="n">
        <v>489.33990466</v>
      </c>
      <c r="J70" s="20" t="n">
        <v>3.37443956</v>
      </c>
      <c r="K70" s="18" t="n">
        <v>511.03068645</v>
      </c>
      <c r="L70" s="20" t="n">
        <v>3.80627888</v>
      </c>
      <c r="M70" s="18" t="s">
        <v>481</v>
      </c>
      <c r="N70" s="20" t="s">
        <v>481</v>
      </c>
      <c r="O70" s="18" t="s">
        <v>481</v>
      </c>
      <c r="P70" s="20" t="s">
        <v>481</v>
      </c>
      <c r="Q70" s="18" t="s">
        <v>481</v>
      </c>
      <c r="R70" s="20" t="s">
        <v>481</v>
      </c>
      <c r="S70" s="18" t="s">
        <v>481</v>
      </c>
      <c r="T70" s="20" t="s">
        <v>481</v>
      </c>
      <c r="U70" s="18" t="n">
        <v>437.96828476</v>
      </c>
      <c r="V70" s="20" t="n">
        <v>14.78916361</v>
      </c>
    </row>
    <row r="71" spans="1:22">
      <c r="A71" s="15" t="s">
        <v>546</v>
      </c>
      <c r="B71" s="17" t="n">
        <v>6115</v>
      </c>
      <c r="C71" s="18">
        <f>(17.0/B71*100)</f>
        <v/>
      </c>
      <c r="D71" s="19" t="n">
        <v>6098</v>
      </c>
      <c r="E71" s="18" t="n">
        <v>536.68494164</v>
      </c>
      <c r="F71" s="20" t="n">
        <v>10.72626748</v>
      </c>
      <c r="G71" s="18" t="n">
        <v>579.38406876</v>
      </c>
      <c r="H71" s="20" t="n">
        <v>4.36425136</v>
      </c>
      <c r="I71" s="18" t="n">
        <v>562.1310623099999</v>
      </c>
      <c r="J71" s="20" t="n">
        <v>3.01346123</v>
      </c>
      <c r="K71" s="18" t="n">
        <v>564.29074097</v>
      </c>
      <c r="L71" s="20" t="n">
        <v>2.03388196</v>
      </c>
      <c r="M71" s="18" t="s">
        <v>481</v>
      </c>
      <c r="N71" s="20" t="s">
        <v>481</v>
      </c>
      <c r="O71" s="18" t="s">
        <v>481</v>
      </c>
      <c r="P71" s="20" t="s">
        <v>481</v>
      </c>
      <c r="Q71" s="18" t="s">
        <v>481</v>
      </c>
      <c r="R71" s="20" t="s">
        <v>481</v>
      </c>
      <c r="S71" s="18" t="s">
        <v>481</v>
      </c>
      <c r="T71" s="20" t="s">
        <v>481</v>
      </c>
      <c r="U71" s="18" t="n">
        <v>511.3043652</v>
      </c>
      <c r="V71" s="20" t="n">
        <v>25.88997311</v>
      </c>
    </row>
    <row r="72" spans="1:22">
      <c r="A72" s="15" t="s">
        <v>547</v>
      </c>
      <c r="B72" s="17" t="n">
        <v>7708</v>
      </c>
      <c r="C72" s="18">
        <f>(5.0/B72*100)</f>
        <v/>
      </c>
      <c r="D72" s="19" t="n">
        <v>7703</v>
      </c>
      <c r="E72" s="18" t="n">
        <v>514.25433493</v>
      </c>
      <c r="F72" s="20" t="n">
        <v>12.14902458</v>
      </c>
      <c r="G72" s="18" t="n">
        <v>542.93797391</v>
      </c>
      <c r="H72" s="20" t="n">
        <v>3.28998835</v>
      </c>
      <c r="I72" s="18" t="n">
        <v>535.5904964699999</v>
      </c>
      <c r="J72" s="20" t="n">
        <v>3.84760354</v>
      </c>
      <c r="K72" s="18" t="n">
        <v>560.81669981</v>
      </c>
      <c r="L72" s="20" t="n">
        <v>3.78023079</v>
      </c>
      <c r="M72" s="18" t="s">
        <v>481</v>
      </c>
      <c r="N72" s="20" t="s">
        <v>481</v>
      </c>
      <c r="O72" s="18" t="s">
        <v>481</v>
      </c>
      <c r="P72" s="20" t="s">
        <v>481</v>
      </c>
      <c r="Q72" s="18" t="s">
        <v>481</v>
      </c>
      <c r="R72" s="20" t="s">
        <v>481</v>
      </c>
      <c r="S72" s="18" t="s">
        <v>481</v>
      </c>
      <c r="T72" s="20" t="s">
        <v>481</v>
      </c>
      <c r="U72" s="18" t="n">
        <v>432.50406849</v>
      </c>
      <c r="V72" s="20" t="n">
        <v>26.21863107</v>
      </c>
    </row>
    <row r="73" spans="1:22">
      <c r="A73" s="15" t="s">
        <v>548</v>
      </c>
      <c r="B73" s="17" t="n">
        <v>8249</v>
      </c>
      <c r="C73" s="18">
        <f>(148.0/B73*100)</f>
        <v/>
      </c>
      <c r="D73" s="19" t="n">
        <v>8101</v>
      </c>
      <c r="E73" s="18" t="n">
        <v>363.85238306</v>
      </c>
      <c r="F73" s="20" t="n">
        <v>15.82112843</v>
      </c>
      <c r="G73" s="18" t="n">
        <v>365.53719486</v>
      </c>
      <c r="H73" s="20" t="n">
        <v>9.40776219</v>
      </c>
      <c r="I73" s="18" t="n">
        <v>404.47570846</v>
      </c>
      <c r="J73" s="20" t="n">
        <v>3.14506398</v>
      </c>
      <c r="K73" s="18" t="n">
        <v>431.88226007</v>
      </c>
      <c r="L73" s="20" t="n">
        <v>3.76386839</v>
      </c>
      <c r="M73" s="18" t="s">
        <v>481</v>
      </c>
      <c r="N73" s="20" t="s">
        <v>481</v>
      </c>
      <c r="O73" s="18" t="s">
        <v>481</v>
      </c>
      <c r="P73" s="20" t="s">
        <v>481</v>
      </c>
      <c r="Q73" s="18" t="s">
        <v>481</v>
      </c>
      <c r="R73" s="20" t="s">
        <v>481</v>
      </c>
      <c r="S73" s="18" t="s">
        <v>481</v>
      </c>
      <c r="T73" s="20" t="s">
        <v>481</v>
      </c>
      <c r="U73" s="18" t="n">
        <v>388.28831599</v>
      </c>
      <c r="V73" s="20" t="n">
        <v>11.30405398</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342.46003</v>
      </c>
      <c r="F75" s="20" t="n">
        <v>11.62958563</v>
      </c>
      <c r="G75" s="18" t="n">
        <v>373.41527929</v>
      </c>
      <c r="H75" s="20" t="n">
        <v>6.28843169</v>
      </c>
      <c r="I75" s="18" t="n">
        <v>368.28538686</v>
      </c>
      <c r="J75" s="20" t="n">
        <v>3.40059381</v>
      </c>
      <c r="K75" s="18" t="n">
        <v>370.62440151</v>
      </c>
      <c r="L75" s="20" t="n">
        <v>3.42118635</v>
      </c>
      <c r="M75" s="18" t="s">
        <v>481</v>
      </c>
      <c r="N75" s="20" t="s">
        <v>481</v>
      </c>
      <c r="O75" s="18" t="s">
        <v>481</v>
      </c>
      <c r="P75" s="20" t="s">
        <v>481</v>
      </c>
      <c r="Q75" s="18" t="s">
        <v>481</v>
      </c>
      <c r="R75" s="20" t="s">
        <v>481</v>
      </c>
      <c r="S75" s="18" t="s">
        <v>481</v>
      </c>
      <c r="T75" s="20" t="s">
        <v>481</v>
      </c>
      <c r="U75" s="18" t="n">
        <v>313.44513862</v>
      </c>
      <c r="V75" s="20" t="n">
        <v>9.1069864</v>
      </c>
    </row>
    <row r="76" spans="1:22">
      <c r="A76" s="15" t="s">
        <v>551</v>
      </c>
      <c r="B76" s="17" t="n">
        <v>14167</v>
      </c>
      <c r="C76" s="18">
        <f>(228.0/B76*100)</f>
        <v/>
      </c>
      <c r="D76" s="19" t="n">
        <v>13939</v>
      </c>
      <c r="E76" s="18" t="n">
        <v>386.6058494</v>
      </c>
      <c r="F76" s="20" t="n">
        <v>9.54492233</v>
      </c>
      <c r="G76" s="18" t="n">
        <v>422.27132013</v>
      </c>
      <c r="H76" s="20" t="n">
        <v>6.43001556</v>
      </c>
      <c r="I76" s="18" t="n">
        <v>426.83696099</v>
      </c>
      <c r="J76" s="20" t="n">
        <v>2.94324798</v>
      </c>
      <c r="K76" s="18" t="n">
        <v>434.32781427</v>
      </c>
      <c r="L76" s="20" t="n">
        <v>2.67001097</v>
      </c>
      <c r="M76" s="18" t="s">
        <v>481</v>
      </c>
      <c r="N76" s="20" t="s">
        <v>481</v>
      </c>
      <c r="O76" s="18" t="s">
        <v>481</v>
      </c>
      <c r="P76" s="20" t="s">
        <v>481</v>
      </c>
      <c r="Q76" s="18" t="s">
        <v>481</v>
      </c>
      <c r="R76" s="20" t="s">
        <v>481</v>
      </c>
      <c r="S76" s="18" t="s">
        <v>481</v>
      </c>
      <c r="T76" s="20" t="s">
        <v>481</v>
      </c>
      <c r="U76" s="18" t="n">
        <v>339.4475921</v>
      </c>
      <c r="V76" s="20" t="n">
        <v>8.41150945</v>
      </c>
    </row>
    <row r="77" spans="1:22">
      <c r="A77" s="15" t="s">
        <v>552</v>
      </c>
      <c r="B77" s="17" t="n">
        <v>6062</v>
      </c>
      <c r="C77" s="18">
        <f>(86.0/B77*100)</f>
        <v/>
      </c>
      <c r="D77" s="19" t="n">
        <v>5976</v>
      </c>
      <c r="E77" s="18" t="n">
        <v>395.35327477</v>
      </c>
      <c r="F77" s="20" t="n">
        <v>8.285771049999999</v>
      </c>
      <c r="G77" s="18" t="n">
        <v>420.66592625</v>
      </c>
      <c r="H77" s="20" t="n">
        <v>3.78949593</v>
      </c>
      <c r="I77" s="18" t="n">
        <v>417.01978991</v>
      </c>
      <c r="J77" s="20" t="n">
        <v>3.25966696</v>
      </c>
      <c r="K77" s="18" t="n">
        <v>432.97976424</v>
      </c>
      <c r="L77" s="20" t="n">
        <v>3.57278925</v>
      </c>
      <c r="M77" s="18" t="s">
        <v>481</v>
      </c>
      <c r="N77" s="20" t="s">
        <v>481</v>
      </c>
      <c r="O77" s="18" t="s">
        <v>481</v>
      </c>
      <c r="P77" s="20" t="s">
        <v>481</v>
      </c>
      <c r="Q77" s="18" t="s">
        <v>481</v>
      </c>
      <c r="R77" s="20" t="s">
        <v>481</v>
      </c>
      <c r="S77" s="18" t="s">
        <v>481</v>
      </c>
      <c r="T77" s="20" t="s">
        <v>481</v>
      </c>
      <c r="U77" s="18" t="n">
        <v>336.60391652</v>
      </c>
      <c r="V77" s="20" t="n">
        <v>4.95336886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434.68444306</v>
      </c>
      <c r="F81" s="20" t="n">
        <v>23.32418705</v>
      </c>
      <c r="G81" s="18" t="n">
        <v>459.00462574</v>
      </c>
      <c r="H81" s="20" t="n">
        <v>10.22498505</v>
      </c>
      <c r="I81" s="18" t="n">
        <v>435.8566874</v>
      </c>
      <c r="J81" s="20" t="n">
        <v>4.19205216</v>
      </c>
      <c r="K81" s="18" t="n">
        <v>452.40646597</v>
      </c>
      <c r="L81" s="20" t="n">
        <v>3.17180158</v>
      </c>
      <c r="M81" s="18" t="s">
        <v>481</v>
      </c>
      <c r="N81" s="20" t="s">
        <v>481</v>
      </c>
      <c r="O81" s="18" t="s">
        <v>481</v>
      </c>
      <c r="P81" s="20" t="s">
        <v>481</v>
      </c>
      <c r="Q81" s="18" t="s">
        <v>481</v>
      </c>
      <c r="R81" s="20" t="s">
        <v>481</v>
      </c>
      <c r="S81" s="18" t="s">
        <v>481</v>
      </c>
      <c r="T81" s="20" t="s">
        <v>481</v>
      </c>
      <c r="U81" s="18" t="n">
        <v>397.28660936</v>
      </c>
      <c r="V81" s="20" t="n">
        <v>20.35968619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713</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464.66244995</v>
      </c>
      <c r="F7" s="20" t="n">
        <v>7.76372801</v>
      </c>
      <c r="G7" s="18" t="n">
        <v>492.1623283</v>
      </c>
      <c r="H7" s="20" t="n">
        <v>3.15995811</v>
      </c>
      <c r="I7" s="18" t="n">
        <v>491.94496741</v>
      </c>
      <c r="J7" s="20" t="n">
        <v>1.94114152</v>
      </c>
      <c r="K7" s="18" t="n">
        <v>513.1506716599999</v>
      </c>
      <c r="L7" s="20" t="n">
        <v>2.9935359</v>
      </c>
      <c r="M7" s="18" t="s">
        <v>481</v>
      </c>
      <c r="N7" s="20" t="s">
        <v>481</v>
      </c>
      <c r="O7" s="18" t="s">
        <v>481</v>
      </c>
      <c r="P7" s="20" t="s">
        <v>481</v>
      </c>
      <c r="Q7" s="18" t="s">
        <v>481</v>
      </c>
      <c r="R7" s="20" t="s">
        <v>481</v>
      </c>
      <c r="S7" s="18" t="s">
        <v>481</v>
      </c>
      <c r="T7" s="20" t="s">
        <v>481</v>
      </c>
      <c r="U7" s="18" t="n">
        <v>411.18305508</v>
      </c>
      <c r="V7" s="20" t="n">
        <v>6.10405723</v>
      </c>
    </row>
    <row r="8" spans="1:22">
      <c r="A8" s="15" t="s">
        <v>483</v>
      </c>
      <c r="B8" s="17" t="n">
        <v>7007</v>
      </c>
      <c r="C8" s="18">
        <f>(23.0/B8*100)</f>
        <v/>
      </c>
      <c r="D8" s="19" t="n">
        <v>6984</v>
      </c>
      <c r="E8" s="18" t="n">
        <v>464.63078595</v>
      </c>
      <c r="F8" s="20" t="n">
        <v>5.85099931</v>
      </c>
      <c r="G8" s="18" t="n">
        <v>488.01099529</v>
      </c>
      <c r="H8" s="20" t="n">
        <v>4.01457345</v>
      </c>
      <c r="I8" s="18" t="n">
        <v>503.52039654</v>
      </c>
      <c r="J8" s="20" t="n">
        <v>3.05676002</v>
      </c>
      <c r="K8" s="18" t="n">
        <v>513.9763921700001</v>
      </c>
      <c r="L8" s="20" t="n">
        <v>3.65654239</v>
      </c>
      <c r="M8" s="18" t="s">
        <v>481</v>
      </c>
      <c r="N8" s="20" t="s">
        <v>481</v>
      </c>
      <c r="O8" s="18" t="s">
        <v>481</v>
      </c>
      <c r="P8" s="20" t="s">
        <v>481</v>
      </c>
      <c r="Q8" s="18" t="n">
        <v>301.63126691</v>
      </c>
      <c r="R8" s="20" t="n">
        <v>25.14921031</v>
      </c>
      <c r="S8" s="18" t="s">
        <v>481</v>
      </c>
      <c r="T8" s="20" t="s">
        <v>481</v>
      </c>
      <c r="U8" s="18" t="n">
        <v>410.58913565</v>
      </c>
      <c r="V8" s="20" t="n">
        <v>14.18199933</v>
      </c>
    </row>
    <row r="9" spans="1:22">
      <c r="A9" s="15" t="s">
        <v>484</v>
      </c>
      <c r="B9" s="17" t="n">
        <v>9651</v>
      </c>
      <c r="C9" s="18">
        <f>(102.0/B9*100)</f>
        <v/>
      </c>
      <c r="D9" s="19" t="n">
        <v>9549</v>
      </c>
      <c r="E9" s="18" t="n">
        <v>482.72931331</v>
      </c>
      <c r="F9" s="20" t="n">
        <v>5.0387761</v>
      </c>
      <c r="G9" s="18" t="n">
        <v>505.87371181</v>
      </c>
      <c r="H9" s="20" t="n">
        <v>2.32914142</v>
      </c>
      <c r="I9" s="18" t="n">
        <v>524.50634466</v>
      </c>
      <c r="J9" s="20" t="n">
        <v>2.8066862</v>
      </c>
      <c r="K9" s="18" t="n">
        <v>516.14587069</v>
      </c>
      <c r="L9" s="20" t="n">
        <v>4.70674402</v>
      </c>
      <c r="M9" s="18" t="s">
        <v>481</v>
      </c>
      <c r="N9" s="20" t="s">
        <v>481</v>
      </c>
      <c r="O9" s="18" t="s">
        <v>481</v>
      </c>
      <c r="P9" s="20" t="s">
        <v>481</v>
      </c>
      <c r="Q9" s="18" t="n">
        <v>357.98454354</v>
      </c>
      <c r="R9" s="20" t="n">
        <v>11.51846445</v>
      </c>
      <c r="S9" s="18" t="s">
        <v>481</v>
      </c>
      <c r="T9" s="20" t="s">
        <v>481</v>
      </c>
      <c r="U9" s="18" t="n">
        <v>421.71576498</v>
      </c>
      <c r="V9" s="20" t="n">
        <v>7.58789257</v>
      </c>
    </row>
    <row r="10" spans="1:22">
      <c r="A10" s="15" t="s">
        <v>485</v>
      </c>
      <c r="B10" s="17" t="n">
        <v>20058</v>
      </c>
      <c r="C10" s="18">
        <f>(529.0/B10*100)</f>
        <v/>
      </c>
      <c r="D10" s="19" t="n">
        <v>19529</v>
      </c>
      <c r="E10" s="18" t="n">
        <v>490.66242295</v>
      </c>
      <c r="F10" s="20" t="n">
        <v>7.76809275</v>
      </c>
      <c r="G10" s="18" t="n">
        <v>510.58671983</v>
      </c>
      <c r="H10" s="20" t="n">
        <v>3.69591643</v>
      </c>
      <c r="I10" s="18" t="n">
        <v>512.9049225799999</v>
      </c>
      <c r="J10" s="20" t="n">
        <v>2.76199551</v>
      </c>
      <c r="K10" s="18" t="n">
        <v>530.09040766</v>
      </c>
      <c r="L10" s="20" t="n">
        <v>2.94963394</v>
      </c>
      <c r="M10" s="18" t="s">
        <v>481</v>
      </c>
      <c r="N10" s="20" t="s">
        <v>481</v>
      </c>
      <c r="O10" s="18" t="s">
        <v>481</v>
      </c>
      <c r="P10" s="20" t="s">
        <v>481</v>
      </c>
      <c r="Q10" s="18" t="s">
        <v>481</v>
      </c>
      <c r="R10" s="20" t="s">
        <v>481</v>
      </c>
      <c r="S10" s="18" t="s">
        <v>481</v>
      </c>
      <c r="T10" s="20" t="s">
        <v>481</v>
      </c>
      <c r="U10" s="18" t="n">
        <v>445.70379028</v>
      </c>
      <c r="V10" s="20" t="n">
        <v>6.85843208</v>
      </c>
    </row>
    <row r="11" spans="1:22">
      <c r="A11" s="15" t="s">
        <v>486</v>
      </c>
      <c r="B11" s="17" t="n">
        <v>7053</v>
      </c>
      <c r="C11" s="18">
        <f>(50.0/B11*100)</f>
        <v/>
      </c>
      <c r="D11" s="19" t="n">
        <v>7003</v>
      </c>
      <c r="E11" s="18" t="n">
        <v>398.29172508</v>
      </c>
      <c r="F11" s="20" t="n">
        <v>4.97456324</v>
      </c>
      <c r="G11" s="18" t="n">
        <v>406.0378615</v>
      </c>
      <c r="H11" s="20" t="n">
        <v>3.51128416</v>
      </c>
      <c r="I11" s="18" t="n">
        <v>427.41584049</v>
      </c>
      <c r="J11" s="20" t="n">
        <v>3.03170064</v>
      </c>
      <c r="K11" s="18" t="n">
        <v>441.21282704</v>
      </c>
      <c r="L11" s="20" t="n">
        <v>3.57770717</v>
      </c>
      <c r="M11" s="18" t="s">
        <v>481</v>
      </c>
      <c r="N11" s="20" t="s">
        <v>481</v>
      </c>
      <c r="O11" s="18" t="s">
        <v>481</v>
      </c>
      <c r="P11" s="20" t="s">
        <v>481</v>
      </c>
      <c r="Q11" s="18" t="s">
        <v>481</v>
      </c>
      <c r="R11" s="20" t="s">
        <v>481</v>
      </c>
      <c r="S11" s="18" t="s">
        <v>481</v>
      </c>
      <c r="T11" s="20" t="s">
        <v>481</v>
      </c>
      <c r="U11" s="18" t="n">
        <v>360.79612399</v>
      </c>
      <c r="V11" s="20" t="n">
        <v>10.67443659</v>
      </c>
    </row>
    <row r="12" spans="1:22">
      <c r="A12" s="15" t="s">
        <v>487</v>
      </c>
      <c r="B12" s="17" t="n">
        <v>6894</v>
      </c>
      <c r="C12" s="18">
        <f>(56.0/B12*100)</f>
        <v/>
      </c>
      <c r="D12" s="19" t="n">
        <v>6838</v>
      </c>
      <c r="E12" s="18" t="n">
        <v>487.16639526</v>
      </c>
      <c r="F12" s="20" t="n">
        <v>5.96006584</v>
      </c>
      <c r="G12" s="18" t="n">
        <v>485.45709418</v>
      </c>
      <c r="H12" s="20" t="n">
        <v>2.98325162</v>
      </c>
      <c r="I12" s="18" t="n">
        <v>504.47628447</v>
      </c>
      <c r="J12" s="20" t="n">
        <v>2.48577543</v>
      </c>
      <c r="K12" s="18" t="n">
        <v>516.05204857</v>
      </c>
      <c r="L12" s="20" t="n">
        <v>4.52384752</v>
      </c>
      <c r="M12" s="18" t="s">
        <v>481</v>
      </c>
      <c r="N12" s="20" t="s">
        <v>481</v>
      </c>
      <c r="O12" s="18" t="s">
        <v>481</v>
      </c>
      <c r="P12" s="20" t="s">
        <v>481</v>
      </c>
      <c r="Q12" s="18" t="n">
        <v>340.98506961</v>
      </c>
      <c r="R12" s="20" t="n">
        <v>12.52444664</v>
      </c>
      <c r="S12" s="18" t="s">
        <v>481</v>
      </c>
      <c r="T12" s="20" t="s">
        <v>481</v>
      </c>
      <c r="U12" s="18" t="n">
        <v>413.23798289</v>
      </c>
      <c r="V12" s="20" t="n">
        <v>8.93334456</v>
      </c>
    </row>
    <row r="13" spans="1:22">
      <c r="A13" s="15" t="s">
        <v>488</v>
      </c>
      <c r="B13" s="17" t="n">
        <v>7161</v>
      </c>
      <c r="C13" s="18">
        <f>(92.0/B13*100)</f>
        <v/>
      </c>
      <c r="D13" s="19" t="n">
        <v>7069</v>
      </c>
      <c r="E13" s="18" t="n">
        <v>487.51063206</v>
      </c>
      <c r="F13" s="20" t="n">
        <v>8.554973390000001</v>
      </c>
      <c r="G13" s="18" t="n">
        <v>495.73667807</v>
      </c>
      <c r="H13" s="20" t="n">
        <v>4.52256153</v>
      </c>
      <c r="I13" s="18" t="n">
        <v>516.11462248</v>
      </c>
      <c r="J13" s="20" t="n">
        <v>2.16062153</v>
      </c>
      <c r="K13" s="18" t="n">
        <v>533.03981629</v>
      </c>
      <c r="L13" s="20" t="n">
        <v>3.59781653</v>
      </c>
      <c r="M13" s="18" t="s">
        <v>481</v>
      </c>
      <c r="N13" s="20" t="s">
        <v>481</v>
      </c>
      <c r="O13" s="18" t="s">
        <v>481</v>
      </c>
      <c r="P13" s="20" t="s">
        <v>481</v>
      </c>
      <c r="Q13" s="18" t="n">
        <v>447.51533769</v>
      </c>
      <c r="R13" s="20" t="n">
        <v>5.97365007</v>
      </c>
      <c r="S13" s="18" t="s">
        <v>481</v>
      </c>
      <c r="T13" s="20" t="s">
        <v>481</v>
      </c>
      <c r="U13" s="18" t="n">
        <v>431.89246077</v>
      </c>
      <c r="V13" s="20" t="n">
        <v>8.67664293</v>
      </c>
    </row>
    <row r="14" spans="1:22">
      <c r="A14" s="15" t="s">
        <v>489</v>
      </c>
      <c r="B14" s="17" t="n">
        <v>5587</v>
      </c>
      <c r="C14" s="18">
        <f>(75.0/B14*100)</f>
        <v/>
      </c>
      <c r="D14" s="19" t="n">
        <v>5512</v>
      </c>
      <c r="E14" s="18" t="n">
        <v>490.42482649</v>
      </c>
      <c r="F14" s="20" t="n">
        <v>8.2909424</v>
      </c>
      <c r="G14" s="18" t="n">
        <v>504.7563048</v>
      </c>
      <c r="H14" s="20" t="n">
        <v>3.18955078</v>
      </c>
      <c r="I14" s="18" t="n">
        <v>521.11023363</v>
      </c>
      <c r="J14" s="20" t="n">
        <v>2.37113431</v>
      </c>
      <c r="K14" s="18" t="n">
        <v>548.12524052</v>
      </c>
      <c r="L14" s="20" t="n">
        <v>3.88913803</v>
      </c>
      <c r="M14" s="18" t="s">
        <v>481</v>
      </c>
      <c r="N14" s="20" t="s">
        <v>481</v>
      </c>
      <c r="O14" s="18" t="s">
        <v>481</v>
      </c>
      <c r="P14" s="20" t="s">
        <v>481</v>
      </c>
      <c r="Q14" s="18" t="s">
        <v>481</v>
      </c>
      <c r="R14" s="20" t="s">
        <v>481</v>
      </c>
      <c r="S14" s="18" t="s">
        <v>481</v>
      </c>
      <c r="T14" s="20" t="s">
        <v>481</v>
      </c>
      <c r="U14" s="18" t="n">
        <v>467.43549635</v>
      </c>
      <c r="V14" s="20" t="n">
        <v>8.504036080000001</v>
      </c>
    </row>
    <row r="15" spans="1:22">
      <c r="A15" s="15" t="s">
        <v>490</v>
      </c>
      <c r="B15" s="17" t="n">
        <v>5882</v>
      </c>
      <c r="C15" s="18">
        <f>(53.0/B15*100)</f>
        <v/>
      </c>
      <c r="D15" s="19" t="n">
        <v>5829</v>
      </c>
      <c r="E15" s="18" t="n">
        <v>484.92612144</v>
      </c>
      <c r="F15" s="20" t="n">
        <v>4.64067113</v>
      </c>
      <c r="G15" s="18" t="n">
        <v>501.33939149</v>
      </c>
      <c r="H15" s="20" t="n">
        <v>2.43839272</v>
      </c>
      <c r="I15" s="18" t="n">
        <v>523.46874231</v>
      </c>
      <c r="J15" s="20" t="n">
        <v>2.57737765</v>
      </c>
      <c r="K15" s="18" t="n">
        <v>538.20229103</v>
      </c>
      <c r="L15" s="20" t="n">
        <v>4.81319357</v>
      </c>
      <c r="M15" s="18" t="s">
        <v>481</v>
      </c>
      <c r="N15" s="20" t="s">
        <v>481</v>
      </c>
      <c r="O15" s="18" t="s">
        <v>481</v>
      </c>
      <c r="P15" s="20" t="s">
        <v>481</v>
      </c>
      <c r="Q15" s="18" t="n">
        <v>368.85220715</v>
      </c>
      <c r="R15" s="20" t="n">
        <v>14.5875493</v>
      </c>
      <c r="S15" s="18" t="s">
        <v>481</v>
      </c>
      <c r="T15" s="20" t="s">
        <v>481</v>
      </c>
      <c r="U15" s="18" t="n">
        <v>433.58052884</v>
      </c>
      <c r="V15" s="20" t="n">
        <v>11.21472046</v>
      </c>
    </row>
    <row r="16" spans="1:22">
      <c r="A16" s="15" t="s">
        <v>491</v>
      </c>
      <c r="B16" s="17" t="n">
        <v>6108</v>
      </c>
      <c r="C16" s="18">
        <f>(103.0/B16*100)</f>
        <v/>
      </c>
      <c r="D16" s="19" t="n">
        <v>6005</v>
      </c>
      <c r="E16" s="18" t="n">
        <v>452.62398223</v>
      </c>
      <c r="F16" s="20" t="n">
        <v>6.30593799</v>
      </c>
      <c r="G16" s="18" t="n">
        <v>493.88891101</v>
      </c>
      <c r="H16" s="20" t="n">
        <v>3.03380046</v>
      </c>
      <c r="I16" s="18" t="n">
        <v>501.94139098</v>
      </c>
      <c r="J16" s="20" t="n">
        <v>2.43011515</v>
      </c>
      <c r="K16" s="18" t="n">
        <v>507.42318598</v>
      </c>
      <c r="L16" s="20" t="n">
        <v>3.74739649</v>
      </c>
      <c r="M16" s="18" t="s">
        <v>481</v>
      </c>
      <c r="N16" s="20" t="s">
        <v>481</v>
      </c>
      <c r="O16" s="18" t="s">
        <v>481</v>
      </c>
      <c r="P16" s="20" t="s">
        <v>481</v>
      </c>
      <c r="Q16" s="18" t="s">
        <v>481</v>
      </c>
      <c r="R16" s="20" t="s">
        <v>481</v>
      </c>
      <c r="S16" s="18" t="s">
        <v>481</v>
      </c>
      <c r="T16" s="20" t="s">
        <v>481</v>
      </c>
      <c r="U16" s="18" t="n">
        <v>382.50100774</v>
      </c>
      <c r="V16" s="20" t="n">
        <v>7.58927853</v>
      </c>
    </row>
    <row r="17" spans="1:22">
      <c r="A17" s="15" t="s">
        <v>492</v>
      </c>
      <c r="B17" s="17" t="n">
        <v>6504</v>
      </c>
      <c r="C17" s="18">
        <f>(664.0/B17*100)</f>
        <v/>
      </c>
      <c r="D17" s="19" t="n">
        <v>5840</v>
      </c>
      <c r="E17" s="18" t="n">
        <v>478.84479096</v>
      </c>
      <c r="F17" s="20" t="n">
        <v>5.48531628</v>
      </c>
      <c r="G17" s="18" t="n">
        <v>505.66961276</v>
      </c>
      <c r="H17" s="20" t="n">
        <v>4.086201</v>
      </c>
      <c r="I17" s="18" t="n">
        <v>519.62707787</v>
      </c>
      <c r="J17" s="20" t="n">
        <v>3.05626241</v>
      </c>
      <c r="K17" s="18" t="n">
        <v>523.21691075</v>
      </c>
      <c r="L17" s="20" t="n">
        <v>4.08619295</v>
      </c>
      <c r="M17" s="18" t="s">
        <v>481</v>
      </c>
      <c r="N17" s="20" t="s">
        <v>481</v>
      </c>
      <c r="O17" s="18" t="s">
        <v>481</v>
      </c>
      <c r="P17" s="20" t="s">
        <v>481</v>
      </c>
      <c r="Q17" s="18" t="n">
        <v>362.96139732</v>
      </c>
      <c r="R17" s="20" t="n">
        <v>12.64520278</v>
      </c>
      <c r="S17" s="18" t="s">
        <v>481</v>
      </c>
      <c r="T17" s="20" t="s">
        <v>481</v>
      </c>
      <c r="U17" s="18" t="n">
        <v>454.01886308</v>
      </c>
      <c r="V17" s="20" t="n">
        <v>11.44619225</v>
      </c>
    </row>
    <row r="18" spans="1:22">
      <c r="A18" s="15" t="s">
        <v>493</v>
      </c>
      <c r="B18" s="17" t="n">
        <v>5532</v>
      </c>
      <c r="C18" s="18">
        <f>(28.0/B18*100)</f>
        <v/>
      </c>
      <c r="D18" s="19" t="n">
        <v>5504</v>
      </c>
      <c r="E18" s="18" t="n">
        <v>449.81519585</v>
      </c>
      <c r="F18" s="20" t="n">
        <v>6.78054902</v>
      </c>
      <c r="G18" s="18" t="n">
        <v>459.5395755</v>
      </c>
      <c r="H18" s="20" t="n">
        <v>4.62952535</v>
      </c>
      <c r="I18" s="18" t="n">
        <v>453.48167213</v>
      </c>
      <c r="J18" s="20" t="n">
        <v>4.01794434</v>
      </c>
      <c r="K18" s="18" t="n">
        <v>457.08122568</v>
      </c>
      <c r="L18" s="20" t="n">
        <v>4.58469381</v>
      </c>
      <c r="M18" s="18" t="s">
        <v>481</v>
      </c>
      <c r="N18" s="20" t="s">
        <v>481</v>
      </c>
      <c r="O18" s="18" t="s">
        <v>481</v>
      </c>
      <c r="P18" s="20" t="s">
        <v>481</v>
      </c>
      <c r="Q18" s="18" t="s">
        <v>481</v>
      </c>
      <c r="R18" s="20" t="s">
        <v>481</v>
      </c>
      <c r="S18" s="18" t="s">
        <v>481</v>
      </c>
      <c r="T18" s="20" t="s">
        <v>481</v>
      </c>
      <c r="U18" s="18" t="n">
        <v>382.91624569</v>
      </c>
      <c r="V18" s="20" t="n">
        <v>12.11853849</v>
      </c>
    </row>
    <row r="19" spans="1:22">
      <c r="A19" s="15" t="s">
        <v>494</v>
      </c>
      <c r="B19" s="17" t="n">
        <v>5658</v>
      </c>
      <c r="C19" s="18">
        <f>(67.0/B19*100)</f>
        <v/>
      </c>
      <c r="D19" s="19" t="n">
        <v>5591</v>
      </c>
      <c r="E19" s="18" t="n">
        <v>421.51247328</v>
      </c>
      <c r="F19" s="20" t="n">
        <v>6.89076081</v>
      </c>
      <c r="G19" s="18" t="n">
        <v>469.2224905</v>
      </c>
      <c r="H19" s="20" t="n">
        <v>3.75004638</v>
      </c>
      <c r="I19" s="18" t="n">
        <v>488.05202405</v>
      </c>
      <c r="J19" s="20" t="n">
        <v>3.3051661</v>
      </c>
      <c r="K19" s="18" t="n">
        <v>506.83084946</v>
      </c>
      <c r="L19" s="20" t="n">
        <v>4.85233008</v>
      </c>
      <c r="M19" s="18" t="s">
        <v>481</v>
      </c>
      <c r="N19" s="20" t="s">
        <v>481</v>
      </c>
      <c r="O19" s="18" t="s">
        <v>481</v>
      </c>
      <c r="P19" s="20" t="s">
        <v>481</v>
      </c>
      <c r="Q19" s="18" t="s">
        <v>481</v>
      </c>
      <c r="R19" s="20" t="s">
        <v>481</v>
      </c>
      <c r="S19" s="18" t="s">
        <v>481</v>
      </c>
      <c r="T19" s="20" t="s">
        <v>481</v>
      </c>
      <c r="U19" s="18" t="n">
        <v>412.83457683</v>
      </c>
      <c r="V19" s="20" t="n">
        <v>6.72458809</v>
      </c>
    </row>
    <row r="20" spans="1:22">
      <c r="A20" s="15" t="s">
        <v>495</v>
      </c>
      <c r="B20" s="17" t="n">
        <v>3371</v>
      </c>
      <c r="C20" s="18">
        <f>(75.0/B20*100)</f>
        <v/>
      </c>
      <c r="D20" s="19" t="n">
        <v>3296</v>
      </c>
      <c r="E20" s="18" t="n">
        <v>432.06956528</v>
      </c>
      <c r="F20" s="20" t="n">
        <v>8.330627529999999</v>
      </c>
      <c r="G20" s="18" t="n">
        <v>451.244683</v>
      </c>
      <c r="H20" s="20" t="n">
        <v>3.95095111</v>
      </c>
      <c r="I20" s="18" t="n">
        <v>486.49265626</v>
      </c>
      <c r="J20" s="20" t="n">
        <v>2.57092979</v>
      </c>
      <c r="K20" s="18" t="n">
        <v>519.32816287</v>
      </c>
      <c r="L20" s="20" t="n">
        <v>3.63579095</v>
      </c>
      <c r="M20" s="18" t="s">
        <v>481</v>
      </c>
      <c r="N20" s="20" t="s">
        <v>481</v>
      </c>
      <c r="O20" s="18" t="s">
        <v>481</v>
      </c>
      <c r="P20" s="20" t="s">
        <v>481</v>
      </c>
      <c r="Q20" s="18" t="s">
        <v>481</v>
      </c>
      <c r="R20" s="20" t="s">
        <v>481</v>
      </c>
      <c r="S20" s="18" t="s">
        <v>481</v>
      </c>
      <c r="T20" s="20" t="s">
        <v>481</v>
      </c>
      <c r="U20" s="18" t="n">
        <v>417.92703568</v>
      </c>
      <c r="V20" s="20" t="n">
        <v>17.97685665</v>
      </c>
    </row>
    <row r="21" spans="1:22">
      <c r="A21" s="15" t="s">
        <v>496</v>
      </c>
      <c r="B21" s="17" t="n">
        <v>5741</v>
      </c>
      <c r="C21" s="18">
        <f>(45.0/B21*100)</f>
        <v/>
      </c>
      <c r="D21" s="19" t="n">
        <v>5696</v>
      </c>
      <c r="E21" s="18" t="n">
        <v>468.20089359</v>
      </c>
      <c r="F21" s="20" t="n">
        <v>12.71249013</v>
      </c>
      <c r="G21" s="18" t="n">
        <v>486.79778535</v>
      </c>
      <c r="H21" s="20" t="n">
        <v>3.54073099</v>
      </c>
      <c r="I21" s="18" t="n">
        <v>501.18764367</v>
      </c>
      <c r="J21" s="20" t="n">
        <v>2.34245139</v>
      </c>
      <c r="K21" s="18" t="n">
        <v>518.59849107</v>
      </c>
      <c r="L21" s="20" t="n">
        <v>2.47702845</v>
      </c>
      <c r="M21" s="18" t="s">
        <v>481</v>
      </c>
      <c r="N21" s="20" t="s">
        <v>481</v>
      </c>
      <c r="O21" s="18" t="s">
        <v>481</v>
      </c>
      <c r="P21" s="20" t="s">
        <v>481</v>
      </c>
      <c r="Q21" s="18" t="s">
        <v>481</v>
      </c>
      <c r="R21" s="20" t="s">
        <v>481</v>
      </c>
      <c r="S21" s="18" t="s">
        <v>481</v>
      </c>
      <c r="T21" s="20" t="s">
        <v>481</v>
      </c>
      <c r="U21" s="18" t="n">
        <v>441.73541905</v>
      </c>
      <c r="V21" s="20" t="n">
        <v>10.70990966</v>
      </c>
    </row>
    <row r="22" spans="1:22">
      <c r="A22" s="15" t="s">
        <v>497</v>
      </c>
      <c r="B22" s="17" t="n">
        <v>6598</v>
      </c>
      <c r="C22" s="18">
        <f>(33.0/B22*100)</f>
        <v/>
      </c>
      <c r="D22" s="19" t="n">
        <v>6565</v>
      </c>
      <c r="E22" s="18" t="n">
        <v>399.32255978</v>
      </c>
      <c r="F22" s="20" t="n">
        <v>12.15542125</v>
      </c>
      <c r="G22" s="18" t="n">
        <v>465.57541595</v>
      </c>
      <c r="H22" s="20" t="n">
        <v>6.43800425</v>
      </c>
      <c r="I22" s="18" t="n">
        <v>478.31635945</v>
      </c>
      <c r="J22" s="20" t="n">
        <v>4.20813546</v>
      </c>
      <c r="K22" s="18" t="n">
        <v>475.22822731</v>
      </c>
      <c r="L22" s="20" t="n">
        <v>3.45262701</v>
      </c>
      <c r="M22" s="18" t="s">
        <v>481</v>
      </c>
      <c r="N22" s="20" t="s">
        <v>481</v>
      </c>
      <c r="O22" s="18" t="s">
        <v>481</v>
      </c>
      <c r="P22" s="20" t="s">
        <v>481</v>
      </c>
      <c r="Q22" s="18" t="s">
        <v>481</v>
      </c>
      <c r="R22" s="20" t="s">
        <v>481</v>
      </c>
      <c r="S22" s="18" t="n">
        <v>481.48384736</v>
      </c>
      <c r="T22" s="20" t="n">
        <v>27.32047818</v>
      </c>
      <c r="U22" s="18" t="n">
        <v>358.62300988</v>
      </c>
      <c r="V22" s="20" t="n">
        <v>9.22186509</v>
      </c>
    </row>
    <row r="23" spans="1:22">
      <c r="A23" s="15" t="s">
        <v>498</v>
      </c>
      <c r="B23" s="17" t="n">
        <v>11583</v>
      </c>
      <c r="C23" s="18">
        <f>(218.0/B23*100)</f>
        <v/>
      </c>
      <c r="D23" s="19" t="n">
        <v>11365</v>
      </c>
      <c r="E23" s="18" t="n">
        <v>461.67451492</v>
      </c>
      <c r="F23" s="20" t="n">
        <v>7.11584372</v>
      </c>
      <c r="G23" s="18" t="n">
        <v>483.67996146</v>
      </c>
      <c r="H23" s="20" t="n">
        <v>4.26615461</v>
      </c>
      <c r="I23" s="18" t="n">
        <v>493.77181366</v>
      </c>
      <c r="J23" s="20" t="n">
        <v>3.15579699</v>
      </c>
      <c r="K23" s="18" t="n">
        <v>505.16192949</v>
      </c>
      <c r="L23" s="20" t="n">
        <v>4.02861729</v>
      </c>
      <c r="M23" s="18" t="s">
        <v>481</v>
      </c>
      <c r="N23" s="20" t="s">
        <v>481</v>
      </c>
      <c r="O23" s="18" t="s">
        <v>481</v>
      </c>
      <c r="P23" s="20" t="s">
        <v>481</v>
      </c>
      <c r="Q23" s="18" t="s">
        <v>481</v>
      </c>
      <c r="R23" s="20" t="s">
        <v>481</v>
      </c>
      <c r="S23" s="18" t="s">
        <v>481</v>
      </c>
      <c r="T23" s="20" t="s">
        <v>481</v>
      </c>
      <c r="U23" s="18" t="n">
        <v>429.38955654</v>
      </c>
      <c r="V23" s="20" t="n">
        <v>10.91698102</v>
      </c>
    </row>
    <row r="24" spans="1:22">
      <c r="A24" s="15" t="s">
        <v>499</v>
      </c>
      <c r="B24" s="17" t="n">
        <v>6647</v>
      </c>
      <c r="C24" s="18">
        <f>(7.0/B24*100)</f>
        <v/>
      </c>
      <c r="D24" s="19" t="n">
        <v>6640</v>
      </c>
      <c r="E24" s="18" t="n">
        <v>503.35363697</v>
      </c>
      <c r="F24" s="20" t="n">
        <v>5.17269668</v>
      </c>
      <c r="G24" s="18" t="n">
        <v>519.72252693</v>
      </c>
      <c r="H24" s="20" t="n">
        <v>3.28022319</v>
      </c>
      <c r="I24" s="18" t="n">
        <v>542.22241242</v>
      </c>
      <c r="J24" s="20" t="n">
        <v>3.77935885</v>
      </c>
      <c r="K24" s="18" t="n">
        <v>553.8175976799999</v>
      </c>
      <c r="L24" s="20" t="n">
        <v>5.05582675</v>
      </c>
      <c r="M24" s="18" t="s">
        <v>481</v>
      </c>
      <c r="N24" s="20" t="s">
        <v>481</v>
      </c>
      <c r="O24" s="18" t="s">
        <v>481</v>
      </c>
      <c r="P24" s="20" t="s">
        <v>481</v>
      </c>
      <c r="Q24" s="18" t="s">
        <v>481</v>
      </c>
      <c r="R24" s="20" t="s">
        <v>481</v>
      </c>
      <c r="S24" s="18" t="s">
        <v>481</v>
      </c>
      <c r="T24" s="20" t="s">
        <v>481</v>
      </c>
      <c r="U24" s="18" t="n">
        <v>461.78084838</v>
      </c>
      <c r="V24" s="20" t="n">
        <v>14.41956204</v>
      </c>
    </row>
    <row r="25" spans="1:22">
      <c r="A25" s="15" t="s">
        <v>500</v>
      </c>
      <c r="B25" s="17" t="n">
        <v>5581</v>
      </c>
      <c r="C25" s="18">
        <f>(24.0/B25*100)</f>
        <v/>
      </c>
      <c r="D25" s="19" t="n">
        <v>5557</v>
      </c>
      <c r="E25" s="18" t="n">
        <v>483.1300264</v>
      </c>
      <c r="F25" s="20" t="n">
        <v>10.93389399</v>
      </c>
      <c r="G25" s="18" t="n">
        <v>511.82646318</v>
      </c>
      <c r="H25" s="20" t="n">
        <v>4.39563623</v>
      </c>
      <c r="I25" s="18" t="n">
        <v>526.71969465</v>
      </c>
      <c r="J25" s="20" t="n">
        <v>3.86346314</v>
      </c>
      <c r="K25" s="18" t="n">
        <v>542.05706495</v>
      </c>
      <c r="L25" s="20" t="n">
        <v>5.16584884</v>
      </c>
      <c r="M25" s="18" t="s">
        <v>481</v>
      </c>
      <c r="N25" s="20" t="s">
        <v>481</v>
      </c>
      <c r="O25" s="18" t="s">
        <v>481</v>
      </c>
      <c r="P25" s="20" t="s">
        <v>481</v>
      </c>
      <c r="Q25" s="18" t="s">
        <v>481</v>
      </c>
      <c r="R25" s="20" t="s">
        <v>481</v>
      </c>
      <c r="S25" s="18" t="s">
        <v>481</v>
      </c>
      <c r="T25" s="20" t="s">
        <v>481</v>
      </c>
      <c r="U25" s="18" t="n">
        <v>479.53799552</v>
      </c>
      <c r="V25" s="20" t="n">
        <v>28.46760906</v>
      </c>
    </row>
    <row r="26" spans="1:22">
      <c r="A26" s="15" t="s">
        <v>501</v>
      </c>
      <c r="B26" s="17" t="n">
        <v>4869</v>
      </c>
      <c r="C26" s="18">
        <f>(33.0/B26*100)</f>
        <v/>
      </c>
      <c r="D26" s="19" t="n">
        <v>4836</v>
      </c>
      <c r="E26" s="18" t="n">
        <v>451.24690065</v>
      </c>
      <c r="F26" s="20" t="n">
        <v>6.74526785</v>
      </c>
      <c r="G26" s="18" t="n">
        <v>469.26493981</v>
      </c>
      <c r="H26" s="20" t="n">
        <v>3.69579285</v>
      </c>
      <c r="I26" s="18" t="n">
        <v>484.84139586</v>
      </c>
      <c r="J26" s="20" t="n">
        <v>2.03484368</v>
      </c>
      <c r="K26" s="18" t="n">
        <v>501.34824184</v>
      </c>
      <c r="L26" s="20" t="n">
        <v>4.1841966</v>
      </c>
      <c r="M26" s="18" t="s">
        <v>481</v>
      </c>
      <c r="N26" s="20" t="s">
        <v>481</v>
      </c>
      <c r="O26" s="18" t="s">
        <v>481</v>
      </c>
      <c r="P26" s="20" t="s">
        <v>481</v>
      </c>
      <c r="Q26" s="18" t="s">
        <v>481</v>
      </c>
      <c r="R26" s="20" t="s">
        <v>481</v>
      </c>
      <c r="S26" s="18" t="s">
        <v>481</v>
      </c>
      <c r="T26" s="20" t="s">
        <v>481</v>
      </c>
      <c r="U26" s="18" t="n">
        <v>431.92573655</v>
      </c>
      <c r="V26" s="20" t="n">
        <v>8.95920154</v>
      </c>
    </row>
    <row r="27" spans="1:22">
      <c r="A27" s="15" t="s">
        <v>502</v>
      </c>
      <c r="B27" s="17" t="n">
        <v>5299</v>
      </c>
      <c r="C27" s="18">
        <f>(17.0/B27*100)</f>
        <v/>
      </c>
      <c r="D27" s="19" t="n">
        <v>5282</v>
      </c>
      <c r="E27" s="18" t="n">
        <v>453.83211314</v>
      </c>
      <c r="F27" s="20" t="n">
        <v>4.74836603</v>
      </c>
      <c r="G27" s="18" t="n">
        <v>476.92921887</v>
      </c>
      <c r="H27" s="20" t="n">
        <v>2.57393452</v>
      </c>
      <c r="I27" s="18" t="n">
        <v>497.17705967</v>
      </c>
      <c r="J27" s="20" t="n">
        <v>2.15003536</v>
      </c>
      <c r="K27" s="18" t="n">
        <v>503.40369117</v>
      </c>
      <c r="L27" s="20" t="n">
        <v>3.52024955</v>
      </c>
      <c r="M27" s="18" t="s">
        <v>481</v>
      </c>
      <c r="N27" s="20" t="s">
        <v>481</v>
      </c>
      <c r="O27" s="18" t="s">
        <v>481</v>
      </c>
      <c r="P27" s="20" t="s">
        <v>481</v>
      </c>
      <c r="Q27" s="18" t="s">
        <v>481</v>
      </c>
      <c r="R27" s="20" t="s">
        <v>481</v>
      </c>
      <c r="S27" s="18" t="s">
        <v>481</v>
      </c>
      <c r="T27" s="20" t="s">
        <v>481</v>
      </c>
      <c r="U27" s="18" t="n">
        <v>394.3716898</v>
      </c>
      <c r="V27" s="20" t="n">
        <v>7.43536938</v>
      </c>
    </row>
    <row r="28" spans="1:22">
      <c r="A28" s="15" t="s">
        <v>503</v>
      </c>
      <c r="B28" s="17" t="n">
        <v>7568</v>
      </c>
      <c r="C28" s="18">
        <f>(57.0/B28*100)</f>
        <v/>
      </c>
      <c r="D28" s="19" t="n">
        <v>7511</v>
      </c>
      <c r="E28" s="18" t="n">
        <v>396.69980913</v>
      </c>
      <c r="F28" s="20" t="n">
        <v>2.51216884</v>
      </c>
      <c r="G28" s="18" t="n">
        <v>402.75553302</v>
      </c>
      <c r="H28" s="20" t="n">
        <v>2.63678155</v>
      </c>
      <c r="I28" s="18" t="n">
        <v>420.90780404</v>
      </c>
      <c r="J28" s="20" t="n">
        <v>3.46289296</v>
      </c>
      <c r="K28" s="18" t="n">
        <v>427.06741711</v>
      </c>
      <c r="L28" s="20" t="n">
        <v>4.57413926</v>
      </c>
      <c r="M28" s="18" t="s">
        <v>481</v>
      </c>
      <c r="N28" s="20" t="s">
        <v>481</v>
      </c>
      <c r="O28" s="18" t="s">
        <v>481</v>
      </c>
      <c r="P28" s="20" t="s">
        <v>481</v>
      </c>
      <c r="Q28" s="18" t="s">
        <v>481</v>
      </c>
      <c r="R28" s="20" t="s">
        <v>481</v>
      </c>
      <c r="S28" s="18" t="s">
        <v>481</v>
      </c>
      <c r="T28" s="20" t="s">
        <v>481</v>
      </c>
      <c r="U28" s="18" t="n">
        <v>343.39971863</v>
      </c>
      <c r="V28" s="20" t="n">
        <v>10.15687526</v>
      </c>
    </row>
    <row r="29" spans="1:22">
      <c r="A29" s="15" t="s">
        <v>504</v>
      </c>
      <c r="B29" s="17" t="n">
        <v>5385</v>
      </c>
      <c r="C29" s="18">
        <f>(30.0/B29*100)</f>
        <v/>
      </c>
      <c r="D29" s="19" t="n">
        <v>5355</v>
      </c>
      <c r="E29" s="18" t="n">
        <v>473.16732766</v>
      </c>
      <c r="F29" s="20" t="n">
        <v>8.785273549999999</v>
      </c>
      <c r="G29" s="18" t="n">
        <v>499.95250117</v>
      </c>
      <c r="H29" s="20" t="n">
        <v>3.3815759</v>
      </c>
      <c r="I29" s="18" t="n">
        <v>527.55638643</v>
      </c>
      <c r="J29" s="20" t="n">
        <v>2.53301769</v>
      </c>
      <c r="K29" s="18" t="n">
        <v>523.2645501</v>
      </c>
      <c r="L29" s="20" t="n">
        <v>4.85728568</v>
      </c>
      <c r="M29" s="18" t="s">
        <v>481</v>
      </c>
      <c r="N29" s="20" t="s">
        <v>481</v>
      </c>
      <c r="O29" s="18" t="s">
        <v>481</v>
      </c>
      <c r="P29" s="20" t="s">
        <v>481</v>
      </c>
      <c r="Q29" s="18" t="n">
        <v>335.3902018</v>
      </c>
      <c r="R29" s="20" t="n">
        <v>12.1685767</v>
      </c>
      <c r="S29" s="18" t="s">
        <v>481</v>
      </c>
      <c r="T29" s="20" t="s">
        <v>481</v>
      </c>
      <c r="U29" s="18" t="n">
        <v>446.64516395</v>
      </c>
      <c r="V29" s="20" t="n">
        <v>10.68597982</v>
      </c>
    </row>
    <row r="30" spans="1:22">
      <c r="A30" s="15" t="s">
        <v>505</v>
      </c>
      <c r="B30" s="17" t="n">
        <v>4520</v>
      </c>
      <c r="C30" s="18">
        <f>(103.0/B30*100)</f>
        <v/>
      </c>
      <c r="D30" s="19" t="n">
        <v>4417</v>
      </c>
      <c r="E30" s="18" t="n">
        <v>472.04237009</v>
      </c>
      <c r="F30" s="20" t="n">
        <v>9.816772240000001</v>
      </c>
      <c r="G30" s="18" t="n">
        <v>492.35783701</v>
      </c>
      <c r="H30" s="20" t="n">
        <v>3.8253648</v>
      </c>
      <c r="I30" s="18" t="n">
        <v>491.91182041</v>
      </c>
      <c r="J30" s="20" t="n">
        <v>2.75813976</v>
      </c>
      <c r="K30" s="18" t="n">
        <v>514.64342035</v>
      </c>
      <c r="L30" s="20" t="n">
        <v>3.68348394</v>
      </c>
      <c r="M30" s="18" t="s">
        <v>481</v>
      </c>
      <c r="N30" s="20" t="s">
        <v>481</v>
      </c>
      <c r="O30" s="18" t="s">
        <v>481</v>
      </c>
      <c r="P30" s="20" t="s">
        <v>481</v>
      </c>
      <c r="Q30" s="18" t="s">
        <v>481</v>
      </c>
      <c r="R30" s="20" t="s">
        <v>481</v>
      </c>
      <c r="S30" s="18" t="s">
        <v>481</v>
      </c>
      <c r="T30" s="20" t="s">
        <v>481</v>
      </c>
      <c r="U30" s="18" t="n">
        <v>425.47427188</v>
      </c>
      <c r="V30" s="20" t="n">
        <v>10.08887111</v>
      </c>
    </row>
    <row r="31" spans="1:22">
      <c r="A31" s="15" t="s">
        <v>506</v>
      </c>
      <c r="B31" s="17" t="n">
        <v>5456</v>
      </c>
      <c r="C31" s="18">
        <f>(125.0/B31*100)</f>
        <v/>
      </c>
      <c r="D31" s="19" t="n">
        <v>5331</v>
      </c>
      <c r="E31" s="18" t="n">
        <v>453.81408133</v>
      </c>
      <c r="F31" s="20" t="n">
        <v>7.62897999</v>
      </c>
      <c r="G31" s="18" t="n">
        <v>484.60202746</v>
      </c>
      <c r="H31" s="20" t="n">
        <v>3.75208124</v>
      </c>
      <c r="I31" s="18" t="n">
        <v>508.19058886</v>
      </c>
      <c r="J31" s="20" t="n">
        <v>2.63343749</v>
      </c>
      <c r="K31" s="18" t="n">
        <v>522.48311884</v>
      </c>
      <c r="L31" s="20" t="n">
        <v>3.27135396</v>
      </c>
      <c r="M31" s="18" t="s">
        <v>481</v>
      </c>
      <c r="N31" s="20" t="s">
        <v>481</v>
      </c>
      <c r="O31" s="18" t="s">
        <v>481</v>
      </c>
      <c r="P31" s="20" t="s">
        <v>481</v>
      </c>
      <c r="Q31" s="18" t="s">
        <v>481</v>
      </c>
      <c r="R31" s="20" t="s">
        <v>481</v>
      </c>
      <c r="S31" s="18" t="s">
        <v>481</v>
      </c>
      <c r="T31" s="20" t="s">
        <v>481</v>
      </c>
      <c r="U31" s="18" t="n">
        <v>441.67628853</v>
      </c>
      <c r="V31" s="20" t="n">
        <v>6.14926878</v>
      </c>
    </row>
    <row r="32" spans="1:22">
      <c r="A32" s="15" t="s">
        <v>507</v>
      </c>
      <c r="B32" s="17" t="n">
        <v>4478</v>
      </c>
      <c r="C32" s="18">
        <f>(5.0/B32*100)</f>
        <v/>
      </c>
      <c r="D32" s="19" t="n">
        <v>4473</v>
      </c>
      <c r="E32" s="18" t="n">
        <v>485.26600851</v>
      </c>
      <c r="F32" s="20" t="n">
        <v>8.02787631</v>
      </c>
      <c r="G32" s="18" t="n">
        <v>493.97768386</v>
      </c>
      <c r="H32" s="20" t="n">
        <v>3.8856239</v>
      </c>
      <c r="I32" s="18" t="n">
        <v>506.32241857</v>
      </c>
      <c r="J32" s="20" t="n">
        <v>2.52041757</v>
      </c>
      <c r="K32" s="18" t="n">
        <v>522.16173709</v>
      </c>
      <c r="L32" s="20" t="n">
        <v>4.1783237</v>
      </c>
      <c r="M32" s="18" t="s">
        <v>481</v>
      </c>
      <c r="N32" s="20" t="s">
        <v>481</v>
      </c>
      <c r="O32" s="18" t="s">
        <v>481</v>
      </c>
      <c r="P32" s="20" t="s">
        <v>481</v>
      </c>
      <c r="Q32" s="18" t="s">
        <v>481</v>
      </c>
      <c r="R32" s="20" t="s">
        <v>481</v>
      </c>
      <c r="S32" s="18" t="s">
        <v>481</v>
      </c>
      <c r="T32" s="20" t="s">
        <v>481</v>
      </c>
      <c r="U32" s="18" t="n">
        <v>420.43416817</v>
      </c>
      <c r="V32" s="20" t="n">
        <v>19.9090263</v>
      </c>
    </row>
    <row r="33" spans="1:22">
      <c r="A33" s="15" t="s">
        <v>508</v>
      </c>
      <c r="B33" s="17" t="n">
        <v>7325</v>
      </c>
      <c r="C33" s="18">
        <f>(76.0/B33*100)</f>
        <v/>
      </c>
      <c r="D33" s="19" t="n">
        <v>7249</v>
      </c>
      <c r="E33" s="18" t="n">
        <v>450.96894217</v>
      </c>
      <c r="F33" s="20" t="n">
        <v>5.54287285</v>
      </c>
      <c r="G33" s="18" t="n">
        <v>474.38809114</v>
      </c>
      <c r="H33" s="20" t="n">
        <v>4.10318404</v>
      </c>
      <c r="I33" s="18" t="n">
        <v>495.91210256</v>
      </c>
      <c r="J33" s="20" t="n">
        <v>2.76465492</v>
      </c>
      <c r="K33" s="18" t="n">
        <v>515.6714425500001</v>
      </c>
      <c r="L33" s="20" t="n">
        <v>3.35725443</v>
      </c>
      <c r="M33" s="18" t="s">
        <v>481</v>
      </c>
      <c r="N33" s="20" t="s">
        <v>481</v>
      </c>
      <c r="O33" s="18" t="s">
        <v>481</v>
      </c>
      <c r="P33" s="20" t="s">
        <v>481</v>
      </c>
      <c r="Q33" s="18" t="s">
        <v>481</v>
      </c>
      <c r="R33" s="20" t="s">
        <v>481</v>
      </c>
      <c r="S33" s="18" t="s">
        <v>481</v>
      </c>
      <c r="T33" s="20" t="s">
        <v>481</v>
      </c>
      <c r="U33" s="18" t="n">
        <v>427.72597737</v>
      </c>
      <c r="V33" s="20" t="n">
        <v>14.28615191</v>
      </c>
    </row>
    <row r="34" spans="1:22">
      <c r="A34" s="15" t="s">
        <v>509</v>
      </c>
      <c r="B34" s="17" t="n">
        <v>6350</v>
      </c>
      <c r="C34" s="18">
        <f>(36.0/B34*100)</f>
        <v/>
      </c>
      <c r="D34" s="19" t="n">
        <v>6314</v>
      </c>
      <c r="E34" s="18" t="n">
        <v>439.41484754</v>
      </c>
      <c r="F34" s="20" t="n">
        <v>7.68067051</v>
      </c>
      <c r="G34" s="18" t="n">
        <v>471.16033811</v>
      </c>
      <c r="H34" s="20" t="n">
        <v>3.66774098</v>
      </c>
      <c r="I34" s="18" t="n">
        <v>486.73820096</v>
      </c>
      <c r="J34" s="20" t="n">
        <v>2.82065708</v>
      </c>
      <c r="K34" s="18" t="n">
        <v>501.81872371</v>
      </c>
      <c r="L34" s="20" t="n">
        <v>3.89231867</v>
      </c>
      <c r="M34" s="18" t="s">
        <v>481</v>
      </c>
      <c r="N34" s="20" t="s">
        <v>481</v>
      </c>
      <c r="O34" s="18" t="s">
        <v>481</v>
      </c>
      <c r="P34" s="20" t="s">
        <v>481</v>
      </c>
      <c r="Q34" s="18" t="n">
        <v>336.51078337</v>
      </c>
      <c r="R34" s="20" t="n">
        <v>12.24828707</v>
      </c>
      <c r="S34" s="18" t="s">
        <v>481</v>
      </c>
      <c r="T34" s="20" t="s">
        <v>481</v>
      </c>
      <c r="U34" s="18" t="n">
        <v>372.27182538</v>
      </c>
      <c r="V34" s="20" t="n">
        <v>10.43465823</v>
      </c>
    </row>
    <row r="35" spans="1:22">
      <c r="A35" s="15" t="s">
        <v>510</v>
      </c>
      <c r="B35" s="17" t="n">
        <v>6406</v>
      </c>
      <c r="C35" s="18">
        <f>(36.0/B35*100)</f>
        <v/>
      </c>
      <c r="D35" s="19" t="n">
        <v>6370</v>
      </c>
      <c r="E35" s="18" t="n">
        <v>473.66590521</v>
      </c>
      <c r="F35" s="20" t="n">
        <v>5.95602224</v>
      </c>
      <c r="G35" s="18" t="n">
        <v>494.09598888</v>
      </c>
      <c r="H35" s="20" t="n">
        <v>3.02976559</v>
      </c>
      <c r="I35" s="18" t="n">
        <v>524.02269117</v>
      </c>
      <c r="J35" s="20" t="n">
        <v>2.05409079</v>
      </c>
      <c r="K35" s="18" t="n">
        <v>534.47262686</v>
      </c>
      <c r="L35" s="20" t="n">
        <v>3.44582243</v>
      </c>
      <c r="M35" s="18" t="s">
        <v>481</v>
      </c>
      <c r="N35" s="20" t="s">
        <v>481</v>
      </c>
      <c r="O35" s="18" t="s">
        <v>481</v>
      </c>
      <c r="P35" s="20" t="s">
        <v>481</v>
      </c>
      <c r="Q35" s="18" t="n">
        <v>349.78970242</v>
      </c>
      <c r="R35" s="20" t="n">
        <v>6.90672373</v>
      </c>
      <c r="S35" s="18" t="s">
        <v>481</v>
      </c>
      <c r="T35" s="20" t="s">
        <v>481</v>
      </c>
      <c r="U35" s="18" t="n">
        <v>463.43056288</v>
      </c>
      <c r="V35" s="20" t="n">
        <v>7.7612173</v>
      </c>
    </row>
    <row r="36" spans="1:22">
      <c r="A36" s="15" t="s">
        <v>511</v>
      </c>
      <c r="B36" s="17" t="n">
        <v>6736</v>
      </c>
      <c r="C36" s="18">
        <f>(28.0/B36*100)</f>
        <v/>
      </c>
      <c r="D36" s="19" t="n">
        <v>6708</v>
      </c>
      <c r="E36" s="18" t="n">
        <v>448.9938537</v>
      </c>
      <c r="F36" s="20" t="n">
        <v>3.80309792</v>
      </c>
      <c r="G36" s="18" t="n">
        <v>473.87414757</v>
      </c>
      <c r="H36" s="20" t="n">
        <v>2.46480924</v>
      </c>
      <c r="I36" s="18" t="n">
        <v>502.30720525</v>
      </c>
      <c r="J36" s="20" t="n">
        <v>2.72025206</v>
      </c>
      <c r="K36" s="18" t="n">
        <v>511.20067762</v>
      </c>
      <c r="L36" s="20" t="n">
        <v>4.08493211</v>
      </c>
      <c r="M36" s="18" t="s">
        <v>481</v>
      </c>
      <c r="N36" s="20" t="s">
        <v>481</v>
      </c>
      <c r="O36" s="18" t="s">
        <v>481</v>
      </c>
      <c r="P36" s="20" t="s">
        <v>481</v>
      </c>
      <c r="Q36" s="18" t="s">
        <v>481</v>
      </c>
      <c r="R36" s="20" t="s">
        <v>481</v>
      </c>
      <c r="S36" s="18" t="s">
        <v>481</v>
      </c>
      <c r="T36" s="20" t="s">
        <v>481</v>
      </c>
      <c r="U36" s="18" t="n">
        <v>414.55883167</v>
      </c>
      <c r="V36" s="20" t="n">
        <v>9.98821375</v>
      </c>
    </row>
    <row r="37" spans="1:22">
      <c r="A37" s="15" t="s">
        <v>512</v>
      </c>
      <c r="B37" s="17" t="n">
        <v>5458</v>
      </c>
      <c r="C37" s="18">
        <f>(65.0/B37*100)</f>
        <v/>
      </c>
      <c r="D37" s="19" t="n">
        <v>5393</v>
      </c>
      <c r="E37" s="18" t="n">
        <v>450.46145191</v>
      </c>
      <c r="F37" s="20" t="n">
        <v>8.322139249999999</v>
      </c>
      <c r="G37" s="18" t="n">
        <v>481.54912876</v>
      </c>
      <c r="H37" s="20" t="n">
        <v>4.33644265</v>
      </c>
      <c r="I37" s="18" t="n">
        <v>497.29056852</v>
      </c>
      <c r="J37" s="20" t="n">
        <v>3.07556451</v>
      </c>
      <c r="K37" s="18" t="n">
        <v>514.08965804</v>
      </c>
      <c r="L37" s="20" t="n">
        <v>4.22975727</v>
      </c>
      <c r="M37" s="18" t="s">
        <v>481</v>
      </c>
      <c r="N37" s="20" t="s">
        <v>481</v>
      </c>
      <c r="O37" s="18" t="s">
        <v>481</v>
      </c>
      <c r="P37" s="20" t="s">
        <v>481</v>
      </c>
      <c r="Q37" s="18" t="s">
        <v>481</v>
      </c>
      <c r="R37" s="20" t="s">
        <v>481</v>
      </c>
      <c r="S37" s="18" t="s">
        <v>481</v>
      </c>
      <c r="T37" s="20" t="s">
        <v>481</v>
      </c>
      <c r="U37" s="18" t="n">
        <v>389.50558127</v>
      </c>
      <c r="V37" s="20" t="n">
        <v>9.244359729999999</v>
      </c>
    </row>
    <row r="38" spans="1:22">
      <c r="A38" s="15" t="s">
        <v>513</v>
      </c>
      <c r="B38" s="17" t="n">
        <v>5860</v>
      </c>
      <c r="C38" s="18">
        <f>(16.0/B38*100)</f>
        <v/>
      </c>
      <c r="D38" s="19" t="n">
        <v>5844</v>
      </c>
      <c r="E38" s="18" t="n">
        <v>488.33800897</v>
      </c>
      <c r="F38" s="20" t="n">
        <v>7.60941926</v>
      </c>
      <c r="G38" s="18" t="n">
        <v>518.1415197699999</v>
      </c>
      <c r="H38" s="20" t="n">
        <v>3.84653884</v>
      </c>
      <c r="I38" s="18" t="n">
        <v>528.23588725</v>
      </c>
      <c r="J38" s="20" t="n">
        <v>3.21409417</v>
      </c>
      <c r="K38" s="18" t="n">
        <v>534.5830720500001</v>
      </c>
      <c r="L38" s="20" t="n">
        <v>4.98074324</v>
      </c>
      <c r="M38" s="18" t="s">
        <v>481</v>
      </c>
      <c r="N38" s="20" t="s">
        <v>481</v>
      </c>
      <c r="O38" s="18" t="s">
        <v>481</v>
      </c>
      <c r="P38" s="20" t="s">
        <v>481</v>
      </c>
      <c r="Q38" s="18" t="s">
        <v>481</v>
      </c>
      <c r="R38" s="20" t="s">
        <v>481</v>
      </c>
      <c r="S38" s="18" t="s">
        <v>481</v>
      </c>
      <c r="T38" s="20" t="s">
        <v>481</v>
      </c>
      <c r="U38" s="18" t="n">
        <v>422.40068657</v>
      </c>
      <c r="V38" s="20" t="n">
        <v>13.7337991</v>
      </c>
    </row>
    <row r="39" spans="1:22">
      <c r="A39" s="15" t="s">
        <v>514</v>
      </c>
      <c r="B39" s="17" t="n">
        <v>5895</v>
      </c>
      <c r="C39" s="18">
        <f>(31.0/B39*100)</f>
        <v/>
      </c>
      <c r="D39" s="19" t="n">
        <v>5864</v>
      </c>
      <c r="E39" s="18" t="n">
        <v>407.19569865</v>
      </c>
      <c r="F39" s="20" t="n">
        <v>5.62151849</v>
      </c>
      <c r="G39" s="18" t="n">
        <v>424.87696869</v>
      </c>
      <c r="H39" s="20" t="n">
        <v>6.12315205</v>
      </c>
      <c r="I39" s="18" t="n">
        <v>419.06583558</v>
      </c>
      <c r="J39" s="20" t="n">
        <v>4.27738185</v>
      </c>
      <c r="K39" s="18" t="n">
        <v>427.35810161</v>
      </c>
      <c r="L39" s="20" t="n">
        <v>4.48742331</v>
      </c>
      <c r="M39" s="18" t="s">
        <v>481</v>
      </c>
      <c r="N39" s="20" t="s">
        <v>481</v>
      </c>
      <c r="O39" s="18" t="s">
        <v>481</v>
      </c>
      <c r="P39" s="20" t="s">
        <v>481</v>
      </c>
      <c r="Q39" s="18" t="s">
        <v>481</v>
      </c>
      <c r="R39" s="20" t="s">
        <v>481</v>
      </c>
      <c r="S39" s="18" t="s">
        <v>481</v>
      </c>
      <c r="T39" s="20" t="s">
        <v>481</v>
      </c>
      <c r="U39" s="18" t="n">
        <v>348.29334083</v>
      </c>
      <c r="V39" s="20" t="n">
        <v>11.73091354</v>
      </c>
    </row>
    <row r="40" spans="1:22">
      <c r="A40" s="15" t="s">
        <v>515</v>
      </c>
      <c r="B40" s="17" t="n">
        <v>14157</v>
      </c>
      <c r="C40" s="18">
        <f>(279.0/B40*100)</f>
        <v/>
      </c>
      <c r="D40" s="19" t="n">
        <v>13878</v>
      </c>
      <c r="E40" s="18" t="n">
        <v>462.21750755</v>
      </c>
      <c r="F40" s="20" t="n">
        <v>10.67476748</v>
      </c>
      <c r="G40" s="18" t="n">
        <v>489.98430212</v>
      </c>
      <c r="H40" s="20" t="n">
        <v>4.17658367</v>
      </c>
      <c r="I40" s="18" t="n">
        <v>491.6688624</v>
      </c>
      <c r="J40" s="20" t="n">
        <v>2.97343479</v>
      </c>
      <c r="K40" s="18" t="n">
        <v>502.27410215</v>
      </c>
      <c r="L40" s="20" t="n">
        <v>3.35010863</v>
      </c>
      <c r="M40" s="18" t="s">
        <v>481</v>
      </c>
      <c r="N40" s="20" t="s">
        <v>481</v>
      </c>
      <c r="O40" s="18" t="s">
        <v>481</v>
      </c>
      <c r="P40" s="20" t="s">
        <v>481</v>
      </c>
      <c r="Q40" s="18" t="s">
        <v>481</v>
      </c>
      <c r="R40" s="20" t="s">
        <v>481</v>
      </c>
      <c r="S40" s="18" t="s">
        <v>481</v>
      </c>
      <c r="T40" s="20" t="s">
        <v>481</v>
      </c>
      <c r="U40" s="18" t="n">
        <v>419.82737771</v>
      </c>
      <c r="V40" s="20" t="n">
        <v>8.274224670000001</v>
      </c>
    </row>
    <row r="41" spans="1:22">
      <c r="A41" s="15" t="s">
        <v>516</v>
      </c>
      <c r="B41" s="17" t="n">
        <v>5712</v>
      </c>
      <c r="C41" s="18">
        <f>(39.0/B41*100)</f>
        <v/>
      </c>
      <c r="D41" s="19" t="n">
        <v>5673</v>
      </c>
      <c r="E41" s="18" t="n">
        <v>442.86193747</v>
      </c>
      <c r="F41" s="20" t="n">
        <v>11.5943065</v>
      </c>
      <c r="G41" s="18" t="n">
        <v>465.58906532</v>
      </c>
      <c r="H41" s="20" t="n">
        <v>5.25256634</v>
      </c>
      <c r="I41" s="18" t="n">
        <v>468.82236494</v>
      </c>
      <c r="J41" s="20" t="n">
        <v>3.50230866</v>
      </c>
      <c r="K41" s="18" t="n">
        <v>478.64174727</v>
      </c>
      <c r="L41" s="20" t="n">
        <v>4.17518977</v>
      </c>
      <c r="M41" s="18" t="s">
        <v>481</v>
      </c>
      <c r="N41" s="20" t="s">
        <v>481</v>
      </c>
      <c r="O41" s="18" t="s">
        <v>481</v>
      </c>
      <c r="P41" s="20" t="s">
        <v>481</v>
      </c>
      <c r="Q41" s="18" t="n">
        <v>392.51815558</v>
      </c>
      <c r="R41" s="20" t="n">
        <v>16.89642718</v>
      </c>
      <c r="S41" s="18" t="s">
        <v>481</v>
      </c>
      <c r="T41" s="20" t="s">
        <v>481</v>
      </c>
      <c r="U41" s="18" t="n">
        <v>401.91144051</v>
      </c>
      <c r="V41" s="20" t="n">
        <v>12.88868148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(1248.0/B46*100)</f>
        <v/>
      </c>
      <c r="D46" s="19" t="n">
        <v>21893</v>
      </c>
      <c r="E46" s="18" t="n">
        <v>365.05110288</v>
      </c>
      <c r="F46" s="20" t="n">
        <v>3.01736878</v>
      </c>
      <c r="G46" s="18" t="n">
        <v>376.83454021</v>
      </c>
      <c r="H46" s="20" t="n">
        <v>3.15400731</v>
      </c>
      <c r="I46" s="18" t="n">
        <v>396.85231257</v>
      </c>
      <c r="J46" s="20" t="n">
        <v>4.18065386</v>
      </c>
      <c r="K46" s="18" t="n">
        <v>404.48377789</v>
      </c>
      <c r="L46" s="20" t="n">
        <v>5.10355655</v>
      </c>
      <c r="M46" s="18" t="s">
        <v>481</v>
      </c>
      <c r="N46" s="20" t="s">
        <v>481</v>
      </c>
      <c r="O46" s="18" t="s">
        <v>481</v>
      </c>
      <c r="P46" s="20" t="s">
        <v>481</v>
      </c>
      <c r="Q46" s="18" t="s">
        <v>481</v>
      </c>
      <c r="R46" s="20" t="s">
        <v>481</v>
      </c>
      <c r="S46" s="18" t="s">
        <v>481</v>
      </c>
      <c r="T46" s="20" t="s">
        <v>481</v>
      </c>
      <c r="U46" s="18" t="n">
        <v>316.90470762</v>
      </c>
      <c r="V46" s="20" t="n">
        <v>4.84098345</v>
      </c>
    </row>
    <row r="47" spans="1:22">
      <c r="A47" s="15" t="s">
        <v>522</v>
      </c>
      <c r="B47" s="17" t="n">
        <v>5928</v>
      </c>
      <c r="C47" s="18">
        <f>(86.0/B47*100)</f>
        <v/>
      </c>
      <c r="D47" s="19" t="n">
        <v>5842</v>
      </c>
      <c r="E47" s="18" t="n">
        <v>402.29767989</v>
      </c>
      <c r="F47" s="20" t="n">
        <v>9.21702567</v>
      </c>
      <c r="G47" s="18" t="n">
        <v>440.84736884</v>
      </c>
      <c r="H47" s="20" t="n">
        <v>5.78205989</v>
      </c>
      <c r="I47" s="18" t="n">
        <v>447.26968627</v>
      </c>
      <c r="J47" s="20" t="n">
        <v>3.84681283</v>
      </c>
      <c r="K47" s="18" t="n">
        <v>462.1162039</v>
      </c>
      <c r="L47" s="20" t="n">
        <v>4.37378869</v>
      </c>
      <c r="M47" s="18" t="s">
        <v>481</v>
      </c>
      <c r="N47" s="20" t="s">
        <v>481</v>
      </c>
      <c r="O47" s="18" t="s">
        <v>481</v>
      </c>
      <c r="P47" s="20" t="s">
        <v>481</v>
      </c>
      <c r="Q47" s="18" t="s">
        <v>481</v>
      </c>
      <c r="R47" s="20" t="s">
        <v>481</v>
      </c>
      <c r="S47" s="18" t="s">
        <v>481</v>
      </c>
      <c r="T47" s="20" t="s">
        <v>481</v>
      </c>
      <c r="U47" s="18" t="n">
        <v>351.44672452</v>
      </c>
      <c r="V47" s="20" t="n">
        <v>7.04423849</v>
      </c>
    </row>
    <row r="48" spans="1:22">
      <c r="A48" s="15" t="s">
        <v>523</v>
      </c>
      <c r="B48" s="17" t="n">
        <v>9841</v>
      </c>
      <c r="C48" s="18">
        <f>(7.0/B48*100)</f>
        <v/>
      </c>
      <c r="D48" s="19" t="n">
        <v>9834</v>
      </c>
      <c r="E48" s="18" t="n">
        <v>520.93001336</v>
      </c>
      <c r="F48" s="20" t="n">
        <v>12.26408817</v>
      </c>
      <c r="G48" s="18" t="n">
        <v>524.51886863</v>
      </c>
      <c r="H48" s="20" t="n">
        <v>6.38413301</v>
      </c>
      <c r="I48" s="18" t="n">
        <v>528.81964908</v>
      </c>
      <c r="J48" s="20" t="n">
        <v>4.85260257</v>
      </c>
      <c r="K48" s="18" t="n">
        <v>551.27255083</v>
      </c>
      <c r="L48" s="20" t="n">
        <v>5.58298935</v>
      </c>
      <c r="M48" s="18" t="s">
        <v>481</v>
      </c>
      <c r="N48" s="20" t="s">
        <v>481</v>
      </c>
      <c r="O48" s="18" t="s">
        <v>481</v>
      </c>
      <c r="P48" s="20" t="s">
        <v>481</v>
      </c>
      <c r="Q48" s="18" t="s">
        <v>481</v>
      </c>
      <c r="R48" s="20" t="s">
        <v>481</v>
      </c>
      <c r="S48" s="18" t="s">
        <v>481</v>
      </c>
      <c r="T48" s="20" t="s">
        <v>481</v>
      </c>
      <c r="U48" s="18" t="n">
        <v>463.16609022</v>
      </c>
      <c r="V48" s="20" t="n">
        <v>29.3392288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(220.0/B50*100)</f>
        <v/>
      </c>
      <c r="D50" s="19" t="n">
        <v>11575</v>
      </c>
      <c r="E50" s="18" t="n">
        <v>367.29633167</v>
      </c>
      <c r="F50" s="20" t="n">
        <v>2.77508894</v>
      </c>
      <c r="G50" s="18" t="n">
        <v>383.06551184</v>
      </c>
      <c r="H50" s="20" t="n">
        <v>2.62774566</v>
      </c>
      <c r="I50" s="18" t="n">
        <v>409.73102188</v>
      </c>
      <c r="J50" s="20" t="n">
        <v>3.29626188</v>
      </c>
      <c r="K50" s="18" t="n">
        <v>416.88989594</v>
      </c>
      <c r="L50" s="20" t="n">
        <v>4.37469147</v>
      </c>
      <c r="M50" s="18" t="s">
        <v>481</v>
      </c>
      <c r="N50" s="20" t="s">
        <v>481</v>
      </c>
      <c r="O50" s="18" t="s">
        <v>481</v>
      </c>
      <c r="P50" s="20" t="s">
        <v>481</v>
      </c>
      <c r="Q50" s="18" t="s">
        <v>481</v>
      </c>
      <c r="R50" s="20" t="s">
        <v>481</v>
      </c>
      <c r="S50" s="18" t="s">
        <v>481</v>
      </c>
      <c r="T50" s="20" t="s">
        <v>481</v>
      </c>
      <c r="U50" s="18" t="n">
        <v>324.00657616</v>
      </c>
      <c r="V50" s="20" t="n">
        <v>8.00404078</v>
      </c>
    </row>
    <row r="51" spans="1:22">
      <c r="A51" s="15" t="s">
        <v>526</v>
      </c>
      <c r="B51" s="17" t="n">
        <v>6866</v>
      </c>
      <c r="C51" s="18">
        <f>(108.0/B51*100)</f>
        <v/>
      </c>
      <c r="D51" s="19" t="n">
        <v>6758</v>
      </c>
      <c r="E51" s="18" t="n">
        <v>380.63661473</v>
      </c>
      <c r="F51" s="20" t="n">
        <v>3.33620506</v>
      </c>
      <c r="G51" s="18" t="n">
        <v>395.64643272</v>
      </c>
      <c r="H51" s="20" t="n">
        <v>3.75130048</v>
      </c>
      <c r="I51" s="18" t="n">
        <v>413.60477191</v>
      </c>
      <c r="J51" s="20" t="n">
        <v>2.99978873</v>
      </c>
      <c r="K51" s="18" t="n">
        <v>419.58685869</v>
      </c>
      <c r="L51" s="20" t="n">
        <v>4.0211302</v>
      </c>
      <c r="M51" s="18" t="s">
        <v>481</v>
      </c>
      <c r="N51" s="20" t="s">
        <v>481</v>
      </c>
      <c r="O51" s="18" t="s">
        <v>481</v>
      </c>
      <c r="P51" s="20" t="s">
        <v>481</v>
      </c>
      <c r="Q51" s="18" t="n">
        <v>380.5422133</v>
      </c>
      <c r="R51" s="20" t="n">
        <v>4.31283207</v>
      </c>
      <c r="S51" s="18" t="s">
        <v>481</v>
      </c>
      <c r="T51" s="20" t="s">
        <v>481</v>
      </c>
      <c r="U51" s="18" t="n">
        <v>369.21937045</v>
      </c>
      <c r="V51" s="20" t="n">
        <v>6.9405</v>
      </c>
    </row>
    <row r="52" spans="1:22">
      <c r="A52" s="15" t="s">
        <v>527</v>
      </c>
      <c r="B52" s="17" t="n">
        <v>5809</v>
      </c>
      <c r="C52" s="18">
        <f>(74.0/B52*100)</f>
        <v/>
      </c>
      <c r="D52" s="19" t="n">
        <v>5735</v>
      </c>
      <c r="E52" s="18" t="n">
        <v>434.11563763</v>
      </c>
      <c r="F52" s="20" t="n">
        <v>7.03119083</v>
      </c>
      <c r="G52" s="18" t="n">
        <v>450.21718751</v>
      </c>
      <c r="H52" s="20" t="n">
        <v>3.63125311</v>
      </c>
      <c r="I52" s="18" t="n">
        <v>469.35862424</v>
      </c>
      <c r="J52" s="20" t="n">
        <v>3.112541</v>
      </c>
      <c r="K52" s="18" t="n">
        <v>481.75290813</v>
      </c>
      <c r="L52" s="20" t="n">
        <v>4.47245709</v>
      </c>
      <c r="M52" s="18" t="s">
        <v>481</v>
      </c>
      <c r="N52" s="20" t="s">
        <v>481</v>
      </c>
      <c r="O52" s="18" t="s">
        <v>481</v>
      </c>
      <c r="P52" s="20" t="s">
        <v>481</v>
      </c>
      <c r="Q52" s="18" t="s">
        <v>481</v>
      </c>
      <c r="R52" s="20" t="s">
        <v>481</v>
      </c>
      <c r="S52" s="18" t="s">
        <v>481</v>
      </c>
      <c r="T52" s="20" t="s">
        <v>481</v>
      </c>
      <c r="U52" s="18" t="n">
        <v>397.118512</v>
      </c>
      <c r="V52" s="20" t="n">
        <v>8.693142330000001</v>
      </c>
    </row>
    <row r="53" spans="1:22">
      <c r="A53" s="15" t="s">
        <v>528</v>
      </c>
      <c r="B53" s="17" t="n">
        <v>5571</v>
      </c>
      <c r="C53" s="18">
        <f>(85.0/B53*100)</f>
        <v/>
      </c>
      <c r="D53" s="19" t="n">
        <v>5486</v>
      </c>
      <c r="E53" s="18" t="n">
        <v>416.33610822</v>
      </c>
      <c r="F53" s="20" t="n">
        <v>8.327841790000001</v>
      </c>
      <c r="G53" s="18" t="n">
        <v>434.37883206</v>
      </c>
      <c r="H53" s="20" t="n">
        <v>3.57780116</v>
      </c>
      <c r="I53" s="18" t="n">
        <v>440.49084397</v>
      </c>
      <c r="J53" s="20" t="n">
        <v>2.37065158</v>
      </c>
      <c r="K53" s="18" t="n">
        <v>446.67230351</v>
      </c>
      <c r="L53" s="20" t="n">
        <v>3.02721288</v>
      </c>
      <c r="M53" s="18" t="s">
        <v>481</v>
      </c>
      <c r="N53" s="20" t="s">
        <v>481</v>
      </c>
      <c r="O53" s="18" t="s">
        <v>481</v>
      </c>
      <c r="P53" s="20" t="s">
        <v>481</v>
      </c>
      <c r="Q53" s="18" t="s">
        <v>481</v>
      </c>
      <c r="R53" s="20" t="s">
        <v>481</v>
      </c>
      <c r="S53" s="18" t="s">
        <v>481</v>
      </c>
      <c r="T53" s="20" t="s">
        <v>481</v>
      </c>
      <c r="U53" s="18" t="n">
        <v>354.01892487</v>
      </c>
      <c r="V53" s="20" t="n">
        <v>8.950418490000001</v>
      </c>
    </row>
    <row r="54" spans="1:22">
      <c r="A54" s="15" t="s">
        <v>529</v>
      </c>
      <c r="B54" s="17" t="n">
        <v>4740</v>
      </c>
      <c r="C54" s="18">
        <f>(68.0/B54*100)</f>
        <v/>
      </c>
      <c r="D54" s="19" t="n">
        <v>4672</v>
      </c>
      <c r="E54" s="18" t="n">
        <v>331.08407991</v>
      </c>
      <c r="F54" s="20" t="n">
        <v>2.63460275</v>
      </c>
      <c r="G54" s="18" t="n">
        <v>332.71114408</v>
      </c>
      <c r="H54" s="20" t="n">
        <v>3.47710468</v>
      </c>
      <c r="I54" s="18" t="n">
        <v>336.83358094</v>
      </c>
      <c r="J54" s="20" t="n">
        <v>5.37083872</v>
      </c>
      <c r="K54" s="18" t="n">
        <v>342.31325919</v>
      </c>
      <c r="L54" s="20" t="n">
        <v>5.17035976</v>
      </c>
      <c r="M54" s="18" t="s">
        <v>481</v>
      </c>
      <c r="N54" s="20" t="s">
        <v>481</v>
      </c>
      <c r="O54" s="18" t="s">
        <v>481</v>
      </c>
      <c r="P54" s="20" t="s">
        <v>481</v>
      </c>
      <c r="Q54" s="18" t="s">
        <v>481</v>
      </c>
      <c r="R54" s="20" t="s">
        <v>481</v>
      </c>
      <c r="S54" s="18" t="s">
        <v>481</v>
      </c>
      <c r="T54" s="20" t="s">
        <v>481</v>
      </c>
      <c r="U54" s="18" t="n">
        <v>271.12770731</v>
      </c>
      <c r="V54" s="20" t="n">
        <v>3.941345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534.1905547699999</v>
      </c>
      <c r="F56" s="20" t="n">
        <v>8.38562892</v>
      </c>
      <c r="G56" s="18" t="n">
        <v>548.96095251</v>
      </c>
      <c r="H56" s="20" t="n">
        <v>4.06639074</v>
      </c>
      <c r="I56" s="18" t="n">
        <v>546.05323442</v>
      </c>
      <c r="J56" s="20" t="n">
        <v>3.61245341</v>
      </c>
      <c r="K56" s="18" t="n">
        <v>552.09819516</v>
      </c>
      <c r="L56" s="20" t="n">
        <v>4.18455321</v>
      </c>
      <c r="M56" s="18" t="s">
        <v>481</v>
      </c>
      <c r="N56" s="20" t="s">
        <v>481</v>
      </c>
      <c r="O56" s="18" t="s">
        <v>481</v>
      </c>
      <c r="P56" s="20" t="s">
        <v>481</v>
      </c>
      <c r="Q56" s="18" t="s">
        <v>481</v>
      </c>
      <c r="R56" s="20" t="s">
        <v>481</v>
      </c>
      <c r="S56" s="18" t="s">
        <v>481</v>
      </c>
      <c r="T56" s="20" t="s">
        <v>481</v>
      </c>
      <c r="U56" s="18" t="n">
        <v>508.89346062</v>
      </c>
      <c r="V56" s="20" t="n">
        <v>20.7525363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(137.0/B61*100)</f>
        <v/>
      </c>
      <c r="D61" s="19" t="n">
        <v>6388</v>
      </c>
      <c r="E61" s="18" t="n">
        <v>444.63385749</v>
      </c>
      <c r="F61" s="20" t="n">
        <v>5.34539173</v>
      </c>
      <c r="G61" s="18" t="n">
        <v>461.48771912</v>
      </c>
      <c r="H61" s="20" t="n">
        <v>3.40029845</v>
      </c>
      <c r="I61" s="18" t="n">
        <v>486.43577992</v>
      </c>
      <c r="J61" s="20" t="n">
        <v>2.5502245</v>
      </c>
      <c r="K61" s="18" t="n">
        <v>495.79705664</v>
      </c>
      <c r="L61" s="20" t="n">
        <v>3.41109858</v>
      </c>
      <c r="M61" s="18" t="s">
        <v>481</v>
      </c>
      <c r="N61" s="20" t="s">
        <v>481</v>
      </c>
      <c r="O61" s="18" t="s">
        <v>481</v>
      </c>
      <c r="P61" s="20" t="s">
        <v>481</v>
      </c>
      <c r="Q61" s="18" t="s">
        <v>481</v>
      </c>
      <c r="R61" s="20" t="s">
        <v>481</v>
      </c>
      <c r="S61" s="18" t="s">
        <v>481</v>
      </c>
      <c r="T61" s="20" t="s">
        <v>481</v>
      </c>
      <c r="U61" s="18" t="n">
        <v>421.83882746</v>
      </c>
      <c r="V61" s="20" t="n">
        <v>10.08467973</v>
      </c>
    </row>
    <row r="62" spans="1:22">
      <c r="A62" s="15" t="s">
        <v>537</v>
      </c>
      <c r="B62" s="17" t="n">
        <v>4476</v>
      </c>
      <c r="C62" s="18">
        <f>(3.0/B62*100)</f>
        <v/>
      </c>
      <c r="D62" s="19" t="n">
        <v>4473</v>
      </c>
      <c r="E62" s="18" t="n">
        <v>521.7527029399999</v>
      </c>
      <c r="F62" s="20" t="n">
        <v>5.33712762</v>
      </c>
      <c r="G62" s="18" t="n">
        <v>539.50134819</v>
      </c>
      <c r="H62" s="20" t="n">
        <v>2.17024878</v>
      </c>
      <c r="I62" s="18" t="n">
        <v>547.11836721</v>
      </c>
      <c r="J62" s="20" t="n">
        <v>2.07881351</v>
      </c>
      <c r="K62" s="18" t="n">
        <v>558.65377697</v>
      </c>
      <c r="L62" s="20" t="n">
        <v>3.90337039</v>
      </c>
      <c r="M62" s="18" t="s">
        <v>481</v>
      </c>
      <c r="N62" s="20" t="s">
        <v>481</v>
      </c>
      <c r="O62" s="18" t="s">
        <v>481</v>
      </c>
      <c r="P62" s="20" t="s">
        <v>481</v>
      </c>
      <c r="Q62" s="18" t="s">
        <v>481</v>
      </c>
      <c r="R62" s="20" t="s">
        <v>481</v>
      </c>
      <c r="S62" s="18" t="s">
        <v>481</v>
      </c>
      <c r="T62" s="20" t="s">
        <v>481</v>
      </c>
      <c r="U62" s="18" t="n">
        <v>520.85016107</v>
      </c>
      <c r="V62" s="20" t="n">
        <v>20.34488092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(75.0/B66*100)</f>
        <v/>
      </c>
      <c r="D66" s="19" t="n">
        <v>5590</v>
      </c>
      <c r="E66" s="18" t="n">
        <v>407.33397785</v>
      </c>
      <c r="F66" s="20" t="n">
        <v>7.44521259</v>
      </c>
      <c r="G66" s="18" t="n">
        <v>415.97643825</v>
      </c>
      <c r="H66" s="20" t="n">
        <v>4.5857739</v>
      </c>
      <c r="I66" s="18" t="n">
        <v>416.00247255</v>
      </c>
      <c r="J66" s="20" t="n">
        <v>2.09269838</v>
      </c>
      <c r="K66" s="18" t="n">
        <v>440.23967703</v>
      </c>
      <c r="L66" s="20" t="n">
        <v>3.03449914</v>
      </c>
      <c r="M66" s="18" t="s">
        <v>481</v>
      </c>
      <c r="N66" s="20" t="s">
        <v>481</v>
      </c>
      <c r="O66" s="18" t="s">
        <v>481</v>
      </c>
      <c r="P66" s="20" t="s">
        <v>481</v>
      </c>
      <c r="Q66" s="18" t="s">
        <v>481</v>
      </c>
      <c r="R66" s="20" t="s">
        <v>481</v>
      </c>
      <c r="S66" s="18" t="s">
        <v>481</v>
      </c>
      <c r="T66" s="20" t="s">
        <v>481</v>
      </c>
      <c r="U66" s="18" t="n">
        <v>355.85439864</v>
      </c>
      <c r="V66" s="20" t="n">
        <v>4.71486002</v>
      </c>
    </row>
    <row r="67" spans="1:22">
      <c r="A67" s="15" t="s">
        <v>542</v>
      </c>
      <c r="B67" s="17" t="n">
        <v>6971</v>
      </c>
      <c r="C67" s="18">
        <f>(54.0/B67*100)</f>
        <v/>
      </c>
      <c r="D67" s="19" t="n">
        <v>6917</v>
      </c>
      <c r="E67" s="18" t="n">
        <v>371.31835889</v>
      </c>
      <c r="F67" s="20" t="n">
        <v>3.17967702</v>
      </c>
      <c r="G67" s="18" t="n">
        <v>377.89109058</v>
      </c>
      <c r="H67" s="20" t="n">
        <v>2.83873933</v>
      </c>
      <c r="I67" s="18" t="n">
        <v>406.34975404</v>
      </c>
      <c r="J67" s="20" t="n">
        <v>3.63378254</v>
      </c>
      <c r="K67" s="18" t="n">
        <v>424.4375001</v>
      </c>
      <c r="L67" s="20" t="n">
        <v>4.85178114</v>
      </c>
      <c r="M67" s="18" t="s">
        <v>481</v>
      </c>
      <c r="N67" s="20" t="s">
        <v>481</v>
      </c>
      <c r="O67" s="18" t="s">
        <v>481</v>
      </c>
      <c r="P67" s="20" t="s">
        <v>481</v>
      </c>
      <c r="Q67" s="18" t="s">
        <v>481</v>
      </c>
      <c r="R67" s="20" t="s">
        <v>481</v>
      </c>
      <c r="S67" s="18" t="s">
        <v>481</v>
      </c>
      <c r="T67" s="20" t="s">
        <v>481</v>
      </c>
      <c r="U67" s="18" t="n">
        <v>285.17782695</v>
      </c>
      <c r="V67" s="20" t="n">
        <v>10.18436384</v>
      </c>
    </row>
    <row r="68" spans="1:22">
      <c r="A68" s="15" t="s">
        <v>543</v>
      </c>
      <c r="B68" s="17" t="n">
        <v>12083</v>
      </c>
      <c r="C68" s="18">
        <f>(26.0/B68*100)</f>
        <v/>
      </c>
      <c r="D68" s="19" t="n">
        <v>12057</v>
      </c>
      <c r="E68" s="18" t="n">
        <v>363.14828077</v>
      </c>
      <c r="F68" s="20" t="n">
        <v>6.13957186</v>
      </c>
      <c r="G68" s="18" t="n">
        <v>403.68361701</v>
      </c>
      <c r="H68" s="20" t="n">
        <v>4.80290474</v>
      </c>
      <c r="I68" s="18" t="n">
        <v>410.82935827</v>
      </c>
      <c r="J68" s="20" t="n">
        <v>2.49768453</v>
      </c>
      <c r="K68" s="18" t="n">
        <v>410.40566721</v>
      </c>
      <c r="L68" s="20" t="n">
        <v>1.868655</v>
      </c>
      <c r="M68" s="18" t="s">
        <v>481</v>
      </c>
      <c r="N68" s="20" t="s">
        <v>481</v>
      </c>
      <c r="O68" s="18" t="s">
        <v>481</v>
      </c>
      <c r="P68" s="20" t="s">
        <v>481</v>
      </c>
      <c r="Q68" s="18" t="s">
        <v>481</v>
      </c>
      <c r="R68" s="20" t="s">
        <v>481</v>
      </c>
      <c r="S68" s="18" t="s">
        <v>481</v>
      </c>
      <c r="T68" s="20" t="s">
        <v>481</v>
      </c>
      <c r="U68" s="18" t="n">
        <v>312.74595236</v>
      </c>
      <c r="V68" s="20" t="n">
        <v>4.34046467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484.00746749</v>
      </c>
      <c r="F70" s="20" t="n">
        <v>11.26710707</v>
      </c>
      <c r="G70" s="18" t="n">
        <v>476.6263129</v>
      </c>
      <c r="H70" s="20" t="n">
        <v>5.95227551</v>
      </c>
      <c r="I70" s="18" t="n">
        <v>493.08447491</v>
      </c>
      <c r="J70" s="20" t="n">
        <v>3.26094077</v>
      </c>
      <c r="K70" s="18" t="n">
        <v>511.85629285</v>
      </c>
      <c r="L70" s="20" t="n">
        <v>3.46820127</v>
      </c>
      <c r="M70" s="18" t="s">
        <v>481</v>
      </c>
      <c r="N70" s="20" t="s">
        <v>481</v>
      </c>
      <c r="O70" s="18" t="s">
        <v>481</v>
      </c>
      <c r="P70" s="20" t="s">
        <v>481</v>
      </c>
      <c r="Q70" s="18" t="s">
        <v>481</v>
      </c>
      <c r="R70" s="20" t="s">
        <v>481</v>
      </c>
      <c r="S70" s="18" t="s">
        <v>481</v>
      </c>
      <c r="T70" s="20" t="s">
        <v>481</v>
      </c>
      <c r="U70" s="18" t="n">
        <v>436.48989628</v>
      </c>
      <c r="V70" s="20" t="n">
        <v>11.16420533</v>
      </c>
    </row>
    <row r="71" spans="1:22">
      <c r="A71" s="15" t="s">
        <v>546</v>
      </c>
      <c r="B71" s="17" t="n">
        <v>6115</v>
      </c>
      <c r="C71" s="18">
        <f>(17.0/B71*100)</f>
        <v/>
      </c>
      <c r="D71" s="19" t="n">
        <v>6098</v>
      </c>
      <c r="E71" s="18" t="n">
        <v>563.15244505</v>
      </c>
      <c r="F71" s="20" t="n">
        <v>7.24580818</v>
      </c>
      <c r="G71" s="18" t="n">
        <v>572.50827158</v>
      </c>
      <c r="H71" s="20" t="n">
        <v>2.66590432</v>
      </c>
      <c r="I71" s="18" t="n">
        <v>561.00587448</v>
      </c>
      <c r="J71" s="20" t="n">
        <v>2.0364463</v>
      </c>
      <c r="K71" s="18" t="n">
        <v>565.20957987</v>
      </c>
      <c r="L71" s="20" t="n">
        <v>2.885252</v>
      </c>
      <c r="M71" s="18" t="s">
        <v>481</v>
      </c>
      <c r="N71" s="20" t="s">
        <v>481</v>
      </c>
      <c r="O71" s="18" t="s">
        <v>481</v>
      </c>
      <c r="P71" s="20" t="s">
        <v>481</v>
      </c>
      <c r="Q71" s="18" t="s">
        <v>481</v>
      </c>
      <c r="R71" s="20" t="s">
        <v>481</v>
      </c>
      <c r="S71" s="18" t="s">
        <v>481</v>
      </c>
      <c r="T71" s="20" t="s">
        <v>481</v>
      </c>
      <c r="U71" s="18" t="n">
        <v>455.31736874</v>
      </c>
      <c r="V71" s="20" t="n">
        <v>23.9640069</v>
      </c>
    </row>
    <row r="72" spans="1:22">
      <c r="A72" s="15" t="s">
        <v>547</v>
      </c>
      <c r="B72" s="17" t="n">
        <v>7708</v>
      </c>
      <c r="C72" s="18">
        <f>(5.0/B72*100)</f>
        <v/>
      </c>
      <c r="D72" s="19" t="n">
        <v>7703</v>
      </c>
      <c r="E72" s="18" t="n">
        <v>471.55483965</v>
      </c>
      <c r="F72" s="20" t="n">
        <v>8.389185619999999</v>
      </c>
      <c r="G72" s="18" t="n">
        <v>515.18447302</v>
      </c>
      <c r="H72" s="20" t="n">
        <v>3.53014532</v>
      </c>
      <c r="I72" s="18" t="n">
        <v>547.30164431</v>
      </c>
      <c r="J72" s="20" t="n">
        <v>3.53312536</v>
      </c>
      <c r="K72" s="18" t="n">
        <v>571.24762973</v>
      </c>
      <c r="L72" s="20" t="n">
        <v>4.24027073</v>
      </c>
      <c r="M72" s="18" t="s">
        <v>481</v>
      </c>
      <c r="N72" s="20" t="s">
        <v>481</v>
      </c>
      <c r="O72" s="18" t="s">
        <v>481</v>
      </c>
      <c r="P72" s="20" t="s">
        <v>481</v>
      </c>
      <c r="Q72" s="18" t="s">
        <v>481</v>
      </c>
      <c r="R72" s="20" t="s">
        <v>481</v>
      </c>
      <c r="S72" s="18" t="s">
        <v>481</v>
      </c>
      <c r="T72" s="20" t="s">
        <v>481</v>
      </c>
      <c r="U72" s="18" t="n">
        <v>505.16494971</v>
      </c>
      <c r="V72" s="20" t="n">
        <v>30.82157738</v>
      </c>
    </row>
    <row r="73" spans="1:22">
      <c r="A73" s="15" t="s">
        <v>548</v>
      </c>
      <c r="B73" s="17" t="n">
        <v>8249</v>
      </c>
      <c r="C73" s="18">
        <f>(148.0/B73*100)</f>
        <v/>
      </c>
      <c r="D73" s="19" t="n">
        <v>8101</v>
      </c>
      <c r="E73" s="18" t="n">
        <v>416.42226501</v>
      </c>
      <c r="F73" s="20" t="n">
        <v>6.99994672</v>
      </c>
      <c r="G73" s="18" t="n">
        <v>411.76261537</v>
      </c>
      <c r="H73" s="20" t="n">
        <v>4.04254856</v>
      </c>
      <c r="I73" s="18" t="n">
        <v>416.97922617</v>
      </c>
      <c r="J73" s="20" t="n">
        <v>3.3573911</v>
      </c>
      <c r="K73" s="18" t="n">
        <v>421.85688529</v>
      </c>
      <c r="L73" s="20" t="n">
        <v>5.06120236</v>
      </c>
      <c r="M73" s="18" t="s">
        <v>481</v>
      </c>
      <c r="N73" s="20" t="s">
        <v>481</v>
      </c>
      <c r="O73" s="18" t="s">
        <v>481</v>
      </c>
      <c r="P73" s="20" t="s">
        <v>481</v>
      </c>
      <c r="Q73" s="18" t="s">
        <v>481</v>
      </c>
      <c r="R73" s="20" t="s">
        <v>481</v>
      </c>
      <c r="S73" s="18" t="s">
        <v>481</v>
      </c>
      <c r="T73" s="20" t="s">
        <v>481</v>
      </c>
      <c r="U73" s="18" t="n">
        <v>353.81733549</v>
      </c>
      <c r="V73" s="20" t="n">
        <v>14.59567211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333.65768512</v>
      </c>
      <c r="F75" s="20" t="n">
        <v>10.01320347</v>
      </c>
      <c r="G75" s="18" t="n">
        <v>354.61116148</v>
      </c>
      <c r="H75" s="20" t="n">
        <v>6.37595189</v>
      </c>
      <c r="I75" s="18" t="n">
        <v>368.79785125</v>
      </c>
      <c r="J75" s="20" t="n">
        <v>4.09325526</v>
      </c>
      <c r="K75" s="18" t="n">
        <v>374.52598363</v>
      </c>
      <c r="L75" s="20" t="n">
        <v>3.61798228</v>
      </c>
      <c r="M75" s="18" t="s">
        <v>481</v>
      </c>
      <c r="N75" s="20" t="s">
        <v>481</v>
      </c>
      <c r="O75" s="18" t="s">
        <v>481</v>
      </c>
      <c r="P75" s="20" t="s">
        <v>481</v>
      </c>
      <c r="Q75" s="18" t="s">
        <v>481</v>
      </c>
      <c r="R75" s="20" t="s">
        <v>481</v>
      </c>
      <c r="S75" s="18" t="s">
        <v>481</v>
      </c>
      <c r="T75" s="20" t="s">
        <v>481</v>
      </c>
      <c r="U75" s="18" t="n">
        <v>314.80657165</v>
      </c>
      <c r="V75" s="20" t="n">
        <v>8.294026110000001</v>
      </c>
    </row>
    <row r="76" spans="1:22">
      <c r="A76" s="15" t="s">
        <v>551</v>
      </c>
      <c r="B76" s="17" t="n">
        <v>14167</v>
      </c>
      <c r="C76" s="18">
        <f>(228.0/B76*100)</f>
        <v/>
      </c>
      <c r="D76" s="19" t="n">
        <v>13939</v>
      </c>
      <c r="E76" s="18" t="n">
        <v>383.55921228</v>
      </c>
      <c r="F76" s="20" t="n">
        <v>8.718866800000001</v>
      </c>
      <c r="G76" s="18" t="n">
        <v>434.40355798</v>
      </c>
      <c r="H76" s="20" t="n">
        <v>5.4952784</v>
      </c>
      <c r="I76" s="18" t="n">
        <v>430.00691919</v>
      </c>
      <c r="J76" s="20" t="n">
        <v>2.76327865</v>
      </c>
      <c r="K76" s="18" t="n">
        <v>433.09580305</v>
      </c>
      <c r="L76" s="20" t="n">
        <v>2.84386632</v>
      </c>
      <c r="M76" s="18" t="s">
        <v>481</v>
      </c>
      <c r="N76" s="20" t="s">
        <v>481</v>
      </c>
      <c r="O76" s="18" t="s">
        <v>481</v>
      </c>
      <c r="P76" s="20" t="s">
        <v>481</v>
      </c>
      <c r="Q76" s="18" t="s">
        <v>481</v>
      </c>
      <c r="R76" s="20" t="s">
        <v>481</v>
      </c>
      <c r="S76" s="18" t="s">
        <v>481</v>
      </c>
      <c r="T76" s="20" t="s">
        <v>481</v>
      </c>
      <c r="U76" s="18" t="n">
        <v>336.12668914</v>
      </c>
      <c r="V76" s="20" t="n">
        <v>8.223506670000001</v>
      </c>
    </row>
    <row r="77" spans="1:22">
      <c r="A77" s="15" t="s">
        <v>552</v>
      </c>
      <c r="B77" s="17" t="n">
        <v>6062</v>
      </c>
      <c r="C77" s="18">
        <f>(86.0/B77*100)</f>
        <v/>
      </c>
      <c r="D77" s="19" t="n">
        <v>5976</v>
      </c>
      <c r="E77" s="18" t="n">
        <v>394.8990167</v>
      </c>
      <c r="F77" s="20" t="n">
        <v>3.87357082</v>
      </c>
      <c r="G77" s="18" t="n">
        <v>418.53376024</v>
      </c>
      <c r="H77" s="20" t="n">
        <v>2.782672</v>
      </c>
      <c r="I77" s="18" t="n">
        <v>433.54536242</v>
      </c>
      <c r="J77" s="20" t="n">
        <v>3.59302795</v>
      </c>
      <c r="K77" s="18" t="n">
        <v>446.9042712</v>
      </c>
      <c r="L77" s="20" t="n">
        <v>5.22533398</v>
      </c>
      <c r="M77" s="18" t="s">
        <v>481</v>
      </c>
      <c r="N77" s="20" t="s">
        <v>481</v>
      </c>
      <c r="O77" s="18" t="s">
        <v>481</v>
      </c>
      <c r="P77" s="20" t="s">
        <v>481</v>
      </c>
      <c r="Q77" s="18" t="s">
        <v>481</v>
      </c>
      <c r="R77" s="20" t="s">
        <v>481</v>
      </c>
      <c r="S77" s="18" t="s">
        <v>481</v>
      </c>
      <c r="T77" s="20" t="s">
        <v>481</v>
      </c>
      <c r="U77" s="18" t="n">
        <v>336.68657915</v>
      </c>
      <c r="V77" s="20" t="n">
        <v>4.96502929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451.72663945</v>
      </c>
      <c r="F81" s="20" t="n">
        <v>14.45096713</v>
      </c>
      <c r="G81" s="18" t="n">
        <v>450.69409042</v>
      </c>
      <c r="H81" s="20" t="n">
        <v>6.91019804</v>
      </c>
      <c r="I81" s="18" t="n">
        <v>442.40654609</v>
      </c>
      <c r="J81" s="20" t="n">
        <v>3.49593534</v>
      </c>
      <c r="K81" s="18" t="n">
        <v>449.57623504</v>
      </c>
      <c r="L81" s="20" t="n">
        <v>3.68601155</v>
      </c>
      <c r="M81" s="18" t="s">
        <v>481</v>
      </c>
      <c r="N81" s="20" t="s">
        <v>481</v>
      </c>
      <c r="O81" s="18" t="s">
        <v>481</v>
      </c>
      <c r="P81" s="20" t="s">
        <v>481</v>
      </c>
      <c r="Q81" s="18" t="s">
        <v>481</v>
      </c>
      <c r="R81" s="20" t="s">
        <v>481</v>
      </c>
      <c r="S81" s="18" t="s">
        <v>481</v>
      </c>
      <c r="T81" s="20" t="s">
        <v>481</v>
      </c>
      <c r="U81" s="18" t="n">
        <v>415.95254082</v>
      </c>
      <c r="V81" s="20" t="n">
        <v>21.54746012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714</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447.49212235</v>
      </c>
      <c r="F7" s="20" t="n">
        <v>5.95412229</v>
      </c>
      <c r="G7" s="18" t="n">
        <v>471.68936667</v>
      </c>
      <c r="H7" s="20" t="n">
        <v>2.65286441</v>
      </c>
      <c r="I7" s="18" t="n">
        <v>494.82702255</v>
      </c>
      <c r="J7" s="20" t="n">
        <v>2.57637409</v>
      </c>
      <c r="K7" s="18" t="n">
        <v>523.6211042899999</v>
      </c>
      <c r="L7" s="20" t="n">
        <v>2.86514397</v>
      </c>
      <c r="M7" s="18" t="s">
        <v>481</v>
      </c>
      <c r="N7" s="20" t="s">
        <v>481</v>
      </c>
      <c r="O7" s="18" t="s">
        <v>481</v>
      </c>
      <c r="P7" s="20" t="s">
        <v>481</v>
      </c>
      <c r="Q7" s="18" t="s">
        <v>481</v>
      </c>
      <c r="R7" s="20" t="s">
        <v>481</v>
      </c>
      <c r="S7" s="18" t="s">
        <v>481</v>
      </c>
      <c r="T7" s="20" t="s">
        <v>481</v>
      </c>
      <c r="U7" s="18" t="n">
        <v>401.24053552</v>
      </c>
      <c r="V7" s="20" t="n">
        <v>7.85530333</v>
      </c>
    </row>
    <row r="8" spans="1:22">
      <c r="A8" s="15" t="s">
        <v>483</v>
      </c>
      <c r="B8" s="17" t="n">
        <v>7007</v>
      </c>
      <c r="C8" s="18">
        <f>(23.0/B8*100)</f>
        <v/>
      </c>
      <c r="D8" s="19" t="n">
        <v>6984</v>
      </c>
      <c r="E8" s="18" t="n">
        <v>484.83019443</v>
      </c>
      <c r="F8" s="20" t="n">
        <v>3.31035138</v>
      </c>
      <c r="G8" s="18" t="n">
        <v>491.64405258</v>
      </c>
      <c r="H8" s="20" t="n">
        <v>3.71490969</v>
      </c>
      <c r="I8" s="18" t="n">
        <v>508.25701259</v>
      </c>
      <c r="J8" s="20" t="n">
        <v>3.27260935</v>
      </c>
      <c r="K8" s="18" t="n">
        <v>512.6515824000001</v>
      </c>
      <c r="L8" s="20" t="n">
        <v>4.65637437</v>
      </c>
      <c r="M8" s="18" t="s">
        <v>481</v>
      </c>
      <c r="N8" s="20" t="s">
        <v>481</v>
      </c>
      <c r="O8" s="18" t="s">
        <v>481</v>
      </c>
      <c r="P8" s="20" t="s">
        <v>481</v>
      </c>
      <c r="Q8" s="18" t="n">
        <v>301.63126691</v>
      </c>
      <c r="R8" s="20" t="n">
        <v>25.14921031</v>
      </c>
      <c r="S8" s="18" t="s">
        <v>481</v>
      </c>
      <c r="T8" s="20" t="s">
        <v>481</v>
      </c>
      <c r="U8" s="18" t="n">
        <v>379.23829173</v>
      </c>
      <c r="V8" s="20" t="n">
        <v>16.50008423</v>
      </c>
    </row>
    <row r="9" spans="1:22">
      <c r="A9" s="15" t="s">
        <v>484</v>
      </c>
      <c r="B9" s="17" t="n">
        <v>9651</v>
      </c>
      <c r="C9" s="18">
        <f>(102.0/B9*100)</f>
        <v/>
      </c>
      <c r="D9" s="19" t="n">
        <v>9549</v>
      </c>
      <c r="E9" s="18" t="n">
        <v>502.60177651</v>
      </c>
      <c r="F9" s="20" t="n">
        <v>2.85166816</v>
      </c>
      <c r="G9" s="18" t="n">
        <v>516.85583696</v>
      </c>
      <c r="H9" s="20" t="n">
        <v>2.1795418</v>
      </c>
      <c r="I9" s="18" t="n">
        <v>517.55016797</v>
      </c>
      <c r="J9" s="20" t="n">
        <v>3.16270938</v>
      </c>
      <c r="K9" s="18" t="n">
        <v>504.61142217</v>
      </c>
      <c r="L9" s="20" t="n">
        <v>5.89499969</v>
      </c>
      <c r="M9" s="18" t="s">
        <v>481</v>
      </c>
      <c r="N9" s="20" t="s">
        <v>481</v>
      </c>
      <c r="O9" s="18" t="s">
        <v>481</v>
      </c>
      <c r="P9" s="20" t="s">
        <v>481</v>
      </c>
      <c r="Q9" s="18" t="n">
        <v>357.98454354</v>
      </c>
      <c r="R9" s="20" t="n">
        <v>11.51846445</v>
      </c>
      <c r="S9" s="18" t="s">
        <v>481</v>
      </c>
      <c r="T9" s="20" t="s">
        <v>481</v>
      </c>
      <c r="U9" s="18" t="n">
        <v>406.96017353</v>
      </c>
      <c r="V9" s="20" t="n">
        <v>8.892761480000001</v>
      </c>
    </row>
    <row r="10" spans="1:22">
      <c r="A10" s="15" t="s">
        <v>485</v>
      </c>
      <c r="B10" s="17" t="n">
        <v>20058</v>
      </c>
      <c r="C10" s="18">
        <f>(529.0/B10*100)</f>
        <v/>
      </c>
      <c r="D10" s="19" t="n">
        <v>19529</v>
      </c>
      <c r="E10" s="18" t="n">
        <v>496.41495237</v>
      </c>
      <c r="F10" s="20" t="n">
        <v>6.04560488</v>
      </c>
      <c r="G10" s="18" t="n">
        <v>501.07993743</v>
      </c>
      <c r="H10" s="20" t="n">
        <v>3.15744046</v>
      </c>
      <c r="I10" s="18" t="n">
        <v>510.9605958</v>
      </c>
      <c r="J10" s="20" t="n">
        <v>2.7158712</v>
      </c>
      <c r="K10" s="18" t="n">
        <v>538.75716598</v>
      </c>
      <c r="L10" s="20" t="n">
        <v>2.6979064</v>
      </c>
      <c r="M10" s="18" t="s">
        <v>481</v>
      </c>
      <c r="N10" s="20" t="s">
        <v>481</v>
      </c>
      <c r="O10" s="18" t="s">
        <v>481</v>
      </c>
      <c r="P10" s="20" t="s">
        <v>481</v>
      </c>
      <c r="Q10" s="18" t="s">
        <v>481</v>
      </c>
      <c r="R10" s="20" t="s">
        <v>481</v>
      </c>
      <c r="S10" s="18" t="s">
        <v>481</v>
      </c>
      <c r="T10" s="20" t="s">
        <v>481</v>
      </c>
      <c r="U10" s="18" t="n">
        <v>432.17984503</v>
      </c>
      <c r="V10" s="20" t="n">
        <v>9.78885416</v>
      </c>
    </row>
    <row r="11" spans="1:22">
      <c r="A11" s="15" t="s">
        <v>486</v>
      </c>
      <c r="B11" s="17" t="n">
        <v>7053</v>
      </c>
      <c r="C11" s="18">
        <f>(50.0/B11*100)</f>
        <v/>
      </c>
      <c r="D11" s="19" t="n">
        <v>7003</v>
      </c>
      <c r="E11" s="18" t="n">
        <v>411.45081525</v>
      </c>
      <c r="F11" s="20" t="n">
        <v>5.64351337</v>
      </c>
      <c r="G11" s="18" t="n">
        <v>419.94716161</v>
      </c>
      <c r="H11" s="20" t="n">
        <v>3.44409813</v>
      </c>
      <c r="I11" s="18" t="n">
        <v>419.94473665</v>
      </c>
      <c r="J11" s="20" t="n">
        <v>3.24900357</v>
      </c>
      <c r="K11" s="18" t="n">
        <v>437.10473106</v>
      </c>
      <c r="L11" s="20" t="n">
        <v>3.72807136</v>
      </c>
      <c r="M11" s="18" t="s">
        <v>481</v>
      </c>
      <c r="N11" s="20" t="s">
        <v>481</v>
      </c>
      <c r="O11" s="18" t="s">
        <v>481</v>
      </c>
      <c r="P11" s="20" t="s">
        <v>481</v>
      </c>
      <c r="Q11" s="18" t="s">
        <v>481</v>
      </c>
      <c r="R11" s="20" t="s">
        <v>481</v>
      </c>
      <c r="S11" s="18" t="s">
        <v>481</v>
      </c>
      <c r="T11" s="20" t="s">
        <v>481</v>
      </c>
      <c r="U11" s="18" t="n">
        <v>344.04782648</v>
      </c>
      <c r="V11" s="20" t="n">
        <v>11.89695525</v>
      </c>
    </row>
    <row r="12" spans="1:22">
      <c r="A12" s="15" t="s">
        <v>487</v>
      </c>
      <c r="B12" s="17" t="n">
        <v>6894</v>
      </c>
      <c r="C12" s="18">
        <f>(56.0/B12*100)</f>
        <v/>
      </c>
      <c r="D12" s="19" t="n">
        <v>6838</v>
      </c>
      <c r="E12" s="18" t="n">
        <v>480.26220793</v>
      </c>
      <c r="F12" s="20" t="n">
        <v>4.01334127</v>
      </c>
      <c r="G12" s="18" t="n">
        <v>486.65127366</v>
      </c>
      <c r="H12" s="20" t="n">
        <v>2.76551114</v>
      </c>
      <c r="I12" s="18" t="n">
        <v>510.82966116</v>
      </c>
      <c r="J12" s="20" t="n">
        <v>2.67982922</v>
      </c>
      <c r="K12" s="18" t="n">
        <v>527.8231065799999</v>
      </c>
      <c r="L12" s="20" t="n">
        <v>5.06329904</v>
      </c>
      <c r="M12" s="18" t="s">
        <v>481</v>
      </c>
      <c r="N12" s="20" t="s">
        <v>481</v>
      </c>
      <c r="O12" s="18" t="s">
        <v>481</v>
      </c>
      <c r="P12" s="20" t="s">
        <v>481</v>
      </c>
      <c r="Q12" s="18" t="n">
        <v>340.98506961</v>
      </c>
      <c r="R12" s="20" t="n">
        <v>12.52444664</v>
      </c>
      <c r="S12" s="18" t="s">
        <v>481</v>
      </c>
      <c r="T12" s="20" t="s">
        <v>481</v>
      </c>
      <c r="U12" s="18" t="n">
        <v>388.3284168</v>
      </c>
      <c r="V12" s="20" t="n">
        <v>11.19329713</v>
      </c>
    </row>
    <row r="13" spans="1:22">
      <c r="A13" s="15" t="s">
        <v>488</v>
      </c>
      <c r="B13" s="17" t="n">
        <v>7161</v>
      </c>
      <c r="C13" s="18">
        <f>(92.0/B13*100)</f>
        <v/>
      </c>
      <c r="D13" s="19" t="n">
        <v>7069</v>
      </c>
      <c r="E13" s="18" t="n">
        <v>475.41078399</v>
      </c>
      <c r="F13" s="20" t="n">
        <v>6.01163527</v>
      </c>
      <c r="G13" s="18" t="n">
        <v>493.04430315</v>
      </c>
      <c r="H13" s="20" t="n">
        <v>3.66916572</v>
      </c>
      <c r="I13" s="18" t="n">
        <v>517.91065584</v>
      </c>
      <c r="J13" s="20" t="n">
        <v>2.29813122</v>
      </c>
      <c r="K13" s="18" t="n">
        <v>541.23954532</v>
      </c>
      <c r="L13" s="20" t="n">
        <v>3.41461957</v>
      </c>
      <c r="M13" s="18" t="s">
        <v>481</v>
      </c>
      <c r="N13" s="20" t="s">
        <v>481</v>
      </c>
      <c r="O13" s="18" t="s">
        <v>481</v>
      </c>
      <c r="P13" s="20" t="s">
        <v>481</v>
      </c>
      <c r="Q13" s="18" t="n">
        <v>447.51533769</v>
      </c>
      <c r="R13" s="20" t="n">
        <v>5.97365007</v>
      </c>
      <c r="S13" s="18" t="s">
        <v>481</v>
      </c>
      <c r="T13" s="20" t="s">
        <v>481</v>
      </c>
      <c r="U13" s="18" t="n">
        <v>420.27590433</v>
      </c>
      <c r="V13" s="20" t="n">
        <v>10.49284463</v>
      </c>
    </row>
    <row r="14" spans="1:22">
      <c r="A14" s="15" t="s">
        <v>489</v>
      </c>
      <c r="B14" s="17" t="n">
        <v>5587</v>
      </c>
      <c r="C14" s="18">
        <f>(75.0/B14*100)</f>
        <v/>
      </c>
      <c r="D14" s="19" t="n">
        <v>5512</v>
      </c>
      <c r="E14" s="18" t="n">
        <v>497.20029304</v>
      </c>
      <c r="F14" s="20" t="n">
        <v>5.82530291</v>
      </c>
      <c r="G14" s="18" t="n">
        <v>509.67948657</v>
      </c>
      <c r="H14" s="20" t="n">
        <v>2.24475636</v>
      </c>
      <c r="I14" s="18" t="n">
        <v>526.49465408</v>
      </c>
      <c r="J14" s="20" t="n">
        <v>3.3411122</v>
      </c>
      <c r="K14" s="18" t="n">
        <v>548.56797976</v>
      </c>
      <c r="L14" s="20" t="n">
        <v>4.03844393</v>
      </c>
      <c r="M14" s="18" t="s">
        <v>481</v>
      </c>
      <c r="N14" s="20" t="s">
        <v>481</v>
      </c>
      <c r="O14" s="18" t="s">
        <v>481</v>
      </c>
      <c r="P14" s="20" t="s">
        <v>481</v>
      </c>
      <c r="Q14" s="18" t="s">
        <v>481</v>
      </c>
      <c r="R14" s="20" t="s">
        <v>481</v>
      </c>
      <c r="S14" s="18" t="s">
        <v>481</v>
      </c>
      <c r="T14" s="20" t="s">
        <v>481</v>
      </c>
      <c r="U14" s="18" t="n">
        <v>431.72141541</v>
      </c>
      <c r="V14" s="20" t="n">
        <v>12.09006285</v>
      </c>
    </row>
    <row r="15" spans="1:22">
      <c r="A15" s="15" t="s">
        <v>490</v>
      </c>
      <c r="B15" s="17" t="n">
        <v>5882</v>
      </c>
      <c r="C15" s="18">
        <f>(53.0/B15*100)</f>
        <v/>
      </c>
      <c r="D15" s="19" t="n">
        <v>5829</v>
      </c>
      <c r="E15" s="18" t="n">
        <v>481.2226976</v>
      </c>
      <c r="F15" s="20" t="n">
        <v>3.49326832</v>
      </c>
      <c r="G15" s="18" t="n">
        <v>500.81847884</v>
      </c>
      <c r="H15" s="20" t="n">
        <v>2.2829557</v>
      </c>
      <c r="I15" s="18" t="n">
        <v>533.95251562</v>
      </c>
      <c r="J15" s="20" t="n">
        <v>2.95314528</v>
      </c>
      <c r="K15" s="18" t="n">
        <v>554.9138566</v>
      </c>
      <c r="L15" s="20" t="n">
        <v>4.59975788</v>
      </c>
      <c r="M15" s="18" t="s">
        <v>481</v>
      </c>
      <c r="N15" s="20" t="s">
        <v>481</v>
      </c>
      <c r="O15" s="18" t="s">
        <v>481</v>
      </c>
      <c r="P15" s="20" t="s">
        <v>481</v>
      </c>
      <c r="Q15" s="18" t="n">
        <v>368.85220715</v>
      </c>
      <c r="R15" s="20" t="n">
        <v>14.5875493</v>
      </c>
      <c r="S15" s="18" t="s">
        <v>481</v>
      </c>
      <c r="T15" s="20" t="s">
        <v>481</v>
      </c>
      <c r="U15" s="18" t="n">
        <v>420.22201639</v>
      </c>
      <c r="V15" s="20" t="n">
        <v>13.92385667</v>
      </c>
    </row>
    <row r="16" spans="1:22">
      <c r="A16" s="15" t="s">
        <v>491</v>
      </c>
      <c r="B16" s="17" t="n">
        <v>6108</v>
      </c>
      <c r="C16" s="18">
        <f>(103.0/B16*100)</f>
        <v/>
      </c>
      <c r="D16" s="19" t="n">
        <v>6005</v>
      </c>
      <c r="E16" s="18" t="n">
        <v>468.91100767</v>
      </c>
      <c r="F16" s="20" t="n">
        <v>3.40227191</v>
      </c>
      <c r="G16" s="18" t="n">
        <v>495.29914467</v>
      </c>
      <c r="H16" s="20" t="n">
        <v>2.38463706</v>
      </c>
      <c r="I16" s="18" t="n">
        <v>508.52438401</v>
      </c>
      <c r="J16" s="20" t="n">
        <v>3.14230901</v>
      </c>
      <c r="K16" s="18" t="n">
        <v>511.74878454</v>
      </c>
      <c r="L16" s="20" t="n">
        <v>4.6921669</v>
      </c>
      <c r="M16" s="18" t="s">
        <v>481</v>
      </c>
      <c r="N16" s="20" t="s">
        <v>481</v>
      </c>
      <c r="O16" s="18" t="s">
        <v>481</v>
      </c>
      <c r="P16" s="20" t="s">
        <v>481</v>
      </c>
      <c r="Q16" s="18" t="s">
        <v>481</v>
      </c>
      <c r="R16" s="20" t="s">
        <v>481</v>
      </c>
      <c r="S16" s="18" t="s">
        <v>481</v>
      </c>
      <c r="T16" s="20" t="s">
        <v>481</v>
      </c>
      <c r="U16" s="18" t="n">
        <v>366.37951102</v>
      </c>
      <c r="V16" s="20" t="n">
        <v>9.71351565</v>
      </c>
    </row>
    <row r="17" spans="1:22">
      <c r="A17" s="15" t="s">
        <v>492</v>
      </c>
      <c r="B17" s="17" t="n">
        <v>6504</v>
      </c>
      <c r="C17" s="18">
        <f>(664.0/B17*100)</f>
        <v/>
      </c>
      <c r="D17" s="19" t="n">
        <v>5840</v>
      </c>
      <c r="E17" s="18" t="n">
        <v>498.52119082</v>
      </c>
      <c r="F17" s="20" t="n">
        <v>4.01173946</v>
      </c>
      <c r="G17" s="18" t="n">
        <v>507.74853725</v>
      </c>
      <c r="H17" s="20" t="n">
        <v>3.52101713</v>
      </c>
      <c r="I17" s="18" t="n">
        <v>522.31314648</v>
      </c>
      <c r="J17" s="20" t="n">
        <v>3.84522891</v>
      </c>
      <c r="K17" s="18" t="n">
        <v>532.59665202</v>
      </c>
      <c r="L17" s="20" t="n">
        <v>5.11776144</v>
      </c>
      <c r="M17" s="18" t="s">
        <v>481</v>
      </c>
      <c r="N17" s="20" t="s">
        <v>481</v>
      </c>
      <c r="O17" s="18" t="s">
        <v>481</v>
      </c>
      <c r="P17" s="20" t="s">
        <v>481</v>
      </c>
      <c r="Q17" s="18" t="n">
        <v>362.96139732</v>
      </c>
      <c r="R17" s="20" t="n">
        <v>12.64520278</v>
      </c>
      <c r="S17" s="18" t="s">
        <v>481</v>
      </c>
      <c r="T17" s="20" t="s">
        <v>481</v>
      </c>
      <c r="U17" s="18" t="n">
        <v>442.4607878</v>
      </c>
      <c r="V17" s="20" t="n">
        <v>10.55511536</v>
      </c>
    </row>
    <row r="18" spans="1:22">
      <c r="A18" s="15" t="s">
        <v>493</v>
      </c>
      <c r="B18" s="17" t="n">
        <v>5532</v>
      </c>
      <c r="C18" s="18">
        <f>(28.0/B18*100)</f>
        <v/>
      </c>
      <c r="D18" s="19" t="n">
        <v>5504</v>
      </c>
      <c r="E18" s="18" t="n">
        <v>417.59437327</v>
      </c>
      <c r="F18" s="20" t="n">
        <v>6.28452503</v>
      </c>
      <c r="G18" s="18" t="n">
        <v>432.12329438</v>
      </c>
      <c r="H18" s="20" t="n">
        <v>3.87800468</v>
      </c>
      <c r="I18" s="18" t="n">
        <v>464.75943547</v>
      </c>
      <c r="J18" s="20" t="n">
        <v>3.9661894</v>
      </c>
      <c r="K18" s="18" t="n">
        <v>481.87271487</v>
      </c>
      <c r="L18" s="20" t="n">
        <v>5.43071065</v>
      </c>
      <c r="M18" s="18" t="s">
        <v>481</v>
      </c>
      <c r="N18" s="20" t="s">
        <v>481</v>
      </c>
      <c r="O18" s="18" t="s">
        <v>481</v>
      </c>
      <c r="P18" s="20" t="s">
        <v>481</v>
      </c>
      <c r="Q18" s="18" t="s">
        <v>481</v>
      </c>
      <c r="R18" s="20" t="s">
        <v>481</v>
      </c>
      <c r="S18" s="18" t="s">
        <v>481</v>
      </c>
      <c r="T18" s="20" t="s">
        <v>481</v>
      </c>
      <c r="U18" s="18" t="n">
        <v>364.18288938</v>
      </c>
      <c r="V18" s="20" t="n">
        <v>14.40460853</v>
      </c>
    </row>
    <row r="19" spans="1:22">
      <c r="A19" s="15" t="s">
        <v>494</v>
      </c>
      <c r="B19" s="17" t="n">
        <v>5658</v>
      </c>
      <c r="C19" s="18">
        <f>(67.0/B19*100)</f>
        <v/>
      </c>
      <c r="D19" s="19" t="n">
        <v>5591</v>
      </c>
      <c r="E19" s="18" t="n">
        <v>463.77730791</v>
      </c>
      <c r="F19" s="20" t="n">
        <v>4.56276001</v>
      </c>
      <c r="G19" s="18" t="n">
        <v>476.36363091</v>
      </c>
      <c r="H19" s="20" t="n">
        <v>3.32626108</v>
      </c>
      <c r="I19" s="18" t="n">
        <v>482.17879485</v>
      </c>
      <c r="J19" s="20" t="n">
        <v>4.13898582</v>
      </c>
      <c r="K19" s="18" t="n">
        <v>502.7133668</v>
      </c>
      <c r="L19" s="20" t="n">
        <v>6.05968709</v>
      </c>
      <c r="M19" s="18" t="s">
        <v>481</v>
      </c>
      <c r="N19" s="20" t="s">
        <v>481</v>
      </c>
      <c r="O19" s="18" t="s">
        <v>481</v>
      </c>
      <c r="P19" s="20" t="s">
        <v>481</v>
      </c>
      <c r="Q19" s="18" t="s">
        <v>481</v>
      </c>
      <c r="R19" s="20" t="s">
        <v>481</v>
      </c>
      <c r="S19" s="18" t="s">
        <v>481</v>
      </c>
      <c r="T19" s="20" t="s">
        <v>481</v>
      </c>
      <c r="U19" s="18" t="n">
        <v>364.81204597</v>
      </c>
      <c r="V19" s="20" t="n">
        <v>14.09102139</v>
      </c>
    </row>
    <row r="20" spans="1:22">
      <c r="A20" s="15" t="s">
        <v>495</v>
      </c>
      <c r="B20" s="17" t="n">
        <v>3371</v>
      </c>
      <c r="C20" s="18">
        <f>(75.0/B20*100)</f>
        <v/>
      </c>
      <c r="D20" s="19" t="n">
        <v>3296</v>
      </c>
      <c r="E20" s="18" t="n">
        <v>443.75082035</v>
      </c>
      <c r="F20" s="20" t="n">
        <v>8.252222290000001</v>
      </c>
      <c r="G20" s="18" t="n">
        <v>456.18065319</v>
      </c>
      <c r="H20" s="20" t="n">
        <v>3.69816537</v>
      </c>
      <c r="I20" s="18" t="n">
        <v>482.51209101</v>
      </c>
      <c r="J20" s="20" t="n">
        <v>3.05122211</v>
      </c>
      <c r="K20" s="18" t="n">
        <v>520.0679016399999</v>
      </c>
      <c r="L20" s="20" t="n">
        <v>3.41175564</v>
      </c>
      <c r="M20" s="18" t="s">
        <v>481</v>
      </c>
      <c r="N20" s="20" t="s">
        <v>481</v>
      </c>
      <c r="O20" s="18" t="s">
        <v>481</v>
      </c>
      <c r="P20" s="20" t="s">
        <v>481</v>
      </c>
      <c r="Q20" s="18" t="s">
        <v>481</v>
      </c>
      <c r="R20" s="20" t="s">
        <v>481</v>
      </c>
      <c r="S20" s="18" t="s">
        <v>481</v>
      </c>
      <c r="T20" s="20" t="s">
        <v>481</v>
      </c>
      <c r="U20" s="18" t="n">
        <v>419.72541936</v>
      </c>
      <c r="V20" s="20" t="n">
        <v>20.14894573</v>
      </c>
    </row>
    <row r="21" spans="1:22">
      <c r="A21" s="15" t="s">
        <v>496</v>
      </c>
      <c r="B21" s="17" t="n">
        <v>5741</v>
      </c>
      <c r="C21" s="18">
        <f>(45.0/B21*100)</f>
        <v/>
      </c>
      <c r="D21" s="19" t="n">
        <v>5696</v>
      </c>
      <c r="E21" s="18" t="n">
        <v>454.46424384</v>
      </c>
      <c r="F21" s="20" t="n">
        <v>7.2829806</v>
      </c>
      <c r="G21" s="18" t="n">
        <v>481.243497</v>
      </c>
      <c r="H21" s="20" t="n">
        <v>2.81312056</v>
      </c>
      <c r="I21" s="18" t="n">
        <v>503.03225537</v>
      </c>
      <c r="J21" s="20" t="n">
        <v>2.41608096</v>
      </c>
      <c r="K21" s="18" t="n">
        <v>532.17016769</v>
      </c>
      <c r="L21" s="20" t="n">
        <v>2.79124808</v>
      </c>
      <c r="M21" s="18" t="s">
        <v>481</v>
      </c>
      <c r="N21" s="20" t="s">
        <v>481</v>
      </c>
      <c r="O21" s="18" t="s">
        <v>481</v>
      </c>
      <c r="P21" s="20" t="s">
        <v>481</v>
      </c>
      <c r="Q21" s="18" t="s">
        <v>481</v>
      </c>
      <c r="R21" s="20" t="s">
        <v>481</v>
      </c>
      <c r="S21" s="18" t="s">
        <v>481</v>
      </c>
      <c r="T21" s="20" t="s">
        <v>481</v>
      </c>
      <c r="U21" s="18" t="n">
        <v>447.27383487</v>
      </c>
      <c r="V21" s="20" t="n">
        <v>15.73044598</v>
      </c>
    </row>
    <row r="22" spans="1:22">
      <c r="A22" s="15" t="s">
        <v>497</v>
      </c>
      <c r="B22" s="17" t="n">
        <v>6598</v>
      </c>
      <c r="C22" s="18">
        <f>(33.0/B22*100)</f>
        <v/>
      </c>
      <c r="D22" s="19" t="n">
        <v>6565</v>
      </c>
      <c r="E22" s="18" t="n">
        <v>420.82702265</v>
      </c>
      <c r="F22" s="20" t="n">
        <v>10.6327181</v>
      </c>
      <c r="G22" s="18" t="n">
        <v>476.92780415</v>
      </c>
      <c r="H22" s="20" t="n">
        <v>6.38496304</v>
      </c>
      <c r="I22" s="18" t="n">
        <v>477.44459678</v>
      </c>
      <c r="J22" s="20" t="n">
        <v>4.50779241</v>
      </c>
      <c r="K22" s="18" t="n">
        <v>472.88308416</v>
      </c>
      <c r="L22" s="20" t="n">
        <v>3.45664518</v>
      </c>
      <c r="M22" s="18" t="s">
        <v>481</v>
      </c>
      <c r="N22" s="20" t="s">
        <v>481</v>
      </c>
      <c r="O22" s="18" t="s">
        <v>481</v>
      </c>
      <c r="P22" s="20" t="s">
        <v>481</v>
      </c>
      <c r="Q22" s="18" t="s">
        <v>481</v>
      </c>
      <c r="R22" s="20" t="s">
        <v>481</v>
      </c>
      <c r="S22" s="18" t="n">
        <v>473.80424312</v>
      </c>
      <c r="T22" s="20" t="n">
        <v>20.13005411</v>
      </c>
      <c r="U22" s="18" t="n">
        <v>344.55284765</v>
      </c>
      <c r="V22" s="20" t="n">
        <v>9.90298243</v>
      </c>
    </row>
    <row r="23" spans="1:22">
      <c r="A23" s="15" t="s">
        <v>498</v>
      </c>
      <c r="B23" s="17" t="n">
        <v>11583</v>
      </c>
      <c r="C23" s="18">
        <f>(218.0/B23*100)</f>
        <v/>
      </c>
      <c r="D23" s="19" t="n">
        <v>11365</v>
      </c>
      <c r="E23" s="18" t="n">
        <v>476.76807537</v>
      </c>
      <c r="F23" s="20" t="n">
        <v>5.09953902</v>
      </c>
      <c r="G23" s="18" t="n">
        <v>487.67834678</v>
      </c>
      <c r="H23" s="20" t="n">
        <v>3.73636132</v>
      </c>
      <c r="I23" s="18" t="n">
        <v>496.36423268</v>
      </c>
      <c r="J23" s="20" t="n">
        <v>3.83157419</v>
      </c>
      <c r="K23" s="18" t="n">
        <v>500.50668846</v>
      </c>
      <c r="L23" s="20" t="n">
        <v>5.2916866</v>
      </c>
      <c r="M23" s="18" t="s">
        <v>481</v>
      </c>
      <c r="N23" s="20" t="s">
        <v>481</v>
      </c>
      <c r="O23" s="18" t="s">
        <v>481</v>
      </c>
      <c r="P23" s="20" t="s">
        <v>481</v>
      </c>
      <c r="Q23" s="18" t="s">
        <v>481</v>
      </c>
      <c r="R23" s="20" t="s">
        <v>481</v>
      </c>
      <c r="S23" s="18" t="s">
        <v>481</v>
      </c>
      <c r="T23" s="20" t="s">
        <v>481</v>
      </c>
      <c r="U23" s="18" t="n">
        <v>435.91172743</v>
      </c>
      <c r="V23" s="20" t="n">
        <v>13.08722541</v>
      </c>
    </row>
    <row r="24" spans="1:22">
      <c r="A24" s="15" t="s">
        <v>499</v>
      </c>
      <c r="B24" s="17" t="n">
        <v>6647</v>
      </c>
      <c r="C24" s="18">
        <f>(7.0/B24*100)</f>
        <v/>
      </c>
      <c r="D24" s="19" t="n">
        <v>6640</v>
      </c>
      <c r="E24" s="18" t="n">
        <v>509.21662851</v>
      </c>
      <c r="F24" s="20" t="n">
        <v>3.9390027</v>
      </c>
      <c r="G24" s="18" t="n">
        <v>526.07432453</v>
      </c>
      <c r="H24" s="20" t="n">
        <v>3.13618521</v>
      </c>
      <c r="I24" s="18" t="n">
        <v>555.1617250199999</v>
      </c>
      <c r="J24" s="20" t="n">
        <v>4.41626791</v>
      </c>
      <c r="K24" s="18" t="n">
        <v>560.73785004</v>
      </c>
      <c r="L24" s="20" t="n">
        <v>5.20964862</v>
      </c>
      <c r="M24" s="18" t="s">
        <v>481</v>
      </c>
      <c r="N24" s="20" t="s">
        <v>481</v>
      </c>
      <c r="O24" s="18" t="s">
        <v>481</v>
      </c>
      <c r="P24" s="20" t="s">
        <v>481</v>
      </c>
      <c r="Q24" s="18" t="s">
        <v>481</v>
      </c>
      <c r="R24" s="20" t="s">
        <v>481</v>
      </c>
      <c r="S24" s="18" t="s">
        <v>481</v>
      </c>
      <c r="T24" s="20" t="s">
        <v>481</v>
      </c>
      <c r="U24" s="18" t="n">
        <v>461.87710911</v>
      </c>
      <c r="V24" s="20" t="n">
        <v>24.98659902</v>
      </c>
    </row>
    <row r="25" spans="1:22">
      <c r="A25" s="15" t="s">
        <v>500</v>
      </c>
      <c r="B25" s="17" t="n">
        <v>5581</v>
      </c>
      <c r="C25" s="18">
        <f>(24.0/B25*100)</f>
        <v/>
      </c>
      <c r="D25" s="19" t="n">
        <v>5557</v>
      </c>
      <c r="E25" s="18" t="n">
        <v>455.25414134</v>
      </c>
      <c r="F25" s="20" t="n">
        <v>11.72794286</v>
      </c>
      <c r="G25" s="18" t="n">
        <v>478.23840538</v>
      </c>
      <c r="H25" s="20" t="n">
        <v>4.57431702</v>
      </c>
      <c r="I25" s="18" t="n">
        <v>515.06289076</v>
      </c>
      <c r="J25" s="20" t="n">
        <v>4.11005221</v>
      </c>
      <c r="K25" s="18" t="n">
        <v>555.88413318</v>
      </c>
      <c r="L25" s="20" t="n">
        <v>4.06446803</v>
      </c>
      <c r="M25" s="18" t="s">
        <v>481</v>
      </c>
      <c r="N25" s="20" t="s">
        <v>481</v>
      </c>
      <c r="O25" s="18" t="s">
        <v>481</v>
      </c>
      <c r="P25" s="20" t="s">
        <v>481</v>
      </c>
      <c r="Q25" s="18" t="s">
        <v>481</v>
      </c>
      <c r="R25" s="20" t="s">
        <v>481</v>
      </c>
      <c r="S25" s="18" t="s">
        <v>481</v>
      </c>
      <c r="T25" s="20" t="s">
        <v>481</v>
      </c>
      <c r="U25" s="18" t="n">
        <v>449.22503652</v>
      </c>
      <c r="V25" s="20" t="n">
        <v>32.71632646</v>
      </c>
    </row>
    <row r="26" spans="1:22">
      <c r="A26" s="15" t="s">
        <v>501</v>
      </c>
      <c r="B26" s="17" t="n">
        <v>4869</v>
      </c>
      <c r="C26" s="18">
        <f>(33.0/B26*100)</f>
        <v/>
      </c>
      <c r="D26" s="19" t="n">
        <v>4836</v>
      </c>
      <c r="E26" s="18" t="n">
        <v>458.36926125</v>
      </c>
      <c r="F26" s="20" t="n">
        <v>4.88698194</v>
      </c>
      <c r="G26" s="18" t="n">
        <v>467.0671164</v>
      </c>
      <c r="H26" s="20" t="n">
        <v>2.82312281</v>
      </c>
      <c r="I26" s="18" t="n">
        <v>491.29940042</v>
      </c>
      <c r="J26" s="20" t="n">
        <v>2.93197952</v>
      </c>
      <c r="K26" s="18" t="n">
        <v>505.06940454</v>
      </c>
      <c r="L26" s="20" t="n">
        <v>3.44200297</v>
      </c>
      <c r="M26" s="18" t="s">
        <v>481</v>
      </c>
      <c r="N26" s="20" t="s">
        <v>481</v>
      </c>
      <c r="O26" s="18" t="s">
        <v>481</v>
      </c>
      <c r="P26" s="20" t="s">
        <v>481</v>
      </c>
      <c r="Q26" s="18" t="s">
        <v>481</v>
      </c>
      <c r="R26" s="20" t="s">
        <v>481</v>
      </c>
      <c r="S26" s="18" t="s">
        <v>481</v>
      </c>
      <c r="T26" s="20" t="s">
        <v>481</v>
      </c>
      <c r="U26" s="18" t="n">
        <v>416.89614667</v>
      </c>
      <c r="V26" s="20" t="n">
        <v>14.83549424</v>
      </c>
    </row>
    <row r="27" spans="1:22">
      <c r="A27" s="15" t="s">
        <v>502</v>
      </c>
      <c r="B27" s="17" t="n">
        <v>5299</v>
      </c>
      <c r="C27" s="18">
        <f>(17.0/B27*100)</f>
        <v/>
      </c>
      <c r="D27" s="19" t="n">
        <v>5282</v>
      </c>
      <c r="E27" s="18" t="n">
        <v>470.63900315</v>
      </c>
      <c r="F27" s="20" t="n">
        <v>3.46543206</v>
      </c>
      <c r="G27" s="18" t="n">
        <v>485.09815375</v>
      </c>
      <c r="H27" s="20" t="n">
        <v>2.25192352</v>
      </c>
      <c r="I27" s="18" t="n">
        <v>491.28530173</v>
      </c>
      <c r="J27" s="20" t="n">
        <v>2.924563</v>
      </c>
      <c r="K27" s="18" t="n">
        <v>498.95138808</v>
      </c>
      <c r="L27" s="20" t="n">
        <v>3.23363508</v>
      </c>
      <c r="M27" s="18" t="s">
        <v>481</v>
      </c>
      <c r="N27" s="20" t="s">
        <v>481</v>
      </c>
      <c r="O27" s="18" t="s">
        <v>481</v>
      </c>
      <c r="P27" s="20" t="s">
        <v>481</v>
      </c>
      <c r="Q27" s="18" t="s">
        <v>481</v>
      </c>
      <c r="R27" s="20" t="s">
        <v>481</v>
      </c>
      <c r="S27" s="18" t="s">
        <v>481</v>
      </c>
      <c r="T27" s="20" t="s">
        <v>481</v>
      </c>
      <c r="U27" s="18" t="n">
        <v>383.50889478</v>
      </c>
      <c r="V27" s="20" t="n">
        <v>7.93145264</v>
      </c>
    </row>
    <row r="28" spans="1:22">
      <c r="A28" s="15" t="s">
        <v>503</v>
      </c>
      <c r="B28" s="17" t="n">
        <v>7568</v>
      </c>
      <c r="C28" s="18">
        <f>(57.0/B28*100)</f>
        <v/>
      </c>
      <c r="D28" s="19" t="n">
        <v>7511</v>
      </c>
      <c r="E28" s="18" t="n">
        <v>388.90046947</v>
      </c>
      <c r="F28" s="20" t="n">
        <v>6.37870401</v>
      </c>
      <c r="G28" s="18" t="n">
        <v>402.29068454</v>
      </c>
      <c r="H28" s="20" t="n">
        <v>3.74855084</v>
      </c>
      <c r="I28" s="18" t="n">
        <v>406.58855449</v>
      </c>
      <c r="J28" s="20" t="n">
        <v>2.57322105</v>
      </c>
      <c r="K28" s="18" t="n">
        <v>419.25932329</v>
      </c>
      <c r="L28" s="20" t="n">
        <v>2.89869388</v>
      </c>
      <c r="M28" s="18" t="s">
        <v>481</v>
      </c>
      <c r="N28" s="20" t="s">
        <v>481</v>
      </c>
      <c r="O28" s="18" t="s">
        <v>481</v>
      </c>
      <c r="P28" s="20" t="s">
        <v>481</v>
      </c>
      <c r="Q28" s="18" t="s">
        <v>481</v>
      </c>
      <c r="R28" s="20" t="s">
        <v>481</v>
      </c>
      <c r="S28" s="18" t="s">
        <v>481</v>
      </c>
      <c r="T28" s="20" t="s">
        <v>481</v>
      </c>
      <c r="U28" s="18" t="n">
        <v>344.51754635</v>
      </c>
      <c r="V28" s="20" t="n">
        <v>12.92380559</v>
      </c>
    </row>
    <row r="29" spans="1:22">
      <c r="A29" s="15" t="s">
        <v>504</v>
      </c>
      <c r="B29" s="17" t="n">
        <v>5385</v>
      </c>
      <c r="C29" s="18">
        <f>(30.0/B29*100)</f>
        <v/>
      </c>
      <c r="D29" s="19" t="n">
        <v>5355</v>
      </c>
      <c r="E29" s="18" t="n">
        <v>498.62212482</v>
      </c>
      <c r="F29" s="20" t="n">
        <v>3.6190136</v>
      </c>
      <c r="G29" s="18" t="n">
        <v>516.13734561</v>
      </c>
      <c r="H29" s="20" t="n">
        <v>2.34650122</v>
      </c>
      <c r="I29" s="18" t="n">
        <v>533.8780412999999</v>
      </c>
      <c r="J29" s="20" t="n">
        <v>3.66374873</v>
      </c>
      <c r="K29" s="18" t="n">
        <v>527.49241254</v>
      </c>
      <c r="L29" s="20" t="n">
        <v>6.55396815</v>
      </c>
      <c r="M29" s="18" t="s">
        <v>481</v>
      </c>
      <c r="N29" s="20" t="s">
        <v>481</v>
      </c>
      <c r="O29" s="18" t="s">
        <v>481</v>
      </c>
      <c r="P29" s="20" t="s">
        <v>481</v>
      </c>
      <c r="Q29" s="18" t="n">
        <v>335.3902018</v>
      </c>
      <c r="R29" s="20" t="n">
        <v>12.1685767</v>
      </c>
      <c r="S29" s="18" t="s">
        <v>481</v>
      </c>
      <c r="T29" s="20" t="s">
        <v>481</v>
      </c>
      <c r="U29" s="18" t="n">
        <v>405.11247785</v>
      </c>
      <c r="V29" s="20" t="n">
        <v>15.74145619</v>
      </c>
    </row>
    <row r="30" spans="1:22">
      <c r="A30" s="15" t="s">
        <v>505</v>
      </c>
      <c r="B30" s="17" t="n">
        <v>4520</v>
      </c>
      <c r="C30" s="18">
        <f>(103.0/B30*100)</f>
        <v/>
      </c>
      <c r="D30" s="19" t="n">
        <v>4417</v>
      </c>
      <c r="E30" s="18" t="n">
        <v>460.18060485</v>
      </c>
      <c r="F30" s="20" t="n">
        <v>7.45164059</v>
      </c>
      <c r="G30" s="18" t="n">
        <v>478.80834102</v>
      </c>
      <c r="H30" s="20" t="n">
        <v>3.10848801</v>
      </c>
      <c r="I30" s="18" t="n">
        <v>496.150971</v>
      </c>
      <c r="J30" s="20" t="n">
        <v>2.80241092</v>
      </c>
      <c r="K30" s="18" t="n">
        <v>522.68913875</v>
      </c>
      <c r="L30" s="20" t="n">
        <v>4.03877875</v>
      </c>
      <c r="M30" s="18" t="s">
        <v>481</v>
      </c>
      <c r="N30" s="20" t="s">
        <v>481</v>
      </c>
      <c r="O30" s="18" t="s">
        <v>481</v>
      </c>
      <c r="P30" s="20" t="s">
        <v>481</v>
      </c>
      <c r="Q30" s="18" t="s">
        <v>481</v>
      </c>
      <c r="R30" s="20" t="s">
        <v>481</v>
      </c>
      <c r="S30" s="18" t="s">
        <v>481</v>
      </c>
      <c r="T30" s="20" t="s">
        <v>481</v>
      </c>
      <c r="U30" s="18" t="n">
        <v>403.92341962</v>
      </c>
      <c r="V30" s="20" t="n">
        <v>13.20770695</v>
      </c>
    </row>
    <row r="31" spans="1:22">
      <c r="A31" s="15" t="s">
        <v>506</v>
      </c>
      <c r="B31" s="17" t="n">
        <v>5456</v>
      </c>
      <c r="C31" s="18">
        <f>(125.0/B31*100)</f>
        <v/>
      </c>
      <c r="D31" s="19" t="n">
        <v>5331</v>
      </c>
      <c r="E31" s="18" t="n">
        <v>460.32582774</v>
      </c>
      <c r="F31" s="20" t="n">
        <v>5.54626571</v>
      </c>
      <c r="G31" s="18" t="n">
        <v>481.56577701</v>
      </c>
      <c r="H31" s="20" t="n">
        <v>3.27589278</v>
      </c>
      <c r="I31" s="18" t="n">
        <v>510.6282739</v>
      </c>
      <c r="J31" s="20" t="n">
        <v>2.78358012</v>
      </c>
      <c r="K31" s="18" t="n">
        <v>528.68489602</v>
      </c>
      <c r="L31" s="20" t="n">
        <v>2.79179595</v>
      </c>
      <c r="M31" s="18" t="s">
        <v>481</v>
      </c>
      <c r="N31" s="20" t="s">
        <v>481</v>
      </c>
      <c r="O31" s="18" t="s">
        <v>481</v>
      </c>
      <c r="P31" s="20" t="s">
        <v>481</v>
      </c>
      <c r="Q31" s="18" t="s">
        <v>481</v>
      </c>
      <c r="R31" s="20" t="s">
        <v>481</v>
      </c>
      <c r="S31" s="18" t="s">
        <v>481</v>
      </c>
      <c r="T31" s="20" t="s">
        <v>481</v>
      </c>
      <c r="U31" s="18" t="n">
        <v>420.2071382</v>
      </c>
      <c r="V31" s="20" t="n">
        <v>10.31020947</v>
      </c>
    </row>
    <row r="32" spans="1:22">
      <c r="A32" s="15" t="s">
        <v>507</v>
      </c>
      <c r="B32" s="17" t="n">
        <v>4478</v>
      </c>
      <c r="C32" s="18">
        <f>(5.0/B32*100)</f>
        <v/>
      </c>
      <c r="D32" s="19" t="n">
        <v>4473</v>
      </c>
      <c r="E32" s="18" t="n">
        <v>493.40211598</v>
      </c>
      <c r="F32" s="20" t="n">
        <v>5.04391844</v>
      </c>
      <c r="G32" s="18" t="n">
        <v>485.79289497</v>
      </c>
      <c r="H32" s="20" t="n">
        <v>2.92126484</v>
      </c>
      <c r="I32" s="18" t="n">
        <v>521.34965488</v>
      </c>
      <c r="J32" s="20" t="n">
        <v>3.02294494</v>
      </c>
      <c r="K32" s="18" t="n">
        <v>542.53751534</v>
      </c>
      <c r="L32" s="20" t="n">
        <v>5.45392361</v>
      </c>
      <c r="M32" s="18" t="s">
        <v>481</v>
      </c>
      <c r="N32" s="20" t="s">
        <v>481</v>
      </c>
      <c r="O32" s="18" t="s">
        <v>481</v>
      </c>
      <c r="P32" s="20" t="s">
        <v>481</v>
      </c>
      <c r="Q32" s="18" t="s">
        <v>481</v>
      </c>
      <c r="R32" s="20" t="s">
        <v>481</v>
      </c>
      <c r="S32" s="18" t="s">
        <v>481</v>
      </c>
      <c r="T32" s="20" t="s">
        <v>481</v>
      </c>
      <c r="U32" s="18" t="n">
        <v>405.58511682</v>
      </c>
      <c r="V32" s="20" t="n">
        <v>25.6432097</v>
      </c>
    </row>
    <row r="33" spans="1:22">
      <c r="A33" s="15" t="s">
        <v>508</v>
      </c>
      <c r="B33" s="17" t="n">
        <v>7325</v>
      </c>
      <c r="C33" s="18">
        <f>(76.0/B33*100)</f>
        <v/>
      </c>
      <c r="D33" s="19" t="n">
        <v>7249</v>
      </c>
      <c r="E33" s="18" t="n">
        <v>457.98332315</v>
      </c>
      <c r="F33" s="20" t="n">
        <v>5.63908466</v>
      </c>
      <c r="G33" s="18" t="n">
        <v>475.04021055</v>
      </c>
      <c r="H33" s="20" t="n">
        <v>3.55349707</v>
      </c>
      <c r="I33" s="18" t="n">
        <v>492.90926433</v>
      </c>
      <c r="J33" s="20" t="n">
        <v>3.18184859</v>
      </c>
      <c r="K33" s="18" t="n">
        <v>524.44402669</v>
      </c>
      <c r="L33" s="20" t="n">
        <v>3.78105501</v>
      </c>
      <c r="M33" s="18" t="s">
        <v>481</v>
      </c>
      <c r="N33" s="20" t="s">
        <v>481</v>
      </c>
      <c r="O33" s="18" t="s">
        <v>481</v>
      </c>
      <c r="P33" s="20" t="s">
        <v>481</v>
      </c>
      <c r="Q33" s="18" t="s">
        <v>481</v>
      </c>
      <c r="R33" s="20" t="s">
        <v>481</v>
      </c>
      <c r="S33" s="18" t="s">
        <v>481</v>
      </c>
      <c r="T33" s="20" t="s">
        <v>481</v>
      </c>
      <c r="U33" s="18" t="n">
        <v>396.73495593</v>
      </c>
      <c r="V33" s="20" t="n">
        <v>13.67531679</v>
      </c>
    </row>
    <row r="34" spans="1:22">
      <c r="A34" s="15" t="s">
        <v>509</v>
      </c>
      <c r="B34" s="17" t="n">
        <v>6350</v>
      </c>
      <c r="C34" s="18">
        <f>(36.0/B34*100)</f>
        <v/>
      </c>
      <c r="D34" s="19" t="n">
        <v>6314</v>
      </c>
      <c r="E34" s="18" t="n">
        <v>463.19136672</v>
      </c>
      <c r="F34" s="20" t="n">
        <v>4.67270696</v>
      </c>
      <c r="G34" s="18" t="n">
        <v>473.55412096</v>
      </c>
      <c r="H34" s="20" t="n">
        <v>2.79669283</v>
      </c>
      <c r="I34" s="18" t="n">
        <v>492.98812301</v>
      </c>
      <c r="J34" s="20" t="n">
        <v>3.80112364</v>
      </c>
      <c r="K34" s="18" t="n">
        <v>508.79305587</v>
      </c>
      <c r="L34" s="20" t="n">
        <v>5.574536</v>
      </c>
      <c r="M34" s="18" t="s">
        <v>481</v>
      </c>
      <c r="N34" s="20" t="s">
        <v>481</v>
      </c>
      <c r="O34" s="18" t="s">
        <v>481</v>
      </c>
      <c r="P34" s="20" t="s">
        <v>481</v>
      </c>
      <c r="Q34" s="18" t="n">
        <v>336.51078337</v>
      </c>
      <c r="R34" s="20" t="n">
        <v>12.24828707</v>
      </c>
      <c r="S34" s="18" t="s">
        <v>481</v>
      </c>
      <c r="T34" s="20" t="s">
        <v>481</v>
      </c>
      <c r="U34" s="18" t="n">
        <v>350.07431644</v>
      </c>
      <c r="V34" s="20" t="n">
        <v>13.34998926</v>
      </c>
    </row>
    <row r="35" spans="1:22">
      <c r="A35" s="15" t="s">
        <v>510</v>
      </c>
      <c r="B35" s="17" t="n">
        <v>6406</v>
      </c>
      <c r="C35" s="18">
        <f>(36.0/B35*100)</f>
        <v/>
      </c>
      <c r="D35" s="19" t="n">
        <v>6370</v>
      </c>
      <c r="E35" s="18" t="n">
        <v>489.86123858</v>
      </c>
      <c r="F35" s="20" t="n">
        <v>4.12882636</v>
      </c>
      <c r="G35" s="18" t="n">
        <v>502.3248973</v>
      </c>
      <c r="H35" s="20" t="n">
        <v>2.11565391</v>
      </c>
      <c r="I35" s="18" t="n">
        <v>526.76273707</v>
      </c>
      <c r="J35" s="20" t="n">
        <v>2.72457033</v>
      </c>
      <c r="K35" s="18" t="n">
        <v>536.3093907799999</v>
      </c>
      <c r="L35" s="20" t="n">
        <v>4.33888749</v>
      </c>
      <c r="M35" s="18" t="s">
        <v>481</v>
      </c>
      <c r="N35" s="20" t="s">
        <v>481</v>
      </c>
      <c r="O35" s="18" t="s">
        <v>481</v>
      </c>
      <c r="P35" s="20" t="s">
        <v>481</v>
      </c>
      <c r="Q35" s="18" t="n">
        <v>349.78970242</v>
      </c>
      <c r="R35" s="20" t="n">
        <v>6.90672373</v>
      </c>
      <c r="S35" s="18" t="s">
        <v>481</v>
      </c>
      <c r="T35" s="20" t="s">
        <v>481</v>
      </c>
      <c r="U35" s="18" t="n">
        <v>438.94954521</v>
      </c>
      <c r="V35" s="20" t="n">
        <v>15.73337575</v>
      </c>
    </row>
    <row r="36" spans="1:22">
      <c r="A36" s="15" t="s">
        <v>511</v>
      </c>
      <c r="B36" s="17" t="n">
        <v>6736</v>
      </c>
      <c r="C36" s="18">
        <f>(28.0/B36*100)</f>
        <v/>
      </c>
      <c r="D36" s="19" t="n">
        <v>6708</v>
      </c>
      <c r="E36" s="18" t="n">
        <v>457.37111394</v>
      </c>
      <c r="F36" s="20" t="n">
        <v>4.35107376</v>
      </c>
      <c r="G36" s="18" t="n">
        <v>471.14453073</v>
      </c>
      <c r="H36" s="20" t="n">
        <v>2.43455023</v>
      </c>
      <c r="I36" s="18" t="n">
        <v>491.34574292</v>
      </c>
      <c r="J36" s="20" t="n">
        <v>2.8813613</v>
      </c>
      <c r="K36" s="18" t="n">
        <v>519.2761086199999</v>
      </c>
      <c r="L36" s="20" t="n">
        <v>3.74410688</v>
      </c>
      <c r="M36" s="18" t="s">
        <v>481</v>
      </c>
      <c r="N36" s="20" t="s">
        <v>481</v>
      </c>
      <c r="O36" s="18" t="s">
        <v>481</v>
      </c>
      <c r="P36" s="20" t="s">
        <v>481</v>
      </c>
      <c r="Q36" s="18" t="s">
        <v>481</v>
      </c>
      <c r="R36" s="20" t="s">
        <v>481</v>
      </c>
      <c r="S36" s="18" t="s">
        <v>481</v>
      </c>
      <c r="T36" s="20" t="s">
        <v>481</v>
      </c>
      <c r="U36" s="18" t="n">
        <v>413.92764715</v>
      </c>
      <c r="V36" s="20" t="n">
        <v>14.20908019</v>
      </c>
    </row>
    <row r="37" spans="1:22">
      <c r="A37" s="15" t="s">
        <v>512</v>
      </c>
      <c r="B37" s="17" t="n">
        <v>5458</v>
      </c>
      <c r="C37" s="18">
        <f>(65.0/B37*100)</f>
        <v/>
      </c>
      <c r="D37" s="19" t="n">
        <v>5393</v>
      </c>
      <c r="E37" s="18" t="n">
        <v>463.5979792</v>
      </c>
      <c r="F37" s="20" t="n">
        <v>5.35118982</v>
      </c>
      <c r="G37" s="18" t="n">
        <v>479.82752694</v>
      </c>
      <c r="H37" s="20" t="n">
        <v>3.35050472</v>
      </c>
      <c r="I37" s="18" t="n">
        <v>502.20873065</v>
      </c>
      <c r="J37" s="20" t="n">
        <v>3.86458719</v>
      </c>
      <c r="K37" s="18" t="n">
        <v>516.06342502</v>
      </c>
      <c r="L37" s="20" t="n">
        <v>3.87200631</v>
      </c>
      <c r="M37" s="18" t="s">
        <v>481</v>
      </c>
      <c r="N37" s="20" t="s">
        <v>481</v>
      </c>
      <c r="O37" s="18" t="s">
        <v>481</v>
      </c>
      <c r="P37" s="20" t="s">
        <v>481</v>
      </c>
      <c r="Q37" s="18" t="s">
        <v>481</v>
      </c>
      <c r="R37" s="20" t="s">
        <v>481</v>
      </c>
      <c r="S37" s="18" t="s">
        <v>481</v>
      </c>
      <c r="T37" s="20" t="s">
        <v>481</v>
      </c>
      <c r="U37" s="18" t="n">
        <v>375.17438644</v>
      </c>
      <c r="V37" s="20" t="n">
        <v>10.04050601</v>
      </c>
    </row>
    <row r="38" spans="1:22">
      <c r="A38" s="15" t="s">
        <v>513</v>
      </c>
      <c r="B38" s="17" t="n">
        <v>5860</v>
      </c>
      <c r="C38" s="18">
        <f>(16.0/B38*100)</f>
        <v/>
      </c>
      <c r="D38" s="19" t="n">
        <v>5844</v>
      </c>
      <c r="E38" s="18" t="n">
        <v>509.45181078</v>
      </c>
      <c r="F38" s="20" t="n">
        <v>4.18520354</v>
      </c>
      <c r="G38" s="18" t="n">
        <v>522.25708037</v>
      </c>
      <c r="H38" s="20" t="n">
        <v>3.24921872</v>
      </c>
      <c r="I38" s="18" t="n">
        <v>534.00077956</v>
      </c>
      <c r="J38" s="20" t="n">
        <v>3.98473655</v>
      </c>
      <c r="K38" s="18" t="n">
        <v>529.27333856</v>
      </c>
      <c r="L38" s="20" t="n">
        <v>5.96379912</v>
      </c>
      <c r="M38" s="18" t="s">
        <v>481</v>
      </c>
      <c r="N38" s="20" t="s">
        <v>481</v>
      </c>
      <c r="O38" s="18" t="s">
        <v>481</v>
      </c>
      <c r="P38" s="20" t="s">
        <v>481</v>
      </c>
      <c r="Q38" s="18" t="s">
        <v>481</v>
      </c>
      <c r="R38" s="20" t="s">
        <v>481</v>
      </c>
      <c r="S38" s="18" t="s">
        <v>481</v>
      </c>
      <c r="T38" s="20" t="s">
        <v>481</v>
      </c>
      <c r="U38" s="18" t="n">
        <v>399.44107692</v>
      </c>
      <c r="V38" s="20" t="n">
        <v>10.5541359</v>
      </c>
    </row>
    <row r="39" spans="1:22">
      <c r="A39" s="15" t="s">
        <v>514</v>
      </c>
      <c r="B39" s="17" t="n">
        <v>5895</v>
      </c>
      <c r="C39" s="18">
        <f>(31.0/B39*100)</f>
        <v/>
      </c>
      <c r="D39" s="19" t="n">
        <v>5864</v>
      </c>
      <c r="E39" s="18" t="n">
        <v>399.7791763</v>
      </c>
      <c r="F39" s="20" t="n">
        <v>6.69345475</v>
      </c>
      <c r="G39" s="18" t="n">
        <v>417.19720173</v>
      </c>
      <c r="H39" s="20" t="n">
        <v>8.619865000000001</v>
      </c>
      <c r="I39" s="18" t="n">
        <v>416.6306804</v>
      </c>
      <c r="J39" s="20" t="n">
        <v>4.77703647</v>
      </c>
      <c r="K39" s="18" t="n">
        <v>427.75737611</v>
      </c>
      <c r="L39" s="20" t="n">
        <v>4.30513485</v>
      </c>
      <c r="M39" s="18" t="s">
        <v>481</v>
      </c>
      <c r="N39" s="20" t="s">
        <v>481</v>
      </c>
      <c r="O39" s="18" t="s">
        <v>481</v>
      </c>
      <c r="P39" s="20" t="s">
        <v>481</v>
      </c>
      <c r="Q39" s="18" t="s">
        <v>481</v>
      </c>
      <c r="R39" s="20" t="s">
        <v>481</v>
      </c>
      <c r="S39" s="18" t="s">
        <v>481</v>
      </c>
      <c r="T39" s="20" t="s">
        <v>481</v>
      </c>
      <c r="U39" s="18" t="n">
        <v>348.97384855</v>
      </c>
      <c r="V39" s="20" t="n">
        <v>11.24203258</v>
      </c>
    </row>
    <row r="40" spans="1:22">
      <c r="A40" s="15" t="s">
        <v>515</v>
      </c>
      <c r="B40" s="17" t="n">
        <v>14157</v>
      </c>
      <c r="C40" s="18">
        <f>(279.0/B40*100)</f>
        <v/>
      </c>
      <c r="D40" s="19" t="n">
        <v>13878</v>
      </c>
      <c r="E40" s="18" t="n">
        <v>452.04485572</v>
      </c>
      <c r="F40" s="20" t="n">
        <v>7.84102081</v>
      </c>
      <c r="G40" s="18" t="n">
        <v>481.94657268</v>
      </c>
      <c r="H40" s="20" t="n">
        <v>3.69862986</v>
      </c>
      <c r="I40" s="18" t="n">
        <v>491.12186206</v>
      </c>
      <c r="J40" s="20" t="n">
        <v>2.79045558</v>
      </c>
      <c r="K40" s="18" t="n">
        <v>511.34272555</v>
      </c>
      <c r="L40" s="20" t="n">
        <v>3.66257399</v>
      </c>
      <c r="M40" s="18" t="s">
        <v>481</v>
      </c>
      <c r="N40" s="20" t="s">
        <v>481</v>
      </c>
      <c r="O40" s="18" t="s">
        <v>481</v>
      </c>
      <c r="P40" s="20" t="s">
        <v>481</v>
      </c>
      <c r="Q40" s="18" t="s">
        <v>481</v>
      </c>
      <c r="R40" s="20" t="s">
        <v>481</v>
      </c>
      <c r="S40" s="18" t="s">
        <v>481</v>
      </c>
      <c r="T40" s="20" t="s">
        <v>481</v>
      </c>
      <c r="U40" s="18" t="n">
        <v>415.71599532</v>
      </c>
      <c r="V40" s="20" t="n">
        <v>10.41876428</v>
      </c>
    </row>
    <row r="41" spans="1:22">
      <c r="A41" s="15" t="s">
        <v>516</v>
      </c>
      <c r="B41" s="17" t="n">
        <v>5712</v>
      </c>
      <c r="C41" s="18">
        <f>(39.0/B41*100)</f>
        <v/>
      </c>
      <c r="D41" s="19" t="n">
        <v>5673</v>
      </c>
      <c r="E41" s="18" t="n">
        <v>447.95318691</v>
      </c>
      <c r="F41" s="20" t="n">
        <v>11.24208256</v>
      </c>
      <c r="G41" s="18" t="n">
        <v>458.75815373</v>
      </c>
      <c r="H41" s="20" t="n">
        <v>4.57261387</v>
      </c>
      <c r="I41" s="18" t="n">
        <v>463.71439653</v>
      </c>
      <c r="J41" s="20" t="n">
        <v>3.2822714</v>
      </c>
      <c r="K41" s="18" t="n">
        <v>484.12879758</v>
      </c>
      <c r="L41" s="20" t="n">
        <v>4.31626682</v>
      </c>
      <c r="M41" s="18" t="s">
        <v>481</v>
      </c>
      <c r="N41" s="20" t="s">
        <v>481</v>
      </c>
      <c r="O41" s="18" t="s">
        <v>481</v>
      </c>
      <c r="P41" s="20" t="s">
        <v>481</v>
      </c>
      <c r="Q41" s="18" t="n">
        <v>392.51815558</v>
      </c>
      <c r="R41" s="20" t="n">
        <v>16.89642718</v>
      </c>
      <c r="S41" s="18" t="s">
        <v>481</v>
      </c>
      <c r="T41" s="20" t="s">
        <v>481</v>
      </c>
      <c r="U41" s="18" t="n">
        <v>397.75018914</v>
      </c>
      <c r="V41" s="20" t="n">
        <v>14.29501321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(1248.0/B46*100)</f>
        <v/>
      </c>
      <c r="D46" s="19" t="n">
        <v>21893</v>
      </c>
      <c r="E46" s="18" t="n">
        <v>376.47842773</v>
      </c>
      <c r="F46" s="20" t="n">
        <v>4.57484017</v>
      </c>
      <c r="G46" s="18" t="n">
        <v>382.4215891</v>
      </c>
      <c r="H46" s="20" t="n">
        <v>3.39531208</v>
      </c>
      <c r="I46" s="18" t="n">
        <v>381.62683288</v>
      </c>
      <c r="J46" s="20" t="n">
        <v>3.79805878</v>
      </c>
      <c r="K46" s="18" t="n">
        <v>389.51502777</v>
      </c>
      <c r="L46" s="20" t="n">
        <v>3.9425011</v>
      </c>
      <c r="M46" s="18" t="s">
        <v>481</v>
      </c>
      <c r="N46" s="20" t="s">
        <v>481</v>
      </c>
      <c r="O46" s="18" t="s">
        <v>481</v>
      </c>
      <c r="P46" s="20" t="s">
        <v>481</v>
      </c>
      <c r="Q46" s="18" t="s">
        <v>481</v>
      </c>
      <c r="R46" s="20" t="s">
        <v>481</v>
      </c>
      <c r="S46" s="18" t="s">
        <v>481</v>
      </c>
      <c r="T46" s="20" t="s">
        <v>481</v>
      </c>
      <c r="U46" s="18" t="n">
        <v>316.04780233</v>
      </c>
      <c r="V46" s="20" t="n">
        <v>5.11088325</v>
      </c>
    </row>
    <row r="47" spans="1:22">
      <c r="A47" s="15" t="s">
        <v>522</v>
      </c>
      <c r="B47" s="17" t="n">
        <v>5928</v>
      </c>
      <c r="C47" s="18">
        <f>(86.0/B47*100)</f>
        <v/>
      </c>
      <c r="D47" s="19" t="n">
        <v>5842</v>
      </c>
      <c r="E47" s="18" t="n">
        <v>421.20795867</v>
      </c>
      <c r="F47" s="20" t="n">
        <v>6.27328675</v>
      </c>
      <c r="G47" s="18" t="n">
        <v>445.40464393</v>
      </c>
      <c r="H47" s="20" t="n">
        <v>4.38506469</v>
      </c>
      <c r="I47" s="18" t="n">
        <v>449.04389806</v>
      </c>
      <c r="J47" s="20" t="n">
        <v>4.0105321</v>
      </c>
      <c r="K47" s="18" t="n">
        <v>457.9432213</v>
      </c>
      <c r="L47" s="20" t="n">
        <v>5.06508203</v>
      </c>
      <c r="M47" s="18" t="s">
        <v>481</v>
      </c>
      <c r="N47" s="20" t="s">
        <v>481</v>
      </c>
      <c r="O47" s="18" t="s">
        <v>481</v>
      </c>
      <c r="P47" s="20" t="s">
        <v>481</v>
      </c>
      <c r="Q47" s="18" t="s">
        <v>481</v>
      </c>
      <c r="R47" s="20" t="s">
        <v>481</v>
      </c>
      <c r="S47" s="18" t="s">
        <v>481</v>
      </c>
      <c r="T47" s="20" t="s">
        <v>481</v>
      </c>
      <c r="U47" s="18" t="n">
        <v>343.41507508</v>
      </c>
      <c r="V47" s="20" t="n">
        <v>7.56001022</v>
      </c>
    </row>
    <row r="48" spans="1:22">
      <c r="A48" s="15" t="s">
        <v>523</v>
      </c>
      <c r="B48" s="17" t="n">
        <v>9841</v>
      </c>
      <c r="C48" s="18">
        <f>(7.0/B48*100)</f>
        <v/>
      </c>
      <c r="D48" s="19" t="n">
        <v>9834</v>
      </c>
      <c r="E48" s="18" t="n">
        <v>482.34827621</v>
      </c>
      <c r="F48" s="20" t="n">
        <v>10.60475541</v>
      </c>
      <c r="G48" s="18" t="n">
        <v>501.46806562</v>
      </c>
      <c r="H48" s="20" t="n">
        <v>5.94303207</v>
      </c>
      <c r="I48" s="18" t="n">
        <v>525.06260051</v>
      </c>
      <c r="J48" s="20" t="n">
        <v>4.94082331</v>
      </c>
      <c r="K48" s="18" t="n">
        <v>566.74350673</v>
      </c>
      <c r="L48" s="20" t="n">
        <v>5.45184816</v>
      </c>
      <c r="M48" s="18" t="s">
        <v>481</v>
      </c>
      <c r="N48" s="20" t="s">
        <v>481</v>
      </c>
      <c r="O48" s="18" t="s">
        <v>481</v>
      </c>
      <c r="P48" s="20" t="s">
        <v>481</v>
      </c>
      <c r="Q48" s="18" t="s">
        <v>481</v>
      </c>
      <c r="R48" s="20" t="s">
        <v>481</v>
      </c>
      <c r="S48" s="18" t="s">
        <v>481</v>
      </c>
      <c r="T48" s="20" t="s">
        <v>481</v>
      </c>
      <c r="U48" s="18" t="n">
        <v>460.66042974</v>
      </c>
      <c r="V48" s="20" t="n">
        <v>35.11891694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(220.0/B50*100)</f>
        <v/>
      </c>
      <c r="D50" s="19" t="n">
        <v>11575</v>
      </c>
      <c r="E50" s="18" t="n">
        <v>369.58009733</v>
      </c>
      <c r="F50" s="20" t="n">
        <v>10.45966865</v>
      </c>
      <c r="G50" s="18" t="n">
        <v>400.3695881</v>
      </c>
      <c r="H50" s="20" t="n">
        <v>5.73402863</v>
      </c>
      <c r="I50" s="18" t="n">
        <v>389.0019228</v>
      </c>
      <c r="J50" s="20" t="n">
        <v>2.41408158</v>
      </c>
      <c r="K50" s="18" t="n">
        <v>392.1528001</v>
      </c>
      <c r="L50" s="20" t="n">
        <v>3.01114802</v>
      </c>
      <c r="M50" s="18" t="s">
        <v>481</v>
      </c>
      <c r="N50" s="20" t="s">
        <v>481</v>
      </c>
      <c r="O50" s="18" t="s">
        <v>481</v>
      </c>
      <c r="P50" s="20" t="s">
        <v>481</v>
      </c>
      <c r="Q50" s="18" t="s">
        <v>481</v>
      </c>
      <c r="R50" s="20" t="s">
        <v>481</v>
      </c>
      <c r="S50" s="18" t="s">
        <v>481</v>
      </c>
      <c r="T50" s="20" t="s">
        <v>481</v>
      </c>
      <c r="U50" s="18" t="n">
        <v>319.70807115</v>
      </c>
      <c r="V50" s="20" t="n">
        <v>8.875425890000001</v>
      </c>
    </row>
    <row r="51" spans="1:22">
      <c r="A51" s="15" t="s">
        <v>526</v>
      </c>
      <c r="B51" s="17" t="n">
        <v>6866</v>
      </c>
      <c r="C51" s="18">
        <f>(108.0/B51*100)</f>
        <v/>
      </c>
      <c r="D51" s="19" t="n">
        <v>6758</v>
      </c>
      <c r="E51" s="18" t="n">
        <v>406.56081518</v>
      </c>
      <c r="F51" s="20" t="n">
        <v>7.52975067</v>
      </c>
      <c r="G51" s="18" t="n">
        <v>415.81254781</v>
      </c>
      <c r="H51" s="20" t="n">
        <v>4.67284941</v>
      </c>
      <c r="I51" s="18" t="n">
        <v>397.11354369</v>
      </c>
      <c r="J51" s="20" t="n">
        <v>3.17807582</v>
      </c>
      <c r="K51" s="18" t="n">
        <v>405.92069988</v>
      </c>
      <c r="L51" s="20" t="n">
        <v>3.15761697</v>
      </c>
      <c r="M51" s="18" t="s">
        <v>481</v>
      </c>
      <c r="N51" s="20" t="s">
        <v>481</v>
      </c>
      <c r="O51" s="18" t="s">
        <v>481</v>
      </c>
      <c r="P51" s="20" t="s">
        <v>481</v>
      </c>
      <c r="Q51" s="18" t="n">
        <v>380.5422133</v>
      </c>
      <c r="R51" s="20" t="n">
        <v>4.31283207</v>
      </c>
      <c r="S51" s="18" t="s">
        <v>481</v>
      </c>
      <c r="T51" s="20" t="s">
        <v>481</v>
      </c>
      <c r="U51" s="18" t="n">
        <v>369.71658955</v>
      </c>
      <c r="V51" s="20" t="n">
        <v>8.29223496</v>
      </c>
    </row>
    <row r="52" spans="1:22">
      <c r="A52" s="15" t="s">
        <v>527</v>
      </c>
      <c r="B52" s="17" t="n">
        <v>5809</v>
      </c>
      <c r="C52" s="18">
        <f>(74.0/B52*100)</f>
        <v/>
      </c>
      <c r="D52" s="19" t="n">
        <v>5735</v>
      </c>
      <c r="E52" s="18" t="n">
        <v>447.99387362</v>
      </c>
      <c r="F52" s="20" t="n">
        <v>5.00752151</v>
      </c>
      <c r="G52" s="18" t="n">
        <v>453.28314444</v>
      </c>
      <c r="H52" s="20" t="n">
        <v>3.56075209</v>
      </c>
      <c r="I52" s="18" t="n">
        <v>471.40623851</v>
      </c>
      <c r="J52" s="20" t="n">
        <v>3.01692959</v>
      </c>
      <c r="K52" s="18" t="n">
        <v>477.28623526</v>
      </c>
      <c r="L52" s="20" t="n">
        <v>4.37778338</v>
      </c>
      <c r="M52" s="18" t="s">
        <v>481</v>
      </c>
      <c r="N52" s="20" t="s">
        <v>481</v>
      </c>
      <c r="O52" s="18" t="s">
        <v>481</v>
      </c>
      <c r="P52" s="20" t="s">
        <v>481</v>
      </c>
      <c r="Q52" s="18" t="s">
        <v>481</v>
      </c>
      <c r="R52" s="20" t="s">
        <v>481</v>
      </c>
      <c r="S52" s="18" t="s">
        <v>481</v>
      </c>
      <c r="T52" s="20" t="s">
        <v>481</v>
      </c>
      <c r="U52" s="18" t="n">
        <v>378.09764782</v>
      </c>
      <c r="V52" s="20" t="n">
        <v>13.46921607</v>
      </c>
    </row>
    <row r="53" spans="1:22">
      <c r="A53" s="15" t="s">
        <v>528</v>
      </c>
      <c r="B53" s="17" t="n">
        <v>5571</v>
      </c>
      <c r="C53" s="18">
        <f>(85.0/B53*100)</f>
        <v/>
      </c>
      <c r="D53" s="19" t="n">
        <v>5486</v>
      </c>
      <c r="E53" s="18" t="n">
        <v>397.69869571</v>
      </c>
      <c r="F53" s="20" t="n">
        <v>6.54619343</v>
      </c>
      <c r="G53" s="18" t="n">
        <v>410.51990629</v>
      </c>
      <c r="H53" s="20" t="n">
        <v>3.24099088</v>
      </c>
      <c r="I53" s="18" t="n">
        <v>441.9514574</v>
      </c>
      <c r="J53" s="20" t="n">
        <v>2.36539435</v>
      </c>
      <c r="K53" s="18" t="n">
        <v>467.86989406</v>
      </c>
      <c r="L53" s="20" t="n">
        <v>2.99867598</v>
      </c>
      <c r="M53" s="18" t="s">
        <v>481</v>
      </c>
      <c r="N53" s="20" t="s">
        <v>481</v>
      </c>
      <c r="O53" s="18" t="s">
        <v>481</v>
      </c>
      <c r="P53" s="20" t="s">
        <v>481</v>
      </c>
      <c r="Q53" s="18" t="s">
        <v>481</v>
      </c>
      <c r="R53" s="20" t="s">
        <v>481</v>
      </c>
      <c r="S53" s="18" t="s">
        <v>481</v>
      </c>
      <c r="T53" s="20" t="s">
        <v>481</v>
      </c>
      <c r="U53" s="18" t="n">
        <v>335.12517061</v>
      </c>
      <c r="V53" s="20" t="n">
        <v>9.93667099</v>
      </c>
    </row>
    <row r="54" spans="1:22">
      <c r="A54" s="15" t="s">
        <v>529</v>
      </c>
      <c r="B54" s="17" t="n">
        <v>4740</v>
      </c>
      <c r="C54" s="18">
        <f>(68.0/B54*100)</f>
        <v/>
      </c>
      <c r="D54" s="19" t="n">
        <v>4672</v>
      </c>
      <c r="E54" s="18" t="n">
        <v>304.64067372</v>
      </c>
      <c r="F54" s="20" t="n">
        <v>6.92723651</v>
      </c>
      <c r="G54" s="18" t="n">
        <v>333.24145989</v>
      </c>
      <c r="H54" s="20" t="n">
        <v>8.357447670000001</v>
      </c>
      <c r="I54" s="18" t="n">
        <v>335.94948951</v>
      </c>
      <c r="J54" s="20" t="n">
        <v>3.91494206</v>
      </c>
      <c r="K54" s="18" t="n">
        <v>332.94219283</v>
      </c>
      <c r="L54" s="20" t="n">
        <v>3.00457584</v>
      </c>
      <c r="M54" s="18" t="s">
        <v>481</v>
      </c>
      <c r="N54" s="20" t="s">
        <v>481</v>
      </c>
      <c r="O54" s="18" t="s">
        <v>481</v>
      </c>
      <c r="P54" s="20" t="s">
        <v>481</v>
      </c>
      <c r="Q54" s="18" t="s">
        <v>481</v>
      </c>
      <c r="R54" s="20" t="s">
        <v>481</v>
      </c>
      <c r="S54" s="18" t="s">
        <v>481</v>
      </c>
      <c r="T54" s="20" t="s">
        <v>481</v>
      </c>
      <c r="U54" s="18" t="n">
        <v>266.95770289</v>
      </c>
      <c r="V54" s="20" t="n">
        <v>4.70099733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518.9638258700001</v>
      </c>
      <c r="F56" s="20" t="n">
        <v>7.48064563</v>
      </c>
      <c r="G56" s="18" t="n">
        <v>530.87597544</v>
      </c>
      <c r="H56" s="20" t="n">
        <v>4.71661029</v>
      </c>
      <c r="I56" s="18" t="n">
        <v>549.73087837</v>
      </c>
      <c r="J56" s="20" t="n">
        <v>3.42543617</v>
      </c>
      <c r="K56" s="18" t="n">
        <v>560.70798676</v>
      </c>
      <c r="L56" s="20" t="n">
        <v>3.72737449</v>
      </c>
      <c r="M56" s="18" t="s">
        <v>481</v>
      </c>
      <c r="N56" s="20" t="s">
        <v>481</v>
      </c>
      <c r="O56" s="18" t="s">
        <v>481</v>
      </c>
      <c r="P56" s="20" t="s">
        <v>481</v>
      </c>
      <c r="Q56" s="18" t="s">
        <v>481</v>
      </c>
      <c r="R56" s="20" t="s">
        <v>481</v>
      </c>
      <c r="S56" s="18" t="s">
        <v>481</v>
      </c>
      <c r="T56" s="20" t="s">
        <v>481</v>
      </c>
      <c r="U56" s="18" t="n">
        <v>482.62614464</v>
      </c>
      <c r="V56" s="20" t="n">
        <v>21.53924708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(137.0/B61*100)</f>
        <v/>
      </c>
      <c r="D61" s="19" t="n">
        <v>6388</v>
      </c>
      <c r="E61" s="18" t="n">
        <v>447.69603501</v>
      </c>
      <c r="F61" s="20" t="n">
        <v>4.02381357</v>
      </c>
      <c r="G61" s="18" t="n">
        <v>461.07596562</v>
      </c>
      <c r="H61" s="20" t="n">
        <v>3.28351737</v>
      </c>
      <c r="I61" s="18" t="n">
        <v>483.3472954</v>
      </c>
      <c r="J61" s="20" t="n">
        <v>2.88829705</v>
      </c>
      <c r="K61" s="18" t="n">
        <v>508.47765056</v>
      </c>
      <c r="L61" s="20" t="n">
        <v>2.98260005</v>
      </c>
      <c r="M61" s="18" t="s">
        <v>481</v>
      </c>
      <c r="N61" s="20" t="s">
        <v>481</v>
      </c>
      <c r="O61" s="18" t="s">
        <v>481</v>
      </c>
      <c r="P61" s="20" t="s">
        <v>481</v>
      </c>
      <c r="Q61" s="18" t="s">
        <v>481</v>
      </c>
      <c r="R61" s="20" t="s">
        <v>481</v>
      </c>
      <c r="S61" s="18" t="s">
        <v>481</v>
      </c>
      <c r="T61" s="20" t="s">
        <v>481</v>
      </c>
      <c r="U61" s="18" t="n">
        <v>407.12702636</v>
      </c>
      <c r="V61" s="20" t="n">
        <v>10.98211675</v>
      </c>
    </row>
    <row r="62" spans="1:22">
      <c r="A62" s="15" t="s">
        <v>537</v>
      </c>
      <c r="B62" s="17" t="n">
        <v>4476</v>
      </c>
      <c r="C62" s="18">
        <f>(3.0/B62*100)</f>
        <v/>
      </c>
      <c r="D62" s="19" t="n">
        <v>4473</v>
      </c>
      <c r="E62" s="18" t="n">
        <v>524.13790018</v>
      </c>
      <c r="F62" s="20" t="n">
        <v>4.33215608</v>
      </c>
      <c r="G62" s="18" t="n">
        <v>537.36201304</v>
      </c>
      <c r="H62" s="20" t="n">
        <v>1.78266071</v>
      </c>
      <c r="I62" s="18" t="n">
        <v>550.23455848</v>
      </c>
      <c r="J62" s="20" t="n">
        <v>2.33921256</v>
      </c>
      <c r="K62" s="18" t="n">
        <v>563.69112652</v>
      </c>
      <c r="L62" s="20" t="n">
        <v>3.82923049</v>
      </c>
      <c r="M62" s="18" t="s">
        <v>481</v>
      </c>
      <c r="N62" s="20" t="s">
        <v>481</v>
      </c>
      <c r="O62" s="18" t="s">
        <v>481</v>
      </c>
      <c r="P62" s="20" t="s">
        <v>481</v>
      </c>
      <c r="Q62" s="18" t="s">
        <v>481</v>
      </c>
      <c r="R62" s="20" t="s">
        <v>481</v>
      </c>
      <c r="S62" s="18" t="s">
        <v>481</v>
      </c>
      <c r="T62" s="20" t="s">
        <v>481</v>
      </c>
      <c r="U62" s="18" t="n">
        <v>590.79323333</v>
      </c>
      <c r="V62" s="20" t="n">
        <v>37.04028195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(75.0/B66*100)</f>
        <v/>
      </c>
      <c r="D66" s="19" t="n">
        <v>5590</v>
      </c>
      <c r="E66" s="18" t="n">
        <v>414.59907637</v>
      </c>
      <c r="F66" s="20" t="n">
        <v>4.84241536</v>
      </c>
      <c r="G66" s="18" t="n">
        <v>419.72689833</v>
      </c>
      <c r="H66" s="20" t="n">
        <v>2.09567709</v>
      </c>
      <c r="I66" s="18" t="n">
        <v>416.23481972</v>
      </c>
      <c r="J66" s="20" t="n">
        <v>2.97545248</v>
      </c>
      <c r="K66" s="18" t="n">
        <v>438.73874252</v>
      </c>
      <c r="L66" s="20" t="n">
        <v>3.38607833</v>
      </c>
      <c r="M66" s="18" t="s">
        <v>481</v>
      </c>
      <c r="N66" s="20" t="s">
        <v>481</v>
      </c>
      <c r="O66" s="18" t="s">
        <v>481</v>
      </c>
      <c r="P66" s="20" t="s">
        <v>481</v>
      </c>
      <c r="Q66" s="18" t="s">
        <v>481</v>
      </c>
      <c r="R66" s="20" t="s">
        <v>481</v>
      </c>
      <c r="S66" s="18" t="s">
        <v>481</v>
      </c>
      <c r="T66" s="20" t="s">
        <v>481</v>
      </c>
      <c r="U66" s="18" t="n">
        <v>346.12318956</v>
      </c>
      <c r="V66" s="20" t="n">
        <v>5.20591162</v>
      </c>
    </row>
    <row r="67" spans="1:22">
      <c r="A67" s="15" t="s">
        <v>542</v>
      </c>
      <c r="B67" s="17" t="n">
        <v>6971</v>
      </c>
      <c r="C67" s="18">
        <f>(54.0/B67*100)</f>
        <v/>
      </c>
      <c r="D67" s="19" t="n">
        <v>6917</v>
      </c>
      <c r="E67" s="18" t="n">
        <v>360.0124648</v>
      </c>
      <c r="F67" s="20" t="n">
        <v>7.6356056</v>
      </c>
      <c r="G67" s="18" t="n">
        <v>384.78454841</v>
      </c>
      <c r="H67" s="20" t="n">
        <v>5.50509852</v>
      </c>
      <c r="I67" s="18" t="n">
        <v>384.113045</v>
      </c>
      <c r="J67" s="20" t="n">
        <v>2.63274718</v>
      </c>
      <c r="K67" s="18" t="n">
        <v>400.29403475</v>
      </c>
      <c r="L67" s="20" t="n">
        <v>3.53808777</v>
      </c>
      <c r="M67" s="18" t="s">
        <v>481</v>
      </c>
      <c r="N67" s="20" t="s">
        <v>481</v>
      </c>
      <c r="O67" s="18" t="s">
        <v>481</v>
      </c>
      <c r="P67" s="20" t="s">
        <v>481</v>
      </c>
      <c r="Q67" s="18" t="s">
        <v>481</v>
      </c>
      <c r="R67" s="20" t="s">
        <v>481</v>
      </c>
      <c r="S67" s="18" t="s">
        <v>481</v>
      </c>
      <c r="T67" s="20" t="s">
        <v>481</v>
      </c>
      <c r="U67" s="18" t="n">
        <v>279.93203377</v>
      </c>
      <c r="V67" s="20" t="n">
        <v>9.866432250000001</v>
      </c>
    </row>
    <row r="68" spans="1:22">
      <c r="A68" s="15" t="s">
        <v>543</v>
      </c>
      <c r="B68" s="17" t="n">
        <v>12083</v>
      </c>
      <c r="C68" s="18">
        <f>(26.0/B68*100)</f>
        <v/>
      </c>
      <c r="D68" s="19" t="n">
        <v>12057</v>
      </c>
      <c r="E68" s="18" t="n">
        <v>350.445323</v>
      </c>
      <c r="F68" s="20" t="n">
        <v>6.05493867</v>
      </c>
      <c r="G68" s="18" t="n">
        <v>395.66442205</v>
      </c>
      <c r="H68" s="20" t="n">
        <v>4.89084982</v>
      </c>
      <c r="I68" s="18" t="n">
        <v>405.40518113</v>
      </c>
      <c r="J68" s="20" t="n">
        <v>2.02708566</v>
      </c>
      <c r="K68" s="18" t="n">
        <v>415.40826309</v>
      </c>
      <c r="L68" s="20" t="n">
        <v>1.77861504</v>
      </c>
      <c r="M68" s="18" t="s">
        <v>481</v>
      </c>
      <c r="N68" s="20" t="s">
        <v>481</v>
      </c>
      <c r="O68" s="18" t="s">
        <v>481</v>
      </c>
      <c r="P68" s="20" t="s">
        <v>481</v>
      </c>
      <c r="Q68" s="18" t="s">
        <v>481</v>
      </c>
      <c r="R68" s="20" t="s">
        <v>481</v>
      </c>
      <c r="S68" s="18" t="s">
        <v>481</v>
      </c>
      <c r="T68" s="20" t="s">
        <v>481</v>
      </c>
      <c r="U68" s="18" t="n">
        <v>306.22483261</v>
      </c>
      <c r="V68" s="20" t="n">
        <v>4.13964513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494.5580526</v>
      </c>
      <c r="F70" s="20" t="n">
        <v>6.17779097</v>
      </c>
      <c r="G70" s="18" t="n">
        <v>487.45559413</v>
      </c>
      <c r="H70" s="20" t="n">
        <v>3.43734831</v>
      </c>
      <c r="I70" s="18" t="n">
        <v>497.38383352</v>
      </c>
      <c r="J70" s="20" t="n">
        <v>3.58840032</v>
      </c>
      <c r="K70" s="18" t="n">
        <v>520.54158036</v>
      </c>
      <c r="L70" s="20" t="n">
        <v>4.63107134</v>
      </c>
      <c r="M70" s="18" t="s">
        <v>481</v>
      </c>
      <c r="N70" s="20" t="s">
        <v>481</v>
      </c>
      <c r="O70" s="18" t="s">
        <v>481</v>
      </c>
      <c r="P70" s="20" t="s">
        <v>481</v>
      </c>
      <c r="Q70" s="18" t="s">
        <v>481</v>
      </c>
      <c r="R70" s="20" t="s">
        <v>481</v>
      </c>
      <c r="S70" s="18" t="s">
        <v>481</v>
      </c>
      <c r="T70" s="20" t="s">
        <v>481</v>
      </c>
      <c r="U70" s="18" t="n">
        <v>424.32462827</v>
      </c>
      <c r="V70" s="20" t="n">
        <v>13.78809823</v>
      </c>
    </row>
    <row r="71" spans="1:22">
      <c r="A71" s="15" t="s">
        <v>546</v>
      </c>
      <c r="B71" s="17" t="n">
        <v>6115</v>
      </c>
      <c r="C71" s="18">
        <f>(17.0/B71*100)</f>
        <v/>
      </c>
      <c r="D71" s="19" t="n">
        <v>6098</v>
      </c>
      <c r="E71" s="18" t="n">
        <v>547.92848163</v>
      </c>
      <c r="F71" s="20" t="n">
        <v>9.255641150000001</v>
      </c>
      <c r="G71" s="18" t="n">
        <v>556.44814465</v>
      </c>
      <c r="H71" s="20" t="n">
        <v>3.58124259</v>
      </c>
      <c r="I71" s="18" t="n">
        <v>565.67835136</v>
      </c>
      <c r="J71" s="20" t="n">
        <v>2.43516793</v>
      </c>
      <c r="K71" s="18" t="n">
        <v>568.0024624500001</v>
      </c>
      <c r="L71" s="20" t="n">
        <v>2.32556398</v>
      </c>
      <c r="M71" s="18" t="s">
        <v>481</v>
      </c>
      <c r="N71" s="20" t="s">
        <v>481</v>
      </c>
      <c r="O71" s="18" t="s">
        <v>481</v>
      </c>
      <c r="P71" s="20" t="s">
        <v>481</v>
      </c>
      <c r="Q71" s="18" t="s">
        <v>481</v>
      </c>
      <c r="R71" s="20" t="s">
        <v>481</v>
      </c>
      <c r="S71" s="18" t="s">
        <v>481</v>
      </c>
      <c r="T71" s="20" t="s">
        <v>481</v>
      </c>
      <c r="U71" s="18" t="n">
        <v>418.67367983</v>
      </c>
      <c r="V71" s="20" t="n">
        <v>32.92965888</v>
      </c>
    </row>
    <row r="72" spans="1:22">
      <c r="A72" s="15" t="s">
        <v>547</v>
      </c>
      <c r="B72" s="17" t="n">
        <v>7708</v>
      </c>
      <c r="C72" s="18">
        <f>(5.0/B72*100)</f>
        <v/>
      </c>
      <c r="D72" s="19" t="n">
        <v>7703</v>
      </c>
      <c r="E72" s="18" t="n">
        <v>497.51529616</v>
      </c>
      <c r="F72" s="20" t="n">
        <v>7.38534107</v>
      </c>
      <c r="G72" s="18" t="n">
        <v>519.06842599</v>
      </c>
      <c r="H72" s="20" t="n">
        <v>3.21376494</v>
      </c>
      <c r="I72" s="18" t="n">
        <v>541.39119434</v>
      </c>
      <c r="J72" s="20" t="n">
        <v>3.72877179</v>
      </c>
      <c r="K72" s="18" t="n">
        <v>586.2172838499999</v>
      </c>
      <c r="L72" s="20" t="n">
        <v>4.39022929</v>
      </c>
      <c r="M72" s="18" t="s">
        <v>481</v>
      </c>
      <c r="N72" s="20" t="s">
        <v>481</v>
      </c>
      <c r="O72" s="18" t="s">
        <v>481</v>
      </c>
      <c r="P72" s="20" t="s">
        <v>481</v>
      </c>
      <c r="Q72" s="18" t="s">
        <v>481</v>
      </c>
      <c r="R72" s="20" t="s">
        <v>481</v>
      </c>
      <c r="S72" s="18" t="s">
        <v>481</v>
      </c>
      <c r="T72" s="20" t="s">
        <v>481</v>
      </c>
      <c r="U72" s="18" t="n">
        <v>456.63796106</v>
      </c>
      <c r="V72" s="20" t="n">
        <v>43.708456</v>
      </c>
    </row>
    <row r="73" spans="1:22">
      <c r="A73" s="15" t="s">
        <v>548</v>
      </c>
      <c r="B73" s="17" t="n">
        <v>8249</v>
      </c>
      <c r="C73" s="18">
        <f>(148.0/B73*100)</f>
        <v/>
      </c>
      <c r="D73" s="19" t="n">
        <v>8101</v>
      </c>
      <c r="E73" s="18" t="n">
        <v>434.93418878</v>
      </c>
      <c r="F73" s="20" t="n">
        <v>8.47978032</v>
      </c>
      <c r="G73" s="18" t="n">
        <v>420.22810697</v>
      </c>
      <c r="H73" s="20" t="n">
        <v>5.02078955</v>
      </c>
      <c r="I73" s="18" t="n">
        <v>413.16855665</v>
      </c>
      <c r="J73" s="20" t="n">
        <v>3.1101576</v>
      </c>
      <c r="K73" s="18" t="n">
        <v>417.80107814</v>
      </c>
      <c r="L73" s="20" t="n">
        <v>3.89900885</v>
      </c>
      <c r="M73" s="18" t="s">
        <v>481</v>
      </c>
      <c r="N73" s="20" t="s">
        <v>481</v>
      </c>
      <c r="O73" s="18" t="s">
        <v>481</v>
      </c>
      <c r="P73" s="20" t="s">
        <v>481</v>
      </c>
      <c r="Q73" s="18" t="s">
        <v>481</v>
      </c>
      <c r="R73" s="20" t="s">
        <v>481</v>
      </c>
      <c r="S73" s="18" t="s">
        <v>481</v>
      </c>
      <c r="T73" s="20" t="s">
        <v>481</v>
      </c>
      <c r="U73" s="18" t="n">
        <v>352.34511496</v>
      </c>
      <c r="V73" s="20" t="n">
        <v>12.24127711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352.60504055</v>
      </c>
      <c r="F75" s="20" t="n">
        <v>14.07085252</v>
      </c>
      <c r="G75" s="18" t="n">
        <v>363.67758354</v>
      </c>
      <c r="H75" s="20" t="n">
        <v>8.0300355</v>
      </c>
      <c r="I75" s="18" t="n">
        <v>369.75922472</v>
      </c>
      <c r="J75" s="20" t="n">
        <v>3.97706468</v>
      </c>
      <c r="K75" s="18" t="n">
        <v>370.91457174</v>
      </c>
      <c r="L75" s="20" t="n">
        <v>3.31257453</v>
      </c>
      <c r="M75" s="18" t="s">
        <v>481</v>
      </c>
      <c r="N75" s="20" t="s">
        <v>481</v>
      </c>
      <c r="O75" s="18" t="s">
        <v>481</v>
      </c>
      <c r="P75" s="20" t="s">
        <v>481</v>
      </c>
      <c r="Q75" s="18" t="s">
        <v>481</v>
      </c>
      <c r="R75" s="20" t="s">
        <v>481</v>
      </c>
      <c r="S75" s="18" t="s">
        <v>481</v>
      </c>
      <c r="T75" s="20" t="s">
        <v>481</v>
      </c>
      <c r="U75" s="18" t="n">
        <v>310.50680954</v>
      </c>
      <c r="V75" s="20" t="n">
        <v>8.725591530000001</v>
      </c>
    </row>
    <row r="76" spans="1:22">
      <c r="A76" s="15" t="s">
        <v>551</v>
      </c>
      <c r="B76" s="17" t="n">
        <v>14167</v>
      </c>
      <c r="C76" s="18">
        <f>(228.0/B76*100)</f>
        <v/>
      </c>
      <c r="D76" s="19" t="n">
        <v>13939</v>
      </c>
      <c r="E76" s="18" t="n">
        <v>377.43864933</v>
      </c>
      <c r="F76" s="20" t="n">
        <v>9.792311310000001</v>
      </c>
      <c r="G76" s="18" t="n">
        <v>424.5600708</v>
      </c>
      <c r="H76" s="20" t="n">
        <v>6.47404763</v>
      </c>
      <c r="I76" s="18" t="n">
        <v>427.84856376</v>
      </c>
      <c r="J76" s="20" t="n">
        <v>3.13033466</v>
      </c>
      <c r="K76" s="18" t="n">
        <v>435.08286361</v>
      </c>
      <c r="L76" s="20" t="n">
        <v>2.71925605</v>
      </c>
      <c r="M76" s="18" t="s">
        <v>481</v>
      </c>
      <c r="N76" s="20" t="s">
        <v>481</v>
      </c>
      <c r="O76" s="18" t="s">
        <v>481</v>
      </c>
      <c r="P76" s="20" t="s">
        <v>481</v>
      </c>
      <c r="Q76" s="18" t="s">
        <v>481</v>
      </c>
      <c r="R76" s="20" t="s">
        <v>481</v>
      </c>
      <c r="S76" s="18" t="s">
        <v>481</v>
      </c>
      <c r="T76" s="20" t="s">
        <v>481</v>
      </c>
      <c r="U76" s="18" t="n">
        <v>335.7172328</v>
      </c>
      <c r="V76" s="20" t="n">
        <v>8.22030107</v>
      </c>
    </row>
    <row r="77" spans="1:22">
      <c r="A77" s="15" t="s">
        <v>552</v>
      </c>
      <c r="B77" s="17" t="n">
        <v>6062</v>
      </c>
      <c r="C77" s="18">
        <f>(86.0/B77*100)</f>
        <v/>
      </c>
      <c r="D77" s="19" t="n">
        <v>5976</v>
      </c>
      <c r="E77" s="18" t="n">
        <v>412.49174714</v>
      </c>
      <c r="F77" s="20" t="n">
        <v>4.36731955</v>
      </c>
      <c r="G77" s="18" t="n">
        <v>423.48166981</v>
      </c>
      <c r="H77" s="20" t="n">
        <v>2.98582054</v>
      </c>
      <c r="I77" s="18" t="n">
        <v>419.74844251</v>
      </c>
      <c r="J77" s="20" t="n">
        <v>3.33666364</v>
      </c>
      <c r="K77" s="18" t="n">
        <v>438.91714466</v>
      </c>
      <c r="L77" s="20" t="n">
        <v>4.73221477</v>
      </c>
      <c r="M77" s="18" t="s">
        <v>481</v>
      </c>
      <c r="N77" s="20" t="s">
        <v>481</v>
      </c>
      <c r="O77" s="18" t="s">
        <v>481</v>
      </c>
      <c r="P77" s="20" t="s">
        <v>481</v>
      </c>
      <c r="Q77" s="18" t="s">
        <v>481</v>
      </c>
      <c r="R77" s="20" t="s">
        <v>481</v>
      </c>
      <c r="S77" s="18" t="s">
        <v>481</v>
      </c>
      <c r="T77" s="20" t="s">
        <v>481</v>
      </c>
      <c r="U77" s="18" t="n">
        <v>334.19187937</v>
      </c>
      <c r="V77" s="20" t="n">
        <v>4.72181456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415.00769118</v>
      </c>
      <c r="F81" s="20" t="n">
        <v>14.04013059</v>
      </c>
      <c r="G81" s="18" t="n">
        <v>445.97149562</v>
      </c>
      <c r="H81" s="20" t="n">
        <v>7.36524667</v>
      </c>
      <c r="I81" s="18" t="n">
        <v>437.35061004</v>
      </c>
      <c r="J81" s="20" t="n">
        <v>4.04232436</v>
      </c>
      <c r="K81" s="18" t="n">
        <v>453.38808886</v>
      </c>
      <c r="L81" s="20" t="n">
        <v>3.27972634</v>
      </c>
      <c r="M81" s="18" t="s">
        <v>481</v>
      </c>
      <c r="N81" s="20" t="s">
        <v>481</v>
      </c>
      <c r="O81" s="18" t="s">
        <v>481</v>
      </c>
      <c r="P81" s="20" t="s">
        <v>481</v>
      </c>
      <c r="Q81" s="18" t="s">
        <v>481</v>
      </c>
      <c r="R81" s="20" t="s">
        <v>481</v>
      </c>
      <c r="S81" s="18" t="s">
        <v>481</v>
      </c>
      <c r="T81" s="20" t="s">
        <v>481</v>
      </c>
      <c r="U81" s="18" t="n">
        <v>391.64689558</v>
      </c>
      <c r="V81" s="20" t="n">
        <v>20.83889236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715</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(371.0/B7*100)</f>
        <v/>
      </c>
      <c r="D7" s="19" t="n">
        <v>14159</v>
      </c>
      <c r="E7" s="18" t="n">
        <v>514.43651096</v>
      </c>
      <c r="F7" s="20" t="n">
        <v>1.73892619</v>
      </c>
      <c r="G7" s="18" t="n">
        <v>472.66844408</v>
      </c>
      <c r="H7" s="20" t="n">
        <v>2.41117097</v>
      </c>
      <c r="I7" s="18" t="n">
        <v>403.69772051</v>
      </c>
      <c r="J7" s="20" t="n">
        <v>5.23615463</v>
      </c>
      <c r="K7" s="18" t="n">
        <v>395.21609148</v>
      </c>
      <c r="L7" s="20" t="n">
        <v>16.68458667</v>
      </c>
      <c r="M7" s="18" t="s">
        <v>481</v>
      </c>
      <c r="N7" s="20" t="s">
        <v>481</v>
      </c>
      <c r="O7" s="18" t="s">
        <v>481</v>
      </c>
      <c r="P7" s="20" t="s">
        <v>481</v>
      </c>
      <c r="Q7" s="18" t="s">
        <v>481</v>
      </c>
      <c r="R7" s="20" t="s">
        <v>481</v>
      </c>
      <c r="S7" s="18" t="s">
        <v>481</v>
      </c>
      <c r="T7" s="20" t="s">
        <v>481</v>
      </c>
      <c r="U7" s="18" t="n">
        <v>401.6454957</v>
      </c>
      <c r="V7" s="20" t="n">
        <v>6.91444738</v>
      </c>
    </row>
    <row r="8" spans="1:22">
      <c r="A8" s="15" t="s">
        <v>483</v>
      </c>
      <c r="B8" s="17" t="n">
        <v>7007</v>
      </c>
      <c r="C8" s="18">
        <f>(24.0/B8*100)</f>
        <v/>
      </c>
      <c r="D8" s="19" t="n">
        <v>6983</v>
      </c>
      <c r="E8" s="18" t="n">
        <v>508.6543737</v>
      </c>
      <c r="F8" s="20" t="n">
        <v>2.71545845</v>
      </c>
      <c r="G8" s="18" t="n">
        <v>481.17927135</v>
      </c>
      <c r="H8" s="20" t="n">
        <v>4.22562663</v>
      </c>
      <c r="I8" s="18" t="n">
        <v>411.28463637</v>
      </c>
      <c r="J8" s="20" t="n">
        <v>9.66194818</v>
      </c>
      <c r="K8" s="18" t="n">
        <v>423.96084244</v>
      </c>
      <c r="L8" s="20" t="n">
        <v>14.13798471</v>
      </c>
      <c r="M8" s="18" t="s">
        <v>481</v>
      </c>
      <c r="N8" s="20" t="s">
        <v>481</v>
      </c>
      <c r="O8" s="18" t="s">
        <v>481</v>
      </c>
      <c r="P8" s="20" t="s">
        <v>481</v>
      </c>
      <c r="Q8" s="18" t="n">
        <v>301.63126691</v>
      </c>
      <c r="R8" s="20" t="n">
        <v>25.14921031</v>
      </c>
      <c r="S8" s="18" t="s">
        <v>481</v>
      </c>
      <c r="T8" s="20" t="s">
        <v>481</v>
      </c>
      <c r="U8" s="18" t="n">
        <v>391.03517077</v>
      </c>
      <c r="V8" s="20" t="n">
        <v>11.969401</v>
      </c>
    </row>
    <row r="9" spans="1:22">
      <c r="A9" s="15" t="s">
        <v>484</v>
      </c>
      <c r="B9" s="17" t="n">
        <v>9651</v>
      </c>
      <c r="C9" s="18">
        <f>(106.0/B9*100)</f>
        <v/>
      </c>
      <c r="D9" s="19" t="n">
        <v>9545</v>
      </c>
      <c r="E9" s="18" t="n">
        <v>531.39715376</v>
      </c>
      <c r="F9" s="20" t="n">
        <v>2.16710777</v>
      </c>
      <c r="G9" s="18" t="n">
        <v>493.48651264</v>
      </c>
      <c r="H9" s="20" t="n">
        <v>3.57478355</v>
      </c>
      <c r="I9" s="18" t="n">
        <v>438.01691183</v>
      </c>
      <c r="J9" s="20" t="n">
        <v>4.88738353</v>
      </c>
      <c r="K9" s="18" t="n">
        <v>431.04141263</v>
      </c>
      <c r="L9" s="20" t="n">
        <v>9.25282009</v>
      </c>
      <c r="M9" s="18" t="s">
        <v>481</v>
      </c>
      <c r="N9" s="20" t="s">
        <v>481</v>
      </c>
      <c r="O9" s="18" t="s">
        <v>481</v>
      </c>
      <c r="P9" s="20" t="s">
        <v>481</v>
      </c>
      <c r="Q9" s="18" t="n">
        <v>357.98454354</v>
      </c>
      <c r="R9" s="20" t="n">
        <v>11.51846445</v>
      </c>
      <c r="S9" s="18" t="s">
        <v>481</v>
      </c>
      <c r="T9" s="20" t="s">
        <v>481</v>
      </c>
      <c r="U9" s="18" t="n">
        <v>404.08419694</v>
      </c>
      <c r="V9" s="20" t="n">
        <v>7.61123839</v>
      </c>
    </row>
    <row r="10" spans="1:22">
      <c r="A10" s="15" t="s">
        <v>485</v>
      </c>
      <c r="B10" s="17" t="n">
        <v>20058</v>
      </c>
      <c r="C10" s="18">
        <f>(529.0/B10*100)</f>
        <v/>
      </c>
      <c r="D10" s="19" t="n">
        <v>19529</v>
      </c>
      <c r="E10" s="18" t="n">
        <v>531.01937508</v>
      </c>
      <c r="F10" s="20" t="n">
        <v>2.21531218</v>
      </c>
      <c r="G10" s="18" t="n">
        <v>488.52388773</v>
      </c>
      <c r="H10" s="20" t="n">
        <v>3.88451891</v>
      </c>
      <c r="I10" s="18" t="n">
        <v>427.57058011</v>
      </c>
      <c r="J10" s="20" t="n">
        <v>5.79438028</v>
      </c>
      <c r="K10" s="18" t="n">
        <v>443.46683003</v>
      </c>
      <c r="L10" s="20" t="n">
        <v>11.32104274</v>
      </c>
      <c r="M10" s="18" t="s">
        <v>481</v>
      </c>
      <c r="N10" s="20" t="s">
        <v>481</v>
      </c>
      <c r="O10" s="18" t="s">
        <v>481</v>
      </c>
      <c r="P10" s="20" t="s">
        <v>481</v>
      </c>
      <c r="Q10" s="18" t="s">
        <v>481</v>
      </c>
      <c r="R10" s="20" t="s">
        <v>481</v>
      </c>
      <c r="S10" s="18" t="s">
        <v>481</v>
      </c>
      <c r="T10" s="20" t="s">
        <v>481</v>
      </c>
      <c r="U10" s="18" t="n">
        <v>444.19128725</v>
      </c>
      <c r="V10" s="20" t="n">
        <v>8.92490591</v>
      </c>
    </row>
    <row r="11" spans="1:22">
      <c r="A11" s="15" t="s">
        <v>486</v>
      </c>
      <c r="B11" s="17" t="n">
        <v>7053</v>
      </c>
      <c r="C11" s="18">
        <f>(50.0/B11*100)</f>
        <v/>
      </c>
      <c r="D11" s="19" t="n">
        <v>7003</v>
      </c>
      <c r="E11" s="18" t="n">
        <v>445.35899512</v>
      </c>
      <c r="F11" s="20" t="n">
        <v>2.99974486</v>
      </c>
      <c r="G11" s="18" t="n">
        <v>404.24127267</v>
      </c>
      <c r="H11" s="20" t="n">
        <v>2.75511827</v>
      </c>
      <c r="I11" s="18" t="n">
        <v>362.70463429</v>
      </c>
      <c r="J11" s="20" t="n">
        <v>5.29563946</v>
      </c>
      <c r="K11" s="18" t="n">
        <v>350.30095108</v>
      </c>
      <c r="L11" s="20" t="n">
        <v>8.484696680000001</v>
      </c>
      <c r="M11" s="18" t="s">
        <v>481</v>
      </c>
      <c r="N11" s="20" t="s">
        <v>481</v>
      </c>
      <c r="O11" s="18" t="s">
        <v>481</v>
      </c>
      <c r="P11" s="20" t="s">
        <v>481</v>
      </c>
      <c r="Q11" s="18" t="s">
        <v>481</v>
      </c>
      <c r="R11" s="20" t="s">
        <v>481</v>
      </c>
      <c r="S11" s="18" t="s">
        <v>481</v>
      </c>
      <c r="T11" s="20" t="s">
        <v>481</v>
      </c>
      <c r="U11" s="18" t="n">
        <v>354.02950599</v>
      </c>
      <c r="V11" s="20" t="n">
        <v>10.12558456</v>
      </c>
    </row>
    <row r="12" spans="1:22">
      <c r="A12" s="15" t="s">
        <v>487</v>
      </c>
      <c r="B12" s="17" t="n">
        <v>6894</v>
      </c>
      <c r="C12" s="18">
        <f>(57.0/B12*100)</f>
        <v/>
      </c>
      <c r="D12" s="19" t="n">
        <v>6837</v>
      </c>
      <c r="E12" s="18" t="n">
        <v>521.45257649</v>
      </c>
      <c r="F12" s="20" t="n">
        <v>2.38598444</v>
      </c>
      <c r="G12" s="18" t="n">
        <v>475.96183495</v>
      </c>
      <c r="H12" s="20" t="n">
        <v>2.98153234</v>
      </c>
      <c r="I12" s="18" t="n">
        <v>407.62701371</v>
      </c>
      <c r="J12" s="20" t="n">
        <v>5.83855351</v>
      </c>
      <c r="K12" s="18" t="n">
        <v>451.75008818</v>
      </c>
      <c r="L12" s="20" t="n">
        <v>11.53558917</v>
      </c>
      <c r="M12" s="18" t="s">
        <v>481</v>
      </c>
      <c r="N12" s="20" t="s">
        <v>481</v>
      </c>
      <c r="O12" s="18" t="s">
        <v>481</v>
      </c>
      <c r="P12" s="20" t="s">
        <v>481</v>
      </c>
      <c r="Q12" s="18" t="n">
        <v>340.98506961</v>
      </c>
      <c r="R12" s="20" t="n">
        <v>12.52444664</v>
      </c>
      <c r="S12" s="18" t="s">
        <v>481</v>
      </c>
      <c r="T12" s="20" t="s">
        <v>481</v>
      </c>
      <c r="U12" s="18" t="n">
        <v>403.78585989</v>
      </c>
      <c r="V12" s="20" t="n">
        <v>9.87438013</v>
      </c>
    </row>
    <row r="13" spans="1:22">
      <c r="A13" s="15" t="s">
        <v>488</v>
      </c>
      <c r="B13" s="17" t="n">
        <v>7161</v>
      </c>
      <c r="C13" s="18">
        <f>(92.0/B13*100)</f>
        <v/>
      </c>
      <c r="D13" s="19" t="n">
        <v>7069</v>
      </c>
      <c r="E13" s="18" t="n">
        <v>526.88560684</v>
      </c>
      <c r="F13" s="20" t="n">
        <v>2.18704614</v>
      </c>
      <c r="G13" s="18" t="n">
        <v>489.66553261</v>
      </c>
      <c r="H13" s="20" t="n">
        <v>3.38698753</v>
      </c>
      <c r="I13" s="18" t="n">
        <v>416.78730492</v>
      </c>
      <c r="J13" s="20" t="n">
        <v>8.19572687</v>
      </c>
      <c r="K13" s="18" t="n">
        <v>436.03488565</v>
      </c>
      <c r="L13" s="20" t="n">
        <v>13.05479761</v>
      </c>
      <c r="M13" s="18" t="s">
        <v>481</v>
      </c>
      <c r="N13" s="20" t="s">
        <v>481</v>
      </c>
      <c r="O13" s="18" t="s">
        <v>481</v>
      </c>
      <c r="P13" s="20" t="s">
        <v>481</v>
      </c>
      <c r="Q13" s="18" t="n">
        <v>447.51533769</v>
      </c>
      <c r="R13" s="20" t="n">
        <v>5.97365007</v>
      </c>
      <c r="S13" s="18" t="s">
        <v>481</v>
      </c>
      <c r="T13" s="20" t="s">
        <v>481</v>
      </c>
      <c r="U13" s="18" t="n">
        <v>419.34362257</v>
      </c>
      <c r="V13" s="20" t="n">
        <v>10.15874205</v>
      </c>
    </row>
    <row r="14" spans="1:22">
      <c r="A14" s="15" t="s">
        <v>489</v>
      </c>
      <c r="B14" s="17" t="n">
        <v>5587</v>
      </c>
      <c r="C14" s="18">
        <f>(76.0/B14*100)</f>
        <v/>
      </c>
      <c r="D14" s="19" t="n">
        <v>5511</v>
      </c>
      <c r="E14" s="18" t="n">
        <v>539.07164191</v>
      </c>
      <c r="F14" s="20" t="n">
        <v>1.98005778</v>
      </c>
      <c r="G14" s="18" t="n">
        <v>495.14465882</v>
      </c>
      <c r="H14" s="20" t="n">
        <v>3.22301646</v>
      </c>
      <c r="I14" s="18" t="n">
        <v>436.3372394</v>
      </c>
      <c r="J14" s="20" t="n">
        <v>6.2634412</v>
      </c>
      <c r="K14" s="18" t="n">
        <v>450.76468567</v>
      </c>
      <c r="L14" s="20" t="n">
        <v>12.20685151</v>
      </c>
      <c r="M14" s="18" t="s">
        <v>481</v>
      </c>
      <c r="N14" s="20" t="s">
        <v>481</v>
      </c>
      <c r="O14" s="18" t="s">
        <v>481</v>
      </c>
      <c r="P14" s="20" t="s">
        <v>481</v>
      </c>
      <c r="Q14" s="18" t="s">
        <v>481</v>
      </c>
      <c r="R14" s="20" t="s">
        <v>481</v>
      </c>
      <c r="S14" s="18" t="s">
        <v>481</v>
      </c>
      <c r="T14" s="20" t="s">
        <v>481</v>
      </c>
      <c r="U14" s="18" t="n">
        <v>445.28238035</v>
      </c>
      <c r="V14" s="20" t="n">
        <v>11.50176641</v>
      </c>
    </row>
    <row r="15" spans="1:22">
      <c r="A15" s="15" t="s">
        <v>490</v>
      </c>
      <c r="B15" s="17" t="n">
        <v>5882</v>
      </c>
      <c r="C15" s="18">
        <f>(53.0/B15*100)</f>
        <v/>
      </c>
      <c r="D15" s="19" t="n">
        <v>5829</v>
      </c>
      <c r="E15" s="18" t="n">
        <v>524.22528472</v>
      </c>
      <c r="F15" s="20" t="n">
        <v>2.30213701</v>
      </c>
      <c r="G15" s="18" t="n">
        <v>496.96131303</v>
      </c>
      <c r="H15" s="20" t="n">
        <v>3.50956681</v>
      </c>
      <c r="I15" s="18" t="n">
        <v>427.93748906</v>
      </c>
      <c r="J15" s="20" t="n">
        <v>6.31729751</v>
      </c>
      <c r="K15" s="18" t="n">
        <v>430.01370091</v>
      </c>
      <c r="L15" s="20" t="n">
        <v>17.57261922</v>
      </c>
      <c r="M15" s="18" t="s">
        <v>481</v>
      </c>
      <c r="N15" s="20" t="s">
        <v>481</v>
      </c>
      <c r="O15" s="18" t="s">
        <v>481</v>
      </c>
      <c r="P15" s="20" t="s">
        <v>481</v>
      </c>
      <c r="Q15" s="18" t="n">
        <v>368.85220715</v>
      </c>
      <c r="R15" s="20" t="n">
        <v>14.5875493</v>
      </c>
      <c r="S15" s="18" t="s">
        <v>481</v>
      </c>
      <c r="T15" s="20" t="s">
        <v>481</v>
      </c>
      <c r="U15" s="18" t="n">
        <v>417.54667408</v>
      </c>
      <c r="V15" s="20" t="n">
        <v>11.39461384</v>
      </c>
    </row>
    <row r="16" spans="1:22">
      <c r="A16" s="15" t="s">
        <v>491</v>
      </c>
      <c r="B16" s="17" t="n">
        <v>6108</v>
      </c>
      <c r="C16" s="18">
        <f>(103.0/B16*100)</f>
        <v/>
      </c>
      <c r="D16" s="19" t="n">
        <v>6005</v>
      </c>
      <c r="E16" s="18" t="n">
        <v>511.63429383</v>
      </c>
      <c r="F16" s="20" t="n">
        <v>2.03776736</v>
      </c>
      <c r="G16" s="18" t="n">
        <v>482.66534263</v>
      </c>
      <c r="H16" s="20" t="n">
        <v>3.44034425</v>
      </c>
      <c r="I16" s="18" t="n">
        <v>408.06073294</v>
      </c>
      <c r="J16" s="20" t="n">
        <v>6.20748269</v>
      </c>
      <c r="K16" s="18" t="n">
        <v>402.78741888</v>
      </c>
      <c r="L16" s="20" t="n">
        <v>9.335630630000001</v>
      </c>
      <c r="M16" s="18" t="s">
        <v>481</v>
      </c>
      <c r="N16" s="20" t="s">
        <v>481</v>
      </c>
      <c r="O16" s="18" t="s">
        <v>481</v>
      </c>
      <c r="P16" s="20" t="s">
        <v>481</v>
      </c>
      <c r="Q16" s="18" t="s">
        <v>481</v>
      </c>
      <c r="R16" s="20" t="s">
        <v>481</v>
      </c>
      <c r="S16" s="18" t="s">
        <v>481</v>
      </c>
      <c r="T16" s="20" t="s">
        <v>481</v>
      </c>
      <c r="U16" s="18" t="n">
        <v>371.26514689</v>
      </c>
      <c r="V16" s="20" t="n">
        <v>8.266081420000001</v>
      </c>
    </row>
    <row r="17" spans="1:22">
      <c r="A17" s="15" t="s">
        <v>492</v>
      </c>
      <c r="B17" s="17" t="n">
        <v>6504</v>
      </c>
      <c r="C17" s="18">
        <f>(673.0/B17*100)</f>
        <v/>
      </c>
      <c r="D17" s="19" t="n">
        <v>5831</v>
      </c>
      <c r="E17" s="18" t="n">
        <v>522.2711295399999</v>
      </c>
      <c r="F17" s="20" t="n">
        <v>2.69730475</v>
      </c>
      <c r="G17" s="18" t="n">
        <v>494.5583143</v>
      </c>
      <c r="H17" s="20" t="n">
        <v>4.90251523</v>
      </c>
      <c r="I17" s="18" t="n">
        <v>429.53077649</v>
      </c>
      <c r="J17" s="20" t="n">
        <v>9.428216730000001</v>
      </c>
      <c r="K17" s="18" t="n">
        <v>444.72080447</v>
      </c>
      <c r="L17" s="20" t="n">
        <v>16.41720209</v>
      </c>
      <c r="M17" s="18" t="s">
        <v>481</v>
      </c>
      <c r="N17" s="20" t="s">
        <v>481</v>
      </c>
      <c r="O17" s="18" t="s">
        <v>481</v>
      </c>
      <c r="P17" s="20" t="s">
        <v>481</v>
      </c>
      <c r="Q17" s="18" t="n">
        <v>362.96139732</v>
      </c>
      <c r="R17" s="20" t="n">
        <v>12.64520278</v>
      </c>
      <c r="S17" s="18" t="s">
        <v>481</v>
      </c>
      <c r="T17" s="20" t="s">
        <v>481</v>
      </c>
      <c r="U17" s="18" t="n">
        <v>438.57791109</v>
      </c>
      <c r="V17" s="20" t="n">
        <v>9.158758649999999</v>
      </c>
    </row>
    <row r="18" spans="1:22">
      <c r="A18" s="15" t="s">
        <v>493</v>
      </c>
      <c r="B18" s="17" t="n">
        <v>5532</v>
      </c>
      <c r="C18" s="18">
        <f>(28.0/B18*100)</f>
        <v/>
      </c>
      <c r="D18" s="19" t="n">
        <v>5504</v>
      </c>
      <c r="E18" s="18" t="n">
        <v>475.61173595</v>
      </c>
      <c r="F18" s="20" t="n">
        <v>3.45410741</v>
      </c>
      <c r="G18" s="18" t="n">
        <v>440.72333373</v>
      </c>
      <c r="H18" s="20" t="n">
        <v>4.08932183</v>
      </c>
      <c r="I18" s="18" t="n">
        <v>395.83073122</v>
      </c>
      <c r="J18" s="20" t="n">
        <v>7.42538131</v>
      </c>
      <c r="K18" s="18" t="n">
        <v>412.68452991</v>
      </c>
      <c r="L18" s="20" t="n">
        <v>13.90660913</v>
      </c>
      <c r="M18" s="18" t="s">
        <v>481</v>
      </c>
      <c r="N18" s="20" t="s">
        <v>481</v>
      </c>
      <c r="O18" s="18" t="s">
        <v>481</v>
      </c>
      <c r="P18" s="20" t="s">
        <v>481</v>
      </c>
      <c r="Q18" s="18" t="s">
        <v>481</v>
      </c>
      <c r="R18" s="20" t="s">
        <v>481</v>
      </c>
      <c r="S18" s="18" t="s">
        <v>481</v>
      </c>
      <c r="T18" s="20" t="s">
        <v>481</v>
      </c>
      <c r="U18" s="18" t="n">
        <v>378.16699682</v>
      </c>
      <c r="V18" s="20" t="n">
        <v>13.06796496</v>
      </c>
    </row>
    <row r="19" spans="1:22">
      <c r="A19" s="15" t="s">
        <v>494</v>
      </c>
      <c r="B19" s="17" t="n">
        <v>5658</v>
      </c>
      <c r="C19" s="18">
        <f>(70.0/B19*100)</f>
        <v/>
      </c>
      <c r="D19" s="19" t="n">
        <v>5588</v>
      </c>
      <c r="E19" s="18" t="n">
        <v>504.90377366</v>
      </c>
      <c r="F19" s="20" t="n">
        <v>2.70061116</v>
      </c>
      <c r="G19" s="18" t="n">
        <v>449.30645024</v>
      </c>
      <c r="H19" s="20" t="n">
        <v>3.53661557</v>
      </c>
      <c r="I19" s="18" t="n">
        <v>395.55310672</v>
      </c>
      <c r="J19" s="20" t="n">
        <v>5.06271889</v>
      </c>
      <c r="K19" s="18" t="n">
        <v>399.22479736</v>
      </c>
      <c r="L19" s="20" t="n">
        <v>12.09590798</v>
      </c>
      <c r="M19" s="18" t="s">
        <v>481</v>
      </c>
      <c r="N19" s="20" t="s">
        <v>481</v>
      </c>
      <c r="O19" s="18" t="s">
        <v>481</v>
      </c>
      <c r="P19" s="20" t="s">
        <v>481</v>
      </c>
      <c r="Q19" s="18" t="s">
        <v>481</v>
      </c>
      <c r="R19" s="20" t="s">
        <v>481</v>
      </c>
      <c r="S19" s="18" t="s">
        <v>481</v>
      </c>
      <c r="T19" s="20" t="s">
        <v>481</v>
      </c>
      <c r="U19" s="18" t="n">
        <v>357.38503975</v>
      </c>
      <c r="V19" s="20" t="n">
        <v>14.5143276</v>
      </c>
    </row>
    <row r="20" spans="1:22">
      <c r="A20" s="15" t="s">
        <v>495</v>
      </c>
      <c r="B20" s="17" t="n">
        <v>3371</v>
      </c>
      <c r="C20" s="18">
        <f>(75.0/B20*100)</f>
        <v/>
      </c>
      <c r="D20" s="19" t="n">
        <v>3296</v>
      </c>
      <c r="E20" s="18" t="n">
        <v>504.21886022</v>
      </c>
      <c r="F20" s="20" t="n">
        <v>2.35225953</v>
      </c>
      <c r="G20" s="18" t="n">
        <v>471.78480121</v>
      </c>
      <c r="H20" s="20" t="n">
        <v>3.42430784</v>
      </c>
      <c r="I20" s="18" t="n">
        <v>412.94797153</v>
      </c>
      <c r="J20" s="20" t="n">
        <v>8.48142696</v>
      </c>
      <c r="K20" s="18" t="n">
        <v>425.81056543</v>
      </c>
      <c r="L20" s="20" t="n">
        <v>17.23798544</v>
      </c>
      <c r="M20" s="18" t="s">
        <v>481</v>
      </c>
      <c r="N20" s="20" t="s">
        <v>481</v>
      </c>
      <c r="O20" s="18" t="s">
        <v>481</v>
      </c>
      <c r="P20" s="20" t="s">
        <v>481</v>
      </c>
      <c r="Q20" s="18" t="s">
        <v>481</v>
      </c>
      <c r="R20" s="20" t="s">
        <v>481</v>
      </c>
      <c r="S20" s="18" t="s">
        <v>481</v>
      </c>
      <c r="T20" s="20" t="s">
        <v>481</v>
      </c>
      <c r="U20" s="18" t="n">
        <v>397.15640488</v>
      </c>
      <c r="V20" s="20" t="n">
        <v>15.69399674</v>
      </c>
    </row>
    <row r="21" spans="1:22">
      <c r="A21" s="15" t="s">
        <v>496</v>
      </c>
      <c r="B21" s="17" t="n">
        <v>5741</v>
      </c>
      <c r="C21" s="18">
        <f>(45.0/B21*100)</f>
        <v/>
      </c>
      <c r="D21" s="19" t="n">
        <v>5696</v>
      </c>
      <c r="E21" s="18" t="n">
        <v>516.1304774</v>
      </c>
      <c r="F21" s="20" t="n">
        <v>1.9353226</v>
      </c>
      <c r="G21" s="18" t="n">
        <v>482.83262734</v>
      </c>
      <c r="H21" s="20" t="n">
        <v>2.81445715</v>
      </c>
      <c r="I21" s="18" t="n">
        <v>417.43187807</v>
      </c>
      <c r="J21" s="20" t="n">
        <v>9.58539227</v>
      </c>
      <c r="K21" s="18" t="n">
        <v>436.1770746</v>
      </c>
      <c r="L21" s="20" t="n">
        <v>16.45759897</v>
      </c>
      <c r="M21" s="18" t="s">
        <v>481</v>
      </c>
      <c r="N21" s="20" t="s">
        <v>481</v>
      </c>
      <c r="O21" s="18" t="s">
        <v>481</v>
      </c>
      <c r="P21" s="20" t="s">
        <v>481</v>
      </c>
      <c r="Q21" s="18" t="s">
        <v>481</v>
      </c>
      <c r="R21" s="20" t="s">
        <v>481</v>
      </c>
      <c r="S21" s="18" t="s">
        <v>481</v>
      </c>
      <c r="T21" s="20" t="s">
        <v>481</v>
      </c>
      <c r="U21" s="18" t="n">
        <v>424.65281203</v>
      </c>
      <c r="V21" s="20" t="n">
        <v>16.30045583</v>
      </c>
    </row>
    <row r="22" spans="1:22">
      <c r="A22" s="15" t="s">
        <v>497</v>
      </c>
      <c r="B22" s="17" t="n">
        <v>6598</v>
      </c>
      <c r="C22" s="18">
        <f>(33.0/B22*100)</f>
        <v/>
      </c>
      <c r="D22" s="19" t="n">
        <v>6565</v>
      </c>
      <c r="E22" s="18" t="n">
        <v>492.75160348</v>
      </c>
      <c r="F22" s="20" t="n">
        <v>3.41585659</v>
      </c>
      <c r="G22" s="18" t="n">
        <v>455.95856822</v>
      </c>
      <c r="H22" s="20" t="n">
        <v>4.36506371</v>
      </c>
      <c r="I22" s="18" t="n">
        <v>378.57256436</v>
      </c>
      <c r="J22" s="20" t="n">
        <v>6.89773975</v>
      </c>
      <c r="K22" s="18" t="n">
        <v>380.62698772</v>
      </c>
      <c r="L22" s="20" t="n">
        <v>9.65614339</v>
      </c>
      <c r="M22" s="18" t="s">
        <v>481</v>
      </c>
      <c r="N22" s="20" t="s">
        <v>481</v>
      </c>
      <c r="O22" s="18" t="s">
        <v>481</v>
      </c>
      <c r="P22" s="20" t="s">
        <v>481</v>
      </c>
      <c r="Q22" s="18" t="s">
        <v>481</v>
      </c>
      <c r="R22" s="20" t="s">
        <v>481</v>
      </c>
      <c r="S22" s="18" t="n">
        <v>498.43628859</v>
      </c>
      <c r="T22" s="20" t="n">
        <v>39.93474054</v>
      </c>
      <c r="U22" s="18" t="n">
        <v>364.81332057</v>
      </c>
      <c r="V22" s="20" t="n">
        <v>9.37737171</v>
      </c>
    </row>
    <row r="23" spans="1:22">
      <c r="A23" s="15" t="s">
        <v>498</v>
      </c>
      <c r="B23" s="17" t="n">
        <v>11583</v>
      </c>
      <c r="C23" s="18">
        <f>(220.0/B23*100)</f>
        <v/>
      </c>
      <c r="D23" s="19" t="n">
        <v>11363</v>
      </c>
      <c r="E23" s="18" t="n">
        <v>507.74341196</v>
      </c>
      <c r="F23" s="20" t="n">
        <v>3.12784449</v>
      </c>
      <c r="G23" s="18" t="n">
        <v>472.46634067</v>
      </c>
      <c r="H23" s="20" t="n">
        <v>3.82092163</v>
      </c>
      <c r="I23" s="18" t="n">
        <v>422.1917382</v>
      </c>
      <c r="J23" s="20" t="n">
        <v>7.29964431</v>
      </c>
      <c r="K23" s="18" t="n">
        <v>432.77590438</v>
      </c>
      <c r="L23" s="20" t="n">
        <v>12.23632036</v>
      </c>
      <c r="M23" s="18" t="s">
        <v>481</v>
      </c>
      <c r="N23" s="20" t="s">
        <v>481</v>
      </c>
      <c r="O23" s="18" t="s">
        <v>481</v>
      </c>
      <c r="P23" s="20" t="s">
        <v>481</v>
      </c>
      <c r="Q23" s="18" t="s">
        <v>481</v>
      </c>
      <c r="R23" s="20" t="s">
        <v>481</v>
      </c>
      <c r="S23" s="18" t="s">
        <v>481</v>
      </c>
      <c r="T23" s="20" t="s">
        <v>481</v>
      </c>
      <c r="U23" s="18" t="n">
        <v>430.04903329</v>
      </c>
      <c r="V23" s="20" t="n">
        <v>12.0218357</v>
      </c>
    </row>
    <row r="24" spans="1:22">
      <c r="A24" s="15" t="s">
        <v>499</v>
      </c>
      <c r="B24" s="17" t="n">
        <v>6647</v>
      </c>
      <c r="C24" s="18">
        <f>(7.0/B24*100)</f>
        <v/>
      </c>
      <c r="D24" s="19" t="n">
        <v>6640</v>
      </c>
      <c r="E24" s="18" t="n">
        <v>534.42127155</v>
      </c>
      <c r="F24" s="20" t="n">
        <v>2.80646566</v>
      </c>
      <c r="G24" s="18" t="n">
        <v>536.0536284</v>
      </c>
      <c r="H24" s="20" t="n">
        <v>5.2524941</v>
      </c>
      <c r="I24" s="18" t="n">
        <v>478.68295855</v>
      </c>
      <c r="J24" s="20" t="n">
        <v>10.77777735</v>
      </c>
      <c r="K24" s="18" t="n">
        <v>455.06585061</v>
      </c>
      <c r="L24" s="20" t="n">
        <v>18.8604584</v>
      </c>
      <c r="M24" s="18" t="s">
        <v>481</v>
      </c>
      <c r="N24" s="20" t="s">
        <v>481</v>
      </c>
      <c r="O24" s="18" t="s">
        <v>481</v>
      </c>
      <c r="P24" s="20" t="s">
        <v>481</v>
      </c>
      <c r="Q24" s="18" t="s">
        <v>481</v>
      </c>
      <c r="R24" s="20" t="s">
        <v>481</v>
      </c>
      <c r="S24" s="18" t="s">
        <v>481</v>
      </c>
      <c r="T24" s="20" t="s">
        <v>481</v>
      </c>
      <c r="U24" s="18" t="n">
        <v>490.51073555</v>
      </c>
      <c r="V24" s="20" t="n">
        <v>18.95167651</v>
      </c>
    </row>
    <row r="25" spans="1:22">
      <c r="A25" s="15" t="s">
        <v>500</v>
      </c>
      <c r="B25" s="17" t="n">
        <v>5581</v>
      </c>
      <c r="C25" s="18">
        <f>(24.0/B25*100)</f>
        <v/>
      </c>
      <c r="D25" s="19" t="n">
        <v>5557</v>
      </c>
      <c r="E25" s="18" t="n">
        <v>541.44186192</v>
      </c>
      <c r="F25" s="20" t="n">
        <v>3.66817309</v>
      </c>
      <c r="G25" s="18" t="n">
        <v>485.83739298</v>
      </c>
      <c r="H25" s="20" t="n">
        <v>4.6931156</v>
      </c>
      <c r="I25" s="18" t="n">
        <v>419.46311891</v>
      </c>
      <c r="J25" s="20" t="n">
        <v>7.58900301</v>
      </c>
      <c r="K25" s="18" t="n">
        <v>447.96553857</v>
      </c>
      <c r="L25" s="20" t="n">
        <v>18.8763877</v>
      </c>
      <c r="M25" s="18" t="s">
        <v>481</v>
      </c>
      <c r="N25" s="20" t="s">
        <v>481</v>
      </c>
      <c r="O25" s="18" t="s">
        <v>481</v>
      </c>
      <c r="P25" s="20" t="s">
        <v>481</v>
      </c>
      <c r="Q25" s="18" t="s">
        <v>481</v>
      </c>
      <c r="R25" s="20" t="s">
        <v>481</v>
      </c>
      <c r="S25" s="18" t="s">
        <v>481</v>
      </c>
      <c r="T25" s="20" t="s">
        <v>481</v>
      </c>
      <c r="U25" s="18" t="n">
        <v>473.1272249</v>
      </c>
      <c r="V25" s="20" t="n">
        <v>31.08797011</v>
      </c>
    </row>
    <row r="26" spans="1:22">
      <c r="A26" s="15" t="s">
        <v>501</v>
      </c>
      <c r="B26" s="17" t="n">
        <v>4869</v>
      </c>
      <c r="C26" s="18">
        <f>(33.0/B26*100)</f>
        <v/>
      </c>
      <c r="D26" s="19" t="n">
        <v>4836</v>
      </c>
      <c r="E26" s="18" t="n">
        <v>503.74805502</v>
      </c>
      <c r="F26" s="20" t="n">
        <v>1.85813299</v>
      </c>
      <c r="G26" s="18" t="n">
        <v>467.39653064</v>
      </c>
      <c r="H26" s="20" t="n">
        <v>3.00453404</v>
      </c>
      <c r="I26" s="18" t="n">
        <v>404.31917182</v>
      </c>
      <c r="J26" s="20" t="n">
        <v>6.05947755</v>
      </c>
      <c r="K26" s="18" t="n">
        <v>439.04548957</v>
      </c>
      <c r="L26" s="20" t="n">
        <v>8.700200410000001</v>
      </c>
      <c r="M26" s="18" t="s">
        <v>481</v>
      </c>
      <c r="N26" s="20" t="s">
        <v>481</v>
      </c>
      <c r="O26" s="18" t="s">
        <v>481</v>
      </c>
      <c r="P26" s="20" t="s">
        <v>481</v>
      </c>
      <c r="Q26" s="18" t="s">
        <v>481</v>
      </c>
      <c r="R26" s="20" t="s">
        <v>481</v>
      </c>
      <c r="S26" s="18" t="s">
        <v>481</v>
      </c>
      <c r="T26" s="20" t="s">
        <v>481</v>
      </c>
      <c r="U26" s="18" t="n">
        <v>448.40603909</v>
      </c>
      <c r="V26" s="20" t="n">
        <v>15.37000461</v>
      </c>
    </row>
    <row r="27" spans="1:22">
      <c r="A27" s="15" t="s">
        <v>502</v>
      </c>
      <c r="B27" s="17" t="n">
        <v>5299</v>
      </c>
      <c r="C27" s="18">
        <f>(17.0/B27*100)</f>
        <v/>
      </c>
      <c r="D27" s="19" t="n">
        <v>5282</v>
      </c>
      <c r="E27" s="18" t="n">
        <v>499.68962695</v>
      </c>
      <c r="F27" s="20" t="n">
        <v>1.61777751</v>
      </c>
      <c r="G27" s="18" t="n">
        <v>470.57581654</v>
      </c>
      <c r="H27" s="20" t="n">
        <v>3.40770272</v>
      </c>
      <c r="I27" s="18" t="n">
        <v>397.99937634</v>
      </c>
      <c r="J27" s="20" t="n">
        <v>6.79497668</v>
      </c>
      <c r="K27" s="18" t="n">
        <v>414.28966742</v>
      </c>
      <c r="L27" s="20" t="n">
        <v>11.00751996</v>
      </c>
      <c r="M27" s="18" t="s">
        <v>481</v>
      </c>
      <c r="N27" s="20" t="s">
        <v>481</v>
      </c>
      <c r="O27" s="18" t="s">
        <v>481</v>
      </c>
      <c r="P27" s="20" t="s">
        <v>481</v>
      </c>
      <c r="Q27" s="18" t="s">
        <v>481</v>
      </c>
      <c r="R27" s="20" t="s">
        <v>481</v>
      </c>
      <c r="S27" s="18" t="s">
        <v>481</v>
      </c>
      <c r="T27" s="20" t="s">
        <v>481</v>
      </c>
      <c r="U27" s="18" t="n">
        <v>412.36255836</v>
      </c>
      <c r="V27" s="20" t="n">
        <v>8.03894414</v>
      </c>
    </row>
    <row r="28" spans="1:22">
      <c r="A28" s="15" t="s">
        <v>503</v>
      </c>
      <c r="B28" s="17" t="n">
        <v>7568</v>
      </c>
      <c r="C28" s="18">
        <f>(58.0/B28*100)</f>
        <v/>
      </c>
      <c r="D28" s="19" t="n">
        <v>7510</v>
      </c>
      <c r="E28" s="18" t="n">
        <v>429.55350738</v>
      </c>
      <c r="F28" s="20" t="n">
        <v>2.36971416</v>
      </c>
      <c r="G28" s="18" t="n">
        <v>395.26476815</v>
      </c>
      <c r="H28" s="20" t="n">
        <v>2.65239889</v>
      </c>
      <c r="I28" s="18" t="n">
        <v>348.49423338</v>
      </c>
      <c r="J28" s="20" t="n">
        <v>4.38913672</v>
      </c>
      <c r="K28" s="18" t="n">
        <v>366.9181125</v>
      </c>
      <c r="L28" s="20" t="n">
        <v>6.23862842</v>
      </c>
      <c r="M28" s="18" t="s">
        <v>481</v>
      </c>
      <c r="N28" s="20" t="s">
        <v>481</v>
      </c>
      <c r="O28" s="18" t="s">
        <v>481</v>
      </c>
      <c r="P28" s="20" t="s">
        <v>481</v>
      </c>
      <c r="Q28" s="18" t="s">
        <v>481</v>
      </c>
      <c r="R28" s="20" t="s">
        <v>481</v>
      </c>
      <c r="S28" s="18" t="s">
        <v>481</v>
      </c>
      <c r="T28" s="20" t="s">
        <v>481</v>
      </c>
      <c r="U28" s="18" t="n">
        <v>354.29026682</v>
      </c>
      <c r="V28" s="20" t="n">
        <v>9.91237915</v>
      </c>
    </row>
    <row r="29" spans="1:22">
      <c r="A29" s="15" t="s">
        <v>504</v>
      </c>
      <c r="B29" s="17" t="n">
        <v>5385</v>
      </c>
      <c r="C29" s="18">
        <f>(30.0/B29*100)</f>
        <v/>
      </c>
      <c r="D29" s="19" t="n">
        <v>5355</v>
      </c>
      <c r="E29" s="18" t="n">
        <v>531.61383879</v>
      </c>
      <c r="F29" s="20" t="n">
        <v>2.52101117</v>
      </c>
      <c r="G29" s="18" t="n">
        <v>510.15849268</v>
      </c>
      <c r="H29" s="20" t="n">
        <v>2.9923187</v>
      </c>
      <c r="I29" s="18" t="n">
        <v>438.14014404</v>
      </c>
      <c r="J29" s="20" t="n">
        <v>5.50777258</v>
      </c>
      <c r="K29" s="18" t="n">
        <v>442.58478769</v>
      </c>
      <c r="L29" s="20" t="n">
        <v>16.93731005</v>
      </c>
      <c r="M29" s="18" t="s">
        <v>481</v>
      </c>
      <c r="N29" s="20" t="s">
        <v>481</v>
      </c>
      <c r="O29" s="18" t="s">
        <v>481</v>
      </c>
      <c r="P29" s="20" t="s">
        <v>481</v>
      </c>
      <c r="Q29" s="18" t="n">
        <v>335.3902018</v>
      </c>
      <c r="R29" s="20" t="n">
        <v>12.1685767</v>
      </c>
      <c r="S29" s="18" t="s">
        <v>481</v>
      </c>
      <c r="T29" s="20" t="s">
        <v>481</v>
      </c>
      <c r="U29" s="18" t="n">
        <v>410.02422945</v>
      </c>
      <c r="V29" s="20" t="n">
        <v>13.62775361</v>
      </c>
    </row>
    <row r="30" spans="1:22">
      <c r="A30" s="15" t="s">
        <v>505</v>
      </c>
      <c r="B30" s="17" t="n">
        <v>4520</v>
      </c>
      <c r="C30" s="18">
        <f>(105.0/B30*100)</f>
        <v/>
      </c>
      <c r="D30" s="19" t="n">
        <v>4415</v>
      </c>
      <c r="E30" s="18" t="n">
        <v>515.20865844</v>
      </c>
      <c r="F30" s="20" t="n">
        <v>2.50360146</v>
      </c>
      <c r="G30" s="18" t="n">
        <v>474.86570466</v>
      </c>
      <c r="H30" s="20" t="n">
        <v>3.82288898</v>
      </c>
      <c r="I30" s="18" t="n">
        <v>404.57389389</v>
      </c>
      <c r="J30" s="20" t="n">
        <v>5.85617924</v>
      </c>
      <c r="K30" s="18" t="n">
        <v>414.44373318</v>
      </c>
      <c r="L30" s="20" t="n">
        <v>14.11151549</v>
      </c>
      <c r="M30" s="18" t="s">
        <v>481</v>
      </c>
      <c r="N30" s="20" t="s">
        <v>481</v>
      </c>
      <c r="O30" s="18" t="s">
        <v>481</v>
      </c>
      <c r="P30" s="20" t="s">
        <v>481</v>
      </c>
      <c r="Q30" s="18" t="s">
        <v>481</v>
      </c>
      <c r="R30" s="20" t="s">
        <v>481</v>
      </c>
      <c r="S30" s="18" t="s">
        <v>481</v>
      </c>
      <c r="T30" s="20" t="s">
        <v>481</v>
      </c>
      <c r="U30" s="18" t="n">
        <v>416.97116765</v>
      </c>
      <c r="V30" s="20" t="n">
        <v>14.42795632</v>
      </c>
    </row>
    <row r="31" spans="1:22">
      <c r="A31" s="15" t="s">
        <v>506</v>
      </c>
      <c r="B31" s="17" t="n">
        <v>5456</v>
      </c>
      <c r="C31" s="18">
        <f>(125.0/B31*100)</f>
        <v/>
      </c>
      <c r="D31" s="19" t="n">
        <v>5331</v>
      </c>
      <c r="E31" s="18" t="n">
        <v>517.03440255</v>
      </c>
      <c r="F31" s="20" t="n">
        <v>2.24458287</v>
      </c>
      <c r="G31" s="18" t="n">
        <v>486.61903485</v>
      </c>
      <c r="H31" s="20" t="n">
        <v>3.91071774</v>
      </c>
      <c r="I31" s="18" t="n">
        <v>421.38790486</v>
      </c>
      <c r="J31" s="20" t="n">
        <v>5.94544521</v>
      </c>
      <c r="K31" s="18" t="n">
        <v>420.5813242</v>
      </c>
      <c r="L31" s="20" t="n">
        <v>11.14165296</v>
      </c>
      <c r="M31" s="18" t="s">
        <v>481</v>
      </c>
      <c r="N31" s="20" t="s">
        <v>481</v>
      </c>
      <c r="O31" s="18" t="s">
        <v>481</v>
      </c>
      <c r="P31" s="20" t="s">
        <v>481</v>
      </c>
      <c r="Q31" s="18" t="s">
        <v>481</v>
      </c>
      <c r="R31" s="20" t="s">
        <v>481</v>
      </c>
      <c r="S31" s="18" t="s">
        <v>481</v>
      </c>
      <c r="T31" s="20" t="s">
        <v>481</v>
      </c>
      <c r="U31" s="18" t="n">
        <v>421.20536834</v>
      </c>
      <c r="V31" s="20" t="n">
        <v>7.79174608</v>
      </c>
    </row>
    <row r="32" spans="1:22">
      <c r="A32" s="15" t="s">
        <v>507</v>
      </c>
      <c r="B32" s="17" t="n">
        <v>4478</v>
      </c>
      <c r="C32" s="18">
        <f>(5.0/B32*100)</f>
        <v/>
      </c>
      <c r="D32" s="19" t="n">
        <v>4473</v>
      </c>
      <c r="E32" s="18" t="n">
        <v>525.02469005</v>
      </c>
      <c r="F32" s="20" t="n">
        <v>2.51537453</v>
      </c>
      <c r="G32" s="18" t="n">
        <v>479.06188996</v>
      </c>
      <c r="H32" s="20" t="n">
        <v>3.19540376</v>
      </c>
      <c r="I32" s="18" t="n">
        <v>416.42500622</v>
      </c>
      <c r="J32" s="20" t="n">
        <v>7.08461627</v>
      </c>
      <c r="K32" s="18" t="n">
        <v>476.95608408</v>
      </c>
      <c r="L32" s="20" t="n">
        <v>8.505521870000001</v>
      </c>
      <c r="M32" s="18" t="s">
        <v>481</v>
      </c>
      <c r="N32" s="20" t="s">
        <v>481</v>
      </c>
      <c r="O32" s="18" t="s">
        <v>481</v>
      </c>
      <c r="P32" s="20" t="s">
        <v>481</v>
      </c>
      <c r="Q32" s="18" t="s">
        <v>481</v>
      </c>
      <c r="R32" s="20" t="s">
        <v>481</v>
      </c>
      <c r="S32" s="18" t="s">
        <v>481</v>
      </c>
      <c r="T32" s="20" t="s">
        <v>481</v>
      </c>
      <c r="U32" s="18" t="n">
        <v>428.61276706</v>
      </c>
      <c r="V32" s="20" t="n">
        <v>18.13190946</v>
      </c>
    </row>
    <row r="33" spans="1:22">
      <c r="A33" s="15" t="s">
        <v>508</v>
      </c>
      <c r="B33" s="17" t="n">
        <v>7325</v>
      </c>
      <c r="C33" s="18">
        <f>(76.0/B33*100)</f>
        <v/>
      </c>
      <c r="D33" s="19" t="n">
        <v>7249</v>
      </c>
      <c r="E33" s="18" t="n">
        <v>511.48848534</v>
      </c>
      <c r="F33" s="20" t="n">
        <v>2.44390411</v>
      </c>
      <c r="G33" s="18" t="n">
        <v>460.09625584</v>
      </c>
      <c r="H33" s="20" t="n">
        <v>3.89657647</v>
      </c>
      <c r="I33" s="18" t="n">
        <v>387.29907458</v>
      </c>
      <c r="J33" s="20" t="n">
        <v>5.57717224</v>
      </c>
      <c r="K33" s="18" t="n">
        <v>417.29077587</v>
      </c>
      <c r="L33" s="20" t="n">
        <v>11.70932808</v>
      </c>
      <c r="M33" s="18" t="s">
        <v>481</v>
      </c>
      <c r="N33" s="20" t="s">
        <v>481</v>
      </c>
      <c r="O33" s="18" t="s">
        <v>481</v>
      </c>
      <c r="P33" s="20" t="s">
        <v>481</v>
      </c>
      <c r="Q33" s="18" t="s">
        <v>481</v>
      </c>
      <c r="R33" s="20" t="s">
        <v>481</v>
      </c>
      <c r="S33" s="18" t="s">
        <v>481</v>
      </c>
      <c r="T33" s="20" t="s">
        <v>481</v>
      </c>
      <c r="U33" s="18" t="n">
        <v>416.07462679</v>
      </c>
      <c r="V33" s="20" t="n">
        <v>16.02080241</v>
      </c>
    </row>
    <row r="34" spans="1:22">
      <c r="A34" s="15" t="s">
        <v>509</v>
      </c>
      <c r="B34" s="17" t="n">
        <v>6350</v>
      </c>
      <c r="C34" s="18">
        <f>(39.0/B34*100)</f>
        <v/>
      </c>
      <c r="D34" s="19" t="n">
        <v>6311</v>
      </c>
      <c r="E34" s="18" t="n">
        <v>505.09333299</v>
      </c>
      <c r="F34" s="20" t="n">
        <v>2.69407105</v>
      </c>
      <c r="G34" s="18" t="n">
        <v>468.25938097</v>
      </c>
      <c r="H34" s="20" t="n">
        <v>2.74813794</v>
      </c>
      <c r="I34" s="18" t="n">
        <v>395.8713989</v>
      </c>
      <c r="J34" s="20" t="n">
        <v>6.36637442</v>
      </c>
      <c r="K34" s="18" t="n">
        <v>426.03624606</v>
      </c>
      <c r="L34" s="20" t="n">
        <v>11.40738343</v>
      </c>
      <c r="M34" s="18" t="s">
        <v>481</v>
      </c>
      <c r="N34" s="20" t="s">
        <v>481</v>
      </c>
      <c r="O34" s="18" t="s">
        <v>481</v>
      </c>
      <c r="P34" s="20" t="s">
        <v>481</v>
      </c>
      <c r="Q34" s="18" t="n">
        <v>336.51078337</v>
      </c>
      <c r="R34" s="20" t="n">
        <v>12.24828707</v>
      </c>
      <c r="S34" s="18" t="s">
        <v>481</v>
      </c>
      <c r="T34" s="20" t="s">
        <v>481</v>
      </c>
      <c r="U34" s="18" t="n">
        <v>384.5740495</v>
      </c>
      <c r="V34" s="20" t="n">
        <v>13.01344844</v>
      </c>
    </row>
    <row r="35" spans="1:22">
      <c r="A35" s="15" t="s">
        <v>510</v>
      </c>
      <c r="B35" s="17" t="n">
        <v>6406</v>
      </c>
      <c r="C35" s="18">
        <f>(36.0/B35*100)</f>
        <v/>
      </c>
      <c r="D35" s="19" t="n">
        <v>6370</v>
      </c>
      <c r="E35" s="18" t="n">
        <v>529.18694171</v>
      </c>
      <c r="F35" s="20" t="n">
        <v>1.55664807</v>
      </c>
      <c r="G35" s="18" t="n">
        <v>492.73218118</v>
      </c>
      <c r="H35" s="20" t="n">
        <v>2.84896287</v>
      </c>
      <c r="I35" s="18" t="n">
        <v>425.83021125</v>
      </c>
      <c r="J35" s="20" t="n">
        <v>6.00082928</v>
      </c>
      <c r="K35" s="18" t="n">
        <v>431.05484611</v>
      </c>
      <c r="L35" s="20" t="n">
        <v>12.95928377</v>
      </c>
      <c r="M35" s="18" t="s">
        <v>481</v>
      </c>
      <c r="N35" s="20" t="s">
        <v>481</v>
      </c>
      <c r="O35" s="18" t="s">
        <v>481</v>
      </c>
      <c r="P35" s="20" t="s">
        <v>481</v>
      </c>
      <c r="Q35" s="18" t="n">
        <v>349.78970242</v>
      </c>
      <c r="R35" s="20" t="n">
        <v>6.90672373</v>
      </c>
      <c r="S35" s="18" t="s">
        <v>481</v>
      </c>
      <c r="T35" s="20" t="s">
        <v>481</v>
      </c>
      <c r="U35" s="18" t="n">
        <v>427.00722872</v>
      </c>
      <c r="V35" s="20" t="n">
        <v>13.71185687</v>
      </c>
    </row>
    <row r="36" spans="1:22">
      <c r="A36" s="15" t="s">
        <v>511</v>
      </c>
      <c r="B36" s="17" t="n">
        <v>6736</v>
      </c>
      <c r="C36" s="18">
        <f>(29.0/B36*100)</f>
        <v/>
      </c>
      <c r="D36" s="19" t="n">
        <v>6707</v>
      </c>
      <c r="E36" s="18" t="n">
        <v>501.45696652</v>
      </c>
      <c r="F36" s="20" t="n">
        <v>2.20464667</v>
      </c>
      <c r="G36" s="18" t="n">
        <v>465.40166866</v>
      </c>
      <c r="H36" s="20" t="n">
        <v>3.23125312</v>
      </c>
      <c r="I36" s="18" t="n">
        <v>414.39686193</v>
      </c>
      <c r="J36" s="20" t="n">
        <v>5.68039657</v>
      </c>
      <c r="K36" s="18" t="n">
        <v>392.64067101</v>
      </c>
      <c r="L36" s="20" t="n">
        <v>11.4090356</v>
      </c>
      <c r="M36" s="18" t="s">
        <v>481</v>
      </c>
      <c r="N36" s="20" t="s">
        <v>481</v>
      </c>
      <c r="O36" s="18" t="s">
        <v>481</v>
      </c>
      <c r="P36" s="20" t="s">
        <v>481</v>
      </c>
      <c r="Q36" s="18" t="s">
        <v>481</v>
      </c>
      <c r="R36" s="20" t="s">
        <v>481</v>
      </c>
      <c r="S36" s="18" t="s">
        <v>481</v>
      </c>
      <c r="T36" s="20" t="s">
        <v>481</v>
      </c>
      <c r="U36" s="18" t="n">
        <v>417.03222728</v>
      </c>
      <c r="V36" s="20" t="n">
        <v>13.67979825</v>
      </c>
    </row>
    <row r="37" spans="1:22">
      <c r="A37" s="15" t="s">
        <v>512</v>
      </c>
      <c r="B37" s="17" t="n">
        <v>5458</v>
      </c>
      <c r="C37" s="18">
        <f>(65.0/B37*100)</f>
        <v/>
      </c>
      <c r="D37" s="19" t="n">
        <v>5393</v>
      </c>
      <c r="E37" s="18" t="n">
        <v>515.22841312</v>
      </c>
      <c r="F37" s="20" t="n">
        <v>2.83538011</v>
      </c>
      <c r="G37" s="18" t="n">
        <v>482.7702896</v>
      </c>
      <c r="H37" s="20" t="n">
        <v>4.04408738</v>
      </c>
      <c r="I37" s="18" t="n">
        <v>422.02489503</v>
      </c>
      <c r="J37" s="20" t="n">
        <v>6.32121719</v>
      </c>
      <c r="K37" s="18" t="n">
        <v>414.45396777</v>
      </c>
      <c r="L37" s="20" t="n">
        <v>8.98511156</v>
      </c>
      <c r="M37" s="18" t="s">
        <v>481</v>
      </c>
      <c r="N37" s="20" t="s">
        <v>481</v>
      </c>
      <c r="O37" s="18" t="s">
        <v>481</v>
      </c>
      <c r="P37" s="20" t="s">
        <v>481</v>
      </c>
      <c r="Q37" s="18" t="s">
        <v>481</v>
      </c>
      <c r="R37" s="20" t="s">
        <v>481</v>
      </c>
      <c r="S37" s="18" t="s">
        <v>481</v>
      </c>
      <c r="T37" s="20" t="s">
        <v>481</v>
      </c>
      <c r="U37" s="18" t="n">
        <v>380.83825994</v>
      </c>
      <c r="V37" s="20" t="n">
        <v>8.54617608</v>
      </c>
    </row>
    <row r="38" spans="1:22">
      <c r="A38" s="15" t="s">
        <v>513</v>
      </c>
      <c r="B38" s="17" t="n">
        <v>5860</v>
      </c>
      <c r="C38" s="18">
        <f>(16.0/B38*100)</f>
        <v/>
      </c>
      <c r="D38" s="19" t="n">
        <v>5844</v>
      </c>
      <c r="E38" s="18" t="n">
        <v>534.36674409</v>
      </c>
      <c r="F38" s="20" t="n">
        <v>2.79735302</v>
      </c>
      <c r="G38" s="18" t="n">
        <v>508.47142747</v>
      </c>
      <c r="H38" s="20" t="n">
        <v>4.50958723</v>
      </c>
      <c r="I38" s="18" t="n">
        <v>444.45103746</v>
      </c>
      <c r="J38" s="20" t="n">
        <v>8.675667300000001</v>
      </c>
      <c r="K38" s="18" t="n">
        <v>425.54719872</v>
      </c>
      <c r="L38" s="20" t="n">
        <v>11.36824235</v>
      </c>
      <c r="M38" s="18" t="s">
        <v>481</v>
      </c>
      <c r="N38" s="20" t="s">
        <v>481</v>
      </c>
      <c r="O38" s="18" t="s">
        <v>481</v>
      </c>
      <c r="P38" s="20" t="s">
        <v>481</v>
      </c>
      <c r="Q38" s="18" t="s">
        <v>481</v>
      </c>
      <c r="R38" s="20" t="s">
        <v>481</v>
      </c>
      <c r="S38" s="18" t="s">
        <v>481</v>
      </c>
      <c r="T38" s="20" t="s">
        <v>481</v>
      </c>
      <c r="U38" s="18" t="n">
        <v>423.1938779</v>
      </c>
      <c r="V38" s="20" t="n">
        <v>9.883369910000001</v>
      </c>
    </row>
    <row r="39" spans="1:22">
      <c r="A39" s="15" t="s">
        <v>514</v>
      </c>
      <c r="B39" s="17" t="n">
        <v>5895</v>
      </c>
      <c r="C39" s="18">
        <f>(31.0/B39*100)</f>
        <v/>
      </c>
      <c r="D39" s="19" t="n">
        <v>5864</v>
      </c>
      <c r="E39" s="18" t="n">
        <v>441.32422951</v>
      </c>
      <c r="F39" s="20" t="n">
        <v>4.45911834</v>
      </c>
      <c r="G39" s="18" t="n">
        <v>393.85912357</v>
      </c>
      <c r="H39" s="20" t="n">
        <v>4.52052064</v>
      </c>
      <c r="I39" s="18" t="n">
        <v>366.78137569</v>
      </c>
      <c r="J39" s="20" t="n">
        <v>5.05588801</v>
      </c>
      <c r="K39" s="18" t="n">
        <v>388.77493548</v>
      </c>
      <c r="L39" s="20" t="n">
        <v>7.88455094</v>
      </c>
      <c r="M39" s="18" t="s">
        <v>481</v>
      </c>
      <c r="N39" s="20" t="s">
        <v>481</v>
      </c>
      <c r="O39" s="18" t="s">
        <v>481</v>
      </c>
      <c r="P39" s="20" t="s">
        <v>481</v>
      </c>
      <c r="Q39" s="18" t="s">
        <v>481</v>
      </c>
      <c r="R39" s="20" t="s">
        <v>481</v>
      </c>
      <c r="S39" s="18" t="s">
        <v>481</v>
      </c>
      <c r="T39" s="20" t="s">
        <v>481</v>
      </c>
      <c r="U39" s="18" t="n">
        <v>344.58851064</v>
      </c>
      <c r="V39" s="20" t="n">
        <v>12.52484693</v>
      </c>
    </row>
    <row r="40" spans="1:22">
      <c r="A40" s="15" t="s">
        <v>515</v>
      </c>
      <c r="B40" s="17" t="n">
        <v>14157</v>
      </c>
      <c r="C40" s="18">
        <f>(281.0/B40*100)</f>
        <v/>
      </c>
      <c r="D40" s="19" t="n">
        <v>13876</v>
      </c>
      <c r="E40" s="18" t="n">
        <v>511.88210863</v>
      </c>
      <c r="F40" s="20" t="n">
        <v>2.4226927</v>
      </c>
      <c r="G40" s="18" t="n">
        <v>469.73083565</v>
      </c>
      <c r="H40" s="20" t="n">
        <v>3.58668014</v>
      </c>
      <c r="I40" s="18" t="n">
        <v>393.5083935</v>
      </c>
      <c r="J40" s="20" t="n">
        <v>6.05597815</v>
      </c>
      <c r="K40" s="18" t="n">
        <v>388.98251679</v>
      </c>
      <c r="L40" s="20" t="n">
        <v>17.63164084</v>
      </c>
      <c r="M40" s="18" t="s">
        <v>481</v>
      </c>
      <c r="N40" s="20" t="s">
        <v>481</v>
      </c>
      <c r="O40" s="18" t="s">
        <v>481</v>
      </c>
      <c r="P40" s="20" t="s">
        <v>481</v>
      </c>
      <c r="Q40" s="18" t="s">
        <v>481</v>
      </c>
      <c r="R40" s="20" t="s">
        <v>481</v>
      </c>
      <c r="S40" s="18" t="s">
        <v>481</v>
      </c>
      <c r="T40" s="20" t="s">
        <v>481</v>
      </c>
      <c r="U40" s="18" t="n">
        <v>393.1274911</v>
      </c>
      <c r="V40" s="20" t="n">
        <v>8.576801400000001</v>
      </c>
    </row>
    <row r="41" spans="1:22">
      <c r="A41" s="15" t="s">
        <v>516</v>
      </c>
      <c r="B41" s="17" t="n">
        <v>5712</v>
      </c>
      <c r="C41" s="18">
        <f>(38.0/B41*100)</f>
        <v/>
      </c>
      <c r="D41" s="19" t="n">
        <v>5674</v>
      </c>
      <c r="E41" s="18" t="n">
        <v>486.77543883</v>
      </c>
      <c r="F41" s="20" t="n">
        <v>2.87250504</v>
      </c>
      <c r="G41" s="18" t="n">
        <v>445.6185473</v>
      </c>
      <c r="H41" s="20" t="n">
        <v>4.44908347</v>
      </c>
      <c r="I41" s="18" t="n">
        <v>366.90535921</v>
      </c>
      <c r="J41" s="20" t="n">
        <v>6.52251598</v>
      </c>
      <c r="K41" s="18" t="n">
        <v>377.55666106</v>
      </c>
      <c r="L41" s="20" t="n">
        <v>12.61164933</v>
      </c>
      <c r="M41" s="18" t="s">
        <v>481</v>
      </c>
      <c r="N41" s="20" t="s">
        <v>481</v>
      </c>
      <c r="O41" s="18" t="s">
        <v>481</v>
      </c>
      <c r="P41" s="20" t="s">
        <v>481</v>
      </c>
      <c r="Q41" s="18" t="n">
        <v>392.51815558</v>
      </c>
      <c r="R41" s="20" t="n">
        <v>16.89642718</v>
      </c>
      <c r="S41" s="18" t="s">
        <v>481</v>
      </c>
      <c r="T41" s="20" t="s">
        <v>481</v>
      </c>
      <c r="U41" s="18" t="n">
        <v>395.94766182</v>
      </c>
      <c r="V41" s="20" t="n">
        <v>11.86077532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(1266.0/B46*100)</f>
        <v/>
      </c>
      <c r="D46" s="19" t="n">
        <v>21875</v>
      </c>
      <c r="E46" s="18" t="n">
        <v>411.50918256</v>
      </c>
      <c r="F46" s="20" t="n">
        <v>3.07634834</v>
      </c>
      <c r="G46" s="18" t="n">
        <v>366.52675472</v>
      </c>
      <c r="H46" s="20" t="n">
        <v>3.47320039</v>
      </c>
      <c r="I46" s="18" t="n">
        <v>329.85963707</v>
      </c>
      <c r="J46" s="20" t="n">
        <v>3.49367301</v>
      </c>
      <c r="K46" s="18" t="n">
        <v>340.7200359</v>
      </c>
      <c r="L46" s="20" t="n">
        <v>8.10650783</v>
      </c>
      <c r="M46" s="18" t="s">
        <v>481</v>
      </c>
      <c r="N46" s="20" t="s">
        <v>481</v>
      </c>
      <c r="O46" s="18" t="s">
        <v>481</v>
      </c>
      <c r="P46" s="20" t="s">
        <v>481</v>
      </c>
      <c r="Q46" s="18" t="s">
        <v>481</v>
      </c>
      <c r="R46" s="20" t="s">
        <v>481</v>
      </c>
      <c r="S46" s="18" t="s">
        <v>481</v>
      </c>
      <c r="T46" s="20" t="s">
        <v>481</v>
      </c>
      <c r="U46" s="18" t="n">
        <v>322.60990786</v>
      </c>
      <c r="V46" s="20" t="n">
        <v>5.24641892</v>
      </c>
    </row>
    <row r="47" spans="1:22">
      <c r="A47" s="15" t="s">
        <v>522</v>
      </c>
      <c r="B47" s="17" t="n">
        <v>5928</v>
      </c>
      <c r="C47" s="18">
        <f>(89.0/B47*100)</f>
        <v/>
      </c>
      <c r="D47" s="19" t="n">
        <v>5839</v>
      </c>
      <c r="E47" s="18" t="n">
        <v>472.3418982</v>
      </c>
      <c r="F47" s="20" t="n">
        <v>3.63669213</v>
      </c>
      <c r="G47" s="18" t="n">
        <v>427.74182477</v>
      </c>
      <c r="H47" s="20" t="n">
        <v>4.51328788</v>
      </c>
      <c r="I47" s="18" t="n">
        <v>373.46557537</v>
      </c>
      <c r="J47" s="20" t="n">
        <v>4.8888364</v>
      </c>
      <c r="K47" s="18" t="n">
        <v>363.0092175</v>
      </c>
      <c r="L47" s="20" t="n">
        <v>8.51608849</v>
      </c>
      <c r="M47" s="18" t="s">
        <v>481</v>
      </c>
      <c r="N47" s="20" t="s">
        <v>481</v>
      </c>
      <c r="O47" s="18" t="s">
        <v>481</v>
      </c>
      <c r="P47" s="20" t="s">
        <v>481</v>
      </c>
      <c r="Q47" s="18" t="s">
        <v>481</v>
      </c>
      <c r="R47" s="20" t="s">
        <v>481</v>
      </c>
      <c r="S47" s="18" t="s">
        <v>481</v>
      </c>
      <c r="T47" s="20" t="s">
        <v>481</v>
      </c>
      <c r="U47" s="18" t="n">
        <v>351.94642129</v>
      </c>
      <c r="V47" s="20" t="n">
        <v>7.29387849</v>
      </c>
    </row>
    <row r="48" spans="1:22">
      <c r="A48" s="15" t="s">
        <v>523</v>
      </c>
      <c r="B48" s="17" t="n">
        <v>9841</v>
      </c>
      <c r="C48" s="18">
        <f>(7.0/B48*100)</f>
        <v/>
      </c>
      <c r="D48" s="19" t="n">
        <v>9834</v>
      </c>
      <c r="E48" s="18" t="n">
        <v>550.64713814</v>
      </c>
      <c r="F48" s="20" t="n">
        <v>4.64535668</v>
      </c>
      <c r="G48" s="18" t="n">
        <v>495.10002819</v>
      </c>
      <c r="H48" s="20" t="n">
        <v>5.54879998</v>
      </c>
      <c r="I48" s="18" t="n">
        <v>389.44791188</v>
      </c>
      <c r="J48" s="20" t="n">
        <v>10.2971873</v>
      </c>
      <c r="K48" s="18" t="n">
        <v>438.09822064</v>
      </c>
      <c r="L48" s="20" t="n">
        <v>18.47526618</v>
      </c>
      <c r="M48" s="18" t="s">
        <v>481</v>
      </c>
      <c r="N48" s="20" t="s">
        <v>481</v>
      </c>
      <c r="O48" s="18" t="s">
        <v>481</v>
      </c>
      <c r="P48" s="20" t="s">
        <v>481</v>
      </c>
      <c r="Q48" s="18" t="s">
        <v>481</v>
      </c>
      <c r="R48" s="20" t="s">
        <v>481</v>
      </c>
      <c r="S48" s="18" t="s">
        <v>481</v>
      </c>
      <c r="T48" s="20" t="s">
        <v>481</v>
      </c>
      <c r="U48" s="18" t="n">
        <v>456.31267961</v>
      </c>
      <c r="V48" s="20" t="n">
        <v>43.89375804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(221.0/B50*100)</f>
        <v/>
      </c>
      <c r="D50" s="19" t="n">
        <v>11574</v>
      </c>
      <c r="E50" s="18" t="n">
        <v>413.27644587</v>
      </c>
      <c r="F50" s="20" t="n">
        <v>2.40207315</v>
      </c>
      <c r="G50" s="18" t="n">
        <v>381.10463348</v>
      </c>
      <c r="H50" s="20" t="n">
        <v>2.52704401</v>
      </c>
      <c r="I50" s="18" t="n">
        <v>340.19397967</v>
      </c>
      <c r="J50" s="20" t="n">
        <v>4.30762621</v>
      </c>
      <c r="K50" s="18" t="n">
        <v>339.35206747</v>
      </c>
      <c r="L50" s="20" t="n">
        <v>7.44757439</v>
      </c>
      <c r="M50" s="18" t="s">
        <v>481</v>
      </c>
      <c r="N50" s="20" t="s">
        <v>481</v>
      </c>
      <c r="O50" s="18" t="s">
        <v>481</v>
      </c>
      <c r="P50" s="20" t="s">
        <v>481</v>
      </c>
      <c r="Q50" s="18" t="s">
        <v>481</v>
      </c>
      <c r="R50" s="20" t="s">
        <v>481</v>
      </c>
      <c r="S50" s="18" t="s">
        <v>481</v>
      </c>
      <c r="T50" s="20" t="s">
        <v>481</v>
      </c>
      <c r="U50" s="18" t="n">
        <v>323.65898308</v>
      </c>
      <c r="V50" s="20" t="n">
        <v>8.539252640000001</v>
      </c>
    </row>
    <row r="51" spans="1:22">
      <c r="A51" s="15" t="s">
        <v>526</v>
      </c>
      <c r="B51" s="17" t="n">
        <v>6866</v>
      </c>
      <c r="C51" s="18">
        <f>(109.0/B51*100)</f>
        <v/>
      </c>
      <c r="D51" s="19" t="n">
        <v>6757</v>
      </c>
      <c r="E51" s="18" t="n">
        <v>413.06141566</v>
      </c>
      <c r="F51" s="20" t="n">
        <v>2.81683118</v>
      </c>
      <c r="G51" s="18" t="n">
        <v>394.0192342</v>
      </c>
      <c r="H51" s="20" t="n">
        <v>3.08022064</v>
      </c>
      <c r="I51" s="18" t="n">
        <v>351.61124672</v>
      </c>
      <c r="J51" s="20" t="n">
        <v>7.27868612</v>
      </c>
      <c r="K51" s="18" t="n">
        <v>368.68427912</v>
      </c>
      <c r="L51" s="20" t="n">
        <v>6.96058541</v>
      </c>
      <c r="M51" s="18" t="s">
        <v>481</v>
      </c>
      <c r="N51" s="20" t="s">
        <v>481</v>
      </c>
      <c r="O51" s="18" t="s">
        <v>481</v>
      </c>
      <c r="P51" s="20" t="s">
        <v>481</v>
      </c>
      <c r="Q51" s="18" t="n">
        <v>380.5422133</v>
      </c>
      <c r="R51" s="20" t="n">
        <v>4.31283207</v>
      </c>
      <c r="S51" s="18" t="s">
        <v>481</v>
      </c>
      <c r="T51" s="20" t="s">
        <v>481</v>
      </c>
      <c r="U51" s="18" t="n">
        <v>372.774001</v>
      </c>
      <c r="V51" s="20" t="n">
        <v>9.479512720000001</v>
      </c>
    </row>
    <row r="52" spans="1:22">
      <c r="A52" s="15" t="s">
        <v>527</v>
      </c>
      <c r="B52" s="17" t="n">
        <v>5809</v>
      </c>
      <c r="C52" s="18">
        <f>(75.0/B52*100)</f>
        <v/>
      </c>
      <c r="D52" s="19" t="n">
        <v>5734</v>
      </c>
      <c r="E52" s="18" t="n">
        <v>483.54187608</v>
      </c>
      <c r="F52" s="20" t="n">
        <v>2.84412961</v>
      </c>
      <c r="G52" s="18" t="n">
        <v>436.56591135</v>
      </c>
      <c r="H52" s="20" t="n">
        <v>3.58454431</v>
      </c>
      <c r="I52" s="18" t="n">
        <v>383.62460198</v>
      </c>
      <c r="J52" s="20" t="n">
        <v>5.78269368</v>
      </c>
      <c r="K52" s="18" t="n">
        <v>410.97956988</v>
      </c>
      <c r="L52" s="20" t="n">
        <v>14.10690994</v>
      </c>
      <c r="M52" s="18" t="s">
        <v>481</v>
      </c>
      <c r="N52" s="20" t="s">
        <v>481</v>
      </c>
      <c r="O52" s="18" t="s">
        <v>481</v>
      </c>
      <c r="P52" s="20" t="s">
        <v>481</v>
      </c>
      <c r="Q52" s="18" t="s">
        <v>481</v>
      </c>
      <c r="R52" s="20" t="s">
        <v>481</v>
      </c>
      <c r="S52" s="18" t="s">
        <v>481</v>
      </c>
      <c r="T52" s="20" t="s">
        <v>481</v>
      </c>
      <c r="U52" s="18" t="n">
        <v>380.15980022</v>
      </c>
      <c r="V52" s="20" t="n">
        <v>12.37441683</v>
      </c>
    </row>
    <row r="53" spans="1:22">
      <c r="A53" s="15" t="s">
        <v>528</v>
      </c>
      <c r="B53" s="17" t="n">
        <v>5571</v>
      </c>
      <c r="C53" s="18">
        <f>(85.0/B53*100)</f>
        <v/>
      </c>
      <c r="D53" s="19" t="n">
        <v>5486</v>
      </c>
      <c r="E53" s="18" t="n">
        <v>460.28914451</v>
      </c>
      <c r="F53" s="20" t="n">
        <v>2.04111431</v>
      </c>
      <c r="G53" s="18" t="n">
        <v>425.73845619</v>
      </c>
      <c r="H53" s="20" t="n">
        <v>2.93872707</v>
      </c>
      <c r="I53" s="18" t="n">
        <v>371.78010129</v>
      </c>
      <c r="J53" s="20" t="n">
        <v>5.26922866</v>
      </c>
      <c r="K53" s="18" t="n">
        <v>386.85958215</v>
      </c>
      <c r="L53" s="20" t="n">
        <v>8.564089149999999</v>
      </c>
      <c r="M53" s="18" t="s">
        <v>481</v>
      </c>
      <c r="N53" s="20" t="s">
        <v>481</v>
      </c>
      <c r="O53" s="18" t="s">
        <v>481</v>
      </c>
      <c r="P53" s="20" t="s">
        <v>481</v>
      </c>
      <c r="Q53" s="18" t="s">
        <v>481</v>
      </c>
      <c r="R53" s="20" t="s">
        <v>481</v>
      </c>
      <c r="S53" s="18" t="s">
        <v>481</v>
      </c>
      <c r="T53" s="20" t="s">
        <v>481</v>
      </c>
      <c r="U53" s="18" t="n">
        <v>348.02842305</v>
      </c>
      <c r="V53" s="20" t="n">
        <v>8.019359469999999</v>
      </c>
    </row>
    <row r="54" spans="1:22">
      <c r="A54" s="15" t="s">
        <v>529</v>
      </c>
      <c r="B54" s="17" t="n">
        <v>4740</v>
      </c>
      <c r="C54" s="18">
        <f>(75.0/B54*100)</f>
        <v/>
      </c>
      <c r="D54" s="19" t="n">
        <v>4665</v>
      </c>
      <c r="E54" s="18" t="n">
        <v>353.74450834</v>
      </c>
      <c r="F54" s="20" t="n">
        <v>3.56585029</v>
      </c>
      <c r="G54" s="18" t="n">
        <v>324.17863837</v>
      </c>
      <c r="H54" s="20" t="n">
        <v>3.50020788</v>
      </c>
      <c r="I54" s="18" t="n">
        <v>295.93084988</v>
      </c>
      <c r="J54" s="20" t="n">
        <v>3.37680228</v>
      </c>
      <c r="K54" s="18" t="n">
        <v>301.56849908</v>
      </c>
      <c r="L54" s="20" t="n">
        <v>4.70444326</v>
      </c>
      <c r="M54" s="18" t="s">
        <v>481</v>
      </c>
      <c r="N54" s="20" t="s">
        <v>481</v>
      </c>
      <c r="O54" s="18" t="s">
        <v>481</v>
      </c>
      <c r="P54" s="20" t="s">
        <v>481</v>
      </c>
      <c r="Q54" s="18" t="s">
        <v>481</v>
      </c>
      <c r="R54" s="20" t="s">
        <v>481</v>
      </c>
      <c r="S54" s="18" t="s">
        <v>481</v>
      </c>
      <c r="T54" s="20" t="s">
        <v>481</v>
      </c>
      <c r="U54" s="18" t="n">
        <v>276.49767777</v>
      </c>
      <c r="V54" s="20" t="n">
        <v>5.48457588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560.12121792</v>
      </c>
      <c r="F56" s="20" t="n">
        <v>2.91919468</v>
      </c>
      <c r="G56" s="18" t="n">
        <v>530.34553944</v>
      </c>
      <c r="H56" s="20" t="n">
        <v>4.64277918</v>
      </c>
      <c r="I56" s="18" t="n">
        <v>454.15958657</v>
      </c>
      <c r="J56" s="20" t="n">
        <v>6.64678674</v>
      </c>
      <c r="K56" s="18" t="n">
        <v>489.72819823</v>
      </c>
      <c r="L56" s="20" t="n">
        <v>15.63152411</v>
      </c>
      <c r="M56" s="18" t="s">
        <v>481</v>
      </c>
      <c r="N56" s="20" t="s">
        <v>481</v>
      </c>
      <c r="O56" s="18" t="s">
        <v>481</v>
      </c>
      <c r="P56" s="20" t="s">
        <v>481</v>
      </c>
      <c r="Q56" s="18" t="s">
        <v>481</v>
      </c>
      <c r="R56" s="20" t="s">
        <v>481</v>
      </c>
      <c r="S56" s="18" t="s">
        <v>481</v>
      </c>
      <c r="T56" s="20" t="s">
        <v>481</v>
      </c>
      <c r="U56" s="18" t="n">
        <v>536.8050971500001</v>
      </c>
      <c r="V56" s="20" t="n">
        <v>24.20631074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500.54080795</v>
      </c>
      <c r="F61" s="20" t="n">
        <v>2.58207513</v>
      </c>
      <c r="G61" s="18" t="n">
        <v>439.53876976</v>
      </c>
      <c r="H61" s="20" t="n">
        <v>3.40134212</v>
      </c>
      <c r="I61" s="18" t="n">
        <v>408.93929349</v>
      </c>
      <c r="J61" s="20" t="n">
        <v>4.27926961</v>
      </c>
      <c r="K61" s="18" t="n">
        <v>409.57170361</v>
      </c>
      <c r="L61" s="20" t="n">
        <v>8.665240389999999</v>
      </c>
      <c r="M61" s="18" t="s">
        <v>481</v>
      </c>
      <c r="N61" s="20" t="s">
        <v>481</v>
      </c>
      <c r="O61" s="18" t="s">
        <v>481</v>
      </c>
      <c r="P61" s="20" t="s">
        <v>481</v>
      </c>
      <c r="Q61" s="18" t="s">
        <v>481</v>
      </c>
      <c r="R61" s="20" t="s">
        <v>481</v>
      </c>
      <c r="S61" s="18" t="s">
        <v>481</v>
      </c>
      <c r="T61" s="20" t="s">
        <v>481</v>
      </c>
      <c r="U61" s="18" t="n">
        <v>410.55932014</v>
      </c>
      <c r="V61" s="20" t="n">
        <v>8.234146519999999</v>
      </c>
    </row>
    <row r="62" spans="1:22">
      <c r="A62" s="15" t="s">
        <v>537</v>
      </c>
      <c r="B62" s="17" t="n">
        <v>4476</v>
      </c>
      <c r="C62" s="18">
        <f>(3.0/B62*100)</f>
        <v/>
      </c>
      <c r="D62" s="19" t="n">
        <v>4473</v>
      </c>
      <c r="E62" s="18" t="n">
        <v>555.37478818</v>
      </c>
      <c r="F62" s="20" t="n">
        <v>1.27012318</v>
      </c>
      <c r="G62" s="18" t="n">
        <v>533.96395791</v>
      </c>
      <c r="H62" s="20" t="n">
        <v>2.74271873</v>
      </c>
      <c r="I62" s="18" t="n">
        <v>476.87273041</v>
      </c>
      <c r="J62" s="20" t="n">
        <v>5.92401245</v>
      </c>
      <c r="K62" s="18" t="n">
        <v>460.60697203</v>
      </c>
      <c r="L62" s="20" t="n">
        <v>13.34875445</v>
      </c>
      <c r="M62" s="18" t="s">
        <v>481</v>
      </c>
      <c r="N62" s="20" t="s">
        <v>481</v>
      </c>
      <c r="O62" s="18" t="s">
        <v>481</v>
      </c>
      <c r="P62" s="20" t="s">
        <v>481</v>
      </c>
      <c r="Q62" s="18" t="s">
        <v>481</v>
      </c>
      <c r="R62" s="20" t="s">
        <v>481</v>
      </c>
      <c r="S62" s="18" t="s">
        <v>481</v>
      </c>
      <c r="T62" s="20" t="s">
        <v>481</v>
      </c>
      <c r="U62" s="18" t="n">
        <v>513.99603652</v>
      </c>
      <c r="V62" s="20" t="n">
        <v>32.39630708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(75.0/B66*100)</f>
        <v/>
      </c>
      <c r="D66" s="19" t="n">
        <v>5590</v>
      </c>
      <c r="E66" s="18" t="n">
        <v>448.08000632</v>
      </c>
      <c r="F66" s="20" t="n">
        <v>1.88710259</v>
      </c>
      <c r="G66" s="18" t="n">
        <v>398.48116134</v>
      </c>
      <c r="H66" s="20" t="n">
        <v>2.43116136</v>
      </c>
      <c r="I66" s="18" t="n">
        <v>369.49320341</v>
      </c>
      <c r="J66" s="20" t="n">
        <v>4.62050493</v>
      </c>
      <c r="K66" s="18" t="n">
        <v>389.56298814</v>
      </c>
      <c r="L66" s="20" t="n">
        <v>10.88811765</v>
      </c>
      <c r="M66" s="18" t="s">
        <v>481</v>
      </c>
      <c r="N66" s="20" t="s">
        <v>481</v>
      </c>
      <c r="O66" s="18" t="s">
        <v>481</v>
      </c>
      <c r="P66" s="20" t="s">
        <v>481</v>
      </c>
      <c r="Q66" s="18" t="s">
        <v>481</v>
      </c>
      <c r="R66" s="20" t="s">
        <v>481</v>
      </c>
      <c r="S66" s="18" t="s">
        <v>481</v>
      </c>
      <c r="T66" s="20" t="s">
        <v>481</v>
      </c>
      <c r="U66" s="18" t="n">
        <v>342.62836198</v>
      </c>
      <c r="V66" s="20" t="n">
        <v>6.27796491</v>
      </c>
    </row>
    <row r="67" spans="1:22">
      <c r="A67" s="15" t="s">
        <v>542</v>
      </c>
      <c r="B67" s="17" t="n">
        <v>6971</v>
      </c>
      <c r="C67" s="18">
        <f>(66.0/B67*100)</f>
        <v/>
      </c>
      <c r="D67" s="19" t="n">
        <v>6905</v>
      </c>
      <c r="E67" s="18" t="n">
        <v>414.25427656</v>
      </c>
      <c r="F67" s="20" t="n">
        <v>3.21958859</v>
      </c>
      <c r="G67" s="18" t="n">
        <v>374.12204331</v>
      </c>
      <c r="H67" s="20" t="n">
        <v>2.54397283</v>
      </c>
      <c r="I67" s="18" t="n">
        <v>331.39921062</v>
      </c>
      <c r="J67" s="20" t="n">
        <v>5.24445925</v>
      </c>
      <c r="K67" s="18" t="n">
        <v>348.49077681</v>
      </c>
      <c r="L67" s="20" t="n">
        <v>10.46710686</v>
      </c>
      <c r="M67" s="18" t="s">
        <v>481</v>
      </c>
      <c r="N67" s="20" t="s">
        <v>481</v>
      </c>
      <c r="O67" s="18" t="s">
        <v>481</v>
      </c>
      <c r="P67" s="20" t="s">
        <v>481</v>
      </c>
      <c r="Q67" s="18" t="s">
        <v>481</v>
      </c>
      <c r="R67" s="20" t="s">
        <v>481</v>
      </c>
      <c r="S67" s="18" t="s">
        <v>481</v>
      </c>
      <c r="T67" s="20" t="s">
        <v>481</v>
      </c>
      <c r="U67" s="18" t="n">
        <v>287.96335067</v>
      </c>
      <c r="V67" s="20" t="n">
        <v>8.26998405</v>
      </c>
    </row>
    <row r="68" spans="1:22">
      <c r="A68" s="15" t="s">
        <v>543</v>
      </c>
      <c r="B68" s="17" t="n">
        <v>12083</v>
      </c>
      <c r="C68" s="18">
        <f>(26.0/B68*100)</f>
        <v/>
      </c>
      <c r="D68" s="19" t="n">
        <v>12057</v>
      </c>
      <c r="E68" s="18" t="n">
        <v>440.68135589</v>
      </c>
      <c r="F68" s="20" t="n">
        <v>1.90948809</v>
      </c>
      <c r="G68" s="18" t="n">
        <v>396.43119344</v>
      </c>
      <c r="H68" s="20" t="n">
        <v>2.21508299</v>
      </c>
      <c r="I68" s="18" t="n">
        <v>345.29146002</v>
      </c>
      <c r="J68" s="20" t="n">
        <v>2.69019285</v>
      </c>
      <c r="K68" s="18" t="n">
        <v>330.24350276</v>
      </c>
      <c r="L68" s="20" t="n">
        <v>4.84800715</v>
      </c>
      <c r="M68" s="18" t="s">
        <v>481</v>
      </c>
      <c r="N68" s="20" t="s">
        <v>481</v>
      </c>
      <c r="O68" s="18" t="s">
        <v>481</v>
      </c>
      <c r="P68" s="20" t="s">
        <v>481</v>
      </c>
      <c r="Q68" s="18" t="s">
        <v>481</v>
      </c>
      <c r="R68" s="20" t="s">
        <v>481</v>
      </c>
      <c r="S68" s="18" t="s">
        <v>481</v>
      </c>
      <c r="T68" s="20" t="s">
        <v>481</v>
      </c>
      <c r="U68" s="18" t="n">
        <v>317.72045148</v>
      </c>
      <c r="V68" s="20" t="n">
        <v>4.34950846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516.39527236</v>
      </c>
      <c r="F70" s="20" t="n">
        <v>2.97089069</v>
      </c>
      <c r="G70" s="18" t="n">
        <v>484.70386936</v>
      </c>
      <c r="H70" s="20" t="n">
        <v>3.5896331</v>
      </c>
      <c r="I70" s="18" t="n">
        <v>444.71199294</v>
      </c>
      <c r="J70" s="20" t="n">
        <v>5.91372006</v>
      </c>
      <c r="K70" s="18" t="n">
        <v>471.32117282</v>
      </c>
      <c r="L70" s="20" t="n">
        <v>15.65096604</v>
      </c>
      <c r="M70" s="18" t="s">
        <v>481</v>
      </c>
      <c r="N70" s="20" t="s">
        <v>481</v>
      </c>
      <c r="O70" s="18" t="s">
        <v>481</v>
      </c>
      <c r="P70" s="20" t="s">
        <v>481</v>
      </c>
      <c r="Q70" s="18" t="s">
        <v>481</v>
      </c>
      <c r="R70" s="20" t="s">
        <v>481</v>
      </c>
      <c r="S70" s="18" t="s">
        <v>481</v>
      </c>
      <c r="T70" s="20" t="s">
        <v>481</v>
      </c>
      <c r="U70" s="18" t="n">
        <v>424.01443742</v>
      </c>
      <c r="V70" s="20" t="n">
        <v>12.8714758</v>
      </c>
    </row>
    <row r="71" spans="1:22">
      <c r="A71" s="15" t="s">
        <v>546</v>
      </c>
      <c r="B71" s="17" t="n">
        <v>6115</v>
      </c>
      <c r="C71" s="18">
        <f>(17.0/B71*100)</f>
        <v/>
      </c>
      <c r="D71" s="19" t="n">
        <v>6098</v>
      </c>
      <c r="E71" s="18" t="n">
        <v>576.09334706</v>
      </c>
      <c r="F71" s="20" t="n">
        <v>1.55818687</v>
      </c>
      <c r="G71" s="18" t="n">
        <v>537.4170249</v>
      </c>
      <c r="H71" s="20" t="n">
        <v>3.61006258</v>
      </c>
      <c r="I71" s="18" t="n">
        <v>435.10690422</v>
      </c>
      <c r="J71" s="20" t="n">
        <v>6.73936721</v>
      </c>
      <c r="K71" s="18" t="n">
        <v>463.17185509</v>
      </c>
      <c r="L71" s="20" t="n">
        <v>15.56302857</v>
      </c>
      <c r="M71" s="18" t="s">
        <v>481</v>
      </c>
      <c r="N71" s="20" t="s">
        <v>481</v>
      </c>
      <c r="O71" s="18" t="s">
        <v>481</v>
      </c>
      <c r="P71" s="20" t="s">
        <v>481</v>
      </c>
      <c r="Q71" s="18" t="s">
        <v>481</v>
      </c>
      <c r="R71" s="20" t="s">
        <v>481</v>
      </c>
      <c r="S71" s="18" t="s">
        <v>481</v>
      </c>
      <c r="T71" s="20" t="s">
        <v>481</v>
      </c>
      <c r="U71" s="18" t="n">
        <v>515.59367815</v>
      </c>
      <c r="V71" s="20" t="n">
        <v>28.12668467</v>
      </c>
    </row>
    <row r="72" spans="1:22">
      <c r="A72" s="15" t="s">
        <v>547</v>
      </c>
      <c r="B72" s="17" t="n">
        <v>7708</v>
      </c>
      <c r="C72" s="18">
        <f>(6.0/B72*100)</f>
        <v/>
      </c>
      <c r="D72" s="19" t="n">
        <v>7702</v>
      </c>
      <c r="E72" s="18" t="n">
        <v>559.99411143</v>
      </c>
      <c r="F72" s="20" t="n">
        <v>2.9150962</v>
      </c>
      <c r="G72" s="18" t="n">
        <v>523.23640405</v>
      </c>
      <c r="H72" s="20" t="n">
        <v>3.90342434</v>
      </c>
      <c r="I72" s="18" t="n">
        <v>422.13726523</v>
      </c>
      <c r="J72" s="20" t="n">
        <v>8.048591529999999</v>
      </c>
      <c r="K72" s="18" t="n">
        <v>424.16278643</v>
      </c>
      <c r="L72" s="20" t="n">
        <v>14.77954864</v>
      </c>
      <c r="M72" s="18" t="s">
        <v>481</v>
      </c>
      <c r="N72" s="20" t="s">
        <v>481</v>
      </c>
      <c r="O72" s="18" t="s">
        <v>481</v>
      </c>
      <c r="P72" s="20" t="s">
        <v>481</v>
      </c>
      <c r="Q72" s="18" t="s">
        <v>481</v>
      </c>
      <c r="R72" s="20" t="s">
        <v>481</v>
      </c>
      <c r="S72" s="18" t="s">
        <v>481</v>
      </c>
      <c r="T72" s="20" t="s">
        <v>481</v>
      </c>
      <c r="U72" s="18" t="n">
        <v>488.01551681</v>
      </c>
      <c r="V72" s="20" t="n">
        <v>27.82994122</v>
      </c>
    </row>
    <row r="73" spans="1:22">
      <c r="A73" s="15" t="s">
        <v>548</v>
      </c>
      <c r="B73" s="17" t="n">
        <v>8249</v>
      </c>
      <c r="C73" s="18">
        <f>(147.0/B73*100)</f>
        <v/>
      </c>
      <c r="D73" s="19" t="n">
        <v>8102</v>
      </c>
      <c r="E73" s="18" t="n">
        <v>447.4565914</v>
      </c>
      <c r="F73" s="20" t="n">
        <v>4.27920834</v>
      </c>
      <c r="G73" s="18" t="n">
        <v>409.70020967</v>
      </c>
      <c r="H73" s="20" t="n">
        <v>3.12428123</v>
      </c>
      <c r="I73" s="18" t="n">
        <v>383.27875495</v>
      </c>
      <c r="J73" s="20" t="n">
        <v>3.5542836</v>
      </c>
      <c r="K73" s="18" t="n">
        <v>411.33291383</v>
      </c>
      <c r="L73" s="20" t="n">
        <v>9.374189550000001</v>
      </c>
      <c r="M73" s="18" t="s">
        <v>481</v>
      </c>
      <c r="N73" s="20" t="s">
        <v>481</v>
      </c>
      <c r="O73" s="18" t="s">
        <v>481</v>
      </c>
      <c r="P73" s="20" t="s">
        <v>481</v>
      </c>
      <c r="Q73" s="18" t="s">
        <v>481</v>
      </c>
      <c r="R73" s="20" t="s">
        <v>481</v>
      </c>
      <c r="S73" s="18" t="s">
        <v>481</v>
      </c>
      <c r="T73" s="20" t="s">
        <v>481</v>
      </c>
      <c r="U73" s="18" t="n">
        <v>352.07664867</v>
      </c>
      <c r="V73" s="20" t="n">
        <v>12.92003167</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383.32084313</v>
      </c>
      <c r="F75" s="20" t="n">
        <v>3.27512839</v>
      </c>
      <c r="G75" s="18" t="n">
        <v>353.12420748</v>
      </c>
      <c r="H75" s="20" t="n">
        <v>3.57507342</v>
      </c>
      <c r="I75" s="18" t="n">
        <v>342.67567594</v>
      </c>
      <c r="J75" s="20" t="n">
        <v>5.28452726</v>
      </c>
      <c r="K75" s="18" t="n">
        <v>329.27494017</v>
      </c>
      <c r="L75" s="20" t="n">
        <v>12.61372136</v>
      </c>
      <c r="M75" s="18" t="s">
        <v>481</v>
      </c>
      <c r="N75" s="20" t="s">
        <v>481</v>
      </c>
      <c r="O75" s="18" t="s">
        <v>481</v>
      </c>
      <c r="P75" s="20" t="s">
        <v>481</v>
      </c>
      <c r="Q75" s="18" t="s">
        <v>481</v>
      </c>
      <c r="R75" s="20" t="s">
        <v>481</v>
      </c>
      <c r="S75" s="18" t="s">
        <v>481</v>
      </c>
      <c r="T75" s="20" t="s">
        <v>481</v>
      </c>
      <c r="U75" s="18" t="n">
        <v>312.71960659</v>
      </c>
      <c r="V75" s="20" t="n">
        <v>9.95721576</v>
      </c>
    </row>
    <row r="76" spans="1:22">
      <c r="A76" s="15" t="s">
        <v>551</v>
      </c>
      <c r="B76" s="17" t="n">
        <v>14167</v>
      </c>
      <c r="C76" s="18">
        <f>(228.0/B76*100)</f>
        <v/>
      </c>
      <c r="D76" s="19" t="n">
        <v>13939</v>
      </c>
      <c r="E76" s="18" t="n">
        <v>457.61515497</v>
      </c>
      <c r="F76" s="20" t="n">
        <v>2.30197666</v>
      </c>
      <c r="G76" s="18" t="n">
        <v>414.90065586</v>
      </c>
      <c r="H76" s="20" t="n">
        <v>3.08715286</v>
      </c>
      <c r="I76" s="18" t="n">
        <v>361.14348517</v>
      </c>
      <c r="J76" s="20" t="n">
        <v>4.36789713</v>
      </c>
      <c r="K76" s="18" t="n">
        <v>366.41533373</v>
      </c>
      <c r="L76" s="20" t="n">
        <v>7.33315142</v>
      </c>
      <c r="M76" s="18" t="s">
        <v>481</v>
      </c>
      <c r="N76" s="20" t="s">
        <v>481</v>
      </c>
      <c r="O76" s="18" t="s">
        <v>481</v>
      </c>
      <c r="P76" s="20" t="s">
        <v>481</v>
      </c>
      <c r="Q76" s="18" t="s">
        <v>481</v>
      </c>
      <c r="R76" s="20" t="s">
        <v>481</v>
      </c>
      <c r="S76" s="18" t="s">
        <v>481</v>
      </c>
      <c r="T76" s="20" t="s">
        <v>481</v>
      </c>
      <c r="U76" s="18" t="n">
        <v>344.67925766</v>
      </c>
      <c r="V76" s="20" t="n">
        <v>7.67152645</v>
      </c>
    </row>
    <row r="77" spans="1:22">
      <c r="A77" s="15" t="s">
        <v>552</v>
      </c>
      <c r="B77" s="17" t="n">
        <v>6062</v>
      </c>
      <c r="C77" s="18">
        <f>(86.0/B77*100)</f>
        <v/>
      </c>
      <c r="D77" s="19" t="n">
        <v>5976</v>
      </c>
      <c r="E77" s="18" t="n">
        <v>449.18551342</v>
      </c>
      <c r="F77" s="20" t="n">
        <v>3.18552467</v>
      </c>
      <c r="G77" s="18" t="n">
        <v>412.71085287</v>
      </c>
      <c r="H77" s="20" t="n">
        <v>2.52228778</v>
      </c>
      <c r="I77" s="18" t="n">
        <v>380.2056218</v>
      </c>
      <c r="J77" s="20" t="n">
        <v>4.44492042</v>
      </c>
      <c r="K77" s="18" t="n">
        <v>366.77243111</v>
      </c>
      <c r="L77" s="20" t="n">
        <v>5.87845457</v>
      </c>
      <c r="M77" s="18" t="s">
        <v>481</v>
      </c>
      <c r="N77" s="20" t="s">
        <v>481</v>
      </c>
      <c r="O77" s="18" t="s">
        <v>481</v>
      </c>
      <c r="P77" s="20" t="s">
        <v>481</v>
      </c>
      <c r="Q77" s="18" t="s">
        <v>481</v>
      </c>
      <c r="R77" s="20" t="s">
        <v>481</v>
      </c>
      <c r="S77" s="18" t="s">
        <v>481</v>
      </c>
      <c r="T77" s="20" t="s">
        <v>481</v>
      </c>
      <c r="U77" s="18" t="n">
        <v>346.91945808</v>
      </c>
      <c r="V77" s="20" t="n">
        <v>5.12479976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475.15219699</v>
      </c>
      <c r="F81" s="20" t="n">
        <v>3.37328616</v>
      </c>
      <c r="G81" s="18" t="n">
        <v>423.23824148</v>
      </c>
      <c r="H81" s="20" t="n">
        <v>3.37397631</v>
      </c>
      <c r="I81" s="18" t="n">
        <v>385.60413105</v>
      </c>
      <c r="J81" s="20" t="n">
        <v>4.87530388</v>
      </c>
      <c r="K81" s="18" t="n">
        <v>428.96690274</v>
      </c>
      <c r="L81" s="20" t="n">
        <v>11.35455852</v>
      </c>
      <c r="M81" s="18" t="s">
        <v>481</v>
      </c>
      <c r="N81" s="20" t="s">
        <v>481</v>
      </c>
      <c r="O81" s="18" t="s">
        <v>481</v>
      </c>
      <c r="P81" s="20" t="s">
        <v>481</v>
      </c>
      <c r="Q81" s="18" t="s">
        <v>481</v>
      </c>
      <c r="R81" s="20" t="s">
        <v>481</v>
      </c>
      <c r="S81" s="18" t="s">
        <v>481</v>
      </c>
      <c r="T81" s="20" t="s">
        <v>481</v>
      </c>
      <c r="U81" s="18" t="n">
        <v>417.43989996</v>
      </c>
      <c r="V81" s="20" t="n">
        <v>18.89151078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716</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(371.0/B7*100)</f>
        <v/>
      </c>
      <c r="D7" s="19" t="n">
        <v>14159</v>
      </c>
      <c r="E7" s="18" t="n">
        <v>429.83183703</v>
      </c>
      <c r="F7" s="20" t="n">
        <v>9.72893942</v>
      </c>
      <c r="G7" s="18" t="n">
        <v>480.45441219</v>
      </c>
      <c r="H7" s="20" t="n">
        <v>3.70222781</v>
      </c>
      <c r="I7" s="18" t="n">
        <v>508.30303497</v>
      </c>
      <c r="J7" s="20" t="n">
        <v>1.86519236</v>
      </c>
      <c r="K7" s="18" t="n">
        <v>478.34208033</v>
      </c>
      <c r="L7" s="20" t="n">
        <v>2.54799391</v>
      </c>
      <c r="M7" s="18" t="s">
        <v>481</v>
      </c>
      <c r="N7" s="20" t="s">
        <v>481</v>
      </c>
      <c r="O7" s="18" t="s">
        <v>481</v>
      </c>
      <c r="P7" s="20" t="s">
        <v>481</v>
      </c>
      <c r="Q7" s="18" t="s">
        <v>481</v>
      </c>
      <c r="R7" s="20" t="s">
        <v>481</v>
      </c>
      <c r="S7" s="18" t="s">
        <v>481</v>
      </c>
      <c r="T7" s="20" t="s">
        <v>481</v>
      </c>
      <c r="U7" s="18" t="n">
        <v>397.02785582</v>
      </c>
      <c r="V7" s="20" t="n">
        <v>7.1898171</v>
      </c>
    </row>
    <row r="8" spans="1:22">
      <c r="A8" s="15" t="s">
        <v>483</v>
      </c>
      <c r="B8" s="17" t="n">
        <v>7007</v>
      </c>
      <c r="C8" s="18">
        <f>(24.0/B8*100)</f>
        <v/>
      </c>
      <c r="D8" s="19" t="n">
        <v>6983</v>
      </c>
      <c r="E8" s="18" t="n">
        <v>424.70475514</v>
      </c>
      <c r="F8" s="20" t="n">
        <v>10.56963147</v>
      </c>
      <c r="G8" s="18" t="n">
        <v>421.12487072</v>
      </c>
      <c r="H8" s="20" t="n">
        <v>7.6264203</v>
      </c>
      <c r="I8" s="18" t="n">
        <v>501.64353607</v>
      </c>
      <c r="J8" s="20" t="n">
        <v>3.47911338</v>
      </c>
      <c r="K8" s="18" t="n">
        <v>506.43577679</v>
      </c>
      <c r="L8" s="20" t="n">
        <v>2.84794897</v>
      </c>
      <c r="M8" s="18" t="s">
        <v>481</v>
      </c>
      <c r="N8" s="20" t="s">
        <v>481</v>
      </c>
      <c r="O8" s="18" t="s">
        <v>481</v>
      </c>
      <c r="P8" s="20" t="s">
        <v>481</v>
      </c>
      <c r="Q8" s="18" t="n">
        <v>301.63126691</v>
      </c>
      <c r="R8" s="20" t="n">
        <v>25.14921031</v>
      </c>
      <c r="S8" s="18" t="s">
        <v>481</v>
      </c>
      <c r="T8" s="20" t="s">
        <v>481</v>
      </c>
      <c r="U8" s="18" t="n">
        <v>383.37601105</v>
      </c>
      <c r="V8" s="20" t="n">
        <v>12.69509569</v>
      </c>
    </row>
    <row r="9" spans="1:22">
      <c r="A9" s="15" t="s">
        <v>484</v>
      </c>
      <c r="B9" s="17" t="n">
        <v>9651</v>
      </c>
      <c r="C9" s="18">
        <f>(106.0/B9*100)</f>
        <v/>
      </c>
      <c r="D9" s="19" t="n">
        <v>9545</v>
      </c>
      <c r="E9" s="18" t="n">
        <v>455.1626811</v>
      </c>
      <c r="F9" s="20" t="n">
        <v>7.84179157</v>
      </c>
      <c r="G9" s="18" t="n">
        <v>464.11681397</v>
      </c>
      <c r="H9" s="20" t="n">
        <v>4.79521942</v>
      </c>
      <c r="I9" s="18" t="n">
        <v>515.47640384</v>
      </c>
      <c r="J9" s="20" t="n">
        <v>2.84191746</v>
      </c>
      <c r="K9" s="18" t="n">
        <v>522.24940019</v>
      </c>
      <c r="L9" s="20" t="n">
        <v>2.64075316</v>
      </c>
      <c r="M9" s="18" t="s">
        <v>481</v>
      </c>
      <c r="N9" s="20" t="s">
        <v>481</v>
      </c>
      <c r="O9" s="18" t="s">
        <v>481</v>
      </c>
      <c r="P9" s="20" t="s">
        <v>481</v>
      </c>
      <c r="Q9" s="18" t="n">
        <v>357.98454354</v>
      </c>
      <c r="R9" s="20" t="n">
        <v>11.51846445</v>
      </c>
      <c r="S9" s="18" t="s">
        <v>481</v>
      </c>
      <c r="T9" s="20" t="s">
        <v>481</v>
      </c>
      <c r="U9" s="18" t="n">
        <v>399.89995629</v>
      </c>
      <c r="V9" s="20" t="n">
        <v>6.81163186</v>
      </c>
    </row>
    <row r="10" spans="1:22">
      <c r="A10" s="15" t="s">
        <v>485</v>
      </c>
      <c r="B10" s="17" t="n">
        <v>20058</v>
      </c>
      <c r="C10" s="18">
        <f>(529.0/B10*100)</f>
        <v/>
      </c>
      <c r="D10" s="19" t="n">
        <v>19529</v>
      </c>
      <c r="E10" s="18" t="n">
        <v>464.93118657</v>
      </c>
      <c r="F10" s="20" t="n">
        <v>9.82375856</v>
      </c>
      <c r="G10" s="18" t="n">
        <v>505.42376506</v>
      </c>
      <c r="H10" s="20" t="n">
        <v>4.73188116</v>
      </c>
      <c r="I10" s="18" t="n">
        <v>518.57723045</v>
      </c>
      <c r="J10" s="20" t="n">
        <v>2.6660272</v>
      </c>
      <c r="K10" s="18" t="n">
        <v>522.82075962</v>
      </c>
      <c r="L10" s="20" t="n">
        <v>3.34520473</v>
      </c>
      <c r="M10" s="18" t="s">
        <v>481</v>
      </c>
      <c r="N10" s="20" t="s">
        <v>481</v>
      </c>
      <c r="O10" s="18" t="s">
        <v>481</v>
      </c>
      <c r="P10" s="20" t="s">
        <v>481</v>
      </c>
      <c r="Q10" s="18" t="s">
        <v>481</v>
      </c>
      <c r="R10" s="20" t="s">
        <v>481</v>
      </c>
      <c r="S10" s="18" t="s">
        <v>481</v>
      </c>
      <c r="T10" s="20" t="s">
        <v>481</v>
      </c>
      <c r="U10" s="18" t="n">
        <v>434.29691942</v>
      </c>
      <c r="V10" s="20" t="n">
        <v>8.64445323</v>
      </c>
    </row>
    <row r="11" spans="1:22">
      <c r="A11" s="15" t="s">
        <v>486</v>
      </c>
      <c r="B11" s="17" t="n">
        <v>7053</v>
      </c>
      <c r="C11" s="18">
        <f>(50.0/B11*100)</f>
        <v/>
      </c>
      <c r="D11" s="19" t="n">
        <v>7003</v>
      </c>
      <c r="E11" s="18" t="n">
        <v>372.7302372</v>
      </c>
      <c r="F11" s="20" t="n">
        <v>10.06999774</v>
      </c>
      <c r="G11" s="18" t="n">
        <v>388.35248303</v>
      </c>
      <c r="H11" s="20" t="n">
        <v>5.98444772</v>
      </c>
      <c r="I11" s="18" t="n">
        <v>425.55298873</v>
      </c>
      <c r="J11" s="20" t="n">
        <v>2.87347764</v>
      </c>
      <c r="K11" s="18" t="n">
        <v>431.28529737</v>
      </c>
      <c r="L11" s="20" t="n">
        <v>3.32909196</v>
      </c>
      <c r="M11" s="18" t="s">
        <v>481</v>
      </c>
      <c r="N11" s="20" t="s">
        <v>481</v>
      </c>
      <c r="O11" s="18" t="s">
        <v>481</v>
      </c>
      <c r="P11" s="20" t="s">
        <v>481</v>
      </c>
      <c r="Q11" s="18" t="s">
        <v>481</v>
      </c>
      <c r="R11" s="20" t="s">
        <v>481</v>
      </c>
      <c r="S11" s="18" t="s">
        <v>481</v>
      </c>
      <c r="T11" s="20" t="s">
        <v>481</v>
      </c>
      <c r="U11" s="18" t="n">
        <v>344.58076356</v>
      </c>
      <c r="V11" s="20" t="n">
        <v>9.07606878</v>
      </c>
    </row>
    <row r="12" spans="1:22">
      <c r="A12" s="15" t="s">
        <v>487</v>
      </c>
      <c r="B12" s="17" t="n">
        <v>6894</v>
      </c>
      <c r="C12" s="18">
        <f>(57.0/B12*100)</f>
        <v/>
      </c>
      <c r="D12" s="19" t="n">
        <v>6837</v>
      </c>
      <c r="E12" s="18" t="n">
        <v>446.23061619</v>
      </c>
      <c r="F12" s="20" t="n">
        <v>7.97732518</v>
      </c>
      <c r="G12" s="18" t="n">
        <v>456.60592921</v>
      </c>
      <c r="H12" s="20" t="n">
        <v>3.99472772</v>
      </c>
      <c r="I12" s="18" t="n">
        <v>497.32168265</v>
      </c>
      <c r="J12" s="20" t="n">
        <v>2.41790532</v>
      </c>
      <c r="K12" s="18" t="n">
        <v>517.55447342</v>
      </c>
      <c r="L12" s="20" t="n">
        <v>3.28023185</v>
      </c>
      <c r="M12" s="18" t="s">
        <v>481</v>
      </c>
      <c r="N12" s="20" t="s">
        <v>481</v>
      </c>
      <c r="O12" s="18" t="s">
        <v>481</v>
      </c>
      <c r="P12" s="20" t="s">
        <v>481</v>
      </c>
      <c r="Q12" s="18" t="n">
        <v>340.98506961</v>
      </c>
      <c r="R12" s="20" t="n">
        <v>12.52444664</v>
      </c>
      <c r="S12" s="18" t="s">
        <v>481</v>
      </c>
      <c r="T12" s="20" t="s">
        <v>481</v>
      </c>
      <c r="U12" s="18" t="n">
        <v>398.3898097</v>
      </c>
      <c r="V12" s="20" t="n">
        <v>9.80668794</v>
      </c>
    </row>
    <row r="13" spans="1:22">
      <c r="A13" s="15" t="s">
        <v>488</v>
      </c>
      <c r="B13" s="17" t="n">
        <v>7161</v>
      </c>
      <c r="C13" s="18">
        <f>(92.0/B13*100)</f>
        <v/>
      </c>
      <c r="D13" s="19" t="n">
        <v>7069</v>
      </c>
      <c r="E13" s="18" t="n">
        <v>445.43003504</v>
      </c>
      <c r="F13" s="20" t="n">
        <v>8.449107379999999</v>
      </c>
      <c r="G13" s="18" t="n">
        <v>456.64161067</v>
      </c>
      <c r="H13" s="20" t="n">
        <v>7.9349937</v>
      </c>
      <c r="I13" s="18" t="n">
        <v>515.6559112</v>
      </c>
      <c r="J13" s="20" t="n">
        <v>2.53646588</v>
      </c>
      <c r="K13" s="18" t="n">
        <v>524.03509339</v>
      </c>
      <c r="L13" s="20" t="n">
        <v>2.61270186</v>
      </c>
      <c r="M13" s="18" t="s">
        <v>481</v>
      </c>
      <c r="N13" s="20" t="s">
        <v>481</v>
      </c>
      <c r="O13" s="18" t="s">
        <v>481</v>
      </c>
      <c r="P13" s="20" t="s">
        <v>481</v>
      </c>
      <c r="Q13" s="18" t="n">
        <v>447.51533769</v>
      </c>
      <c r="R13" s="20" t="n">
        <v>5.97365007</v>
      </c>
      <c r="S13" s="18" t="s">
        <v>481</v>
      </c>
      <c r="T13" s="20" t="s">
        <v>481</v>
      </c>
      <c r="U13" s="18" t="n">
        <v>406.7675892</v>
      </c>
      <c r="V13" s="20" t="n">
        <v>10.00110612</v>
      </c>
    </row>
    <row r="14" spans="1:22">
      <c r="A14" s="15" t="s">
        <v>489</v>
      </c>
      <c r="B14" s="17" t="n">
        <v>5587</v>
      </c>
      <c r="C14" s="18">
        <f>(76.0/B14*100)</f>
        <v/>
      </c>
      <c r="D14" s="19" t="n">
        <v>5511</v>
      </c>
      <c r="E14" s="18" t="n">
        <v>457.55252482</v>
      </c>
      <c r="F14" s="20" t="n">
        <v>9.799381609999999</v>
      </c>
      <c r="G14" s="18" t="n">
        <v>479.25585933</v>
      </c>
      <c r="H14" s="20" t="n">
        <v>6.77369748</v>
      </c>
      <c r="I14" s="18" t="n">
        <v>524.56717927</v>
      </c>
      <c r="J14" s="20" t="n">
        <v>2.45968676</v>
      </c>
      <c r="K14" s="18" t="n">
        <v>526.03230179</v>
      </c>
      <c r="L14" s="20" t="n">
        <v>2.88904208</v>
      </c>
      <c r="M14" s="18" t="s">
        <v>481</v>
      </c>
      <c r="N14" s="20" t="s">
        <v>481</v>
      </c>
      <c r="O14" s="18" t="s">
        <v>481</v>
      </c>
      <c r="P14" s="20" t="s">
        <v>481</v>
      </c>
      <c r="Q14" s="18" t="s">
        <v>481</v>
      </c>
      <c r="R14" s="20" t="s">
        <v>481</v>
      </c>
      <c r="S14" s="18" t="s">
        <v>481</v>
      </c>
      <c r="T14" s="20" t="s">
        <v>481</v>
      </c>
      <c r="U14" s="18" t="n">
        <v>444.97656518</v>
      </c>
      <c r="V14" s="20" t="n">
        <v>10.92010367</v>
      </c>
    </row>
    <row r="15" spans="1:22">
      <c r="A15" s="15" t="s">
        <v>490</v>
      </c>
      <c r="B15" s="17" t="n">
        <v>5882</v>
      </c>
      <c r="C15" s="18">
        <f>(53.0/B15*100)</f>
        <v/>
      </c>
      <c r="D15" s="19" t="n">
        <v>5829</v>
      </c>
      <c r="E15" s="18" t="n">
        <v>417.31814327</v>
      </c>
      <c r="F15" s="20" t="n">
        <v>10.87616266</v>
      </c>
      <c r="G15" s="18" t="n">
        <v>486.80573106</v>
      </c>
      <c r="H15" s="20" t="n">
        <v>7.07945187</v>
      </c>
      <c r="I15" s="18" t="n">
        <v>522.78581829</v>
      </c>
      <c r="J15" s="20" t="n">
        <v>2.3705497</v>
      </c>
      <c r="K15" s="18" t="n">
        <v>506.50656247</v>
      </c>
      <c r="L15" s="20" t="n">
        <v>2.97821198</v>
      </c>
      <c r="M15" s="18" t="s">
        <v>481</v>
      </c>
      <c r="N15" s="20" t="s">
        <v>481</v>
      </c>
      <c r="O15" s="18" t="s">
        <v>481</v>
      </c>
      <c r="P15" s="20" t="s">
        <v>481</v>
      </c>
      <c r="Q15" s="18" t="n">
        <v>368.85220715</v>
      </c>
      <c r="R15" s="20" t="n">
        <v>14.5875493</v>
      </c>
      <c r="S15" s="18" t="s">
        <v>481</v>
      </c>
      <c r="T15" s="20" t="s">
        <v>481</v>
      </c>
      <c r="U15" s="18" t="n">
        <v>409.16307934</v>
      </c>
      <c r="V15" s="20" t="n">
        <v>11.75431355</v>
      </c>
    </row>
    <row r="16" spans="1:22">
      <c r="A16" s="15" t="s">
        <v>491</v>
      </c>
      <c r="B16" s="17" t="n">
        <v>6108</v>
      </c>
      <c r="C16" s="18">
        <f>(103.0/B16*100)</f>
        <v/>
      </c>
      <c r="D16" s="19" t="n">
        <v>6005</v>
      </c>
      <c r="E16" s="18" t="n">
        <v>408.35059901</v>
      </c>
      <c r="F16" s="20" t="n">
        <v>10.14362129</v>
      </c>
      <c r="G16" s="18" t="n">
        <v>443.33704592</v>
      </c>
      <c r="H16" s="20" t="n">
        <v>6.66418404</v>
      </c>
      <c r="I16" s="18" t="n">
        <v>488.88850539</v>
      </c>
      <c r="J16" s="20" t="n">
        <v>2.79717438</v>
      </c>
      <c r="K16" s="18" t="n">
        <v>509.76292705</v>
      </c>
      <c r="L16" s="20" t="n">
        <v>2.21774308</v>
      </c>
      <c r="M16" s="18" t="s">
        <v>481</v>
      </c>
      <c r="N16" s="20" t="s">
        <v>481</v>
      </c>
      <c r="O16" s="18" t="s">
        <v>481</v>
      </c>
      <c r="P16" s="20" t="s">
        <v>481</v>
      </c>
      <c r="Q16" s="18" t="s">
        <v>481</v>
      </c>
      <c r="R16" s="20" t="s">
        <v>481</v>
      </c>
      <c r="S16" s="18" t="s">
        <v>481</v>
      </c>
      <c r="T16" s="20" t="s">
        <v>481</v>
      </c>
      <c r="U16" s="18" t="n">
        <v>362.58895747</v>
      </c>
      <c r="V16" s="20" t="n">
        <v>7.54402883</v>
      </c>
    </row>
    <row r="17" spans="1:22">
      <c r="A17" s="15" t="s">
        <v>492</v>
      </c>
      <c r="B17" s="17" t="n">
        <v>6504</v>
      </c>
      <c r="C17" s="18">
        <f>(673.0/B17*100)</f>
        <v/>
      </c>
      <c r="D17" s="19" t="n">
        <v>5831</v>
      </c>
      <c r="E17" s="18" t="n">
        <v>450.32268489</v>
      </c>
      <c r="F17" s="20" t="n">
        <v>14.0927134</v>
      </c>
      <c r="G17" s="18" t="n">
        <v>439.35975219</v>
      </c>
      <c r="H17" s="20" t="n">
        <v>6.96689971</v>
      </c>
      <c r="I17" s="18" t="n">
        <v>505.24092864</v>
      </c>
      <c r="J17" s="20" t="n">
        <v>4.04291008</v>
      </c>
      <c r="K17" s="18" t="n">
        <v>523.90006507</v>
      </c>
      <c r="L17" s="20" t="n">
        <v>2.88104927</v>
      </c>
      <c r="M17" s="18" t="s">
        <v>481</v>
      </c>
      <c r="N17" s="20" t="s">
        <v>481</v>
      </c>
      <c r="O17" s="18" t="s">
        <v>481</v>
      </c>
      <c r="P17" s="20" t="s">
        <v>481</v>
      </c>
      <c r="Q17" s="18" t="n">
        <v>362.96139732</v>
      </c>
      <c r="R17" s="20" t="n">
        <v>12.64520278</v>
      </c>
      <c r="S17" s="18" t="s">
        <v>481</v>
      </c>
      <c r="T17" s="20" t="s">
        <v>481</v>
      </c>
      <c r="U17" s="18" t="n">
        <v>430.2050418</v>
      </c>
      <c r="V17" s="20" t="n">
        <v>8.99825676</v>
      </c>
    </row>
    <row r="18" spans="1:22">
      <c r="A18" s="15" t="s">
        <v>493</v>
      </c>
      <c r="B18" s="17" t="n">
        <v>5532</v>
      </c>
      <c r="C18" s="18">
        <f>(28.0/B18*100)</f>
        <v/>
      </c>
      <c r="D18" s="19" t="n">
        <v>5504</v>
      </c>
      <c r="E18" s="18" t="n">
        <v>422.64117261</v>
      </c>
      <c r="F18" s="20" t="n">
        <v>6.58151801</v>
      </c>
      <c r="G18" s="18" t="n">
        <v>419.6711552</v>
      </c>
      <c r="H18" s="20" t="n">
        <v>5.37946511</v>
      </c>
      <c r="I18" s="18" t="n">
        <v>455.30635533</v>
      </c>
      <c r="J18" s="20" t="n">
        <v>4.0540924</v>
      </c>
      <c r="K18" s="18" t="n">
        <v>482.67250918</v>
      </c>
      <c r="L18" s="20" t="n">
        <v>3.64118526</v>
      </c>
      <c r="M18" s="18" t="s">
        <v>481</v>
      </c>
      <c r="N18" s="20" t="s">
        <v>481</v>
      </c>
      <c r="O18" s="18" t="s">
        <v>481</v>
      </c>
      <c r="P18" s="20" t="s">
        <v>481</v>
      </c>
      <c r="Q18" s="18" t="s">
        <v>481</v>
      </c>
      <c r="R18" s="20" t="s">
        <v>481</v>
      </c>
      <c r="S18" s="18" t="s">
        <v>481</v>
      </c>
      <c r="T18" s="20" t="s">
        <v>481</v>
      </c>
      <c r="U18" s="18" t="n">
        <v>371.04890797</v>
      </c>
      <c r="V18" s="20" t="n">
        <v>12.86920887</v>
      </c>
    </row>
    <row r="19" spans="1:22">
      <c r="A19" s="15" t="s">
        <v>494</v>
      </c>
      <c r="B19" s="17" t="n">
        <v>5658</v>
      </c>
      <c r="C19" s="18">
        <f>(70.0/B19*100)</f>
        <v/>
      </c>
      <c r="D19" s="19" t="n">
        <v>5588</v>
      </c>
      <c r="E19" s="18" t="n">
        <v>421.54603529</v>
      </c>
      <c r="F19" s="20" t="n">
        <v>6.45685578</v>
      </c>
      <c r="G19" s="18" t="n">
        <v>429.29737596</v>
      </c>
      <c r="H19" s="20" t="n">
        <v>4.93378087</v>
      </c>
      <c r="I19" s="18" t="n">
        <v>484.30239725</v>
      </c>
      <c r="J19" s="20" t="n">
        <v>2.75909862</v>
      </c>
      <c r="K19" s="18" t="n">
        <v>502.28171719</v>
      </c>
      <c r="L19" s="20" t="n">
        <v>3.62018226</v>
      </c>
      <c r="M19" s="18" t="s">
        <v>481</v>
      </c>
      <c r="N19" s="20" t="s">
        <v>481</v>
      </c>
      <c r="O19" s="18" t="s">
        <v>481</v>
      </c>
      <c r="P19" s="20" t="s">
        <v>481</v>
      </c>
      <c r="Q19" s="18" t="s">
        <v>481</v>
      </c>
      <c r="R19" s="20" t="s">
        <v>481</v>
      </c>
      <c r="S19" s="18" t="s">
        <v>481</v>
      </c>
      <c r="T19" s="20" t="s">
        <v>481</v>
      </c>
      <c r="U19" s="18" t="n">
        <v>352.90963796</v>
      </c>
      <c r="V19" s="20" t="n">
        <v>12.17221112</v>
      </c>
    </row>
    <row r="20" spans="1:22">
      <c r="A20" s="15" t="s">
        <v>495</v>
      </c>
      <c r="B20" s="17" t="n">
        <v>3371</v>
      </c>
      <c r="C20" s="18">
        <f>(75.0/B20*100)</f>
        <v/>
      </c>
      <c r="D20" s="19" t="n">
        <v>3296</v>
      </c>
      <c r="E20" s="18" t="n">
        <v>433.20148506</v>
      </c>
      <c r="F20" s="20" t="n">
        <v>14.6661266</v>
      </c>
      <c r="G20" s="18" t="n">
        <v>437.39087931</v>
      </c>
      <c r="H20" s="20" t="n">
        <v>9.019337119999999</v>
      </c>
      <c r="I20" s="18" t="n">
        <v>485.23633488</v>
      </c>
      <c r="J20" s="20" t="n">
        <v>3.15850683</v>
      </c>
      <c r="K20" s="18" t="n">
        <v>500.26902852</v>
      </c>
      <c r="L20" s="20" t="n">
        <v>2.74019107</v>
      </c>
      <c r="M20" s="18" t="s">
        <v>481</v>
      </c>
      <c r="N20" s="20" t="s">
        <v>481</v>
      </c>
      <c r="O20" s="18" t="s">
        <v>481</v>
      </c>
      <c r="P20" s="20" t="s">
        <v>481</v>
      </c>
      <c r="Q20" s="18" t="s">
        <v>481</v>
      </c>
      <c r="R20" s="20" t="s">
        <v>481</v>
      </c>
      <c r="S20" s="18" t="s">
        <v>481</v>
      </c>
      <c r="T20" s="20" t="s">
        <v>481</v>
      </c>
      <c r="U20" s="18" t="n">
        <v>393.76181251</v>
      </c>
      <c r="V20" s="20" t="n">
        <v>14.53160234</v>
      </c>
    </row>
    <row r="21" spans="1:22">
      <c r="A21" s="15" t="s">
        <v>496</v>
      </c>
      <c r="B21" s="17" t="n">
        <v>5741</v>
      </c>
      <c r="C21" s="18">
        <f>(45.0/B21*100)</f>
        <v/>
      </c>
      <c r="D21" s="19" t="n">
        <v>5696</v>
      </c>
      <c r="E21" s="18" t="n">
        <v>457.08527542</v>
      </c>
      <c r="F21" s="20" t="n">
        <v>14.75696899</v>
      </c>
      <c r="G21" s="18" t="n">
        <v>492.05133217</v>
      </c>
      <c r="H21" s="20" t="n">
        <v>7.28317515</v>
      </c>
      <c r="I21" s="18" t="n">
        <v>512.55639486</v>
      </c>
      <c r="J21" s="20" t="n">
        <v>2.21462125</v>
      </c>
      <c r="K21" s="18" t="n">
        <v>490.25666821</v>
      </c>
      <c r="L21" s="20" t="n">
        <v>2.8610409</v>
      </c>
      <c r="M21" s="18" t="s">
        <v>481</v>
      </c>
      <c r="N21" s="20" t="s">
        <v>481</v>
      </c>
      <c r="O21" s="18" t="s">
        <v>481</v>
      </c>
      <c r="P21" s="20" t="s">
        <v>481</v>
      </c>
      <c r="Q21" s="18" t="s">
        <v>481</v>
      </c>
      <c r="R21" s="20" t="s">
        <v>481</v>
      </c>
      <c r="S21" s="18" t="s">
        <v>481</v>
      </c>
      <c r="T21" s="20" t="s">
        <v>481</v>
      </c>
      <c r="U21" s="18" t="n">
        <v>418.43613109</v>
      </c>
      <c r="V21" s="20" t="n">
        <v>12.6831961</v>
      </c>
    </row>
    <row r="22" spans="1:22">
      <c r="A22" s="15" t="s">
        <v>497</v>
      </c>
      <c r="B22" s="17" t="n">
        <v>6598</v>
      </c>
      <c r="C22" s="18">
        <f>(33.0/B22*100)</f>
        <v/>
      </c>
      <c r="D22" s="19" t="n">
        <v>6565</v>
      </c>
      <c r="E22" s="18" t="n">
        <v>383.97864741</v>
      </c>
      <c r="F22" s="20" t="n">
        <v>7.42054616</v>
      </c>
      <c r="G22" s="18" t="n">
        <v>421.31106635</v>
      </c>
      <c r="H22" s="20" t="n">
        <v>7.38447775</v>
      </c>
      <c r="I22" s="18" t="n">
        <v>489.05391082</v>
      </c>
      <c r="J22" s="20" t="n">
        <v>4.01615198</v>
      </c>
      <c r="K22" s="18" t="n">
        <v>473.06950528</v>
      </c>
      <c r="L22" s="20" t="n">
        <v>3.72733056</v>
      </c>
      <c r="M22" s="18" t="s">
        <v>481</v>
      </c>
      <c r="N22" s="20" t="s">
        <v>481</v>
      </c>
      <c r="O22" s="18" t="s">
        <v>481</v>
      </c>
      <c r="P22" s="20" t="s">
        <v>481</v>
      </c>
      <c r="Q22" s="18" t="s">
        <v>481</v>
      </c>
      <c r="R22" s="20" t="s">
        <v>481</v>
      </c>
      <c r="S22" s="18" t="n">
        <v>431.12748092</v>
      </c>
      <c r="T22" s="20" t="n">
        <v>37.06676028</v>
      </c>
      <c r="U22" s="18" t="n">
        <v>365.87457164</v>
      </c>
      <c r="V22" s="20" t="n">
        <v>9.588319070000001</v>
      </c>
    </row>
    <row r="23" spans="1:22">
      <c r="A23" s="15" t="s">
        <v>498</v>
      </c>
      <c r="B23" s="17" t="n">
        <v>11583</v>
      </c>
      <c r="C23" s="18">
        <f>(220.0/B23*100)</f>
        <v/>
      </c>
      <c r="D23" s="19" t="n">
        <v>11363</v>
      </c>
      <c r="E23" s="18" t="n">
        <v>435.78144385</v>
      </c>
      <c r="F23" s="20" t="n">
        <v>7.57046928</v>
      </c>
      <c r="G23" s="18" t="n">
        <v>462.88524173</v>
      </c>
      <c r="H23" s="20" t="n">
        <v>6.13702871</v>
      </c>
      <c r="I23" s="18" t="n">
        <v>488.73297654</v>
      </c>
      <c r="J23" s="20" t="n">
        <v>3.43344555</v>
      </c>
      <c r="K23" s="18" t="n">
        <v>508.56465263</v>
      </c>
      <c r="L23" s="20" t="n">
        <v>3.28939615</v>
      </c>
      <c r="M23" s="18" t="s">
        <v>481</v>
      </c>
      <c r="N23" s="20" t="s">
        <v>481</v>
      </c>
      <c r="O23" s="18" t="s">
        <v>481</v>
      </c>
      <c r="P23" s="20" t="s">
        <v>481</v>
      </c>
      <c r="Q23" s="18" t="s">
        <v>481</v>
      </c>
      <c r="R23" s="20" t="s">
        <v>481</v>
      </c>
      <c r="S23" s="18" t="s">
        <v>481</v>
      </c>
      <c r="T23" s="20" t="s">
        <v>481</v>
      </c>
      <c r="U23" s="18" t="n">
        <v>421.916941</v>
      </c>
      <c r="V23" s="20" t="n">
        <v>10.1505982</v>
      </c>
    </row>
    <row r="24" spans="1:22">
      <c r="A24" s="15" t="s">
        <v>499</v>
      </c>
      <c r="B24" s="17" t="n">
        <v>6647</v>
      </c>
      <c r="C24" s="18">
        <f>(7.0/B24*100)</f>
        <v/>
      </c>
      <c r="D24" s="19" t="n">
        <v>6640</v>
      </c>
      <c r="E24" s="18" t="n">
        <v>479.02775813</v>
      </c>
      <c r="F24" s="20" t="n">
        <v>12.10727645</v>
      </c>
      <c r="G24" s="18" t="n">
        <v>523.18528956</v>
      </c>
      <c r="H24" s="20" t="n">
        <v>10.34253649</v>
      </c>
      <c r="I24" s="18" t="n">
        <v>538.25692474</v>
      </c>
      <c r="J24" s="20" t="n">
        <v>3.71737715</v>
      </c>
      <c r="K24" s="18" t="n">
        <v>531.31971284</v>
      </c>
      <c r="L24" s="20" t="n">
        <v>3.04212295</v>
      </c>
      <c r="M24" s="18" t="s">
        <v>481</v>
      </c>
      <c r="N24" s="20" t="s">
        <v>481</v>
      </c>
      <c r="O24" s="18" t="s">
        <v>481</v>
      </c>
      <c r="P24" s="20" t="s">
        <v>481</v>
      </c>
      <c r="Q24" s="18" t="s">
        <v>481</v>
      </c>
      <c r="R24" s="20" t="s">
        <v>481</v>
      </c>
      <c r="S24" s="18" t="s">
        <v>481</v>
      </c>
      <c r="T24" s="20" t="s">
        <v>481</v>
      </c>
      <c r="U24" s="18" t="n">
        <v>425.84373912</v>
      </c>
      <c r="V24" s="20" t="n">
        <v>33.03058778</v>
      </c>
    </row>
    <row r="25" spans="1:22">
      <c r="A25" s="15" t="s">
        <v>500</v>
      </c>
      <c r="B25" s="17" t="n">
        <v>5581</v>
      </c>
      <c r="C25" s="18">
        <f>(24.0/B25*100)</f>
        <v/>
      </c>
      <c r="D25" s="19" t="n">
        <v>5557</v>
      </c>
      <c r="E25" s="18" t="n">
        <v>452.07813631</v>
      </c>
      <c r="F25" s="20" t="n">
        <v>16.7131864</v>
      </c>
      <c r="G25" s="18" t="n">
        <v>471.72699287</v>
      </c>
      <c r="H25" s="20" t="n">
        <v>9.54587851</v>
      </c>
      <c r="I25" s="18" t="n">
        <v>525.42395177</v>
      </c>
      <c r="J25" s="20" t="n">
        <v>3.64328284</v>
      </c>
      <c r="K25" s="18" t="n">
        <v>538.6044470000001</v>
      </c>
      <c r="L25" s="20" t="n">
        <v>4.36175032</v>
      </c>
      <c r="M25" s="18" t="s">
        <v>481</v>
      </c>
      <c r="N25" s="20" t="s">
        <v>481</v>
      </c>
      <c r="O25" s="18" t="s">
        <v>481</v>
      </c>
      <c r="P25" s="20" t="s">
        <v>481</v>
      </c>
      <c r="Q25" s="18" t="s">
        <v>481</v>
      </c>
      <c r="R25" s="20" t="s">
        <v>481</v>
      </c>
      <c r="S25" s="18" t="s">
        <v>481</v>
      </c>
      <c r="T25" s="20" t="s">
        <v>481</v>
      </c>
      <c r="U25" s="18" t="n">
        <v>466.31118309</v>
      </c>
      <c r="V25" s="20" t="n">
        <v>29.47042012</v>
      </c>
    </row>
    <row r="26" spans="1:22">
      <c r="A26" s="15" t="s">
        <v>501</v>
      </c>
      <c r="B26" s="17" t="n">
        <v>4869</v>
      </c>
      <c r="C26" s="18">
        <f>(33.0/B26*100)</f>
        <v/>
      </c>
      <c r="D26" s="19" t="n">
        <v>4836</v>
      </c>
      <c r="E26" s="18" t="n">
        <v>434.32887459</v>
      </c>
      <c r="F26" s="20" t="n">
        <v>8.508467720000001</v>
      </c>
      <c r="G26" s="18" t="n">
        <v>441.49971508</v>
      </c>
      <c r="H26" s="20" t="n">
        <v>5.93014122</v>
      </c>
      <c r="I26" s="18" t="n">
        <v>485.54188834</v>
      </c>
      <c r="J26" s="20" t="n">
        <v>2.19415115</v>
      </c>
      <c r="K26" s="18" t="n">
        <v>492.29896575</v>
      </c>
      <c r="L26" s="20" t="n">
        <v>2.30901157</v>
      </c>
      <c r="M26" s="18" t="s">
        <v>481</v>
      </c>
      <c r="N26" s="20" t="s">
        <v>481</v>
      </c>
      <c r="O26" s="18" t="s">
        <v>481</v>
      </c>
      <c r="P26" s="20" t="s">
        <v>481</v>
      </c>
      <c r="Q26" s="18" t="s">
        <v>481</v>
      </c>
      <c r="R26" s="20" t="s">
        <v>481</v>
      </c>
      <c r="S26" s="18" t="s">
        <v>481</v>
      </c>
      <c r="T26" s="20" t="s">
        <v>481</v>
      </c>
      <c r="U26" s="18" t="n">
        <v>431.12440017</v>
      </c>
      <c r="V26" s="20" t="n">
        <v>15.62347351</v>
      </c>
    </row>
    <row r="27" spans="1:22">
      <c r="A27" s="15" t="s">
        <v>502</v>
      </c>
      <c r="B27" s="17" t="n">
        <v>5299</v>
      </c>
      <c r="C27" s="18">
        <f>(17.0/B27*100)</f>
        <v/>
      </c>
      <c r="D27" s="19" t="n">
        <v>5282</v>
      </c>
      <c r="E27" s="18" t="n">
        <v>424.73430342</v>
      </c>
      <c r="F27" s="20" t="n">
        <v>8.21054107</v>
      </c>
      <c r="G27" s="18" t="n">
        <v>424.36966221</v>
      </c>
      <c r="H27" s="20" t="n">
        <v>5.81379131</v>
      </c>
      <c r="I27" s="18" t="n">
        <v>490.54113236</v>
      </c>
      <c r="J27" s="20" t="n">
        <v>2.18389923</v>
      </c>
      <c r="K27" s="18" t="n">
        <v>498.34791362</v>
      </c>
      <c r="L27" s="20" t="n">
        <v>2.08500939</v>
      </c>
      <c r="M27" s="18" t="s">
        <v>481</v>
      </c>
      <c r="N27" s="20" t="s">
        <v>481</v>
      </c>
      <c r="O27" s="18" t="s">
        <v>481</v>
      </c>
      <c r="P27" s="20" t="s">
        <v>481</v>
      </c>
      <c r="Q27" s="18" t="s">
        <v>481</v>
      </c>
      <c r="R27" s="20" t="s">
        <v>481</v>
      </c>
      <c r="S27" s="18" t="s">
        <v>481</v>
      </c>
      <c r="T27" s="20" t="s">
        <v>481</v>
      </c>
      <c r="U27" s="18" t="n">
        <v>400.23094548</v>
      </c>
      <c r="V27" s="20" t="n">
        <v>7.50292643</v>
      </c>
    </row>
    <row r="28" spans="1:22">
      <c r="A28" s="15" t="s">
        <v>503</v>
      </c>
      <c r="B28" s="17" t="n">
        <v>7568</v>
      </c>
      <c r="C28" s="18">
        <f>(58.0/B28*100)</f>
        <v/>
      </c>
      <c r="D28" s="19" t="n">
        <v>7510</v>
      </c>
      <c r="E28" s="18" t="n">
        <v>375.17078369</v>
      </c>
      <c r="F28" s="20" t="n">
        <v>7.39469388</v>
      </c>
      <c r="G28" s="18" t="n">
        <v>375.98502382</v>
      </c>
      <c r="H28" s="20" t="n">
        <v>4.23917115</v>
      </c>
      <c r="I28" s="18" t="n">
        <v>403.81538807</v>
      </c>
      <c r="J28" s="20" t="n">
        <v>2.81933065</v>
      </c>
      <c r="K28" s="18" t="n">
        <v>423.11036525</v>
      </c>
      <c r="L28" s="20" t="n">
        <v>2.46623146</v>
      </c>
      <c r="M28" s="18" t="s">
        <v>481</v>
      </c>
      <c r="N28" s="20" t="s">
        <v>481</v>
      </c>
      <c r="O28" s="18" t="s">
        <v>481</v>
      </c>
      <c r="P28" s="20" t="s">
        <v>481</v>
      </c>
      <c r="Q28" s="18" t="s">
        <v>481</v>
      </c>
      <c r="R28" s="20" t="s">
        <v>481</v>
      </c>
      <c r="S28" s="18" t="s">
        <v>481</v>
      </c>
      <c r="T28" s="20" t="s">
        <v>481</v>
      </c>
      <c r="U28" s="18" t="n">
        <v>351.84299249</v>
      </c>
      <c r="V28" s="20" t="n">
        <v>10.68385447</v>
      </c>
    </row>
    <row r="29" spans="1:22">
      <c r="A29" s="15" t="s">
        <v>504</v>
      </c>
      <c r="B29" s="17" t="n">
        <v>5385</v>
      </c>
      <c r="C29" s="18">
        <f>(30.0/B29*100)</f>
        <v/>
      </c>
      <c r="D29" s="19" t="n">
        <v>5355</v>
      </c>
      <c r="E29" s="18" t="n">
        <v>428.70045601</v>
      </c>
      <c r="F29" s="20" t="n">
        <v>15.34243027</v>
      </c>
      <c r="G29" s="18" t="n">
        <v>456.07359432</v>
      </c>
      <c r="H29" s="20" t="n">
        <v>6.80520318</v>
      </c>
      <c r="I29" s="18" t="n">
        <v>520.10035289</v>
      </c>
      <c r="J29" s="20" t="n">
        <v>2.36826016</v>
      </c>
      <c r="K29" s="18" t="n">
        <v>526.16750169</v>
      </c>
      <c r="L29" s="20" t="n">
        <v>2.85634459</v>
      </c>
      <c r="M29" s="18" t="s">
        <v>481</v>
      </c>
      <c r="N29" s="20" t="s">
        <v>481</v>
      </c>
      <c r="O29" s="18" t="s">
        <v>481</v>
      </c>
      <c r="P29" s="20" t="s">
        <v>481</v>
      </c>
      <c r="Q29" s="18" t="n">
        <v>335.3902018</v>
      </c>
      <c r="R29" s="20" t="n">
        <v>12.1685767</v>
      </c>
      <c r="S29" s="18" t="s">
        <v>481</v>
      </c>
      <c r="T29" s="20" t="s">
        <v>481</v>
      </c>
      <c r="U29" s="18" t="n">
        <v>405.70927828</v>
      </c>
      <c r="V29" s="20" t="n">
        <v>15.07057679</v>
      </c>
    </row>
    <row r="30" spans="1:22">
      <c r="A30" s="15" t="s">
        <v>505</v>
      </c>
      <c r="B30" s="17" t="n">
        <v>4520</v>
      </c>
      <c r="C30" s="18">
        <f>(105.0/B30*100)</f>
        <v/>
      </c>
      <c r="D30" s="19" t="n">
        <v>4415</v>
      </c>
      <c r="E30" s="18" t="n">
        <v>448.78536496</v>
      </c>
      <c r="F30" s="20" t="n">
        <v>13.43321729</v>
      </c>
      <c r="G30" s="18" t="n">
        <v>489.47139463</v>
      </c>
      <c r="H30" s="20" t="n">
        <v>5.28192959</v>
      </c>
      <c r="I30" s="18" t="n">
        <v>505.23252725</v>
      </c>
      <c r="J30" s="20" t="n">
        <v>2.79419562</v>
      </c>
      <c r="K30" s="18" t="n">
        <v>476.42412422</v>
      </c>
      <c r="L30" s="20" t="n">
        <v>4.18681959</v>
      </c>
      <c r="M30" s="18" t="s">
        <v>481</v>
      </c>
      <c r="N30" s="20" t="s">
        <v>481</v>
      </c>
      <c r="O30" s="18" t="s">
        <v>481</v>
      </c>
      <c r="P30" s="20" t="s">
        <v>481</v>
      </c>
      <c r="Q30" s="18" t="s">
        <v>481</v>
      </c>
      <c r="R30" s="20" t="s">
        <v>481</v>
      </c>
      <c r="S30" s="18" t="s">
        <v>481</v>
      </c>
      <c r="T30" s="20" t="s">
        <v>481</v>
      </c>
      <c r="U30" s="18" t="n">
        <v>405.5840026</v>
      </c>
      <c r="V30" s="20" t="n">
        <v>12.7181691</v>
      </c>
    </row>
    <row r="31" spans="1:22">
      <c r="A31" s="15" t="s">
        <v>506</v>
      </c>
      <c r="B31" s="17" t="n">
        <v>5456</v>
      </c>
      <c r="C31" s="18">
        <f>(125.0/B31*100)</f>
        <v/>
      </c>
      <c r="D31" s="19" t="n">
        <v>5331</v>
      </c>
      <c r="E31" s="18" t="n">
        <v>419.45894045</v>
      </c>
      <c r="F31" s="20" t="n">
        <v>9.132317069999999</v>
      </c>
      <c r="G31" s="18" t="n">
        <v>470.13260498</v>
      </c>
      <c r="H31" s="20" t="n">
        <v>6.61342039</v>
      </c>
      <c r="I31" s="18" t="n">
        <v>511.62465112</v>
      </c>
      <c r="J31" s="20" t="n">
        <v>2.61929012</v>
      </c>
      <c r="K31" s="18" t="n">
        <v>505.2333261</v>
      </c>
      <c r="L31" s="20" t="n">
        <v>2.84948823</v>
      </c>
      <c r="M31" s="18" t="s">
        <v>481</v>
      </c>
      <c r="N31" s="20" t="s">
        <v>481</v>
      </c>
      <c r="O31" s="18" t="s">
        <v>481</v>
      </c>
      <c r="P31" s="20" t="s">
        <v>481</v>
      </c>
      <c r="Q31" s="18" t="s">
        <v>481</v>
      </c>
      <c r="R31" s="20" t="s">
        <v>481</v>
      </c>
      <c r="S31" s="18" t="s">
        <v>481</v>
      </c>
      <c r="T31" s="20" t="s">
        <v>481</v>
      </c>
      <c r="U31" s="18" t="n">
        <v>410.33719844</v>
      </c>
      <c r="V31" s="20" t="n">
        <v>7.13666238</v>
      </c>
    </row>
    <row r="32" spans="1:22">
      <c r="A32" s="15" t="s">
        <v>507</v>
      </c>
      <c r="B32" s="17" t="n">
        <v>4478</v>
      </c>
      <c r="C32" s="18">
        <f>(5.0/B32*100)</f>
        <v/>
      </c>
      <c r="D32" s="19" t="n">
        <v>4473</v>
      </c>
      <c r="E32" s="18" t="n">
        <v>466.76643896</v>
      </c>
      <c r="F32" s="20" t="n">
        <v>10.6348841</v>
      </c>
      <c r="G32" s="18" t="n">
        <v>477.97445948</v>
      </c>
      <c r="H32" s="20" t="n">
        <v>5.56740628</v>
      </c>
      <c r="I32" s="18" t="n">
        <v>511.48942256</v>
      </c>
      <c r="J32" s="20" t="n">
        <v>2.77053517</v>
      </c>
      <c r="K32" s="18" t="n">
        <v>502.92524288</v>
      </c>
      <c r="L32" s="20" t="n">
        <v>3.33668608</v>
      </c>
      <c r="M32" s="18" t="s">
        <v>481</v>
      </c>
      <c r="N32" s="20" t="s">
        <v>481</v>
      </c>
      <c r="O32" s="18" t="s">
        <v>481</v>
      </c>
      <c r="P32" s="20" t="s">
        <v>481</v>
      </c>
      <c r="Q32" s="18" t="s">
        <v>481</v>
      </c>
      <c r="R32" s="20" t="s">
        <v>481</v>
      </c>
      <c r="S32" s="18" t="s">
        <v>481</v>
      </c>
      <c r="T32" s="20" t="s">
        <v>481</v>
      </c>
      <c r="U32" s="18" t="n">
        <v>409.74024063</v>
      </c>
      <c r="V32" s="20" t="n">
        <v>19.05468286</v>
      </c>
    </row>
    <row r="33" spans="1:22">
      <c r="A33" s="15" t="s">
        <v>508</v>
      </c>
      <c r="B33" s="17" t="n">
        <v>7325</v>
      </c>
      <c r="C33" s="18">
        <f>(76.0/B33*100)</f>
        <v/>
      </c>
      <c r="D33" s="19" t="n">
        <v>7249</v>
      </c>
      <c r="E33" s="18" t="n">
        <v>449.88391848</v>
      </c>
      <c r="F33" s="20" t="n">
        <v>22.82691416</v>
      </c>
      <c r="G33" s="18" t="n">
        <v>441.32926855</v>
      </c>
      <c r="H33" s="20" t="n">
        <v>11.29010683</v>
      </c>
      <c r="I33" s="18" t="n">
        <v>485.77570123</v>
      </c>
      <c r="J33" s="20" t="n">
        <v>3.86169688</v>
      </c>
      <c r="K33" s="18" t="n">
        <v>501.66062905</v>
      </c>
      <c r="L33" s="20" t="n">
        <v>2.58093948</v>
      </c>
      <c r="M33" s="18" t="s">
        <v>481</v>
      </c>
      <c r="N33" s="20" t="s">
        <v>481</v>
      </c>
      <c r="O33" s="18" t="s">
        <v>481</v>
      </c>
      <c r="P33" s="20" t="s">
        <v>481</v>
      </c>
      <c r="Q33" s="18" t="s">
        <v>481</v>
      </c>
      <c r="R33" s="20" t="s">
        <v>481</v>
      </c>
      <c r="S33" s="18" t="s">
        <v>481</v>
      </c>
      <c r="T33" s="20" t="s">
        <v>481</v>
      </c>
      <c r="U33" s="18" t="n">
        <v>387.04191766</v>
      </c>
      <c r="V33" s="20" t="n">
        <v>12.58669101</v>
      </c>
    </row>
    <row r="34" spans="1:22">
      <c r="A34" s="15" t="s">
        <v>509</v>
      </c>
      <c r="B34" s="17" t="n">
        <v>6350</v>
      </c>
      <c r="C34" s="18">
        <f>(39.0/B34*100)</f>
        <v/>
      </c>
      <c r="D34" s="19" t="n">
        <v>6311</v>
      </c>
      <c r="E34" s="18" t="n">
        <v>425.09871905</v>
      </c>
      <c r="F34" s="20" t="n">
        <v>7.85544362</v>
      </c>
      <c r="G34" s="18" t="n">
        <v>430.76771972</v>
      </c>
      <c r="H34" s="20" t="n">
        <v>5.20346223</v>
      </c>
      <c r="I34" s="18" t="n">
        <v>487.79261955</v>
      </c>
      <c r="J34" s="20" t="n">
        <v>2.54313174</v>
      </c>
      <c r="K34" s="18" t="n">
        <v>500.14914466</v>
      </c>
      <c r="L34" s="20" t="n">
        <v>3.29664813</v>
      </c>
      <c r="M34" s="18" t="s">
        <v>481</v>
      </c>
      <c r="N34" s="20" t="s">
        <v>481</v>
      </c>
      <c r="O34" s="18" t="s">
        <v>481</v>
      </c>
      <c r="P34" s="20" t="s">
        <v>481</v>
      </c>
      <c r="Q34" s="18" t="n">
        <v>336.51078337</v>
      </c>
      <c r="R34" s="20" t="n">
        <v>12.24828707</v>
      </c>
      <c r="S34" s="18" t="s">
        <v>481</v>
      </c>
      <c r="T34" s="20" t="s">
        <v>481</v>
      </c>
      <c r="U34" s="18" t="n">
        <v>362.57964237</v>
      </c>
      <c r="V34" s="20" t="n">
        <v>15.90542027</v>
      </c>
    </row>
    <row r="35" spans="1:22">
      <c r="A35" s="15" t="s">
        <v>510</v>
      </c>
      <c r="B35" s="17" t="n">
        <v>6406</v>
      </c>
      <c r="C35" s="18">
        <f>(36.0/B35*100)</f>
        <v/>
      </c>
      <c r="D35" s="19" t="n">
        <v>6370</v>
      </c>
      <c r="E35" s="18" t="n">
        <v>450.13137585</v>
      </c>
      <c r="F35" s="20" t="n">
        <v>10.27899583</v>
      </c>
      <c r="G35" s="18" t="n">
        <v>479.52587468</v>
      </c>
      <c r="H35" s="20" t="n">
        <v>6.2396317</v>
      </c>
      <c r="I35" s="18" t="n">
        <v>522.20600853</v>
      </c>
      <c r="J35" s="20" t="n">
        <v>1.8605408</v>
      </c>
      <c r="K35" s="18" t="n">
        <v>505.54680275</v>
      </c>
      <c r="L35" s="20" t="n">
        <v>3.43454152</v>
      </c>
      <c r="M35" s="18" t="s">
        <v>481</v>
      </c>
      <c r="N35" s="20" t="s">
        <v>481</v>
      </c>
      <c r="O35" s="18" t="s">
        <v>481</v>
      </c>
      <c r="P35" s="20" t="s">
        <v>481</v>
      </c>
      <c r="Q35" s="18" t="n">
        <v>349.78970242</v>
      </c>
      <c r="R35" s="20" t="n">
        <v>6.90672373</v>
      </c>
      <c r="S35" s="18" t="s">
        <v>481</v>
      </c>
      <c r="T35" s="20" t="s">
        <v>481</v>
      </c>
      <c r="U35" s="18" t="n">
        <v>418.35657449</v>
      </c>
      <c r="V35" s="20" t="n">
        <v>12.51929604</v>
      </c>
    </row>
    <row r="36" spans="1:22">
      <c r="A36" s="15" t="s">
        <v>511</v>
      </c>
      <c r="B36" s="17" t="n">
        <v>6736</v>
      </c>
      <c r="C36" s="18">
        <f>(29.0/B36*100)</f>
        <v/>
      </c>
      <c r="D36" s="19" t="n">
        <v>6707</v>
      </c>
      <c r="E36" s="18" t="n">
        <v>448.66294933</v>
      </c>
      <c r="F36" s="20" t="n">
        <v>10.46439399</v>
      </c>
      <c r="G36" s="18" t="n">
        <v>464.40234886</v>
      </c>
      <c r="H36" s="20" t="n">
        <v>6.61299617</v>
      </c>
      <c r="I36" s="18" t="n">
        <v>490.32101107</v>
      </c>
      <c r="J36" s="20" t="n">
        <v>2.45369515</v>
      </c>
      <c r="K36" s="18" t="n">
        <v>486.76433427</v>
      </c>
      <c r="L36" s="20" t="n">
        <v>2.80814524</v>
      </c>
      <c r="M36" s="18" t="s">
        <v>481</v>
      </c>
      <c r="N36" s="20" t="s">
        <v>481</v>
      </c>
      <c r="O36" s="18" t="s">
        <v>481</v>
      </c>
      <c r="P36" s="20" t="s">
        <v>481</v>
      </c>
      <c r="Q36" s="18" t="s">
        <v>481</v>
      </c>
      <c r="R36" s="20" t="s">
        <v>481</v>
      </c>
      <c r="S36" s="18" t="s">
        <v>481</v>
      </c>
      <c r="T36" s="20" t="s">
        <v>481</v>
      </c>
      <c r="U36" s="18" t="n">
        <v>407.08946018</v>
      </c>
      <c r="V36" s="20" t="n">
        <v>12.89966439</v>
      </c>
    </row>
    <row r="37" spans="1:22">
      <c r="A37" s="15" t="s">
        <v>512</v>
      </c>
      <c r="B37" s="17" t="n">
        <v>5458</v>
      </c>
      <c r="C37" s="18">
        <f>(65.0/B37*100)</f>
        <v/>
      </c>
      <c r="D37" s="19" t="n">
        <v>5393</v>
      </c>
      <c r="E37" s="18" t="n">
        <v>430.57529</v>
      </c>
      <c r="F37" s="20" t="n">
        <v>8.6060657</v>
      </c>
      <c r="G37" s="18" t="n">
        <v>454.09538836</v>
      </c>
      <c r="H37" s="20" t="n">
        <v>6.53285872</v>
      </c>
      <c r="I37" s="18" t="n">
        <v>499.01005895</v>
      </c>
      <c r="J37" s="20" t="n">
        <v>3.23354606</v>
      </c>
      <c r="K37" s="18" t="n">
        <v>511.33985836</v>
      </c>
      <c r="L37" s="20" t="n">
        <v>3.27320036</v>
      </c>
      <c r="M37" s="18" t="s">
        <v>481</v>
      </c>
      <c r="N37" s="20" t="s">
        <v>481</v>
      </c>
      <c r="O37" s="18" t="s">
        <v>481</v>
      </c>
      <c r="P37" s="20" t="s">
        <v>481</v>
      </c>
      <c r="Q37" s="18" t="s">
        <v>481</v>
      </c>
      <c r="R37" s="20" t="s">
        <v>481</v>
      </c>
      <c r="S37" s="18" t="s">
        <v>481</v>
      </c>
      <c r="T37" s="20" t="s">
        <v>481</v>
      </c>
      <c r="U37" s="18" t="n">
        <v>382.68810261</v>
      </c>
      <c r="V37" s="20" t="n">
        <v>8.47215194</v>
      </c>
    </row>
    <row r="38" spans="1:22">
      <c r="A38" s="15" t="s">
        <v>513</v>
      </c>
      <c r="B38" s="17" t="n">
        <v>5860</v>
      </c>
      <c r="C38" s="18">
        <f>(16.0/B38*100)</f>
        <v/>
      </c>
      <c r="D38" s="19" t="n">
        <v>5844</v>
      </c>
      <c r="E38" s="18" t="n">
        <v>428.92610942</v>
      </c>
      <c r="F38" s="20" t="n">
        <v>9.45865208</v>
      </c>
      <c r="G38" s="18" t="n">
        <v>449.84715698</v>
      </c>
      <c r="H38" s="20" t="n">
        <v>7.56132067</v>
      </c>
      <c r="I38" s="18" t="n">
        <v>521.97387887</v>
      </c>
      <c r="J38" s="20" t="n">
        <v>3.8123141</v>
      </c>
      <c r="K38" s="18" t="n">
        <v>534.09226056</v>
      </c>
      <c r="L38" s="20" t="n">
        <v>3.09373294</v>
      </c>
      <c r="M38" s="18" t="s">
        <v>481</v>
      </c>
      <c r="N38" s="20" t="s">
        <v>481</v>
      </c>
      <c r="O38" s="18" t="s">
        <v>481</v>
      </c>
      <c r="P38" s="20" t="s">
        <v>481</v>
      </c>
      <c r="Q38" s="18" t="s">
        <v>481</v>
      </c>
      <c r="R38" s="20" t="s">
        <v>481</v>
      </c>
      <c r="S38" s="18" t="s">
        <v>481</v>
      </c>
      <c r="T38" s="20" t="s">
        <v>481</v>
      </c>
      <c r="U38" s="18" t="n">
        <v>420.16967163</v>
      </c>
      <c r="V38" s="20" t="n">
        <v>11.00370253</v>
      </c>
    </row>
    <row r="39" spans="1:22">
      <c r="A39" s="15" t="s">
        <v>514</v>
      </c>
      <c r="B39" s="17" t="n">
        <v>5895</v>
      </c>
      <c r="C39" s="18">
        <f>(31.0/B39*100)</f>
        <v/>
      </c>
      <c r="D39" s="19" t="n">
        <v>5864</v>
      </c>
      <c r="E39" s="18" t="n">
        <v>373.15353185</v>
      </c>
      <c r="F39" s="20" t="n">
        <v>7.25594254</v>
      </c>
      <c r="G39" s="18" t="n">
        <v>363.45359609</v>
      </c>
      <c r="H39" s="20" t="n">
        <v>5.91933038</v>
      </c>
      <c r="I39" s="18" t="n">
        <v>417.24267045</v>
      </c>
      <c r="J39" s="20" t="n">
        <v>4.62636057</v>
      </c>
      <c r="K39" s="18" t="n">
        <v>438.63015825</v>
      </c>
      <c r="L39" s="20" t="n">
        <v>4.29669036</v>
      </c>
      <c r="M39" s="18" t="s">
        <v>481</v>
      </c>
      <c r="N39" s="20" t="s">
        <v>481</v>
      </c>
      <c r="O39" s="18" t="s">
        <v>481</v>
      </c>
      <c r="P39" s="20" t="s">
        <v>481</v>
      </c>
      <c r="Q39" s="18" t="s">
        <v>481</v>
      </c>
      <c r="R39" s="20" t="s">
        <v>481</v>
      </c>
      <c r="S39" s="18" t="s">
        <v>481</v>
      </c>
      <c r="T39" s="20" t="s">
        <v>481</v>
      </c>
      <c r="U39" s="18" t="n">
        <v>343.2607447</v>
      </c>
      <c r="V39" s="20" t="n">
        <v>13.80161799</v>
      </c>
    </row>
    <row r="40" spans="1:22">
      <c r="A40" s="15" t="s">
        <v>515</v>
      </c>
      <c r="B40" s="17" t="n">
        <v>14157</v>
      </c>
      <c r="C40" s="18">
        <f>(281.0/B40*100)</f>
        <v/>
      </c>
      <c r="D40" s="19" t="n">
        <v>13876</v>
      </c>
      <c r="E40" s="18" t="n">
        <v>430.10928519</v>
      </c>
      <c r="F40" s="20" t="n">
        <v>13.50640926</v>
      </c>
      <c r="G40" s="18" t="n">
        <v>475.37007229</v>
      </c>
      <c r="H40" s="20" t="n">
        <v>6.43574177</v>
      </c>
      <c r="I40" s="18" t="n">
        <v>505.77522387</v>
      </c>
      <c r="J40" s="20" t="n">
        <v>2.69698665</v>
      </c>
      <c r="K40" s="18" t="n">
        <v>473.60010046</v>
      </c>
      <c r="L40" s="20" t="n">
        <v>3.39339536</v>
      </c>
      <c r="M40" s="18" t="s">
        <v>481</v>
      </c>
      <c r="N40" s="20" t="s">
        <v>481</v>
      </c>
      <c r="O40" s="18" t="s">
        <v>481</v>
      </c>
      <c r="P40" s="20" t="s">
        <v>481</v>
      </c>
      <c r="Q40" s="18" t="s">
        <v>481</v>
      </c>
      <c r="R40" s="20" t="s">
        <v>481</v>
      </c>
      <c r="S40" s="18" t="s">
        <v>481</v>
      </c>
      <c r="T40" s="20" t="s">
        <v>481</v>
      </c>
      <c r="U40" s="18" t="n">
        <v>388.54614117</v>
      </c>
      <c r="V40" s="20" t="n">
        <v>8.17561776</v>
      </c>
    </row>
    <row r="41" spans="1:22">
      <c r="A41" s="15" t="s">
        <v>516</v>
      </c>
      <c r="B41" s="17" t="n">
        <v>5712</v>
      </c>
      <c r="C41" s="18">
        <f>(38.0/B41*100)</f>
        <v/>
      </c>
      <c r="D41" s="19" t="n">
        <v>5674</v>
      </c>
      <c r="E41" s="18" t="n">
        <v>409.54045353</v>
      </c>
      <c r="F41" s="20" t="n">
        <v>12.37295991</v>
      </c>
      <c r="G41" s="18" t="n">
        <v>464.08022455</v>
      </c>
      <c r="H41" s="20" t="n">
        <v>7.66506897</v>
      </c>
      <c r="I41" s="18" t="n">
        <v>481.20039616</v>
      </c>
      <c r="J41" s="20" t="n">
        <v>3.80922401</v>
      </c>
      <c r="K41" s="18" t="n">
        <v>460.45090407</v>
      </c>
      <c r="L41" s="20" t="n">
        <v>2.9879488</v>
      </c>
      <c r="M41" s="18" t="s">
        <v>481</v>
      </c>
      <c r="N41" s="20" t="s">
        <v>481</v>
      </c>
      <c r="O41" s="18" t="s">
        <v>481</v>
      </c>
      <c r="P41" s="20" t="s">
        <v>481</v>
      </c>
      <c r="Q41" s="18" t="n">
        <v>392.51815558</v>
      </c>
      <c r="R41" s="20" t="n">
        <v>16.89642718</v>
      </c>
      <c r="S41" s="18" t="s">
        <v>481</v>
      </c>
      <c r="T41" s="20" t="s">
        <v>481</v>
      </c>
      <c r="U41" s="18" t="n">
        <v>383.12473064</v>
      </c>
      <c r="V41" s="20" t="n">
        <v>12.90009968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(1266.0/B46*100)</f>
        <v/>
      </c>
      <c r="D46" s="19" t="n">
        <v>21875</v>
      </c>
      <c r="E46" s="18" t="n">
        <v>331.67617677</v>
      </c>
      <c r="F46" s="20" t="n">
        <v>5.24662963</v>
      </c>
      <c r="G46" s="18" t="n">
        <v>340.9836679</v>
      </c>
      <c r="H46" s="20" t="n">
        <v>6.21715502</v>
      </c>
      <c r="I46" s="18" t="n">
        <v>378.13497895</v>
      </c>
      <c r="J46" s="20" t="n">
        <v>3.23345739</v>
      </c>
      <c r="K46" s="18" t="n">
        <v>402.7573813</v>
      </c>
      <c r="L46" s="20" t="n">
        <v>3.45347894</v>
      </c>
      <c r="M46" s="18" t="s">
        <v>481</v>
      </c>
      <c r="N46" s="20" t="s">
        <v>481</v>
      </c>
      <c r="O46" s="18" t="s">
        <v>481</v>
      </c>
      <c r="P46" s="20" t="s">
        <v>481</v>
      </c>
      <c r="Q46" s="18" t="s">
        <v>481</v>
      </c>
      <c r="R46" s="20" t="s">
        <v>481</v>
      </c>
      <c r="S46" s="18" t="s">
        <v>481</v>
      </c>
      <c r="T46" s="20" t="s">
        <v>481</v>
      </c>
      <c r="U46" s="18" t="n">
        <v>321.80711029</v>
      </c>
      <c r="V46" s="20" t="n">
        <v>4.81727983</v>
      </c>
    </row>
    <row r="47" spans="1:22">
      <c r="A47" s="15" t="s">
        <v>522</v>
      </c>
      <c r="B47" s="17" t="n">
        <v>5928</v>
      </c>
      <c r="C47" s="18">
        <f>(89.0/B47*100)</f>
        <v/>
      </c>
      <c r="D47" s="19" t="n">
        <v>5839</v>
      </c>
      <c r="E47" s="18" t="n">
        <v>379.26371809</v>
      </c>
      <c r="F47" s="20" t="n">
        <v>7.050061</v>
      </c>
      <c r="G47" s="18" t="n">
        <v>408.60255293</v>
      </c>
      <c r="H47" s="20" t="n">
        <v>6.83100362</v>
      </c>
      <c r="I47" s="18" t="n">
        <v>456.98391789</v>
      </c>
      <c r="J47" s="20" t="n">
        <v>3.9826737</v>
      </c>
      <c r="K47" s="18" t="n">
        <v>455.21269576</v>
      </c>
      <c r="L47" s="20" t="n">
        <v>4.13624308</v>
      </c>
      <c r="M47" s="18" t="s">
        <v>481</v>
      </c>
      <c r="N47" s="20" t="s">
        <v>481</v>
      </c>
      <c r="O47" s="18" t="s">
        <v>481</v>
      </c>
      <c r="P47" s="20" t="s">
        <v>481</v>
      </c>
      <c r="Q47" s="18" t="s">
        <v>481</v>
      </c>
      <c r="R47" s="20" t="s">
        <v>481</v>
      </c>
      <c r="S47" s="18" t="s">
        <v>481</v>
      </c>
      <c r="T47" s="20" t="s">
        <v>481</v>
      </c>
      <c r="U47" s="18" t="n">
        <v>344.75413029</v>
      </c>
      <c r="V47" s="20" t="n">
        <v>6.45890422</v>
      </c>
    </row>
    <row r="48" spans="1:22">
      <c r="A48" s="15" t="s">
        <v>523</v>
      </c>
      <c r="B48" s="17" t="n">
        <v>9841</v>
      </c>
      <c r="C48" s="18">
        <f>(7.0/B48*100)</f>
        <v/>
      </c>
      <c r="D48" s="19" t="n">
        <v>9834</v>
      </c>
      <c r="E48" s="18" t="n">
        <v>464.01258384</v>
      </c>
      <c r="F48" s="20" t="n">
        <v>15.63378658</v>
      </c>
      <c r="G48" s="18" t="n">
        <v>479.95013605</v>
      </c>
      <c r="H48" s="20" t="n">
        <v>9.98034899</v>
      </c>
      <c r="I48" s="18" t="n">
        <v>527.01048666</v>
      </c>
      <c r="J48" s="20" t="n">
        <v>5.37507725</v>
      </c>
      <c r="K48" s="18" t="n">
        <v>550.52298486</v>
      </c>
      <c r="L48" s="20" t="n">
        <v>4.79866574</v>
      </c>
      <c r="M48" s="18" t="s">
        <v>481</v>
      </c>
      <c r="N48" s="20" t="s">
        <v>481</v>
      </c>
      <c r="O48" s="18" t="s">
        <v>481</v>
      </c>
      <c r="P48" s="20" t="s">
        <v>481</v>
      </c>
      <c r="Q48" s="18" t="s">
        <v>481</v>
      </c>
      <c r="R48" s="20" t="s">
        <v>481</v>
      </c>
      <c r="S48" s="18" t="s">
        <v>481</v>
      </c>
      <c r="T48" s="20" t="s">
        <v>481</v>
      </c>
      <c r="U48" s="18" t="n">
        <v>452.35377854</v>
      </c>
      <c r="V48" s="20" t="n">
        <v>43.10920205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(221.0/B50*100)</f>
        <v/>
      </c>
      <c r="D50" s="19" t="n">
        <v>11574</v>
      </c>
      <c r="E50" s="18" t="n">
        <v>360.30582884</v>
      </c>
      <c r="F50" s="20" t="n">
        <v>8.54083857</v>
      </c>
      <c r="G50" s="18" t="n">
        <v>366.28697669</v>
      </c>
      <c r="H50" s="20" t="n">
        <v>7.3229255</v>
      </c>
      <c r="I50" s="18" t="n">
        <v>392.22595738</v>
      </c>
      <c r="J50" s="20" t="n">
        <v>2.92734969</v>
      </c>
      <c r="K50" s="18" t="n">
        <v>392.60635273</v>
      </c>
      <c r="L50" s="20" t="n">
        <v>2.5131855</v>
      </c>
      <c r="M50" s="18" t="s">
        <v>481</v>
      </c>
      <c r="N50" s="20" t="s">
        <v>481</v>
      </c>
      <c r="O50" s="18" t="s">
        <v>481</v>
      </c>
      <c r="P50" s="20" t="s">
        <v>481</v>
      </c>
      <c r="Q50" s="18" t="s">
        <v>481</v>
      </c>
      <c r="R50" s="20" t="s">
        <v>481</v>
      </c>
      <c r="S50" s="18" t="s">
        <v>481</v>
      </c>
      <c r="T50" s="20" t="s">
        <v>481</v>
      </c>
      <c r="U50" s="18" t="n">
        <v>319.09113788</v>
      </c>
      <c r="V50" s="20" t="n">
        <v>8.53594135</v>
      </c>
    </row>
    <row r="51" spans="1:22">
      <c r="A51" s="15" t="s">
        <v>526</v>
      </c>
      <c r="B51" s="17" t="n">
        <v>6866</v>
      </c>
      <c r="C51" s="18">
        <f>(109.0/B51*100)</f>
        <v/>
      </c>
      <c r="D51" s="19" t="n">
        <v>6757</v>
      </c>
      <c r="E51" s="18" t="n">
        <v>374.64900666</v>
      </c>
      <c r="F51" s="20" t="n">
        <v>9.98264502</v>
      </c>
      <c r="G51" s="18" t="n">
        <v>392.11054406</v>
      </c>
      <c r="H51" s="20" t="n">
        <v>8.279605139999999</v>
      </c>
      <c r="I51" s="18" t="n">
        <v>404.67785058</v>
      </c>
      <c r="J51" s="20" t="n">
        <v>3.60795239</v>
      </c>
      <c r="K51" s="18" t="n">
        <v>403.42048526</v>
      </c>
      <c r="L51" s="20" t="n">
        <v>3.09540373</v>
      </c>
      <c r="M51" s="18" t="s">
        <v>481</v>
      </c>
      <c r="N51" s="20" t="s">
        <v>481</v>
      </c>
      <c r="O51" s="18" t="s">
        <v>481</v>
      </c>
      <c r="P51" s="20" t="s">
        <v>481</v>
      </c>
      <c r="Q51" s="18" t="n">
        <v>380.5422133</v>
      </c>
      <c r="R51" s="20" t="n">
        <v>4.31283207</v>
      </c>
      <c r="S51" s="18" t="s">
        <v>481</v>
      </c>
      <c r="T51" s="20" t="s">
        <v>481</v>
      </c>
      <c r="U51" s="18" t="n">
        <v>370.29061919</v>
      </c>
      <c r="V51" s="20" t="n">
        <v>8.58177351</v>
      </c>
    </row>
    <row r="52" spans="1:22">
      <c r="A52" s="15" t="s">
        <v>527</v>
      </c>
      <c r="B52" s="17" t="n">
        <v>5809</v>
      </c>
      <c r="C52" s="18">
        <f>(75.0/B52*100)</f>
        <v/>
      </c>
      <c r="D52" s="19" t="n">
        <v>5734</v>
      </c>
      <c r="E52" s="18" t="n">
        <v>412.38894909</v>
      </c>
      <c r="F52" s="20" t="n">
        <v>10.74936054</v>
      </c>
      <c r="G52" s="18" t="n">
        <v>425.64713608</v>
      </c>
      <c r="H52" s="20" t="n">
        <v>6.84517949</v>
      </c>
      <c r="I52" s="18" t="n">
        <v>471.51900151</v>
      </c>
      <c r="J52" s="20" t="n">
        <v>3.24872126</v>
      </c>
      <c r="K52" s="18" t="n">
        <v>461.40988665</v>
      </c>
      <c r="L52" s="20" t="n">
        <v>3.13282623</v>
      </c>
      <c r="M52" s="18" t="s">
        <v>481</v>
      </c>
      <c r="N52" s="20" t="s">
        <v>481</v>
      </c>
      <c r="O52" s="18" t="s">
        <v>481</v>
      </c>
      <c r="P52" s="20" t="s">
        <v>481</v>
      </c>
      <c r="Q52" s="18" t="s">
        <v>481</v>
      </c>
      <c r="R52" s="20" t="s">
        <v>481</v>
      </c>
      <c r="S52" s="18" t="s">
        <v>481</v>
      </c>
      <c r="T52" s="20" t="s">
        <v>481</v>
      </c>
      <c r="U52" s="18" t="n">
        <v>370.27333714</v>
      </c>
      <c r="V52" s="20" t="n">
        <v>10.74034808</v>
      </c>
    </row>
    <row r="53" spans="1:22">
      <c r="A53" s="15" t="s">
        <v>528</v>
      </c>
      <c r="B53" s="17" t="n">
        <v>5571</v>
      </c>
      <c r="C53" s="18">
        <f>(85.0/B53*100)</f>
        <v/>
      </c>
      <c r="D53" s="19" t="n">
        <v>5486</v>
      </c>
      <c r="E53" s="18" t="n">
        <v>389.39448223</v>
      </c>
      <c r="F53" s="20" t="n">
        <v>5.57724924</v>
      </c>
      <c r="G53" s="18" t="n">
        <v>407.50337535</v>
      </c>
      <c r="H53" s="20" t="n">
        <v>3.27365114</v>
      </c>
      <c r="I53" s="18" t="n">
        <v>448.01979427</v>
      </c>
      <c r="J53" s="20" t="n">
        <v>2.30244894</v>
      </c>
      <c r="K53" s="18" t="n">
        <v>460.17005192</v>
      </c>
      <c r="L53" s="20" t="n">
        <v>3.46696569</v>
      </c>
      <c r="M53" s="18" t="s">
        <v>481</v>
      </c>
      <c r="N53" s="20" t="s">
        <v>481</v>
      </c>
      <c r="O53" s="18" t="s">
        <v>481</v>
      </c>
      <c r="P53" s="20" t="s">
        <v>481</v>
      </c>
      <c r="Q53" s="18" t="s">
        <v>481</v>
      </c>
      <c r="R53" s="20" t="s">
        <v>481</v>
      </c>
      <c r="S53" s="18" t="s">
        <v>481</v>
      </c>
      <c r="T53" s="20" t="s">
        <v>481</v>
      </c>
      <c r="U53" s="18" t="n">
        <v>338.51543925</v>
      </c>
      <c r="V53" s="20" t="n">
        <v>8.243060789999999</v>
      </c>
    </row>
    <row r="54" spans="1:22">
      <c r="A54" s="15" t="s">
        <v>529</v>
      </c>
      <c r="B54" s="17" t="n">
        <v>4740</v>
      </c>
      <c r="C54" s="18">
        <f>(75.0/B54*100)</f>
        <v/>
      </c>
      <c r="D54" s="19" t="n">
        <v>4665</v>
      </c>
      <c r="E54" s="18" t="n">
        <v>297.75791806</v>
      </c>
      <c r="F54" s="20" t="n">
        <v>6.13911104</v>
      </c>
      <c r="G54" s="18" t="n">
        <v>300.35317374</v>
      </c>
      <c r="H54" s="20" t="n">
        <v>7.90017692</v>
      </c>
      <c r="I54" s="18" t="n">
        <v>328.18049033</v>
      </c>
      <c r="J54" s="20" t="n">
        <v>3.68784845</v>
      </c>
      <c r="K54" s="18" t="n">
        <v>340.45372822</v>
      </c>
      <c r="L54" s="20" t="n">
        <v>3.0173865</v>
      </c>
      <c r="M54" s="18" t="s">
        <v>481</v>
      </c>
      <c r="N54" s="20" t="s">
        <v>481</v>
      </c>
      <c r="O54" s="18" t="s">
        <v>481</v>
      </c>
      <c r="P54" s="20" t="s">
        <v>481</v>
      </c>
      <c r="Q54" s="18" t="s">
        <v>481</v>
      </c>
      <c r="R54" s="20" t="s">
        <v>481</v>
      </c>
      <c r="S54" s="18" t="s">
        <v>481</v>
      </c>
      <c r="T54" s="20" t="s">
        <v>481</v>
      </c>
      <c r="U54" s="18" t="n">
        <v>272.09608851</v>
      </c>
      <c r="V54" s="20" t="n">
        <v>5.04258671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495.42316503</v>
      </c>
      <c r="F56" s="20" t="n">
        <v>10.40051301</v>
      </c>
      <c r="G56" s="18" t="n">
        <v>481.90579994</v>
      </c>
      <c r="H56" s="20" t="n">
        <v>7.97443064</v>
      </c>
      <c r="I56" s="18" t="n">
        <v>549.2540112299999</v>
      </c>
      <c r="J56" s="20" t="n">
        <v>3.34959853</v>
      </c>
      <c r="K56" s="18" t="n">
        <v>554.44981231</v>
      </c>
      <c r="L56" s="20" t="n">
        <v>3.37942095</v>
      </c>
      <c r="M56" s="18" t="s">
        <v>481</v>
      </c>
      <c r="N56" s="20" t="s">
        <v>481</v>
      </c>
      <c r="O56" s="18" t="s">
        <v>481</v>
      </c>
      <c r="P56" s="20" t="s">
        <v>481</v>
      </c>
      <c r="Q56" s="18" t="s">
        <v>481</v>
      </c>
      <c r="R56" s="20" t="s">
        <v>481</v>
      </c>
      <c r="S56" s="18" t="s">
        <v>481</v>
      </c>
      <c r="T56" s="20" t="s">
        <v>481</v>
      </c>
      <c r="U56" s="18" t="n">
        <v>473.08510577</v>
      </c>
      <c r="V56" s="20" t="n">
        <v>20.31443971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419.06201292</v>
      </c>
      <c r="F61" s="20" t="n">
        <v>7.87741636</v>
      </c>
      <c r="G61" s="18" t="n">
        <v>430.06680535</v>
      </c>
      <c r="H61" s="20" t="n">
        <v>5.15409217</v>
      </c>
      <c r="I61" s="18" t="n">
        <v>489.00461109</v>
      </c>
      <c r="J61" s="20" t="n">
        <v>3.07781283</v>
      </c>
      <c r="K61" s="18" t="n">
        <v>487.97949495</v>
      </c>
      <c r="L61" s="20" t="n">
        <v>2.56096781</v>
      </c>
      <c r="M61" s="18" t="s">
        <v>481</v>
      </c>
      <c r="N61" s="20" t="s">
        <v>481</v>
      </c>
      <c r="O61" s="18" t="s">
        <v>481</v>
      </c>
      <c r="P61" s="20" t="s">
        <v>481</v>
      </c>
      <c r="Q61" s="18" t="s">
        <v>481</v>
      </c>
      <c r="R61" s="20" t="s">
        <v>481</v>
      </c>
      <c r="S61" s="18" t="s">
        <v>481</v>
      </c>
      <c r="T61" s="20" t="s">
        <v>481</v>
      </c>
      <c r="U61" s="18" t="n">
        <v>406.06878173</v>
      </c>
      <c r="V61" s="20" t="n">
        <v>9.48120692</v>
      </c>
    </row>
    <row r="62" spans="1:22">
      <c r="A62" s="15" t="s">
        <v>537</v>
      </c>
      <c r="B62" s="17" t="n">
        <v>4476</v>
      </c>
      <c r="C62" s="18">
        <f>(3.0/B62*100)</f>
        <v/>
      </c>
      <c r="D62" s="19" t="n">
        <v>4473</v>
      </c>
      <c r="E62" s="18" t="n">
        <v>498.1954891</v>
      </c>
      <c r="F62" s="20" t="n">
        <v>20.48020721</v>
      </c>
      <c r="G62" s="18" t="n">
        <v>520.80772264</v>
      </c>
      <c r="H62" s="20" t="n">
        <v>6.04143658</v>
      </c>
      <c r="I62" s="18" t="n">
        <v>540.6786981400001</v>
      </c>
      <c r="J62" s="20" t="n">
        <v>1.71252376</v>
      </c>
      <c r="K62" s="18" t="n">
        <v>553.3492585499999</v>
      </c>
      <c r="L62" s="20" t="n">
        <v>1.90166693</v>
      </c>
      <c r="M62" s="18" t="s">
        <v>481</v>
      </c>
      <c r="N62" s="20" t="s">
        <v>481</v>
      </c>
      <c r="O62" s="18" t="s">
        <v>481</v>
      </c>
      <c r="P62" s="20" t="s">
        <v>481</v>
      </c>
      <c r="Q62" s="18" t="s">
        <v>481</v>
      </c>
      <c r="R62" s="20" t="s">
        <v>481</v>
      </c>
      <c r="S62" s="18" t="s">
        <v>481</v>
      </c>
      <c r="T62" s="20" t="s">
        <v>481</v>
      </c>
      <c r="U62" s="18" t="n">
        <v>504.46989637</v>
      </c>
      <c r="V62" s="20" t="n">
        <v>41.15614645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(75.0/B66*100)</f>
        <v/>
      </c>
      <c r="D66" s="19" t="n">
        <v>5590</v>
      </c>
      <c r="E66" s="18" t="n">
        <v>379.03893372</v>
      </c>
      <c r="F66" s="20" t="n">
        <v>7.21005426</v>
      </c>
      <c r="G66" s="18" t="n">
        <v>386.53061471</v>
      </c>
      <c r="H66" s="20" t="n">
        <v>5.31705909</v>
      </c>
      <c r="I66" s="18" t="n">
        <v>428.11863316</v>
      </c>
      <c r="J66" s="20" t="n">
        <v>2.06778846</v>
      </c>
      <c r="K66" s="18" t="n">
        <v>429.84551447</v>
      </c>
      <c r="L66" s="20" t="n">
        <v>3.02389862</v>
      </c>
      <c r="M66" s="18" t="s">
        <v>481</v>
      </c>
      <c r="N66" s="20" t="s">
        <v>481</v>
      </c>
      <c r="O66" s="18" t="s">
        <v>481</v>
      </c>
      <c r="P66" s="20" t="s">
        <v>481</v>
      </c>
      <c r="Q66" s="18" t="s">
        <v>481</v>
      </c>
      <c r="R66" s="20" t="s">
        <v>481</v>
      </c>
      <c r="S66" s="18" t="s">
        <v>481</v>
      </c>
      <c r="T66" s="20" t="s">
        <v>481</v>
      </c>
      <c r="U66" s="18" t="n">
        <v>341.54501316</v>
      </c>
      <c r="V66" s="20" t="n">
        <v>6.46885543</v>
      </c>
    </row>
    <row r="67" spans="1:22">
      <c r="A67" s="15" t="s">
        <v>542</v>
      </c>
      <c r="B67" s="17" t="n">
        <v>6971</v>
      </c>
      <c r="C67" s="18">
        <f>(66.0/B67*100)</f>
        <v/>
      </c>
      <c r="D67" s="19" t="n">
        <v>6905</v>
      </c>
      <c r="E67" s="18" t="n">
        <v>340.71735848</v>
      </c>
      <c r="F67" s="20" t="n">
        <v>7.40109517</v>
      </c>
      <c r="G67" s="18" t="n">
        <v>334.69941318</v>
      </c>
      <c r="H67" s="20" t="n">
        <v>7.5540764</v>
      </c>
      <c r="I67" s="18" t="n">
        <v>383.40560939</v>
      </c>
      <c r="J67" s="20" t="n">
        <v>2.97340907</v>
      </c>
      <c r="K67" s="18" t="n">
        <v>403.54628598</v>
      </c>
      <c r="L67" s="20" t="n">
        <v>3.13273233</v>
      </c>
      <c r="M67" s="18" t="s">
        <v>481</v>
      </c>
      <c r="N67" s="20" t="s">
        <v>481</v>
      </c>
      <c r="O67" s="18" t="s">
        <v>481</v>
      </c>
      <c r="P67" s="20" t="s">
        <v>481</v>
      </c>
      <c r="Q67" s="18" t="s">
        <v>481</v>
      </c>
      <c r="R67" s="20" t="s">
        <v>481</v>
      </c>
      <c r="S67" s="18" t="s">
        <v>481</v>
      </c>
      <c r="T67" s="20" t="s">
        <v>481</v>
      </c>
      <c r="U67" s="18" t="n">
        <v>281.97437189</v>
      </c>
      <c r="V67" s="20" t="n">
        <v>8.94558913</v>
      </c>
    </row>
    <row r="68" spans="1:22">
      <c r="A68" s="15" t="s">
        <v>543</v>
      </c>
      <c r="B68" s="17" t="n">
        <v>12083</v>
      </c>
      <c r="C68" s="18">
        <f>(26.0/B68*100)</f>
        <v/>
      </c>
      <c r="D68" s="19" t="n">
        <v>12057</v>
      </c>
      <c r="E68" s="18" t="n">
        <v>334.48135165</v>
      </c>
      <c r="F68" s="20" t="n">
        <v>4.49558675</v>
      </c>
      <c r="G68" s="18" t="n">
        <v>360.43522447</v>
      </c>
      <c r="H68" s="20" t="n">
        <v>4.31304707</v>
      </c>
      <c r="I68" s="18" t="n">
        <v>416.04034402</v>
      </c>
      <c r="J68" s="20" t="n">
        <v>1.64114322</v>
      </c>
      <c r="K68" s="18" t="n">
        <v>419.38164402</v>
      </c>
      <c r="L68" s="20" t="n">
        <v>2.06981396</v>
      </c>
      <c r="M68" s="18" t="s">
        <v>481</v>
      </c>
      <c r="N68" s="20" t="s">
        <v>481</v>
      </c>
      <c r="O68" s="18" t="s">
        <v>481</v>
      </c>
      <c r="P68" s="20" t="s">
        <v>481</v>
      </c>
      <c r="Q68" s="18" t="s">
        <v>481</v>
      </c>
      <c r="R68" s="20" t="s">
        <v>481</v>
      </c>
      <c r="S68" s="18" t="s">
        <v>481</v>
      </c>
      <c r="T68" s="20" t="s">
        <v>481</v>
      </c>
      <c r="U68" s="18" t="n">
        <v>315.60297883</v>
      </c>
      <c r="V68" s="20" t="n">
        <v>4.03144385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459.91140137</v>
      </c>
      <c r="F70" s="20" t="n">
        <v>13.14450665</v>
      </c>
      <c r="G70" s="18" t="n">
        <v>474.40574078</v>
      </c>
      <c r="H70" s="20" t="n">
        <v>7.36336967</v>
      </c>
      <c r="I70" s="18" t="n">
        <v>497.88973328</v>
      </c>
      <c r="J70" s="20" t="n">
        <v>3.28947856</v>
      </c>
      <c r="K70" s="18" t="n">
        <v>502.35180708</v>
      </c>
      <c r="L70" s="20" t="n">
        <v>3.55066311</v>
      </c>
      <c r="M70" s="18" t="s">
        <v>481</v>
      </c>
      <c r="N70" s="20" t="s">
        <v>481</v>
      </c>
      <c r="O70" s="18" t="s">
        <v>481</v>
      </c>
      <c r="P70" s="20" t="s">
        <v>481</v>
      </c>
      <c r="Q70" s="18" t="s">
        <v>481</v>
      </c>
      <c r="R70" s="20" t="s">
        <v>481</v>
      </c>
      <c r="S70" s="18" t="s">
        <v>481</v>
      </c>
      <c r="T70" s="20" t="s">
        <v>481</v>
      </c>
      <c r="U70" s="18" t="n">
        <v>422.59345937</v>
      </c>
      <c r="V70" s="20" t="n">
        <v>12.9919336</v>
      </c>
    </row>
    <row r="71" spans="1:22">
      <c r="A71" s="15" t="s">
        <v>546</v>
      </c>
      <c r="B71" s="17" t="n">
        <v>6115</v>
      </c>
      <c r="C71" s="18">
        <f>(17.0/B71*100)</f>
        <v/>
      </c>
      <c r="D71" s="19" t="n">
        <v>6098</v>
      </c>
      <c r="E71" s="18" t="n">
        <v>533.31854447</v>
      </c>
      <c r="F71" s="20" t="n">
        <v>12.13286446</v>
      </c>
      <c r="G71" s="18" t="n">
        <v>550.28364861</v>
      </c>
      <c r="H71" s="20" t="n">
        <v>6.68480707</v>
      </c>
      <c r="I71" s="18" t="n">
        <v>576.36164916</v>
      </c>
      <c r="J71" s="20" t="n">
        <v>2.04314378</v>
      </c>
      <c r="K71" s="18" t="n">
        <v>549.4921342</v>
      </c>
      <c r="L71" s="20" t="n">
        <v>2.28684779</v>
      </c>
      <c r="M71" s="18" t="s">
        <v>481</v>
      </c>
      <c r="N71" s="20" t="s">
        <v>481</v>
      </c>
      <c r="O71" s="18" t="s">
        <v>481</v>
      </c>
      <c r="P71" s="20" t="s">
        <v>481</v>
      </c>
      <c r="Q71" s="18" t="s">
        <v>481</v>
      </c>
      <c r="R71" s="20" t="s">
        <v>481</v>
      </c>
      <c r="S71" s="18" t="s">
        <v>481</v>
      </c>
      <c r="T71" s="20" t="s">
        <v>481</v>
      </c>
      <c r="U71" s="18" t="n">
        <v>466.06707895</v>
      </c>
      <c r="V71" s="20" t="n">
        <v>30.88039414</v>
      </c>
    </row>
    <row r="72" spans="1:22">
      <c r="A72" s="15" t="s">
        <v>547</v>
      </c>
      <c r="B72" s="17" t="n">
        <v>7708</v>
      </c>
      <c r="C72" s="18">
        <f>(6.0/B72*100)</f>
        <v/>
      </c>
      <c r="D72" s="19" t="n">
        <v>7702</v>
      </c>
      <c r="E72" s="18" t="n">
        <v>430.16682365</v>
      </c>
      <c r="F72" s="20" t="n">
        <v>16.70596874</v>
      </c>
      <c r="G72" s="18" t="n">
        <v>522.79150709</v>
      </c>
      <c r="H72" s="20" t="n">
        <v>8.088885550000001</v>
      </c>
      <c r="I72" s="18" t="n">
        <v>535.96877265</v>
      </c>
      <c r="J72" s="20" t="n">
        <v>3.30949471</v>
      </c>
      <c r="K72" s="18" t="n">
        <v>553.56893402</v>
      </c>
      <c r="L72" s="20" t="n">
        <v>3.58250166</v>
      </c>
      <c r="M72" s="18" t="s">
        <v>481</v>
      </c>
      <c r="N72" s="20" t="s">
        <v>481</v>
      </c>
      <c r="O72" s="18" t="s">
        <v>481</v>
      </c>
      <c r="P72" s="20" t="s">
        <v>481</v>
      </c>
      <c r="Q72" s="18" t="s">
        <v>481</v>
      </c>
      <c r="R72" s="20" t="s">
        <v>481</v>
      </c>
      <c r="S72" s="18" t="s">
        <v>481</v>
      </c>
      <c r="T72" s="20" t="s">
        <v>481</v>
      </c>
      <c r="U72" s="18" t="n">
        <v>401.84633801</v>
      </c>
      <c r="V72" s="20" t="n">
        <v>34.84278962</v>
      </c>
    </row>
    <row r="73" spans="1:22">
      <c r="A73" s="15" t="s">
        <v>548</v>
      </c>
      <c r="B73" s="17" t="n">
        <v>8249</v>
      </c>
      <c r="C73" s="18">
        <f>(147.0/B73*100)</f>
        <v/>
      </c>
      <c r="D73" s="19" t="n">
        <v>8102</v>
      </c>
      <c r="E73" s="18" t="n">
        <v>389.68758057</v>
      </c>
      <c r="F73" s="20" t="n">
        <v>10.80833354</v>
      </c>
      <c r="G73" s="18" t="n">
        <v>385.62898785</v>
      </c>
      <c r="H73" s="20" t="n">
        <v>5.04701932</v>
      </c>
      <c r="I73" s="18" t="n">
        <v>415.54223768</v>
      </c>
      <c r="J73" s="20" t="n">
        <v>3.15658671</v>
      </c>
      <c r="K73" s="18" t="n">
        <v>435.34450114</v>
      </c>
      <c r="L73" s="20" t="n">
        <v>4.10947516</v>
      </c>
      <c r="M73" s="18" t="s">
        <v>481</v>
      </c>
      <c r="N73" s="20" t="s">
        <v>481</v>
      </c>
      <c r="O73" s="18" t="s">
        <v>481</v>
      </c>
      <c r="P73" s="20" t="s">
        <v>481</v>
      </c>
      <c r="Q73" s="18" t="s">
        <v>481</v>
      </c>
      <c r="R73" s="20" t="s">
        <v>481</v>
      </c>
      <c r="S73" s="18" t="s">
        <v>481</v>
      </c>
      <c r="T73" s="20" t="s">
        <v>481</v>
      </c>
      <c r="U73" s="18" t="n">
        <v>350.49630175</v>
      </c>
      <c r="V73" s="20" t="n">
        <v>12.83442572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342.14322288</v>
      </c>
      <c r="F75" s="20" t="n">
        <v>6.88194761</v>
      </c>
      <c r="G75" s="18" t="n">
        <v>347.72516066</v>
      </c>
      <c r="H75" s="20" t="n">
        <v>4.42074661</v>
      </c>
      <c r="I75" s="18" t="n">
        <v>369.14527189</v>
      </c>
      <c r="J75" s="20" t="n">
        <v>3.53374614</v>
      </c>
      <c r="K75" s="18" t="n">
        <v>383.3468476</v>
      </c>
      <c r="L75" s="20" t="n">
        <v>3.40091397</v>
      </c>
      <c r="M75" s="18" t="s">
        <v>481</v>
      </c>
      <c r="N75" s="20" t="s">
        <v>481</v>
      </c>
      <c r="O75" s="18" t="s">
        <v>481</v>
      </c>
      <c r="P75" s="20" t="s">
        <v>481</v>
      </c>
      <c r="Q75" s="18" t="s">
        <v>481</v>
      </c>
      <c r="R75" s="20" t="s">
        <v>481</v>
      </c>
      <c r="S75" s="18" t="s">
        <v>481</v>
      </c>
      <c r="T75" s="20" t="s">
        <v>481</v>
      </c>
      <c r="U75" s="18" t="n">
        <v>314.59712545</v>
      </c>
      <c r="V75" s="20" t="n">
        <v>8.75596373</v>
      </c>
    </row>
    <row r="76" spans="1:22">
      <c r="A76" s="15" t="s">
        <v>551</v>
      </c>
      <c r="B76" s="17" t="n">
        <v>14167</v>
      </c>
      <c r="C76" s="18">
        <f>(228.0/B76*100)</f>
        <v/>
      </c>
      <c r="D76" s="19" t="n">
        <v>13939</v>
      </c>
      <c r="E76" s="18" t="n">
        <v>371.08639824</v>
      </c>
      <c r="F76" s="20" t="n">
        <v>8.15028912</v>
      </c>
      <c r="G76" s="18" t="n">
        <v>385.50665324</v>
      </c>
      <c r="H76" s="20" t="n">
        <v>6.13701704</v>
      </c>
      <c r="I76" s="18" t="n">
        <v>440.0753662</v>
      </c>
      <c r="J76" s="20" t="n">
        <v>2.75169988</v>
      </c>
      <c r="K76" s="18" t="n">
        <v>430.63896074</v>
      </c>
      <c r="L76" s="20" t="n">
        <v>2.5303489</v>
      </c>
      <c r="M76" s="18" t="s">
        <v>481</v>
      </c>
      <c r="N76" s="20" t="s">
        <v>481</v>
      </c>
      <c r="O76" s="18" t="s">
        <v>481</v>
      </c>
      <c r="P76" s="20" t="s">
        <v>481</v>
      </c>
      <c r="Q76" s="18" t="s">
        <v>481</v>
      </c>
      <c r="R76" s="20" t="s">
        <v>481</v>
      </c>
      <c r="S76" s="18" t="s">
        <v>481</v>
      </c>
      <c r="T76" s="20" t="s">
        <v>481</v>
      </c>
      <c r="U76" s="18" t="n">
        <v>340.22691743</v>
      </c>
      <c r="V76" s="20" t="n">
        <v>6.98055508</v>
      </c>
    </row>
    <row r="77" spans="1:22">
      <c r="A77" s="15" t="s">
        <v>552</v>
      </c>
      <c r="B77" s="17" t="n">
        <v>6062</v>
      </c>
      <c r="C77" s="18">
        <f>(86.0/B77*100)</f>
        <v/>
      </c>
      <c r="D77" s="19" t="n">
        <v>5976</v>
      </c>
      <c r="E77" s="18" t="n">
        <v>371.98778187</v>
      </c>
      <c r="F77" s="20" t="n">
        <v>9.072566309999999</v>
      </c>
      <c r="G77" s="18" t="n">
        <v>391.52426013</v>
      </c>
      <c r="H77" s="20" t="n">
        <v>6.03443232</v>
      </c>
      <c r="I77" s="18" t="n">
        <v>432.77951983</v>
      </c>
      <c r="J77" s="20" t="n">
        <v>2.84614459</v>
      </c>
      <c r="K77" s="18" t="n">
        <v>421.88339389</v>
      </c>
      <c r="L77" s="20" t="n">
        <v>3.04756422</v>
      </c>
      <c r="M77" s="18" t="s">
        <v>481</v>
      </c>
      <c r="N77" s="20" t="s">
        <v>481</v>
      </c>
      <c r="O77" s="18" t="s">
        <v>481</v>
      </c>
      <c r="P77" s="20" t="s">
        <v>481</v>
      </c>
      <c r="Q77" s="18" t="s">
        <v>481</v>
      </c>
      <c r="R77" s="20" t="s">
        <v>481</v>
      </c>
      <c r="S77" s="18" t="s">
        <v>481</v>
      </c>
      <c r="T77" s="20" t="s">
        <v>481</v>
      </c>
      <c r="U77" s="18" t="n">
        <v>347.17751549</v>
      </c>
      <c r="V77" s="20" t="n">
        <v>4.66606959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399.96386467</v>
      </c>
      <c r="F81" s="20" t="n">
        <v>16.67933304</v>
      </c>
      <c r="G81" s="18" t="n">
        <v>411.98704435</v>
      </c>
      <c r="H81" s="20" t="n">
        <v>6.06485092</v>
      </c>
      <c r="I81" s="18" t="n">
        <v>435.1401019</v>
      </c>
      <c r="J81" s="20" t="n">
        <v>4.00002846</v>
      </c>
      <c r="K81" s="18" t="n">
        <v>462.8900299</v>
      </c>
      <c r="L81" s="20" t="n">
        <v>3.35483675</v>
      </c>
      <c r="M81" s="18" t="s">
        <v>481</v>
      </c>
      <c r="N81" s="20" t="s">
        <v>481</v>
      </c>
      <c r="O81" s="18" t="s">
        <v>481</v>
      </c>
      <c r="P81" s="20" t="s">
        <v>481</v>
      </c>
      <c r="Q81" s="18" t="s">
        <v>481</v>
      </c>
      <c r="R81" s="20" t="s">
        <v>481</v>
      </c>
      <c r="S81" s="18" t="s">
        <v>481</v>
      </c>
      <c r="T81" s="20" t="s">
        <v>481</v>
      </c>
      <c r="U81" s="18" t="n">
        <v>389.08635051</v>
      </c>
      <c r="V81" s="20" t="n">
        <v>18.55037455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717</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(371.0/B7*100)</f>
        <v/>
      </c>
      <c r="D7" s="19" t="n">
        <v>14159</v>
      </c>
      <c r="E7" s="18" t="n">
        <v>399.61197092</v>
      </c>
      <c r="F7" s="20" t="n">
        <v>8.164693720000001</v>
      </c>
      <c r="G7" s="18" t="n">
        <v>416.93312481</v>
      </c>
      <c r="H7" s="20" t="n">
        <v>5.66354895</v>
      </c>
      <c r="I7" s="18" t="n">
        <v>448.81486192</v>
      </c>
      <c r="J7" s="20" t="n">
        <v>3.96197988</v>
      </c>
      <c r="K7" s="18" t="n">
        <v>510.93845471</v>
      </c>
      <c r="L7" s="20" t="n">
        <v>1.73540371</v>
      </c>
      <c r="M7" s="18" t="s">
        <v>481</v>
      </c>
      <c r="N7" s="20" t="s">
        <v>481</v>
      </c>
      <c r="O7" s="18" t="s">
        <v>481</v>
      </c>
      <c r="P7" s="20" t="s">
        <v>481</v>
      </c>
      <c r="Q7" s="18" t="s">
        <v>481</v>
      </c>
      <c r="R7" s="20" t="s">
        <v>481</v>
      </c>
      <c r="S7" s="18" t="s">
        <v>481</v>
      </c>
      <c r="T7" s="20" t="s">
        <v>481</v>
      </c>
      <c r="U7" s="18" t="n">
        <v>393.54475249</v>
      </c>
      <c r="V7" s="20" t="n">
        <v>6.64159617</v>
      </c>
    </row>
    <row r="8" spans="1:22">
      <c r="A8" s="15" t="s">
        <v>483</v>
      </c>
      <c r="B8" s="17" t="n">
        <v>7007</v>
      </c>
      <c r="C8" s="18">
        <f>(24.0/B8*100)</f>
        <v/>
      </c>
      <c r="D8" s="19" t="n">
        <v>6983</v>
      </c>
      <c r="E8" s="18" t="n">
        <v>437.39103742</v>
      </c>
      <c r="F8" s="20" t="n">
        <v>9.13107261</v>
      </c>
      <c r="G8" s="18" t="n">
        <v>427.29234132</v>
      </c>
      <c r="H8" s="20" t="n">
        <v>7.68079319</v>
      </c>
      <c r="I8" s="18" t="n">
        <v>472.58433542</v>
      </c>
      <c r="J8" s="20" t="n">
        <v>6.01155396</v>
      </c>
      <c r="K8" s="18" t="n">
        <v>509.73891104</v>
      </c>
      <c r="L8" s="20" t="n">
        <v>2.84408083</v>
      </c>
      <c r="M8" s="18" t="s">
        <v>481</v>
      </c>
      <c r="N8" s="20" t="s">
        <v>481</v>
      </c>
      <c r="O8" s="18" t="s">
        <v>481</v>
      </c>
      <c r="P8" s="20" t="s">
        <v>481</v>
      </c>
      <c r="Q8" s="18" t="n">
        <v>301.63126691</v>
      </c>
      <c r="R8" s="20" t="n">
        <v>25.14921031</v>
      </c>
      <c r="S8" s="18" t="s">
        <v>481</v>
      </c>
      <c r="T8" s="20" t="s">
        <v>481</v>
      </c>
      <c r="U8" s="18" t="n">
        <v>393.27775498</v>
      </c>
      <c r="V8" s="20" t="n">
        <v>11.63088681</v>
      </c>
    </row>
    <row r="9" spans="1:22">
      <c r="A9" s="15" t="s">
        <v>484</v>
      </c>
      <c r="B9" s="17" t="n">
        <v>9651</v>
      </c>
      <c r="C9" s="18">
        <f>(106.0/B9*100)</f>
        <v/>
      </c>
      <c r="D9" s="19" t="n">
        <v>9545</v>
      </c>
      <c r="E9" s="18" t="n">
        <v>459.97665204</v>
      </c>
      <c r="F9" s="20" t="n">
        <v>7.22241934</v>
      </c>
      <c r="G9" s="18" t="n">
        <v>469.05875031</v>
      </c>
      <c r="H9" s="20" t="n">
        <v>6.08432673</v>
      </c>
      <c r="I9" s="18" t="n">
        <v>493.14812644</v>
      </c>
      <c r="J9" s="20" t="n">
        <v>3.17145807</v>
      </c>
      <c r="K9" s="18" t="n">
        <v>527.15070504</v>
      </c>
      <c r="L9" s="20" t="n">
        <v>2.55708668</v>
      </c>
      <c r="M9" s="18" t="s">
        <v>481</v>
      </c>
      <c r="N9" s="20" t="s">
        <v>481</v>
      </c>
      <c r="O9" s="18" t="s">
        <v>481</v>
      </c>
      <c r="P9" s="20" t="s">
        <v>481</v>
      </c>
      <c r="Q9" s="18" t="n">
        <v>357.98454354</v>
      </c>
      <c r="R9" s="20" t="n">
        <v>11.51846445</v>
      </c>
      <c r="S9" s="18" t="s">
        <v>481</v>
      </c>
      <c r="T9" s="20" t="s">
        <v>481</v>
      </c>
      <c r="U9" s="18" t="n">
        <v>402.39051958</v>
      </c>
      <c r="V9" s="20" t="n">
        <v>6.30369511</v>
      </c>
    </row>
    <row r="10" spans="1:22">
      <c r="A10" s="15" t="s">
        <v>485</v>
      </c>
      <c r="B10" s="17" t="n">
        <v>20058</v>
      </c>
      <c r="C10" s="18">
        <f>(529.0/B10*100)</f>
        <v/>
      </c>
      <c r="D10" s="19" t="n">
        <v>19529</v>
      </c>
      <c r="E10" s="18" t="n">
        <v>438.94620853</v>
      </c>
      <c r="F10" s="20" t="n">
        <v>9.27378386</v>
      </c>
      <c r="G10" s="18" t="n">
        <v>441.13830899</v>
      </c>
      <c r="H10" s="20" t="n">
        <v>9.58674061</v>
      </c>
      <c r="I10" s="18" t="n">
        <v>484.766492</v>
      </c>
      <c r="J10" s="20" t="n">
        <v>3.26222029</v>
      </c>
      <c r="K10" s="18" t="n">
        <v>527.35651237</v>
      </c>
      <c r="L10" s="20" t="n">
        <v>2.27388854</v>
      </c>
      <c r="M10" s="18" t="s">
        <v>481</v>
      </c>
      <c r="N10" s="20" t="s">
        <v>481</v>
      </c>
      <c r="O10" s="18" t="s">
        <v>481</v>
      </c>
      <c r="P10" s="20" t="s">
        <v>481</v>
      </c>
      <c r="Q10" s="18" t="s">
        <v>481</v>
      </c>
      <c r="R10" s="20" t="s">
        <v>481</v>
      </c>
      <c r="S10" s="18" t="s">
        <v>481</v>
      </c>
      <c r="T10" s="20" t="s">
        <v>481</v>
      </c>
      <c r="U10" s="18" t="n">
        <v>438.34963479</v>
      </c>
      <c r="V10" s="20" t="n">
        <v>8.0014377</v>
      </c>
    </row>
    <row r="11" spans="1:22">
      <c r="A11" s="15" t="s">
        <v>486</v>
      </c>
      <c r="B11" s="17" t="n">
        <v>7053</v>
      </c>
      <c r="C11" s="18">
        <f>(50.0/B11*100)</f>
        <v/>
      </c>
      <c r="D11" s="19" t="n">
        <v>7003</v>
      </c>
      <c r="E11" s="18" t="n">
        <v>376.27605588</v>
      </c>
      <c r="F11" s="20" t="n">
        <v>8.94166579</v>
      </c>
      <c r="G11" s="18" t="n">
        <v>396.46052869</v>
      </c>
      <c r="H11" s="20" t="n">
        <v>7.76269268</v>
      </c>
      <c r="I11" s="18" t="n">
        <v>411.46001403</v>
      </c>
      <c r="J11" s="20" t="n">
        <v>3.51244365</v>
      </c>
      <c r="K11" s="18" t="n">
        <v>433.25465626</v>
      </c>
      <c r="L11" s="20" t="n">
        <v>2.84515846</v>
      </c>
      <c r="M11" s="18" t="s">
        <v>481</v>
      </c>
      <c r="N11" s="20" t="s">
        <v>481</v>
      </c>
      <c r="O11" s="18" t="s">
        <v>481</v>
      </c>
      <c r="P11" s="20" t="s">
        <v>481</v>
      </c>
      <c r="Q11" s="18" t="s">
        <v>481</v>
      </c>
      <c r="R11" s="20" t="s">
        <v>481</v>
      </c>
      <c r="S11" s="18" t="s">
        <v>481</v>
      </c>
      <c r="T11" s="20" t="s">
        <v>481</v>
      </c>
      <c r="U11" s="18" t="n">
        <v>346.71347605</v>
      </c>
      <c r="V11" s="20" t="n">
        <v>9.39566451</v>
      </c>
    </row>
    <row r="12" spans="1:22">
      <c r="A12" s="15" t="s">
        <v>487</v>
      </c>
      <c r="B12" s="17" t="n">
        <v>6894</v>
      </c>
      <c r="C12" s="18">
        <f>(57.0/B12*100)</f>
        <v/>
      </c>
      <c r="D12" s="19" t="n">
        <v>6837</v>
      </c>
      <c r="E12" s="18" t="n">
        <v>440.31689717</v>
      </c>
      <c r="F12" s="20" t="n">
        <v>7.67575624</v>
      </c>
      <c r="G12" s="18" t="n">
        <v>435.92687456</v>
      </c>
      <c r="H12" s="20" t="n">
        <v>5.35923847</v>
      </c>
      <c r="I12" s="18" t="n">
        <v>478.66746052</v>
      </c>
      <c r="J12" s="20" t="n">
        <v>2.82057307</v>
      </c>
      <c r="K12" s="18" t="n">
        <v>519.06977294</v>
      </c>
      <c r="L12" s="20" t="n">
        <v>2.5817918</v>
      </c>
      <c r="M12" s="18" t="s">
        <v>481</v>
      </c>
      <c r="N12" s="20" t="s">
        <v>481</v>
      </c>
      <c r="O12" s="18" t="s">
        <v>481</v>
      </c>
      <c r="P12" s="20" t="s">
        <v>481</v>
      </c>
      <c r="Q12" s="18" t="n">
        <v>340.98506961</v>
      </c>
      <c r="R12" s="20" t="n">
        <v>12.52444664</v>
      </c>
      <c r="S12" s="18" t="s">
        <v>481</v>
      </c>
      <c r="T12" s="20" t="s">
        <v>481</v>
      </c>
      <c r="U12" s="18" t="n">
        <v>407.35248641</v>
      </c>
      <c r="V12" s="20" t="n">
        <v>8.608184140000001</v>
      </c>
    </row>
    <row r="13" spans="1:22">
      <c r="A13" s="15" t="s">
        <v>488</v>
      </c>
      <c r="B13" s="17" t="n">
        <v>7161</v>
      </c>
      <c r="C13" s="18">
        <f>(92.0/B13*100)</f>
        <v/>
      </c>
      <c r="D13" s="19" t="n">
        <v>7069</v>
      </c>
      <c r="E13" s="18" t="n">
        <v>457.46801672</v>
      </c>
      <c r="F13" s="20" t="n">
        <v>11.01410128</v>
      </c>
      <c r="G13" s="18" t="n">
        <v>456.49642086</v>
      </c>
      <c r="H13" s="20" t="n">
        <v>7.53154011</v>
      </c>
      <c r="I13" s="18" t="n">
        <v>486.23711109</v>
      </c>
      <c r="J13" s="20" t="n">
        <v>4.330236</v>
      </c>
      <c r="K13" s="18" t="n">
        <v>525.02473403</v>
      </c>
      <c r="L13" s="20" t="n">
        <v>1.98869127</v>
      </c>
      <c r="M13" s="18" t="s">
        <v>481</v>
      </c>
      <c r="N13" s="20" t="s">
        <v>481</v>
      </c>
      <c r="O13" s="18" t="s">
        <v>481</v>
      </c>
      <c r="P13" s="20" t="s">
        <v>481</v>
      </c>
      <c r="Q13" s="18" t="n">
        <v>447.51533769</v>
      </c>
      <c r="R13" s="20" t="n">
        <v>5.97365007</v>
      </c>
      <c r="S13" s="18" t="s">
        <v>481</v>
      </c>
      <c r="T13" s="20" t="s">
        <v>481</v>
      </c>
      <c r="U13" s="18" t="n">
        <v>417.76842564</v>
      </c>
      <c r="V13" s="20" t="n">
        <v>10.31681422</v>
      </c>
    </row>
    <row r="14" spans="1:22">
      <c r="A14" s="15" t="s">
        <v>489</v>
      </c>
      <c r="B14" s="17" t="n">
        <v>5587</v>
      </c>
      <c r="C14" s="18">
        <f>(76.0/B14*100)</f>
        <v/>
      </c>
      <c r="D14" s="19" t="n">
        <v>5511</v>
      </c>
      <c r="E14" s="18" t="n">
        <v>455.20998939</v>
      </c>
      <c r="F14" s="20" t="n">
        <v>10.77282318</v>
      </c>
      <c r="G14" s="18" t="n">
        <v>456.37469383</v>
      </c>
      <c r="H14" s="20" t="n">
        <v>8.518524559999999</v>
      </c>
      <c r="I14" s="18" t="n">
        <v>489.06108252</v>
      </c>
      <c r="J14" s="20" t="n">
        <v>4.37019829</v>
      </c>
      <c r="K14" s="18" t="n">
        <v>533.80956131</v>
      </c>
      <c r="L14" s="20" t="n">
        <v>1.96259721</v>
      </c>
      <c r="M14" s="18" t="s">
        <v>481</v>
      </c>
      <c r="N14" s="20" t="s">
        <v>481</v>
      </c>
      <c r="O14" s="18" t="s">
        <v>481</v>
      </c>
      <c r="P14" s="20" t="s">
        <v>481</v>
      </c>
      <c r="Q14" s="18" t="s">
        <v>481</v>
      </c>
      <c r="R14" s="20" t="s">
        <v>481</v>
      </c>
      <c r="S14" s="18" t="s">
        <v>481</v>
      </c>
      <c r="T14" s="20" t="s">
        <v>481</v>
      </c>
      <c r="U14" s="18" t="n">
        <v>465.15419976</v>
      </c>
      <c r="V14" s="20" t="n">
        <v>14.00463494</v>
      </c>
    </row>
    <row r="15" spans="1:22">
      <c r="A15" s="15" t="s">
        <v>490</v>
      </c>
      <c r="B15" s="17" t="n">
        <v>5882</v>
      </c>
      <c r="C15" s="18">
        <f>(53.0/B15*100)</f>
        <v/>
      </c>
      <c r="D15" s="19" t="n">
        <v>5829</v>
      </c>
      <c r="E15" s="18" t="n">
        <v>426.14982411</v>
      </c>
      <c r="F15" s="20" t="n">
        <v>8.925368819999999</v>
      </c>
      <c r="G15" s="18" t="n">
        <v>465.33578626</v>
      </c>
      <c r="H15" s="20" t="n">
        <v>5.41363849</v>
      </c>
      <c r="I15" s="18" t="n">
        <v>486.52385142</v>
      </c>
      <c r="J15" s="20" t="n">
        <v>3.42615869</v>
      </c>
      <c r="K15" s="18" t="n">
        <v>526.26764757</v>
      </c>
      <c r="L15" s="20" t="n">
        <v>2.22908641</v>
      </c>
      <c r="M15" s="18" t="s">
        <v>481</v>
      </c>
      <c r="N15" s="20" t="s">
        <v>481</v>
      </c>
      <c r="O15" s="18" t="s">
        <v>481</v>
      </c>
      <c r="P15" s="20" t="s">
        <v>481</v>
      </c>
      <c r="Q15" s="18" t="n">
        <v>368.85220715</v>
      </c>
      <c r="R15" s="20" t="n">
        <v>14.5875493</v>
      </c>
      <c r="S15" s="18" t="s">
        <v>481</v>
      </c>
      <c r="T15" s="20" t="s">
        <v>481</v>
      </c>
      <c r="U15" s="18" t="n">
        <v>418.09288693</v>
      </c>
      <c r="V15" s="20" t="n">
        <v>11.00282316</v>
      </c>
    </row>
    <row r="16" spans="1:22">
      <c r="A16" s="15" t="s">
        <v>491</v>
      </c>
      <c r="B16" s="17" t="n">
        <v>6108</v>
      </c>
      <c r="C16" s="18">
        <f>(103.0/B16*100)</f>
        <v/>
      </c>
      <c r="D16" s="19" t="n">
        <v>6005</v>
      </c>
      <c r="E16" s="18" t="n">
        <v>431.34050081</v>
      </c>
      <c r="F16" s="20" t="n">
        <v>9.917195769999999</v>
      </c>
      <c r="G16" s="18" t="n">
        <v>445.18361351</v>
      </c>
      <c r="H16" s="20" t="n">
        <v>7.5862015</v>
      </c>
      <c r="I16" s="18" t="n">
        <v>479.30113188</v>
      </c>
      <c r="J16" s="20" t="n">
        <v>4.1800053</v>
      </c>
      <c r="K16" s="18" t="n">
        <v>507.12663015</v>
      </c>
      <c r="L16" s="20" t="n">
        <v>2.0684196</v>
      </c>
      <c r="M16" s="18" t="s">
        <v>481</v>
      </c>
      <c r="N16" s="20" t="s">
        <v>481</v>
      </c>
      <c r="O16" s="18" t="s">
        <v>481</v>
      </c>
      <c r="P16" s="20" t="s">
        <v>481</v>
      </c>
      <c r="Q16" s="18" t="s">
        <v>481</v>
      </c>
      <c r="R16" s="20" t="s">
        <v>481</v>
      </c>
      <c r="S16" s="18" t="s">
        <v>481</v>
      </c>
      <c r="T16" s="20" t="s">
        <v>481</v>
      </c>
      <c r="U16" s="18" t="n">
        <v>374.12391954</v>
      </c>
      <c r="V16" s="20" t="n">
        <v>7.65422999</v>
      </c>
    </row>
    <row r="17" spans="1:22">
      <c r="A17" s="15" t="s">
        <v>492</v>
      </c>
      <c r="B17" s="17" t="n">
        <v>6504</v>
      </c>
      <c r="C17" s="18">
        <f>(673.0/B17*100)</f>
        <v/>
      </c>
      <c r="D17" s="19" t="n">
        <v>5831</v>
      </c>
      <c r="E17" s="18" t="n">
        <v>459.84101786</v>
      </c>
      <c r="F17" s="20" t="n">
        <v>11.2354027</v>
      </c>
      <c r="G17" s="18" t="n">
        <v>465.09133802</v>
      </c>
      <c r="H17" s="20" t="n">
        <v>6.88314904</v>
      </c>
      <c r="I17" s="18" t="n">
        <v>497.87682819</v>
      </c>
      <c r="J17" s="20" t="n">
        <v>5.20033492</v>
      </c>
      <c r="K17" s="18" t="n">
        <v>521.69857531</v>
      </c>
      <c r="L17" s="20" t="n">
        <v>2.90414121</v>
      </c>
      <c r="M17" s="18" t="s">
        <v>481</v>
      </c>
      <c r="N17" s="20" t="s">
        <v>481</v>
      </c>
      <c r="O17" s="18" t="s">
        <v>481</v>
      </c>
      <c r="P17" s="20" t="s">
        <v>481</v>
      </c>
      <c r="Q17" s="18" t="n">
        <v>362.96139732</v>
      </c>
      <c r="R17" s="20" t="n">
        <v>12.64520278</v>
      </c>
      <c r="S17" s="18" t="s">
        <v>481</v>
      </c>
      <c r="T17" s="20" t="s">
        <v>481</v>
      </c>
      <c r="U17" s="18" t="n">
        <v>442.34869136</v>
      </c>
      <c r="V17" s="20" t="n">
        <v>8.463740570000001</v>
      </c>
    </row>
    <row r="18" spans="1:22">
      <c r="A18" s="15" t="s">
        <v>493</v>
      </c>
      <c r="B18" s="17" t="n">
        <v>5532</v>
      </c>
      <c r="C18" s="18">
        <f>(28.0/B18*100)</f>
        <v/>
      </c>
      <c r="D18" s="19" t="n">
        <v>5504</v>
      </c>
      <c r="E18" s="18" t="n">
        <v>413.37141777</v>
      </c>
      <c r="F18" s="20" t="n">
        <v>6.6189606</v>
      </c>
      <c r="G18" s="18" t="n">
        <v>417.96461012</v>
      </c>
      <c r="H18" s="20" t="n">
        <v>6.41755908</v>
      </c>
      <c r="I18" s="18" t="n">
        <v>452.34439613</v>
      </c>
      <c r="J18" s="20" t="n">
        <v>3.98793697</v>
      </c>
      <c r="K18" s="18" t="n">
        <v>471.06162835</v>
      </c>
      <c r="L18" s="20" t="n">
        <v>3.81243588</v>
      </c>
      <c r="M18" s="18" t="s">
        <v>481</v>
      </c>
      <c r="N18" s="20" t="s">
        <v>481</v>
      </c>
      <c r="O18" s="18" t="s">
        <v>481</v>
      </c>
      <c r="P18" s="20" t="s">
        <v>481</v>
      </c>
      <c r="Q18" s="18" t="s">
        <v>481</v>
      </c>
      <c r="R18" s="20" t="s">
        <v>481</v>
      </c>
      <c r="S18" s="18" t="s">
        <v>481</v>
      </c>
      <c r="T18" s="20" t="s">
        <v>481</v>
      </c>
      <c r="U18" s="18" t="n">
        <v>372.62415434</v>
      </c>
      <c r="V18" s="20" t="n">
        <v>11.7724985</v>
      </c>
    </row>
    <row r="19" spans="1:22">
      <c r="A19" s="15" t="s">
        <v>494</v>
      </c>
      <c r="B19" s="17" t="n">
        <v>5658</v>
      </c>
      <c r="C19" s="18">
        <f>(70.0/B19*100)</f>
        <v/>
      </c>
      <c r="D19" s="19" t="n">
        <v>5588</v>
      </c>
      <c r="E19" s="18" t="n">
        <v>407.83203093</v>
      </c>
      <c r="F19" s="20" t="n">
        <v>7.26982912</v>
      </c>
      <c r="G19" s="18" t="n">
        <v>429.7032372</v>
      </c>
      <c r="H19" s="20" t="n">
        <v>5.72228952</v>
      </c>
      <c r="I19" s="18" t="n">
        <v>450.95528742</v>
      </c>
      <c r="J19" s="20" t="n">
        <v>4.19762022</v>
      </c>
      <c r="K19" s="18" t="n">
        <v>504.10150677</v>
      </c>
      <c r="L19" s="20" t="n">
        <v>2.67217877</v>
      </c>
      <c r="M19" s="18" t="s">
        <v>481</v>
      </c>
      <c r="N19" s="20" t="s">
        <v>481</v>
      </c>
      <c r="O19" s="18" t="s">
        <v>481</v>
      </c>
      <c r="P19" s="20" t="s">
        <v>481</v>
      </c>
      <c r="Q19" s="18" t="s">
        <v>481</v>
      </c>
      <c r="R19" s="20" t="s">
        <v>481</v>
      </c>
      <c r="S19" s="18" t="s">
        <v>481</v>
      </c>
      <c r="T19" s="20" t="s">
        <v>481</v>
      </c>
      <c r="U19" s="18" t="n">
        <v>368.7037113</v>
      </c>
      <c r="V19" s="20" t="n">
        <v>13.545201</v>
      </c>
    </row>
    <row r="20" spans="1:22">
      <c r="A20" s="15" t="s">
        <v>495</v>
      </c>
      <c r="B20" s="17" t="n">
        <v>3371</v>
      </c>
      <c r="C20" s="18">
        <f>(75.0/B20*100)</f>
        <v/>
      </c>
      <c r="D20" s="19" t="n">
        <v>3296</v>
      </c>
      <c r="E20" s="18" t="n">
        <v>443.82781374</v>
      </c>
      <c r="F20" s="20" t="n">
        <v>13.94378654</v>
      </c>
      <c r="G20" s="18" t="n">
        <v>457.75662777</v>
      </c>
      <c r="H20" s="20" t="n">
        <v>7.69854809</v>
      </c>
      <c r="I20" s="18" t="n">
        <v>478.93767046</v>
      </c>
      <c r="J20" s="20" t="n">
        <v>4.2438334</v>
      </c>
      <c r="K20" s="18" t="n">
        <v>497.63774475</v>
      </c>
      <c r="L20" s="20" t="n">
        <v>2.4397003</v>
      </c>
      <c r="M20" s="18" t="s">
        <v>481</v>
      </c>
      <c r="N20" s="20" t="s">
        <v>481</v>
      </c>
      <c r="O20" s="18" t="s">
        <v>481</v>
      </c>
      <c r="P20" s="20" t="s">
        <v>481</v>
      </c>
      <c r="Q20" s="18" t="s">
        <v>481</v>
      </c>
      <c r="R20" s="20" t="s">
        <v>481</v>
      </c>
      <c r="S20" s="18" t="s">
        <v>481</v>
      </c>
      <c r="T20" s="20" t="s">
        <v>481</v>
      </c>
      <c r="U20" s="18" t="n">
        <v>391.88919557</v>
      </c>
      <c r="V20" s="20" t="n">
        <v>12.56565412</v>
      </c>
    </row>
    <row r="21" spans="1:22">
      <c r="A21" s="15" t="s">
        <v>496</v>
      </c>
      <c r="B21" s="17" t="n">
        <v>5741</v>
      </c>
      <c r="C21" s="18">
        <f>(45.0/B21*100)</f>
        <v/>
      </c>
      <c r="D21" s="19" t="n">
        <v>5696</v>
      </c>
      <c r="E21" s="18" t="n">
        <v>458.81798545</v>
      </c>
      <c r="F21" s="20" t="n">
        <v>14.05843504</v>
      </c>
      <c r="G21" s="18" t="n">
        <v>428.57627022</v>
      </c>
      <c r="H21" s="20" t="n">
        <v>13.09885296</v>
      </c>
      <c r="I21" s="18" t="n">
        <v>466.40322161</v>
      </c>
      <c r="J21" s="20" t="n">
        <v>4.46906633</v>
      </c>
      <c r="K21" s="18" t="n">
        <v>512.6535645500001</v>
      </c>
      <c r="L21" s="20" t="n">
        <v>1.9609284</v>
      </c>
      <c r="M21" s="18" t="s">
        <v>481</v>
      </c>
      <c r="N21" s="20" t="s">
        <v>481</v>
      </c>
      <c r="O21" s="18" t="s">
        <v>481</v>
      </c>
      <c r="P21" s="20" t="s">
        <v>481</v>
      </c>
      <c r="Q21" s="18" t="s">
        <v>481</v>
      </c>
      <c r="R21" s="20" t="s">
        <v>481</v>
      </c>
      <c r="S21" s="18" t="s">
        <v>481</v>
      </c>
      <c r="T21" s="20" t="s">
        <v>481</v>
      </c>
      <c r="U21" s="18" t="n">
        <v>446.40789665</v>
      </c>
      <c r="V21" s="20" t="n">
        <v>13.9334642</v>
      </c>
    </row>
    <row r="22" spans="1:22">
      <c r="A22" s="15" t="s">
        <v>497</v>
      </c>
      <c r="B22" s="17" t="n">
        <v>6598</v>
      </c>
      <c r="C22" s="18">
        <f>(33.0/B22*100)</f>
        <v/>
      </c>
      <c r="D22" s="19" t="n">
        <v>6565</v>
      </c>
      <c r="E22" s="18" t="n">
        <v>377.86676259</v>
      </c>
      <c r="F22" s="20" t="n">
        <v>8.28933303</v>
      </c>
      <c r="G22" s="18" t="n">
        <v>386.50783765</v>
      </c>
      <c r="H22" s="20" t="n">
        <v>7.81357584</v>
      </c>
      <c r="I22" s="18" t="n">
        <v>442.38417893</v>
      </c>
      <c r="J22" s="20" t="n">
        <v>5.22023617</v>
      </c>
      <c r="K22" s="18" t="n">
        <v>492.10048309</v>
      </c>
      <c r="L22" s="20" t="n">
        <v>3.41439676</v>
      </c>
      <c r="M22" s="18" t="s">
        <v>481</v>
      </c>
      <c r="N22" s="20" t="s">
        <v>481</v>
      </c>
      <c r="O22" s="18" t="s">
        <v>481</v>
      </c>
      <c r="P22" s="20" t="s">
        <v>481</v>
      </c>
      <c r="Q22" s="18" t="s">
        <v>481</v>
      </c>
      <c r="R22" s="20" t="s">
        <v>481</v>
      </c>
      <c r="S22" s="18" t="n">
        <v>391.06799885</v>
      </c>
      <c r="T22" s="20" t="n">
        <v>56.40507731</v>
      </c>
      <c r="U22" s="18" t="n">
        <v>367.9134571</v>
      </c>
      <c r="V22" s="20" t="n">
        <v>9.46961303</v>
      </c>
    </row>
    <row r="23" spans="1:22">
      <c r="A23" s="15" t="s">
        <v>498</v>
      </c>
      <c r="B23" s="17" t="n">
        <v>11583</v>
      </c>
      <c r="C23" s="18">
        <f>(220.0/B23*100)</f>
        <v/>
      </c>
      <c r="D23" s="19" t="n">
        <v>11363</v>
      </c>
      <c r="E23" s="18" t="n">
        <v>448.21829983</v>
      </c>
      <c r="F23" s="20" t="n">
        <v>9.34328642</v>
      </c>
      <c r="G23" s="18" t="n">
        <v>475.5490273</v>
      </c>
      <c r="H23" s="20" t="n">
        <v>5.99717423</v>
      </c>
      <c r="I23" s="18" t="n">
        <v>483.39163664</v>
      </c>
      <c r="J23" s="20" t="n">
        <v>3.59263283</v>
      </c>
      <c r="K23" s="18" t="n">
        <v>503.36669513</v>
      </c>
      <c r="L23" s="20" t="n">
        <v>3.23416267</v>
      </c>
      <c r="M23" s="18" t="s">
        <v>481</v>
      </c>
      <c r="N23" s="20" t="s">
        <v>481</v>
      </c>
      <c r="O23" s="18" t="s">
        <v>481</v>
      </c>
      <c r="P23" s="20" t="s">
        <v>481</v>
      </c>
      <c r="Q23" s="18" t="s">
        <v>481</v>
      </c>
      <c r="R23" s="20" t="s">
        <v>481</v>
      </c>
      <c r="S23" s="18" t="s">
        <v>481</v>
      </c>
      <c r="T23" s="20" t="s">
        <v>481</v>
      </c>
      <c r="U23" s="18" t="n">
        <v>426.22942963</v>
      </c>
      <c r="V23" s="20" t="n">
        <v>9.849645499999999</v>
      </c>
    </row>
    <row r="24" spans="1:22">
      <c r="A24" s="15" t="s">
        <v>499</v>
      </c>
      <c r="B24" s="17" t="n">
        <v>6647</v>
      </c>
      <c r="C24" s="18">
        <f>(7.0/B24*100)</f>
        <v/>
      </c>
      <c r="D24" s="19" t="n">
        <v>6640</v>
      </c>
      <c r="E24" s="18" t="n">
        <v>492.3116092</v>
      </c>
      <c r="F24" s="20" t="n">
        <v>11.27196832</v>
      </c>
      <c r="G24" s="18" t="n">
        <v>498.51491225</v>
      </c>
      <c r="H24" s="20" t="n">
        <v>11.48396201</v>
      </c>
      <c r="I24" s="18" t="n">
        <v>525.12808722</v>
      </c>
      <c r="J24" s="20" t="n">
        <v>6.14218291</v>
      </c>
      <c r="K24" s="18" t="n">
        <v>535.9663468799999</v>
      </c>
      <c r="L24" s="20" t="n">
        <v>2.90682468</v>
      </c>
      <c r="M24" s="18" t="s">
        <v>481</v>
      </c>
      <c r="N24" s="20" t="s">
        <v>481</v>
      </c>
      <c r="O24" s="18" t="s">
        <v>481</v>
      </c>
      <c r="P24" s="20" t="s">
        <v>481</v>
      </c>
      <c r="Q24" s="18" t="s">
        <v>481</v>
      </c>
      <c r="R24" s="20" t="s">
        <v>481</v>
      </c>
      <c r="S24" s="18" t="s">
        <v>481</v>
      </c>
      <c r="T24" s="20" t="s">
        <v>481</v>
      </c>
      <c r="U24" s="18" t="n">
        <v>453.55163215</v>
      </c>
      <c r="V24" s="20" t="n">
        <v>25.54737742</v>
      </c>
    </row>
    <row r="25" spans="1:22">
      <c r="A25" s="15" t="s">
        <v>500</v>
      </c>
      <c r="B25" s="17" t="n">
        <v>5581</v>
      </c>
      <c r="C25" s="18">
        <f>(24.0/B25*100)</f>
        <v/>
      </c>
      <c r="D25" s="19" t="n">
        <v>5557</v>
      </c>
      <c r="E25" s="18" t="n">
        <v>454.94467554</v>
      </c>
      <c r="F25" s="20" t="n">
        <v>15.94508076</v>
      </c>
      <c r="G25" s="18" t="n">
        <v>466.59887368</v>
      </c>
      <c r="H25" s="20" t="n">
        <v>6.70798222</v>
      </c>
      <c r="I25" s="18" t="n">
        <v>507.82212701</v>
      </c>
      <c r="J25" s="20" t="n">
        <v>4.04091765</v>
      </c>
      <c r="K25" s="18" t="n">
        <v>543.57337255</v>
      </c>
      <c r="L25" s="20" t="n">
        <v>3.70189953</v>
      </c>
      <c r="M25" s="18" t="s">
        <v>481</v>
      </c>
      <c r="N25" s="20" t="s">
        <v>481</v>
      </c>
      <c r="O25" s="18" t="s">
        <v>481</v>
      </c>
      <c r="P25" s="20" t="s">
        <v>481</v>
      </c>
      <c r="Q25" s="18" t="s">
        <v>481</v>
      </c>
      <c r="R25" s="20" t="s">
        <v>481</v>
      </c>
      <c r="S25" s="18" t="s">
        <v>481</v>
      </c>
      <c r="T25" s="20" t="s">
        <v>481</v>
      </c>
      <c r="U25" s="18" t="n">
        <v>478.58419985</v>
      </c>
      <c r="V25" s="20" t="n">
        <v>38.35557252</v>
      </c>
    </row>
    <row r="26" spans="1:22">
      <c r="A26" s="15" t="s">
        <v>501</v>
      </c>
      <c r="B26" s="17" t="n">
        <v>4869</v>
      </c>
      <c r="C26" s="18">
        <f>(33.0/B26*100)</f>
        <v/>
      </c>
      <c r="D26" s="19" t="n">
        <v>4836</v>
      </c>
      <c r="E26" s="18" t="n">
        <v>433.27395791</v>
      </c>
      <c r="F26" s="20" t="n">
        <v>7.11541526</v>
      </c>
      <c r="G26" s="18" t="n">
        <v>424.99512164</v>
      </c>
      <c r="H26" s="20" t="n">
        <v>8.09955107</v>
      </c>
      <c r="I26" s="18" t="n">
        <v>463.38947233</v>
      </c>
      <c r="J26" s="20" t="n">
        <v>3.72355092</v>
      </c>
      <c r="K26" s="18" t="n">
        <v>495.83162772</v>
      </c>
      <c r="L26" s="20" t="n">
        <v>1.80079935</v>
      </c>
      <c r="M26" s="18" t="s">
        <v>481</v>
      </c>
      <c r="N26" s="20" t="s">
        <v>481</v>
      </c>
      <c r="O26" s="18" t="s">
        <v>481</v>
      </c>
      <c r="P26" s="20" t="s">
        <v>481</v>
      </c>
      <c r="Q26" s="18" t="s">
        <v>481</v>
      </c>
      <c r="R26" s="20" t="s">
        <v>481</v>
      </c>
      <c r="S26" s="18" t="s">
        <v>481</v>
      </c>
      <c r="T26" s="20" t="s">
        <v>481</v>
      </c>
      <c r="U26" s="18" t="n">
        <v>428.7734177</v>
      </c>
      <c r="V26" s="20" t="n">
        <v>14.56188275</v>
      </c>
    </row>
    <row r="27" spans="1:22">
      <c r="A27" s="15" t="s">
        <v>502</v>
      </c>
      <c r="B27" s="17" t="n">
        <v>5299</v>
      </c>
      <c r="C27" s="18">
        <f>(17.0/B27*100)</f>
        <v/>
      </c>
      <c r="D27" s="19" t="n">
        <v>5282</v>
      </c>
      <c r="E27" s="18" t="n">
        <v>417.65438545</v>
      </c>
      <c r="F27" s="20" t="n">
        <v>7.62055014</v>
      </c>
      <c r="G27" s="18" t="n">
        <v>434.10076796</v>
      </c>
      <c r="H27" s="20" t="n">
        <v>5.7737726</v>
      </c>
      <c r="I27" s="18" t="n">
        <v>456.08868224</v>
      </c>
      <c r="J27" s="20" t="n">
        <v>4.75229169</v>
      </c>
      <c r="K27" s="18" t="n">
        <v>500.34659583</v>
      </c>
      <c r="L27" s="20" t="n">
        <v>1.41044685</v>
      </c>
      <c r="M27" s="18" t="s">
        <v>481</v>
      </c>
      <c r="N27" s="20" t="s">
        <v>481</v>
      </c>
      <c r="O27" s="18" t="s">
        <v>481</v>
      </c>
      <c r="P27" s="20" t="s">
        <v>481</v>
      </c>
      <c r="Q27" s="18" t="s">
        <v>481</v>
      </c>
      <c r="R27" s="20" t="s">
        <v>481</v>
      </c>
      <c r="S27" s="18" t="s">
        <v>481</v>
      </c>
      <c r="T27" s="20" t="s">
        <v>481</v>
      </c>
      <c r="U27" s="18" t="n">
        <v>410.78428812</v>
      </c>
      <c r="V27" s="20" t="n">
        <v>7.14465137</v>
      </c>
    </row>
    <row r="28" spans="1:22">
      <c r="A28" s="15" t="s">
        <v>503</v>
      </c>
      <c r="B28" s="17" t="n">
        <v>7568</v>
      </c>
      <c r="C28" s="18">
        <f>(58.0/B28*100)</f>
        <v/>
      </c>
      <c r="D28" s="19" t="n">
        <v>7510</v>
      </c>
      <c r="E28" s="18" t="n">
        <v>374.92095181</v>
      </c>
      <c r="F28" s="20" t="n">
        <v>8.09361998</v>
      </c>
      <c r="G28" s="18" t="n">
        <v>361.66138179</v>
      </c>
      <c r="H28" s="20" t="n">
        <v>8.18917555</v>
      </c>
      <c r="I28" s="18" t="n">
        <v>399.41262077</v>
      </c>
      <c r="J28" s="20" t="n">
        <v>2.98692502</v>
      </c>
      <c r="K28" s="18" t="n">
        <v>418.94786467</v>
      </c>
      <c r="L28" s="20" t="n">
        <v>2.27272662</v>
      </c>
      <c r="M28" s="18" t="s">
        <v>481</v>
      </c>
      <c r="N28" s="20" t="s">
        <v>481</v>
      </c>
      <c r="O28" s="18" t="s">
        <v>481</v>
      </c>
      <c r="P28" s="20" t="s">
        <v>481</v>
      </c>
      <c r="Q28" s="18" t="s">
        <v>481</v>
      </c>
      <c r="R28" s="20" t="s">
        <v>481</v>
      </c>
      <c r="S28" s="18" t="s">
        <v>481</v>
      </c>
      <c r="T28" s="20" t="s">
        <v>481</v>
      </c>
      <c r="U28" s="18" t="n">
        <v>364.10802042</v>
      </c>
      <c r="V28" s="20" t="n">
        <v>8.686648529999999</v>
      </c>
    </row>
    <row r="29" spans="1:22">
      <c r="A29" s="15" t="s">
        <v>504</v>
      </c>
      <c r="B29" s="17" t="n">
        <v>5385</v>
      </c>
      <c r="C29" s="18">
        <f>(30.0/B29*100)</f>
        <v/>
      </c>
      <c r="D29" s="19" t="n">
        <v>5355</v>
      </c>
      <c r="E29" s="18" t="n">
        <v>437.44567969</v>
      </c>
      <c r="F29" s="20" t="n">
        <v>13.11282953</v>
      </c>
      <c r="G29" s="18" t="n">
        <v>466.12273709</v>
      </c>
      <c r="H29" s="20" t="n">
        <v>7.72118217</v>
      </c>
      <c r="I29" s="18" t="n">
        <v>491.47828119</v>
      </c>
      <c r="J29" s="20" t="n">
        <v>3.74639949</v>
      </c>
      <c r="K29" s="18" t="n">
        <v>531.7228373299999</v>
      </c>
      <c r="L29" s="20" t="n">
        <v>2.20977277</v>
      </c>
      <c r="M29" s="18" t="s">
        <v>481</v>
      </c>
      <c r="N29" s="20" t="s">
        <v>481</v>
      </c>
      <c r="O29" s="18" t="s">
        <v>481</v>
      </c>
      <c r="P29" s="20" t="s">
        <v>481</v>
      </c>
      <c r="Q29" s="18" t="n">
        <v>335.3902018</v>
      </c>
      <c r="R29" s="20" t="n">
        <v>12.1685767</v>
      </c>
      <c r="S29" s="18" t="s">
        <v>481</v>
      </c>
      <c r="T29" s="20" t="s">
        <v>481</v>
      </c>
      <c r="U29" s="18" t="n">
        <v>420.39077698</v>
      </c>
      <c r="V29" s="20" t="n">
        <v>14.66490093</v>
      </c>
    </row>
    <row r="30" spans="1:22">
      <c r="A30" s="15" t="s">
        <v>505</v>
      </c>
      <c r="B30" s="17" t="n">
        <v>4520</v>
      </c>
      <c r="C30" s="18">
        <f>(105.0/B30*100)</f>
        <v/>
      </c>
      <c r="D30" s="19" t="n">
        <v>4415</v>
      </c>
      <c r="E30" s="18" t="n">
        <v>411.86771144</v>
      </c>
      <c r="F30" s="20" t="n">
        <v>12.85954459</v>
      </c>
      <c r="G30" s="18" t="n">
        <v>415.52262165</v>
      </c>
      <c r="H30" s="20" t="n">
        <v>9.353601039999999</v>
      </c>
      <c r="I30" s="18" t="n">
        <v>439.19477019</v>
      </c>
      <c r="J30" s="20" t="n">
        <v>4.83697848</v>
      </c>
      <c r="K30" s="18" t="n">
        <v>510.80444419</v>
      </c>
      <c r="L30" s="20" t="n">
        <v>2.28964831</v>
      </c>
      <c r="M30" s="18" t="s">
        <v>481</v>
      </c>
      <c r="N30" s="20" t="s">
        <v>481</v>
      </c>
      <c r="O30" s="18" t="s">
        <v>481</v>
      </c>
      <c r="P30" s="20" t="s">
        <v>481</v>
      </c>
      <c r="Q30" s="18" t="s">
        <v>481</v>
      </c>
      <c r="R30" s="20" t="s">
        <v>481</v>
      </c>
      <c r="S30" s="18" t="s">
        <v>481</v>
      </c>
      <c r="T30" s="20" t="s">
        <v>481</v>
      </c>
      <c r="U30" s="18" t="n">
        <v>414.0341046</v>
      </c>
      <c r="V30" s="20" t="n">
        <v>10.28353699</v>
      </c>
    </row>
    <row r="31" spans="1:22">
      <c r="A31" s="15" t="s">
        <v>506</v>
      </c>
      <c r="B31" s="17" t="n">
        <v>5456</v>
      </c>
      <c r="C31" s="18">
        <f>(125.0/B31*100)</f>
        <v/>
      </c>
      <c r="D31" s="19" t="n">
        <v>5331</v>
      </c>
      <c r="E31" s="18" t="n">
        <v>423.05006486</v>
      </c>
      <c r="F31" s="20" t="n">
        <v>8.755103009999999</v>
      </c>
      <c r="G31" s="18" t="n">
        <v>430.38778626</v>
      </c>
      <c r="H31" s="20" t="n">
        <v>7.19271258</v>
      </c>
      <c r="I31" s="18" t="n">
        <v>474.02230162</v>
      </c>
      <c r="J31" s="20" t="n">
        <v>4.5537199</v>
      </c>
      <c r="K31" s="18" t="n">
        <v>516.0905678300001</v>
      </c>
      <c r="L31" s="20" t="n">
        <v>2.22443788</v>
      </c>
      <c r="M31" s="18" t="s">
        <v>481</v>
      </c>
      <c r="N31" s="20" t="s">
        <v>481</v>
      </c>
      <c r="O31" s="18" t="s">
        <v>481</v>
      </c>
      <c r="P31" s="20" t="s">
        <v>481</v>
      </c>
      <c r="Q31" s="18" t="s">
        <v>481</v>
      </c>
      <c r="R31" s="20" t="s">
        <v>481</v>
      </c>
      <c r="S31" s="18" t="s">
        <v>481</v>
      </c>
      <c r="T31" s="20" t="s">
        <v>481</v>
      </c>
      <c r="U31" s="18" t="n">
        <v>417.18206818</v>
      </c>
      <c r="V31" s="20" t="n">
        <v>7.22095876</v>
      </c>
    </row>
    <row r="32" spans="1:22">
      <c r="A32" s="15" t="s">
        <v>507</v>
      </c>
      <c r="B32" s="17" t="n">
        <v>4478</v>
      </c>
      <c r="C32" s="18">
        <f>(5.0/B32*100)</f>
        <v/>
      </c>
      <c r="D32" s="19" t="n">
        <v>4473</v>
      </c>
      <c r="E32" s="18" t="n">
        <v>459.2730054</v>
      </c>
      <c r="F32" s="20" t="n">
        <v>8.637614749999999</v>
      </c>
      <c r="G32" s="18" t="n">
        <v>441.60553815</v>
      </c>
      <c r="H32" s="20" t="n">
        <v>7.93270797</v>
      </c>
      <c r="I32" s="18" t="n">
        <v>476.31984594</v>
      </c>
      <c r="J32" s="20" t="n">
        <v>3.79806465</v>
      </c>
      <c r="K32" s="18" t="n">
        <v>521.15025593</v>
      </c>
      <c r="L32" s="20" t="n">
        <v>2.39322233</v>
      </c>
      <c r="M32" s="18" t="s">
        <v>481</v>
      </c>
      <c r="N32" s="20" t="s">
        <v>481</v>
      </c>
      <c r="O32" s="18" t="s">
        <v>481</v>
      </c>
      <c r="P32" s="20" t="s">
        <v>481</v>
      </c>
      <c r="Q32" s="18" t="s">
        <v>481</v>
      </c>
      <c r="R32" s="20" t="s">
        <v>481</v>
      </c>
      <c r="S32" s="18" t="s">
        <v>481</v>
      </c>
      <c r="T32" s="20" t="s">
        <v>481</v>
      </c>
      <c r="U32" s="18" t="n">
        <v>421.5866213</v>
      </c>
      <c r="V32" s="20" t="n">
        <v>16.37620939</v>
      </c>
    </row>
    <row r="33" spans="1:22">
      <c r="A33" s="15" t="s">
        <v>508</v>
      </c>
      <c r="B33" s="17" t="n">
        <v>7325</v>
      </c>
      <c r="C33" s="18">
        <f>(76.0/B33*100)</f>
        <v/>
      </c>
      <c r="D33" s="19" t="n">
        <v>7249</v>
      </c>
      <c r="E33" s="18" t="n">
        <v>444.60941414</v>
      </c>
      <c r="F33" s="20" t="n">
        <v>18.79568517</v>
      </c>
      <c r="G33" s="18" t="n">
        <v>437.38331353</v>
      </c>
      <c r="H33" s="20" t="n">
        <v>12.31966952</v>
      </c>
      <c r="I33" s="18" t="n">
        <v>465.34025838</v>
      </c>
      <c r="J33" s="20" t="n">
        <v>4.1658931</v>
      </c>
      <c r="K33" s="18" t="n">
        <v>503.73980475</v>
      </c>
      <c r="L33" s="20" t="n">
        <v>2.44248687</v>
      </c>
      <c r="M33" s="18" t="s">
        <v>481</v>
      </c>
      <c r="N33" s="20" t="s">
        <v>481</v>
      </c>
      <c r="O33" s="18" t="s">
        <v>481</v>
      </c>
      <c r="P33" s="20" t="s">
        <v>481</v>
      </c>
      <c r="Q33" s="18" t="s">
        <v>481</v>
      </c>
      <c r="R33" s="20" t="s">
        <v>481</v>
      </c>
      <c r="S33" s="18" t="s">
        <v>481</v>
      </c>
      <c r="T33" s="20" t="s">
        <v>481</v>
      </c>
      <c r="U33" s="18" t="n">
        <v>412.46959418</v>
      </c>
      <c r="V33" s="20" t="n">
        <v>12.99618341</v>
      </c>
    </row>
    <row r="34" spans="1:22">
      <c r="A34" s="15" t="s">
        <v>509</v>
      </c>
      <c r="B34" s="17" t="n">
        <v>6350</v>
      </c>
      <c r="C34" s="18">
        <f>(39.0/B34*100)</f>
        <v/>
      </c>
      <c r="D34" s="19" t="n">
        <v>6311</v>
      </c>
      <c r="E34" s="18" t="n">
        <v>417.66706726</v>
      </c>
      <c r="F34" s="20" t="n">
        <v>6.36876271</v>
      </c>
      <c r="G34" s="18" t="n">
        <v>435.53082588</v>
      </c>
      <c r="H34" s="20" t="n">
        <v>5.91952676</v>
      </c>
      <c r="I34" s="18" t="n">
        <v>457.69784122</v>
      </c>
      <c r="J34" s="20" t="n">
        <v>3.2949696</v>
      </c>
      <c r="K34" s="18" t="n">
        <v>510.98981538</v>
      </c>
      <c r="L34" s="20" t="n">
        <v>2.53807273</v>
      </c>
      <c r="M34" s="18" t="s">
        <v>481</v>
      </c>
      <c r="N34" s="20" t="s">
        <v>481</v>
      </c>
      <c r="O34" s="18" t="s">
        <v>481</v>
      </c>
      <c r="P34" s="20" t="s">
        <v>481</v>
      </c>
      <c r="Q34" s="18" t="n">
        <v>336.51078337</v>
      </c>
      <c r="R34" s="20" t="n">
        <v>12.24828707</v>
      </c>
      <c r="S34" s="18" t="s">
        <v>481</v>
      </c>
      <c r="T34" s="20" t="s">
        <v>481</v>
      </c>
      <c r="U34" s="18" t="n">
        <v>365.17335965</v>
      </c>
      <c r="V34" s="20" t="n">
        <v>14.4715461</v>
      </c>
    </row>
    <row r="35" spans="1:22">
      <c r="A35" s="15" t="s">
        <v>510</v>
      </c>
      <c r="B35" s="17" t="n">
        <v>6406</v>
      </c>
      <c r="C35" s="18">
        <f>(36.0/B35*100)</f>
        <v/>
      </c>
      <c r="D35" s="19" t="n">
        <v>6370</v>
      </c>
      <c r="E35" s="18" t="n">
        <v>444.39855622</v>
      </c>
      <c r="F35" s="20" t="n">
        <v>9.765924200000001</v>
      </c>
      <c r="G35" s="18" t="n">
        <v>459.26039651</v>
      </c>
      <c r="H35" s="20" t="n">
        <v>7.08261915</v>
      </c>
      <c r="I35" s="18" t="n">
        <v>479.09158752</v>
      </c>
      <c r="J35" s="20" t="n">
        <v>3.53538471</v>
      </c>
      <c r="K35" s="18" t="n">
        <v>531.03426402</v>
      </c>
      <c r="L35" s="20" t="n">
        <v>1.79033308</v>
      </c>
      <c r="M35" s="18" t="s">
        <v>481</v>
      </c>
      <c r="N35" s="20" t="s">
        <v>481</v>
      </c>
      <c r="O35" s="18" t="s">
        <v>481</v>
      </c>
      <c r="P35" s="20" t="s">
        <v>481</v>
      </c>
      <c r="Q35" s="18" t="n">
        <v>349.78970242</v>
      </c>
      <c r="R35" s="20" t="n">
        <v>6.90672373</v>
      </c>
      <c r="S35" s="18" t="s">
        <v>481</v>
      </c>
      <c r="T35" s="20" t="s">
        <v>481</v>
      </c>
      <c r="U35" s="18" t="n">
        <v>421.40433243</v>
      </c>
      <c r="V35" s="20" t="n">
        <v>9.54284434</v>
      </c>
    </row>
    <row r="36" spans="1:22">
      <c r="A36" s="15" t="s">
        <v>511</v>
      </c>
      <c r="B36" s="17" t="n">
        <v>6736</v>
      </c>
      <c r="C36" s="18">
        <f>(29.0/B36*100)</f>
        <v/>
      </c>
      <c r="D36" s="19" t="n">
        <v>6707</v>
      </c>
      <c r="E36" s="18" t="n">
        <v>439.11781712</v>
      </c>
      <c r="F36" s="20" t="n">
        <v>9.46362328</v>
      </c>
      <c r="G36" s="18" t="n">
        <v>448.34480352</v>
      </c>
      <c r="H36" s="20" t="n">
        <v>6.24092006</v>
      </c>
      <c r="I36" s="18" t="n">
        <v>472.21289001</v>
      </c>
      <c r="J36" s="20" t="n">
        <v>3.07084947</v>
      </c>
      <c r="K36" s="18" t="n">
        <v>495.71223023</v>
      </c>
      <c r="L36" s="20" t="n">
        <v>2.33541995</v>
      </c>
      <c r="M36" s="18" t="s">
        <v>481</v>
      </c>
      <c r="N36" s="20" t="s">
        <v>481</v>
      </c>
      <c r="O36" s="18" t="s">
        <v>481</v>
      </c>
      <c r="P36" s="20" t="s">
        <v>481</v>
      </c>
      <c r="Q36" s="18" t="s">
        <v>481</v>
      </c>
      <c r="R36" s="20" t="s">
        <v>481</v>
      </c>
      <c r="S36" s="18" t="s">
        <v>481</v>
      </c>
      <c r="T36" s="20" t="s">
        <v>481</v>
      </c>
      <c r="U36" s="18" t="n">
        <v>403.35698524</v>
      </c>
      <c r="V36" s="20" t="n">
        <v>13.04415715</v>
      </c>
    </row>
    <row r="37" spans="1:22">
      <c r="A37" s="15" t="s">
        <v>512</v>
      </c>
      <c r="B37" s="17" t="n">
        <v>5458</v>
      </c>
      <c r="C37" s="18">
        <f>(65.0/B37*100)</f>
        <v/>
      </c>
      <c r="D37" s="19" t="n">
        <v>5393</v>
      </c>
      <c r="E37" s="18" t="n">
        <v>428.52458525</v>
      </c>
      <c r="F37" s="20" t="n">
        <v>7.1160153</v>
      </c>
      <c r="G37" s="18" t="n">
        <v>446.00305098</v>
      </c>
      <c r="H37" s="20" t="n">
        <v>6.17002376</v>
      </c>
      <c r="I37" s="18" t="n">
        <v>466.79247475</v>
      </c>
      <c r="J37" s="20" t="n">
        <v>4.2907344</v>
      </c>
      <c r="K37" s="18" t="n">
        <v>514.07972662</v>
      </c>
      <c r="L37" s="20" t="n">
        <v>2.86514112</v>
      </c>
      <c r="M37" s="18" t="s">
        <v>481</v>
      </c>
      <c r="N37" s="20" t="s">
        <v>481</v>
      </c>
      <c r="O37" s="18" t="s">
        <v>481</v>
      </c>
      <c r="P37" s="20" t="s">
        <v>481</v>
      </c>
      <c r="Q37" s="18" t="s">
        <v>481</v>
      </c>
      <c r="R37" s="20" t="s">
        <v>481</v>
      </c>
      <c r="S37" s="18" t="s">
        <v>481</v>
      </c>
      <c r="T37" s="20" t="s">
        <v>481</v>
      </c>
      <c r="U37" s="18" t="n">
        <v>386.79653795</v>
      </c>
      <c r="V37" s="20" t="n">
        <v>8.47885556</v>
      </c>
    </row>
    <row r="38" spans="1:22">
      <c r="A38" s="15" t="s">
        <v>513</v>
      </c>
      <c r="B38" s="17" t="n">
        <v>5860</v>
      </c>
      <c r="C38" s="18">
        <f>(16.0/B38*100)</f>
        <v/>
      </c>
      <c r="D38" s="19" t="n">
        <v>5844</v>
      </c>
      <c r="E38" s="18" t="n">
        <v>451.67289664</v>
      </c>
      <c r="F38" s="20" t="n">
        <v>8.66615622</v>
      </c>
      <c r="G38" s="18" t="n">
        <v>462.6529173</v>
      </c>
      <c r="H38" s="20" t="n">
        <v>8.24581008</v>
      </c>
      <c r="I38" s="18" t="n">
        <v>500.93399183</v>
      </c>
      <c r="J38" s="20" t="n">
        <v>5.55725101</v>
      </c>
      <c r="K38" s="18" t="n">
        <v>537.32162494</v>
      </c>
      <c r="L38" s="20" t="n">
        <v>2.73489698</v>
      </c>
      <c r="M38" s="18" t="s">
        <v>481</v>
      </c>
      <c r="N38" s="20" t="s">
        <v>481</v>
      </c>
      <c r="O38" s="18" t="s">
        <v>481</v>
      </c>
      <c r="P38" s="20" t="s">
        <v>481</v>
      </c>
      <c r="Q38" s="18" t="s">
        <v>481</v>
      </c>
      <c r="R38" s="20" t="s">
        <v>481</v>
      </c>
      <c r="S38" s="18" t="s">
        <v>481</v>
      </c>
      <c r="T38" s="20" t="s">
        <v>481</v>
      </c>
      <c r="U38" s="18" t="n">
        <v>417.5336561</v>
      </c>
      <c r="V38" s="20" t="n">
        <v>8.66566126</v>
      </c>
    </row>
    <row r="39" spans="1:22">
      <c r="A39" s="15" t="s">
        <v>514</v>
      </c>
      <c r="B39" s="17" t="n">
        <v>5895</v>
      </c>
      <c r="C39" s="18">
        <f>(31.0/B39*100)</f>
        <v/>
      </c>
      <c r="D39" s="19" t="n">
        <v>5864</v>
      </c>
      <c r="E39" s="18" t="n">
        <v>383.50470785</v>
      </c>
      <c r="F39" s="20" t="n">
        <v>6.9074175</v>
      </c>
      <c r="G39" s="18" t="n">
        <v>394.88493001</v>
      </c>
      <c r="H39" s="20" t="n">
        <v>7.75461322</v>
      </c>
      <c r="I39" s="18" t="n">
        <v>403.7572331</v>
      </c>
      <c r="J39" s="20" t="n">
        <v>4.47455734</v>
      </c>
      <c r="K39" s="18" t="n">
        <v>437.22633138</v>
      </c>
      <c r="L39" s="20" t="n">
        <v>4.33518261</v>
      </c>
      <c r="M39" s="18" t="s">
        <v>481</v>
      </c>
      <c r="N39" s="20" t="s">
        <v>481</v>
      </c>
      <c r="O39" s="18" t="s">
        <v>481</v>
      </c>
      <c r="P39" s="20" t="s">
        <v>481</v>
      </c>
      <c r="Q39" s="18" t="s">
        <v>481</v>
      </c>
      <c r="R39" s="20" t="s">
        <v>481</v>
      </c>
      <c r="S39" s="18" t="s">
        <v>481</v>
      </c>
      <c r="T39" s="20" t="s">
        <v>481</v>
      </c>
      <c r="U39" s="18" t="n">
        <v>345.05465797</v>
      </c>
      <c r="V39" s="20" t="n">
        <v>10.97369947</v>
      </c>
    </row>
    <row r="40" spans="1:22">
      <c r="A40" s="15" t="s">
        <v>515</v>
      </c>
      <c r="B40" s="17" t="n">
        <v>14157</v>
      </c>
      <c r="C40" s="18">
        <f>(281.0/B40*100)</f>
        <v/>
      </c>
      <c r="D40" s="19" t="n">
        <v>13876</v>
      </c>
      <c r="E40" s="18" t="n">
        <v>411.46155454</v>
      </c>
      <c r="F40" s="20" t="n">
        <v>11.83224905</v>
      </c>
      <c r="G40" s="18" t="n">
        <v>406.11900764</v>
      </c>
      <c r="H40" s="20" t="n">
        <v>10.34908761</v>
      </c>
      <c r="I40" s="18" t="n">
        <v>441.62398246</v>
      </c>
      <c r="J40" s="20" t="n">
        <v>4.45082134</v>
      </c>
      <c r="K40" s="18" t="n">
        <v>507.3330216</v>
      </c>
      <c r="L40" s="20" t="n">
        <v>2.42735498</v>
      </c>
      <c r="M40" s="18" t="s">
        <v>481</v>
      </c>
      <c r="N40" s="20" t="s">
        <v>481</v>
      </c>
      <c r="O40" s="18" t="s">
        <v>481</v>
      </c>
      <c r="P40" s="20" t="s">
        <v>481</v>
      </c>
      <c r="Q40" s="18" t="s">
        <v>481</v>
      </c>
      <c r="R40" s="20" t="s">
        <v>481</v>
      </c>
      <c r="S40" s="18" t="s">
        <v>481</v>
      </c>
      <c r="T40" s="20" t="s">
        <v>481</v>
      </c>
      <c r="U40" s="18" t="n">
        <v>392.31420309</v>
      </c>
      <c r="V40" s="20" t="n">
        <v>8.074925390000001</v>
      </c>
    </row>
    <row r="41" spans="1:22">
      <c r="A41" s="15" t="s">
        <v>516</v>
      </c>
      <c r="B41" s="17" t="n">
        <v>5712</v>
      </c>
      <c r="C41" s="18">
        <f>(38.0/B41*100)</f>
        <v/>
      </c>
      <c r="D41" s="19" t="n">
        <v>5674</v>
      </c>
      <c r="E41" s="18" t="n">
        <v>408.13029536</v>
      </c>
      <c r="F41" s="20" t="n">
        <v>13.05990756</v>
      </c>
      <c r="G41" s="18" t="n">
        <v>395.35664284</v>
      </c>
      <c r="H41" s="20" t="n">
        <v>10.8049287</v>
      </c>
      <c r="I41" s="18" t="n">
        <v>421.97695971</v>
      </c>
      <c r="J41" s="20" t="n">
        <v>4.63930414</v>
      </c>
      <c r="K41" s="18" t="n">
        <v>484.18830657</v>
      </c>
      <c r="L41" s="20" t="n">
        <v>3.04639681</v>
      </c>
      <c r="M41" s="18" t="s">
        <v>481</v>
      </c>
      <c r="N41" s="20" t="s">
        <v>481</v>
      </c>
      <c r="O41" s="18" t="s">
        <v>481</v>
      </c>
      <c r="P41" s="20" t="s">
        <v>481</v>
      </c>
      <c r="Q41" s="18" t="n">
        <v>392.51815558</v>
      </c>
      <c r="R41" s="20" t="n">
        <v>16.89642718</v>
      </c>
      <c r="S41" s="18" t="s">
        <v>481</v>
      </c>
      <c r="T41" s="20" t="s">
        <v>481</v>
      </c>
      <c r="U41" s="18" t="n">
        <v>390.84808768</v>
      </c>
      <c r="V41" s="20" t="n">
        <v>12.31722655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(1266.0/B46*100)</f>
        <v/>
      </c>
      <c r="D46" s="19" t="n">
        <v>21875</v>
      </c>
      <c r="E46" s="18" t="n">
        <v>326.74279018</v>
      </c>
      <c r="F46" s="20" t="n">
        <v>6.58377471</v>
      </c>
      <c r="G46" s="18" t="n">
        <v>339.85734287</v>
      </c>
      <c r="H46" s="20" t="n">
        <v>7.90756082</v>
      </c>
      <c r="I46" s="18" t="n">
        <v>367.13532355</v>
      </c>
      <c r="J46" s="20" t="n">
        <v>3.58537927</v>
      </c>
      <c r="K46" s="18" t="n">
        <v>403.56860478</v>
      </c>
      <c r="L46" s="20" t="n">
        <v>3.06306048</v>
      </c>
      <c r="M46" s="18" t="s">
        <v>481</v>
      </c>
      <c r="N46" s="20" t="s">
        <v>481</v>
      </c>
      <c r="O46" s="18" t="s">
        <v>481</v>
      </c>
      <c r="P46" s="20" t="s">
        <v>481</v>
      </c>
      <c r="Q46" s="18" t="s">
        <v>481</v>
      </c>
      <c r="R46" s="20" t="s">
        <v>481</v>
      </c>
      <c r="S46" s="18" t="s">
        <v>481</v>
      </c>
      <c r="T46" s="20" t="s">
        <v>481</v>
      </c>
      <c r="U46" s="18" t="n">
        <v>320.14828711</v>
      </c>
      <c r="V46" s="20" t="n">
        <v>4.78798925</v>
      </c>
    </row>
    <row r="47" spans="1:22">
      <c r="A47" s="15" t="s">
        <v>522</v>
      </c>
      <c r="B47" s="17" t="n">
        <v>5928</v>
      </c>
      <c r="C47" s="18">
        <f>(89.0/B47*100)</f>
        <v/>
      </c>
      <c r="D47" s="19" t="n">
        <v>5839</v>
      </c>
      <c r="E47" s="18" t="n">
        <v>371.18556278</v>
      </c>
      <c r="F47" s="20" t="n">
        <v>6.6907697</v>
      </c>
      <c r="G47" s="18" t="n">
        <v>392.86124949</v>
      </c>
      <c r="H47" s="20" t="n">
        <v>6.8526991</v>
      </c>
      <c r="I47" s="18" t="n">
        <v>409.07821073</v>
      </c>
      <c r="J47" s="20" t="n">
        <v>4.25032985</v>
      </c>
      <c r="K47" s="18" t="n">
        <v>476.45335603</v>
      </c>
      <c r="L47" s="20" t="n">
        <v>3.50265788</v>
      </c>
      <c r="M47" s="18" t="s">
        <v>481</v>
      </c>
      <c r="N47" s="20" t="s">
        <v>481</v>
      </c>
      <c r="O47" s="18" t="s">
        <v>481</v>
      </c>
      <c r="P47" s="20" t="s">
        <v>481</v>
      </c>
      <c r="Q47" s="18" t="s">
        <v>481</v>
      </c>
      <c r="R47" s="20" t="s">
        <v>481</v>
      </c>
      <c r="S47" s="18" t="s">
        <v>481</v>
      </c>
      <c r="T47" s="20" t="s">
        <v>481</v>
      </c>
      <c r="U47" s="18" t="n">
        <v>345.39721676</v>
      </c>
      <c r="V47" s="20" t="n">
        <v>6.27646678</v>
      </c>
    </row>
    <row r="48" spans="1:22">
      <c r="A48" s="15" t="s">
        <v>523</v>
      </c>
      <c r="B48" s="17" t="n">
        <v>9841</v>
      </c>
      <c r="C48" s="18">
        <f>(7.0/B48*100)</f>
        <v/>
      </c>
      <c r="D48" s="19" t="n">
        <v>9834</v>
      </c>
      <c r="E48" s="18" t="n">
        <v>475.51474745</v>
      </c>
      <c r="F48" s="20" t="n">
        <v>13.83924653</v>
      </c>
      <c r="G48" s="18" t="n">
        <v>528.25019378</v>
      </c>
      <c r="H48" s="20" t="n">
        <v>11.19564406</v>
      </c>
      <c r="I48" s="18" t="n">
        <v>524.6209288699999</v>
      </c>
      <c r="J48" s="20" t="n">
        <v>5.86534153</v>
      </c>
      <c r="K48" s="18" t="n">
        <v>541.00969924</v>
      </c>
      <c r="L48" s="20" t="n">
        <v>4.33811925</v>
      </c>
      <c r="M48" s="18" t="s">
        <v>481</v>
      </c>
      <c r="N48" s="20" t="s">
        <v>481</v>
      </c>
      <c r="O48" s="18" t="s">
        <v>481</v>
      </c>
      <c r="P48" s="20" t="s">
        <v>481</v>
      </c>
      <c r="Q48" s="18" t="s">
        <v>481</v>
      </c>
      <c r="R48" s="20" t="s">
        <v>481</v>
      </c>
      <c r="S48" s="18" t="s">
        <v>481</v>
      </c>
      <c r="T48" s="20" t="s">
        <v>481</v>
      </c>
      <c r="U48" s="18" t="n">
        <v>464.45351682</v>
      </c>
      <c r="V48" s="20" t="n">
        <v>37.36709497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(221.0/B50*100)</f>
        <v/>
      </c>
      <c r="D50" s="19" t="n">
        <v>11574</v>
      </c>
      <c r="E50" s="18" t="n">
        <v>354.59581206</v>
      </c>
      <c r="F50" s="20" t="n">
        <v>9.220380710000001</v>
      </c>
      <c r="G50" s="18" t="n">
        <v>368.28280489</v>
      </c>
      <c r="H50" s="20" t="n">
        <v>8.80568416</v>
      </c>
      <c r="I50" s="18" t="n">
        <v>376.92148903</v>
      </c>
      <c r="J50" s="20" t="n">
        <v>2.66660975</v>
      </c>
      <c r="K50" s="18" t="n">
        <v>400.48332265</v>
      </c>
      <c r="L50" s="20" t="n">
        <v>2.58741827</v>
      </c>
      <c r="M50" s="18" t="s">
        <v>481</v>
      </c>
      <c r="N50" s="20" t="s">
        <v>481</v>
      </c>
      <c r="O50" s="18" t="s">
        <v>481</v>
      </c>
      <c r="P50" s="20" t="s">
        <v>481</v>
      </c>
      <c r="Q50" s="18" t="s">
        <v>481</v>
      </c>
      <c r="R50" s="20" t="s">
        <v>481</v>
      </c>
      <c r="S50" s="18" t="s">
        <v>481</v>
      </c>
      <c r="T50" s="20" t="s">
        <v>481</v>
      </c>
      <c r="U50" s="18" t="n">
        <v>324.72335901</v>
      </c>
      <c r="V50" s="20" t="n">
        <v>8.409938759999999</v>
      </c>
    </row>
    <row r="51" spans="1:22">
      <c r="A51" s="15" t="s">
        <v>526</v>
      </c>
      <c r="B51" s="17" t="n">
        <v>6866</v>
      </c>
      <c r="C51" s="18">
        <f>(109.0/B51*100)</f>
        <v/>
      </c>
      <c r="D51" s="19" t="n">
        <v>6757</v>
      </c>
      <c r="E51" s="18" t="n">
        <v>374.50607651</v>
      </c>
      <c r="F51" s="20" t="n">
        <v>8.24705159</v>
      </c>
      <c r="G51" s="18" t="n">
        <v>390.24045724</v>
      </c>
      <c r="H51" s="20" t="n">
        <v>10.29693722</v>
      </c>
      <c r="I51" s="18" t="n">
        <v>398.23806658</v>
      </c>
      <c r="J51" s="20" t="n">
        <v>3.17853739</v>
      </c>
      <c r="K51" s="18" t="n">
        <v>406.33314833</v>
      </c>
      <c r="L51" s="20" t="n">
        <v>2.95699251</v>
      </c>
      <c r="M51" s="18" t="s">
        <v>481</v>
      </c>
      <c r="N51" s="20" t="s">
        <v>481</v>
      </c>
      <c r="O51" s="18" t="s">
        <v>481</v>
      </c>
      <c r="P51" s="20" t="s">
        <v>481</v>
      </c>
      <c r="Q51" s="18" t="n">
        <v>380.5422133</v>
      </c>
      <c r="R51" s="20" t="n">
        <v>4.31283207</v>
      </c>
      <c r="S51" s="18" t="s">
        <v>481</v>
      </c>
      <c r="T51" s="20" t="s">
        <v>481</v>
      </c>
      <c r="U51" s="18" t="n">
        <v>371.07757122</v>
      </c>
      <c r="V51" s="20" t="n">
        <v>7.69320469</v>
      </c>
    </row>
    <row r="52" spans="1:22">
      <c r="A52" s="15" t="s">
        <v>527</v>
      </c>
      <c r="B52" s="17" t="n">
        <v>5809</v>
      </c>
      <c r="C52" s="18">
        <f>(75.0/B52*100)</f>
        <v/>
      </c>
      <c r="D52" s="19" t="n">
        <v>5734</v>
      </c>
      <c r="E52" s="18" t="n">
        <v>400.45075744</v>
      </c>
      <c r="F52" s="20" t="n">
        <v>8.47849031</v>
      </c>
      <c r="G52" s="18" t="n">
        <v>414.23459957</v>
      </c>
      <c r="H52" s="20" t="n">
        <v>6.05950166</v>
      </c>
      <c r="I52" s="18" t="n">
        <v>435.61535138</v>
      </c>
      <c r="J52" s="20" t="n">
        <v>4.08641702</v>
      </c>
      <c r="K52" s="18" t="n">
        <v>483.65954523</v>
      </c>
      <c r="L52" s="20" t="n">
        <v>2.8369479</v>
      </c>
      <c r="M52" s="18" t="s">
        <v>481</v>
      </c>
      <c r="N52" s="20" t="s">
        <v>481</v>
      </c>
      <c r="O52" s="18" t="s">
        <v>481</v>
      </c>
      <c r="P52" s="20" t="s">
        <v>481</v>
      </c>
      <c r="Q52" s="18" t="s">
        <v>481</v>
      </c>
      <c r="R52" s="20" t="s">
        <v>481</v>
      </c>
      <c r="S52" s="18" t="s">
        <v>481</v>
      </c>
      <c r="T52" s="20" t="s">
        <v>481</v>
      </c>
      <c r="U52" s="18" t="n">
        <v>380.71462351</v>
      </c>
      <c r="V52" s="20" t="n">
        <v>10.59344689</v>
      </c>
    </row>
    <row r="53" spans="1:22">
      <c r="A53" s="15" t="s">
        <v>528</v>
      </c>
      <c r="B53" s="17" t="n">
        <v>5571</v>
      </c>
      <c r="C53" s="18">
        <f>(85.0/B53*100)</f>
        <v/>
      </c>
      <c r="D53" s="19" t="n">
        <v>5486</v>
      </c>
      <c r="E53" s="18" t="n">
        <v>387.66757398</v>
      </c>
      <c r="F53" s="20" t="n">
        <v>6.22820116</v>
      </c>
      <c r="G53" s="18" t="n">
        <v>385.79389526</v>
      </c>
      <c r="H53" s="20" t="n">
        <v>4.46031452</v>
      </c>
      <c r="I53" s="18" t="n">
        <v>429.35968821</v>
      </c>
      <c r="J53" s="20" t="n">
        <v>2.67176716</v>
      </c>
      <c r="K53" s="18" t="n">
        <v>463.40949934</v>
      </c>
      <c r="L53" s="20" t="n">
        <v>2.12460841</v>
      </c>
      <c r="M53" s="18" t="s">
        <v>481</v>
      </c>
      <c r="N53" s="20" t="s">
        <v>481</v>
      </c>
      <c r="O53" s="18" t="s">
        <v>481</v>
      </c>
      <c r="P53" s="20" t="s">
        <v>481</v>
      </c>
      <c r="Q53" s="18" t="s">
        <v>481</v>
      </c>
      <c r="R53" s="20" t="s">
        <v>481</v>
      </c>
      <c r="S53" s="18" t="s">
        <v>481</v>
      </c>
      <c r="T53" s="20" t="s">
        <v>481</v>
      </c>
      <c r="U53" s="18" t="n">
        <v>338.92396686</v>
      </c>
      <c r="V53" s="20" t="n">
        <v>7.41098307</v>
      </c>
    </row>
    <row r="54" spans="1:22">
      <c r="A54" s="15" t="s">
        <v>529</v>
      </c>
      <c r="B54" s="17" t="n">
        <v>4740</v>
      </c>
      <c r="C54" s="18">
        <f>(75.0/B54*100)</f>
        <v/>
      </c>
      <c r="D54" s="19" t="n">
        <v>4665</v>
      </c>
      <c r="E54" s="18" t="n">
        <v>302.3336591</v>
      </c>
      <c r="F54" s="20" t="n">
        <v>6.51626164</v>
      </c>
      <c r="G54" s="18" t="n">
        <v>320.0289587</v>
      </c>
      <c r="H54" s="20" t="n">
        <v>9.05934252</v>
      </c>
      <c r="I54" s="18" t="n">
        <v>319.52546934</v>
      </c>
      <c r="J54" s="20" t="n">
        <v>3.57037371</v>
      </c>
      <c r="K54" s="18" t="n">
        <v>341.27567639</v>
      </c>
      <c r="L54" s="20" t="n">
        <v>3.03986325</v>
      </c>
      <c r="M54" s="18" t="s">
        <v>481</v>
      </c>
      <c r="N54" s="20" t="s">
        <v>481</v>
      </c>
      <c r="O54" s="18" t="s">
        <v>481</v>
      </c>
      <c r="P54" s="20" t="s">
        <v>481</v>
      </c>
      <c r="Q54" s="18" t="s">
        <v>481</v>
      </c>
      <c r="R54" s="20" t="s">
        <v>481</v>
      </c>
      <c r="S54" s="18" t="s">
        <v>481</v>
      </c>
      <c r="T54" s="20" t="s">
        <v>481</v>
      </c>
      <c r="U54" s="18" t="n">
        <v>271.10064332</v>
      </c>
      <c r="V54" s="20" t="n">
        <v>5.4642664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492.9120585</v>
      </c>
      <c r="F56" s="20" t="n">
        <v>12.49470685</v>
      </c>
      <c r="G56" s="18" t="n">
        <v>506.85576474</v>
      </c>
      <c r="H56" s="20" t="n">
        <v>7.66057379</v>
      </c>
      <c r="I56" s="18" t="n">
        <v>542.18685426</v>
      </c>
      <c r="J56" s="20" t="n">
        <v>4.15795467</v>
      </c>
      <c r="K56" s="18" t="n">
        <v>555.50536459</v>
      </c>
      <c r="L56" s="20" t="n">
        <v>2.9862439</v>
      </c>
      <c r="M56" s="18" t="s">
        <v>481</v>
      </c>
      <c r="N56" s="20" t="s">
        <v>481</v>
      </c>
      <c r="O56" s="18" t="s">
        <v>481</v>
      </c>
      <c r="P56" s="20" t="s">
        <v>481</v>
      </c>
      <c r="Q56" s="18" t="s">
        <v>481</v>
      </c>
      <c r="R56" s="20" t="s">
        <v>481</v>
      </c>
      <c r="S56" s="18" t="s">
        <v>481</v>
      </c>
      <c r="T56" s="20" t="s">
        <v>481</v>
      </c>
      <c r="U56" s="18" t="n">
        <v>497.64616011</v>
      </c>
      <c r="V56" s="20" t="n">
        <v>21.12058385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419.96099735</v>
      </c>
      <c r="F61" s="20" t="n">
        <v>7.09674741</v>
      </c>
      <c r="G61" s="18" t="n">
        <v>420.00153189</v>
      </c>
      <c r="H61" s="20" t="n">
        <v>5.87155121</v>
      </c>
      <c r="I61" s="18" t="n">
        <v>449.26975659</v>
      </c>
      <c r="J61" s="20" t="n">
        <v>3.67597264</v>
      </c>
      <c r="K61" s="18" t="n">
        <v>499.64039503</v>
      </c>
      <c r="L61" s="20" t="n">
        <v>2.2143237</v>
      </c>
      <c r="M61" s="18" t="s">
        <v>481</v>
      </c>
      <c r="N61" s="20" t="s">
        <v>481</v>
      </c>
      <c r="O61" s="18" t="s">
        <v>481</v>
      </c>
      <c r="P61" s="20" t="s">
        <v>481</v>
      </c>
      <c r="Q61" s="18" t="s">
        <v>481</v>
      </c>
      <c r="R61" s="20" t="s">
        <v>481</v>
      </c>
      <c r="S61" s="18" t="s">
        <v>481</v>
      </c>
      <c r="T61" s="20" t="s">
        <v>481</v>
      </c>
      <c r="U61" s="18" t="n">
        <v>404.03484609</v>
      </c>
      <c r="V61" s="20" t="n">
        <v>8.72564261</v>
      </c>
    </row>
    <row r="62" spans="1:22">
      <c r="A62" s="15" t="s">
        <v>537</v>
      </c>
      <c r="B62" s="17" t="n">
        <v>4476</v>
      </c>
      <c r="C62" s="18">
        <f>(3.0/B62*100)</f>
        <v/>
      </c>
      <c r="D62" s="19" t="n">
        <v>4473</v>
      </c>
      <c r="E62" s="18" t="n">
        <v>513.38735403</v>
      </c>
      <c r="F62" s="20" t="n">
        <v>16.41232486</v>
      </c>
      <c r="G62" s="18" t="n">
        <v>523.7757917599999</v>
      </c>
      <c r="H62" s="20" t="n">
        <v>5.26071829</v>
      </c>
      <c r="I62" s="18" t="n">
        <v>542.62601303</v>
      </c>
      <c r="J62" s="20" t="n">
        <v>2.21352363</v>
      </c>
      <c r="K62" s="18" t="n">
        <v>548.21356277</v>
      </c>
      <c r="L62" s="20" t="n">
        <v>1.44462063</v>
      </c>
      <c r="M62" s="18" t="s">
        <v>481</v>
      </c>
      <c r="N62" s="20" t="s">
        <v>481</v>
      </c>
      <c r="O62" s="18" t="s">
        <v>481</v>
      </c>
      <c r="P62" s="20" t="s">
        <v>481</v>
      </c>
      <c r="Q62" s="18" t="s">
        <v>481</v>
      </c>
      <c r="R62" s="20" t="s">
        <v>481</v>
      </c>
      <c r="S62" s="18" t="s">
        <v>481</v>
      </c>
      <c r="T62" s="20" t="s">
        <v>481</v>
      </c>
      <c r="U62" s="18" t="n">
        <v>496.72913028</v>
      </c>
      <c r="V62" s="20" t="n">
        <v>44.9965297</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(75.0/B66*100)</f>
        <v/>
      </c>
      <c r="D66" s="19" t="n">
        <v>5590</v>
      </c>
      <c r="E66" s="18" t="n">
        <v>382.98220756</v>
      </c>
      <c r="F66" s="20" t="n">
        <v>5.46950268</v>
      </c>
      <c r="G66" s="18" t="n">
        <v>368.07106336</v>
      </c>
      <c r="H66" s="20" t="n">
        <v>6.12893966</v>
      </c>
      <c r="I66" s="18" t="n">
        <v>398.73844274</v>
      </c>
      <c r="J66" s="20" t="n">
        <v>3.02579853</v>
      </c>
      <c r="K66" s="18" t="n">
        <v>445.70291323</v>
      </c>
      <c r="L66" s="20" t="n">
        <v>2.4251137</v>
      </c>
      <c r="M66" s="18" t="s">
        <v>481</v>
      </c>
      <c r="N66" s="20" t="s">
        <v>481</v>
      </c>
      <c r="O66" s="18" t="s">
        <v>481</v>
      </c>
      <c r="P66" s="20" t="s">
        <v>481</v>
      </c>
      <c r="Q66" s="18" t="s">
        <v>481</v>
      </c>
      <c r="R66" s="20" t="s">
        <v>481</v>
      </c>
      <c r="S66" s="18" t="s">
        <v>481</v>
      </c>
      <c r="T66" s="20" t="s">
        <v>481</v>
      </c>
      <c r="U66" s="18" t="n">
        <v>348.59831363</v>
      </c>
      <c r="V66" s="20" t="n">
        <v>6.26902872</v>
      </c>
    </row>
    <row r="67" spans="1:22">
      <c r="A67" s="15" t="s">
        <v>542</v>
      </c>
      <c r="B67" s="17" t="n">
        <v>6971</v>
      </c>
      <c r="C67" s="18">
        <f>(66.0/B67*100)</f>
        <v/>
      </c>
      <c r="D67" s="19" t="n">
        <v>6905</v>
      </c>
      <c r="E67" s="18" t="n">
        <v>345.91128593</v>
      </c>
      <c r="F67" s="20" t="n">
        <v>8.72922765</v>
      </c>
      <c r="G67" s="18" t="n">
        <v>345.10528406</v>
      </c>
      <c r="H67" s="20" t="n">
        <v>6.37991285</v>
      </c>
      <c r="I67" s="18" t="n">
        <v>375.16605024</v>
      </c>
      <c r="J67" s="20" t="n">
        <v>3.38438182</v>
      </c>
      <c r="K67" s="18" t="n">
        <v>400.48785498</v>
      </c>
      <c r="L67" s="20" t="n">
        <v>2.84121298</v>
      </c>
      <c r="M67" s="18" t="s">
        <v>481</v>
      </c>
      <c r="N67" s="20" t="s">
        <v>481</v>
      </c>
      <c r="O67" s="18" t="s">
        <v>481</v>
      </c>
      <c r="P67" s="20" t="s">
        <v>481</v>
      </c>
      <c r="Q67" s="18" t="s">
        <v>481</v>
      </c>
      <c r="R67" s="20" t="s">
        <v>481</v>
      </c>
      <c r="S67" s="18" t="s">
        <v>481</v>
      </c>
      <c r="T67" s="20" t="s">
        <v>481</v>
      </c>
      <c r="U67" s="18" t="n">
        <v>299.27433874</v>
      </c>
      <c r="V67" s="20" t="n">
        <v>8.47259202</v>
      </c>
    </row>
    <row r="68" spans="1:22">
      <c r="A68" s="15" t="s">
        <v>543</v>
      </c>
      <c r="B68" s="17" t="n">
        <v>12083</v>
      </c>
      <c r="C68" s="18">
        <f>(26.0/B68*100)</f>
        <v/>
      </c>
      <c r="D68" s="19" t="n">
        <v>12057</v>
      </c>
      <c r="E68" s="18" t="n">
        <v>331.10077921</v>
      </c>
      <c r="F68" s="20" t="n">
        <v>4.64566495</v>
      </c>
      <c r="G68" s="18" t="n">
        <v>342.79614311</v>
      </c>
      <c r="H68" s="20" t="n">
        <v>5.18776014</v>
      </c>
      <c r="I68" s="18" t="n">
        <v>381.27957612</v>
      </c>
      <c r="J68" s="20" t="n">
        <v>2.36129781</v>
      </c>
      <c r="K68" s="18" t="n">
        <v>431.89498292</v>
      </c>
      <c r="L68" s="20" t="n">
        <v>1.8181624</v>
      </c>
      <c r="M68" s="18" t="s">
        <v>481</v>
      </c>
      <c r="N68" s="20" t="s">
        <v>481</v>
      </c>
      <c r="O68" s="18" t="s">
        <v>481</v>
      </c>
      <c r="P68" s="20" t="s">
        <v>481</v>
      </c>
      <c r="Q68" s="18" t="s">
        <v>481</v>
      </c>
      <c r="R68" s="20" t="s">
        <v>481</v>
      </c>
      <c r="S68" s="18" t="s">
        <v>481</v>
      </c>
      <c r="T68" s="20" t="s">
        <v>481</v>
      </c>
      <c r="U68" s="18" t="n">
        <v>318.77206997</v>
      </c>
      <c r="V68" s="20" t="n">
        <v>3.88940372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459.26663608</v>
      </c>
      <c r="F70" s="20" t="n">
        <v>10.58861682</v>
      </c>
      <c r="G70" s="18" t="n">
        <v>465.60483906</v>
      </c>
      <c r="H70" s="20" t="n">
        <v>6.36895331</v>
      </c>
      <c r="I70" s="18" t="n">
        <v>475.2880898</v>
      </c>
      <c r="J70" s="20" t="n">
        <v>4.64774028</v>
      </c>
      <c r="K70" s="18" t="n">
        <v>511.17373686</v>
      </c>
      <c r="L70" s="20" t="n">
        <v>2.92748982</v>
      </c>
      <c r="M70" s="18" t="s">
        <v>481</v>
      </c>
      <c r="N70" s="20" t="s">
        <v>481</v>
      </c>
      <c r="O70" s="18" t="s">
        <v>481</v>
      </c>
      <c r="P70" s="20" t="s">
        <v>481</v>
      </c>
      <c r="Q70" s="18" t="s">
        <v>481</v>
      </c>
      <c r="R70" s="20" t="s">
        <v>481</v>
      </c>
      <c r="S70" s="18" t="s">
        <v>481</v>
      </c>
      <c r="T70" s="20" t="s">
        <v>481</v>
      </c>
      <c r="U70" s="18" t="n">
        <v>430.03821613</v>
      </c>
      <c r="V70" s="20" t="n">
        <v>11.77776336</v>
      </c>
    </row>
    <row r="71" spans="1:22">
      <c r="A71" s="15" t="s">
        <v>546</v>
      </c>
      <c r="B71" s="17" t="n">
        <v>6115</v>
      </c>
      <c r="C71" s="18">
        <f>(17.0/B71*100)</f>
        <v/>
      </c>
      <c r="D71" s="19" t="n">
        <v>6098</v>
      </c>
      <c r="E71" s="18" t="n">
        <v>522.16884343</v>
      </c>
      <c r="F71" s="20" t="n">
        <v>14.72757813</v>
      </c>
      <c r="G71" s="18" t="n">
        <v>547.56158897</v>
      </c>
      <c r="H71" s="20" t="n">
        <v>9.461597279999999</v>
      </c>
      <c r="I71" s="18" t="n">
        <v>538.65525351</v>
      </c>
      <c r="J71" s="20" t="n">
        <v>3.71193282</v>
      </c>
      <c r="K71" s="18" t="n">
        <v>572.53902369</v>
      </c>
      <c r="L71" s="20" t="n">
        <v>1.62969098</v>
      </c>
      <c r="M71" s="18" t="s">
        <v>481</v>
      </c>
      <c r="N71" s="20" t="s">
        <v>481</v>
      </c>
      <c r="O71" s="18" t="s">
        <v>481</v>
      </c>
      <c r="P71" s="20" t="s">
        <v>481</v>
      </c>
      <c r="Q71" s="18" t="s">
        <v>481</v>
      </c>
      <c r="R71" s="20" t="s">
        <v>481</v>
      </c>
      <c r="S71" s="18" t="s">
        <v>481</v>
      </c>
      <c r="T71" s="20" t="s">
        <v>481</v>
      </c>
      <c r="U71" s="18" t="n">
        <v>477.896644</v>
      </c>
      <c r="V71" s="20" t="n">
        <v>22.26680814</v>
      </c>
    </row>
    <row r="72" spans="1:22">
      <c r="A72" s="15" t="s">
        <v>547</v>
      </c>
      <c r="B72" s="17" t="n">
        <v>7708</v>
      </c>
      <c r="C72" s="18">
        <f>(6.0/B72*100)</f>
        <v/>
      </c>
      <c r="D72" s="19" t="n">
        <v>7702</v>
      </c>
      <c r="E72" s="18" t="n">
        <v>484.57966262</v>
      </c>
      <c r="F72" s="20" t="n">
        <v>16.04301401</v>
      </c>
      <c r="G72" s="18" t="n">
        <v>544.53455234</v>
      </c>
      <c r="H72" s="20" t="n">
        <v>7.59666034</v>
      </c>
      <c r="I72" s="18" t="n">
        <v>532.60186107</v>
      </c>
      <c r="J72" s="20" t="n">
        <v>4.52817565</v>
      </c>
      <c r="K72" s="18" t="n">
        <v>550.32894974</v>
      </c>
      <c r="L72" s="20" t="n">
        <v>2.80419023</v>
      </c>
      <c r="M72" s="18" t="s">
        <v>481</v>
      </c>
      <c r="N72" s="20" t="s">
        <v>481</v>
      </c>
      <c r="O72" s="18" t="s">
        <v>481</v>
      </c>
      <c r="P72" s="20" t="s">
        <v>481</v>
      </c>
      <c r="Q72" s="18" t="s">
        <v>481</v>
      </c>
      <c r="R72" s="20" t="s">
        <v>481</v>
      </c>
      <c r="S72" s="18" t="s">
        <v>481</v>
      </c>
      <c r="T72" s="20" t="s">
        <v>481</v>
      </c>
      <c r="U72" s="18" t="n">
        <v>424.60063427</v>
      </c>
      <c r="V72" s="20" t="n">
        <v>41.51497371</v>
      </c>
    </row>
    <row r="73" spans="1:22">
      <c r="A73" s="15" t="s">
        <v>548</v>
      </c>
      <c r="B73" s="17" t="n">
        <v>8249</v>
      </c>
      <c r="C73" s="18">
        <f>(147.0/B73*100)</f>
        <v/>
      </c>
      <c r="D73" s="19" t="n">
        <v>8102</v>
      </c>
      <c r="E73" s="18" t="n">
        <v>372.26296622</v>
      </c>
      <c r="F73" s="20" t="n">
        <v>12.38193396</v>
      </c>
      <c r="G73" s="18" t="n">
        <v>384.11081838</v>
      </c>
      <c r="H73" s="20" t="n">
        <v>5.99636931</v>
      </c>
      <c r="I73" s="18" t="n">
        <v>405.54156941</v>
      </c>
      <c r="J73" s="20" t="n">
        <v>3.31805564</v>
      </c>
      <c r="K73" s="18" t="n">
        <v>434.9289503</v>
      </c>
      <c r="L73" s="20" t="n">
        <v>3.57017341</v>
      </c>
      <c r="M73" s="18" t="s">
        <v>481</v>
      </c>
      <c r="N73" s="20" t="s">
        <v>481</v>
      </c>
      <c r="O73" s="18" t="s">
        <v>481</v>
      </c>
      <c r="P73" s="20" t="s">
        <v>481</v>
      </c>
      <c r="Q73" s="18" t="s">
        <v>481</v>
      </c>
      <c r="R73" s="20" t="s">
        <v>481</v>
      </c>
      <c r="S73" s="18" t="s">
        <v>481</v>
      </c>
      <c r="T73" s="20" t="s">
        <v>481</v>
      </c>
      <c r="U73" s="18" t="n">
        <v>353.58165664</v>
      </c>
      <c r="V73" s="20" t="n">
        <v>12.36469819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324.45624795</v>
      </c>
      <c r="F75" s="20" t="n">
        <v>8.98017201</v>
      </c>
      <c r="G75" s="18" t="n">
        <v>349.05098551</v>
      </c>
      <c r="H75" s="20" t="n">
        <v>11.58160685</v>
      </c>
      <c r="I75" s="18" t="n">
        <v>366.1710104</v>
      </c>
      <c r="J75" s="20" t="n">
        <v>3.84290882</v>
      </c>
      <c r="K75" s="18" t="n">
        <v>374.7750932</v>
      </c>
      <c r="L75" s="20" t="n">
        <v>3.16467471</v>
      </c>
      <c r="M75" s="18" t="s">
        <v>481</v>
      </c>
      <c r="N75" s="20" t="s">
        <v>481</v>
      </c>
      <c r="O75" s="18" t="s">
        <v>481</v>
      </c>
      <c r="P75" s="20" t="s">
        <v>481</v>
      </c>
      <c r="Q75" s="18" t="s">
        <v>481</v>
      </c>
      <c r="R75" s="20" t="s">
        <v>481</v>
      </c>
      <c r="S75" s="18" t="s">
        <v>481</v>
      </c>
      <c r="T75" s="20" t="s">
        <v>481</v>
      </c>
      <c r="U75" s="18" t="n">
        <v>311.58271083</v>
      </c>
      <c r="V75" s="20" t="n">
        <v>9.71587544</v>
      </c>
    </row>
    <row r="76" spans="1:22">
      <c r="A76" s="15" t="s">
        <v>551</v>
      </c>
      <c r="B76" s="17" t="n">
        <v>14167</v>
      </c>
      <c r="C76" s="18">
        <f>(228.0/B76*100)</f>
        <v/>
      </c>
      <c r="D76" s="19" t="n">
        <v>13939</v>
      </c>
      <c r="E76" s="18" t="n">
        <v>366.7293011</v>
      </c>
      <c r="F76" s="20" t="n">
        <v>7.22500105</v>
      </c>
      <c r="G76" s="18" t="n">
        <v>351.83883304</v>
      </c>
      <c r="H76" s="20" t="n">
        <v>6.68774377</v>
      </c>
      <c r="I76" s="18" t="n">
        <v>399.06177998</v>
      </c>
      <c r="J76" s="20" t="n">
        <v>3.6848807</v>
      </c>
      <c r="K76" s="18" t="n">
        <v>449.73678841</v>
      </c>
      <c r="L76" s="20" t="n">
        <v>2.3299123</v>
      </c>
      <c r="M76" s="18" t="s">
        <v>481</v>
      </c>
      <c r="N76" s="20" t="s">
        <v>481</v>
      </c>
      <c r="O76" s="18" t="s">
        <v>481</v>
      </c>
      <c r="P76" s="20" t="s">
        <v>481</v>
      </c>
      <c r="Q76" s="18" t="s">
        <v>481</v>
      </c>
      <c r="R76" s="20" t="s">
        <v>481</v>
      </c>
      <c r="S76" s="18" t="s">
        <v>481</v>
      </c>
      <c r="T76" s="20" t="s">
        <v>481</v>
      </c>
      <c r="U76" s="18" t="n">
        <v>340.18857953</v>
      </c>
      <c r="V76" s="20" t="n">
        <v>7.51317601</v>
      </c>
    </row>
    <row r="77" spans="1:22">
      <c r="A77" s="15" t="s">
        <v>552</v>
      </c>
      <c r="B77" s="17" t="n">
        <v>6062</v>
      </c>
      <c r="C77" s="18">
        <f>(86.0/B77*100)</f>
        <v/>
      </c>
      <c r="D77" s="19" t="n">
        <v>5976</v>
      </c>
      <c r="E77" s="18" t="n">
        <v>380.67989064</v>
      </c>
      <c r="F77" s="20" t="n">
        <v>7.46412111</v>
      </c>
      <c r="G77" s="18" t="n">
        <v>389.37381024</v>
      </c>
      <c r="H77" s="20" t="n">
        <v>5.75339784</v>
      </c>
      <c r="I77" s="18" t="n">
        <v>413.15763583</v>
      </c>
      <c r="J77" s="20" t="n">
        <v>3.66294963</v>
      </c>
      <c r="K77" s="18" t="n">
        <v>431.6642019</v>
      </c>
      <c r="L77" s="20" t="n">
        <v>2.63778697</v>
      </c>
      <c r="M77" s="18" t="s">
        <v>481</v>
      </c>
      <c r="N77" s="20" t="s">
        <v>481</v>
      </c>
      <c r="O77" s="18" t="s">
        <v>481</v>
      </c>
      <c r="P77" s="20" t="s">
        <v>481</v>
      </c>
      <c r="Q77" s="18" t="s">
        <v>481</v>
      </c>
      <c r="R77" s="20" t="s">
        <v>481</v>
      </c>
      <c r="S77" s="18" t="s">
        <v>481</v>
      </c>
      <c r="T77" s="20" t="s">
        <v>481</v>
      </c>
      <c r="U77" s="18" t="n">
        <v>345.15722312</v>
      </c>
      <c r="V77" s="20" t="n">
        <v>4.86107431</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401.53035503</v>
      </c>
      <c r="F81" s="20" t="n">
        <v>15.91933079</v>
      </c>
      <c r="G81" s="18" t="n">
        <v>395.82853372</v>
      </c>
      <c r="H81" s="20" t="n">
        <v>8.120990750000001</v>
      </c>
      <c r="I81" s="18" t="n">
        <v>433.37381941</v>
      </c>
      <c r="J81" s="20" t="n">
        <v>3.85247077</v>
      </c>
      <c r="K81" s="18" t="n">
        <v>457.45439912</v>
      </c>
      <c r="L81" s="20" t="n">
        <v>3.30964858</v>
      </c>
      <c r="M81" s="18" t="s">
        <v>481</v>
      </c>
      <c r="N81" s="20" t="s">
        <v>481</v>
      </c>
      <c r="O81" s="18" t="s">
        <v>481</v>
      </c>
      <c r="P81" s="20" t="s">
        <v>481</v>
      </c>
      <c r="Q81" s="18" t="s">
        <v>481</v>
      </c>
      <c r="R81" s="20" t="s">
        <v>481</v>
      </c>
      <c r="S81" s="18" t="s">
        <v>481</v>
      </c>
      <c r="T81" s="20" t="s">
        <v>481</v>
      </c>
      <c r="U81" s="18" t="n">
        <v>398.40992392</v>
      </c>
      <c r="V81" s="20" t="n">
        <v>17.48006401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718</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507.15818477</v>
      </c>
      <c r="F7" s="20" t="n">
        <v>4.62321753</v>
      </c>
      <c r="G7" s="18" t="n">
        <v>519.08501396</v>
      </c>
      <c r="H7" s="20" t="n">
        <v>2.61738386</v>
      </c>
      <c r="I7" s="18" t="n">
        <v>490.97215254</v>
      </c>
      <c r="J7" s="20" t="n">
        <v>2.362625</v>
      </c>
      <c r="K7" s="18" t="n">
        <v>469.65112795</v>
      </c>
      <c r="L7" s="20" t="n">
        <v>2.91268445</v>
      </c>
      <c r="M7" s="18" t="s">
        <v>481</v>
      </c>
      <c r="N7" s="20" t="s">
        <v>481</v>
      </c>
      <c r="O7" s="18" t="s">
        <v>481</v>
      </c>
      <c r="P7" s="20" t="s">
        <v>481</v>
      </c>
      <c r="Q7" s="18" t="s">
        <v>481</v>
      </c>
      <c r="R7" s="20" t="s">
        <v>481</v>
      </c>
      <c r="S7" s="18" t="s">
        <v>481</v>
      </c>
      <c r="T7" s="20" t="s">
        <v>481</v>
      </c>
      <c r="U7" s="18" t="n">
        <v>415.79678708</v>
      </c>
      <c r="V7" s="20" t="n">
        <v>10.96619293</v>
      </c>
    </row>
    <row r="8" spans="1:22">
      <c r="A8" s="15" t="s">
        <v>483</v>
      </c>
      <c r="B8" s="17" t="n">
        <v>7007</v>
      </c>
      <c r="C8" s="18">
        <f>(25.0/B8*100)</f>
        <v/>
      </c>
      <c r="D8" s="19" t="n">
        <v>6982</v>
      </c>
      <c r="E8" s="18" t="n">
        <v>490.61769417</v>
      </c>
      <c r="F8" s="20" t="n">
        <v>5.44114457</v>
      </c>
      <c r="G8" s="18" t="n">
        <v>525.14236858</v>
      </c>
      <c r="H8" s="20" t="n">
        <v>4.35339656</v>
      </c>
      <c r="I8" s="18" t="n">
        <v>503.11972489</v>
      </c>
      <c r="J8" s="20" t="n">
        <v>2.96153922</v>
      </c>
      <c r="K8" s="18" t="n">
        <v>471.13456925</v>
      </c>
      <c r="L8" s="20" t="n">
        <v>4.11230872</v>
      </c>
      <c r="M8" s="18" t="s">
        <v>481</v>
      </c>
      <c r="N8" s="20" t="s">
        <v>481</v>
      </c>
      <c r="O8" s="18" t="s">
        <v>481</v>
      </c>
      <c r="P8" s="20" t="s">
        <v>481</v>
      </c>
      <c r="Q8" s="18" t="n">
        <v>301.63126691</v>
      </c>
      <c r="R8" s="20" t="n">
        <v>25.14921031</v>
      </c>
      <c r="S8" s="18" t="s">
        <v>481</v>
      </c>
      <c r="T8" s="20" t="s">
        <v>481</v>
      </c>
      <c r="U8" s="18" t="n">
        <v>394.2590174</v>
      </c>
      <c r="V8" s="20" t="n">
        <v>22.64301299</v>
      </c>
    </row>
    <row r="9" spans="1:22">
      <c r="A9" s="15" t="s">
        <v>484</v>
      </c>
      <c r="B9" s="17" t="n">
        <v>9651</v>
      </c>
      <c r="C9" s="18">
        <f>(113.0/B9*100)</f>
        <v/>
      </c>
      <c r="D9" s="19" t="n">
        <v>9538</v>
      </c>
      <c r="E9" s="18" t="n">
        <v>509.35871689</v>
      </c>
      <c r="F9" s="20" t="n">
        <v>4.49661223</v>
      </c>
      <c r="G9" s="18" t="n">
        <v>533.83386144</v>
      </c>
      <c r="H9" s="20" t="n">
        <v>3.34417298</v>
      </c>
      <c r="I9" s="18" t="n">
        <v>510.71122103</v>
      </c>
      <c r="J9" s="20" t="n">
        <v>2.66215308</v>
      </c>
      <c r="K9" s="18" t="n">
        <v>493.36787697</v>
      </c>
      <c r="L9" s="20" t="n">
        <v>3.06241659</v>
      </c>
      <c r="M9" s="18" t="s">
        <v>481</v>
      </c>
      <c r="N9" s="20" t="s">
        <v>481</v>
      </c>
      <c r="O9" s="18" t="s">
        <v>481</v>
      </c>
      <c r="P9" s="20" t="s">
        <v>481</v>
      </c>
      <c r="Q9" s="18" t="n">
        <v>357.98454354</v>
      </c>
      <c r="R9" s="20" t="n">
        <v>11.51846445</v>
      </c>
      <c r="S9" s="18" t="s">
        <v>481</v>
      </c>
      <c r="T9" s="20" t="s">
        <v>481</v>
      </c>
      <c r="U9" s="18" t="n">
        <v>410.57489011</v>
      </c>
      <c r="V9" s="20" t="n">
        <v>11.70776936</v>
      </c>
    </row>
    <row r="10" spans="1:22">
      <c r="A10" s="15" t="s">
        <v>485</v>
      </c>
      <c r="B10" s="17" t="n">
        <v>20058</v>
      </c>
      <c r="C10" s="18">
        <f>(530.0/B10*100)</f>
        <v/>
      </c>
      <c r="D10" s="19" t="n">
        <v>19528</v>
      </c>
      <c r="E10" s="18" t="n">
        <v>518.28199942</v>
      </c>
      <c r="F10" s="20" t="n">
        <v>4.00926237</v>
      </c>
      <c r="G10" s="18" t="n">
        <v>538.13155103</v>
      </c>
      <c r="H10" s="20" t="n">
        <v>3.04751882</v>
      </c>
      <c r="I10" s="18" t="n">
        <v>511.63083565</v>
      </c>
      <c r="J10" s="20" t="n">
        <v>2.72609605</v>
      </c>
      <c r="K10" s="18" t="n">
        <v>500.32700019</v>
      </c>
      <c r="L10" s="20" t="n">
        <v>3.15617997</v>
      </c>
      <c r="M10" s="18" t="s">
        <v>481</v>
      </c>
      <c r="N10" s="20" t="s">
        <v>481</v>
      </c>
      <c r="O10" s="18" t="s">
        <v>481</v>
      </c>
      <c r="P10" s="20" t="s">
        <v>481</v>
      </c>
      <c r="Q10" s="18" t="s">
        <v>481</v>
      </c>
      <c r="R10" s="20" t="s">
        <v>481</v>
      </c>
      <c r="S10" s="18" t="s">
        <v>481</v>
      </c>
      <c r="T10" s="20" t="s">
        <v>481</v>
      </c>
      <c r="U10" s="18" t="n">
        <v>443.04340854</v>
      </c>
      <c r="V10" s="20" t="n">
        <v>11.83309817</v>
      </c>
    </row>
    <row r="11" spans="1:22">
      <c r="A11" s="15" t="s">
        <v>486</v>
      </c>
      <c r="B11" s="17" t="n">
        <v>7053</v>
      </c>
      <c r="C11" s="18">
        <f>(51.0/B11*100)</f>
        <v/>
      </c>
      <c r="D11" s="19" t="n">
        <v>7002</v>
      </c>
      <c r="E11" s="18" t="n">
        <v>418.65947571</v>
      </c>
      <c r="F11" s="20" t="n">
        <v>4.99663512</v>
      </c>
      <c r="G11" s="18" t="n">
        <v>427.60663878</v>
      </c>
      <c r="H11" s="20" t="n">
        <v>3.91833576</v>
      </c>
      <c r="I11" s="18" t="n">
        <v>427.02852025</v>
      </c>
      <c r="J11" s="20" t="n">
        <v>3.00712154</v>
      </c>
      <c r="K11" s="18" t="n">
        <v>414.01687972</v>
      </c>
      <c r="L11" s="20" t="n">
        <v>3.85691968</v>
      </c>
      <c r="M11" s="18" t="s">
        <v>481</v>
      </c>
      <c r="N11" s="20" t="s">
        <v>481</v>
      </c>
      <c r="O11" s="18" t="s">
        <v>481</v>
      </c>
      <c r="P11" s="20" t="s">
        <v>481</v>
      </c>
      <c r="Q11" s="18" t="s">
        <v>481</v>
      </c>
      <c r="R11" s="20" t="s">
        <v>481</v>
      </c>
      <c r="S11" s="18" t="s">
        <v>481</v>
      </c>
      <c r="T11" s="20" t="s">
        <v>481</v>
      </c>
      <c r="U11" s="18" t="n">
        <v>345.58663664</v>
      </c>
      <c r="V11" s="20" t="n">
        <v>12.03260994</v>
      </c>
    </row>
    <row r="12" spans="1:22">
      <c r="A12" s="15" t="s">
        <v>487</v>
      </c>
      <c r="B12" s="17" t="n">
        <v>6894</v>
      </c>
      <c r="C12" s="18">
        <f>(57.0/B12*100)</f>
        <v/>
      </c>
      <c r="D12" s="19" t="n">
        <v>6837</v>
      </c>
      <c r="E12" s="18" t="n">
        <v>501.17560605</v>
      </c>
      <c r="F12" s="20" t="n">
        <v>6.52823833</v>
      </c>
      <c r="G12" s="18" t="n">
        <v>520.11163361</v>
      </c>
      <c r="H12" s="20" t="n">
        <v>3.39634337</v>
      </c>
      <c r="I12" s="18" t="n">
        <v>489.34230233</v>
      </c>
      <c r="J12" s="20" t="n">
        <v>2.42730226</v>
      </c>
      <c r="K12" s="18" t="n">
        <v>491.66605087</v>
      </c>
      <c r="L12" s="20" t="n">
        <v>3.29052837</v>
      </c>
      <c r="M12" s="18" t="s">
        <v>481</v>
      </c>
      <c r="N12" s="20" t="s">
        <v>481</v>
      </c>
      <c r="O12" s="18" t="s">
        <v>481</v>
      </c>
      <c r="P12" s="20" t="s">
        <v>481</v>
      </c>
      <c r="Q12" s="18" t="n">
        <v>340.98506961</v>
      </c>
      <c r="R12" s="20" t="n">
        <v>12.52444664</v>
      </c>
      <c r="S12" s="18" t="s">
        <v>481</v>
      </c>
      <c r="T12" s="20" t="s">
        <v>481</v>
      </c>
      <c r="U12" s="18" t="n">
        <v>383.8932003</v>
      </c>
      <c r="V12" s="20" t="n">
        <v>14.32845115</v>
      </c>
    </row>
    <row r="13" spans="1:22">
      <c r="A13" s="15" t="s">
        <v>488</v>
      </c>
      <c r="B13" s="17" t="n">
        <v>7161</v>
      </c>
      <c r="C13" s="18">
        <f>(93.0/B13*100)</f>
        <v/>
      </c>
      <c r="D13" s="19" t="n">
        <v>7068</v>
      </c>
      <c r="E13" s="18" t="n">
        <v>515.06182105</v>
      </c>
      <c r="F13" s="20" t="n">
        <v>4.989387</v>
      </c>
      <c r="G13" s="18" t="n">
        <v>531.69394052</v>
      </c>
      <c r="H13" s="20" t="n">
        <v>3.47405002</v>
      </c>
      <c r="I13" s="18" t="n">
        <v>513.59262756</v>
      </c>
      <c r="J13" s="20" t="n">
        <v>2.74971662</v>
      </c>
      <c r="K13" s="18" t="n">
        <v>485.30697983</v>
      </c>
      <c r="L13" s="20" t="n">
        <v>4.07634805</v>
      </c>
      <c r="M13" s="18" t="s">
        <v>481</v>
      </c>
      <c r="N13" s="20" t="s">
        <v>481</v>
      </c>
      <c r="O13" s="18" t="s">
        <v>481</v>
      </c>
      <c r="P13" s="20" t="s">
        <v>481</v>
      </c>
      <c r="Q13" s="18" t="n">
        <v>447.51533769</v>
      </c>
      <c r="R13" s="20" t="n">
        <v>5.97365007</v>
      </c>
      <c r="S13" s="18" t="s">
        <v>481</v>
      </c>
      <c r="T13" s="20" t="s">
        <v>481</v>
      </c>
      <c r="U13" s="18" t="n">
        <v>436.63904641</v>
      </c>
      <c r="V13" s="20" t="n">
        <v>12.0924445</v>
      </c>
    </row>
    <row r="14" spans="1:22">
      <c r="A14" s="15" t="s">
        <v>489</v>
      </c>
      <c r="B14" s="17" t="n">
        <v>5587</v>
      </c>
      <c r="C14" s="18">
        <f>(76.0/B14*100)</f>
        <v/>
      </c>
      <c r="D14" s="19" t="n">
        <v>5511</v>
      </c>
      <c r="E14" s="18" t="n">
        <v>509.60219852</v>
      </c>
      <c r="F14" s="20" t="n">
        <v>4.52122873</v>
      </c>
      <c r="G14" s="18" t="n">
        <v>524.85269527</v>
      </c>
      <c r="H14" s="20" t="n">
        <v>3.54695896</v>
      </c>
      <c r="I14" s="18" t="n">
        <v>522.3311479400001</v>
      </c>
      <c r="J14" s="20" t="n">
        <v>2.3336631</v>
      </c>
      <c r="K14" s="18" t="n">
        <v>514.88311861</v>
      </c>
      <c r="L14" s="20" t="n">
        <v>3.81720459</v>
      </c>
      <c r="M14" s="18" t="s">
        <v>481</v>
      </c>
      <c r="N14" s="20" t="s">
        <v>481</v>
      </c>
      <c r="O14" s="18" t="s">
        <v>481</v>
      </c>
      <c r="P14" s="20" t="s">
        <v>481</v>
      </c>
      <c r="Q14" s="18" t="s">
        <v>481</v>
      </c>
      <c r="R14" s="20" t="s">
        <v>481</v>
      </c>
      <c r="S14" s="18" t="s">
        <v>481</v>
      </c>
      <c r="T14" s="20" t="s">
        <v>481</v>
      </c>
      <c r="U14" s="18" t="n">
        <v>446.98363986</v>
      </c>
      <c r="V14" s="20" t="n">
        <v>14.57323853</v>
      </c>
    </row>
    <row r="15" spans="1:22">
      <c r="A15" s="15" t="s">
        <v>490</v>
      </c>
      <c r="B15" s="17" t="n">
        <v>5882</v>
      </c>
      <c r="C15" s="18">
        <f>(53.0/B15*100)</f>
        <v/>
      </c>
      <c r="D15" s="19" t="n">
        <v>5829</v>
      </c>
      <c r="E15" s="18" t="n">
        <v>512.08542549</v>
      </c>
      <c r="F15" s="20" t="n">
        <v>6.49434021</v>
      </c>
      <c r="G15" s="18" t="n">
        <v>525.83315425</v>
      </c>
      <c r="H15" s="20" t="n">
        <v>3.12670772</v>
      </c>
      <c r="I15" s="18" t="n">
        <v>514.11475809</v>
      </c>
      <c r="J15" s="20" t="n">
        <v>2.42666427</v>
      </c>
      <c r="K15" s="18" t="n">
        <v>485.70769334</v>
      </c>
      <c r="L15" s="20" t="n">
        <v>3.89487532</v>
      </c>
      <c r="M15" s="18" t="s">
        <v>481</v>
      </c>
      <c r="N15" s="20" t="s">
        <v>481</v>
      </c>
      <c r="O15" s="18" t="s">
        <v>481</v>
      </c>
      <c r="P15" s="20" t="s">
        <v>481</v>
      </c>
      <c r="Q15" s="18" t="n">
        <v>368.85220715</v>
      </c>
      <c r="R15" s="20" t="n">
        <v>14.5875493</v>
      </c>
      <c r="S15" s="18" t="s">
        <v>481</v>
      </c>
      <c r="T15" s="20" t="s">
        <v>481</v>
      </c>
      <c r="U15" s="18" t="n">
        <v>400.27597641</v>
      </c>
      <c r="V15" s="20" t="n">
        <v>18.6333982</v>
      </c>
    </row>
    <row r="16" spans="1:22">
      <c r="A16" s="15" t="s">
        <v>491</v>
      </c>
      <c r="B16" s="17" t="n">
        <v>6108</v>
      </c>
      <c r="C16" s="18">
        <f>(105.0/B16*100)</f>
        <v/>
      </c>
      <c r="D16" s="19" t="n">
        <v>6003</v>
      </c>
      <c r="E16" s="18" t="n">
        <v>494.26782602</v>
      </c>
      <c r="F16" s="20" t="n">
        <v>4.93626139</v>
      </c>
      <c r="G16" s="18" t="n">
        <v>522.53491101</v>
      </c>
      <c r="H16" s="20" t="n">
        <v>3.82167832</v>
      </c>
      <c r="I16" s="18" t="n">
        <v>498.05785915</v>
      </c>
      <c r="J16" s="20" t="n">
        <v>2.3501265</v>
      </c>
      <c r="K16" s="18" t="n">
        <v>471.56903529</v>
      </c>
      <c r="L16" s="20" t="n">
        <v>3.06415649</v>
      </c>
      <c r="M16" s="18" t="s">
        <v>481</v>
      </c>
      <c r="N16" s="20" t="s">
        <v>481</v>
      </c>
      <c r="O16" s="18" t="s">
        <v>481</v>
      </c>
      <c r="P16" s="20" t="s">
        <v>481</v>
      </c>
      <c r="Q16" s="18" t="s">
        <v>481</v>
      </c>
      <c r="R16" s="20" t="s">
        <v>481</v>
      </c>
      <c r="S16" s="18" t="s">
        <v>481</v>
      </c>
      <c r="T16" s="20" t="s">
        <v>481</v>
      </c>
      <c r="U16" s="18" t="n">
        <v>364.00633261</v>
      </c>
      <c r="V16" s="20" t="n">
        <v>9.292847009999999</v>
      </c>
    </row>
    <row r="17" spans="1:22">
      <c r="A17" s="15" t="s">
        <v>492</v>
      </c>
      <c r="B17" s="17" t="n">
        <v>6504</v>
      </c>
      <c r="C17" s="18">
        <f>(695.0/B17*100)</f>
        <v/>
      </c>
      <c r="D17" s="19" t="n">
        <v>5809</v>
      </c>
      <c r="E17" s="18" t="n">
        <v>494.2190089</v>
      </c>
      <c r="F17" s="20" t="n">
        <v>5.36492006</v>
      </c>
      <c r="G17" s="18" t="n">
        <v>527.71113891</v>
      </c>
      <c r="H17" s="20" t="n">
        <v>3.77301566</v>
      </c>
      <c r="I17" s="18" t="n">
        <v>514.78445909</v>
      </c>
      <c r="J17" s="20" t="n">
        <v>3.56362229</v>
      </c>
      <c r="K17" s="18" t="n">
        <v>501.17674541</v>
      </c>
      <c r="L17" s="20" t="n">
        <v>3.83985272</v>
      </c>
      <c r="M17" s="18" t="s">
        <v>481</v>
      </c>
      <c r="N17" s="20" t="s">
        <v>481</v>
      </c>
      <c r="O17" s="18" t="s">
        <v>481</v>
      </c>
      <c r="P17" s="20" t="s">
        <v>481</v>
      </c>
      <c r="Q17" s="18" t="n">
        <v>362.96139732</v>
      </c>
      <c r="R17" s="20" t="n">
        <v>12.64520278</v>
      </c>
      <c r="S17" s="18" t="s">
        <v>481</v>
      </c>
      <c r="T17" s="20" t="s">
        <v>481</v>
      </c>
      <c r="U17" s="18" t="n">
        <v>438.20609182</v>
      </c>
      <c r="V17" s="20" t="n">
        <v>13.57559639</v>
      </c>
    </row>
    <row r="18" spans="1:22">
      <c r="A18" s="15" t="s">
        <v>493</v>
      </c>
      <c r="B18" s="17" t="n">
        <v>5532</v>
      </c>
      <c r="C18" s="18">
        <f>(28.0/B18*100)</f>
        <v/>
      </c>
      <c r="D18" s="19" t="n">
        <v>5504</v>
      </c>
      <c r="E18" s="18" t="n">
        <v>438.31523749</v>
      </c>
      <c r="F18" s="20" t="n">
        <v>7.88644385</v>
      </c>
      <c r="G18" s="18" t="n">
        <v>468.10566293</v>
      </c>
      <c r="H18" s="20" t="n">
        <v>5.07209354</v>
      </c>
      <c r="I18" s="18" t="n">
        <v>457.02995486</v>
      </c>
      <c r="J18" s="20" t="n">
        <v>3.87424077</v>
      </c>
      <c r="K18" s="18" t="n">
        <v>440.81784341</v>
      </c>
      <c r="L18" s="20" t="n">
        <v>4.1267861</v>
      </c>
      <c r="M18" s="18" t="s">
        <v>481</v>
      </c>
      <c r="N18" s="20" t="s">
        <v>481</v>
      </c>
      <c r="O18" s="18" t="s">
        <v>481</v>
      </c>
      <c r="P18" s="20" t="s">
        <v>481</v>
      </c>
      <c r="Q18" s="18" t="s">
        <v>481</v>
      </c>
      <c r="R18" s="20" t="s">
        <v>481</v>
      </c>
      <c r="S18" s="18" t="s">
        <v>481</v>
      </c>
      <c r="T18" s="20" t="s">
        <v>481</v>
      </c>
      <c r="U18" s="18" t="n">
        <v>355.38564517</v>
      </c>
      <c r="V18" s="20" t="n">
        <v>15.35349312</v>
      </c>
    </row>
    <row r="19" spans="1:22">
      <c r="A19" s="15" t="s">
        <v>494</v>
      </c>
      <c r="B19" s="17" t="n">
        <v>5658</v>
      </c>
      <c r="C19" s="18">
        <f>(71.0/B19*100)</f>
        <v/>
      </c>
      <c r="D19" s="19" t="n">
        <v>5587</v>
      </c>
      <c r="E19" s="18" t="n">
        <v>470.4500008</v>
      </c>
      <c r="F19" s="20" t="n">
        <v>6.54272426</v>
      </c>
      <c r="G19" s="18" t="n">
        <v>499.66090898</v>
      </c>
      <c r="H19" s="20" t="n">
        <v>4.40003189</v>
      </c>
      <c r="I19" s="18" t="n">
        <v>475.3366086</v>
      </c>
      <c r="J19" s="20" t="n">
        <v>3.12470144</v>
      </c>
      <c r="K19" s="18" t="n">
        <v>467.19025379</v>
      </c>
      <c r="L19" s="20" t="n">
        <v>3.6931149</v>
      </c>
      <c r="M19" s="18" t="s">
        <v>481</v>
      </c>
      <c r="N19" s="20" t="s">
        <v>481</v>
      </c>
      <c r="O19" s="18" t="s">
        <v>481</v>
      </c>
      <c r="P19" s="20" t="s">
        <v>481</v>
      </c>
      <c r="Q19" s="18" t="s">
        <v>481</v>
      </c>
      <c r="R19" s="20" t="s">
        <v>481</v>
      </c>
      <c r="S19" s="18" t="s">
        <v>481</v>
      </c>
      <c r="T19" s="20" t="s">
        <v>481</v>
      </c>
      <c r="U19" s="18" t="n">
        <v>394.29144438</v>
      </c>
      <c r="V19" s="20" t="n">
        <v>16.31630398</v>
      </c>
    </row>
    <row r="20" spans="1:22">
      <c r="A20" s="15" t="s">
        <v>495</v>
      </c>
      <c r="B20" s="17" t="n">
        <v>3371</v>
      </c>
      <c r="C20" s="18">
        <f>(75.0/B20*100)</f>
        <v/>
      </c>
      <c r="D20" s="19" t="n">
        <v>3296</v>
      </c>
      <c r="E20" s="18" t="n">
        <v>495.84530771</v>
      </c>
      <c r="F20" s="20" t="n">
        <v>6.45017739</v>
      </c>
      <c r="G20" s="18" t="n">
        <v>510.75515755</v>
      </c>
      <c r="H20" s="20" t="n">
        <v>3.27272778</v>
      </c>
      <c r="I20" s="18" t="n">
        <v>483.84954286</v>
      </c>
      <c r="J20" s="20" t="n">
        <v>2.87368525</v>
      </c>
      <c r="K20" s="18" t="n">
        <v>454.71158797</v>
      </c>
      <c r="L20" s="20" t="n">
        <v>4.72198501</v>
      </c>
      <c r="M20" s="18" t="s">
        <v>481</v>
      </c>
      <c r="N20" s="20" t="s">
        <v>481</v>
      </c>
      <c r="O20" s="18" t="s">
        <v>481</v>
      </c>
      <c r="P20" s="20" t="s">
        <v>481</v>
      </c>
      <c r="Q20" s="18" t="s">
        <v>481</v>
      </c>
      <c r="R20" s="20" t="s">
        <v>481</v>
      </c>
      <c r="S20" s="18" t="s">
        <v>481</v>
      </c>
      <c r="T20" s="20" t="s">
        <v>481</v>
      </c>
      <c r="U20" s="18" t="n">
        <v>438.5035209</v>
      </c>
      <c r="V20" s="20" t="n">
        <v>21.33029233</v>
      </c>
    </row>
    <row r="21" spans="1:22">
      <c r="A21" s="15" t="s">
        <v>496</v>
      </c>
      <c r="B21" s="17" t="n">
        <v>5741</v>
      </c>
      <c r="C21" s="18">
        <f>(45.0/B21*100)</f>
        <v/>
      </c>
      <c r="D21" s="19" t="n">
        <v>5696</v>
      </c>
      <c r="E21" s="18" t="n">
        <v>513.08824015</v>
      </c>
      <c r="F21" s="20" t="n">
        <v>5.6576597</v>
      </c>
      <c r="G21" s="18" t="n">
        <v>522.7254741199999</v>
      </c>
      <c r="H21" s="20" t="n">
        <v>2.88370102</v>
      </c>
      <c r="I21" s="18" t="n">
        <v>503.51910843</v>
      </c>
      <c r="J21" s="20" t="n">
        <v>2.22016379</v>
      </c>
      <c r="K21" s="18" t="n">
        <v>474.0707131</v>
      </c>
      <c r="L21" s="20" t="n">
        <v>3.40560931</v>
      </c>
      <c r="M21" s="18" t="s">
        <v>481</v>
      </c>
      <c r="N21" s="20" t="s">
        <v>481</v>
      </c>
      <c r="O21" s="18" t="s">
        <v>481</v>
      </c>
      <c r="P21" s="20" t="s">
        <v>481</v>
      </c>
      <c r="Q21" s="18" t="s">
        <v>481</v>
      </c>
      <c r="R21" s="20" t="s">
        <v>481</v>
      </c>
      <c r="S21" s="18" t="s">
        <v>481</v>
      </c>
      <c r="T21" s="20" t="s">
        <v>481</v>
      </c>
      <c r="U21" s="18" t="n">
        <v>443.46075713</v>
      </c>
      <c r="V21" s="20" t="n">
        <v>23.27619571</v>
      </c>
    </row>
    <row r="22" spans="1:22">
      <c r="A22" s="15" t="s">
        <v>497</v>
      </c>
      <c r="B22" s="17" t="n">
        <v>6598</v>
      </c>
      <c r="C22" s="18">
        <f>(34.0/B22*100)</f>
        <v/>
      </c>
      <c r="D22" s="19" t="n">
        <v>6564</v>
      </c>
      <c r="E22" s="18" t="n">
        <v>447.75080551</v>
      </c>
      <c r="F22" s="20" t="n">
        <v>5.97702256</v>
      </c>
      <c r="G22" s="18" t="n">
        <v>491.1668633</v>
      </c>
      <c r="H22" s="20" t="n">
        <v>4.0162188</v>
      </c>
      <c r="I22" s="18" t="n">
        <v>475.64178076</v>
      </c>
      <c r="J22" s="20" t="n">
        <v>4.37524705</v>
      </c>
      <c r="K22" s="18" t="n">
        <v>454.01985013</v>
      </c>
      <c r="L22" s="20" t="n">
        <v>4.78001882</v>
      </c>
      <c r="M22" s="18" t="s">
        <v>481</v>
      </c>
      <c r="N22" s="20" t="s">
        <v>481</v>
      </c>
      <c r="O22" s="18" t="s">
        <v>481</v>
      </c>
      <c r="P22" s="20" t="s">
        <v>481</v>
      </c>
      <c r="Q22" s="18" t="s">
        <v>481</v>
      </c>
      <c r="R22" s="20" t="s">
        <v>481</v>
      </c>
      <c r="S22" s="18" t="n">
        <v>512.31170134</v>
      </c>
      <c r="T22" s="20" t="n">
        <v>29.22972954</v>
      </c>
      <c r="U22" s="18" t="n">
        <v>363.53468571</v>
      </c>
      <c r="V22" s="20" t="n">
        <v>11.34417869</v>
      </c>
    </row>
    <row r="23" spans="1:22">
      <c r="A23" s="15" t="s">
        <v>498</v>
      </c>
      <c r="B23" s="17" t="n">
        <v>11583</v>
      </c>
      <c r="C23" s="18">
        <f>(222.0/B23*100)</f>
        <v/>
      </c>
      <c r="D23" s="19" t="n">
        <v>11361</v>
      </c>
      <c r="E23" s="18" t="n">
        <v>490.29198739</v>
      </c>
      <c r="F23" s="20" t="n">
        <v>6.60051023</v>
      </c>
      <c r="G23" s="18" t="n">
        <v>505.85856369</v>
      </c>
      <c r="H23" s="20" t="n">
        <v>4.25257088</v>
      </c>
      <c r="I23" s="18" t="n">
        <v>491.44143222</v>
      </c>
      <c r="J23" s="20" t="n">
        <v>3.17704999</v>
      </c>
      <c r="K23" s="18" t="n">
        <v>475.03057676</v>
      </c>
      <c r="L23" s="20" t="n">
        <v>4.19403694</v>
      </c>
      <c r="M23" s="18" t="s">
        <v>481</v>
      </c>
      <c r="N23" s="20" t="s">
        <v>481</v>
      </c>
      <c r="O23" s="18" t="s">
        <v>481</v>
      </c>
      <c r="P23" s="20" t="s">
        <v>481</v>
      </c>
      <c r="Q23" s="18" t="s">
        <v>481</v>
      </c>
      <c r="R23" s="20" t="s">
        <v>481</v>
      </c>
      <c r="S23" s="18" t="s">
        <v>481</v>
      </c>
      <c r="T23" s="20" t="s">
        <v>481</v>
      </c>
      <c r="U23" s="18" t="n">
        <v>429.59251952</v>
      </c>
      <c r="V23" s="20" t="n">
        <v>12.97574741</v>
      </c>
    </row>
    <row r="24" spans="1:22">
      <c r="A24" s="15" t="s">
        <v>499</v>
      </c>
      <c r="B24" s="17" t="n">
        <v>6647</v>
      </c>
      <c r="C24" s="18">
        <f>(7.0/B24*100)</f>
        <v/>
      </c>
      <c r="D24" s="19" t="n">
        <v>6640</v>
      </c>
      <c r="E24" s="18" t="n">
        <v>528.4150515699999</v>
      </c>
      <c r="F24" s="20" t="n">
        <v>4.40953057</v>
      </c>
      <c r="G24" s="18" t="n">
        <v>545.63156651</v>
      </c>
      <c r="H24" s="20" t="n">
        <v>4.01703822</v>
      </c>
      <c r="I24" s="18" t="n">
        <v>529.87293297</v>
      </c>
      <c r="J24" s="20" t="n">
        <v>3.23685164</v>
      </c>
      <c r="K24" s="18" t="n">
        <v>524.58717809</v>
      </c>
      <c r="L24" s="20" t="n">
        <v>3.76155093</v>
      </c>
      <c r="M24" s="18" t="s">
        <v>481</v>
      </c>
      <c r="N24" s="20" t="s">
        <v>481</v>
      </c>
      <c r="O24" s="18" t="s">
        <v>481</v>
      </c>
      <c r="P24" s="20" t="s">
        <v>481</v>
      </c>
      <c r="Q24" s="18" t="s">
        <v>481</v>
      </c>
      <c r="R24" s="20" t="s">
        <v>481</v>
      </c>
      <c r="S24" s="18" t="s">
        <v>481</v>
      </c>
      <c r="T24" s="20" t="s">
        <v>481</v>
      </c>
      <c r="U24" s="18" t="n">
        <v>453.79089417</v>
      </c>
      <c r="V24" s="20" t="n">
        <v>39.0843392</v>
      </c>
    </row>
    <row r="25" spans="1:22">
      <c r="A25" s="15" t="s">
        <v>500</v>
      </c>
      <c r="B25" s="17" t="n">
        <v>5581</v>
      </c>
      <c r="C25" s="18">
        <f>(24.0/B25*100)</f>
        <v/>
      </c>
      <c r="D25" s="19" t="n">
        <v>5557</v>
      </c>
      <c r="E25" s="18" t="n">
        <v>528.3686851800001</v>
      </c>
      <c r="F25" s="20" t="n">
        <v>9.586571129999999</v>
      </c>
      <c r="G25" s="18" t="n">
        <v>544.25264703</v>
      </c>
      <c r="H25" s="20" t="n">
        <v>4.89846493</v>
      </c>
      <c r="I25" s="18" t="n">
        <v>519.2728435499999</v>
      </c>
      <c r="J25" s="20" t="n">
        <v>3.8800968</v>
      </c>
      <c r="K25" s="18" t="n">
        <v>515.6535578</v>
      </c>
      <c r="L25" s="20" t="n">
        <v>4.80233985</v>
      </c>
      <c r="M25" s="18" t="s">
        <v>481</v>
      </c>
      <c r="N25" s="20" t="s">
        <v>481</v>
      </c>
      <c r="O25" s="18" t="s">
        <v>481</v>
      </c>
      <c r="P25" s="20" t="s">
        <v>481</v>
      </c>
      <c r="Q25" s="18" t="s">
        <v>481</v>
      </c>
      <c r="R25" s="20" t="s">
        <v>481</v>
      </c>
      <c r="S25" s="18" t="s">
        <v>481</v>
      </c>
      <c r="T25" s="20" t="s">
        <v>481</v>
      </c>
      <c r="U25" s="18" t="n">
        <v>439.19242316</v>
      </c>
      <c r="V25" s="20" t="n">
        <v>44.16175816</v>
      </c>
    </row>
    <row r="26" spans="1:22">
      <c r="A26" s="15" t="s">
        <v>501</v>
      </c>
      <c r="B26" s="17" t="n">
        <v>4869</v>
      </c>
      <c r="C26" s="18">
        <f>(34.0/B26*100)</f>
        <v/>
      </c>
      <c r="D26" s="19" t="n">
        <v>4835</v>
      </c>
      <c r="E26" s="18" t="n">
        <v>480.10671261</v>
      </c>
      <c r="F26" s="20" t="n">
        <v>5.12963068</v>
      </c>
      <c r="G26" s="18" t="n">
        <v>497.83200425</v>
      </c>
      <c r="H26" s="20" t="n">
        <v>3.2136379</v>
      </c>
      <c r="I26" s="18" t="n">
        <v>482.11264056</v>
      </c>
      <c r="J26" s="20" t="n">
        <v>2.48332984</v>
      </c>
      <c r="K26" s="18" t="n">
        <v>468.21087522</v>
      </c>
      <c r="L26" s="20" t="n">
        <v>3.77662444</v>
      </c>
      <c r="M26" s="18" t="s">
        <v>481</v>
      </c>
      <c r="N26" s="20" t="s">
        <v>481</v>
      </c>
      <c r="O26" s="18" t="s">
        <v>481</v>
      </c>
      <c r="P26" s="20" t="s">
        <v>481</v>
      </c>
      <c r="Q26" s="18" t="s">
        <v>481</v>
      </c>
      <c r="R26" s="20" t="s">
        <v>481</v>
      </c>
      <c r="S26" s="18" t="s">
        <v>481</v>
      </c>
      <c r="T26" s="20" t="s">
        <v>481</v>
      </c>
      <c r="U26" s="18" t="n">
        <v>442.56143908</v>
      </c>
      <c r="V26" s="20" t="n">
        <v>21.51627966</v>
      </c>
    </row>
    <row r="27" spans="1:22">
      <c r="A27" s="15" t="s">
        <v>502</v>
      </c>
      <c r="B27" s="17" t="n">
        <v>5299</v>
      </c>
      <c r="C27" s="18">
        <f>(17.0/B27*100)</f>
        <v/>
      </c>
      <c r="D27" s="19" t="n">
        <v>5282</v>
      </c>
      <c r="E27" s="18" t="n">
        <v>481.9548287</v>
      </c>
      <c r="F27" s="20" t="n">
        <v>4.49746926</v>
      </c>
      <c r="G27" s="18" t="n">
        <v>502.30864074</v>
      </c>
      <c r="H27" s="20" t="n">
        <v>3.4208387</v>
      </c>
      <c r="I27" s="18" t="n">
        <v>487.44952641</v>
      </c>
      <c r="J27" s="20" t="n">
        <v>1.95496568</v>
      </c>
      <c r="K27" s="18" t="n">
        <v>474.1120511</v>
      </c>
      <c r="L27" s="20" t="n">
        <v>3.1450042</v>
      </c>
      <c r="M27" s="18" t="s">
        <v>481</v>
      </c>
      <c r="N27" s="20" t="s">
        <v>481</v>
      </c>
      <c r="O27" s="18" t="s">
        <v>481</v>
      </c>
      <c r="P27" s="20" t="s">
        <v>481</v>
      </c>
      <c r="Q27" s="18" t="s">
        <v>481</v>
      </c>
      <c r="R27" s="20" t="s">
        <v>481</v>
      </c>
      <c r="S27" s="18" t="s">
        <v>481</v>
      </c>
      <c r="T27" s="20" t="s">
        <v>481</v>
      </c>
      <c r="U27" s="18" t="n">
        <v>410.64422153</v>
      </c>
      <c r="V27" s="20" t="n">
        <v>13.41339624</v>
      </c>
    </row>
    <row r="28" spans="1:22">
      <c r="A28" s="15" t="s">
        <v>503</v>
      </c>
      <c r="B28" s="17" t="n">
        <v>7568</v>
      </c>
      <c r="C28" s="18">
        <f>(63.0/B28*100)</f>
        <v/>
      </c>
      <c r="D28" s="19" t="n">
        <v>7505</v>
      </c>
      <c r="E28" s="18" t="n">
        <v>402.62979554</v>
      </c>
      <c r="F28" s="20" t="n">
        <v>4.41606822</v>
      </c>
      <c r="G28" s="18" t="n">
        <v>404.68486296</v>
      </c>
      <c r="H28" s="20" t="n">
        <v>3.89519081</v>
      </c>
      <c r="I28" s="18" t="n">
        <v>413.90603304</v>
      </c>
      <c r="J28" s="20" t="n">
        <v>2.64223904</v>
      </c>
      <c r="K28" s="18" t="n">
        <v>400.12999047</v>
      </c>
      <c r="L28" s="20" t="n">
        <v>3.63667606</v>
      </c>
      <c r="M28" s="18" t="s">
        <v>481</v>
      </c>
      <c r="N28" s="20" t="s">
        <v>481</v>
      </c>
      <c r="O28" s="18" t="s">
        <v>481</v>
      </c>
      <c r="P28" s="20" t="s">
        <v>481</v>
      </c>
      <c r="Q28" s="18" t="s">
        <v>481</v>
      </c>
      <c r="R28" s="20" t="s">
        <v>481</v>
      </c>
      <c r="S28" s="18" t="s">
        <v>481</v>
      </c>
      <c r="T28" s="20" t="s">
        <v>481</v>
      </c>
      <c r="U28" s="18" t="n">
        <v>352.01057744</v>
      </c>
      <c r="V28" s="20" t="n">
        <v>18.2823665</v>
      </c>
    </row>
    <row r="29" spans="1:22">
      <c r="A29" s="15" t="s">
        <v>504</v>
      </c>
      <c r="B29" s="17" t="n">
        <v>5385</v>
      </c>
      <c r="C29" s="18">
        <f>(30.0/B29*100)</f>
        <v/>
      </c>
      <c r="D29" s="19" t="n">
        <v>5355</v>
      </c>
      <c r="E29" s="18" t="n">
        <v>510.05694948</v>
      </c>
      <c r="F29" s="20" t="n">
        <v>6.018916</v>
      </c>
      <c r="G29" s="18" t="n">
        <v>525.95546663</v>
      </c>
      <c r="H29" s="20" t="n">
        <v>3.26776174</v>
      </c>
      <c r="I29" s="18" t="n">
        <v>517.51577037</v>
      </c>
      <c r="J29" s="20" t="n">
        <v>2.49741713</v>
      </c>
      <c r="K29" s="18" t="n">
        <v>503.29963162</v>
      </c>
      <c r="L29" s="20" t="n">
        <v>5.37750929</v>
      </c>
      <c r="M29" s="18" t="s">
        <v>481</v>
      </c>
      <c r="N29" s="20" t="s">
        <v>481</v>
      </c>
      <c r="O29" s="18" t="s">
        <v>481</v>
      </c>
      <c r="P29" s="20" t="s">
        <v>481</v>
      </c>
      <c r="Q29" s="18" t="n">
        <v>335.3902018</v>
      </c>
      <c r="R29" s="20" t="n">
        <v>12.1685767</v>
      </c>
      <c r="S29" s="18" t="s">
        <v>481</v>
      </c>
      <c r="T29" s="20" t="s">
        <v>481</v>
      </c>
      <c r="U29" s="18" t="n">
        <v>410.83952852</v>
      </c>
      <c r="V29" s="20" t="n">
        <v>16.06849176</v>
      </c>
    </row>
    <row r="30" spans="1:22">
      <c r="A30" s="15" t="s">
        <v>505</v>
      </c>
      <c r="B30" s="17" t="n">
        <v>4520</v>
      </c>
      <c r="C30" s="18">
        <f>(105.0/B30*100)</f>
        <v/>
      </c>
      <c r="D30" s="19" t="n">
        <v>4415</v>
      </c>
      <c r="E30" s="18" t="n">
        <v>506.80280114</v>
      </c>
      <c r="F30" s="20" t="n">
        <v>6.38739808</v>
      </c>
      <c r="G30" s="18" t="n">
        <v>517.98192175</v>
      </c>
      <c r="H30" s="20" t="n">
        <v>4.02223692</v>
      </c>
      <c r="I30" s="18" t="n">
        <v>494.8787244</v>
      </c>
      <c r="J30" s="20" t="n">
        <v>2.69976228</v>
      </c>
      <c r="K30" s="18" t="n">
        <v>470.15605814</v>
      </c>
      <c r="L30" s="20" t="n">
        <v>4.17314715</v>
      </c>
      <c r="M30" s="18" t="s">
        <v>481</v>
      </c>
      <c r="N30" s="20" t="s">
        <v>481</v>
      </c>
      <c r="O30" s="18" t="s">
        <v>481</v>
      </c>
      <c r="P30" s="20" t="s">
        <v>481</v>
      </c>
      <c r="Q30" s="18" t="s">
        <v>481</v>
      </c>
      <c r="R30" s="20" t="s">
        <v>481</v>
      </c>
      <c r="S30" s="18" t="s">
        <v>481</v>
      </c>
      <c r="T30" s="20" t="s">
        <v>481</v>
      </c>
      <c r="U30" s="18" t="n">
        <v>409.16858028</v>
      </c>
      <c r="V30" s="20" t="n">
        <v>15.49225242</v>
      </c>
    </row>
    <row r="31" spans="1:22">
      <c r="A31" s="15" t="s">
        <v>506</v>
      </c>
      <c r="B31" s="17" t="n">
        <v>5456</v>
      </c>
      <c r="C31" s="18">
        <f>(126.0/B31*100)</f>
        <v/>
      </c>
      <c r="D31" s="19" t="n">
        <v>5330</v>
      </c>
      <c r="E31" s="18" t="n">
        <v>516.05271272</v>
      </c>
      <c r="F31" s="20" t="n">
        <v>4.57164795</v>
      </c>
      <c r="G31" s="18" t="n">
        <v>526.88510407</v>
      </c>
      <c r="H31" s="20" t="n">
        <v>3.17477041</v>
      </c>
      <c r="I31" s="18" t="n">
        <v>497.7068535</v>
      </c>
      <c r="J31" s="20" t="n">
        <v>2.81538506</v>
      </c>
      <c r="K31" s="18" t="n">
        <v>472.63598378</v>
      </c>
      <c r="L31" s="20" t="n">
        <v>4.18718648</v>
      </c>
      <c r="M31" s="18" t="s">
        <v>481</v>
      </c>
      <c r="N31" s="20" t="s">
        <v>481</v>
      </c>
      <c r="O31" s="18" t="s">
        <v>481</v>
      </c>
      <c r="P31" s="20" t="s">
        <v>481</v>
      </c>
      <c r="Q31" s="18" t="s">
        <v>481</v>
      </c>
      <c r="R31" s="20" t="s">
        <v>481</v>
      </c>
      <c r="S31" s="18" t="s">
        <v>481</v>
      </c>
      <c r="T31" s="20" t="s">
        <v>481</v>
      </c>
      <c r="U31" s="18" t="n">
        <v>412.3775073</v>
      </c>
      <c r="V31" s="20" t="n">
        <v>11.23502667</v>
      </c>
    </row>
    <row r="32" spans="1:22">
      <c r="A32" s="15" t="s">
        <v>507</v>
      </c>
      <c r="B32" s="17" t="n">
        <v>4478</v>
      </c>
      <c r="C32" s="18">
        <f>(5.0/B32*100)</f>
        <v/>
      </c>
      <c r="D32" s="19" t="n">
        <v>4473</v>
      </c>
      <c r="E32" s="18" t="n">
        <v>519.89096556</v>
      </c>
      <c r="F32" s="20" t="n">
        <v>5.56739919</v>
      </c>
      <c r="G32" s="18" t="n">
        <v>530.73583723</v>
      </c>
      <c r="H32" s="20" t="n">
        <v>4.2051936</v>
      </c>
      <c r="I32" s="18" t="n">
        <v>500.56889947</v>
      </c>
      <c r="J32" s="20" t="n">
        <v>2.68999476</v>
      </c>
      <c r="K32" s="18" t="n">
        <v>488.02137212</v>
      </c>
      <c r="L32" s="20" t="n">
        <v>3.35091386</v>
      </c>
      <c r="M32" s="18" t="s">
        <v>481</v>
      </c>
      <c r="N32" s="20" t="s">
        <v>481</v>
      </c>
      <c r="O32" s="18" t="s">
        <v>481</v>
      </c>
      <c r="P32" s="20" t="s">
        <v>481</v>
      </c>
      <c r="Q32" s="18" t="s">
        <v>481</v>
      </c>
      <c r="R32" s="20" t="s">
        <v>481</v>
      </c>
      <c r="S32" s="18" t="s">
        <v>481</v>
      </c>
      <c r="T32" s="20" t="s">
        <v>481</v>
      </c>
      <c r="U32" s="18" t="n">
        <v>381.6449797</v>
      </c>
      <c r="V32" s="20" t="n">
        <v>31.46346111</v>
      </c>
    </row>
    <row r="33" spans="1:22">
      <c r="A33" s="15" t="s">
        <v>508</v>
      </c>
      <c r="B33" s="17" t="n">
        <v>7325</v>
      </c>
      <c r="C33" s="18">
        <f>(76.0/B33*100)</f>
        <v/>
      </c>
      <c r="D33" s="19" t="n">
        <v>7249</v>
      </c>
      <c r="E33" s="18" t="n">
        <v>508.48874265</v>
      </c>
      <c r="F33" s="20" t="n">
        <v>5.40461463</v>
      </c>
      <c r="G33" s="18" t="n">
        <v>513.46900683</v>
      </c>
      <c r="H33" s="20" t="n">
        <v>3.76710999</v>
      </c>
      <c r="I33" s="18" t="n">
        <v>490.48431408</v>
      </c>
      <c r="J33" s="20" t="n">
        <v>3.01774664</v>
      </c>
      <c r="K33" s="18" t="n">
        <v>474.01175114</v>
      </c>
      <c r="L33" s="20" t="n">
        <v>4.15845353</v>
      </c>
      <c r="M33" s="18" t="s">
        <v>481</v>
      </c>
      <c r="N33" s="20" t="s">
        <v>481</v>
      </c>
      <c r="O33" s="18" t="s">
        <v>481</v>
      </c>
      <c r="P33" s="20" t="s">
        <v>481</v>
      </c>
      <c r="Q33" s="18" t="s">
        <v>481</v>
      </c>
      <c r="R33" s="20" t="s">
        <v>481</v>
      </c>
      <c r="S33" s="18" t="s">
        <v>481</v>
      </c>
      <c r="T33" s="20" t="s">
        <v>481</v>
      </c>
      <c r="U33" s="18" t="n">
        <v>412.3067695</v>
      </c>
      <c r="V33" s="20" t="n">
        <v>29.96418711</v>
      </c>
    </row>
    <row r="34" spans="1:22">
      <c r="A34" s="15" t="s">
        <v>509</v>
      </c>
      <c r="B34" s="17" t="n">
        <v>6350</v>
      </c>
      <c r="C34" s="18">
        <f>(39.0/B34*100)</f>
        <v/>
      </c>
      <c r="D34" s="19" t="n">
        <v>6311</v>
      </c>
      <c r="E34" s="18" t="n">
        <v>468.42912385</v>
      </c>
      <c r="F34" s="20" t="n">
        <v>6.22422276</v>
      </c>
      <c r="G34" s="18" t="n">
        <v>492.70131558</v>
      </c>
      <c r="H34" s="20" t="n">
        <v>4.47362713</v>
      </c>
      <c r="I34" s="18" t="n">
        <v>480.46563126</v>
      </c>
      <c r="J34" s="20" t="n">
        <v>2.59486633</v>
      </c>
      <c r="K34" s="18" t="n">
        <v>478.99665808</v>
      </c>
      <c r="L34" s="20" t="n">
        <v>3.61047283</v>
      </c>
      <c r="M34" s="18" t="s">
        <v>481</v>
      </c>
      <c r="N34" s="20" t="s">
        <v>481</v>
      </c>
      <c r="O34" s="18" t="s">
        <v>481</v>
      </c>
      <c r="P34" s="20" t="s">
        <v>481</v>
      </c>
      <c r="Q34" s="18" t="n">
        <v>336.51078337</v>
      </c>
      <c r="R34" s="20" t="n">
        <v>12.24828707</v>
      </c>
      <c r="S34" s="18" t="s">
        <v>481</v>
      </c>
      <c r="T34" s="20" t="s">
        <v>481</v>
      </c>
      <c r="U34" s="18" t="n">
        <v>343.78251334</v>
      </c>
      <c r="V34" s="20" t="n">
        <v>13.09230287</v>
      </c>
    </row>
    <row r="35" spans="1:22">
      <c r="A35" s="15" t="s">
        <v>510</v>
      </c>
      <c r="B35" s="17" t="n">
        <v>6406</v>
      </c>
      <c r="C35" s="18">
        <f>(38.0/B35*100)</f>
        <v/>
      </c>
      <c r="D35" s="19" t="n">
        <v>6368</v>
      </c>
      <c r="E35" s="18" t="n">
        <v>511.27019393</v>
      </c>
      <c r="F35" s="20" t="n">
        <v>4.68659285</v>
      </c>
      <c r="G35" s="18" t="n">
        <v>530.47841493</v>
      </c>
      <c r="H35" s="20" t="n">
        <v>3.4292921</v>
      </c>
      <c r="I35" s="18" t="n">
        <v>511.07403644</v>
      </c>
      <c r="J35" s="20" t="n">
        <v>2.24638362</v>
      </c>
      <c r="K35" s="18" t="n">
        <v>496.6713191</v>
      </c>
      <c r="L35" s="20" t="n">
        <v>3.36027829</v>
      </c>
      <c r="M35" s="18" t="s">
        <v>481</v>
      </c>
      <c r="N35" s="20" t="s">
        <v>481</v>
      </c>
      <c r="O35" s="18" t="s">
        <v>481</v>
      </c>
      <c r="P35" s="20" t="s">
        <v>481</v>
      </c>
      <c r="Q35" s="18" t="n">
        <v>349.78970242</v>
      </c>
      <c r="R35" s="20" t="n">
        <v>6.90672373</v>
      </c>
      <c r="S35" s="18" t="s">
        <v>481</v>
      </c>
      <c r="T35" s="20" t="s">
        <v>481</v>
      </c>
      <c r="U35" s="18" t="n">
        <v>413.8956356</v>
      </c>
      <c r="V35" s="20" t="n">
        <v>14.42536727</v>
      </c>
    </row>
    <row r="36" spans="1:22">
      <c r="A36" s="15" t="s">
        <v>511</v>
      </c>
      <c r="B36" s="17" t="n">
        <v>6736</v>
      </c>
      <c r="C36" s="18">
        <f>(30.0/B36*100)</f>
        <v/>
      </c>
      <c r="D36" s="19" t="n">
        <v>6706</v>
      </c>
      <c r="E36" s="18" t="n">
        <v>485.74583782</v>
      </c>
      <c r="F36" s="20" t="n">
        <v>4.44516415</v>
      </c>
      <c r="G36" s="18" t="n">
        <v>506.42788705</v>
      </c>
      <c r="H36" s="20" t="n">
        <v>3.20602907</v>
      </c>
      <c r="I36" s="18" t="n">
        <v>486.76339023</v>
      </c>
      <c r="J36" s="20" t="n">
        <v>2.41393889</v>
      </c>
      <c r="K36" s="18" t="n">
        <v>461.97753179</v>
      </c>
      <c r="L36" s="20" t="n">
        <v>3.46503057</v>
      </c>
      <c r="M36" s="18" t="s">
        <v>481</v>
      </c>
      <c r="N36" s="20" t="s">
        <v>481</v>
      </c>
      <c r="O36" s="18" t="s">
        <v>481</v>
      </c>
      <c r="P36" s="20" t="s">
        <v>481</v>
      </c>
      <c r="Q36" s="18" t="s">
        <v>481</v>
      </c>
      <c r="R36" s="20" t="s">
        <v>481</v>
      </c>
      <c r="S36" s="18" t="s">
        <v>481</v>
      </c>
      <c r="T36" s="20" t="s">
        <v>481</v>
      </c>
      <c r="U36" s="18" t="n">
        <v>387.97082387</v>
      </c>
      <c r="V36" s="20" t="n">
        <v>20.99173898</v>
      </c>
    </row>
    <row r="37" spans="1:22">
      <c r="A37" s="15" t="s">
        <v>512</v>
      </c>
      <c r="B37" s="17" t="n">
        <v>5458</v>
      </c>
      <c r="C37" s="18">
        <f>(66.0/B37*100)</f>
        <v/>
      </c>
      <c r="D37" s="19" t="n">
        <v>5392</v>
      </c>
      <c r="E37" s="18" t="n">
        <v>505.0856947</v>
      </c>
      <c r="F37" s="20" t="n">
        <v>5.21575896</v>
      </c>
      <c r="G37" s="18" t="n">
        <v>518.39383061</v>
      </c>
      <c r="H37" s="20" t="n">
        <v>3.6367706</v>
      </c>
      <c r="I37" s="18" t="n">
        <v>491.00389082</v>
      </c>
      <c r="J37" s="20" t="n">
        <v>3.58788814</v>
      </c>
      <c r="K37" s="18" t="n">
        <v>464.09225248</v>
      </c>
      <c r="L37" s="20" t="n">
        <v>4.34225847</v>
      </c>
      <c r="M37" s="18" t="s">
        <v>481</v>
      </c>
      <c r="N37" s="20" t="s">
        <v>481</v>
      </c>
      <c r="O37" s="18" t="s">
        <v>481</v>
      </c>
      <c r="P37" s="20" t="s">
        <v>481</v>
      </c>
      <c r="Q37" s="18" t="s">
        <v>481</v>
      </c>
      <c r="R37" s="20" t="s">
        <v>481</v>
      </c>
      <c r="S37" s="18" t="s">
        <v>481</v>
      </c>
      <c r="T37" s="20" t="s">
        <v>481</v>
      </c>
      <c r="U37" s="18" t="n">
        <v>370.08679592</v>
      </c>
      <c r="V37" s="20" t="n">
        <v>11.3976586</v>
      </c>
    </row>
    <row r="38" spans="1:22">
      <c r="A38" s="15" t="s">
        <v>513</v>
      </c>
      <c r="B38" s="17" t="n">
        <v>5860</v>
      </c>
      <c r="C38" s="18">
        <f>(17.0/B38*100)</f>
        <v/>
      </c>
      <c r="D38" s="19" t="n">
        <v>5843</v>
      </c>
      <c r="E38" s="18" t="n">
        <v>528.01819544</v>
      </c>
      <c r="F38" s="20" t="n">
        <v>7.42201644</v>
      </c>
      <c r="G38" s="18" t="n">
        <v>552.56757855</v>
      </c>
      <c r="H38" s="20" t="n">
        <v>4.14594621</v>
      </c>
      <c r="I38" s="18" t="n">
        <v>518.46165667</v>
      </c>
      <c r="J38" s="20" t="n">
        <v>3.12577494</v>
      </c>
      <c r="K38" s="18" t="n">
        <v>504.7879001</v>
      </c>
      <c r="L38" s="20" t="n">
        <v>3.96793083</v>
      </c>
      <c r="M38" s="18" t="s">
        <v>481</v>
      </c>
      <c r="N38" s="20" t="s">
        <v>481</v>
      </c>
      <c r="O38" s="18" t="s">
        <v>481</v>
      </c>
      <c r="P38" s="20" t="s">
        <v>481</v>
      </c>
      <c r="Q38" s="18" t="s">
        <v>481</v>
      </c>
      <c r="R38" s="20" t="s">
        <v>481</v>
      </c>
      <c r="S38" s="18" t="s">
        <v>481</v>
      </c>
      <c r="T38" s="20" t="s">
        <v>481</v>
      </c>
      <c r="U38" s="18" t="n">
        <v>394.45115694</v>
      </c>
      <c r="V38" s="20" t="n">
        <v>16.22367533</v>
      </c>
    </row>
    <row r="39" spans="1:22">
      <c r="A39" s="15" t="s">
        <v>514</v>
      </c>
      <c r="B39" s="17" t="n">
        <v>5895</v>
      </c>
      <c r="C39" s="18">
        <f>(31.0/B39*100)</f>
        <v/>
      </c>
      <c r="D39" s="19" t="n">
        <v>5864</v>
      </c>
      <c r="E39" s="18" t="n">
        <v>416.95786961</v>
      </c>
      <c r="F39" s="20" t="n">
        <v>4.52770208</v>
      </c>
      <c r="G39" s="18" t="n">
        <v>422.59248121</v>
      </c>
      <c r="H39" s="20" t="n">
        <v>4.70244741</v>
      </c>
      <c r="I39" s="18" t="n">
        <v>422.41195712</v>
      </c>
      <c r="J39" s="20" t="n">
        <v>5.15525098</v>
      </c>
      <c r="K39" s="18" t="n">
        <v>421.93131604</v>
      </c>
      <c r="L39" s="20" t="n">
        <v>5.19720153</v>
      </c>
      <c r="M39" s="18" t="s">
        <v>481</v>
      </c>
      <c r="N39" s="20" t="s">
        <v>481</v>
      </c>
      <c r="O39" s="18" t="s">
        <v>481</v>
      </c>
      <c r="P39" s="20" t="s">
        <v>481</v>
      </c>
      <c r="Q39" s="18" t="s">
        <v>481</v>
      </c>
      <c r="R39" s="20" t="s">
        <v>481</v>
      </c>
      <c r="S39" s="18" t="s">
        <v>481</v>
      </c>
      <c r="T39" s="20" t="s">
        <v>481</v>
      </c>
      <c r="U39" s="18" t="n">
        <v>362.11814739</v>
      </c>
      <c r="V39" s="20" t="n">
        <v>14.91961365</v>
      </c>
    </row>
    <row r="40" spans="1:22">
      <c r="A40" s="15" t="s">
        <v>515</v>
      </c>
      <c r="B40" s="17" t="n">
        <v>14157</v>
      </c>
      <c r="C40" s="18">
        <f>(286.0/B40*100)</f>
        <v/>
      </c>
      <c r="D40" s="19" t="n">
        <v>13871</v>
      </c>
      <c r="E40" s="18" t="n">
        <v>494.07914845</v>
      </c>
      <c r="F40" s="20" t="n">
        <v>4.98355634</v>
      </c>
      <c r="G40" s="18" t="n">
        <v>515.7520355299999</v>
      </c>
      <c r="H40" s="20" t="n">
        <v>3.38589171</v>
      </c>
      <c r="I40" s="18" t="n">
        <v>492.3963946</v>
      </c>
      <c r="J40" s="20" t="n">
        <v>3.05347394</v>
      </c>
      <c r="K40" s="18" t="n">
        <v>464.16304696</v>
      </c>
      <c r="L40" s="20" t="n">
        <v>3.82911638</v>
      </c>
      <c r="M40" s="18" t="s">
        <v>481</v>
      </c>
      <c r="N40" s="20" t="s">
        <v>481</v>
      </c>
      <c r="O40" s="18" t="s">
        <v>481</v>
      </c>
      <c r="P40" s="20" t="s">
        <v>481</v>
      </c>
      <c r="Q40" s="18" t="s">
        <v>481</v>
      </c>
      <c r="R40" s="20" t="s">
        <v>481</v>
      </c>
      <c r="S40" s="18" t="s">
        <v>481</v>
      </c>
      <c r="T40" s="20" t="s">
        <v>481</v>
      </c>
      <c r="U40" s="18" t="n">
        <v>412.19115011</v>
      </c>
      <c r="V40" s="20" t="n">
        <v>11.94196733</v>
      </c>
    </row>
    <row r="41" spans="1:22">
      <c r="A41" s="15" t="s">
        <v>516</v>
      </c>
      <c r="B41" s="17" t="n">
        <v>5712</v>
      </c>
      <c r="C41" s="18">
        <f>(39.0/B41*100)</f>
        <v/>
      </c>
      <c r="D41" s="19" t="n">
        <v>5673</v>
      </c>
      <c r="E41" s="18" t="n">
        <v>477.6925141</v>
      </c>
      <c r="F41" s="20" t="n">
        <v>6.00348239</v>
      </c>
      <c r="G41" s="18" t="n">
        <v>490.04804689</v>
      </c>
      <c r="H41" s="20" t="n">
        <v>4.88236277</v>
      </c>
      <c r="I41" s="18" t="n">
        <v>468.43855244</v>
      </c>
      <c r="J41" s="20" t="n">
        <v>3.25651613</v>
      </c>
      <c r="K41" s="18" t="n">
        <v>453.85013825</v>
      </c>
      <c r="L41" s="20" t="n">
        <v>4.2713807</v>
      </c>
      <c r="M41" s="18" t="s">
        <v>481</v>
      </c>
      <c r="N41" s="20" t="s">
        <v>481</v>
      </c>
      <c r="O41" s="18" t="s">
        <v>481</v>
      </c>
      <c r="P41" s="20" t="s">
        <v>481</v>
      </c>
      <c r="Q41" s="18" t="n">
        <v>392.51815558</v>
      </c>
      <c r="R41" s="20" t="n">
        <v>16.89642718</v>
      </c>
      <c r="S41" s="18" t="s">
        <v>481</v>
      </c>
      <c r="T41" s="20" t="s">
        <v>481</v>
      </c>
      <c r="U41" s="18" t="n">
        <v>382.2379754</v>
      </c>
      <c r="V41" s="20" t="n">
        <v>17.09512373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(1306.0/B46*100)</f>
        <v/>
      </c>
      <c r="D46" s="19" t="n">
        <v>21835</v>
      </c>
      <c r="E46" s="18" t="n">
        <v>373.61152649</v>
      </c>
      <c r="F46" s="20" t="n">
        <v>5.38774187</v>
      </c>
      <c r="G46" s="18" t="n">
        <v>371.28687583</v>
      </c>
      <c r="H46" s="20" t="n">
        <v>3.72304553</v>
      </c>
      <c r="I46" s="18" t="n">
        <v>386.38538472</v>
      </c>
      <c r="J46" s="20" t="n">
        <v>3.25666223</v>
      </c>
      <c r="K46" s="18" t="n">
        <v>391.76433152</v>
      </c>
      <c r="L46" s="20" t="n">
        <v>3.56022159</v>
      </c>
      <c r="M46" s="18" t="s">
        <v>481</v>
      </c>
      <c r="N46" s="20" t="s">
        <v>481</v>
      </c>
      <c r="O46" s="18" t="s">
        <v>481</v>
      </c>
      <c r="P46" s="20" t="s">
        <v>481</v>
      </c>
      <c r="Q46" s="18" t="s">
        <v>481</v>
      </c>
      <c r="R46" s="20" t="s">
        <v>481</v>
      </c>
      <c r="S46" s="18" t="s">
        <v>481</v>
      </c>
      <c r="T46" s="20" t="s">
        <v>481</v>
      </c>
      <c r="U46" s="18" t="n">
        <v>321.69363876</v>
      </c>
      <c r="V46" s="20" t="n">
        <v>5.45100601</v>
      </c>
    </row>
    <row r="47" spans="1:22">
      <c r="A47" s="15" t="s">
        <v>522</v>
      </c>
      <c r="B47" s="17" t="n">
        <v>5928</v>
      </c>
      <c r="C47" s="18">
        <f>(96.0/B47*100)</f>
        <v/>
      </c>
      <c r="D47" s="19" t="n">
        <v>5832</v>
      </c>
      <c r="E47" s="18" t="n">
        <v>437.16946964</v>
      </c>
      <c r="F47" s="20" t="n">
        <v>5.82601958</v>
      </c>
      <c r="G47" s="18" t="n">
        <v>465.42413435</v>
      </c>
      <c r="H47" s="20" t="n">
        <v>4.16166933</v>
      </c>
      <c r="I47" s="18" t="n">
        <v>444.86629478</v>
      </c>
      <c r="J47" s="20" t="n">
        <v>4.06101118</v>
      </c>
      <c r="K47" s="18" t="n">
        <v>432.11663715</v>
      </c>
      <c r="L47" s="20" t="n">
        <v>5.091794</v>
      </c>
      <c r="M47" s="18" t="s">
        <v>481</v>
      </c>
      <c r="N47" s="20" t="s">
        <v>481</v>
      </c>
      <c r="O47" s="18" t="s">
        <v>481</v>
      </c>
      <c r="P47" s="20" t="s">
        <v>481</v>
      </c>
      <c r="Q47" s="18" t="s">
        <v>481</v>
      </c>
      <c r="R47" s="20" t="s">
        <v>481</v>
      </c>
      <c r="S47" s="18" t="s">
        <v>481</v>
      </c>
      <c r="T47" s="20" t="s">
        <v>481</v>
      </c>
      <c r="U47" s="18" t="n">
        <v>345.92988519</v>
      </c>
      <c r="V47" s="20" t="n">
        <v>9.466631769999999</v>
      </c>
    </row>
    <row r="48" spans="1:22">
      <c r="A48" s="15" t="s">
        <v>523</v>
      </c>
      <c r="B48" s="17" t="n">
        <v>9841</v>
      </c>
      <c r="C48" s="18">
        <f>(7.0/B48*100)</f>
        <v/>
      </c>
      <c r="D48" s="19" t="n">
        <v>9834</v>
      </c>
      <c r="E48" s="18" t="n">
        <v>525.63536785</v>
      </c>
      <c r="F48" s="20" t="n">
        <v>12.90595372</v>
      </c>
      <c r="G48" s="18" t="n">
        <v>549.69437283</v>
      </c>
      <c r="H48" s="20" t="n">
        <v>7.49147421</v>
      </c>
      <c r="I48" s="18" t="n">
        <v>528.5626808</v>
      </c>
      <c r="J48" s="20" t="n">
        <v>5.18587659</v>
      </c>
      <c r="K48" s="18" t="n">
        <v>532.22161102</v>
      </c>
      <c r="L48" s="20" t="n">
        <v>5.15298668</v>
      </c>
      <c r="M48" s="18" t="s">
        <v>481</v>
      </c>
      <c r="N48" s="20" t="s">
        <v>481</v>
      </c>
      <c r="O48" s="18" t="s">
        <v>481</v>
      </c>
      <c r="P48" s="20" t="s">
        <v>481</v>
      </c>
      <c r="Q48" s="18" t="s">
        <v>481</v>
      </c>
      <c r="R48" s="20" t="s">
        <v>481</v>
      </c>
      <c r="S48" s="18" t="s">
        <v>481</v>
      </c>
      <c r="T48" s="20" t="s">
        <v>481</v>
      </c>
      <c r="U48" s="18" t="n">
        <v>485.24992993</v>
      </c>
      <c r="V48" s="20" t="n">
        <v>38.53585495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(222.0/B50*100)</f>
        <v/>
      </c>
      <c r="D50" s="19" t="n">
        <v>11573</v>
      </c>
      <c r="E50" s="18" t="n">
        <v>372.38434305</v>
      </c>
      <c r="F50" s="20" t="n">
        <v>4.0947056</v>
      </c>
      <c r="G50" s="18" t="n">
        <v>384.97424693</v>
      </c>
      <c r="H50" s="20" t="n">
        <v>3.37478971</v>
      </c>
      <c r="I50" s="18" t="n">
        <v>397.92403156</v>
      </c>
      <c r="J50" s="20" t="n">
        <v>3.06313332</v>
      </c>
      <c r="K50" s="18" t="n">
        <v>388.00767295</v>
      </c>
      <c r="L50" s="20" t="n">
        <v>3.80957582</v>
      </c>
      <c r="M50" s="18" t="s">
        <v>481</v>
      </c>
      <c r="N50" s="20" t="s">
        <v>481</v>
      </c>
      <c r="O50" s="18" t="s">
        <v>481</v>
      </c>
      <c r="P50" s="20" t="s">
        <v>481</v>
      </c>
      <c r="Q50" s="18" t="s">
        <v>481</v>
      </c>
      <c r="R50" s="20" t="s">
        <v>481</v>
      </c>
      <c r="S50" s="18" t="s">
        <v>481</v>
      </c>
      <c r="T50" s="20" t="s">
        <v>481</v>
      </c>
      <c r="U50" s="18" t="n">
        <v>311.13528875</v>
      </c>
      <c r="V50" s="20" t="n">
        <v>11.75887854</v>
      </c>
    </row>
    <row r="51" spans="1:22">
      <c r="A51" s="15" t="s">
        <v>526</v>
      </c>
      <c r="B51" s="17" t="n">
        <v>6866</v>
      </c>
      <c r="C51" s="18">
        <f>(110.0/B51*100)</f>
        <v/>
      </c>
      <c r="D51" s="19" t="n">
        <v>6756</v>
      </c>
      <c r="E51" s="18" t="n">
        <v>397.62356327</v>
      </c>
      <c r="F51" s="20" t="n">
        <v>5.27157044</v>
      </c>
      <c r="G51" s="18" t="n">
        <v>410.00109257</v>
      </c>
      <c r="H51" s="20" t="n">
        <v>4.32264813</v>
      </c>
      <c r="I51" s="18" t="n">
        <v>405.31554399</v>
      </c>
      <c r="J51" s="20" t="n">
        <v>2.93848118</v>
      </c>
      <c r="K51" s="18" t="n">
        <v>395.45544453</v>
      </c>
      <c r="L51" s="20" t="n">
        <v>3.34676286</v>
      </c>
      <c r="M51" s="18" t="s">
        <v>481</v>
      </c>
      <c r="N51" s="20" t="s">
        <v>481</v>
      </c>
      <c r="O51" s="18" t="s">
        <v>481</v>
      </c>
      <c r="P51" s="20" t="s">
        <v>481</v>
      </c>
      <c r="Q51" s="18" t="n">
        <v>380.5422133</v>
      </c>
      <c r="R51" s="20" t="n">
        <v>4.31283207</v>
      </c>
      <c r="S51" s="18" t="s">
        <v>481</v>
      </c>
      <c r="T51" s="20" t="s">
        <v>481</v>
      </c>
      <c r="U51" s="18" t="n">
        <v>369.69313877</v>
      </c>
      <c r="V51" s="20" t="n">
        <v>11.2969028</v>
      </c>
    </row>
    <row r="52" spans="1:22">
      <c r="A52" s="15" t="s">
        <v>527</v>
      </c>
      <c r="B52" s="17" t="n">
        <v>5809</v>
      </c>
      <c r="C52" s="18">
        <f>(76.0/B52*100)</f>
        <v/>
      </c>
      <c r="D52" s="19" t="n">
        <v>5733</v>
      </c>
      <c r="E52" s="18" t="n">
        <v>473.75546314</v>
      </c>
      <c r="F52" s="20" t="n">
        <v>5.85040209</v>
      </c>
      <c r="G52" s="18" t="n">
        <v>485.2199419</v>
      </c>
      <c r="H52" s="20" t="n">
        <v>4.32974901</v>
      </c>
      <c r="I52" s="18" t="n">
        <v>462.12160451</v>
      </c>
      <c r="J52" s="20" t="n">
        <v>3.04825975</v>
      </c>
      <c r="K52" s="18" t="n">
        <v>451.59652272</v>
      </c>
      <c r="L52" s="20" t="n">
        <v>3.88954023</v>
      </c>
      <c r="M52" s="18" t="s">
        <v>481</v>
      </c>
      <c r="N52" s="20" t="s">
        <v>481</v>
      </c>
      <c r="O52" s="18" t="s">
        <v>481</v>
      </c>
      <c r="P52" s="20" t="s">
        <v>481</v>
      </c>
      <c r="Q52" s="18" t="s">
        <v>481</v>
      </c>
      <c r="R52" s="20" t="s">
        <v>481</v>
      </c>
      <c r="S52" s="18" t="s">
        <v>481</v>
      </c>
      <c r="T52" s="20" t="s">
        <v>481</v>
      </c>
      <c r="U52" s="18" t="n">
        <v>372.88374838</v>
      </c>
      <c r="V52" s="20" t="n">
        <v>17.66752622</v>
      </c>
    </row>
    <row r="53" spans="1:22">
      <c r="A53" s="15" t="s">
        <v>528</v>
      </c>
      <c r="B53" s="17" t="n">
        <v>5571</v>
      </c>
      <c r="C53" s="18">
        <f>(85.0/B53*100)</f>
        <v/>
      </c>
      <c r="D53" s="19" t="n">
        <v>5486</v>
      </c>
      <c r="E53" s="18" t="n">
        <v>424.49958677</v>
      </c>
      <c r="F53" s="20" t="n">
        <v>6.33140912</v>
      </c>
      <c r="G53" s="18" t="n">
        <v>454.51708161</v>
      </c>
      <c r="H53" s="20" t="n">
        <v>3.60365377</v>
      </c>
      <c r="I53" s="18" t="n">
        <v>440.79172168</v>
      </c>
      <c r="J53" s="20" t="n">
        <v>2.05156529</v>
      </c>
      <c r="K53" s="18" t="n">
        <v>423.58386603</v>
      </c>
      <c r="L53" s="20" t="n">
        <v>3.48310345</v>
      </c>
      <c r="M53" s="18" t="s">
        <v>481</v>
      </c>
      <c r="N53" s="20" t="s">
        <v>481</v>
      </c>
      <c r="O53" s="18" t="s">
        <v>481</v>
      </c>
      <c r="P53" s="20" t="s">
        <v>481</v>
      </c>
      <c r="Q53" s="18" t="s">
        <v>481</v>
      </c>
      <c r="R53" s="20" t="s">
        <v>481</v>
      </c>
      <c r="S53" s="18" t="s">
        <v>481</v>
      </c>
      <c r="T53" s="20" t="s">
        <v>481</v>
      </c>
      <c r="U53" s="18" t="n">
        <v>331.61266189</v>
      </c>
      <c r="V53" s="20" t="n">
        <v>10.75469593</v>
      </c>
    </row>
    <row r="54" spans="1:22">
      <c r="A54" s="15" t="s">
        <v>529</v>
      </c>
      <c r="B54" s="17" t="n">
        <v>4740</v>
      </c>
      <c r="C54" s="18">
        <f>(83.0/B54*100)</f>
        <v/>
      </c>
      <c r="D54" s="19" t="n">
        <v>4657</v>
      </c>
      <c r="E54" s="18" t="n">
        <v>310.68852387</v>
      </c>
      <c r="F54" s="20" t="n">
        <v>4.73913748</v>
      </c>
      <c r="G54" s="18" t="n">
        <v>318.54927103</v>
      </c>
      <c r="H54" s="20" t="n">
        <v>4.55015592</v>
      </c>
      <c r="I54" s="18" t="n">
        <v>340.25109777</v>
      </c>
      <c r="J54" s="20" t="n">
        <v>3.44163149</v>
      </c>
      <c r="K54" s="18" t="n">
        <v>335.4204502</v>
      </c>
      <c r="L54" s="20" t="n">
        <v>3.37164016</v>
      </c>
      <c r="M54" s="18" t="s">
        <v>481</v>
      </c>
      <c r="N54" s="20" t="s">
        <v>481</v>
      </c>
      <c r="O54" s="18" t="s">
        <v>481</v>
      </c>
      <c r="P54" s="20" t="s">
        <v>481</v>
      </c>
      <c r="Q54" s="18" t="s">
        <v>481</v>
      </c>
      <c r="R54" s="20" t="s">
        <v>481</v>
      </c>
      <c r="S54" s="18" t="s">
        <v>481</v>
      </c>
      <c r="T54" s="20" t="s">
        <v>481</v>
      </c>
      <c r="U54" s="18" t="n">
        <v>267.28948975</v>
      </c>
      <c r="V54" s="20" t="n">
        <v>4.53860086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532.37045144</v>
      </c>
      <c r="F56" s="20" t="n">
        <v>6.2014057</v>
      </c>
      <c r="G56" s="18" t="n">
        <v>554.12814326</v>
      </c>
      <c r="H56" s="20" t="n">
        <v>3.76180885</v>
      </c>
      <c r="I56" s="18" t="n">
        <v>549.93959224</v>
      </c>
      <c r="J56" s="20" t="n">
        <v>3.47987146</v>
      </c>
      <c r="K56" s="18" t="n">
        <v>536.67306336</v>
      </c>
      <c r="L56" s="20" t="n">
        <v>4.69941886</v>
      </c>
      <c r="M56" s="18" t="s">
        <v>481</v>
      </c>
      <c r="N56" s="20" t="s">
        <v>481</v>
      </c>
      <c r="O56" s="18" t="s">
        <v>481</v>
      </c>
      <c r="P56" s="20" t="s">
        <v>481</v>
      </c>
      <c r="Q56" s="18" t="s">
        <v>481</v>
      </c>
      <c r="R56" s="20" t="s">
        <v>481</v>
      </c>
      <c r="S56" s="18" t="s">
        <v>481</v>
      </c>
      <c r="T56" s="20" t="s">
        <v>481</v>
      </c>
      <c r="U56" s="18" t="n">
        <v>481.86883182</v>
      </c>
      <c r="V56" s="20" t="n">
        <v>34.19382847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476.14398082</v>
      </c>
      <c r="F61" s="20" t="n">
        <v>5.54269276</v>
      </c>
      <c r="G61" s="18" t="n">
        <v>501.72937351</v>
      </c>
      <c r="H61" s="20" t="n">
        <v>3.93827609</v>
      </c>
      <c r="I61" s="18" t="n">
        <v>481.902396</v>
      </c>
      <c r="J61" s="20" t="n">
        <v>2.9542566</v>
      </c>
      <c r="K61" s="18" t="n">
        <v>467.20128718</v>
      </c>
      <c r="L61" s="20" t="n">
        <v>3.33914509</v>
      </c>
      <c r="M61" s="18" t="s">
        <v>481</v>
      </c>
      <c r="N61" s="20" t="s">
        <v>481</v>
      </c>
      <c r="O61" s="18" t="s">
        <v>481</v>
      </c>
      <c r="P61" s="20" t="s">
        <v>481</v>
      </c>
      <c r="Q61" s="18" t="s">
        <v>481</v>
      </c>
      <c r="R61" s="20" t="s">
        <v>481</v>
      </c>
      <c r="S61" s="18" t="s">
        <v>481</v>
      </c>
      <c r="T61" s="20" t="s">
        <v>481</v>
      </c>
      <c r="U61" s="18" t="n">
        <v>397.86801146</v>
      </c>
      <c r="V61" s="20" t="n">
        <v>13.2710255</v>
      </c>
    </row>
    <row r="62" spans="1:22">
      <c r="A62" s="15" t="s">
        <v>537</v>
      </c>
      <c r="B62" s="17" t="n">
        <v>4476</v>
      </c>
      <c r="C62" s="18">
        <f>(3.0/B62*100)</f>
        <v/>
      </c>
      <c r="D62" s="19" t="n">
        <v>4473</v>
      </c>
      <c r="E62" s="18" t="n">
        <v>537.8201344399999</v>
      </c>
      <c r="F62" s="20" t="n">
        <v>5.47055711</v>
      </c>
      <c r="G62" s="18" t="n">
        <v>541.03701772</v>
      </c>
      <c r="H62" s="20" t="n">
        <v>2.7001448</v>
      </c>
      <c r="I62" s="18" t="n">
        <v>547.25468043</v>
      </c>
      <c r="J62" s="20" t="n">
        <v>1.69421333</v>
      </c>
      <c r="K62" s="18" t="n">
        <v>541.10821688</v>
      </c>
      <c r="L62" s="20" t="n">
        <v>3.1784194</v>
      </c>
      <c r="M62" s="18" t="s">
        <v>481</v>
      </c>
      <c r="N62" s="20" t="s">
        <v>481</v>
      </c>
      <c r="O62" s="18" t="s">
        <v>481</v>
      </c>
      <c r="P62" s="20" t="s">
        <v>481</v>
      </c>
      <c r="Q62" s="18" t="s">
        <v>481</v>
      </c>
      <c r="R62" s="20" t="s">
        <v>481</v>
      </c>
      <c r="S62" s="18" t="s">
        <v>481</v>
      </c>
      <c r="T62" s="20" t="s">
        <v>481</v>
      </c>
      <c r="U62" s="18" t="n">
        <v>482.10149965</v>
      </c>
      <c r="V62" s="20" t="n">
        <v>46.19346657</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(76.0/B66*100)</f>
        <v/>
      </c>
      <c r="D66" s="19" t="n">
        <v>5589</v>
      </c>
      <c r="E66" s="18" t="n">
        <v>427.24658899</v>
      </c>
      <c r="F66" s="20" t="n">
        <v>3.03387822</v>
      </c>
      <c r="G66" s="18" t="n">
        <v>421.923022</v>
      </c>
      <c r="H66" s="20" t="n">
        <v>2.37797329</v>
      </c>
      <c r="I66" s="18" t="n">
        <v>417.11078733</v>
      </c>
      <c r="J66" s="20" t="n">
        <v>2.84129865</v>
      </c>
      <c r="K66" s="18" t="n">
        <v>417.9813019</v>
      </c>
      <c r="L66" s="20" t="n">
        <v>4.49284559</v>
      </c>
      <c r="M66" s="18" t="s">
        <v>481</v>
      </c>
      <c r="N66" s="20" t="s">
        <v>481</v>
      </c>
      <c r="O66" s="18" t="s">
        <v>481</v>
      </c>
      <c r="P66" s="20" t="s">
        <v>481</v>
      </c>
      <c r="Q66" s="18" t="s">
        <v>481</v>
      </c>
      <c r="R66" s="20" t="s">
        <v>481</v>
      </c>
      <c r="S66" s="18" t="s">
        <v>481</v>
      </c>
      <c r="T66" s="20" t="s">
        <v>481</v>
      </c>
      <c r="U66" s="18" t="n">
        <v>336.87689596</v>
      </c>
      <c r="V66" s="20" t="n">
        <v>8.733107889999999</v>
      </c>
    </row>
    <row r="67" spans="1:22">
      <c r="A67" s="15" t="s">
        <v>542</v>
      </c>
      <c r="B67" s="17" t="n">
        <v>6971</v>
      </c>
      <c r="C67" s="18">
        <f>(83.0/B67*100)</f>
        <v/>
      </c>
      <c r="D67" s="19" t="n">
        <v>6888</v>
      </c>
      <c r="E67" s="18" t="n">
        <v>376.55232359</v>
      </c>
      <c r="F67" s="20" t="n">
        <v>6.03486448</v>
      </c>
      <c r="G67" s="18" t="n">
        <v>386.56497759</v>
      </c>
      <c r="H67" s="20" t="n">
        <v>3.58306911</v>
      </c>
      <c r="I67" s="18" t="n">
        <v>393.8132747</v>
      </c>
      <c r="J67" s="20" t="n">
        <v>2.89849948</v>
      </c>
      <c r="K67" s="18" t="n">
        <v>378.93337175</v>
      </c>
      <c r="L67" s="20" t="n">
        <v>3.82254997</v>
      </c>
      <c r="M67" s="18" t="s">
        <v>481</v>
      </c>
      <c r="N67" s="20" t="s">
        <v>481</v>
      </c>
      <c r="O67" s="18" t="s">
        <v>481</v>
      </c>
      <c r="P67" s="20" t="s">
        <v>481</v>
      </c>
      <c r="Q67" s="18" t="s">
        <v>481</v>
      </c>
      <c r="R67" s="20" t="s">
        <v>481</v>
      </c>
      <c r="S67" s="18" t="s">
        <v>481</v>
      </c>
      <c r="T67" s="20" t="s">
        <v>481</v>
      </c>
      <c r="U67" s="18" t="n">
        <v>270.83615411</v>
      </c>
      <c r="V67" s="20" t="n">
        <v>11.72738739</v>
      </c>
    </row>
    <row r="68" spans="1:22">
      <c r="A68" s="15" t="s">
        <v>543</v>
      </c>
      <c r="B68" s="17" t="n">
        <v>12083</v>
      </c>
      <c r="C68" s="18">
        <f>(26.0/B68*100)</f>
        <v/>
      </c>
      <c r="D68" s="19" t="n">
        <v>12057</v>
      </c>
      <c r="E68" s="18" t="n">
        <v>363.5368135</v>
      </c>
      <c r="F68" s="20" t="n">
        <v>2.90353165</v>
      </c>
      <c r="G68" s="18" t="n">
        <v>401.55994788</v>
      </c>
      <c r="H68" s="20" t="n">
        <v>2.75331507</v>
      </c>
      <c r="I68" s="18" t="n">
        <v>419.97603723</v>
      </c>
      <c r="J68" s="20" t="n">
        <v>2.01146947</v>
      </c>
      <c r="K68" s="18" t="n">
        <v>419.73662942</v>
      </c>
      <c r="L68" s="20" t="n">
        <v>2.22571863</v>
      </c>
      <c r="M68" s="18" t="s">
        <v>481</v>
      </c>
      <c r="N68" s="20" t="s">
        <v>481</v>
      </c>
      <c r="O68" s="18" t="s">
        <v>481</v>
      </c>
      <c r="P68" s="20" t="s">
        <v>481</v>
      </c>
      <c r="Q68" s="18" t="s">
        <v>481</v>
      </c>
      <c r="R68" s="20" t="s">
        <v>481</v>
      </c>
      <c r="S68" s="18" t="s">
        <v>481</v>
      </c>
      <c r="T68" s="20" t="s">
        <v>481</v>
      </c>
      <c r="U68" s="18" t="n">
        <v>312.56550227</v>
      </c>
      <c r="V68" s="20" t="n">
        <v>5.03887033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501.51043485</v>
      </c>
      <c r="F70" s="20" t="n">
        <v>6.33972625</v>
      </c>
      <c r="G70" s="18" t="n">
        <v>507.71652256</v>
      </c>
      <c r="H70" s="20" t="n">
        <v>4.442271</v>
      </c>
      <c r="I70" s="18" t="n">
        <v>492.82962133</v>
      </c>
      <c r="J70" s="20" t="n">
        <v>3.54055106</v>
      </c>
      <c r="K70" s="18" t="n">
        <v>492.01503727</v>
      </c>
      <c r="L70" s="20" t="n">
        <v>4.41208151</v>
      </c>
      <c r="M70" s="18" t="s">
        <v>481</v>
      </c>
      <c r="N70" s="20" t="s">
        <v>481</v>
      </c>
      <c r="O70" s="18" t="s">
        <v>481</v>
      </c>
      <c r="P70" s="20" t="s">
        <v>481</v>
      </c>
      <c r="Q70" s="18" t="s">
        <v>481</v>
      </c>
      <c r="R70" s="20" t="s">
        <v>481</v>
      </c>
      <c r="S70" s="18" t="s">
        <v>481</v>
      </c>
      <c r="T70" s="20" t="s">
        <v>481</v>
      </c>
      <c r="U70" s="18" t="n">
        <v>408.08529793</v>
      </c>
      <c r="V70" s="20" t="n">
        <v>19.47551056</v>
      </c>
    </row>
    <row r="71" spans="1:22">
      <c r="A71" s="15" t="s">
        <v>546</v>
      </c>
      <c r="B71" s="17" t="n">
        <v>6115</v>
      </c>
      <c r="C71" s="18">
        <f>(17.0/B71*100)</f>
        <v/>
      </c>
      <c r="D71" s="19" t="n">
        <v>6098</v>
      </c>
      <c r="E71" s="18" t="n">
        <v>560.30808792</v>
      </c>
      <c r="F71" s="20" t="n">
        <v>6.10476694</v>
      </c>
      <c r="G71" s="18" t="n">
        <v>577.83743688</v>
      </c>
      <c r="H71" s="20" t="n">
        <v>3.3630183</v>
      </c>
      <c r="I71" s="18" t="n">
        <v>564.53119339</v>
      </c>
      <c r="J71" s="20" t="n">
        <v>1.9084828</v>
      </c>
      <c r="K71" s="18" t="n">
        <v>553.9388655</v>
      </c>
      <c r="L71" s="20" t="n">
        <v>3.13769318</v>
      </c>
      <c r="M71" s="18" t="s">
        <v>481</v>
      </c>
      <c r="N71" s="20" t="s">
        <v>481</v>
      </c>
      <c r="O71" s="18" t="s">
        <v>481</v>
      </c>
      <c r="P71" s="20" t="s">
        <v>481</v>
      </c>
      <c r="Q71" s="18" t="s">
        <v>481</v>
      </c>
      <c r="R71" s="20" t="s">
        <v>481</v>
      </c>
      <c r="S71" s="18" t="s">
        <v>481</v>
      </c>
      <c r="T71" s="20" t="s">
        <v>481</v>
      </c>
      <c r="U71" s="18" t="n">
        <v>406.25773046</v>
      </c>
      <c r="V71" s="20" t="n">
        <v>40.96506635</v>
      </c>
    </row>
    <row r="72" spans="1:22">
      <c r="A72" s="15" t="s">
        <v>547</v>
      </c>
      <c r="B72" s="17" t="n">
        <v>7708</v>
      </c>
      <c r="C72" s="18">
        <f>(5.0/B72*100)</f>
        <v/>
      </c>
      <c r="D72" s="19" t="n">
        <v>7703</v>
      </c>
      <c r="E72" s="18" t="n">
        <v>536.5706754399999</v>
      </c>
      <c r="F72" s="20" t="n">
        <v>10.08593266</v>
      </c>
      <c r="G72" s="18" t="n">
        <v>562.35527998</v>
      </c>
      <c r="H72" s="20" t="n">
        <v>5.45258674</v>
      </c>
      <c r="I72" s="18" t="n">
        <v>541.61570178</v>
      </c>
      <c r="J72" s="20" t="n">
        <v>3.22406887</v>
      </c>
      <c r="K72" s="18" t="n">
        <v>535.50889733</v>
      </c>
      <c r="L72" s="20" t="n">
        <v>3.51225434</v>
      </c>
      <c r="M72" s="18" t="s">
        <v>481</v>
      </c>
      <c r="N72" s="20" t="s">
        <v>481</v>
      </c>
      <c r="O72" s="18" t="s">
        <v>481</v>
      </c>
      <c r="P72" s="20" t="s">
        <v>481</v>
      </c>
      <c r="Q72" s="18" t="s">
        <v>481</v>
      </c>
      <c r="R72" s="20" t="s">
        <v>481</v>
      </c>
      <c r="S72" s="18" t="s">
        <v>481</v>
      </c>
      <c r="T72" s="20" t="s">
        <v>481</v>
      </c>
      <c r="U72" s="18" t="n">
        <v>355.12666881</v>
      </c>
      <c r="V72" s="20" t="n">
        <v>58.11186682</v>
      </c>
    </row>
    <row r="73" spans="1:22">
      <c r="A73" s="15" t="s">
        <v>548</v>
      </c>
      <c r="B73" s="17" t="n">
        <v>8249</v>
      </c>
      <c r="C73" s="18">
        <f>(147.0/B73*100)</f>
        <v/>
      </c>
      <c r="D73" s="19" t="n">
        <v>8102</v>
      </c>
      <c r="E73" s="18" t="n">
        <v>397.102185</v>
      </c>
      <c r="F73" s="20" t="n">
        <v>8.7878542</v>
      </c>
      <c r="G73" s="18" t="n">
        <v>410.89812257</v>
      </c>
      <c r="H73" s="20" t="n">
        <v>5.20807329</v>
      </c>
      <c r="I73" s="18" t="n">
        <v>416.86907506</v>
      </c>
      <c r="J73" s="20" t="n">
        <v>3.24807049</v>
      </c>
      <c r="K73" s="18" t="n">
        <v>418.80532693</v>
      </c>
      <c r="L73" s="20" t="n">
        <v>4.63568225</v>
      </c>
      <c r="M73" s="18" t="s">
        <v>481</v>
      </c>
      <c r="N73" s="20" t="s">
        <v>481</v>
      </c>
      <c r="O73" s="18" t="s">
        <v>481</v>
      </c>
      <c r="P73" s="20" t="s">
        <v>481</v>
      </c>
      <c r="Q73" s="18" t="s">
        <v>481</v>
      </c>
      <c r="R73" s="20" t="s">
        <v>481</v>
      </c>
      <c r="S73" s="18" t="s">
        <v>481</v>
      </c>
      <c r="T73" s="20" t="s">
        <v>481</v>
      </c>
      <c r="U73" s="18" t="n">
        <v>331.38368172</v>
      </c>
      <c r="V73" s="20" t="n">
        <v>16.01653938</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371.29592895</v>
      </c>
      <c r="F75" s="20" t="n">
        <v>6.11046145</v>
      </c>
      <c r="G75" s="18" t="n">
        <v>382.3246626</v>
      </c>
      <c r="H75" s="20" t="n">
        <v>4.8412193</v>
      </c>
      <c r="I75" s="18" t="n">
        <v>369.50207815</v>
      </c>
      <c r="J75" s="20" t="n">
        <v>3.37960557</v>
      </c>
      <c r="K75" s="18" t="n">
        <v>360.28028456</v>
      </c>
      <c r="L75" s="20" t="n">
        <v>4.04704155</v>
      </c>
      <c r="M75" s="18" t="s">
        <v>481</v>
      </c>
      <c r="N75" s="20" t="s">
        <v>481</v>
      </c>
      <c r="O75" s="18" t="s">
        <v>481</v>
      </c>
      <c r="P75" s="20" t="s">
        <v>481</v>
      </c>
      <c r="Q75" s="18" t="s">
        <v>481</v>
      </c>
      <c r="R75" s="20" t="s">
        <v>481</v>
      </c>
      <c r="S75" s="18" t="s">
        <v>481</v>
      </c>
      <c r="T75" s="20" t="s">
        <v>481</v>
      </c>
      <c r="U75" s="18" t="n">
        <v>302.89515047</v>
      </c>
      <c r="V75" s="20" t="n">
        <v>10.79541797</v>
      </c>
    </row>
    <row r="76" spans="1:22">
      <c r="A76" s="15" t="s">
        <v>551</v>
      </c>
      <c r="B76" s="17" t="n">
        <v>14167</v>
      </c>
      <c r="C76" s="18">
        <f>(229.0/B76*100)</f>
        <v/>
      </c>
      <c r="D76" s="19" t="n">
        <v>13938</v>
      </c>
      <c r="E76" s="18" t="n">
        <v>399.29230547</v>
      </c>
      <c r="F76" s="20" t="n">
        <v>4.14069421</v>
      </c>
      <c r="G76" s="18" t="n">
        <v>429.8430443</v>
      </c>
      <c r="H76" s="20" t="n">
        <v>3.07507835</v>
      </c>
      <c r="I76" s="18" t="n">
        <v>440.10095668</v>
      </c>
      <c r="J76" s="20" t="n">
        <v>3.03612688</v>
      </c>
      <c r="K76" s="18" t="n">
        <v>426.3371876</v>
      </c>
      <c r="L76" s="20" t="n">
        <v>3.43494408</v>
      </c>
      <c r="M76" s="18" t="s">
        <v>481</v>
      </c>
      <c r="N76" s="20" t="s">
        <v>481</v>
      </c>
      <c r="O76" s="18" t="s">
        <v>481</v>
      </c>
      <c r="P76" s="20" t="s">
        <v>481</v>
      </c>
      <c r="Q76" s="18" t="s">
        <v>481</v>
      </c>
      <c r="R76" s="20" t="s">
        <v>481</v>
      </c>
      <c r="S76" s="18" t="s">
        <v>481</v>
      </c>
      <c r="T76" s="20" t="s">
        <v>481</v>
      </c>
      <c r="U76" s="18" t="n">
        <v>335.85379296</v>
      </c>
      <c r="V76" s="20" t="n">
        <v>8.876769919999999</v>
      </c>
    </row>
    <row r="77" spans="1:22">
      <c r="A77" s="15" t="s">
        <v>552</v>
      </c>
      <c r="B77" s="17" t="n">
        <v>6062</v>
      </c>
      <c r="C77" s="18">
        <f>(87.0/B77*100)</f>
        <v/>
      </c>
      <c r="D77" s="19" t="n">
        <v>5975</v>
      </c>
      <c r="E77" s="18" t="n">
        <v>425.997605</v>
      </c>
      <c r="F77" s="20" t="n">
        <v>5.36388124</v>
      </c>
      <c r="G77" s="18" t="n">
        <v>438.99364008</v>
      </c>
      <c r="H77" s="20" t="n">
        <v>3.96527605</v>
      </c>
      <c r="I77" s="18" t="n">
        <v>424.48119967</v>
      </c>
      <c r="J77" s="20" t="n">
        <v>2.7523731</v>
      </c>
      <c r="K77" s="18" t="n">
        <v>396.26282239</v>
      </c>
      <c r="L77" s="20" t="n">
        <v>3.52287843</v>
      </c>
      <c r="M77" s="18" t="s">
        <v>481</v>
      </c>
      <c r="N77" s="20" t="s">
        <v>481</v>
      </c>
      <c r="O77" s="18" t="s">
        <v>481</v>
      </c>
      <c r="P77" s="20" t="s">
        <v>481</v>
      </c>
      <c r="Q77" s="18" t="s">
        <v>481</v>
      </c>
      <c r="R77" s="20" t="s">
        <v>481</v>
      </c>
      <c r="S77" s="18" t="s">
        <v>481</v>
      </c>
      <c r="T77" s="20" t="s">
        <v>481</v>
      </c>
      <c r="U77" s="18" t="n">
        <v>328.67235686</v>
      </c>
      <c r="V77" s="20" t="n">
        <v>6.48777943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450.42181568</v>
      </c>
      <c r="F81" s="20" t="n">
        <v>9.93656577</v>
      </c>
      <c r="G81" s="18" t="n">
        <v>452.42261058</v>
      </c>
      <c r="H81" s="20" t="n">
        <v>5.79242158</v>
      </c>
      <c r="I81" s="18" t="n">
        <v>449.59762546</v>
      </c>
      <c r="J81" s="20" t="n">
        <v>3.25721345</v>
      </c>
      <c r="K81" s="18" t="n">
        <v>437.02187968</v>
      </c>
      <c r="L81" s="20" t="n">
        <v>4.19654736</v>
      </c>
      <c r="M81" s="18" t="s">
        <v>481</v>
      </c>
      <c r="N81" s="20" t="s">
        <v>481</v>
      </c>
      <c r="O81" s="18" t="s">
        <v>481</v>
      </c>
      <c r="P81" s="20" t="s">
        <v>481</v>
      </c>
      <c r="Q81" s="18" t="s">
        <v>481</v>
      </c>
      <c r="R81" s="20" t="s">
        <v>481</v>
      </c>
      <c r="S81" s="18" t="s">
        <v>481</v>
      </c>
      <c r="T81" s="20" t="s">
        <v>481</v>
      </c>
      <c r="U81" s="18" t="n">
        <v>383.51802178</v>
      </c>
      <c r="V81" s="20" t="n">
        <v>27.74580109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719</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441.08360374</v>
      </c>
      <c r="F7" s="20" t="n">
        <v>9.71939427</v>
      </c>
      <c r="G7" s="18" t="n">
        <v>470.15450714</v>
      </c>
      <c r="H7" s="20" t="n">
        <v>3.85537473</v>
      </c>
      <c r="I7" s="18" t="n">
        <v>496.74865979</v>
      </c>
      <c r="J7" s="20" t="n">
        <v>2.12547915</v>
      </c>
      <c r="K7" s="18" t="n">
        <v>512.86567473</v>
      </c>
      <c r="L7" s="20" t="n">
        <v>2.62628218</v>
      </c>
      <c r="M7" s="18" t="s">
        <v>481</v>
      </c>
      <c r="N7" s="20" t="s">
        <v>481</v>
      </c>
      <c r="O7" s="18" t="s">
        <v>481</v>
      </c>
      <c r="P7" s="20" t="s">
        <v>481</v>
      </c>
      <c r="Q7" s="18" t="s">
        <v>481</v>
      </c>
      <c r="R7" s="20" t="s">
        <v>481</v>
      </c>
      <c r="S7" s="18" t="s">
        <v>481</v>
      </c>
      <c r="T7" s="20" t="s">
        <v>481</v>
      </c>
      <c r="U7" s="18" t="n">
        <v>407.5426848</v>
      </c>
      <c r="V7" s="20" t="n">
        <v>10.32194175</v>
      </c>
    </row>
    <row r="8" spans="1:22">
      <c r="A8" s="15" t="s">
        <v>483</v>
      </c>
      <c r="B8" s="17" t="n">
        <v>7007</v>
      </c>
      <c r="C8" s="18">
        <f>(25.0/B8*100)</f>
        <v/>
      </c>
      <c r="D8" s="19" t="n">
        <v>6982</v>
      </c>
      <c r="E8" s="18" t="n">
        <v>484.190821</v>
      </c>
      <c r="F8" s="20" t="n">
        <v>9.63482366</v>
      </c>
      <c r="G8" s="18" t="n">
        <v>495.59201121</v>
      </c>
      <c r="H8" s="20" t="n">
        <v>5.77037723</v>
      </c>
      <c r="I8" s="18" t="n">
        <v>499.12168323</v>
      </c>
      <c r="J8" s="20" t="n">
        <v>3.16340324</v>
      </c>
      <c r="K8" s="18" t="n">
        <v>499.11723087</v>
      </c>
      <c r="L8" s="20" t="n">
        <v>3.36196125</v>
      </c>
      <c r="M8" s="18" t="s">
        <v>481</v>
      </c>
      <c r="N8" s="20" t="s">
        <v>481</v>
      </c>
      <c r="O8" s="18" t="s">
        <v>481</v>
      </c>
      <c r="P8" s="20" t="s">
        <v>481</v>
      </c>
      <c r="Q8" s="18" t="n">
        <v>301.63126691</v>
      </c>
      <c r="R8" s="20" t="n">
        <v>25.14921031</v>
      </c>
      <c r="S8" s="18" t="s">
        <v>481</v>
      </c>
      <c r="T8" s="20" t="s">
        <v>481</v>
      </c>
      <c r="U8" s="18" t="n">
        <v>412.14999512</v>
      </c>
      <c r="V8" s="20" t="n">
        <v>15.09161436</v>
      </c>
    </row>
    <row r="9" spans="1:22">
      <c r="A9" s="15" t="s">
        <v>484</v>
      </c>
      <c r="B9" s="17" t="n">
        <v>9651</v>
      </c>
      <c r="C9" s="18">
        <f>(113.0/B9*100)</f>
        <v/>
      </c>
      <c r="D9" s="19" t="n">
        <v>9538</v>
      </c>
      <c r="E9" s="18" t="n">
        <v>459.5233821</v>
      </c>
      <c r="F9" s="20" t="n">
        <v>10.35618465</v>
      </c>
      <c r="G9" s="18" t="n">
        <v>499.26057572</v>
      </c>
      <c r="H9" s="20" t="n">
        <v>4.19092226</v>
      </c>
      <c r="I9" s="18" t="n">
        <v>517.17367159</v>
      </c>
      <c r="J9" s="20" t="n">
        <v>2.5746601</v>
      </c>
      <c r="K9" s="18" t="n">
        <v>516.6320062</v>
      </c>
      <c r="L9" s="20" t="n">
        <v>3.21193877</v>
      </c>
      <c r="M9" s="18" t="s">
        <v>481</v>
      </c>
      <c r="N9" s="20" t="s">
        <v>481</v>
      </c>
      <c r="O9" s="18" t="s">
        <v>481</v>
      </c>
      <c r="P9" s="20" t="s">
        <v>481</v>
      </c>
      <c r="Q9" s="18" t="n">
        <v>357.98454354</v>
      </c>
      <c r="R9" s="20" t="n">
        <v>11.51846445</v>
      </c>
      <c r="S9" s="18" t="s">
        <v>481</v>
      </c>
      <c r="T9" s="20" t="s">
        <v>481</v>
      </c>
      <c r="U9" s="18" t="n">
        <v>413.98221637</v>
      </c>
      <c r="V9" s="20" t="n">
        <v>10.01654914</v>
      </c>
    </row>
    <row r="10" spans="1:22">
      <c r="A10" s="15" t="s">
        <v>485</v>
      </c>
      <c r="B10" s="17" t="n">
        <v>20058</v>
      </c>
      <c r="C10" s="18">
        <f>(530.0/B10*100)</f>
        <v/>
      </c>
      <c r="D10" s="19" t="n">
        <v>19528</v>
      </c>
      <c r="E10" s="18" t="n">
        <v>448.66973862</v>
      </c>
      <c r="F10" s="20" t="n">
        <v>9.635811</v>
      </c>
      <c r="G10" s="18" t="n">
        <v>496.22527014</v>
      </c>
      <c r="H10" s="20" t="n">
        <v>4.54856231</v>
      </c>
      <c r="I10" s="18" t="n">
        <v>517.23045214</v>
      </c>
      <c r="J10" s="20" t="n">
        <v>2.67808479</v>
      </c>
      <c r="K10" s="18" t="n">
        <v>527.4806423700001</v>
      </c>
      <c r="L10" s="20" t="n">
        <v>2.94363278</v>
      </c>
      <c r="M10" s="18" t="s">
        <v>481</v>
      </c>
      <c r="N10" s="20" t="s">
        <v>481</v>
      </c>
      <c r="O10" s="18" t="s">
        <v>481</v>
      </c>
      <c r="P10" s="20" t="s">
        <v>481</v>
      </c>
      <c r="Q10" s="18" t="s">
        <v>481</v>
      </c>
      <c r="R10" s="20" t="s">
        <v>481</v>
      </c>
      <c r="S10" s="18" t="s">
        <v>481</v>
      </c>
      <c r="T10" s="20" t="s">
        <v>481</v>
      </c>
      <c r="U10" s="18" t="n">
        <v>454.20084463</v>
      </c>
      <c r="V10" s="20" t="n">
        <v>10.07638248</v>
      </c>
    </row>
    <row r="11" spans="1:22">
      <c r="A11" s="15" t="s">
        <v>486</v>
      </c>
      <c r="B11" s="17" t="n">
        <v>7053</v>
      </c>
      <c r="C11" s="18">
        <f>(51.0/B11*100)</f>
        <v/>
      </c>
      <c r="D11" s="19" t="n">
        <v>7002</v>
      </c>
      <c r="E11" s="18" t="n">
        <v>378.40220165</v>
      </c>
      <c r="F11" s="20" t="n">
        <v>7.84341911</v>
      </c>
      <c r="G11" s="18" t="n">
        <v>393.7993444</v>
      </c>
      <c r="H11" s="20" t="n">
        <v>4.74361426</v>
      </c>
      <c r="I11" s="18" t="n">
        <v>425.92785519</v>
      </c>
      <c r="J11" s="20" t="n">
        <v>2.61613802</v>
      </c>
      <c r="K11" s="18" t="n">
        <v>434.9412445</v>
      </c>
      <c r="L11" s="20" t="n">
        <v>3.49029549</v>
      </c>
      <c r="M11" s="18" t="s">
        <v>481</v>
      </c>
      <c r="N11" s="20" t="s">
        <v>481</v>
      </c>
      <c r="O11" s="18" t="s">
        <v>481</v>
      </c>
      <c r="P11" s="20" t="s">
        <v>481</v>
      </c>
      <c r="Q11" s="18" t="s">
        <v>481</v>
      </c>
      <c r="R11" s="20" t="s">
        <v>481</v>
      </c>
      <c r="S11" s="18" t="s">
        <v>481</v>
      </c>
      <c r="T11" s="20" t="s">
        <v>481</v>
      </c>
      <c r="U11" s="18" t="n">
        <v>350.51664828</v>
      </c>
      <c r="V11" s="20" t="n">
        <v>11.81864486</v>
      </c>
    </row>
    <row r="12" spans="1:22">
      <c r="A12" s="15" t="s">
        <v>487</v>
      </c>
      <c r="B12" s="17" t="n">
        <v>6894</v>
      </c>
      <c r="C12" s="18">
        <f>(57.0/B12*100)</f>
        <v/>
      </c>
      <c r="D12" s="19" t="n">
        <v>6837</v>
      </c>
      <c r="E12" s="18" t="n">
        <v>459.78186692</v>
      </c>
      <c r="F12" s="20" t="n">
        <v>8.693579919999999</v>
      </c>
      <c r="G12" s="18" t="n">
        <v>476.74913745</v>
      </c>
      <c r="H12" s="20" t="n">
        <v>6.317476</v>
      </c>
      <c r="I12" s="18" t="n">
        <v>499.38206568</v>
      </c>
      <c r="J12" s="20" t="n">
        <v>2.50561388</v>
      </c>
      <c r="K12" s="18" t="n">
        <v>499.57951769</v>
      </c>
      <c r="L12" s="20" t="n">
        <v>3.51739959</v>
      </c>
      <c r="M12" s="18" t="s">
        <v>481</v>
      </c>
      <c r="N12" s="20" t="s">
        <v>481</v>
      </c>
      <c r="O12" s="18" t="s">
        <v>481</v>
      </c>
      <c r="P12" s="20" t="s">
        <v>481</v>
      </c>
      <c r="Q12" s="18" t="n">
        <v>340.98506961</v>
      </c>
      <c r="R12" s="20" t="n">
        <v>12.52444664</v>
      </c>
      <c r="S12" s="18" t="s">
        <v>481</v>
      </c>
      <c r="T12" s="20" t="s">
        <v>481</v>
      </c>
      <c r="U12" s="18" t="n">
        <v>408.61665984</v>
      </c>
      <c r="V12" s="20" t="n">
        <v>12.65917992</v>
      </c>
    </row>
    <row r="13" spans="1:22">
      <c r="A13" s="15" t="s">
        <v>488</v>
      </c>
      <c r="B13" s="17" t="n">
        <v>7161</v>
      </c>
      <c r="C13" s="18">
        <f>(93.0/B13*100)</f>
        <v/>
      </c>
      <c r="D13" s="19" t="n">
        <v>7068</v>
      </c>
      <c r="E13" s="18" t="n">
        <v>465.14803383</v>
      </c>
      <c r="F13" s="20" t="n">
        <v>15.21557202</v>
      </c>
      <c r="G13" s="18" t="n">
        <v>491.97797104</v>
      </c>
      <c r="H13" s="20" t="n">
        <v>7.49109609</v>
      </c>
      <c r="I13" s="18" t="n">
        <v>518.4876549000001</v>
      </c>
      <c r="J13" s="20" t="n">
        <v>2.15273274</v>
      </c>
      <c r="K13" s="18" t="n">
        <v>514.87152273</v>
      </c>
      <c r="L13" s="20" t="n">
        <v>3.92666627</v>
      </c>
      <c r="M13" s="18" t="s">
        <v>481</v>
      </c>
      <c r="N13" s="20" t="s">
        <v>481</v>
      </c>
      <c r="O13" s="18" t="s">
        <v>481</v>
      </c>
      <c r="P13" s="20" t="s">
        <v>481</v>
      </c>
      <c r="Q13" s="18" t="n">
        <v>447.51533769</v>
      </c>
      <c r="R13" s="20" t="n">
        <v>5.97365007</v>
      </c>
      <c r="S13" s="18" t="s">
        <v>481</v>
      </c>
      <c r="T13" s="20" t="s">
        <v>481</v>
      </c>
      <c r="U13" s="18" t="n">
        <v>422.52559666</v>
      </c>
      <c r="V13" s="20" t="n">
        <v>12.58251606</v>
      </c>
    </row>
    <row r="14" spans="1:22">
      <c r="A14" s="15" t="s">
        <v>489</v>
      </c>
      <c r="B14" s="17" t="n">
        <v>5587</v>
      </c>
      <c r="C14" s="18">
        <f>(76.0/B14*100)</f>
        <v/>
      </c>
      <c r="D14" s="19" t="n">
        <v>5511</v>
      </c>
      <c r="E14" s="18" t="n">
        <v>475.46683418</v>
      </c>
      <c r="F14" s="20" t="n">
        <v>10.54053916</v>
      </c>
      <c r="G14" s="18" t="n">
        <v>490.79914715</v>
      </c>
      <c r="H14" s="20" t="n">
        <v>5.17635487</v>
      </c>
      <c r="I14" s="18" t="n">
        <v>522.97537145</v>
      </c>
      <c r="J14" s="20" t="n">
        <v>2.09756747</v>
      </c>
      <c r="K14" s="18" t="n">
        <v>529.75706553</v>
      </c>
      <c r="L14" s="20" t="n">
        <v>2.99520453</v>
      </c>
      <c r="M14" s="18" t="s">
        <v>481</v>
      </c>
      <c r="N14" s="20" t="s">
        <v>481</v>
      </c>
      <c r="O14" s="18" t="s">
        <v>481</v>
      </c>
      <c r="P14" s="20" t="s">
        <v>481</v>
      </c>
      <c r="Q14" s="18" t="s">
        <v>481</v>
      </c>
      <c r="R14" s="20" t="s">
        <v>481</v>
      </c>
      <c r="S14" s="18" t="s">
        <v>481</v>
      </c>
      <c r="T14" s="20" t="s">
        <v>481</v>
      </c>
      <c r="U14" s="18" t="n">
        <v>472.48733095</v>
      </c>
      <c r="V14" s="20" t="n">
        <v>14.60335584</v>
      </c>
    </row>
    <row r="15" spans="1:22">
      <c r="A15" s="15" t="s">
        <v>490</v>
      </c>
      <c r="B15" s="17" t="n">
        <v>5882</v>
      </c>
      <c r="C15" s="18">
        <f>(53.0/B15*100)</f>
        <v/>
      </c>
      <c r="D15" s="19" t="n">
        <v>5829</v>
      </c>
      <c r="E15" s="18" t="n">
        <v>434.74200046</v>
      </c>
      <c r="F15" s="20" t="n">
        <v>15.57933313</v>
      </c>
      <c r="G15" s="18" t="n">
        <v>503.24319738</v>
      </c>
      <c r="H15" s="20" t="n">
        <v>5.94535946</v>
      </c>
      <c r="I15" s="18" t="n">
        <v>515.71630214</v>
      </c>
      <c r="J15" s="20" t="n">
        <v>2.3531534</v>
      </c>
      <c r="K15" s="18" t="n">
        <v>514.62552511</v>
      </c>
      <c r="L15" s="20" t="n">
        <v>3.23915287</v>
      </c>
      <c r="M15" s="18" t="s">
        <v>481</v>
      </c>
      <c r="N15" s="20" t="s">
        <v>481</v>
      </c>
      <c r="O15" s="18" t="s">
        <v>481</v>
      </c>
      <c r="P15" s="20" t="s">
        <v>481</v>
      </c>
      <c r="Q15" s="18" t="n">
        <v>368.85220715</v>
      </c>
      <c r="R15" s="20" t="n">
        <v>14.5875493</v>
      </c>
      <c r="S15" s="18" t="s">
        <v>481</v>
      </c>
      <c r="T15" s="20" t="s">
        <v>481</v>
      </c>
      <c r="U15" s="18" t="n">
        <v>418.28914271</v>
      </c>
      <c r="V15" s="20" t="n">
        <v>16.82659148</v>
      </c>
    </row>
    <row r="16" spans="1:22">
      <c r="A16" s="15" t="s">
        <v>491</v>
      </c>
      <c r="B16" s="17" t="n">
        <v>6108</v>
      </c>
      <c r="C16" s="18">
        <f>(105.0/B16*100)</f>
        <v/>
      </c>
      <c r="D16" s="19" t="n">
        <v>6003</v>
      </c>
      <c r="E16" s="18" t="n">
        <v>437.68463314</v>
      </c>
      <c r="F16" s="20" t="n">
        <v>8.70197858</v>
      </c>
      <c r="G16" s="18" t="n">
        <v>472.8571169</v>
      </c>
      <c r="H16" s="20" t="n">
        <v>4.91197819</v>
      </c>
      <c r="I16" s="18" t="n">
        <v>501.44431245</v>
      </c>
      <c r="J16" s="20" t="n">
        <v>2.04401036</v>
      </c>
      <c r="K16" s="18" t="n">
        <v>504.06558683</v>
      </c>
      <c r="L16" s="20" t="n">
        <v>3.10034788</v>
      </c>
      <c r="M16" s="18" t="s">
        <v>481</v>
      </c>
      <c r="N16" s="20" t="s">
        <v>481</v>
      </c>
      <c r="O16" s="18" t="s">
        <v>481</v>
      </c>
      <c r="P16" s="20" t="s">
        <v>481</v>
      </c>
      <c r="Q16" s="18" t="s">
        <v>481</v>
      </c>
      <c r="R16" s="20" t="s">
        <v>481</v>
      </c>
      <c r="S16" s="18" t="s">
        <v>481</v>
      </c>
      <c r="T16" s="20" t="s">
        <v>481</v>
      </c>
      <c r="U16" s="18" t="n">
        <v>374.74941096</v>
      </c>
      <c r="V16" s="20" t="n">
        <v>10.04556711</v>
      </c>
    </row>
    <row r="17" spans="1:22">
      <c r="A17" s="15" t="s">
        <v>492</v>
      </c>
      <c r="B17" s="17" t="n">
        <v>6504</v>
      </c>
      <c r="C17" s="18">
        <f>(695.0/B17*100)</f>
        <v/>
      </c>
      <c r="D17" s="19" t="n">
        <v>5809</v>
      </c>
      <c r="E17" s="18" t="n">
        <v>476.33335328</v>
      </c>
      <c r="F17" s="20" t="n">
        <v>12.90812217</v>
      </c>
      <c r="G17" s="18" t="n">
        <v>495.24264945</v>
      </c>
      <c r="H17" s="20" t="n">
        <v>6.04382476</v>
      </c>
      <c r="I17" s="18" t="n">
        <v>510.80940769</v>
      </c>
      <c r="J17" s="20" t="n">
        <v>3.50812371</v>
      </c>
      <c r="K17" s="18" t="n">
        <v>523.15774233</v>
      </c>
      <c r="L17" s="20" t="n">
        <v>3.5718624</v>
      </c>
      <c r="M17" s="18" t="s">
        <v>481</v>
      </c>
      <c r="N17" s="20" t="s">
        <v>481</v>
      </c>
      <c r="O17" s="18" t="s">
        <v>481</v>
      </c>
      <c r="P17" s="20" t="s">
        <v>481</v>
      </c>
      <c r="Q17" s="18" t="n">
        <v>362.96139732</v>
      </c>
      <c r="R17" s="20" t="n">
        <v>12.64520278</v>
      </c>
      <c r="S17" s="18" t="s">
        <v>481</v>
      </c>
      <c r="T17" s="20" t="s">
        <v>481</v>
      </c>
      <c r="U17" s="18" t="n">
        <v>450.19609252</v>
      </c>
      <c r="V17" s="20" t="n">
        <v>12.12471765</v>
      </c>
    </row>
    <row r="18" spans="1:22">
      <c r="A18" s="15" t="s">
        <v>493</v>
      </c>
      <c r="B18" s="17" t="n">
        <v>5532</v>
      </c>
      <c r="C18" s="18">
        <f>(28.0/B18*100)</f>
        <v/>
      </c>
      <c r="D18" s="19" t="n">
        <v>5504</v>
      </c>
      <c r="E18" s="18" t="n">
        <v>386.48821225</v>
      </c>
      <c r="F18" s="20" t="n">
        <v>10.73215128</v>
      </c>
      <c r="G18" s="18" t="n">
        <v>418.48244493</v>
      </c>
      <c r="H18" s="20" t="n">
        <v>6.36530814</v>
      </c>
      <c r="I18" s="18" t="n">
        <v>458.4009359</v>
      </c>
      <c r="J18" s="20" t="n">
        <v>3.43689676</v>
      </c>
      <c r="K18" s="18" t="n">
        <v>474.08242775</v>
      </c>
      <c r="L18" s="20" t="n">
        <v>4.90115499</v>
      </c>
      <c r="M18" s="18" t="s">
        <v>481</v>
      </c>
      <c r="N18" s="20" t="s">
        <v>481</v>
      </c>
      <c r="O18" s="18" t="s">
        <v>481</v>
      </c>
      <c r="P18" s="20" t="s">
        <v>481</v>
      </c>
      <c r="Q18" s="18" t="s">
        <v>481</v>
      </c>
      <c r="R18" s="20" t="s">
        <v>481</v>
      </c>
      <c r="S18" s="18" t="s">
        <v>481</v>
      </c>
      <c r="T18" s="20" t="s">
        <v>481</v>
      </c>
      <c r="U18" s="18" t="n">
        <v>360.31485083</v>
      </c>
      <c r="V18" s="20" t="n">
        <v>12.27002722</v>
      </c>
    </row>
    <row r="19" spans="1:22">
      <c r="A19" s="15" t="s">
        <v>494</v>
      </c>
      <c r="B19" s="17" t="n">
        <v>5658</v>
      </c>
      <c r="C19" s="18">
        <f>(71.0/B19*100)</f>
        <v/>
      </c>
      <c r="D19" s="19" t="n">
        <v>5587</v>
      </c>
      <c r="E19" s="18" t="n">
        <v>429.94505253</v>
      </c>
      <c r="F19" s="20" t="n">
        <v>9.026733869999999</v>
      </c>
      <c r="G19" s="18" t="n">
        <v>453.47184836</v>
      </c>
      <c r="H19" s="20" t="n">
        <v>5.79230953</v>
      </c>
      <c r="I19" s="18" t="n">
        <v>480.33909253</v>
      </c>
      <c r="J19" s="20" t="n">
        <v>3.10444398</v>
      </c>
      <c r="K19" s="18" t="n">
        <v>492.44288854</v>
      </c>
      <c r="L19" s="20" t="n">
        <v>3.91928885</v>
      </c>
      <c r="M19" s="18" t="s">
        <v>481</v>
      </c>
      <c r="N19" s="20" t="s">
        <v>481</v>
      </c>
      <c r="O19" s="18" t="s">
        <v>481</v>
      </c>
      <c r="P19" s="20" t="s">
        <v>481</v>
      </c>
      <c r="Q19" s="18" t="s">
        <v>481</v>
      </c>
      <c r="R19" s="20" t="s">
        <v>481</v>
      </c>
      <c r="S19" s="18" t="s">
        <v>481</v>
      </c>
      <c r="T19" s="20" t="s">
        <v>481</v>
      </c>
      <c r="U19" s="18" t="n">
        <v>404.51226188</v>
      </c>
      <c r="V19" s="20" t="n">
        <v>15.40556208</v>
      </c>
    </row>
    <row r="20" spans="1:22">
      <c r="A20" s="15" t="s">
        <v>495</v>
      </c>
      <c r="B20" s="17" t="n">
        <v>3371</v>
      </c>
      <c r="C20" s="18">
        <f>(75.0/B20*100)</f>
        <v/>
      </c>
      <c r="D20" s="19" t="n">
        <v>3296</v>
      </c>
      <c r="E20" s="18" t="n">
        <v>428.78552457</v>
      </c>
      <c r="F20" s="20" t="n">
        <v>11.5852868</v>
      </c>
      <c r="G20" s="18" t="n">
        <v>450.7687831</v>
      </c>
      <c r="H20" s="20" t="n">
        <v>4.54006086</v>
      </c>
      <c r="I20" s="18" t="n">
        <v>491.29870997</v>
      </c>
      <c r="J20" s="20" t="n">
        <v>2.38696542</v>
      </c>
      <c r="K20" s="18" t="n">
        <v>515.30641487</v>
      </c>
      <c r="L20" s="20" t="n">
        <v>3.74905242</v>
      </c>
      <c r="M20" s="18" t="s">
        <v>481</v>
      </c>
      <c r="N20" s="20" t="s">
        <v>481</v>
      </c>
      <c r="O20" s="18" t="s">
        <v>481</v>
      </c>
      <c r="P20" s="20" t="s">
        <v>481</v>
      </c>
      <c r="Q20" s="18" t="s">
        <v>481</v>
      </c>
      <c r="R20" s="20" t="s">
        <v>481</v>
      </c>
      <c r="S20" s="18" t="s">
        <v>481</v>
      </c>
      <c r="T20" s="20" t="s">
        <v>481</v>
      </c>
      <c r="U20" s="18" t="n">
        <v>420.70169798</v>
      </c>
      <c r="V20" s="20" t="n">
        <v>18.86762736</v>
      </c>
    </row>
    <row r="21" spans="1:22">
      <c r="A21" s="15" t="s">
        <v>496</v>
      </c>
      <c r="B21" s="17" t="n">
        <v>5741</v>
      </c>
      <c r="C21" s="18">
        <f>(45.0/B21*100)</f>
        <v/>
      </c>
      <c r="D21" s="19" t="n">
        <v>5696</v>
      </c>
      <c r="E21" s="18" t="n">
        <v>439.404925</v>
      </c>
      <c r="F21" s="20" t="n">
        <v>11.5536421</v>
      </c>
      <c r="G21" s="18" t="n">
        <v>476.48911518</v>
      </c>
      <c r="H21" s="20" t="n">
        <v>3.61865619</v>
      </c>
      <c r="I21" s="18" t="n">
        <v>508.41123483</v>
      </c>
      <c r="J21" s="20" t="n">
        <v>2.2733736</v>
      </c>
      <c r="K21" s="18" t="n">
        <v>513.20291339</v>
      </c>
      <c r="L21" s="20" t="n">
        <v>3.3784227</v>
      </c>
      <c r="M21" s="18" t="s">
        <v>481</v>
      </c>
      <c r="N21" s="20" t="s">
        <v>481</v>
      </c>
      <c r="O21" s="18" t="s">
        <v>481</v>
      </c>
      <c r="P21" s="20" t="s">
        <v>481</v>
      </c>
      <c r="Q21" s="18" t="s">
        <v>481</v>
      </c>
      <c r="R21" s="20" t="s">
        <v>481</v>
      </c>
      <c r="S21" s="18" t="s">
        <v>481</v>
      </c>
      <c r="T21" s="20" t="s">
        <v>481</v>
      </c>
      <c r="U21" s="18" t="n">
        <v>470.829204</v>
      </c>
      <c r="V21" s="20" t="n">
        <v>15.93919631</v>
      </c>
    </row>
    <row r="22" spans="1:22">
      <c r="A22" s="15" t="s">
        <v>497</v>
      </c>
      <c r="B22" s="17" t="n">
        <v>6598</v>
      </c>
      <c r="C22" s="18">
        <f>(34.0/B22*100)</f>
        <v/>
      </c>
      <c r="D22" s="19" t="n">
        <v>6564</v>
      </c>
      <c r="E22" s="18" t="n">
        <v>396.95227109</v>
      </c>
      <c r="F22" s="20" t="n">
        <v>11.06895455</v>
      </c>
      <c r="G22" s="18" t="n">
        <v>441.21728817</v>
      </c>
      <c r="H22" s="20" t="n">
        <v>8.10381928</v>
      </c>
      <c r="I22" s="18" t="n">
        <v>480.22195417</v>
      </c>
      <c r="J22" s="20" t="n">
        <v>3.89495229</v>
      </c>
      <c r="K22" s="18" t="n">
        <v>469.97409101</v>
      </c>
      <c r="L22" s="20" t="n">
        <v>4.06119537</v>
      </c>
      <c r="M22" s="18" t="s">
        <v>481</v>
      </c>
      <c r="N22" s="20" t="s">
        <v>481</v>
      </c>
      <c r="O22" s="18" t="s">
        <v>481</v>
      </c>
      <c r="P22" s="20" t="s">
        <v>481</v>
      </c>
      <c r="Q22" s="18" t="s">
        <v>481</v>
      </c>
      <c r="R22" s="20" t="s">
        <v>481</v>
      </c>
      <c r="S22" s="18" t="n">
        <v>534.6339</v>
      </c>
      <c r="T22" s="20" t="n">
        <v>31.99237006</v>
      </c>
      <c r="U22" s="18" t="n">
        <v>372.06805088</v>
      </c>
      <c r="V22" s="20" t="n">
        <v>11.368364</v>
      </c>
    </row>
    <row r="23" spans="1:22">
      <c r="A23" s="15" t="s">
        <v>498</v>
      </c>
      <c r="B23" s="17" t="n">
        <v>11583</v>
      </c>
      <c r="C23" s="18">
        <f>(222.0/B23*100)</f>
        <v/>
      </c>
      <c r="D23" s="19" t="n">
        <v>11361</v>
      </c>
      <c r="E23" s="18" t="n">
        <v>467.38398513</v>
      </c>
      <c r="F23" s="20" t="n">
        <v>12.168012</v>
      </c>
      <c r="G23" s="18" t="n">
        <v>474.45637022</v>
      </c>
      <c r="H23" s="20" t="n">
        <v>4.64542447</v>
      </c>
      <c r="I23" s="18" t="n">
        <v>495.16567461</v>
      </c>
      <c r="J23" s="20" t="n">
        <v>3.11167963</v>
      </c>
      <c r="K23" s="18" t="n">
        <v>492.88226147</v>
      </c>
      <c r="L23" s="20" t="n">
        <v>4.29635756</v>
      </c>
      <c r="M23" s="18" t="s">
        <v>481</v>
      </c>
      <c r="N23" s="20" t="s">
        <v>481</v>
      </c>
      <c r="O23" s="18" t="s">
        <v>481</v>
      </c>
      <c r="P23" s="20" t="s">
        <v>481</v>
      </c>
      <c r="Q23" s="18" t="s">
        <v>481</v>
      </c>
      <c r="R23" s="20" t="s">
        <v>481</v>
      </c>
      <c r="S23" s="18" t="s">
        <v>481</v>
      </c>
      <c r="T23" s="20" t="s">
        <v>481</v>
      </c>
      <c r="U23" s="18" t="n">
        <v>442.07751682</v>
      </c>
      <c r="V23" s="20" t="n">
        <v>10.16262981</v>
      </c>
    </row>
    <row r="24" spans="1:22">
      <c r="A24" s="15" t="s">
        <v>499</v>
      </c>
      <c r="B24" s="17" t="n">
        <v>6647</v>
      </c>
      <c r="C24" s="18">
        <f>(7.0/B24*100)</f>
        <v/>
      </c>
      <c r="D24" s="19" t="n">
        <v>6640</v>
      </c>
      <c r="E24" s="18" t="n">
        <v>511.41725021</v>
      </c>
      <c r="F24" s="20" t="n">
        <v>8.16060897</v>
      </c>
      <c r="G24" s="18" t="n">
        <v>533.5482637</v>
      </c>
      <c r="H24" s="20" t="n">
        <v>4.27763913</v>
      </c>
      <c r="I24" s="18" t="n">
        <v>534.15804228</v>
      </c>
      <c r="J24" s="20" t="n">
        <v>3.20575871</v>
      </c>
      <c r="K24" s="18" t="n">
        <v>531.74582295</v>
      </c>
      <c r="L24" s="20" t="n">
        <v>4.07250433</v>
      </c>
      <c r="M24" s="18" t="s">
        <v>481</v>
      </c>
      <c r="N24" s="20" t="s">
        <v>481</v>
      </c>
      <c r="O24" s="18" t="s">
        <v>481</v>
      </c>
      <c r="P24" s="20" t="s">
        <v>481</v>
      </c>
      <c r="Q24" s="18" t="s">
        <v>481</v>
      </c>
      <c r="R24" s="20" t="s">
        <v>481</v>
      </c>
      <c r="S24" s="18" t="s">
        <v>481</v>
      </c>
      <c r="T24" s="20" t="s">
        <v>481</v>
      </c>
      <c r="U24" s="18" t="n">
        <v>476.66006935</v>
      </c>
      <c r="V24" s="20" t="n">
        <v>25.59638608</v>
      </c>
    </row>
    <row r="25" spans="1:22">
      <c r="A25" s="15" t="s">
        <v>500</v>
      </c>
      <c r="B25" s="17" t="n">
        <v>5581</v>
      </c>
      <c r="C25" s="18">
        <f>(24.0/B25*100)</f>
        <v/>
      </c>
      <c r="D25" s="19" t="n">
        <v>5557</v>
      </c>
      <c r="E25" s="18" t="n">
        <v>465.45277323</v>
      </c>
      <c r="F25" s="20" t="n">
        <v>33.2480249</v>
      </c>
      <c r="G25" s="18" t="n">
        <v>513.4715770400001</v>
      </c>
      <c r="H25" s="20" t="n">
        <v>9.12683107</v>
      </c>
      <c r="I25" s="18" t="n">
        <v>521.32438629</v>
      </c>
      <c r="J25" s="20" t="n">
        <v>3.85355987</v>
      </c>
      <c r="K25" s="18" t="n">
        <v>533.91434681</v>
      </c>
      <c r="L25" s="20" t="n">
        <v>4.51634065</v>
      </c>
      <c r="M25" s="18" t="s">
        <v>481</v>
      </c>
      <c r="N25" s="20" t="s">
        <v>481</v>
      </c>
      <c r="O25" s="18" t="s">
        <v>481</v>
      </c>
      <c r="P25" s="20" t="s">
        <v>481</v>
      </c>
      <c r="Q25" s="18" t="s">
        <v>481</v>
      </c>
      <c r="R25" s="20" t="s">
        <v>481</v>
      </c>
      <c r="S25" s="18" t="s">
        <v>481</v>
      </c>
      <c r="T25" s="20" t="s">
        <v>481</v>
      </c>
      <c r="U25" s="18" t="n">
        <v>463.32385925</v>
      </c>
      <c r="V25" s="20" t="n">
        <v>29.15254651</v>
      </c>
    </row>
    <row r="26" spans="1:22">
      <c r="A26" s="15" t="s">
        <v>501</v>
      </c>
      <c r="B26" s="17" t="n">
        <v>4869</v>
      </c>
      <c r="C26" s="18">
        <f>(34.0/B26*100)</f>
        <v/>
      </c>
      <c r="D26" s="19" t="n">
        <v>4835</v>
      </c>
      <c r="E26" s="18" t="n">
        <v>433.27728081</v>
      </c>
      <c r="F26" s="20" t="n">
        <v>9.61534996</v>
      </c>
      <c r="G26" s="18" t="n">
        <v>461.68618161</v>
      </c>
      <c r="H26" s="20" t="n">
        <v>3.97631776</v>
      </c>
      <c r="I26" s="18" t="n">
        <v>486.3845438</v>
      </c>
      <c r="J26" s="20" t="n">
        <v>2.24027925</v>
      </c>
      <c r="K26" s="18" t="n">
        <v>500.7612812</v>
      </c>
      <c r="L26" s="20" t="n">
        <v>3.11254539</v>
      </c>
      <c r="M26" s="18" t="s">
        <v>481</v>
      </c>
      <c r="N26" s="20" t="s">
        <v>481</v>
      </c>
      <c r="O26" s="18" t="s">
        <v>481</v>
      </c>
      <c r="P26" s="20" t="s">
        <v>481</v>
      </c>
      <c r="Q26" s="18" t="s">
        <v>481</v>
      </c>
      <c r="R26" s="20" t="s">
        <v>481</v>
      </c>
      <c r="S26" s="18" t="s">
        <v>481</v>
      </c>
      <c r="T26" s="20" t="s">
        <v>481</v>
      </c>
      <c r="U26" s="18" t="n">
        <v>440.86304331</v>
      </c>
      <c r="V26" s="20" t="n">
        <v>16.34016452</v>
      </c>
    </row>
    <row r="27" spans="1:22">
      <c r="A27" s="15" t="s">
        <v>502</v>
      </c>
      <c r="B27" s="17" t="n">
        <v>5299</v>
      </c>
      <c r="C27" s="18">
        <f>(17.0/B27*100)</f>
        <v/>
      </c>
      <c r="D27" s="19" t="n">
        <v>5282</v>
      </c>
      <c r="E27" s="18" t="n">
        <v>451.08025104</v>
      </c>
      <c r="F27" s="20" t="n">
        <v>9.07576004</v>
      </c>
      <c r="G27" s="18" t="n">
        <v>473.91033823</v>
      </c>
      <c r="H27" s="20" t="n">
        <v>4.48388251</v>
      </c>
      <c r="I27" s="18" t="n">
        <v>488.60990878</v>
      </c>
      <c r="J27" s="20" t="n">
        <v>1.95453023</v>
      </c>
      <c r="K27" s="18" t="n">
        <v>494.00608475</v>
      </c>
      <c r="L27" s="20" t="n">
        <v>2.43416427</v>
      </c>
      <c r="M27" s="18" t="s">
        <v>481</v>
      </c>
      <c r="N27" s="20" t="s">
        <v>481</v>
      </c>
      <c r="O27" s="18" t="s">
        <v>481</v>
      </c>
      <c r="P27" s="20" t="s">
        <v>481</v>
      </c>
      <c r="Q27" s="18" t="s">
        <v>481</v>
      </c>
      <c r="R27" s="20" t="s">
        <v>481</v>
      </c>
      <c r="S27" s="18" t="s">
        <v>481</v>
      </c>
      <c r="T27" s="20" t="s">
        <v>481</v>
      </c>
      <c r="U27" s="18" t="n">
        <v>409.08375227</v>
      </c>
      <c r="V27" s="20" t="n">
        <v>10.20266448</v>
      </c>
    </row>
    <row r="28" spans="1:22">
      <c r="A28" s="15" t="s">
        <v>503</v>
      </c>
      <c r="B28" s="17" t="n">
        <v>7568</v>
      </c>
      <c r="C28" s="18">
        <f>(63.0/B28*100)</f>
        <v/>
      </c>
      <c r="D28" s="19" t="n">
        <v>7505</v>
      </c>
      <c r="E28" s="18" t="n">
        <v>365.56473533</v>
      </c>
      <c r="F28" s="20" t="n">
        <v>8.501206079999999</v>
      </c>
      <c r="G28" s="18" t="n">
        <v>388.79884739</v>
      </c>
      <c r="H28" s="20" t="n">
        <v>5.32595037</v>
      </c>
      <c r="I28" s="18" t="n">
        <v>408.89602288</v>
      </c>
      <c r="J28" s="20" t="n">
        <v>2.48402159</v>
      </c>
      <c r="K28" s="18" t="n">
        <v>419.52738305</v>
      </c>
      <c r="L28" s="20" t="n">
        <v>3.36181767</v>
      </c>
      <c r="M28" s="18" t="s">
        <v>481</v>
      </c>
      <c r="N28" s="20" t="s">
        <v>481</v>
      </c>
      <c r="O28" s="18" t="s">
        <v>481</v>
      </c>
      <c r="P28" s="20" t="s">
        <v>481</v>
      </c>
      <c r="Q28" s="18" t="s">
        <v>481</v>
      </c>
      <c r="R28" s="20" t="s">
        <v>481</v>
      </c>
      <c r="S28" s="18" t="s">
        <v>481</v>
      </c>
      <c r="T28" s="20" t="s">
        <v>481</v>
      </c>
      <c r="U28" s="18" t="n">
        <v>351.35269829</v>
      </c>
      <c r="V28" s="20" t="n">
        <v>17.6671354</v>
      </c>
    </row>
    <row r="29" spans="1:22">
      <c r="A29" s="15" t="s">
        <v>504</v>
      </c>
      <c r="B29" s="17" t="n">
        <v>5385</v>
      </c>
      <c r="C29" s="18">
        <f>(30.0/B29*100)</f>
        <v/>
      </c>
      <c r="D29" s="19" t="n">
        <v>5355</v>
      </c>
      <c r="E29" s="18" t="n">
        <v>463.06298051</v>
      </c>
      <c r="F29" s="20" t="n">
        <v>13.87573684</v>
      </c>
      <c r="G29" s="18" t="n">
        <v>494.62952108</v>
      </c>
      <c r="H29" s="20" t="n">
        <v>4.44926437</v>
      </c>
      <c r="I29" s="18" t="n">
        <v>520.20110012</v>
      </c>
      <c r="J29" s="20" t="n">
        <v>2.38240111</v>
      </c>
      <c r="K29" s="18" t="n">
        <v>526.4271029</v>
      </c>
      <c r="L29" s="20" t="n">
        <v>3.99659609</v>
      </c>
      <c r="M29" s="18" t="s">
        <v>481</v>
      </c>
      <c r="N29" s="20" t="s">
        <v>481</v>
      </c>
      <c r="O29" s="18" t="s">
        <v>481</v>
      </c>
      <c r="P29" s="20" t="s">
        <v>481</v>
      </c>
      <c r="Q29" s="18" t="n">
        <v>335.3902018</v>
      </c>
      <c r="R29" s="20" t="n">
        <v>12.1685767</v>
      </c>
      <c r="S29" s="18" t="s">
        <v>481</v>
      </c>
      <c r="T29" s="20" t="s">
        <v>481</v>
      </c>
      <c r="U29" s="18" t="n">
        <v>422.5430714</v>
      </c>
      <c r="V29" s="20" t="n">
        <v>17.43859033</v>
      </c>
    </row>
    <row r="30" spans="1:22">
      <c r="A30" s="15" t="s">
        <v>505</v>
      </c>
      <c r="B30" s="17" t="n">
        <v>4520</v>
      </c>
      <c r="C30" s="18">
        <f>(105.0/B30*100)</f>
        <v/>
      </c>
      <c r="D30" s="19" t="n">
        <v>4415</v>
      </c>
      <c r="E30" s="18" t="n">
        <v>443.63199364</v>
      </c>
      <c r="F30" s="20" t="n">
        <v>12.2154908</v>
      </c>
      <c r="G30" s="18" t="n">
        <v>469.41155745</v>
      </c>
      <c r="H30" s="20" t="n">
        <v>4.13956494</v>
      </c>
      <c r="I30" s="18" t="n">
        <v>498.89329935</v>
      </c>
      <c r="J30" s="20" t="n">
        <v>2.6438983</v>
      </c>
      <c r="K30" s="18" t="n">
        <v>519.4048992</v>
      </c>
      <c r="L30" s="20" t="n">
        <v>3.90505079</v>
      </c>
      <c r="M30" s="18" t="s">
        <v>481</v>
      </c>
      <c r="N30" s="20" t="s">
        <v>481</v>
      </c>
      <c r="O30" s="18" t="s">
        <v>481</v>
      </c>
      <c r="P30" s="20" t="s">
        <v>481</v>
      </c>
      <c r="Q30" s="18" t="s">
        <v>481</v>
      </c>
      <c r="R30" s="20" t="s">
        <v>481</v>
      </c>
      <c r="S30" s="18" t="s">
        <v>481</v>
      </c>
      <c r="T30" s="20" t="s">
        <v>481</v>
      </c>
      <c r="U30" s="18" t="n">
        <v>411.41372008</v>
      </c>
      <c r="V30" s="20" t="n">
        <v>15.38788699</v>
      </c>
    </row>
    <row r="31" spans="1:22">
      <c r="A31" s="15" t="s">
        <v>506</v>
      </c>
      <c r="B31" s="17" t="n">
        <v>5456</v>
      </c>
      <c r="C31" s="18">
        <f>(126.0/B31*100)</f>
        <v/>
      </c>
      <c r="D31" s="19" t="n">
        <v>5330</v>
      </c>
      <c r="E31" s="18" t="n">
        <v>426.74698523</v>
      </c>
      <c r="F31" s="20" t="n">
        <v>10.14678243</v>
      </c>
      <c r="G31" s="18" t="n">
        <v>480.45264004</v>
      </c>
      <c r="H31" s="20" t="n">
        <v>4.74577194</v>
      </c>
      <c r="I31" s="18" t="n">
        <v>508.41198595</v>
      </c>
      <c r="J31" s="20" t="n">
        <v>2.5259556</v>
      </c>
      <c r="K31" s="18" t="n">
        <v>508.40097526</v>
      </c>
      <c r="L31" s="20" t="n">
        <v>3.27346916</v>
      </c>
      <c r="M31" s="18" t="s">
        <v>481</v>
      </c>
      <c r="N31" s="20" t="s">
        <v>481</v>
      </c>
      <c r="O31" s="18" t="s">
        <v>481</v>
      </c>
      <c r="P31" s="20" t="s">
        <v>481</v>
      </c>
      <c r="Q31" s="18" t="s">
        <v>481</v>
      </c>
      <c r="R31" s="20" t="s">
        <v>481</v>
      </c>
      <c r="S31" s="18" t="s">
        <v>481</v>
      </c>
      <c r="T31" s="20" t="s">
        <v>481</v>
      </c>
      <c r="U31" s="18" t="n">
        <v>418.3741293</v>
      </c>
      <c r="V31" s="20" t="n">
        <v>11.7436615</v>
      </c>
    </row>
    <row r="32" spans="1:22">
      <c r="A32" s="15" t="s">
        <v>507</v>
      </c>
      <c r="B32" s="17" t="n">
        <v>4478</v>
      </c>
      <c r="C32" s="18">
        <f>(5.0/B32*100)</f>
        <v/>
      </c>
      <c r="D32" s="19" t="n">
        <v>4473</v>
      </c>
      <c r="E32" s="18" t="n">
        <v>462.11733973</v>
      </c>
      <c r="F32" s="20" t="n">
        <v>11.89952394</v>
      </c>
      <c r="G32" s="18" t="n">
        <v>463.80393988</v>
      </c>
      <c r="H32" s="20" t="n">
        <v>4.4407096</v>
      </c>
      <c r="I32" s="18" t="n">
        <v>506.4883992</v>
      </c>
      <c r="J32" s="20" t="n">
        <v>2.41150843</v>
      </c>
      <c r="K32" s="18" t="n">
        <v>526.1238296400001</v>
      </c>
      <c r="L32" s="20" t="n">
        <v>4.4439059</v>
      </c>
      <c r="M32" s="18" t="s">
        <v>481</v>
      </c>
      <c r="N32" s="20" t="s">
        <v>481</v>
      </c>
      <c r="O32" s="18" t="s">
        <v>481</v>
      </c>
      <c r="P32" s="20" t="s">
        <v>481</v>
      </c>
      <c r="Q32" s="18" t="s">
        <v>481</v>
      </c>
      <c r="R32" s="20" t="s">
        <v>481</v>
      </c>
      <c r="S32" s="18" t="s">
        <v>481</v>
      </c>
      <c r="T32" s="20" t="s">
        <v>481</v>
      </c>
      <c r="U32" s="18" t="n">
        <v>390.28545732</v>
      </c>
      <c r="V32" s="20" t="n">
        <v>29.27563615</v>
      </c>
    </row>
    <row r="33" spans="1:22">
      <c r="A33" s="15" t="s">
        <v>508</v>
      </c>
      <c r="B33" s="17" t="n">
        <v>7325</v>
      </c>
      <c r="C33" s="18">
        <f>(76.0/B33*100)</f>
        <v/>
      </c>
      <c r="D33" s="19" t="n">
        <v>7249</v>
      </c>
      <c r="E33" s="18" t="n">
        <v>432.98156744</v>
      </c>
      <c r="F33" s="20" t="n">
        <v>25.15118329</v>
      </c>
      <c r="G33" s="18" t="n">
        <v>473.17619095</v>
      </c>
      <c r="H33" s="20" t="n">
        <v>7.80511585</v>
      </c>
      <c r="I33" s="18" t="n">
        <v>497.1973282</v>
      </c>
      <c r="J33" s="20" t="n">
        <v>2.80985353</v>
      </c>
      <c r="K33" s="18" t="n">
        <v>489.17685908</v>
      </c>
      <c r="L33" s="20" t="n">
        <v>3.30865469</v>
      </c>
      <c r="M33" s="18" t="s">
        <v>481</v>
      </c>
      <c r="N33" s="20" t="s">
        <v>481</v>
      </c>
      <c r="O33" s="18" t="s">
        <v>481</v>
      </c>
      <c r="P33" s="20" t="s">
        <v>481</v>
      </c>
      <c r="Q33" s="18" t="s">
        <v>481</v>
      </c>
      <c r="R33" s="20" t="s">
        <v>481</v>
      </c>
      <c r="S33" s="18" t="s">
        <v>481</v>
      </c>
      <c r="T33" s="20" t="s">
        <v>481</v>
      </c>
      <c r="U33" s="18" t="n">
        <v>438.92495291</v>
      </c>
      <c r="V33" s="20" t="n">
        <v>20.74866773</v>
      </c>
    </row>
    <row r="34" spans="1:22">
      <c r="A34" s="15" t="s">
        <v>509</v>
      </c>
      <c r="B34" s="17" t="n">
        <v>6350</v>
      </c>
      <c r="C34" s="18">
        <f>(39.0/B34*100)</f>
        <v/>
      </c>
      <c r="D34" s="19" t="n">
        <v>6311</v>
      </c>
      <c r="E34" s="18" t="n">
        <v>425.88456174</v>
      </c>
      <c r="F34" s="20" t="n">
        <v>9.13284855</v>
      </c>
      <c r="G34" s="18" t="n">
        <v>464.20590739</v>
      </c>
      <c r="H34" s="20" t="n">
        <v>3.86149886</v>
      </c>
      <c r="I34" s="18" t="n">
        <v>485.82593454</v>
      </c>
      <c r="J34" s="20" t="n">
        <v>2.83707694</v>
      </c>
      <c r="K34" s="18" t="n">
        <v>500.47206692</v>
      </c>
      <c r="L34" s="20" t="n">
        <v>4.22925352</v>
      </c>
      <c r="M34" s="18" t="s">
        <v>481</v>
      </c>
      <c r="N34" s="20" t="s">
        <v>481</v>
      </c>
      <c r="O34" s="18" t="s">
        <v>481</v>
      </c>
      <c r="P34" s="20" t="s">
        <v>481</v>
      </c>
      <c r="Q34" s="18" t="n">
        <v>336.51078337</v>
      </c>
      <c r="R34" s="20" t="n">
        <v>12.24828707</v>
      </c>
      <c r="S34" s="18" t="s">
        <v>481</v>
      </c>
      <c r="T34" s="20" t="s">
        <v>481</v>
      </c>
      <c r="U34" s="18" t="n">
        <v>366.29831886</v>
      </c>
      <c r="V34" s="20" t="n">
        <v>11.14197464</v>
      </c>
    </row>
    <row r="35" spans="1:22">
      <c r="A35" s="15" t="s">
        <v>510</v>
      </c>
      <c r="B35" s="17" t="n">
        <v>6406</v>
      </c>
      <c r="C35" s="18">
        <f>(38.0/B35*100)</f>
        <v/>
      </c>
      <c r="D35" s="19" t="n">
        <v>6368</v>
      </c>
      <c r="E35" s="18" t="n">
        <v>457.12591839</v>
      </c>
      <c r="F35" s="20" t="n">
        <v>9.677533090000001</v>
      </c>
      <c r="G35" s="18" t="n">
        <v>488.82980887</v>
      </c>
      <c r="H35" s="20" t="n">
        <v>4.77511057</v>
      </c>
      <c r="I35" s="18" t="n">
        <v>515.76790611</v>
      </c>
      <c r="J35" s="20" t="n">
        <v>1.80179247</v>
      </c>
      <c r="K35" s="18" t="n">
        <v>529.18221206</v>
      </c>
      <c r="L35" s="20" t="n">
        <v>3.17925665</v>
      </c>
      <c r="M35" s="18" t="s">
        <v>481</v>
      </c>
      <c r="N35" s="20" t="s">
        <v>481</v>
      </c>
      <c r="O35" s="18" t="s">
        <v>481</v>
      </c>
      <c r="P35" s="20" t="s">
        <v>481</v>
      </c>
      <c r="Q35" s="18" t="n">
        <v>349.78970242</v>
      </c>
      <c r="R35" s="20" t="n">
        <v>6.90672373</v>
      </c>
      <c r="S35" s="18" t="s">
        <v>481</v>
      </c>
      <c r="T35" s="20" t="s">
        <v>481</v>
      </c>
      <c r="U35" s="18" t="n">
        <v>431.23177166</v>
      </c>
      <c r="V35" s="20" t="n">
        <v>11.88306287</v>
      </c>
    </row>
    <row r="36" spans="1:22">
      <c r="A36" s="15" t="s">
        <v>511</v>
      </c>
      <c r="B36" s="17" t="n">
        <v>6736</v>
      </c>
      <c r="C36" s="18">
        <f>(30.0/B36*100)</f>
        <v/>
      </c>
      <c r="D36" s="19" t="n">
        <v>6706</v>
      </c>
      <c r="E36" s="18" t="n">
        <v>441.59347218</v>
      </c>
      <c r="F36" s="20" t="n">
        <v>14.27291034</v>
      </c>
      <c r="G36" s="18" t="n">
        <v>470.98183244</v>
      </c>
      <c r="H36" s="20" t="n">
        <v>6.66034909</v>
      </c>
      <c r="I36" s="18" t="n">
        <v>486.4541798</v>
      </c>
      <c r="J36" s="20" t="n">
        <v>2.45250224</v>
      </c>
      <c r="K36" s="18" t="n">
        <v>490.77850455</v>
      </c>
      <c r="L36" s="20" t="n">
        <v>2.98148189</v>
      </c>
      <c r="M36" s="18" t="s">
        <v>481</v>
      </c>
      <c r="N36" s="20" t="s">
        <v>481</v>
      </c>
      <c r="O36" s="18" t="s">
        <v>481</v>
      </c>
      <c r="P36" s="20" t="s">
        <v>481</v>
      </c>
      <c r="Q36" s="18" t="s">
        <v>481</v>
      </c>
      <c r="R36" s="20" t="s">
        <v>481</v>
      </c>
      <c r="S36" s="18" t="s">
        <v>481</v>
      </c>
      <c r="T36" s="20" t="s">
        <v>481</v>
      </c>
      <c r="U36" s="18" t="n">
        <v>402.49314917</v>
      </c>
      <c r="V36" s="20" t="n">
        <v>13.00511546</v>
      </c>
    </row>
    <row r="37" spans="1:22">
      <c r="A37" s="15" t="s">
        <v>512</v>
      </c>
      <c r="B37" s="17" t="n">
        <v>5458</v>
      </c>
      <c r="C37" s="18">
        <f>(66.0/B37*100)</f>
        <v/>
      </c>
      <c r="D37" s="19" t="n">
        <v>5392</v>
      </c>
      <c r="E37" s="18" t="n">
        <v>422.41233857</v>
      </c>
      <c r="F37" s="20" t="n">
        <v>11.15229113</v>
      </c>
      <c r="G37" s="18" t="n">
        <v>473.57906534</v>
      </c>
      <c r="H37" s="20" t="n">
        <v>5.24201421</v>
      </c>
      <c r="I37" s="18" t="n">
        <v>497.83343961</v>
      </c>
      <c r="J37" s="20" t="n">
        <v>3.04857099</v>
      </c>
      <c r="K37" s="18" t="n">
        <v>508.45908151</v>
      </c>
      <c r="L37" s="20" t="n">
        <v>4.2497001</v>
      </c>
      <c r="M37" s="18" t="s">
        <v>481</v>
      </c>
      <c r="N37" s="20" t="s">
        <v>481</v>
      </c>
      <c r="O37" s="18" t="s">
        <v>481</v>
      </c>
      <c r="P37" s="20" t="s">
        <v>481</v>
      </c>
      <c r="Q37" s="18" t="s">
        <v>481</v>
      </c>
      <c r="R37" s="20" t="s">
        <v>481</v>
      </c>
      <c r="S37" s="18" t="s">
        <v>481</v>
      </c>
      <c r="T37" s="20" t="s">
        <v>481</v>
      </c>
      <c r="U37" s="18" t="n">
        <v>383.48042082</v>
      </c>
      <c r="V37" s="20" t="n">
        <v>11.420708</v>
      </c>
    </row>
    <row r="38" spans="1:22">
      <c r="A38" s="15" t="s">
        <v>513</v>
      </c>
      <c r="B38" s="17" t="n">
        <v>5860</v>
      </c>
      <c r="C38" s="18">
        <f>(17.0/B38*100)</f>
        <v/>
      </c>
      <c r="D38" s="19" t="n">
        <v>5843</v>
      </c>
      <c r="E38" s="18" t="n">
        <v>470.38430683</v>
      </c>
      <c r="F38" s="20" t="n">
        <v>9.773904659999999</v>
      </c>
      <c r="G38" s="18" t="n">
        <v>519.31401333</v>
      </c>
      <c r="H38" s="20" t="n">
        <v>5.13213835</v>
      </c>
      <c r="I38" s="18" t="n">
        <v>526.66000242</v>
      </c>
      <c r="J38" s="20" t="n">
        <v>3.33846625</v>
      </c>
      <c r="K38" s="18" t="n">
        <v>519.69841653</v>
      </c>
      <c r="L38" s="20" t="n">
        <v>3.90647907</v>
      </c>
      <c r="M38" s="18" t="s">
        <v>481</v>
      </c>
      <c r="N38" s="20" t="s">
        <v>481</v>
      </c>
      <c r="O38" s="18" t="s">
        <v>481</v>
      </c>
      <c r="P38" s="20" t="s">
        <v>481</v>
      </c>
      <c r="Q38" s="18" t="s">
        <v>481</v>
      </c>
      <c r="R38" s="20" t="s">
        <v>481</v>
      </c>
      <c r="S38" s="18" t="s">
        <v>481</v>
      </c>
      <c r="T38" s="20" t="s">
        <v>481</v>
      </c>
      <c r="U38" s="18" t="n">
        <v>419.98670997</v>
      </c>
      <c r="V38" s="20" t="n">
        <v>13.95610285</v>
      </c>
    </row>
    <row r="39" spans="1:22">
      <c r="A39" s="15" t="s">
        <v>514</v>
      </c>
      <c r="B39" s="17" t="n">
        <v>5895</v>
      </c>
      <c r="C39" s="18">
        <f>(31.0/B39*100)</f>
        <v/>
      </c>
      <c r="D39" s="19" t="n">
        <v>5864</v>
      </c>
      <c r="E39" s="18" t="n">
        <v>372.66247021</v>
      </c>
      <c r="F39" s="20" t="n">
        <v>7.57969385</v>
      </c>
      <c r="G39" s="18" t="n">
        <v>397.23243683</v>
      </c>
      <c r="H39" s="20" t="n">
        <v>6.44847766</v>
      </c>
      <c r="I39" s="18" t="n">
        <v>421.49289311</v>
      </c>
      <c r="J39" s="20" t="n">
        <v>4.35701952</v>
      </c>
      <c r="K39" s="18" t="n">
        <v>435.18083131</v>
      </c>
      <c r="L39" s="20" t="n">
        <v>4.64008366</v>
      </c>
      <c r="M39" s="18" t="s">
        <v>481</v>
      </c>
      <c r="N39" s="20" t="s">
        <v>481</v>
      </c>
      <c r="O39" s="18" t="s">
        <v>481</v>
      </c>
      <c r="P39" s="20" t="s">
        <v>481</v>
      </c>
      <c r="Q39" s="18" t="s">
        <v>481</v>
      </c>
      <c r="R39" s="20" t="s">
        <v>481</v>
      </c>
      <c r="S39" s="18" t="s">
        <v>481</v>
      </c>
      <c r="T39" s="20" t="s">
        <v>481</v>
      </c>
      <c r="U39" s="18" t="n">
        <v>364.28158335</v>
      </c>
      <c r="V39" s="20" t="n">
        <v>16.46385392</v>
      </c>
    </row>
    <row r="40" spans="1:22">
      <c r="A40" s="15" t="s">
        <v>515</v>
      </c>
      <c r="B40" s="17" t="n">
        <v>14157</v>
      </c>
      <c r="C40" s="18">
        <f>(286.0/B40*100)</f>
        <v/>
      </c>
      <c r="D40" s="19" t="n">
        <v>13871</v>
      </c>
      <c r="E40" s="18" t="n">
        <v>457.31955677</v>
      </c>
      <c r="F40" s="20" t="n">
        <v>12.53304245</v>
      </c>
      <c r="G40" s="18" t="n">
        <v>468.14882302</v>
      </c>
      <c r="H40" s="20" t="n">
        <v>4.67145049</v>
      </c>
      <c r="I40" s="18" t="n">
        <v>495.13891983</v>
      </c>
      <c r="J40" s="20" t="n">
        <v>2.96148861</v>
      </c>
      <c r="K40" s="18" t="n">
        <v>506.2895259</v>
      </c>
      <c r="L40" s="20" t="n">
        <v>3.69251599</v>
      </c>
      <c r="M40" s="18" t="s">
        <v>481</v>
      </c>
      <c r="N40" s="20" t="s">
        <v>481</v>
      </c>
      <c r="O40" s="18" t="s">
        <v>481</v>
      </c>
      <c r="P40" s="20" t="s">
        <v>481</v>
      </c>
      <c r="Q40" s="18" t="s">
        <v>481</v>
      </c>
      <c r="R40" s="20" t="s">
        <v>481</v>
      </c>
      <c r="S40" s="18" t="s">
        <v>481</v>
      </c>
      <c r="T40" s="20" t="s">
        <v>481</v>
      </c>
      <c r="U40" s="18" t="n">
        <v>409.55743701</v>
      </c>
      <c r="V40" s="20" t="n">
        <v>11.86361069</v>
      </c>
    </row>
    <row r="41" spans="1:22">
      <c r="A41" s="15" t="s">
        <v>516</v>
      </c>
      <c r="B41" s="17" t="n">
        <v>5712</v>
      </c>
      <c r="C41" s="18">
        <f>(39.0/B41*100)</f>
        <v/>
      </c>
      <c r="D41" s="19" t="n">
        <v>5673</v>
      </c>
      <c r="E41" s="18" t="n">
        <v>404.3391667</v>
      </c>
      <c r="F41" s="20" t="n">
        <v>13.30753984</v>
      </c>
      <c r="G41" s="18" t="n">
        <v>446.18799401</v>
      </c>
      <c r="H41" s="20" t="n">
        <v>5.6388131</v>
      </c>
      <c r="I41" s="18" t="n">
        <v>472.63592375</v>
      </c>
      <c r="J41" s="20" t="n">
        <v>3.3737705</v>
      </c>
      <c r="K41" s="18" t="n">
        <v>480.07196875</v>
      </c>
      <c r="L41" s="20" t="n">
        <v>3.9420316</v>
      </c>
      <c r="M41" s="18" t="s">
        <v>481</v>
      </c>
      <c r="N41" s="20" t="s">
        <v>481</v>
      </c>
      <c r="O41" s="18" t="s">
        <v>481</v>
      </c>
      <c r="P41" s="20" t="s">
        <v>481</v>
      </c>
      <c r="Q41" s="18" t="n">
        <v>392.51815558</v>
      </c>
      <c r="R41" s="20" t="n">
        <v>16.89642718</v>
      </c>
      <c r="S41" s="18" t="s">
        <v>481</v>
      </c>
      <c r="T41" s="20" t="s">
        <v>481</v>
      </c>
      <c r="U41" s="18" t="n">
        <v>384.1232009</v>
      </c>
      <c r="V41" s="20" t="n">
        <v>17.27489206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(1306.0/B46*100)</f>
        <v/>
      </c>
      <c r="D46" s="19" t="n">
        <v>21835</v>
      </c>
      <c r="E46" s="18" t="n">
        <v>347.3407419</v>
      </c>
      <c r="F46" s="20" t="n">
        <v>8.727244860000001</v>
      </c>
      <c r="G46" s="18" t="n">
        <v>361.21572681</v>
      </c>
      <c r="H46" s="20" t="n">
        <v>4.18724591</v>
      </c>
      <c r="I46" s="18" t="n">
        <v>383.83252059</v>
      </c>
      <c r="J46" s="20" t="n">
        <v>2.76551161</v>
      </c>
      <c r="K46" s="18" t="n">
        <v>402.70355778</v>
      </c>
      <c r="L46" s="20" t="n">
        <v>3.66906363</v>
      </c>
      <c r="M46" s="18" t="s">
        <v>481</v>
      </c>
      <c r="N46" s="20" t="s">
        <v>481</v>
      </c>
      <c r="O46" s="18" t="s">
        <v>481</v>
      </c>
      <c r="P46" s="20" t="s">
        <v>481</v>
      </c>
      <c r="Q46" s="18" t="s">
        <v>481</v>
      </c>
      <c r="R46" s="20" t="s">
        <v>481</v>
      </c>
      <c r="S46" s="18" t="s">
        <v>481</v>
      </c>
      <c r="T46" s="20" t="s">
        <v>481</v>
      </c>
      <c r="U46" s="18" t="n">
        <v>320.71828384</v>
      </c>
      <c r="V46" s="20" t="n">
        <v>5.31292092</v>
      </c>
    </row>
    <row r="47" spans="1:22">
      <c r="A47" s="15" t="s">
        <v>522</v>
      </c>
      <c r="B47" s="17" t="n">
        <v>5928</v>
      </c>
      <c r="C47" s="18">
        <f>(96.0/B47*100)</f>
        <v/>
      </c>
      <c r="D47" s="19" t="n">
        <v>5832</v>
      </c>
      <c r="E47" s="18" t="n">
        <v>374.36554557</v>
      </c>
      <c r="F47" s="20" t="n">
        <v>7.59785235</v>
      </c>
      <c r="G47" s="18" t="n">
        <v>439.14455095</v>
      </c>
      <c r="H47" s="20" t="n">
        <v>6.71893676</v>
      </c>
      <c r="I47" s="18" t="n">
        <v>445.96447746</v>
      </c>
      <c r="J47" s="20" t="n">
        <v>4.18425685</v>
      </c>
      <c r="K47" s="18" t="n">
        <v>460.85270063</v>
      </c>
      <c r="L47" s="20" t="n">
        <v>3.75725749</v>
      </c>
      <c r="M47" s="18" t="s">
        <v>481</v>
      </c>
      <c r="N47" s="20" t="s">
        <v>481</v>
      </c>
      <c r="O47" s="18" t="s">
        <v>481</v>
      </c>
      <c r="P47" s="20" t="s">
        <v>481</v>
      </c>
      <c r="Q47" s="18" t="s">
        <v>481</v>
      </c>
      <c r="R47" s="20" t="s">
        <v>481</v>
      </c>
      <c r="S47" s="18" t="s">
        <v>481</v>
      </c>
      <c r="T47" s="20" t="s">
        <v>481</v>
      </c>
      <c r="U47" s="18" t="n">
        <v>349.29243952</v>
      </c>
      <c r="V47" s="20" t="n">
        <v>7.59136327</v>
      </c>
    </row>
    <row r="48" spans="1:22">
      <c r="A48" s="15" t="s">
        <v>523</v>
      </c>
      <c r="B48" s="17" t="n">
        <v>9841</v>
      </c>
      <c r="C48" s="18">
        <f>(7.0/B48*100)</f>
        <v/>
      </c>
      <c r="D48" s="19" t="n">
        <v>9834</v>
      </c>
      <c r="E48" s="18" t="n">
        <v>509.43239961</v>
      </c>
      <c r="F48" s="20" t="n">
        <v>12.97306377</v>
      </c>
      <c r="G48" s="18" t="n">
        <v>500.42009265</v>
      </c>
      <c r="H48" s="20" t="n">
        <v>7.17598616</v>
      </c>
      <c r="I48" s="18" t="n">
        <v>528.87803243</v>
      </c>
      <c r="J48" s="20" t="n">
        <v>4.94332307</v>
      </c>
      <c r="K48" s="18" t="n">
        <v>559.7144764</v>
      </c>
      <c r="L48" s="20" t="n">
        <v>5.72266565</v>
      </c>
      <c r="M48" s="18" t="s">
        <v>481</v>
      </c>
      <c r="N48" s="20" t="s">
        <v>481</v>
      </c>
      <c r="O48" s="18" t="s">
        <v>481</v>
      </c>
      <c r="P48" s="20" t="s">
        <v>481</v>
      </c>
      <c r="Q48" s="18" t="s">
        <v>481</v>
      </c>
      <c r="R48" s="20" t="s">
        <v>481</v>
      </c>
      <c r="S48" s="18" t="s">
        <v>481</v>
      </c>
      <c r="T48" s="20" t="s">
        <v>481</v>
      </c>
      <c r="U48" s="18" t="n">
        <v>475.75269335</v>
      </c>
      <c r="V48" s="20" t="n">
        <v>35.43335111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(222.0/B50*100)</f>
        <v/>
      </c>
      <c r="D50" s="19" t="n">
        <v>11573</v>
      </c>
      <c r="E50" s="18" t="n">
        <v>345.12475848</v>
      </c>
      <c r="F50" s="20" t="n">
        <v>7.33313246</v>
      </c>
      <c r="G50" s="18" t="n">
        <v>387.76927146</v>
      </c>
      <c r="H50" s="20" t="n">
        <v>5.35240386</v>
      </c>
      <c r="I50" s="18" t="n">
        <v>390.42531669</v>
      </c>
      <c r="J50" s="20" t="n">
        <v>2.49417291</v>
      </c>
      <c r="K50" s="18" t="n">
        <v>393.84332238</v>
      </c>
      <c r="L50" s="20" t="n">
        <v>3.78778307</v>
      </c>
      <c r="M50" s="18" t="s">
        <v>481</v>
      </c>
      <c r="N50" s="20" t="s">
        <v>481</v>
      </c>
      <c r="O50" s="18" t="s">
        <v>481</v>
      </c>
      <c r="P50" s="20" t="s">
        <v>481</v>
      </c>
      <c r="Q50" s="18" t="s">
        <v>481</v>
      </c>
      <c r="R50" s="20" t="s">
        <v>481</v>
      </c>
      <c r="S50" s="18" t="s">
        <v>481</v>
      </c>
      <c r="T50" s="20" t="s">
        <v>481</v>
      </c>
      <c r="U50" s="18" t="n">
        <v>319.13522601</v>
      </c>
      <c r="V50" s="20" t="n">
        <v>10.40745417</v>
      </c>
    </row>
    <row r="51" spans="1:22">
      <c r="A51" s="15" t="s">
        <v>526</v>
      </c>
      <c r="B51" s="17" t="n">
        <v>6866</v>
      </c>
      <c r="C51" s="18">
        <f>(110.0/B51*100)</f>
        <v/>
      </c>
      <c r="D51" s="19" t="n">
        <v>6756</v>
      </c>
      <c r="E51" s="18" t="n">
        <v>388.20390724</v>
      </c>
      <c r="F51" s="20" t="n">
        <v>8.74604794</v>
      </c>
      <c r="G51" s="18" t="n">
        <v>394.43393553</v>
      </c>
      <c r="H51" s="20" t="n">
        <v>5.65707066</v>
      </c>
      <c r="I51" s="18" t="n">
        <v>402.03243543</v>
      </c>
      <c r="J51" s="20" t="n">
        <v>3.04645627</v>
      </c>
      <c r="K51" s="18" t="n">
        <v>408.92014971</v>
      </c>
      <c r="L51" s="20" t="n">
        <v>3.25934252</v>
      </c>
      <c r="M51" s="18" t="s">
        <v>481</v>
      </c>
      <c r="N51" s="20" t="s">
        <v>481</v>
      </c>
      <c r="O51" s="18" t="s">
        <v>481</v>
      </c>
      <c r="P51" s="20" t="s">
        <v>481</v>
      </c>
      <c r="Q51" s="18" t="n">
        <v>380.5422133</v>
      </c>
      <c r="R51" s="20" t="n">
        <v>4.31283207</v>
      </c>
      <c r="S51" s="18" t="s">
        <v>481</v>
      </c>
      <c r="T51" s="20" t="s">
        <v>481</v>
      </c>
      <c r="U51" s="18" t="n">
        <v>367.7531769</v>
      </c>
      <c r="V51" s="20" t="n">
        <v>9.69318314</v>
      </c>
    </row>
    <row r="52" spans="1:22">
      <c r="A52" s="15" t="s">
        <v>527</v>
      </c>
      <c r="B52" s="17" t="n">
        <v>5809</v>
      </c>
      <c r="C52" s="18">
        <f>(76.0/B52*100)</f>
        <v/>
      </c>
      <c r="D52" s="19" t="n">
        <v>5733</v>
      </c>
      <c r="E52" s="18" t="n">
        <v>440.03068579</v>
      </c>
      <c r="F52" s="20" t="n">
        <v>11.59397842</v>
      </c>
      <c r="G52" s="18" t="n">
        <v>467.0395385</v>
      </c>
      <c r="H52" s="20" t="n">
        <v>7.38111643</v>
      </c>
      <c r="I52" s="18" t="n">
        <v>465.27536205</v>
      </c>
      <c r="J52" s="20" t="n">
        <v>3.04947173</v>
      </c>
      <c r="K52" s="18" t="n">
        <v>463.48272661</v>
      </c>
      <c r="L52" s="20" t="n">
        <v>3.4118629</v>
      </c>
      <c r="M52" s="18" t="s">
        <v>481</v>
      </c>
      <c r="N52" s="20" t="s">
        <v>481</v>
      </c>
      <c r="O52" s="18" t="s">
        <v>481</v>
      </c>
      <c r="P52" s="20" t="s">
        <v>481</v>
      </c>
      <c r="Q52" s="18" t="s">
        <v>481</v>
      </c>
      <c r="R52" s="20" t="s">
        <v>481</v>
      </c>
      <c r="S52" s="18" t="s">
        <v>481</v>
      </c>
      <c r="T52" s="20" t="s">
        <v>481</v>
      </c>
      <c r="U52" s="18" t="n">
        <v>391.13979372</v>
      </c>
      <c r="V52" s="20" t="n">
        <v>14.28987543</v>
      </c>
    </row>
    <row r="53" spans="1:22">
      <c r="A53" s="15" t="s">
        <v>528</v>
      </c>
      <c r="B53" s="17" t="n">
        <v>5571</v>
      </c>
      <c r="C53" s="18">
        <f>(85.0/B53*100)</f>
        <v/>
      </c>
      <c r="D53" s="19" t="n">
        <v>5486</v>
      </c>
      <c r="E53" s="18" t="n">
        <v>387.26190107</v>
      </c>
      <c r="F53" s="20" t="n">
        <v>10.06254652</v>
      </c>
      <c r="G53" s="18" t="n">
        <v>404.0681181</v>
      </c>
      <c r="H53" s="20" t="n">
        <v>4.27322833</v>
      </c>
      <c r="I53" s="18" t="n">
        <v>444.67211063</v>
      </c>
      <c r="J53" s="20" t="n">
        <v>1.90909296</v>
      </c>
      <c r="K53" s="18" t="n">
        <v>455.71233778</v>
      </c>
      <c r="L53" s="20" t="n">
        <v>3.27801721</v>
      </c>
      <c r="M53" s="18" t="s">
        <v>481</v>
      </c>
      <c r="N53" s="20" t="s">
        <v>481</v>
      </c>
      <c r="O53" s="18" t="s">
        <v>481</v>
      </c>
      <c r="P53" s="20" t="s">
        <v>481</v>
      </c>
      <c r="Q53" s="18" t="s">
        <v>481</v>
      </c>
      <c r="R53" s="20" t="s">
        <v>481</v>
      </c>
      <c r="S53" s="18" t="s">
        <v>481</v>
      </c>
      <c r="T53" s="20" t="s">
        <v>481</v>
      </c>
      <c r="U53" s="18" t="n">
        <v>330.46868704</v>
      </c>
      <c r="V53" s="20" t="n">
        <v>9.25661068</v>
      </c>
    </row>
    <row r="54" spans="1:22">
      <c r="A54" s="15" t="s">
        <v>529</v>
      </c>
      <c r="B54" s="17" t="n">
        <v>4740</v>
      </c>
      <c r="C54" s="18">
        <f>(83.0/B54*100)</f>
        <v/>
      </c>
      <c r="D54" s="19" t="n">
        <v>4657</v>
      </c>
      <c r="E54" s="18" t="n">
        <v>296.66254968</v>
      </c>
      <c r="F54" s="20" t="n">
        <v>6.48021961</v>
      </c>
      <c r="G54" s="18" t="n">
        <v>317.31879075</v>
      </c>
      <c r="H54" s="20" t="n">
        <v>6.80551511</v>
      </c>
      <c r="I54" s="18" t="n">
        <v>333.09854404</v>
      </c>
      <c r="J54" s="20" t="n">
        <v>3.38594896</v>
      </c>
      <c r="K54" s="18" t="n">
        <v>338.6167807</v>
      </c>
      <c r="L54" s="20" t="n">
        <v>3.04653953</v>
      </c>
      <c r="M54" s="18" t="s">
        <v>481</v>
      </c>
      <c r="N54" s="20" t="s">
        <v>481</v>
      </c>
      <c r="O54" s="18" t="s">
        <v>481</v>
      </c>
      <c r="P54" s="20" t="s">
        <v>481</v>
      </c>
      <c r="Q54" s="18" t="s">
        <v>481</v>
      </c>
      <c r="R54" s="20" t="s">
        <v>481</v>
      </c>
      <c r="S54" s="18" t="s">
        <v>481</v>
      </c>
      <c r="T54" s="20" t="s">
        <v>481</v>
      </c>
      <c r="U54" s="18" t="n">
        <v>267.05403303</v>
      </c>
      <c r="V54" s="20" t="n">
        <v>4.53609891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490.15475682</v>
      </c>
      <c r="F56" s="20" t="n">
        <v>12.5550328</v>
      </c>
      <c r="G56" s="18" t="n">
        <v>539.32342132</v>
      </c>
      <c r="H56" s="20" t="n">
        <v>6.57029859</v>
      </c>
      <c r="I56" s="18" t="n">
        <v>549.63442679</v>
      </c>
      <c r="J56" s="20" t="n">
        <v>3.11756316</v>
      </c>
      <c r="K56" s="18" t="n">
        <v>548.93880672</v>
      </c>
      <c r="L56" s="20" t="n">
        <v>3.47130579</v>
      </c>
      <c r="M56" s="18" t="s">
        <v>481</v>
      </c>
      <c r="N56" s="20" t="s">
        <v>481</v>
      </c>
      <c r="O56" s="18" t="s">
        <v>481</v>
      </c>
      <c r="P56" s="20" t="s">
        <v>481</v>
      </c>
      <c r="Q56" s="18" t="s">
        <v>481</v>
      </c>
      <c r="R56" s="20" t="s">
        <v>481</v>
      </c>
      <c r="S56" s="18" t="s">
        <v>481</v>
      </c>
      <c r="T56" s="20" t="s">
        <v>481</v>
      </c>
      <c r="U56" s="18" t="n">
        <v>503.37664635</v>
      </c>
      <c r="V56" s="20" t="n">
        <v>28.14526331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426.74229527</v>
      </c>
      <c r="F61" s="20" t="n">
        <v>7.97298359</v>
      </c>
      <c r="G61" s="18" t="n">
        <v>455.7085448</v>
      </c>
      <c r="H61" s="20" t="n">
        <v>4.87407309</v>
      </c>
      <c r="I61" s="18" t="n">
        <v>479.70498307</v>
      </c>
      <c r="J61" s="20" t="n">
        <v>2.72710629</v>
      </c>
      <c r="K61" s="18" t="n">
        <v>492.8151505</v>
      </c>
      <c r="L61" s="20" t="n">
        <v>3.43253802</v>
      </c>
      <c r="M61" s="18" t="s">
        <v>481</v>
      </c>
      <c r="N61" s="20" t="s">
        <v>481</v>
      </c>
      <c r="O61" s="18" t="s">
        <v>481</v>
      </c>
      <c r="P61" s="20" t="s">
        <v>481</v>
      </c>
      <c r="Q61" s="18" t="s">
        <v>481</v>
      </c>
      <c r="R61" s="20" t="s">
        <v>481</v>
      </c>
      <c r="S61" s="18" t="s">
        <v>481</v>
      </c>
      <c r="T61" s="20" t="s">
        <v>481</v>
      </c>
      <c r="U61" s="18" t="n">
        <v>414.74643897</v>
      </c>
      <c r="V61" s="20" t="n">
        <v>12.48726318</v>
      </c>
    </row>
    <row r="62" spans="1:22">
      <c r="A62" s="15" t="s">
        <v>537</v>
      </c>
      <c r="B62" s="17" t="n">
        <v>4476</v>
      </c>
      <c r="C62" s="18">
        <f>(3.0/B62*100)</f>
        <v/>
      </c>
      <c r="D62" s="19" t="n">
        <v>4473</v>
      </c>
      <c r="E62" s="18" t="n">
        <v>495.1961868</v>
      </c>
      <c r="F62" s="20" t="n">
        <v>10.83780861</v>
      </c>
      <c r="G62" s="18" t="n">
        <v>533.44706358</v>
      </c>
      <c r="H62" s="20" t="n">
        <v>4.04463321</v>
      </c>
      <c r="I62" s="18" t="n">
        <v>545.21201744</v>
      </c>
      <c r="J62" s="20" t="n">
        <v>1.60395027</v>
      </c>
      <c r="K62" s="18" t="n">
        <v>552.1413163</v>
      </c>
      <c r="L62" s="20" t="n">
        <v>3.22077475</v>
      </c>
      <c r="M62" s="18" t="s">
        <v>481</v>
      </c>
      <c r="N62" s="20" t="s">
        <v>481</v>
      </c>
      <c r="O62" s="18" t="s">
        <v>481</v>
      </c>
      <c r="P62" s="20" t="s">
        <v>481</v>
      </c>
      <c r="Q62" s="18" t="s">
        <v>481</v>
      </c>
      <c r="R62" s="20" t="s">
        <v>481</v>
      </c>
      <c r="S62" s="18" t="s">
        <v>481</v>
      </c>
      <c r="T62" s="20" t="s">
        <v>481</v>
      </c>
      <c r="U62" s="18" t="n">
        <v>541.69114389</v>
      </c>
      <c r="V62" s="20" t="n">
        <v>31.9153436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(76.0/B66*100)</f>
        <v/>
      </c>
      <c r="D66" s="19" t="n">
        <v>5589</v>
      </c>
      <c r="E66" s="18" t="n">
        <v>400.13027808</v>
      </c>
      <c r="F66" s="20" t="n">
        <v>6.59455966</v>
      </c>
      <c r="G66" s="18" t="n">
        <v>424.37008654</v>
      </c>
      <c r="H66" s="20" t="n">
        <v>3.84082047</v>
      </c>
      <c r="I66" s="18" t="n">
        <v>417.64817093</v>
      </c>
      <c r="J66" s="20" t="n">
        <v>1.9026632</v>
      </c>
      <c r="K66" s="18" t="n">
        <v>435.48910778</v>
      </c>
      <c r="L66" s="20" t="n">
        <v>3.66240995</v>
      </c>
      <c r="M66" s="18" t="s">
        <v>481</v>
      </c>
      <c r="N66" s="20" t="s">
        <v>481</v>
      </c>
      <c r="O66" s="18" t="s">
        <v>481</v>
      </c>
      <c r="P66" s="20" t="s">
        <v>481</v>
      </c>
      <c r="Q66" s="18" t="s">
        <v>481</v>
      </c>
      <c r="R66" s="20" t="s">
        <v>481</v>
      </c>
      <c r="S66" s="18" t="s">
        <v>481</v>
      </c>
      <c r="T66" s="20" t="s">
        <v>481</v>
      </c>
      <c r="U66" s="18" t="n">
        <v>352.3195513</v>
      </c>
      <c r="V66" s="20" t="n">
        <v>7.35634595</v>
      </c>
    </row>
    <row r="67" spans="1:22">
      <c r="A67" s="15" t="s">
        <v>542</v>
      </c>
      <c r="B67" s="17" t="n">
        <v>6971</v>
      </c>
      <c r="C67" s="18">
        <f>(83.0/B67*100)</f>
        <v/>
      </c>
      <c r="D67" s="19" t="n">
        <v>6888</v>
      </c>
      <c r="E67" s="18" t="n">
        <v>336.152113</v>
      </c>
      <c r="F67" s="20" t="n">
        <v>10.78040541</v>
      </c>
      <c r="G67" s="18" t="n">
        <v>373.7660074</v>
      </c>
      <c r="H67" s="20" t="n">
        <v>5.21058977</v>
      </c>
      <c r="I67" s="18" t="n">
        <v>389.00928071</v>
      </c>
      <c r="J67" s="20" t="n">
        <v>2.73788628</v>
      </c>
      <c r="K67" s="18" t="n">
        <v>397.46906112</v>
      </c>
      <c r="L67" s="20" t="n">
        <v>4.00266257</v>
      </c>
      <c r="M67" s="18" t="s">
        <v>481</v>
      </c>
      <c r="N67" s="20" t="s">
        <v>481</v>
      </c>
      <c r="O67" s="18" t="s">
        <v>481</v>
      </c>
      <c r="P67" s="20" t="s">
        <v>481</v>
      </c>
      <c r="Q67" s="18" t="s">
        <v>481</v>
      </c>
      <c r="R67" s="20" t="s">
        <v>481</v>
      </c>
      <c r="S67" s="18" t="s">
        <v>481</v>
      </c>
      <c r="T67" s="20" t="s">
        <v>481</v>
      </c>
      <c r="U67" s="18" t="n">
        <v>277.33338511</v>
      </c>
      <c r="V67" s="20" t="n">
        <v>10.78824981</v>
      </c>
    </row>
    <row r="68" spans="1:22">
      <c r="A68" s="15" t="s">
        <v>543</v>
      </c>
      <c r="B68" s="17" t="n">
        <v>12083</v>
      </c>
      <c r="C68" s="18">
        <f>(26.0/B68*100)</f>
        <v/>
      </c>
      <c r="D68" s="19" t="n">
        <v>12057</v>
      </c>
      <c r="E68" s="18" t="n">
        <v>331.33740026</v>
      </c>
      <c r="F68" s="20" t="n">
        <v>4.64411743</v>
      </c>
      <c r="G68" s="18" t="n">
        <v>386.15897192</v>
      </c>
      <c r="H68" s="20" t="n">
        <v>3.15001276</v>
      </c>
      <c r="I68" s="18" t="n">
        <v>414.7553427</v>
      </c>
      <c r="J68" s="20" t="n">
        <v>1.48656953</v>
      </c>
      <c r="K68" s="18" t="n">
        <v>416.21645213</v>
      </c>
      <c r="L68" s="20" t="n">
        <v>2.59213332</v>
      </c>
      <c r="M68" s="18" t="s">
        <v>481</v>
      </c>
      <c r="N68" s="20" t="s">
        <v>481</v>
      </c>
      <c r="O68" s="18" t="s">
        <v>481</v>
      </c>
      <c r="P68" s="20" t="s">
        <v>481</v>
      </c>
      <c r="Q68" s="18" t="s">
        <v>481</v>
      </c>
      <c r="R68" s="20" t="s">
        <v>481</v>
      </c>
      <c r="S68" s="18" t="s">
        <v>481</v>
      </c>
      <c r="T68" s="20" t="s">
        <v>481</v>
      </c>
      <c r="U68" s="18" t="n">
        <v>314.62829758</v>
      </c>
      <c r="V68" s="20" t="n">
        <v>4.40838916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485.87058624</v>
      </c>
      <c r="F70" s="20" t="n">
        <v>13.31823903</v>
      </c>
      <c r="G70" s="18" t="n">
        <v>498.48102892</v>
      </c>
      <c r="H70" s="20" t="n">
        <v>6.59899977</v>
      </c>
      <c r="I70" s="18" t="n">
        <v>493.62949541</v>
      </c>
      <c r="J70" s="20" t="n">
        <v>3.23869792</v>
      </c>
      <c r="K70" s="18" t="n">
        <v>507.45034937</v>
      </c>
      <c r="L70" s="20" t="n">
        <v>3.95893397</v>
      </c>
      <c r="M70" s="18" t="s">
        <v>481</v>
      </c>
      <c r="N70" s="20" t="s">
        <v>481</v>
      </c>
      <c r="O70" s="18" t="s">
        <v>481</v>
      </c>
      <c r="P70" s="20" t="s">
        <v>481</v>
      </c>
      <c r="Q70" s="18" t="s">
        <v>481</v>
      </c>
      <c r="R70" s="20" t="s">
        <v>481</v>
      </c>
      <c r="S70" s="18" t="s">
        <v>481</v>
      </c>
      <c r="T70" s="20" t="s">
        <v>481</v>
      </c>
      <c r="U70" s="18" t="n">
        <v>426.53640198</v>
      </c>
      <c r="V70" s="20" t="n">
        <v>13.99977645</v>
      </c>
    </row>
    <row r="71" spans="1:22">
      <c r="A71" s="15" t="s">
        <v>546</v>
      </c>
      <c r="B71" s="17" t="n">
        <v>6115</v>
      </c>
      <c r="C71" s="18">
        <f>(17.0/B71*100)</f>
        <v/>
      </c>
      <c r="D71" s="19" t="n">
        <v>6098</v>
      </c>
      <c r="E71" s="18" t="n">
        <v>545.06872332</v>
      </c>
      <c r="F71" s="20" t="n">
        <v>14.81709646</v>
      </c>
      <c r="G71" s="18" t="n">
        <v>545.2017555899999</v>
      </c>
      <c r="H71" s="20" t="n">
        <v>5.50254555</v>
      </c>
      <c r="I71" s="18" t="n">
        <v>565.83208673</v>
      </c>
      <c r="J71" s="20" t="n">
        <v>1.91967436</v>
      </c>
      <c r="K71" s="18" t="n">
        <v>567.66470358</v>
      </c>
      <c r="L71" s="20" t="n">
        <v>2.55546389</v>
      </c>
      <c r="M71" s="18" t="s">
        <v>481</v>
      </c>
      <c r="N71" s="20" t="s">
        <v>481</v>
      </c>
      <c r="O71" s="18" t="s">
        <v>481</v>
      </c>
      <c r="P71" s="20" t="s">
        <v>481</v>
      </c>
      <c r="Q71" s="18" t="s">
        <v>481</v>
      </c>
      <c r="R71" s="20" t="s">
        <v>481</v>
      </c>
      <c r="S71" s="18" t="s">
        <v>481</v>
      </c>
      <c r="T71" s="20" t="s">
        <v>481</v>
      </c>
      <c r="U71" s="18" t="n">
        <v>450.93623127</v>
      </c>
      <c r="V71" s="20" t="n">
        <v>27.45538993</v>
      </c>
    </row>
    <row r="72" spans="1:22">
      <c r="A72" s="15" t="s">
        <v>547</v>
      </c>
      <c r="B72" s="17" t="n">
        <v>7708</v>
      </c>
      <c r="C72" s="18">
        <f>(5.0/B72*100)</f>
        <v/>
      </c>
      <c r="D72" s="19" t="n">
        <v>7703</v>
      </c>
      <c r="E72" s="18" t="n">
        <v>478.53329675</v>
      </c>
      <c r="F72" s="20" t="n">
        <v>19.4412485</v>
      </c>
      <c r="G72" s="18" t="n">
        <v>526.671521</v>
      </c>
      <c r="H72" s="20" t="n">
        <v>7.13709671</v>
      </c>
      <c r="I72" s="18" t="n">
        <v>542.55535416</v>
      </c>
      <c r="J72" s="20" t="n">
        <v>3.37897191</v>
      </c>
      <c r="K72" s="18" t="n">
        <v>547.9437503299999</v>
      </c>
      <c r="L72" s="20" t="n">
        <v>3.61926759</v>
      </c>
      <c r="M72" s="18" t="s">
        <v>481</v>
      </c>
      <c r="N72" s="20" t="s">
        <v>481</v>
      </c>
      <c r="O72" s="18" t="s">
        <v>481</v>
      </c>
      <c r="P72" s="20" t="s">
        <v>481</v>
      </c>
      <c r="Q72" s="18" t="s">
        <v>481</v>
      </c>
      <c r="R72" s="20" t="s">
        <v>481</v>
      </c>
      <c r="S72" s="18" t="s">
        <v>481</v>
      </c>
      <c r="T72" s="20" t="s">
        <v>481</v>
      </c>
      <c r="U72" s="18" t="n">
        <v>472.72850614</v>
      </c>
      <c r="V72" s="20" t="n">
        <v>39.30815926</v>
      </c>
    </row>
    <row r="73" spans="1:22">
      <c r="A73" s="15" t="s">
        <v>548</v>
      </c>
      <c r="B73" s="17" t="n">
        <v>8249</v>
      </c>
      <c r="C73" s="18">
        <f>(147.0/B73*100)</f>
        <v/>
      </c>
      <c r="D73" s="19" t="n">
        <v>8102</v>
      </c>
      <c r="E73" s="18" t="n">
        <v>379.76556876</v>
      </c>
      <c r="F73" s="20" t="n">
        <v>15.61723379</v>
      </c>
      <c r="G73" s="18" t="n">
        <v>397.48487225</v>
      </c>
      <c r="H73" s="20" t="n">
        <v>6.05999418</v>
      </c>
      <c r="I73" s="18" t="n">
        <v>415.06402647</v>
      </c>
      <c r="J73" s="20" t="n">
        <v>3.03030523</v>
      </c>
      <c r="K73" s="18" t="n">
        <v>434.86078111</v>
      </c>
      <c r="L73" s="20" t="n">
        <v>5.64773104</v>
      </c>
      <c r="M73" s="18" t="s">
        <v>481</v>
      </c>
      <c r="N73" s="20" t="s">
        <v>481</v>
      </c>
      <c r="O73" s="18" t="s">
        <v>481</v>
      </c>
      <c r="P73" s="20" t="s">
        <v>481</v>
      </c>
      <c r="Q73" s="18" t="s">
        <v>481</v>
      </c>
      <c r="R73" s="20" t="s">
        <v>481</v>
      </c>
      <c r="S73" s="18" t="s">
        <v>481</v>
      </c>
      <c r="T73" s="20" t="s">
        <v>481</v>
      </c>
      <c r="U73" s="18" t="n">
        <v>358.07474362</v>
      </c>
      <c r="V73" s="20" t="n">
        <v>15.12363993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318.0737757</v>
      </c>
      <c r="F75" s="20" t="n">
        <v>9.0009146</v>
      </c>
      <c r="G75" s="18" t="n">
        <v>340.08070309</v>
      </c>
      <c r="H75" s="20" t="n">
        <v>6.59234433</v>
      </c>
      <c r="I75" s="18" t="n">
        <v>374.31948012</v>
      </c>
      <c r="J75" s="20" t="n">
        <v>3.04622235</v>
      </c>
      <c r="K75" s="18" t="n">
        <v>375.06993495</v>
      </c>
      <c r="L75" s="20" t="n">
        <v>3.99902298</v>
      </c>
      <c r="M75" s="18" t="s">
        <v>481</v>
      </c>
      <c r="N75" s="20" t="s">
        <v>481</v>
      </c>
      <c r="O75" s="18" t="s">
        <v>481</v>
      </c>
      <c r="P75" s="20" t="s">
        <v>481</v>
      </c>
      <c r="Q75" s="18" t="s">
        <v>481</v>
      </c>
      <c r="R75" s="20" t="s">
        <v>481</v>
      </c>
      <c r="S75" s="18" t="s">
        <v>481</v>
      </c>
      <c r="T75" s="20" t="s">
        <v>481</v>
      </c>
      <c r="U75" s="18" t="n">
        <v>310.70273763</v>
      </c>
      <c r="V75" s="20" t="n">
        <v>9.701831390000001</v>
      </c>
    </row>
    <row r="76" spans="1:22">
      <c r="A76" s="15" t="s">
        <v>551</v>
      </c>
      <c r="B76" s="17" t="n">
        <v>14167</v>
      </c>
      <c r="C76" s="18">
        <f>(229.0/B76*100)</f>
        <v/>
      </c>
      <c r="D76" s="19" t="n">
        <v>13938</v>
      </c>
      <c r="E76" s="18" t="n">
        <v>359.06632384</v>
      </c>
      <c r="F76" s="20" t="n">
        <v>7.19404572</v>
      </c>
      <c r="G76" s="18" t="n">
        <v>417.61914266</v>
      </c>
      <c r="H76" s="20" t="n">
        <v>5.54808189</v>
      </c>
      <c r="I76" s="18" t="n">
        <v>431.00066449</v>
      </c>
      <c r="J76" s="20" t="n">
        <v>2.51352199</v>
      </c>
      <c r="K76" s="18" t="n">
        <v>439.6990363</v>
      </c>
      <c r="L76" s="20" t="n">
        <v>3.32890878</v>
      </c>
      <c r="M76" s="18" t="s">
        <v>481</v>
      </c>
      <c r="N76" s="20" t="s">
        <v>481</v>
      </c>
      <c r="O76" s="18" t="s">
        <v>481</v>
      </c>
      <c r="P76" s="20" t="s">
        <v>481</v>
      </c>
      <c r="Q76" s="18" t="s">
        <v>481</v>
      </c>
      <c r="R76" s="20" t="s">
        <v>481</v>
      </c>
      <c r="S76" s="18" t="s">
        <v>481</v>
      </c>
      <c r="T76" s="20" t="s">
        <v>481</v>
      </c>
      <c r="U76" s="18" t="n">
        <v>342.93252057</v>
      </c>
      <c r="V76" s="20" t="n">
        <v>8.07541524</v>
      </c>
    </row>
    <row r="77" spans="1:22">
      <c r="A77" s="15" t="s">
        <v>552</v>
      </c>
      <c r="B77" s="17" t="n">
        <v>6062</v>
      </c>
      <c r="C77" s="18">
        <f>(87.0/B77*100)</f>
        <v/>
      </c>
      <c r="D77" s="19" t="n">
        <v>5975</v>
      </c>
      <c r="E77" s="18" t="n">
        <v>382.54088681</v>
      </c>
      <c r="F77" s="20" t="n">
        <v>9.87881267</v>
      </c>
      <c r="G77" s="18" t="n">
        <v>404.36306195</v>
      </c>
      <c r="H77" s="20" t="n">
        <v>4.7098241</v>
      </c>
      <c r="I77" s="18" t="n">
        <v>427.1526644</v>
      </c>
      <c r="J77" s="20" t="n">
        <v>2.9456092</v>
      </c>
      <c r="K77" s="18" t="n">
        <v>421.85927151</v>
      </c>
      <c r="L77" s="20" t="n">
        <v>3.9256951</v>
      </c>
      <c r="M77" s="18" t="s">
        <v>481</v>
      </c>
      <c r="N77" s="20" t="s">
        <v>481</v>
      </c>
      <c r="O77" s="18" t="s">
        <v>481</v>
      </c>
      <c r="P77" s="20" t="s">
        <v>481</v>
      </c>
      <c r="Q77" s="18" t="s">
        <v>481</v>
      </c>
      <c r="R77" s="20" t="s">
        <v>481</v>
      </c>
      <c r="S77" s="18" t="s">
        <v>481</v>
      </c>
      <c r="T77" s="20" t="s">
        <v>481</v>
      </c>
      <c r="U77" s="18" t="n">
        <v>338.88022251</v>
      </c>
      <c r="V77" s="20" t="n">
        <v>5.8386333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425.31386473</v>
      </c>
      <c r="F81" s="20" t="n">
        <v>18.96430169</v>
      </c>
      <c r="G81" s="18" t="n">
        <v>427.90699251</v>
      </c>
      <c r="H81" s="20" t="n">
        <v>4.42891695</v>
      </c>
      <c r="I81" s="18" t="n">
        <v>445.77224856</v>
      </c>
      <c r="J81" s="20" t="n">
        <v>3.49008552</v>
      </c>
      <c r="K81" s="18" t="n">
        <v>459.95429301</v>
      </c>
      <c r="L81" s="20" t="n">
        <v>4.8024569</v>
      </c>
      <c r="M81" s="18" t="s">
        <v>481</v>
      </c>
      <c r="N81" s="20" t="s">
        <v>481</v>
      </c>
      <c r="O81" s="18" t="s">
        <v>481</v>
      </c>
      <c r="P81" s="20" t="s">
        <v>481</v>
      </c>
      <c r="Q81" s="18" t="s">
        <v>481</v>
      </c>
      <c r="R81" s="20" t="s">
        <v>481</v>
      </c>
      <c r="S81" s="18" t="s">
        <v>481</v>
      </c>
      <c r="T81" s="20" t="s">
        <v>481</v>
      </c>
      <c r="U81" s="18" t="n">
        <v>379.10141164</v>
      </c>
      <c r="V81" s="20" t="n">
        <v>22.72616541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720</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472.31152169</v>
      </c>
      <c r="F7" s="20" t="n">
        <v>9.835559740000001</v>
      </c>
      <c r="G7" s="18" t="n">
        <v>486.57383712</v>
      </c>
      <c r="H7" s="20" t="n">
        <v>5.75319914</v>
      </c>
      <c r="I7" s="18" t="n">
        <v>496.52799678</v>
      </c>
      <c r="J7" s="20" t="n">
        <v>1.46522053</v>
      </c>
      <c r="K7" s="18" t="n">
        <v>500.59802415</v>
      </c>
      <c r="L7" s="20" t="n">
        <v>3.23593043</v>
      </c>
      <c r="M7" s="18" t="s">
        <v>481</v>
      </c>
      <c r="N7" s="20" t="s">
        <v>481</v>
      </c>
      <c r="O7" s="18" t="s">
        <v>481</v>
      </c>
      <c r="P7" s="20" t="s">
        <v>481</v>
      </c>
      <c r="Q7" s="18" t="s">
        <v>481</v>
      </c>
      <c r="R7" s="20" t="s">
        <v>481</v>
      </c>
      <c r="S7" s="18" t="s">
        <v>481</v>
      </c>
      <c r="T7" s="20" t="s">
        <v>481</v>
      </c>
      <c r="U7" s="18" t="n">
        <v>409.66326205</v>
      </c>
      <c r="V7" s="20" t="n">
        <v>9.73649779</v>
      </c>
    </row>
    <row r="8" spans="1:22">
      <c r="A8" s="15" t="s">
        <v>483</v>
      </c>
      <c r="B8" s="17" t="n">
        <v>7007</v>
      </c>
      <c r="C8" s="18">
        <f>(25.0/B8*100)</f>
        <v/>
      </c>
      <c r="D8" s="19" t="n">
        <v>6982</v>
      </c>
      <c r="E8" s="18" t="n">
        <v>468.81686123</v>
      </c>
      <c r="F8" s="20" t="n">
        <v>7.65016836</v>
      </c>
      <c r="G8" s="18" t="n">
        <v>483.19888171</v>
      </c>
      <c r="H8" s="20" t="n">
        <v>5.49727749</v>
      </c>
      <c r="I8" s="18" t="n">
        <v>502.26530401</v>
      </c>
      <c r="J8" s="20" t="n">
        <v>3.41527654</v>
      </c>
      <c r="K8" s="18" t="n">
        <v>502.76877817</v>
      </c>
      <c r="L8" s="20" t="n">
        <v>3.41778487</v>
      </c>
      <c r="M8" s="18" t="s">
        <v>481</v>
      </c>
      <c r="N8" s="20" t="s">
        <v>481</v>
      </c>
      <c r="O8" s="18" t="s">
        <v>481</v>
      </c>
      <c r="P8" s="20" t="s">
        <v>481</v>
      </c>
      <c r="Q8" s="18" t="n">
        <v>301.63126691</v>
      </c>
      <c r="R8" s="20" t="n">
        <v>25.14921031</v>
      </c>
      <c r="S8" s="18" t="s">
        <v>481</v>
      </c>
      <c r="T8" s="20" t="s">
        <v>481</v>
      </c>
      <c r="U8" s="18" t="n">
        <v>416.3893443</v>
      </c>
      <c r="V8" s="20" t="n">
        <v>14.52941563</v>
      </c>
    </row>
    <row r="9" spans="1:22">
      <c r="A9" s="15" t="s">
        <v>484</v>
      </c>
      <c r="B9" s="17" t="n">
        <v>9651</v>
      </c>
      <c r="C9" s="18">
        <f>(113.0/B9*100)</f>
        <v/>
      </c>
      <c r="D9" s="19" t="n">
        <v>9538</v>
      </c>
      <c r="E9" s="18" t="n">
        <v>452.1420455</v>
      </c>
      <c r="F9" s="20" t="n">
        <v>7.83909603</v>
      </c>
      <c r="G9" s="18" t="n">
        <v>489.35907667</v>
      </c>
      <c r="H9" s="20" t="n">
        <v>5.32903388</v>
      </c>
      <c r="I9" s="18" t="n">
        <v>513.29651877</v>
      </c>
      <c r="J9" s="20" t="n">
        <v>2.57726235</v>
      </c>
      <c r="K9" s="18" t="n">
        <v>525.51483044</v>
      </c>
      <c r="L9" s="20" t="n">
        <v>3.30889801</v>
      </c>
      <c r="M9" s="18" t="s">
        <v>481</v>
      </c>
      <c r="N9" s="20" t="s">
        <v>481</v>
      </c>
      <c r="O9" s="18" t="s">
        <v>481</v>
      </c>
      <c r="P9" s="20" t="s">
        <v>481</v>
      </c>
      <c r="Q9" s="18" t="n">
        <v>357.98454354</v>
      </c>
      <c r="R9" s="20" t="n">
        <v>11.51846445</v>
      </c>
      <c r="S9" s="18" t="s">
        <v>481</v>
      </c>
      <c r="T9" s="20" t="s">
        <v>481</v>
      </c>
      <c r="U9" s="18" t="n">
        <v>417.33173428</v>
      </c>
      <c r="V9" s="20" t="n">
        <v>10.68618252</v>
      </c>
    </row>
    <row r="10" spans="1:22">
      <c r="A10" s="15" t="s">
        <v>485</v>
      </c>
      <c r="B10" s="17" t="n">
        <v>20058</v>
      </c>
      <c r="C10" s="18">
        <f>(530.0/B10*100)</f>
        <v/>
      </c>
      <c r="D10" s="19" t="n">
        <v>19528</v>
      </c>
      <c r="E10" s="18" t="n">
        <v>480.03615311</v>
      </c>
      <c r="F10" s="20" t="n">
        <v>9.869665579999999</v>
      </c>
      <c r="G10" s="18" t="n">
        <v>506.49734014</v>
      </c>
      <c r="H10" s="20" t="n">
        <v>5.18279413</v>
      </c>
      <c r="I10" s="18" t="n">
        <v>516.13000397</v>
      </c>
      <c r="J10" s="20" t="n">
        <v>2.57442598</v>
      </c>
      <c r="K10" s="18" t="n">
        <v>524.84822365</v>
      </c>
      <c r="L10" s="20" t="n">
        <v>3.29018601</v>
      </c>
      <c r="M10" s="18" t="s">
        <v>481</v>
      </c>
      <c r="N10" s="20" t="s">
        <v>481</v>
      </c>
      <c r="O10" s="18" t="s">
        <v>481</v>
      </c>
      <c r="P10" s="20" t="s">
        <v>481</v>
      </c>
      <c r="Q10" s="18" t="s">
        <v>481</v>
      </c>
      <c r="R10" s="20" t="s">
        <v>481</v>
      </c>
      <c r="S10" s="18" t="s">
        <v>481</v>
      </c>
      <c r="T10" s="20" t="s">
        <v>481</v>
      </c>
      <c r="U10" s="18" t="n">
        <v>453.43699537</v>
      </c>
      <c r="V10" s="20" t="n">
        <v>10.15368529</v>
      </c>
    </row>
    <row r="11" spans="1:22">
      <c r="A11" s="15" t="s">
        <v>486</v>
      </c>
      <c r="B11" s="17" t="n">
        <v>7053</v>
      </c>
      <c r="C11" s="18">
        <f>(51.0/B11*100)</f>
        <v/>
      </c>
      <c r="D11" s="19" t="n">
        <v>7002</v>
      </c>
      <c r="E11" s="18" t="n">
        <v>381.35069327</v>
      </c>
      <c r="F11" s="20" t="n">
        <v>8.988922669999999</v>
      </c>
      <c r="G11" s="18" t="n">
        <v>400.551836</v>
      </c>
      <c r="H11" s="20" t="n">
        <v>7.15243658</v>
      </c>
      <c r="I11" s="18" t="n">
        <v>424.62842868</v>
      </c>
      <c r="J11" s="20" t="n">
        <v>2.75910647</v>
      </c>
      <c r="K11" s="18" t="n">
        <v>431.15067532</v>
      </c>
      <c r="L11" s="20" t="n">
        <v>3.40487373</v>
      </c>
      <c r="M11" s="18" t="s">
        <v>481</v>
      </c>
      <c r="N11" s="20" t="s">
        <v>481</v>
      </c>
      <c r="O11" s="18" t="s">
        <v>481</v>
      </c>
      <c r="P11" s="20" t="s">
        <v>481</v>
      </c>
      <c r="Q11" s="18" t="s">
        <v>481</v>
      </c>
      <c r="R11" s="20" t="s">
        <v>481</v>
      </c>
      <c r="S11" s="18" t="s">
        <v>481</v>
      </c>
      <c r="T11" s="20" t="s">
        <v>481</v>
      </c>
      <c r="U11" s="18" t="n">
        <v>360.62912209</v>
      </c>
      <c r="V11" s="20" t="n">
        <v>11.04154451</v>
      </c>
    </row>
    <row r="12" spans="1:22">
      <c r="A12" s="15" t="s">
        <v>487</v>
      </c>
      <c r="B12" s="17" t="n">
        <v>6894</v>
      </c>
      <c r="C12" s="18">
        <f>(57.0/B12*100)</f>
        <v/>
      </c>
      <c r="D12" s="19" t="n">
        <v>6837</v>
      </c>
      <c r="E12" s="18" t="n">
        <v>473.64994494</v>
      </c>
      <c r="F12" s="20" t="n">
        <v>6.2839086</v>
      </c>
      <c r="G12" s="18" t="n">
        <v>490.84783407</v>
      </c>
      <c r="H12" s="20" t="n">
        <v>4.22532247</v>
      </c>
      <c r="I12" s="18" t="n">
        <v>499.88525039</v>
      </c>
      <c r="J12" s="20" t="n">
        <v>2.3499162</v>
      </c>
      <c r="K12" s="18" t="n">
        <v>503.52844945</v>
      </c>
      <c r="L12" s="20" t="n">
        <v>4.60787314</v>
      </c>
      <c r="M12" s="18" t="s">
        <v>481</v>
      </c>
      <c r="N12" s="20" t="s">
        <v>481</v>
      </c>
      <c r="O12" s="18" t="s">
        <v>481</v>
      </c>
      <c r="P12" s="20" t="s">
        <v>481</v>
      </c>
      <c r="Q12" s="18" t="n">
        <v>340.98506961</v>
      </c>
      <c r="R12" s="20" t="n">
        <v>12.52444664</v>
      </c>
      <c r="S12" s="18" t="s">
        <v>481</v>
      </c>
      <c r="T12" s="20" t="s">
        <v>481</v>
      </c>
      <c r="U12" s="18" t="n">
        <v>397.51196195</v>
      </c>
      <c r="V12" s="20" t="n">
        <v>11.46364169</v>
      </c>
    </row>
    <row r="13" spans="1:22">
      <c r="A13" s="15" t="s">
        <v>488</v>
      </c>
      <c r="B13" s="17" t="n">
        <v>7161</v>
      </c>
      <c r="C13" s="18">
        <f>(93.0/B13*100)</f>
        <v/>
      </c>
      <c r="D13" s="19" t="n">
        <v>7068</v>
      </c>
      <c r="E13" s="18" t="n">
        <v>464.2969266</v>
      </c>
      <c r="F13" s="20" t="n">
        <v>11.62930901</v>
      </c>
      <c r="G13" s="18" t="n">
        <v>509.8864561</v>
      </c>
      <c r="H13" s="20" t="n">
        <v>5.05349513</v>
      </c>
      <c r="I13" s="18" t="n">
        <v>512.92699017</v>
      </c>
      <c r="J13" s="20" t="n">
        <v>2.53775138</v>
      </c>
      <c r="K13" s="18" t="n">
        <v>526.3919564399999</v>
      </c>
      <c r="L13" s="20" t="n">
        <v>4.05348429</v>
      </c>
      <c r="M13" s="18" t="s">
        <v>481</v>
      </c>
      <c r="N13" s="20" t="s">
        <v>481</v>
      </c>
      <c r="O13" s="18" t="s">
        <v>481</v>
      </c>
      <c r="P13" s="20" t="s">
        <v>481</v>
      </c>
      <c r="Q13" s="18" t="n">
        <v>447.51533769</v>
      </c>
      <c r="R13" s="20" t="n">
        <v>5.97365007</v>
      </c>
      <c r="S13" s="18" t="s">
        <v>481</v>
      </c>
      <c r="T13" s="20" t="s">
        <v>481</v>
      </c>
      <c r="U13" s="18" t="n">
        <v>439.98000579</v>
      </c>
      <c r="V13" s="20" t="n">
        <v>13.14253148</v>
      </c>
    </row>
    <row r="14" spans="1:22">
      <c r="A14" s="15" t="s">
        <v>489</v>
      </c>
      <c r="B14" s="17" t="n">
        <v>5587</v>
      </c>
      <c r="C14" s="18">
        <f>(76.0/B14*100)</f>
        <v/>
      </c>
      <c r="D14" s="19" t="n">
        <v>5511</v>
      </c>
      <c r="E14" s="18" t="n">
        <v>471.91581531</v>
      </c>
      <c r="F14" s="20" t="n">
        <v>7.91674226</v>
      </c>
      <c r="G14" s="18" t="n">
        <v>513.32812332</v>
      </c>
      <c r="H14" s="20" t="n">
        <v>4.76570308</v>
      </c>
      <c r="I14" s="18" t="n">
        <v>518.70746878</v>
      </c>
      <c r="J14" s="20" t="n">
        <v>2.13978828</v>
      </c>
      <c r="K14" s="18" t="n">
        <v>534.49577699</v>
      </c>
      <c r="L14" s="20" t="n">
        <v>3.69777042</v>
      </c>
      <c r="M14" s="18" t="s">
        <v>481</v>
      </c>
      <c r="N14" s="20" t="s">
        <v>481</v>
      </c>
      <c r="O14" s="18" t="s">
        <v>481</v>
      </c>
      <c r="P14" s="20" t="s">
        <v>481</v>
      </c>
      <c r="Q14" s="18" t="s">
        <v>481</v>
      </c>
      <c r="R14" s="20" t="s">
        <v>481</v>
      </c>
      <c r="S14" s="18" t="s">
        <v>481</v>
      </c>
      <c r="T14" s="20" t="s">
        <v>481</v>
      </c>
      <c r="U14" s="18" t="n">
        <v>455.72020326</v>
      </c>
      <c r="V14" s="20" t="n">
        <v>14.38675499</v>
      </c>
    </row>
    <row r="15" spans="1:22">
      <c r="A15" s="15" t="s">
        <v>490</v>
      </c>
      <c r="B15" s="17" t="n">
        <v>5882</v>
      </c>
      <c r="C15" s="18">
        <f>(53.0/B15*100)</f>
        <v/>
      </c>
      <c r="D15" s="19" t="n">
        <v>5829</v>
      </c>
      <c r="E15" s="18" t="n">
        <v>458.17587068</v>
      </c>
      <c r="F15" s="20" t="n">
        <v>11.7063597</v>
      </c>
      <c r="G15" s="18" t="n">
        <v>507.34593218</v>
      </c>
      <c r="H15" s="20" t="n">
        <v>4.52865435</v>
      </c>
      <c r="I15" s="18" t="n">
        <v>515.89844826</v>
      </c>
      <c r="J15" s="20" t="n">
        <v>2.16131962</v>
      </c>
      <c r="K15" s="18" t="n">
        <v>513.8013985</v>
      </c>
      <c r="L15" s="20" t="n">
        <v>3.97463426</v>
      </c>
      <c r="M15" s="18" t="s">
        <v>481</v>
      </c>
      <c r="N15" s="20" t="s">
        <v>481</v>
      </c>
      <c r="O15" s="18" t="s">
        <v>481</v>
      </c>
      <c r="P15" s="20" t="s">
        <v>481</v>
      </c>
      <c r="Q15" s="18" t="n">
        <v>368.85220715</v>
      </c>
      <c r="R15" s="20" t="n">
        <v>14.5875493</v>
      </c>
      <c r="S15" s="18" t="s">
        <v>481</v>
      </c>
      <c r="T15" s="20" t="s">
        <v>481</v>
      </c>
      <c r="U15" s="18" t="n">
        <v>433.262478</v>
      </c>
      <c r="V15" s="20" t="n">
        <v>16.40279293</v>
      </c>
    </row>
    <row r="16" spans="1:22">
      <c r="A16" s="15" t="s">
        <v>491</v>
      </c>
      <c r="B16" s="17" t="n">
        <v>6108</v>
      </c>
      <c r="C16" s="18">
        <f>(105.0/B16*100)</f>
        <v/>
      </c>
      <c r="D16" s="19" t="n">
        <v>6003</v>
      </c>
      <c r="E16" s="18" t="n">
        <v>443.36967067</v>
      </c>
      <c r="F16" s="20" t="n">
        <v>7.67155765</v>
      </c>
      <c r="G16" s="18" t="n">
        <v>471.83975732</v>
      </c>
      <c r="H16" s="20" t="n">
        <v>5.35695421</v>
      </c>
      <c r="I16" s="18" t="n">
        <v>502.25488918</v>
      </c>
      <c r="J16" s="20" t="n">
        <v>2.10059707</v>
      </c>
      <c r="K16" s="18" t="n">
        <v>502.18309009</v>
      </c>
      <c r="L16" s="20" t="n">
        <v>3.72843905</v>
      </c>
      <c r="M16" s="18" t="s">
        <v>481</v>
      </c>
      <c r="N16" s="20" t="s">
        <v>481</v>
      </c>
      <c r="O16" s="18" t="s">
        <v>481</v>
      </c>
      <c r="P16" s="20" t="s">
        <v>481</v>
      </c>
      <c r="Q16" s="18" t="s">
        <v>481</v>
      </c>
      <c r="R16" s="20" t="s">
        <v>481</v>
      </c>
      <c r="S16" s="18" t="s">
        <v>481</v>
      </c>
      <c r="T16" s="20" t="s">
        <v>481</v>
      </c>
      <c r="U16" s="18" t="n">
        <v>379.32457086</v>
      </c>
      <c r="V16" s="20" t="n">
        <v>9.61202786</v>
      </c>
    </row>
    <row r="17" spans="1:22">
      <c r="A17" s="15" t="s">
        <v>492</v>
      </c>
      <c r="B17" s="17" t="n">
        <v>6504</v>
      </c>
      <c r="C17" s="18">
        <f>(695.0/B17*100)</f>
        <v/>
      </c>
      <c r="D17" s="19" t="n">
        <v>5809</v>
      </c>
      <c r="E17" s="18" t="n">
        <v>475.0301506</v>
      </c>
      <c r="F17" s="20" t="n">
        <v>8.416125040000001</v>
      </c>
      <c r="G17" s="18" t="n">
        <v>503.78630192</v>
      </c>
      <c r="H17" s="20" t="n">
        <v>3.84604482</v>
      </c>
      <c r="I17" s="18" t="n">
        <v>513.93024096</v>
      </c>
      <c r="J17" s="20" t="n">
        <v>3.4398047</v>
      </c>
      <c r="K17" s="18" t="n">
        <v>522.4368561700001</v>
      </c>
      <c r="L17" s="20" t="n">
        <v>4.02515549</v>
      </c>
      <c r="M17" s="18" t="s">
        <v>481</v>
      </c>
      <c r="N17" s="20" t="s">
        <v>481</v>
      </c>
      <c r="O17" s="18" t="s">
        <v>481</v>
      </c>
      <c r="P17" s="20" t="s">
        <v>481</v>
      </c>
      <c r="Q17" s="18" t="n">
        <v>362.96139732</v>
      </c>
      <c r="R17" s="20" t="n">
        <v>12.64520278</v>
      </c>
      <c r="S17" s="18" t="s">
        <v>481</v>
      </c>
      <c r="T17" s="20" t="s">
        <v>481</v>
      </c>
      <c r="U17" s="18" t="n">
        <v>447.37551192</v>
      </c>
      <c r="V17" s="20" t="n">
        <v>11.02070658</v>
      </c>
    </row>
    <row r="18" spans="1:22">
      <c r="A18" s="15" t="s">
        <v>493</v>
      </c>
      <c r="B18" s="17" t="n">
        <v>5532</v>
      </c>
      <c r="C18" s="18">
        <f>(28.0/B18*100)</f>
        <v/>
      </c>
      <c r="D18" s="19" t="n">
        <v>5504</v>
      </c>
      <c r="E18" s="18" t="n">
        <v>419.33974845</v>
      </c>
      <c r="F18" s="20" t="n">
        <v>11.82966463</v>
      </c>
      <c r="G18" s="18" t="n">
        <v>444.98060819</v>
      </c>
      <c r="H18" s="20" t="n">
        <v>5.74918575</v>
      </c>
      <c r="I18" s="18" t="n">
        <v>457.83993531</v>
      </c>
      <c r="J18" s="20" t="n">
        <v>3.74234152</v>
      </c>
      <c r="K18" s="18" t="n">
        <v>455.32388603</v>
      </c>
      <c r="L18" s="20" t="n">
        <v>5.21053246</v>
      </c>
      <c r="M18" s="18" t="s">
        <v>481</v>
      </c>
      <c r="N18" s="20" t="s">
        <v>481</v>
      </c>
      <c r="O18" s="18" t="s">
        <v>481</v>
      </c>
      <c r="P18" s="20" t="s">
        <v>481</v>
      </c>
      <c r="Q18" s="18" t="s">
        <v>481</v>
      </c>
      <c r="R18" s="20" t="s">
        <v>481</v>
      </c>
      <c r="S18" s="18" t="s">
        <v>481</v>
      </c>
      <c r="T18" s="20" t="s">
        <v>481</v>
      </c>
      <c r="U18" s="18" t="n">
        <v>356.02540151</v>
      </c>
      <c r="V18" s="20" t="n">
        <v>13.07074627</v>
      </c>
    </row>
    <row r="19" spans="1:22">
      <c r="A19" s="15" t="s">
        <v>494</v>
      </c>
      <c r="B19" s="17" t="n">
        <v>5658</v>
      </c>
      <c r="C19" s="18">
        <f>(71.0/B19*100)</f>
        <v/>
      </c>
      <c r="D19" s="19" t="n">
        <v>5587</v>
      </c>
      <c r="E19" s="18" t="n">
        <v>429.00145999</v>
      </c>
      <c r="F19" s="20" t="n">
        <v>8.66838686</v>
      </c>
      <c r="G19" s="18" t="n">
        <v>463.53858781</v>
      </c>
      <c r="H19" s="20" t="n">
        <v>4.8814203</v>
      </c>
      <c r="I19" s="18" t="n">
        <v>479.94276566</v>
      </c>
      <c r="J19" s="20" t="n">
        <v>2.92230571</v>
      </c>
      <c r="K19" s="18" t="n">
        <v>485.65671581</v>
      </c>
      <c r="L19" s="20" t="n">
        <v>3.95279264</v>
      </c>
      <c r="M19" s="18" t="s">
        <v>481</v>
      </c>
      <c r="N19" s="20" t="s">
        <v>481</v>
      </c>
      <c r="O19" s="18" t="s">
        <v>481</v>
      </c>
      <c r="P19" s="20" t="s">
        <v>481</v>
      </c>
      <c r="Q19" s="18" t="s">
        <v>481</v>
      </c>
      <c r="R19" s="20" t="s">
        <v>481</v>
      </c>
      <c r="S19" s="18" t="s">
        <v>481</v>
      </c>
      <c r="T19" s="20" t="s">
        <v>481</v>
      </c>
      <c r="U19" s="18" t="n">
        <v>400.16229235</v>
      </c>
      <c r="V19" s="20" t="n">
        <v>15.86189945</v>
      </c>
    </row>
    <row r="20" spans="1:22">
      <c r="A20" s="15" t="s">
        <v>495</v>
      </c>
      <c r="B20" s="17" t="n">
        <v>3371</v>
      </c>
      <c r="C20" s="18">
        <f>(75.0/B20*100)</f>
        <v/>
      </c>
      <c r="D20" s="19" t="n">
        <v>3296</v>
      </c>
      <c r="E20" s="18" t="n">
        <v>437.78452425</v>
      </c>
      <c r="F20" s="20" t="n">
        <v>10.37581604</v>
      </c>
      <c r="G20" s="18" t="n">
        <v>473.17042576</v>
      </c>
      <c r="H20" s="20" t="n">
        <v>5.59026728</v>
      </c>
      <c r="I20" s="18" t="n">
        <v>487.75652964</v>
      </c>
      <c r="J20" s="20" t="n">
        <v>2.61919456</v>
      </c>
      <c r="K20" s="18" t="n">
        <v>506.51094247</v>
      </c>
      <c r="L20" s="20" t="n">
        <v>3.95831153</v>
      </c>
      <c r="M20" s="18" t="s">
        <v>481</v>
      </c>
      <c r="N20" s="20" t="s">
        <v>481</v>
      </c>
      <c r="O20" s="18" t="s">
        <v>481</v>
      </c>
      <c r="P20" s="20" t="s">
        <v>481</v>
      </c>
      <c r="Q20" s="18" t="s">
        <v>481</v>
      </c>
      <c r="R20" s="20" t="s">
        <v>481</v>
      </c>
      <c r="S20" s="18" t="s">
        <v>481</v>
      </c>
      <c r="T20" s="20" t="s">
        <v>481</v>
      </c>
      <c r="U20" s="18" t="n">
        <v>423.11951821</v>
      </c>
      <c r="V20" s="20" t="n">
        <v>21.42664744</v>
      </c>
    </row>
    <row r="21" spans="1:22">
      <c r="A21" s="15" t="s">
        <v>496</v>
      </c>
      <c r="B21" s="17" t="n">
        <v>5741</v>
      </c>
      <c r="C21" s="18">
        <f>(45.0/B21*100)</f>
        <v/>
      </c>
      <c r="D21" s="19" t="n">
        <v>5696</v>
      </c>
      <c r="E21" s="18" t="n">
        <v>482.43713429</v>
      </c>
      <c r="F21" s="20" t="n">
        <v>17.35212333</v>
      </c>
      <c r="G21" s="18" t="n">
        <v>498.92600153</v>
      </c>
      <c r="H21" s="20" t="n">
        <v>6.12263002</v>
      </c>
      <c r="I21" s="18" t="n">
        <v>504.37402347</v>
      </c>
      <c r="J21" s="20" t="n">
        <v>2.18799317</v>
      </c>
      <c r="K21" s="18" t="n">
        <v>505.40415946</v>
      </c>
      <c r="L21" s="20" t="n">
        <v>2.99113351</v>
      </c>
      <c r="M21" s="18" t="s">
        <v>481</v>
      </c>
      <c r="N21" s="20" t="s">
        <v>481</v>
      </c>
      <c r="O21" s="18" t="s">
        <v>481</v>
      </c>
      <c r="P21" s="20" t="s">
        <v>481</v>
      </c>
      <c r="Q21" s="18" t="s">
        <v>481</v>
      </c>
      <c r="R21" s="20" t="s">
        <v>481</v>
      </c>
      <c r="S21" s="18" t="s">
        <v>481</v>
      </c>
      <c r="T21" s="20" t="s">
        <v>481</v>
      </c>
      <c r="U21" s="18" t="n">
        <v>441.06942022</v>
      </c>
      <c r="V21" s="20" t="n">
        <v>17.07950205</v>
      </c>
    </row>
    <row r="22" spans="1:22">
      <c r="A22" s="15" t="s">
        <v>497</v>
      </c>
      <c r="B22" s="17" t="n">
        <v>6598</v>
      </c>
      <c r="C22" s="18">
        <f>(34.0/B22*100)</f>
        <v/>
      </c>
      <c r="D22" s="19" t="n">
        <v>6564</v>
      </c>
      <c r="E22" s="18" t="n">
        <v>413.21865422</v>
      </c>
      <c r="F22" s="20" t="n">
        <v>10.84598298</v>
      </c>
      <c r="G22" s="18" t="n">
        <v>471.2025687</v>
      </c>
      <c r="H22" s="20" t="n">
        <v>7.95487058</v>
      </c>
      <c r="I22" s="18" t="n">
        <v>481.18848291</v>
      </c>
      <c r="J22" s="20" t="n">
        <v>3.5979355</v>
      </c>
      <c r="K22" s="18" t="n">
        <v>463.80046821</v>
      </c>
      <c r="L22" s="20" t="n">
        <v>4.63931132</v>
      </c>
      <c r="M22" s="18" t="s">
        <v>481</v>
      </c>
      <c r="N22" s="20" t="s">
        <v>481</v>
      </c>
      <c r="O22" s="18" t="s">
        <v>481</v>
      </c>
      <c r="P22" s="20" t="s">
        <v>481</v>
      </c>
      <c r="Q22" s="18" t="s">
        <v>481</v>
      </c>
      <c r="R22" s="20" t="s">
        <v>481</v>
      </c>
      <c r="S22" s="18" t="n">
        <v>499.95273161</v>
      </c>
      <c r="T22" s="20" t="n">
        <v>20.20711331</v>
      </c>
      <c r="U22" s="18" t="n">
        <v>354.0296576</v>
      </c>
      <c r="V22" s="20" t="n">
        <v>12.46418045</v>
      </c>
    </row>
    <row r="23" spans="1:22">
      <c r="A23" s="15" t="s">
        <v>498</v>
      </c>
      <c r="B23" s="17" t="n">
        <v>11583</v>
      </c>
      <c r="C23" s="18">
        <f>(222.0/B23*100)</f>
        <v/>
      </c>
      <c r="D23" s="19" t="n">
        <v>11361</v>
      </c>
      <c r="E23" s="18" t="n">
        <v>466.4384062</v>
      </c>
      <c r="F23" s="20" t="n">
        <v>8.155901780000001</v>
      </c>
      <c r="G23" s="18" t="n">
        <v>484.34331078</v>
      </c>
      <c r="H23" s="20" t="n">
        <v>5.203343</v>
      </c>
      <c r="I23" s="18" t="n">
        <v>495.13940389</v>
      </c>
      <c r="J23" s="20" t="n">
        <v>3.32428285</v>
      </c>
      <c r="K23" s="18" t="n">
        <v>486.53150123</v>
      </c>
      <c r="L23" s="20" t="n">
        <v>4.07451397</v>
      </c>
      <c r="M23" s="18" t="s">
        <v>481</v>
      </c>
      <c r="N23" s="20" t="s">
        <v>481</v>
      </c>
      <c r="O23" s="18" t="s">
        <v>481</v>
      </c>
      <c r="P23" s="20" t="s">
        <v>481</v>
      </c>
      <c r="Q23" s="18" t="s">
        <v>481</v>
      </c>
      <c r="R23" s="20" t="s">
        <v>481</v>
      </c>
      <c r="S23" s="18" t="s">
        <v>481</v>
      </c>
      <c r="T23" s="20" t="s">
        <v>481</v>
      </c>
      <c r="U23" s="18" t="n">
        <v>433.25681338</v>
      </c>
      <c r="V23" s="20" t="n">
        <v>11.89568852</v>
      </c>
    </row>
    <row r="24" spans="1:22">
      <c r="A24" s="15" t="s">
        <v>499</v>
      </c>
      <c r="B24" s="17" t="n">
        <v>6647</v>
      </c>
      <c r="C24" s="18">
        <f>(7.0/B24*100)</f>
        <v/>
      </c>
      <c r="D24" s="19" t="n">
        <v>6640</v>
      </c>
      <c r="E24" s="18" t="n">
        <v>504.31812085</v>
      </c>
      <c r="F24" s="20" t="n">
        <v>7.49056865</v>
      </c>
      <c r="G24" s="18" t="n">
        <v>537.67466565</v>
      </c>
      <c r="H24" s="20" t="n">
        <v>5.44343063</v>
      </c>
      <c r="I24" s="18" t="n">
        <v>532.91011023</v>
      </c>
      <c r="J24" s="20" t="n">
        <v>3.26634999</v>
      </c>
      <c r="K24" s="18" t="n">
        <v>534.50870903</v>
      </c>
      <c r="L24" s="20" t="n">
        <v>3.7764988</v>
      </c>
      <c r="M24" s="18" t="s">
        <v>481</v>
      </c>
      <c r="N24" s="20" t="s">
        <v>481</v>
      </c>
      <c r="O24" s="18" t="s">
        <v>481</v>
      </c>
      <c r="P24" s="20" t="s">
        <v>481</v>
      </c>
      <c r="Q24" s="18" t="s">
        <v>481</v>
      </c>
      <c r="R24" s="20" t="s">
        <v>481</v>
      </c>
      <c r="S24" s="18" t="s">
        <v>481</v>
      </c>
      <c r="T24" s="20" t="s">
        <v>481</v>
      </c>
      <c r="U24" s="18" t="n">
        <v>465.02299411</v>
      </c>
      <c r="V24" s="20" t="n">
        <v>20.98744247</v>
      </c>
    </row>
    <row r="25" spans="1:22">
      <c r="A25" s="15" t="s">
        <v>500</v>
      </c>
      <c r="B25" s="17" t="n">
        <v>5581</v>
      </c>
      <c r="C25" s="18">
        <f>(24.0/B25*100)</f>
        <v/>
      </c>
      <c r="D25" s="19" t="n">
        <v>5557</v>
      </c>
      <c r="E25" s="18" t="n">
        <v>513.22802218</v>
      </c>
      <c r="F25" s="20" t="n">
        <v>12.90099376</v>
      </c>
      <c r="G25" s="18" t="n">
        <v>530.07051465</v>
      </c>
      <c r="H25" s="20" t="n">
        <v>5.52343404</v>
      </c>
      <c r="I25" s="18" t="n">
        <v>521.15496847</v>
      </c>
      <c r="J25" s="20" t="n">
        <v>3.56412874</v>
      </c>
      <c r="K25" s="18" t="n">
        <v>534.78191757</v>
      </c>
      <c r="L25" s="20" t="n">
        <v>5.81652816</v>
      </c>
      <c r="M25" s="18" t="s">
        <v>481</v>
      </c>
      <c r="N25" s="20" t="s">
        <v>481</v>
      </c>
      <c r="O25" s="18" t="s">
        <v>481</v>
      </c>
      <c r="P25" s="20" t="s">
        <v>481</v>
      </c>
      <c r="Q25" s="18" t="s">
        <v>481</v>
      </c>
      <c r="R25" s="20" t="s">
        <v>481</v>
      </c>
      <c r="S25" s="18" t="s">
        <v>481</v>
      </c>
      <c r="T25" s="20" t="s">
        <v>481</v>
      </c>
      <c r="U25" s="18" t="n">
        <v>482.48743491</v>
      </c>
      <c r="V25" s="20" t="n">
        <v>26.13109359</v>
      </c>
    </row>
    <row r="26" spans="1:22">
      <c r="A26" s="15" t="s">
        <v>501</v>
      </c>
      <c r="B26" s="17" t="n">
        <v>4869</v>
      </c>
      <c r="C26" s="18">
        <f>(34.0/B26*100)</f>
        <v/>
      </c>
      <c r="D26" s="19" t="n">
        <v>4835</v>
      </c>
      <c r="E26" s="18" t="n">
        <v>446.36750258</v>
      </c>
      <c r="F26" s="20" t="n">
        <v>8.356604900000001</v>
      </c>
      <c r="G26" s="18" t="n">
        <v>474.89161124</v>
      </c>
      <c r="H26" s="20" t="n">
        <v>4.16227672</v>
      </c>
      <c r="I26" s="18" t="n">
        <v>484.53523315</v>
      </c>
      <c r="J26" s="20" t="n">
        <v>2.21579476</v>
      </c>
      <c r="K26" s="18" t="n">
        <v>492.28650738</v>
      </c>
      <c r="L26" s="20" t="n">
        <v>3.8080786</v>
      </c>
      <c r="M26" s="18" t="s">
        <v>481</v>
      </c>
      <c r="N26" s="20" t="s">
        <v>481</v>
      </c>
      <c r="O26" s="18" t="s">
        <v>481</v>
      </c>
      <c r="P26" s="20" t="s">
        <v>481</v>
      </c>
      <c r="Q26" s="18" t="s">
        <v>481</v>
      </c>
      <c r="R26" s="20" t="s">
        <v>481</v>
      </c>
      <c r="S26" s="18" t="s">
        <v>481</v>
      </c>
      <c r="T26" s="20" t="s">
        <v>481</v>
      </c>
      <c r="U26" s="18" t="n">
        <v>453.77350011</v>
      </c>
      <c r="V26" s="20" t="n">
        <v>21.68616085</v>
      </c>
    </row>
    <row r="27" spans="1:22">
      <c r="A27" s="15" t="s">
        <v>502</v>
      </c>
      <c r="B27" s="17" t="n">
        <v>5299</v>
      </c>
      <c r="C27" s="18">
        <f>(17.0/B27*100)</f>
        <v/>
      </c>
      <c r="D27" s="19" t="n">
        <v>5282</v>
      </c>
      <c r="E27" s="18" t="n">
        <v>462.25198237</v>
      </c>
      <c r="F27" s="20" t="n">
        <v>6.24851481</v>
      </c>
      <c r="G27" s="18" t="n">
        <v>481.24966285</v>
      </c>
      <c r="H27" s="20" t="n">
        <v>4.68236741</v>
      </c>
      <c r="I27" s="18" t="n">
        <v>488.88979702</v>
      </c>
      <c r="J27" s="20" t="n">
        <v>2.01388396</v>
      </c>
      <c r="K27" s="18" t="n">
        <v>491.5883887</v>
      </c>
      <c r="L27" s="20" t="n">
        <v>2.90698173</v>
      </c>
      <c r="M27" s="18" t="s">
        <v>481</v>
      </c>
      <c r="N27" s="20" t="s">
        <v>481</v>
      </c>
      <c r="O27" s="18" t="s">
        <v>481</v>
      </c>
      <c r="P27" s="20" t="s">
        <v>481</v>
      </c>
      <c r="Q27" s="18" t="s">
        <v>481</v>
      </c>
      <c r="R27" s="20" t="s">
        <v>481</v>
      </c>
      <c r="S27" s="18" t="s">
        <v>481</v>
      </c>
      <c r="T27" s="20" t="s">
        <v>481</v>
      </c>
      <c r="U27" s="18" t="n">
        <v>400.9097041</v>
      </c>
      <c r="V27" s="20" t="n">
        <v>9.088606540000001</v>
      </c>
    </row>
    <row r="28" spans="1:22">
      <c r="A28" s="15" t="s">
        <v>503</v>
      </c>
      <c r="B28" s="17" t="n">
        <v>7568</v>
      </c>
      <c r="C28" s="18">
        <f>(63.0/B28*100)</f>
        <v/>
      </c>
      <c r="D28" s="19" t="n">
        <v>7505</v>
      </c>
      <c r="E28" s="18" t="n">
        <v>370.69373635</v>
      </c>
      <c r="F28" s="20" t="n">
        <v>8.32966459</v>
      </c>
      <c r="G28" s="18" t="n">
        <v>396.35069468</v>
      </c>
      <c r="H28" s="20" t="n">
        <v>5.97459833</v>
      </c>
      <c r="I28" s="18" t="n">
        <v>409.19055072</v>
      </c>
      <c r="J28" s="20" t="n">
        <v>2.4434784</v>
      </c>
      <c r="K28" s="18" t="n">
        <v>412.43282896</v>
      </c>
      <c r="L28" s="20" t="n">
        <v>2.71911936</v>
      </c>
      <c r="M28" s="18" t="s">
        <v>481</v>
      </c>
      <c r="N28" s="20" t="s">
        <v>481</v>
      </c>
      <c r="O28" s="18" t="s">
        <v>481</v>
      </c>
      <c r="P28" s="20" t="s">
        <v>481</v>
      </c>
      <c r="Q28" s="18" t="s">
        <v>481</v>
      </c>
      <c r="R28" s="20" t="s">
        <v>481</v>
      </c>
      <c r="S28" s="18" t="s">
        <v>481</v>
      </c>
      <c r="T28" s="20" t="s">
        <v>481</v>
      </c>
      <c r="U28" s="18" t="n">
        <v>372.26995211</v>
      </c>
      <c r="V28" s="20" t="n">
        <v>12.30604346</v>
      </c>
    </row>
    <row r="29" spans="1:22">
      <c r="A29" s="15" t="s">
        <v>504</v>
      </c>
      <c r="B29" s="17" t="n">
        <v>5385</v>
      </c>
      <c r="C29" s="18">
        <f>(30.0/B29*100)</f>
        <v/>
      </c>
      <c r="D29" s="19" t="n">
        <v>5355</v>
      </c>
      <c r="E29" s="18" t="n">
        <v>466.421258</v>
      </c>
      <c r="F29" s="20" t="n">
        <v>16.35772644</v>
      </c>
      <c r="G29" s="18" t="n">
        <v>510.59731459</v>
      </c>
      <c r="H29" s="20" t="n">
        <v>5.43145602</v>
      </c>
      <c r="I29" s="18" t="n">
        <v>519.67079358</v>
      </c>
      <c r="J29" s="20" t="n">
        <v>2.27572869</v>
      </c>
      <c r="K29" s="18" t="n">
        <v>516.6163592</v>
      </c>
      <c r="L29" s="20" t="n">
        <v>4.94258666</v>
      </c>
      <c r="M29" s="18" t="s">
        <v>481</v>
      </c>
      <c r="N29" s="20" t="s">
        <v>481</v>
      </c>
      <c r="O29" s="18" t="s">
        <v>481</v>
      </c>
      <c r="P29" s="20" t="s">
        <v>481</v>
      </c>
      <c r="Q29" s="18" t="n">
        <v>335.3902018</v>
      </c>
      <c r="R29" s="20" t="n">
        <v>12.1685767</v>
      </c>
      <c r="S29" s="18" t="s">
        <v>481</v>
      </c>
      <c r="T29" s="20" t="s">
        <v>481</v>
      </c>
      <c r="U29" s="18" t="n">
        <v>404.59966618</v>
      </c>
      <c r="V29" s="20" t="n">
        <v>19.251378</v>
      </c>
    </row>
    <row r="30" spans="1:22">
      <c r="A30" s="15" t="s">
        <v>505</v>
      </c>
      <c r="B30" s="17" t="n">
        <v>4520</v>
      </c>
      <c r="C30" s="18">
        <f>(105.0/B30*100)</f>
        <v/>
      </c>
      <c r="D30" s="19" t="n">
        <v>4415</v>
      </c>
      <c r="E30" s="18" t="n">
        <v>468.0210419</v>
      </c>
      <c r="F30" s="20" t="n">
        <v>10.91643788</v>
      </c>
      <c r="G30" s="18" t="n">
        <v>496.12159684</v>
      </c>
      <c r="H30" s="20" t="n">
        <v>5.67125598</v>
      </c>
      <c r="I30" s="18" t="n">
        <v>499.61228135</v>
      </c>
      <c r="J30" s="20" t="n">
        <v>2.43170669</v>
      </c>
      <c r="K30" s="18" t="n">
        <v>491.54382708</v>
      </c>
      <c r="L30" s="20" t="n">
        <v>3.98904937</v>
      </c>
      <c r="M30" s="18" t="s">
        <v>481</v>
      </c>
      <c r="N30" s="20" t="s">
        <v>481</v>
      </c>
      <c r="O30" s="18" t="s">
        <v>481</v>
      </c>
      <c r="P30" s="20" t="s">
        <v>481</v>
      </c>
      <c r="Q30" s="18" t="s">
        <v>481</v>
      </c>
      <c r="R30" s="20" t="s">
        <v>481</v>
      </c>
      <c r="S30" s="18" t="s">
        <v>481</v>
      </c>
      <c r="T30" s="20" t="s">
        <v>481</v>
      </c>
      <c r="U30" s="18" t="n">
        <v>408.77156564</v>
      </c>
      <c r="V30" s="20" t="n">
        <v>14.20856571</v>
      </c>
    </row>
    <row r="31" spans="1:22">
      <c r="A31" s="15" t="s">
        <v>506</v>
      </c>
      <c r="B31" s="17" t="n">
        <v>5456</v>
      </c>
      <c r="C31" s="18">
        <f>(126.0/B31*100)</f>
        <v/>
      </c>
      <c r="D31" s="19" t="n">
        <v>5330</v>
      </c>
      <c r="E31" s="18" t="n">
        <v>456.76747116</v>
      </c>
      <c r="F31" s="20" t="n">
        <v>8.318144739999999</v>
      </c>
      <c r="G31" s="18" t="n">
        <v>493.0676795</v>
      </c>
      <c r="H31" s="20" t="n">
        <v>5.34044154</v>
      </c>
      <c r="I31" s="18" t="n">
        <v>505.42400017</v>
      </c>
      <c r="J31" s="20" t="n">
        <v>2.53268426</v>
      </c>
      <c r="K31" s="18" t="n">
        <v>510.19490348</v>
      </c>
      <c r="L31" s="20" t="n">
        <v>3.24267142</v>
      </c>
      <c r="M31" s="18" t="s">
        <v>481</v>
      </c>
      <c r="N31" s="20" t="s">
        <v>481</v>
      </c>
      <c r="O31" s="18" t="s">
        <v>481</v>
      </c>
      <c r="P31" s="20" t="s">
        <v>481</v>
      </c>
      <c r="Q31" s="18" t="s">
        <v>481</v>
      </c>
      <c r="R31" s="20" t="s">
        <v>481</v>
      </c>
      <c r="S31" s="18" t="s">
        <v>481</v>
      </c>
      <c r="T31" s="20" t="s">
        <v>481</v>
      </c>
      <c r="U31" s="18" t="n">
        <v>420.08294183</v>
      </c>
      <c r="V31" s="20" t="n">
        <v>11.22343806</v>
      </c>
    </row>
    <row r="32" spans="1:22">
      <c r="A32" s="15" t="s">
        <v>507</v>
      </c>
      <c r="B32" s="17" t="n">
        <v>4478</v>
      </c>
      <c r="C32" s="18">
        <f>(5.0/B32*100)</f>
        <v/>
      </c>
      <c r="D32" s="19" t="n">
        <v>4473</v>
      </c>
      <c r="E32" s="18" t="n">
        <v>482.50176898</v>
      </c>
      <c r="F32" s="20" t="n">
        <v>8.564710979999999</v>
      </c>
      <c r="G32" s="18" t="n">
        <v>497.48976899</v>
      </c>
      <c r="H32" s="20" t="n">
        <v>4.71017788</v>
      </c>
      <c r="I32" s="18" t="n">
        <v>507.20208158</v>
      </c>
      <c r="J32" s="20" t="n">
        <v>2.60810939</v>
      </c>
      <c r="K32" s="18" t="n">
        <v>509.00074056</v>
      </c>
      <c r="L32" s="20" t="n">
        <v>4.64196653</v>
      </c>
      <c r="M32" s="18" t="s">
        <v>481</v>
      </c>
      <c r="N32" s="20" t="s">
        <v>481</v>
      </c>
      <c r="O32" s="18" t="s">
        <v>481</v>
      </c>
      <c r="P32" s="20" t="s">
        <v>481</v>
      </c>
      <c r="Q32" s="18" t="s">
        <v>481</v>
      </c>
      <c r="R32" s="20" t="s">
        <v>481</v>
      </c>
      <c r="S32" s="18" t="s">
        <v>481</v>
      </c>
      <c r="T32" s="20" t="s">
        <v>481</v>
      </c>
      <c r="U32" s="18" t="n">
        <v>390.37938954</v>
      </c>
      <c r="V32" s="20" t="n">
        <v>27.25533553</v>
      </c>
    </row>
    <row r="33" spans="1:22">
      <c r="A33" s="15" t="s">
        <v>508</v>
      </c>
      <c r="B33" s="17" t="n">
        <v>7325</v>
      </c>
      <c r="C33" s="18">
        <f>(76.0/B33*100)</f>
        <v/>
      </c>
      <c r="D33" s="19" t="n">
        <v>7249</v>
      </c>
      <c r="E33" s="18" t="n">
        <v>444.44340601</v>
      </c>
      <c r="F33" s="20" t="n">
        <v>15.32084012</v>
      </c>
      <c r="G33" s="18" t="n">
        <v>486.63195884</v>
      </c>
      <c r="H33" s="20" t="n">
        <v>11.26978991</v>
      </c>
      <c r="I33" s="18" t="n">
        <v>491.13778811</v>
      </c>
      <c r="J33" s="20" t="n">
        <v>2.67891824</v>
      </c>
      <c r="K33" s="18" t="n">
        <v>496.88412365</v>
      </c>
      <c r="L33" s="20" t="n">
        <v>3.2457527</v>
      </c>
      <c r="M33" s="18" t="s">
        <v>481</v>
      </c>
      <c r="N33" s="20" t="s">
        <v>481</v>
      </c>
      <c r="O33" s="18" t="s">
        <v>481</v>
      </c>
      <c r="P33" s="20" t="s">
        <v>481</v>
      </c>
      <c r="Q33" s="18" t="s">
        <v>481</v>
      </c>
      <c r="R33" s="20" t="s">
        <v>481</v>
      </c>
      <c r="S33" s="18" t="s">
        <v>481</v>
      </c>
      <c r="T33" s="20" t="s">
        <v>481</v>
      </c>
      <c r="U33" s="18" t="n">
        <v>406.13889517</v>
      </c>
      <c r="V33" s="20" t="n">
        <v>16.45616848</v>
      </c>
    </row>
    <row r="34" spans="1:22">
      <c r="A34" s="15" t="s">
        <v>509</v>
      </c>
      <c r="B34" s="17" t="n">
        <v>6350</v>
      </c>
      <c r="C34" s="18">
        <f>(39.0/B34*100)</f>
        <v/>
      </c>
      <c r="D34" s="19" t="n">
        <v>6311</v>
      </c>
      <c r="E34" s="18" t="n">
        <v>449.77975992</v>
      </c>
      <c r="F34" s="20" t="n">
        <v>7.26728589</v>
      </c>
      <c r="G34" s="18" t="n">
        <v>463.98630646</v>
      </c>
      <c r="H34" s="20" t="n">
        <v>3.96307312</v>
      </c>
      <c r="I34" s="18" t="n">
        <v>486.41739016</v>
      </c>
      <c r="J34" s="20" t="n">
        <v>2.64715963</v>
      </c>
      <c r="K34" s="18" t="n">
        <v>498.37925516</v>
      </c>
      <c r="L34" s="20" t="n">
        <v>4.42780756</v>
      </c>
      <c r="M34" s="18" t="s">
        <v>481</v>
      </c>
      <c r="N34" s="20" t="s">
        <v>481</v>
      </c>
      <c r="O34" s="18" t="s">
        <v>481</v>
      </c>
      <c r="P34" s="20" t="s">
        <v>481</v>
      </c>
      <c r="Q34" s="18" t="n">
        <v>336.51078337</v>
      </c>
      <c r="R34" s="20" t="n">
        <v>12.24828707</v>
      </c>
      <c r="S34" s="18" t="s">
        <v>481</v>
      </c>
      <c r="T34" s="20" t="s">
        <v>481</v>
      </c>
      <c r="U34" s="18" t="n">
        <v>362.78865574</v>
      </c>
      <c r="V34" s="20" t="n">
        <v>14.30967777</v>
      </c>
    </row>
    <row r="35" spans="1:22">
      <c r="A35" s="15" t="s">
        <v>510</v>
      </c>
      <c r="B35" s="17" t="n">
        <v>6406</v>
      </c>
      <c r="C35" s="18">
        <f>(38.0/B35*100)</f>
        <v/>
      </c>
      <c r="D35" s="19" t="n">
        <v>6368</v>
      </c>
      <c r="E35" s="18" t="n">
        <v>464.75971644</v>
      </c>
      <c r="F35" s="20" t="n">
        <v>8.532597150000001</v>
      </c>
      <c r="G35" s="18" t="n">
        <v>489.23492637</v>
      </c>
      <c r="H35" s="20" t="n">
        <v>7.32651407</v>
      </c>
      <c r="I35" s="18" t="n">
        <v>511.06779455</v>
      </c>
      <c r="J35" s="20" t="n">
        <v>1.72318135</v>
      </c>
      <c r="K35" s="18" t="n">
        <v>526.71389077</v>
      </c>
      <c r="L35" s="20" t="n">
        <v>3.08825002</v>
      </c>
      <c r="M35" s="18" t="s">
        <v>481</v>
      </c>
      <c r="N35" s="20" t="s">
        <v>481</v>
      </c>
      <c r="O35" s="18" t="s">
        <v>481</v>
      </c>
      <c r="P35" s="20" t="s">
        <v>481</v>
      </c>
      <c r="Q35" s="18" t="n">
        <v>349.78970242</v>
      </c>
      <c r="R35" s="20" t="n">
        <v>6.90672373</v>
      </c>
      <c r="S35" s="18" t="s">
        <v>481</v>
      </c>
      <c r="T35" s="20" t="s">
        <v>481</v>
      </c>
      <c r="U35" s="18" t="n">
        <v>436.38171463</v>
      </c>
      <c r="V35" s="20" t="n">
        <v>10.45701397</v>
      </c>
    </row>
    <row r="36" spans="1:22">
      <c r="A36" s="15" t="s">
        <v>511</v>
      </c>
      <c r="B36" s="17" t="n">
        <v>6736</v>
      </c>
      <c r="C36" s="18">
        <f>(30.0/B36*100)</f>
        <v/>
      </c>
      <c r="D36" s="19" t="n">
        <v>6706</v>
      </c>
      <c r="E36" s="18" t="n">
        <v>446.49351468</v>
      </c>
      <c r="F36" s="20" t="n">
        <v>8.604054</v>
      </c>
      <c r="G36" s="18" t="n">
        <v>476.73453488</v>
      </c>
      <c r="H36" s="20" t="n">
        <v>5.68628515</v>
      </c>
      <c r="I36" s="18" t="n">
        <v>489.96169438</v>
      </c>
      <c r="J36" s="20" t="n">
        <v>2.38220636</v>
      </c>
      <c r="K36" s="18" t="n">
        <v>485.06288117</v>
      </c>
      <c r="L36" s="20" t="n">
        <v>3.38349368</v>
      </c>
      <c r="M36" s="18" t="s">
        <v>481</v>
      </c>
      <c r="N36" s="20" t="s">
        <v>481</v>
      </c>
      <c r="O36" s="18" t="s">
        <v>481</v>
      </c>
      <c r="P36" s="20" t="s">
        <v>481</v>
      </c>
      <c r="Q36" s="18" t="s">
        <v>481</v>
      </c>
      <c r="R36" s="20" t="s">
        <v>481</v>
      </c>
      <c r="S36" s="18" t="s">
        <v>481</v>
      </c>
      <c r="T36" s="20" t="s">
        <v>481</v>
      </c>
      <c r="U36" s="18" t="n">
        <v>398.4809059</v>
      </c>
      <c r="V36" s="20" t="n">
        <v>12.7257523</v>
      </c>
    </row>
    <row r="37" spans="1:22">
      <c r="A37" s="15" t="s">
        <v>512</v>
      </c>
      <c r="B37" s="17" t="n">
        <v>5458</v>
      </c>
      <c r="C37" s="18">
        <f>(66.0/B37*100)</f>
        <v/>
      </c>
      <c r="D37" s="19" t="n">
        <v>5392</v>
      </c>
      <c r="E37" s="18" t="n">
        <v>450.42237718</v>
      </c>
      <c r="F37" s="20" t="n">
        <v>9.39952132</v>
      </c>
      <c r="G37" s="18" t="n">
        <v>491.80887896</v>
      </c>
      <c r="H37" s="20" t="n">
        <v>5.31469966</v>
      </c>
      <c r="I37" s="18" t="n">
        <v>499.10650459</v>
      </c>
      <c r="J37" s="20" t="n">
        <v>3.03509388</v>
      </c>
      <c r="K37" s="18" t="n">
        <v>500.94007781</v>
      </c>
      <c r="L37" s="20" t="n">
        <v>4.45538669</v>
      </c>
      <c r="M37" s="18" t="s">
        <v>481</v>
      </c>
      <c r="N37" s="20" t="s">
        <v>481</v>
      </c>
      <c r="O37" s="18" t="s">
        <v>481</v>
      </c>
      <c r="P37" s="20" t="s">
        <v>481</v>
      </c>
      <c r="Q37" s="18" t="s">
        <v>481</v>
      </c>
      <c r="R37" s="20" t="s">
        <v>481</v>
      </c>
      <c r="S37" s="18" t="s">
        <v>481</v>
      </c>
      <c r="T37" s="20" t="s">
        <v>481</v>
      </c>
      <c r="U37" s="18" t="n">
        <v>373.33869327</v>
      </c>
      <c r="V37" s="20" t="n">
        <v>10.15456036</v>
      </c>
    </row>
    <row r="38" spans="1:22">
      <c r="A38" s="15" t="s">
        <v>513</v>
      </c>
      <c r="B38" s="17" t="n">
        <v>5860</v>
      </c>
      <c r="C38" s="18">
        <f>(17.0/B38*100)</f>
        <v/>
      </c>
      <c r="D38" s="19" t="n">
        <v>5843</v>
      </c>
      <c r="E38" s="18" t="n">
        <v>459.16411481</v>
      </c>
      <c r="F38" s="20" t="n">
        <v>9.47834733</v>
      </c>
      <c r="G38" s="18" t="n">
        <v>515.6384246699999</v>
      </c>
      <c r="H38" s="20" t="n">
        <v>6.00657817</v>
      </c>
      <c r="I38" s="18" t="n">
        <v>524.93961861</v>
      </c>
      <c r="J38" s="20" t="n">
        <v>3.21963709</v>
      </c>
      <c r="K38" s="18" t="n">
        <v>527.3567420099999</v>
      </c>
      <c r="L38" s="20" t="n">
        <v>3.80602967</v>
      </c>
      <c r="M38" s="18" t="s">
        <v>481</v>
      </c>
      <c r="N38" s="20" t="s">
        <v>481</v>
      </c>
      <c r="O38" s="18" t="s">
        <v>481</v>
      </c>
      <c r="P38" s="20" t="s">
        <v>481</v>
      </c>
      <c r="Q38" s="18" t="s">
        <v>481</v>
      </c>
      <c r="R38" s="20" t="s">
        <v>481</v>
      </c>
      <c r="S38" s="18" t="s">
        <v>481</v>
      </c>
      <c r="T38" s="20" t="s">
        <v>481</v>
      </c>
      <c r="U38" s="18" t="n">
        <v>411.67502611</v>
      </c>
      <c r="V38" s="20" t="n">
        <v>13.92633704</v>
      </c>
    </row>
    <row r="39" spans="1:22">
      <c r="A39" s="15" t="s">
        <v>514</v>
      </c>
      <c r="B39" s="17" t="n">
        <v>5895</v>
      </c>
      <c r="C39" s="18">
        <f>(31.0/B39*100)</f>
        <v/>
      </c>
      <c r="D39" s="19" t="n">
        <v>5864</v>
      </c>
      <c r="E39" s="18" t="n">
        <v>397.2562984</v>
      </c>
      <c r="F39" s="20" t="n">
        <v>7.05750088</v>
      </c>
      <c r="G39" s="18" t="n">
        <v>416.50875494</v>
      </c>
      <c r="H39" s="20" t="n">
        <v>6.93249875</v>
      </c>
      <c r="I39" s="18" t="n">
        <v>427.34026862</v>
      </c>
      <c r="J39" s="20" t="n">
        <v>4.18946491</v>
      </c>
      <c r="K39" s="18" t="n">
        <v>416.9186026</v>
      </c>
      <c r="L39" s="20" t="n">
        <v>4.83013357</v>
      </c>
      <c r="M39" s="18" t="s">
        <v>481</v>
      </c>
      <c r="N39" s="20" t="s">
        <v>481</v>
      </c>
      <c r="O39" s="18" t="s">
        <v>481</v>
      </c>
      <c r="P39" s="20" t="s">
        <v>481</v>
      </c>
      <c r="Q39" s="18" t="s">
        <v>481</v>
      </c>
      <c r="R39" s="20" t="s">
        <v>481</v>
      </c>
      <c r="S39" s="18" t="s">
        <v>481</v>
      </c>
      <c r="T39" s="20" t="s">
        <v>481</v>
      </c>
      <c r="U39" s="18" t="n">
        <v>361.11472382</v>
      </c>
      <c r="V39" s="20" t="n">
        <v>16.53920923</v>
      </c>
    </row>
    <row r="40" spans="1:22">
      <c r="A40" s="15" t="s">
        <v>515</v>
      </c>
      <c r="B40" s="17" t="n">
        <v>14157</v>
      </c>
      <c r="C40" s="18">
        <f>(286.0/B40*100)</f>
        <v/>
      </c>
      <c r="D40" s="19" t="n">
        <v>13871</v>
      </c>
      <c r="E40" s="18" t="n">
        <v>470.11096613</v>
      </c>
      <c r="F40" s="20" t="n">
        <v>8.69282692</v>
      </c>
      <c r="G40" s="18" t="n">
        <v>494.53472419</v>
      </c>
      <c r="H40" s="20" t="n">
        <v>5.31324669</v>
      </c>
      <c r="I40" s="18" t="n">
        <v>493.89017816</v>
      </c>
      <c r="J40" s="20" t="n">
        <v>2.69120257</v>
      </c>
      <c r="K40" s="18" t="n">
        <v>496.5503843</v>
      </c>
      <c r="L40" s="20" t="n">
        <v>3.59780931</v>
      </c>
      <c r="M40" s="18" t="s">
        <v>481</v>
      </c>
      <c r="N40" s="20" t="s">
        <v>481</v>
      </c>
      <c r="O40" s="18" t="s">
        <v>481</v>
      </c>
      <c r="P40" s="20" t="s">
        <v>481</v>
      </c>
      <c r="Q40" s="18" t="s">
        <v>481</v>
      </c>
      <c r="R40" s="20" t="s">
        <v>481</v>
      </c>
      <c r="S40" s="18" t="s">
        <v>481</v>
      </c>
      <c r="T40" s="20" t="s">
        <v>481</v>
      </c>
      <c r="U40" s="18" t="n">
        <v>402.51677295</v>
      </c>
      <c r="V40" s="20" t="n">
        <v>11.0718677</v>
      </c>
    </row>
    <row r="41" spans="1:22">
      <c r="A41" s="15" t="s">
        <v>516</v>
      </c>
      <c r="B41" s="17" t="n">
        <v>5712</v>
      </c>
      <c r="C41" s="18">
        <f>(39.0/B41*100)</f>
        <v/>
      </c>
      <c r="D41" s="19" t="n">
        <v>5673</v>
      </c>
      <c r="E41" s="18" t="n">
        <v>434.73040226</v>
      </c>
      <c r="F41" s="20" t="n">
        <v>12.91606232</v>
      </c>
      <c r="G41" s="18" t="n">
        <v>450.5465755</v>
      </c>
      <c r="H41" s="20" t="n">
        <v>8.63319137</v>
      </c>
      <c r="I41" s="18" t="n">
        <v>471.74312974</v>
      </c>
      <c r="J41" s="20" t="n">
        <v>3.12962252</v>
      </c>
      <c r="K41" s="18" t="n">
        <v>477.67668812</v>
      </c>
      <c r="L41" s="20" t="n">
        <v>3.89162253</v>
      </c>
      <c r="M41" s="18" t="s">
        <v>481</v>
      </c>
      <c r="N41" s="20" t="s">
        <v>481</v>
      </c>
      <c r="O41" s="18" t="s">
        <v>481</v>
      </c>
      <c r="P41" s="20" t="s">
        <v>481</v>
      </c>
      <c r="Q41" s="18" t="n">
        <v>392.51815558</v>
      </c>
      <c r="R41" s="20" t="n">
        <v>16.89642718</v>
      </c>
      <c r="S41" s="18" t="s">
        <v>481</v>
      </c>
      <c r="T41" s="20" t="s">
        <v>481</v>
      </c>
      <c r="U41" s="18" t="n">
        <v>384.76932865</v>
      </c>
      <c r="V41" s="20" t="n">
        <v>16.66381968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(1306.0/B46*100)</f>
        <v/>
      </c>
      <c r="D46" s="19" t="n">
        <v>21835</v>
      </c>
      <c r="E46" s="18" t="n">
        <v>347.98413682</v>
      </c>
      <c r="F46" s="20" t="n">
        <v>8.928307</v>
      </c>
      <c r="G46" s="18" t="n">
        <v>370.42700621</v>
      </c>
      <c r="H46" s="20" t="n">
        <v>6.33807351</v>
      </c>
      <c r="I46" s="18" t="n">
        <v>380.79960534</v>
      </c>
      <c r="J46" s="20" t="n">
        <v>2.87845913</v>
      </c>
      <c r="K46" s="18" t="n">
        <v>394.02481332</v>
      </c>
      <c r="L46" s="20" t="n">
        <v>3.65351597</v>
      </c>
      <c r="M46" s="18" t="s">
        <v>481</v>
      </c>
      <c r="N46" s="20" t="s">
        <v>481</v>
      </c>
      <c r="O46" s="18" t="s">
        <v>481</v>
      </c>
      <c r="P46" s="20" t="s">
        <v>481</v>
      </c>
      <c r="Q46" s="18" t="s">
        <v>481</v>
      </c>
      <c r="R46" s="20" t="s">
        <v>481</v>
      </c>
      <c r="S46" s="18" t="s">
        <v>481</v>
      </c>
      <c r="T46" s="20" t="s">
        <v>481</v>
      </c>
      <c r="U46" s="18" t="n">
        <v>322.10438654</v>
      </c>
      <c r="V46" s="20" t="n">
        <v>5.32558567</v>
      </c>
    </row>
    <row r="47" spans="1:22">
      <c r="A47" s="15" t="s">
        <v>522</v>
      </c>
      <c r="B47" s="17" t="n">
        <v>5928</v>
      </c>
      <c r="C47" s="18">
        <f>(96.0/B47*100)</f>
        <v/>
      </c>
      <c r="D47" s="19" t="n">
        <v>5832</v>
      </c>
      <c r="E47" s="18" t="n">
        <v>404.67857883</v>
      </c>
      <c r="F47" s="20" t="n">
        <v>7.18757992</v>
      </c>
      <c r="G47" s="18" t="n">
        <v>434.79728203</v>
      </c>
      <c r="H47" s="20" t="n">
        <v>6.74826427</v>
      </c>
      <c r="I47" s="18" t="n">
        <v>451.60252042</v>
      </c>
      <c r="J47" s="20" t="n">
        <v>4.02021573</v>
      </c>
      <c r="K47" s="18" t="n">
        <v>449.2554904</v>
      </c>
      <c r="L47" s="20" t="n">
        <v>4.96476649</v>
      </c>
      <c r="M47" s="18" t="s">
        <v>481</v>
      </c>
      <c r="N47" s="20" t="s">
        <v>481</v>
      </c>
      <c r="O47" s="18" t="s">
        <v>481</v>
      </c>
      <c r="P47" s="20" t="s">
        <v>481</v>
      </c>
      <c r="Q47" s="18" t="s">
        <v>481</v>
      </c>
      <c r="R47" s="20" t="s">
        <v>481</v>
      </c>
      <c r="S47" s="18" t="s">
        <v>481</v>
      </c>
      <c r="T47" s="20" t="s">
        <v>481</v>
      </c>
      <c r="U47" s="18" t="n">
        <v>348.83151882</v>
      </c>
      <c r="V47" s="20" t="n">
        <v>8.40426237</v>
      </c>
    </row>
    <row r="48" spans="1:22">
      <c r="A48" s="15" t="s">
        <v>523</v>
      </c>
      <c r="B48" s="17" t="n">
        <v>9841</v>
      </c>
      <c r="C48" s="18">
        <f>(7.0/B48*100)</f>
        <v/>
      </c>
      <c r="D48" s="19" t="n">
        <v>9834</v>
      </c>
      <c r="E48" s="18" t="n">
        <v>514.12178877</v>
      </c>
      <c r="F48" s="20" t="n">
        <v>11.52438498</v>
      </c>
      <c r="G48" s="18" t="n">
        <v>534.67607746</v>
      </c>
      <c r="H48" s="20" t="n">
        <v>9.60678794</v>
      </c>
      <c r="I48" s="18" t="n">
        <v>531.6780226</v>
      </c>
      <c r="J48" s="20" t="n">
        <v>4.86286633</v>
      </c>
      <c r="K48" s="18" t="n">
        <v>532.77733993</v>
      </c>
      <c r="L48" s="20" t="n">
        <v>5.82461221</v>
      </c>
      <c r="M48" s="18" t="s">
        <v>481</v>
      </c>
      <c r="N48" s="20" t="s">
        <v>481</v>
      </c>
      <c r="O48" s="18" t="s">
        <v>481</v>
      </c>
      <c r="P48" s="20" t="s">
        <v>481</v>
      </c>
      <c r="Q48" s="18" t="s">
        <v>481</v>
      </c>
      <c r="R48" s="20" t="s">
        <v>481</v>
      </c>
      <c r="S48" s="18" t="s">
        <v>481</v>
      </c>
      <c r="T48" s="20" t="s">
        <v>481</v>
      </c>
      <c r="U48" s="18" t="n">
        <v>478.9386151</v>
      </c>
      <c r="V48" s="20" t="n">
        <v>32.47638322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(222.0/B50*100)</f>
        <v/>
      </c>
      <c r="D50" s="19" t="n">
        <v>11573</v>
      </c>
      <c r="E50" s="18" t="n">
        <v>360.60288527</v>
      </c>
      <c r="F50" s="20" t="n">
        <v>7.60189823</v>
      </c>
      <c r="G50" s="18" t="n">
        <v>374.15719429</v>
      </c>
      <c r="H50" s="20" t="n">
        <v>6.67689661</v>
      </c>
      <c r="I50" s="18" t="n">
        <v>393.79962194</v>
      </c>
      <c r="J50" s="20" t="n">
        <v>2.46448821</v>
      </c>
      <c r="K50" s="18" t="n">
        <v>390.72072589</v>
      </c>
      <c r="L50" s="20" t="n">
        <v>2.79060659</v>
      </c>
      <c r="M50" s="18" t="s">
        <v>481</v>
      </c>
      <c r="N50" s="20" t="s">
        <v>481</v>
      </c>
      <c r="O50" s="18" t="s">
        <v>481</v>
      </c>
      <c r="P50" s="20" t="s">
        <v>481</v>
      </c>
      <c r="Q50" s="18" t="s">
        <v>481</v>
      </c>
      <c r="R50" s="20" t="s">
        <v>481</v>
      </c>
      <c r="S50" s="18" t="s">
        <v>481</v>
      </c>
      <c r="T50" s="20" t="s">
        <v>481</v>
      </c>
      <c r="U50" s="18" t="n">
        <v>304.22112505</v>
      </c>
      <c r="V50" s="20" t="n">
        <v>9.996398259999999</v>
      </c>
    </row>
    <row r="51" spans="1:22">
      <c r="A51" s="15" t="s">
        <v>526</v>
      </c>
      <c r="B51" s="17" t="n">
        <v>6866</v>
      </c>
      <c r="C51" s="18">
        <f>(110.0/B51*100)</f>
        <v/>
      </c>
      <c r="D51" s="19" t="n">
        <v>6756</v>
      </c>
      <c r="E51" s="18" t="n">
        <v>375.60784681</v>
      </c>
      <c r="F51" s="20" t="n">
        <v>7.16326602</v>
      </c>
      <c r="G51" s="18" t="n">
        <v>395.61828467</v>
      </c>
      <c r="H51" s="20" t="n">
        <v>6.42980546</v>
      </c>
      <c r="I51" s="18" t="n">
        <v>404.15050453</v>
      </c>
      <c r="J51" s="20" t="n">
        <v>3.15147521</v>
      </c>
      <c r="K51" s="18" t="n">
        <v>403.60993143</v>
      </c>
      <c r="L51" s="20" t="n">
        <v>3.27041549</v>
      </c>
      <c r="M51" s="18" t="s">
        <v>481</v>
      </c>
      <c r="N51" s="20" t="s">
        <v>481</v>
      </c>
      <c r="O51" s="18" t="s">
        <v>481</v>
      </c>
      <c r="P51" s="20" t="s">
        <v>481</v>
      </c>
      <c r="Q51" s="18" t="n">
        <v>380.5422133</v>
      </c>
      <c r="R51" s="20" t="n">
        <v>4.31283207</v>
      </c>
      <c r="S51" s="18" t="s">
        <v>481</v>
      </c>
      <c r="T51" s="20" t="s">
        <v>481</v>
      </c>
      <c r="U51" s="18" t="n">
        <v>373.41187372</v>
      </c>
      <c r="V51" s="20" t="n">
        <v>9.258876259999999</v>
      </c>
    </row>
    <row r="52" spans="1:22">
      <c r="A52" s="15" t="s">
        <v>527</v>
      </c>
      <c r="B52" s="17" t="n">
        <v>5809</v>
      </c>
      <c r="C52" s="18">
        <f>(76.0/B52*100)</f>
        <v/>
      </c>
      <c r="D52" s="19" t="n">
        <v>5733</v>
      </c>
      <c r="E52" s="18" t="n">
        <v>442.88815173</v>
      </c>
      <c r="F52" s="20" t="n">
        <v>9.0123803</v>
      </c>
      <c r="G52" s="18" t="n">
        <v>446.92725423</v>
      </c>
      <c r="H52" s="20" t="n">
        <v>7.30840501</v>
      </c>
      <c r="I52" s="18" t="n">
        <v>466.30632304</v>
      </c>
      <c r="J52" s="20" t="n">
        <v>3.01571533</v>
      </c>
      <c r="K52" s="18" t="n">
        <v>466.53758145</v>
      </c>
      <c r="L52" s="20" t="n">
        <v>3.4356506</v>
      </c>
      <c r="M52" s="18" t="s">
        <v>481</v>
      </c>
      <c r="N52" s="20" t="s">
        <v>481</v>
      </c>
      <c r="O52" s="18" t="s">
        <v>481</v>
      </c>
      <c r="P52" s="20" t="s">
        <v>481</v>
      </c>
      <c r="Q52" s="18" t="s">
        <v>481</v>
      </c>
      <c r="R52" s="20" t="s">
        <v>481</v>
      </c>
      <c r="S52" s="18" t="s">
        <v>481</v>
      </c>
      <c r="T52" s="20" t="s">
        <v>481</v>
      </c>
      <c r="U52" s="18" t="n">
        <v>388.56022892</v>
      </c>
      <c r="V52" s="20" t="n">
        <v>13.08611748</v>
      </c>
    </row>
    <row r="53" spans="1:22">
      <c r="A53" s="15" t="s">
        <v>528</v>
      </c>
      <c r="B53" s="17" t="n">
        <v>5571</v>
      </c>
      <c r="C53" s="18">
        <f>(85.0/B53*100)</f>
        <v/>
      </c>
      <c r="D53" s="19" t="n">
        <v>5486</v>
      </c>
      <c r="E53" s="18" t="n">
        <v>405.05471902</v>
      </c>
      <c r="F53" s="20" t="n">
        <v>10.26163134</v>
      </c>
      <c r="G53" s="18" t="n">
        <v>421.09961326</v>
      </c>
      <c r="H53" s="20" t="n">
        <v>6.57287588</v>
      </c>
      <c r="I53" s="18" t="n">
        <v>445.20682201</v>
      </c>
      <c r="J53" s="20" t="n">
        <v>2.04784668</v>
      </c>
      <c r="K53" s="18" t="n">
        <v>437.45252637</v>
      </c>
      <c r="L53" s="20" t="n">
        <v>3.02665447</v>
      </c>
      <c r="M53" s="18" t="s">
        <v>481</v>
      </c>
      <c r="N53" s="20" t="s">
        <v>481</v>
      </c>
      <c r="O53" s="18" t="s">
        <v>481</v>
      </c>
      <c r="P53" s="20" t="s">
        <v>481</v>
      </c>
      <c r="Q53" s="18" t="s">
        <v>481</v>
      </c>
      <c r="R53" s="20" t="s">
        <v>481</v>
      </c>
      <c r="S53" s="18" t="s">
        <v>481</v>
      </c>
      <c r="T53" s="20" t="s">
        <v>481</v>
      </c>
      <c r="U53" s="18" t="n">
        <v>334.20306821</v>
      </c>
      <c r="V53" s="20" t="n">
        <v>9.07223827</v>
      </c>
    </row>
    <row r="54" spans="1:22">
      <c r="A54" s="15" t="s">
        <v>529</v>
      </c>
      <c r="B54" s="17" t="n">
        <v>4740</v>
      </c>
      <c r="C54" s="18">
        <f>(83.0/B54*100)</f>
        <v/>
      </c>
      <c r="D54" s="19" t="n">
        <v>4657</v>
      </c>
      <c r="E54" s="18" t="n">
        <v>299.39660576</v>
      </c>
      <c r="F54" s="20" t="n">
        <v>6.76041084</v>
      </c>
      <c r="G54" s="18" t="n">
        <v>297.27186294</v>
      </c>
      <c r="H54" s="20" t="n">
        <v>5.95722195</v>
      </c>
      <c r="I54" s="18" t="n">
        <v>334.96317936</v>
      </c>
      <c r="J54" s="20" t="n">
        <v>3.27797458</v>
      </c>
      <c r="K54" s="18" t="n">
        <v>338.0438358</v>
      </c>
      <c r="L54" s="20" t="n">
        <v>3.55648026</v>
      </c>
      <c r="M54" s="18" t="s">
        <v>481</v>
      </c>
      <c r="N54" s="20" t="s">
        <v>481</v>
      </c>
      <c r="O54" s="18" t="s">
        <v>481</v>
      </c>
      <c r="P54" s="20" t="s">
        <v>481</v>
      </c>
      <c r="Q54" s="18" t="s">
        <v>481</v>
      </c>
      <c r="R54" s="20" t="s">
        <v>481</v>
      </c>
      <c r="S54" s="18" t="s">
        <v>481</v>
      </c>
      <c r="T54" s="20" t="s">
        <v>481</v>
      </c>
      <c r="U54" s="18" t="n">
        <v>269.39616673</v>
      </c>
      <c r="V54" s="20" t="n">
        <v>4.59701313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528.42298845</v>
      </c>
      <c r="F56" s="20" t="n">
        <v>8.349331660000001</v>
      </c>
      <c r="G56" s="18" t="n">
        <v>551.1967174599999</v>
      </c>
      <c r="H56" s="20" t="n">
        <v>5.12013284</v>
      </c>
      <c r="I56" s="18" t="n">
        <v>549.27241779</v>
      </c>
      <c r="J56" s="20" t="n">
        <v>3.21157541</v>
      </c>
      <c r="K56" s="18" t="n">
        <v>542.05960266</v>
      </c>
      <c r="L56" s="20" t="n">
        <v>4.14282087</v>
      </c>
      <c r="M56" s="18" t="s">
        <v>481</v>
      </c>
      <c r="N56" s="20" t="s">
        <v>481</v>
      </c>
      <c r="O56" s="18" t="s">
        <v>481</v>
      </c>
      <c r="P56" s="20" t="s">
        <v>481</v>
      </c>
      <c r="Q56" s="18" t="s">
        <v>481</v>
      </c>
      <c r="R56" s="20" t="s">
        <v>481</v>
      </c>
      <c r="S56" s="18" t="s">
        <v>481</v>
      </c>
      <c r="T56" s="20" t="s">
        <v>481</v>
      </c>
      <c r="U56" s="18" t="n">
        <v>514.73628668</v>
      </c>
      <c r="V56" s="20" t="n">
        <v>23.2902027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444.13357774</v>
      </c>
      <c r="F61" s="20" t="n">
        <v>6.57332126</v>
      </c>
      <c r="G61" s="18" t="n">
        <v>456.88803024</v>
      </c>
      <c r="H61" s="20" t="n">
        <v>5.56959147</v>
      </c>
      <c r="I61" s="18" t="n">
        <v>481.65208021</v>
      </c>
      <c r="J61" s="20" t="n">
        <v>2.81973406</v>
      </c>
      <c r="K61" s="18" t="n">
        <v>489.74854725</v>
      </c>
      <c r="L61" s="20" t="n">
        <v>2.8445868</v>
      </c>
      <c r="M61" s="18" t="s">
        <v>481</v>
      </c>
      <c r="N61" s="20" t="s">
        <v>481</v>
      </c>
      <c r="O61" s="18" t="s">
        <v>481</v>
      </c>
      <c r="P61" s="20" t="s">
        <v>481</v>
      </c>
      <c r="Q61" s="18" t="s">
        <v>481</v>
      </c>
      <c r="R61" s="20" t="s">
        <v>481</v>
      </c>
      <c r="S61" s="18" t="s">
        <v>481</v>
      </c>
      <c r="T61" s="20" t="s">
        <v>481</v>
      </c>
      <c r="U61" s="18" t="n">
        <v>396.88963852</v>
      </c>
      <c r="V61" s="20" t="n">
        <v>11.22712915</v>
      </c>
    </row>
    <row r="62" spans="1:22">
      <c r="A62" s="15" t="s">
        <v>537</v>
      </c>
      <c r="B62" s="17" t="n">
        <v>4476</v>
      </c>
      <c r="C62" s="18">
        <f>(3.0/B62*100)</f>
        <v/>
      </c>
      <c r="D62" s="19" t="n">
        <v>4473</v>
      </c>
      <c r="E62" s="18" t="n">
        <v>521.98312106</v>
      </c>
      <c r="F62" s="20" t="n">
        <v>9.814642429999999</v>
      </c>
      <c r="G62" s="18" t="n">
        <v>543.6163245400001</v>
      </c>
      <c r="H62" s="20" t="n">
        <v>4.2056511</v>
      </c>
      <c r="I62" s="18" t="n">
        <v>545.25928731</v>
      </c>
      <c r="J62" s="20" t="n">
        <v>1.30801798</v>
      </c>
      <c r="K62" s="18" t="n">
        <v>542.17457649</v>
      </c>
      <c r="L62" s="20" t="n">
        <v>3.31340275</v>
      </c>
      <c r="M62" s="18" t="s">
        <v>481</v>
      </c>
      <c r="N62" s="20" t="s">
        <v>481</v>
      </c>
      <c r="O62" s="18" t="s">
        <v>481</v>
      </c>
      <c r="P62" s="20" t="s">
        <v>481</v>
      </c>
      <c r="Q62" s="18" t="s">
        <v>481</v>
      </c>
      <c r="R62" s="20" t="s">
        <v>481</v>
      </c>
      <c r="S62" s="18" t="s">
        <v>481</v>
      </c>
      <c r="T62" s="20" t="s">
        <v>481</v>
      </c>
      <c r="U62" s="18" t="n">
        <v>501.02799705</v>
      </c>
      <c r="V62" s="20" t="n">
        <v>32.06754501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(76.0/B66*100)</f>
        <v/>
      </c>
      <c r="D66" s="19" t="n">
        <v>5589</v>
      </c>
      <c r="E66" s="18" t="n">
        <v>399.02991399</v>
      </c>
      <c r="F66" s="20" t="n">
        <v>8.14868923</v>
      </c>
      <c r="G66" s="18" t="n">
        <v>425.01681864</v>
      </c>
      <c r="H66" s="20" t="n">
        <v>8.2075926</v>
      </c>
      <c r="I66" s="18" t="n">
        <v>417.95740502</v>
      </c>
      <c r="J66" s="20" t="n">
        <v>1.86875633</v>
      </c>
      <c r="K66" s="18" t="n">
        <v>427.65752972</v>
      </c>
      <c r="L66" s="20" t="n">
        <v>3.06754763</v>
      </c>
      <c r="M66" s="18" t="s">
        <v>481</v>
      </c>
      <c r="N66" s="20" t="s">
        <v>481</v>
      </c>
      <c r="O66" s="18" t="s">
        <v>481</v>
      </c>
      <c r="P66" s="20" t="s">
        <v>481</v>
      </c>
      <c r="Q66" s="18" t="s">
        <v>481</v>
      </c>
      <c r="R66" s="20" t="s">
        <v>481</v>
      </c>
      <c r="S66" s="18" t="s">
        <v>481</v>
      </c>
      <c r="T66" s="20" t="s">
        <v>481</v>
      </c>
      <c r="U66" s="18" t="n">
        <v>344.66371446</v>
      </c>
      <c r="V66" s="20" t="n">
        <v>7.31765574</v>
      </c>
    </row>
    <row r="67" spans="1:22">
      <c r="A67" s="15" t="s">
        <v>542</v>
      </c>
      <c r="B67" s="17" t="n">
        <v>6971</v>
      </c>
      <c r="C67" s="18">
        <f>(83.0/B67*100)</f>
        <v/>
      </c>
      <c r="D67" s="19" t="n">
        <v>6888</v>
      </c>
      <c r="E67" s="18" t="n">
        <v>350.23022476</v>
      </c>
      <c r="F67" s="20" t="n">
        <v>7.26853886</v>
      </c>
      <c r="G67" s="18" t="n">
        <v>370.81654362</v>
      </c>
      <c r="H67" s="20" t="n">
        <v>4.12551886</v>
      </c>
      <c r="I67" s="18" t="n">
        <v>393.4584135</v>
      </c>
      <c r="J67" s="20" t="n">
        <v>2.94523339</v>
      </c>
      <c r="K67" s="18" t="n">
        <v>394.38137896</v>
      </c>
      <c r="L67" s="20" t="n">
        <v>3.88020343</v>
      </c>
      <c r="M67" s="18" t="s">
        <v>481</v>
      </c>
      <c r="N67" s="20" t="s">
        <v>481</v>
      </c>
      <c r="O67" s="18" t="s">
        <v>481</v>
      </c>
      <c r="P67" s="20" t="s">
        <v>481</v>
      </c>
      <c r="Q67" s="18" t="s">
        <v>481</v>
      </c>
      <c r="R67" s="20" t="s">
        <v>481</v>
      </c>
      <c r="S67" s="18" t="s">
        <v>481</v>
      </c>
      <c r="T67" s="20" t="s">
        <v>481</v>
      </c>
      <c r="U67" s="18" t="n">
        <v>285.42651461</v>
      </c>
      <c r="V67" s="20" t="n">
        <v>10.1275602</v>
      </c>
    </row>
    <row r="68" spans="1:22">
      <c r="A68" s="15" t="s">
        <v>543</v>
      </c>
      <c r="B68" s="17" t="n">
        <v>12083</v>
      </c>
      <c r="C68" s="18">
        <f>(26.0/B68*100)</f>
        <v/>
      </c>
      <c r="D68" s="19" t="n">
        <v>12057</v>
      </c>
      <c r="E68" s="18" t="n">
        <v>331.47924251</v>
      </c>
      <c r="F68" s="20" t="n">
        <v>5.02314749</v>
      </c>
      <c r="G68" s="18" t="n">
        <v>383.51648106</v>
      </c>
      <c r="H68" s="20" t="n">
        <v>5.97345711</v>
      </c>
      <c r="I68" s="18" t="n">
        <v>417.8649474</v>
      </c>
      <c r="J68" s="20" t="n">
        <v>1.81901912</v>
      </c>
      <c r="K68" s="18" t="n">
        <v>406.40757349</v>
      </c>
      <c r="L68" s="20" t="n">
        <v>1.92698963</v>
      </c>
      <c r="M68" s="18" t="s">
        <v>481</v>
      </c>
      <c r="N68" s="20" t="s">
        <v>481</v>
      </c>
      <c r="O68" s="18" t="s">
        <v>481</v>
      </c>
      <c r="P68" s="20" t="s">
        <v>481</v>
      </c>
      <c r="Q68" s="18" t="s">
        <v>481</v>
      </c>
      <c r="R68" s="20" t="s">
        <v>481</v>
      </c>
      <c r="S68" s="18" t="s">
        <v>481</v>
      </c>
      <c r="T68" s="20" t="s">
        <v>481</v>
      </c>
      <c r="U68" s="18" t="n">
        <v>313.08626464</v>
      </c>
      <c r="V68" s="20" t="n">
        <v>4.80351085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478.09978188</v>
      </c>
      <c r="F70" s="20" t="n">
        <v>8.57297441</v>
      </c>
      <c r="G70" s="18" t="n">
        <v>489.07405299</v>
      </c>
      <c r="H70" s="20" t="n">
        <v>4.7588989</v>
      </c>
      <c r="I70" s="18" t="n">
        <v>499.33264314</v>
      </c>
      <c r="J70" s="20" t="n">
        <v>3.26176947</v>
      </c>
      <c r="K70" s="18" t="n">
        <v>501.1556033</v>
      </c>
      <c r="L70" s="20" t="n">
        <v>5.8329249</v>
      </c>
      <c r="M70" s="18" t="s">
        <v>481</v>
      </c>
      <c r="N70" s="20" t="s">
        <v>481</v>
      </c>
      <c r="O70" s="18" t="s">
        <v>481</v>
      </c>
      <c r="P70" s="20" t="s">
        <v>481</v>
      </c>
      <c r="Q70" s="18" t="s">
        <v>481</v>
      </c>
      <c r="R70" s="20" t="s">
        <v>481</v>
      </c>
      <c r="S70" s="18" t="s">
        <v>481</v>
      </c>
      <c r="T70" s="20" t="s">
        <v>481</v>
      </c>
      <c r="U70" s="18" t="n">
        <v>425.53566323</v>
      </c>
      <c r="V70" s="20" t="n">
        <v>15.34106343</v>
      </c>
    </row>
    <row r="71" spans="1:22">
      <c r="A71" s="15" t="s">
        <v>546</v>
      </c>
      <c r="B71" s="17" t="n">
        <v>6115</v>
      </c>
      <c r="C71" s="18">
        <f>(17.0/B71*100)</f>
        <v/>
      </c>
      <c r="D71" s="19" t="n">
        <v>6098</v>
      </c>
      <c r="E71" s="18" t="n">
        <v>551.81369596</v>
      </c>
      <c r="F71" s="20" t="n">
        <v>10.13037167</v>
      </c>
      <c r="G71" s="18" t="n">
        <v>574.54637346</v>
      </c>
      <c r="H71" s="20" t="n">
        <v>6.41043575</v>
      </c>
      <c r="I71" s="18" t="n">
        <v>566.95568944</v>
      </c>
      <c r="J71" s="20" t="n">
        <v>1.92103535</v>
      </c>
      <c r="K71" s="18" t="n">
        <v>559.06703568</v>
      </c>
      <c r="L71" s="20" t="n">
        <v>2.35450379</v>
      </c>
      <c r="M71" s="18" t="s">
        <v>481</v>
      </c>
      <c r="N71" s="20" t="s">
        <v>481</v>
      </c>
      <c r="O71" s="18" t="s">
        <v>481</v>
      </c>
      <c r="P71" s="20" t="s">
        <v>481</v>
      </c>
      <c r="Q71" s="18" t="s">
        <v>481</v>
      </c>
      <c r="R71" s="20" t="s">
        <v>481</v>
      </c>
      <c r="S71" s="18" t="s">
        <v>481</v>
      </c>
      <c r="T71" s="20" t="s">
        <v>481</v>
      </c>
      <c r="U71" s="18" t="n">
        <v>446.90356918</v>
      </c>
      <c r="V71" s="20" t="n">
        <v>49.27747263</v>
      </c>
    </row>
    <row r="72" spans="1:22">
      <c r="A72" s="15" t="s">
        <v>547</v>
      </c>
      <c r="B72" s="17" t="n">
        <v>7708</v>
      </c>
      <c r="C72" s="18">
        <f>(5.0/B72*100)</f>
        <v/>
      </c>
      <c r="D72" s="19" t="n">
        <v>7703</v>
      </c>
      <c r="E72" s="18" t="n">
        <v>510.29477692</v>
      </c>
      <c r="F72" s="20" t="n">
        <v>12.27544806</v>
      </c>
      <c r="G72" s="18" t="n">
        <v>561.78776354</v>
      </c>
      <c r="H72" s="20" t="n">
        <v>6.20088718</v>
      </c>
      <c r="I72" s="18" t="n">
        <v>539.51538337</v>
      </c>
      <c r="J72" s="20" t="n">
        <v>3.31800566</v>
      </c>
      <c r="K72" s="18" t="n">
        <v>546.49783389</v>
      </c>
      <c r="L72" s="20" t="n">
        <v>4.05029212</v>
      </c>
      <c r="M72" s="18" t="s">
        <v>481</v>
      </c>
      <c r="N72" s="20" t="s">
        <v>481</v>
      </c>
      <c r="O72" s="18" t="s">
        <v>481</v>
      </c>
      <c r="P72" s="20" t="s">
        <v>481</v>
      </c>
      <c r="Q72" s="18" t="s">
        <v>481</v>
      </c>
      <c r="R72" s="20" t="s">
        <v>481</v>
      </c>
      <c r="S72" s="18" t="s">
        <v>481</v>
      </c>
      <c r="T72" s="20" t="s">
        <v>481</v>
      </c>
      <c r="U72" s="18" t="n">
        <v>475.7748252</v>
      </c>
      <c r="V72" s="20" t="n">
        <v>29.76527324</v>
      </c>
    </row>
    <row r="73" spans="1:22">
      <c r="A73" s="15" t="s">
        <v>548</v>
      </c>
      <c r="B73" s="17" t="n">
        <v>8249</v>
      </c>
      <c r="C73" s="18">
        <f>(147.0/B73*100)</f>
        <v/>
      </c>
      <c r="D73" s="19" t="n">
        <v>8102</v>
      </c>
      <c r="E73" s="18" t="n">
        <v>386.70185032</v>
      </c>
      <c r="F73" s="20" t="n">
        <v>14.65183181</v>
      </c>
      <c r="G73" s="18" t="n">
        <v>381.31611029</v>
      </c>
      <c r="H73" s="20" t="n">
        <v>12.69994379</v>
      </c>
      <c r="I73" s="18" t="n">
        <v>416.02145302</v>
      </c>
      <c r="J73" s="20" t="n">
        <v>3.28202822</v>
      </c>
      <c r="K73" s="18" t="n">
        <v>418.44505842</v>
      </c>
      <c r="L73" s="20" t="n">
        <v>4.09786891</v>
      </c>
      <c r="M73" s="18" t="s">
        <v>481</v>
      </c>
      <c r="N73" s="20" t="s">
        <v>481</v>
      </c>
      <c r="O73" s="18" t="s">
        <v>481</v>
      </c>
      <c r="P73" s="20" t="s">
        <v>481</v>
      </c>
      <c r="Q73" s="18" t="s">
        <v>481</v>
      </c>
      <c r="R73" s="20" t="s">
        <v>481</v>
      </c>
      <c r="S73" s="18" t="s">
        <v>481</v>
      </c>
      <c r="T73" s="20" t="s">
        <v>481</v>
      </c>
      <c r="U73" s="18" t="n">
        <v>337.01697563</v>
      </c>
      <c r="V73" s="20" t="n">
        <v>12.91164109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338.55043811</v>
      </c>
      <c r="F75" s="20" t="n">
        <v>9.60466877</v>
      </c>
      <c r="G75" s="18" t="n">
        <v>347.14772118</v>
      </c>
      <c r="H75" s="20" t="n">
        <v>7.74922136</v>
      </c>
      <c r="I75" s="18" t="n">
        <v>372.24672067</v>
      </c>
      <c r="J75" s="20" t="n">
        <v>3.57103761</v>
      </c>
      <c r="K75" s="18" t="n">
        <v>370.06292345</v>
      </c>
      <c r="L75" s="20" t="n">
        <v>3.47902903</v>
      </c>
      <c r="M75" s="18" t="s">
        <v>481</v>
      </c>
      <c r="N75" s="20" t="s">
        <v>481</v>
      </c>
      <c r="O75" s="18" t="s">
        <v>481</v>
      </c>
      <c r="P75" s="20" t="s">
        <v>481</v>
      </c>
      <c r="Q75" s="18" t="s">
        <v>481</v>
      </c>
      <c r="R75" s="20" t="s">
        <v>481</v>
      </c>
      <c r="S75" s="18" t="s">
        <v>481</v>
      </c>
      <c r="T75" s="20" t="s">
        <v>481</v>
      </c>
      <c r="U75" s="18" t="n">
        <v>303.91130589</v>
      </c>
      <c r="V75" s="20" t="n">
        <v>10.82963876</v>
      </c>
    </row>
    <row r="76" spans="1:22">
      <c r="A76" s="15" t="s">
        <v>551</v>
      </c>
      <c r="B76" s="17" t="n">
        <v>14167</v>
      </c>
      <c r="C76" s="18">
        <f>(229.0/B76*100)</f>
        <v/>
      </c>
      <c r="D76" s="19" t="n">
        <v>13938</v>
      </c>
      <c r="E76" s="18" t="n">
        <v>381.13310105</v>
      </c>
      <c r="F76" s="20" t="n">
        <v>7.30772657</v>
      </c>
      <c r="G76" s="18" t="n">
        <v>429.79695741</v>
      </c>
      <c r="H76" s="20" t="n">
        <v>6.63432536</v>
      </c>
      <c r="I76" s="18" t="n">
        <v>435.31422805</v>
      </c>
      <c r="J76" s="20" t="n">
        <v>2.88816353</v>
      </c>
      <c r="K76" s="18" t="n">
        <v>427.65004012</v>
      </c>
      <c r="L76" s="20" t="n">
        <v>2.7777203</v>
      </c>
      <c r="M76" s="18" t="s">
        <v>481</v>
      </c>
      <c r="N76" s="20" t="s">
        <v>481</v>
      </c>
      <c r="O76" s="18" t="s">
        <v>481</v>
      </c>
      <c r="P76" s="20" t="s">
        <v>481</v>
      </c>
      <c r="Q76" s="18" t="s">
        <v>481</v>
      </c>
      <c r="R76" s="20" t="s">
        <v>481</v>
      </c>
      <c r="S76" s="18" t="s">
        <v>481</v>
      </c>
      <c r="T76" s="20" t="s">
        <v>481</v>
      </c>
      <c r="U76" s="18" t="n">
        <v>333.12001163</v>
      </c>
      <c r="V76" s="20" t="n">
        <v>8.987313350000001</v>
      </c>
    </row>
    <row r="77" spans="1:22">
      <c r="A77" s="15" t="s">
        <v>552</v>
      </c>
      <c r="B77" s="17" t="n">
        <v>6062</v>
      </c>
      <c r="C77" s="18">
        <f>(87.0/B77*100)</f>
        <v/>
      </c>
      <c r="D77" s="19" t="n">
        <v>5975</v>
      </c>
      <c r="E77" s="18" t="n">
        <v>364.26788592</v>
      </c>
      <c r="F77" s="20" t="n">
        <v>8.651380420000001</v>
      </c>
      <c r="G77" s="18" t="n">
        <v>410.85230591</v>
      </c>
      <c r="H77" s="20" t="n">
        <v>8.94809588</v>
      </c>
      <c r="I77" s="18" t="n">
        <v>426.94188457</v>
      </c>
      <c r="J77" s="20" t="n">
        <v>2.63173579</v>
      </c>
      <c r="K77" s="18" t="n">
        <v>414.89616354</v>
      </c>
      <c r="L77" s="20" t="n">
        <v>3.39619685</v>
      </c>
      <c r="M77" s="18" t="s">
        <v>481</v>
      </c>
      <c r="N77" s="20" t="s">
        <v>481</v>
      </c>
      <c r="O77" s="18" t="s">
        <v>481</v>
      </c>
      <c r="P77" s="20" t="s">
        <v>481</v>
      </c>
      <c r="Q77" s="18" t="s">
        <v>481</v>
      </c>
      <c r="R77" s="20" t="s">
        <v>481</v>
      </c>
      <c r="S77" s="18" t="s">
        <v>481</v>
      </c>
      <c r="T77" s="20" t="s">
        <v>481</v>
      </c>
      <c r="U77" s="18" t="n">
        <v>340.08709519</v>
      </c>
      <c r="V77" s="20" t="n">
        <v>5.55909619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429.3748415</v>
      </c>
      <c r="F81" s="20" t="n">
        <v>12.50456332</v>
      </c>
      <c r="G81" s="18" t="n">
        <v>433.95832487</v>
      </c>
      <c r="H81" s="20" t="n">
        <v>6.23607761</v>
      </c>
      <c r="I81" s="18" t="n">
        <v>449.48311081</v>
      </c>
      <c r="J81" s="20" t="n">
        <v>3.62598107</v>
      </c>
      <c r="K81" s="18" t="n">
        <v>442.30584351</v>
      </c>
      <c r="L81" s="20" t="n">
        <v>3.81110843</v>
      </c>
      <c r="M81" s="18" t="s">
        <v>481</v>
      </c>
      <c r="N81" s="20" t="s">
        <v>481</v>
      </c>
      <c r="O81" s="18" t="s">
        <v>481</v>
      </c>
      <c r="P81" s="20" t="s">
        <v>481</v>
      </c>
      <c r="Q81" s="18" t="s">
        <v>481</v>
      </c>
      <c r="R81" s="20" t="s">
        <v>481</v>
      </c>
      <c r="S81" s="18" t="s">
        <v>481</v>
      </c>
      <c r="T81" s="20" t="s">
        <v>481</v>
      </c>
      <c r="U81" s="18" t="n">
        <v>387.80641536</v>
      </c>
      <c r="V81" s="20" t="n">
        <v>19.56510532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721</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449.82496111</v>
      </c>
      <c r="F7" s="20" t="n">
        <v>10.29672599</v>
      </c>
      <c r="G7" s="18" t="n">
        <v>463.306789</v>
      </c>
      <c r="H7" s="20" t="n">
        <v>4.4046215</v>
      </c>
      <c r="I7" s="18" t="n">
        <v>498.10637015</v>
      </c>
      <c r="J7" s="20" t="n">
        <v>1.77127499</v>
      </c>
      <c r="K7" s="18" t="n">
        <v>506.67646259</v>
      </c>
      <c r="L7" s="20" t="n">
        <v>3.42460645</v>
      </c>
      <c r="M7" s="18" t="s">
        <v>481</v>
      </c>
      <c r="N7" s="20" t="s">
        <v>481</v>
      </c>
      <c r="O7" s="18" t="s">
        <v>481</v>
      </c>
      <c r="P7" s="20" t="s">
        <v>481</v>
      </c>
      <c r="Q7" s="18" t="s">
        <v>481</v>
      </c>
      <c r="R7" s="20" t="s">
        <v>481</v>
      </c>
      <c r="S7" s="18" t="s">
        <v>481</v>
      </c>
      <c r="T7" s="20" t="s">
        <v>481</v>
      </c>
      <c r="U7" s="18" t="n">
        <v>413.66627503</v>
      </c>
      <c r="V7" s="20" t="n">
        <v>9.8854691</v>
      </c>
    </row>
    <row r="8" spans="1:22">
      <c r="A8" s="15" t="s">
        <v>483</v>
      </c>
      <c r="B8" s="17" t="n">
        <v>7007</v>
      </c>
      <c r="C8" s="18">
        <f>(25.0/B8*100)</f>
        <v/>
      </c>
      <c r="D8" s="19" t="n">
        <v>6982</v>
      </c>
      <c r="E8" s="18" t="n">
        <v>467.30411593</v>
      </c>
      <c r="F8" s="20" t="n">
        <v>9.41922282</v>
      </c>
      <c r="G8" s="18" t="n">
        <v>479.68056235</v>
      </c>
      <c r="H8" s="20" t="n">
        <v>5.82346246</v>
      </c>
      <c r="I8" s="18" t="n">
        <v>505.82056111</v>
      </c>
      <c r="J8" s="20" t="n">
        <v>3.0937346</v>
      </c>
      <c r="K8" s="18" t="n">
        <v>495.37605506</v>
      </c>
      <c r="L8" s="20" t="n">
        <v>3.53994652</v>
      </c>
      <c r="M8" s="18" t="s">
        <v>481</v>
      </c>
      <c r="N8" s="20" t="s">
        <v>481</v>
      </c>
      <c r="O8" s="18" t="s">
        <v>481</v>
      </c>
      <c r="P8" s="20" t="s">
        <v>481</v>
      </c>
      <c r="Q8" s="18" t="n">
        <v>301.63126691</v>
      </c>
      <c r="R8" s="20" t="n">
        <v>25.14921031</v>
      </c>
      <c r="S8" s="18" t="s">
        <v>481</v>
      </c>
      <c r="T8" s="20" t="s">
        <v>481</v>
      </c>
      <c r="U8" s="18" t="n">
        <v>409.39885103</v>
      </c>
      <c r="V8" s="20" t="n">
        <v>13.19926519</v>
      </c>
    </row>
    <row r="9" spans="1:22">
      <c r="A9" s="15" t="s">
        <v>484</v>
      </c>
      <c r="B9" s="17" t="n">
        <v>9651</v>
      </c>
      <c r="C9" s="18">
        <f>(113.0/B9*100)</f>
        <v/>
      </c>
      <c r="D9" s="19" t="n">
        <v>9538</v>
      </c>
      <c r="E9" s="18" t="n">
        <v>448.20658477</v>
      </c>
      <c r="F9" s="20" t="n">
        <v>7.34810976</v>
      </c>
      <c r="G9" s="18" t="n">
        <v>491.87785604</v>
      </c>
      <c r="H9" s="20" t="n">
        <v>4.39204105</v>
      </c>
      <c r="I9" s="18" t="n">
        <v>518.56079966</v>
      </c>
      <c r="J9" s="20" t="n">
        <v>2.36424537</v>
      </c>
      <c r="K9" s="18" t="n">
        <v>517.00661717</v>
      </c>
      <c r="L9" s="20" t="n">
        <v>4.13358874</v>
      </c>
      <c r="M9" s="18" t="s">
        <v>481</v>
      </c>
      <c r="N9" s="20" t="s">
        <v>481</v>
      </c>
      <c r="O9" s="18" t="s">
        <v>481</v>
      </c>
      <c r="P9" s="20" t="s">
        <v>481</v>
      </c>
      <c r="Q9" s="18" t="n">
        <v>357.98454354</v>
      </c>
      <c r="R9" s="20" t="n">
        <v>11.51846445</v>
      </c>
      <c r="S9" s="18" t="s">
        <v>481</v>
      </c>
      <c r="T9" s="20" t="s">
        <v>481</v>
      </c>
      <c r="U9" s="18" t="n">
        <v>425.57976541</v>
      </c>
      <c r="V9" s="20" t="n">
        <v>10.19555256</v>
      </c>
    </row>
    <row r="10" spans="1:22">
      <c r="A10" s="15" t="s">
        <v>485</v>
      </c>
      <c r="B10" s="17" t="n">
        <v>20058</v>
      </c>
      <c r="C10" s="18">
        <f>(530.0/B10*100)</f>
        <v/>
      </c>
      <c r="D10" s="19" t="n">
        <v>19528</v>
      </c>
      <c r="E10" s="18" t="n">
        <v>455.61246398</v>
      </c>
      <c r="F10" s="20" t="n">
        <v>11.01308228</v>
      </c>
      <c r="G10" s="18" t="n">
        <v>493.80705404</v>
      </c>
      <c r="H10" s="20" t="n">
        <v>4.60088066</v>
      </c>
      <c r="I10" s="18" t="n">
        <v>518.24246521</v>
      </c>
      <c r="J10" s="20" t="n">
        <v>2.54167301</v>
      </c>
      <c r="K10" s="18" t="n">
        <v>527.38388643</v>
      </c>
      <c r="L10" s="20" t="n">
        <v>2.88924899</v>
      </c>
      <c r="M10" s="18" t="s">
        <v>481</v>
      </c>
      <c r="N10" s="20" t="s">
        <v>481</v>
      </c>
      <c r="O10" s="18" t="s">
        <v>481</v>
      </c>
      <c r="P10" s="20" t="s">
        <v>481</v>
      </c>
      <c r="Q10" s="18" t="s">
        <v>481</v>
      </c>
      <c r="R10" s="20" t="s">
        <v>481</v>
      </c>
      <c r="S10" s="18" t="s">
        <v>481</v>
      </c>
      <c r="T10" s="20" t="s">
        <v>481</v>
      </c>
      <c r="U10" s="18" t="n">
        <v>455.49338161</v>
      </c>
      <c r="V10" s="20" t="n">
        <v>9.68937762</v>
      </c>
    </row>
    <row r="11" spans="1:22">
      <c r="A11" s="15" t="s">
        <v>486</v>
      </c>
      <c r="B11" s="17" t="n">
        <v>7053</v>
      </c>
      <c r="C11" s="18">
        <f>(51.0/B11*100)</f>
        <v/>
      </c>
      <c r="D11" s="19" t="n">
        <v>7002</v>
      </c>
      <c r="E11" s="18" t="n">
        <v>394.36736476</v>
      </c>
      <c r="F11" s="20" t="n">
        <v>7.44943264</v>
      </c>
      <c r="G11" s="18" t="n">
        <v>401.03050652</v>
      </c>
      <c r="H11" s="20" t="n">
        <v>4.20631613</v>
      </c>
      <c r="I11" s="18" t="n">
        <v>428.48249074</v>
      </c>
      <c r="J11" s="20" t="n">
        <v>2.92234814</v>
      </c>
      <c r="K11" s="18" t="n">
        <v>436.21218261</v>
      </c>
      <c r="L11" s="20" t="n">
        <v>4.36549704</v>
      </c>
      <c r="M11" s="18" t="s">
        <v>481</v>
      </c>
      <c r="N11" s="20" t="s">
        <v>481</v>
      </c>
      <c r="O11" s="18" t="s">
        <v>481</v>
      </c>
      <c r="P11" s="20" t="s">
        <v>481</v>
      </c>
      <c r="Q11" s="18" t="s">
        <v>481</v>
      </c>
      <c r="R11" s="20" t="s">
        <v>481</v>
      </c>
      <c r="S11" s="18" t="s">
        <v>481</v>
      </c>
      <c r="T11" s="20" t="s">
        <v>481</v>
      </c>
      <c r="U11" s="18" t="n">
        <v>362.54550672</v>
      </c>
      <c r="V11" s="20" t="n">
        <v>9.277571</v>
      </c>
    </row>
    <row r="12" spans="1:22">
      <c r="A12" s="15" t="s">
        <v>487</v>
      </c>
      <c r="B12" s="17" t="n">
        <v>6894</v>
      </c>
      <c r="C12" s="18">
        <f>(57.0/B12*100)</f>
        <v/>
      </c>
      <c r="D12" s="19" t="n">
        <v>6837</v>
      </c>
      <c r="E12" s="18" t="n">
        <v>466.74265374</v>
      </c>
      <c r="F12" s="20" t="n">
        <v>9.149466909999999</v>
      </c>
      <c r="G12" s="18" t="n">
        <v>471.5090205</v>
      </c>
      <c r="H12" s="20" t="n">
        <v>4.5819026</v>
      </c>
      <c r="I12" s="18" t="n">
        <v>502.29149598</v>
      </c>
      <c r="J12" s="20" t="n">
        <v>2.24746798</v>
      </c>
      <c r="K12" s="18" t="n">
        <v>499.96266777</v>
      </c>
      <c r="L12" s="20" t="n">
        <v>4.18948577</v>
      </c>
      <c r="M12" s="18" t="s">
        <v>481</v>
      </c>
      <c r="N12" s="20" t="s">
        <v>481</v>
      </c>
      <c r="O12" s="18" t="s">
        <v>481</v>
      </c>
      <c r="P12" s="20" t="s">
        <v>481</v>
      </c>
      <c r="Q12" s="18" t="n">
        <v>340.98506961</v>
      </c>
      <c r="R12" s="20" t="n">
        <v>12.52444664</v>
      </c>
      <c r="S12" s="18" t="s">
        <v>481</v>
      </c>
      <c r="T12" s="20" t="s">
        <v>481</v>
      </c>
      <c r="U12" s="18" t="n">
        <v>399.16650829</v>
      </c>
      <c r="V12" s="20" t="n">
        <v>10.84000477</v>
      </c>
    </row>
    <row r="13" spans="1:22">
      <c r="A13" s="15" t="s">
        <v>488</v>
      </c>
      <c r="B13" s="17" t="n">
        <v>7161</v>
      </c>
      <c r="C13" s="18">
        <f>(93.0/B13*100)</f>
        <v/>
      </c>
      <c r="D13" s="19" t="n">
        <v>7068</v>
      </c>
      <c r="E13" s="18" t="n">
        <v>457.2899263</v>
      </c>
      <c r="F13" s="20" t="n">
        <v>10.722687</v>
      </c>
      <c r="G13" s="18" t="n">
        <v>492.08684881</v>
      </c>
      <c r="H13" s="20" t="n">
        <v>4.67210023</v>
      </c>
      <c r="I13" s="18" t="n">
        <v>518.9818686999999</v>
      </c>
      <c r="J13" s="20" t="n">
        <v>2.43254439</v>
      </c>
      <c r="K13" s="18" t="n">
        <v>520.7546053</v>
      </c>
      <c r="L13" s="20" t="n">
        <v>4.54228022</v>
      </c>
      <c r="M13" s="18" t="s">
        <v>481</v>
      </c>
      <c r="N13" s="20" t="s">
        <v>481</v>
      </c>
      <c r="O13" s="18" t="s">
        <v>481</v>
      </c>
      <c r="P13" s="20" t="s">
        <v>481</v>
      </c>
      <c r="Q13" s="18" t="n">
        <v>447.51533769</v>
      </c>
      <c r="R13" s="20" t="n">
        <v>5.97365007</v>
      </c>
      <c r="S13" s="18" t="s">
        <v>481</v>
      </c>
      <c r="T13" s="20" t="s">
        <v>481</v>
      </c>
      <c r="U13" s="18" t="n">
        <v>439.81109823</v>
      </c>
      <c r="V13" s="20" t="n">
        <v>10.81599275</v>
      </c>
    </row>
    <row r="14" spans="1:22">
      <c r="A14" s="15" t="s">
        <v>489</v>
      </c>
      <c r="B14" s="17" t="n">
        <v>5587</v>
      </c>
      <c r="C14" s="18">
        <f>(76.0/B14*100)</f>
        <v/>
      </c>
      <c r="D14" s="19" t="n">
        <v>5511</v>
      </c>
      <c r="E14" s="18" t="n">
        <v>466.31959296</v>
      </c>
      <c r="F14" s="20" t="n">
        <v>10.19717181</v>
      </c>
      <c r="G14" s="18" t="n">
        <v>502.85146539</v>
      </c>
      <c r="H14" s="20" t="n">
        <v>6.40560412</v>
      </c>
      <c r="I14" s="18" t="n">
        <v>521.94349456</v>
      </c>
      <c r="J14" s="20" t="n">
        <v>2.04639224</v>
      </c>
      <c r="K14" s="18" t="n">
        <v>526.6203844200001</v>
      </c>
      <c r="L14" s="20" t="n">
        <v>3.26606876</v>
      </c>
      <c r="M14" s="18" t="s">
        <v>481</v>
      </c>
      <c r="N14" s="20" t="s">
        <v>481</v>
      </c>
      <c r="O14" s="18" t="s">
        <v>481</v>
      </c>
      <c r="P14" s="20" t="s">
        <v>481</v>
      </c>
      <c r="Q14" s="18" t="s">
        <v>481</v>
      </c>
      <c r="R14" s="20" t="s">
        <v>481</v>
      </c>
      <c r="S14" s="18" t="s">
        <v>481</v>
      </c>
      <c r="T14" s="20" t="s">
        <v>481</v>
      </c>
      <c r="U14" s="18" t="n">
        <v>466.74576979</v>
      </c>
      <c r="V14" s="20" t="n">
        <v>14.64371797</v>
      </c>
    </row>
    <row r="15" spans="1:22">
      <c r="A15" s="15" t="s">
        <v>490</v>
      </c>
      <c r="B15" s="17" t="n">
        <v>5882</v>
      </c>
      <c r="C15" s="18">
        <f>(53.0/B15*100)</f>
        <v/>
      </c>
      <c r="D15" s="19" t="n">
        <v>5829</v>
      </c>
      <c r="E15" s="18" t="n">
        <v>440.45940221</v>
      </c>
      <c r="F15" s="20" t="n">
        <v>17.55528056</v>
      </c>
      <c r="G15" s="18" t="n">
        <v>495.58285217</v>
      </c>
      <c r="H15" s="20" t="n">
        <v>6.41973787</v>
      </c>
      <c r="I15" s="18" t="n">
        <v>516.120211</v>
      </c>
      <c r="J15" s="20" t="n">
        <v>2.19105959</v>
      </c>
      <c r="K15" s="18" t="n">
        <v>512.89695369</v>
      </c>
      <c r="L15" s="20" t="n">
        <v>4.31470355</v>
      </c>
      <c r="M15" s="18" t="s">
        <v>481</v>
      </c>
      <c r="N15" s="20" t="s">
        <v>481</v>
      </c>
      <c r="O15" s="18" t="s">
        <v>481</v>
      </c>
      <c r="P15" s="20" t="s">
        <v>481</v>
      </c>
      <c r="Q15" s="18" t="n">
        <v>368.85220715</v>
      </c>
      <c r="R15" s="20" t="n">
        <v>14.5875493</v>
      </c>
      <c r="S15" s="18" t="s">
        <v>481</v>
      </c>
      <c r="T15" s="20" t="s">
        <v>481</v>
      </c>
      <c r="U15" s="18" t="n">
        <v>445.15049751</v>
      </c>
      <c r="V15" s="20" t="n">
        <v>15.18589288</v>
      </c>
    </row>
    <row r="16" spans="1:22">
      <c r="A16" s="15" t="s">
        <v>491</v>
      </c>
      <c r="B16" s="17" t="n">
        <v>6108</v>
      </c>
      <c r="C16" s="18">
        <f>(105.0/B16*100)</f>
        <v/>
      </c>
      <c r="D16" s="19" t="n">
        <v>6003</v>
      </c>
      <c r="E16" s="18" t="n">
        <v>433.09357147</v>
      </c>
      <c r="F16" s="20" t="n">
        <v>6.88374818</v>
      </c>
      <c r="G16" s="18" t="n">
        <v>465.54060526</v>
      </c>
      <c r="H16" s="20" t="n">
        <v>4.20592257</v>
      </c>
      <c r="I16" s="18" t="n">
        <v>506.00103754</v>
      </c>
      <c r="J16" s="20" t="n">
        <v>2.21021102</v>
      </c>
      <c r="K16" s="18" t="n">
        <v>504.0477597</v>
      </c>
      <c r="L16" s="20" t="n">
        <v>3.59385356</v>
      </c>
      <c r="M16" s="18" t="s">
        <v>481</v>
      </c>
      <c r="N16" s="20" t="s">
        <v>481</v>
      </c>
      <c r="O16" s="18" t="s">
        <v>481</v>
      </c>
      <c r="P16" s="20" t="s">
        <v>481</v>
      </c>
      <c r="Q16" s="18" t="s">
        <v>481</v>
      </c>
      <c r="R16" s="20" t="s">
        <v>481</v>
      </c>
      <c r="S16" s="18" t="s">
        <v>481</v>
      </c>
      <c r="T16" s="20" t="s">
        <v>481</v>
      </c>
      <c r="U16" s="18" t="n">
        <v>390.15478111</v>
      </c>
      <c r="V16" s="20" t="n">
        <v>9.64257576</v>
      </c>
    </row>
    <row r="17" spans="1:22">
      <c r="A17" s="15" t="s">
        <v>492</v>
      </c>
      <c r="B17" s="17" t="n">
        <v>6504</v>
      </c>
      <c r="C17" s="18">
        <f>(695.0/B17*100)</f>
        <v/>
      </c>
      <c r="D17" s="19" t="n">
        <v>5809</v>
      </c>
      <c r="E17" s="18" t="n">
        <v>467.28988522</v>
      </c>
      <c r="F17" s="20" t="n">
        <v>10.42315003</v>
      </c>
      <c r="G17" s="18" t="n">
        <v>496.39208031</v>
      </c>
      <c r="H17" s="20" t="n">
        <v>5.10410273</v>
      </c>
      <c r="I17" s="18" t="n">
        <v>515.83419982</v>
      </c>
      <c r="J17" s="20" t="n">
        <v>3.2118529</v>
      </c>
      <c r="K17" s="18" t="n">
        <v>516.46407029</v>
      </c>
      <c r="L17" s="20" t="n">
        <v>3.84194305</v>
      </c>
      <c r="M17" s="18" t="s">
        <v>481</v>
      </c>
      <c r="N17" s="20" t="s">
        <v>481</v>
      </c>
      <c r="O17" s="18" t="s">
        <v>481</v>
      </c>
      <c r="P17" s="20" t="s">
        <v>481</v>
      </c>
      <c r="Q17" s="18" t="n">
        <v>362.96139732</v>
      </c>
      <c r="R17" s="20" t="n">
        <v>12.64520278</v>
      </c>
      <c r="S17" s="18" t="s">
        <v>481</v>
      </c>
      <c r="T17" s="20" t="s">
        <v>481</v>
      </c>
      <c r="U17" s="18" t="n">
        <v>442.05268332</v>
      </c>
      <c r="V17" s="20" t="n">
        <v>10.70320711</v>
      </c>
    </row>
    <row r="18" spans="1:22">
      <c r="A18" s="15" t="s">
        <v>493</v>
      </c>
      <c r="B18" s="17" t="n">
        <v>5532</v>
      </c>
      <c r="C18" s="18">
        <f>(28.0/B18*100)</f>
        <v/>
      </c>
      <c r="D18" s="19" t="n">
        <v>5504</v>
      </c>
      <c r="E18" s="18" t="n">
        <v>419.44087368</v>
      </c>
      <c r="F18" s="20" t="n">
        <v>9.87964719</v>
      </c>
      <c r="G18" s="18" t="n">
        <v>441.04059933</v>
      </c>
      <c r="H18" s="20" t="n">
        <v>6.9659369</v>
      </c>
      <c r="I18" s="18" t="n">
        <v>458.07854206</v>
      </c>
      <c r="J18" s="20" t="n">
        <v>3.77804141</v>
      </c>
      <c r="K18" s="18" t="n">
        <v>459.82661574</v>
      </c>
      <c r="L18" s="20" t="n">
        <v>4.94450726</v>
      </c>
      <c r="M18" s="18" t="s">
        <v>481</v>
      </c>
      <c r="N18" s="20" t="s">
        <v>481</v>
      </c>
      <c r="O18" s="18" t="s">
        <v>481</v>
      </c>
      <c r="P18" s="20" t="s">
        <v>481</v>
      </c>
      <c r="Q18" s="18" t="s">
        <v>481</v>
      </c>
      <c r="R18" s="20" t="s">
        <v>481</v>
      </c>
      <c r="S18" s="18" t="s">
        <v>481</v>
      </c>
      <c r="T18" s="20" t="s">
        <v>481</v>
      </c>
      <c r="U18" s="18" t="n">
        <v>359.23425725</v>
      </c>
      <c r="V18" s="20" t="n">
        <v>11.89115895</v>
      </c>
    </row>
    <row r="19" spans="1:22">
      <c r="A19" s="15" t="s">
        <v>494</v>
      </c>
      <c r="B19" s="17" t="n">
        <v>5658</v>
      </c>
      <c r="C19" s="18">
        <f>(71.0/B19*100)</f>
        <v/>
      </c>
      <c r="D19" s="19" t="n">
        <v>5587</v>
      </c>
      <c r="E19" s="18" t="n">
        <v>438.79008033</v>
      </c>
      <c r="F19" s="20" t="n">
        <v>7.601282</v>
      </c>
      <c r="G19" s="18" t="n">
        <v>461.83919518</v>
      </c>
      <c r="H19" s="20" t="n">
        <v>4.71851604</v>
      </c>
      <c r="I19" s="18" t="n">
        <v>480.51036967</v>
      </c>
      <c r="J19" s="20" t="n">
        <v>3.0252817</v>
      </c>
      <c r="K19" s="18" t="n">
        <v>487.44787673</v>
      </c>
      <c r="L19" s="20" t="n">
        <v>3.95288124</v>
      </c>
      <c r="M19" s="18" t="s">
        <v>481</v>
      </c>
      <c r="N19" s="20" t="s">
        <v>481</v>
      </c>
      <c r="O19" s="18" t="s">
        <v>481</v>
      </c>
      <c r="P19" s="20" t="s">
        <v>481</v>
      </c>
      <c r="Q19" s="18" t="s">
        <v>481</v>
      </c>
      <c r="R19" s="20" t="s">
        <v>481</v>
      </c>
      <c r="S19" s="18" t="s">
        <v>481</v>
      </c>
      <c r="T19" s="20" t="s">
        <v>481</v>
      </c>
      <c r="U19" s="18" t="n">
        <v>392.68087192</v>
      </c>
      <c r="V19" s="20" t="n">
        <v>15.70904477</v>
      </c>
    </row>
    <row r="20" spans="1:22">
      <c r="A20" s="15" t="s">
        <v>495</v>
      </c>
      <c r="B20" s="17" t="n">
        <v>3371</v>
      </c>
      <c r="C20" s="18">
        <f>(75.0/B20*100)</f>
        <v/>
      </c>
      <c r="D20" s="19" t="n">
        <v>3296</v>
      </c>
      <c r="E20" s="18" t="n">
        <v>467.93526593</v>
      </c>
      <c r="F20" s="20" t="n">
        <v>10.3377567</v>
      </c>
      <c r="G20" s="18" t="n">
        <v>479.23929137</v>
      </c>
      <c r="H20" s="20" t="n">
        <v>4.1569518</v>
      </c>
      <c r="I20" s="18" t="n">
        <v>490.94093109</v>
      </c>
      <c r="J20" s="20" t="n">
        <v>2.31994053</v>
      </c>
      <c r="K20" s="18" t="n">
        <v>502.99365656</v>
      </c>
      <c r="L20" s="20" t="n">
        <v>5.62519833</v>
      </c>
      <c r="M20" s="18" t="s">
        <v>481</v>
      </c>
      <c r="N20" s="20" t="s">
        <v>481</v>
      </c>
      <c r="O20" s="18" t="s">
        <v>481</v>
      </c>
      <c r="P20" s="20" t="s">
        <v>481</v>
      </c>
      <c r="Q20" s="18" t="s">
        <v>481</v>
      </c>
      <c r="R20" s="20" t="s">
        <v>481</v>
      </c>
      <c r="S20" s="18" t="s">
        <v>481</v>
      </c>
      <c r="T20" s="20" t="s">
        <v>481</v>
      </c>
      <c r="U20" s="18" t="n">
        <v>422.34513012</v>
      </c>
      <c r="V20" s="20" t="n">
        <v>11.25123646</v>
      </c>
    </row>
    <row r="21" spans="1:22">
      <c r="A21" s="15" t="s">
        <v>496</v>
      </c>
      <c r="B21" s="17" t="n">
        <v>5741</v>
      </c>
      <c r="C21" s="18">
        <f>(45.0/B21*100)</f>
        <v/>
      </c>
      <c r="D21" s="19" t="n">
        <v>5696</v>
      </c>
      <c r="E21" s="18" t="n">
        <v>456.80557893</v>
      </c>
      <c r="F21" s="20" t="n">
        <v>13.67963629</v>
      </c>
      <c r="G21" s="18" t="n">
        <v>470.21429872</v>
      </c>
      <c r="H21" s="20" t="n">
        <v>5.58090014</v>
      </c>
      <c r="I21" s="18" t="n">
        <v>509.15042528</v>
      </c>
      <c r="J21" s="20" t="n">
        <v>2.06747336</v>
      </c>
      <c r="K21" s="18" t="n">
        <v>504.89075574</v>
      </c>
      <c r="L21" s="20" t="n">
        <v>3.35611551</v>
      </c>
      <c r="M21" s="18" t="s">
        <v>481</v>
      </c>
      <c r="N21" s="20" t="s">
        <v>481</v>
      </c>
      <c r="O21" s="18" t="s">
        <v>481</v>
      </c>
      <c r="P21" s="20" t="s">
        <v>481</v>
      </c>
      <c r="Q21" s="18" t="s">
        <v>481</v>
      </c>
      <c r="R21" s="20" t="s">
        <v>481</v>
      </c>
      <c r="S21" s="18" t="s">
        <v>481</v>
      </c>
      <c r="T21" s="20" t="s">
        <v>481</v>
      </c>
      <c r="U21" s="18" t="n">
        <v>450.06434766</v>
      </c>
      <c r="V21" s="20" t="n">
        <v>13.88117209</v>
      </c>
    </row>
    <row r="22" spans="1:22">
      <c r="A22" s="15" t="s">
        <v>497</v>
      </c>
      <c r="B22" s="17" t="n">
        <v>6598</v>
      </c>
      <c r="C22" s="18">
        <f>(34.0/B22*100)</f>
        <v/>
      </c>
      <c r="D22" s="19" t="n">
        <v>6564</v>
      </c>
      <c r="E22" s="18" t="n">
        <v>404.80829025</v>
      </c>
      <c r="F22" s="20" t="n">
        <v>8.618801250000001</v>
      </c>
      <c r="G22" s="18" t="n">
        <v>440.42164417</v>
      </c>
      <c r="H22" s="20" t="n">
        <v>6.88315109</v>
      </c>
      <c r="I22" s="18" t="n">
        <v>482.79239235</v>
      </c>
      <c r="J22" s="20" t="n">
        <v>3.71782263</v>
      </c>
      <c r="K22" s="18" t="n">
        <v>467.18732827</v>
      </c>
      <c r="L22" s="20" t="n">
        <v>4.70681669</v>
      </c>
      <c r="M22" s="18" t="s">
        <v>481</v>
      </c>
      <c r="N22" s="20" t="s">
        <v>481</v>
      </c>
      <c r="O22" s="18" t="s">
        <v>481</v>
      </c>
      <c r="P22" s="20" t="s">
        <v>481</v>
      </c>
      <c r="Q22" s="18" t="s">
        <v>481</v>
      </c>
      <c r="R22" s="20" t="s">
        <v>481</v>
      </c>
      <c r="S22" s="18" t="n">
        <v>445.60238425</v>
      </c>
      <c r="T22" s="20" t="n">
        <v>43.95612645</v>
      </c>
      <c r="U22" s="18" t="n">
        <v>368.55547659</v>
      </c>
      <c r="V22" s="20" t="n">
        <v>12.10057553</v>
      </c>
    </row>
    <row r="23" spans="1:22">
      <c r="A23" s="15" t="s">
        <v>498</v>
      </c>
      <c r="B23" s="17" t="n">
        <v>11583</v>
      </c>
      <c r="C23" s="18">
        <f>(222.0/B23*100)</f>
        <v/>
      </c>
      <c r="D23" s="19" t="n">
        <v>11361</v>
      </c>
      <c r="E23" s="18" t="n">
        <v>447.76094114</v>
      </c>
      <c r="F23" s="20" t="n">
        <v>6.0101297</v>
      </c>
      <c r="G23" s="18" t="n">
        <v>466.59963298</v>
      </c>
      <c r="H23" s="20" t="n">
        <v>4.66962594</v>
      </c>
      <c r="I23" s="18" t="n">
        <v>502.20533832</v>
      </c>
      <c r="J23" s="20" t="n">
        <v>3.01073227</v>
      </c>
      <c r="K23" s="18" t="n">
        <v>490.41182856</v>
      </c>
      <c r="L23" s="20" t="n">
        <v>4.59551501</v>
      </c>
      <c r="M23" s="18" t="s">
        <v>481</v>
      </c>
      <c r="N23" s="20" t="s">
        <v>481</v>
      </c>
      <c r="O23" s="18" t="s">
        <v>481</v>
      </c>
      <c r="P23" s="20" t="s">
        <v>481</v>
      </c>
      <c r="Q23" s="18" t="s">
        <v>481</v>
      </c>
      <c r="R23" s="20" t="s">
        <v>481</v>
      </c>
      <c r="S23" s="18" t="s">
        <v>481</v>
      </c>
      <c r="T23" s="20" t="s">
        <v>481</v>
      </c>
      <c r="U23" s="18" t="n">
        <v>439.86262889</v>
      </c>
      <c r="V23" s="20" t="n">
        <v>11.55685299</v>
      </c>
    </row>
    <row r="24" spans="1:22">
      <c r="A24" s="15" t="s">
        <v>499</v>
      </c>
      <c r="B24" s="17" t="n">
        <v>6647</v>
      </c>
      <c r="C24" s="18">
        <f>(7.0/B24*100)</f>
        <v/>
      </c>
      <c r="D24" s="19" t="n">
        <v>6640</v>
      </c>
      <c r="E24" s="18" t="n">
        <v>500.99091054</v>
      </c>
      <c r="F24" s="20" t="n">
        <v>7.19645192</v>
      </c>
      <c r="G24" s="18" t="n">
        <v>528.2963817999999</v>
      </c>
      <c r="H24" s="20" t="n">
        <v>4.14938366</v>
      </c>
      <c r="I24" s="18" t="n">
        <v>535.36652424</v>
      </c>
      <c r="J24" s="20" t="n">
        <v>3.49199623</v>
      </c>
      <c r="K24" s="18" t="n">
        <v>536.98902514</v>
      </c>
      <c r="L24" s="20" t="n">
        <v>3.62832477</v>
      </c>
      <c r="M24" s="18" t="s">
        <v>481</v>
      </c>
      <c r="N24" s="20" t="s">
        <v>481</v>
      </c>
      <c r="O24" s="18" t="s">
        <v>481</v>
      </c>
      <c r="P24" s="20" t="s">
        <v>481</v>
      </c>
      <c r="Q24" s="18" t="s">
        <v>481</v>
      </c>
      <c r="R24" s="20" t="s">
        <v>481</v>
      </c>
      <c r="S24" s="18" t="s">
        <v>481</v>
      </c>
      <c r="T24" s="20" t="s">
        <v>481</v>
      </c>
      <c r="U24" s="18" t="n">
        <v>456.71237239</v>
      </c>
      <c r="V24" s="20" t="n">
        <v>21.80146974</v>
      </c>
    </row>
    <row r="25" spans="1:22">
      <c r="A25" s="15" t="s">
        <v>500</v>
      </c>
      <c r="B25" s="17" t="n">
        <v>5581</v>
      </c>
      <c r="C25" s="18">
        <f>(24.0/B25*100)</f>
        <v/>
      </c>
      <c r="D25" s="19" t="n">
        <v>5557</v>
      </c>
      <c r="E25" s="18" t="n">
        <v>459.14241194</v>
      </c>
      <c r="F25" s="20" t="n">
        <v>19.609449</v>
      </c>
      <c r="G25" s="18" t="n">
        <v>499.01987065</v>
      </c>
      <c r="H25" s="20" t="n">
        <v>5.98818698</v>
      </c>
      <c r="I25" s="18" t="n">
        <v>523.04095183</v>
      </c>
      <c r="J25" s="20" t="n">
        <v>3.77134122</v>
      </c>
      <c r="K25" s="18" t="n">
        <v>548.05613145</v>
      </c>
      <c r="L25" s="20" t="n">
        <v>4.80169871</v>
      </c>
      <c r="M25" s="18" t="s">
        <v>481</v>
      </c>
      <c r="N25" s="20" t="s">
        <v>481</v>
      </c>
      <c r="O25" s="18" t="s">
        <v>481</v>
      </c>
      <c r="P25" s="20" t="s">
        <v>481</v>
      </c>
      <c r="Q25" s="18" t="s">
        <v>481</v>
      </c>
      <c r="R25" s="20" t="s">
        <v>481</v>
      </c>
      <c r="S25" s="18" t="s">
        <v>481</v>
      </c>
      <c r="T25" s="20" t="s">
        <v>481</v>
      </c>
      <c r="U25" s="18" t="n">
        <v>504.00948491</v>
      </c>
      <c r="V25" s="20" t="n">
        <v>27.56753758</v>
      </c>
    </row>
    <row r="26" spans="1:22">
      <c r="A26" s="15" t="s">
        <v>501</v>
      </c>
      <c r="B26" s="17" t="n">
        <v>4869</v>
      </c>
      <c r="C26" s="18">
        <f>(34.0/B26*100)</f>
        <v/>
      </c>
      <c r="D26" s="19" t="n">
        <v>4835</v>
      </c>
      <c r="E26" s="18" t="n">
        <v>448.80876626</v>
      </c>
      <c r="F26" s="20" t="n">
        <v>8.34415927</v>
      </c>
      <c r="G26" s="18" t="n">
        <v>466.4044704</v>
      </c>
      <c r="H26" s="20" t="n">
        <v>4.35629537</v>
      </c>
      <c r="I26" s="18" t="n">
        <v>486.42842993</v>
      </c>
      <c r="J26" s="20" t="n">
        <v>2.0186952</v>
      </c>
      <c r="K26" s="18" t="n">
        <v>495.946685</v>
      </c>
      <c r="L26" s="20" t="n">
        <v>4.31583699</v>
      </c>
      <c r="M26" s="18" t="s">
        <v>481</v>
      </c>
      <c r="N26" s="20" t="s">
        <v>481</v>
      </c>
      <c r="O26" s="18" t="s">
        <v>481</v>
      </c>
      <c r="P26" s="20" t="s">
        <v>481</v>
      </c>
      <c r="Q26" s="18" t="s">
        <v>481</v>
      </c>
      <c r="R26" s="20" t="s">
        <v>481</v>
      </c>
      <c r="S26" s="18" t="s">
        <v>481</v>
      </c>
      <c r="T26" s="20" t="s">
        <v>481</v>
      </c>
      <c r="U26" s="18" t="n">
        <v>434.44678587</v>
      </c>
      <c r="V26" s="20" t="n">
        <v>14.35225412</v>
      </c>
    </row>
    <row r="27" spans="1:22">
      <c r="A27" s="15" t="s">
        <v>502</v>
      </c>
      <c r="B27" s="17" t="n">
        <v>5299</v>
      </c>
      <c r="C27" s="18">
        <f>(17.0/B27*100)</f>
        <v/>
      </c>
      <c r="D27" s="19" t="n">
        <v>5282</v>
      </c>
      <c r="E27" s="18" t="n">
        <v>447.5023883</v>
      </c>
      <c r="F27" s="20" t="n">
        <v>7.61661486</v>
      </c>
      <c r="G27" s="18" t="n">
        <v>457.11816482</v>
      </c>
      <c r="H27" s="20" t="n">
        <v>4.18269292</v>
      </c>
      <c r="I27" s="18" t="n">
        <v>490.93819625</v>
      </c>
      <c r="J27" s="20" t="n">
        <v>2.00900561</v>
      </c>
      <c r="K27" s="18" t="n">
        <v>501.72072092</v>
      </c>
      <c r="L27" s="20" t="n">
        <v>2.90346321</v>
      </c>
      <c r="M27" s="18" t="s">
        <v>481</v>
      </c>
      <c r="N27" s="20" t="s">
        <v>481</v>
      </c>
      <c r="O27" s="18" t="s">
        <v>481</v>
      </c>
      <c r="P27" s="20" t="s">
        <v>481</v>
      </c>
      <c r="Q27" s="18" t="s">
        <v>481</v>
      </c>
      <c r="R27" s="20" t="s">
        <v>481</v>
      </c>
      <c r="S27" s="18" t="s">
        <v>481</v>
      </c>
      <c r="T27" s="20" t="s">
        <v>481</v>
      </c>
      <c r="U27" s="18" t="n">
        <v>407.13214135</v>
      </c>
      <c r="V27" s="20" t="n">
        <v>9.53453229</v>
      </c>
    </row>
    <row r="28" spans="1:22">
      <c r="A28" s="15" t="s">
        <v>503</v>
      </c>
      <c r="B28" s="17" t="n">
        <v>7568</v>
      </c>
      <c r="C28" s="18">
        <f>(63.0/B28*100)</f>
        <v/>
      </c>
      <c r="D28" s="19" t="n">
        <v>7505</v>
      </c>
      <c r="E28" s="18" t="n">
        <v>371.10764763</v>
      </c>
      <c r="F28" s="20" t="n">
        <v>6.58841271</v>
      </c>
      <c r="G28" s="18" t="n">
        <v>393.95273085</v>
      </c>
      <c r="H28" s="20" t="n">
        <v>3.8838842</v>
      </c>
      <c r="I28" s="18" t="n">
        <v>412.07635752</v>
      </c>
      <c r="J28" s="20" t="n">
        <v>2.33426158</v>
      </c>
      <c r="K28" s="18" t="n">
        <v>413.39283473</v>
      </c>
      <c r="L28" s="20" t="n">
        <v>3.24314463</v>
      </c>
      <c r="M28" s="18" t="s">
        <v>481</v>
      </c>
      <c r="N28" s="20" t="s">
        <v>481</v>
      </c>
      <c r="O28" s="18" t="s">
        <v>481</v>
      </c>
      <c r="P28" s="20" t="s">
        <v>481</v>
      </c>
      <c r="Q28" s="18" t="s">
        <v>481</v>
      </c>
      <c r="R28" s="20" t="s">
        <v>481</v>
      </c>
      <c r="S28" s="18" t="s">
        <v>481</v>
      </c>
      <c r="T28" s="20" t="s">
        <v>481</v>
      </c>
      <c r="U28" s="18" t="n">
        <v>363.7790589</v>
      </c>
      <c r="V28" s="20" t="n">
        <v>14.37892684</v>
      </c>
    </row>
    <row r="29" spans="1:22">
      <c r="A29" s="15" t="s">
        <v>504</v>
      </c>
      <c r="B29" s="17" t="n">
        <v>5385</v>
      </c>
      <c r="C29" s="18">
        <f>(30.0/B29*100)</f>
        <v/>
      </c>
      <c r="D29" s="19" t="n">
        <v>5355</v>
      </c>
      <c r="E29" s="18" t="n">
        <v>446.33221467</v>
      </c>
      <c r="F29" s="20" t="n">
        <v>16.52160946</v>
      </c>
      <c r="G29" s="18" t="n">
        <v>493.12161634</v>
      </c>
      <c r="H29" s="20" t="n">
        <v>6.03744623</v>
      </c>
      <c r="I29" s="18" t="n">
        <v>520.90361846</v>
      </c>
      <c r="J29" s="20" t="n">
        <v>2.28025357</v>
      </c>
      <c r="K29" s="18" t="n">
        <v>514.33586984</v>
      </c>
      <c r="L29" s="20" t="n">
        <v>4.94760026</v>
      </c>
      <c r="M29" s="18" t="s">
        <v>481</v>
      </c>
      <c r="N29" s="20" t="s">
        <v>481</v>
      </c>
      <c r="O29" s="18" t="s">
        <v>481</v>
      </c>
      <c r="P29" s="20" t="s">
        <v>481</v>
      </c>
      <c r="Q29" s="18" t="n">
        <v>335.3902018</v>
      </c>
      <c r="R29" s="20" t="n">
        <v>12.1685767</v>
      </c>
      <c r="S29" s="18" t="s">
        <v>481</v>
      </c>
      <c r="T29" s="20" t="s">
        <v>481</v>
      </c>
      <c r="U29" s="18" t="n">
        <v>425.49255896</v>
      </c>
      <c r="V29" s="20" t="n">
        <v>18.32855339</v>
      </c>
    </row>
    <row r="30" spans="1:22">
      <c r="A30" s="15" t="s">
        <v>505</v>
      </c>
      <c r="B30" s="17" t="n">
        <v>4520</v>
      </c>
      <c r="C30" s="18">
        <f>(105.0/B30*100)</f>
        <v/>
      </c>
      <c r="D30" s="19" t="n">
        <v>4415</v>
      </c>
      <c r="E30" s="18" t="n">
        <v>442.44230079</v>
      </c>
      <c r="F30" s="20" t="n">
        <v>12.37192906</v>
      </c>
      <c r="G30" s="18" t="n">
        <v>472.14034741</v>
      </c>
      <c r="H30" s="20" t="n">
        <v>5.23467041</v>
      </c>
      <c r="I30" s="18" t="n">
        <v>497.63984058</v>
      </c>
      <c r="J30" s="20" t="n">
        <v>2.46923643</v>
      </c>
      <c r="K30" s="18" t="n">
        <v>511.82821575</v>
      </c>
      <c r="L30" s="20" t="n">
        <v>3.94992499</v>
      </c>
      <c r="M30" s="18" t="s">
        <v>481</v>
      </c>
      <c r="N30" s="20" t="s">
        <v>481</v>
      </c>
      <c r="O30" s="18" t="s">
        <v>481</v>
      </c>
      <c r="P30" s="20" t="s">
        <v>481</v>
      </c>
      <c r="Q30" s="18" t="s">
        <v>481</v>
      </c>
      <c r="R30" s="20" t="s">
        <v>481</v>
      </c>
      <c r="S30" s="18" t="s">
        <v>481</v>
      </c>
      <c r="T30" s="20" t="s">
        <v>481</v>
      </c>
      <c r="U30" s="18" t="n">
        <v>408.61659598</v>
      </c>
      <c r="V30" s="20" t="n">
        <v>13.17528787</v>
      </c>
    </row>
    <row r="31" spans="1:22">
      <c r="A31" s="15" t="s">
        <v>506</v>
      </c>
      <c r="B31" s="17" t="n">
        <v>5456</v>
      </c>
      <c r="C31" s="18">
        <f>(126.0/B31*100)</f>
        <v/>
      </c>
      <c r="D31" s="19" t="n">
        <v>5330</v>
      </c>
      <c r="E31" s="18" t="n">
        <v>436.64198658</v>
      </c>
      <c r="F31" s="20" t="n">
        <v>10.89688892</v>
      </c>
      <c r="G31" s="18" t="n">
        <v>483.01987525</v>
      </c>
      <c r="H31" s="20" t="n">
        <v>5.79763406</v>
      </c>
      <c r="I31" s="18" t="n">
        <v>507.39358859</v>
      </c>
      <c r="J31" s="20" t="n">
        <v>2.64500075</v>
      </c>
      <c r="K31" s="18" t="n">
        <v>504.08732687</v>
      </c>
      <c r="L31" s="20" t="n">
        <v>3.40689571</v>
      </c>
      <c r="M31" s="18" t="s">
        <v>481</v>
      </c>
      <c r="N31" s="20" t="s">
        <v>481</v>
      </c>
      <c r="O31" s="18" t="s">
        <v>481</v>
      </c>
      <c r="P31" s="20" t="s">
        <v>481</v>
      </c>
      <c r="Q31" s="18" t="s">
        <v>481</v>
      </c>
      <c r="R31" s="20" t="s">
        <v>481</v>
      </c>
      <c r="S31" s="18" t="s">
        <v>481</v>
      </c>
      <c r="T31" s="20" t="s">
        <v>481</v>
      </c>
      <c r="U31" s="18" t="n">
        <v>420.56527038</v>
      </c>
      <c r="V31" s="20" t="n">
        <v>11.29675837</v>
      </c>
    </row>
    <row r="32" spans="1:22">
      <c r="A32" s="15" t="s">
        <v>507</v>
      </c>
      <c r="B32" s="17" t="n">
        <v>4478</v>
      </c>
      <c r="C32" s="18">
        <f>(5.0/B32*100)</f>
        <v/>
      </c>
      <c r="D32" s="19" t="n">
        <v>4473</v>
      </c>
      <c r="E32" s="18" t="n">
        <v>476.96630616</v>
      </c>
      <c r="F32" s="20" t="n">
        <v>8.044370990000001</v>
      </c>
      <c r="G32" s="18" t="n">
        <v>485.5309781</v>
      </c>
      <c r="H32" s="20" t="n">
        <v>4.15204907</v>
      </c>
      <c r="I32" s="18" t="n">
        <v>510.54844847</v>
      </c>
      <c r="J32" s="20" t="n">
        <v>2.47217641</v>
      </c>
      <c r="K32" s="18" t="n">
        <v>512.32497758</v>
      </c>
      <c r="L32" s="20" t="n">
        <v>5.27580498</v>
      </c>
      <c r="M32" s="18" t="s">
        <v>481</v>
      </c>
      <c r="N32" s="20" t="s">
        <v>481</v>
      </c>
      <c r="O32" s="18" t="s">
        <v>481</v>
      </c>
      <c r="P32" s="20" t="s">
        <v>481</v>
      </c>
      <c r="Q32" s="18" t="s">
        <v>481</v>
      </c>
      <c r="R32" s="20" t="s">
        <v>481</v>
      </c>
      <c r="S32" s="18" t="s">
        <v>481</v>
      </c>
      <c r="T32" s="20" t="s">
        <v>481</v>
      </c>
      <c r="U32" s="18" t="n">
        <v>417.55370751</v>
      </c>
      <c r="V32" s="20" t="n">
        <v>24.84712371</v>
      </c>
    </row>
    <row r="33" spans="1:22">
      <c r="A33" s="15" t="s">
        <v>508</v>
      </c>
      <c r="B33" s="17" t="n">
        <v>7325</v>
      </c>
      <c r="C33" s="18">
        <f>(76.0/B33*100)</f>
        <v/>
      </c>
      <c r="D33" s="19" t="n">
        <v>7249</v>
      </c>
      <c r="E33" s="18" t="n">
        <v>452.95719367</v>
      </c>
      <c r="F33" s="20" t="n">
        <v>19.79748457</v>
      </c>
      <c r="G33" s="18" t="n">
        <v>494.72320323</v>
      </c>
      <c r="H33" s="20" t="n">
        <v>5.65093366</v>
      </c>
      <c r="I33" s="18" t="n">
        <v>492.28699894</v>
      </c>
      <c r="J33" s="20" t="n">
        <v>2.74725644</v>
      </c>
      <c r="K33" s="18" t="n">
        <v>495.91599919</v>
      </c>
      <c r="L33" s="20" t="n">
        <v>3.70572083</v>
      </c>
      <c r="M33" s="18" t="s">
        <v>481</v>
      </c>
      <c r="N33" s="20" t="s">
        <v>481</v>
      </c>
      <c r="O33" s="18" t="s">
        <v>481</v>
      </c>
      <c r="P33" s="20" t="s">
        <v>481</v>
      </c>
      <c r="Q33" s="18" t="s">
        <v>481</v>
      </c>
      <c r="R33" s="20" t="s">
        <v>481</v>
      </c>
      <c r="S33" s="18" t="s">
        <v>481</v>
      </c>
      <c r="T33" s="20" t="s">
        <v>481</v>
      </c>
      <c r="U33" s="18" t="n">
        <v>416.52225467</v>
      </c>
      <c r="V33" s="20" t="n">
        <v>18.81915163</v>
      </c>
    </row>
    <row r="34" spans="1:22">
      <c r="A34" s="15" t="s">
        <v>509</v>
      </c>
      <c r="B34" s="17" t="n">
        <v>6350</v>
      </c>
      <c r="C34" s="18">
        <f>(39.0/B34*100)</f>
        <v/>
      </c>
      <c r="D34" s="19" t="n">
        <v>6311</v>
      </c>
      <c r="E34" s="18" t="n">
        <v>440.10062645</v>
      </c>
      <c r="F34" s="20" t="n">
        <v>8.04317835</v>
      </c>
      <c r="G34" s="18" t="n">
        <v>458.34979909</v>
      </c>
      <c r="H34" s="20" t="n">
        <v>5.3773824</v>
      </c>
      <c r="I34" s="18" t="n">
        <v>485.96944258</v>
      </c>
      <c r="J34" s="20" t="n">
        <v>2.58959722</v>
      </c>
      <c r="K34" s="18" t="n">
        <v>499.73185976</v>
      </c>
      <c r="L34" s="20" t="n">
        <v>4.33677734</v>
      </c>
      <c r="M34" s="18" t="s">
        <v>481</v>
      </c>
      <c r="N34" s="20" t="s">
        <v>481</v>
      </c>
      <c r="O34" s="18" t="s">
        <v>481</v>
      </c>
      <c r="P34" s="20" t="s">
        <v>481</v>
      </c>
      <c r="Q34" s="18" t="n">
        <v>336.51078337</v>
      </c>
      <c r="R34" s="20" t="n">
        <v>12.24828707</v>
      </c>
      <c r="S34" s="18" t="s">
        <v>481</v>
      </c>
      <c r="T34" s="20" t="s">
        <v>481</v>
      </c>
      <c r="U34" s="18" t="n">
        <v>353.07318062</v>
      </c>
      <c r="V34" s="20" t="n">
        <v>14.09855647</v>
      </c>
    </row>
    <row r="35" spans="1:22">
      <c r="A35" s="15" t="s">
        <v>510</v>
      </c>
      <c r="B35" s="17" t="n">
        <v>6406</v>
      </c>
      <c r="C35" s="18">
        <f>(38.0/B35*100)</f>
        <v/>
      </c>
      <c r="D35" s="19" t="n">
        <v>6368</v>
      </c>
      <c r="E35" s="18" t="n">
        <v>470.7705627</v>
      </c>
      <c r="F35" s="20" t="n">
        <v>9.03025667</v>
      </c>
      <c r="G35" s="18" t="n">
        <v>481.78228821</v>
      </c>
      <c r="H35" s="20" t="n">
        <v>4.77761638</v>
      </c>
      <c r="I35" s="18" t="n">
        <v>517.0642782800001</v>
      </c>
      <c r="J35" s="20" t="n">
        <v>1.67363691</v>
      </c>
      <c r="K35" s="18" t="n">
        <v>512.68526578</v>
      </c>
      <c r="L35" s="20" t="n">
        <v>3.07540698</v>
      </c>
      <c r="M35" s="18" t="s">
        <v>481</v>
      </c>
      <c r="N35" s="20" t="s">
        <v>481</v>
      </c>
      <c r="O35" s="18" t="s">
        <v>481</v>
      </c>
      <c r="P35" s="20" t="s">
        <v>481</v>
      </c>
      <c r="Q35" s="18" t="n">
        <v>349.78970242</v>
      </c>
      <c r="R35" s="20" t="n">
        <v>6.90672373</v>
      </c>
      <c r="S35" s="18" t="s">
        <v>481</v>
      </c>
      <c r="T35" s="20" t="s">
        <v>481</v>
      </c>
      <c r="U35" s="18" t="n">
        <v>457.11679793</v>
      </c>
      <c r="V35" s="20" t="n">
        <v>16.08463075</v>
      </c>
    </row>
    <row r="36" spans="1:22">
      <c r="A36" s="15" t="s">
        <v>511</v>
      </c>
      <c r="B36" s="17" t="n">
        <v>6736</v>
      </c>
      <c r="C36" s="18">
        <f>(30.0/B36*100)</f>
        <v/>
      </c>
      <c r="D36" s="19" t="n">
        <v>6706</v>
      </c>
      <c r="E36" s="18" t="n">
        <v>429.41727883</v>
      </c>
      <c r="F36" s="20" t="n">
        <v>9.28518442</v>
      </c>
      <c r="G36" s="18" t="n">
        <v>466.5139446</v>
      </c>
      <c r="H36" s="20" t="n">
        <v>4.38815499</v>
      </c>
      <c r="I36" s="18" t="n">
        <v>493.0030245</v>
      </c>
      <c r="J36" s="20" t="n">
        <v>2.3262648</v>
      </c>
      <c r="K36" s="18" t="n">
        <v>484.41797226</v>
      </c>
      <c r="L36" s="20" t="n">
        <v>3.72611786</v>
      </c>
      <c r="M36" s="18" t="s">
        <v>481</v>
      </c>
      <c r="N36" s="20" t="s">
        <v>481</v>
      </c>
      <c r="O36" s="18" t="s">
        <v>481</v>
      </c>
      <c r="P36" s="20" t="s">
        <v>481</v>
      </c>
      <c r="Q36" s="18" t="s">
        <v>481</v>
      </c>
      <c r="R36" s="20" t="s">
        <v>481</v>
      </c>
      <c r="S36" s="18" t="s">
        <v>481</v>
      </c>
      <c r="T36" s="20" t="s">
        <v>481</v>
      </c>
      <c r="U36" s="18" t="n">
        <v>433.94337372</v>
      </c>
      <c r="V36" s="20" t="n">
        <v>11.91095762</v>
      </c>
    </row>
    <row r="37" spans="1:22">
      <c r="A37" s="15" t="s">
        <v>512</v>
      </c>
      <c r="B37" s="17" t="n">
        <v>5458</v>
      </c>
      <c r="C37" s="18">
        <f>(66.0/B37*100)</f>
        <v/>
      </c>
      <c r="D37" s="19" t="n">
        <v>5392</v>
      </c>
      <c r="E37" s="18" t="n">
        <v>433.59694276</v>
      </c>
      <c r="F37" s="20" t="n">
        <v>8.19664335</v>
      </c>
      <c r="G37" s="18" t="n">
        <v>466.49649409</v>
      </c>
      <c r="H37" s="20" t="n">
        <v>5.5419692</v>
      </c>
      <c r="I37" s="18" t="n">
        <v>502.1911137</v>
      </c>
      <c r="J37" s="20" t="n">
        <v>3.18440929</v>
      </c>
      <c r="K37" s="18" t="n">
        <v>500.65686065</v>
      </c>
      <c r="L37" s="20" t="n">
        <v>4.05116623</v>
      </c>
      <c r="M37" s="18" t="s">
        <v>481</v>
      </c>
      <c r="N37" s="20" t="s">
        <v>481</v>
      </c>
      <c r="O37" s="18" t="s">
        <v>481</v>
      </c>
      <c r="P37" s="20" t="s">
        <v>481</v>
      </c>
      <c r="Q37" s="18" t="s">
        <v>481</v>
      </c>
      <c r="R37" s="20" t="s">
        <v>481</v>
      </c>
      <c r="S37" s="18" t="s">
        <v>481</v>
      </c>
      <c r="T37" s="20" t="s">
        <v>481</v>
      </c>
      <c r="U37" s="18" t="n">
        <v>391.47035006</v>
      </c>
      <c r="V37" s="20" t="n">
        <v>10.33461511</v>
      </c>
    </row>
    <row r="38" spans="1:22">
      <c r="A38" s="15" t="s">
        <v>513</v>
      </c>
      <c r="B38" s="17" t="n">
        <v>5860</v>
      </c>
      <c r="C38" s="18">
        <f>(17.0/B38*100)</f>
        <v/>
      </c>
      <c r="D38" s="19" t="n">
        <v>5843</v>
      </c>
      <c r="E38" s="18" t="n">
        <v>450.15178203</v>
      </c>
      <c r="F38" s="20" t="n">
        <v>11.65537909</v>
      </c>
      <c r="G38" s="18" t="n">
        <v>507.03566897</v>
      </c>
      <c r="H38" s="20" t="n">
        <v>7.3457279</v>
      </c>
      <c r="I38" s="18" t="n">
        <v>527.96429983</v>
      </c>
      <c r="J38" s="20" t="n">
        <v>3.11440025</v>
      </c>
      <c r="K38" s="18" t="n">
        <v>523.32047686</v>
      </c>
      <c r="L38" s="20" t="n">
        <v>3.94189131</v>
      </c>
      <c r="M38" s="18" t="s">
        <v>481</v>
      </c>
      <c r="N38" s="20" t="s">
        <v>481</v>
      </c>
      <c r="O38" s="18" t="s">
        <v>481</v>
      </c>
      <c r="P38" s="20" t="s">
        <v>481</v>
      </c>
      <c r="Q38" s="18" t="s">
        <v>481</v>
      </c>
      <c r="R38" s="20" t="s">
        <v>481</v>
      </c>
      <c r="S38" s="18" t="s">
        <v>481</v>
      </c>
      <c r="T38" s="20" t="s">
        <v>481</v>
      </c>
      <c r="U38" s="18" t="n">
        <v>411.22363282</v>
      </c>
      <c r="V38" s="20" t="n">
        <v>12.85071145</v>
      </c>
    </row>
    <row r="39" spans="1:22">
      <c r="A39" s="15" t="s">
        <v>514</v>
      </c>
      <c r="B39" s="17" t="n">
        <v>5895</v>
      </c>
      <c r="C39" s="18">
        <f>(31.0/B39*100)</f>
        <v/>
      </c>
      <c r="D39" s="19" t="n">
        <v>5864</v>
      </c>
      <c r="E39" s="18" t="n">
        <v>390.43066971</v>
      </c>
      <c r="F39" s="20" t="n">
        <v>5.94146004</v>
      </c>
      <c r="G39" s="18" t="n">
        <v>403.88879357</v>
      </c>
      <c r="H39" s="20" t="n">
        <v>4.97892042</v>
      </c>
      <c r="I39" s="18" t="n">
        <v>429.91611921</v>
      </c>
      <c r="J39" s="20" t="n">
        <v>4.33045927</v>
      </c>
      <c r="K39" s="18" t="n">
        <v>424.52242729</v>
      </c>
      <c r="L39" s="20" t="n">
        <v>4.7952237</v>
      </c>
      <c r="M39" s="18" t="s">
        <v>481</v>
      </c>
      <c r="N39" s="20" t="s">
        <v>481</v>
      </c>
      <c r="O39" s="18" t="s">
        <v>481</v>
      </c>
      <c r="P39" s="20" t="s">
        <v>481</v>
      </c>
      <c r="Q39" s="18" t="s">
        <v>481</v>
      </c>
      <c r="R39" s="20" t="s">
        <v>481</v>
      </c>
      <c r="S39" s="18" t="s">
        <v>481</v>
      </c>
      <c r="T39" s="20" t="s">
        <v>481</v>
      </c>
      <c r="U39" s="18" t="n">
        <v>358.49737763</v>
      </c>
      <c r="V39" s="20" t="n">
        <v>14.37262417</v>
      </c>
    </row>
    <row r="40" spans="1:22">
      <c r="A40" s="15" t="s">
        <v>515</v>
      </c>
      <c r="B40" s="17" t="n">
        <v>14157</v>
      </c>
      <c r="C40" s="18">
        <f>(286.0/B40*100)</f>
        <v/>
      </c>
      <c r="D40" s="19" t="n">
        <v>13871</v>
      </c>
      <c r="E40" s="18" t="n">
        <v>444.90982128</v>
      </c>
      <c r="F40" s="20" t="n">
        <v>12.22484561</v>
      </c>
      <c r="G40" s="18" t="n">
        <v>466.02539036</v>
      </c>
      <c r="H40" s="20" t="n">
        <v>5.60074013</v>
      </c>
      <c r="I40" s="18" t="n">
        <v>497.71636708</v>
      </c>
      <c r="J40" s="20" t="n">
        <v>2.70271904</v>
      </c>
      <c r="K40" s="18" t="n">
        <v>500.91423926</v>
      </c>
      <c r="L40" s="20" t="n">
        <v>3.97814878</v>
      </c>
      <c r="M40" s="18" t="s">
        <v>481</v>
      </c>
      <c r="N40" s="20" t="s">
        <v>481</v>
      </c>
      <c r="O40" s="18" t="s">
        <v>481</v>
      </c>
      <c r="P40" s="20" t="s">
        <v>481</v>
      </c>
      <c r="Q40" s="18" t="s">
        <v>481</v>
      </c>
      <c r="R40" s="20" t="s">
        <v>481</v>
      </c>
      <c r="S40" s="18" t="s">
        <v>481</v>
      </c>
      <c r="T40" s="20" t="s">
        <v>481</v>
      </c>
      <c r="U40" s="18" t="n">
        <v>411.0174243</v>
      </c>
      <c r="V40" s="20" t="n">
        <v>11.27089135</v>
      </c>
    </row>
    <row r="41" spans="1:22">
      <c r="A41" s="15" t="s">
        <v>516</v>
      </c>
      <c r="B41" s="17" t="n">
        <v>5712</v>
      </c>
      <c r="C41" s="18">
        <f>(39.0/B41*100)</f>
        <v/>
      </c>
      <c r="D41" s="19" t="n">
        <v>5673</v>
      </c>
      <c r="E41" s="18" t="n">
        <v>423.70038964</v>
      </c>
      <c r="F41" s="20" t="n">
        <v>9.746100459999999</v>
      </c>
      <c r="G41" s="18" t="n">
        <v>439.55000726</v>
      </c>
      <c r="H41" s="20" t="n">
        <v>5.83196531</v>
      </c>
      <c r="I41" s="18" t="n">
        <v>475.10858756</v>
      </c>
      <c r="J41" s="20" t="n">
        <v>3.06813042</v>
      </c>
      <c r="K41" s="18" t="n">
        <v>484.53888244</v>
      </c>
      <c r="L41" s="20" t="n">
        <v>4.44453682</v>
      </c>
      <c r="M41" s="18" t="s">
        <v>481</v>
      </c>
      <c r="N41" s="20" t="s">
        <v>481</v>
      </c>
      <c r="O41" s="18" t="s">
        <v>481</v>
      </c>
      <c r="P41" s="20" t="s">
        <v>481</v>
      </c>
      <c r="Q41" s="18" t="n">
        <v>392.51815558</v>
      </c>
      <c r="R41" s="20" t="n">
        <v>16.89642718</v>
      </c>
      <c r="S41" s="18" t="s">
        <v>481</v>
      </c>
      <c r="T41" s="20" t="s">
        <v>481</v>
      </c>
      <c r="U41" s="18" t="n">
        <v>383.94016472</v>
      </c>
      <c r="V41" s="20" t="n">
        <v>13.6524191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(1306.0/B46*100)</f>
        <v/>
      </c>
      <c r="D46" s="19" t="n">
        <v>21835</v>
      </c>
      <c r="E46" s="18" t="n">
        <v>358.14386701</v>
      </c>
      <c r="F46" s="20" t="n">
        <v>7.13399635</v>
      </c>
      <c r="G46" s="18" t="n">
        <v>380.15728487</v>
      </c>
      <c r="H46" s="20" t="n">
        <v>4.04655788</v>
      </c>
      <c r="I46" s="18" t="n">
        <v>384.02533399</v>
      </c>
      <c r="J46" s="20" t="n">
        <v>3.03200431</v>
      </c>
      <c r="K46" s="18" t="n">
        <v>388.75271978</v>
      </c>
      <c r="L46" s="20" t="n">
        <v>3.96092059</v>
      </c>
      <c r="M46" s="18" t="s">
        <v>481</v>
      </c>
      <c r="N46" s="20" t="s">
        <v>481</v>
      </c>
      <c r="O46" s="18" t="s">
        <v>481</v>
      </c>
      <c r="P46" s="20" t="s">
        <v>481</v>
      </c>
      <c r="Q46" s="18" t="s">
        <v>481</v>
      </c>
      <c r="R46" s="20" t="s">
        <v>481</v>
      </c>
      <c r="S46" s="18" t="s">
        <v>481</v>
      </c>
      <c r="T46" s="20" t="s">
        <v>481</v>
      </c>
      <c r="U46" s="18" t="n">
        <v>323.17342221</v>
      </c>
      <c r="V46" s="20" t="n">
        <v>5.44874438</v>
      </c>
    </row>
    <row r="47" spans="1:22">
      <c r="A47" s="15" t="s">
        <v>522</v>
      </c>
      <c r="B47" s="17" t="n">
        <v>5928</v>
      </c>
      <c r="C47" s="18">
        <f>(96.0/B47*100)</f>
        <v/>
      </c>
      <c r="D47" s="19" t="n">
        <v>5832</v>
      </c>
      <c r="E47" s="18" t="n">
        <v>402.38254537</v>
      </c>
      <c r="F47" s="20" t="n">
        <v>6.68656104</v>
      </c>
      <c r="G47" s="18" t="n">
        <v>439.99625466</v>
      </c>
      <c r="H47" s="20" t="n">
        <v>4.56938927</v>
      </c>
      <c r="I47" s="18" t="n">
        <v>454.27435262</v>
      </c>
      <c r="J47" s="20" t="n">
        <v>4.07797233</v>
      </c>
      <c r="K47" s="18" t="n">
        <v>444.48234373</v>
      </c>
      <c r="L47" s="20" t="n">
        <v>5.10011511</v>
      </c>
      <c r="M47" s="18" t="s">
        <v>481</v>
      </c>
      <c r="N47" s="20" t="s">
        <v>481</v>
      </c>
      <c r="O47" s="18" t="s">
        <v>481</v>
      </c>
      <c r="P47" s="20" t="s">
        <v>481</v>
      </c>
      <c r="Q47" s="18" t="s">
        <v>481</v>
      </c>
      <c r="R47" s="20" t="s">
        <v>481</v>
      </c>
      <c r="S47" s="18" t="s">
        <v>481</v>
      </c>
      <c r="T47" s="20" t="s">
        <v>481</v>
      </c>
      <c r="U47" s="18" t="n">
        <v>349.67909131</v>
      </c>
      <c r="V47" s="20" t="n">
        <v>7.91423075</v>
      </c>
    </row>
    <row r="48" spans="1:22">
      <c r="A48" s="15" t="s">
        <v>523</v>
      </c>
      <c r="B48" s="17" t="n">
        <v>9841</v>
      </c>
      <c r="C48" s="18">
        <f>(7.0/B48*100)</f>
        <v/>
      </c>
      <c r="D48" s="19" t="n">
        <v>9834</v>
      </c>
      <c r="E48" s="18" t="n">
        <v>473.2573936</v>
      </c>
      <c r="F48" s="20" t="n">
        <v>16.91428381</v>
      </c>
      <c r="G48" s="18" t="n">
        <v>487.17208666</v>
      </c>
      <c r="H48" s="20" t="n">
        <v>6.74760745</v>
      </c>
      <c r="I48" s="18" t="n">
        <v>532.02572289</v>
      </c>
      <c r="J48" s="20" t="n">
        <v>5.03289514</v>
      </c>
      <c r="K48" s="18" t="n">
        <v>558.3955013</v>
      </c>
      <c r="L48" s="20" t="n">
        <v>5.87936892</v>
      </c>
      <c r="M48" s="18" t="s">
        <v>481</v>
      </c>
      <c r="N48" s="20" t="s">
        <v>481</v>
      </c>
      <c r="O48" s="18" t="s">
        <v>481</v>
      </c>
      <c r="P48" s="20" t="s">
        <v>481</v>
      </c>
      <c r="Q48" s="18" t="s">
        <v>481</v>
      </c>
      <c r="R48" s="20" t="s">
        <v>481</v>
      </c>
      <c r="S48" s="18" t="s">
        <v>481</v>
      </c>
      <c r="T48" s="20" t="s">
        <v>481</v>
      </c>
      <c r="U48" s="18" t="n">
        <v>481.57078482</v>
      </c>
      <c r="V48" s="20" t="n">
        <v>28.56633406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(222.0/B50*100)</f>
        <v/>
      </c>
      <c r="D50" s="19" t="n">
        <v>11573</v>
      </c>
      <c r="E50" s="18" t="n">
        <v>356.26363648</v>
      </c>
      <c r="F50" s="20" t="n">
        <v>5.47705134</v>
      </c>
      <c r="G50" s="18" t="n">
        <v>367.73294167</v>
      </c>
      <c r="H50" s="20" t="n">
        <v>3.59751695</v>
      </c>
      <c r="I50" s="18" t="n">
        <v>399.44544832</v>
      </c>
      <c r="J50" s="20" t="n">
        <v>2.27851169</v>
      </c>
      <c r="K50" s="18" t="n">
        <v>392.60133111</v>
      </c>
      <c r="L50" s="20" t="n">
        <v>3.42150609</v>
      </c>
      <c r="M50" s="18" t="s">
        <v>481</v>
      </c>
      <c r="N50" s="20" t="s">
        <v>481</v>
      </c>
      <c r="O50" s="18" t="s">
        <v>481</v>
      </c>
      <c r="P50" s="20" t="s">
        <v>481</v>
      </c>
      <c r="Q50" s="18" t="s">
        <v>481</v>
      </c>
      <c r="R50" s="20" t="s">
        <v>481</v>
      </c>
      <c r="S50" s="18" t="s">
        <v>481</v>
      </c>
      <c r="T50" s="20" t="s">
        <v>481</v>
      </c>
      <c r="U50" s="18" t="n">
        <v>315.07999986</v>
      </c>
      <c r="V50" s="20" t="n">
        <v>12.76584241</v>
      </c>
    </row>
    <row r="51" spans="1:22">
      <c r="A51" s="15" t="s">
        <v>526</v>
      </c>
      <c r="B51" s="17" t="n">
        <v>6866</v>
      </c>
      <c r="C51" s="18">
        <f>(110.0/B51*100)</f>
        <v/>
      </c>
      <c r="D51" s="19" t="n">
        <v>6756</v>
      </c>
      <c r="E51" s="18" t="n">
        <v>376.39402198</v>
      </c>
      <c r="F51" s="20" t="n">
        <v>6.12626485</v>
      </c>
      <c r="G51" s="18" t="n">
        <v>382.58617744</v>
      </c>
      <c r="H51" s="20" t="n">
        <v>4.19448263</v>
      </c>
      <c r="I51" s="18" t="n">
        <v>407.86288033</v>
      </c>
      <c r="J51" s="20" t="n">
        <v>3.28221119</v>
      </c>
      <c r="K51" s="18" t="n">
        <v>407.01663776</v>
      </c>
      <c r="L51" s="20" t="n">
        <v>3.37551412</v>
      </c>
      <c r="M51" s="18" t="s">
        <v>481</v>
      </c>
      <c r="N51" s="20" t="s">
        <v>481</v>
      </c>
      <c r="O51" s="18" t="s">
        <v>481</v>
      </c>
      <c r="P51" s="20" t="s">
        <v>481</v>
      </c>
      <c r="Q51" s="18" t="n">
        <v>380.5422133</v>
      </c>
      <c r="R51" s="20" t="n">
        <v>4.31283207</v>
      </c>
      <c r="S51" s="18" t="s">
        <v>481</v>
      </c>
      <c r="T51" s="20" t="s">
        <v>481</v>
      </c>
      <c r="U51" s="18" t="n">
        <v>370.27552151</v>
      </c>
      <c r="V51" s="20" t="n">
        <v>8.927802270000001</v>
      </c>
    </row>
    <row r="52" spans="1:22">
      <c r="A52" s="15" t="s">
        <v>527</v>
      </c>
      <c r="B52" s="17" t="n">
        <v>5809</v>
      </c>
      <c r="C52" s="18">
        <f>(76.0/B52*100)</f>
        <v/>
      </c>
      <c r="D52" s="19" t="n">
        <v>5733</v>
      </c>
      <c r="E52" s="18" t="n">
        <v>422.19392755</v>
      </c>
      <c r="F52" s="20" t="n">
        <v>6.49879298</v>
      </c>
      <c r="G52" s="18" t="n">
        <v>434.19597161</v>
      </c>
      <c r="H52" s="20" t="n">
        <v>4.49699188</v>
      </c>
      <c r="I52" s="18" t="n">
        <v>474.69474733</v>
      </c>
      <c r="J52" s="20" t="n">
        <v>2.80408357</v>
      </c>
      <c r="K52" s="18" t="n">
        <v>473.36870238</v>
      </c>
      <c r="L52" s="20" t="n">
        <v>4.121815</v>
      </c>
      <c r="M52" s="18" t="s">
        <v>481</v>
      </c>
      <c r="N52" s="20" t="s">
        <v>481</v>
      </c>
      <c r="O52" s="18" t="s">
        <v>481</v>
      </c>
      <c r="P52" s="20" t="s">
        <v>481</v>
      </c>
      <c r="Q52" s="18" t="s">
        <v>481</v>
      </c>
      <c r="R52" s="20" t="s">
        <v>481</v>
      </c>
      <c r="S52" s="18" t="s">
        <v>481</v>
      </c>
      <c r="T52" s="20" t="s">
        <v>481</v>
      </c>
      <c r="U52" s="18" t="n">
        <v>387.18211763</v>
      </c>
      <c r="V52" s="20" t="n">
        <v>11.87098251</v>
      </c>
    </row>
    <row r="53" spans="1:22">
      <c r="A53" s="15" t="s">
        <v>528</v>
      </c>
      <c r="B53" s="17" t="n">
        <v>5571</v>
      </c>
      <c r="C53" s="18">
        <f>(85.0/B53*100)</f>
        <v/>
      </c>
      <c r="D53" s="19" t="n">
        <v>5486</v>
      </c>
      <c r="E53" s="18" t="n">
        <v>397.19844655</v>
      </c>
      <c r="F53" s="20" t="n">
        <v>9.1364953</v>
      </c>
      <c r="G53" s="18" t="n">
        <v>419.70931008</v>
      </c>
      <c r="H53" s="20" t="n">
        <v>4.99909502</v>
      </c>
      <c r="I53" s="18" t="n">
        <v>445.89062745</v>
      </c>
      <c r="J53" s="20" t="n">
        <v>1.83755369</v>
      </c>
      <c r="K53" s="18" t="n">
        <v>441.88854194</v>
      </c>
      <c r="L53" s="20" t="n">
        <v>3.93910254</v>
      </c>
      <c r="M53" s="18" t="s">
        <v>481</v>
      </c>
      <c r="N53" s="20" t="s">
        <v>481</v>
      </c>
      <c r="O53" s="18" t="s">
        <v>481</v>
      </c>
      <c r="P53" s="20" t="s">
        <v>481</v>
      </c>
      <c r="Q53" s="18" t="s">
        <v>481</v>
      </c>
      <c r="R53" s="20" t="s">
        <v>481</v>
      </c>
      <c r="S53" s="18" t="s">
        <v>481</v>
      </c>
      <c r="T53" s="20" t="s">
        <v>481</v>
      </c>
      <c r="U53" s="18" t="n">
        <v>338.81022146</v>
      </c>
      <c r="V53" s="20" t="n">
        <v>10.44464025</v>
      </c>
    </row>
    <row r="54" spans="1:22">
      <c r="A54" s="15" t="s">
        <v>529</v>
      </c>
      <c r="B54" s="17" t="n">
        <v>4740</v>
      </c>
      <c r="C54" s="18">
        <f>(83.0/B54*100)</f>
        <v/>
      </c>
      <c r="D54" s="19" t="n">
        <v>4657</v>
      </c>
      <c r="E54" s="18" t="n">
        <v>295.48741558</v>
      </c>
      <c r="F54" s="20" t="n">
        <v>6.10225516</v>
      </c>
      <c r="G54" s="18" t="n">
        <v>308.20600705</v>
      </c>
      <c r="H54" s="20" t="n">
        <v>4.33071931</v>
      </c>
      <c r="I54" s="18" t="n">
        <v>339.79319271</v>
      </c>
      <c r="J54" s="20" t="n">
        <v>3.39665582</v>
      </c>
      <c r="K54" s="18" t="n">
        <v>336.21788496</v>
      </c>
      <c r="L54" s="20" t="n">
        <v>3.05717322</v>
      </c>
      <c r="M54" s="18" t="s">
        <v>481</v>
      </c>
      <c r="N54" s="20" t="s">
        <v>481</v>
      </c>
      <c r="O54" s="18" t="s">
        <v>481</v>
      </c>
      <c r="P54" s="20" t="s">
        <v>481</v>
      </c>
      <c r="Q54" s="18" t="s">
        <v>481</v>
      </c>
      <c r="R54" s="20" t="s">
        <v>481</v>
      </c>
      <c r="S54" s="18" t="s">
        <v>481</v>
      </c>
      <c r="T54" s="20" t="s">
        <v>481</v>
      </c>
      <c r="U54" s="18" t="n">
        <v>266.37293138</v>
      </c>
      <c r="V54" s="20" t="n">
        <v>4.33547245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517.66161694</v>
      </c>
      <c r="F56" s="20" t="n">
        <v>10.99601465</v>
      </c>
      <c r="G56" s="18" t="n">
        <v>529.96647619</v>
      </c>
      <c r="H56" s="20" t="n">
        <v>6.26380523</v>
      </c>
      <c r="I56" s="18" t="n">
        <v>551.52815227</v>
      </c>
      <c r="J56" s="20" t="n">
        <v>3.07639664</v>
      </c>
      <c r="K56" s="18" t="n">
        <v>543.03415577</v>
      </c>
      <c r="L56" s="20" t="n">
        <v>3.96710668</v>
      </c>
      <c r="M56" s="18" t="s">
        <v>481</v>
      </c>
      <c r="N56" s="20" t="s">
        <v>481</v>
      </c>
      <c r="O56" s="18" t="s">
        <v>481</v>
      </c>
      <c r="P56" s="20" t="s">
        <v>481</v>
      </c>
      <c r="Q56" s="18" t="s">
        <v>481</v>
      </c>
      <c r="R56" s="20" t="s">
        <v>481</v>
      </c>
      <c r="S56" s="18" t="s">
        <v>481</v>
      </c>
      <c r="T56" s="20" t="s">
        <v>481</v>
      </c>
      <c r="U56" s="18" t="n">
        <v>516.49583038</v>
      </c>
      <c r="V56" s="20" t="n">
        <v>17.74366436</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446.70230453</v>
      </c>
      <c r="F61" s="20" t="n">
        <v>5.61858334</v>
      </c>
      <c r="G61" s="18" t="n">
        <v>463.17818853</v>
      </c>
      <c r="H61" s="20" t="n">
        <v>3.22562027</v>
      </c>
      <c r="I61" s="18" t="n">
        <v>485.16174847</v>
      </c>
      <c r="J61" s="20" t="n">
        <v>2.48336827</v>
      </c>
      <c r="K61" s="18" t="n">
        <v>488.6771252</v>
      </c>
      <c r="L61" s="20" t="n">
        <v>3.8913512</v>
      </c>
      <c r="M61" s="18" t="s">
        <v>481</v>
      </c>
      <c r="N61" s="20" t="s">
        <v>481</v>
      </c>
      <c r="O61" s="18" t="s">
        <v>481</v>
      </c>
      <c r="P61" s="20" t="s">
        <v>481</v>
      </c>
      <c r="Q61" s="18" t="s">
        <v>481</v>
      </c>
      <c r="R61" s="20" t="s">
        <v>481</v>
      </c>
      <c r="S61" s="18" t="s">
        <v>481</v>
      </c>
      <c r="T61" s="20" t="s">
        <v>481</v>
      </c>
      <c r="U61" s="18" t="n">
        <v>405.9022621</v>
      </c>
      <c r="V61" s="20" t="n">
        <v>10.62348452</v>
      </c>
    </row>
    <row r="62" spans="1:22">
      <c r="A62" s="15" t="s">
        <v>537</v>
      </c>
      <c r="B62" s="17" t="n">
        <v>4476</v>
      </c>
      <c r="C62" s="18">
        <f>(3.0/B62*100)</f>
        <v/>
      </c>
      <c r="D62" s="19" t="n">
        <v>4473</v>
      </c>
      <c r="E62" s="18" t="n">
        <v>507.41808234</v>
      </c>
      <c r="F62" s="20" t="n">
        <v>12.28757955</v>
      </c>
      <c r="G62" s="18" t="n">
        <v>534.36518521</v>
      </c>
      <c r="H62" s="20" t="n">
        <v>4.04423943</v>
      </c>
      <c r="I62" s="18" t="n">
        <v>546.54490932</v>
      </c>
      <c r="J62" s="20" t="n">
        <v>1.41484532</v>
      </c>
      <c r="K62" s="18" t="n">
        <v>543.7494564</v>
      </c>
      <c r="L62" s="20" t="n">
        <v>3.33485161</v>
      </c>
      <c r="M62" s="18" t="s">
        <v>481</v>
      </c>
      <c r="N62" s="20" t="s">
        <v>481</v>
      </c>
      <c r="O62" s="18" t="s">
        <v>481</v>
      </c>
      <c r="P62" s="20" t="s">
        <v>481</v>
      </c>
      <c r="Q62" s="18" t="s">
        <v>481</v>
      </c>
      <c r="R62" s="20" t="s">
        <v>481</v>
      </c>
      <c r="S62" s="18" t="s">
        <v>481</v>
      </c>
      <c r="T62" s="20" t="s">
        <v>481</v>
      </c>
      <c r="U62" s="18" t="n">
        <v>512.23067269</v>
      </c>
      <c r="V62" s="20" t="n">
        <v>21.33565828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(76.0/B66*100)</f>
        <v/>
      </c>
      <c r="D66" s="19" t="n">
        <v>5589</v>
      </c>
      <c r="E66" s="18" t="n">
        <v>400.90637962</v>
      </c>
      <c r="F66" s="20" t="n">
        <v>6.20116556</v>
      </c>
      <c r="G66" s="18" t="n">
        <v>412.09623896</v>
      </c>
      <c r="H66" s="20" t="n">
        <v>3.82959948</v>
      </c>
      <c r="I66" s="18" t="n">
        <v>424.04845318</v>
      </c>
      <c r="J66" s="20" t="n">
        <v>2.303583</v>
      </c>
      <c r="K66" s="18" t="n">
        <v>426.47679691</v>
      </c>
      <c r="L66" s="20" t="n">
        <v>4.39322302</v>
      </c>
      <c r="M66" s="18" t="s">
        <v>481</v>
      </c>
      <c r="N66" s="20" t="s">
        <v>481</v>
      </c>
      <c r="O66" s="18" t="s">
        <v>481</v>
      </c>
      <c r="P66" s="20" t="s">
        <v>481</v>
      </c>
      <c r="Q66" s="18" t="s">
        <v>481</v>
      </c>
      <c r="R66" s="20" t="s">
        <v>481</v>
      </c>
      <c r="S66" s="18" t="s">
        <v>481</v>
      </c>
      <c r="T66" s="20" t="s">
        <v>481</v>
      </c>
      <c r="U66" s="18" t="n">
        <v>346.11209872</v>
      </c>
      <c r="V66" s="20" t="n">
        <v>7.13411553</v>
      </c>
    </row>
    <row r="67" spans="1:22">
      <c r="A67" s="15" t="s">
        <v>542</v>
      </c>
      <c r="B67" s="17" t="n">
        <v>6971</v>
      </c>
      <c r="C67" s="18">
        <f>(83.0/B67*100)</f>
        <v/>
      </c>
      <c r="D67" s="19" t="n">
        <v>6888</v>
      </c>
      <c r="E67" s="18" t="n">
        <v>345.80683287</v>
      </c>
      <c r="F67" s="20" t="n">
        <v>5.97927653</v>
      </c>
      <c r="G67" s="18" t="n">
        <v>360.41695314</v>
      </c>
      <c r="H67" s="20" t="n">
        <v>3.29625159</v>
      </c>
      <c r="I67" s="18" t="n">
        <v>397.95896674</v>
      </c>
      <c r="J67" s="20" t="n">
        <v>3.05779104</v>
      </c>
      <c r="K67" s="18" t="n">
        <v>400.42137609</v>
      </c>
      <c r="L67" s="20" t="n">
        <v>4.09208684</v>
      </c>
      <c r="M67" s="18" t="s">
        <v>481</v>
      </c>
      <c r="N67" s="20" t="s">
        <v>481</v>
      </c>
      <c r="O67" s="18" t="s">
        <v>481</v>
      </c>
      <c r="P67" s="20" t="s">
        <v>481</v>
      </c>
      <c r="Q67" s="18" t="s">
        <v>481</v>
      </c>
      <c r="R67" s="20" t="s">
        <v>481</v>
      </c>
      <c r="S67" s="18" t="s">
        <v>481</v>
      </c>
      <c r="T67" s="20" t="s">
        <v>481</v>
      </c>
      <c r="U67" s="18" t="n">
        <v>285.12309112</v>
      </c>
      <c r="V67" s="20" t="n">
        <v>10.31528323</v>
      </c>
    </row>
    <row r="68" spans="1:22">
      <c r="A68" s="15" t="s">
        <v>543</v>
      </c>
      <c r="B68" s="17" t="n">
        <v>12083</v>
      </c>
      <c r="C68" s="18">
        <f>(26.0/B68*100)</f>
        <v/>
      </c>
      <c r="D68" s="19" t="n">
        <v>12057</v>
      </c>
      <c r="E68" s="18" t="n">
        <v>353.25434349</v>
      </c>
      <c r="F68" s="20" t="n">
        <v>3.9308499</v>
      </c>
      <c r="G68" s="18" t="n">
        <v>384.59636845</v>
      </c>
      <c r="H68" s="20" t="n">
        <v>3.25763525</v>
      </c>
      <c r="I68" s="18" t="n">
        <v>420.30554054</v>
      </c>
      <c r="J68" s="20" t="n">
        <v>1.78254412</v>
      </c>
      <c r="K68" s="18" t="n">
        <v>418.1415339</v>
      </c>
      <c r="L68" s="20" t="n">
        <v>2.81104261</v>
      </c>
      <c r="M68" s="18" t="s">
        <v>481</v>
      </c>
      <c r="N68" s="20" t="s">
        <v>481</v>
      </c>
      <c r="O68" s="18" t="s">
        <v>481</v>
      </c>
      <c r="P68" s="20" t="s">
        <v>481</v>
      </c>
      <c r="Q68" s="18" t="s">
        <v>481</v>
      </c>
      <c r="R68" s="20" t="s">
        <v>481</v>
      </c>
      <c r="S68" s="18" t="s">
        <v>481</v>
      </c>
      <c r="T68" s="20" t="s">
        <v>481</v>
      </c>
      <c r="U68" s="18" t="n">
        <v>318.83575678</v>
      </c>
      <c r="V68" s="20" t="n">
        <v>4.64429332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474.66676919</v>
      </c>
      <c r="F70" s="20" t="n">
        <v>10.19402267</v>
      </c>
      <c r="G70" s="18" t="n">
        <v>482.80566816</v>
      </c>
      <c r="H70" s="20" t="n">
        <v>5.5436441</v>
      </c>
      <c r="I70" s="18" t="n">
        <v>499.69704595</v>
      </c>
      <c r="J70" s="20" t="n">
        <v>3.15680367</v>
      </c>
      <c r="K70" s="18" t="n">
        <v>502.22785388</v>
      </c>
      <c r="L70" s="20" t="n">
        <v>4.97686251</v>
      </c>
      <c r="M70" s="18" t="s">
        <v>481</v>
      </c>
      <c r="N70" s="20" t="s">
        <v>481</v>
      </c>
      <c r="O70" s="18" t="s">
        <v>481</v>
      </c>
      <c r="P70" s="20" t="s">
        <v>481</v>
      </c>
      <c r="Q70" s="18" t="s">
        <v>481</v>
      </c>
      <c r="R70" s="20" t="s">
        <v>481</v>
      </c>
      <c r="S70" s="18" t="s">
        <v>481</v>
      </c>
      <c r="T70" s="20" t="s">
        <v>481</v>
      </c>
      <c r="U70" s="18" t="n">
        <v>426.65630676</v>
      </c>
      <c r="V70" s="20" t="n">
        <v>12.41695519</v>
      </c>
    </row>
    <row r="71" spans="1:22">
      <c r="A71" s="15" t="s">
        <v>546</v>
      </c>
      <c r="B71" s="17" t="n">
        <v>6115</v>
      </c>
      <c r="C71" s="18">
        <f>(17.0/B71*100)</f>
        <v/>
      </c>
      <c r="D71" s="19" t="n">
        <v>6098</v>
      </c>
      <c r="E71" s="18" t="n">
        <v>509.84581426</v>
      </c>
      <c r="F71" s="20" t="n">
        <v>12.88899409</v>
      </c>
      <c r="G71" s="18" t="n">
        <v>518.1172304</v>
      </c>
      <c r="H71" s="20" t="n">
        <v>6.16998816</v>
      </c>
      <c r="I71" s="18" t="n">
        <v>566.34712024</v>
      </c>
      <c r="J71" s="20" t="n">
        <v>1.81089638</v>
      </c>
      <c r="K71" s="18" t="n">
        <v>576.76064962</v>
      </c>
      <c r="L71" s="20" t="n">
        <v>3.25584276</v>
      </c>
      <c r="M71" s="18" t="s">
        <v>481</v>
      </c>
      <c r="N71" s="20" t="s">
        <v>481</v>
      </c>
      <c r="O71" s="18" t="s">
        <v>481</v>
      </c>
      <c r="P71" s="20" t="s">
        <v>481</v>
      </c>
      <c r="Q71" s="18" t="s">
        <v>481</v>
      </c>
      <c r="R71" s="20" t="s">
        <v>481</v>
      </c>
      <c r="S71" s="18" t="s">
        <v>481</v>
      </c>
      <c r="T71" s="20" t="s">
        <v>481</v>
      </c>
      <c r="U71" s="18" t="n">
        <v>483.02278754</v>
      </c>
      <c r="V71" s="20" t="n">
        <v>19.40947116</v>
      </c>
    </row>
    <row r="72" spans="1:22">
      <c r="A72" s="15" t="s">
        <v>547</v>
      </c>
      <c r="B72" s="17" t="n">
        <v>7708</v>
      </c>
      <c r="C72" s="18">
        <f>(5.0/B72*100)</f>
        <v/>
      </c>
      <c r="D72" s="19" t="n">
        <v>7703</v>
      </c>
      <c r="E72" s="18" t="n">
        <v>476.59220725</v>
      </c>
      <c r="F72" s="20" t="n">
        <v>14.9908723</v>
      </c>
      <c r="G72" s="18" t="n">
        <v>521.86797268</v>
      </c>
      <c r="H72" s="20" t="n">
        <v>5.74599941</v>
      </c>
      <c r="I72" s="18" t="n">
        <v>542.45564285</v>
      </c>
      <c r="J72" s="20" t="n">
        <v>3.31947159</v>
      </c>
      <c r="K72" s="18" t="n">
        <v>551.89959504</v>
      </c>
      <c r="L72" s="20" t="n">
        <v>3.94534098</v>
      </c>
      <c r="M72" s="18" t="s">
        <v>481</v>
      </c>
      <c r="N72" s="20" t="s">
        <v>481</v>
      </c>
      <c r="O72" s="18" t="s">
        <v>481</v>
      </c>
      <c r="P72" s="20" t="s">
        <v>481</v>
      </c>
      <c r="Q72" s="18" t="s">
        <v>481</v>
      </c>
      <c r="R72" s="20" t="s">
        <v>481</v>
      </c>
      <c r="S72" s="18" t="s">
        <v>481</v>
      </c>
      <c r="T72" s="20" t="s">
        <v>481</v>
      </c>
      <c r="U72" s="18" t="n">
        <v>475.73251596</v>
      </c>
      <c r="V72" s="20" t="n">
        <v>44.74027149</v>
      </c>
    </row>
    <row r="73" spans="1:22">
      <c r="A73" s="15" t="s">
        <v>548</v>
      </c>
      <c r="B73" s="17" t="n">
        <v>8249</v>
      </c>
      <c r="C73" s="18">
        <f>(147.0/B73*100)</f>
        <v/>
      </c>
      <c r="D73" s="19" t="n">
        <v>8102</v>
      </c>
      <c r="E73" s="18" t="n">
        <v>392.6852106</v>
      </c>
      <c r="F73" s="20" t="n">
        <v>17.7342006</v>
      </c>
      <c r="G73" s="18" t="n">
        <v>401.57133221</v>
      </c>
      <c r="H73" s="20" t="n">
        <v>6.30859934</v>
      </c>
      <c r="I73" s="18" t="n">
        <v>414.9164869</v>
      </c>
      <c r="J73" s="20" t="n">
        <v>3.05104801</v>
      </c>
      <c r="K73" s="18" t="n">
        <v>428.50980671</v>
      </c>
      <c r="L73" s="20" t="n">
        <v>5.9466914</v>
      </c>
      <c r="M73" s="18" t="s">
        <v>481</v>
      </c>
      <c r="N73" s="20" t="s">
        <v>481</v>
      </c>
      <c r="O73" s="18" t="s">
        <v>481</v>
      </c>
      <c r="P73" s="20" t="s">
        <v>481</v>
      </c>
      <c r="Q73" s="18" t="s">
        <v>481</v>
      </c>
      <c r="R73" s="20" t="s">
        <v>481</v>
      </c>
      <c r="S73" s="18" t="s">
        <v>481</v>
      </c>
      <c r="T73" s="20" t="s">
        <v>481</v>
      </c>
      <c r="U73" s="18" t="n">
        <v>349.91177335</v>
      </c>
      <c r="V73" s="20" t="n">
        <v>16.02701832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342.8908098</v>
      </c>
      <c r="F75" s="20" t="n">
        <v>6.63284632</v>
      </c>
      <c r="G75" s="18" t="n">
        <v>356.63702854</v>
      </c>
      <c r="H75" s="20" t="n">
        <v>5.22947906</v>
      </c>
      <c r="I75" s="18" t="n">
        <v>378.63349863</v>
      </c>
      <c r="J75" s="20" t="n">
        <v>3.68667249</v>
      </c>
      <c r="K75" s="18" t="n">
        <v>369.16956662</v>
      </c>
      <c r="L75" s="20" t="n">
        <v>4.00091397</v>
      </c>
      <c r="M75" s="18" t="s">
        <v>481</v>
      </c>
      <c r="N75" s="20" t="s">
        <v>481</v>
      </c>
      <c r="O75" s="18" t="s">
        <v>481</v>
      </c>
      <c r="P75" s="20" t="s">
        <v>481</v>
      </c>
      <c r="Q75" s="18" t="s">
        <v>481</v>
      </c>
      <c r="R75" s="20" t="s">
        <v>481</v>
      </c>
      <c r="S75" s="18" t="s">
        <v>481</v>
      </c>
      <c r="T75" s="20" t="s">
        <v>481</v>
      </c>
      <c r="U75" s="18" t="n">
        <v>310.08187808</v>
      </c>
      <c r="V75" s="20" t="n">
        <v>9.59370788</v>
      </c>
    </row>
    <row r="76" spans="1:22">
      <c r="A76" s="15" t="s">
        <v>551</v>
      </c>
      <c r="B76" s="17" t="n">
        <v>14167</v>
      </c>
      <c r="C76" s="18">
        <f>(229.0/B76*100)</f>
        <v/>
      </c>
      <c r="D76" s="19" t="n">
        <v>13938</v>
      </c>
      <c r="E76" s="18" t="n">
        <v>382.2418664</v>
      </c>
      <c r="F76" s="20" t="n">
        <v>6.80261128</v>
      </c>
      <c r="G76" s="18" t="n">
        <v>421.33801244</v>
      </c>
      <c r="H76" s="20" t="n">
        <v>4.66383364</v>
      </c>
      <c r="I76" s="18" t="n">
        <v>434.78560289</v>
      </c>
      <c r="J76" s="20" t="n">
        <v>2.73324745</v>
      </c>
      <c r="K76" s="18" t="n">
        <v>429.89560695</v>
      </c>
      <c r="L76" s="20" t="n">
        <v>3.60459821</v>
      </c>
      <c r="M76" s="18" t="s">
        <v>481</v>
      </c>
      <c r="N76" s="20" t="s">
        <v>481</v>
      </c>
      <c r="O76" s="18" t="s">
        <v>481</v>
      </c>
      <c r="P76" s="20" t="s">
        <v>481</v>
      </c>
      <c r="Q76" s="18" t="s">
        <v>481</v>
      </c>
      <c r="R76" s="20" t="s">
        <v>481</v>
      </c>
      <c r="S76" s="18" t="s">
        <v>481</v>
      </c>
      <c r="T76" s="20" t="s">
        <v>481</v>
      </c>
      <c r="U76" s="18" t="n">
        <v>337.15075177</v>
      </c>
      <c r="V76" s="20" t="n">
        <v>8.626391099999999</v>
      </c>
    </row>
    <row r="77" spans="1:22">
      <c r="A77" s="15" t="s">
        <v>552</v>
      </c>
      <c r="B77" s="17" t="n">
        <v>6062</v>
      </c>
      <c r="C77" s="18">
        <f>(87.0/B77*100)</f>
        <v/>
      </c>
      <c r="D77" s="19" t="n">
        <v>5975</v>
      </c>
      <c r="E77" s="18" t="n">
        <v>381.17125404</v>
      </c>
      <c r="F77" s="20" t="n">
        <v>8.04708578</v>
      </c>
      <c r="G77" s="18" t="n">
        <v>409.90019512</v>
      </c>
      <c r="H77" s="20" t="n">
        <v>5.24922329</v>
      </c>
      <c r="I77" s="18" t="n">
        <v>429.85948684</v>
      </c>
      <c r="J77" s="20" t="n">
        <v>2.50816039</v>
      </c>
      <c r="K77" s="18" t="n">
        <v>412.14812487</v>
      </c>
      <c r="L77" s="20" t="n">
        <v>4.14817417</v>
      </c>
      <c r="M77" s="18" t="s">
        <v>481</v>
      </c>
      <c r="N77" s="20" t="s">
        <v>481</v>
      </c>
      <c r="O77" s="18" t="s">
        <v>481</v>
      </c>
      <c r="P77" s="20" t="s">
        <v>481</v>
      </c>
      <c r="Q77" s="18" t="s">
        <v>481</v>
      </c>
      <c r="R77" s="20" t="s">
        <v>481</v>
      </c>
      <c r="S77" s="18" t="s">
        <v>481</v>
      </c>
      <c r="T77" s="20" t="s">
        <v>481</v>
      </c>
      <c r="U77" s="18" t="n">
        <v>339.44134703</v>
      </c>
      <c r="V77" s="20" t="n">
        <v>5.78553906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432.27020824</v>
      </c>
      <c r="F81" s="20" t="n">
        <v>9.516600889999999</v>
      </c>
      <c r="G81" s="18" t="n">
        <v>425.13577122</v>
      </c>
      <c r="H81" s="20" t="n">
        <v>3.8616581</v>
      </c>
      <c r="I81" s="18" t="n">
        <v>451.82957753</v>
      </c>
      <c r="J81" s="20" t="n">
        <v>3.70261251</v>
      </c>
      <c r="K81" s="18" t="n">
        <v>457.76641065</v>
      </c>
      <c r="L81" s="20" t="n">
        <v>5.11450435</v>
      </c>
      <c r="M81" s="18" t="s">
        <v>481</v>
      </c>
      <c r="N81" s="20" t="s">
        <v>481</v>
      </c>
      <c r="O81" s="18" t="s">
        <v>481</v>
      </c>
      <c r="P81" s="20" t="s">
        <v>481</v>
      </c>
      <c r="Q81" s="18" t="s">
        <v>481</v>
      </c>
      <c r="R81" s="20" t="s">
        <v>481</v>
      </c>
      <c r="S81" s="18" t="s">
        <v>481</v>
      </c>
      <c r="T81" s="20" t="s">
        <v>481</v>
      </c>
      <c r="U81" s="18" t="n">
        <v>415.16901556</v>
      </c>
      <c r="V81" s="20" t="n">
        <v>19.75867322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722</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507.95377498</v>
      </c>
      <c r="F7" s="20" t="n">
        <v>5.11299376</v>
      </c>
      <c r="G7" s="18" t="n">
        <v>509.86849648</v>
      </c>
      <c r="H7" s="20" t="n">
        <v>2.69854406</v>
      </c>
      <c r="I7" s="18" t="n">
        <v>494.96908126</v>
      </c>
      <c r="J7" s="20" t="n">
        <v>2.05450224</v>
      </c>
      <c r="K7" s="18" t="n">
        <v>483.8634849</v>
      </c>
      <c r="L7" s="20" t="n">
        <v>3.1461034</v>
      </c>
      <c r="M7" s="18" t="s">
        <v>481</v>
      </c>
      <c r="N7" s="20" t="s">
        <v>481</v>
      </c>
      <c r="O7" s="18" t="s">
        <v>481</v>
      </c>
      <c r="P7" s="20" t="s">
        <v>481</v>
      </c>
      <c r="Q7" s="18" t="s">
        <v>481</v>
      </c>
      <c r="R7" s="20" t="s">
        <v>481</v>
      </c>
      <c r="S7" s="18" t="s">
        <v>481</v>
      </c>
      <c r="T7" s="20" t="s">
        <v>481</v>
      </c>
      <c r="U7" s="18" t="n">
        <v>420.9761479</v>
      </c>
      <c r="V7" s="20" t="n">
        <v>9.98845302</v>
      </c>
    </row>
    <row r="8" spans="1:22">
      <c r="A8" s="15" t="s">
        <v>483</v>
      </c>
      <c r="B8" s="17" t="n">
        <v>7007</v>
      </c>
      <c r="C8" s="18">
        <f>(25.0/B8*100)</f>
        <v/>
      </c>
      <c r="D8" s="19" t="n">
        <v>6982</v>
      </c>
      <c r="E8" s="18" t="n">
        <v>495.49863089</v>
      </c>
      <c r="F8" s="20" t="n">
        <v>5.77096774</v>
      </c>
      <c r="G8" s="18" t="n">
        <v>510.0868783</v>
      </c>
      <c r="H8" s="20" t="n">
        <v>4.02956286</v>
      </c>
      <c r="I8" s="18" t="n">
        <v>505.04563889</v>
      </c>
      <c r="J8" s="20" t="n">
        <v>3.27311506</v>
      </c>
      <c r="K8" s="18" t="n">
        <v>486.7871916</v>
      </c>
      <c r="L8" s="20" t="n">
        <v>3.33228136</v>
      </c>
      <c r="M8" s="18" t="s">
        <v>481</v>
      </c>
      <c r="N8" s="20" t="s">
        <v>481</v>
      </c>
      <c r="O8" s="18" t="s">
        <v>481</v>
      </c>
      <c r="P8" s="20" t="s">
        <v>481</v>
      </c>
      <c r="Q8" s="18" t="n">
        <v>301.63126691</v>
      </c>
      <c r="R8" s="20" t="n">
        <v>25.14921031</v>
      </c>
      <c r="S8" s="18" t="s">
        <v>481</v>
      </c>
      <c r="T8" s="20" t="s">
        <v>481</v>
      </c>
      <c r="U8" s="18" t="n">
        <v>378.64922015</v>
      </c>
      <c r="V8" s="20" t="n">
        <v>15.35282908</v>
      </c>
    </row>
    <row r="9" spans="1:22">
      <c r="A9" s="15" t="s">
        <v>484</v>
      </c>
      <c r="B9" s="17" t="n">
        <v>9651</v>
      </c>
      <c r="C9" s="18">
        <f>(113.0/B9*100)</f>
        <v/>
      </c>
      <c r="D9" s="19" t="n">
        <v>9538</v>
      </c>
      <c r="E9" s="18" t="n">
        <v>499.34901756</v>
      </c>
      <c r="F9" s="20" t="n">
        <v>5.49644371</v>
      </c>
      <c r="G9" s="18" t="n">
        <v>521.63409487</v>
      </c>
      <c r="H9" s="20" t="n">
        <v>2.95535933</v>
      </c>
      <c r="I9" s="18" t="n">
        <v>515.3917874</v>
      </c>
      <c r="J9" s="20" t="n">
        <v>2.80945369</v>
      </c>
      <c r="K9" s="18" t="n">
        <v>503.51003096</v>
      </c>
      <c r="L9" s="20" t="n">
        <v>3.13504413</v>
      </c>
      <c r="M9" s="18" t="s">
        <v>481</v>
      </c>
      <c r="N9" s="20" t="s">
        <v>481</v>
      </c>
      <c r="O9" s="18" t="s">
        <v>481</v>
      </c>
      <c r="P9" s="20" t="s">
        <v>481</v>
      </c>
      <c r="Q9" s="18" t="n">
        <v>357.98454354</v>
      </c>
      <c r="R9" s="20" t="n">
        <v>11.51846445</v>
      </c>
      <c r="S9" s="18" t="s">
        <v>481</v>
      </c>
      <c r="T9" s="20" t="s">
        <v>481</v>
      </c>
      <c r="U9" s="18" t="n">
        <v>408.88256708</v>
      </c>
      <c r="V9" s="20" t="n">
        <v>8.79181067</v>
      </c>
    </row>
    <row r="10" spans="1:22">
      <c r="A10" s="15" t="s">
        <v>485</v>
      </c>
      <c r="B10" s="17" t="n">
        <v>20058</v>
      </c>
      <c r="C10" s="18">
        <f>(530.0/B10*100)</f>
        <v/>
      </c>
      <c r="D10" s="19" t="n">
        <v>19528</v>
      </c>
      <c r="E10" s="18" t="n">
        <v>521.51701085</v>
      </c>
      <c r="F10" s="20" t="n">
        <v>5.0259067</v>
      </c>
      <c r="G10" s="18" t="n">
        <v>531.1484904599999</v>
      </c>
      <c r="H10" s="20" t="n">
        <v>3.34571906</v>
      </c>
      <c r="I10" s="18" t="n">
        <v>513.42166981</v>
      </c>
      <c r="J10" s="20" t="n">
        <v>2.69367196</v>
      </c>
      <c r="K10" s="18" t="n">
        <v>509.09485777</v>
      </c>
      <c r="L10" s="20" t="n">
        <v>3.23669375</v>
      </c>
      <c r="M10" s="18" t="s">
        <v>481</v>
      </c>
      <c r="N10" s="20" t="s">
        <v>481</v>
      </c>
      <c r="O10" s="18" t="s">
        <v>481</v>
      </c>
      <c r="P10" s="20" t="s">
        <v>481</v>
      </c>
      <c r="Q10" s="18" t="s">
        <v>481</v>
      </c>
      <c r="R10" s="20" t="s">
        <v>481</v>
      </c>
      <c r="S10" s="18" t="s">
        <v>481</v>
      </c>
      <c r="T10" s="20" t="s">
        <v>481</v>
      </c>
      <c r="U10" s="18" t="n">
        <v>446.0906078</v>
      </c>
      <c r="V10" s="20" t="n">
        <v>11.21245416</v>
      </c>
    </row>
    <row r="11" spans="1:22">
      <c r="A11" s="15" t="s">
        <v>486</v>
      </c>
      <c r="B11" s="17" t="n">
        <v>7053</v>
      </c>
      <c r="C11" s="18">
        <f>(51.0/B11*100)</f>
        <v/>
      </c>
      <c r="D11" s="19" t="n">
        <v>7002</v>
      </c>
      <c r="E11" s="18" t="n">
        <v>412.51974011</v>
      </c>
      <c r="F11" s="20" t="n">
        <v>7.25732149</v>
      </c>
      <c r="G11" s="18" t="n">
        <v>426.45295877</v>
      </c>
      <c r="H11" s="20" t="n">
        <v>3.90097711</v>
      </c>
      <c r="I11" s="18" t="n">
        <v>421.34661247</v>
      </c>
      <c r="J11" s="20" t="n">
        <v>2.85520584</v>
      </c>
      <c r="K11" s="18" t="n">
        <v>429.14507535</v>
      </c>
      <c r="L11" s="20" t="n">
        <v>3.821758</v>
      </c>
      <c r="M11" s="18" t="s">
        <v>481</v>
      </c>
      <c r="N11" s="20" t="s">
        <v>481</v>
      </c>
      <c r="O11" s="18" t="s">
        <v>481</v>
      </c>
      <c r="P11" s="20" t="s">
        <v>481</v>
      </c>
      <c r="Q11" s="18" t="s">
        <v>481</v>
      </c>
      <c r="R11" s="20" t="s">
        <v>481</v>
      </c>
      <c r="S11" s="18" t="s">
        <v>481</v>
      </c>
      <c r="T11" s="20" t="s">
        <v>481</v>
      </c>
      <c r="U11" s="18" t="n">
        <v>364.51777279</v>
      </c>
      <c r="V11" s="20" t="n">
        <v>12.89120161</v>
      </c>
    </row>
    <row r="12" spans="1:22">
      <c r="A12" s="15" t="s">
        <v>487</v>
      </c>
      <c r="B12" s="17" t="n">
        <v>6894</v>
      </c>
      <c r="C12" s="18">
        <f>(57.0/B12*100)</f>
        <v/>
      </c>
      <c r="D12" s="19" t="n">
        <v>6837</v>
      </c>
      <c r="E12" s="18" t="n">
        <v>504.00225221</v>
      </c>
      <c r="F12" s="20" t="n">
        <v>9.66985457</v>
      </c>
      <c r="G12" s="18" t="n">
        <v>506.6526797</v>
      </c>
      <c r="H12" s="20" t="n">
        <v>3.75984057</v>
      </c>
      <c r="I12" s="18" t="n">
        <v>495.1268624</v>
      </c>
      <c r="J12" s="20" t="n">
        <v>2.94236692</v>
      </c>
      <c r="K12" s="18" t="n">
        <v>495.03008376</v>
      </c>
      <c r="L12" s="20" t="n">
        <v>3.08832093</v>
      </c>
      <c r="M12" s="18" t="s">
        <v>481</v>
      </c>
      <c r="N12" s="20" t="s">
        <v>481</v>
      </c>
      <c r="O12" s="18" t="s">
        <v>481</v>
      </c>
      <c r="P12" s="20" t="s">
        <v>481</v>
      </c>
      <c r="Q12" s="18" t="n">
        <v>340.98506961</v>
      </c>
      <c r="R12" s="20" t="n">
        <v>12.52444664</v>
      </c>
      <c r="S12" s="18" t="s">
        <v>481</v>
      </c>
      <c r="T12" s="20" t="s">
        <v>481</v>
      </c>
      <c r="U12" s="18" t="n">
        <v>380.76928628</v>
      </c>
      <c r="V12" s="20" t="n">
        <v>14.90424847</v>
      </c>
    </row>
    <row r="13" spans="1:22">
      <c r="A13" s="15" t="s">
        <v>488</v>
      </c>
      <c r="B13" s="17" t="n">
        <v>7161</v>
      </c>
      <c r="C13" s="18">
        <f>(93.0/B13*100)</f>
        <v/>
      </c>
      <c r="D13" s="19" t="n">
        <v>7068</v>
      </c>
      <c r="E13" s="18" t="n">
        <v>506.63018193</v>
      </c>
      <c r="F13" s="20" t="n">
        <v>6.47731227</v>
      </c>
      <c r="G13" s="18" t="n">
        <v>524.3584339400001</v>
      </c>
      <c r="H13" s="20" t="n">
        <v>3.16482803</v>
      </c>
      <c r="I13" s="18" t="n">
        <v>512.89590605</v>
      </c>
      <c r="J13" s="20" t="n">
        <v>2.53542788</v>
      </c>
      <c r="K13" s="18" t="n">
        <v>507.19593015</v>
      </c>
      <c r="L13" s="20" t="n">
        <v>3.9675019</v>
      </c>
      <c r="M13" s="18" t="s">
        <v>481</v>
      </c>
      <c r="N13" s="20" t="s">
        <v>481</v>
      </c>
      <c r="O13" s="18" t="s">
        <v>481</v>
      </c>
      <c r="P13" s="20" t="s">
        <v>481</v>
      </c>
      <c r="Q13" s="18" t="n">
        <v>447.51533769</v>
      </c>
      <c r="R13" s="20" t="n">
        <v>5.97365007</v>
      </c>
      <c r="S13" s="18" t="s">
        <v>481</v>
      </c>
      <c r="T13" s="20" t="s">
        <v>481</v>
      </c>
      <c r="U13" s="18" t="n">
        <v>441.73137406</v>
      </c>
      <c r="V13" s="20" t="n">
        <v>12.3472111</v>
      </c>
    </row>
    <row r="14" spans="1:22">
      <c r="A14" s="15" t="s">
        <v>489</v>
      </c>
      <c r="B14" s="17" t="n">
        <v>5587</v>
      </c>
      <c r="C14" s="18">
        <f>(76.0/B14*100)</f>
        <v/>
      </c>
      <c r="D14" s="19" t="n">
        <v>5511</v>
      </c>
      <c r="E14" s="18" t="n">
        <v>512.24663792</v>
      </c>
      <c r="F14" s="20" t="n">
        <v>5.83984776</v>
      </c>
      <c r="G14" s="18" t="n">
        <v>529.07404119</v>
      </c>
      <c r="H14" s="20" t="n">
        <v>3.34810574</v>
      </c>
      <c r="I14" s="18" t="n">
        <v>519.18599498</v>
      </c>
      <c r="J14" s="20" t="n">
        <v>2.51622642</v>
      </c>
      <c r="K14" s="18" t="n">
        <v>516.90522839</v>
      </c>
      <c r="L14" s="20" t="n">
        <v>3.46005053</v>
      </c>
      <c r="M14" s="18" t="s">
        <v>481</v>
      </c>
      <c r="N14" s="20" t="s">
        <v>481</v>
      </c>
      <c r="O14" s="18" t="s">
        <v>481</v>
      </c>
      <c r="P14" s="20" t="s">
        <v>481</v>
      </c>
      <c r="Q14" s="18" t="s">
        <v>481</v>
      </c>
      <c r="R14" s="20" t="s">
        <v>481</v>
      </c>
      <c r="S14" s="18" t="s">
        <v>481</v>
      </c>
      <c r="T14" s="20" t="s">
        <v>481</v>
      </c>
      <c r="U14" s="18" t="n">
        <v>437.92472189</v>
      </c>
      <c r="V14" s="20" t="n">
        <v>12.95567419</v>
      </c>
    </row>
    <row r="15" spans="1:22">
      <c r="A15" s="15" t="s">
        <v>490</v>
      </c>
      <c r="B15" s="17" t="n">
        <v>5882</v>
      </c>
      <c r="C15" s="18">
        <f>(53.0/B15*100)</f>
        <v/>
      </c>
      <c r="D15" s="19" t="n">
        <v>5829</v>
      </c>
      <c r="E15" s="18" t="n">
        <v>498.65712546</v>
      </c>
      <c r="F15" s="20" t="n">
        <v>8.57064581</v>
      </c>
      <c r="G15" s="18" t="n">
        <v>519.4377846899999</v>
      </c>
      <c r="H15" s="20" t="n">
        <v>3.17479808</v>
      </c>
      <c r="I15" s="18" t="n">
        <v>514.27903539</v>
      </c>
      <c r="J15" s="20" t="n">
        <v>2.61697098</v>
      </c>
      <c r="K15" s="18" t="n">
        <v>505.7860435</v>
      </c>
      <c r="L15" s="20" t="n">
        <v>3.88599379</v>
      </c>
      <c r="M15" s="18" t="s">
        <v>481</v>
      </c>
      <c r="N15" s="20" t="s">
        <v>481</v>
      </c>
      <c r="O15" s="18" t="s">
        <v>481</v>
      </c>
      <c r="P15" s="20" t="s">
        <v>481</v>
      </c>
      <c r="Q15" s="18" t="n">
        <v>368.85220715</v>
      </c>
      <c r="R15" s="20" t="n">
        <v>14.5875493</v>
      </c>
      <c r="S15" s="18" t="s">
        <v>481</v>
      </c>
      <c r="T15" s="20" t="s">
        <v>481</v>
      </c>
      <c r="U15" s="18" t="n">
        <v>416.51589346</v>
      </c>
      <c r="V15" s="20" t="n">
        <v>15.01534967</v>
      </c>
    </row>
    <row r="16" spans="1:22">
      <c r="A16" s="15" t="s">
        <v>491</v>
      </c>
      <c r="B16" s="17" t="n">
        <v>6108</v>
      </c>
      <c r="C16" s="18">
        <f>(105.0/B16*100)</f>
        <v/>
      </c>
      <c r="D16" s="19" t="n">
        <v>6003</v>
      </c>
      <c r="E16" s="18" t="n">
        <v>476.05800851</v>
      </c>
      <c r="F16" s="20" t="n">
        <v>6.54553399</v>
      </c>
      <c r="G16" s="18" t="n">
        <v>509.91649252</v>
      </c>
      <c r="H16" s="20" t="n">
        <v>3.340774</v>
      </c>
      <c r="I16" s="18" t="n">
        <v>500.04963208</v>
      </c>
      <c r="J16" s="20" t="n">
        <v>2.32730544</v>
      </c>
      <c r="K16" s="18" t="n">
        <v>484.8733386</v>
      </c>
      <c r="L16" s="20" t="n">
        <v>3.07888901</v>
      </c>
      <c r="M16" s="18" t="s">
        <v>481</v>
      </c>
      <c r="N16" s="20" t="s">
        <v>481</v>
      </c>
      <c r="O16" s="18" t="s">
        <v>481</v>
      </c>
      <c r="P16" s="20" t="s">
        <v>481</v>
      </c>
      <c r="Q16" s="18" t="s">
        <v>481</v>
      </c>
      <c r="R16" s="20" t="s">
        <v>481</v>
      </c>
      <c r="S16" s="18" t="s">
        <v>481</v>
      </c>
      <c r="T16" s="20" t="s">
        <v>481</v>
      </c>
      <c r="U16" s="18" t="n">
        <v>379.81900131</v>
      </c>
      <c r="V16" s="20" t="n">
        <v>9.737576260000001</v>
      </c>
    </row>
    <row r="17" spans="1:22">
      <c r="A17" s="15" t="s">
        <v>492</v>
      </c>
      <c r="B17" s="17" t="n">
        <v>6504</v>
      </c>
      <c r="C17" s="18">
        <f>(695.0/B17*100)</f>
        <v/>
      </c>
      <c r="D17" s="19" t="n">
        <v>5809</v>
      </c>
      <c r="E17" s="18" t="n">
        <v>507.07184217</v>
      </c>
      <c r="F17" s="20" t="n">
        <v>5.71394156</v>
      </c>
      <c r="G17" s="18" t="n">
        <v>523.78496246</v>
      </c>
      <c r="H17" s="20" t="n">
        <v>3.724287</v>
      </c>
      <c r="I17" s="18" t="n">
        <v>514.78043444</v>
      </c>
      <c r="J17" s="20" t="n">
        <v>3.74504139</v>
      </c>
      <c r="K17" s="18" t="n">
        <v>504.51192258</v>
      </c>
      <c r="L17" s="20" t="n">
        <v>3.45667526</v>
      </c>
      <c r="M17" s="18" t="s">
        <v>481</v>
      </c>
      <c r="N17" s="20" t="s">
        <v>481</v>
      </c>
      <c r="O17" s="18" t="s">
        <v>481</v>
      </c>
      <c r="P17" s="20" t="s">
        <v>481</v>
      </c>
      <c r="Q17" s="18" t="n">
        <v>362.96139732</v>
      </c>
      <c r="R17" s="20" t="n">
        <v>12.64520278</v>
      </c>
      <c r="S17" s="18" t="s">
        <v>481</v>
      </c>
      <c r="T17" s="20" t="s">
        <v>481</v>
      </c>
      <c r="U17" s="18" t="n">
        <v>449.21332896</v>
      </c>
      <c r="V17" s="20" t="n">
        <v>11.42370761</v>
      </c>
    </row>
    <row r="18" spans="1:22">
      <c r="A18" s="15" t="s">
        <v>493</v>
      </c>
      <c r="B18" s="17" t="n">
        <v>5532</v>
      </c>
      <c r="C18" s="18">
        <f>(28.0/B18*100)</f>
        <v/>
      </c>
      <c r="D18" s="19" t="n">
        <v>5504</v>
      </c>
      <c r="E18" s="18" t="n">
        <v>438.4491708</v>
      </c>
      <c r="F18" s="20" t="n">
        <v>9.0612148</v>
      </c>
      <c r="G18" s="18" t="n">
        <v>455.65516815</v>
      </c>
      <c r="H18" s="20" t="n">
        <v>5.78731954</v>
      </c>
      <c r="I18" s="18" t="n">
        <v>455.5504422</v>
      </c>
      <c r="J18" s="20" t="n">
        <v>4.20933051</v>
      </c>
      <c r="K18" s="18" t="n">
        <v>456.90914926</v>
      </c>
      <c r="L18" s="20" t="n">
        <v>3.78901503</v>
      </c>
      <c r="M18" s="18" t="s">
        <v>481</v>
      </c>
      <c r="N18" s="20" t="s">
        <v>481</v>
      </c>
      <c r="O18" s="18" t="s">
        <v>481</v>
      </c>
      <c r="P18" s="20" t="s">
        <v>481</v>
      </c>
      <c r="Q18" s="18" t="s">
        <v>481</v>
      </c>
      <c r="R18" s="20" t="s">
        <v>481</v>
      </c>
      <c r="S18" s="18" t="s">
        <v>481</v>
      </c>
      <c r="T18" s="20" t="s">
        <v>481</v>
      </c>
      <c r="U18" s="18" t="n">
        <v>361.59201286</v>
      </c>
      <c r="V18" s="20" t="n">
        <v>13.65544425</v>
      </c>
    </row>
    <row r="19" spans="1:22">
      <c r="A19" s="15" t="s">
        <v>494</v>
      </c>
      <c r="B19" s="17" t="n">
        <v>5658</v>
      </c>
      <c r="C19" s="18">
        <f>(71.0/B19*100)</f>
        <v/>
      </c>
      <c r="D19" s="19" t="n">
        <v>5587</v>
      </c>
      <c r="E19" s="18" t="n">
        <v>470.36190279</v>
      </c>
      <c r="F19" s="20" t="n">
        <v>6.72045275</v>
      </c>
      <c r="G19" s="18" t="n">
        <v>498.92169252</v>
      </c>
      <c r="H19" s="20" t="n">
        <v>4.16002715</v>
      </c>
      <c r="I19" s="18" t="n">
        <v>474.46706741</v>
      </c>
      <c r="J19" s="20" t="n">
        <v>3.34221038</v>
      </c>
      <c r="K19" s="18" t="n">
        <v>472.96677277</v>
      </c>
      <c r="L19" s="20" t="n">
        <v>3.55160647</v>
      </c>
      <c r="M19" s="18" t="s">
        <v>481</v>
      </c>
      <c r="N19" s="20" t="s">
        <v>481</v>
      </c>
      <c r="O19" s="18" t="s">
        <v>481</v>
      </c>
      <c r="P19" s="20" t="s">
        <v>481</v>
      </c>
      <c r="Q19" s="18" t="s">
        <v>481</v>
      </c>
      <c r="R19" s="20" t="s">
        <v>481</v>
      </c>
      <c r="S19" s="18" t="s">
        <v>481</v>
      </c>
      <c r="T19" s="20" t="s">
        <v>481</v>
      </c>
      <c r="U19" s="18" t="n">
        <v>380.16378908</v>
      </c>
      <c r="V19" s="20" t="n">
        <v>17.91827158</v>
      </c>
    </row>
    <row r="20" spans="1:22">
      <c r="A20" s="15" t="s">
        <v>495</v>
      </c>
      <c r="B20" s="17" t="n">
        <v>3371</v>
      </c>
      <c r="C20" s="18">
        <f>(75.0/B20*100)</f>
        <v/>
      </c>
      <c r="D20" s="19" t="n">
        <v>3296</v>
      </c>
      <c r="E20" s="18" t="n">
        <v>485.53380906</v>
      </c>
      <c r="F20" s="20" t="n">
        <v>8.152647780000001</v>
      </c>
      <c r="G20" s="18" t="n">
        <v>501.36444209</v>
      </c>
      <c r="H20" s="20" t="n">
        <v>3.68369823</v>
      </c>
      <c r="I20" s="18" t="n">
        <v>484.30234574</v>
      </c>
      <c r="J20" s="20" t="n">
        <v>2.73827714</v>
      </c>
      <c r="K20" s="18" t="n">
        <v>482.31409503</v>
      </c>
      <c r="L20" s="20" t="n">
        <v>4.99285058</v>
      </c>
      <c r="M20" s="18" t="s">
        <v>481</v>
      </c>
      <c r="N20" s="20" t="s">
        <v>481</v>
      </c>
      <c r="O20" s="18" t="s">
        <v>481</v>
      </c>
      <c r="P20" s="20" t="s">
        <v>481</v>
      </c>
      <c r="Q20" s="18" t="s">
        <v>481</v>
      </c>
      <c r="R20" s="20" t="s">
        <v>481</v>
      </c>
      <c r="S20" s="18" t="s">
        <v>481</v>
      </c>
      <c r="T20" s="20" t="s">
        <v>481</v>
      </c>
      <c r="U20" s="18" t="n">
        <v>420.54198355</v>
      </c>
      <c r="V20" s="20" t="n">
        <v>16.07053819</v>
      </c>
    </row>
    <row r="21" spans="1:22">
      <c r="A21" s="15" t="s">
        <v>496</v>
      </c>
      <c r="B21" s="17" t="n">
        <v>5741</v>
      </c>
      <c r="C21" s="18">
        <f>(45.0/B21*100)</f>
        <v/>
      </c>
      <c r="D21" s="19" t="n">
        <v>5696</v>
      </c>
      <c r="E21" s="18" t="n">
        <v>516.77738351</v>
      </c>
      <c r="F21" s="20" t="n">
        <v>6.60691844</v>
      </c>
      <c r="G21" s="18" t="n">
        <v>512.2754296099999</v>
      </c>
      <c r="H21" s="20" t="n">
        <v>2.93030587</v>
      </c>
      <c r="I21" s="18" t="n">
        <v>503.61975806</v>
      </c>
      <c r="J21" s="20" t="n">
        <v>2.46808334</v>
      </c>
      <c r="K21" s="18" t="n">
        <v>495.92306237</v>
      </c>
      <c r="L21" s="20" t="n">
        <v>2.9356703</v>
      </c>
      <c r="M21" s="18" t="s">
        <v>481</v>
      </c>
      <c r="N21" s="20" t="s">
        <v>481</v>
      </c>
      <c r="O21" s="18" t="s">
        <v>481</v>
      </c>
      <c r="P21" s="20" t="s">
        <v>481</v>
      </c>
      <c r="Q21" s="18" t="s">
        <v>481</v>
      </c>
      <c r="R21" s="20" t="s">
        <v>481</v>
      </c>
      <c r="S21" s="18" t="s">
        <v>481</v>
      </c>
      <c r="T21" s="20" t="s">
        <v>481</v>
      </c>
      <c r="U21" s="18" t="n">
        <v>433.65613734</v>
      </c>
      <c r="V21" s="20" t="n">
        <v>15.15152189</v>
      </c>
    </row>
    <row r="22" spans="1:22">
      <c r="A22" s="15" t="s">
        <v>497</v>
      </c>
      <c r="B22" s="17" t="n">
        <v>6598</v>
      </c>
      <c r="C22" s="18">
        <f>(34.0/B22*100)</f>
        <v/>
      </c>
      <c r="D22" s="19" t="n">
        <v>6564</v>
      </c>
      <c r="E22" s="18" t="n">
        <v>446.81828617</v>
      </c>
      <c r="F22" s="20" t="n">
        <v>6.88085232</v>
      </c>
      <c r="G22" s="18" t="n">
        <v>490.46135596</v>
      </c>
      <c r="H22" s="20" t="n">
        <v>4.56802216</v>
      </c>
      <c r="I22" s="18" t="n">
        <v>472.79470643</v>
      </c>
      <c r="J22" s="20" t="n">
        <v>4.06544177</v>
      </c>
      <c r="K22" s="18" t="n">
        <v>466.21370429</v>
      </c>
      <c r="L22" s="20" t="n">
        <v>4.44007704</v>
      </c>
      <c r="M22" s="18" t="s">
        <v>481</v>
      </c>
      <c r="N22" s="20" t="s">
        <v>481</v>
      </c>
      <c r="O22" s="18" t="s">
        <v>481</v>
      </c>
      <c r="P22" s="20" t="s">
        <v>481</v>
      </c>
      <c r="Q22" s="18" t="s">
        <v>481</v>
      </c>
      <c r="R22" s="20" t="s">
        <v>481</v>
      </c>
      <c r="S22" s="18" t="n">
        <v>441.47870265</v>
      </c>
      <c r="T22" s="20" t="n">
        <v>38.02766919</v>
      </c>
      <c r="U22" s="18" t="n">
        <v>365.01019791</v>
      </c>
      <c r="V22" s="20" t="n">
        <v>11.86637705</v>
      </c>
    </row>
    <row r="23" spans="1:22">
      <c r="A23" s="15" t="s">
        <v>498</v>
      </c>
      <c r="B23" s="17" t="n">
        <v>11583</v>
      </c>
      <c r="C23" s="18">
        <f>(222.0/B23*100)</f>
        <v/>
      </c>
      <c r="D23" s="19" t="n">
        <v>11361</v>
      </c>
      <c r="E23" s="18" t="n">
        <v>485.6048805</v>
      </c>
      <c r="F23" s="20" t="n">
        <v>6.52060976</v>
      </c>
      <c r="G23" s="18" t="n">
        <v>496.48367039</v>
      </c>
      <c r="H23" s="20" t="n">
        <v>4.23367258</v>
      </c>
      <c r="I23" s="18" t="n">
        <v>493.34630348</v>
      </c>
      <c r="J23" s="20" t="n">
        <v>3.29568684</v>
      </c>
      <c r="K23" s="18" t="n">
        <v>485.08900991</v>
      </c>
      <c r="L23" s="20" t="n">
        <v>3.65040056</v>
      </c>
      <c r="M23" s="18" t="s">
        <v>481</v>
      </c>
      <c r="N23" s="20" t="s">
        <v>481</v>
      </c>
      <c r="O23" s="18" t="s">
        <v>481</v>
      </c>
      <c r="P23" s="20" t="s">
        <v>481</v>
      </c>
      <c r="Q23" s="18" t="s">
        <v>481</v>
      </c>
      <c r="R23" s="20" t="s">
        <v>481</v>
      </c>
      <c r="S23" s="18" t="s">
        <v>481</v>
      </c>
      <c r="T23" s="20" t="s">
        <v>481</v>
      </c>
      <c r="U23" s="18" t="n">
        <v>427.20968053</v>
      </c>
      <c r="V23" s="20" t="n">
        <v>10.37956916</v>
      </c>
    </row>
    <row r="24" spans="1:22">
      <c r="A24" s="15" t="s">
        <v>499</v>
      </c>
      <c r="B24" s="17" t="n">
        <v>6647</v>
      </c>
      <c r="C24" s="18">
        <f>(7.0/B24*100)</f>
        <v/>
      </c>
      <c r="D24" s="19" t="n">
        <v>6640</v>
      </c>
      <c r="E24" s="18" t="n">
        <v>503.78174568</v>
      </c>
      <c r="F24" s="20" t="n">
        <v>6.07022286</v>
      </c>
      <c r="G24" s="18" t="n">
        <v>536.19390665</v>
      </c>
      <c r="H24" s="20" t="n">
        <v>4.67896101</v>
      </c>
      <c r="I24" s="18" t="n">
        <v>530.92881957</v>
      </c>
      <c r="J24" s="20" t="n">
        <v>3.667726</v>
      </c>
      <c r="K24" s="18" t="n">
        <v>538.58344703</v>
      </c>
      <c r="L24" s="20" t="n">
        <v>3.55063222</v>
      </c>
      <c r="M24" s="18" t="s">
        <v>481</v>
      </c>
      <c r="N24" s="20" t="s">
        <v>481</v>
      </c>
      <c r="O24" s="18" t="s">
        <v>481</v>
      </c>
      <c r="P24" s="20" t="s">
        <v>481</v>
      </c>
      <c r="Q24" s="18" t="s">
        <v>481</v>
      </c>
      <c r="R24" s="20" t="s">
        <v>481</v>
      </c>
      <c r="S24" s="18" t="s">
        <v>481</v>
      </c>
      <c r="T24" s="20" t="s">
        <v>481</v>
      </c>
      <c r="U24" s="18" t="n">
        <v>431.40386894</v>
      </c>
      <c r="V24" s="20" t="n">
        <v>25.83028183</v>
      </c>
    </row>
    <row r="25" spans="1:22">
      <c r="A25" s="15" t="s">
        <v>500</v>
      </c>
      <c r="B25" s="17" t="n">
        <v>5581</v>
      </c>
      <c r="C25" s="18">
        <f>(24.0/B25*100)</f>
        <v/>
      </c>
      <c r="D25" s="19" t="n">
        <v>5557</v>
      </c>
      <c r="E25" s="18" t="n">
        <v>514.47999192</v>
      </c>
      <c r="F25" s="20" t="n">
        <v>13.34111046</v>
      </c>
      <c r="G25" s="18" t="n">
        <v>532.7449103</v>
      </c>
      <c r="H25" s="20" t="n">
        <v>5.56402637</v>
      </c>
      <c r="I25" s="18" t="n">
        <v>518.103868</v>
      </c>
      <c r="J25" s="20" t="n">
        <v>3.80118593</v>
      </c>
      <c r="K25" s="18" t="n">
        <v>537.87192956</v>
      </c>
      <c r="L25" s="20" t="n">
        <v>4.83386132</v>
      </c>
      <c r="M25" s="18" t="s">
        <v>481</v>
      </c>
      <c r="N25" s="20" t="s">
        <v>481</v>
      </c>
      <c r="O25" s="18" t="s">
        <v>481</v>
      </c>
      <c r="P25" s="20" t="s">
        <v>481</v>
      </c>
      <c r="Q25" s="18" t="s">
        <v>481</v>
      </c>
      <c r="R25" s="20" t="s">
        <v>481</v>
      </c>
      <c r="S25" s="18" t="s">
        <v>481</v>
      </c>
      <c r="T25" s="20" t="s">
        <v>481</v>
      </c>
      <c r="U25" s="18" t="n">
        <v>441.94757769</v>
      </c>
      <c r="V25" s="20" t="n">
        <v>31.59780334</v>
      </c>
    </row>
    <row r="26" spans="1:22">
      <c r="A26" s="15" t="s">
        <v>501</v>
      </c>
      <c r="B26" s="17" t="n">
        <v>4869</v>
      </c>
      <c r="C26" s="18">
        <f>(34.0/B26*100)</f>
        <v/>
      </c>
      <c r="D26" s="19" t="n">
        <v>4835</v>
      </c>
      <c r="E26" s="18" t="n">
        <v>469.60183396</v>
      </c>
      <c r="F26" s="20" t="n">
        <v>6.75017691</v>
      </c>
      <c r="G26" s="18" t="n">
        <v>496.26037806</v>
      </c>
      <c r="H26" s="20" t="n">
        <v>2.9513489</v>
      </c>
      <c r="I26" s="18" t="n">
        <v>479.61382908</v>
      </c>
      <c r="J26" s="20" t="n">
        <v>2.58933274</v>
      </c>
      <c r="K26" s="18" t="n">
        <v>480.00371912</v>
      </c>
      <c r="L26" s="20" t="n">
        <v>3.36505187</v>
      </c>
      <c r="M26" s="18" t="s">
        <v>481</v>
      </c>
      <c r="N26" s="20" t="s">
        <v>481</v>
      </c>
      <c r="O26" s="18" t="s">
        <v>481</v>
      </c>
      <c r="P26" s="20" t="s">
        <v>481</v>
      </c>
      <c r="Q26" s="18" t="s">
        <v>481</v>
      </c>
      <c r="R26" s="20" t="s">
        <v>481</v>
      </c>
      <c r="S26" s="18" t="s">
        <v>481</v>
      </c>
      <c r="T26" s="20" t="s">
        <v>481</v>
      </c>
      <c r="U26" s="18" t="n">
        <v>436.36143755</v>
      </c>
      <c r="V26" s="20" t="n">
        <v>16.4255827</v>
      </c>
    </row>
    <row r="27" spans="1:22">
      <c r="A27" s="15" t="s">
        <v>502</v>
      </c>
      <c r="B27" s="17" t="n">
        <v>5299</v>
      </c>
      <c r="C27" s="18">
        <f>(17.0/B27*100)</f>
        <v/>
      </c>
      <c r="D27" s="19" t="n">
        <v>5282</v>
      </c>
      <c r="E27" s="18" t="n">
        <v>482.76543632</v>
      </c>
      <c r="F27" s="20" t="n">
        <v>4.93415092</v>
      </c>
      <c r="G27" s="18" t="n">
        <v>497.30602288</v>
      </c>
      <c r="H27" s="20" t="n">
        <v>3.31647478</v>
      </c>
      <c r="I27" s="18" t="n">
        <v>488.5073468</v>
      </c>
      <c r="J27" s="20" t="n">
        <v>1.87603163</v>
      </c>
      <c r="K27" s="18" t="n">
        <v>480.53337329</v>
      </c>
      <c r="L27" s="20" t="n">
        <v>2.6861626</v>
      </c>
      <c r="M27" s="18" t="s">
        <v>481</v>
      </c>
      <c r="N27" s="20" t="s">
        <v>481</v>
      </c>
      <c r="O27" s="18" t="s">
        <v>481</v>
      </c>
      <c r="P27" s="20" t="s">
        <v>481</v>
      </c>
      <c r="Q27" s="18" t="s">
        <v>481</v>
      </c>
      <c r="R27" s="20" t="s">
        <v>481</v>
      </c>
      <c r="S27" s="18" t="s">
        <v>481</v>
      </c>
      <c r="T27" s="20" t="s">
        <v>481</v>
      </c>
      <c r="U27" s="18" t="n">
        <v>401.10539753</v>
      </c>
      <c r="V27" s="20" t="n">
        <v>8.864827350000001</v>
      </c>
    </row>
    <row r="28" spans="1:22">
      <c r="A28" s="15" t="s">
        <v>503</v>
      </c>
      <c r="B28" s="17" t="n">
        <v>7568</v>
      </c>
      <c r="C28" s="18">
        <f>(63.0/B28*100)</f>
        <v/>
      </c>
      <c r="D28" s="19" t="n">
        <v>7505</v>
      </c>
      <c r="E28" s="18" t="n">
        <v>389.1201258</v>
      </c>
      <c r="F28" s="20" t="n">
        <v>6.5096705</v>
      </c>
      <c r="G28" s="18" t="n">
        <v>415.73599406</v>
      </c>
      <c r="H28" s="20" t="n">
        <v>5.02818251</v>
      </c>
      <c r="I28" s="18" t="n">
        <v>409.04877409</v>
      </c>
      <c r="J28" s="20" t="n">
        <v>2.68875789</v>
      </c>
      <c r="K28" s="18" t="n">
        <v>407.72434629</v>
      </c>
      <c r="L28" s="20" t="n">
        <v>3.07904072</v>
      </c>
      <c r="M28" s="18" t="s">
        <v>481</v>
      </c>
      <c r="N28" s="20" t="s">
        <v>481</v>
      </c>
      <c r="O28" s="18" t="s">
        <v>481</v>
      </c>
      <c r="P28" s="20" t="s">
        <v>481</v>
      </c>
      <c r="Q28" s="18" t="s">
        <v>481</v>
      </c>
      <c r="R28" s="20" t="s">
        <v>481</v>
      </c>
      <c r="S28" s="18" t="s">
        <v>481</v>
      </c>
      <c r="T28" s="20" t="s">
        <v>481</v>
      </c>
      <c r="U28" s="18" t="n">
        <v>341.32642901</v>
      </c>
      <c r="V28" s="20" t="n">
        <v>15.11973649</v>
      </c>
    </row>
    <row r="29" spans="1:22">
      <c r="A29" s="15" t="s">
        <v>504</v>
      </c>
      <c r="B29" s="17" t="n">
        <v>5385</v>
      </c>
      <c r="C29" s="18">
        <f>(30.0/B29*100)</f>
        <v/>
      </c>
      <c r="D29" s="19" t="n">
        <v>5355</v>
      </c>
      <c r="E29" s="18" t="n">
        <v>515.72585385</v>
      </c>
      <c r="F29" s="20" t="n">
        <v>5.9214925</v>
      </c>
      <c r="G29" s="18" t="n">
        <v>522.1144581999999</v>
      </c>
      <c r="H29" s="20" t="n">
        <v>2.90773012</v>
      </c>
      <c r="I29" s="18" t="n">
        <v>513.8397462</v>
      </c>
      <c r="J29" s="20" t="n">
        <v>2.64094798</v>
      </c>
      <c r="K29" s="18" t="n">
        <v>528.51962497</v>
      </c>
      <c r="L29" s="20" t="n">
        <v>5.20675411</v>
      </c>
      <c r="M29" s="18" t="s">
        <v>481</v>
      </c>
      <c r="N29" s="20" t="s">
        <v>481</v>
      </c>
      <c r="O29" s="18" t="s">
        <v>481</v>
      </c>
      <c r="P29" s="20" t="s">
        <v>481</v>
      </c>
      <c r="Q29" s="18" t="n">
        <v>335.3902018</v>
      </c>
      <c r="R29" s="20" t="n">
        <v>12.1685767</v>
      </c>
      <c r="S29" s="18" t="s">
        <v>481</v>
      </c>
      <c r="T29" s="20" t="s">
        <v>481</v>
      </c>
      <c r="U29" s="18" t="n">
        <v>416.47836868</v>
      </c>
      <c r="V29" s="20" t="n">
        <v>17.66921314</v>
      </c>
    </row>
    <row r="30" spans="1:22">
      <c r="A30" s="15" t="s">
        <v>505</v>
      </c>
      <c r="B30" s="17" t="n">
        <v>4520</v>
      </c>
      <c r="C30" s="18">
        <f>(105.0/B30*100)</f>
        <v/>
      </c>
      <c r="D30" s="19" t="n">
        <v>4415</v>
      </c>
      <c r="E30" s="18" t="n">
        <v>483.44374199</v>
      </c>
      <c r="F30" s="20" t="n">
        <v>8.966115</v>
      </c>
      <c r="G30" s="18" t="n">
        <v>510.55291865</v>
      </c>
      <c r="H30" s="20" t="n">
        <v>3.67329614</v>
      </c>
      <c r="I30" s="18" t="n">
        <v>496.60175415</v>
      </c>
      <c r="J30" s="20" t="n">
        <v>2.91317408</v>
      </c>
      <c r="K30" s="18" t="n">
        <v>487.15089859</v>
      </c>
      <c r="L30" s="20" t="n">
        <v>4.21248293</v>
      </c>
      <c r="M30" s="18" t="s">
        <v>481</v>
      </c>
      <c r="N30" s="20" t="s">
        <v>481</v>
      </c>
      <c r="O30" s="18" t="s">
        <v>481</v>
      </c>
      <c r="P30" s="20" t="s">
        <v>481</v>
      </c>
      <c r="Q30" s="18" t="s">
        <v>481</v>
      </c>
      <c r="R30" s="20" t="s">
        <v>481</v>
      </c>
      <c r="S30" s="18" t="s">
        <v>481</v>
      </c>
      <c r="T30" s="20" t="s">
        <v>481</v>
      </c>
      <c r="U30" s="18" t="n">
        <v>414.80296985</v>
      </c>
      <c r="V30" s="20" t="n">
        <v>15.68516533</v>
      </c>
    </row>
    <row r="31" spans="1:22">
      <c r="A31" s="15" t="s">
        <v>506</v>
      </c>
      <c r="B31" s="17" t="n">
        <v>5456</v>
      </c>
      <c r="C31" s="18">
        <f>(126.0/B31*100)</f>
        <v/>
      </c>
      <c r="D31" s="19" t="n">
        <v>5330</v>
      </c>
      <c r="E31" s="18" t="n">
        <v>496.64091707</v>
      </c>
      <c r="F31" s="20" t="n">
        <v>6.32854532</v>
      </c>
      <c r="G31" s="18" t="n">
        <v>517.3188243</v>
      </c>
      <c r="H31" s="20" t="n">
        <v>3.18774448</v>
      </c>
      <c r="I31" s="18" t="n">
        <v>502.1569467</v>
      </c>
      <c r="J31" s="20" t="n">
        <v>2.65916936</v>
      </c>
      <c r="K31" s="18" t="n">
        <v>491.39730943</v>
      </c>
      <c r="L31" s="20" t="n">
        <v>4.11882148</v>
      </c>
      <c r="M31" s="18" t="s">
        <v>481</v>
      </c>
      <c r="N31" s="20" t="s">
        <v>481</v>
      </c>
      <c r="O31" s="18" t="s">
        <v>481</v>
      </c>
      <c r="P31" s="20" t="s">
        <v>481</v>
      </c>
      <c r="Q31" s="18" t="s">
        <v>481</v>
      </c>
      <c r="R31" s="20" t="s">
        <v>481</v>
      </c>
      <c r="S31" s="18" t="s">
        <v>481</v>
      </c>
      <c r="T31" s="20" t="s">
        <v>481</v>
      </c>
      <c r="U31" s="18" t="n">
        <v>425.98221866</v>
      </c>
      <c r="V31" s="20" t="n">
        <v>9.31188704</v>
      </c>
    </row>
    <row r="32" spans="1:22">
      <c r="A32" s="15" t="s">
        <v>507</v>
      </c>
      <c r="B32" s="17" t="n">
        <v>4478</v>
      </c>
      <c r="C32" s="18">
        <f>(5.0/B32*100)</f>
        <v/>
      </c>
      <c r="D32" s="19" t="n">
        <v>4473</v>
      </c>
      <c r="E32" s="18" t="n">
        <v>517.47431562</v>
      </c>
      <c r="F32" s="20" t="n">
        <v>5.98516845</v>
      </c>
      <c r="G32" s="18" t="n">
        <v>523.57229951</v>
      </c>
      <c r="H32" s="20" t="n">
        <v>3.3249314</v>
      </c>
      <c r="I32" s="18" t="n">
        <v>501.14105114</v>
      </c>
      <c r="J32" s="20" t="n">
        <v>2.7993705</v>
      </c>
      <c r="K32" s="18" t="n">
        <v>489.75510814</v>
      </c>
      <c r="L32" s="20" t="n">
        <v>4.06304601</v>
      </c>
      <c r="M32" s="18" t="s">
        <v>481</v>
      </c>
      <c r="N32" s="20" t="s">
        <v>481</v>
      </c>
      <c r="O32" s="18" t="s">
        <v>481</v>
      </c>
      <c r="P32" s="20" t="s">
        <v>481</v>
      </c>
      <c r="Q32" s="18" t="s">
        <v>481</v>
      </c>
      <c r="R32" s="20" t="s">
        <v>481</v>
      </c>
      <c r="S32" s="18" t="s">
        <v>481</v>
      </c>
      <c r="T32" s="20" t="s">
        <v>481</v>
      </c>
      <c r="U32" s="18" t="n">
        <v>368.49336252</v>
      </c>
      <c r="V32" s="20" t="n">
        <v>44.806642</v>
      </c>
    </row>
    <row r="33" spans="1:22">
      <c r="A33" s="15" t="s">
        <v>508</v>
      </c>
      <c r="B33" s="17" t="n">
        <v>7325</v>
      </c>
      <c r="C33" s="18">
        <f>(76.0/B33*100)</f>
        <v/>
      </c>
      <c r="D33" s="19" t="n">
        <v>7249</v>
      </c>
      <c r="E33" s="18" t="n">
        <v>490.11932679</v>
      </c>
      <c r="F33" s="20" t="n">
        <v>9.42571541</v>
      </c>
      <c r="G33" s="18" t="n">
        <v>506.94428697</v>
      </c>
      <c r="H33" s="20" t="n">
        <v>4.94344244</v>
      </c>
      <c r="I33" s="18" t="n">
        <v>489.23877307</v>
      </c>
      <c r="J33" s="20" t="n">
        <v>2.92775553</v>
      </c>
      <c r="K33" s="18" t="n">
        <v>493.16094226</v>
      </c>
      <c r="L33" s="20" t="n">
        <v>3.50119549</v>
      </c>
      <c r="M33" s="18" t="s">
        <v>481</v>
      </c>
      <c r="N33" s="20" t="s">
        <v>481</v>
      </c>
      <c r="O33" s="18" t="s">
        <v>481</v>
      </c>
      <c r="P33" s="20" t="s">
        <v>481</v>
      </c>
      <c r="Q33" s="18" t="s">
        <v>481</v>
      </c>
      <c r="R33" s="20" t="s">
        <v>481</v>
      </c>
      <c r="S33" s="18" t="s">
        <v>481</v>
      </c>
      <c r="T33" s="20" t="s">
        <v>481</v>
      </c>
      <c r="U33" s="18" t="n">
        <v>409.74626929</v>
      </c>
      <c r="V33" s="20" t="n">
        <v>18.56613941</v>
      </c>
    </row>
    <row r="34" spans="1:22">
      <c r="A34" s="15" t="s">
        <v>509</v>
      </c>
      <c r="B34" s="17" t="n">
        <v>6350</v>
      </c>
      <c r="C34" s="18">
        <f>(39.0/B34*100)</f>
        <v/>
      </c>
      <c r="D34" s="19" t="n">
        <v>6311</v>
      </c>
      <c r="E34" s="18" t="n">
        <v>457.04312486</v>
      </c>
      <c r="F34" s="20" t="n">
        <v>7.09111982</v>
      </c>
      <c r="G34" s="18" t="n">
        <v>482.92524464</v>
      </c>
      <c r="H34" s="20" t="n">
        <v>3.94921865</v>
      </c>
      <c r="I34" s="18" t="n">
        <v>482.01196965</v>
      </c>
      <c r="J34" s="20" t="n">
        <v>2.92846628</v>
      </c>
      <c r="K34" s="18" t="n">
        <v>490.06685393</v>
      </c>
      <c r="L34" s="20" t="n">
        <v>3.38704783</v>
      </c>
      <c r="M34" s="18" t="s">
        <v>481</v>
      </c>
      <c r="N34" s="20" t="s">
        <v>481</v>
      </c>
      <c r="O34" s="18" t="s">
        <v>481</v>
      </c>
      <c r="P34" s="20" t="s">
        <v>481</v>
      </c>
      <c r="Q34" s="18" t="n">
        <v>336.51078337</v>
      </c>
      <c r="R34" s="20" t="n">
        <v>12.24828707</v>
      </c>
      <c r="S34" s="18" t="s">
        <v>481</v>
      </c>
      <c r="T34" s="20" t="s">
        <v>481</v>
      </c>
      <c r="U34" s="18" t="n">
        <v>356.93507528</v>
      </c>
      <c r="V34" s="20" t="n">
        <v>12.08529488</v>
      </c>
    </row>
    <row r="35" spans="1:22">
      <c r="A35" s="15" t="s">
        <v>510</v>
      </c>
      <c r="B35" s="17" t="n">
        <v>6406</v>
      </c>
      <c r="C35" s="18">
        <f>(38.0/B35*100)</f>
        <v/>
      </c>
      <c r="D35" s="19" t="n">
        <v>6368</v>
      </c>
      <c r="E35" s="18" t="n">
        <v>505.71677729</v>
      </c>
      <c r="F35" s="20" t="n">
        <v>6.77075841</v>
      </c>
      <c r="G35" s="18" t="n">
        <v>531.03868947</v>
      </c>
      <c r="H35" s="20" t="n">
        <v>3.13791618</v>
      </c>
      <c r="I35" s="18" t="n">
        <v>506.36731765</v>
      </c>
      <c r="J35" s="20" t="n">
        <v>2.28313537</v>
      </c>
      <c r="K35" s="18" t="n">
        <v>513.28632109</v>
      </c>
      <c r="L35" s="20" t="n">
        <v>3.64736328</v>
      </c>
      <c r="M35" s="18" t="s">
        <v>481</v>
      </c>
      <c r="N35" s="20" t="s">
        <v>481</v>
      </c>
      <c r="O35" s="18" t="s">
        <v>481</v>
      </c>
      <c r="P35" s="20" t="s">
        <v>481</v>
      </c>
      <c r="Q35" s="18" t="n">
        <v>349.78970242</v>
      </c>
      <c r="R35" s="20" t="n">
        <v>6.90672373</v>
      </c>
      <c r="S35" s="18" t="s">
        <v>481</v>
      </c>
      <c r="T35" s="20" t="s">
        <v>481</v>
      </c>
      <c r="U35" s="18" t="n">
        <v>429.0079271</v>
      </c>
      <c r="V35" s="20" t="n">
        <v>12.62264383</v>
      </c>
    </row>
    <row r="36" spans="1:22">
      <c r="A36" s="15" t="s">
        <v>511</v>
      </c>
      <c r="B36" s="17" t="n">
        <v>6736</v>
      </c>
      <c r="C36" s="18">
        <f>(30.0/B36*100)</f>
        <v/>
      </c>
      <c r="D36" s="19" t="n">
        <v>6706</v>
      </c>
      <c r="E36" s="18" t="n">
        <v>472.54593269</v>
      </c>
      <c r="F36" s="20" t="n">
        <v>6.13667676</v>
      </c>
      <c r="G36" s="18" t="n">
        <v>495.88665134</v>
      </c>
      <c r="H36" s="20" t="n">
        <v>3.61402277</v>
      </c>
      <c r="I36" s="18" t="n">
        <v>492.15297876</v>
      </c>
      <c r="J36" s="20" t="n">
        <v>2.38612975</v>
      </c>
      <c r="K36" s="18" t="n">
        <v>474.2204018</v>
      </c>
      <c r="L36" s="20" t="n">
        <v>3.01595033</v>
      </c>
      <c r="M36" s="18" t="s">
        <v>481</v>
      </c>
      <c r="N36" s="20" t="s">
        <v>481</v>
      </c>
      <c r="O36" s="18" t="s">
        <v>481</v>
      </c>
      <c r="P36" s="20" t="s">
        <v>481</v>
      </c>
      <c r="Q36" s="18" t="s">
        <v>481</v>
      </c>
      <c r="R36" s="20" t="s">
        <v>481</v>
      </c>
      <c r="S36" s="18" t="s">
        <v>481</v>
      </c>
      <c r="T36" s="20" t="s">
        <v>481</v>
      </c>
      <c r="U36" s="18" t="n">
        <v>401.55347537</v>
      </c>
      <c r="V36" s="20" t="n">
        <v>15.38026735</v>
      </c>
    </row>
    <row r="37" spans="1:22">
      <c r="A37" s="15" t="s">
        <v>512</v>
      </c>
      <c r="B37" s="17" t="n">
        <v>5458</v>
      </c>
      <c r="C37" s="18">
        <f>(66.0/B37*100)</f>
        <v/>
      </c>
      <c r="D37" s="19" t="n">
        <v>5392</v>
      </c>
      <c r="E37" s="18" t="n">
        <v>491.97255026</v>
      </c>
      <c r="F37" s="20" t="n">
        <v>6.12846913</v>
      </c>
      <c r="G37" s="18" t="n">
        <v>509.36860433</v>
      </c>
      <c r="H37" s="20" t="n">
        <v>3.88087381</v>
      </c>
      <c r="I37" s="18" t="n">
        <v>495.30038103</v>
      </c>
      <c r="J37" s="20" t="n">
        <v>3.41654986</v>
      </c>
      <c r="K37" s="18" t="n">
        <v>481.48052531</v>
      </c>
      <c r="L37" s="20" t="n">
        <v>4.93654944</v>
      </c>
      <c r="M37" s="18" t="s">
        <v>481</v>
      </c>
      <c r="N37" s="20" t="s">
        <v>481</v>
      </c>
      <c r="O37" s="18" t="s">
        <v>481</v>
      </c>
      <c r="P37" s="20" t="s">
        <v>481</v>
      </c>
      <c r="Q37" s="18" t="s">
        <v>481</v>
      </c>
      <c r="R37" s="20" t="s">
        <v>481</v>
      </c>
      <c r="S37" s="18" t="s">
        <v>481</v>
      </c>
      <c r="T37" s="20" t="s">
        <v>481</v>
      </c>
      <c r="U37" s="18" t="n">
        <v>378.2702889</v>
      </c>
      <c r="V37" s="20" t="n">
        <v>11.71065906</v>
      </c>
    </row>
    <row r="38" spans="1:22">
      <c r="A38" s="15" t="s">
        <v>513</v>
      </c>
      <c r="B38" s="17" t="n">
        <v>5860</v>
      </c>
      <c r="C38" s="18">
        <f>(17.0/B38*100)</f>
        <v/>
      </c>
      <c r="D38" s="19" t="n">
        <v>5843</v>
      </c>
      <c r="E38" s="18" t="n">
        <v>518.86043192</v>
      </c>
      <c r="F38" s="20" t="n">
        <v>10.02986864</v>
      </c>
      <c r="G38" s="18" t="n">
        <v>538.69438661</v>
      </c>
      <c r="H38" s="20" t="n">
        <v>4.04275463</v>
      </c>
      <c r="I38" s="18" t="n">
        <v>523.3827929</v>
      </c>
      <c r="J38" s="20" t="n">
        <v>3.26724103</v>
      </c>
      <c r="K38" s="18" t="n">
        <v>510.91908329</v>
      </c>
      <c r="L38" s="20" t="n">
        <v>3.96931336</v>
      </c>
      <c r="M38" s="18" t="s">
        <v>481</v>
      </c>
      <c r="N38" s="20" t="s">
        <v>481</v>
      </c>
      <c r="O38" s="18" t="s">
        <v>481</v>
      </c>
      <c r="P38" s="20" t="s">
        <v>481</v>
      </c>
      <c r="Q38" s="18" t="s">
        <v>481</v>
      </c>
      <c r="R38" s="20" t="s">
        <v>481</v>
      </c>
      <c r="S38" s="18" t="s">
        <v>481</v>
      </c>
      <c r="T38" s="20" t="s">
        <v>481</v>
      </c>
      <c r="U38" s="18" t="n">
        <v>413.99223583</v>
      </c>
      <c r="V38" s="20" t="n">
        <v>11.21020352</v>
      </c>
    </row>
    <row r="39" spans="1:22">
      <c r="A39" s="15" t="s">
        <v>514</v>
      </c>
      <c r="B39" s="17" t="n">
        <v>5895</v>
      </c>
      <c r="C39" s="18">
        <f>(31.0/B39*100)</f>
        <v/>
      </c>
      <c r="D39" s="19" t="n">
        <v>5864</v>
      </c>
      <c r="E39" s="18" t="n">
        <v>412.51943415</v>
      </c>
      <c r="F39" s="20" t="n">
        <v>6.63643995</v>
      </c>
      <c r="G39" s="18" t="n">
        <v>419.1437769</v>
      </c>
      <c r="H39" s="20" t="n">
        <v>5.30801215</v>
      </c>
      <c r="I39" s="18" t="n">
        <v>420.82265226</v>
      </c>
      <c r="J39" s="20" t="n">
        <v>4.48930977</v>
      </c>
      <c r="K39" s="18" t="n">
        <v>428.98532402</v>
      </c>
      <c r="L39" s="20" t="n">
        <v>4.19587537</v>
      </c>
      <c r="M39" s="18" t="s">
        <v>481</v>
      </c>
      <c r="N39" s="20" t="s">
        <v>481</v>
      </c>
      <c r="O39" s="18" t="s">
        <v>481</v>
      </c>
      <c r="P39" s="20" t="s">
        <v>481</v>
      </c>
      <c r="Q39" s="18" t="s">
        <v>481</v>
      </c>
      <c r="R39" s="20" t="s">
        <v>481</v>
      </c>
      <c r="S39" s="18" t="s">
        <v>481</v>
      </c>
      <c r="T39" s="20" t="s">
        <v>481</v>
      </c>
      <c r="U39" s="18" t="n">
        <v>369.19800552</v>
      </c>
      <c r="V39" s="20" t="n">
        <v>14.48491166</v>
      </c>
    </row>
    <row r="40" spans="1:22">
      <c r="A40" s="15" t="s">
        <v>515</v>
      </c>
      <c r="B40" s="17" t="n">
        <v>14157</v>
      </c>
      <c r="C40" s="18">
        <f>(286.0/B40*100)</f>
        <v/>
      </c>
      <c r="D40" s="19" t="n">
        <v>13871</v>
      </c>
      <c r="E40" s="18" t="n">
        <v>491.97253609</v>
      </c>
      <c r="F40" s="20" t="n">
        <v>7.52746276</v>
      </c>
      <c r="G40" s="18" t="n">
        <v>510.17990694</v>
      </c>
      <c r="H40" s="20" t="n">
        <v>3.69389899</v>
      </c>
      <c r="I40" s="18" t="n">
        <v>492.11898271</v>
      </c>
      <c r="J40" s="20" t="n">
        <v>2.97361137</v>
      </c>
      <c r="K40" s="18" t="n">
        <v>483.3651881</v>
      </c>
      <c r="L40" s="20" t="n">
        <v>3.70381216</v>
      </c>
      <c r="M40" s="18" t="s">
        <v>481</v>
      </c>
      <c r="N40" s="20" t="s">
        <v>481</v>
      </c>
      <c r="O40" s="18" t="s">
        <v>481</v>
      </c>
      <c r="P40" s="20" t="s">
        <v>481</v>
      </c>
      <c r="Q40" s="18" t="s">
        <v>481</v>
      </c>
      <c r="R40" s="20" t="s">
        <v>481</v>
      </c>
      <c r="S40" s="18" t="s">
        <v>481</v>
      </c>
      <c r="T40" s="20" t="s">
        <v>481</v>
      </c>
      <c r="U40" s="18" t="n">
        <v>403.18328496</v>
      </c>
      <c r="V40" s="20" t="n">
        <v>11.86250164</v>
      </c>
    </row>
    <row r="41" spans="1:22">
      <c r="A41" s="15" t="s">
        <v>516</v>
      </c>
      <c r="B41" s="17" t="n">
        <v>5712</v>
      </c>
      <c r="C41" s="18">
        <f>(39.0/B41*100)</f>
        <v/>
      </c>
      <c r="D41" s="19" t="n">
        <v>5673</v>
      </c>
      <c r="E41" s="18" t="n">
        <v>485.98437423</v>
      </c>
      <c r="F41" s="20" t="n">
        <v>8.26543874</v>
      </c>
      <c r="G41" s="18" t="n">
        <v>483.32916421</v>
      </c>
      <c r="H41" s="20" t="n">
        <v>4.53774155</v>
      </c>
      <c r="I41" s="18" t="n">
        <v>469.6886008</v>
      </c>
      <c r="J41" s="20" t="n">
        <v>3.39374017</v>
      </c>
      <c r="K41" s="18" t="n">
        <v>462.41578824</v>
      </c>
      <c r="L41" s="20" t="n">
        <v>4.00424079</v>
      </c>
      <c r="M41" s="18" t="s">
        <v>481</v>
      </c>
      <c r="N41" s="20" t="s">
        <v>481</v>
      </c>
      <c r="O41" s="18" t="s">
        <v>481</v>
      </c>
      <c r="P41" s="20" t="s">
        <v>481</v>
      </c>
      <c r="Q41" s="18" t="n">
        <v>392.51815558</v>
      </c>
      <c r="R41" s="20" t="n">
        <v>16.89642718</v>
      </c>
      <c r="S41" s="18" t="s">
        <v>481</v>
      </c>
      <c r="T41" s="20" t="s">
        <v>481</v>
      </c>
      <c r="U41" s="18" t="n">
        <v>389.46861523</v>
      </c>
      <c r="V41" s="20" t="n">
        <v>16.67346048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(1306.0/B46*100)</f>
        <v/>
      </c>
      <c r="D46" s="19" t="n">
        <v>21835</v>
      </c>
      <c r="E46" s="18" t="n">
        <v>388.66749216</v>
      </c>
      <c r="F46" s="20" t="n">
        <v>5.82027968</v>
      </c>
      <c r="G46" s="18" t="n">
        <v>387.65083475</v>
      </c>
      <c r="H46" s="20" t="n">
        <v>4.01176275</v>
      </c>
      <c r="I46" s="18" t="n">
        <v>381.85813836</v>
      </c>
      <c r="J46" s="20" t="n">
        <v>3.23801191</v>
      </c>
      <c r="K46" s="18" t="n">
        <v>384.31434028</v>
      </c>
      <c r="L46" s="20" t="n">
        <v>3.39438151</v>
      </c>
      <c r="M46" s="18" t="s">
        <v>481</v>
      </c>
      <c r="N46" s="20" t="s">
        <v>481</v>
      </c>
      <c r="O46" s="18" t="s">
        <v>481</v>
      </c>
      <c r="P46" s="20" t="s">
        <v>481</v>
      </c>
      <c r="Q46" s="18" t="s">
        <v>481</v>
      </c>
      <c r="R46" s="20" t="s">
        <v>481</v>
      </c>
      <c r="S46" s="18" t="s">
        <v>481</v>
      </c>
      <c r="T46" s="20" t="s">
        <v>481</v>
      </c>
      <c r="U46" s="18" t="n">
        <v>321.15886246</v>
      </c>
      <c r="V46" s="20" t="n">
        <v>5.30633677</v>
      </c>
    </row>
    <row r="47" spans="1:22">
      <c r="A47" s="15" t="s">
        <v>522</v>
      </c>
      <c r="B47" s="17" t="n">
        <v>5928</v>
      </c>
      <c r="C47" s="18">
        <f>(96.0/B47*100)</f>
        <v/>
      </c>
      <c r="D47" s="19" t="n">
        <v>5832</v>
      </c>
      <c r="E47" s="18" t="n">
        <v>432.99288445</v>
      </c>
      <c r="F47" s="20" t="n">
        <v>5.94332255</v>
      </c>
      <c r="G47" s="18" t="n">
        <v>463.52666663</v>
      </c>
      <c r="H47" s="20" t="n">
        <v>4.62686988</v>
      </c>
      <c r="I47" s="18" t="n">
        <v>445.32063736</v>
      </c>
      <c r="J47" s="20" t="n">
        <v>4.28688779</v>
      </c>
      <c r="K47" s="18" t="n">
        <v>444.65907768</v>
      </c>
      <c r="L47" s="20" t="n">
        <v>4.45821305</v>
      </c>
      <c r="M47" s="18" t="s">
        <v>481</v>
      </c>
      <c r="N47" s="20" t="s">
        <v>481</v>
      </c>
      <c r="O47" s="18" t="s">
        <v>481</v>
      </c>
      <c r="P47" s="20" t="s">
        <v>481</v>
      </c>
      <c r="Q47" s="18" t="s">
        <v>481</v>
      </c>
      <c r="R47" s="20" t="s">
        <v>481</v>
      </c>
      <c r="S47" s="18" t="s">
        <v>481</v>
      </c>
      <c r="T47" s="20" t="s">
        <v>481</v>
      </c>
      <c r="U47" s="18" t="n">
        <v>345.31015956</v>
      </c>
      <c r="V47" s="20" t="n">
        <v>8.527719980000001</v>
      </c>
    </row>
    <row r="48" spans="1:22">
      <c r="A48" s="15" t="s">
        <v>523</v>
      </c>
      <c r="B48" s="17" t="n">
        <v>9841</v>
      </c>
      <c r="C48" s="18">
        <f>(7.0/B48*100)</f>
        <v/>
      </c>
      <c r="D48" s="19" t="n">
        <v>9834</v>
      </c>
      <c r="E48" s="18" t="n">
        <v>503.53953545</v>
      </c>
      <c r="F48" s="20" t="n">
        <v>13.12801158</v>
      </c>
      <c r="G48" s="18" t="n">
        <v>521.58973129</v>
      </c>
      <c r="H48" s="20" t="n">
        <v>6.7128655</v>
      </c>
      <c r="I48" s="18" t="n">
        <v>529.8151318499999</v>
      </c>
      <c r="J48" s="20" t="n">
        <v>5.20416414</v>
      </c>
      <c r="K48" s="18" t="n">
        <v>542.94719644</v>
      </c>
      <c r="L48" s="20" t="n">
        <v>5.2410468</v>
      </c>
      <c r="M48" s="18" t="s">
        <v>481</v>
      </c>
      <c r="N48" s="20" t="s">
        <v>481</v>
      </c>
      <c r="O48" s="18" t="s">
        <v>481</v>
      </c>
      <c r="P48" s="20" t="s">
        <v>481</v>
      </c>
      <c r="Q48" s="18" t="s">
        <v>481</v>
      </c>
      <c r="R48" s="20" t="s">
        <v>481</v>
      </c>
      <c r="S48" s="18" t="s">
        <v>481</v>
      </c>
      <c r="T48" s="20" t="s">
        <v>481</v>
      </c>
      <c r="U48" s="18" t="n">
        <v>466.53626925</v>
      </c>
      <c r="V48" s="20" t="n">
        <v>36.41404146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(222.0/B50*100)</f>
        <v/>
      </c>
      <c r="D50" s="19" t="n">
        <v>11573</v>
      </c>
      <c r="E50" s="18" t="n">
        <v>382.26103515</v>
      </c>
      <c r="F50" s="20" t="n">
        <v>5.92839914</v>
      </c>
      <c r="G50" s="18" t="n">
        <v>392.55255032</v>
      </c>
      <c r="H50" s="20" t="n">
        <v>4.2210349</v>
      </c>
      <c r="I50" s="18" t="n">
        <v>392.81666589</v>
      </c>
      <c r="J50" s="20" t="n">
        <v>2.6112676</v>
      </c>
      <c r="K50" s="18" t="n">
        <v>388.45696294</v>
      </c>
      <c r="L50" s="20" t="n">
        <v>2.8397494</v>
      </c>
      <c r="M50" s="18" t="s">
        <v>481</v>
      </c>
      <c r="N50" s="20" t="s">
        <v>481</v>
      </c>
      <c r="O50" s="18" t="s">
        <v>481</v>
      </c>
      <c r="P50" s="20" t="s">
        <v>481</v>
      </c>
      <c r="Q50" s="18" t="s">
        <v>481</v>
      </c>
      <c r="R50" s="20" t="s">
        <v>481</v>
      </c>
      <c r="S50" s="18" t="s">
        <v>481</v>
      </c>
      <c r="T50" s="20" t="s">
        <v>481</v>
      </c>
      <c r="U50" s="18" t="n">
        <v>304.55942031</v>
      </c>
      <c r="V50" s="20" t="n">
        <v>11.19092955</v>
      </c>
    </row>
    <row r="51" spans="1:22">
      <c r="A51" s="15" t="s">
        <v>526</v>
      </c>
      <c r="B51" s="17" t="n">
        <v>6866</v>
      </c>
      <c r="C51" s="18">
        <f>(110.0/B51*100)</f>
        <v/>
      </c>
      <c r="D51" s="19" t="n">
        <v>6756</v>
      </c>
      <c r="E51" s="18" t="n">
        <v>405.05946725</v>
      </c>
      <c r="F51" s="20" t="n">
        <v>5.82483329</v>
      </c>
      <c r="G51" s="18" t="n">
        <v>421.4567441</v>
      </c>
      <c r="H51" s="20" t="n">
        <v>3.87297127</v>
      </c>
      <c r="I51" s="18" t="n">
        <v>404.23080366</v>
      </c>
      <c r="J51" s="20" t="n">
        <v>3.13900833</v>
      </c>
      <c r="K51" s="18" t="n">
        <v>395.6354681</v>
      </c>
      <c r="L51" s="20" t="n">
        <v>3.28180871</v>
      </c>
      <c r="M51" s="18" t="s">
        <v>481</v>
      </c>
      <c r="N51" s="20" t="s">
        <v>481</v>
      </c>
      <c r="O51" s="18" t="s">
        <v>481</v>
      </c>
      <c r="P51" s="20" t="s">
        <v>481</v>
      </c>
      <c r="Q51" s="18" t="n">
        <v>380.5422133</v>
      </c>
      <c r="R51" s="20" t="n">
        <v>4.31283207</v>
      </c>
      <c r="S51" s="18" t="s">
        <v>481</v>
      </c>
      <c r="T51" s="20" t="s">
        <v>481</v>
      </c>
      <c r="U51" s="18" t="n">
        <v>371.74608499</v>
      </c>
      <c r="V51" s="20" t="n">
        <v>9.494776030000001</v>
      </c>
    </row>
    <row r="52" spans="1:22">
      <c r="A52" s="15" t="s">
        <v>527</v>
      </c>
      <c r="B52" s="17" t="n">
        <v>5809</v>
      </c>
      <c r="C52" s="18">
        <f>(76.0/B52*100)</f>
        <v/>
      </c>
      <c r="D52" s="19" t="n">
        <v>5733</v>
      </c>
      <c r="E52" s="18" t="n">
        <v>459.54585699</v>
      </c>
      <c r="F52" s="20" t="n">
        <v>8.011993500000001</v>
      </c>
      <c r="G52" s="18" t="n">
        <v>472.10715396</v>
      </c>
      <c r="H52" s="20" t="n">
        <v>4.44252278</v>
      </c>
      <c r="I52" s="18" t="n">
        <v>462.87241997</v>
      </c>
      <c r="J52" s="20" t="n">
        <v>3.61423069</v>
      </c>
      <c r="K52" s="18" t="n">
        <v>465.37665968</v>
      </c>
      <c r="L52" s="20" t="n">
        <v>3.05528552</v>
      </c>
      <c r="M52" s="18" t="s">
        <v>481</v>
      </c>
      <c r="N52" s="20" t="s">
        <v>481</v>
      </c>
      <c r="O52" s="18" t="s">
        <v>481</v>
      </c>
      <c r="P52" s="20" t="s">
        <v>481</v>
      </c>
      <c r="Q52" s="18" t="s">
        <v>481</v>
      </c>
      <c r="R52" s="20" t="s">
        <v>481</v>
      </c>
      <c r="S52" s="18" t="s">
        <v>481</v>
      </c>
      <c r="T52" s="20" t="s">
        <v>481</v>
      </c>
      <c r="U52" s="18" t="n">
        <v>355.51825598</v>
      </c>
      <c r="V52" s="20" t="n">
        <v>13.18001693</v>
      </c>
    </row>
    <row r="53" spans="1:22">
      <c r="A53" s="15" t="s">
        <v>528</v>
      </c>
      <c r="B53" s="17" t="n">
        <v>5571</v>
      </c>
      <c r="C53" s="18">
        <f>(85.0/B53*100)</f>
        <v/>
      </c>
      <c r="D53" s="19" t="n">
        <v>5486</v>
      </c>
      <c r="E53" s="18" t="n">
        <v>432.4283336</v>
      </c>
      <c r="F53" s="20" t="n">
        <v>7.11688798</v>
      </c>
      <c r="G53" s="18" t="n">
        <v>439.84242527</v>
      </c>
      <c r="H53" s="20" t="n">
        <v>3.98930977</v>
      </c>
      <c r="I53" s="18" t="n">
        <v>443.81675201</v>
      </c>
      <c r="J53" s="20" t="n">
        <v>2.77663904</v>
      </c>
      <c r="K53" s="18" t="n">
        <v>435.49904439</v>
      </c>
      <c r="L53" s="20" t="n">
        <v>2.89874181</v>
      </c>
      <c r="M53" s="18" t="s">
        <v>481</v>
      </c>
      <c r="N53" s="20" t="s">
        <v>481</v>
      </c>
      <c r="O53" s="18" t="s">
        <v>481</v>
      </c>
      <c r="P53" s="20" t="s">
        <v>481</v>
      </c>
      <c r="Q53" s="18" t="s">
        <v>481</v>
      </c>
      <c r="R53" s="20" t="s">
        <v>481</v>
      </c>
      <c r="S53" s="18" t="s">
        <v>481</v>
      </c>
      <c r="T53" s="20" t="s">
        <v>481</v>
      </c>
      <c r="U53" s="18" t="n">
        <v>331.58134309</v>
      </c>
      <c r="V53" s="20" t="n">
        <v>9.53709791</v>
      </c>
    </row>
    <row r="54" spans="1:22">
      <c r="A54" s="15" t="s">
        <v>529</v>
      </c>
      <c r="B54" s="17" t="n">
        <v>4740</v>
      </c>
      <c r="C54" s="18">
        <f>(83.0/B54*100)</f>
        <v/>
      </c>
      <c r="D54" s="19" t="n">
        <v>4657</v>
      </c>
      <c r="E54" s="18" t="n">
        <v>307.12641835</v>
      </c>
      <c r="F54" s="20" t="n">
        <v>6.05375915</v>
      </c>
      <c r="G54" s="18" t="n">
        <v>320.23493505</v>
      </c>
      <c r="H54" s="20" t="n">
        <v>5.3478076</v>
      </c>
      <c r="I54" s="18" t="n">
        <v>331.54627716</v>
      </c>
      <c r="J54" s="20" t="n">
        <v>3.33244992</v>
      </c>
      <c r="K54" s="18" t="n">
        <v>341.177626</v>
      </c>
      <c r="L54" s="20" t="n">
        <v>3.00789436</v>
      </c>
      <c r="M54" s="18" t="s">
        <v>481</v>
      </c>
      <c r="N54" s="20" t="s">
        <v>481</v>
      </c>
      <c r="O54" s="18" t="s">
        <v>481</v>
      </c>
      <c r="P54" s="20" t="s">
        <v>481</v>
      </c>
      <c r="Q54" s="18" t="s">
        <v>481</v>
      </c>
      <c r="R54" s="20" t="s">
        <v>481</v>
      </c>
      <c r="S54" s="18" t="s">
        <v>481</v>
      </c>
      <c r="T54" s="20" t="s">
        <v>481</v>
      </c>
      <c r="U54" s="18" t="n">
        <v>264.19550106</v>
      </c>
      <c r="V54" s="20" t="n">
        <v>4.13899615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537.51168884</v>
      </c>
      <c r="F56" s="20" t="n">
        <v>8.02273868</v>
      </c>
      <c r="G56" s="18" t="n">
        <v>554.52288227</v>
      </c>
      <c r="H56" s="20" t="n">
        <v>4.7018142</v>
      </c>
      <c r="I56" s="18" t="n">
        <v>546.3821871599999</v>
      </c>
      <c r="J56" s="20" t="n">
        <v>3.0382668</v>
      </c>
      <c r="K56" s="18" t="n">
        <v>548.53125758</v>
      </c>
      <c r="L56" s="20" t="n">
        <v>5.27310313</v>
      </c>
      <c r="M56" s="18" t="s">
        <v>481</v>
      </c>
      <c r="N56" s="20" t="s">
        <v>481</v>
      </c>
      <c r="O56" s="18" t="s">
        <v>481</v>
      </c>
      <c r="P56" s="20" t="s">
        <v>481</v>
      </c>
      <c r="Q56" s="18" t="s">
        <v>481</v>
      </c>
      <c r="R56" s="20" t="s">
        <v>481</v>
      </c>
      <c r="S56" s="18" t="s">
        <v>481</v>
      </c>
      <c r="T56" s="20" t="s">
        <v>481</v>
      </c>
      <c r="U56" s="18" t="n">
        <v>475.3264428</v>
      </c>
      <c r="V56" s="20" t="n">
        <v>27.16285335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464.46463775</v>
      </c>
      <c r="F61" s="20" t="n">
        <v>6.43279713</v>
      </c>
      <c r="G61" s="18" t="n">
        <v>490.8969914</v>
      </c>
      <c r="H61" s="20" t="n">
        <v>3.79614921</v>
      </c>
      <c r="I61" s="18" t="n">
        <v>479.73372445</v>
      </c>
      <c r="J61" s="20" t="n">
        <v>2.73205216</v>
      </c>
      <c r="K61" s="18" t="n">
        <v>478.22511375</v>
      </c>
      <c r="L61" s="20" t="n">
        <v>2.96480496</v>
      </c>
      <c r="M61" s="18" t="s">
        <v>481</v>
      </c>
      <c r="N61" s="20" t="s">
        <v>481</v>
      </c>
      <c r="O61" s="18" t="s">
        <v>481</v>
      </c>
      <c r="P61" s="20" t="s">
        <v>481</v>
      </c>
      <c r="Q61" s="18" t="s">
        <v>481</v>
      </c>
      <c r="R61" s="20" t="s">
        <v>481</v>
      </c>
      <c r="S61" s="18" t="s">
        <v>481</v>
      </c>
      <c r="T61" s="20" t="s">
        <v>481</v>
      </c>
      <c r="U61" s="18" t="n">
        <v>403.38091247</v>
      </c>
      <c r="V61" s="20" t="n">
        <v>11.86512637</v>
      </c>
    </row>
    <row r="62" spans="1:22">
      <c r="A62" s="15" t="s">
        <v>537</v>
      </c>
      <c r="B62" s="17" t="n">
        <v>4476</v>
      </c>
      <c r="C62" s="18">
        <f>(3.0/B62*100)</f>
        <v/>
      </c>
      <c r="D62" s="19" t="n">
        <v>4473</v>
      </c>
      <c r="E62" s="18" t="n">
        <v>530.41721103</v>
      </c>
      <c r="F62" s="20" t="n">
        <v>7.15229289</v>
      </c>
      <c r="G62" s="18" t="n">
        <v>542.1444563</v>
      </c>
      <c r="H62" s="20" t="n">
        <v>2.9874418</v>
      </c>
      <c r="I62" s="18" t="n">
        <v>544.93923786</v>
      </c>
      <c r="J62" s="20" t="n">
        <v>1.66749422</v>
      </c>
      <c r="K62" s="18" t="n">
        <v>546.15401045</v>
      </c>
      <c r="L62" s="20" t="n">
        <v>2.83234277</v>
      </c>
      <c r="M62" s="18" t="s">
        <v>481</v>
      </c>
      <c r="N62" s="20" t="s">
        <v>481</v>
      </c>
      <c r="O62" s="18" t="s">
        <v>481</v>
      </c>
      <c r="P62" s="20" t="s">
        <v>481</v>
      </c>
      <c r="Q62" s="18" t="s">
        <v>481</v>
      </c>
      <c r="R62" s="20" t="s">
        <v>481</v>
      </c>
      <c r="S62" s="18" t="s">
        <v>481</v>
      </c>
      <c r="T62" s="20" t="s">
        <v>481</v>
      </c>
      <c r="U62" s="18" t="n">
        <v>549.86620909</v>
      </c>
      <c r="V62" s="20" t="n">
        <v>37.38989294</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(76.0/B66*100)</f>
        <v/>
      </c>
      <c r="D66" s="19" t="n">
        <v>5589</v>
      </c>
      <c r="E66" s="18" t="n">
        <v>427.3113459</v>
      </c>
      <c r="F66" s="20" t="n">
        <v>5.65164044</v>
      </c>
      <c r="G66" s="18" t="n">
        <v>435.63179601</v>
      </c>
      <c r="H66" s="20" t="n">
        <v>3.45517972</v>
      </c>
      <c r="I66" s="18" t="n">
        <v>417.79720642</v>
      </c>
      <c r="J66" s="20" t="n">
        <v>2.1120277</v>
      </c>
      <c r="K66" s="18" t="n">
        <v>417.60820897</v>
      </c>
      <c r="L66" s="20" t="n">
        <v>3.03561657</v>
      </c>
      <c r="M66" s="18" t="s">
        <v>481</v>
      </c>
      <c r="N66" s="20" t="s">
        <v>481</v>
      </c>
      <c r="O66" s="18" t="s">
        <v>481</v>
      </c>
      <c r="P66" s="20" t="s">
        <v>481</v>
      </c>
      <c r="Q66" s="18" t="s">
        <v>481</v>
      </c>
      <c r="R66" s="20" t="s">
        <v>481</v>
      </c>
      <c r="S66" s="18" t="s">
        <v>481</v>
      </c>
      <c r="T66" s="20" t="s">
        <v>481</v>
      </c>
      <c r="U66" s="18" t="n">
        <v>343.23107002</v>
      </c>
      <c r="V66" s="20" t="n">
        <v>6.55594228</v>
      </c>
    </row>
    <row r="67" spans="1:22">
      <c r="A67" s="15" t="s">
        <v>542</v>
      </c>
      <c r="B67" s="17" t="n">
        <v>6971</v>
      </c>
      <c r="C67" s="18">
        <f>(83.0/B67*100)</f>
        <v/>
      </c>
      <c r="D67" s="19" t="n">
        <v>6888</v>
      </c>
      <c r="E67" s="18" t="n">
        <v>369.48483705</v>
      </c>
      <c r="F67" s="20" t="n">
        <v>7.34640284</v>
      </c>
      <c r="G67" s="18" t="n">
        <v>383.87421192</v>
      </c>
      <c r="H67" s="20" t="n">
        <v>4.04552027</v>
      </c>
      <c r="I67" s="18" t="n">
        <v>391.34903464</v>
      </c>
      <c r="J67" s="20" t="n">
        <v>2.84306245</v>
      </c>
      <c r="K67" s="18" t="n">
        <v>392.66778145</v>
      </c>
      <c r="L67" s="20" t="n">
        <v>3.13178526</v>
      </c>
      <c r="M67" s="18" t="s">
        <v>481</v>
      </c>
      <c r="N67" s="20" t="s">
        <v>481</v>
      </c>
      <c r="O67" s="18" t="s">
        <v>481</v>
      </c>
      <c r="P67" s="20" t="s">
        <v>481</v>
      </c>
      <c r="Q67" s="18" t="s">
        <v>481</v>
      </c>
      <c r="R67" s="20" t="s">
        <v>481</v>
      </c>
      <c r="S67" s="18" t="s">
        <v>481</v>
      </c>
      <c r="T67" s="20" t="s">
        <v>481</v>
      </c>
      <c r="U67" s="18" t="n">
        <v>275.27256744</v>
      </c>
      <c r="V67" s="20" t="n">
        <v>10.32458941</v>
      </c>
    </row>
    <row r="68" spans="1:22">
      <c r="A68" s="15" t="s">
        <v>543</v>
      </c>
      <c r="B68" s="17" t="n">
        <v>12083</v>
      </c>
      <c r="C68" s="18">
        <f>(26.0/B68*100)</f>
        <v/>
      </c>
      <c r="D68" s="19" t="n">
        <v>12057</v>
      </c>
      <c r="E68" s="18" t="n">
        <v>359.68377933</v>
      </c>
      <c r="F68" s="20" t="n">
        <v>4.4313763</v>
      </c>
      <c r="G68" s="18" t="n">
        <v>410.76276291</v>
      </c>
      <c r="H68" s="20" t="n">
        <v>3.31056116</v>
      </c>
      <c r="I68" s="18" t="n">
        <v>404.72271875</v>
      </c>
      <c r="J68" s="20" t="n">
        <v>2.01838341</v>
      </c>
      <c r="K68" s="18" t="n">
        <v>423.06716859</v>
      </c>
      <c r="L68" s="20" t="n">
        <v>2.11377965</v>
      </c>
      <c r="M68" s="18" t="s">
        <v>481</v>
      </c>
      <c r="N68" s="20" t="s">
        <v>481</v>
      </c>
      <c r="O68" s="18" t="s">
        <v>481</v>
      </c>
      <c r="P68" s="20" t="s">
        <v>481</v>
      </c>
      <c r="Q68" s="18" t="s">
        <v>481</v>
      </c>
      <c r="R68" s="20" t="s">
        <v>481</v>
      </c>
      <c r="S68" s="18" t="s">
        <v>481</v>
      </c>
      <c r="T68" s="20" t="s">
        <v>481</v>
      </c>
      <c r="U68" s="18" t="n">
        <v>317.25479694</v>
      </c>
      <c r="V68" s="20" t="n">
        <v>4.24434019</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500.2202727</v>
      </c>
      <c r="F70" s="20" t="n">
        <v>7.84865472</v>
      </c>
      <c r="G70" s="18" t="n">
        <v>499.24760364</v>
      </c>
      <c r="H70" s="20" t="n">
        <v>4.78284764</v>
      </c>
      <c r="I70" s="18" t="n">
        <v>494.72975329</v>
      </c>
      <c r="J70" s="20" t="n">
        <v>3.26923895</v>
      </c>
      <c r="K70" s="18" t="n">
        <v>500.50380418</v>
      </c>
      <c r="L70" s="20" t="n">
        <v>5.55529756</v>
      </c>
      <c r="M70" s="18" t="s">
        <v>481</v>
      </c>
      <c r="N70" s="20" t="s">
        <v>481</v>
      </c>
      <c r="O70" s="18" t="s">
        <v>481</v>
      </c>
      <c r="P70" s="20" t="s">
        <v>481</v>
      </c>
      <c r="Q70" s="18" t="s">
        <v>481</v>
      </c>
      <c r="R70" s="20" t="s">
        <v>481</v>
      </c>
      <c r="S70" s="18" t="s">
        <v>481</v>
      </c>
      <c r="T70" s="20" t="s">
        <v>481</v>
      </c>
      <c r="U70" s="18" t="n">
        <v>429.97105433</v>
      </c>
      <c r="V70" s="20" t="n">
        <v>15.31386642</v>
      </c>
    </row>
    <row r="71" spans="1:22">
      <c r="A71" s="15" t="s">
        <v>546</v>
      </c>
      <c r="B71" s="17" t="n">
        <v>6115</v>
      </c>
      <c r="C71" s="18">
        <f>(17.0/B71*100)</f>
        <v/>
      </c>
      <c r="D71" s="19" t="n">
        <v>6098</v>
      </c>
      <c r="E71" s="18" t="n">
        <v>572.3473743</v>
      </c>
      <c r="F71" s="20" t="n">
        <v>6.99895012</v>
      </c>
      <c r="G71" s="18" t="n">
        <v>589.79691083</v>
      </c>
      <c r="H71" s="20" t="n">
        <v>3.71388427</v>
      </c>
      <c r="I71" s="18" t="n">
        <v>561.69745016</v>
      </c>
      <c r="J71" s="20" t="n">
        <v>1.96159071</v>
      </c>
      <c r="K71" s="18" t="n">
        <v>557.46094254</v>
      </c>
      <c r="L71" s="20" t="n">
        <v>2.86392845</v>
      </c>
      <c r="M71" s="18" t="s">
        <v>481</v>
      </c>
      <c r="N71" s="20" t="s">
        <v>481</v>
      </c>
      <c r="O71" s="18" t="s">
        <v>481</v>
      </c>
      <c r="P71" s="20" t="s">
        <v>481</v>
      </c>
      <c r="Q71" s="18" t="s">
        <v>481</v>
      </c>
      <c r="R71" s="20" t="s">
        <v>481</v>
      </c>
      <c r="S71" s="18" t="s">
        <v>481</v>
      </c>
      <c r="T71" s="20" t="s">
        <v>481</v>
      </c>
      <c r="U71" s="18" t="n">
        <v>439.59540306</v>
      </c>
      <c r="V71" s="20" t="n">
        <v>28.2960849</v>
      </c>
    </row>
    <row r="72" spans="1:22">
      <c r="A72" s="15" t="s">
        <v>547</v>
      </c>
      <c r="B72" s="17" t="n">
        <v>7708</v>
      </c>
      <c r="C72" s="18">
        <f>(5.0/B72*100)</f>
        <v/>
      </c>
      <c r="D72" s="19" t="n">
        <v>7703</v>
      </c>
      <c r="E72" s="18" t="n">
        <v>532.13003042</v>
      </c>
      <c r="F72" s="20" t="n">
        <v>12.83626574</v>
      </c>
      <c r="G72" s="18" t="n">
        <v>566.31332794</v>
      </c>
      <c r="H72" s="20" t="n">
        <v>5.23100628</v>
      </c>
      <c r="I72" s="18" t="n">
        <v>536.22986388</v>
      </c>
      <c r="J72" s="20" t="n">
        <v>3.18665443</v>
      </c>
      <c r="K72" s="18" t="n">
        <v>544.1339806</v>
      </c>
      <c r="L72" s="20" t="n">
        <v>3.71289945</v>
      </c>
      <c r="M72" s="18" t="s">
        <v>481</v>
      </c>
      <c r="N72" s="20" t="s">
        <v>481</v>
      </c>
      <c r="O72" s="18" t="s">
        <v>481</v>
      </c>
      <c r="P72" s="20" t="s">
        <v>481</v>
      </c>
      <c r="Q72" s="18" t="s">
        <v>481</v>
      </c>
      <c r="R72" s="20" t="s">
        <v>481</v>
      </c>
      <c r="S72" s="18" t="s">
        <v>481</v>
      </c>
      <c r="T72" s="20" t="s">
        <v>481</v>
      </c>
      <c r="U72" s="18" t="n">
        <v>471.92644661</v>
      </c>
      <c r="V72" s="20" t="n">
        <v>39.05159959</v>
      </c>
    </row>
    <row r="73" spans="1:22">
      <c r="A73" s="15" t="s">
        <v>548</v>
      </c>
      <c r="B73" s="17" t="n">
        <v>8249</v>
      </c>
      <c r="C73" s="18">
        <f>(147.0/B73*100)</f>
        <v/>
      </c>
      <c r="D73" s="19" t="n">
        <v>8102</v>
      </c>
      <c r="E73" s="18" t="n">
        <v>398.34213917</v>
      </c>
      <c r="F73" s="20" t="n">
        <v>12.77890462</v>
      </c>
      <c r="G73" s="18" t="n">
        <v>405.37222088</v>
      </c>
      <c r="H73" s="20" t="n">
        <v>5.8421304</v>
      </c>
      <c r="I73" s="18" t="n">
        <v>413.95058408</v>
      </c>
      <c r="J73" s="20" t="n">
        <v>3.36807929</v>
      </c>
      <c r="K73" s="18" t="n">
        <v>423.74470471</v>
      </c>
      <c r="L73" s="20" t="n">
        <v>3.80233445</v>
      </c>
      <c r="M73" s="18" t="s">
        <v>481</v>
      </c>
      <c r="N73" s="20" t="s">
        <v>481</v>
      </c>
      <c r="O73" s="18" t="s">
        <v>481</v>
      </c>
      <c r="P73" s="20" t="s">
        <v>481</v>
      </c>
      <c r="Q73" s="18" t="s">
        <v>481</v>
      </c>
      <c r="R73" s="20" t="s">
        <v>481</v>
      </c>
      <c r="S73" s="18" t="s">
        <v>481</v>
      </c>
      <c r="T73" s="20" t="s">
        <v>481</v>
      </c>
      <c r="U73" s="18" t="n">
        <v>331.32807358</v>
      </c>
      <c r="V73" s="20" t="n">
        <v>14.70209481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360.57730313</v>
      </c>
      <c r="F75" s="20" t="n">
        <v>8.63291987</v>
      </c>
      <c r="G75" s="18" t="n">
        <v>370.01861284</v>
      </c>
      <c r="H75" s="20" t="n">
        <v>5.09123306</v>
      </c>
      <c r="I75" s="18" t="n">
        <v>373.36489696</v>
      </c>
      <c r="J75" s="20" t="n">
        <v>3.49722707</v>
      </c>
      <c r="K75" s="18" t="n">
        <v>366.72940208</v>
      </c>
      <c r="L75" s="20" t="n">
        <v>3.56478368</v>
      </c>
      <c r="M75" s="18" t="s">
        <v>481</v>
      </c>
      <c r="N75" s="20" t="s">
        <v>481</v>
      </c>
      <c r="O75" s="18" t="s">
        <v>481</v>
      </c>
      <c r="P75" s="20" t="s">
        <v>481</v>
      </c>
      <c r="Q75" s="18" t="s">
        <v>481</v>
      </c>
      <c r="R75" s="20" t="s">
        <v>481</v>
      </c>
      <c r="S75" s="18" t="s">
        <v>481</v>
      </c>
      <c r="T75" s="20" t="s">
        <v>481</v>
      </c>
      <c r="U75" s="18" t="n">
        <v>304.02635049</v>
      </c>
      <c r="V75" s="20" t="n">
        <v>11.03697963</v>
      </c>
    </row>
    <row r="76" spans="1:22">
      <c r="A76" s="15" t="s">
        <v>551</v>
      </c>
      <c r="B76" s="17" t="n">
        <v>14167</v>
      </c>
      <c r="C76" s="18">
        <f>(229.0/B76*100)</f>
        <v/>
      </c>
      <c r="D76" s="19" t="n">
        <v>13938</v>
      </c>
      <c r="E76" s="18" t="n">
        <v>398.0936003</v>
      </c>
      <c r="F76" s="20" t="n">
        <v>6.32775433</v>
      </c>
      <c r="G76" s="18" t="n">
        <v>445.242751</v>
      </c>
      <c r="H76" s="20" t="n">
        <v>4.57403151</v>
      </c>
      <c r="I76" s="18" t="n">
        <v>430.36407915</v>
      </c>
      <c r="J76" s="20" t="n">
        <v>3.07658696</v>
      </c>
      <c r="K76" s="18" t="n">
        <v>430.40700468</v>
      </c>
      <c r="L76" s="20" t="n">
        <v>2.72340742</v>
      </c>
      <c r="M76" s="18" t="s">
        <v>481</v>
      </c>
      <c r="N76" s="20" t="s">
        <v>481</v>
      </c>
      <c r="O76" s="18" t="s">
        <v>481</v>
      </c>
      <c r="P76" s="20" t="s">
        <v>481</v>
      </c>
      <c r="Q76" s="18" t="s">
        <v>481</v>
      </c>
      <c r="R76" s="20" t="s">
        <v>481</v>
      </c>
      <c r="S76" s="18" t="s">
        <v>481</v>
      </c>
      <c r="T76" s="20" t="s">
        <v>481</v>
      </c>
      <c r="U76" s="18" t="n">
        <v>335.88995793</v>
      </c>
      <c r="V76" s="20" t="n">
        <v>8.894400299999999</v>
      </c>
    </row>
    <row r="77" spans="1:22">
      <c r="A77" s="15" t="s">
        <v>552</v>
      </c>
      <c r="B77" s="17" t="n">
        <v>6062</v>
      </c>
      <c r="C77" s="18">
        <f>(87.0/B77*100)</f>
        <v/>
      </c>
      <c r="D77" s="19" t="n">
        <v>5975</v>
      </c>
      <c r="E77" s="18" t="n">
        <v>426.32074819</v>
      </c>
      <c r="F77" s="20" t="n">
        <v>6.44626659</v>
      </c>
      <c r="G77" s="18" t="n">
        <v>450.34085715</v>
      </c>
      <c r="H77" s="20" t="n">
        <v>4.79610775</v>
      </c>
      <c r="I77" s="18" t="n">
        <v>423.17926857</v>
      </c>
      <c r="J77" s="20" t="n">
        <v>2.47152099</v>
      </c>
      <c r="K77" s="18" t="n">
        <v>405.65559426</v>
      </c>
      <c r="L77" s="20" t="n">
        <v>3.53263925</v>
      </c>
      <c r="M77" s="18" t="s">
        <v>481</v>
      </c>
      <c r="N77" s="20" t="s">
        <v>481</v>
      </c>
      <c r="O77" s="18" t="s">
        <v>481</v>
      </c>
      <c r="P77" s="20" t="s">
        <v>481</v>
      </c>
      <c r="Q77" s="18" t="s">
        <v>481</v>
      </c>
      <c r="R77" s="20" t="s">
        <v>481</v>
      </c>
      <c r="S77" s="18" t="s">
        <v>481</v>
      </c>
      <c r="T77" s="20" t="s">
        <v>481</v>
      </c>
      <c r="U77" s="18" t="n">
        <v>331.56588814</v>
      </c>
      <c r="V77" s="20" t="n">
        <v>5.54147694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441.12900267</v>
      </c>
      <c r="F81" s="20" t="n">
        <v>15.87322352</v>
      </c>
      <c r="G81" s="18" t="n">
        <v>432.81188028</v>
      </c>
      <c r="H81" s="20" t="n">
        <v>5.85033783</v>
      </c>
      <c r="I81" s="18" t="n">
        <v>441.61830604</v>
      </c>
      <c r="J81" s="20" t="n">
        <v>3.64205125</v>
      </c>
      <c r="K81" s="18" t="n">
        <v>456.60847945</v>
      </c>
      <c r="L81" s="20" t="n">
        <v>3.36844901</v>
      </c>
      <c r="M81" s="18" t="s">
        <v>481</v>
      </c>
      <c r="N81" s="20" t="s">
        <v>481</v>
      </c>
      <c r="O81" s="18" t="s">
        <v>481</v>
      </c>
      <c r="P81" s="20" t="s">
        <v>481</v>
      </c>
      <c r="Q81" s="18" t="s">
        <v>481</v>
      </c>
      <c r="R81" s="20" t="s">
        <v>481</v>
      </c>
      <c r="S81" s="18" t="s">
        <v>481</v>
      </c>
      <c r="T81" s="20" t="s">
        <v>481</v>
      </c>
      <c r="U81" s="18" t="n">
        <v>401.44422191</v>
      </c>
      <c r="V81" s="20" t="n">
        <v>19.69488285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723</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459.37435548</v>
      </c>
      <c r="F7" s="20" t="n">
        <v>10.39739752</v>
      </c>
      <c r="G7" s="18" t="n">
        <v>495.72225557</v>
      </c>
      <c r="H7" s="20" t="n">
        <v>4.86056243</v>
      </c>
      <c r="I7" s="18" t="n">
        <v>493.40715635</v>
      </c>
      <c r="J7" s="20" t="n">
        <v>1.84089384</v>
      </c>
      <c r="K7" s="18" t="n">
        <v>509.20760838</v>
      </c>
      <c r="L7" s="20" t="n">
        <v>3.02607995</v>
      </c>
      <c r="M7" s="18" t="s">
        <v>481</v>
      </c>
      <c r="N7" s="20" t="s">
        <v>481</v>
      </c>
      <c r="O7" s="18" t="s">
        <v>481</v>
      </c>
      <c r="P7" s="20" t="s">
        <v>481</v>
      </c>
      <c r="Q7" s="18" t="s">
        <v>481</v>
      </c>
      <c r="R7" s="20" t="s">
        <v>481</v>
      </c>
      <c r="S7" s="18" t="s">
        <v>481</v>
      </c>
      <c r="T7" s="20" t="s">
        <v>481</v>
      </c>
      <c r="U7" s="18" t="n">
        <v>413.98720606</v>
      </c>
      <c r="V7" s="20" t="n">
        <v>8.64965683</v>
      </c>
    </row>
    <row r="8" spans="1:22">
      <c r="A8" s="15" t="s">
        <v>483</v>
      </c>
      <c r="B8" s="17" t="n">
        <v>7007</v>
      </c>
      <c r="C8" s="18">
        <f>(25.0/B8*100)</f>
        <v/>
      </c>
      <c r="D8" s="19" t="n">
        <v>6982</v>
      </c>
      <c r="E8" s="18" t="n">
        <v>465.7488505</v>
      </c>
      <c r="F8" s="20" t="n">
        <v>7.93287892</v>
      </c>
      <c r="G8" s="18" t="n">
        <v>489.44668071</v>
      </c>
      <c r="H8" s="20" t="n">
        <v>4.0489046</v>
      </c>
      <c r="I8" s="18" t="n">
        <v>500.39818196</v>
      </c>
      <c r="J8" s="20" t="n">
        <v>3.15896001</v>
      </c>
      <c r="K8" s="18" t="n">
        <v>504.78324142</v>
      </c>
      <c r="L8" s="20" t="n">
        <v>3.50397197</v>
      </c>
      <c r="M8" s="18" t="s">
        <v>481</v>
      </c>
      <c r="N8" s="20" t="s">
        <v>481</v>
      </c>
      <c r="O8" s="18" t="s">
        <v>481</v>
      </c>
      <c r="P8" s="20" t="s">
        <v>481</v>
      </c>
      <c r="Q8" s="18" t="n">
        <v>301.63126691</v>
      </c>
      <c r="R8" s="20" t="n">
        <v>25.14921031</v>
      </c>
      <c r="S8" s="18" t="s">
        <v>481</v>
      </c>
      <c r="T8" s="20" t="s">
        <v>481</v>
      </c>
      <c r="U8" s="18" t="n">
        <v>411.69900274</v>
      </c>
      <c r="V8" s="20" t="n">
        <v>13.90300388</v>
      </c>
    </row>
    <row r="9" spans="1:22">
      <c r="A9" s="15" t="s">
        <v>484</v>
      </c>
      <c r="B9" s="17" t="n">
        <v>9651</v>
      </c>
      <c r="C9" s="18">
        <f>(113.0/B9*100)</f>
        <v/>
      </c>
      <c r="D9" s="19" t="n">
        <v>9538</v>
      </c>
      <c r="E9" s="18" t="n">
        <v>442.91312089</v>
      </c>
      <c r="F9" s="20" t="n">
        <v>9.42399492</v>
      </c>
      <c r="G9" s="18" t="n">
        <v>496.73359044</v>
      </c>
      <c r="H9" s="20" t="n">
        <v>4.64758383</v>
      </c>
      <c r="I9" s="18" t="n">
        <v>515.8471462</v>
      </c>
      <c r="J9" s="20" t="n">
        <v>2.36573909</v>
      </c>
      <c r="K9" s="18" t="n">
        <v>526.46110357</v>
      </c>
      <c r="L9" s="20" t="n">
        <v>3.46666364</v>
      </c>
      <c r="M9" s="18" t="s">
        <v>481</v>
      </c>
      <c r="N9" s="20" t="s">
        <v>481</v>
      </c>
      <c r="O9" s="18" t="s">
        <v>481</v>
      </c>
      <c r="P9" s="20" t="s">
        <v>481</v>
      </c>
      <c r="Q9" s="18" t="n">
        <v>357.98454354</v>
      </c>
      <c r="R9" s="20" t="n">
        <v>11.51846445</v>
      </c>
      <c r="S9" s="18" t="s">
        <v>481</v>
      </c>
      <c r="T9" s="20" t="s">
        <v>481</v>
      </c>
      <c r="U9" s="18" t="n">
        <v>418.30224972</v>
      </c>
      <c r="V9" s="20" t="n">
        <v>7.64505744</v>
      </c>
    </row>
    <row r="10" spans="1:22">
      <c r="A10" s="15" t="s">
        <v>485</v>
      </c>
      <c r="B10" s="17" t="n">
        <v>20058</v>
      </c>
      <c r="C10" s="18">
        <f>(530.0/B10*100)</f>
        <v/>
      </c>
      <c r="D10" s="19" t="n">
        <v>19528</v>
      </c>
      <c r="E10" s="18" t="n">
        <v>472.34209183</v>
      </c>
      <c r="F10" s="20" t="n">
        <v>10.38901506</v>
      </c>
      <c r="G10" s="18" t="n">
        <v>504.7184439</v>
      </c>
      <c r="H10" s="20" t="n">
        <v>4.65116132</v>
      </c>
      <c r="I10" s="18" t="n">
        <v>514.26633623</v>
      </c>
      <c r="J10" s="20" t="n">
        <v>2.48122472</v>
      </c>
      <c r="K10" s="18" t="n">
        <v>530.0292538899999</v>
      </c>
      <c r="L10" s="20" t="n">
        <v>2.748673</v>
      </c>
      <c r="M10" s="18" t="s">
        <v>481</v>
      </c>
      <c r="N10" s="20" t="s">
        <v>481</v>
      </c>
      <c r="O10" s="18" t="s">
        <v>481</v>
      </c>
      <c r="P10" s="20" t="s">
        <v>481</v>
      </c>
      <c r="Q10" s="18" t="s">
        <v>481</v>
      </c>
      <c r="R10" s="20" t="s">
        <v>481</v>
      </c>
      <c r="S10" s="18" t="s">
        <v>481</v>
      </c>
      <c r="T10" s="20" t="s">
        <v>481</v>
      </c>
      <c r="U10" s="18" t="n">
        <v>462.3386051</v>
      </c>
      <c r="V10" s="20" t="n">
        <v>8.936970730000001</v>
      </c>
    </row>
    <row r="11" spans="1:22">
      <c r="A11" s="15" t="s">
        <v>486</v>
      </c>
      <c r="B11" s="17" t="n">
        <v>7053</v>
      </c>
      <c r="C11" s="18">
        <f>(51.0/B11*100)</f>
        <v/>
      </c>
      <c r="D11" s="19" t="n">
        <v>7002</v>
      </c>
      <c r="E11" s="18" t="n">
        <v>392.96288555</v>
      </c>
      <c r="F11" s="20" t="n">
        <v>11.07077448</v>
      </c>
      <c r="G11" s="18" t="n">
        <v>410.89833424</v>
      </c>
      <c r="H11" s="20" t="n">
        <v>5.8555275</v>
      </c>
      <c r="I11" s="18" t="n">
        <v>420.32856372</v>
      </c>
      <c r="J11" s="20" t="n">
        <v>2.82363838</v>
      </c>
      <c r="K11" s="18" t="n">
        <v>439.42938103</v>
      </c>
      <c r="L11" s="20" t="n">
        <v>3.34330844</v>
      </c>
      <c r="M11" s="18" t="s">
        <v>481</v>
      </c>
      <c r="N11" s="20" t="s">
        <v>481</v>
      </c>
      <c r="O11" s="18" t="s">
        <v>481</v>
      </c>
      <c r="P11" s="20" t="s">
        <v>481</v>
      </c>
      <c r="Q11" s="18" t="s">
        <v>481</v>
      </c>
      <c r="R11" s="20" t="s">
        <v>481</v>
      </c>
      <c r="S11" s="18" t="s">
        <v>481</v>
      </c>
      <c r="T11" s="20" t="s">
        <v>481</v>
      </c>
      <c r="U11" s="18" t="n">
        <v>365.32017381</v>
      </c>
      <c r="V11" s="20" t="n">
        <v>9.056992380000001</v>
      </c>
    </row>
    <row r="12" spans="1:22">
      <c r="A12" s="15" t="s">
        <v>487</v>
      </c>
      <c r="B12" s="17" t="n">
        <v>6894</v>
      </c>
      <c r="C12" s="18">
        <f>(57.0/B12*100)</f>
        <v/>
      </c>
      <c r="D12" s="19" t="n">
        <v>6837</v>
      </c>
      <c r="E12" s="18" t="n">
        <v>450.06849035</v>
      </c>
      <c r="F12" s="20" t="n">
        <v>10.67680483</v>
      </c>
      <c r="G12" s="18" t="n">
        <v>466.88524195</v>
      </c>
      <c r="H12" s="20" t="n">
        <v>4.8389138</v>
      </c>
      <c r="I12" s="18" t="n">
        <v>498.58819307</v>
      </c>
      <c r="J12" s="20" t="n">
        <v>2.37182316</v>
      </c>
      <c r="K12" s="18" t="n">
        <v>521.36783493</v>
      </c>
      <c r="L12" s="20" t="n">
        <v>3.48129114</v>
      </c>
      <c r="M12" s="18" t="s">
        <v>481</v>
      </c>
      <c r="N12" s="20" t="s">
        <v>481</v>
      </c>
      <c r="O12" s="18" t="s">
        <v>481</v>
      </c>
      <c r="P12" s="20" t="s">
        <v>481</v>
      </c>
      <c r="Q12" s="18" t="n">
        <v>340.98506961</v>
      </c>
      <c r="R12" s="20" t="n">
        <v>12.52444664</v>
      </c>
      <c r="S12" s="18" t="s">
        <v>481</v>
      </c>
      <c r="T12" s="20" t="s">
        <v>481</v>
      </c>
      <c r="U12" s="18" t="n">
        <v>396.95102539</v>
      </c>
      <c r="V12" s="20" t="n">
        <v>12.58957349</v>
      </c>
    </row>
    <row r="13" spans="1:22">
      <c r="A13" s="15" t="s">
        <v>488</v>
      </c>
      <c r="B13" s="17" t="n">
        <v>7161</v>
      </c>
      <c r="C13" s="18">
        <f>(93.0/B13*100)</f>
        <v/>
      </c>
      <c r="D13" s="19" t="n">
        <v>7068</v>
      </c>
      <c r="E13" s="18" t="n">
        <v>460.77638197</v>
      </c>
      <c r="F13" s="20" t="n">
        <v>11.64258829</v>
      </c>
      <c r="G13" s="18" t="n">
        <v>502.62206774</v>
      </c>
      <c r="H13" s="20" t="n">
        <v>5.14703241</v>
      </c>
      <c r="I13" s="18" t="n">
        <v>513.06140769</v>
      </c>
      <c r="J13" s="20" t="n">
        <v>2.40260249</v>
      </c>
      <c r="K13" s="18" t="n">
        <v>529.93480426</v>
      </c>
      <c r="L13" s="20" t="n">
        <v>3.13239923</v>
      </c>
      <c r="M13" s="18" t="s">
        <v>481</v>
      </c>
      <c r="N13" s="20" t="s">
        <v>481</v>
      </c>
      <c r="O13" s="18" t="s">
        <v>481</v>
      </c>
      <c r="P13" s="20" t="s">
        <v>481</v>
      </c>
      <c r="Q13" s="18" t="n">
        <v>447.51533769</v>
      </c>
      <c r="R13" s="20" t="n">
        <v>5.97365007</v>
      </c>
      <c r="S13" s="18" t="s">
        <v>481</v>
      </c>
      <c r="T13" s="20" t="s">
        <v>481</v>
      </c>
      <c r="U13" s="18" t="n">
        <v>430.15840166</v>
      </c>
      <c r="V13" s="20" t="n">
        <v>10.04913904</v>
      </c>
    </row>
    <row r="14" spans="1:22">
      <c r="A14" s="15" t="s">
        <v>489</v>
      </c>
      <c r="B14" s="17" t="n">
        <v>5587</v>
      </c>
      <c r="C14" s="18">
        <f>(76.0/B14*100)</f>
        <v/>
      </c>
      <c r="D14" s="19" t="n">
        <v>5511</v>
      </c>
      <c r="E14" s="18" t="n">
        <v>473.64928044</v>
      </c>
      <c r="F14" s="20" t="n">
        <v>10.12639006</v>
      </c>
      <c r="G14" s="18" t="n">
        <v>503.70408131</v>
      </c>
      <c r="H14" s="20" t="n">
        <v>4.38682983</v>
      </c>
      <c r="I14" s="18" t="n">
        <v>519.8753953299999</v>
      </c>
      <c r="J14" s="20" t="n">
        <v>2.35478847</v>
      </c>
      <c r="K14" s="18" t="n">
        <v>535.4860112600001</v>
      </c>
      <c r="L14" s="20" t="n">
        <v>3.41095307</v>
      </c>
      <c r="M14" s="18" t="s">
        <v>481</v>
      </c>
      <c r="N14" s="20" t="s">
        <v>481</v>
      </c>
      <c r="O14" s="18" t="s">
        <v>481</v>
      </c>
      <c r="P14" s="20" t="s">
        <v>481</v>
      </c>
      <c r="Q14" s="18" t="s">
        <v>481</v>
      </c>
      <c r="R14" s="20" t="s">
        <v>481</v>
      </c>
      <c r="S14" s="18" t="s">
        <v>481</v>
      </c>
      <c r="T14" s="20" t="s">
        <v>481</v>
      </c>
      <c r="U14" s="18" t="n">
        <v>451.16759475</v>
      </c>
      <c r="V14" s="20" t="n">
        <v>11.26077072</v>
      </c>
    </row>
    <row r="15" spans="1:22">
      <c r="A15" s="15" t="s">
        <v>490</v>
      </c>
      <c r="B15" s="17" t="n">
        <v>5882</v>
      </c>
      <c r="C15" s="18">
        <f>(53.0/B15*100)</f>
        <v/>
      </c>
      <c r="D15" s="19" t="n">
        <v>5829</v>
      </c>
      <c r="E15" s="18" t="n">
        <v>453.96407809</v>
      </c>
      <c r="F15" s="20" t="n">
        <v>12.21819064</v>
      </c>
      <c r="G15" s="18" t="n">
        <v>501.71109737</v>
      </c>
      <c r="H15" s="20" t="n">
        <v>3.85346928</v>
      </c>
      <c r="I15" s="18" t="n">
        <v>511.97139343</v>
      </c>
      <c r="J15" s="20" t="n">
        <v>2.38050079</v>
      </c>
      <c r="K15" s="18" t="n">
        <v>538.0428121800001</v>
      </c>
      <c r="L15" s="20" t="n">
        <v>3.06353082</v>
      </c>
      <c r="M15" s="18" t="s">
        <v>481</v>
      </c>
      <c r="N15" s="20" t="s">
        <v>481</v>
      </c>
      <c r="O15" s="18" t="s">
        <v>481</v>
      </c>
      <c r="P15" s="20" t="s">
        <v>481</v>
      </c>
      <c r="Q15" s="18" t="n">
        <v>368.85220715</v>
      </c>
      <c r="R15" s="20" t="n">
        <v>14.5875493</v>
      </c>
      <c r="S15" s="18" t="s">
        <v>481</v>
      </c>
      <c r="T15" s="20" t="s">
        <v>481</v>
      </c>
      <c r="U15" s="18" t="n">
        <v>443.96802516</v>
      </c>
      <c r="V15" s="20" t="n">
        <v>13.83606375</v>
      </c>
    </row>
    <row r="16" spans="1:22">
      <c r="A16" s="15" t="s">
        <v>491</v>
      </c>
      <c r="B16" s="17" t="n">
        <v>6108</v>
      </c>
      <c r="C16" s="18">
        <f>(105.0/B16*100)</f>
        <v/>
      </c>
      <c r="D16" s="19" t="n">
        <v>6003</v>
      </c>
      <c r="E16" s="18" t="n">
        <v>425.67931272</v>
      </c>
      <c r="F16" s="20" t="n">
        <v>8.89431613</v>
      </c>
      <c r="G16" s="18" t="n">
        <v>468.74786439</v>
      </c>
      <c r="H16" s="20" t="n">
        <v>5.25805873</v>
      </c>
      <c r="I16" s="18" t="n">
        <v>500.41677857</v>
      </c>
      <c r="J16" s="20" t="n">
        <v>2.04067751</v>
      </c>
      <c r="K16" s="18" t="n">
        <v>514.39338278</v>
      </c>
      <c r="L16" s="20" t="n">
        <v>3.63005637</v>
      </c>
      <c r="M16" s="18" t="s">
        <v>481</v>
      </c>
      <c r="N16" s="20" t="s">
        <v>481</v>
      </c>
      <c r="O16" s="18" t="s">
        <v>481</v>
      </c>
      <c r="P16" s="20" t="s">
        <v>481</v>
      </c>
      <c r="Q16" s="18" t="s">
        <v>481</v>
      </c>
      <c r="R16" s="20" t="s">
        <v>481</v>
      </c>
      <c r="S16" s="18" t="s">
        <v>481</v>
      </c>
      <c r="T16" s="20" t="s">
        <v>481</v>
      </c>
      <c r="U16" s="18" t="n">
        <v>398.87846306</v>
      </c>
      <c r="V16" s="20" t="n">
        <v>7.54275847</v>
      </c>
    </row>
    <row r="17" spans="1:22">
      <c r="A17" s="15" t="s">
        <v>492</v>
      </c>
      <c r="B17" s="17" t="n">
        <v>6504</v>
      </c>
      <c r="C17" s="18">
        <f>(695.0/B17*100)</f>
        <v/>
      </c>
      <c r="D17" s="19" t="n">
        <v>5809</v>
      </c>
      <c r="E17" s="18" t="n">
        <v>482.0323467</v>
      </c>
      <c r="F17" s="20" t="n">
        <v>10.01536436</v>
      </c>
      <c r="G17" s="18" t="n">
        <v>496.18021662</v>
      </c>
      <c r="H17" s="20" t="n">
        <v>3.94666349</v>
      </c>
      <c r="I17" s="18" t="n">
        <v>512.27456482</v>
      </c>
      <c r="J17" s="20" t="n">
        <v>3.3341742</v>
      </c>
      <c r="K17" s="18" t="n">
        <v>528.55801015</v>
      </c>
      <c r="L17" s="20" t="n">
        <v>4.08604897</v>
      </c>
      <c r="M17" s="18" t="s">
        <v>481</v>
      </c>
      <c r="N17" s="20" t="s">
        <v>481</v>
      </c>
      <c r="O17" s="18" t="s">
        <v>481</v>
      </c>
      <c r="P17" s="20" t="s">
        <v>481</v>
      </c>
      <c r="Q17" s="18" t="n">
        <v>362.96139732</v>
      </c>
      <c r="R17" s="20" t="n">
        <v>12.64520278</v>
      </c>
      <c r="S17" s="18" t="s">
        <v>481</v>
      </c>
      <c r="T17" s="20" t="s">
        <v>481</v>
      </c>
      <c r="U17" s="18" t="n">
        <v>456.3051668</v>
      </c>
      <c r="V17" s="20" t="n">
        <v>10.31543542</v>
      </c>
    </row>
    <row r="18" spans="1:22">
      <c r="A18" s="15" t="s">
        <v>493</v>
      </c>
      <c r="B18" s="17" t="n">
        <v>5532</v>
      </c>
      <c r="C18" s="18">
        <f>(28.0/B18*100)</f>
        <v/>
      </c>
      <c r="D18" s="19" t="n">
        <v>5504</v>
      </c>
      <c r="E18" s="18" t="n">
        <v>409.15145097</v>
      </c>
      <c r="F18" s="20" t="n">
        <v>11.84137383</v>
      </c>
      <c r="G18" s="18" t="n">
        <v>431.83033709</v>
      </c>
      <c r="H18" s="20" t="n">
        <v>7.48096801</v>
      </c>
      <c r="I18" s="18" t="n">
        <v>455.02129993</v>
      </c>
      <c r="J18" s="20" t="n">
        <v>3.53666059</v>
      </c>
      <c r="K18" s="18" t="n">
        <v>467.09674983</v>
      </c>
      <c r="L18" s="20" t="n">
        <v>4.27022975</v>
      </c>
      <c r="M18" s="18" t="s">
        <v>481</v>
      </c>
      <c r="N18" s="20" t="s">
        <v>481</v>
      </c>
      <c r="O18" s="18" t="s">
        <v>481</v>
      </c>
      <c r="P18" s="20" t="s">
        <v>481</v>
      </c>
      <c r="Q18" s="18" t="s">
        <v>481</v>
      </c>
      <c r="R18" s="20" t="s">
        <v>481</v>
      </c>
      <c r="S18" s="18" t="s">
        <v>481</v>
      </c>
      <c r="T18" s="20" t="s">
        <v>481</v>
      </c>
      <c r="U18" s="18" t="n">
        <v>363.54336609</v>
      </c>
      <c r="V18" s="20" t="n">
        <v>13.74597228</v>
      </c>
    </row>
    <row r="19" spans="1:22">
      <c r="A19" s="15" t="s">
        <v>494</v>
      </c>
      <c r="B19" s="17" t="n">
        <v>5658</v>
      </c>
      <c r="C19" s="18">
        <f>(71.0/B19*100)</f>
        <v/>
      </c>
      <c r="D19" s="19" t="n">
        <v>5587</v>
      </c>
      <c r="E19" s="18" t="n">
        <v>425.14042428</v>
      </c>
      <c r="F19" s="20" t="n">
        <v>10.25814652</v>
      </c>
      <c r="G19" s="18" t="n">
        <v>441.44294485</v>
      </c>
      <c r="H19" s="20" t="n">
        <v>5.56801612</v>
      </c>
      <c r="I19" s="18" t="n">
        <v>477.16295853</v>
      </c>
      <c r="J19" s="20" t="n">
        <v>3.10839917</v>
      </c>
      <c r="K19" s="18" t="n">
        <v>501.4250345</v>
      </c>
      <c r="L19" s="20" t="n">
        <v>3.36625619</v>
      </c>
      <c r="M19" s="18" t="s">
        <v>481</v>
      </c>
      <c r="N19" s="20" t="s">
        <v>481</v>
      </c>
      <c r="O19" s="18" t="s">
        <v>481</v>
      </c>
      <c r="P19" s="20" t="s">
        <v>481</v>
      </c>
      <c r="Q19" s="18" t="s">
        <v>481</v>
      </c>
      <c r="R19" s="20" t="s">
        <v>481</v>
      </c>
      <c r="S19" s="18" t="s">
        <v>481</v>
      </c>
      <c r="T19" s="20" t="s">
        <v>481</v>
      </c>
      <c r="U19" s="18" t="n">
        <v>396.87901573</v>
      </c>
      <c r="V19" s="20" t="n">
        <v>15.8472633</v>
      </c>
    </row>
    <row r="20" spans="1:22">
      <c r="A20" s="15" t="s">
        <v>495</v>
      </c>
      <c r="B20" s="17" t="n">
        <v>3371</v>
      </c>
      <c r="C20" s="18">
        <f>(75.0/B20*100)</f>
        <v/>
      </c>
      <c r="D20" s="19" t="n">
        <v>3296</v>
      </c>
      <c r="E20" s="18" t="n">
        <v>437.31213029</v>
      </c>
      <c r="F20" s="20" t="n">
        <v>14.22553428</v>
      </c>
      <c r="G20" s="18" t="n">
        <v>473.38338955</v>
      </c>
      <c r="H20" s="20" t="n">
        <v>5.82186523</v>
      </c>
      <c r="I20" s="18" t="n">
        <v>486.887192</v>
      </c>
      <c r="J20" s="20" t="n">
        <v>2.50031818</v>
      </c>
      <c r="K20" s="18" t="n">
        <v>507.42864573</v>
      </c>
      <c r="L20" s="20" t="n">
        <v>3.86809613</v>
      </c>
      <c r="M20" s="18" t="s">
        <v>481</v>
      </c>
      <c r="N20" s="20" t="s">
        <v>481</v>
      </c>
      <c r="O20" s="18" t="s">
        <v>481</v>
      </c>
      <c r="P20" s="20" t="s">
        <v>481</v>
      </c>
      <c r="Q20" s="18" t="s">
        <v>481</v>
      </c>
      <c r="R20" s="20" t="s">
        <v>481</v>
      </c>
      <c r="S20" s="18" t="s">
        <v>481</v>
      </c>
      <c r="T20" s="20" t="s">
        <v>481</v>
      </c>
      <c r="U20" s="18" t="n">
        <v>424.7165027</v>
      </c>
      <c r="V20" s="20" t="n">
        <v>14.85090616</v>
      </c>
    </row>
    <row r="21" spans="1:22">
      <c r="A21" s="15" t="s">
        <v>496</v>
      </c>
      <c r="B21" s="17" t="n">
        <v>5741</v>
      </c>
      <c r="C21" s="18">
        <f>(45.0/B21*100)</f>
        <v/>
      </c>
      <c r="D21" s="19" t="n">
        <v>5696</v>
      </c>
      <c r="E21" s="18" t="n">
        <v>470.15897231</v>
      </c>
      <c r="F21" s="20" t="n">
        <v>14.023789</v>
      </c>
      <c r="G21" s="18" t="n">
        <v>502.44352413</v>
      </c>
      <c r="H21" s="20" t="n">
        <v>4.75859862</v>
      </c>
      <c r="I21" s="18" t="n">
        <v>502.10324746</v>
      </c>
      <c r="J21" s="20" t="n">
        <v>2.2575219</v>
      </c>
      <c r="K21" s="18" t="n">
        <v>514.75795898</v>
      </c>
      <c r="L21" s="20" t="n">
        <v>3.34053723</v>
      </c>
      <c r="M21" s="18" t="s">
        <v>481</v>
      </c>
      <c r="N21" s="20" t="s">
        <v>481</v>
      </c>
      <c r="O21" s="18" t="s">
        <v>481</v>
      </c>
      <c r="P21" s="20" t="s">
        <v>481</v>
      </c>
      <c r="Q21" s="18" t="s">
        <v>481</v>
      </c>
      <c r="R21" s="20" t="s">
        <v>481</v>
      </c>
      <c r="S21" s="18" t="s">
        <v>481</v>
      </c>
      <c r="T21" s="20" t="s">
        <v>481</v>
      </c>
      <c r="U21" s="18" t="n">
        <v>430.82193526</v>
      </c>
      <c r="V21" s="20" t="n">
        <v>14.72196127</v>
      </c>
    </row>
    <row r="22" spans="1:22">
      <c r="A22" s="15" t="s">
        <v>497</v>
      </c>
      <c r="B22" s="17" t="n">
        <v>6598</v>
      </c>
      <c r="C22" s="18">
        <f>(34.0/B22*100)</f>
        <v/>
      </c>
      <c r="D22" s="19" t="n">
        <v>6564</v>
      </c>
      <c r="E22" s="18" t="n">
        <v>400.6463995</v>
      </c>
      <c r="F22" s="20" t="n">
        <v>9.617437349999999</v>
      </c>
      <c r="G22" s="18" t="n">
        <v>461.88190876</v>
      </c>
      <c r="H22" s="20" t="n">
        <v>5.79652236</v>
      </c>
      <c r="I22" s="18" t="n">
        <v>476.48240092</v>
      </c>
      <c r="J22" s="20" t="n">
        <v>3.62487392</v>
      </c>
      <c r="K22" s="18" t="n">
        <v>481.03275795</v>
      </c>
      <c r="L22" s="20" t="n">
        <v>4.61123905</v>
      </c>
      <c r="M22" s="18" t="s">
        <v>481</v>
      </c>
      <c r="N22" s="20" t="s">
        <v>481</v>
      </c>
      <c r="O22" s="18" t="s">
        <v>481</v>
      </c>
      <c r="P22" s="20" t="s">
        <v>481</v>
      </c>
      <c r="Q22" s="18" t="s">
        <v>481</v>
      </c>
      <c r="R22" s="20" t="s">
        <v>481</v>
      </c>
      <c r="S22" s="18" t="n">
        <v>550.01864175</v>
      </c>
      <c r="T22" s="20" t="n">
        <v>44.57496602</v>
      </c>
      <c r="U22" s="18" t="n">
        <v>371.99437058</v>
      </c>
      <c r="V22" s="20" t="n">
        <v>10.48968049</v>
      </c>
    </row>
    <row r="23" spans="1:22">
      <c r="A23" s="15" t="s">
        <v>498</v>
      </c>
      <c r="B23" s="17" t="n">
        <v>11583</v>
      </c>
      <c r="C23" s="18">
        <f>(222.0/B23*100)</f>
        <v/>
      </c>
      <c r="D23" s="19" t="n">
        <v>11361</v>
      </c>
      <c r="E23" s="18" t="n">
        <v>452.5289137</v>
      </c>
      <c r="F23" s="20" t="n">
        <v>13.81323801</v>
      </c>
      <c r="G23" s="18" t="n">
        <v>480.4714255</v>
      </c>
      <c r="H23" s="20" t="n">
        <v>6.47198958</v>
      </c>
      <c r="I23" s="18" t="n">
        <v>490.60600573</v>
      </c>
      <c r="J23" s="20" t="n">
        <v>2.97951969</v>
      </c>
      <c r="K23" s="18" t="n">
        <v>501.05397885</v>
      </c>
      <c r="L23" s="20" t="n">
        <v>4.10001572</v>
      </c>
      <c r="M23" s="18" t="s">
        <v>481</v>
      </c>
      <c r="N23" s="20" t="s">
        <v>481</v>
      </c>
      <c r="O23" s="18" t="s">
        <v>481</v>
      </c>
      <c r="P23" s="20" t="s">
        <v>481</v>
      </c>
      <c r="Q23" s="18" t="s">
        <v>481</v>
      </c>
      <c r="R23" s="20" t="s">
        <v>481</v>
      </c>
      <c r="S23" s="18" t="s">
        <v>481</v>
      </c>
      <c r="T23" s="20" t="s">
        <v>481</v>
      </c>
      <c r="U23" s="18" t="n">
        <v>415.76032477</v>
      </c>
      <c r="V23" s="20" t="n">
        <v>9.65579967</v>
      </c>
    </row>
    <row r="24" spans="1:22">
      <c r="A24" s="15" t="s">
        <v>499</v>
      </c>
      <c r="B24" s="17" t="n">
        <v>6647</v>
      </c>
      <c r="C24" s="18">
        <f>(7.0/B24*100)</f>
        <v/>
      </c>
      <c r="D24" s="19" t="n">
        <v>6640</v>
      </c>
      <c r="E24" s="18" t="n">
        <v>495.66330814</v>
      </c>
      <c r="F24" s="20" t="n">
        <v>5.57876736</v>
      </c>
      <c r="G24" s="18" t="n">
        <v>519.05293112</v>
      </c>
      <c r="H24" s="20" t="n">
        <v>3.44950733</v>
      </c>
      <c r="I24" s="18" t="n">
        <v>537.0683191000001</v>
      </c>
      <c r="J24" s="20" t="n">
        <v>3.75331822</v>
      </c>
      <c r="K24" s="18" t="n">
        <v>552.88076448</v>
      </c>
      <c r="L24" s="20" t="n">
        <v>3.96845409</v>
      </c>
      <c r="M24" s="18" t="s">
        <v>481</v>
      </c>
      <c r="N24" s="20" t="s">
        <v>481</v>
      </c>
      <c r="O24" s="18" t="s">
        <v>481</v>
      </c>
      <c r="P24" s="20" t="s">
        <v>481</v>
      </c>
      <c r="Q24" s="18" t="s">
        <v>481</v>
      </c>
      <c r="R24" s="20" t="s">
        <v>481</v>
      </c>
      <c r="S24" s="18" t="s">
        <v>481</v>
      </c>
      <c r="T24" s="20" t="s">
        <v>481</v>
      </c>
      <c r="U24" s="18" t="n">
        <v>436.19110139</v>
      </c>
      <c r="V24" s="20" t="n">
        <v>23.12875701</v>
      </c>
    </row>
    <row r="25" spans="1:22">
      <c r="A25" s="15" t="s">
        <v>500</v>
      </c>
      <c r="B25" s="17" t="n">
        <v>5581</v>
      </c>
      <c r="C25" s="18">
        <f>(24.0/B25*100)</f>
        <v/>
      </c>
      <c r="D25" s="19" t="n">
        <v>5557</v>
      </c>
      <c r="E25" s="18" t="n">
        <v>413.03879383</v>
      </c>
      <c r="F25" s="20" t="n">
        <v>26.33098389</v>
      </c>
      <c r="G25" s="18" t="n">
        <v>503.28557146</v>
      </c>
      <c r="H25" s="20" t="n">
        <v>6.85778528</v>
      </c>
      <c r="I25" s="18" t="n">
        <v>517.71494711</v>
      </c>
      <c r="J25" s="20" t="n">
        <v>3.6591263</v>
      </c>
      <c r="K25" s="18" t="n">
        <v>551.93677605</v>
      </c>
      <c r="L25" s="20" t="n">
        <v>4.69568763</v>
      </c>
      <c r="M25" s="18" t="s">
        <v>481</v>
      </c>
      <c r="N25" s="20" t="s">
        <v>481</v>
      </c>
      <c r="O25" s="18" t="s">
        <v>481</v>
      </c>
      <c r="P25" s="20" t="s">
        <v>481</v>
      </c>
      <c r="Q25" s="18" t="s">
        <v>481</v>
      </c>
      <c r="R25" s="20" t="s">
        <v>481</v>
      </c>
      <c r="S25" s="18" t="s">
        <v>481</v>
      </c>
      <c r="T25" s="20" t="s">
        <v>481</v>
      </c>
      <c r="U25" s="18" t="n">
        <v>470.42333923</v>
      </c>
      <c r="V25" s="20" t="n">
        <v>21.58699729</v>
      </c>
    </row>
    <row r="26" spans="1:22">
      <c r="A26" s="15" t="s">
        <v>501</v>
      </c>
      <c r="B26" s="17" t="n">
        <v>4869</v>
      </c>
      <c r="C26" s="18">
        <f>(34.0/B26*100)</f>
        <v/>
      </c>
      <c r="D26" s="19" t="n">
        <v>4835</v>
      </c>
      <c r="E26" s="18" t="n">
        <v>429.98230271</v>
      </c>
      <c r="F26" s="20" t="n">
        <v>8.165044200000001</v>
      </c>
      <c r="G26" s="18" t="n">
        <v>455.06033578</v>
      </c>
      <c r="H26" s="20" t="n">
        <v>3.99508184</v>
      </c>
      <c r="I26" s="18" t="n">
        <v>486.20625075</v>
      </c>
      <c r="J26" s="20" t="n">
        <v>2.1646153</v>
      </c>
      <c r="K26" s="18" t="n">
        <v>502.86312235</v>
      </c>
      <c r="L26" s="20" t="n">
        <v>3.35269441</v>
      </c>
      <c r="M26" s="18" t="s">
        <v>481</v>
      </c>
      <c r="N26" s="20" t="s">
        <v>481</v>
      </c>
      <c r="O26" s="18" t="s">
        <v>481</v>
      </c>
      <c r="P26" s="20" t="s">
        <v>481</v>
      </c>
      <c r="Q26" s="18" t="s">
        <v>481</v>
      </c>
      <c r="R26" s="20" t="s">
        <v>481</v>
      </c>
      <c r="S26" s="18" t="s">
        <v>481</v>
      </c>
      <c r="T26" s="20" t="s">
        <v>481</v>
      </c>
      <c r="U26" s="18" t="n">
        <v>437.40978253</v>
      </c>
      <c r="V26" s="20" t="n">
        <v>15.00778308</v>
      </c>
    </row>
    <row r="27" spans="1:22">
      <c r="A27" s="15" t="s">
        <v>502</v>
      </c>
      <c r="B27" s="17" t="n">
        <v>5299</v>
      </c>
      <c r="C27" s="18">
        <f>(17.0/B27*100)</f>
        <v/>
      </c>
      <c r="D27" s="19" t="n">
        <v>5282</v>
      </c>
      <c r="E27" s="18" t="n">
        <v>449.3544458</v>
      </c>
      <c r="F27" s="20" t="n">
        <v>9.05297715</v>
      </c>
      <c r="G27" s="18" t="n">
        <v>461.38330851</v>
      </c>
      <c r="H27" s="20" t="n">
        <v>4.20859152</v>
      </c>
      <c r="I27" s="18" t="n">
        <v>488.82575283</v>
      </c>
      <c r="J27" s="20" t="n">
        <v>1.62270053</v>
      </c>
      <c r="K27" s="18" t="n">
        <v>508.10348805</v>
      </c>
      <c r="L27" s="20" t="n">
        <v>2.34074732</v>
      </c>
      <c r="M27" s="18" t="s">
        <v>481</v>
      </c>
      <c r="N27" s="20" t="s">
        <v>481</v>
      </c>
      <c r="O27" s="18" t="s">
        <v>481</v>
      </c>
      <c r="P27" s="20" t="s">
        <v>481</v>
      </c>
      <c r="Q27" s="18" t="s">
        <v>481</v>
      </c>
      <c r="R27" s="20" t="s">
        <v>481</v>
      </c>
      <c r="S27" s="18" t="s">
        <v>481</v>
      </c>
      <c r="T27" s="20" t="s">
        <v>481</v>
      </c>
      <c r="U27" s="18" t="n">
        <v>398.3378635</v>
      </c>
      <c r="V27" s="20" t="n">
        <v>7.2741766</v>
      </c>
    </row>
    <row r="28" spans="1:22">
      <c r="A28" s="15" t="s">
        <v>503</v>
      </c>
      <c r="B28" s="17" t="n">
        <v>7568</v>
      </c>
      <c r="C28" s="18">
        <f>(63.0/B28*100)</f>
        <v/>
      </c>
      <c r="D28" s="19" t="n">
        <v>7505</v>
      </c>
      <c r="E28" s="18" t="n">
        <v>365.61101904</v>
      </c>
      <c r="F28" s="20" t="n">
        <v>10.71016216</v>
      </c>
      <c r="G28" s="18" t="n">
        <v>384.69951587</v>
      </c>
      <c r="H28" s="20" t="n">
        <v>6.45451301</v>
      </c>
      <c r="I28" s="18" t="n">
        <v>408.15934573</v>
      </c>
      <c r="J28" s="20" t="n">
        <v>2.38589608</v>
      </c>
      <c r="K28" s="18" t="n">
        <v>417.38917586</v>
      </c>
      <c r="L28" s="20" t="n">
        <v>2.76601407</v>
      </c>
      <c r="M28" s="18" t="s">
        <v>481</v>
      </c>
      <c r="N28" s="20" t="s">
        <v>481</v>
      </c>
      <c r="O28" s="18" t="s">
        <v>481</v>
      </c>
      <c r="P28" s="20" t="s">
        <v>481</v>
      </c>
      <c r="Q28" s="18" t="s">
        <v>481</v>
      </c>
      <c r="R28" s="20" t="s">
        <v>481</v>
      </c>
      <c r="S28" s="18" t="s">
        <v>481</v>
      </c>
      <c r="T28" s="20" t="s">
        <v>481</v>
      </c>
      <c r="U28" s="18" t="n">
        <v>356.89262273</v>
      </c>
      <c r="V28" s="20" t="n">
        <v>16.21348341</v>
      </c>
    </row>
    <row r="29" spans="1:22">
      <c r="A29" s="15" t="s">
        <v>504</v>
      </c>
      <c r="B29" s="17" t="n">
        <v>5385</v>
      </c>
      <c r="C29" s="18">
        <f>(30.0/B29*100)</f>
        <v/>
      </c>
      <c r="D29" s="19" t="n">
        <v>5355</v>
      </c>
      <c r="E29" s="18" t="n">
        <v>469.19687615</v>
      </c>
      <c r="F29" s="20" t="n">
        <v>13.25012333</v>
      </c>
      <c r="G29" s="18" t="n">
        <v>512.1883418</v>
      </c>
      <c r="H29" s="20" t="n">
        <v>3.89711963</v>
      </c>
      <c r="I29" s="18" t="n">
        <v>518.31179002</v>
      </c>
      <c r="J29" s="20" t="n">
        <v>2.469</v>
      </c>
      <c r="K29" s="18" t="n">
        <v>537.16957804</v>
      </c>
      <c r="L29" s="20" t="n">
        <v>5.6347896</v>
      </c>
      <c r="M29" s="18" t="s">
        <v>481</v>
      </c>
      <c r="N29" s="20" t="s">
        <v>481</v>
      </c>
      <c r="O29" s="18" t="s">
        <v>481</v>
      </c>
      <c r="P29" s="20" t="s">
        <v>481</v>
      </c>
      <c r="Q29" s="18" t="n">
        <v>335.3902018</v>
      </c>
      <c r="R29" s="20" t="n">
        <v>12.1685767</v>
      </c>
      <c r="S29" s="18" t="s">
        <v>481</v>
      </c>
      <c r="T29" s="20" t="s">
        <v>481</v>
      </c>
      <c r="U29" s="18" t="n">
        <v>433.57382391</v>
      </c>
      <c r="V29" s="20" t="n">
        <v>12.46472021</v>
      </c>
    </row>
    <row r="30" spans="1:22">
      <c r="A30" s="15" t="s">
        <v>505</v>
      </c>
      <c r="B30" s="17" t="n">
        <v>4520</v>
      </c>
      <c r="C30" s="18">
        <f>(105.0/B30*100)</f>
        <v/>
      </c>
      <c r="D30" s="19" t="n">
        <v>4415</v>
      </c>
      <c r="E30" s="18" t="n">
        <v>434.04169762</v>
      </c>
      <c r="F30" s="20" t="n">
        <v>12.68215741</v>
      </c>
      <c r="G30" s="18" t="n">
        <v>495.80423798</v>
      </c>
      <c r="H30" s="20" t="n">
        <v>6.39569385</v>
      </c>
      <c r="I30" s="18" t="n">
        <v>494.64526094</v>
      </c>
      <c r="J30" s="20" t="n">
        <v>2.75201875</v>
      </c>
      <c r="K30" s="18" t="n">
        <v>508.86097178</v>
      </c>
      <c r="L30" s="20" t="n">
        <v>3.85649139</v>
      </c>
      <c r="M30" s="18" t="s">
        <v>481</v>
      </c>
      <c r="N30" s="20" t="s">
        <v>481</v>
      </c>
      <c r="O30" s="18" t="s">
        <v>481</v>
      </c>
      <c r="P30" s="20" t="s">
        <v>481</v>
      </c>
      <c r="Q30" s="18" t="s">
        <v>481</v>
      </c>
      <c r="R30" s="20" t="s">
        <v>481</v>
      </c>
      <c r="S30" s="18" t="s">
        <v>481</v>
      </c>
      <c r="T30" s="20" t="s">
        <v>481</v>
      </c>
      <c r="U30" s="18" t="n">
        <v>413.68937981</v>
      </c>
      <c r="V30" s="20" t="n">
        <v>13.01248136</v>
      </c>
    </row>
    <row r="31" spans="1:22">
      <c r="A31" s="15" t="s">
        <v>506</v>
      </c>
      <c r="B31" s="17" t="n">
        <v>5456</v>
      </c>
      <c r="C31" s="18">
        <f>(126.0/B31*100)</f>
        <v/>
      </c>
      <c r="D31" s="19" t="n">
        <v>5330</v>
      </c>
      <c r="E31" s="18" t="n">
        <v>444.67107593</v>
      </c>
      <c r="F31" s="20" t="n">
        <v>9.903878690000001</v>
      </c>
      <c r="G31" s="18" t="n">
        <v>481.99142259</v>
      </c>
      <c r="H31" s="20" t="n">
        <v>4.97066981</v>
      </c>
      <c r="I31" s="18" t="n">
        <v>504.97904467</v>
      </c>
      <c r="J31" s="20" t="n">
        <v>2.58964575</v>
      </c>
      <c r="K31" s="18" t="n">
        <v>516.0835058</v>
      </c>
      <c r="L31" s="20" t="n">
        <v>3.61577036</v>
      </c>
      <c r="M31" s="18" t="s">
        <v>481</v>
      </c>
      <c r="N31" s="20" t="s">
        <v>481</v>
      </c>
      <c r="O31" s="18" t="s">
        <v>481</v>
      </c>
      <c r="P31" s="20" t="s">
        <v>481</v>
      </c>
      <c r="Q31" s="18" t="s">
        <v>481</v>
      </c>
      <c r="R31" s="20" t="s">
        <v>481</v>
      </c>
      <c r="S31" s="18" t="s">
        <v>481</v>
      </c>
      <c r="T31" s="20" t="s">
        <v>481</v>
      </c>
      <c r="U31" s="18" t="n">
        <v>422.28021021</v>
      </c>
      <c r="V31" s="20" t="n">
        <v>8.99841297</v>
      </c>
    </row>
    <row r="32" spans="1:22">
      <c r="A32" s="15" t="s">
        <v>507</v>
      </c>
      <c r="B32" s="17" t="n">
        <v>4478</v>
      </c>
      <c r="C32" s="18">
        <f>(5.0/B32*100)</f>
        <v/>
      </c>
      <c r="D32" s="19" t="n">
        <v>4473</v>
      </c>
      <c r="E32" s="18" t="n">
        <v>469.67602893</v>
      </c>
      <c r="F32" s="20" t="n">
        <v>13.28919934</v>
      </c>
      <c r="G32" s="18" t="n">
        <v>478.00123064</v>
      </c>
      <c r="H32" s="20" t="n">
        <v>5.31071988</v>
      </c>
      <c r="I32" s="18" t="n">
        <v>503.11108278</v>
      </c>
      <c r="J32" s="20" t="n">
        <v>2.45460081</v>
      </c>
      <c r="K32" s="18" t="n">
        <v>526.26832511</v>
      </c>
      <c r="L32" s="20" t="n">
        <v>3.93717851</v>
      </c>
      <c r="M32" s="18" t="s">
        <v>481</v>
      </c>
      <c r="N32" s="20" t="s">
        <v>481</v>
      </c>
      <c r="O32" s="18" t="s">
        <v>481</v>
      </c>
      <c r="P32" s="20" t="s">
        <v>481</v>
      </c>
      <c r="Q32" s="18" t="s">
        <v>481</v>
      </c>
      <c r="R32" s="20" t="s">
        <v>481</v>
      </c>
      <c r="S32" s="18" t="s">
        <v>481</v>
      </c>
      <c r="T32" s="20" t="s">
        <v>481</v>
      </c>
      <c r="U32" s="18" t="n">
        <v>425.98784407</v>
      </c>
      <c r="V32" s="20" t="n">
        <v>33.23101672</v>
      </c>
    </row>
    <row r="33" spans="1:22">
      <c r="A33" s="15" t="s">
        <v>508</v>
      </c>
      <c r="B33" s="17" t="n">
        <v>7325</v>
      </c>
      <c r="C33" s="18">
        <f>(76.0/B33*100)</f>
        <v/>
      </c>
      <c r="D33" s="19" t="n">
        <v>7249</v>
      </c>
      <c r="E33" s="18" t="n">
        <v>430.84774248</v>
      </c>
      <c r="F33" s="20" t="n">
        <v>21.35328181</v>
      </c>
      <c r="G33" s="18" t="n">
        <v>479.83776097</v>
      </c>
      <c r="H33" s="20" t="n">
        <v>8.20534003</v>
      </c>
      <c r="I33" s="18" t="n">
        <v>489.34021001</v>
      </c>
      <c r="J33" s="20" t="n">
        <v>2.66197125</v>
      </c>
      <c r="K33" s="18" t="n">
        <v>507.86256304</v>
      </c>
      <c r="L33" s="20" t="n">
        <v>3.8792385</v>
      </c>
      <c r="M33" s="18" t="s">
        <v>481</v>
      </c>
      <c r="N33" s="20" t="s">
        <v>481</v>
      </c>
      <c r="O33" s="18" t="s">
        <v>481</v>
      </c>
      <c r="P33" s="20" t="s">
        <v>481</v>
      </c>
      <c r="Q33" s="18" t="s">
        <v>481</v>
      </c>
      <c r="R33" s="20" t="s">
        <v>481</v>
      </c>
      <c r="S33" s="18" t="s">
        <v>481</v>
      </c>
      <c r="T33" s="20" t="s">
        <v>481</v>
      </c>
      <c r="U33" s="18" t="n">
        <v>412.84092021</v>
      </c>
      <c r="V33" s="20" t="n">
        <v>14.58295497</v>
      </c>
    </row>
    <row r="34" spans="1:22">
      <c r="A34" s="15" t="s">
        <v>509</v>
      </c>
      <c r="B34" s="17" t="n">
        <v>6350</v>
      </c>
      <c r="C34" s="18">
        <f>(39.0/B34*100)</f>
        <v/>
      </c>
      <c r="D34" s="19" t="n">
        <v>6311</v>
      </c>
      <c r="E34" s="18" t="n">
        <v>427.14282724</v>
      </c>
      <c r="F34" s="20" t="n">
        <v>8.96519524</v>
      </c>
      <c r="G34" s="18" t="n">
        <v>452.44525924</v>
      </c>
      <c r="H34" s="20" t="n">
        <v>4.50497178</v>
      </c>
      <c r="I34" s="18" t="n">
        <v>486.94936576</v>
      </c>
      <c r="J34" s="20" t="n">
        <v>2.58269849</v>
      </c>
      <c r="K34" s="18" t="n">
        <v>505.11808826</v>
      </c>
      <c r="L34" s="20" t="n">
        <v>4.13882705</v>
      </c>
      <c r="M34" s="18" t="s">
        <v>481</v>
      </c>
      <c r="N34" s="20" t="s">
        <v>481</v>
      </c>
      <c r="O34" s="18" t="s">
        <v>481</v>
      </c>
      <c r="P34" s="20" t="s">
        <v>481</v>
      </c>
      <c r="Q34" s="18" t="n">
        <v>336.51078337</v>
      </c>
      <c r="R34" s="20" t="n">
        <v>12.24828707</v>
      </c>
      <c r="S34" s="18" t="s">
        <v>481</v>
      </c>
      <c r="T34" s="20" t="s">
        <v>481</v>
      </c>
      <c r="U34" s="18" t="n">
        <v>357.74454199</v>
      </c>
      <c r="V34" s="20" t="n">
        <v>12.72402957</v>
      </c>
    </row>
    <row r="35" spans="1:22">
      <c r="A35" s="15" t="s">
        <v>510</v>
      </c>
      <c r="B35" s="17" t="n">
        <v>6406</v>
      </c>
      <c r="C35" s="18">
        <f>(38.0/B35*100)</f>
        <v/>
      </c>
      <c r="D35" s="19" t="n">
        <v>6368</v>
      </c>
      <c r="E35" s="18" t="n">
        <v>452.39855521</v>
      </c>
      <c r="F35" s="20" t="n">
        <v>8.53047669</v>
      </c>
      <c r="G35" s="18" t="n">
        <v>473.11583943</v>
      </c>
      <c r="H35" s="20" t="n">
        <v>4.47778051</v>
      </c>
      <c r="I35" s="18" t="n">
        <v>517.48499627</v>
      </c>
      <c r="J35" s="20" t="n">
        <v>1.6629758</v>
      </c>
      <c r="K35" s="18" t="n">
        <v>534.90584205</v>
      </c>
      <c r="L35" s="20" t="n">
        <v>3.55964451</v>
      </c>
      <c r="M35" s="18" t="s">
        <v>481</v>
      </c>
      <c r="N35" s="20" t="s">
        <v>481</v>
      </c>
      <c r="O35" s="18" t="s">
        <v>481</v>
      </c>
      <c r="P35" s="20" t="s">
        <v>481</v>
      </c>
      <c r="Q35" s="18" t="n">
        <v>349.78970242</v>
      </c>
      <c r="R35" s="20" t="n">
        <v>6.90672373</v>
      </c>
      <c r="S35" s="18" t="s">
        <v>481</v>
      </c>
      <c r="T35" s="20" t="s">
        <v>481</v>
      </c>
      <c r="U35" s="18" t="n">
        <v>421.59677435</v>
      </c>
      <c r="V35" s="20" t="n">
        <v>12.14625073</v>
      </c>
    </row>
    <row r="36" spans="1:22">
      <c r="A36" s="15" t="s">
        <v>511</v>
      </c>
      <c r="B36" s="17" t="n">
        <v>6736</v>
      </c>
      <c r="C36" s="18">
        <f>(30.0/B36*100)</f>
        <v/>
      </c>
      <c r="D36" s="19" t="n">
        <v>6706</v>
      </c>
      <c r="E36" s="18" t="n">
        <v>449.62843517</v>
      </c>
      <c r="F36" s="20" t="n">
        <v>11.42131015</v>
      </c>
      <c r="G36" s="18" t="n">
        <v>477.63656557</v>
      </c>
      <c r="H36" s="20" t="n">
        <v>5.57285846</v>
      </c>
      <c r="I36" s="18" t="n">
        <v>485.86086176</v>
      </c>
      <c r="J36" s="20" t="n">
        <v>2.47316457</v>
      </c>
      <c r="K36" s="18" t="n">
        <v>492.56579086</v>
      </c>
      <c r="L36" s="20" t="n">
        <v>2.76654749</v>
      </c>
      <c r="M36" s="18" t="s">
        <v>481</v>
      </c>
      <c r="N36" s="20" t="s">
        <v>481</v>
      </c>
      <c r="O36" s="18" t="s">
        <v>481</v>
      </c>
      <c r="P36" s="20" t="s">
        <v>481</v>
      </c>
      <c r="Q36" s="18" t="s">
        <v>481</v>
      </c>
      <c r="R36" s="20" t="s">
        <v>481</v>
      </c>
      <c r="S36" s="18" t="s">
        <v>481</v>
      </c>
      <c r="T36" s="20" t="s">
        <v>481</v>
      </c>
      <c r="U36" s="18" t="n">
        <v>401.49264807</v>
      </c>
      <c r="V36" s="20" t="n">
        <v>12.7046718</v>
      </c>
    </row>
    <row r="37" spans="1:22">
      <c r="A37" s="15" t="s">
        <v>512</v>
      </c>
      <c r="B37" s="17" t="n">
        <v>5458</v>
      </c>
      <c r="C37" s="18">
        <f>(66.0/B37*100)</f>
        <v/>
      </c>
      <c r="D37" s="19" t="n">
        <v>5392</v>
      </c>
      <c r="E37" s="18" t="n">
        <v>444.93650573</v>
      </c>
      <c r="F37" s="20" t="n">
        <v>11.22475307</v>
      </c>
      <c r="G37" s="18" t="n">
        <v>496.59598128</v>
      </c>
      <c r="H37" s="20" t="n">
        <v>4.36906489</v>
      </c>
      <c r="I37" s="18" t="n">
        <v>499.53468448</v>
      </c>
      <c r="J37" s="20" t="n">
        <v>3.00814662</v>
      </c>
      <c r="K37" s="18" t="n">
        <v>496.31965475</v>
      </c>
      <c r="L37" s="20" t="n">
        <v>4.79929584</v>
      </c>
      <c r="M37" s="18" t="s">
        <v>481</v>
      </c>
      <c r="N37" s="20" t="s">
        <v>481</v>
      </c>
      <c r="O37" s="18" t="s">
        <v>481</v>
      </c>
      <c r="P37" s="20" t="s">
        <v>481</v>
      </c>
      <c r="Q37" s="18" t="s">
        <v>481</v>
      </c>
      <c r="R37" s="20" t="s">
        <v>481</v>
      </c>
      <c r="S37" s="18" t="s">
        <v>481</v>
      </c>
      <c r="T37" s="20" t="s">
        <v>481</v>
      </c>
      <c r="U37" s="18" t="n">
        <v>384.58628954</v>
      </c>
      <c r="V37" s="20" t="n">
        <v>10.38537411</v>
      </c>
    </row>
    <row r="38" spans="1:22">
      <c r="A38" s="15" t="s">
        <v>513</v>
      </c>
      <c r="B38" s="17" t="n">
        <v>5860</v>
      </c>
      <c r="C38" s="18">
        <f>(17.0/B38*100)</f>
        <v/>
      </c>
      <c r="D38" s="19" t="n">
        <v>5843</v>
      </c>
      <c r="E38" s="18" t="n">
        <v>444.95342605</v>
      </c>
      <c r="F38" s="20" t="n">
        <v>12.92556251</v>
      </c>
      <c r="G38" s="18" t="n">
        <v>517.91541516</v>
      </c>
      <c r="H38" s="20" t="n">
        <v>5.87616212</v>
      </c>
      <c r="I38" s="18" t="n">
        <v>520.89668789</v>
      </c>
      <c r="J38" s="20" t="n">
        <v>3.08573683</v>
      </c>
      <c r="K38" s="18" t="n">
        <v>535.14631552</v>
      </c>
      <c r="L38" s="20" t="n">
        <v>3.84832761</v>
      </c>
      <c r="M38" s="18" t="s">
        <v>481</v>
      </c>
      <c r="N38" s="20" t="s">
        <v>481</v>
      </c>
      <c r="O38" s="18" t="s">
        <v>481</v>
      </c>
      <c r="P38" s="20" t="s">
        <v>481</v>
      </c>
      <c r="Q38" s="18" t="s">
        <v>481</v>
      </c>
      <c r="R38" s="20" t="s">
        <v>481</v>
      </c>
      <c r="S38" s="18" t="s">
        <v>481</v>
      </c>
      <c r="T38" s="20" t="s">
        <v>481</v>
      </c>
      <c r="U38" s="18" t="n">
        <v>435.17023011</v>
      </c>
      <c r="V38" s="20" t="n">
        <v>10.26113382</v>
      </c>
    </row>
    <row r="39" spans="1:22">
      <c r="A39" s="15" t="s">
        <v>514</v>
      </c>
      <c r="B39" s="17" t="n">
        <v>5895</v>
      </c>
      <c r="C39" s="18">
        <f>(31.0/B39*100)</f>
        <v/>
      </c>
      <c r="D39" s="19" t="n">
        <v>5864</v>
      </c>
      <c r="E39" s="18" t="n">
        <v>380.25544378</v>
      </c>
      <c r="F39" s="20" t="n">
        <v>8.236011489999999</v>
      </c>
      <c r="G39" s="18" t="n">
        <v>381.55481554</v>
      </c>
      <c r="H39" s="20" t="n">
        <v>5.76571961</v>
      </c>
      <c r="I39" s="18" t="n">
        <v>421.91986667</v>
      </c>
      <c r="J39" s="20" t="n">
        <v>4.62020038</v>
      </c>
      <c r="K39" s="18" t="n">
        <v>436.03051491</v>
      </c>
      <c r="L39" s="20" t="n">
        <v>4.55702149</v>
      </c>
      <c r="M39" s="18" t="s">
        <v>481</v>
      </c>
      <c r="N39" s="20" t="s">
        <v>481</v>
      </c>
      <c r="O39" s="18" t="s">
        <v>481</v>
      </c>
      <c r="P39" s="20" t="s">
        <v>481</v>
      </c>
      <c r="Q39" s="18" t="s">
        <v>481</v>
      </c>
      <c r="R39" s="20" t="s">
        <v>481</v>
      </c>
      <c r="S39" s="18" t="s">
        <v>481</v>
      </c>
      <c r="T39" s="20" t="s">
        <v>481</v>
      </c>
      <c r="U39" s="18" t="n">
        <v>362.68010875</v>
      </c>
      <c r="V39" s="20" t="n">
        <v>12.37803097</v>
      </c>
    </row>
    <row r="40" spans="1:22">
      <c r="A40" s="15" t="s">
        <v>515</v>
      </c>
      <c r="B40" s="17" t="n">
        <v>14157</v>
      </c>
      <c r="C40" s="18">
        <f>(286.0/B40*100)</f>
        <v/>
      </c>
      <c r="D40" s="19" t="n">
        <v>13871</v>
      </c>
      <c r="E40" s="18" t="n">
        <v>457.46225001</v>
      </c>
      <c r="F40" s="20" t="n">
        <v>12.87794081</v>
      </c>
      <c r="G40" s="18" t="n">
        <v>488.75888472</v>
      </c>
      <c r="H40" s="20" t="n">
        <v>4.38561821</v>
      </c>
      <c r="I40" s="18" t="n">
        <v>493.05737501</v>
      </c>
      <c r="J40" s="20" t="n">
        <v>2.87640843</v>
      </c>
      <c r="K40" s="18" t="n">
        <v>506.53602507</v>
      </c>
      <c r="L40" s="20" t="n">
        <v>3.87872999</v>
      </c>
      <c r="M40" s="18" t="s">
        <v>481</v>
      </c>
      <c r="N40" s="20" t="s">
        <v>481</v>
      </c>
      <c r="O40" s="18" t="s">
        <v>481</v>
      </c>
      <c r="P40" s="20" t="s">
        <v>481</v>
      </c>
      <c r="Q40" s="18" t="s">
        <v>481</v>
      </c>
      <c r="R40" s="20" t="s">
        <v>481</v>
      </c>
      <c r="S40" s="18" t="s">
        <v>481</v>
      </c>
      <c r="T40" s="20" t="s">
        <v>481</v>
      </c>
      <c r="U40" s="18" t="n">
        <v>411.30939289</v>
      </c>
      <c r="V40" s="20" t="n">
        <v>10.76226943</v>
      </c>
    </row>
    <row r="41" spans="1:22">
      <c r="A41" s="15" t="s">
        <v>516</v>
      </c>
      <c r="B41" s="17" t="n">
        <v>5712</v>
      </c>
      <c r="C41" s="18">
        <f>(39.0/B41*100)</f>
        <v/>
      </c>
      <c r="D41" s="19" t="n">
        <v>5673</v>
      </c>
      <c r="E41" s="18" t="n">
        <v>421.25538776</v>
      </c>
      <c r="F41" s="20" t="n">
        <v>12.52482771</v>
      </c>
      <c r="G41" s="18" t="n">
        <v>455.58343535</v>
      </c>
      <c r="H41" s="20" t="n">
        <v>6.22154239</v>
      </c>
      <c r="I41" s="18" t="n">
        <v>470.94156768</v>
      </c>
      <c r="J41" s="20" t="n">
        <v>3.25398015</v>
      </c>
      <c r="K41" s="18" t="n">
        <v>481.28051047</v>
      </c>
      <c r="L41" s="20" t="n">
        <v>4.18844166</v>
      </c>
      <c r="M41" s="18" t="s">
        <v>481</v>
      </c>
      <c r="N41" s="20" t="s">
        <v>481</v>
      </c>
      <c r="O41" s="18" t="s">
        <v>481</v>
      </c>
      <c r="P41" s="20" t="s">
        <v>481</v>
      </c>
      <c r="Q41" s="18" t="n">
        <v>392.51815558</v>
      </c>
      <c r="R41" s="20" t="n">
        <v>16.89642718</v>
      </c>
      <c r="S41" s="18" t="s">
        <v>481</v>
      </c>
      <c r="T41" s="20" t="s">
        <v>481</v>
      </c>
      <c r="U41" s="18" t="n">
        <v>389.81348566</v>
      </c>
      <c r="V41" s="20" t="n">
        <v>14.39246088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(1306.0/B46*100)</f>
        <v/>
      </c>
      <c r="D46" s="19" t="n">
        <v>21835</v>
      </c>
      <c r="E46" s="18" t="n">
        <v>331.96598753</v>
      </c>
      <c r="F46" s="20" t="n">
        <v>7.61441731</v>
      </c>
      <c r="G46" s="18" t="n">
        <v>356.42608227</v>
      </c>
      <c r="H46" s="20" t="n">
        <v>3.88200111</v>
      </c>
      <c r="I46" s="18" t="n">
        <v>383.96031783</v>
      </c>
      <c r="J46" s="20" t="n">
        <v>2.93339718</v>
      </c>
      <c r="K46" s="18" t="n">
        <v>407.26272568</v>
      </c>
      <c r="L46" s="20" t="n">
        <v>4.07521001</v>
      </c>
      <c r="M46" s="18" t="s">
        <v>481</v>
      </c>
      <c r="N46" s="20" t="s">
        <v>481</v>
      </c>
      <c r="O46" s="18" t="s">
        <v>481</v>
      </c>
      <c r="P46" s="20" t="s">
        <v>481</v>
      </c>
      <c r="Q46" s="18" t="s">
        <v>481</v>
      </c>
      <c r="R46" s="20" t="s">
        <v>481</v>
      </c>
      <c r="S46" s="18" t="s">
        <v>481</v>
      </c>
      <c r="T46" s="20" t="s">
        <v>481</v>
      </c>
      <c r="U46" s="18" t="n">
        <v>323.31655656</v>
      </c>
      <c r="V46" s="20" t="n">
        <v>5.07670623</v>
      </c>
    </row>
    <row r="47" spans="1:22">
      <c r="A47" s="15" t="s">
        <v>522</v>
      </c>
      <c r="B47" s="17" t="n">
        <v>5928</v>
      </c>
      <c r="C47" s="18">
        <f>(96.0/B47*100)</f>
        <v/>
      </c>
      <c r="D47" s="19" t="n">
        <v>5832</v>
      </c>
      <c r="E47" s="18" t="n">
        <v>389.33054034</v>
      </c>
      <c r="F47" s="20" t="n">
        <v>9.566457700000001</v>
      </c>
      <c r="G47" s="18" t="n">
        <v>432.56114808</v>
      </c>
      <c r="H47" s="20" t="n">
        <v>6.84650924</v>
      </c>
      <c r="I47" s="18" t="n">
        <v>443.66870842</v>
      </c>
      <c r="J47" s="20" t="n">
        <v>3.67894084</v>
      </c>
      <c r="K47" s="18" t="n">
        <v>468.98093644</v>
      </c>
      <c r="L47" s="20" t="n">
        <v>4.42593874</v>
      </c>
      <c r="M47" s="18" t="s">
        <v>481</v>
      </c>
      <c r="N47" s="20" t="s">
        <v>481</v>
      </c>
      <c r="O47" s="18" t="s">
        <v>481</v>
      </c>
      <c r="P47" s="20" t="s">
        <v>481</v>
      </c>
      <c r="Q47" s="18" t="s">
        <v>481</v>
      </c>
      <c r="R47" s="20" t="s">
        <v>481</v>
      </c>
      <c r="S47" s="18" t="s">
        <v>481</v>
      </c>
      <c r="T47" s="20" t="s">
        <v>481</v>
      </c>
      <c r="U47" s="18" t="n">
        <v>345.97279694</v>
      </c>
      <c r="V47" s="20" t="n">
        <v>7.503683</v>
      </c>
    </row>
    <row r="48" spans="1:22">
      <c r="A48" s="15" t="s">
        <v>523</v>
      </c>
      <c r="B48" s="17" t="n">
        <v>9841</v>
      </c>
      <c r="C48" s="18">
        <f>(7.0/B48*100)</f>
        <v/>
      </c>
      <c r="D48" s="19" t="n">
        <v>9834</v>
      </c>
      <c r="E48" s="18" t="n">
        <v>465.21387497</v>
      </c>
      <c r="F48" s="20" t="n">
        <v>22.32342235</v>
      </c>
      <c r="G48" s="18" t="n">
        <v>493.49149465</v>
      </c>
      <c r="H48" s="20" t="n">
        <v>7.38813758</v>
      </c>
      <c r="I48" s="18" t="n">
        <v>527.17326799</v>
      </c>
      <c r="J48" s="20" t="n">
        <v>4.58240811</v>
      </c>
      <c r="K48" s="18" t="n">
        <v>559.53442692</v>
      </c>
      <c r="L48" s="20" t="n">
        <v>6.27487878</v>
      </c>
      <c r="M48" s="18" t="s">
        <v>481</v>
      </c>
      <c r="N48" s="20" t="s">
        <v>481</v>
      </c>
      <c r="O48" s="18" t="s">
        <v>481</v>
      </c>
      <c r="P48" s="20" t="s">
        <v>481</v>
      </c>
      <c r="Q48" s="18" t="s">
        <v>481</v>
      </c>
      <c r="R48" s="20" t="s">
        <v>481</v>
      </c>
      <c r="S48" s="18" t="s">
        <v>481</v>
      </c>
      <c r="T48" s="20" t="s">
        <v>481</v>
      </c>
      <c r="U48" s="18" t="n">
        <v>464.84995818</v>
      </c>
      <c r="V48" s="20" t="n">
        <v>35.42861943</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(222.0/B50*100)</f>
        <v/>
      </c>
      <c r="D50" s="19" t="n">
        <v>11573</v>
      </c>
      <c r="E50" s="18" t="n">
        <v>340.41223382</v>
      </c>
      <c r="F50" s="20" t="n">
        <v>8.22652424</v>
      </c>
      <c r="G50" s="18" t="n">
        <v>363.44105644</v>
      </c>
      <c r="H50" s="20" t="n">
        <v>3.5841052</v>
      </c>
      <c r="I50" s="18" t="n">
        <v>394.10905194</v>
      </c>
      <c r="J50" s="20" t="n">
        <v>2.20803605</v>
      </c>
      <c r="K50" s="18" t="n">
        <v>405.17548293</v>
      </c>
      <c r="L50" s="20" t="n">
        <v>3.54766107</v>
      </c>
      <c r="M50" s="18" t="s">
        <v>481</v>
      </c>
      <c r="N50" s="20" t="s">
        <v>481</v>
      </c>
      <c r="O50" s="18" t="s">
        <v>481</v>
      </c>
      <c r="P50" s="20" t="s">
        <v>481</v>
      </c>
      <c r="Q50" s="18" t="s">
        <v>481</v>
      </c>
      <c r="R50" s="20" t="s">
        <v>481</v>
      </c>
      <c r="S50" s="18" t="s">
        <v>481</v>
      </c>
      <c r="T50" s="20" t="s">
        <v>481</v>
      </c>
      <c r="U50" s="18" t="n">
        <v>321.41647283</v>
      </c>
      <c r="V50" s="20" t="n">
        <v>9.56297039</v>
      </c>
    </row>
    <row r="51" spans="1:22">
      <c r="A51" s="15" t="s">
        <v>526</v>
      </c>
      <c r="B51" s="17" t="n">
        <v>6866</v>
      </c>
      <c r="C51" s="18">
        <f>(110.0/B51*100)</f>
        <v/>
      </c>
      <c r="D51" s="19" t="n">
        <v>6756</v>
      </c>
      <c r="E51" s="18" t="n">
        <v>375.54209653</v>
      </c>
      <c r="F51" s="20" t="n">
        <v>9.62910507</v>
      </c>
      <c r="G51" s="18" t="n">
        <v>399.85950546</v>
      </c>
      <c r="H51" s="20" t="n">
        <v>6.34433583</v>
      </c>
      <c r="I51" s="18" t="n">
        <v>401.27495232</v>
      </c>
      <c r="J51" s="20" t="n">
        <v>3.26532145</v>
      </c>
      <c r="K51" s="18" t="n">
        <v>407.84839718</v>
      </c>
      <c r="L51" s="20" t="n">
        <v>3.17714817</v>
      </c>
      <c r="M51" s="18" t="s">
        <v>481</v>
      </c>
      <c r="N51" s="20" t="s">
        <v>481</v>
      </c>
      <c r="O51" s="18" t="s">
        <v>481</v>
      </c>
      <c r="P51" s="20" t="s">
        <v>481</v>
      </c>
      <c r="Q51" s="18" t="n">
        <v>380.5422133</v>
      </c>
      <c r="R51" s="20" t="n">
        <v>4.31283207</v>
      </c>
      <c r="S51" s="18" t="s">
        <v>481</v>
      </c>
      <c r="T51" s="20" t="s">
        <v>481</v>
      </c>
      <c r="U51" s="18" t="n">
        <v>369.59515542</v>
      </c>
      <c r="V51" s="20" t="n">
        <v>9.199746559999999</v>
      </c>
    </row>
    <row r="52" spans="1:22">
      <c r="A52" s="15" t="s">
        <v>527</v>
      </c>
      <c r="B52" s="17" t="n">
        <v>5809</v>
      </c>
      <c r="C52" s="18">
        <f>(76.0/B52*100)</f>
        <v/>
      </c>
      <c r="D52" s="19" t="n">
        <v>5733</v>
      </c>
      <c r="E52" s="18" t="n">
        <v>431.94171638</v>
      </c>
      <c r="F52" s="20" t="n">
        <v>8.354875099999999</v>
      </c>
      <c r="G52" s="18" t="n">
        <v>439.33473487</v>
      </c>
      <c r="H52" s="20" t="n">
        <v>5.46816593</v>
      </c>
      <c r="I52" s="18" t="n">
        <v>465.91581362</v>
      </c>
      <c r="J52" s="20" t="n">
        <v>2.94949171</v>
      </c>
      <c r="K52" s="18" t="n">
        <v>476.88794144</v>
      </c>
      <c r="L52" s="20" t="n">
        <v>3.31958346</v>
      </c>
      <c r="M52" s="18" t="s">
        <v>481</v>
      </c>
      <c r="N52" s="20" t="s">
        <v>481</v>
      </c>
      <c r="O52" s="18" t="s">
        <v>481</v>
      </c>
      <c r="P52" s="20" t="s">
        <v>481</v>
      </c>
      <c r="Q52" s="18" t="s">
        <v>481</v>
      </c>
      <c r="R52" s="20" t="s">
        <v>481</v>
      </c>
      <c r="S52" s="18" t="s">
        <v>481</v>
      </c>
      <c r="T52" s="20" t="s">
        <v>481</v>
      </c>
      <c r="U52" s="18" t="n">
        <v>375.34351224</v>
      </c>
      <c r="V52" s="20" t="n">
        <v>13.79076846</v>
      </c>
    </row>
    <row r="53" spans="1:22">
      <c r="A53" s="15" t="s">
        <v>528</v>
      </c>
      <c r="B53" s="17" t="n">
        <v>5571</v>
      </c>
      <c r="C53" s="18">
        <f>(85.0/B53*100)</f>
        <v/>
      </c>
      <c r="D53" s="19" t="n">
        <v>5486</v>
      </c>
      <c r="E53" s="18" t="n">
        <v>404.82376088</v>
      </c>
      <c r="F53" s="20" t="n">
        <v>8.845806120000001</v>
      </c>
      <c r="G53" s="18" t="n">
        <v>419.70266794</v>
      </c>
      <c r="H53" s="20" t="n">
        <v>6.12764216</v>
      </c>
      <c r="I53" s="18" t="n">
        <v>443.17410432</v>
      </c>
      <c r="J53" s="20" t="n">
        <v>2.0534022</v>
      </c>
      <c r="K53" s="18" t="n">
        <v>443.58938671</v>
      </c>
      <c r="L53" s="20" t="n">
        <v>3.02184514</v>
      </c>
      <c r="M53" s="18" t="s">
        <v>481</v>
      </c>
      <c r="N53" s="20" t="s">
        <v>481</v>
      </c>
      <c r="O53" s="18" t="s">
        <v>481</v>
      </c>
      <c r="P53" s="20" t="s">
        <v>481</v>
      </c>
      <c r="Q53" s="18" t="s">
        <v>481</v>
      </c>
      <c r="R53" s="20" t="s">
        <v>481</v>
      </c>
      <c r="S53" s="18" t="s">
        <v>481</v>
      </c>
      <c r="T53" s="20" t="s">
        <v>481</v>
      </c>
      <c r="U53" s="18" t="n">
        <v>341.71226744</v>
      </c>
      <c r="V53" s="20" t="n">
        <v>9.672770829999999</v>
      </c>
    </row>
    <row r="54" spans="1:22">
      <c r="A54" s="15" t="s">
        <v>529</v>
      </c>
      <c r="B54" s="17" t="n">
        <v>4740</v>
      </c>
      <c r="C54" s="18">
        <f>(83.0/B54*100)</f>
        <v/>
      </c>
      <c r="D54" s="19" t="n">
        <v>4657</v>
      </c>
      <c r="E54" s="18" t="n">
        <v>295.82158915</v>
      </c>
      <c r="F54" s="20" t="n">
        <v>7.88938867</v>
      </c>
      <c r="G54" s="18" t="n">
        <v>310.32794942</v>
      </c>
      <c r="H54" s="20" t="n">
        <v>4.8820532</v>
      </c>
      <c r="I54" s="18" t="n">
        <v>340.25167889</v>
      </c>
      <c r="J54" s="20" t="n">
        <v>3.21437587</v>
      </c>
      <c r="K54" s="18" t="n">
        <v>338.05047231</v>
      </c>
      <c r="L54" s="20" t="n">
        <v>3.43886873</v>
      </c>
      <c r="M54" s="18" t="s">
        <v>481</v>
      </c>
      <c r="N54" s="20" t="s">
        <v>481</v>
      </c>
      <c r="O54" s="18" t="s">
        <v>481</v>
      </c>
      <c r="P54" s="20" t="s">
        <v>481</v>
      </c>
      <c r="Q54" s="18" t="s">
        <v>481</v>
      </c>
      <c r="R54" s="20" t="s">
        <v>481</v>
      </c>
      <c r="S54" s="18" t="s">
        <v>481</v>
      </c>
      <c r="T54" s="20" t="s">
        <v>481</v>
      </c>
      <c r="U54" s="18" t="n">
        <v>273.21333165</v>
      </c>
      <c r="V54" s="20" t="n">
        <v>3.4633411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490.14485725</v>
      </c>
      <c r="F56" s="20" t="n">
        <v>13.74324881</v>
      </c>
      <c r="G56" s="18" t="n">
        <v>527.9182647600001</v>
      </c>
      <c r="H56" s="20" t="n">
        <v>6.75900624</v>
      </c>
      <c r="I56" s="18" t="n">
        <v>549.24391471</v>
      </c>
      <c r="J56" s="20" t="n">
        <v>3.04982709</v>
      </c>
      <c r="K56" s="18" t="n">
        <v>552.08967791</v>
      </c>
      <c r="L56" s="20" t="n">
        <v>3.92916424</v>
      </c>
      <c r="M56" s="18" t="s">
        <v>481</v>
      </c>
      <c r="N56" s="20" t="s">
        <v>481</v>
      </c>
      <c r="O56" s="18" t="s">
        <v>481</v>
      </c>
      <c r="P56" s="20" t="s">
        <v>481</v>
      </c>
      <c r="Q56" s="18" t="s">
        <v>481</v>
      </c>
      <c r="R56" s="20" t="s">
        <v>481</v>
      </c>
      <c r="S56" s="18" t="s">
        <v>481</v>
      </c>
      <c r="T56" s="20" t="s">
        <v>481</v>
      </c>
      <c r="U56" s="18" t="n">
        <v>513.90362161</v>
      </c>
      <c r="V56" s="20" t="n">
        <v>21.58158298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425.21772601</v>
      </c>
      <c r="F61" s="20" t="n">
        <v>7.56013787</v>
      </c>
      <c r="G61" s="18" t="n">
        <v>456.23708393</v>
      </c>
      <c r="H61" s="20" t="n">
        <v>5.42447158</v>
      </c>
      <c r="I61" s="18" t="n">
        <v>478.80498279</v>
      </c>
      <c r="J61" s="20" t="n">
        <v>2.54093518</v>
      </c>
      <c r="K61" s="18" t="n">
        <v>490.97726609</v>
      </c>
      <c r="L61" s="20" t="n">
        <v>2.92757017</v>
      </c>
      <c r="M61" s="18" t="s">
        <v>481</v>
      </c>
      <c r="N61" s="20" t="s">
        <v>481</v>
      </c>
      <c r="O61" s="18" t="s">
        <v>481</v>
      </c>
      <c r="P61" s="20" t="s">
        <v>481</v>
      </c>
      <c r="Q61" s="18" t="s">
        <v>481</v>
      </c>
      <c r="R61" s="20" t="s">
        <v>481</v>
      </c>
      <c r="S61" s="18" t="s">
        <v>481</v>
      </c>
      <c r="T61" s="20" t="s">
        <v>481</v>
      </c>
      <c r="U61" s="18" t="n">
        <v>403.64907176</v>
      </c>
      <c r="V61" s="20" t="n">
        <v>11.06093355</v>
      </c>
    </row>
    <row r="62" spans="1:22">
      <c r="A62" s="15" t="s">
        <v>537</v>
      </c>
      <c r="B62" s="17" t="n">
        <v>4476</v>
      </c>
      <c r="C62" s="18">
        <f>(3.0/B62*100)</f>
        <v/>
      </c>
      <c r="D62" s="19" t="n">
        <v>4473</v>
      </c>
      <c r="E62" s="18" t="n">
        <v>473.05327482</v>
      </c>
      <c r="F62" s="20" t="n">
        <v>19.32924214</v>
      </c>
      <c r="G62" s="18" t="n">
        <v>524.19611451</v>
      </c>
      <c r="H62" s="20" t="n">
        <v>4.51772619</v>
      </c>
      <c r="I62" s="18" t="n">
        <v>543.86435692</v>
      </c>
      <c r="J62" s="20" t="n">
        <v>1.50942173</v>
      </c>
      <c r="K62" s="18" t="n">
        <v>555.36614772</v>
      </c>
      <c r="L62" s="20" t="n">
        <v>2.68106916</v>
      </c>
      <c r="M62" s="18" t="s">
        <v>481</v>
      </c>
      <c r="N62" s="20" t="s">
        <v>481</v>
      </c>
      <c r="O62" s="18" t="s">
        <v>481</v>
      </c>
      <c r="P62" s="20" t="s">
        <v>481</v>
      </c>
      <c r="Q62" s="18" t="s">
        <v>481</v>
      </c>
      <c r="R62" s="20" t="s">
        <v>481</v>
      </c>
      <c r="S62" s="18" t="s">
        <v>481</v>
      </c>
      <c r="T62" s="20" t="s">
        <v>481</v>
      </c>
      <c r="U62" s="18" t="n">
        <v>511.30974948</v>
      </c>
      <c r="V62" s="20" t="n">
        <v>21.3109459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(76.0/B66*100)</f>
        <v/>
      </c>
      <c r="D66" s="19" t="n">
        <v>5589</v>
      </c>
      <c r="E66" s="18" t="n">
        <v>387.88273082</v>
      </c>
      <c r="F66" s="20" t="n">
        <v>7.07440331</v>
      </c>
      <c r="G66" s="18" t="n">
        <v>394.68600119</v>
      </c>
      <c r="H66" s="20" t="n">
        <v>4.09394894</v>
      </c>
      <c r="I66" s="18" t="n">
        <v>423.7367222</v>
      </c>
      <c r="J66" s="20" t="n">
        <v>1.8899226</v>
      </c>
      <c r="K66" s="18" t="n">
        <v>435.43809608</v>
      </c>
      <c r="L66" s="20" t="n">
        <v>4.27723107</v>
      </c>
      <c r="M66" s="18" t="s">
        <v>481</v>
      </c>
      <c r="N66" s="20" t="s">
        <v>481</v>
      </c>
      <c r="O66" s="18" t="s">
        <v>481</v>
      </c>
      <c r="P66" s="20" t="s">
        <v>481</v>
      </c>
      <c r="Q66" s="18" t="s">
        <v>481</v>
      </c>
      <c r="R66" s="20" t="s">
        <v>481</v>
      </c>
      <c r="S66" s="18" t="s">
        <v>481</v>
      </c>
      <c r="T66" s="20" t="s">
        <v>481</v>
      </c>
      <c r="U66" s="18" t="n">
        <v>354.07690218</v>
      </c>
      <c r="V66" s="20" t="n">
        <v>6.43919659</v>
      </c>
    </row>
    <row r="67" spans="1:22">
      <c r="A67" s="15" t="s">
        <v>542</v>
      </c>
      <c r="B67" s="17" t="n">
        <v>6971</v>
      </c>
      <c r="C67" s="18">
        <f>(83.0/B67*100)</f>
        <v/>
      </c>
      <c r="D67" s="19" t="n">
        <v>6888</v>
      </c>
      <c r="E67" s="18" t="n">
        <v>317.08194951</v>
      </c>
      <c r="F67" s="20" t="n">
        <v>9.19484054</v>
      </c>
      <c r="G67" s="18" t="n">
        <v>343.45735141</v>
      </c>
      <c r="H67" s="20" t="n">
        <v>3.85226075</v>
      </c>
      <c r="I67" s="18" t="n">
        <v>390.43971332</v>
      </c>
      <c r="J67" s="20" t="n">
        <v>2.85986927</v>
      </c>
      <c r="K67" s="18" t="n">
        <v>410.05285812</v>
      </c>
      <c r="L67" s="20" t="n">
        <v>3.70825921</v>
      </c>
      <c r="M67" s="18" t="s">
        <v>481</v>
      </c>
      <c r="N67" s="20" t="s">
        <v>481</v>
      </c>
      <c r="O67" s="18" t="s">
        <v>481</v>
      </c>
      <c r="P67" s="20" t="s">
        <v>481</v>
      </c>
      <c r="Q67" s="18" t="s">
        <v>481</v>
      </c>
      <c r="R67" s="20" t="s">
        <v>481</v>
      </c>
      <c r="S67" s="18" t="s">
        <v>481</v>
      </c>
      <c r="T67" s="20" t="s">
        <v>481</v>
      </c>
      <c r="U67" s="18" t="n">
        <v>287.13109015</v>
      </c>
      <c r="V67" s="20" t="n">
        <v>9.06417843</v>
      </c>
    </row>
    <row r="68" spans="1:22">
      <c r="A68" s="15" t="s">
        <v>543</v>
      </c>
      <c r="B68" s="17" t="n">
        <v>12083</v>
      </c>
      <c r="C68" s="18">
        <f>(26.0/B68*100)</f>
        <v/>
      </c>
      <c r="D68" s="19" t="n">
        <v>12057</v>
      </c>
      <c r="E68" s="18" t="n">
        <v>331.11851671</v>
      </c>
      <c r="F68" s="20" t="n">
        <v>5.18725297</v>
      </c>
      <c r="G68" s="18" t="n">
        <v>374.10098554</v>
      </c>
      <c r="H68" s="20" t="n">
        <v>4.08438104</v>
      </c>
      <c r="I68" s="18" t="n">
        <v>412.14991494</v>
      </c>
      <c r="J68" s="20" t="n">
        <v>2.25705069</v>
      </c>
      <c r="K68" s="18" t="n">
        <v>422.37222545</v>
      </c>
      <c r="L68" s="20" t="n">
        <v>2.46507663</v>
      </c>
      <c r="M68" s="18" t="s">
        <v>481</v>
      </c>
      <c r="N68" s="20" t="s">
        <v>481</v>
      </c>
      <c r="O68" s="18" t="s">
        <v>481</v>
      </c>
      <c r="P68" s="20" t="s">
        <v>481</v>
      </c>
      <c r="Q68" s="18" t="s">
        <v>481</v>
      </c>
      <c r="R68" s="20" t="s">
        <v>481</v>
      </c>
      <c r="S68" s="18" t="s">
        <v>481</v>
      </c>
      <c r="T68" s="20" t="s">
        <v>481</v>
      </c>
      <c r="U68" s="18" t="n">
        <v>319.28698263</v>
      </c>
      <c r="V68" s="20" t="n">
        <v>4.00623842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481.95837303</v>
      </c>
      <c r="F70" s="20" t="n">
        <v>10.35508117</v>
      </c>
      <c r="G70" s="18" t="n">
        <v>477.89732558</v>
      </c>
      <c r="H70" s="20" t="n">
        <v>5.09697288</v>
      </c>
      <c r="I70" s="18" t="n">
        <v>496.79855992</v>
      </c>
      <c r="J70" s="20" t="n">
        <v>3.11694461</v>
      </c>
      <c r="K70" s="18" t="n">
        <v>517.8116163</v>
      </c>
      <c r="L70" s="20" t="n">
        <v>4.54044095</v>
      </c>
      <c r="M70" s="18" t="s">
        <v>481</v>
      </c>
      <c r="N70" s="20" t="s">
        <v>481</v>
      </c>
      <c r="O70" s="18" t="s">
        <v>481</v>
      </c>
      <c r="P70" s="20" t="s">
        <v>481</v>
      </c>
      <c r="Q70" s="18" t="s">
        <v>481</v>
      </c>
      <c r="R70" s="20" t="s">
        <v>481</v>
      </c>
      <c r="S70" s="18" t="s">
        <v>481</v>
      </c>
      <c r="T70" s="20" t="s">
        <v>481</v>
      </c>
      <c r="U70" s="18" t="n">
        <v>418.49913397</v>
      </c>
      <c r="V70" s="20" t="n">
        <v>14.27327833</v>
      </c>
    </row>
    <row r="71" spans="1:22">
      <c r="A71" s="15" t="s">
        <v>546</v>
      </c>
      <c r="B71" s="17" t="n">
        <v>6115</v>
      </c>
      <c r="C71" s="18">
        <f>(17.0/B71*100)</f>
        <v/>
      </c>
      <c r="D71" s="19" t="n">
        <v>6098</v>
      </c>
      <c r="E71" s="18" t="n">
        <v>534.6858929799999</v>
      </c>
      <c r="F71" s="20" t="n">
        <v>13.09732163</v>
      </c>
      <c r="G71" s="18" t="n">
        <v>552.61959543</v>
      </c>
      <c r="H71" s="20" t="n">
        <v>7.761104</v>
      </c>
      <c r="I71" s="18" t="n">
        <v>557.5899011400001</v>
      </c>
      <c r="J71" s="20" t="n">
        <v>1.86675452</v>
      </c>
      <c r="K71" s="18" t="n">
        <v>578.15311066</v>
      </c>
      <c r="L71" s="20" t="n">
        <v>2.54817449</v>
      </c>
      <c r="M71" s="18" t="s">
        <v>481</v>
      </c>
      <c r="N71" s="20" t="s">
        <v>481</v>
      </c>
      <c r="O71" s="18" t="s">
        <v>481</v>
      </c>
      <c r="P71" s="20" t="s">
        <v>481</v>
      </c>
      <c r="Q71" s="18" t="s">
        <v>481</v>
      </c>
      <c r="R71" s="20" t="s">
        <v>481</v>
      </c>
      <c r="S71" s="18" t="s">
        <v>481</v>
      </c>
      <c r="T71" s="20" t="s">
        <v>481</v>
      </c>
      <c r="U71" s="18" t="n">
        <v>450.50973998</v>
      </c>
      <c r="V71" s="20" t="n">
        <v>28.21300387</v>
      </c>
    </row>
    <row r="72" spans="1:22">
      <c r="A72" s="15" t="s">
        <v>547</v>
      </c>
      <c r="B72" s="17" t="n">
        <v>7708</v>
      </c>
      <c r="C72" s="18">
        <f>(5.0/B72*100)</f>
        <v/>
      </c>
      <c r="D72" s="19" t="n">
        <v>7703</v>
      </c>
      <c r="E72" s="18" t="n">
        <v>446.49859638</v>
      </c>
      <c r="F72" s="20" t="n">
        <v>26.14834677</v>
      </c>
      <c r="G72" s="18" t="n">
        <v>515.4854272</v>
      </c>
      <c r="H72" s="20" t="n">
        <v>6.42029144</v>
      </c>
      <c r="I72" s="18" t="n">
        <v>536.59999206</v>
      </c>
      <c r="J72" s="20" t="n">
        <v>3.29721041</v>
      </c>
      <c r="K72" s="18" t="n">
        <v>561.13338449</v>
      </c>
      <c r="L72" s="20" t="n">
        <v>3.4931016</v>
      </c>
      <c r="M72" s="18" t="s">
        <v>481</v>
      </c>
      <c r="N72" s="20" t="s">
        <v>481</v>
      </c>
      <c r="O72" s="18" t="s">
        <v>481</v>
      </c>
      <c r="P72" s="20" t="s">
        <v>481</v>
      </c>
      <c r="Q72" s="18" t="s">
        <v>481</v>
      </c>
      <c r="R72" s="20" t="s">
        <v>481</v>
      </c>
      <c r="S72" s="18" t="s">
        <v>481</v>
      </c>
      <c r="T72" s="20" t="s">
        <v>481</v>
      </c>
      <c r="U72" s="18" t="n">
        <v>478.62426102</v>
      </c>
      <c r="V72" s="20" t="n">
        <v>33.2778844</v>
      </c>
    </row>
    <row r="73" spans="1:22">
      <c r="A73" s="15" t="s">
        <v>548</v>
      </c>
      <c r="B73" s="17" t="n">
        <v>8249</v>
      </c>
      <c r="C73" s="18">
        <f>(147.0/B73*100)</f>
        <v/>
      </c>
      <c r="D73" s="19" t="n">
        <v>8102</v>
      </c>
      <c r="E73" s="18" t="n">
        <v>371.90856105</v>
      </c>
      <c r="F73" s="20" t="n">
        <v>13.49478972</v>
      </c>
      <c r="G73" s="18" t="n">
        <v>401.28805188</v>
      </c>
      <c r="H73" s="20" t="n">
        <v>4.94502086</v>
      </c>
      <c r="I73" s="18" t="n">
        <v>413.39215346</v>
      </c>
      <c r="J73" s="20" t="n">
        <v>3.10895208</v>
      </c>
      <c r="K73" s="18" t="n">
        <v>436.68798277</v>
      </c>
      <c r="L73" s="20" t="n">
        <v>5.86602818</v>
      </c>
      <c r="M73" s="18" t="s">
        <v>481</v>
      </c>
      <c r="N73" s="20" t="s">
        <v>481</v>
      </c>
      <c r="O73" s="18" t="s">
        <v>481</v>
      </c>
      <c r="P73" s="20" t="s">
        <v>481</v>
      </c>
      <c r="Q73" s="18" t="s">
        <v>481</v>
      </c>
      <c r="R73" s="20" t="s">
        <v>481</v>
      </c>
      <c r="S73" s="18" t="s">
        <v>481</v>
      </c>
      <c r="T73" s="20" t="s">
        <v>481</v>
      </c>
      <c r="U73" s="18" t="n">
        <v>342.48065656</v>
      </c>
      <c r="V73" s="20" t="n">
        <v>15.15290423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331.04754902</v>
      </c>
      <c r="F75" s="20" t="n">
        <v>9.208819699999999</v>
      </c>
      <c r="G75" s="18" t="n">
        <v>350.97414589</v>
      </c>
      <c r="H75" s="20" t="n">
        <v>6.01718043</v>
      </c>
      <c r="I75" s="18" t="n">
        <v>373.48141925</v>
      </c>
      <c r="J75" s="20" t="n">
        <v>3.19446267</v>
      </c>
      <c r="K75" s="18" t="n">
        <v>375.20551836</v>
      </c>
      <c r="L75" s="20" t="n">
        <v>3.99123073</v>
      </c>
      <c r="M75" s="18" t="s">
        <v>481</v>
      </c>
      <c r="N75" s="20" t="s">
        <v>481</v>
      </c>
      <c r="O75" s="18" t="s">
        <v>481</v>
      </c>
      <c r="P75" s="20" t="s">
        <v>481</v>
      </c>
      <c r="Q75" s="18" t="s">
        <v>481</v>
      </c>
      <c r="R75" s="20" t="s">
        <v>481</v>
      </c>
      <c r="S75" s="18" t="s">
        <v>481</v>
      </c>
      <c r="T75" s="20" t="s">
        <v>481</v>
      </c>
      <c r="U75" s="18" t="n">
        <v>307.88461806</v>
      </c>
      <c r="V75" s="20" t="n">
        <v>9.62258433</v>
      </c>
    </row>
    <row r="76" spans="1:22">
      <c r="A76" s="15" t="s">
        <v>551</v>
      </c>
      <c r="B76" s="17" t="n">
        <v>14167</v>
      </c>
      <c r="C76" s="18">
        <f>(229.0/B76*100)</f>
        <v/>
      </c>
      <c r="D76" s="19" t="n">
        <v>13938</v>
      </c>
      <c r="E76" s="18" t="n">
        <v>362.68054207</v>
      </c>
      <c r="F76" s="20" t="n">
        <v>7.69314628</v>
      </c>
      <c r="G76" s="18" t="n">
        <v>402.95511037</v>
      </c>
      <c r="H76" s="20" t="n">
        <v>6.37823804</v>
      </c>
      <c r="I76" s="18" t="n">
        <v>429.49262863</v>
      </c>
      <c r="J76" s="20" t="n">
        <v>2.99042434</v>
      </c>
      <c r="K76" s="18" t="n">
        <v>442.27076455</v>
      </c>
      <c r="L76" s="20" t="n">
        <v>3.47320187</v>
      </c>
      <c r="M76" s="18" t="s">
        <v>481</v>
      </c>
      <c r="N76" s="20" t="s">
        <v>481</v>
      </c>
      <c r="O76" s="18" t="s">
        <v>481</v>
      </c>
      <c r="P76" s="20" t="s">
        <v>481</v>
      </c>
      <c r="Q76" s="18" t="s">
        <v>481</v>
      </c>
      <c r="R76" s="20" t="s">
        <v>481</v>
      </c>
      <c r="S76" s="18" t="s">
        <v>481</v>
      </c>
      <c r="T76" s="20" t="s">
        <v>481</v>
      </c>
      <c r="U76" s="18" t="n">
        <v>346.90976287</v>
      </c>
      <c r="V76" s="20" t="n">
        <v>7.55928437</v>
      </c>
    </row>
    <row r="77" spans="1:22">
      <c r="A77" s="15" t="s">
        <v>552</v>
      </c>
      <c r="B77" s="17" t="n">
        <v>6062</v>
      </c>
      <c r="C77" s="18">
        <f>(87.0/B77*100)</f>
        <v/>
      </c>
      <c r="D77" s="19" t="n">
        <v>5975</v>
      </c>
      <c r="E77" s="18" t="n">
        <v>382.51644104</v>
      </c>
      <c r="F77" s="20" t="n">
        <v>10.96435074</v>
      </c>
      <c r="G77" s="18" t="n">
        <v>409.00674003</v>
      </c>
      <c r="H77" s="20" t="n">
        <v>4.83377001</v>
      </c>
      <c r="I77" s="18" t="n">
        <v>422.83333474</v>
      </c>
      <c r="J77" s="20" t="n">
        <v>2.62065887</v>
      </c>
      <c r="K77" s="18" t="n">
        <v>429.52588313</v>
      </c>
      <c r="L77" s="20" t="n">
        <v>3.70867771</v>
      </c>
      <c r="M77" s="18" t="s">
        <v>481</v>
      </c>
      <c r="N77" s="20" t="s">
        <v>481</v>
      </c>
      <c r="O77" s="18" t="s">
        <v>481</v>
      </c>
      <c r="P77" s="20" t="s">
        <v>481</v>
      </c>
      <c r="Q77" s="18" t="s">
        <v>481</v>
      </c>
      <c r="R77" s="20" t="s">
        <v>481</v>
      </c>
      <c r="S77" s="18" t="s">
        <v>481</v>
      </c>
      <c r="T77" s="20" t="s">
        <v>481</v>
      </c>
      <c r="U77" s="18" t="n">
        <v>337.01476947</v>
      </c>
      <c r="V77" s="20" t="n">
        <v>5.00801699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389.27222432</v>
      </c>
      <c r="F81" s="20" t="n">
        <v>14.32861932</v>
      </c>
      <c r="G81" s="18" t="n">
        <v>400.32148841</v>
      </c>
      <c r="H81" s="20" t="n">
        <v>4.79827636</v>
      </c>
      <c r="I81" s="18" t="n">
        <v>447.01021032</v>
      </c>
      <c r="J81" s="20" t="n">
        <v>3.49785145</v>
      </c>
      <c r="K81" s="18" t="n">
        <v>463.54499947</v>
      </c>
      <c r="L81" s="20" t="n">
        <v>4.21815227</v>
      </c>
      <c r="M81" s="18" t="s">
        <v>481</v>
      </c>
      <c r="N81" s="20" t="s">
        <v>481</v>
      </c>
      <c r="O81" s="18" t="s">
        <v>481</v>
      </c>
      <c r="P81" s="20" t="s">
        <v>481</v>
      </c>
      <c r="Q81" s="18" t="s">
        <v>481</v>
      </c>
      <c r="R81" s="20" t="s">
        <v>481</v>
      </c>
      <c r="S81" s="18" t="s">
        <v>481</v>
      </c>
      <c r="T81" s="20" t="s">
        <v>481</v>
      </c>
      <c r="U81" s="18" t="n">
        <v>427.78120764</v>
      </c>
      <c r="V81" s="20" t="n">
        <v>19.74754574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724</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518.51122731</v>
      </c>
      <c r="F7" s="20" t="n">
        <v>4.89769399</v>
      </c>
      <c r="G7" s="18" t="n">
        <v>526.37537308</v>
      </c>
      <c r="H7" s="20" t="n">
        <v>2.58945783</v>
      </c>
      <c r="I7" s="18" t="n">
        <v>484.95152684</v>
      </c>
      <c r="J7" s="20" t="n">
        <v>1.75238513</v>
      </c>
      <c r="K7" s="18" t="n">
        <v>489.48634283</v>
      </c>
      <c r="L7" s="20" t="n">
        <v>3.32065336</v>
      </c>
      <c r="M7" s="18" t="s">
        <v>481</v>
      </c>
      <c r="N7" s="20" t="s">
        <v>481</v>
      </c>
      <c r="O7" s="18" t="s">
        <v>481</v>
      </c>
      <c r="P7" s="20" t="s">
        <v>481</v>
      </c>
      <c r="Q7" s="18" t="s">
        <v>481</v>
      </c>
      <c r="R7" s="20" t="s">
        <v>481</v>
      </c>
      <c r="S7" s="18" t="s">
        <v>481</v>
      </c>
      <c r="T7" s="20" t="s">
        <v>481</v>
      </c>
      <c r="U7" s="18" t="n">
        <v>413.67186987</v>
      </c>
      <c r="V7" s="20" t="n">
        <v>8.85684631</v>
      </c>
    </row>
    <row r="8" spans="1:22">
      <c r="A8" s="15" t="s">
        <v>483</v>
      </c>
      <c r="B8" s="17" t="n">
        <v>7007</v>
      </c>
      <c r="C8" s="18">
        <f>(25.0/B8*100)</f>
        <v/>
      </c>
      <c r="D8" s="19" t="n">
        <v>6982</v>
      </c>
      <c r="E8" s="18" t="n">
        <v>514.52449261</v>
      </c>
      <c r="F8" s="20" t="n">
        <v>5.64193845</v>
      </c>
      <c r="G8" s="18" t="n">
        <v>521.97952022</v>
      </c>
      <c r="H8" s="20" t="n">
        <v>3.72270111</v>
      </c>
      <c r="I8" s="18" t="n">
        <v>494.93497958</v>
      </c>
      <c r="J8" s="20" t="n">
        <v>3.05802883</v>
      </c>
      <c r="K8" s="18" t="n">
        <v>477.32713076</v>
      </c>
      <c r="L8" s="20" t="n">
        <v>4.08099568</v>
      </c>
      <c r="M8" s="18" t="s">
        <v>481</v>
      </c>
      <c r="N8" s="20" t="s">
        <v>481</v>
      </c>
      <c r="O8" s="18" t="s">
        <v>481</v>
      </c>
      <c r="P8" s="20" t="s">
        <v>481</v>
      </c>
      <c r="Q8" s="18" t="n">
        <v>301.63126691</v>
      </c>
      <c r="R8" s="20" t="n">
        <v>25.14921031</v>
      </c>
      <c r="S8" s="18" t="s">
        <v>481</v>
      </c>
      <c r="T8" s="20" t="s">
        <v>481</v>
      </c>
      <c r="U8" s="18" t="n">
        <v>412.42067589</v>
      </c>
      <c r="V8" s="20" t="n">
        <v>15.38613226</v>
      </c>
    </row>
    <row r="9" spans="1:22">
      <c r="A9" s="15" t="s">
        <v>484</v>
      </c>
      <c r="B9" s="17" t="n">
        <v>9651</v>
      </c>
      <c r="C9" s="18">
        <f>(113.0/B9*100)</f>
        <v/>
      </c>
      <c r="D9" s="19" t="n">
        <v>9538</v>
      </c>
      <c r="E9" s="18" t="n">
        <v>524.02720219</v>
      </c>
      <c r="F9" s="20" t="n">
        <v>5.71791937</v>
      </c>
      <c r="G9" s="18" t="n">
        <v>541.2794224</v>
      </c>
      <c r="H9" s="20" t="n">
        <v>2.7994955</v>
      </c>
      <c r="I9" s="18" t="n">
        <v>502.27421905</v>
      </c>
      <c r="J9" s="20" t="n">
        <v>2.75828645</v>
      </c>
      <c r="K9" s="18" t="n">
        <v>492.32899713</v>
      </c>
      <c r="L9" s="20" t="n">
        <v>3.94915404</v>
      </c>
      <c r="M9" s="18" t="s">
        <v>481</v>
      </c>
      <c r="N9" s="20" t="s">
        <v>481</v>
      </c>
      <c r="O9" s="18" t="s">
        <v>481</v>
      </c>
      <c r="P9" s="20" t="s">
        <v>481</v>
      </c>
      <c r="Q9" s="18" t="n">
        <v>357.98454354</v>
      </c>
      <c r="R9" s="20" t="n">
        <v>11.51846445</v>
      </c>
      <c r="S9" s="18" t="s">
        <v>481</v>
      </c>
      <c r="T9" s="20" t="s">
        <v>481</v>
      </c>
      <c r="U9" s="18" t="n">
        <v>410.14771882</v>
      </c>
      <c r="V9" s="20" t="n">
        <v>8.815509280000001</v>
      </c>
    </row>
    <row r="10" spans="1:22">
      <c r="A10" s="15" t="s">
        <v>485</v>
      </c>
      <c r="B10" s="17" t="n">
        <v>20058</v>
      </c>
      <c r="C10" s="18">
        <f>(530.0/B10*100)</f>
        <v/>
      </c>
      <c r="D10" s="19" t="n">
        <v>19528</v>
      </c>
      <c r="E10" s="18" t="n">
        <v>537.54033277</v>
      </c>
      <c r="F10" s="20" t="n">
        <v>4.77218172</v>
      </c>
      <c r="G10" s="18" t="n">
        <v>541.21446285</v>
      </c>
      <c r="H10" s="20" t="n">
        <v>2.88426789</v>
      </c>
      <c r="I10" s="18" t="n">
        <v>506.21937614</v>
      </c>
      <c r="J10" s="20" t="n">
        <v>2.91358175</v>
      </c>
      <c r="K10" s="18" t="n">
        <v>508.1513183</v>
      </c>
      <c r="L10" s="20" t="n">
        <v>3.07973644</v>
      </c>
      <c r="M10" s="18" t="s">
        <v>481</v>
      </c>
      <c r="N10" s="20" t="s">
        <v>481</v>
      </c>
      <c r="O10" s="18" t="s">
        <v>481</v>
      </c>
      <c r="P10" s="20" t="s">
        <v>481</v>
      </c>
      <c r="Q10" s="18" t="s">
        <v>481</v>
      </c>
      <c r="R10" s="20" t="s">
        <v>481</v>
      </c>
      <c r="S10" s="18" t="s">
        <v>481</v>
      </c>
      <c r="T10" s="20" t="s">
        <v>481</v>
      </c>
      <c r="U10" s="18" t="n">
        <v>449.77349175</v>
      </c>
      <c r="V10" s="20" t="n">
        <v>9.972713239999999</v>
      </c>
    </row>
    <row r="11" spans="1:22">
      <c r="A11" s="15" t="s">
        <v>486</v>
      </c>
      <c r="B11" s="17" t="n">
        <v>7053</v>
      </c>
      <c r="C11" s="18">
        <f>(51.0/B11*100)</f>
        <v/>
      </c>
      <c r="D11" s="19" t="n">
        <v>7002</v>
      </c>
      <c r="E11" s="18" t="n">
        <v>428.92331405</v>
      </c>
      <c r="F11" s="20" t="n">
        <v>8.452175929999999</v>
      </c>
      <c r="G11" s="18" t="n">
        <v>442.23301503</v>
      </c>
      <c r="H11" s="20" t="n">
        <v>3.71178242</v>
      </c>
      <c r="I11" s="18" t="n">
        <v>420.04575159</v>
      </c>
      <c r="J11" s="20" t="n">
        <v>2.63543823</v>
      </c>
      <c r="K11" s="18" t="n">
        <v>423.01223596</v>
      </c>
      <c r="L11" s="20" t="n">
        <v>3.92217245</v>
      </c>
      <c r="M11" s="18" t="s">
        <v>481</v>
      </c>
      <c r="N11" s="20" t="s">
        <v>481</v>
      </c>
      <c r="O11" s="18" t="s">
        <v>481</v>
      </c>
      <c r="P11" s="20" t="s">
        <v>481</v>
      </c>
      <c r="Q11" s="18" t="s">
        <v>481</v>
      </c>
      <c r="R11" s="20" t="s">
        <v>481</v>
      </c>
      <c r="S11" s="18" t="s">
        <v>481</v>
      </c>
      <c r="T11" s="20" t="s">
        <v>481</v>
      </c>
      <c r="U11" s="18" t="n">
        <v>349.90078171</v>
      </c>
      <c r="V11" s="20" t="n">
        <v>10.0327643</v>
      </c>
    </row>
    <row r="12" spans="1:22">
      <c r="A12" s="15" t="s">
        <v>487</v>
      </c>
      <c r="B12" s="17" t="n">
        <v>6894</v>
      </c>
      <c r="C12" s="18">
        <f>(57.0/B12*100)</f>
        <v/>
      </c>
      <c r="D12" s="19" t="n">
        <v>6837</v>
      </c>
      <c r="E12" s="18" t="n">
        <v>521.9242893000001</v>
      </c>
      <c r="F12" s="20" t="n">
        <v>7.32428115</v>
      </c>
      <c r="G12" s="18" t="n">
        <v>513.05920478</v>
      </c>
      <c r="H12" s="20" t="n">
        <v>3.27591578</v>
      </c>
      <c r="I12" s="18" t="n">
        <v>488.56073089</v>
      </c>
      <c r="J12" s="20" t="n">
        <v>2.62353623</v>
      </c>
      <c r="K12" s="18" t="n">
        <v>493.78272477</v>
      </c>
      <c r="L12" s="20" t="n">
        <v>3.88740745</v>
      </c>
      <c r="M12" s="18" t="s">
        <v>481</v>
      </c>
      <c r="N12" s="20" t="s">
        <v>481</v>
      </c>
      <c r="O12" s="18" t="s">
        <v>481</v>
      </c>
      <c r="P12" s="20" t="s">
        <v>481</v>
      </c>
      <c r="Q12" s="18" t="n">
        <v>340.98506961</v>
      </c>
      <c r="R12" s="20" t="n">
        <v>12.52444664</v>
      </c>
      <c r="S12" s="18" t="s">
        <v>481</v>
      </c>
      <c r="T12" s="20" t="s">
        <v>481</v>
      </c>
      <c r="U12" s="18" t="n">
        <v>390.51604228</v>
      </c>
      <c r="V12" s="20" t="n">
        <v>9.79481706</v>
      </c>
    </row>
    <row r="13" spans="1:22">
      <c r="A13" s="15" t="s">
        <v>488</v>
      </c>
      <c r="B13" s="17" t="n">
        <v>7161</v>
      </c>
      <c r="C13" s="18">
        <f>(93.0/B13*100)</f>
        <v/>
      </c>
      <c r="D13" s="19" t="n">
        <v>7068</v>
      </c>
      <c r="E13" s="18" t="n">
        <v>524.93030003</v>
      </c>
      <c r="F13" s="20" t="n">
        <v>5.94284856</v>
      </c>
      <c r="G13" s="18" t="n">
        <v>539.2337634199999</v>
      </c>
      <c r="H13" s="20" t="n">
        <v>2.9919377</v>
      </c>
      <c r="I13" s="18" t="n">
        <v>502.9002655</v>
      </c>
      <c r="J13" s="20" t="n">
        <v>2.68155924</v>
      </c>
      <c r="K13" s="18" t="n">
        <v>497.291181</v>
      </c>
      <c r="L13" s="20" t="n">
        <v>3.84494199</v>
      </c>
      <c r="M13" s="18" t="s">
        <v>481</v>
      </c>
      <c r="N13" s="20" t="s">
        <v>481</v>
      </c>
      <c r="O13" s="18" t="s">
        <v>481</v>
      </c>
      <c r="P13" s="20" t="s">
        <v>481</v>
      </c>
      <c r="Q13" s="18" t="n">
        <v>447.51533769</v>
      </c>
      <c r="R13" s="20" t="n">
        <v>5.97365007</v>
      </c>
      <c r="S13" s="18" t="s">
        <v>481</v>
      </c>
      <c r="T13" s="20" t="s">
        <v>481</v>
      </c>
      <c r="U13" s="18" t="n">
        <v>430.87910471</v>
      </c>
      <c r="V13" s="20" t="n">
        <v>12.46968749</v>
      </c>
    </row>
    <row r="14" spans="1:22">
      <c r="A14" s="15" t="s">
        <v>489</v>
      </c>
      <c r="B14" s="17" t="n">
        <v>5587</v>
      </c>
      <c r="C14" s="18">
        <f>(76.0/B14*100)</f>
        <v/>
      </c>
      <c r="D14" s="19" t="n">
        <v>5511</v>
      </c>
      <c r="E14" s="18" t="n">
        <v>526.11726067</v>
      </c>
      <c r="F14" s="20" t="n">
        <v>6.92581536</v>
      </c>
      <c r="G14" s="18" t="n">
        <v>540.2461826799999</v>
      </c>
      <c r="H14" s="20" t="n">
        <v>3.20856576</v>
      </c>
      <c r="I14" s="18" t="n">
        <v>514.8812686700001</v>
      </c>
      <c r="J14" s="20" t="n">
        <v>2.52638156</v>
      </c>
      <c r="K14" s="18" t="n">
        <v>509.35326939</v>
      </c>
      <c r="L14" s="20" t="n">
        <v>3.21042168</v>
      </c>
      <c r="M14" s="18" t="s">
        <v>481</v>
      </c>
      <c r="N14" s="20" t="s">
        <v>481</v>
      </c>
      <c r="O14" s="18" t="s">
        <v>481</v>
      </c>
      <c r="P14" s="20" t="s">
        <v>481</v>
      </c>
      <c r="Q14" s="18" t="s">
        <v>481</v>
      </c>
      <c r="R14" s="20" t="s">
        <v>481</v>
      </c>
      <c r="S14" s="18" t="s">
        <v>481</v>
      </c>
      <c r="T14" s="20" t="s">
        <v>481</v>
      </c>
      <c r="U14" s="18" t="n">
        <v>465.45401709</v>
      </c>
      <c r="V14" s="20" t="n">
        <v>14.03694962</v>
      </c>
    </row>
    <row r="15" spans="1:22">
      <c r="A15" s="15" t="s">
        <v>490</v>
      </c>
      <c r="B15" s="17" t="n">
        <v>5882</v>
      </c>
      <c r="C15" s="18">
        <f>(53.0/B15*100)</f>
        <v/>
      </c>
      <c r="D15" s="19" t="n">
        <v>5829</v>
      </c>
      <c r="E15" s="18" t="n">
        <v>527.36138864</v>
      </c>
      <c r="F15" s="20" t="n">
        <v>5.51944641</v>
      </c>
      <c r="G15" s="18" t="n">
        <v>535.24523629</v>
      </c>
      <c r="H15" s="20" t="n">
        <v>2.81622806</v>
      </c>
      <c r="I15" s="18" t="n">
        <v>503.21785112</v>
      </c>
      <c r="J15" s="20" t="n">
        <v>2.87783225</v>
      </c>
      <c r="K15" s="18" t="n">
        <v>488.72318492</v>
      </c>
      <c r="L15" s="20" t="n">
        <v>4.05776475</v>
      </c>
      <c r="M15" s="18" t="s">
        <v>481</v>
      </c>
      <c r="N15" s="20" t="s">
        <v>481</v>
      </c>
      <c r="O15" s="18" t="s">
        <v>481</v>
      </c>
      <c r="P15" s="20" t="s">
        <v>481</v>
      </c>
      <c r="Q15" s="18" t="n">
        <v>368.85220715</v>
      </c>
      <c r="R15" s="20" t="n">
        <v>14.5875493</v>
      </c>
      <c r="S15" s="18" t="s">
        <v>481</v>
      </c>
      <c r="T15" s="20" t="s">
        <v>481</v>
      </c>
      <c r="U15" s="18" t="n">
        <v>421.53126826</v>
      </c>
      <c r="V15" s="20" t="n">
        <v>11.62261787</v>
      </c>
    </row>
    <row r="16" spans="1:22">
      <c r="A16" s="15" t="s">
        <v>491</v>
      </c>
      <c r="B16" s="17" t="n">
        <v>6108</v>
      </c>
      <c r="C16" s="18">
        <f>(105.0/B16*100)</f>
        <v/>
      </c>
      <c r="D16" s="19" t="n">
        <v>6003</v>
      </c>
      <c r="E16" s="18" t="n">
        <v>494.76274875</v>
      </c>
      <c r="F16" s="20" t="n">
        <v>5.96473567</v>
      </c>
      <c r="G16" s="18" t="n">
        <v>512.3676248199999</v>
      </c>
      <c r="H16" s="20" t="n">
        <v>3.80775822</v>
      </c>
      <c r="I16" s="18" t="n">
        <v>501.50800731</v>
      </c>
      <c r="J16" s="20" t="n">
        <v>2.31588859</v>
      </c>
      <c r="K16" s="18" t="n">
        <v>479.36550657</v>
      </c>
      <c r="L16" s="20" t="n">
        <v>3.02536661</v>
      </c>
      <c r="M16" s="18" t="s">
        <v>481</v>
      </c>
      <c r="N16" s="20" t="s">
        <v>481</v>
      </c>
      <c r="O16" s="18" t="s">
        <v>481</v>
      </c>
      <c r="P16" s="20" t="s">
        <v>481</v>
      </c>
      <c r="Q16" s="18" t="s">
        <v>481</v>
      </c>
      <c r="R16" s="20" t="s">
        <v>481</v>
      </c>
      <c r="S16" s="18" t="s">
        <v>481</v>
      </c>
      <c r="T16" s="20" t="s">
        <v>481</v>
      </c>
      <c r="U16" s="18" t="n">
        <v>385.01510635</v>
      </c>
      <c r="V16" s="20" t="n">
        <v>9.46932702</v>
      </c>
    </row>
    <row r="17" spans="1:22">
      <c r="A17" s="15" t="s">
        <v>492</v>
      </c>
      <c r="B17" s="17" t="n">
        <v>6504</v>
      </c>
      <c r="C17" s="18">
        <f>(695.0/B17*100)</f>
        <v/>
      </c>
      <c r="D17" s="19" t="n">
        <v>5809</v>
      </c>
      <c r="E17" s="18" t="n">
        <v>520.4717011400001</v>
      </c>
      <c r="F17" s="20" t="n">
        <v>5.24573079</v>
      </c>
      <c r="G17" s="18" t="n">
        <v>533.84061419</v>
      </c>
      <c r="H17" s="20" t="n">
        <v>3.53015672</v>
      </c>
      <c r="I17" s="18" t="n">
        <v>505.10191381</v>
      </c>
      <c r="J17" s="20" t="n">
        <v>3.486807</v>
      </c>
      <c r="K17" s="18" t="n">
        <v>503.60069752</v>
      </c>
      <c r="L17" s="20" t="n">
        <v>3.89656983</v>
      </c>
      <c r="M17" s="18" t="s">
        <v>481</v>
      </c>
      <c r="N17" s="20" t="s">
        <v>481</v>
      </c>
      <c r="O17" s="18" t="s">
        <v>481</v>
      </c>
      <c r="P17" s="20" t="s">
        <v>481</v>
      </c>
      <c r="Q17" s="18" t="n">
        <v>362.96139732</v>
      </c>
      <c r="R17" s="20" t="n">
        <v>12.64520278</v>
      </c>
      <c r="S17" s="18" t="s">
        <v>481</v>
      </c>
      <c r="T17" s="20" t="s">
        <v>481</v>
      </c>
      <c r="U17" s="18" t="n">
        <v>442.19731069</v>
      </c>
      <c r="V17" s="20" t="n">
        <v>9.770844930000001</v>
      </c>
    </row>
    <row r="18" spans="1:22">
      <c r="A18" s="15" t="s">
        <v>493</v>
      </c>
      <c r="B18" s="17" t="n">
        <v>5532</v>
      </c>
      <c r="C18" s="18">
        <f>(28.0/B18*100)</f>
        <v/>
      </c>
      <c r="D18" s="19" t="n">
        <v>5504</v>
      </c>
      <c r="E18" s="18" t="n">
        <v>457.39925081</v>
      </c>
      <c r="F18" s="20" t="n">
        <v>8.25566195</v>
      </c>
      <c r="G18" s="18" t="n">
        <v>480.00973227</v>
      </c>
      <c r="H18" s="20" t="n">
        <v>4.80722002</v>
      </c>
      <c r="I18" s="18" t="n">
        <v>449.9664486</v>
      </c>
      <c r="J18" s="20" t="n">
        <v>4.11026813</v>
      </c>
      <c r="K18" s="18" t="n">
        <v>447.86162283</v>
      </c>
      <c r="L18" s="20" t="n">
        <v>4.19604972</v>
      </c>
      <c r="M18" s="18" t="s">
        <v>481</v>
      </c>
      <c r="N18" s="20" t="s">
        <v>481</v>
      </c>
      <c r="O18" s="18" t="s">
        <v>481</v>
      </c>
      <c r="P18" s="20" t="s">
        <v>481</v>
      </c>
      <c r="Q18" s="18" t="s">
        <v>481</v>
      </c>
      <c r="R18" s="20" t="s">
        <v>481</v>
      </c>
      <c r="S18" s="18" t="s">
        <v>481</v>
      </c>
      <c r="T18" s="20" t="s">
        <v>481</v>
      </c>
      <c r="U18" s="18" t="n">
        <v>362.39316984</v>
      </c>
      <c r="V18" s="20" t="n">
        <v>11.80343653</v>
      </c>
    </row>
    <row r="19" spans="1:22">
      <c r="A19" s="15" t="s">
        <v>494</v>
      </c>
      <c r="B19" s="17" t="n">
        <v>5658</v>
      </c>
      <c r="C19" s="18">
        <f>(71.0/B19*100)</f>
        <v/>
      </c>
      <c r="D19" s="19" t="n">
        <v>5587</v>
      </c>
      <c r="E19" s="18" t="n">
        <v>480.60467283</v>
      </c>
      <c r="F19" s="20" t="n">
        <v>5.6218984</v>
      </c>
      <c r="G19" s="18" t="n">
        <v>502.84184848</v>
      </c>
      <c r="H19" s="20" t="n">
        <v>3.62524772</v>
      </c>
      <c r="I19" s="18" t="n">
        <v>469.05743996</v>
      </c>
      <c r="J19" s="20" t="n">
        <v>3.19771361</v>
      </c>
      <c r="K19" s="18" t="n">
        <v>468.79613579</v>
      </c>
      <c r="L19" s="20" t="n">
        <v>4.02456158</v>
      </c>
      <c r="M19" s="18" t="s">
        <v>481</v>
      </c>
      <c r="N19" s="20" t="s">
        <v>481</v>
      </c>
      <c r="O19" s="18" t="s">
        <v>481</v>
      </c>
      <c r="P19" s="20" t="s">
        <v>481</v>
      </c>
      <c r="Q19" s="18" t="s">
        <v>481</v>
      </c>
      <c r="R19" s="20" t="s">
        <v>481</v>
      </c>
      <c r="S19" s="18" t="s">
        <v>481</v>
      </c>
      <c r="T19" s="20" t="s">
        <v>481</v>
      </c>
      <c r="U19" s="18" t="n">
        <v>388.31048999</v>
      </c>
      <c r="V19" s="20" t="n">
        <v>14.06728323</v>
      </c>
    </row>
    <row r="20" spans="1:22">
      <c r="A20" s="15" t="s">
        <v>495</v>
      </c>
      <c r="B20" s="17" t="n">
        <v>3371</v>
      </c>
      <c r="C20" s="18">
        <f>(75.0/B20*100)</f>
        <v/>
      </c>
      <c r="D20" s="19" t="n">
        <v>3296</v>
      </c>
      <c r="E20" s="18" t="n">
        <v>504.85992865</v>
      </c>
      <c r="F20" s="20" t="n">
        <v>7.05586329</v>
      </c>
      <c r="G20" s="18" t="n">
        <v>508.22912449</v>
      </c>
      <c r="H20" s="20" t="n">
        <v>3.76563433</v>
      </c>
      <c r="I20" s="18" t="n">
        <v>481.18829434</v>
      </c>
      <c r="J20" s="20" t="n">
        <v>2.68757255</v>
      </c>
      <c r="K20" s="18" t="n">
        <v>477.12515573</v>
      </c>
      <c r="L20" s="20" t="n">
        <v>4.96613501</v>
      </c>
      <c r="M20" s="18" t="s">
        <v>481</v>
      </c>
      <c r="N20" s="20" t="s">
        <v>481</v>
      </c>
      <c r="O20" s="18" t="s">
        <v>481</v>
      </c>
      <c r="P20" s="20" t="s">
        <v>481</v>
      </c>
      <c r="Q20" s="18" t="s">
        <v>481</v>
      </c>
      <c r="R20" s="20" t="s">
        <v>481</v>
      </c>
      <c r="S20" s="18" t="s">
        <v>481</v>
      </c>
      <c r="T20" s="20" t="s">
        <v>481</v>
      </c>
      <c r="U20" s="18" t="n">
        <v>433.61154545</v>
      </c>
      <c r="V20" s="20" t="n">
        <v>11.64894163</v>
      </c>
    </row>
    <row r="21" spans="1:22">
      <c r="A21" s="15" t="s">
        <v>496</v>
      </c>
      <c r="B21" s="17" t="n">
        <v>5741</v>
      </c>
      <c r="C21" s="18">
        <f>(45.0/B21*100)</f>
        <v/>
      </c>
      <c r="D21" s="19" t="n">
        <v>5696</v>
      </c>
      <c r="E21" s="18" t="n">
        <v>530.7888751199999</v>
      </c>
      <c r="F21" s="20" t="n">
        <v>5.69210703</v>
      </c>
      <c r="G21" s="18" t="n">
        <v>522.73764985</v>
      </c>
      <c r="H21" s="20" t="n">
        <v>3.16140549</v>
      </c>
      <c r="I21" s="18" t="n">
        <v>495.78070397</v>
      </c>
      <c r="J21" s="20" t="n">
        <v>2.2338327</v>
      </c>
      <c r="K21" s="18" t="n">
        <v>499.52988445</v>
      </c>
      <c r="L21" s="20" t="n">
        <v>3.27913363</v>
      </c>
      <c r="M21" s="18" t="s">
        <v>481</v>
      </c>
      <c r="N21" s="20" t="s">
        <v>481</v>
      </c>
      <c r="O21" s="18" t="s">
        <v>481</v>
      </c>
      <c r="P21" s="20" t="s">
        <v>481</v>
      </c>
      <c r="Q21" s="18" t="s">
        <v>481</v>
      </c>
      <c r="R21" s="20" t="s">
        <v>481</v>
      </c>
      <c r="S21" s="18" t="s">
        <v>481</v>
      </c>
      <c r="T21" s="20" t="s">
        <v>481</v>
      </c>
      <c r="U21" s="18" t="n">
        <v>444.46427461</v>
      </c>
      <c r="V21" s="20" t="n">
        <v>11.4203936</v>
      </c>
    </row>
    <row r="22" spans="1:22">
      <c r="A22" s="15" t="s">
        <v>497</v>
      </c>
      <c r="B22" s="17" t="n">
        <v>6598</v>
      </c>
      <c r="C22" s="18">
        <f>(34.0/B22*100)</f>
        <v/>
      </c>
      <c r="D22" s="19" t="n">
        <v>6564</v>
      </c>
      <c r="E22" s="18" t="n">
        <v>476.49811365</v>
      </c>
      <c r="F22" s="20" t="n">
        <v>6.74254213</v>
      </c>
      <c r="G22" s="18" t="n">
        <v>502.00637647</v>
      </c>
      <c r="H22" s="20" t="n">
        <v>3.72833983</v>
      </c>
      <c r="I22" s="18" t="n">
        <v>467.6910485</v>
      </c>
      <c r="J22" s="20" t="n">
        <v>4.21363186</v>
      </c>
      <c r="K22" s="18" t="n">
        <v>443.21294053</v>
      </c>
      <c r="L22" s="20" t="n">
        <v>5.54323976</v>
      </c>
      <c r="M22" s="18" t="s">
        <v>481</v>
      </c>
      <c r="N22" s="20" t="s">
        <v>481</v>
      </c>
      <c r="O22" s="18" t="s">
        <v>481</v>
      </c>
      <c r="P22" s="20" t="s">
        <v>481</v>
      </c>
      <c r="Q22" s="18" t="s">
        <v>481</v>
      </c>
      <c r="R22" s="20" t="s">
        <v>481</v>
      </c>
      <c r="S22" s="18" t="n">
        <v>428.55304087</v>
      </c>
      <c r="T22" s="20" t="n">
        <v>31.54171571</v>
      </c>
      <c r="U22" s="18" t="n">
        <v>365.6983669</v>
      </c>
      <c r="V22" s="20" t="n">
        <v>11.92648655</v>
      </c>
    </row>
    <row r="23" spans="1:22">
      <c r="A23" s="15" t="s">
        <v>498</v>
      </c>
      <c r="B23" s="17" t="n">
        <v>11583</v>
      </c>
      <c r="C23" s="18">
        <f>(222.0/B23*100)</f>
        <v/>
      </c>
      <c r="D23" s="19" t="n">
        <v>11361</v>
      </c>
      <c r="E23" s="18" t="n">
        <v>492.62544781</v>
      </c>
      <c r="F23" s="20" t="n">
        <v>7.19067792</v>
      </c>
      <c r="G23" s="18" t="n">
        <v>503.93644433</v>
      </c>
      <c r="H23" s="20" t="n">
        <v>3.91163749</v>
      </c>
      <c r="I23" s="18" t="n">
        <v>489.38448885</v>
      </c>
      <c r="J23" s="20" t="n">
        <v>3.33153541</v>
      </c>
      <c r="K23" s="18" t="n">
        <v>483.49946031</v>
      </c>
      <c r="L23" s="20" t="n">
        <v>3.81524708</v>
      </c>
      <c r="M23" s="18" t="s">
        <v>481</v>
      </c>
      <c r="N23" s="20" t="s">
        <v>481</v>
      </c>
      <c r="O23" s="18" t="s">
        <v>481</v>
      </c>
      <c r="P23" s="20" t="s">
        <v>481</v>
      </c>
      <c r="Q23" s="18" t="s">
        <v>481</v>
      </c>
      <c r="R23" s="20" t="s">
        <v>481</v>
      </c>
      <c r="S23" s="18" t="s">
        <v>481</v>
      </c>
      <c r="T23" s="20" t="s">
        <v>481</v>
      </c>
      <c r="U23" s="18" t="n">
        <v>420.91961073</v>
      </c>
      <c r="V23" s="20" t="n">
        <v>11.5062179</v>
      </c>
    </row>
    <row r="24" spans="1:22">
      <c r="A24" s="15" t="s">
        <v>499</v>
      </c>
      <c r="B24" s="17" t="n">
        <v>6647</v>
      </c>
      <c r="C24" s="18">
        <f>(7.0/B24*100)</f>
        <v/>
      </c>
      <c r="D24" s="19" t="n">
        <v>6640</v>
      </c>
      <c r="E24" s="18" t="n">
        <v>518.52786889</v>
      </c>
      <c r="F24" s="20" t="n">
        <v>4.32952345</v>
      </c>
      <c r="G24" s="18" t="n">
        <v>537.9634951100001</v>
      </c>
      <c r="H24" s="20" t="n">
        <v>4.06738891</v>
      </c>
      <c r="I24" s="18" t="n">
        <v>533.10377145</v>
      </c>
      <c r="J24" s="20" t="n">
        <v>3.30897334</v>
      </c>
      <c r="K24" s="18" t="n">
        <v>527.79925052</v>
      </c>
      <c r="L24" s="20" t="n">
        <v>4.77350148</v>
      </c>
      <c r="M24" s="18" t="s">
        <v>481</v>
      </c>
      <c r="N24" s="20" t="s">
        <v>481</v>
      </c>
      <c r="O24" s="18" t="s">
        <v>481</v>
      </c>
      <c r="P24" s="20" t="s">
        <v>481</v>
      </c>
      <c r="Q24" s="18" t="s">
        <v>481</v>
      </c>
      <c r="R24" s="20" t="s">
        <v>481</v>
      </c>
      <c r="S24" s="18" t="s">
        <v>481</v>
      </c>
      <c r="T24" s="20" t="s">
        <v>481</v>
      </c>
      <c r="U24" s="18" t="n">
        <v>438.20920769</v>
      </c>
      <c r="V24" s="20" t="n">
        <v>26.45054745</v>
      </c>
    </row>
    <row r="25" spans="1:22">
      <c r="A25" s="15" t="s">
        <v>500</v>
      </c>
      <c r="B25" s="17" t="n">
        <v>5581</v>
      </c>
      <c r="C25" s="18">
        <f>(24.0/B25*100)</f>
        <v/>
      </c>
      <c r="D25" s="19" t="n">
        <v>5557</v>
      </c>
      <c r="E25" s="18" t="n">
        <v>521.3173775400001</v>
      </c>
      <c r="F25" s="20" t="n">
        <v>13.37321666</v>
      </c>
      <c r="G25" s="18" t="n">
        <v>525.77610605</v>
      </c>
      <c r="H25" s="20" t="n">
        <v>6.66205562</v>
      </c>
      <c r="I25" s="18" t="n">
        <v>518.02711254</v>
      </c>
      <c r="J25" s="20" t="n">
        <v>3.67929535</v>
      </c>
      <c r="K25" s="18" t="n">
        <v>541.49074934</v>
      </c>
      <c r="L25" s="20" t="n">
        <v>4.4895764</v>
      </c>
      <c r="M25" s="18" t="s">
        <v>481</v>
      </c>
      <c r="N25" s="20" t="s">
        <v>481</v>
      </c>
      <c r="O25" s="18" t="s">
        <v>481</v>
      </c>
      <c r="P25" s="20" t="s">
        <v>481</v>
      </c>
      <c r="Q25" s="18" t="s">
        <v>481</v>
      </c>
      <c r="R25" s="20" t="s">
        <v>481</v>
      </c>
      <c r="S25" s="18" t="s">
        <v>481</v>
      </c>
      <c r="T25" s="20" t="s">
        <v>481</v>
      </c>
      <c r="U25" s="18" t="n">
        <v>432.60534817</v>
      </c>
      <c r="V25" s="20" t="n">
        <v>34.88551059</v>
      </c>
    </row>
    <row r="26" spans="1:22">
      <c r="A26" s="15" t="s">
        <v>501</v>
      </c>
      <c r="B26" s="17" t="n">
        <v>4869</v>
      </c>
      <c r="C26" s="18">
        <f>(34.0/B26*100)</f>
        <v/>
      </c>
      <c r="D26" s="19" t="n">
        <v>4835</v>
      </c>
      <c r="E26" s="18" t="n">
        <v>487.08327456</v>
      </c>
      <c r="F26" s="20" t="n">
        <v>5.92288008</v>
      </c>
      <c r="G26" s="18" t="n">
        <v>498.09020915</v>
      </c>
      <c r="H26" s="20" t="n">
        <v>3.03847219</v>
      </c>
      <c r="I26" s="18" t="n">
        <v>475.77911016</v>
      </c>
      <c r="J26" s="20" t="n">
        <v>2.39399191</v>
      </c>
      <c r="K26" s="18" t="n">
        <v>479.90115445</v>
      </c>
      <c r="L26" s="20" t="n">
        <v>4.01597044</v>
      </c>
      <c r="M26" s="18" t="s">
        <v>481</v>
      </c>
      <c r="N26" s="20" t="s">
        <v>481</v>
      </c>
      <c r="O26" s="18" t="s">
        <v>481</v>
      </c>
      <c r="P26" s="20" t="s">
        <v>481</v>
      </c>
      <c r="Q26" s="18" t="s">
        <v>481</v>
      </c>
      <c r="R26" s="20" t="s">
        <v>481</v>
      </c>
      <c r="S26" s="18" t="s">
        <v>481</v>
      </c>
      <c r="T26" s="20" t="s">
        <v>481</v>
      </c>
      <c r="U26" s="18" t="n">
        <v>409.97931958</v>
      </c>
      <c r="V26" s="20" t="n">
        <v>17.31131675</v>
      </c>
    </row>
    <row r="27" spans="1:22">
      <c r="A27" s="15" t="s">
        <v>502</v>
      </c>
      <c r="B27" s="17" t="n">
        <v>5299</v>
      </c>
      <c r="C27" s="18">
        <f>(17.0/B27*100)</f>
        <v/>
      </c>
      <c r="D27" s="19" t="n">
        <v>5282</v>
      </c>
      <c r="E27" s="18" t="n">
        <v>498.46503598</v>
      </c>
      <c r="F27" s="20" t="n">
        <v>5.47621982</v>
      </c>
      <c r="G27" s="18" t="n">
        <v>505.23074311</v>
      </c>
      <c r="H27" s="20" t="n">
        <v>3.44158399</v>
      </c>
      <c r="I27" s="18" t="n">
        <v>481.65948473</v>
      </c>
      <c r="J27" s="20" t="n">
        <v>1.91086454</v>
      </c>
      <c r="K27" s="18" t="n">
        <v>477.49965937</v>
      </c>
      <c r="L27" s="20" t="n">
        <v>3.29428433</v>
      </c>
      <c r="M27" s="18" t="s">
        <v>481</v>
      </c>
      <c r="N27" s="20" t="s">
        <v>481</v>
      </c>
      <c r="O27" s="18" t="s">
        <v>481</v>
      </c>
      <c r="P27" s="20" t="s">
        <v>481</v>
      </c>
      <c r="Q27" s="18" t="s">
        <v>481</v>
      </c>
      <c r="R27" s="20" t="s">
        <v>481</v>
      </c>
      <c r="S27" s="18" t="s">
        <v>481</v>
      </c>
      <c r="T27" s="20" t="s">
        <v>481</v>
      </c>
      <c r="U27" s="18" t="n">
        <v>403.83933576</v>
      </c>
      <c r="V27" s="20" t="n">
        <v>8.505441190000001</v>
      </c>
    </row>
    <row r="28" spans="1:22">
      <c r="A28" s="15" t="s">
        <v>503</v>
      </c>
      <c r="B28" s="17" t="n">
        <v>7568</v>
      </c>
      <c r="C28" s="18">
        <f>(63.0/B28*100)</f>
        <v/>
      </c>
      <c r="D28" s="19" t="n">
        <v>7505</v>
      </c>
      <c r="E28" s="18" t="n">
        <v>398.00716407</v>
      </c>
      <c r="F28" s="20" t="n">
        <v>6.63578835</v>
      </c>
      <c r="G28" s="18" t="n">
        <v>417.74412034</v>
      </c>
      <c r="H28" s="20" t="n">
        <v>4.61406235</v>
      </c>
      <c r="I28" s="18" t="n">
        <v>408.52804123</v>
      </c>
      <c r="J28" s="20" t="n">
        <v>2.66148359</v>
      </c>
      <c r="K28" s="18" t="n">
        <v>406.63271545</v>
      </c>
      <c r="L28" s="20" t="n">
        <v>2.90499743</v>
      </c>
      <c r="M28" s="18" t="s">
        <v>481</v>
      </c>
      <c r="N28" s="20" t="s">
        <v>481</v>
      </c>
      <c r="O28" s="18" t="s">
        <v>481</v>
      </c>
      <c r="P28" s="20" t="s">
        <v>481</v>
      </c>
      <c r="Q28" s="18" t="s">
        <v>481</v>
      </c>
      <c r="R28" s="20" t="s">
        <v>481</v>
      </c>
      <c r="S28" s="18" t="s">
        <v>481</v>
      </c>
      <c r="T28" s="20" t="s">
        <v>481</v>
      </c>
      <c r="U28" s="18" t="n">
        <v>347.8875186</v>
      </c>
      <c r="V28" s="20" t="n">
        <v>13.30922352</v>
      </c>
    </row>
    <row r="29" spans="1:22">
      <c r="A29" s="15" t="s">
        <v>504</v>
      </c>
      <c r="B29" s="17" t="n">
        <v>5385</v>
      </c>
      <c r="C29" s="18">
        <f>(30.0/B29*100)</f>
        <v/>
      </c>
      <c r="D29" s="19" t="n">
        <v>5355</v>
      </c>
      <c r="E29" s="18" t="n">
        <v>538.56157687</v>
      </c>
      <c r="F29" s="20" t="n">
        <v>6.6909755</v>
      </c>
      <c r="G29" s="18" t="n">
        <v>531.17596825</v>
      </c>
      <c r="H29" s="20" t="n">
        <v>3.1105533</v>
      </c>
      <c r="I29" s="18" t="n">
        <v>511.77962737</v>
      </c>
      <c r="J29" s="20" t="n">
        <v>2.63800133</v>
      </c>
      <c r="K29" s="18" t="n">
        <v>514.36902187</v>
      </c>
      <c r="L29" s="20" t="n">
        <v>6.52308909</v>
      </c>
      <c r="M29" s="18" t="s">
        <v>481</v>
      </c>
      <c r="N29" s="20" t="s">
        <v>481</v>
      </c>
      <c r="O29" s="18" t="s">
        <v>481</v>
      </c>
      <c r="P29" s="20" t="s">
        <v>481</v>
      </c>
      <c r="Q29" s="18" t="n">
        <v>335.3902018</v>
      </c>
      <c r="R29" s="20" t="n">
        <v>12.1685767</v>
      </c>
      <c r="S29" s="18" t="s">
        <v>481</v>
      </c>
      <c r="T29" s="20" t="s">
        <v>481</v>
      </c>
      <c r="U29" s="18" t="n">
        <v>436.03882985</v>
      </c>
      <c r="V29" s="20" t="n">
        <v>14.52422001</v>
      </c>
    </row>
    <row r="30" spans="1:22">
      <c r="A30" s="15" t="s">
        <v>505</v>
      </c>
      <c r="B30" s="17" t="n">
        <v>4520</v>
      </c>
      <c r="C30" s="18">
        <f>(105.0/B30*100)</f>
        <v/>
      </c>
      <c r="D30" s="19" t="n">
        <v>4415</v>
      </c>
      <c r="E30" s="18" t="n">
        <v>525.77303605</v>
      </c>
      <c r="F30" s="20" t="n">
        <v>8.09663991</v>
      </c>
      <c r="G30" s="18" t="n">
        <v>527.9017721</v>
      </c>
      <c r="H30" s="20" t="n">
        <v>4.1470528</v>
      </c>
      <c r="I30" s="18" t="n">
        <v>487.18484026</v>
      </c>
      <c r="J30" s="20" t="n">
        <v>2.4772343</v>
      </c>
      <c r="K30" s="18" t="n">
        <v>483.12426792</v>
      </c>
      <c r="L30" s="20" t="n">
        <v>4.15372034</v>
      </c>
      <c r="M30" s="18" t="s">
        <v>481</v>
      </c>
      <c r="N30" s="20" t="s">
        <v>481</v>
      </c>
      <c r="O30" s="18" t="s">
        <v>481</v>
      </c>
      <c r="P30" s="20" t="s">
        <v>481</v>
      </c>
      <c r="Q30" s="18" t="s">
        <v>481</v>
      </c>
      <c r="R30" s="20" t="s">
        <v>481</v>
      </c>
      <c r="S30" s="18" t="s">
        <v>481</v>
      </c>
      <c r="T30" s="20" t="s">
        <v>481</v>
      </c>
      <c r="U30" s="18" t="n">
        <v>409.38128337</v>
      </c>
      <c r="V30" s="20" t="n">
        <v>11.57556868</v>
      </c>
    </row>
    <row r="31" spans="1:22">
      <c r="A31" s="15" t="s">
        <v>506</v>
      </c>
      <c r="B31" s="17" t="n">
        <v>5456</v>
      </c>
      <c r="C31" s="18">
        <f>(126.0/B31*100)</f>
        <v/>
      </c>
      <c r="D31" s="19" t="n">
        <v>5330</v>
      </c>
      <c r="E31" s="18" t="n">
        <v>524.3128488</v>
      </c>
      <c r="F31" s="20" t="n">
        <v>4.45369882</v>
      </c>
      <c r="G31" s="18" t="n">
        <v>528.48767704</v>
      </c>
      <c r="H31" s="20" t="n">
        <v>2.62627174</v>
      </c>
      <c r="I31" s="18" t="n">
        <v>488.71705842</v>
      </c>
      <c r="J31" s="20" t="n">
        <v>3.01954998</v>
      </c>
      <c r="K31" s="18" t="n">
        <v>477.96792856</v>
      </c>
      <c r="L31" s="20" t="n">
        <v>3.91968946</v>
      </c>
      <c r="M31" s="18" t="s">
        <v>481</v>
      </c>
      <c r="N31" s="20" t="s">
        <v>481</v>
      </c>
      <c r="O31" s="18" t="s">
        <v>481</v>
      </c>
      <c r="P31" s="20" t="s">
        <v>481</v>
      </c>
      <c r="Q31" s="18" t="s">
        <v>481</v>
      </c>
      <c r="R31" s="20" t="s">
        <v>481</v>
      </c>
      <c r="S31" s="18" t="s">
        <v>481</v>
      </c>
      <c r="T31" s="20" t="s">
        <v>481</v>
      </c>
      <c r="U31" s="18" t="n">
        <v>421.46756997</v>
      </c>
      <c r="V31" s="20" t="n">
        <v>11.03075887</v>
      </c>
    </row>
    <row r="32" spans="1:22">
      <c r="A32" s="15" t="s">
        <v>507</v>
      </c>
      <c r="B32" s="17" t="n">
        <v>4478</v>
      </c>
      <c r="C32" s="18">
        <f>(5.0/B32*100)</f>
        <v/>
      </c>
      <c r="D32" s="19" t="n">
        <v>4473</v>
      </c>
      <c r="E32" s="18" t="n">
        <v>533.95234676</v>
      </c>
      <c r="F32" s="20" t="n">
        <v>7.34269372</v>
      </c>
      <c r="G32" s="18" t="n">
        <v>525.27525127</v>
      </c>
      <c r="H32" s="20" t="n">
        <v>3.55681595</v>
      </c>
      <c r="I32" s="18" t="n">
        <v>494.80907161</v>
      </c>
      <c r="J32" s="20" t="n">
        <v>2.36915516</v>
      </c>
      <c r="K32" s="18" t="n">
        <v>498.01799498</v>
      </c>
      <c r="L32" s="20" t="n">
        <v>4.53274533</v>
      </c>
      <c r="M32" s="18" t="s">
        <v>481</v>
      </c>
      <c r="N32" s="20" t="s">
        <v>481</v>
      </c>
      <c r="O32" s="18" t="s">
        <v>481</v>
      </c>
      <c r="P32" s="20" t="s">
        <v>481</v>
      </c>
      <c r="Q32" s="18" t="s">
        <v>481</v>
      </c>
      <c r="R32" s="20" t="s">
        <v>481</v>
      </c>
      <c r="S32" s="18" t="s">
        <v>481</v>
      </c>
      <c r="T32" s="20" t="s">
        <v>481</v>
      </c>
      <c r="U32" s="18" t="n">
        <v>387.41300734</v>
      </c>
      <c r="V32" s="20" t="n">
        <v>28.05484494</v>
      </c>
    </row>
    <row r="33" spans="1:22">
      <c r="A33" s="15" t="s">
        <v>508</v>
      </c>
      <c r="B33" s="17" t="n">
        <v>7325</v>
      </c>
      <c r="C33" s="18">
        <f>(76.0/B33*100)</f>
        <v/>
      </c>
      <c r="D33" s="19" t="n">
        <v>7249</v>
      </c>
      <c r="E33" s="18" t="n">
        <v>513.44578797</v>
      </c>
      <c r="F33" s="20" t="n">
        <v>11.35273677</v>
      </c>
      <c r="G33" s="18" t="n">
        <v>523.83719574</v>
      </c>
      <c r="H33" s="20" t="n">
        <v>4.89120011</v>
      </c>
      <c r="I33" s="18" t="n">
        <v>486.63098797</v>
      </c>
      <c r="J33" s="20" t="n">
        <v>3.01489803</v>
      </c>
      <c r="K33" s="18" t="n">
        <v>485.36889262</v>
      </c>
      <c r="L33" s="20" t="n">
        <v>3.36343965</v>
      </c>
      <c r="M33" s="18" t="s">
        <v>481</v>
      </c>
      <c r="N33" s="20" t="s">
        <v>481</v>
      </c>
      <c r="O33" s="18" t="s">
        <v>481</v>
      </c>
      <c r="P33" s="20" t="s">
        <v>481</v>
      </c>
      <c r="Q33" s="18" t="s">
        <v>481</v>
      </c>
      <c r="R33" s="20" t="s">
        <v>481</v>
      </c>
      <c r="S33" s="18" t="s">
        <v>481</v>
      </c>
      <c r="T33" s="20" t="s">
        <v>481</v>
      </c>
      <c r="U33" s="18" t="n">
        <v>411.95372177</v>
      </c>
      <c r="V33" s="20" t="n">
        <v>18.19386876</v>
      </c>
    </row>
    <row r="34" spans="1:22">
      <c r="A34" s="15" t="s">
        <v>509</v>
      </c>
      <c r="B34" s="17" t="n">
        <v>6350</v>
      </c>
      <c r="C34" s="18">
        <f>(39.0/B34*100)</f>
        <v/>
      </c>
      <c r="D34" s="19" t="n">
        <v>6311</v>
      </c>
      <c r="E34" s="18" t="n">
        <v>478.98409971</v>
      </c>
      <c r="F34" s="20" t="n">
        <v>6.94126196</v>
      </c>
      <c r="G34" s="18" t="n">
        <v>493.48996426</v>
      </c>
      <c r="H34" s="20" t="n">
        <v>3.72077935</v>
      </c>
      <c r="I34" s="18" t="n">
        <v>477.91827252</v>
      </c>
      <c r="J34" s="20" t="n">
        <v>2.75096031</v>
      </c>
      <c r="K34" s="18" t="n">
        <v>486.85371505</v>
      </c>
      <c r="L34" s="20" t="n">
        <v>3.9590914</v>
      </c>
      <c r="M34" s="18" t="s">
        <v>481</v>
      </c>
      <c r="N34" s="20" t="s">
        <v>481</v>
      </c>
      <c r="O34" s="18" t="s">
        <v>481</v>
      </c>
      <c r="P34" s="20" t="s">
        <v>481</v>
      </c>
      <c r="Q34" s="18" t="n">
        <v>336.51078337</v>
      </c>
      <c r="R34" s="20" t="n">
        <v>12.24828707</v>
      </c>
      <c r="S34" s="18" t="s">
        <v>481</v>
      </c>
      <c r="T34" s="20" t="s">
        <v>481</v>
      </c>
      <c r="U34" s="18" t="n">
        <v>357.05104407</v>
      </c>
      <c r="V34" s="20" t="n">
        <v>11.61774907</v>
      </c>
    </row>
    <row r="35" spans="1:22">
      <c r="A35" s="15" t="s">
        <v>510</v>
      </c>
      <c r="B35" s="17" t="n">
        <v>6406</v>
      </c>
      <c r="C35" s="18">
        <f>(38.0/B35*100)</f>
        <v/>
      </c>
      <c r="D35" s="19" t="n">
        <v>6368</v>
      </c>
      <c r="E35" s="18" t="n">
        <v>523.61025045</v>
      </c>
      <c r="F35" s="20" t="n">
        <v>6.93059065</v>
      </c>
      <c r="G35" s="18" t="n">
        <v>533.95742582</v>
      </c>
      <c r="H35" s="20" t="n">
        <v>3.16257861</v>
      </c>
      <c r="I35" s="18" t="n">
        <v>505.48490551</v>
      </c>
      <c r="J35" s="20" t="n">
        <v>1.92197384</v>
      </c>
      <c r="K35" s="18" t="n">
        <v>506.06051726</v>
      </c>
      <c r="L35" s="20" t="n">
        <v>4.27009815</v>
      </c>
      <c r="M35" s="18" t="s">
        <v>481</v>
      </c>
      <c r="N35" s="20" t="s">
        <v>481</v>
      </c>
      <c r="O35" s="18" t="s">
        <v>481</v>
      </c>
      <c r="P35" s="20" t="s">
        <v>481</v>
      </c>
      <c r="Q35" s="18" t="n">
        <v>349.78970242</v>
      </c>
      <c r="R35" s="20" t="n">
        <v>6.90672373</v>
      </c>
      <c r="S35" s="18" t="s">
        <v>481</v>
      </c>
      <c r="T35" s="20" t="s">
        <v>481</v>
      </c>
      <c r="U35" s="18" t="n">
        <v>426.18067352</v>
      </c>
      <c r="V35" s="20" t="n">
        <v>12.39280657</v>
      </c>
    </row>
    <row r="36" spans="1:22">
      <c r="A36" s="15" t="s">
        <v>511</v>
      </c>
      <c r="B36" s="17" t="n">
        <v>6736</v>
      </c>
      <c r="C36" s="18">
        <f>(30.0/B36*100)</f>
        <v/>
      </c>
      <c r="D36" s="19" t="n">
        <v>6706</v>
      </c>
      <c r="E36" s="18" t="n">
        <v>494.05579522</v>
      </c>
      <c r="F36" s="20" t="n">
        <v>6.02092364</v>
      </c>
      <c r="G36" s="18" t="n">
        <v>504.72949227</v>
      </c>
      <c r="H36" s="20" t="n">
        <v>3.30036307</v>
      </c>
      <c r="I36" s="18" t="n">
        <v>483.94154196</v>
      </c>
      <c r="J36" s="20" t="n">
        <v>2.61598756</v>
      </c>
      <c r="K36" s="18" t="n">
        <v>474.19151215</v>
      </c>
      <c r="L36" s="20" t="n">
        <v>3.04990518</v>
      </c>
      <c r="M36" s="18" t="s">
        <v>481</v>
      </c>
      <c r="N36" s="20" t="s">
        <v>481</v>
      </c>
      <c r="O36" s="18" t="s">
        <v>481</v>
      </c>
      <c r="P36" s="20" t="s">
        <v>481</v>
      </c>
      <c r="Q36" s="18" t="s">
        <v>481</v>
      </c>
      <c r="R36" s="20" t="s">
        <v>481</v>
      </c>
      <c r="S36" s="18" t="s">
        <v>481</v>
      </c>
      <c r="T36" s="20" t="s">
        <v>481</v>
      </c>
      <c r="U36" s="18" t="n">
        <v>393.66069284</v>
      </c>
      <c r="V36" s="20" t="n">
        <v>14.54877553</v>
      </c>
    </row>
    <row r="37" spans="1:22">
      <c r="A37" s="15" t="s">
        <v>512</v>
      </c>
      <c r="B37" s="17" t="n">
        <v>5458</v>
      </c>
      <c r="C37" s="18">
        <f>(66.0/B37*100)</f>
        <v/>
      </c>
      <c r="D37" s="19" t="n">
        <v>5392</v>
      </c>
      <c r="E37" s="18" t="n">
        <v>508.1728753</v>
      </c>
      <c r="F37" s="20" t="n">
        <v>6.69001891</v>
      </c>
      <c r="G37" s="18" t="n">
        <v>517.55983449</v>
      </c>
      <c r="H37" s="20" t="n">
        <v>4.29630096</v>
      </c>
      <c r="I37" s="18" t="n">
        <v>490.64583859</v>
      </c>
      <c r="J37" s="20" t="n">
        <v>3.19376805</v>
      </c>
      <c r="K37" s="18" t="n">
        <v>484.20912908</v>
      </c>
      <c r="L37" s="20" t="n">
        <v>4.59233011</v>
      </c>
      <c r="M37" s="18" t="s">
        <v>481</v>
      </c>
      <c r="N37" s="20" t="s">
        <v>481</v>
      </c>
      <c r="O37" s="18" t="s">
        <v>481</v>
      </c>
      <c r="P37" s="20" t="s">
        <v>481</v>
      </c>
      <c r="Q37" s="18" t="s">
        <v>481</v>
      </c>
      <c r="R37" s="20" t="s">
        <v>481</v>
      </c>
      <c r="S37" s="18" t="s">
        <v>481</v>
      </c>
      <c r="T37" s="20" t="s">
        <v>481</v>
      </c>
      <c r="U37" s="18" t="n">
        <v>382.56212253</v>
      </c>
      <c r="V37" s="20" t="n">
        <v>8.85255134</v>
      </c>
    </row>
    <row r="38" spans="1:22">
      <c r="A38" s="15" t="s">
        <v>513</v>
      </c>
      <c r="B38" s="17" t="n">
        <v>5860</v>
      </c>
      <c r="C38" s="18">
        <f>(17.0/B38*100)</f>
        <v/>
      </c>
      <c r="D38" s="19" t="n">
        <v>5843</v>
      </c>
      <c r="E38" s="18" t="n">
        <v>532.7566811299999</v>
      </c>
      <c r="F38" s="20" t="n">
        <v>7.99315566</v>
      </c>
      <c r="G38" s="18" t="n">
        <v>549.66728017</v>
      </c>
      <c r="H38" s="20" t="n">
        <v>3.89618332</v>
      </c>
      <c r="I38" s="18" t="n">
        <v>516.4932657000001</v>
      </c>
      <c r="J38" s="20" t="n">
        <v>3.24014919</v>
      </c>
      <c r="K38" s="18" t="n">
        <v>506.27616617</v>
      </c>
      <c r="L38" s="20" t="n">
        <v>4.62471279</v>
      </c>
      <c r="M38" s="18" t="s">
        <v>481</v>
      </c>
      <c r="N38" s="20" t="s">
        <v>481</v>
      </c>
      <c r="O38" s="18" t="s">
        <v>481</v>
      </c>
      <c r="P38" s="20" t="s">
        <v>481</v>
      </c>
      <c r="Q38" s="18" t="s">
        <v>481</v>
      </c>
      <c r="R38" s="20" t="s">
        <v>481</v>
      </c>
      <c r="S38" s="18" t="s">
        <v>481</v>
      </c>
      <c r="T38" s="20" t="s">
        <v>481</v>
      </c>
      <c r="U38" s="18" t="n">
        <v>421.39926466</v>
      </c>
      <c r="V38" s="20" t="n">
        <v>12.5765616</v>
      </c>
    </row>
    <row r="39" spans="1:22">
      <c r="A39" s="15" t="s">
        <v>514</v>
      </c>
      <c r="B39" s="17" t="n">
        <v>5895</v>
      </c>
      <c r="C39" s="18">
        <f>(31.0/B39*100)</f>
        <v/>
      </c>
      <c r="D39" s="19" t="n">
        <v>5864</v>
      </c>
      <c r="E39" s="18" t="n">
        <v>407.37681407</v>
      </c>
      <c r="F39" s="20" t="n">
        <v>6.45594126</v>
      </c>
      <c r="G39" s="18" t="n">
        <v>422.82420643</v>
      </c>
      <c r="H39" s="20" t="n">
        <v>6.29119201</v>
      </c>
      <c r="I39" s="18" t="n">
        <v>420.46000009</v>
      </c>
      <c r="J39" s="20" t="n">
        <v>4.44819506</v>
      </c>
      <c r="K39" s="18" t="n">
        <v>427.28979769</v>
      </c>
      <c r="L39" s="20" t="n">
        <v>4.04362367</v>
      </c>
      <c r="M39" s="18" t="s">
        <v>481</v>
      </c>
      <c r="N39" s="20" t="s">
        <v>481</v>
      </c>
      <c r="O39" s="18" t="s">
        <v>481</v>
      </c>
      <c r="P39" s="20" t="s">
        <v>481</v>
      </c>
      <c r="Q39" s="18" t="s">
        <v>481</v>
      </c>
      <c r="R39" s="20" t="s">
        <v>481</v>
      </c>
      <c r="S39" s="18" t="s">
        <v>481</v>
      </c>
      <c r="T39" s="20" t="s">
        <v>481</v>
      </c>
      <c r="U39" s="18" t="n">
        <v>359.97765607</v>
      </c>
      <c r="V39" s="20" t="n">
        <v>12.6591216</v>
      </c>
    </row>
    <row r="40" spans="1:22">
      <c r="A40" s="15" t="s">
        <v>515</v>
      </c>
      <c r="B40" s="17" t="n">
        <v>14157</v>
      </c>
      <c r="C40" s="18">
        <f>(286.0/B40*100)</f>
        <v/>
      </c>
      <c r="D40" s="19" t="n">
        <v>13871</v>
      </c>
      <c r="E40" s="18" t="n">
        <v>514.77360392</v>
      </c>
      <c r="F40" s="20" t="n">
        <v>5.63485809</v>
      </c>
      <c r="G40" s="18" t="n">
        <v>518.56325171</v>
      </c>
      <c r="H40" s="20" t="n">
        <v>3.51514685</v>
      </c>
      <c r="I40" s="18" t="n">
        <v>486.12220095</v>
      </c>
      <c r="J40" s="20" t="n">
        <v>3.05884351</v>
      </c>
      <c r="K40" s="18" t="n">
        <v>481.96021639</v>
      </c>
      <c r="L40" s="20" t="n">
        <v>3.73205751</v>
      </c>
      <c r="M40" s="18" t="s">
        <v>481</v>
      </c>
      <c r="N40" s="20" t="s">
        <v>481</v>
      </c>
      <c r="O40" s="18" t="s">
        <v>481</v>
      </c>
      <c r="P40" s="20" t="s">
        <v>481</v>
      </c>
      <c r="Q40" s="18" t="s">
        <v>481</v>
      </c>
      <c r="R40" s="20" t="s">
        <v>481</v>
      </c>
      <c r="S40" s="18" t="s">
        <v>481</v>
      </c>
      <c r="T40" s="20" t="s">
        <v>481</v>
      </c>
      <c r="U40" s="18" t="n">
        <v>410.17758605</v>
      </c>
      <c r="V40" s="20" t="n">
        <v>10.54014485</v>
      </c>
    </row>
    <row r="41" spans="1:22">
      <c r="A41" s="15" t="s">
        <v>516</v>
      </c>
      <c r="B41" s="17" t="n">
        <v>5712</v>
      </c>
      <c r="C41" s="18">
        <f>(39.0/B41*100)</f>
        <v/>
      </c>
      <c r="D41" s="19" t="n">
        <v>5673</v>
      </c>
      <c r="E41" s="18" t="n">
        <v>503.32123989</v>
      </c>
      <c r="F41" s="20" t="n">
        <v>7.40866217</v>
      </c>
      <c r="G41" s="18" t="n">
        <v>500.00227242</v>
      </c>
      <c r="H41" s="20" t="n">
        <v>4.6824767</v>
      </c>
      <c r="I41" s="18" t="n">
        <v>459.65823061</v>
      </c>
      <c r="J41" s="20" t="n">
        <v>3.43099618</v>
      </c>
      <c r="K41" s="18" t="n">
        <v>467.32893715</v>
      </c>
      <c r="L41" s="20" t="n">
        <v>3.8652571</v>
      </c>
      <c r="M41" s="18" t="s">
        <v>481</v>
      </c>
      <c r="N41" s="20" t="s">
        <v>481</v>
      </c>
      <c r="O41" s="18" t="s">
        <v>481</v>
      </c>
      <c r="P41" s="20" t="s">
        <v>481</v>
      </c>
      <c r="Q41" s="18" t="n">
        <v>392.51815558</v>
      </c>
      <c r="R41" s="20" t="n">
        <v>16.89642718</v>
      </c>
      <c r="S41" s="18" t="s">
        <v>481</v>
      </c>
      <c r="T41" s="20" t="s">
        <v>481</v>
      </c>
      <c r="U41" s="18" t="n">
        <v>386.66608659</v>
      </c>
      <c r="V41" s="20" t="n">
        <v>12.66481149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(1306.0/B46*100)</f>
        <v/>
      </c>
      <c r="D46" s="19" t="n">
        <v>21835</v>
      </c>
      <c r="E46" s="18" t="n">
        <v>384.63172833</v>
      </c>
      <c r="F46" s="20" t="n">
        <v>6.78026528</v>
      </c>
      <c r="G46" s="18" t="n">
        <v>404.70030871</v>
      </c>
      <c r="H46" s="20" t="n">
        <v>4.30263358</v>
      </c>
      <c r="I46" s="18" t="n">
        <v>377.47336216</v>
      </c>
      <c r="J46" s="20" t="n">
        <v>3.16580244</v>
      </c>
      <c r="K46" s="18" t="n">
        <v>387.17316562</v>
      </c>
      <c r="L46" s="20" t="n">
        <v>3.12572411</v>
      </c>
      <c r="M46" s="18" t="s">
        <v>481</v>
      </c>
      <c r="N46" s="20" t="s">
        <v>481</v>
      </c>
      <c r="O46" s="18" t="s">
        <v>481</v>
      </c>
      <c r="P46" s="20" t="s">
        <v>481</v>
      </c>
      <c r="Q46" s="18" t="s">
        <v>481</v>
      </c>
      <c r="R46" s="20" t="s">
        <v>481</v>
      </c>
      <c r="S46" s="18" t="s">
        <v>481</v>
      </c>
      <c r="T46" s="20" t="s">
        <v>481</v>
      </c>
      <c r="U46" s="18" t="n">
        <v>321.14982279</v>
      </c>
      <c r="V46" s="20" t="n">
        <v>4.85482298</v>
      </c>
    </row>
    <row r="47" spans="1:22">
      <c r="A47" s="15" t="s">
        <v>522</v>
      </c>
      <c r="B47" s="17" t="n">
        <v>5928</v>
      </c>
      <c r="C47" s="18">
        <f>(96.0/B47*100)</f>
        <v/>
      </c>
      <c r="D47" s="19" t="n">
        <v>5832</v>
      </c>
      <c r="E47" s="18" t="n">
        <v>437.13215201</v>
      </c>
      <c r="F47" s="20" t="n">
        <v>8.154678840000001</v>
      </c>
      <c r="G47" s="18" t="n">
        <v>470.55081486</v>
      </c>
      <c r="H47" s="20" t="n">
        <v>4.66692138</v>
      </c>
      <c r="I47" s="18" t="n">
        <v>442.51121014</v>
      </c>
      <c r="J47" s="20" t="n">
        <v>4.18779371</v>
      </c>
      <c r="K47" s="18" t="n">
        <v>448.09091534</v>
      </c>
      <c r="L47" s="20" t="n">
        <v>4.68834412</v>
      </c>
      <c r="M47" s="18" t="s">
        <v>481</v>
      </c>
      <c r="N47" s="20" t="s">
        <v>481</v>
      </c>
      <c r="O47" s="18" t="s">
        <v>481</v>
      </c>
      <c r="P47" s="20" t="s">
        <v>481</v>
      </c>
      <c r="Q47" s="18" t="s">
        <v>481</v>
      </c>
      <c r="R47" s="20" t="s">
        <v>481</v>
      </c>
      <c r="S47" s="18" t="s">
        <v>481</v>
      </c>
      <c r="T47" s="20" t="s">
        <v>481</v>
      </c>
      <c r="U47" s="18" t="n">
        <v>350.93486261</v>
      </c>
      <c r="V47" s="20" t="n">
        <v>7.86485058</v>
      </c>
    </row>
    <row r="48" spans="1:22">
      <c r="A48" s="15" t="s">
        <v>523</v>
      </c>
      <c r="B48" s="17" t="n">
        <v>9841</v>
      </c>
      <c r="C48" s="18">
        <f>(7.0/B48*100)</f>
        <v/>
      </c>
      <c r="D48" s="19" t="n">
        <v>9834</v>
      </c>
      <c r="E48" s="18" t="n">
        <v>529.43299918</v>
      </c>
      <c r="F48" s="20" t="n">
        <v>15.20333157</v>
      </c>
      <c r="G48" s="18" t="n">
        <v>546.4164133199999</v>
      </c>
      <c r="H48" s="20" t="n">
        <v>7.7079469</v>
      </c>
      <c r="I48" s="18" t="n">
        <v>526.66743346</v>
      </c>
      <c r="J48" s="20" t="n">
        <v>5.39389643</v>
      </c>
      <c r="K48" s="18" t="n">
        <v>539.82196701</v>
      </c>
      <c r="L48" s="20" t="n">
        <v>4.68359876</v>
      </c>
      <c r="M48" s="18" t="s">
        <v>481</v>
      </c>
      <c r="N48" s="20" t="s">
        <v>481</v>
      </c>
      <c r="O48" s="18" t="s">
        <v>481</v>
      </c>
      <c r="P48" s="20" t="s">
        <v>481</v>
      </c>
      <c r="Q48" s="18" t="s">
        <v>481</v>
      </c>
      <c r="R48" s="20" t="s">
        <v>481</v>
      </c>
      <c r="S48" s="18" t="s">
        <v>481</v>
      </c>
      <c r="T48" s="20" t="s">
        <v>481</v>
      </c>
      <c r="U48" s="18" t="n">
        <v>459.49944258</v>
      </c>
      <c r="V48" s="20" t="n">
        <v>31.06657613</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(222.0/B50*100)</f>
        <v/>
      </c>
      <c r="D50" s="19" t="n">
        <v>11573</v>
      </c>
      <c r="E50" s="18" t="n">
        <v>382.60703337</v>
      </c>
      <c r="F50" s="20" t="n">
        <v>6.03078318</v>
      </c>
      <c r="G50" s="18" t="n">
        <v>391.81803387</v>
      </c>
      <c r="H50" s="20" t="n">
        <v>3.89748819</v>
      </c>
      <c r="I50" s="18" t="n">
        <v>391.39870555</v>
      </c>
      <c r="J50" s="20" t="n">
        <v>2.28708627</v>
      </c>
      <c r="K50" s="18" t="n">
        <v>391.20811969</v>
      </c>
      <c r="L50" s="20" t="n">
        <v>3.35213131</v>
      </c>
      <c r="M50" s="18" t="s">
        <v>481</v>
      </c>
      <c r="N50" s="20" t="s">
        <v>481</v>
      </c>
      <c r="O50" s="18" t="s">
        <v>481</v>
      </c>
      <c r="P50" s="20" t="s">
        <v>481</v>
      </c>
      <c r="Q50" s="18" t="s">
        <v>481</v>
      </c>
      <c r="R50" s="20" t="s">
        <v>481</v>
      </c>
      <c r="S50" s="18" t="s">
        <v>481</v>
      </c>
      <c r="T50" s="20" t="s">
        <v>481</v>
      </c>
      <c r="U50" s="18" t="n">
        <v>310.41740452</v>
      </c>
      <c r="V50" s="20" t="n">
        <v>10.63513817</v>
      </c>
    </row>
    <row r="51" spans="1:22">
      <c r="A51" s="15" t="s">
        <v>526</v>
      </c>
      <c r="B51" s="17" t="n">
        <v>6866</v>
      </c>
      <c r="C51" s="18">
        <f>(110.0/B51*100)</f>
        <v/>
      </c>
      <c r="D51" s="19" t="n">
        <v>6756</v>
      </c>
      <c r="E51" s="18" t="n">
        <v>409.20547089</v>
      </c>
      <c r="F51" s="20" t="n">
        <v>6.13385787</v>
      </c>
      <c r="G51" s="18" t="n">
        <v>416.45548652</v>
      </c>
      <c r="H51" s="20" t="n">
        <v>3.77718266</v>
      </c>
      <c r="I51" s="18" t="n">
        <v>403.09514492</v>
      </c>
      <c r="J51" s="20" t="n">
        <v>3.01643167</v>
      </c>
      <c r="K51" s="18" t="n">
        <v>395.1244037</v>
      </c>
      <c r="L51" s="20" t="n">
        <v>3.46683099</v>
      </c>
      <c r="M51" s="18" t="s">
        <v>481</v>
      </c>
      <c r="N51" s="20" t="s">
        <v>481</v>
      </c>
      <c r="O51" s="18" t="s">
        <v>481</v>
      </c>
      <c r="P51" s="20" t="s">
        <v>481</v>
      </c>
      <c r="Q51" s="18" t="n">
        <v>380.5422133</v>
      </c>
      <c r="R51" s="20" t="n">
        <v>4.31283207</v>
      </c>
      <c r="S51" s="18" t="s">
        <v>481</v>
      </c>
      <c r="T51" s="20" t="s">
        <v>481</v>
      </c>
      <c r="U51" s="18" t="n">
        <v>373.81926119</v>
      </c>
      <c r="V51" s="20" t="n">
        <v>9.41914429</v>
      </c>
    </row>
    <row r="52" spans="1:22">
      <c r="A52" s="15" t="s">
        <v>527</v>
      </c>
      <c r="B52" s="17" t="n">
        <v>5809</v>
      </c>
      <c r="C52" s="18">
        <f>(76.0/B52*100)</f>
        <v/>
      </c>
      <c r="D52" s="19" t="n">
        <v>5733</v>
      </c>
      <c r="E52" s="18" t="n">
        <v>469.5436937</v>
      </c>
      <c r="F52" s="20" t="n">
        <v>8.13167668</v>
      </c>
      <c r="G52" s="18" t="n">
        <v>484.21926136</v>
      </c>
      <c r="H52" s="20" t="n">
        <v>4.17039986</v>
      </c>
      <c r="I52" s="18" t="n">
        <v>460.00587124</v>
      </c>
      <c r="J52" s="20" t="n">
        <v>3.41983918</v>
      </c>
      <c r="K52" s="18" t="n">
        <v>462.3238784</v>
      </c>
      <c r="L52" s="20" t="n">
        <v>3.42844687</v>
      </c>
      <c r="M52" s="18" t="s">
        <v>481</v>
      </c>
      <c r="N52" s="20" t="s">
        <v>481</v>
      </c>
      <c r="O52" s="18" t="s">
        <v>481</v>
      </c>
      <c r="P52" s="20" t="s">
        <v>481</v>
      </c>
      <c r="Q52" s="18" t="s">
        <v>481</v>
      </c>
      <c r="R52" s="20" t="s">
        <v>481</v>
      </c>
      <c r="S52" s="18" t="s">
        <v>481</v>
      </c>
      <c r="T52" s="20" t="s">
        <v>481</v>
      </c>
      <c r="U52" s="18" t="n">
        <v>369.81313573</v>
      </c>
      <c r="V52" s="20" t="n">
        <v>10.31891624</v>
      </c>
    </row>
    <row r="53" spans="1:22">
      <c r="A53" s="15" t="s">
        <v>528</v>
      </c>
      <c r="B53" s="17" t="n">
        <v>5571</v>
      </c>
      <c r="C53" s="18">
        <f>(85.0/B53*100)</f>
        <v/>
      </c>
      <c r="D53" s="19" t="n">
        <v>5486</v>
      </c>
      <c r="E53" s="18" t="n">
        <v>433.83649011</v>
      </c>
      <c r="F53" s="20" t="n">
        <v>7.40239745</v>
      </c>
      <c r="G53" s="18" t="n">
        <v>452.47413218</v>
      </c>
      <c r="H53" s="20" t="n">
        <v>4.10257291</v>
      </c>
      <c r="I53" s="18" t="n">
        <v>439.59219502</v>
      </c>
      <c r="J53" s="20" t="n">
        <v>2.2154957</v>
      </c>
      <c r="K53" s="18" t="n">
        <v>434.97880154</v>
      </c>
      <c r="L53" s="20" t="n">
        <v>3.00052272</v>
      </c>
      <c r="M53" s="18" t="s">
        <v>481</v>
      </c>
      <c r="N53" s="20" t="s">
        <v>481</v>
      </c>
      <c r="O53" s="18" t="s">
        <v>481</v>
      </c>
      <c r="P53" s="20" t="s">
        <v>481</v>
      </c>
      <c r="Q53" s="18" t="s">
        <v>481</v>
      </c>
      <c r="R53" s="20" t="s">
        <v>481</v>
      </c>
      <c r="S53" s="18" t="s">
        <v>481</v>
      </c>
      <c r="T53" s="20" t="s">
        <v>481</v>
      </c>
      <c r="U53" s="18" t="n">
        <v>335.87193632</v>
      </c>
      <c r="V53" s="20" t="n">
        <v>9.471719569999999</v>
      </c>
    </row>
    <row r="54" spans="1:22">
      <c r="A54" s="15" t="s">
        <v>529</v>
      </c>
      <c r="B54" s="17" t="n">
        <v>4740</v>
      </c>
      <c r="C54" s="18">
        <f>(83.0/B54*100)</f>
        <v/>
      </c>
      <c r="D54" s="19" t="n">
        <v>4657</v>
      </c>
      <c r="E54" s="18" t="n">
        <v>307.36283076</v>
      </c>
      <c r="F54" s="20" t="n">
        <v>6.69200821</v>
      </c>
      <c r="G54" s="18" t="n">
        <v>318.80527112</v>
      </c>
      <c r="H54" s="20" t="n">
        <v>5.35738866</v>
      </c>
      <c r="I54" s="18" t="n">
        <v>331.65743792</v>
      </c>
      <c r="J54" s="20" t="n">
        <v>2.86787914</v>
      </c>
      <c r="K54" s="18" t="n">
        <v>346.71921914</v>
      </c>
      <c r="L54" s="20" t="n">
        <v>3.37102023</v>
      </c>
      <c r="M54" s="18" t="s">
        <v>481</v>
      </c>
      <c r="N54" s="20" t="s">
        <v>481</v>
      </c>
      <c r="O54" s="18" t="s">
        <v>481</v>
      </c>
      <c r="P54" s="20" t="s">
        <v>481</v>
      </c>
      <c r="Q54" s="18" t="s">
        <v>481</v>
      </c>
      <c r="R54" s="20" t="s">
        <v>481</v>
      </c>
      <c r="S54" s="18" t="s">
        <v>481</v>
      </c>
      <c r="T54" s="20" t="s">
        <v>481</v>
      </c>
      <c r="U54" s="18" t="n">
        <v>267.23635474</v>
      </c>
      <c r="V54" s="20" t="n">
        <v>3.89082291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540.78201144</v>
      </c>
      <c r="F56" s="20" t="n">
        <v>7.40703641</v>
      </c>
      <c r="G56" s="18" t="n">
        <v>562.486297</v>
      </c>
      <c r="H56" s="20" t="n">
        <v>4.82213845</v>
      </c>
      <c r="I56" s="18" t="n">
        <v>545.11819258</v>
      </c>
      <c r="J56" s="20" t="n">
        <v>3.03352789</v>
      </c>
      <c r="K56" s="18" t="n">
        <v>543.0053258200001</v>
      </c>
      <c r="L56" s="20" t="n">
        <v>4.73222711</v>
      </c>
      <c r="M56" s="18" t="s">
        <v>481</v>
      </c>
      <c r="N56" s="20" t="s">
        <v>481</v>
      </c>
      <c r="O56" s="18" t="s">
        <v>481</v>
      </c>
      <c r="P56" s="20" t="s">
        <v>481</v>
      </c>
      <c r="Q56" s="18" t="s">
        <v>481</v>
      </c>
      <c r="R56" s="20" t="s">
        <v>481</v>
      </c>
      <c r="S56" s="18" t="s">
        <v>481</v>
      </c>
      <c r="T56" s="20" t="s">
        <v>481</v>
      </c>
      <c r="U56" s="18" t="n">
        <v>472.15523598</v>
      </c>
      <c r="V56" s="20" t="n">
        <v>23.85953477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487.8563754</v>
      </c>
      <c r="F61" s="20" t="n">
        <v>6.49732561</v>
      </c>
      <c r="G61" s="18" t="n">
        <v>499.8533311</v>
      </c>
      <c r="H61" s="20" t="n">
        <v>4.40243711</v>
      </c>
      <c r="I61" s="18" t="n">
        <v>477.53462271</v>
      </c>
      <c r="J61" s="20" t="n">
        <v>2.65799229</v>
      </c>
      <c r="K61" s="18" t="n">
        <v>474.80338447</v>
      </c>
      <c r="L61" s="20" t="n">
        <v>3.01633564</v>
      </c>
      <c r="M61" s="18" t="s">
        <v>481</v>
      </c>
      <c r="N61" s="20" t="s">
        <v>481</v>
      </c>
      <c r="O61" s="18" t="s">
        <v>481</v>
      </c>
      <c r="P61" s="20" t="s">
        <v>481</v>
      </c>
      <c r="Q61" s="18" t="s">
        <v>481</v>
      </c>
      <c r="R61" s="20" t="s">
        <v>481</v>
      </c>
      <c r="S61" s="18" t="s">
        <v>481</v>
      </c>
      <c r="T61" s="20" t="s">
        <v>481</v>
      </c>
      <c r="U61" s="18" t="n">
        <v>400.60836962</v>
      </c>
      <c r="V61" s="20" t="n">
        <v>10.48947158</v>
      </c>
    </row>
    <row r="62" spans="1:22">
      <c r="A62" s="15" t="s">
        <v>537</v>
      </c>
      <c r="B62" s="17" t="n">
        <v>4476</v>
      </c>
      <c r="C62" s="18">
        <f>(3.0/B62*100)</f>
        <v/>
      </c>
      <c r="D62" s="19" t="n">
        <v>4473</v>
      </c>
      <c r="E62" s="18" t="n">
        <v>555.75978528</v>
      </c>
      <c r="F62" s="20" t="n">
        <v>8.437067559999999</v>
      </c>
      <c r="G62" s="18" t="n">
        <v>557.90175336</v>
      </c>
      <c r="H62" s="20" t="n">
        <v>3.67182173</v>
      </c>
      <c r="I62" s="18" t="n">
        <v>542.40877316</v>
      </c>
      <c r="J62" s="20" t="n">
        <v>1.64540469</v>
      </c>
      <c r="K62" s="18" t="n">
        <v>535.37260728</v>
      </c>
      <c r="L62" s="20" t="n">
        <v>2.69732366</v>
      </c>
      <c r="M62" s="18" t="s">
        <v>481</v>
      </c>
      <c r="N62" s="20" t="s">
        <v>481</v>
      </c>
      <c r="O62" s="18" t="s">
        <v>481</v>
      </c>
      <c r="P62" s="20" t="s">
        <v>481</v>
      </c>
      <c r="Q62" s="18" t="s">
        <v>481</v>
      </c>
      <c r="R62" s="20" t="s">
        <v>481</v>
      </c>
      <c r="S62" s="18" t="s">
        <v>481</v>
      </c>
      <c r="T62" s="20" t="s">
        <v>481</v>
      </c>
      <c r="U62" s="18" t="n">
        <v>536.46589535</v>
      </c>
      <c r="V62" s="20" t="n">
        <v>37.1622618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(76.0/B66*100)</f>
        <v/>
      </c>
      <c r="D66" s="19" t="n">
        <v>5589</v>
      </c>
      <c r="E66" s="18" t="n">
        <v>430.45627895</v>
      </c>
      <c r="F66" s="20" t="n">
        <v>5.91973668</v>
      </c>
      <c r="G66" s="18" t="n">
        <v>439.79435077</v>
      </c>
      <c r="H66" s="20" t="n">
        <v>3.48596793</v>
      </c>
      <c r="I66" s="18" t="n">
        <v>417.41398872</v>
      </c>
      <c r="J66" s="20" t="n">
        <v>2.29538278</v>
      </c>
      <c r="K66" s="18" t="n">
        <v>413.59454313</v>
      </c>
      <c r="L66" s="20" t="n">
        <v>3.30700036</v>
      </c>
      <c r="M66" s="18" t="s">
        <v>481</v>
      </c>
      <c r="N66" s="20" t="s">
        <v>481</v>
      </c>
      <c r="O66" s="18" t="s">
        <v>481</v>
      </c>
      <c r="P66" s="20" t="s">
        <v>481</v>
      </c>
      <c r="Q66" s="18" t="s">
        <v>481</v>
      </c>
      <c r="R66" s="20" t="s">
        <v>481</v>
      </c>
      <c r="S66" s="18" t="s">
        <v>481</v>
      </c>
      <c r="T66" s="20" t="s">
        <v>481</v>
      </c>
      <c r="U66" s="18" t="n">
        <v>340.5553292</v>
      </c>
      <c r="V66" s="20" t="n">
        <v>6.93373081</v>
      </c>
    </row>
    <row r="67" spans="1:22">
      <c r="A67" s="15" t="s">
        <v>542</v>
      </c>
      <c r="B67" s="17" t="n">
        <v>6971</v>
      </c>
      <c r="C67" s="18">
        <f>(83.0/B67*100)</f>
        <v/>
      </c>
      <c r="D67" s="19" t="n">
        <v>6888</v>
      </c>
      <c r="E67" s="18" t="n">
        <v>363.52142248</v>
      </c>
      <c r="F67" s="20" t="n">
        <v>6.94343255</v>
      </c>
      <c r="G67" s="18" t="n">
        <v>383.21982144</v>
      </c>
      <c r="H67" s="20" t="n">
        <v>3.60104936</v>
      </c>
      <c r="I67" s="18" t="n">
        <v>391.13304877</v>
      </c>
      <c r="J67" s="20" t="n">
        <v>2.87878444</v>
      </c>
      <c r="K67" s="18" t="n">
        <v>398.3991904</v>
      </c>
      <c r="L67" s="20" t="n">
        <v>3.68724242</v>
      </c>
      <c r="M67" s="18" t="s">
        <v>481</v>
      </c>
      <c r="N67" s="20" t="s">
        <v>481</v>
      </c>
      <c r="O67" s="18" t="s">
        <v>481</v>
      </c>
      <c r="P67" s="20" t="s">
        <v>481</v>
      </c>
      <c r="Q67" s="18" t="s">
        <v>481</v>
      </c>
      <c r="R67" s="20" t="s">
        <v>481</v>
      </c>
      <c r="S67" s="18" t="s">
        <v>481</v>
      </c>
      <c r="T67" s="20" t="s">
        <v>481</v>
      </c>
      <c r="U67" s="18" t="n">
        <v>292.63694772</v>
      </c>
      <c r="V67" s="20" t="n">
        <v>7.75608495</v>
      </c>
    </row>
    <row r="68" spans="1:22">
      <c r="A68" s="15" t="s">
        <v>543</v>
      </c>
      <c r="B68" s="17" t="n">
        <v>12083</v>
      </c>
      <c r="C68" s="18">
        <f>(26.0/B68*100)</f>
        <v/>
      </c>
      <c r="D68" s="19" t="n">
        <v>12057</v>
      </c>
      <c r="E68" s="18" t="n">
        <v>364.58768846</v>
      </c>
      <c r="F68" s="20" t="n">
        <v>5.34028208</v>
      </c>
      <c r="G68" s="18" t="n">
        <v>430.58776068</v>
      </c>
      <c r="H68" s="20" t="n">
        <v>4.1180719</v>
      </c>
      <c r="I68" s="18" t="n">
        <v>409.96482649</v>
      </c>
      <c r="J68" s="20" t="n">
        <v>2.36335994</v>
      </c>
      <c r="K68" s="18" t="n">
        <v>406.48316833</v>
      </c>
      <c r="L68" s="20" t="n">
        <v>1.88750668</v>
      </c>
      <c r="M68" s="18" t="s">
        <v>481</v>
      </c>
      <c r="N68" s="20" t="s">
        <v>481</v>
      </c>
      <c r="O68" s="18" t="s">
        <v>481</v>
      </c>
      <c r="P68" s="20" t="s">
        <v>481</v>
      </c>
      <c r="Q68" s="18" t="s">
        <v>481</v>
      </c>
      <c r="R68" s="20" t="s">
        <v>481</v>
      </c>
      <c r="S68" s="18" t="s">
        <v>481</v>
      </c>
      <c r="T68" s="20" t="s">
        <v>481</v>
      </c>
      <c r="U68" s="18" t="n">
        <v>315.30628079</v>
      </c>
      <c r="V68" s="20" t="n">
        <v>4.15912208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505.32270256</v>
      </c>
      <c r="F70" s="20" t="n">
        <v>7.73886611</v>
      </c>
      <c r="G70" s="18" t="n">
        <v>508.42411828</v>
      </c>
      <c r="H70" s="20" t="n">
        <v>4.31252127</v>
      </c>
      <c r="I70" s="18" t="n">
        <v>491.40326361</v>
      </c>
      <c r="J70" s="20" t="n">
        <v>3.37348974</v>
      </c>
      <c r="K70" s="18" t="n">
        <v>496.59682376</v>
      </c>
      <c r="L70" s="20" t="n">
        <v>4.64218621</v>
      </c>
      <c r="M70" s="18" t="s">
        <v>481</v>
      </c>
      <c r="N70" s="20" t="s">
        <v>481</v>
      </c>
      <c r="O70" s="18" t="s">
        <v>481</v>
      </c>
      <c r="P70" s="20" t="s">
        <v>481</v>
      </c>
      <c r="Q70" s="18" t="s">
        <v>481</v>
      </c>
      <c r="R70" s="20" t="s">
        <v>481</v>
      </c>
      <c r="S70" s="18" t="s">
        <v>481</v>
      </c>
      <c r="T70" s="20" t="s">
        <v>481</v>
      </c>
      <c r="U70" s="18" t="n">
        <v>428.29016795</v>
      </c>
      <c r="V70" s="20" t="n">
        <v>13.56246557</v>
      </c>
    </row>
    <row r="71" spans="1:22">
      <c r="A71" s="15" t="s">
        <v>546</v>
      </c>
      <c r="B71" s="17" t="n">
        <v>6115</v>
      </c>
      <c r="C71" s="18">
        <f>(17.0/B71*100)</f>
        <v/>
      </c>
      <c r="D71" s="19" t="n">
        <v>6098</v>
      </c>
      <c r="E71" s="18" t="n">
        <v>588.06087761</v>
      </c>
      <c r="F71" s="20" t="n">
        <v>7.79221424</v>
      </c>
      <c r="G71" s="18" t="n">
        <v>598.41362409</v>
      </c>
      <c r="H71" s="20" t="n">
        <v>4.16986818</v>
      </c>
      <c r="I71" s="18" t="n">
        <v>558.47650499</v>
      </c>
      <c r="J71" s="20" t="n">
        <v>1.99778041</v>
      </c>
      <c r="K71" s="18" t="n">
        <v>554.02320618</v>
      </c>
      <c r="L71" s="20" t="n">
        <v>3.33586435</v>
      </c>
      <c r="M71" s="18" t="s">
        <v>481</v>
      </c>
      <c r="N71" s="20" t="s">
        <v>481</v>
      </c>
      <c r="O71" s="18" t="s">
        <v>481</v>
      </c>
      <c r="P71" s="20" t="s">
        <v>481</v>
      </c>
      <c r="Q71" s="18" t="s">
        <v>481</v>
      </c>
      <c r="R71" s="20" t="s">
        <v>481</v>
      </c>
      <c r="S71" s="18" t="s">
        <v>481</v>
      </c>
      <c r="T71" s="20" t="s">
        <v>481</v>
      </c>
      <c r="U71" s="18" t="n">
        <v>441.78169041</v>
      </c>
      <c r="V71" s="20" t="n">
        <v>26.9990493</v>
      </c>
    </row>
    <row r="72" spans="1:22">
      <c r="A72" s="15" t="s">
        <v>547</v>
      </c>
      <c r="B72" s="17" t="n">
        <v>7708</v>
      </c>
      <c r="C72" s="18">
        <f>(5.0/B72*100)</f>
        <v/>
      </c>
      <c r="D72" s="19" t="n">
        <v>7703</v>
      </c>
      <c r="E72" s="18" t="n">
        <v>552.6629054799999</v>
      </c>
      <c r="F72" s="20" t="n">
        <v>11.36973741</v>
      </c>
      <c r="G72" s="18" t="n">
        <v>570.82170766</v>
      </c>
      <c r="H72" s="20" t="n">
        <v>5.60070771</v>
      </c>
      <c r="I72" s="18" t="n">
        <v>534.11373284</v>
      </c>
      <c r="J72" s="20" t="n">
        <v>3.40206638</v>
      </c>
      <c r="K72" s="18" t="n">
        <v>546.05363232</v>
      </c>
      <c r="L72" s="20" t="n">
        <v>3.51219438</v>
      </c>
      <c r="M72" s="18" t="s">
        <v>481</v>
      </c>
      <c r="N72" s="20" t="s">
        <v>481</v>
      </c>
      <c r="O72" s="18" t="s">
        <v>481</v>
      </c>
      <c r="P72" s="20" t="s">
        <v>481</v>
      </c>
      <c r="Q72" s="18" t="s">
        <v>481</v>
      </c>
      <c r="R72" s="20" t="s">
        <v>481</v>
      </c>
      <c r="S72" s="18" t="s">
        <v>481</v>
      </c>
      <c r="T72" s="20" t="s">
        <v>481</v>
      </c>
      <c r="U72" s="18" t="n">
        <v>489.68584203</v>
      </c>
      <c r="V72" s="20" t="n">
        <v>26.1865625</v>
      </c>
    </row>
    <row r="73" spans="1:22">
      <c r="A73" s="15" t="s">
        <v>548</v>
      </c>
      <c r="B73" s="17" t="n">
        <v>8249</v>
      </c>
      <c r="C73" s="18">
        <f>(147.0/B73*100)</f>
        <v/>
      </c>
      <c r="D73" s="19" t="n">
        <v>8102</v>
      </c>
      <c r="E73" s="18" t="n">
        <v>386.09143358</v>
      </c>
      <c r="F73" s="20" t="n">
        <v>11.97925188</v>
      </c>
      <c r="G73" s="18" t="n">
        <v>412.83066732</v>
      </c>
      <c r="H73" s="20" t="n">
        <v>4.84867426</v>
      </c>
      <c r="I73" s="18" t="n">
        <v>413.39383417</v>
      </c>
      <c r="J73" s="20" t="n">
        <v>3.17447762</v>
      </c>
      <c r="K73" s="18" t="n">
        <v>426.91394344</v>
      </c>
      <c r="L73" s="20" t="n">
        <v>4.96439953</v>
      </c>
      <c r="M73" s="18" t="s">
        <v>481</v>
      </c>
      <c r="N73" s="20" t="s">
        <v>481</v>
      </c>
      <c r="O73" s="18" t="s">
        <v>481</v>
      </c>
      <c r="P73" s="20" t="s">
        <v>481</v>
      </c>
      <c r="Q73" s="18" t="s">
        <v>481</v>
      </c>
      <c r="R73" s="20" t="s">
        <v>481</v>
      </c>
      <c r="S73" s="18" t="s">
        <v>481</v>
      </c>
      <c r="T73" s="20" t="s">
        <v>481</v>
      </c>
      <c r="U73" s="18" t="n">
        <v>361.54926137</v>
      </c>
      <c r="V73" s="20" t="n">
        <v>15.64579079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370.53156759</v>
      </c>
      <c r="F75" s="20" t="n">
        <v>7.39538954</v>
      </c>
      <c r="G75" s="18" t="n">
        <v>398.54700107</v>
      </c>
      <c r="H75" s="20" t="n">
        <v>5.88715842</v>
      </c>
      <c r="I75" s="18" t="n">
        <v>370.44619912</v>
      </c>
      <c r="J75" s="20" t="n">
        <v>3.47486482</v>
      </c>
      <c r="K75" s="18" t="n">
        <v>361.50422616</v>
      </c>
      <c r="L75" s="20" t="n">
        <v>3.60288687</v>
      </c>
      <c r="M75" s="18" t="s">
        <v>481</v>
      </c>
      <c r="N75" s="20" t="s">
        <v>481</v>
      </c>
      <c r="O75" s="18" t="s">
        <v>481</v>
      </c>
      <c r="P75" s="20" t="s">
        <v>481</v>
      </c>
      <c r="Q75" s="18" t="s">
        <v>481</v>
      </c>
      <c r="R75" s="20" t="s">
        <v>481</v>
      </c>
      <c r="S75" s="18" t="s">
        <v>481</v>
      </c>
      <c r="T75" s="20" t="s">
        <v>481</v>
      </c>
      <c r="U75" s="18" t="n">
        <v>309.52661682</v>
      </c>
      <c r="V75" s="20" t="n">
        <v>10.32497343</v>
      </c>
    </row>
    <row r="76" spans="1:22">
      <c r="A76" s="15" t="s">
        <v>551</v>
      </c>
      <c r="B76" s="17" t="n">
        <v>14167</v>
      </c>
      <c r="C76" s="18">
        <f>(229.0/B76*100)</f>
        <v/>
      </c>
      <c r="D76" s="19" t="n">
        <v>13938</v>
      </c>
      <c r="E76" s="18" t="n">
        <v>417.59919819</v>
      </c>
      <c r="F76" s="20" t="n">
        <v>6.8822613</v>
      </c>
      <c r="G76" s="18" t="n">
        <v>461.16187982</v>
      </c>
      <c r="H76" s="20" t="n">
        <v>5.36195412</v>
      </c>
      <c r="I76" s="18" t="n">
        <v>430.98074844</v>
      </c>
      <c r="J76" s="20" t="n">
        <v>2.78879645</v>
      </c>
      <c r="K76" s="18" t="n">
        <v>423.32663136</v>
      </c>
      <c r="L76" s="20" t="n">
        <v>2.88773165</v>
      </c>
      <c r="M76" s="18" t="s">
        <v>481</v>
      </c>
      <c r="N76" s="20" t="s">
        <v>481</v>
      </c>
      <c r="O76" s="18" t="s">
        <v>481</v>
      </c>
      <c r="P76" s="20" t="s">
        <v>481</v>
      </c>
      <c r="Q76" s="18" t="s">
        <v>481</v>
      </c>
      <c r="R76" s="20" t="s">
        <v>481</v>
      </c>
      <c r="S76" s="18" t="s">
        <v>481</v>
      </c>
      <c r="T76" s="20" t="s">
        <v>481</v>
      </c>
      <c r="U76" s="18" t="n">
        <v>341.43479487</v>
      </c>
      <c r="V76" s="20" t="n">
        <v>8.32522777</v>
      </c>
    </row>
    <row r="77" spans="1:22">
      <c r="A77" s="15" t="s">
        <v>552</v>
      </c>
      <c r="B77" s="17" t="n">
        <v>6062</v>
      </c>
      <c r="C77" s="18">
        <f>(87.0/B77*100)</f>
        <v/>
      </c>
      <c r="D77" s="19" t="n">
        <v>5975</v>
      </c>
      <c r="E77" s="18" t="n">
        <v>439.92083567</v>
      </c>
      <c r="F77" s="20" t="n">
        <v>6.25770528</v>
      </c>
      <c r="G77" s="18" t="n">
        <v>445.49960108</v>
      </c>
      <c r="H77" s="20" t="n">
        <v>4.23448297</v>
      </c>
      <c r="I77" s="18" t="n">
        <v>420.79850126</v>
      </c>
      <c r="J77" s="20" t="n">
        <v>3.04664371</v>
      </c>
      <c r="K77" s="18" t="n">
        <v>404.44102503</v>
      </c>
      <c r="L77" s="20" t="n">
        <v>3.04488085</v>
      </c>
      <c r="M77" s="18" t="s">
        <v>481</v>
      </c>
      <c r="N77" s="20" t="s">
        <v>481</v>
      </c>
      <c r="O77" s="18" t="s">
        <v>481</v>
      </c>
      <c r="P77" s="20" t="s">
        <v>481</v>
      </c>
      <c r="Q77" s="18" t="s">
        <v>481</v>
      </c>
      <c r="R77" s="20" t="s">
        <v>481</v>
      </c>
      <c r="S77" s="18" t="s">
        <v>481</v>
      </c>
      <c r="T77" s="20" t="s">
        <v>481</v>
      </c>
      <c r="U77" s="18" t="n">
        <v>336.71343719</v>
      </c>
      <c r="V77" s="20" t="n">
        <v>5.29991049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442.10985747</v>
      </c>
      <c r="F81" s="20" t="n">
        <v>19.38008563</v>
      </c>
      <c r="G81" s="18" t="n">
        <v>457.50739174</v>
      </c>
      <c r="H81" s="20" t="n">
        <v>6.69302089</v>
      </c>
      <c r="I81" s="18" t="n">
        <v>444.78177296</v>
      </c>
      <c r="J81" s="20" t="n">
        <v>3.34450994</v>
      </c>
      <c r="K81" s="18" t="n">
        <v>446.34077293</v>
      </c>
      <c r="L81" s="20" t="n">
        <v>3.83484822</v>
      </c>
      <c r="M81" s="18" t="s">
        <v>481</v>
      </c>
      <c r="N81" s="20" t="s">
        <v>481</v>
      </c>
      <c r="O81" s="18" t="s">
        <v>481</v>
      </c>
      <c r="P81" s="20" t="s">
        <v>481</v>
      </c>
      <c r="Q81" s="18" t="s">
        <v>481</v>
      </c>
      <c r="R81" s="20" t="s">
        <v>481</v>
      </c>
      <c r="S81" s="18" t="s">
        <v>481</v>
      </c>
      <c r="T81" s="20" t="s">
        <v>481</v>
      </c>
      <c r="U81" s="18" t="n">
        <v>408.94115061</v>
      </c>
      <c r="V81" s="20" t="n">
        <v>20.64361998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725</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489.50721381</v>
      </c>
      <c r="F7" s="20" t="n">
        <v>6.17543777</v>
      </c>
      <c r="G7" s="18" t="n">
        <v>494.77654847</v>
      </c>
      <c r="H7" s="20" t="n">
        <v>3.72392698</v>
      </c>
      <c r="I7" s="18" t="n">
        <v>499.33174942</v>
      </c>
      <c r="J7" s="20" t="n">
        <v>1.67494913</v>
      </c>
      <c r="K7" s="18" t="n">
        <v>492.04080341</v>
      </c>
      <c r="L7" s="20" t="n">
        <v>3.02256087</v>
      </c>
      <c r="M7" s="18" t="s">
        <v>481</v>
      </c>
      <c r="N7" s="20" t="s">
        <v>481</v>
      </c>
      <c r="O7" s="18" t="s">
        <v>481</v>
      </c>
      <c r="P7" s="20" t="s">
        <v>481</v>
      </c>
      <c r="Q7" s="18" t="s">
        <v>481</v>
      </c>
      <c r="R7" s="20" t="s">
        <v>481</v>
      </c>
      <c r="S7" s="18" t="s">
        <v>481</v>
      </c>
      <c r="T7" s="20" t="s">
        <v>481</v>
      </c>
      <c r="U7" s="18" t="n">
        <v>421.32836178</v>
      </c>
      <c r="V7" s="20" t="n">
        <v>9.317303150000001</v>
      </c>
    </row>
    <row r="8" spans="1:22">
      <c r="A8" s="15" t="s">
        <v>483</v>
      </c>
      <c r="B8" s="17" t="n">
        <v>7007</v>
      </c>
      <c r="C8" s="18">
        <f>(25.0/B8*100)</f>
        <v/>
      </c>
      <c r="D8" s="19" t="n">
        <v>6982</v>
      </c>
      <c r="E8" s="18" t="n">
        <v>497.10765154</v>
      </c>
      <c r="F8" s="20" t="n">
        <v>8.914577469999999</v>
      </c>
      <c r="G8" s="18" t="n">
        <v>518.56797316</v>
      </c>
      <c r="H8" s="20" t="n">
        <v>4.99389445</v>
      </c>
      <c r="I8" s="18" t="n">
        <v>509.61948372</v>
      </c>
      <c r="J8" s="20" t="n">
        <v>3.65099505</v>
      </c>
      <c r="K8" s="18" t="n">
        <v>486.44834511</v>
      </c>
      <c r="L8" s="20" t="n">
        <v>3.13610818</v>
      </c>
      <c r="M8" s="18" t="s">
        <v>481</v>
      </c>
      <c r="N8" s="20" t="s">
        <v>481</v>
      </c>
      <c r="O8" s="18" t="s">
        <v>481</v>
      </c>
      <c r="P8" s="20" t="s">
        <v>481</v>
      </c>
      <c r="Q8" s="18" t="n">
        <v>301.63126691</v>
      </c>
      <c r="R8" s="20" t="n">
        <v>25.14921031</v>
      </c>
      <c r="S8" s="18" t="s">
        <v>481</v>
      </c>
      <c r="T8" s="20" t="s">
        <v>481</v>
      </c>
      <c r="U8" s="18" t="n">
        <v>397.89487577</v>
      </c>
      <c r="V8" s="20" t="n">
        <v>16.19543307</v>
      </c>
    </row>
    <row r="9" spans="1:22">
      <c r="A9" s="15" t="s">
        <v>484</v>
      </c>
      <c r="B9" s="17" t="n">
        <v>9651</v>
      </c>
      <c r="C9" s="18">
        <f>(113.0/B9*100)</f>
        <v/>
      </c>
      <c r="D9" s="19" t="n">
        <v>9538</v>
      </c>
      <c r="E9" s="18" t="n">
        <v>504.77948036</v>
      </c>
      <c r="F9" s="20" t="n">
        <v>6.6101688</v>
      </c>
      <c r="G9" s="18" t="n">
        <v>530.13798994</v>
      </c>
      <c r="H9" s="20" t="n">
        <v>4.36464523</v>
      </c>
      <c r="I9" s="18" t="n">
        <v>515.13679594</v>
      </c>
      <c r="J9" s="20" t="n">
        <v>2.54863256</v>
      </c>
      <c r="K9" s="18" t="n">
        <v>504.8378755</v>
      </c>
      <c r="L9" s="20" t="n">
        <v>3.05484718</v>
      </c>
      <c r="M9" s="18" t="s">
        <v>481</v>
      </c>
      <c r="N9" s="20" t="s">
        <v>481</v>
      </c>
      <c r="O9" s="18" t="s">
        <v>481</v>
      </c>
      <c r="P9" s="20" t="s">
        <v>481</v>
      </c>
      <c r="Q9" s="18" t="n">
        <v>357.98454354</v>
      </c>
      <c r="R9" s="20" t="n">
        <v>11.51846445</v>
      </c>
      <c r="S9" s="18" t="s">
        <v>481</v>
      </c>
      <c r="T9" s="20" t="s">
        <v>481</v>
      </c>
      <c r="U9" s="18" t="n">
        <v>412.30695918</v>
      </c>
      <c r="V9" s="20" t="n">
        <v>8.71092382</v>
      </c>
    </row>
    <row r="10" spans="1:22">
      <c r="A10" s="15" t="s">
        <v>485</v>
      </c>
      <c r="B10" s="17" t="n">
        <v>20058</v>
      </c>
      <c r="C10" s="18">
        <f>(530.0/B10*100)</f>
        <v/>
      </c>
      <c r="D10" s="19" t="n">
        <v>19528</v>
      </c>
      <c r="E10" s="18" t="n">
        <v>510.38255373</v>
      </c>
      <c r="F10" s="20" t="n">
        <v>5.65227343</v>
      </c>
      <c r="G10" s="18" t="n">
        <v>526.56296729</v>
      </c>
      <c r="H10" s="20" t="n">
        <v>4.62536888</v>
      </c>
      <c r="I10" s="18" t="n">
        <v>517.05689326</v>
      </c>
      <c r="J10" s="20" t="n">
        <v>2.6326872</v>
      </c>
      <c r="K10" s="18" t="n">
        <v>514.52700671</v>
      </c>
      <c r="L10" s="20" t="n">
        <v>2.84400217</v>
      </c>
      <c r="M10" s="18" t="s">
        <v>481</v>
      </c>
      <c r="N10" s="20" t="s">
        <v>481</v>
      </c>
      <c r="O10" s="18" t="s">
        <v>481</v>
      </c>
      <c r="P10" s="20" t="s">
        <v>481</v>
      </c>
      <c r="Q10" s="18" t="s">
        <v>481</v>
      </c>
      <c r="R10" s="20" t="s">
        <v>481</v>
      </c>
      <c r="S10" s="18" t="s">
        <v>481</v>
      </c>
      <c r="T10" s="20" t="s">
        <v>481</v>
      </c>
      <c r="U10" s="18" t="n">
        <v>454.47729843</v>
      </c>
      <c r="V10" s="20" t="n">
        <v>9.67038837</v>
      </c>
    </row>
    <row r="11" spans="1:22">
      <c r="A11" s="15" t="s">
        <v>486</v>
      </c>
      <c r="B11" s="17" t="n">
        <v>7053</v>
      </c>
      <c r="C11" s="18">
        <f>(51.0/B11*100)</f>
        <v/>
      </c>
      <c r="D11" s="19" t="n">
        <v>7002</v>
      </c>
      <c r="E11" s="18" t="n">
        <v>420.24088838</v>
      </c>
      <c r="F11" s="20" t="n">
        <v>9.37701274</v>
      </c>
      <c r="G11" s="18" t="n">
        <v>426.21068912</v>
      </c>
      <c r="H11" s="20" t="n">
        <v>7.73362881</v>
      </c>
      <c r="I11" s="18" t="n">
        <v>425.57718732</v>
      </c>
      <c r="J11" s="20" t="n">
        <v>2.6783989</v>
      </c>
      <c r="K11" s="18" t="n">
        <v>422.773478</v>
      </c>
      <c r="L11" s="20" t="n">
        <v>3.39620571</v>
      </c>
      <c r="M11" s="18" t="s">
        <v>481</v>
      </c>
      <c r="N11" s="20" t="s">
        <v>481</v>
      </c>
      <c r="O11" s="18" t="s">
        <v>481</v>
      </c>
      <c r="P11" s="20" t="s">
        <v>481</v>
      </c>
      <c r="Q11" s="18" t="s">
        <v>481</v>
      </c>
      <c r="R11" s="20" t="s">
        <v>481</v>
      </c>
      <c r="S11" s="18" t="s">
        <v>481</v>
      </c>
      <c r="T11" s="20" t="s">
        <v>481</v>
      </c>
      <c r="U11" s="18" t="n">
        <v>348.48698057</v>
      </c>
      <c r="V11" s="20" t="n">
        <v>9.7916746</v>
      </c>
    </row>
    <row r="12" spans="1:22">
      <c r="A12" s="15" t="s">
        <v>487</v>
      </c>
      <c r="B12" s="17" t="n">
        <v>6894</v>
      </c>
      <c r="C12" s="18">
        <f>(57.0/B12*100)</f>
        <v/>
      </c>
      <c r="D12" s="19" t="n">
        <v>6837</v>
      </c>
      <c r="E12" s="18" t="n">
        <v>493.96738354</v>
      </c>
      <c r="F12" s="20" t="n">
        <v>10.93515735</v>
      </c>
      <c r="G12" s="18" t="n">
        <v>512.2555793</v>
      </c>
      <c r="H12" s="20" t="n">
        <v>5.73616715</v>
      </c>
      <c r="I12" s="18" t="n">
        <v>497.87743295</v>
      </c>
      <c r="J12" s="20" t="n">
        <v>2.55897995</v>
      </c>
      <c r="K12" s="18" t="n">
        <v>493.58546707</v>
      </c>
      <c r="L12" s="20" t="n">
        <v>3.13499741</v>
      </c>
      <c r="M12" s="18" t="s">
        <v>481</v>
      </c>
      <c r="N12" s="20" t="s">
        <v>481</v>
      </c>
      <c r="O12" s="18" t="s">
        <v>481</v>
      </c>
      <c r="P12" s="20" t="s">
        <v>481</v>
      </c>
      <c r="Q12" s="18" t="n">
        <v>340.98506961</v>
      </c>
      <c r="R12" s="20" t="n">
        <v>12.52444664</v>
      </c>
      <c r="S12" s="18" t="s">
        <v>481</v>
      </c>
      <c r="T12" s="20" t="s">
        <v>481</v>
      </c>
      <c r="U12" s="18" t="n">
        <v>383.38833494</v>
      </c>
      <c r="V12" s="20" t="n">
        <v>12.5119049</v>
      </c>
    </row>
    <row r="13" spans="1:22">
      <c r="A13" s="15" t="s">
        <v>488</v>
      </c>
      <c r="B13" s="17" t="n">
        <v>7161</v>
      </c>
      <c r="C13" s="18">
        <f>(93.0/B13*100)</f>
        <v/>
      </c>
      <c r="D13" s="19" t="n">
        <v>7068</v>
      </c>
      <c r="E13" s="18" t="n">
        <v>501.28039069</v>
      </c>
      <c r="F13" s="20" t="n">
        <v>7.70361043</v>
      </c>
      <c r="G13" s="18" t="n">
        <v>526.48507825</v>
      </c>
      <c r="H13" s="20" t="n">
        <v>4.71253124</v>
      </c>
      <c r="I13" s="18" t="n">
        <v>516.05652272</v>
      </c>
      <c r="J13" s="20" t="n">
        <v>2.4485158</v>
      </c>
      <c r="K13" s="18" t="n">
        <v>511.58196382</v>
      </c>
      <c r="L13" s="20" t="n">
        <v>3.13024465</v>
      </c>
      <c r="M13" s="18" t="s">
        <v>481</v>
      </c>
      <c r="N13" s="20" t="s">
        <v>481</v>
      </c>
      <c r="O13" s="18" t="s">
        <v>481</v>
      </c>
      <c r="P13" s="20" t="s">
        <v>481</v>
      </c>
      <c r="Q13" s="18" t="n">
        <v>447.51533769</v>
      </c>
      <c r="R13" s="20" t="n">
        <v>5.97365007</v>
      </c>
      <c r="S13" s="18" t="s">
        <v>481</v>
      </c>
      <c r="T13" s="20" t="s">
        <v>481</v>
      </c>
      <c r="U13" s="18" t="n">
        <v>435.17532751</v>
      </c>
      <c r="V13" s="20" t="n">
        <v>11.77578489</v>
      </c>
    </row>
    <row r="14" spans="1:22">
      <c r="A14" s="15" t="s">
        <v>489</v>
      </c>
      <c r="B14" s="17" t="n">
        <v>5587</v>
      </c>
      <c r="C14" s="18">
        <f>(76.0/B14*100)</f>
        <v/>
      </c>
      <c r="D14" s="19" t="n">
        <v>5511</v>
      </c>
      <c r="E14" s="18" t="n">
        <v>516.3646380500001</v>
      </c>
      <c r="F14" s="20" t="n">
        <v>5.75789394</v>
      </c>
      <c r="G14" s="18" t="n">
        <v>531.29837892</v>
      </c>
      <c r="H14" s="20" t="n">
        <v>3.64187057</v>
      </c>
      <c r="I14" s="18" t="n">
        <v>519.87250491</v>
      </c>
      <c r="J14" s="20" t="n">
        <v>2.46710387</v>
      </c>
      <c r="K14" s="18" t="n">
        <v>517.51895179</v>
      </c>
      <c r="L14" s="20" t="n">
        <v>3.30841123</v>
      </c>
      <c r="M14" s="18" t="s">
        <v>481</v>
      </c>
      <c r="N14" s="20" t="s">
        <v>481</v>
      </c>
      <c r="O14" s="18" t="s">
        <v>481</v>
      </c>
      <c r="P14" s="20" t="s">
        <v>481</v>
      </c>
      <c r="Q14" s="18" t="s">
        <v>481</v>
      </c>
      <c r="R14" s="20" t="s">
        <v>481</v>
      </c>
      <c r="S14" s="18" t="s">
        <v>481</v>
      </c>
      <c r="T14" s="20" t="s">
        <v>481</v>
      </c>
      <c r="U14" s="18" t="n">
        <v>429.33271027</v>
      </c>
      <c r="V14" s="20" t="n">
        <v>14.37847087</v>
      </c>
    </row>
    <row r="15" spans="1:22">
      <c r="A15" s="15" t="s">
        <v>490</v>
      </c>
      <c r="B15" s="17" t="n">
        <v>5882</v>
      </c>
      <c r="C15" s="18">
        <f>(53.0/B15*100)</f>
        <v/>
      </c>
      <c r="D15" s="19" t="n">
        <v>5829</v>
      </c>
      <c r="E15" s="18" t="n">
        <v>504.94604323</v>
      </c>
      <c r="F15" s="20" t="n">
        <v>8.222588869999999</v>
      </c>
      <c r="G15" s="18" t="n">
        <v>525.91839419</v>
      </c>
      <c r="H15" s="20" t="n">
        <v>4.18386316</v>
      </c>
      <c r="I15" s="18" t="n">
        <v>514.8316356300001</v>
      </c>
      <c r="J15" s="20" t="n">
        <v>2.39323248</v>
      </c>
      <c r="K15" s="18" t="n">
        <v>504.22048994</v>
      </c>
      <c r="L15" s="20" t="n">
        <v>3.34513336</v>
      </c>
      <c r="M15" s="18" t="s">
        <v>481</v>
      </c>
      <c r="N15" s="20" t="s">
        <v>481</v>
      </c>
      <c r="O15" s="18" t="s">
        <v>481</v>
      </c>
      <c r="P15" s="20" t="s">
        <v>481</v>
      </c>
      <c r="Q15" s="18" t="n">
        <v>368.85220715</v>
      </c>
      <c r="R15" s="20" t="n">
        <v>14.5875493</v>
      </c>
      <c r="S15" s="18" t="s">
        <v>481</v>
      </c>
      <c r="T15" s="20" t="s">
        <v>481</v>
      </c>
      <c r="U15" s="18" t="n">
        <v>415.63480024</v>
      </c>
      <c r="V15" s="20" t="n">
        <v>13.6164113</v>
      </c>
    </row>
    <row r="16" spans="1:22">
      <c r="A16" s="15" t="s">
        <v>491</v>
      </c>
      <c r="B16" s="17" t="n">
        <v>6108</v>
      </c>
      <c r="C16" s="18">
        <f>(105.0/B16*100)</f>
        <v/>
      </c>
      <c r="D16" s="19" t="n">
        <v>6003</v>
      </c>
      <c r="E16" s="18" t="n">
        <v>488.52759343</v>
      </c>
      <c r="F16" s="20" t="n">
        <v>6.93000087</v>
      </c>
      <c r="G16" s="18" t="n">
        <v>517.1473322000001</v>
      </c>
      <c r="H16" s="20" t="n">
        <v>4.67784735</v>
      </c>
      <c r="I16" s="18" t="n">
        <v>501.41671471</v>
      </c>
      <c r="J16" s="20" t="n">
        <v>2.11819028</v>
      </c>
      <c r="K16" s="18" t="n">
        <v>484.69167726</v>
      </c>
      <c r="L16" s="20" t="n">
        <v>3.02824945</v>
      </c>
      <c r="M16" s="18" t="s">
        <v>481</v>
      </c>
      <c r="N16" s="20" t="s">
        <v>481</v>
      </c>
      <c r="O16" s="18" t="s">
        <v>481</v>
      </c>
      <c r="P16" s="20" t="s">
        <v>481</v>
      </c>
      <c r="Q16" s="18" t="s">
        <v>481</v>
      </c>
      <c r="R16" s="20" t="s">
        <v>481</v>
      </c>
      <c r="S16" s="18" t="s">
        <v>481</v>
      </c>
      <c r="T16" s="20" t="s">
        <v>481</v>
      </c>
      <c r="U16" s="18" t="n">
        <v>375.88613362</v>
      </c>
      <c r="V16" s="20" t="n">
        <v>8.4973516</v>
      </c>
    </row>
    <row r="17" spans="1:22">
      <c r="A17" s="15" t="s">
        <v>492</v>
      </c>
      <c r="B17" s="17" t="n">
        <v>6504</v>
      </c>
      <c r="C17" s="18">
        <f>(695.0/B17*100)</f>
        <v/>
      </c>
      <c r="D17" s="19" t="n">
        <v>5809</v>
      </c>
      <c r="E17" s="18" t="n">
        <v>484.69176419</v>
      </c>
      <c r="F17" s="20" t="n">
        <v>8.19729384</v>
      </c>
      <c r="G17" s="18" t="n">
        <v>521.40183971</v>
      </c>
      <c r="H17" s="20" t="n">
        <v>6.37953969</v>
      </c>
      <c r="I17" s="18" t="n">
        <v>516.73129466</v>
      </c>
      <c r="J17" s="20" t="n">
        <v>3.55372235</v>
      </c>
      <c r="K17" s="18" t="n">
        <v>512.06351832</v>
      </c>
      <c r="L17" s="20" t="n">
        <v>3.09134503</v>
      </c>
      <c r="M17" s="18" t="s">
        <v>481</v>
      </c>
      <c r="N17" s="20" t="s">
        <v>481</v>
      </c>
      <c r="O17" s="18" t="s">
        <v>481</v>
      </c>
      <c r="P17" s="20" t="s">
        <v>481</v>
      </c>
      <c r="Q17" s="18" t="n">
        <v>362.96139732</v>
      </c>
      <c r="R17" s="20" t="n">
        <v>12.64520278</v>
      </c>
      <c r="S17" s="18" t="s">
        <v>481</v>
      </c>
      <c r="T17" s="20" t="s">
        <v>481</v>
      </c>
      <c r="U17" s="18" t="n">
        <v>435.64486525</v>
      </c>
      <c r="V17" s="20" t="n">
        <v>11.26540103</v>
      </c>
    </row>
    <row r="18" spans="1:22">
      <c r="A18" s="15" t="s">
        <v>493</v>
      </c>
      <c r="B18" s="17" t="n">
        <v>5532</v>
      </c>
      <c r="C18" s="18">
        <f>(28.0/B18*100)</f>
        <v/>
      </c>
      <c r="D18" s="19" t="n">
        <v>5504</v>
      </c>
      <c r="E18" s="18" t="n">
        <v>433.83128246</v>
      </c>
      <c r="F18" s="20" t="n">
        <v>9.786725819999999</v>
      </c>
      <c r="G18" s="18" t="n">
        <v>474.41364818</v>
      </c>
      <c r="H18" s="20" t="n">
        <v>6.08522003</v>
      </c>
      <c r="I18" s="18" t="n">
        <v>458.3644413</v>
      </c>
      <c r="J18" s="20" t="n">
        <v>4.0751337</v>
      </c>
      <c r="K18" s="18" t="n">
        <v>447.57630819</v>
      </c>
      <c r="L18" s="20" t="n">
        <v>3.82768603</v>
      </c>
      <c r="M18" s="18" t="s">
        <v>481</v>
      </c>
      <c r="N18" s="20" t="s">
        <v>481</v>
      </c>
      <c r="O18" s="18" t="s">
        <v>481</v>
      </c>
      <c r="P18" s="20" t="s">
        <v>481</v>
      </c>
      <c r="Q18" s="18" t="s">
        <v>481</v>
      </c>
      <c r="R18" s="20" t="s">
        <v>481</v>
      </c>
      <c r="S18" s="18" t="s">
        <v>481</v>
      </c>
      <c r="T18" s="20" t="s">
        <v>481</v>
      </c>
      <c r="U18" s="18" t="n">
        <v>367.13166276</v>
      </c>
      <c r="V18" s="20" t="n">
        <v>12.81186594</v>
      </c>
    </row>
    <row r="19" spans="1:22">
      <c r="A19" s="15" t="s">
        <v>494</v>
      </c>
      <c r="B19" s="17" t="n">
        <v>5658</v>
      </c>
      <c r="C19" s="18">
        <f>(71.0/B19*100)</f>
        <v/>
      </c>
      <c r="D19" s="19" t="n">
        <v>5587</v>
      </c>
      <c r="E19" s="18" t="n">
        <v>469.20736129</v>
      </c>
      <c r="F19" s="20" t="n">
        <v>7.84061902</v>
      </c>
      <c r="G19" s="18" t="n">
        <v>497.81356915</v>
      </c>
      <c r="H19" s="20" t="n">
        <v>5.12583087</v>
      </c>
      <c r="I19" s="18" t="n">
        <v>479.11584197</v>
      </c>
      <c r="J19" s="20" t="n">
        <v>3.17578954</v>
      </c>
      <c r="K19" s="18" t="n">
        <v>469.33713571</v>
      </c>
      <c r="L19" s="20" t="n">
        <v>3.64970241</v>
      </c>
      <c r="M19" s="18" t="s">
        <v>481</v>
      </c>
      <c r="N19" s="20" t="s">
        <v>481</v>
      </c>
      <c r="O19" s="18" t="s">
        <v>481</v>
      </c>
      <c r="P19" s="20" t="s">
        <v>481</v>
      </c>
      <c r="Q19" s="18" t="s">
        <v>481</v>
      </c>
      <c r="R19" s="20" t="s">
        <v>481</v>
      </c>
      <c r="S19" s="18" t="s">
        <v>481</v>
      </c>
      <c r="T19" s="20" t="s">
        <v>481</v>
      </c>
      <c r="U19" s="18" t="n">
        <v>390.11974714</v>
      </c>
      <c r="V19" s="20" t="n">
        <v>15.78292363</v>
      </c>
    </row>
    <row r="20" spans="1:22">
      <c r="A20" s="15" t="s">
        <v>495</v>
      </c>
      <c r="B20" s="17" t="n">
        <v>3371</v>
      </c>
      <c r="C20" s="18">
        <f>(75.0/B20*100)</f>
        <v/>
      </c>
      <c r="D20" s="19" t="n">
        <v>3296</v>
      </c>
      <c r="E20" s="18" t="n">
        <v>472.40567712</v>
      </c>
      <c r="F20" s="20" t="n">
        <v>9.37981911</v>
      </c>
      <c r="G20" s="18" t="n">
        <v>509.32369721</v>
      </c>
      <c r="H20" s="20" t="n">
        <v>6.66547562</v>
      </c>
      <c r="I20" s="18" t="n">
        <v>487.64835351</v>
      </c>
      <c r="J20" s="20" t="n">
        <v>2.30532129</v>
      </c>
      <c r="K20" s="18" t="n">
        <v>489.28827528</v>
      </c>
      <c r="L20" s="20" t="n">
        <v>3.60805433</v>
      </c>
      <c r="M20" s="18" t="s">
        <v>481</v>
      </c>
      <c r="N20" s="20" t="s">
        <v>481</v>
      </c>
      <c r="O20" s="18" t="s">
        <v>481</v>
      </c>
      <c r="P20" s="20" t="s">
        <v>481</v>
      </c>
      <c r="Q20" s="18" t="s">
        <v>481</v>
      </c>
      <c r="R20" s="20" t="s">
        <v>481</v>
      </c>
      <c r="S20" s="18" t="s">
        <v>481</v>
      </c>
      <c r="T20" s="20" t="s">
        <v>481</v>
      </c>
      <c r="U20" s="18" t="n">
        <v>427.94413099</v>
      </c>
      <c r="V20" s="20" t="n">
        <v>13.66911831</v>
      </c>
    </row>
    <row r="21" spans="1:22">
      <c r="A21" s="15" t="s">
        <v>496</v>
      </c>
      <c r="B21" s="17" t="n">
        <v>5741</v>
      </c>
      <c r="C21" s="18">
        <f>(45.0/B21*100)</f>
        <v/>
      </c>
      <c r="D21" s="19" t="n">
        <v>5696</v>
      </c>
      <c r="E21" s="18" t="n">
        <v>509.62553863</v>
      </c>
      <c r="F21" s="20" t="n">
        <v>6.27598326</v>
      </c>
      <c r="G21" s="18" t="n">
        <v>518.4795841599999</v>
      </c>
      <c r="H21" s="20" t="n">
        <v>4.22268267</v>
      </c>
      <c r="I21" s="18" t="n">
        <v>505.50600975</v>
      </c>
      <c r="J21" s="20" t="n">
        <v>2.30470682</v>
      </c>
      <c r="K21" s="18" t="n">
        <v>495.93698065</v>
      </c>
      <c r="L21" s="20" t="n">
        <v>2.82451348</v>
      </c>
      <c r="M21" s="18" t="s">
        <v>481</v>
      </c>
      <c r="N21" s="20" t="s">
        <v>481</v>
      </c>
      <c r="O21" s="18" t="s">
        <v>481</v>
      </c>
      <c r="P21" s="20" t="s">
        <v>481</v>
      </c>
      <c r="Q21" s="18" t="s">
        <v>481</v>
      </c>
      <c r="R21" s="20" t="s">
        <v>481</v>
      </c>
      <c r="S21" s="18" t="s">
        <v>481</v>
      </c>
      <c r="T21" s="20" t="s">
        <v>481</v>
      </c>
      <c r="U21" s="18" t="n">
        <v>469.83158759</v>
      </c>
      <c r="V21" s="20" t="n">
        <v>15.08381212</v>
      </c>
    </row>
    <row r="22" spans="1:22">
      <c r="A22" s="15" t="s">
        <v>497</v>
      </c>
      <c r="B22" s="17" t="n">
        <v>6598</v>
      </c>
      <c r="C22" s="18">
        <f>(34.0/B22*100)</f>
        <v/>
      </c>
      <c r="D22" s="19" t="n">
        <v>6564</v>
      </c>
      <c r="E22" s="18" t="n">
        <v>439.46621159</v>
      </c>
      <c r="F22" s="20" t="n">
        <v>9.17033846</v>
      </c>
      <c r="G22" s="18" t="n">
        <v>482.10332865</v>
      </c>
      <c r="H22" s="20" t="n">
        <v>6.9044548</v>
      </c>
      <c r="I22" s="18" t="n">
        <v>483.97734497</v>
      </c>
      <c r="J22" s="20" t="n">
        <v>3.56215084</v>
      </c>
      <c r="K22" s="18" t="n">
        <v>457.57185859</v>
      </c>
      <c r="L22" s="20" t="n">
        <v>4.73033757</v>
      </c>
      <c r="M22" s="18" t="s">
        <v>481</v>
      </c>
      <c r="N22" s="20" t="s">
        <v>481</v>
      </c>
      <c r="O22" s="18" t="s">
        <v>481</v>
      </c>
      <c r="P22" s="20" t="s">
        <v>481</v>
      </c>
      <c r="Q22" s="18" t="n">
        <v>310.3889</v>
      </c>
      <c r="R22" s="20" t="n">
        <v>43.0025902</v>
      </c>
      <c r="S22" s="18" t="n">
        <v>538.739</v>
      </c>
      <c r="T22" s="20" t="n">
        <v>41.59826457</v>
      </c>
      <c r="U22" s="18" t="n">
        <v>365.98566509</v>
      </c>
      <c r="V22" s="20" t="n">
        <v>12.11828685</v>
      </c>
    </row>
    <row r="23" spans="1:22">
      <c r="A23" s="15" t="s">
        <v>498</v>
      </c>
      <c r="B23" s="17" t="n">
        <v>11583</v>
      </c>
      <c r="C23" s="18">
        <f>(222.0/B23*100)</f>
        <v/>
      </c>
      <c r="D23" s="19" t="n">
        <v>11361</v>
      </c>
      <c r="E23" s="18" t="n">
        <v>488.56460718</v>
      </c>
      <c r="F23" s="20" t="n">
        <v>8.45746157</v>
      </c>
      <c r="G23" s="18" t="n">
        <v>503.52166572</v>
      </c>
      <c r="H23" s="20" t="n">
        <v>5.4631708</v>
      </c>
      <c r="I23" s="18" t="n">
        <v>496.77291714</v>
      </c>
      <c r="J23" s="20" t="n">
        <v>3.26992396</v>
      </c>
      <c r="K23" s="18" t="n">
        <v>478.30581024</v>
      </c>
      <c r="L23" s="20" t="n">
        <v>3.61297434</v>
      </c>
      <c r="M23" s="18" t="s">
        <v>481</v>
      </c>
      <c r="N23" s="20" t="s">
        <v>481</v>
      </c>
      <c r="O23" s="18" t="s">
        <v>481</v>
      </c>
      <c r="P23" s="20" t="s">
        <v>481</v>
      </c>
      <c r="Q23" s="18" t="s">
        <v>481</v>
      </c>
      <c r="R23" s="20" t="s">
        <v>481</v>
      </c>
      <c r="S23" s="18" t="s">
        <v>481</v>
      </c>
      <c r="T23" s="20" t="s">
        <v>481</v>
      </c>
      <c r="U23" s="18" t="n">
        <v>426.55241895</v>
      </c>
      <c r="V23" s="20" t="n">
        <v>9.86662578</v>
      </c>
    </row>
    <row r="24" spans="1:22">
      <c r="A24" s="15" t="s">
        <v>499</v>
      </c>
      <c r="B24" s="17" t="n">
        <v>6647</v>
      </c>
      <c r="C24" s="18">
        <f>(7.0/B24*100)</f>
        <v/>
      </c>
      <c r="D24" s="19" t="n">
        <v>6640</v>
      </c>
      <c r="E24" s="18" t="n">
        <v>499.12853137</v>
      </c>
      <c r="F24" s="20" t="n">
        <v>7.72010455</v>
      </c>
      <c r="G24" s="18" t="n">
        <v>544.27743588</v>
      </c>
      <c r="H24" s="20" t="n">
        <v>5.79560232</v>
      </c>
      <c r="I24" s="18" t="n">
        <v>533.78049286</v>
      </c>
      <c r="J24" s="20" t="n">
        <v>3.3488566</v>
      </c>
      <c r="K24" s="18" t="n">
        <v>532.31199442</v>
      </c>
      <c r="L24" s="20" t="n">
        <v>3.31156151</v>
      </c>
      <c r="M24" s="18" t="s">
        <v>481</v>
      </c>
      <c r="N24" s="20" t="s">
        <v>481</v>
      </c>
      <c r="O24" s="18" t="s">
        <v>481</v>
      </c>
      <c r="P24" s="20" t="s">
        <v>481</v>
      </c>
      <c r="Q24" s="18" t="s">
        <v>481</v>
      </c>
      <c r="R24" s="20" t="s">
        <v>481</v>
      </c>
      <c r="S24" s="18" t="s">
        <v>481</v>
      </c>
      <c r="T24" s="20" t="s">
        <v>481</v>
      </c>
      <c r="U24" s="18" t="n">
        <v>445.57754619</v>
      </c>
      <c r="V24" s="20" t="n">
        <v>30.97033208</v>
      </c>
    </row>
    <row r="25" spans="1:22">
      <c r="A25" s="15" t="s">
        <v>500</v>
      </c>
      <c r="B25" s="17" t="n">
        <v>5581</v>
      </c>
      <c r="C25" s="18">
        <f>(24.0/B25*100)</f>
        <v/>
      </c>
      <c r="D25" s="19" t="n">
        <v>5557</v>
      </c>
      <c r="E25" s="18" t="n">
        <v>513.68207767</v>
      </c>
      <c r="F25" s="20" t="n">
        <v>12.73071039</v>
      </c>
      <c r="G25" s="18" t="n">
        <v>544.9869354</v>
      </c>
      <c r="H25" s="20" t="n">
        <v>6.05212348</v>
      </c>
      <c r="I25" s="18" t="n">
        <v>518.23267135</v>
      </c>
      <c r="J25" s="20" t="n">
        <v>3.88372395</v>
      </c>
      <c r="K25" s="18" t="n">
        <v>531.119521</v>
      </c>
      <c r="L25" s="20" t="n">
        <v>4.29187311</v>
      </c>
      <c r="M25" s="18" t="s">
        <v>481</v>
      </c>
      <c r="N25" s="20" t="s">
        <v>481</v>
      </c>
      <c r="O25" s="18" t="s">
        <v>481</v>
      </c>
      <c r="P25" s="20" t="s">
        <v>481</v>
      </c>
      <c r="Q25" s="18" t="s">
        <v>481</v>
      </c>
      <c r="R25" s="20" t="s">
        <v>481</v>
      </c>
      <c r="S25" s="18" t="s">
        <v>481</v>
      </c>
      <c r="T25" s="20" t="s">
        <v>481</v>
      </c>
      <c r="U25" s="18" t="n">
        <v>458.77797348</v>
      </c>
      <c r="V25" s="20" t="n">
        <v>31.04885446</v>
      </c>
    </row>
    <row r="26" spans="1:22">
      <c r="A26" s="15" t="s">
        <v>501</v>
      </c>
      <c r="B26" s="17" t="n">
        <v>4869</v>
      </c>
      <c r="C26" s="18">
        <f>(34.0/B26*100)</f>
        <v/>
      </c>
      <c r="D26" s="19" t="n">
        <v>4835</v>
      </c>
      <c r="E26" s="18" t="n">
        <v>475.74521606</v>
      </c>
      <c r="F26" s="20" t="n">
        <v>5.66851157</v>
      </c>
      <c r="G26" s="18" t="n">
        <v>493.70983451</v>
      </c>
      <c r="H26" s="20" t="n">
        <v>4.04591867</v>
      </c>
      <c r="I26" s="18" t="n">
        <v>483.10694903</v>
      </c>
      <c r="J26" s="20" t="n">
        <v>2.47226263</v>
      </c>
      <c r="K26" s="18" t="n">
        <v>477.83544828</v>
      </c>
      <c r="L26" s="20" t="n">
        <v>3.66318459</v>
      </c>
      <c r="M26" s="18" t="s">
        <v>481</v>
      </c>
      <c r="N26" s="20" t="s">
        <v>481</v>
      </c>
      <c r="O26" s="18" t="s">
        <v>481</v>
      </c>
      <c r="P26" s="20" t="s">
        <v>481</v>
      </c>
      <c r="Q26" s="18" t="s">
        <v>481</v>
      </c>
      <c r="R26" s="20" t="s">
        <v>481</v>
      </c>
      <c r="S26" s="18" t="s">
        <v>481</v>
      </c>
      <c r="T26" s="20" t="s">
        <v>481</v>
      </c>
      <c r="U26" s="18" t="n">
        <v>440.23599565</v>
      </c>
      <c r="V26" s="20" t="n">
        <v>16.62250727</v>
      </c>
    </row>
    <row r="27" spans="1:22">
      <c r="A27" s="15" t="s">
        <v>502</v>
      </c>
      <c r="B27" s="17" t="n">
        <v>5299</v>
      </c>
      <c r="C27" s="18">
        <f>(17.0/B27*100)</f>
        <v/>
      </c>
      <c r="D27" s="19" t="n">
        <v>5282</v>
      </c>
      <c r="E27" s="18" t="n">
        <v>474.32256438</v>
      </c>
      <c r="F27" s="20" t="n">
        <v>6.59676665</v>
      </c>
      <c r="G27" s="18" t="n">
        <v>498.91530199</v>
      </c>
      <c r="H27" s="20" t="n">
        <v>5.54573219</v>
      </c>
      <c r="I27" s="18" t="n">
        <v>489.80903167</v>
      </c>
      <c r="J27" s="20" t="n">
        <v>1.92984487</v>
      </c>
      <c r="K27" s="18" t="n">
        <v>484.19894037</v>
      </c>
      <c r="L27" s="20" t="n">
        <v>2.04480259</v>
      </c>
      <c r="M27" s="18" t="s">
        <v>481</v>
      </c>
      <c r="N27" s="20" t="s">
        <v>481</v>
      </c>
      <c r="O27" s="18" t="s">
        <v>481</v>
      </c>
      <c r="P27" s="20" t="s">
        <v>481</v>
      </c>
      <c r="Q27" s="18" t="s">
        <v>481</v>
      </c>
      <c r="R27" s="20" t="s">
        <v>481</v>
      </c>
      <c r="S27" s="18" t="s">
        <v>481</v>
      </c>
      <c r="T27" s="20" t="s">
        <v>481</v>
      </c>
      <c r="U27" s="18" t="n">
        <v>393.93182036</v>
      </c>
      <c r="V27" s="20" t="n">
        <v>8.55893339</v>
      </c>
    </row>
    <row r="28" spans="1:22">
      <c r="A28" s="15" t="s">
        <v>503</v>
      </c>
      <c r="B28" s="17" t="n">
        <v>7568</v>
      </c>
      <c r="C28" s="18">
        <f>(63.0/B28*100)</f>
        <v/>
      </c>
      <c r="D28" s="19" t="n">
        <v>7505</v>
      </c>
      <c r="E28" s="18" t="n">
        <v>399.86362483</v>
      </c>
      <c r="F28" s="20" t="n">
        <v>6.78724581</v>
      </c>
      <c r="G28" s="18" t="n">
        <v>429.31706317</v>
      </c>
      <c r="H28" s="20" t="n">
        <v>4.92890714</v>
      </c>
      <c r="I28" s="18" t="n">
        <v>411.35072279</v>
      </c>
      <c r="J28" s="20" t="n">
        <v>2.76305509</v>
      </c>
      <c r="K28" s="18" t="n">
        <v>401.7097371</v>
      </c>
      <c r="L28" s="20" t="n">
        <v>2.72732744</v>
      </c>
      <c r="M28" s="18" t="s">
        <v>481</v>
      </c>
      <c r="N28" s="20" t="s">
        <v>481</v>
      </c>
      <c r="O28" s="18" t="s">
        <v>481</v>
      </c>
      <c r="P28" s="20" t="s">
        <v>481</v>
      </c>
      <c r="Q28" s="18" t="s">
        <v>481</v>
      </c>
      <c r="R28" s="20" t="s">
        <v>481</v>
      </c>
      <c r="S28" s="18" t="s">
        <v>481</v>
      </c>
      <c r="T28" s="20" t="s">
        <v>481</v>
      </c>
      <c r="U28" s="18" t="n">
        <v>369.67900422</v>
      </c>
      <c r="V28" s="20" t="n">
        <v>9.966861339999999</v>
      </c>
    </row>
    <row r="29" spans="1:22">
      <c r="A29" s="15" t="s">
        <v>504</v>
      </c>
      <c r="B29" s="17" t="n">
        <v>5385</v>
      </c>
      <c r="C29" s="18">
        <f>(30.0/B29*100)</f>
        <v/>
      </c>
      <c r="D29" s="19" t="n">
        <v>5355</v>
      </c>
      <c r="E29" s="18" t="n">
        <v>513.19923339</v>
      </c>
      <c r="F29" s="20" t="n">
        <v>9.289171720000001</v>
      </c>
      <c r="G29" s="18" t="n">
        <v>533.42531536</v>
      </c>
      <c r="H29" s="20" t="n">
        <v>4.48581138</v>
      </c>
      <c r="I29" s="18" t="n">
        <v>518.99686406</v>
      </c>
      <c r="J29" s="20" t="n">
        <v>2.29193191</v>
      </c>
      <c r="K29" s="18" t="n">
        <v>502.42675558</v>
      </c>
      <c r="L29" s="20" t="n">
        <v>4.87032674</v>
      </c>
      <c r="M29" s="18" t="s">
        <v>481</v>
      </c>
      <c r="N29" s="20" t="s">
        <v>481</v>
      </c>
      <c r="O29" s="18" t="s">
        <v>481</v>
      </c>
      <c r="P29" s="20" t="s">
        <v>481</v>
      </c>
      <c r="Q29" s="18" t="n">
        <v>335.3902018</v>
      </c>
      <c r="R29" s="20" t="n">
        <v>12.1685767</v>
      </c>
      <c r="S29" s="18" t="s">
        <v>481</v>
      </c>
      <c r="T29" s="20" t="s">
        <v>481</v>
      </c>
      <c r="U29" s="18" t="n">
        <v>421.7921007</v>
      </c>
      <c r="V29" s="20" t="n">
        <v>19.32054818</v>
      </c>
    </row>
    <row r="30" spans="1:22">
      <c r="A30" s="15" t="s">
        <v>505</v>
      </c>
      <c r="B30" s="17" t="n">
        <v>4520</v>
      </c>
      <c r="C30" s="18">
        <f>(105.0/B30*100)</f>
        <v/>
      </c>
      <c r="D30" s="19" t="n">
        <v>4415</v>
      </c>
      <c r="E30" s="18" t="n">
        <v>482.66489537</v>
      </c>
      <c r="F30" s="20" t="n">
        <v>11.46194434</v>
      </c>
      <c r="G30" s="18" t="n">
        <v>503.18368448</v>
      </c>
      <c r="H30" s="20" t="n">
        <v>5.76537472</v>
      </c>
      <c r="I30" s="18" t="n">
        <v>500.81091147</v>
      </c>
      <c r="J30" s="20" t="n">
        <v>2.67198193</v>
      </c>
      <c r="K30" s="18" t="n">
        <v>489.21208928</v>
      </c>
      <c r="L30" s="20" t="n">
        <v>3.54746862</v>
      </c>
      <c r="M30" s="18" t="s">
        <v>481</v>
      </c>
      <c r="N30" s="20" t="s">
        <v>481</v>
      </c>
      <c r="O30" s="18" t="s">
        <v>481</v>
      </c>
      <c r="P30" s="20" t="s">
        <v>481</v>
      </c>
      <c r="Q30" s="18" t="s">
        <v>481</v>
      </c>
      <c r="R30" s="20" t="s">
        <v>481</v>
      </c>
      <c r="S30" s="18" t="s">
        <v>481</v>
      </c>
      <c r="T30" s="20" t="s">
        <v>481</v>
      </c>
      <c r="U30" s="18" t="n">
        <v>417.15606392</v>
      </c>
      <c r="V30" s="20" t="n">
        <v>12.17763498</v>
      </c>
    </row>
    <row r="31" spans="1:22">
      <c r="A31" s="15" t="s">
        <v>506</v>
      </c>
      <c r="B31" s="17" t="n">
        <v>5456</v>
      </c>
      <c r="C31" s="18">
        <f>(126.0/B31*100)</f>
        <v/>
      </c>
      <c r="D31" s="19" t="n">
        <v>5330</v>
      </c>
      <c r="E31" s="18" t="n">
        <v>503.71493539</v>
      </c>
      <c r="F31" s="20" t="n">
        <v>7.59150523</v>
      </c>
      <c r="G31" s="18" t="n">
        <v>522.35295553</v>
      </c>
      <c r="H31" s="20" t="n">
        <v>5.51170125</v>
      </c>
      <c r="I31" s="18" t="n">
        <v>507.6349584</v>
      </c>
      <c r="J31" s="20" t="n">
        <v>2.74396692</v>
      </c>
      <c r="K31" s="18" t="n">
        <v>489.41431324</v>
      </c>
      <c r="L31" s="20" t="n">
        <v>2.89899178</v>
      </c>
      <c r="M31" s="18" t="s">
        <v>481</v>
      </c>
      <c r="N31" s="20" t="s">
        <v>481</v>
      </c>
      <c r="O31" s="18" t="s">
        <v>481</v>
      </c>
      <c r="P31" s="20" t="s">
        <v>481</v>
      </c>
      <c r="Q31" s="18" t="s">
        <v>481</v>
      </c>
      <c r="R31" s="20" t="s">
        <v>481</v>
      </c>
      <c r="S31" s="18" t="s">
        <v>481</v>
      </c>
      <c r="T31" s="20" t="s">
        <v>481</v>
      </c>
      <c r="U31" s="18" t="n">
        <v>418.66324522</v>
      </c>
      <c r="V31" s="20" t="n">
        <v>9.419289839999999</v>
      </c>
    </row>
    <row r="32" spans="1:22">
      <c r="A32" s="15" t="s">
        <v>507</v>
      </c>
      <c r="B32" s="17" t="n">
        <v>4478</v>
      </c>
      <c r="C32" s="18">
        <f>(5.0/B32*100)</f>
        <v/>
      </c>
      <c r="D32" s="19" t="n">
        <v>4473</v>
      </c>
      <c r="E32" s="18" t="n">
        <v>515.35360445</v>
      </c>
      <c r="F32" s="20" t="n">
        <v>7.52294364</v>
      </c>
      <c r="G32" s="18" t="n">
        <v>526.45003882</v>
      </c>
      <c r="H32" s="20" t="n">
        <v>5.47819857</v>
      </c>
      <c r="I32" s="18" t="n">
        <v>501.7612623</v>
      </c>
      <c r="J32" s="20" t="n">
        <v>2.41639808</v>
      </c>
      <c r="K32" s="18" t="n">
        <v>501.71251421</v>
      </c>
      <c r="L32" s="20" t="n">
        <v>3.78889844</v>
      </c>
      <c r="M32" s="18" t="s">
        <v>481</v>
      </c>
      <c r="N32" s="20" t="s">
        <v>481</v>
      </c>
      <c r="O32" s="18" t="s">
        <v>481</v>
      </c>
      <c r="P32" s="20" t="s">
        <v>481</v>
      </c>
      <c r="Q32" s="18" t="s">
        <v>481</v>
      </c>
      <c r="R32" s="20" t="s">
        <v>481</v>
      </c>
      <c r="S32" s="18" t="s">
        <v>481</v>
      </c>
      <c r="T32" s="20" t="s">
        <v>481</v>
      </c>
      <c r="U32" s="18" t="n">
        <v>430.74808121</v>
      </c>
      <c r="V32" s="20" t="n">
        <v>23.2797117</v>
      </c>
    </row>
    <row r="33" spans="1:22">
      <c r="A33" s="15" t="s">
        <v>508</v>
      </c>
      <c r="B33" s="17" t="n">
        <v>7325</v>
      </c>
      <c r="C33" s="18">
        <f>(76.0/B33*100)</f>
        <v/>
      </c>
      <c r="D33" s="19" t="n">
        <v>7249</v>
      </c>
      <c r="E33" s="18" t="n">
        <v>485.81018728</v>
      </c>
      <c r="F33" s="20" t="n">
        <v>17.46276452</v>
      </c>
      <c r="G33" s="18" t="n">
        <v>531.08100027</v>
      </c>
      <c r="H33" s="20" t="n">
        <v>9.117011209999999</v>
      </c>
      <c r="I33" s="18" t="n">
        <v>494.22817456</v>
      </c>
      <c r="J33" s="20" t="n">
        <v>2.97995546</v>
      </c>
      <c r="K33" s="18" t="n">
        <v>487.58620903</v>
      </c>
      <c r="L33" s="20" t="n">
        <v>3.1225232</v>
      </c>
      <c r="M33" s="18" t="s">
        <v>481</v>
      </c>
      <c r="N33" s="20" t="s">
        <v>481</v>
      </c>
      <c r="O33" s="18" t="s">
        <v>481</v>
      </c>
      <c r="P33" s="20" t="s">
        <v>481</v>
      </c>
      <c r="Q33" s="18" t="s">
        <v>481</v>
      </c>
      <c r="R33" s="20" t="s">
        <v>481</v>
      </c>
      <c r="S33" s="18" t="s">
        <v>481</v>
      </c>
      <c r="T33" s="20" t="s">
        <v>481</v>
      </c>
      <c r="U33" s="18" t="n">
        <v>432.06136666</v>
      </c>
      <c r="V33" s="20" t="n">
        <v>19.52202239</v>
      </c>
    </row>
    <row r="34" spans="1:22">
      <c r="A34" s="15" t="s">
        <v>509</v>
      </c>
      <c r="B34" s="17" t="n">
        <v>6350</v>
      </c>
      <c r="C34" s="18">
        <f>(39.0/B34*100)</f>
        <v/>
      </c>
      <c r="D34" s="19" t="n">
        <v>6311</v>
      </c>
      <c r="E34" s="18" t="n">
        <v>459.21071902</v>
      </c>
      <c r="F34" s="20" t="n">
        <v>7.60079779</v>
      </c>
      <c r="G34" s="18" t="n">
        <v>481.98198672</v>
      </c>
      <c r="H34" s="20" t="n">
        <v>4.6707503</v>
      </c>
      <c r="I34" s="18" t="n">
        <v>482.50742695</v>
      </c>
      <c r="J34" s="20" t="n">
        <v>2.66857717</v>
      </c>
      <c r="K34" s="18" t="n">
        <v>491.63212913</v>
      </c>
      <c r="L34" s="20" t="n">
        <v>3.71554637</v>
      </c>
      <c r="M34" s="18" t="s">
        <v>481</v>
      </c>
      <c r="N34" s="20" t="s">
        <v>481</v>
      </c>
      <c r="O34" s="18" t="s">
        <v>481</v>
      </c>
      <c r="P34" s="20" t="s">
        <v>481</v>
      </c>
      <c r="Q34" s="18" t="n">
        <v>336.51078337</v>
      </c>
      <c r="R34" s="20" t="n">
        <v>12.24828707</v>
      </c>
      <c r="S34" s="18" t="s">
        <v>481</v>
      </c>
      <c r="T34" s="20" t="s">
        <v>481</v>
      </c>
      <c r="U34" s="18" t="n">
        <v>357.59206071</v>
      </c>
      <c r="V34" s="20" t="n">
        <v>12.54637281</v>
      </c>
    </row>
    <row r="35" spans="1:22">
      <c r="A35" s="15" t="s">
        <v>510</v>
      </c>
      <c r="B35" s="17" t="n">
        <v>6406</v>
      </c>
      <c r="C35" s="18">
        <f>(38.0/B35*100)</f>
        <v/>
      </c>
      <c r="D35" s="19" t="n">
        <v>6368</v>
      </c>
      <c r="E35" s="18" t="n">
        <v>505.07674033</v>
      </c>
      <c r="F35" s="20" t="n">
        <v>9.499409679999999</v>
      </c>
      <c r="G35" s="18" t="n">
        <v>534.16801696</v>
      </c>
      <c r="H35" s="20" t="n">
        <v>4.83578618</v>
      </c>
      <c r="I35" s="18" t="n">
        <v>512.43425811</v>
      </c>
      <c r="J35" s="20" t="n">
        <v>1.97060323</v>
      </c>
      <c r="K35" s="18" t="n">
        <v>508.20804665</v>
      </c>
      <c r="L35" s="20" t="n">
        <v>2.95211156</v>
      </c>
      <c r="M35" s="18" t="s">
        <v>481</v>
      </c>
      <c r="N35" s="20" t="s">
        <v>481</v>
      </c>
      <c r="O35" s="18" t="s">
        <v>481</v>
      </c>
      <c r="P35" s="20" t="s">
        <v>481</v>
      </c>
      <c r="Q35" s="18" t="n">
        <v>349.78970242</v>
      </c>
      <c r="R35" s="20" t="n">
        <v>6.90672373</v>
      </c>
      <c r="S35" s="18" t="s">
        <v>481</v>
      </c>
      <c r="T35" s="20" t="s">
        <v>481</v>
      </c>
      <c r="U35" s="18" t="n">
        <v>436.78554701</v>
      </c>
      <c r="V35" s="20" t="n">
        <v>12.52627427</v>
      </c>
    </row>
    <row r="36" spans="1:22">
      <c r="A36" s="15" t="s">
        <v>511</v>
      </c>
      <c r="B36" s="17" t="n">
        <v>6736</v>
      </c>
      <c r="C36" s="18">
        <f>(30.0/B36*100)</f>
        <v/>
      </c>
      <c r="D36" s="19" t="n">
        <v>6706</v>
      </c>
      <c r="E36" s="18" t="n">
        <v>481.77213181</v>
      </c>
      <c r="F36" s="20" t="n">
        <v>9.006985220000001</v>
      </c>
      <c r="G36" s="18" t="n">
        <v>510.44368054</v>
      </c>
      <c r="H36" s="20" t="n">
        <v>5.23299086</v>
      </c>
      <c r="I36" s="18" t="n">
        <v>490.62687884</v>
      </c>
      <c r="J36" s="20" t="n">
        <v>2.67161373</v>
      </c>
      <c r="K36" s="18" t="n">
        <v>477.96827679</v>
      </c>
      <c r="L36" s="20" t="n">
        <v>2.89131108</v>
      </c>
      <c r="M36" s="18" t="s">
        <v>481</v>
      </c>
      <c r="N36" s="20" t="s">
        <v>481</v>
      </c>
      <c r="O36" s="18" t="s">
        <v>481</v>
      </c>
      <c r="P36" s="20" t="s">
        <v>481</v>
      </c>
      <c r="Q36" s="18" t="s">
        <v>481</v>
      </c>
      <c r="R36" s="20" t="s">
        <v>481</v>
      </c>
      <c r="S36" s="18" t="s">
        <v>481</v>
      </c>
      <c r="T36" s="20" t="s">
        <v>481</v>
      </c>
      <c r="U36" s="18" t="n">
        <v>420.09930915</v>
      </c>
      <c r="V36" s="20" t="n">
        <v>13.4081575</v>
      </c>
    </row>
    <row r="37" spans="1:22">
      <c r="A37" s="15" t="s">
        <v>512</v>
      </c>
      <c r="B37" s="17" t="n">
        <v>5458</v>
      </c>
      <c r="C37" s="18">
        <f>(66.0/B37*100)</f>
        <v/>
      </c>
      <c r="D37" s="19" t="n">
        <v>5392</v>
      </c>
      <c r="E37" s="18" t="n">
        <v>488.55763705</v>
      </c>
      <c r="F37" s="20" t="n">
        <v>6.63261081</v>
      </c>
      <c r="G37" s="18" t="n">
        <v>517.2033288600001</v>
      </c>
      <c r="H37" s="20" t="n">
        <v>5.26150979</v>
      </c>
      <c r="I37" s="18" t="n">
        <v>498.16532905</v>
      </c>
      <c r="J37" s="20" t="n">
        <v>3.28586464</v>
      </c>
      <c r="K37" s="18" t="n">
        <v>487.08460191</v>
      </c>
      <c r="L37" s="20" t="n">
        <v>3.90409359</v>
      </c>
      <c r="M37" s="18" t="s">
        <v>481</v>
      </c>
      <c r="N37" s="20" t="s">
        <v>481</v>
      </c>
      <c r="O37" s="18" t="s">
        <v>481</v>
      </c>
      <c r="P37" s="20" t="s">
        <v>481</v>
      </c>
      <c r="Q37" s="18" t="s">
        <v>481</v>
      </c>
      <c r="R37" s="20" t="s">
        <v>481</v>
      </c>
      <c r="S37" s="18" t="s">
        <v>481</v>
      </c>
      <c r="T37" s="20" t="s">
        <v>481</v>
      </c>
      <c r="U37" s="18" t="n">
        <v>376.52229707</v>
      </c>
      <c r="V37" s="20" t="n">
        <v>9.7775458</v>
      </c>
    </row>
    <row r="38" spans="1:22">
      <c r="A38" s="15" t="s">
        <v>513</v>
      </c>
      <c r="B38" s="17" t="n">
        <v>5860</v>
      </c>
      <c r="C38" s="18">
        <f>(17.0/B38*100)</f>
        <v/>
      </c>
      <c r="D38" s="19" t="n">
        <v>5843</v>
      </c>
      <c r="E38" s="18" t="n">
        <v>511.03645349</v>
      </c>
      <c r="F38" s="20" t="n">
        <v>14.29147517</v>
      </c>
      <c r="G38" s="18" t="n">
        <v>557.98329256</v>
      </c>
      <c r="H38" s="20" t="n">
        <v>6.70634783</v>
      </c>
      <c r="I38" s="18" t="n">
        <v>528.0584195599999</v>
      </c>
      <c r="J38" s="20" t="n">
        <v>3.29795752</v>
      </c>
      <c r="K38" s="18" t="n">
        <v>514.42415193</v>
      </c>
      <c r="L38" s="20" t="n">
        <v>3.30627657</v>
      </c>
      <c r="M38" s="18" t="s">
        <v>481</v>
      </c>
      <c r="N38" s="20" t="s">
        <v>481</v>
      </c>
      <c r="O38" s="18" t="s">
        <v>481</v>
      </c>
      <c r="P38" s="20" t="s">
        <v>481</v>
      </c>
      <c r="Q38" s="18" t="s">
        <v>481</v>
      </c>
      <c r="R38" s="20" t="s">
        <v>481</v>
      </c>
      <c r="S38" s="18" t="s">
        <v>481</v>
      </c>
      <c r="T38" s="20" t="s">
        <v>481</v>
      </c>
      <c r="U38" s="18" t="n">
        <v>414.88519687</v>
      </c>
      <c r="V38" s="20" t="n">
        <v>13.66301579</v>
      </c>
    </row>
    <row r="39" spans="1:22">
      <c r="A39" s="15" t="s">
        <v>514</v>
      </c>
      <c r="B39" s="17" t="n">
        <v>5895</v>
      </c>
      <c r="C39" s="18">
        <f>(31.0/B39*100)</f>
        <v/>
      </c>
      <c r="D39" s="19" t="n">
        <v>5864</v>
      </c>
      <c r="E39" s="18" t="n">
        <v>391.93606926</v>
      </c>
      <c r="F39" s="20" t="n">
        <v>6.69691219</v>
      </c>
      <c r="G39" s="18" t="n">
        <v>401.68032543</v>
      </c>
      <c r="H39" s="20" t="n">
        <v>5.31990916</v>
      </c>
      <c r="I39" s="18" t="n">
        <v>426.14841334</v>
      </c>
      <c r="J39" s="20" t="n">
        <v>4.23616356</v>
      </c>
      <c r="K39" s="18" t="n">
        <v>429.19301529</v>
      </c>
      <c r="L39" s="20" t="n">
        <v>4.41026855</v>
      </c>
      <c r="M39" s="18" t="s">
        <v>481</v>
      </c>
      <c r="N39" s="20" t="s">
        <v>481</v>
      </c>
      <c r="O39" s="18" t="s">
        <v>481</v>
      </c>
      <c r="P39" s="20" t="s">
        <v>481</v>
      </c>
      <c r="Q39" s="18" t="s">
        <v>481</v>
      </c>
      <c r="R39" s="20" t="s">
        <v>481</v>
      </c>
      <c r="S39" s="18" t="s">
        <v>481</v>
      </c>
      <c r="T39" s="20" t="s">
        <v>481</v>
      </c>
      <c r="U39" s="18" t="n">
        <v>360.50954371</v>
      </c>
      <c r="V39" s="20" t="n">
        <v>14.63298067</v>
      </c>
    </row>
    <row r="40" spans="1:22">
      <c r="A40" s="15" t="s">
        <v>515</v>
      </c>
      <c r="B40" s="17" t="n">
        <v>14157</v>
      </c>
      <c r="C40" s="18">
        <f>(286.0/B40*100)</f>
        <v/>
      </c>
      <c r="D40" s="19" t="n">
        <v>13871</v>
      </c>
      <c r="E40" s="18" t="n">
        <v>482.76811932</v>
      </c>
      <c r="F40" s="20" t="n">
        <v>8.24891485</v>
      </c>
      <c r="G40" s="18" t="n">
        <v>496.39178975</v>
      </c>
      <c r="H40" s="20" t="n">
        <v>5.4375614</v>
      </c>
      <c r="I40" s="18" t="n">
        <v>495.7882112</v>
      </c>
      <c r="J40" s="20" t="n">
        <v>3.01496192</v>
      </c>
      <c r="K40" s="18" t="n">
        <v>491.41352117</v>
      </c>
      <c r="L40" s="20" t="n">
        <v>3.48748543</v>
      </c>
      <c r="M40" s="18" t="s">
        <v>481</v>
      </c>
      <c r="N40" s="20" t="s">
        <v>481</v>
      </c>
      <c r="O40" s="18" t="s">
        <v>481</v>
      </c>
      <c r="P40" s="20" t="s">
        <v>481</v>
      </c>
      <c r="Q40" s="18" t="s">
        <v>481</v>
      </c>
      <c r="R40" s="20" t="s">
        <v>481</v>
      </c>
      <c r="S40" s="18" t="s">
        <v>481</v>
      </c>
      <c r="T40" s="20" t="s">
        <v>481</v>
      </c>
      <c r="U40" s="18" t="n">
        <v>408.57316372</v>
      </c>
      <c r="V40" s="20" t="n">
        <v>11.38303926</v>
      </c>
    </row>
    <row r="41" spans="1:22">
      <c r="A41" s="15" t="s">
        <v>516</v>
      </c>
      <c r="B41" s="17" t="n">
        <v>5712</v>
      </c>
      <c r="C41" s="18">
        <f>(39.0/B41*100)</f>
        <v/>
      </c>
      <c r="D41" s="19" t="n">
        <v>5673</v>
      </c>
      <c r="E41" s="18" t="n">
        <v>479.56349079</v>
      </c>
      <c r="F41" s="20" t="n">
        <v>9.54261808</v>
      </c>
      <c r="G41" s="18" t="n">
        <v>484.09810051</v>
      </c>
      <c r="H41" s="20" t="n">
        <v>5.71400373</v>
      </c>
      <c r="I41" s="18" t="n">
        <v>471.87593165</v>
      </c>
      <c r="J41" s="20" t="n">
        <v>3.29909288</v>
      </c>
      <c r="K41" s="18" t="n">
        <v>466.67307773</v>
      </c>
      <c r="L41" s="20" t="n">
        <v>3.86406868</v>
      </c>
      <c r="M41" s="18" t="s">
        <v>481</v>
      </c>
      <c r="N41" s="20" t="s">
        <v>481</v>
      </c>
      <c r="O41" s="18" t="s">
        <v>481</v>
      </c>
      <c r="P41" s="20" t="s">
        <v>481</v>
      </c>
      <c r="Q41" s="18" t="n">
        <v>392.51815558</v>
      </c>
      <c r="R41" s="20" t="n">
        <v>16.89642718</v>
      </c>
      <c r="S41" s="18" t="s">
        <v>481</v>
      </c>
      <c r="T41" s="20" t="s">
        <v>481</v>
      </c>
      <c r="U41" s="18" t="n">
        <v>393.79411139</v>
      </c>
      <c r="V41" s="20" t="n">
        <v>12.16905306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(1306.0/B46*100)</f>
        <v/>
      </c>
      <c r="D46" s="19" t="n">
        <v>21835</v>
      </c>
      <c r="E46" s="18" t="n">
        <v>343.87935382</v>
      </c>
      <c r="F46" s="20" t="n">
        <v>7.99600064</v>
      </c>
      <c r="G46" s="18" t="n">
        <v>379.61205723</v>
      </c>
      <c r="H46" s="20" t="n">
        <v>6.18219108</v>
      </c>
      <c r="I46" s="18" t="n">
        <v>384.75518603</v>
      </c>
      <c r="J46" s="20" t="n">
        <v>3.09592755</v>
      </c>
      <c r="K46" s="18" t="n">
        <v>383.68798285</v>
      </c>
      <c r="L46" s="20" t="n">
        <v>3.42885976</v>
      </c>
      <c r="M46" s="18" t="s">
        <v>481</v>
      </c>
      <c r="N46" s="20" t="s">
        <v>481</v>
      </c>
      <c r="O46" s="18" t="s">
        <v>481</v>
      </c>
      <c r="P46" s="20" t="s">
        <v>481</v>
      </c>
      <c r="Q46" s="18" t="s">
        <v>481</v>
      </c>
      <c r="R46" s="20" t="s">
        <v>481</v>
      </c>
      <c r="S46" s="18" t="s">
        <v>481</v>
      </c>
      <c r="T46" s="20" t="s">
        <v>481</v>
      </c>
      <c r="U46" s="18" t="n">
        <v>324.45961797</v>
      </c>
      <c r="V46" s="20" t="n">
        <v>5.11148331</v>
      </c>
    </row>
    <row r="47" spans="1:22">
      <c r="A47" s="15" t="s">
        <v>522</v>
      </c>
      <c r="B47" s="17" t="n">
        <v>5928</v>
      </c>
      <c r="C47" s="18">
        <f>(96.0/B47*100)</f>
        <v/>
      </c>
      <c r="D47" s="19" t="n">
        <v>5832</v>
      </c>
      <c r="E47" s="18" t="n">
        <v>430.38809906</v>
      </c>
      <c r="F47" s="20" t="n">
        <v>7.48059358</v>
      </c>
      <c r="G47" s="18" t="n">
        <v>456.3931861</v>
      </c>
      <c r="H47" s="20" t="n">
        <v>5.10972289</v>
      </c>
      <c r="I47" s="18" t="n">
        <v>449.27457698</v>
      </c>
      <c r="J47" s="20" t="n">
        <v>4.09619321</v>
      </c>
      <c r="K47" s="18" t="n">
        <v>445.14649818</v>
      </c>
      <c r="L47" s="20" t="n">
        <v>4.88241572</v>
      </c>
      <c r="M47" s="18" t="s">
        <v>481</v>
      </c>
      <c r="N47" s="20" t="s">
        <v>481</v>
      </c>
      <c r="O47" s="18" t="s">
        <v>481</v>
      </c>
      <c r="P47" s="20" t="s">
        <v>481</v>
      </c>
      <c r="Q47" s="18" t="s">
        <v>481</v>
      </c>
      <c r="R47" s="20" t="s">
        <v>481</v>
      </c>
      <c r="S47" s="18" t="s">
        <v>481</v>
      </c>
      <c r="T47" s="20" t="s">
        <v>481</v>
      </c>
      <c r="U47" s="18" t="n">
        <v>349.1406553</v>
      </c>
      <c r="V47" s="20" t="n">
        <v>7.66595816</v>
      </c>
    </row>
    <row r="48" spans="1:22">
      <c r="A48" s="15" t="s">
        <v>523</v>
      </c>
      <c r="B48" s="17" t="n">
        <v>9841</v>
      </c>
      <c r="C48" s="18">
        <f>(7.0/B48*100)</f>
        <v/>
      </c>
      <c r="D48" s="19" t="n">
        <v>9834</v>
      </c>
      <c r="E48" s="18" t="n">
        <v>531.36033457</v>
      </c>
      <c r="F48" s="20" t="n">
        <v>16.86888472</v>
      </c>
      <c r="G48" s="18" t="n">
        <v>557.60453764</v>
      </c>
      <c r="H48" s="20" t="n">
        <v>8.071980549999999</v>
      </c>
      <c r="I48" s="18" t="n">
        <v>529.96469996</v>
      </c>
      <c r="J48" s="20" t="n">
        <v>5.31621201</v>
      </c>
      <c r="K48" s="18" t="n">
        <v>530.43301725</v>
      </c>
      <c r="L48" s="20" t="n">
        <v>5.06299975</v>
      </c>
      <c r="M48" s="18" t="s">
        <v>481</v>
      </c>
      <c r="N48" s="20" t="s">
        <v>481</v>
      </c>
      <c r="O48" s="18" t="s">
        <v>481</v>
      </c>
      <c r="P48" s="20" t="s">
        <v>481</v>
      </c>
      <c r="Q48" s="18" t="s">
        <v>481</v>
      </c>
      <c r="R48" s="20" t="s">
        <v>481</v>
      </c>
      <c r="S48" s="18" t="s">
        <v>481</v>
      </c>
      <c r="T48" s="20" t="s">
        <v>481</v>
      </c>
      <c r="U48" s="18" t="n">
        <v>472.77282174</v>
      </c>
      <c r="V48" s="20" t="n">
        <v>38.22310909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(222.0/B50*100)</f>
        <v/>
      </c>
      <c r="D50" s="19" t="n">
        <v>11573</v>
      </c>
      <c r="E50" s="18" t="n">
        <v>371.98860981</v>
      </c>
      <c r="F50" s="20" t="n">
        <v>7.76774027</v>
      </c>
      <c r="G50" s="18" t="n">
        <v>394.28492212</v>
      </c>
      <c r="H50" s="20" t="n">
        <v>6.73432562</v>
      </c>
      <c r="I50" s="18" t="n">
        <v>393.29241816</v>
      </c>
      <c r="J50" s="20" t="n">
        <v>2.38987341</v>
      </c>
      <c r="K50" s="18" t="n">
        <v>387.37833335</v>
      </c>
      <c r="L50" s="20" t="n">
        <v>3.21340041</v>
      </c>
      <c r="M50" s="18" t="s">
        <v>481</v>
      </c>
      <c r="N50" s="20" t="s">
        <v>481</v>
      </c>
      <c r="O50" s="18" t="s">
        <v>481</v>
      </c>
      <c r="P50" s="20" t="s">
        <v>481</v>
      </c>
      <c r="Q50" s="18" t="s">
        <v>481</v>
      </c>
      <c r="R50" s="20" t="s">
        <v>481</v>
      </c>
      <c r="S50" s="18" t="s">
        <v>481</v>
      </c>
      <c r="T50" s="20" t="s">
        <v>481</v>
      </c>
      <c r="U50" s="18" t="n">
        <v>334.158845</v>
      </c>
      <c r="V50" s="20" t="n">
        <v>8.723093199999999</v>
      </c>
    </row>
    <row r="51" spans="1:22">
      <c r="A51" s="15" t="s">
        <v>526</v>
      </c>
      <c r="B51" s="17" t="n">
        <v>6866</v>
      </c>
      <c r="C51" s="18">
        <f>(110.0/B51*100)</f>
        <v/>
      </c>
      <c r="D51" s="19" t="n">
        <v>6756</v>
      </c>
      <c r="E51" s="18" t="n">
        <v>398.47002323</v>
      </c>
      <c r="F51" s="20" t="n">
        <v>8.330372260000001</v>
      </c>
      <c r="G51" s="18" t="n">
        <v>412.30709707</v>
      </c>
      <c r="H51" s="20" t="n">
        <v>7.52124241</v>
      </c>
      <c r="I51" s="18" t="n">
        <v>406.52577519</v>
      </c>
      <c r="J51" s="20" t="n">
        <v>2.87177779</v>
      </c>
      <c r="K51" s="18" t="n">
        <v>398.83540265</v>
      </c>
      <c r="L51" s="20" t="n">
        <v>3.08490463</v>
      </c>
      <c r="M51" s="18" t="s">
        <v>481</v>
      </c>
      <c r="N51" s="20" t="s">
        <v>481</v>
      </c>
      <c r="O51" s="18" t="s">
        <v>481</v>
      </c>
      <c r="P51" s="20" t="s">
        <v>481</v>
      </c>
      <c r="Q51" s="18" t="n">
        <v>380.5422133</v>
      </c>
      <c r="R51" s="20" t="n">
        <v>4.31283207</v>
      </c>
      <c r="S51" s="18" t="s">
        <v>481</v>
      </c>
      <c r="T51" s="20" t="s">
        <v>481</v>
      </c>
      <c r="U51" s="18" t="n">
        <v>375.65250509</v>
      </c>
      <c r="V51" s="20" t="n">
        <v>8.859189239999999</v>
      </c>
    </row>
    <row r="52" spans="1:22">
      <c r="A52" s="15" t="s">
        <v>527</v>
      </c>
      <c r="B52" s="17" t="n">
        <v>5809</v>
      </c>
      <c r="C52" s="18">
        <f>(76.0/B52*100)</f>
        <v/>
      </c>
      <c r="D52" s="19" t="n">
        <v>5733</v>
      </c>
      <c r="E52" s="18" t="n">
        <v>465.01316525</v>
      </c>
      <c r="F52" s="20" t="n">
        <v>10.71135067</v>
      </c>
      <c r="G52" s="18" t="n">
        <v>479.7145823</v>
      </c>
      <c r="H52" s="20" t="n">
        <v>6.29955297</v>
      </c>
      <c r="I52" s="18" t="n">
        <v>466.16609841</v>
      </c>
      <c r="J52" s="20" t="n">
        <v>3.07110296</v>
      </c>
      <c r="K52" s="18" t="n">
        <v>457.96586358</v>
      </c>
      <c r="L52" s="20" t="n">
        <v>3.39582617</v>
      </c>
      <c r="M52" s="18" t="s">
        <v>481</v>
      </c>
      <c r="N52" s="20" t="s">
        <v>481</v>
      </c>
      <c r="O52" s="18" t="s">
        <v>481</v>
      </c>
      <c r="P52" s="20" t="s">
        <v>481</v>
      </c>
      <c r="Q52" s="18" t="s">
        <v>481</v>
      </c>
      <c r="R52" s="20" t="s">
        <v>481</v>
      </c>
      <c r="S52" s="18" t="s">
        <v>481</v>
      </c>
      <c r="T52" s="20" t="s">
        <v>481</v>
      </c>
      <c r="U52" s="18" t="n">
        <v>370.69452107</v>
      </c>
      <c r="V52" s="20" t="n">
        <v>16.05784165</v>
      </c>
    </row>
    <row r="53" spans="1:22">
      <c r="A53" s="15" t="s">
        <v>528</v>
      </c>
      <c r="B53" s="17" t="n">
        <v>5571</v>
      </c>
      <c r="C53" s="18">
        <f>(85.0/B53*100)</f>
        <v/>
      </c>
      <c r="D53" s="19" t="n">
        <v>5486</v>
      </c>
      <c r="E53" s="18" t="n">
        <v>425.81644948</v>
      </c>
      <c r="F53" s="20" t="n">
        <v>9.789226299999999</v>
      </c>
      <c r="G53" s="18" t="n">
        <v>459.22647612</v>
      </c>
      <c r="H53" s="20" t="n">
        <v>6.03770598</v>
      </c>
      <c r="I53" s="18" t="n">
        <v>442.98067273</v>
      </c>
      <c r="J53" s="20" t="n">
        <v>2.18824059</v>
      </c>
      <c r="K53" s="18" t="n">
        <v>431.90982179</v>
      </c>
      <c r="L53" s="20" t="n">
        <v>2.36391468</v>
      </c>
      <c r="M53" s="18" t="s">
        <v>481</v>
      </c>
      <c r="N53" s="20" t="s">
        <v>481</v>
      </c>
      <c r="O53" s="18" t="s">
        <v>481</v>
      </c>
      <c r="P53" s="20" t="s">
        <v>481</v>
      </c>
      <c r="Q53" s="18" t="s">
        <v>481</v>
      </c>
      <c r="R53" s="20" t="s">
        <v>481</v>
      </c>
      <c r="S53" s="18" t="s">
        <v>481</v>
      </c>
      <c r="T53" s="20" t="s">
        <v>481</v>
      </c>
      <c r="U53" s="18" t="n">
        <v>339.17926619</v>
      </c>
      <c r="V53" s="20" t="n">
        <v>9.59344793</v>
      </c>
    </row>
    <row r="54" spans="1:22">
      <c r="A54" s="15" t="s">
        <v>529</v>
      </c>
      <c r="B54" s="17" t="n">
        <v>4740</v>
      </c>
      <c r="C54" s="18">
        <f>(83.0/B54*100)</f>
        <v/>
      </c>
      <c r="D54" s="19" t="n">
        <v>4657</v>
      </c>
      <c r="E54" s="18" t="n">
        <v>297.90140073</v>
      </c>
      <c r="F54" s="20" t="n">
        <v>8.05025846</v>
      </c>
      <c r="G54" s="18" t="n">
        <v>303.16004899</v>
      </c>
      <c r="H54" s="20" t="n">
        <v>9.074277889999999</v>
      </c>
      <c r="I54" s="18" t="n">
        <v>332.53991027</v>
      </c>
      <c r="J54" s="20" t="n">
        <v>3.42311768</v>
      </c>
      <c r="K54" s="18" t="n">
        <v>335.95968992</v>
      </c>
      <c r="L54" s="20" t="n">
        <v>2.91979709</v>
      </c>
      <c r="M54" s="18" t="s">
        <v>481</v>
      </c>
      <c r="N54" s="20" t="s">
        <v>481</v>
      </c>
      <c r="O54" s="18" t="s">
        <v>481</v>
      </c>
      <c r="P54" s="20" t="s">
        <v>481</v>
      </c>
      <c r="Q54" s="18" t="s">
        <v>481</v>
      </c>
      <c r="R54" s="20" t="s">
        <v>481</v>
      </c>
      <c r="S54" s="18" t="s">
        <v>481</v>
      </c>
      <c r="T54" s="20" t="s">
        <v>481</v>
      </c>
      <c r="U54" s="18" t="n">
        <v>266.90511824</v>
      </c>
      <c r="V54" s="20" t="n">
        <v>5.19914121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530.93545304</v>
      </c>
      <c r="F56" s="20" t="n">
        <v>8.415552630000001</v>
      </c>
      <c r="G56" s="18" t="n">
        <v>556.66149066</v>
      </c>
      <c r="H56" s="20" t="n">
        <v>5.01755469</v>
      </c>
      <c r="I56" s="18" t="n">
        <v>548.49502736</v>
      </c>
      <c r="J56" s="20" t="n">
        <v>3.07967309</v>
      </c>
      <c r="K56" s="18" t="n">
        <v>543.46540227</v>
      </c>
      <c r="L56" s="20" t="n">
        <v>4.59135368</v>
      </c>
      <c r="M56" s="18" t="s">
        <v>481</v>
      </c>
      <c r="N56" s="20" t="s">
        <v>481</v>
      </c>
      <c r="O56" s="18" t="s">
        <v>481</v>
      </c>
      <c r="P56" s="20" t="s">
        <v>481</v>
      </c>
      <c r="Q56" s="18" t="s">
        <v>481</v>
      </c>
      <c r="R56" s="20" t="s">
        <v>481</v>
      </c>
      <c r="S56" s="18" t="s">
        <v>481</v>
      </c>
      <c r="T56" s="20" t="s">
        <v>481</v>
      </c>
      <c r="U56" s="18" t="n">
        <v>491.58889427</v>
      </c>
      <c r="V56" s="20" t="n">
        <v>29.80485397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468.30595969</v>
      </c>
      <c r="F61" s="20" t="n">
        <v>7.09157787</v>
      </c>
      <c r="G61" s="18" t="n">
        <v>502.39816823</v>
      </c>
      <c r="H61" s="20" t="n">
        <v>5.68869931</v>
      </c>
      <c r="I61" s="18" t="n">
        <v>482.26649094</v>
      </c>
      <c r="J61" s="20" t="n">
        <v>3.19147746</v>
      </c>
      <c r="K61" s="18" t="n">
        <v>474.87861795</v>
      </c>
      <c r="L61" s="20" t="n">
        <v>2.79781712</v>
      </c>
      <c r="M61" s="18" t="s">
        <v>481</v>
      </c>
      <c r="N61" s="20" t="s">
        <v>481</v>
      </c>
      <c r="O61" s="18" t="s">
        <v>481</v>
      </c>
      <c r="P61" s="20" t="s">
        <v>481</v>
      </c>
      <c r="Q61" s="18" t="s">
        <v>481</v>
      </c>
      <c r="R61" s="20" t="s">
        <v>481</v>
      </c>
      <c r="S61" s="18" t="s">
        <v>481</v>
      </c>
      <c r="T61" s="20" t="s">
        <v>481</v>
      </c>
      <c r="U61" s="18" t="n">
        <v>410.17037108</v>
      </c>
      <c r="V61" s="20" t="n">
        <v>11.72112022</v>
      </c>
    </row>
    <row r="62" spans="1:22">
      <c r="A62" s="15" t="s">
        <v>537</v>
      </c>
      <c r="B62" s="17" t="n">
        <v>4476</v>
      </c>
      <c r="C62" s="18">
        <f>(3.0/B62*100)</f>
        <v/>
      </c>
      <c r="D62" s="19" t="n">
        <v>4473</v>
      </c>
      <c r="E62" s="18" t="n">
        <v>529.18939965</v>
      </c>
      <c r="F62" s="20" t="n">
        <v>8.052767429999999</v>
      </c>
      <c r="G62" s="18" t="n">
        <v>543.67089448</v>
      </c>
      <c r="H62" s="20" t="n">
        <v>4.04366463</v>
      </c>
      <c r="I62" s="18" t="n">
        <v>546.95858531</v>
      </c>
      <c r="J62" s="20" t="n">
        <v>1.50250257</v>
      </c>
      <c r="K62" s="18" t="n">
        <v>537.02937079</v>
      </c>
      <c r="L62" s="20" t="n">
        <v>3.08167029</v>
      </c>
      <c r="M62" s="18" t="s">
        <v>481</v>
      </c>
      <c r="N62" s="20" t="s">
        <v>481</v>
      </c>
      <c r="O62" s="18" t="s">
        <v>481</v>
      </c>
      <c r="P62" s="20" t="s">
        <v>481</v>
      </c>
      <c r="Q62" s="18" t="s">
        <v>481</v>
      </c>
      <c r="R62" s="20" t="s">
        <v>481</v>
      </c>
      <c r="S62" s="18" t="s">
        <v>481</v>
      </c>
      <c r="T62" s="20" t="s">
        <v>481</v>
      </c>
      <c r="U62" s="18" t="n">
        <v>553.84345189</v>
      </c>
      <c r="V62" s="20" t="n">
        <v>32.09156396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(76.0/B66*100)</f>
        <v/>
      </c>
      <c r="D66" s="19" t="n">
        <v>5589</v>
      </c>
      <c r="E66" s="18" t="n">
        <v>416.24870735</v>
      </c>
      <c r="F66" s="20" t="n">
        <v>7.06534217</v>
      </c>
      <c r="G66" s="18" t="n">
        <v>457.10649959</v>
      </c>
      <c r="H66" s="20" t="n">
        <v>5.28853328</v>
      </c>
      <c r="I66" s="18" t="n">
        <v>419.82696932</v>
      </c>
      <c r="J66" s="20" t="n">
        <v>2.19266942</v>
      </c>
      <c r="K66" s="18" t="n">
        <v>416.74202693</v>
      </c>
      <c r="L66" s="20" t="n">
        <v>2.69900435</v>
      </c>
      <c r="M66" s="18" t="s">
        <v>481</v>
      </c>
      <c r="N66" s="20" t="s">
        <v>481</v>
      </c>
      <c r="O66" s="18" t="s">
        <v>481</v>
      </c>
      <c r="P66" s="20" t="s">
        <v>481</v>
      </c>
      <c r="Q66" s="18" t="s">
        <v>481</v>
      </c>
      <c r="R66" s="20" t="s">
        <v>481</v>
      </c>
      <c r="S66" s="18" t="s">
        <v>481</v>
      </c>
      <c r="T66" s="20" t="s">
        <v>481</v>
      </c>
      <c r="U66" s="18" t="n">
        <v>344.88569128</v>
      </c>
      <c r="V66" s="20" t="n">
        <v>6.95673655</v>
      </c>
    </row>
    <row r="67" spans="1:22">
      <c r="A67" s="15" t="s">
        <v>542</v>
      </c>
      <c r="B67" s="17" t="n">
        <v>6971</v>
      </c>
      <c r="C67" s="18">
        <f>(83.0/B67*100)</f>
        <v/>
      </c>
      <c r="D67" s="19" t="n">
        <v>6888</v>
      </c>
      <c r="E67" s="18" t="n">
        <v>352.94699682</v>
      </c>
      <c r="F67" s="20" t="n">
        <v>8.384560949999999</v>
      </c>
      <c r="G67" s="18" t="n">
        <v>369.32618776</v>
      </c>
      <c r="H67" s="20" t="n">
        <v>5.67504025</v>
      </c>
      <c r="I67" s="18" t="n">
        <v>392.31798388</v>
      </c>
      <c r="J67" s="20" t="n">
        <v>2.78681574</v>
      </c>
      <c r="K67" s="18" t="n">
        <v>392.78703725</v>
      </c>
      <c r="L67" s="20" t="n">
        <v>3.55860218</v>
      </c>
      <c r="M67" s="18" t="s">
        <v>481</v>
      </c>
      <c r="N67" s="20" t="s">
        <v>481</v>
      </c>
      <c r="O67" s="18" t="s">
        <v>481</v>
      </c>
      <c r="P67" s="20" t="s">
        <v>481</v>
      </c>
      <c r="Q67" s="18" t="s">
        <v>481</v>
      </c>
      <c r="R67" s="20" t="s">
        <v>481</v>
      </c>
      <c r="S67" s="18" t="s">
        <v>481</v>
      </c>
      <c r="T67" s="20" t="s">
        <v>481</v>
      </c>
      <c r="U67" s="18" t="n">
        <v>295.60545222</v>
      </c>
      <c r="V67" s="20" t="n">
        <v>8.89948375</v>
      </c>
    </row>
    <row r="68" spans="1:22">
      <c r="A68" s="15" t="s">
        <v>543</v>
      </c>
      <c r="B68" s="17" t="n">
        <v>12083</v>
      </c>
      <c r="C68" s="18">
        <f>(26.0/B68*100)</f>
        <v/>
      </c>
      <c r="D68" s="19" t="n">
        <v>12057</v>
      </c>
      <c r="E68" s="18" t="n">
        <v>348.69310527</v>
      </c>
      <c r="F68" s="20" t="n">
        <v>5.45981583</v>
      </c>
      <c r="G68" s="18" t="n">
        <v>393.97599217</v>
      </c>
      <c r="H68" s="20" t="n">
        <v>4.65183579</v>
      </c>
      <c r="I68" s="18" t="n">
        <v>415.38173645</v>
      </c>
      <c r="J68" s="20" t="n">
        <v>2.26582518</v>
      </c>
      <c r="K68" s="18" t="n">
        <v>411.65811408</v>
      </c>
      <c r="L68" s="20" t="n">
        <v>1.87336238</v>
      </c>
      <c r="M68" s="18" t="s">
        <v>481</v>
      </c>
      <c r="N68" s="20" t="s">
        <v>481</v>
      </c>
      <c r="O68" s="18" t="s">
        <v>481</v>
      </c>
      <c r="P68" s="20" t="s">
        <v>481</v>
      </c>
      <c r="Q68" s="18" t="s">
        <v>481</v>
      </c>
      <c r="R68" s="20" t="s">
        <v>481</v>
      </c>
      <c r="S68" s="18" t="s">
        <v>481</v>
      </c>
      <c r="T68" s="20" t="s">
        <v>481</v>
      </c>
      <c r="U68" s="18" t="n">
        <v>318.75151214</v>
      </c>
      <c r="V68" s="20" t="n">
        <v>3.51307754</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500.60052995</v>
      </c>
      <c r="F70" s="20" t="n">
        <v>6.96854889</v>
      </c>
      <c r="G70" s="18" t="n">
        <v>504.92580339</v>
      </c>
      <c r="H70" s="20" t="n">
        <v>5.00940182</v>
      </c>
      <c r="I70" s="18" t="n">
        <v>494.12554303</v>
      </c>
      <c r="J70" s="20" t="n">
        <v>3.36745106</v>
      </c>
      <c r="K70" s="18" t="n">
        <v>498.47763435</v>
      </c>
      <c r="L70" s="20" t="n">
        <v>4.49515342</v>
      </c>
      <c r="M70" s="18" t="s">
        <v>481</v>
      </c>
      <c r="N70" s="20" t="s">
        <v>481</v>
      </c>
      <c r="O70" s="18" t="s">
        <v>481</v>
      </c>
      <c r="P70" s="20" t="s">
        <v>481</v>
      </c>
      <c r="Q70" s="18" t="s">
        <v>481</v>
      </c>
      <c r="R70" s="20" t="s">
        <v>481</v>
      </c>
      <c r="S70" s="18" t="s">
        <v>481</v>
      </c>
      <c r="T70" s="20" t="s">
        <v>481</v>
      </c>
      <c r="U70" s="18" t="n">
        <v>434.1630316</v>
      </c>
      <c r="V70" s="20" t="n">
        <v>14.48686808</v>
      </c>
    </row>
    <row r="71" spans="1:22">
      <c r="A71" s="15" t="s">
        <v>546</v>
      </c>
      <c r="B71" s="17" t="n">
        <v>6115</v>
      </c>
      <c r="C71" s="18">
        <f>(17.0/B71*100)</f>
        <v/>
      </c>
      <c r="D71" s="19" t="n">
        <v>6098</v>
      </c>
      <c r="E71" s="18" t="n">
        <v>559.82499924</v>
      </c>
      <c r="F71" s="20" t="n">
        <v>10.60214982</v>
      </c>
      <c r="G71" s="18" t="n">
        <v>572.25980774</v>
      </c>
      <c r="H71" s="20" t="n">
        <v>6.20266214</v>
      </c>
      <c r="I71" s="18" t="n">
        <v>567.1564339400001</v>
      </c>
      <c r="J71" s="20" t="n">
        <v>2.05153273</v>
      </c>
      <c r="K71" s="18" t="n">
        <v>560.27304964</v>
      </c>
      <c r="L71" s="20" t="n">
        <v>3.01591565</v>
      </c>
      <c r="M71" s="18" t="s">
        <v>481</v>
      </c>
      <c r="N71" s="20" t="s">
        <v>481</v>
      </c>
      <c r="O71" s="18" t="s">
        <v>481</v>
      </c>
      <c r="P71" s="20" t="s">
        <v>481</v>
      </c>
      <c r="Q71" s="18" t="s">
        <v>481</v>
      </c>
      <c r="R71" s="20" t="s">
        <v>481</v>
      </c>
      <c r="S71" s="18" t="s">
        <v>481</v>
      </c>
      <c r="T71" s="20" t="s">
        <v>481</v>
      </c>
      <c r="U71" s="18" t="n">
        <v>443.01965894</v>
      </c>
      <c r="V71" s="20" t="n">
        <v>26.12134819</v>
      </c>
    </row>
    <row r="72" spans="1:22">
      <c r="A72" s="15" t="s">
        <v>547</v>
      </c>
      <c r="B72" s="17" t="n">
        <v>7708</v>
      </c>
      <c r="C72" s="18">
        <f>(5.0/B72*100)</f>
        <v/>
      </c>
      <c r="D72" s="19" t="n">
        <v>7703</v>
      </c>
      <c r="E72" s="18" t="n">
        <v>532.81987022</v>
      </c>
      <c r="F72" s="20" t="n">
        <v>12.6271828</v>
      </c>
      <c r="G72" s="18" t="n">
        <v>565.99012723</v>
      </c>
      <c r="H72" s="20" t="n">
        <v>5.81989555</v>
      </c>
      <c r="I72" s="18" t="n">
        <v>537.8072232</v>
      </c>
      <c r="J72" s="20" t="n">
        <v>3.58259986</v>
      </c>
      <c r="K72" s="18" t="n">
        <v>545.23213294</v>
      </c>
      <c r="L72" s="20" t="n">
        <v>3.34503853</v>
      </c>
      <c r="M72" s="18" t="s">
        <v>481</v>
      </c>
      <c r="N72" s="20" t="s">
        <v>481</v>
      </c>
      <c r="O72" s="18" t="s">
        <v>481</v>
      </c>
      <c r="P72" s="20" t="s">
        <v>481</v>
      </c>
      <c r="Q72" s="18" t="s">
        <v>481</v>
      </c>
      <c r="R72" s="20" t="s">
        <v>481</v>
      </c>
      <c r="S72" s="18" t="s">
        <v>481</v>
      </c>
      <c r="T72" s="20" t="s">
        <v>481</v>
      </c>
      <c r="U72" s="18" t="n">
        <v>471.96239692</v>
      </c>
      <c r="V72" s="20" t="n">
        <v>36.42829559</v>
      </c>
    </row>
    <row r="73" spans="1:22">
      <c r="A73" s="15" t="s">
        <v>548</v>
      </c>
      <c r="B73" s="17" t="n">
        <v>8249</v>
      </c>
      <c r="C73" s="18">
        <f>(147.0/B73*100)</f>
        <v/>
      </c>
      <c r="D73" s="19" t="n">
        <v>8102</v>
      </c>
      <c r="E73" s="18" t="n">
        <v>405.77422835</v>
      </c>
      <c r="F73" s="20" t="n">
        <v>18.43139284</v>
      </c>
      <c r="G73" s="18" t="n">
        <v>416.29969962</v>
      </c>
      <c r="H73" s="20" t="n">
        <v>11.18788907</v>
      </c>
      <c r="I73" s="18" t="n">
        <v>414.92683637</v>
      </c>
      <c r="J73" s="20" t="n">
        <v>3.41591158</v>
      </c>
      <c r="K73" s="18" t="n">
        <v>417.37924208</v>
      </c>
      <c r="L73" s="20" t="n">
        <v>3.6467534</v>
      </c>
      <c r="M73" s="18" t="s">
        <v>481</v>
      </c>
      <c r="N73" s="20" t="s">
        <v>481</v>
      </c>
      <c r="O73" s="18" t="s">
        <v>481</v>
      </c>
      <c r="P73" s="20" t="s">
        <v>481</v>
      </c>
      <c r="Q73" s="18" t="s">
        <v>481</v>
      </c>
      <c r="R73" s="20" t="s">
        <v>481</v>
      </c>
      <c r="S73" s="18" t="s">
        <v>481</v>
      </c>
      <c r="T73" s="20" t="s">
        <v>481</v>
      </c>
      <c r="U73" s="18" t="n">
        <v>370.25528786</v>
      </c>
      <c r="V73" s="20" t="n">
        <v>18.33254921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(204.0/B75*100)</f>
        <v/>
      </c>
      <c r="D75" s="19" t="n">
        <v>5171</v>
      </c>
      <c r="E75" s="18" t="n">
        <v>370.3553534</v>
      </c>
      <c r="F75" s="20" t="n">
        <v>10.23939828</v>
      </c>
      <c r="G75" s="18" t="n">
        <v>403.8131069</v>
      </c>
      <c r="H75" s="20" t="n">
        <v>8.052227930000001</v>
      </c>
      <c r="I75" s="18" t="n">
        <v>376.4374843</v>
      </c>
      <c r="J75" s="20" t="n">
        <v>3.61663308</v>
      </c>
      <c r="K75" s="18" t="n">
        <v>359.30005582</v>
      </c>
      <c r="L75" s="20" t="n">
        <v>3.53820395</v>
      </c>
      <c r="M75" s="18" t="s">
        <v>481</v>
      </c>
      <c r="N75" s="20" t="s">
        <v>481</v>
      </c>
      <c r="O75" s="18" t="s">
        <v>481</v>
      </c>
      <c r="P75" s="20" t="s">
        <v>481</v>
      </c>
      <c r="Q75" s="18" t="s">
        <v>481</v>
      </c>
      <c r="R75" s="20" t="s">
        <v>481</v>
      </c>
      <c r="S75" s="18" t="s">
        <v>481</v>
      </c>
      <c r="T75" s="20" t="s">
        <v>481</v>
      </c>
      <c r="U75" s="18" t="n">
        <v>311.36886643</v>
      </c>
      <c r="V75" s="20" t="n">
        <v>9.516507130000001</v>
      </c>
    </row>
    <row r="76" spans="1:22">
      <c r="A76" s="15" t="s">
        <v>551</v>
      </c>
      <c r="B76" s="17" t="n">
        <v>14167</v>
      </c>
      <c r="C76" s="18">
        <f>(229.0/B76*100)</f>
        <v/>
      </c>
      <c r="D76" s="19" t="n">
        <v>13938</v>
      </c>
      <c r="E76" s="18" t="n">
        <v>392.19184175</v>
      </c>
      <c r="F76" s="20" t="n">
        <v>8.639003069999999</v>
      </c>
      <c r="G76" s="18" t="n">
        <v>433.84189946</v>
      </c>
      <c r="H76" s="20" t="n">
        <v>5.56656232</v>
      </c>
      <c r="I76" s="18" t="n">
        <v>436.50915269</v>
      </c>
      <c r="J76" s="20" t="n">
        <v>2.90576726</v>
      </c>
      <c r="K76" s="18" t="n">
        <v>426.62461171</v>
      </c>
      <c r="L76" s="20" t="n">
        <v>2.61748488</v>
      </c>
      <c r="M76" s="18" t="s">
        <v>481</v>
      </c>
      <c r="N76" s="20" t="s">
        <v>481</v>
      </c>
      <c r="O76" s="18" t="s">
        <v>481</v>
      </c>
      <c r="P76" s="20" t="s">
        <v>481</v>
      </c>
      <c r="Q76" s="18" t="s">
        <v>481</v>
      </c>
      <c r="R76" s="20" t="s">
        <v>481</v>
      </c>
      <c r="S76" s="18" t="s">
        <v>481</v>
      </c>
      <c r="T76" s="20" t="s">
        <v>481</v>
      </c>
      <c r="U76" s="18" t="n">
        <v>346.06904362</v>
      </c>
      <c r="V76" s="20" t="n">
        <v>8.20730842</v>
      </c>
    </row>
    <row r="77" spans="1:22">
      <c r="A77" s="15" t="s">
        <v>552</v>
      </c>
      <c r="B77" s="17" t="n">
        <v>6062</v>
      </c>
      <c r="C77" s="18">
        <f>(87.0/B77*100)</f>
        <v/>
      </c>
      <c r="D77" s="19" t="n">
        <v>5975</v>
      </c>
      <c r="E77" s="18" t="n">
        <v>381.86211718</v>
      </c>
      <c r="F77" s="20" t="n">
        <v>10.18668189</v>
      </c>
      <c r="G77" s="18" t="n">
        <v>424.88514703</v>
      </c>
      <c r="H77" s="20" t="n">
        <v>6.33355093</v>
      </c>
      <c r="I77" s="18" t="n">
        <v>429.62234067</v>
      </c>
      <c r="J77" s="20" t="n">
        <v>2.68810255</v>
      </c>
      <c r="K77" s="18" t="n">
        <v>410.87394179</v>
      </c>
      <c r="L77" s="20" t="n">
        <v>3.04326968</v>
      </c>
      <c r="M77" s="18" t="s">
        <v>481</v>
      </c>
      <c r="N77" s="20" t="s">
        <v>481</v>
      </c>
      <c r="O77" s="18" t="s">
        <v>481</v>
      </c>
      <c r="P77" s="20" t="s">
        <v>481</v>
      </c>
      <c r="Q77" s="18" t="s">
        <v>481</v>
      </c>
      <c r="R77" s="20" t="s">
        <v>481</v>
      </c>
      <c r="S77" s="18" t="s">
        <v>481</v>
      </c>
      <c r="T77" s="20" t="s">
        <v>481</v>
      </c>
      <c r="U77" s="18" t="n">
        <v>338.28922057</v>
      </c>
      <c r="V77" s="20" t="n">
        <v>5.79277992</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416.51010539</v>
      </c>
      <c r="F81" s="20" t="n">
        <v>18.41697505</v>
      </c>
      <c r="G81" s="18" t="n">
        <v>459.02563798</v>
      </c>
      <c r="H81" s="20" t="n">
        <v>7.93086122</v>
      </c>
      <c r="I81" s="18" t="n">
        <v>450.8408847</v>
      </c>
      <c r="J81" s="20" t="n">
        <v>3.67637166</v>
      </c>
      <c r="K81" s="18" t="n">
        <v>439.98434406</v>
      </c>
      <c r="L81" s="20" t="n">
        <v>3.51375524</v>
      </c>
      <c r="M81" s="18" t="s">
        <v>481</v>
      </c>
      <c r="N81" s="20" t="s">
        <v>481</v>
      </c>
      <c r="O81" s="18" t="s">
        <v>481</v>
      </c>
      <c r="P81" s="20" t="s">
        <v>481</v>
      </c>
      <c r="Q81" s="18" t="s">
        <v>481</v>
      </c>
      <c r="R81" s="20" t="s">
        <v>481</v>
      </c>
      <c r="S81" s="18" t="s">
        <v>481</v>
      </c>
      <c r="T81" s="20" t="s">
        <v>481</v>
      </c>
      <c r="U81" s="18" t="n">
        <v>382.15124393</v>
      </c>
      <c r="V81" s="20" t="n">
        <v>16.43965164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726</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458.12568206</v>
      </c>
      <c r="F7" s="20" t="n">
        <v>4.42861944</v>
      </c>
      <c r="G7" s="18" t="n">
        <v>481.230794</v>
      </c>
      <c r="H7" s="20" t="n">
        <v>3.78625341</v>
      </c>
      <c r="I7" s="18" t="n">
        <v>503.14083342</v>
      </c>
      <c r="J7" s="20" t="n">
        <v>1.97224664</v>
      </c>
      <c r="K7" s="18" t="n">
        <v>502.4452118</v>
      </c>
      <c r="L7" s="20" t="n">
        <v>2.92213503</v>
      </c>
      <c r="M7" s="18" t="s">
        <v>481</v>
      </c>
      <c r="N7" s="20" t="s">
        <v>481</v>
      </c>
      <c r="O7" s="18" t="s">
        <v>481</v>
      </c>
      <c r="P7" s="20" t="s">
        <v>481</v>
      </c>
      <c r="Q7" s="18" t="s">
        <v>481</v>
      </c>
      <c r="R7" s="20" t="s">
        <v>481</v>
      </c>
      <c r="S7" s="18" t="s">
        <v>481</v>
      </c>
      <c r="T7" s="20" t="s">
        <v>481</v>
      </c>
      <c r="U7" s="18" t="n">
        <v>422.75024868</v>
      </c>
      <c r="V7" s="20" t="n">
        <v>9.298750569999999</v>
      </c>
    </row>
    <row r="8" spans="1:22">
      <c r="A8" s="15" t="s">
        <v>483</v>
      </c>
      <c r="B8" s="17" t="n">
        <v>7007</v>
      </c>
      <c r="C8" s="18">
        <f>(27.0/B8*100)</f>
        <v/>
      </c>
      <c r="D8" s="19" t="n">
        <v>6980</v>
      </c>
      <c r="E8" s="18" t="n">
        <v>471.62873221</v>
      </c>
      <c r="F8" s="20" t="n">
        <v>5.33261468</v>
      </c>
      <c r="G8" s="18" t="n">
        <v>501.74098152</v>
      </c>
      <c r="H8" s="20" t="n">
        <v>7.52849628</v>
      </c>
      <c r="I8" s="18" t="n">
        <v>509.40201821</v>
      </c>
      <c r="J8" s="20" t="n">
        <v>4.05397364</v>
      </c>
      <c r="K8" s="18" t="n">
        <v>497.75295747</v>
      </c>
      <c r="L8" s="20" t="n">
        <v>3.20750216</v>
      </c>
      <c r="M8" s="18" t="s">
        <v>481</v>
      </c>
      <c r="N8" s="20" t="s">
        <v>481</v>
      </c>
      <c r="O8" s="18" t="s">
        <v>481</v>
      </c>
      <c r="P8" s="20" t="s">
        <v>481</v>
      </c>
      <c r="Q8" s="18" t="n">
        <v>301.63126691</v>
      </c>
      <c r="R8" s="20" t="n">
        <v>25.14921031</v>
      </c>
      <c r="S8" s="18" t="s">
        <v>481</v>
      </c>
      <c r="T8" s="20" t="s">
        <v>481</v>
      </c>
      <c r="U8" s="18" t="n">
        <v>382.33788936</v>
      </c>
      <c r="V8" s="20" t="n">
        <v>16.38802465</v>
      </c>
    </row>
    <row r="9" spans="1:22">
      <c r="A9" s="15" t="s">
        <v>484</v>
      </c>
      <c r="B9" s="17" t="n">
        <v>9651</v>
      </c>
      <c r="C9" s="18">
        <f>(116.0/B9*100)</f>
        <v/>
      </c>
      <c r="D9" s="19" t="n">
        <v>9535</v>
      </c>
      <c r="E9" s="18" t="n">
        <v>472.24924055</v>
      </c>
      <c r="F9" s="20" t="n">
        <v>6.64874884</v>
      </c>
      <c r="G9" s="18" t="n">
        <v>495.14163148</v>
      </c>
      <c r="H9" s="20" t="n">
        <v>4.95065769</v>
      </c>
      <c r="I9" s="18" t="n">
        <v>521.74551539</v>
      </c>
      <c r="J9" s="20" t="n">
        <v>2.62419092</v>
      </c>
      <c r="K9" s="18" t="n">
        <v>513.8392587</v>
      </c>
      <c r="L9" s="20" t="n">
        <v>2.86369955</v>
      </c>
      <c r="M9" s="18" t="s">
        <v>481</v>
      </c>
      <c r="N9" s="20" t="s">
        <v>481</v>
      </c>
      <c r="O9" s="18" t="s">
        <v>481</v>
      </c>
      <c r="P9" s="20" t="s">
        <v>481</v>
      </c>
      <c r="Q9" s="18" t="n">
        <v>357.98454354</v>
      </c>
      <c r="R9" s="20" t="n">
        <v>11.51846445</v>
      </c>
      <c r="S9" s="18" t="s">
        <v>481</v>
      </c>
      <c r="T9" s="20" t="s">
        <v>481</v>
      </c>
      <c r="U9" s="18" t="n">
        <v>414.29240098</v>
      </c>
      <c r="V9" s="20" t="n">
        <v>9.007935379999999</v>
      </c>
    </row>
    <row r="10" spans="1:22">
      <c r="A10" s="15" t="s">
        <v>485</v>
      </c>
      <c r="B10" s="17" t="n">
        <v>20058</v>
      </c>
      <c r="C10" s="18">
        <f>(531.0/B10*100)</f>
        <v/>
      </c>
      <c r="D10" s="19" t="n">
        <v>19527</v>
      </c>
      <c r="E10" s="18" t="n">
        <v>488.81284668</v>
      </c>
      <c r="F10" s="20" t="n">
        <v>4.59682978</v>
      </c>
      <c r="G10" s="18" t="n">
        <v>502.00438643</v>
      </c>
      <c r="H10" s="20" t="n">
        <v>4.10033483</v>
      </c>
      <c r="I10" s="18" t="n">
        <v>521.2957127</v>
      </c>
      <c r="J10" s="20" t="n">
        <v>2.63503849</v>
      </c>
      <c r="K10" s="18" t="n">
        <v>523.96681153</v>
      </c>
      <c r="L10" s="20" t="n">
        <v>3.54723761</v>
      </c>
      <c r="M10" s="18" t="s">
        <v>481</v>
      </c>
      <c r="N10" s="20" t="s">
        <v>481</v>
      </c>
      <c r="O10" s="18" t="s">
        <v>481</v>
      </c>
      <c r="P10" s="20" t="s">
        <v>481</v>
      </c>
      <c r="Q10" s="18" t="s">
        <v>481</v>
      </c>
      <c r="R10" s="20" t="s">
        <v>481</v>
      </c>
      <c r="S10" s="18" t="s">
        <v>481</v>
      </c>
      <c r="T10" s="20" t="s">
        <v>481</v>
      </c>
      <c r="U10" s="18" t="n">
        <v>446.37179832</v>
      </c>
      <c r="V10" s="20" t="n">
        <v>10.28858156</v>
      </c>
    </row>
    <row r="11" spans="1:22">
      <c r="A11" s="15" t="s">
        <v>486</v>
      </c>
      <c r="B11" s="17" t="n">
        <v>7053</v>
      </c>
      <c r="C11" s="18">
        <f>(53.0/B11*100)</f>
        <v/>
      </c>
      <c r="D11" s="19" t="n">
        <v>7000</v>
      </c>
      <c r="E11" s="18" t="n">
        <v>401.15999971</v>
      </c>
      <c r="F11" s="20" t="n">
        <v>5.95970302</v>
      </c>
      <c r="G11" s="18" t="n">
        <v>405.32074017</v>
      </c>
      <c r="H11" s="20" t="n">
        <v>5.45823311</v>
      </c>
      <c r="I11" s="18" t="n">
        <v>425.63483704</v>
      </c>
      <c r="J11" s="20" t="n">
        <v>3.11835251</v>
      </c>
      <c r="K11" s="18" t="n">
        <v>433.2321532</v>
      </c>
      <c r="L11" s="20" t="n">
        <v>3.00354848</v>
      </c>
      <c r="M11" s="18" t="s">
        <v>481</v>
      </c>
      <c r="N11" s="20" t="s">
        <v>481</v>
      </c>
      <c r="O11" s="18" t="s">
        <v>481</v>
      </c>
      <c r="P11" s="20" t="s">
        <v>481</v>
      </c>
      <c r="Q11" s="18" t="s">
        <v>481</v>
      </c>
      <c r="R11" s="20" t="s">
        <v>481</v>
      </c>
      <c r="S11" s="18" t="s">
        <v>481</v>
      </c>
      <c r="T11" s="20" t="s">
        <v>481</v>
      </c>
      <c r="U11" s="18" t="n">
        <v>339.37641086</v>
      </c>
      <c r="V11" s="20" t="n">
        <v>12.58485402</v>
      </c>
    </row>
    <row r="12" spans="1:22">
      <c r="A12" s="15" t="s">
        <v>487</v>
      </c>
      <c r="B12" s="17" t="n">
        <v>6894</v>
      </c>
      <c r="C12" s="18">
        <f>(57.0/B12*100)</f>
        <v/>
      </c>
      <c r="D12" s="19" t="n">
        <v>6837</v>
      </c>
      <c r="E12" s="18" t="n">
        <v>474.6349422</v>
      </c>
      <c r="F12" s="20" t="n">
        <v>5.60986462</v>
      </c>
      <c r="G12" s="18" t="n">
        <v>485.95542564</v>
      </c>
      <c r="H12" s="20" t="n">
        <v>4.15912347</v>
      </c>
      <c r="I12" s="18" t="n">
        <v>498.4370959</v>
      </c>
      <c r="J12" s="20" t="n">
        <v>2.72690005</v>
      </c>
      <c r="K12" s="18" t="n">
        <v>511.98609112</v>
      </c>
      <c r="L12" s="20" t="n">
        <v>3.82868454</v>
      </c>
      <c r="M12" s="18" t="s">
        <v>481</v>
      </c>
      <c r="N12" s="20" t="s">
        <v>481</v>
      </c>
      <c r="O12" s="18" t="s">
        <v>481</v>
      </c>
      <c r="P12" s="20" t="s">
        <v>481</v>
      </c>
      <c r="Q12" s="18" t="n">
        <v>340.98506961</v>
      </c>
      <c r="R12" s="20" t="n">
        <v>12.52444664</v>
      </c>
      <c r="S12" s="18" t="s">
        <v>481</v>
      </c>
      <c r="T12" s="20" t="s">
        <v>481</v>
      </c>
      <c r="U12" s="18" t="n">
        <v>398.25853655</v>
      </c>
      <c r="V12" s="20" t="n">
        <v>9.822381139999999</v>
      </c>
    </row>
    <row r="13" spans="1:22">
      <c r="A13" s="15" t="s">
        <v>488</v>
      </c>
      <c r="B13" s="17" t="n">
        <v>7161</v>
      </c>
      <c r="C13" s="18">
        <f>(95.0/B13*100)</f>
        <v/>
      </c>
      <c r="D13" s="19" t="n">
        <v>7066</v>
      </c>
      <c r="E13" s="18" t="n">
        <v>484.62662539</v>
      </c>
      <c r="F13" s="20" t="n">
        <v>5.80183339</v>
      </c>
      <c r="G13" s="18" t="n">
        <v>498.71565201</v>
      </c>
      <c r="H13" s="20" t="n">
        <v>5.55153338</v>
      </c>
      <c r="I13" s="18" t="n">
        <v>515.9612946</v>
      </c>
      <c r="J13" s="20" t="n">
        <v>3.13211888</v>
      </c>
      <c r="K13" s="18" t="n">
        <v>519.74564088</v>
      </c>
      <c r="L13" s="20" t="n">
        <v>2.59714846</v>
      </c>
      <c r="M13" s="18" t="s">
        <v>481</v>
      </c>
      <c r="N13" s="20" t="s">
        <v>481</v>
      </c>
      <c r="O13" s="18" t="s">
        <v>481</v>
      </c>
      <c r="P13" s="20" t="s">
        <v>481</v>
      </c>
      <c r="Q13" s="18" t="n">
        <v>447.51533769</v>
      </c>
      <c r="R13" s="20" t="n">
        <v>5.97365007</v>
      </c>
      <c r="S13" s="18" t="s">
        <v>481</v>
      </c>
      <c r="T13" s="20" t="s">
        <v>481</v>
      </c>
      <c r="U13" s="18" t="n">
        <v>434.80711962</v>
      </c>
      <c r="V13" s="20" t="n">
        <v>11.16685332</v>
      </c>
    </row>
    <row r="14" spans="1:22">
      <c r="A14" s="15" t="s">
        <v>489</v>
      </c>
      <c r="B14" s="17" t="n">
        <v>5587</v>
      </c>
      <c r="C14" s="18">
        <f>(76.0/B14*100)</f>
        <v/>
      </c>
      <c r="D14" s="19" t="n">
        <v>5511</v>
      </c>
      <c r="E14" s="18" t="n">
        <v>483.49843063</v>
      </c>
      <c r="F14" s="20" t="n">
        <v>6.32247685</v>
      </c>
      <c r="G14" s="18" t="n">
        <v>498.26282454</v>
      </c>
      <c r="H14" s="20" t="n">
        <v>4.08717941</v>
      </c>
      <c r="I14" s="18" t="n">
        <v>522.3938345</v>
      </c>
      <c r="J14" s="20" t="n">
        <v>2.37409365</v>
      </c>
      <c r="K14" s="18" t="n">
        <v>527.28407496</v>
      </c>
      <c r="L14" s="20" t="n">
        <v>3.46319527</v>
      </c>
      <c r="M14" s="18" t="s">
        <v>481</v>
      </c>
      <c r="N14" s="20" t="s">
        <v>481</v>
      </c>
      <c r="O14" s="18" t="s">
        <v>481</v>
      </c>
      <c r="P14" s="20" t="s">
        <v>481</v>
      </c>
      <c r="Q14" s="18" t="s">
        <v>481</v>
      </c>
      <c r="R14" s="20" t="s">
        <v>481</v>
      </c>
      <c r="S14" s="18" t="s">
        <v>481</v>
      </c>
      <c r="T14" s="20" t="s">
        <v>481</v>
      </c>
      <c r="U14" s="18" t="n">
        <v>446.53058178</v>
      </c>
      <c r="V14" s="20" t="n">
        <v>15.34698723</v>
      </c>
    </row>
    <row r="15" spans="1:22">
      <c r="A15" s="15" t="s">
        <v>490</v>
      </c>
      <c r="B15" s="17" t="n">
        <v>5882</v>
      </c>
      <c r="C15" s="18">
        <f>(53.0/B15*100)</f>
        <v/>
      </c>
      <c r="D15" s="19" t="n">
        <v>5829</v>
      </c>
      <c r="E15" s="18" t="n">
        <v>478.80269593</v>
      </c>
      <c r="F15" s="20" t="n">
        <v>7.51212889</v>
      </c>
      <c r="G15" s="18" t="n">
        <v>516.34813503</v>
      </c>
      <c r="H15" s="20" t="n">
        <v>4.67025586</v>
      </c>
      <c r="I15" s="18" t="n">
        <v>517.64221478</v>
      </c>
      <c r="J15" s="20" t="n">
        <v>3.08223755</v>
      </c>
      <c r="K15" s="18" t="n">
        <v>512.81287379</v>
      </c>
      <c r="L15" s="20" t="n">
        <v>2.43415779</v>
      </c>
      <c r="M15" s="18" t="s">
        <v>481</v>
      </c>
      <c r="N15" s="20" t="s">
        <v>481</v>
      </c>
      <c r="O15" s="18" t="s">
        <v>481</v>
      </c>
      <c r="P15" s="20" t="s">
        <v>481</v>
      </c>
      <c r="Q15" s="18" t="n">
        <v>368.85220715</v>
      </c>
      <c r="R15" s="20" t="n">
        <v>14.5875493</v>
      </c>
      <c r="S15" s="18" t="s">
        <v>481</v>
      </c>
      <c r="T15" s="20" t="s">
        <v>481</v>
      </c>
      <c r="U15" s="18" t="n">
        <v>411.04777419</v>
      </c>
      <c r="V15" s="20" t="n">
        <v>16.41685852</v>
      </c>
    </row>
    <row r="16" spans="1:22">
      <c r="A16" s="15" t="s">
        <v>491</v>
      </c>
      <c r="B16" s="17" t="n">
        <v>6108</v>
      </c>
      <c r="C16" s="18">
        <f>(107.0/B16*100)</f>
        <v/>
      </c>
      <c r="D16" s="19" t="n">
        <v>6001</v>
      </c>
      <c r="E16" s="18" t="n">
        <v>439.59042028</v>
      </c>
      <c r="F16" s="20" t="n">
        <v>6.81512617</v>
      </c>
      <c r="G16" s="18" t="n">
        <v>473.18565276</v>
      </c>
      <c r="H16" s="20" t="n">
        <v>3.5886244</v>
      </c>
      <c r="I16" s="18" t="n">
        <v>502.59719632</v>
      </c>
      <c r="J16" s="20" t="n">
        <v>2.59052181</v>
      </c>
      <c r="K16" s="18" t="n">
        <v>521.10792371</v>
      </c>
      <c r="L16" s="20" t="n">
        <v>3.32579257</v>
      </c>
      <c r="M16" s="18" t="s">
        <v>481</v>
      </c>
      <c r="N16" s="20" t="s">
        <v>481</v>
      </c>
      <c r="O16" s="18" t="s">
        <v>481</v>
      </c>
      <c r="P16" s="20" t="s">
        <v>481</v>
      </c>
      <c r="Q16" s="18" t="s">
        <v>481</v>
      </c>
      <c r="R16" s="20" t="s">
        <v>481</v>
      </c>
      <c r="S16" s="18" t="s">
        <v>481</v>
      </c>
      <c r="T16" s="20" t="s">
        <v>481</v>
      </c>
      <c r="U16" s="18" t="n">
        <v>433.84840822</v>
      </c>
      <c r="V16" s="20" t="n">
        <v>6.01506771</v>
      </c>
    </row>
    <row r="17" spans="1:22">
      <c r="A17" s="15" t="s">
        <v>492</v>
      </c>
      <c r="B17" s="17" t="n">
        <v>6504</v>
      </c>
      <c r="C17" s="18">
        <f>(709.0/B17*100)</f>
        <v/>
      </c>
      <c r="D17" s="19" t="n">
        <v>5795</v>
      </c>
      <c r="E17" s="18" t="n">
        <v>484.57524</v>
      </c>
      <c r="F17" s="20" t="n">
        <v>7.28561654</v>
      </c>
      <c r="G17" s="18" t="n">
        <v>514.43179092</v>
      </c>
      <c r="H17" s="20" t="n">
        <v>5.4803775</v>
      </c>
      <c r="I17" s="18" t="n">
        <v>525.21606788</v>
      </c>
      <c r="J17" s="20" t="n">
        <v>4.27366446</v>
      </c>
      <c r="K17" s="18" t="n">
        <v>511.45520274</v>
      </c>
      <c r="L17" s="20" t="n">
        <v>3.20580741</v>
      </c>
      <c r="M17" s="18" t="s">
        <v>481</v>
      </c>
      <c r="N17" s="20" t="s">
        <v>481</v>
      </c>
      <c r="O17" s="18" t="s">
        <v>481</v>
      </c>
      <c r="P17" s="20" t="s">
        <v>481</v>
      </c>
      <c r="Q17" s="18" t="n">
        <v>362.96139732</v>
      </c>
      <c r="R17" s="20" t="n">
        <v>12.64520278</v>
      </c>
      <c r="S17" s="18" t="s">
        <v>481</v>
      </c>
      <c r="T17" s="20" t="s">
        <v>481</v>
      </c>
      <c r="U17" s="18" t="n">
        <v>443.43099661</v>
      </c>
      <c r="V17" s="20" t="n">
        <v>11.33204973</v>
      </c>
    </row>
    <row r="18" spans="1:22">
      <c r="A18" s="15" t="s">
        <v>493</v>
      </c>
      <c r="B18" s="17" t="n">
        <v>5532</v>
      </c>
      <c r="C18" s="18">
        <f>(28.0/B18*100)</f>
        <v/>
      </c>
      <c r="D18" s="19" t="n">
        <v>5504</v>
      </c>
      <c r="E18" s="18" t="n">
        <v>423.65241307</v>
      </c>
      <c r="F18" s="20" t="n">
        <v>6.64562086</v>
      </c>
      <c r="G18" s="18" t="n">
        <v>431.93764883</v>
      </c>
      <c r="H18" s="20" t="n">
        <v>5.8547987</v>
      </c>
      <c r="I18" s="18" t="n">
        <v>454.51495701</v>
      </c>
      <c r="J18" s="20" t="n">
        <v>4.00716044</v>
      </c>
      <c r="K18" s="18" t="n">
        <v>465.935948</v>
      </c>
      <c r="L18" s="20" t="n">
        <v>3.97419642</v>
      </c>
      <c r="M18" s="18" t="s">
        <v>481</v>
      </c>
      <c r="N18" s="20" t="s">
        <v>481</v>
      </c>
      <c r="O18" s="18" t="s">
        <v>481</v>
      </c>
      <c r="P18" s="20" t="s">
        <v>481</v>
      </c>
      <c r="Q18" s="18" t="s">
        <v>481</v>
      </c>
      <c r="R18" s="20" t="s">
        <v>481</v>
      </c>
      <c r="S18" s="18" t="s">
        <v>481</v>
      </c>
      <c r="T18" s="20" t="s">
        <v>481</v>
      </c>
      <c r="U18" s="18" t="n">
        <v>370.58642056</v>
      </c>
      <c r="V18" s="20" t="n">
        <v>15.12692207</v>
      </c>
    </row>
    <row r="19" spans="1:22">
      <c r="A19" s="15" t="s">
        <v>494</v>
      </c>
      <c r="B19" s="17" t="n">
        <v>5658</v>
      </c>
      <c r="C19" s="18">
        <f>(74.0/B19*100)</f>
        <v/>
      </c>
      <c r="D19" s="19" t="n">
        <v>5584</v>
      </c>
      <c r="E19" s="18" t="n">
        <v>440.09660036</v>
      </c>
      <c r="F19" s="20" t="n">
        <v>7.17240703</v>
      </c>
      <c r="G19" s="18" t="n">
        <v>463.71644585</v>
      </c>
      <c r="H19" s="20" t="n">
        <v>4.90460315</v>
      </c>
      <c r="I19" s="18" t="n">
        <v>479.51506643</v>
      </c>
      <c r="J19" s="20" t="n">
        <v>3.40119575</v>
      </c>
      <c r="K19" s="18" t="n">
        <v>487.956687</v>
      </c>
      <c r="L19" s="20" t="n">
        <v>3.29634744</v>
      </c>
      <c r="M19" s="18" t="s">
        <v>481</v>
      </c>
      <c r="N19" s="20" t="s">
        <v>481</v>
      </c>
      <c r="O19" s="18" t="s">
        <v>481</v>
      </c>
      <c r="P19" s="20" t="s">
        <v>481</v>
      </c>
      <c r="Q19" s="18" t="s">
        <v>481</v>
      </c>
      <c r="R19" s="20" t="s">
        <v>481</v>
      </c>
      <c r="S19" s="18" t="s">
        <v>481</v>
      </c>
      <c r="T19" s="20" t="s">
        <v>481</v>
      </c>
      <c r="U19" s="18" t="n">
        <v>379.84601748</v>
      </c>
      <c r="V19" s="20" t="n">
        <v>14.9185378</v>
      </c>
    </row>
    <row r="20" spans="1:22">
      <c r="A20" s="15" t="s">
        <v>495</v>
      </c>
      <c r="B20" s="17" t="n">
        <v>3371</v>
      </c>
      <c r="C20" s="18">
        <f>(75.0/B20*100)</f>
        <v/>
      </c>
      <c r="D20" s="19" t="n">
        <v>3296</v>
      </c>
      <c r="E20" s="18" t="n">
        <v>466.53068451</v>
      </c>
      <c r="F20" s="20" t="n">
        <v>7.41593434</v>
      </c>
      <c r="G20" s="18" t="n">
        <v>466.17620038</v>
      </c>
      <c r="H20" s="20" t="n">
        <v>6.8596176</v>
      </c>
      <c r="I20" s="18" t="n">
        <v>487.00173018</v>
      </c>
      <c r="J20" s="20" t="n">
        <v>3.75875786</v>
      </c>
      <c r="K20" s="18" t="n">
        <v>499.01797334</v>
      </c>
      <c r="L20" s="20" t="n">
        <v>2.82228406</v>
      </c>
      <c r="M20" s="18" t="s">
        <v>481</v>
      </c>
      <c r="N20" s="20" t="s">
        <v>481</v>
      </c>
      <c r="O20" s="18" t="s">
        <v>481</v>
      </c>
      <c r="P20" s="20" t="s">
        <v>481</v>
      </c>
      <c r="Q20" s="18" t="s">
        <v>481</v>
      </c>
      <c r="R20" s="20" t="s">
        <v>481</v>
      </c>
      <c r="S20" s="18" t="s">
        <v>481</v>
      </c>
      <c r="T20" s="20" t="s">
        <v>481</v>
      </c>
      <c r="U20" s="18" t="n">
        <v>409.92385534</v>
      </c>
      <c r="V20" s="20" t="n">
        <v>17.95409968</v>
      </c>
    </row>
    <row r="21" spans="1:22">
      <c r="A21" s="15" t="s">
        <v>496</v>
      </c>
      <c r="B21" s="17" t="n">
        <v>5741</v>
      </c>
      <c r="C21" s="18">
        <f>(45.0/B21*100)</f>
        <v/>
      </c>
      <c r="D21" s="19" t="n">
        <v>5696</v>
      </c>
      <c r="E21" s="18" t="n">
        <v>478.16993532</v>
      </c>
      <c r="F21" s="20" t="n">
        <v>6.49896697</v>
      </c>
      <c r="G21" s="18" t="n">
        <v>504.627712</v>
      </c>
      <c r="H21" s="20" t="n">
        <v>4.39363011</v>
      </c>
      <c r="I21" s="18" t="n">
        <v>507.23696148</v>
      </c>
      <c r="J21" s="20" t="n">
        <v>2.54535018</v>
      </c>
      <c r="K21" s="18" t="n">
        <v>503.55660183</v>
      </c>
      <c r="L21" s="20" t="n">
        <v>2.55646658</v>
      </c>
      <c r="M21" s="18" t="s">
        <v>481</v>
      </c>
      <c r="N21" s="20" t="s">
        <v>481</v>
      </c>
      <c r="O21" s="18" t="s">
        <v>481</v>
      </c>
      <c r="P21" s="20" t="s">
        <v>481</v>
      </c>
      <c r="Q21" s="18" t="s">
        <v>481</v>
      </c>
      <c r="R21" s="20" t="s">
        <v>481</v>
      </c>
      <c r="S21" s="18" t="s">
        <v>481</v>
      </c>
      <c r="T21" s="20" t="s">
        <v>481</v>
      </c>
      <c r="U21" s="18" t="n">
        <v>437.42983075</v>
      </c>
      <c r="V21" s="20" t="n">
        <v>14.80835514</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(222.0/B23*100)</f>
        <v/>
      </c>
      <c r="D23" s="19" t="n">
        <v>11361</v>
      </c>
      <c r="E23" s="18" t="n">
        <v>448.20736527</v>
      </c>
      <c r="F23" s="20" t="n">
        <v>7.80400247</v>
      </c>
      <c r="G23" s="18" t="n">
        <v>482.35796284</v>
      </c>
      <c r="H23" s="20" t="n">
        <v>6.10028794</v>
      </c>
      <c r="I23" s="18" t="n">
        <v>495.81024407</v>
      </c>
      <c r="J23" s="20" t="n">
        <v>3.52267808</v>
      </c>
      <c r="K23" s="18" t="n">
        <v>492.88382163</v>
      </c>
      <c r="L23" s="20" t="n">
        <v>3.25708838</v>
      </c>
      <c r="M23" s="18" t="s">
        <v>481</v>
      </c>
      <c r="N23" s="20" t="s">
        <v>481</v>
      </c>
      <c r="O23" s="18" t="s">
        <v>481</v>
      </c>
      <c r="P23" s="20" t="s">
        <v>481</v>
      </c>
      <c r="Q23" s="18" t="s">
        <v>481</v>
      </c>
      <c r="R23" s="20" t="s">
        <v>481</v>
      </c>
      <c r="S23" s="18" t="s">
        <v>481</v>
      </c>
      <c r="T23" s="20" t="s">
        <v>481</v>
      </c>
      <c r="U23" s="18" t="n">
        <v>424.75029436</v>
      </c>
      <c r="V23" s="20" t="n">
        <v>12.84054891</v>
      </c>
    </row>
    <row r="24" spans="1:22">
      <c r="A24" s="15" t="s">
        <v>499</v>
      </c>
      <c r="B24" s="17" t="n">
        <v>6647</v>
      </c>
      <c r="C24" s="18">
        <f>(7.0/B24*100)</f>
        <v/>
      </c>
      <c r="D24" s="19" t="n">
        <v>6640</v>
      </c>
      <c r="E24" s="18" t="n">
        <v>489.4139915</v>
      </c>
      <c r="F24" s="20" t="n">
        <v>7.14856098</v>
      </c>
      <c r="G24" s="18" t="n">
        <v>511.97134218</v>
      </c>
      <c r="H24" s="20" t="n">
        <v>6.01768827</v>
      </c>
      <c r="I24" s="18" t="n">
        <v>538.1546971400001</v>
      </c>
      <c r="J24" s="20" t="n">
        <v>3.83865699</v>
      </c>
      <c r="K24" s="18" t="n">
        <v>535.72924115</v>
      </c>
      <c r="L24" s="20" t="n">
        <v>3.0513454</v>
      </c>
      <c r="M24" s="18" t="s">
        <v>481</v>
      </c>
      <c r="N24" s="20" t="s">
        <v>481</v>
      </c>
      <c r="O24" s="18" t="s">
        <v>481</v>
      </c>
      <c r="P24" s="20" t="s">
        <v>481</v>
      </c>
      <c r="Q24" s="18" t="s">
        <v>481</v>
      </c>
      <c r="R24" s="20" t="s">
        <v>481</v>
      </c>
      <c r="S24" s="18" t="s">
        <v>481</v>
      </c>
      <c r="T24" s="20" t="s">
        <v>481</v>
      </c>
      <c r="U24" s="18" t="n">
        <v>421.21026855</v>
      </c>
      <c r="V24" s="20" t="n">
        <v>25.16706991</v>
      </c>
    </row>
    <row r="25" spans="1:22">
      <c r="A25" s="15" t="s">
        <v>500</v>
      </c>
      <c r="B25" s="17" t="n">
        <v>5581</v>
      </c>
      <c r="C25" s="18">
        <f>(24.0/B25*100)</f>
        <v/>
      </c>
      <c r="D25" s="19" t="n">
        <v>5557</v>
      </c>
      <c r="E25" s="18" t="n">
        <v>473.52350242</v>
      </c>
      <c r="F25" s="20" t="n">
        <v>13.92676094</v>
      </c>
      <c r="G25" s="18" t="n">
        <v>517.04550536</v>
      </c>
      <c r="H25" s="20" t="n">
        <v>6.92147639</v>
      </c>
      <c r="I25" s="18" t="n">
        <v>523.83004059</v>
      </c>
      <c r="J25" s="20" t="n">
        <v>4.20080017</v>
      </c>
      <c r="K25" s="18" t="n">
        <v>527.08022986</v>
      </c>
      <c r="L25" s="20" t="n">
        <v>4.11911219</v>
      </c>
      <c r="M25" s="18" t="s">
        <v>481</v>
      </c>
      <c r="N25" s="20" t="s">
        <v>481</v>
      </c>
      <c r="O25" s="18" t="s">
        <v>481</v>
      </c>
      <c r="P25" s="20" t="s">
        <v>481</v>
      </c>
      <c r="Q25" s="18" t="s">
        <v>481</v>
      </c>
      <c r="R25" s="20" t="s">
        <v>481</v>
      </c>
      <c r="S25" s="18" t="s">
        <v>481</v>
      </c>
      <c r="T25" s="20" t="s">
        <v>481</v>
      </c>
      <c r="U25" s="18" t="n">
        <v>443.48261496</v>
      </c>
      <c r="V25" s="20" t="n">
        <v>32.69458879</v>
      </c>
    </row>
    <row r="26" spans="1:22">
      <c r="A26" s="15" t="s">
        <v>501</v>
      </c>
      <c r="B26" s="17" t="n">
        <v>4869</v>
      </c>
      <c r="C26" s="18">
        <f>(36.0/B26*100)</f>
        <v/>
      </c>
      <c r="D26" s="19" t="n">
        <v>4833</v>
      </c>
      <c r="E26" s="18" t="n">
        <v>455.47510525</v>
      </c>
      <c r="F26" s="20" t="n">
        <v>5.68692282</v>
      </c>
      <c r="G26" s="18" t="n">
        <v>469.55673464</v>
      </c>
      <c r="H26" s="20" t="n">
        <v>6.10926909</v>
      </c>
      <c r="I26" s="18" t="n">
        <v>481.27274492</v>
      </c>
      <c r="J26" s="20" t="n">
        <v>2.59103383</v>
      </c>
      <c r="K26" s="18" t="n">
        <v>493.42630471</v>
      </c>
      <c r="L26" s="20" t="n">
        <v>3.06354448</v>
      </c>
      <c r="M26" s="18" t="s">
        <v>481</v>
      </c>
      <c r="N26" s="20" t="s">
        <v>481</v>
      </c>
      <c r="O26" s="18" t="s">
        <v>481</v>
      </c>
      <c r="P26" s="20" t="s">
        <v>481</v>
      </c>
      <c r="Q26" s="18" t="s">
        <v>481</v>
      </c>
      <c r="R26" s="20" t="s">
        <v>481</v>
      </c>
      <c r="S26" s="18" t="s">
        <v>481</v>
      </c>
      <c r="T26" s="20" t="s">
        <v>481</v>
      </c>
      <c r="U26" s="18" t="n">
        <v>453.54512628</v>
      </c>
      <c r="V26" s="20" t="n">
        <v>18.39173488</v>
      </c>
    </row>
    <row r="27" spans="1:22">
      <c r="A27" s="15" t="s">
        <v>502</v>
      </c>
      <c r="B27" s="17" t="n">
        <v>5299</v>
      </c>
      <c r="C27" s="18">
        <f>(19.0/B27*100)</f>
        <v/>
      </c>
      <c r="D27" s="19" t="n">
        <v>5280</v>
      </c>
      <c r="E27" s="18" t="n">
        <v>441.64810581</v>
      </c>
      <c r="F27" s="20" t="n">
        <v>4.1644645</v>
      </c>
      <c r="G27" s="18" t="n">
        <v>469.77994476</v>
      </c>
      <c r="H27" s="20" t="n">
        <v>5.48119622</v>
      </c>
      <c r="I27" s="18" t="n">
        <v>498.01340156</v>
      </c>
      <c r="J27" s="20" t="n">
        <v>2.74091305</v>
      </c>
      <c r="K27" s="18" t="n">
        <v>492.15292654</v>
      </c>
      <c r="L27" s="20" t="n">
        <v>1.63487415</v>
      </c>
      <c r="M27" s="18" t="s">
        <v>481</v>
      </c>
      <c r="N27" s="20" t="s">
        <v>481</v>
      </c>
      <c r="O27" s="18" t="s">
        <v>481</v>
      </c>
      <c r="P27" s="20" t="s">
        <v>481</v>
      </c>
      <c r="Q27" s="18" t="s">
        <v>481</v>
      </c>
      <c r="R27" s="20" t="s">
        <v>481</v>
      </c>
      <c r="S27" s="18" t="s">
        <v>481</v>
      </c>
      <c r="T27" s="20" t="s">
        <v>481</v>
      </c>
      <c r="U27" s="18" t="n">
        <v>400.69192223</v>
      </c>
      <c r="V27" s="20" t="n">
        <v>9.13503292</v>
      </c>
    </row>
    <row r="28" spans="1:22">
      <c r="A28" s="15" t="s">
        <v>503</v>
      </c>
      <c r="B28" s="17" t="n">
        <v>7568</v>
      </c>
      <c r="C28" s="18">
        <f>(64.0/B28*100)</f>
        <v/>
      </c>
      <c r="D28" s="19" t="n">
        <v>7504</v>
      </c>
      <c r="E28" s="18" t="n">
        <v>400.04950026</v>
      </c>
      <c r="F28" s="20" t="n">
        <v>3.59271793</v>
      </c>
      <c r="G28" s="18" t="n">
        <v>388.91088945</v>
      </c>
      <c r="H28" s="20" t="n">
        <v>4.26292918</v>
      </c>
      <c r="I28" s="18" t="n">
        <v>408.13508883</v>
      </c>
      <c r="J28" s="20" t="n">
        <v>2.77422707</v>
      </c>
      <c r="K28" s="18" t="n">
        <v>419.5619552</v>
      </c>
      <c r="L28" s="20" t="n">
        <v>2.54810145</v>
      </c>
      <c r="M28" s="18" t="s">
        <v>481</v>
      </c>
      <c r="N28" s="20" t="s">
        <v>481</v>
      </c>
      <c r="O28" s="18" t="s">
        <v>481</v>
      </c>
      <c r="P28" s="20" t="s">
        <v>481</v>
      </c>
      <c r="Q28" s="18" t="s">
        <v>481</v>
      </c>
      <c r="R28" s="20" t="s">
        <v>481</v>
      </c>
      <c r="S28" s="18" t="s">
        <v>481</v>
      </c>
      <c r="T28" s="20" t="s">
        <v>481</v>
      </c>
      <c r="U28" s="18" t="n">
        <v>355.81656167</v>
      </c>
      <c r="V28" s="20" t="n">
        <v>13.83072015</v>
      </c>
    </row>
    <row r="29" spans="1:22">
      <c r="A29" s="15" t="s">
        <v>504</v>
      </c>
      <c r="B29" s="17" t="n">
        <v>5385</v>
      </c>
      <c r="C29" s="18">
        <f>(30.0/B29*100)</f>
        <v/>
      </c>
      <c r="D29" s="19" t="n">
        <v>5355</v>
      </c>
      <c r="E29" s="18" t="n">
        <v>493.55729262</v>
      </c>
      <c r="F29" s="20" t="n">
        <v>7.46079461</v>
      </c>
      <c r="G29" s="18" t="n">
        <v>506.99138041</v>
      </c>
      <c r="H29" s="20" t="n">
        <v>8.638143530000001</v>
      </c>
      <c r="I29" s="18" t="n">
        <v>523.91171317</v>
      </c>
      <c r="J29" s="20" t="n">
        <v>3.12123654</v>
      </c>
      <c r="K29" s="18" t="n">
        <v>516.76291379</v>
      </c>
      <c r="L29" s="20" t="n">
        <v>2.75835988</v>
      </c>
      <c r="M29" s="18" t="s">
        <v>481</v>
      </c>
      <c r="N29" s="20" t="s">
        <v>481</v>
      </c>
      <c r="O29" s="18" t="s">
        <v>481</v>
      </c>
      <c r="P29" s="20" t="s">
        <v>481</v>
      </c>
      <c r="Q29" s="18" t="n">
        <v>335.3902018</v>
      </c>
      <c r="R29" s="20" t="n">
        <v>12.1685767</v>
      </c>
      <c r="S29" s="18" t="s">
        <v>481</v>
      </c>
      <c r="T29" s="20" t="s">
        <v>481</v>
      </c>
      <c r="U29" s="18" t="n">
        <v>423.32356039</v>
      </c>
      <c r="V29" s="20" t="n">
        <v>17.96729804</v>
      </c>
    </row>
    <row r="30" spans="1:22">
      <c r="A30" s="15" t="s">
        <v>505</v>
      </c>
      <c r="B30" s="17" t="n">
        <v>4520</v>
      </c>
      <c r="C30" s="18">
        <f>(107.0/B30*100)</f>
        <v/>
      </c>
      <c r="D30" s="19" t="n">
        <v>4413</v>
      </c>
      <c r="E30" s="18" t="n">
        <v>471.73945727</v>
      </c>
      <c r="F30" s="20" t="n">
        <v>6.40754373</v>
      </c>
      <c r="G30" s="18" t="n">
        <v>481.18901708</v>
      </c>
      <c r="H30" s="20" t="n">
        <v>4.14519463</v>
      </c>
      <c r="I30" s="18" t="n">
        <v>503.83680773</v>
      </c>
      <c r="J30" s="20" t="n">
        <v>2.92983612</v>
      </c>
      <c r="K30" s="18" t="n">
        <v>498.53934136</v>
      </c>
      <c r="L30" s="20" t="n">
        <v>4.17114236</v>
      </c>
      <c r="M30" s="18" t="s">
        <v>481</v>
      </c>
      <c r="N30" s="20" t="s">
        <v>481</v>
      </c>
      <c r="O30" s="18" t="s">
        <v>481</v>
      </c>
      <c r="P30" s="20" t="s">
        <v>481</v>
      </c>
      <c r="Q30" s="18" t="s">
        <v>481</v>
      </c>
      <c r="R30" s="20" t="s">
        <v>481</v>
      </c>
      <c r="S30" s="18" t="s">
        <v>481</v>
      </c>
      <c r="T30" s="20" t="s">
        <v>481</v>
      </c>
      <c r="U30" s="18" t="n">
        <v>413.84206587</v>
      </c>
      <c r="V30" s="20" t="n">
        <v>15.66087047</v>
      </c>
    </row>
    <row r="31" spans="1:22">
      <c r="A31" s="15" t="s">
        <v>506</v>
      </c>
      <c r="B31" s="17" t="n">
        <v>5456</v>
      </c>
      <c r="C31" s="18">
        <f>(127.0/B31*100)</f>
        <v/>
      </c>
      <c r="D31" s="19" t="n">
        <v>5329</v>
      </c>
      <c r="E31" s="18" t="n">
        <v>468.21395675</v>
      </c>
      <c r="F31" s="20" t="n">
        <v>6.44591834</v>
      </c>
      <c r="G31" s="18" t="n">
        <v>476.9395434</v>
      </c>
      <c r="H31" s="20" t="n">
        <v>6.65448145</v>
      </c>
      <c r="I31" s="18" t="n">
        <v>505.57293927</v>
      </c>
      <c r="J31" s="20" t="n">
        <v>3.26442866</v>
      </c>
      <c r="K31" s="18" t="n">
        <v>509.7175173</v>
      </c>
      <c r="L31" s="20" t="n">
        <v>2.54531586</v>
      </c>
      <c r="M31" s="18" t="s">
        <v>481</v>
      </c>
      <c r="N31" s="20" t="s">
        <v>481</v>
      </c>
      <c r="O31" s="18" t="s">
        <v>481</v>
      </c>
      <c r="P31" s="20" t="s">
        <v>481</v>
      </c>
      <c r="Q31" s="18" t="s">
        <v>481</v>
      </c>
      <c r="R31" s="20" t="s">
        <v>481</v>
      </c>
      <c r="S31" s="18" t="s">
        <v>481</v>
      </c>
      <c r="T31" s="20" t="s">
        <v>481</v>
      </c>
      <c r="U31" s="18" t="n">
        <v>407.39067736</v>
      </c>
      <c r="V31" s="20" t="n">
        <v>12.07037555</v>
      </c>
    </row>
    <row r="32" spans="1:22">
      <c r="A32" s="15" t="s">
        <v>507</v>
      </c>
      <c r="B32" s="17" t="n">
        <v>4478</v>
      </c>
      <c r="C32" s="18">
        <f>(5.0/B32*100)</f>
        <v/>
      </c>
      <c r="D32" s="19" t="n">
        <v>4473</v>
      </c>
      <c r="E32" s="18" t="n">
        <v>491.53444105</v>
      </c>
      <c r="F32" s="20" t="n">
        <v>4.6921875</v>
      </c>
      <c r="G32" s="18" t="n">
        <v>506.29720061</v>
      </c>
      <c r="H32" s="20" t="n">
        <v>5.26052631</v>
      </c>
      <c r="I32" s="18" t="n">
        <v>503.96842402</v>
      </c>
      <c r="J32" s="20" t="n">
        <v>2.8090533</v>
      </c>
      <c r="K32" s="18" t="n">
        <v>511.02102919</v>
      </c>
      <c r="L32" s="20" t="n">
        <v>3.18048101</v>
      </c>
      <c r="M32" s="18" t="s">
        <v>481</v>
      </c>
      <c r="N32" s="20" t="s">
        <v>481</v>
      </c>
      <c r="O32" s="18" t="s">
        <v>481</v>
      </c>
      <c r="P32" s="20" t="s">
        <v>481</v>
      </c>
      <c r="Q32" s="18" t="s">
        <v>481</v>
      </c>
      <c r="R32" s="20" t="s">
        <v>481</v>
      </c>
      <c r="S32" s="18" t="s">
        <v>481</v>
      </c>
      <c r="T32" s="20" t="s">
        <v>481</v>
      </c>
      <c r="U32" s="18" t="n">
        <v>389.13568058</v>
      </c>
      <c r="V32" s="20" t="n">
        <v>30.25829463</v>
      </c>
    </row>
    <row r="33" spans="1:22">
      <c r="A33" s="15" t="s">
        <v>508</v>
      </c>
      <c r="B33" s="17" t="n">
        <v>7325</v>
      </c>
      <c r="C33" s="18">
        <f>(76.0/B33*100)</f>
        <v/>
      </c>
      <c r="D33" s="19" t="n">
        <v>7249</v>
      </c>
      <c r="E33" s="18" t="n">
        <v>458.06241733</v>
      </c>
      <c r="F33" s="20" t="n">
        <v>6.18140123</v>
      </c>
      <c r="G33" s="18" t="n">
        <v>466.75763974</v>
      </c>
      <c r="H33" s="20" t="n">
        <v>5.92329132</v>
      </c>
      <c r="I33" s="18" t="n">
        <v>498.6098038</v>
      </c>
      <c r="J33" s="20" t="n">
        <v>3.16071434</v>
      </c>
      <c r="K33" s="18" t="n">
        <v>496.24936871</v>
      </c>
      <c r="L33" s="20" t="n">
        <v>3.08253147</v>
      </c>
      <c r="M33" s="18" t="s">
        <v>481</v>
      </c>
      <c r="N33" s="20" t="s">
        <v>481</v>
      </c>
      <c r="O33" s="18" t="s">
        <v>481</v>
      </c>
      <c r="P33" s="20" t="s">
        <v>481</v>
      </c>
      <c r="Q33" s="18" t="s">
        <v>481</v>
      </c>
      <c r="R33" s="20" t="s">
        <v>481</v>
      </c>
      <c r="S33" s="18" t="s">
        <v>481</v>
      </c>
      <c r="T33" s="20" t="s">
        <v>481</v>
      </c>
      <c r="U33" s="18" t="n">
        <v>410.30648183</v>
      </c>
      <c r="V33" s="20" t="n">
        <v>19.45780623</v>
      </c>
    </row>
    <row r="34" spans="1:22">
      <c r="A34" s="15" t="s">
        <v>509</v>
      </c>
      <c r="B34" s="17" t="n">
        <v>6350</v>
      </c>
      <c r="C34" s="18">
        <f>(39.0/B34*100)</f>
        <v/>
      </c>
      <c r="D34" s="19" t="n">
        <v>6311</v>
      </c>
      <c r="E34" s="18" t="n">
        <v>455.76110944</v>
      </c>
      <c r="F34" s="20" t="n">
        <v>5.07556787</v>
      </c>
      <c r="G34" s="18" t="n">
        <v>460.22510569</v>
      </c>
      <c r="H34" s="20" t="n">
        <v>5.08295812</v>
      </c>
      <c r="I34" s="18" t="n">
        <v>484.42388292</v>
      </c>
      <c r="J34" s="20" t="n">
        <v>2.7031773</v>
      </c>
      <c r="K34" s="18" t="n">
        <v>500.03094207</v>
      </c>
      <c r="L34" s="20" t="n">
        <v>3.61522723</v>
      </c>
      <c r="M34" s="18" t="s">
        <v>481</v>
      </c>
      <c r="N34" s="20" t="s">
        <v>481</v>
      </c>
      <c r="O34" s="18" t="s">
        <v>481</v>
      </c>
      <c r="P34" s="20" t="s">
        <v>481</v>
      </c>
      <c r="Q34" s="18" t="n">
        <v>336.51078337</v>
      </c>
      <c r="R34" s="20" t="n">
        <v>12.24828707</v>
      </c>
      <c r="S34" s="18" t="s">
        <v>481</v>
      </c>
      <c r="T34" s="20" t="s">
        <v>481</v>
      </c>
      <c r="U34" s="18" t="n">
        <v>360.59747725</v>
      </c>
      <c r="V34" s="20" t="n">
        <v>13.52107461</v>
      </c>
    </row>
    <row r="35" spans="1:22">
      <c r="A35" s="15" t="s">
        <v>510</v>
      </c>
      <c r="B35" s="17" t="n">
        <v>6406</v>
      </c>
      <c r="C35" s="18">
        <f>(38.0/B35*100)</f>
        <v/>
      </c>
      <c r="D35" s="19" t="n">
        <v>6368</v>
      </c>
      <c r="E35" s="18" t="n">
        <v>481.91445925</v>
      </c>
      <c r="F35" s="20" t="n">
        <v>5.97597139</v>
      </c>
      <c r="G35" s="18" t="n">
        <v>492.76088285</v>
      </c>
      <c r="H35" s="20" t="n">
        <v>4.90679699</v>
      </c>
      <c r="I35" s="18" t="n">
        <v>516.83522664</v>
      </c>
      <c r="J35" s="20" t="n">
        <v>2.42885165</v>
      </c>
      <c r="K35" s="18" t="n">
        <v>519.89829877</v>
      </c>
      <c r="L35" s="20" t="n">
        <v>2.22402455</v>
      </c>
      <c r="M35" s="18" t="s">
        <v>481</v>
      </c>
      <c r="N35" s="20" t="s">
        <v>481</v>
      </c>
      <c r="O35" s="18" t="s">
        <v>481</v>
      </c>
      <c r="P35" s="20" t="s">
        <v>481</v>
      </c>
      <c r="Q35" s="18" t="n">
        <v>349.78970242</v>
      </c>
      <c r="R35" s="20" t="n">
        <v>6.90672373</v>
      </c>
      <c r="S35" s="18" t="s">
        <v>481</v>
      </c>
      <c r="T35" s="20" t="s">
        <v>481</v>
      </c>
      <c r="U35" s="18" t="n">
        <v>417.80273171</v>
      </c>
      <c r="V35" s="20" t="n">
        <v>12.36104368</v>
      </c>
    </row>
    <row r="36" spans="1:22">
      <c r="A36" s="15" t="s">
        <v>511</v>
      </c>
      <c r="B36" s="17" t="n">
        <v>6736</v>
      </c>
      <c r="C36" s="18">
        <f>(31.0/B36*100)</f>
        <v/>
      </c>
      <c r="D36" s="19" t="n">
        <v>6705</v>
      </c>
      <c r="E36" s="18" t="n">
        <v>462.0272688</v>
      </c>
      <c r="F36" s="20" t="n">
        <v>6.22578555</v>
      </c>
      <c r="G36" s="18" t="n">
        <v>457.87034433</v>
      </c>
      <c r="H36" s="20" t="n">
        <v>6.84774622</v>
      </c>
      <c r="I36" s="18" t="n">
        <v>494.65639133</v>
      </c>
      <c r="J36" s="20" t="n">
        <v>3.18273083</v>
      </c>
      <c r="K36" s="18" t="n">
        <v>487.93270821</v>
      </c>
      <c r="L36" s="20" t="n">
        <v>2.33281446</v>
      </c>
      <c r="M36" s="18" t="s">
        <v>481</v>
      </c>
      <c r="N36" s="20" t="s">
        <v>481</v>
      </c>
      <c r="O36" s="18" t="s">
        <v>481</v>
      </c>
      <c r="P36" s="20" t="s">
        <v>481</v>
      </c>
      <c r="Q36" s="18" t="s">
        <v>481</v>
      </c>
      <c r="R36" s="20" t="s">
        <v>481</v>
      </c>
      <c r="S36" s="18" t="s">
        <v>481</v>
      </c>
      <c r="T36" s="20" t="s">
        <v>481</v>
      </c>
      <c r="U36" s="18" t="n">
        <v>366.2462618</v>
      </c>
      <c r="V36" s="20" t="n">
        <v>16.06959072</v>
      </c>
    </row>
    <row r="37" spans="1:22">
      <c r="A37" s="15" t="s">
        <v>512</v>
      </c>
      <c r="B37" s="17" t="n">
        <v>5458</v>
      </c>
      <c r="C37" s="18">
        <f>(66.0/B37*100)</f>
        <v/>
      </c>
      <c r="D37" s="19" t="n">
        <v>5392</v>
      </c>
      <c r="E37" s="18" t="n">
        <v>473.82084039</v>
      </c>
      <c r="F37" s="20" t="n">
        <v>6.134086</v>
      </c>
      <c r="G37" s="18" t="n">
        <v>483.49999297</v>
      </c>
      <c r="H37" s="20" t="n">
        <v>6.0901872</v>
      </c>
      <c r="I37" s="18" t="n">
        <v>500.13400729</v>
      </c>
      <c r="J37" s="20" t="n">
        <v>3.69598957</v>
      </c>
      <c r="K37" s="18" t="n">
        <v>504.41031265</v>
      </c>
      <c r="L37" s="20" t="n">
        <v>3.42818458</v>
      </c>
      <c r="M37" s="18" t="s">
        <v>481</v>
      </c>
      <c r="N37" s="20" t="s">
        <v>481</v>
      </c>
      <c r="O37" s="18" t="s">
        <v>481</v>
      </c>
      <c r="P37" s="20" t="s">
        <v>481</v>
      </c>
      <c r="Q37" s="18" t="s">
        <v>481</v>
      </c>
      <c r="R37" s="20" t="s">
        <v>481</v>
      </c>
      <c r="S37" s="18" t="s">
        <v>481</v>
      </c>
      <c r="T37" s="20" t="s">
        <v>481</v>
      </c>
      <c r="U37" s="18" t="n">
        <v>381.12999031</v>
      </c>
      <c r="V37" s="20" t="n">
        <v>9.044478659999999</v>
      </c>
    </row>
    <row r="38" spans="1:22">
      <c r="A38" s="15" t="s">
        <v>513</v>
      </c>
      <c r="B38" s="17" t="n">
        <v>5860</v>
      </c>
      <c r="C38" s="18">
        <f>(17.0/B38*100)</f>
        <v/>
      </c>
      <c r="D38" s="19" t="n">
        <v>5843</v>
      </c>
      <c r="E38" s="18" t="n">
        <v>473.81639355</v>
      </c>
      <c r="F38" s="20" t="n">
        <v>6.66646383</v>
      </c>
      <c r="G38" s="18" t="n">
        <v>516.51861358</v>
      </c>
      <c r="H38" s="20" t="n">
        <v>5.26869307</v>
      </c>
      <c r="I38" s="18" t="n">
        <v>535.7308471</v>
      </c>
      <c r="J38" s="20" t="n">
        <v>4.12441644</v>
      </c>
      <c r="K38" s="18" t="n">
        <v>521.82415828</v>
      </c>
      <c r="L38" s="20" t="n">
        <v>2.95689699</v>
      </c>
      <c r="M38" s="18" t="s">
        <v>481</v>
      </c>
      <c r="N38" s="20" t="s">
        <v>481</v>
      </c>
      <c r="O38" s="18" t="s">
        <v>481</v>
      </c>
      <c r="P38" s="20" t="s">
        <v>481</v>
      </c>
      <c r="Q38" s="18" t="s">
        <v>481</v>
      </c>
      <c r="R38" s="20" t="s">
        <v>481</v>
      </c>
      <c r="S38" s="18" t="s">
        <v>481</v>
      </c>
      <c r="T38" s="20" t="s">
        <v>481</v>
      </c>
      <c r="U38" s="18" t="n">
        <v>404.09166192</v>
      </c>
      <c r="V38" s="20" t="n">
        <v>16.6236664</v>
      </c>
    </row>
    <row r="39" spans="1:22">
      <c r="A39" s="15" t="s">
        <v>514</v>
      </c>
      <c r="B39" s="17" t="n">
        <v>5895</v>
      </c>
      <c r="C39" s="18">
        <f>(32.0/B39*100)</f>
        <v/>
      </c>
      <c r="D39" s="19" t="n">
        <v>5863</v>
      </c>
      <c r="E39" s="18" t="n">
        <v>410.03350437</v>
      </c>
      <c r="F39" s="20" t="n">
        <v>4.17933266</v>
      </c>
      <c r="G39" s="18" t="n">
        <v>411.33978269</v>
      </c>
      <c r="H39" s="20" t="n">
        <v>5.26905259</v>
      </c>
      <c r="I39" s="18" t="n">
        <v>426.71965893</v>
      </c>
      <c r="J39" s="20" t="n">
        <v>4.93702094</v>
      </c>
      <c r="K39" s="18" t="n">
        <v>428.48525129</v>
      </c>
      <c r="L39" s="20" t="n">
        <v>4.7127211</v>
      </c>
      <c r="M39" s="18" t="s">
        <v>481</v>
      </c>
      <c r="N39" s="20" t="s">
        <v>481</v>
      </c>
      <c r="O39" s="18" t="s">
        <v>481</v>
      </c>
      <c r="P39" s="20" t="s">
        <v>481</v>
      </c>
      <c r="Q39" s="18" t="s">
        <v>481</v>
      </c>
      <c r="R39" s="20" t="s">
        <v>481</v>
      </c>
      <c r="S39" s="18" t="s">
        <v>481</v>
      </c>
      <c r="T39" s="20" t="s">
        <v>481</v>
      </c>
      <c r="U39" s="18" t="n">
        <v>346.74230723</v>
      </c>
      <c r="V39" s="20" t="n">
        <v>16.10317655</v>
      </c>
    </row>
    <row r="40" spans="1:22">
      <c r="A40" s="15" t="s">
        <v>515</v>
      </c>
      <c r="B40" s="17" t="n">
        <v>14157</v>
      </c>
      <c r="C40" s="18">
        <f>(290.0/B40*100)</f>
        <v/>
      </c>
      <c r="D40" s="19" t="n">
        <v>13867</v>
      </c>
      <c r="E40" s="18" t="n">
        <v>462.14757078</v>
      </c>
      <c r="F40" s="20" t="n">
        <v>6.92763909</v>
      </c>
      <c r="G40" s="18" t="n">
        <v>489.33146069</v>
      </c>
      <c r="H40" s="20" t="n">
        <v>3.63950687</v>
      </c>
      <c r="I40" s="18" t="n">
        <v>498.73288283</v>
      </c>
      <c r="J40" s="20" t="n">
        <v>2.85972663</v>
      </c>
      <c r="K40" s="18" t="n">
        <v>494.23240225</v>
      </c>
      <c r="L40" s="20" t="n">
        <v>3.3444718</v>
      </c>
      <c r="M40" s="18" t="s">
        <v>481</v>
      </c>
      <c r="N40" s="20" t="s">
        <v>481</v>
      </c>
      <c r="O40" s="18" t="s">
        <v>481</v>
      </c>
      <c r="P40" s="20" t="s">
        <v>481</v>
      </c>
      <c r="Q40" s="18" t="s">
        <v>481</v>
      </c>
      <c r="R40" s="20" t="s">
        <v>481</v>
      </c>
      <c r="S40" s="18" t="s">
        <v>481</v>
      </c>
      <c r="T40" s="20" t="s">
        <v>481</v>
      </c>
      <c r="U40" s="18" t="n">
        <v>411.61058547</v>
      </c>
      <c r="V40" s="20" t="n">
        <v>10.12607187</v>
      </c>
    </row>
    <row r="41" spans="1:22">
      <c r="A41" s="15" t="s">
        <v>516</v>
      </c>
      <c r="B41" s="17" t="n">
        <v>5712</v>
      </c>
      <c r="C41" s="18">
        <f>(39.0/B41*100)</f>
        <v/>
      </c>
      <c r="D41" s="19" t="n">
        <v>5673</v>
      </c>
      <c r="E41" s="18" t="n">
        <v>459.70060427</v>
      </c>
      <c r="F41" s="20" t="n">
        <v>6.12468777</v>
      </c>
      <c r="G41" s="18" t="n">
        <v>464.80058696</v>
      </c>
      <c r="H41" s="20" t="n">
        <v>5.19824611</v>
      </c>
      <c r="I41" s="18" t="n">
        <v>474.26286044</v>
      </c>
      <c r="J41" s="20" t="n">
        <v>3.46077253</v>
      </c>
      <c r="K41" s="18" t="n">
        <v>474.10915551</v>
      </c>
      <c r="L41" s="20" t="n">
        <v>4.06396556</v>
      </c>
      <c r="M41" s="18" t="s">
        <v>481</v>
      </c>
      <c r="N41" s="20" t="s">
        <v>481</v>
      </c>
      <c r="O41" s="18" t="s">
        <v>481</v>
      </c>
      <c r="P41" s="20" t="s">
        <v>481</v>
      </c>
      <c r="Q41" s="18" t="n">
        <v>392.51815558</v>
      </c>
      <c r="R41" s="20" t="n">
        <v>16.89642718</v>
      </c>
      <c r="S41" s="18" t="s">
        <v>481</v>
      </c>
      <c r="T41" s="20" t="s">
        <v>481</v>
      </c>
      <c r="U41" s="18" t="n">
        <v>388.13436748</v>
      </c>
      <c r="V41" s="20" t="n">
        <v>16.14453222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337.3883129</v>
      </c>
      <c r="F45" s="20" t="n">
        <v>4.76782063</v>
      </c>
      <c r="G45" s="18" t="n">
        <v>353.83638526</v>
      </c>
      <c r="H45" s="20" t="n">
        <v>4.10511394</v>
      </c>
      <c r="I45" s="18" t="n">
        <v>363.91779547</v>
      </c>
      <c r="J45" s="20" t="n">
        <v>3.32243449</v>
      </c>
      <c r="K45" s="18" t="n">
        <v>375.40042507</v>
      </c>
      <c r="L45" s="20" t="n">
        <v>4.17923113</v>
      </c>
      <c r="M45" s="18" t="s">
        <v>481</v>
      </c>
      <c r="N45" s="20" t="s">
        <v>481</v>
      </c>
      <c r="O45" s="18" t="s">
        <v>481</v>
      </c>
      <c r="P45" s="20" t="s">
        <v>481</v>
      </c>
      <c r="Q45" s="18" t="n">
        <v>351.43294586</v>
      </c>
      <c r="R45" s="20" t="n">
        <v>41.30376325</v>
      </c>
      <c r="S45" s="18" t="n">
        <v>351.00509111</v>
      </c>
      <c r="T45" s="20" t="n">
        <v>16.20028683</v>
      </c>
      <c r="U45" s="18" t="n">
        <v>333.00257182</v>
      </c>
      <c r="V45" s="20" t="n">
        <v>4.43717003</v>
      </c>
    </row>
    <row r="46" spans="1:22">
      <c r="A46" s="15" t="s">
        <v>521</v>
      </c>
      <c r="B46" s="17" t="n">
        <v>23141</v>
      </c>
      <c r="C46" s="18">
        <f>(1342.0/B46*100)</f>
        <v/>
      </c>
      <c r="D46" s="19" t="n">
        <v>21799</v>
      </c>
      <c r="E46" s="18" t="n">
        <v>359.36240849</v>
      </c>
      <c r="F46" s="20" t="n">
        <v>4.04215347</v>
      </c>
      <c r="G46" s="18" t="n">
        <v>359.02234503</v>
      </c>
      <c r="H46" s="20" t="n">
        <v>5.60423225</v>
      </c>
      <c r="I46" s="18" t="n">
        <v>382.82368594</v>
      </c>
      <c r="J46" s="20" t="n">
        <v>3.23940376</v>
      </c>
      <c r="K46" s="18" t="n">
        <v>402.32842701</v>
      </c>
      <c r="L46" s="20" t="n">
        <v>3.87216311</v>
      </c>
      <c r="M46" s="18" t="s">
        <v>481</v>
      </c>
      <c r="N46" s="20" t="s">
        <v>481</v>
      </c>
      <c r="O46" s="18" t="s">
        <v>481</v>
      </c>
      <c r="P46" s="20" t="s">
        <v>481</v>
      </c>
      <c r="Q46" s="18" t="s">
        <v>481</v>
      </c>
      <c r="R46" s="20" t="s">
        <v>481</v>
      </c>
      <c r="S46" s="18" t="s">
        <v>481</v>
      </c>
      <c r="T46" s="20" t="s">
        <v>481</v>
      </c>
      <c r="U46" s="18" t="n">
        <v>321.75130089</v>
      </c>
      <c r="V46" s="20" t="n">
        <v>5.53795772</v>
      </c>
    </row>
    <row r="47" spans="1:22">
      <c r="A47" s="15" t="s">
        <v>522</v>
      </c>
      <c r="B47" s="17" t="n">
        <v>5928</v>
      </c>
      <c r="C47" s="18">
        <f>(99.0/B47*100)</f>
        <v/>
      </c>
      <c r="D47" s="19" t="n">
        <v>5829</v>
      </c>
      <c r="E47" s="18" t="n">
        <v>421.58611237</v>
      </c>
      <c r="F47" s="20" t="n">
        <v>4.61312449</v>
      </c>
      <c r="G47" s="18" t="n">
        <v>426.88486886</v>
      </c>
      <c r="H47" s="20" t="n">
        <v>6.23951241</v>
      </c>
      <c r="I47" s="18" t="n">
        <v>446.07165254</v>
      </c>
      <c r="J47" s="20" t="n">
        <v>4.32923179</v>
      </c>
      <c r="K47" s="18" t="n">
        <v>472.09114818</v>
      </c>
      <c r="L47" s="20" t="n">
        <v>4.02982172</v>
      </c>
      <c r="M47" s="18" t="s">
        <v>481</v>
      </c>
      <c r="N47" s="20" t="s">
        <v>481</v>
      </c>
      <c r="O47" s="18" t="s">
        <v>481</v>
      </c>
      <c r="P47" s="20" t="s">
        <v>481</v>
      </c>
      <c r="Q47" s="18" t="s">
        <v>481</v>
      </c>
      <c r="R47" s="20" t="s">
        <v>481</v>
      </c>
      <c r="S47" s="18" t="s">
        <v>481</v>
      </c>
      <c r="T47" s="20" t="s">
        <v>481</v>
      </c>
      <c r="U47" s="18" t="n">
        <v>348.39336113</v>
      </c>
      <c r="V47" s="20" t="n">
        <v>7.60703325</v>
      </c>
    </row>
    <row r="48" spans="1:22">
      <c r="A48" s="15" t="s">
        <v>523</v>
      </c>
      <c r="B48" s="17" t="n">
        <v>9841</v>
      </c>
      <c r="C48" s="18">
        <f>(7.0/B48*100)</f>
        <v/>
      </c>
      <c r="D48" s="19" t="n">
        <v>9834</v>
      </c>
      <c r="E48" s="18" t="n">
        <v>511.45698596</v>
      </c>
      <c r="F48" s="20" t="n">
        <v>6.70931138</v>
      </c>
      <c r="G48" s="18" t="n">
        <v>518.89568867</v>
      </c>
      <c r="H48" s="20" t="n">
        <v>6.59913002</v>
      </c>
      <c r="I48" s="18" t="n">
        <v>529.30909024</v>
      </c>
      <c r="J48" s="20" t="n">
        <v>5.26639182</v>
      </c>
      <c r="K48" s="18" t="n">
        <v>555.41297339</v>
      </c>
      <c r="L48" s="20" t="n">
        <v>5.49477242</v>
      </c>
      <c r="M48" s="18" t="s">
        <v>481</v>
      </c>
      <c r="N48" s="20" t="s">
        <v>481</v>
      </c>
      <c r="O48" s="18" t="s">
        <v>481</v>
      </c>
      <c r="P48" s="20" t="s">
        <v>481</v>
      </c>
      <c r="Q48" s="18" t="s">
        <v>481</v>
      </c>
      <c r="R48" s="20" t="s">
        <v>481</v>
      </c>
      <c r="S48" s="18" t="s">
        <v>481</v>
      </c>
      <c r="T48" s="20" t="s">
        <v>481</v>
      </c>
      <c r="U48" s="18" t="n">
        <v>471.44304204</v>
      </c>
      <c r="V48" s="20" t="n">
        <v>37.32059476</v>
      </c>
    </row>
    <row r="49" spans="1:22">
      <c r="A49" s="15" t="s">
        <v>524</v>
      </c>
      <c r="B49" s="17" t="n">
        <v>6349</v>
      </c>
      <c r="C49" s="18">
        <f>(56.0/B49*100)</f>
        <v/>
      </c>
      <c r="D49" s="19" t="n">
        <v>6293</v>
      </c>
      <c r="E49" s="18" t="n">
        <v>371.18582975</v>
      </c>
      <c r="F49" s="20" t="n">
        <v>4.96120427</v>
      </c>
      <c r="G49" s="18" t="n">
        <v>380.74705158</v>
      </c>
      <c r="H49" s="20" t="n">
        <v>4.40766799</v>
      </c>
      <c r="I49" s="18" t="n">
        <v>418.3693643</v>
      </c>
      <c r="J49" s="20" t="n">
        <v>4.03899474</v>
      </c>
      <c r="K49" s="18" t="n">
        <v>427.65411806</v>
      </c>
      <c r="L49" s="20" t="n">
        <v>3.14996841</v>
      </c>
      <c r="M49" s="18" t="s">
        <v>481</v>
      </c>
      <c r="N49" s="20" t="s">
        <v>481</v>
      </c>
      <c r="O49" s="18" t="s">
        <v>481</v>
      </c>
      <c r="P49" s="20" t="s">
        <v>481</v>
      </c>
      <c r="Q49" s="18" t="n">
        <v>409.3772</v>
      </c>
      <c r="R49" s="20" t="n">
        <v>38.14518179</v>
      </c>
      <c r="S49" s="18" t="n">
        <v>352.82559142</v>
      </c>
      <c r="T49" s="20" t="n">
        <v>46.93648483</v>
      </c>
      <c r="U49" s="18" t="n">
        <v>351.57220997</v>
      </c>
      <c r="V49" s="20" t="n">
        <v>8.330322130000001</v>
      </c>
    </row>
    <row r="50" spans="1:22">
      <c r="A50" s="15" t="s">
        <v>525</v>
      </c>
      <c r="B50" s="17" t="n">
        <v>11795</v>
      </c>
      <c r="C50" s="18">
        <f>(223.0/B50*100)</f>
        <v/>
      </c>
      <c r="D50" s="19" t="n">
        <v>11572</v>
      </c>
      <c r="E50" s="18" t="n">
        <v>379.98887977</v>
      </c>
      <c r="F50" s="20" t="n">
        <v>3.58571517</v>
      </c>
      <c r="G50" s="18" t="n">
        <v>372.25627592</v>
      </c>
      <c r="H50" s="20" t="n">
        <v>4.0839322</v>
      </c>
      <c r="I50" s="18" t="n">
        <v>391.17569607</v>
      </c>
      <c r="J50" s="20" t="n">
        <v>2.51860468</v>
      </c>
      <c r="K50" s="18" t="n">
        <v>405.24270156</v>
      </c>
      <c r="L50" s="20" t="n">
        <v>3.02607782</v>
      </c>
      <c r="M50" s="18" t="s">
        <v>481</v>
      </c>
      <c r="N50" s="20" t="s">
        <v>481</v>
      </c>
      <c r="O50" s="18" t="s">
        <v>481</v>
      </c>
      <c r="P50" s="20" t="s">
        <v>481</v>
      </c>
      <c r="Q50" s="18" t="s">
        <v>481</v>
      </c>
      <c r="R50" s="20" t="s">
        <v>481</v>
      </c>
      <c r="S50" s="18" t="s">
        <v>481</v>
      </c>
      <c r="T50" s="20" t="s">
        <v>481</v>
      </c>
      <c r="U50" s="18" t="n">
        <v>313.12316535</v>
      </c>
      <c r="V50" s="20" t="n">
        <v>9.89636329</v>
      </c>
    </row>
    <row r="51" spans="1:22">
      <c r="A51" s="15" t="s">
        <v>526</v>
      </c>
      <c r="B51" s="17" t="n">
        <v>6866</v>
      </c>
      <c r="C51" s="18">
        <f>(108.0/B51*100)</f>
        <v/>
      </c>
      <c r="D51" s="19" t="n">
        <v>6758</v>
      </c>
      <c r="E51" s="18" t="n">
        <v>400.71408618</v>
      </c>
      <c r="F51" s="20" t="n">
        <v>3.63967256</v>
      </c>
      <c r="G51" s="18" t="n">
        <v>394.5971793</v>
      </c>
      <c r="H51" s="20" t="n">
        <v>4.4878752</v>
      </c>
      <c r="I51" s="18" t="n">
        <v>403.1075405</v>
      </c>
      <c r="J51" s="20" t="n">
        <v>3.17742676</v>
      </c>
      <c r="K51" s="18" t="n">
        <v>407.51636895</v>
      </c>
      <c r="L51" s="20" t="n">
        <v>3.24090659</v>
      </c>
      <c r="M51" s="18" t="s">
        <v>481</v>
      </c>
      <c r="N51" s="20" t="s">
        <v>481</v>
      </c>
      <c r="O51" s="18" t="s">
        <v>481</v>
      </c>
      <c r="P51" s="20" t="s">
        <v>481</v>
      </c>
      <c r="Q51" s="18" t="n">
        <v>380.5422133</v>
      </c>
      <c r="R51" s="20" t="n">
        <v>4.31283207</v>
      </c>
      <c r="S51" s="18" t="s">
        <v>481</v>
      </c>
      <c r="T51" s="20" t="s">
        <v>481</v>
      </c>
      <c r="U51" s="18" t="n">
        <v>367.30747077</v>
      </c>
      <c r="V51" s="20" t="n">
        <v>8.813631470000001</v>
      </c>
    </row>
    <row r="52" spans="1:22">
      <c r="A52" s="15" t="s">
        <v>527</v>
      </c>
      <c r="B52" s="17" t="n">
        <v>5809</v>
      </c>
      <c r="C52" s="18">
        <f>(77.0/B52*100)</f>
        <v/>
      </c>
      <c r="D52" s="19" t="n">
        <v>5732</v>
      </c>
      <c r="E52" s="18" t="n">
        <v>435.28639542</v>
      </c>
      <c r="F52" s="20" t="n">
        <v>5.6240006</v>
      </c>
      <c r="G52" s="18" t="n">
        <v>448.22979322</v>
      </c>
      <c r="H52" s="20" t="n">
        <v>6.6906756</v>
      </c>
      <c r="I52" s="18" t="n">
        <v>464.62331613</v>
      </c>
      <c r="J52" s="20" t="n">
        <v>3.04102364</v>
      </c>
      <c r="K52" s="18" t="n">
        <v>472.04144932</v>
      </c>
      <c r="L52" s="20" t="n">
        <v>3.4026367</v>
      </c>
      <c r="M52" s="18" t="s">
        <v>481</v>
      </c>
      <c r="N52" s="20" t="s">
        <v>481</v>
      </c>
      <c r="O52" s="18" t="s">
        <v>481</v>
      </c>
      <c r="P52" s="20" t="s">
        <v>481</v>
      </c>
      <c r="Q52" s="18" t="s">
        <v>481</v>
      </c>
      <c r="R52" s="20" t="s">
        <v>481</v>
      </c>
      <c r="S52" s="18" t="s">
        <v>481</v>
      </c>
      <c r="T52" s="20" t="s">
        <v>481</v>
      </c>
      <c r="U52" s="18" t="n">
        <v>372.60655141</v>
      </c>
      <c r="V52" s="20" t="n">
        <v>11.32928907</v>
      </c>
    </row>
    <row r="53" spans="1:22">
      <c r="A53" s="15" t="s">
        <v>528</v>
      </c>
      <c r="B53" s="17" t="n">
        <v>5571</v>
      </c>
      <c r="C53" s="18">
        <f>(85.0/B53*100)</f>
        <v/>
      </c>
      <c r="D53" s="19" t="n">
        <v>5486</v>
      </c>
      <c r="E53" s="18" t="n">
        <v>401.40260747</v>
      </c>
      <c r="F53" s="20" t="n">
        <v>6.2044725</v>
      </c>
      <c r="G53" s="18" t="n">
        <v>433.89185347</v>
      </c>
      <c r="H53" s="20" t="n">
        <v>5.57055343</v>
      </c>
      <c r="I53" s="18" t="n">
        <v>440.70437018</v>
      </c>
      <c r="J53" s="20" t="n">
        <v>2.63116406</v>
      </c>
      <c r="K53" s="18" t="n">
        <v>448.3017537</v>
      </c>
      <c r="L53" s="20" t="n">
        <v>3.01707986</v>
      </c>
      <c r="M53" s="18" t="s">
        <v>481</v>
      </c>
      <c r="N53" s="20" t="s">
        <v>481</v>
      </c>
      <c r="O53" s="18" t="s">
        <v>481</v>
      </c>
      <c r="P53" s="20" t="s">
        <v>481</v>
      </c>
      <c r="Q53" s="18" t="s">
        <v>481</v>
      </c>
      <c r="R53" s="20" t="s">
        <v>481</v>
      </c>
      <c r="S53" s="18" t="s">
        <v>481</v>
      </c>
      <c r="T53" s="20" t="s">
        <v>481</v>
      </c>
      <c r="U53" s="18" t="n">
        <v>334.90276963</v>
      </c>
      <c r="V53" s="20" t="n">
        <v>9.045682559999999</v>
      </c>
    </row>
    <row r="54" spans="1:22">
      <c r="A54" s="15" t="s">
        <v>529</v>
      </c>
      <c r="B54" s="17" t="n">
        <v>4740</v>
      </c>
      <c r="C54" s="18">
        <f>(95.0/B54*100)</f>
        <v/>
      </c>
      <c r="D54" s="19" t="n">
        <v>4645</v>
      </c>
      <c r="E54" s="18" t="n">
        <v>322.30445009</v>
      </c>
      <c r="F54" s="20" t="n">
        <v>4.07275147</v>
      </c>
      <c r="G54" s="18" t="n">
        <v>311.26583238</v>
      </c>
      <c r="H54" s="20" t="n">
        <v>4.57709523</v>
      </c>
      <c r="I54" s="18" t="n">
        <v>337.14950803</v>
      </c>
      <c r="J54" s="20" t="n">
        <v>3.23848917</v>
      </c>
      <c r="K54" s="18" t="n">
        <v>354.0271182</v>
      </c>
      <c r="L54" s="20" t="n">
        <v>3.86107678</v>
      </c>
      <c r="M54" s="18" t="s">
        <v>481</v>
      </c>
      <c r="N54" s="20" t="s">
        <v>481</v>
      </c>
      <c r="O54" s="18" t="s">
        <v>481</v>
      </c>
      <c r="P54" s="20" t="s">
        <v>481</v>
      </c>
      <c r="Q54" s="18" t="s">
        <v>481</v>
      </c>
      <c r="R54" s="20" t="s">
        <v>481</v>
      </c>
      <c r="S54" s="18" t="s">
        <v>481</v>
      </c>
      <c r="T54" s="20" t="s">
        <v>481</v>
      </c>
      <c r="U54" s="18" t="n">
        <v>267.65155969</v>
      </c>
      <c r="V54" s="20" t="n">
        <v>3.97669452</v>
      </c>
    </row>
    <row r="55" spans="1:22">
      <c r="A55" s="15" t="s">
        <v>530</v>
      </c>
      <c r="B55" s="17" t="n">
        <v>5316</v>
      </c>
      <c r="C55" s="18">
        <f>(22.0/B55*100)</f>
        <v/>
      </c>
      <c r="D55" s="19" t="n">
        <v>5294</v>
      </c>
      <c r="E55" s="18" t="n">
        <v>341.13668086</v>
      </c>
      <c r="F55" s="20" t="n">
        <v>12.81211296</v>
      </c>
      <c r="G55" s="18" t="n">
        <v>355.42740431</v>
      </c>
      <c r="H55" s="20" t="n">
        <v>10.56962172</v>
      </c>
      <c r="I55" s="18" t="n">
        <v>391.95258522</v>
      </c>
      <c r="J55" s="20" t="n">
        <v>3.53376238</v>
      </c>
      <c r="K55" s="18" t="n">
        <v>424.25576441</v>
      </c>
      <c r="L55" s="20" t="n">
        <v>3.08659047</v>
      </c>
      <c r="M55" s="18" t="s">
        <v>481</v>
      </c>
      <c r="N55" s="20" t="s">
        <v>481</v>
      </c>
      <c r="O55" s="18" t="s">
        <v>481</v>
      </c>
      <c r="P55" s="20" t="s">
        <v>481</v>
      </c>
      <c r="Q55" s="18" t="s">
        <v>481</v>
      </c>
      <c r="R55" s="20" t="s">
        <v>481</v>
      </c>
      <c r="S55" s="18" t="n">
        <v>317.49549227</v>
      </c>
      <c r="T55" s="20" t="n">
        <v>21.51378747</v>
      </c>
      <c r="U55" s="18" t="n">
        <v>292.5283097</v>
      </c>
      <c r="V55" s="20" t="n">
        <v>8.86274351</v>
      </c>
    </row>
    <row r="56" spans="1:22">
      <c r="A56" s="15" t="s">
        <v>531</v>
      </c>
      <c r="B56" s="17" t="n">
        <v>5359</v>
      </c>
      <c r="C56" s="18">
        <f>(76.0/B56*100)</f>
        <v/>
      </c>
      <c r="D56" s="19" t="n">
        <v>5283</v>
      </c>
      <c r="E56" s="18" t="n">
        <v>523.36025051</v>
      </c>
      <c r="F56" s="20" t="n">
        <v>6.08486307</v>
      </c>
      <c r="G56" s="18" t="n">
        <v>539.99298489</v>
      </c>
      <c r="H56" s="20" t="n">
        <v>4.19429103</v>
      </c>
      <c r="I56" s="18" t="n">
        <v>552.19260547</v>
      </c>
      <c r="J56" s="20" t="n">
        <v>2.93865262</v>
      </c>
      <c r="K56" s="18" t="n">
        <v>549.24256853</v>
      </c>
      <c r="L56" s="20" t="n">
        <v>5.6501123</v>
      </c>
      <c r="M56" s="18" t="s">
        <v>481</v>
      </c>
      <c r="N56" s="20" t="s">
        <v>481</v>
      </c>
      <c r="O56" s="18" t="s">
        <v>481</v>
      </c>
      <c r="P56" s="20" t="s">
        <v>481</v>
      </c>
      <c r="Q56" s="18" t="s">
        <v>481</v>
      </c>
      <c r="R56" s="20" t="s">
        <v>481</v>
      </c>
      <c r="S56" s="18" t="s">
        <v>481</v>
      </c>
      <c r="T56" s="20" t="s">
        <v>481</v>
      </c>
      <c r="U56" s="18" t="n">
        <v>470.85745526</v>
      </c>
      <c r="V56" s="20" t="n">
        <v>22.48437214</v>
      </c>
    </row>
    <row r="57" spans="1:22">
      <c r="A57" s="15" t="s">
        <v>532</v>
      </c>
      <c r="B57" s="17" t="n">
        <v>6513</v>
      </c>
      <c r="C57" s="18">
        <f>(0.0/B57*100)</f>
        <v/>
      </c>
      <c r="D57" s="19" t="n">
        <v>6513</v>
      </c>
      <c r="E57" s="18" t="n">
        <v>377.81705398</v>
      </c>
      <c r="F57" s="20" t="n">
        <v>18.6240986</v>
      </c>
      <c r="G57" s="18" t="n">
        <v>353.53185021</v>
      </c>
      <c r="H57" s="20" t="n">
        <v>7.66141054</v>
      </c>
      <c r="I57" s="18" t="n">
        <v>393.52760514</v>
      </c>
      <c r="J57" s="20" t="n">
        <v>3.84003914</v>
      </c>
      <c r="K57" s="18" t="n">
        <v>384.91009205</v>
      </c>
      <c r="L57" s="20" t="n">
        <v>3.20347449</v>
      </c>
      <c r="M57" s="18" t="s">
        <v>481</v>
      </c>
      <c r="N57" s="20" t="s">
        <v>481</v>
      </c>
      <c r="O57" s="18" t="s">
        <v>481</v>
      </c>
      <c r="P57" s="20" t="s">
        <v>481</v>
      </c>
      <c r="Q57" s="18" t="s">
        <v>481</v>
      </c>
      <c r="R57" s="20" t="s">
        <v>481</v>
      </c>
      <c r="S57" s="18" t="n">
        <v>348.78775652</v>
      </c>
      <c r="T57" s="20" t="n">
        <v>30.03276199</v>
      </c>
      <c r="U57" s="18" t="n">
        <v>305.5754613</v>
      </c>
      <c r="V57" s="20" t="n">
        <v>13.44421861</v>
      </c>
    </row>
    <row r="58" spans="1:22">
      <c r="A58" s="15" t="s">
        <v>533</v>
      </c>
      <c r="B58" s="17" t="n">
        <v>7267</v>
      </c>
      <c r="C58" s="18">
        <f>(10.0/B58*100)</f>
        <v/>
      </c>
      <c r="D58" s="19" t="n">
        <v>7257</v>
      </c>
      <c r="E58" s="18" t="n">
        <v>330.73996219</v>
      </c>
      <c r="F58" s="20" t="n">
        <v>5.21978803</v>
      </c>
      <c r="G58" s="18" t="n">
        <v>361.57397555</v>
      </c>
      <c r="H58" s="20" t="n">
        <v>4.81654111</v>
      </c>
      <c r="I58" s="18" t="n">
        <v>389.03684538</v>
      </c>
      <c r="J58" s="20" t="n">
        <v>2.978721</v>
      </c>
      <c r="K58" s="18" t="n">
        <v>400.10891668</v>
      </c>
      <c r="L58" s="20" t="n">
        <v>3.10283642</v>
      </c>
      <c r="M58" s="18" t="s">
        <v>481</v>
      </c>
      <c r="N58" s="20" t="s">
        <v>481</v>
      </c>
      <c r="O58" s="18" t="s">
        <v>481</v>
      </c>
      <c r="P58" s="20" t="s">
        <v>481</v>
      </c>
      <c r="Q58" s="18" t="s">
        <v>481</v>
      </c>
      <c r="R58" s="20" t="s">
        <v>481</v>
      </c>
      <c r="S58" s="18" t="n">
        <v>269.43451929</v>
      </c>
      <c r="T58" s="20" t="n">
        <v>23.54800623</v>
      </c>
      <c r="U58" s="18" t="n">
        <v>309.08275016</v>
      </c>
      <c r="V58" s="20" t="n">
        <v>11.47146843</v>
      </c>
    </row>
    <row r="59" spans="1:22">
      <c r="A59" s="15" t="s">
        <v>534</v>
      </c>
      <c r="B59" s="17" t="n">
        <v>4826</v>
      </c>
      <c r="C59" s="18">
        <f>(26.0/B59*100)</f>
        <v/>
      </c>
      <c r="D59" s="19" t="n">
        <v>4800</v>
      </c>
      <c r="E59" s="18" t="n">
        <v>310.33271706</v>
      </c>
      <c r="F59" s="20" t="n">
        <v>5.92149363</v>
      </c>
      <c r="G59" s="18" t="n">
        <v>320.37973015</v>
      </c>
      <c r="H59" s="20" t="n">
        <v>6.09354742</v>
      </c>
      <c r="I59" s="18" t="n">
        <v>365.4544555</v>
      </c>
      <c r="J59" s="20" t="n">
        <v>3.03964479</v>
      </c>
      <c r="K59" s="18" t="n">
        <v>378.47416009</v>
      </c>
      <c r="L59" s="20" t="n">
        <v>2.29461819</v>
      </c>
      <c r="M59" s="18" t="s">
        <v>481</v>
      </c>
      <c r="N59" s="20" t="s">
        <v>481</v>
      </c>
      <c r="O59" s="18" t="s">
        <v>481</v>
      </c>
      <c r="P59" s="20" t="s">
        <v>481</v>
      </c>
      <c r="Q59" s="18" t="n">
        <v>314.5411</v>
      </c>
      <c r="R59" s="20" t="n">
        <v>29.2776609</v>
      </c>
      <c r="S59" s="18" t="n">
        <v>289.62063743</v>
      </c>
      <c r="T59" s="20" t="n">
        <v>19.01562428</v>
      </c>
      <c r="U59" s="18" t="n">
        <v>290.15270041</v>
      </c>
      <c r="V59" s="20" t="n">
        <v>7.67018935</v>
      </c>
    </row>
    <row r="60" spans="1:22">
      <c r="A60" s="15" t="s">
        <v>535</v>
      </c>
      <c r="B60" s="17" t="n">
        <v>4546</v>
      </c>
      <c r="C60" s="18">
        <f>(15.0/B60*100)</f>
        <v/>
      </c>
      <c r="D60" s="19" t="n">
        <v>4531</v>
      </c>
      <c r="E60" s="18" t="n">
        <v>326.92181751</v>
      </c>
      <c r="F60" s="20" t="n">
        <v>7.13547764</v>
      </c>
      <c r="G60" s="18" t="n">
        <v>351.69686151</v>
      </c>
      <c r="H60" s="20" t="n">
        <v>7.37223681</v>
      </c>
      <c r="I60" s="18" t="n">
        <v>408.758407</v>
      </c>
      <c r="J60" s="20" t="n">
        <v>4.44684262</v>
      </c>
      <c r="K60" s="18" t="n">
        <v>425.98209196</v>
      </c>
      <c r="L60" s="20" t="n">
        <v>4.42254649</v>
      </c>
      <c r="M60" s="18" t="s">
        <v>481</v>
      </c>
      <c r="N60" s="20" t="s">
        <v>481</v>
      </c>
      <c r="O60" s="18" t="s">
        <v>481</v>
      </c>
      <c r="P60" s="20" t="s">
        <v>481</v>
      </c>
      <c r="Q60" s="18" t="s">
        <v>481</v>
      </c>
      <c r="R60" s="20" t="s">
        <v>481</v>
      </c>
      <c r="S60" s="18" t="n">
        <v>350.52453619</v>
      </c>
      <c r="T60" s="20" t="n">
        <v>20.09604122</v>
      </c>
      <c r="U60" s="18" t="n">
        <v>357.93744396</v>
      </c>
      <c r="V60" s="20" t="n">
        <v>8.37703877</v>
      </c>
    </row>
    <row r="61" spans="1:22">
      <c r="A61" s="15" t="s">
        <v>536</v>
      </c>
      <c r="B61" s="17" t="n">
        <v>6525</v>
      </c>
      <c r="C61" s="18">
        <f>(138.0/B61*100)</f>
        <v/>
      </c>
      <c r="D61" s="19" t="n">
        <v>6387</v>
      </c>
      <c r="E61" s="18" t="n">
        <v>464.38738963</v>
      </c>
      <c r="F61" s="20" t="n">
        <v>3.39294919</v>
      </c>
      <c r="G61" s="18" t="n">
        <v>465.95276159</v>
      </c>
      <c r="H61" s="20" t="n">
        <v>4.52248027</v>
      </c>
      <c r="I61" s="18" t="n">
        <v>477.04723139</v>
      </c>
      <c r="J61" s="20" t="n">
        <v>4.28594484</v>
      </c>
      <c r="K61" s="18" t="n">
        <v>489.75052168</v>
      </c>
      <c r="L61" s="20" t="n">
        <v>2.91824537</v>
      </c>
      <c r="M61" s="18" t="s">
        <v>481</v>
      </c>
      <c r="N61" s="20" t="s">
        <v>481</v>
      </c>
      <c r="O61" s="18" t="s">
        <v>481</v>
      </c>
      <c r="P61" s="20" t="s">
        <v>481</v>
      </c>
      <c r="Q61" s="18" t="s">
        <v>481</v>
      </c>
      <c r="R61" s="20" t="s">
        <v>481</v>
      </c>
      <c r="S61" s="18" t="s">
        <v>481</v>
      </c>
      <c r="T61" s="20" t="s">
        <v>481</v>
      </c>
      <c r="U61" s="18" t="n">
        <v>406.52078642</v>
      </c>
      <c r="V61" s="20" t="n">
        <v>12.00024734</v>
      </c>
    </row>
    <row r="62" spans="1:22">
      <c r="A62" s="15" t="s">
        <v>537</v>
      </c>
      <c r="B62" s="17" t="n">
        <v>4476</v>
      </c>
      <c r="C62" s="18">
        <f>(3.0/B62*100)</f>
        <v/>
      </c>
      <c r="D62" s="19" t="n">
        <v>4473</v>
      </c>
      <c r="E62" s="18" t="n">
        <v>521.25999786</v>
      </c>
      <c r="F62" s="20" t="n">
        <v>7.53345785</v>
      </c>
      <c r="G62" s="18" t="n">
        <v>537.54468149</v>
      </c>
      <c r="H62" s="20" t="n">
        <v>3.11848128</v>
      </c>
      <c r="I62" s="18" t="n">
        <v>549.71031828</v>
      </c>
      <c r="J62" s="20" t="n">
        <v>1.69668351</v>
      </c>
      <c r="K62" s="18" t="n">
        <v>537.24162415</v>
      </c>
      <c r="L62" s="20" t="n">
        <v>2.79729942</v>
      </c>
      <c r="M62" s="18" t="s">
        <v>481</v>
      </c>
      <c r="N62" s="20" t="s">
        <v>481</v>
      </c>
      <c r="O62" s="18" t="s">
        <v>481</v>
      </c>
      <c r="P62" s="20" t="s">
        <v>481</v>
      </c>
      <c r="Q62" s="18" t="s">
        <v>481</v>
      </c>
      <c r="R62" s="20" t="s">
        <v>481</v>
      </c>
      <c r="S62" s="18" t="s">
        <v>481</v>
      </c>
      <c r="T62" s="20" t="s">
        <v>481</v>
      </c>
      <c r="U62" s="18" t="n">
        <v>541.31613333</v>
      </c>
      <c r="V62" s="20" t="n">
        <v>48.37162007</v>
      </c>
    </row>
    <row r="63" spans="1:22">
      <c r="A63" s="15" t="s">
        <v>538</v>
      </c>
      <c r="B63" s="17" t="n">
        <v>5324</v>
      </c>
      <c r="C63" s="18">
        <f>(13.0/B63*100)</f>
        <v/>
      </c>
      <c r="D63" s="19" t="n">
        <v>5311</v>
      </c>
      <c r="E63" s="18" t="n">
        <v>322.29433814</v>
      </c>
      <c r="F63" s="20" t="n">
        <v>6.93810241</v>
      </c>
      <c r="G63" s="18" t="n">
        <v>336.869057</v>
      </c>
      <c r="H63" s="20" t="n">
        <v>5.8984849</v>
      </c>
      <c r="I63" s="18" t="n">
        <v>372.08739663</v>
      </c>
      <c r="J63" s="20" t="n">
        <v>2.35543856</v>
      </c>
      <c r="K63" s="18" t="n">
        <v>395.03551044</v>
      </c>
      <c r="L63" s="20" t="n">
        <v>2.38296419</v>
      </c>
      <c r="M63" s="18" t="s">
        <v>481</v>
      </c>
      <c r="N63" s="20" t="s">
        <v>481</v>
      </c>
      <c r="O63" s="18" t="s">
        <v>481</v>
      </c>
      <c r="P63" s="20" t="s">
        <v>481</v>
      </c>
      <c r="Q63" s="18" t="s">
        <v>481</v>
      </c>
      <c r="R63" s="20" t="s">
        <v>481</v>
      </c>
      <c r="S63" s="18" t="n">
        <v>321.95794896</v>
      </c>
      <c r="T63" s="20" t="n">
        <v>55.36348996</v>
      </c>
      <c r="U63" s="18" t="n">
        <v>292.87535436</v>
      </c>
      <c r="V63" s="20" t="n">
        <v>5.35524402</v>
      </c>
    </row>
    <row r="64" spans="1:22">
      <c r="A64" s="15" t="s">
        <v>539</v>
      </c>
      <c r="B64" s="17" t="n">
        <v>3634</v>
      </c>
      <c r="C64" s="18">
        <f>(3.0/B64*100)</f>
        <v/>
      </c>
      <c r="D64" s="19" t="n">
        <v>3631</v>
      </c>
      <c r="E64" s="18" t="n">
        <v>413.09169939</v>
      </c>
      <c r="F64" s="20" t="n">
        <v>9.28567329</v>
      </c>
      <c r="G64" s="18" t="n">
        <v>447.50745078</v>
      </c>
      <c r="H64" s="20" t="n">
        <v>5.62075656</v>
      </c>
      <c r="I64" s="18" t="n">
        <v>491.11915324</v>
      </c>
      <c r="J64" s="20" t="n">
        <v>2.7498641</v>
      </c>
      <c r="K64" s="18" t="n">
        <v>493.75040177</v>
      </c>
      <c r="L64" s="20" t="n">
        <v>3.28859726</v>
      </c>
      <c r="M64" s="18" t="s">
        <v>481</v>
      </c>
      <c r="N64" s="20" t="s">
        <v>481</v>
      </c>
      <c r="O64" s="18" t="s">
        <v>481</v>
      </c>
      <c r="P64" s="20" t="s">
        <v>481</v>
      </c>
      <c r="Q64" s="18" t="s">
        <v>481</v>
      </c>
      <c r="R64" s="20" t="s">
        <v>481</v>
      </c>
      <c r="S64" s="18" t="n">
        <v>385.44641703</v>
      </c>
      <c r="T64" s="20" t="n">
        <v>71.47331763</v>
      </c>
      <c r="U64" s="18" t="n">
        <v>355.84915372</v>
      </c>
      <c r="V64" s="20" t="n">
        <v>16.30087419</v>
      </c>
    </row>
    <row r="65" spans="1:22">
      <c r="A65" s="15" t="s">
        <v>540</v>
      </c>
      <c r="B65" s="17" t="n">
        <v>5325</v>
      </c>
      <c r="C65" s="18">
        <f>(14.0/B65*100)</f>
        <v/>
      </c>
      <c r="D65" s="19" t="n">
        <v>5311</v>
      </c>
      <c r="E65" s="18" t="n">
        <v>380.71360275</v>
      </c>
      <c r="F65" s="20" t="n">
        <v>8.54251554</v>
      </c>
      <c r="G65" s="18" t="n">
        <v>385.24817837</v>
      </c>
      <c r="H65" s="20" t="n">
        <v>8.28451718</v>
      </c>
      <c r="I65" s="18" t="n">
        <v>421.36220758</v>
      </c>
      <c r="J65" s="20" t="n">
        <v>2.91683822</v>
      </c>
      <c r="K65" s="18" t="n">
        <v>436.63658304</v>
      </c>
      <c r="L65" s="20" t="n">
        <v>3.06488707</v>
      </c>
      <c r="M65" s="18" t="s">
        <v>481</v>
      </c>
      <c r="N65" s="20" t="s">
        <v>481</v>
      </c>
      <c r="O65" s="18" t="s">
        <v>481</v>
      </c>
      <c r="P65" s="20" t="s">
        <v>481</v>
      </c>
      <c r="Q65" s="18" t="n">
        <v>351.83299759</v>
      </c>
      <c r="R65" s="20" t="n">
        <v>21.16190059</v>
      </c>
      <c r="S65" s="18" t="s">
        <v>481</v>
      </c>
      <c r="T65" s="20" t="s">
        <v>481</v>
      </c>
      <c r="U65" s="18" t="n">
        <v>335.12676944</v>
      </c>
      <c r="V65" s="20" t="n">
        <v>6.22308174</v>
      </c>
    </row>
    <row r="66" spans="1:22">
      <c r="A66" s="15" t="s">
        <v>541</v>
      </c>
      <c r="B66" s="17" t="n">
        <v>5665</v>
      </c>
      <c r="C66" s="18">
        <f>(76.0/B66*100)</f>
        <v/>
      </c>
      <c r="D66" s="19" t="n">
        <v>5589</v>
      </c>
      <c r="E66" s="18" t="n">
        <v>406.85066465</v>
      </c>
      <c r="F66" s="20" t="n">
        <v>4.9588297</v>
      </c>
      <c r="G66" s="18" t="n">
        <v>416.94333938</v>
      </c>
      <c r="H66" s="20" t="n">
        <v>5.58979274</v>
      </c>
      <c r="I66" s="18" t="n">
        <v>418.28610292</v>
      </c>
      <c r="J66" s="20" t="n">
        <v>1.9994798</v>
      </c>
      <c r="K66" s="18" t="n">
        <v>430.25934916</v>
      </c>
      <c r="L66" s="20" t="n">
        <v>2.79817106</v>
      </c>
      <c r="M66" s="18" t="s">
        <v>481</v>
      </c>
      <c r="N66" s="20" t="s">
        <v>481</v>
      </c>
      <c r="O66" s="18" t="s">
        <v>481</v>
      </c>
      <c r="P66" s="20" t="s">
        <v>481</v>
      </c>
      <c r="Q66" s="18" t="s">
        <v>481</v>
      </c>
      <c r="R66" s="20" t="s">
        <v>481</v>
      </c>
      <c r="S66" s="18" t="s">
        <v>481</v>
      </c>
      <c r="T66" s="20" t="s">
        <v>481</v>
      </c>
      <c r="U66" s="18" t="n">
        <v>340.37358468</v>
      </c>
      <c r="V66" s="20" t="n">
        <v>7.69576127</v>
      </c>
    </row>
    <row r="67" spans="1:22">
      <c r="A67" s="15" t="s">
        <v>542</v>
      </c>
      <c r="B67" s="17" t="n">
        <v>6971</v>
      </c>
      <c r="C67" s="18">
        <f>(98.0/B67*100)</f>
        <v/>
      </c>
      <c r="D67" s="19" t="n">
        <v>6873</v>
      </c>
      <c r="E67" s="18" t="n">
        <v>358.37362153</v>
      </c>
      <c r="F67" s="20" t="n">
        <v>4.0185064</v>
      </c>
      <c r="G67" s="18" t="n">
        <v>354.82654655</v>
      </c>
      <c r="H67" s="20" t="n">
        <v>4.78603194</v>
      </c>
      <c r="I67" s="18" t="n">
        <v>387.71487717</v>
      </c>
      <c r="J67" s="20" t="n">
        <v>2.63365004</v>
      </c>
      <c r="K67" s="18" t="n">
        <v>411.88630422</v>
      </c>
      <c r="L67" s="20" t="n">
        <v>3.67314741</v>
      </c>
      <c r="M67" s="18" t="s">
        <v>481</v>
      </c>
      <c r="N67" s="20" t="s">
        <v>481</v>
      </c>
      <c r="O67" s="18" t="s">
        <v>481</v>
      </c>
      <c r="P67" s="20" t="s">
        <v>481</v>
      </c>
      <c r="Q67" s="18" t="s">
        <v>481</v>
      </c>
      <c r="R67" s="20" t="s">
        <v>481</v>
      </c>
      <c r="S67" s="18" t="s">
        <v>481</v>
      </c>
      <c r="T67" s="20" t="s">
        <v>481</v>
      </c>
      <c r="U67" s="18" t="n">
        <v>282.05214113</v>
      </c>
      <c r="V67" s="20" t="n">
        <v>10.83407795</v>
      </c>
    </row>
    <row r="68" spans="1:22">
      <c r="A68" s="15" t="s">
        <v>543</v>
      </c>
      <c r="B68" s="17" t="n">
        <v>12083</v>
      </c>
      <c r="C68" s="18">
        <f>(26.0/B68*100)</f>
        <v/>
      </c>
      <c r="D68" s="19" t="n">
        <v>12057</v>
      </c>
      <c r="E68" s="18" t="n">
        <v>361.59489761</v>
      </c>
      <c r="F68" s="20" t="n">
        <v>3.73141407</v>
      </c>
      <c r="G68" s="18" t="n">
        <v>390.51911034</v>
      </c>
      <c r="H68" s="20" t="n">
        <v>3.26501375</v>
      </c>
      <c r="I68" s="18" t="n">
        <v>421.07054903</v>
      </c>
      <c r="J68" s="20" t="n">
        <v>2.33745083</v>
      </c>
      <c r="K68" s="18" t="n">
        <v>414.86319627</v>
      </c>
      <c r="L68" s="20" t="n">
        <v>2.05132581</v>
      </c>
      <c r="M68" s="18" t="s">
        <v>481</v>
      </c>
      <c r="N68" s="20" t="s">
        <v>481</v>
      </c>
      <c r="O68" s="18" t="s">
        <v>481</v>
      </c>
      <c r="P68" s="20" t="s">
        <v>481</v>
      </c>
      <c r="Q68" s="18" t="s">
        <v>481</v>
      </c>
      <c r="R68" s="20" t="s">
        <v>481</v>
      </c>
      <c r="S68" s="18" t="s">
        <v>481</v>
      </c>
      <c r="T68" s="20" t="s">
        <v>481</v>
      </c>
      <c r="U68" s="18" t="n">
        <v>316.43251828</v>
      </c>
      <c r="V68" s="20" t="n">
        <v>4.37860681</v>
      </c>
    </row>
    <row r="69" spans="1:22">
      <c r="A69" s="15" t="s">
        <v>544</v>
      </c>
      <c r="B69" s="17" t="n">
        <v>4876</v>
      </c>
      <c r="C69" s="18">
        <f>(0.0/B69*100)</f>
        <v/>
      </c>
      <c r="D69" s="19" t="n">
        <v>4876</v>
      </c>
      <c r="E69" s="18" t="n">
        <v>413.72588819</v>
      </c>
      <c r="F69" s="20" t="n">
        <v>11.41766265</v>
      </c>
      <c r="G69" s="18" t="n">
        <v>420.65110465</v>
      </c>
      <c r="H69" s="20" t="n">
        <v>8.286414860000001</v>
      </c>
      <c r="I69" s="18" t="n">
        <v>442.60243012</v>
      </c>
      <c r="J69" s="20" t="n">
        <v>4.05277324</v>
      </c>
      <c r="K69" s="18" t="n">
        <v>453.20651424</v>
      </c>
      <c r="L69" s="20" t="n">
        <v>3.92083447</v>
      </c>
      <c r="M69" s="18" t="s">
        <v>481</v>
      </c>
      <c r="N69" s="20" t="s">
        <v>481</v>
      </c>
      <c r="O69" s="18" t="s">
        <v>481</v>
      </c>
      <c r="P69" s="20" t="s">
        <v>481</v>
      </c>
      <c r="Q69" s="18" t="n">
        <v>436.1396</v>
      </c>
      <c r="R69" s="20" t="n">
        <v>34.83954259</v>
      </c>
      <c r="S69" s="18" t="n">
        <v>468.3426</v>
      </c>
      <c r="T69" s="20" t="n">
        <v>47.21555233</v>
      </c>
      <c r="U69" s="18" t="n">
        <v>398.67576703</v>
      </c>
      <c r="V69" s="20" t="n">
        <v>16.26208177</v>
      </c>
    </row>
    <row r="70" spans="1:22">
      <c r="A70" s="15" t="s">
        <v>545</v>
      </c>
      <c r="B70" s="17" t="n">
        <v>6036</v>
      </c>
      <c r="C70" s="18">
        <f>(223.0/B70*100)</f>
        <v/>
      </c>
      <c r="D70" s="19" t="n">
        <v>5813</v>
      </c>
      <c r="E70" s="18" t="n">
        <v>487.85086196</v>
      </c>
      <c r="F70" s="20" t="n">
        <v>7.03093637</v>
      </c>
      <c r="G70" s="18" t="n">
        <v>476.39868014</v>
      </c>
      <c r="H70" s="20" t="n">
        <v>5.76411097</v>
      </c>
      <c r="I70" s="18" t="n">
        <v>494.79931605</v>
      </c>
      <c r="J70" s="20" t="n">
        <v>3.09020158</v>
      </c>
      <c r="K70" s="18" t="n">
        <v>516.9225909199999</v>
      </c>
      <c r="L70" s="20" t="n">
        <v>3.92547427</v>
      </c>
      <c r="M70" s="18" t="s">
        <v>481</v>
      </c>
      <c r="N70" s="20" t="s">
        <v>481</v>
      </c>
      <c r="O70" s="18" t="s">
        <v>481</v>
      </c>
      <c r="P70" s="20" t="s">
        <v>481</v>
      </c>
      <c r="Q70" s="18" t="s">
        <v>481</v>
      </c>
      <c r="R70" s="20" t="s">
        <v>481</v>
      </c>
      <c r="S70" s="18" t="s">
        <v>481</v>
      </c>
      <c r="T70" s="20" t="s">
        <v>481</v>
      </c>
      <c r="U70" s="18" t="n">
        <v>428.20237211</v>
      </c>
      <c r="V70" s="20" t="n">
        <v>12.0477912</v>
      </c>
    </row>
    <row r="71" spans="1:22">
      <c r="A71" s="15" t="s">
        <v>546</v>
      </c>
      <c r="B71" s="17" t="n">
        <v>6115</v>
      </c>
      <c r="C71" s="18">
        <f>(17.0/B71*100)</f>
        <v/>
      </c>
      <c r="D71" s="19" t="n">
        <v>6098</v>
      </c>
      <c r="E71" s="18" t="n">
        <v>524.35848027</v>
      </c>
      <c r="F71" s="20" t="n">
        <v>5.92363305</v>
      </c>
      <c r="G71" s="18" t="n">
        <v>554.3125572599999</v>
      </c>
      <c r="H71" s="20" t="n">
        <v>3.73614451</v>
      </c>
      <c r="I71" s="18" t="n">
        <v>570.20991921</v>
      </c>
      <c r="J71" s="20" t="n">
        <v>1.91079895</v>
      </c>
      <c r="K71" s="18" t="n">
        <v>570.06546959</v>
      </c>
      <c r="L71" s="20" t="n">
        <v>3.30885741</v>
      </c>
      <c r="M71" s="18" t="s">
        <v>481</v>
      </c>
      <c r="N71" s="20" t="s">
        <v>481</v>
      </c>
      <c r="O71" s="18" t="s">
        <v>481</v>
      </c>
      <c r="P71" s="20" t="s">
        <v>481</v>
      </c>
      <c r="Q71" s="18" t="s">
        <v>481</v>
      </c>
      <c r="R71" s="20" t="s">
        <v>481</v>
      </c>
      <c r="S71" s="18" t="s">
        <v>481</v>
      </c>
      <c r="T71" s="20" t="s">
        <v>481</v>
      </c>
      <c r="U71" s="18" t="n">
        <v>441.69029557</v>
      </c>
      <c r="V71" s="20" t="n">
        <v>28.98955333</v>
      </c>
    </row>
    <row r="72" spans="1:22">
      <c r="A72" s="15" t="s">
        <v>547</v>
      </c>
      <c r="B72" s="17" t="n">
        <v>7708</v>
      </c>
      <c r="C72" s="18">
        <f>(5.0/B72*100)</f>
        <v/>
      </c>
      <c r="D72" s="19" t="n">
        <v>7703</v>
      </c>
      <c r="E72" s="18" t="n">
        <v>494.31174882</v>
      </c>
      <c r="F72" s="20" t="n">
        <v>7.51603903</v>
      </c>
      <c r="G72" s="18" t="n">
        <v>530.9524952100001</v>
      </c>
      <c r="H72" s="20" t="n">
        <v>6.46569917</v>
      </c>
      <c r="I72" s="18" t="n">
        <v>544.47261528</v>
      </c>
      <c r="J72" s="20" t="n">
        <v>3.49570158</v>
      </c>
      <c r="K72" s="18" t="n">
        <v>546.43285805</v>
      </c>
      <c r="L72" s="20" t="n">
        <v>3.38831558</v>
      </c>
      <c r="M72" s="18" t="s">
        <v>481</v>
      </c>
      <c r="N72" s="20" t="s">
        <v>481</v>
      </c>
      <c r="O72" s="18" t="s">
        <v>481</v>
      </c>
      <c r="P72" s="20" t="s">
        <v>481</v>
      </c>
      <c r="Q72" s="18" t="s">
        <v>481</v>
      </c>
      <c r="R72" s="20" t="s">
        <v>481</v>
      </c>
      <c r="S72" s="18" t="s">
        <v>481</v>
      </c>
      <c r="T72" s="20" t="s">
        <v>481</v>
      </c>
      <c r="U72" s="18" t="n">
        <v>452.23196803</v>
      </c>
      <c r="V72" s="20" t="n">
        <v>41.07751993</v>
      </c>
    </row>
    <row r="73" spans="1:22">
      <c r="A73" s="15" t="s">
        <v>548</v>
      </c>
      <c r="B73" s="17" t="n">
        <v>8249</v>
      </c>
      <c r="C73" s="18">
        <f>(147.0/B73*100)</f>
        <v/>
      </c>
      <c r="D73" s="19" t="n">
        <v>8102</v>
      </c>
      <c r="E73" s="18" t="n">
        <v>398.99021594</v>
      </c>
      <c r="F73" s="20" t="n">
        <v>5.4944877</v>
      </c>
      <c r="G73" s="18" t="n">
        <v>396.56058277</v>
      </c>
      <c r="H73" s="20" t="n">
        <v>5.02999725</v>
      </c>
      <c r="I73" s="18" t="n">
        <v>414.77591418</v>
      </c>
      <c r="J73" s="20" t="n">
        <v>3.3325157</v>
      </c>
      <c r="K73" s="18" t="n">
        <v>434.13568563</v>
      </c>
      <c r="L73" s="20" t="n">
        <v>4.05780351</v>
      </c>
      <c r="M73" s="18" t="s">
        <v>481</v>
      </c>
      <c r="N73" s="20" t="s">
        <v>481</v>
      </c>
      <c r="O73" s="18" t="s">
        <v>481</v>
      </c>
      <c r="P73" s="20" t="s">
        <v>481</v>
      </c>
      <c r="Q73" s="18" t="s">
        <v>481</v>
      </c>
      <c r="R73" s="20" t="s">
        <v>481</v>
      </c>
      <c r="S73" s="18" t="s">
        <v>481</v>
      </c>
      <c r="T73" s="20" t="s">
        <v>481</v>
      </c>
      <c r="U73" s="18" t="n">
        <v>319.16798163</v>
      </c>
      <c r="V73" s="20" t="n">
        <v>16.60884535</v>
      </c>
    </row>
    <row r="74" spans="1:22">
      <c r="A74" s="15" t="s">
        <v>549</v>
      </c>
      <c r="B74" s="17" t="n">
        <v>4692</v>
      </c>
      <c r="C74" s="18">
        <f>(82.0/B74*100)</f>
        <v/>
      </c>
      <c r="D74" s="19" t="n">
        <v>4610</v>
      </c>
      <c r="E74" s="18" t="n">
        <v>379.4068725</v>
      </c>
      <c r="F74" s="20" t="n">
        <v>7.85243519</v>
      </c>
      <c r="G74" s="18" t="n">
        <v>400.31489779</v>
      </c>
      <c r="H74" s="20" t="n">
        <v>4.79472217</v>
      </c>
      <c r="I74" s="18" t="n">
        <v>425.01149312</v>
      </c>
      <c r="J74" s="20" t="n">
        <v>2.69429673</v>
      </c>
      <c r="K74" s="18" t="n">
        <v>429.86065207</v>
      </c>
      <c r="L74" s="20" t="n">
        <v>2.67140974</v>
      </c>
      <c r="M74" s="18" t="s">
        <v>481</v>
      </c>
      <c r="N74" s="20" t="s">
        <v>481</v>
      </c>
      <c r="O74" s="18" t="s">
        <v>481</v>
      </c>
      <c r="P74" s="20" t="s">
        <v>481</v>
      </c>
      <c r="Q74" s="18" t="n">
        <v>311.9911</v>
      </c>
      <c r="R74" s="20" t="n">
        <v>35.4379092</v>
      </c>
      <c r="S74" s="18" t="n">
        <v>300.94372814</v>
      </c>
      <c r="T74" s="20" t="n">
        <v>26.83138603</v>
      </c>
      <c r="U74" s="18" t="n">
        <v>322.88366319</v>
      </c>
      <c r="V74" s="20" t="n">
        <v>7.2192872</v>
      </c>
    </row>
    <row r="75" spans="1:22">
      <c r="A75" s="15" t="s">
        <v>550</v>
      </c>
      <c r="B75" s="17" t="n">
        <v>5375</v>
      </c>
      <c r="C75" s="18">
        <f>(209.0/B75*100)</f>
        <v/>
      </c>
      <c r="D75" s="19" t="n">
        <v>5166</v>
      </c>
      <c r="E75" s="18" t="n">
        <v>348.30736177</v>
      </c>
      <c r="F75" s="20" t="n">
        <v>6.50682761</v>
      </c>
      <c r="G75" s="18" t="n">
        <v>371.24037297</v>
      </c>
      <c r="H75" s="20" t="n">
        <v>5.24207014</v>
      </c>
      <c r="I75" s="18" t="n">
        <v>372.65041697</v>
      </c>
      <c r="J75" s="20" t="n">
        <v>3.67306723</v>
      </c>
      <c r="K75" s="18" t="n">
        <v>372.34826444</v>
      </c>
      <c r="L75" s="20" t="n">
        <v>3.93963585</v>
      </c>
      <c r="M75" s="18" t="s">
        <v>481</v>
      </c>
      <c r="N75" s="20" t="s">
        <v>481</v>
      </c>
      <c r="O75" s="18" t="s">
        <v>481</v>
      </c>
      <c r="P75" s="20" t="s">
        <v>481</v>
      </c>
      <c r="Q75" s="18" t="s">
        <v>481</v>
      </c>
      <c r="R75" s="20" t="s">
        <v>481</v>
      </c>
      <c r="S75" s="18" t="s">
        <v>481</v>
      </c>
      <c r="T75" s="20" t="s">
        <v>481</v>
      </c>
      <c r="U75" s="18" t="n">
        <v>312.26368196</v>
      </c>
      <c r="V75" s="20" t="n">
        <v>9.286766160000001</v>
      </c>
    </row>
    <row r="76" spans="1:22">
      <c r="A76" s="15" t="s">
        <v>551</v>
      </c>
      <c r="B76" s="17" t="n">
        <v>14167</v>
      </c>
      <c r="C76" s="18">
        <f>(229.0/B76*100)</f>
        <v/>
      </c>
      <c r="D76" s="19" t="n">
        <v>13938</v>
      </c>
      <c r="E76" s="18" t="n">
        <v>398.00266157</v>
      </c>
      <c r="F76" s="20" t="n">
        <v>5.1606814</v>
      </c>
      <c r="G76" s="18" t="n">
        <v>417.2936619</v>
      </c>
      <c r="H76" s="20" t="n">
        <v>4.01769503</v>
      </c>
      <c r="I76" s="18" t="n">
        <v>434.86771931</v>
      </c>
      <c r="J76" s="20" t="n">
        <v>2.83177045</v>
      </c>
      <c r="K76" s="18" t="n">
        <v>436.25333262</v>
      </c>
      <c r="L76" s="20" t="n">
        <v>3.13475994</v>
      </c>
      <c r="M76" s="18" t="s">
        <v>481</v>
      </c>
      <c r="N76" s="20" t="s">
        <v>481</v>
      </c>
      <c r="O76" s="18" t="s">
        <v>481</v>
      </c>
      <c r="P76" s="20" t="s">
        <v>481</v>
      </c>
      <c r="Q76" s="18" t="s">
        <v>481</v>
      </c>
      <c r="R76" s="20" t="s">
        <v>481</v>
      </c>
      <c r="S76" s="18" t="s">
        <v>481</v>
      </c>
      <c r="T76" s="20" t="s">
        <v>481</v>
      </c>
      <c r="U76" s="18" t="n">
        <v>339.21068563</v>
      </c>
      <c r="V76" s="20" t="n">
        <v>9.425014409999999</v>
      </c>
    </row>
    <row r="77" spans="1:22">
      <c r="A77" s="15" t="s">
        <v>552</v>
      </c>
      <c r="B77" s="17" t="n">
        <v>6062</v>
      </c>
      <c r="C77" s="18">
        <f>(88.0/B77*100)</f>
        <v/>
      </c>
      <c r="D77" s="19" t="n">
        <v>5974</v>
      </c>
      <c r="E77" s="18" t="n">
        <v>397.7618793</v>
      </c>
      <c r="F77" s="20" t="n">
        <v>4.96070767</v>
      </c>
      <c r="G77" s="18" t="n">
        <v>403.4913322</v>
      </c>
      <c r="H77" s="20" t="n">
        <v>3.99665585</v>
      </c>
      <c r="I77" s="18" t="n">
        <v>423.83795912</v>
      </c>
      <c r="J77" s="20" t="n">
        <v>2.86605243</v>
      </c>
      <c r="K77" s="18" t="n">
        <v>435.2987338</v>
      </c>
      <c r="L77" s="20" t="n">
        <v>4.13581453</v>
      </c>
      <c r="M77" s="18" t="s">
        <v>481</v>
      </c>
      <c r="N77" s="20" t="s">
        <v>481</v>
      </c>
      <c r="O77" s="18" t="s">
        <v>481</v>
      </c>
      <c r="P77" s="20" t="s">
        <v>481</v>
      </c>
      <c r="Q77" s="18" t="s">
        <v>481</v>
      </c>
      <c r="R77" s="20" t="s">
        <v>481</v>
      </c>
      <c r="S77" s="18" t="s">
        <v>481</v>
      </c>
      <c r="T77" s="20" t="s">
        <v>481</v>
      </c>
      <c r="U77" s="18" t="n">
        <v>342.14125575</v>
      </c>
      <c r="V77" s="20" t="n">
        <v>5.81730564</v>
      </c>
    </row>
    <row r="78" spans="1:22">
      <c r="A78" s="15" t="s">
        <v>553</v>
      </c>
      <c r="B78" s="17" t="n">
        <v>5826</v>
      </c>
      <c r="C78" s="18">
        <f>(0.0/B78*100)</f>
        <v/>
      </c>
      <c r="D78" s="19" t="n">
        <v>5826</v>
      </c>
      <c r="E78" s="18" t="n">
        <v>481.53295588</v>
      </c>
      <c r="F78" s="20" t="n">
        <v>15.46860946</v>
      </c>
      <c r="G78" s="18" t="n">
        <v>482.46876693</v>
      </c>
      <c r="H78" s="20" t="n">
        <v>13.30347052</v>
      </c>
      <c r="I78" s="18" t="n">
        <v>495.61034184</v>
      </c>
      <c r="J78" s="20" t="n">
        <v>4.728684</v>
      </c>
      <c r="K78" s="18" t="n">
        <v>495.85957516</v>
      </c>
      <c r="L78" s="20" t="n">
        <v>4.59158665</v>
      </c>
      <c r="M78" s="18" t="s">
        <v>481</v>
      </c>
      <c r="N78" s="20" t="s">
        <v>481</v>
      </c>
      <c r="O78" s="18" t="s">
        <v>481</v>
      </c>
      <c r="P78" s="20" t="s">
        <v>481</v>
      </c>
      <c r="Q78" s="18" t="s">
        <v>481</v>
      </c>
      <c r="R78" s="20" t="s">
        <v>481</v>
      </c>
      <c r="S78" s="18" t="n">
        <v>403.20018471</v>
      </c>
      <c r="T78" s="20" t="n">
        <v>34.86380726</v>
      </c>
      <c r="U78" s="18" t="n">
        <v>380.67466151</v>
      </c>
      <c r="V78" s="20" t="n">
        <v>20.45577152</v>
      </c>
    </row>
    <row customHeight="1" ht="25" r="79" spans="1:22">
      <c r="A79" s="15" t="s">
        <v>554</v>
      </c>
      <c r="B79" s="17" t="n">
        <v>1657</v>
      </c>
      <c r="C79" s="18">
        <f>(41.0/B79*100)</f>
        <v/>
      </c>
      <c r="D79" s="19" t="n">
        <v>1616</v>
      </c>
      <c r="E79" s="18" t="n">
        <v>393.8506295</v>
      </c>
      <c r="F79" s="20" t="n">
        <v>11.85733229</v>
      </c>
      <c r="G79" s="18" t="n">
        <v>417.45368623</v>
      </c>
      <c r="H79" s="20" t="n">
        <v>9.67411343</v>
      </c>
      <c r="I79" s="18" t="n">
        <v>463.23602532</v>
      </c>
      <c r="J79" s="20" t="n">
        <v>6.77857826</v>
      </c>
      <c r="K79" s="18" t="n">
        <v>468.88977631</v>
      </c>
      <c r="L79" s="20" t="n">
        <v>7.8595075</v>
      </c>
      <c r="M79" s="18" t="s">
        <v>481</v>
      </c>
      <c r="N79" s="20" t="s">
        <v>481</v>
      </c>
      <c r="O79" s="18" t="s">
        <v>481</v>
      </c>
      <c r="P79" s="20" t="s">
        <v>481</v>
      </c>
      <c r="Q79" s="18" t="s">
        <v>481</v>
      </c>
      <c r="R79" s="20" t="s">
        <v>481</v>
      </c>
      <c r="S79" s="18" t="n">
        <v>420.4457</v>
      </c>
      <c r="T79" s="20" t="n">
        <v>66.21438056</v>
      </c>
      <c r="U79" s="18" t="n">
        <v>351.01136658</v>
      </c>
      <c r="V79" s="20" t="n">
        <v>15.30621508</v>
      </c>
    </row>
    <row r="80" spans="1:22">
      <c r="A80" s="15" t="s">
        <v>555</v>
      </c>
      <c r="B80" s="17" t="n">
        <v>7841</v>
      </c>
      <c r="C80" s="18">
        <f>(0.0/B80*100)</f>
        <v/>
      </c>
      <c r="D80" s="19" t="n">
        <v>7841</v>
      </c>
      <c r="E80" s="18" t="n">
        <v>427.1091696</v>
      </c>
      <c r="F80" s="20" t="n">
        <v>11.68587626</v>
      </c>
      <c r="G80" s="18" t="n">
        <v>439.46318571</v>
      </c>
      <c r="H80" s="20" t="n">
        <v>9.56545882</v>
      </c>
      <c r="I80" s="18" t="n">
        <v>448.43626108</v>
      </c>
      <c r="J80" s="20" t="n">
        <v>5.09481571</v>
      </c>
      <c r="K80" s="18" t="n">
        <v>470.97192672</v>
      </c>
      <c r="L80" s="20" t="n">
        <v>4.39105725</v>
      </c>
      <c r="M80" s="18" t="s">
        <v>481</v>
      </c>
      <c r="N80" s="20" t="s">
        <v>481</v>
      </c>
      <c r="O80" s="18" t="s">
        <v>481</v>
      </c>
      <c r="P80" s="20" t="s">
        <v>481</v>
      </c>
      <c r="Q80" s="18" t="n">
        <v>374.2434</v>
      </c>
      <c r="R80" s="20" t="n">
        <v>50.54575787</v>
      </c>
      <c r="S80" s="18" t="s">
        <v>481</v>
      </c>
      <c r="T80" s="20" t="s">
        <v>481</v>
      </c>
      <c r="U80" s="18" t="n">
        <v>415.86065506</v>
      </c>
      <c r="V80" s="20" t="n">
        <v>22.06863207</v>
      </c>
    </row>
    <row r="81" spans="1:22">
      <c r="A81" s="23" t="s">
        <v>556</v>
      </c>
      <c r="B81" s="17" t="n">
        <v>8861</v>
      </c>
      <c r="C81" s="18">
        <f>(76.0/B81*100)</f>
        <v/>
      </c>
      <c r="D81" s="19" t="n">
        <v>8785</v>
      </c>
      <c r="E81" s="18" t="n">
        <v>424.44047153</v>
      </c>
      <c r="F81" s="20" t="n">
        <v>8.322062669999999</v>
      </c>
      <c r="G81" s="18" t="n">
        <v>435.96593739</v>
      </c>
      <c r="H81" s="20" t="n">
        <v>5.12882735</v>
      </c>
      <c r="I81" s="18" t="n">
        <v>445.53762939</v>
      </c>
      <c r="J81" s="20" t="n">
        <v>3.5647226</v>
      </c>
      <c r="K81" s="18" t="n">
        <v>453.9347643</v>
      </c>
      <c r="L81" s="20" t="n">
        <v>3.66277123</v>
      </c>
      <c r="M81" s="18" t="s">
        <v>481</v>
      </c>
      <c r="N81" s="20" t="s">
        <v>481</v>
      </c>
      <c r="O81" s="18" t="s">
        <v>481</v>
      </c>
      <c r="P81" s="20" t="s">
        <v>481</v>
      </c>
      <c r="Q81" s="18" t="s">
        <v>481</v>
      </c>
      <c r="R81" s="20" t="s">
        <v>481</v>
      </c>
      <c r="S81" s="18" t="s">
        <v>481</v>
      </c>
      <c r="T81" s="20" t="s">
        <v>481</v>
      </c>
      <c r="U81" s="18" t="n">
        <v>391.11803923</v>
      </c>
      <c r="V81" s="20" t="n">
        <v>17.57635914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727</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492.11309931</v>
      </c>
      <c r="F7" s="20" t="n">
        <v>3.11543358</v>
      </c>
      <c r="G7" s="18" t="n">
        <v>500.13924887</v>
      </c>
      <c r="H7" s="20" t="n">
        <v>1.86544348</v>
      </c>
      <c r="I7" s="18" t="n">
        <v>496.49298007</v>
      </c>
      <c r="J7" s="20" t="n">
        <v>3.24470494</v>
      </c>
      <c r="K7" s="18" t="n">
        <v>466.04612792</v>
      </c>
      <c r="L7" s="20" t="n">
        <v>5.83832008</v>
      </c>
      <c r="M7" s="18" t="s">
        <v>481</v>
      </c>
      <c r="N7" s="20" t="s">
        <v>481</v>
      </c>
      <c r="O7" s="18" t="s">
        <v>481</v>
      </c>
      <c r="P7" s="20" t="s">
        <v>481</v>
      </c>
      <c r="Q7" s="18" t="s">
        <v>481</v>
      </c>
      <c r="R7" s="20" t="s">
        <v>481</v>
      </c>
      <c r="S7" s="18" t="s">
        <v>481</v>
      </c>
      <c r="T7" s="20" t="s">
        <v>481</v>
      </c>
      <c r="U7" s="18" t="n">
        <v>419.25554523</v>
      </c>
      <c r="V7" s="20" t="n">
        <v>8.458703330000001</v>
      </c>
    </row>
    <row r="8" spans="1:22">
      <c r="A8" s="15" t="s">
        <v>483</v>
      </c>
      <c r="B8" s="17" t="n">
        <v>7007</v>
      </c>
      <c r="C8" s="18">
        <f>(27.0/B8*100)</f>
        <v/>
      </c>
      <c r="D8" s="19" t="n">
        <v>6980</v>
      </c>
      <c r="E8" s="18" t="n">
        <v>491.23842726</v>
      </c>
      <c r="F8" s="20" t="n">
        <v>3.60591326</v>
      </c>
      <c r="G8" s="18" t="n">
        <v>508.58680324</v>
      </c>
      <c r="H8" s="20" t="n">
        <v>2.96951423</v>
      </c>
      <c r="I8" s="18" t="n">
        <v>504.96608634</v>
      </c>
      <c r="J8" s="20" t="n">
        <v>4.9460133</v>
      </c>
      <c r="K8" s="18" t="n">
        <v>466.47795585</v>
      </c>
      <c r="L8" s="20" t="n">
        <v>6.35726099</v>
      </c>
      <c r="M8" s="18" t="s">
        <v>481</v>
      </c>
      <c r="N8" s="20" t="s">
        <v>481</v>
      </c>
      <c r="O8" s="18" t="s">
        <v>481</v>
      </c>
      <c r="P8" s="20" t="s">
        <v>481</v>
      </c>
      <c r="Q8" s="18" t="n">
        <v>301.63126691</v>
      </c>
      <c r="R8" s="20" t="n">
        <v>25.14921031</v>
      </c>
      <c r="S8" s="18" t="s">
        <v>481</v>
      </c>
      <c r="T8" s="20" t="s">
        <v>481</v>
      </c>
      <c r="U8" s="18" t="n">
        <v>388.10484261</v>
      </c>
      <c r="V8" s="20" t="n">
        <v>16.57576993</v>
      </c>
    </row>
    <row r="9" spans="1:22">
      <c r="A9" s="15" t="s">
        <v>484</v>
      </c>
      <c r="B9" s="17" t="n">
        <v>9651</v>
      </c>
      <c r="C9" s="18">
        <f>(116.0/B9*100)</f>
        <v/>
      </c>
      <c r="D9" s="19" t="n">
        <v>9535</v>
      </c>
      <c r="E9" s="18" t="n">
        <v>493.4342594</v>
      </c>
      <c r="F9" s="20" t="n">
        <v>3.52593474</v>
      </c>
      <c r="G9" s="18" t="n">
        <v>518.58290599</v>
      </c>
      <c r="H9" s="20" t="n">
        <v>2.53316546</v>
      </c>
      <c r="I9" s="18" t="n">
        <v>526.81463174</v>
      </c>
      <c r="J9" s="20" t="n">
        <v>3.71533874</v>
      </c>
      <c r="K9" s="18" t="n">
        <v>499.03120832</v>
      </c>
      <c r="L9" s="20" t="n">
        <v>6.94913089</v>
      </c>
      <c r="M9" s="18" t="s">
        <v>481</v>
      </c>
      <c r="N9" s="20" t="s">
        <v>481</v>
      </c>
      <c r="O9" s="18" t="s">
        <v>481</v>
      </c>
      <c r="P9" s="20" t="s">
        <v>481</v>
      </c>
      <c r="Q9" s="18" t="n">
        <v>357.98454354</v>
      </c>
      <c r="R9" s="20" t="n">
        <v>11.51846445</v>
      </c>
      <c r="S9" s="18" t="s">
        <v>481</v>
      </c>
      <c r="T9" s="20" t="s">
        <v>481</v>
      </c>
      <c r="U9" s="18" t="n">
        <v>418.35452697</v>
      </c>
      <c r="V9" s="20" t="n">
        <v>10.4912504</v>
      </c>
    </row>
    <row r="10" spans="1:22">
      <c r="A10" s="15" t="s">
        <v>485</v>
      </c>
      <c r="B10" s="17" t="n">
        <v>20058</v>
      </c>
      <c r="C10" s="18">
        <f>(531.0/B10*100)</f>
        <v/>
      </c>
      <c r="D10" s="19" t="n">
        <v>19527</v>
      </c>
      <c r="E10" s="18" t="n">
        <v>516.56713096</v>
      </c>
      <c r="F10" s="20" t="n">
        <v>3.44672418</v>
      </c>
      <c r="G10" s="18" t="n">
        <v>519.2264363</v>
      </c>
      <c r="H10" s="20" t="n">
        <v>2.62277118</v>
      </c>
      <c r="I10" s="18" t="n">
        <v>516.37292531</v>
      </c>
      <c r="J10" s="20" t="n">
        <v>3.48803826</v>
      </c>
      <c r="K10" s="18" t="n">
        <v>494.77543264</v>
      </c>
      <c r="L10" s="20" t="n">
        <v>5.70958706</v>
      </c>
      <c r="M10" s="18" t="s">
        <v>481</v>
      </c>
      <c r="N10" s="20" t="s">
        <v>481</v>
      </c>
      <c r="O10" s="18" t="s">
        <v>481</v>
      </c>
      <c r="P10" s="20" t="s">
        <v>481</v>
      </c>
      <c r="Q10" s="18" t="s">
        <v>481</v>
      </c>
      <c r="R10" s="20" t="s">
        <v>481</v>
      </c>
      <c r="S10" s="18" t="s">
        <v>481</v>
      </c>
      <c r="T10" s="20" t="s">
        <v>481</v>
      </c>
      <c r="U10" s="18" t="n">
        <v>454.79486015</v>
      </c>
      <c r="V10" s="20" t="n">
        <v>9.6966424</v>
      </c>
    </row>
    <row r="11" spans="1:22">
      <c r="A11" s="15" t="s">
        <v>486</v>
      </c>
      <c r="B11" s="17" t="n">
        <v>7053</v>
      </c>
      <c r="C11" s="18">
        <f>(53.0/B11*100)</f>
        <v/>
      </c>
      <c r="D11" s="19" t="n">
        <v>7000</v>
      </c>
      <c r="E11" s="18" t="n">
        <v>414.70557979</v>
      </c>
      <c r="F11" s="20" t="n">
        <v>3.52292492</v>
      </c>
      <c r="G11" s="18" t="n">
        <v>429.34021036</v>
      </c>
      <c r="H11" s="20" t="n">
        <v>2.81847984</v>
      </c>
      <c r="I11" s="18" t="n">
        <v>428.6188972</v>
      </c>
      <c r="J11" s="20" t="n">
        <v>4.08442261</v>
      </c>
      <c r="K11" s="18" t="n">
        <v>403.85330727</v>
      </c>
      <c r="L11" s="20" t="n">
        <v>5.34080153</v>
      </c>
      <c r="M11" s="18" t="s">
        <v>481</v>
      </c>
      <c r="N11" s="20" t="s">
        <v>481</v>
      </c>
      <c r="O11" s="18" t="s">
        <v>481</v>
      </c>
      <c r="P11" s="20" t="s">
        <v>481</v>
      </c>
      <c r="Q11" s="18" t="s">
        <v>481</v>
      </c>
      <c r="R11" s="20" t="s">
        <v>481</v>
      </c>
      <c r="S11" s="18" t="s">
        <v>481</v>
      </c>
      <c r="T11" s="20" t="s">
        <v>481</v>
      </c>
      <c r="U11" s="18" t="n">
        <v>368.50034294</v>
      </c>
      <c r="V11" s="20" t="n">
        <v>11.98886978</v>
      </c>
    </row>
    <row r="12" spans="1:22">
      <c r="A12" s="15" t="s">
        <v>487</v>
      </c>
      <c r="B12" s="17" t="n">
        <v>6894</v>
      </c>
      <c r="C12" s="18">
        <f>(57.0/B12*100)</f>
        <v/>
      </c>
      <c r="D12" s="19" t="n">
        <v>6837</v>
      </c>
      <c r="E12" s="18" t="n">
        <v>490.86029432</v>
      </c>
      <c r="F12" s="20" t="n">
        <v>3.81483809</v>
      </c>
      <c r="G12" s="18" t="n">
        <v>496.75198694</v>
      </c>
      <c r="H12" s="20" t="n">
        <v>2.5512313</v>
      </c>
      <c r="I12" s="18" t="n">
        <v>509.80179927</v>
      </c>
      <c r="J12" s="20" t="n">
        <v>3.56260334</v>
      </c>
      <c r="K12" s="18" t="n">
        <v>485.25210231</v>
      </c>
      <c r="L12" s="20" t="n">
        <v>6.87217633</v>
      </c>
      <c r="M12" s="18" t="s">
        <v>481</v>
      </c>
      <c r="N12" s="20" t="s">
        <v>481</v>
      </c>
      <c r="O12" s="18" t="s">
        <v>481</v>
      </c>
      <c r="P12" s="20" t="s">
        <v>481</v>
      </c>
      <c r="Q12" s="18" t="n">
        <v>340.98506961</v>
      </c>
      <c r="R12" s="20" t="n">
        <v>12.52444664</v>
      </c>
      <c r="S12" s="18" t="s">
        <v>481</v>
      </c>
      <c r="T12" s="20" t="s">
        <v>481</v>
      </c>
      <c r="U12" s="18" t="n">
        <v>398.98292248</v>
      </c>
      <c r="V12" s="20" t="n">
        <v>10.07214631</v>
      </c>
    </row>
    <row r="13" spans="1:22">
      <c r="A13" s="15" t="s">
        <v>488</v>
      </c>
      <c r="B13" s="17" t="n">
        <v>7161</v>
      </c>
      <c r="C13" s="18">
        <f>(95.0/B13*100)</f>
        <v/>
      </c>
      <c r="D13" s="19" t="n">
        <v>7066</v>
      </c>
      <c r="E13" s="18" t="n">
        <v>507.61908126</v>
      </c>
      <c r="F13" s="20" t="n">
        <v>3.44067761</v>
      </c>
      <c r="G13" s="18" t="n">
        <v>520.61246237</v>
      </c>
      <c r="H13" s="20" t="n">
        <v>2.34194402</v>
      </c>
      <c r="I13" s="18" t="n">
        <v>513.10500567</v>
      </c>
      <c r="J13" s="20" t="n">
        <v>4.3834553</v>
      </c>
      <c r="K13" s="18" t="n">
        <v>491.09111706</v>
      </c>
      <c r="L13" s="20" t="n">
        <v>6.29600754</v>
      </c>
      <c r="M13" s="18" t="s">
        <v>481</v>
      </c>
      <c r="N13" s="20" t="s">
        <v>481</v>
      </c>
      <c r="O13" s="18" t="s">
        <v>481</v>
      </c>
      <c r="P13" s="20" t="s">
        <v>481</v>
      </c>
      <c r="Q13" s="18" t="n">
        <v>447.51533769</v>
      </c>
      <c r="R13" s="20" t="n">
        <v>5.97365007</v>
      </c>
      <c r="S13" s="18" t="s">
        <v>481</v>
      </c>
      <c r="T13" s="20" t="s">
        <v>481</v>
      </c>
      <c r="U13" s="18" t="n">
        <v>429.39312266</v>
      </c>
      <c r="V13" s="20" t="n">
        <v>11.17094359</v>
      </c>
    </row>
    <row r="14" spans="1:22">
      <c r="A14" s="15" t="s">
        <v>489</v>
      </c>
      <c r="B14" s="17" t="n">
        <v>5587</v>
      </c>
      <c r="C14" s="18">
        <f>(76.0/B14*100)</f>
        <v/>
      </c>
      <c r="D14" s="19" t="n">
        <v>5511</v>
      </c>
      <c r="E14" s="18" t="n">
        <v>514.29016086</v>
      </c>
      <c r="F14" s="20" t="n">
        <v>4.02793028</v>
      </c>
      <c r="G14" s="18" t="n">
        <v>521.39335993</v>
      </c>
      <c r="H14" s="20" t="n">
        <v>2.41550868</v>
      </c>
      <c r="I14" s="18" t="n">
        <v>526.82317735</v>
      </c>
      <c r="J14" s="20" t="n">
        <v>3.51019026</v>
      </c>
      <c r="K14" s="18" t="n">
        <v>507.08144417</v>
      </c>
      <c r="L14" s="20" t="n">
        <v>7.06205225</v>
      </c>
      <c r="M14" s="18" t="s">
        <v>481</v>
      </c>
      <c r="N14" s="20" t="s">
        <v>481</v>
      </c>
      <c r="O14" s="18" t="s">
        <v>481</v>
      </c>
      <c r="P14" s="20" t="s">
        <v>481</v>
      </c>
      <c r="Q14" s="18" t="s">
        <v>481</v>
      </c>
      <c r="R14" s="20" t="s">
        <v>481</v>
      </c>
      <c r="S14" s="18" t="s">
        <v>481</v>
      </c>
      <c r="T14" s="20" t="s">
        <v>481</v>
      </c>
      <c r="U14" s="18" t="n">
        <v>440.22656395</v>
      </c>
      <c r="V14" s="20" t="n">
        <v>13.08347033</v>
      </c>
    </row>
    <row r="15" spans="1:22">
      <c r="A15" s="15" t="s">
        <v>490</v>
      </c>
      <c r="B15" s="17" t="n">
        <v>5882</v>
      </c>
      <c r="C15" s="18">
        <f>(53.0/B15*100)</f>
        <v/>
      </c>
      <c r="D15" s="19" t="n">
        <v>5829</v>
      </c>
      <c r="E15" s="18" t="n">
        <v>501.01861368</v>
      </c>
      <c r="F15" s="20" t="n">
        <v>3.62619266</v>
      </c>
      <c r="G15" s="18" t="n">
        <v>515.26549627</v>
      </c>
      <c r="H15" s="20" t="n">
        <v>2.49942786</v>
      </c>
      <c r="I15" s="18" t="n">
        <v>527.44757353</v>
      </c>
      <c r="J15" s="20" t="n">
        <v>3.53148645</v>
      </c>
      <c r="K15" s="18" t="n">
        <v>497.89500427</v>
      </c>
      <c r="L15" s="20" t="n">
        <v>6.73199445</v>
      </c>
      <c r="M15" s="18" t="s">
        <v>481</v>
      </c>
      <c r="N15" s="20" t="s">
        <v>481</v>
      </c>
      <c r="O15" s="18" t="s">
        <v>481</v>
      </c>
      <c r="P15" s="20" t="s">
        <v>481</v>
      </c>
      <c r="Q15" s="18" t="n">
        <v>368.85220715</v>
      </c>
      <c r="R15" s="20" t="n">
        <v>14.5875493</v>
      </c>
      <c r="S15" s="18" t="s">
        <v>481</v>
      </c>
      <c r="T15" s="20" t="s">
        <v>481</v>
      </c>
      <c r="U15" s="18" t="n">
        <v>438.80943481</v>
      </c>
      <c r="V15" s="20" t="n">
        <v>15.95729445</v>
      </c>
    </row>
    <row r="16" spans="1:22">
      <c r="A16" s="15" t="s">
        <v>491</v>
      </c>
      <c r="B16" s="17" t="n">
        <v>6108</v>
      </c>
      <c r="C16" s="18">
        <f>(107.0/B16*100)</f>
        <v/>
      </c>
      <c r="D16" s="19" t="n">
        <v>6001</v>
      </c>
      <c r="E16" s="18" t="n">
        <v>487.32412846</v>
      </c>
      <c r="F16" s="20" t="n">
        <v>2.86990575</v>
      </c>
      <c r="G16" s="18" t="n">
        <v>505.52580683</v>
      </c>
      <c r="H16" s="20" t="n">
        <v>2.24562076</v>
      </c>
      <c r="I16" s="18" t="n">
        <v>501.88013094</v>
      </c>
      <c r="J16" s="20" t="n">
        <v>4.61032102</v>
      </c>
      <c r="K16" s="18" t="n">
        <v>451.22911305</v>
      </c>
      <c r="L16" s="20" t="n">
        <v>8.546000899999999</v>
      </c>
      <c r="M16" s="18" t="s">
        <v>481</v>
      </c>
      <c r="N16" s="20" t="s">
        <v>481</v>
      </c>
      <c r="O16" s="18" t="s">
        <v>481</v>
      </c>
      <c r="P16" s="20" t="s">
        <v>481</v>
      </c>
      <c r="Q16" s="18" t="s">
        <v>481</v>
      </c>
      <c r="R16" s="20" t="s">
        <v>481</v>
      </c>
      <c r="S16" s="18" t="s">
        <v>481</v>
      </c>
      <c r="T16" s="20" t="s">
        <v>481</v>
      </c>
      <c r="U16" s="18" t="n">
        <v>382.52366468</v>
      </c>
      <c r="V16" s="20" t="n">
        <v>10.46215943</v>
      </c>
    </row>
    <row r="17" spans="1:22">
      <c r="A17" s="15" t="s">
        <v>492</v>
      </c>
      <c r="B17" s="17" t="n">
        <v>6504</v>
      </c>
      <c r="C17" s="18">
        <f>(709.0/B17*100)</f>
        <v/>
      </c>
      <c r="D17" s="19" t="n">
        <v>5795</v>
      </c>
      <c r="E17" s="18" t="n">
        <v>503.80951458</v>
      </c>
      <c r="F17" s="20" t="n">
        <v>4.29359239</v>
      </c>
      <c r="G17" s="18" t="n">
        <v>518.83630107</v>
      </c>
      <c r="H17" s="20" t="n">
        <v>2.91812349</v>
      </c>
      <c r="I17" s="18" t="n">
        <v>519.8772423</v>
      </c>
      <c r="J17" s="20" t="n">
        <v>4.69147319</v>
      </c>
      <c r="K17" s="18" t="n">
        <v>487.30023311</v>
      </c>
      <c r="L17" s="20" t="n">
        <v>6.85130316</v>
      </c>
      <c r="M17" s="18" t="s">
        <v>481</v>
      </c>
      <c r="N17" s="20" t="s">
        <v>481</v>
      </c>
      <c r="O17" s="18" t="s">
        <v>481</v>
      </c>
      <c r="P17" s="20" t="s">
        <v>481</v>
      </c>
      <c r="Q17" s="18" t="n">
        <v>362.96139732</v>
      </c>
      <c r="R17" s="20" t="n">
        <v>12.64520278</v>
      </c>
      <c r="S17" s="18" t="s">
        <v>481</v>
      </c>
      <c r="T17" s="20" t="s">
        <v>481</v>
      </c>
      <c r="U17" s="18" t="n">
        <v>451.09815029</v>
      </c>
      <c r="V17" s="20" t="n">
        <v>9.791093350000001</v>
      </c>
    </row>
    <row r="18" spans="1:22">
      <c r="A18" s="15" t="s">
        <v>493</v>
      </c>
      <c r="B18" s="17" t="n">
        <v>5532</v>
      </c>
      <c r="C18" s="18">
        <f>(28.0/B18*100)</f>
        <v/>
      </c>
      <c r="D18" s="19" t="n">
        <v>5504</v>
      </c>
      <c r="E18" s="18" t="n">
        <v>448.21788126</v>
      </c>
      <c r="F18" s="20" t="n">
        <v>4.39447297</v>
      </c>
      <c r="G18" s="18" t="n">
        <v>457.32337517</v>
      </c>
      <c r="H18" s="20" t="n">
        <v>4.05638298</v>
      </c>
      <c r="I18" s="18" t="n">
        <v>460.27538904</v>
      </c>
      <c r="J18" s="20" t="n">
        <v>5.10423233</v>
      </c>
      <c r="K18" s="18" t="n">
        <v>445.17271634</v>
      </c>
      <c r="L18" s="20" t="n">
        <v>8.128672740000001</v>
      </c>
      <c r="M18" s="18" t="s">
        <v>481</v>
      </c>
      <c r="N18" s="20" t="s">
        <v>481</v>
      </c>
      <c r="O18" s="18" t="s">
        <v>481</v>
      </c>
      <c r="P18" s="20" t="s">
        <v>481</v>
      </c>
      <c r="Q18" s="18" t="s">
        <v>481</v>
      </c>
      <c r="R18" s="20" t="s">
        <v>481</v>
      </c>
      <c r="S18" s="18" t="s">
        <v>481</v>
      </c>
      <c r="T18" s="20" t="s">
        <v>481</v>
      </c>
      <c r="U18" s="18" t="n">
        <v>383.11535158</v>
      </c>
      <c r="V18" s="20" t="n">
        <v>13.57815684</v>
      </c>
    </row>
    <row r="19" spans="1:22">
      <c r="A19" s="15" t="s">
        <v>494</v>
      </c>
      <c r="B19" s="17" t="n">
        <v>5658</v>
      </c>
      <c r="C19" s="18">
        <f>(74.0/B19*100)</f>
        <v/>
      </c>
      <c r="D19" s="19" t="n">
        <v>5584</v>
      </c>
      <c r="E19" s="18" t="n">
        <v>475.77301739</v>
      </c>
      <c r="F19" s="20" t="n">
        <v>3.86046187</v>
      </c>
      <c r="G19" s="18" t="n">
        <v>478.38591135</v>
      </c>
      <c r="H19" s="20" t="n">
        <v>2.89232665</v>
      </c>
      <c r="I19" s="18" t="n">
        <v>493.00798083</v>
      </c>
      <c r="J19" s="20" t="n">
        <v>4.68308833</v>
      </c>
      <c r="K19" s="18" t="n">
        <v>462.33031487</v>
      </c>
      <c r="L19" s="20" t="n">
        <v>6.91174928</v>
      </c>
      <c r="M19" s="18" t="s">
        <v>481</v>
      </c>
      <c r="N19" s="20" t="s">
        <v>481</v>
      </c>
      <c r="O19" s="18" t="s">
        <v>481</v>
      </c>
      <c r="P19" s="20" t="s">
        <v>481</v>
      </c>
      <c r="Q19" s="18" t="s">
        <v>481</v>
      </c>
      <c r="R19" s="20" t="s">
        <v>481</v>
      </c>
      <c r="S19" s="18" t="s">
        <v>481</v>
      </c>
      <c r="T19" s="20" t="s">
        <v>481</v>
      </c>
      <c r="U19" s="18" t="n">
        <v>400.45964486</v>
      </c>
      <c r="V19" s="20" t="n">
        <v>13.21697795</v>
      </c>
    </row>
    <row r="20" spans="1:22">
      <c r="A20" s="15" t="s">
        <v>495</v>
      </c>
      <c r="B20" s="17" t="n">
        <v>3371</v>
      </c>
      <c r="C20" s="18">
        <f>(75.0/B20*100)</f>
        <v/>
      </c>
      <c r="D20" s="19" t="n">
        <v>3296</v>
      </c>
      <c r="E20" s="18" t="n">
        <v>490.33773504</v>
      </c>
      <c r="F20" s="20" t="n">
        <v>3.84744815</v>
      </c>
      <c r="G20" s="18" t="n">
        <v>494.08275367</v>
      </c>
      <c r="H20" s="20" t="n">
        <v>2.76299468</v>
      </c>
      <c r="I20" s="18" t="n">
        <v>485.90747377</v>
      </c>
      <c r="J20" s="20" t="n">
        <v>4.65839296</v>
      </c>
      <c r="K20" s="18" t="n">
        <v>470.55392632</v>
      </c>
      <c r="L20" s="20" t="n">
        <v>6.38442078</v>
      </c>
      <c r="M20" s="18" t="s">
        <v>481</v>
      </c>
      <c r="N20" s="20" t="s">
        <v>481</v>
      </c>
      <c r="O20" s="18" t="s">
        <v>481</v>
      </c>
      <c r="P20" s="20" t="s">
        <v>481</v>
      </c>
      <c r="Q20" s="18" t="s">
        <v>481</v>
      </c>
      <c r="R20" s="20" t="s">
        <v>481</v>
      </c>
      <c r="S20" s="18" t="s">
        <v>481</v>
      </c>
      <c r="T20" s="20" t="s">
        <v>481</v>
      </c>
      <c r="U20" s="18" t="n">
        <v>403.18393385</v>
      </c>
      <c r="V20" s="20" t="n">
        <v>15.60875574</v>
      </c>
    </row>
    <row r="21" spans="1:22">
      <c r="A21" s="15" t="s">
        <v>496</v>
      </c>
      <c r="B21" s="17" t="n">
        <v>5741</v>
      </c>
      <c r="C21" s="18">
        <f>(45.0/B21*100)</f>
        <v/>
      </c>
      <c r="D21" s="19" t="n">
        <v>5696</v>
      </c>
      <c r="E21" s="18" t="n">
        <v>492.75092356</v>
      </c>
      <c r="F21" s="20" t="n">
        <v>3.40279059</v>
      </c>
      <c r="G21" s="18" t="n">
        <v>506.44364826</v>
      </c>
      <c r="H21" s="20" t="n">
        <v>2.28992177</v>
      </c>
      <c r="I21" s="18" t="n">
        <v>516.23852758</v>
      </c>
      <c r="J21" s="20" t="n">
        <v>3.57862429</v>
      </c>
      <c r="K21" s="18" t="n">
        <v>470.19055532</v>
      </c>
      <c r="L21" s="20" t="n">
        <v>7.31313465</v>
      </c>
      <c r="M21" s="18" t="s">
        <v>481</v>
      </c>
      <c r="N21" s="20" t="s">
        <v>481</v>
      </c>
      <c r="O21" s="18" t="s">
        <v>481</v>
      </c>
      <c r="P21" s="20" t="s">
        <v>481</v>
      </c>
      <c r="Q21" s="18" t="s">
        <v>481</v>
      </c>
      <c r="R21" s="20" t="s">
        <v>481</v>
      </c>
      <c r="S21" s="18" t="s">
        <v>481</v>
      </c>
      <c r="T21" s="20" t="s">
        <v>481</v>
      </c>
      <c r="U21" s="18" t="n">
        <v>463.26437394</v>
      </c>
      <c r="V21" s="20" t="n">
        <v>14.54691293</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(222.0/B23*100)</f>
        <v/>
      </c>
      <c r="D23" s="19" t="n">
        <v>11361</v>
      </c>
      <c r="E23" s="18" t="n">
        <v>479.19719169</v>
      </c>
      <c r="F23" s="20" t="n">
        <v>3.94592326</v>
      </c>
      <c r="G23" s="18" t="n">
        <v>495.36855639</v>
      </c>
      <c r="H23" s="20" t="n">
        <v>3.35431581</v>
      </c>
      <c r="I23" s="18" t="n">
        <v>506.4990587</v>
      </c>
      <c r="J23" s="20" t="n">
        <v>4.71233091</v>
      </c>
      <c r="K23" s="18" t="n">
        <v>470.08049796</v>
      </c>
      <c r="L23" s="20" t="n">
        <v>7.88183943</v>
      </c>
      <c r="M23" s="18" t="s">
        <v>481</v>
      </c>
      <c r="N23" s="20" t="s">
        <v>481</v>
      </c>
      <c r="O23" s="18" t="s">
        <v>481</v>
      </c>
      <c r="P23" s="20" t="s">
        <v>481</v>
      </c>
      <c r="Q23" s="18" t="s">
        <v>481</v>
      </c>
      <c r="R23" s="20" t="s">
        <v>481</v>
      </c>
      <c r="S23" s="18" t="s">
        <v>481</v>
      </c>
      <c r="T23" s="20" t="s">
        <v>481</v>
      </c>
      <c r="U23" s="18" t="n">
        <v>434.19579323</v>
      </c>
      <c r="V23" s="20" t="n">
        <v>11.436532</v>
      </c>
    </row>
    <row r="24" spans="1:22">
      <c r="A24" s="15" t="s">
        <v>499</v>
      </c>
      <c r="B24" s="17" t="n">
        <v>6647</v>
      </c>
      <c r="C24" s="18">
        <f>(7.0/B24*100)</f>
        <v/>
      </c>
      <c r="D24" s="19" t="n">
        <v>6640</v>
      </c>
      <c r="E24" s="18" t="n">
        <v>529.18504402</v>
      </c>
      <c r="F24" s="20" t="n">
        <v>3.8910464</v>
      </c>
      <c r="G24" s="18" t="n">
        <v>535.69937687</v>
      </c>
      <c r="H24" s="20" t="n">
        <v>3.24504313</v>
      </c>
      <c r="I24" s="18" t="n">
        <v>537.95572687</v>
      </c>
      <c r="J24" s="20" t="n">
        <v>3.92378765</v>
      </c>
      <c r="K24" s="18" t="n">
        <v>509.25167122</v>
      </c>
      <c r="L24" s="20" t="n">
        <v>5.68927502</v>
      </c>
      <c r="M24" s="18" t="s">
        <v>481</v>
      </c>
      <c r="N24" s="20" t="s">
        <v>481</v>
      </c>
      <c r="O24" s="18" t="s">
        <v>481</v>
      </c>
      <c r="P24" s="20" t="s">
        <v>481</v>
      </c>
      <c r="Q24" s="18" t="s">
        <v>481</v>
      </c>
      <c r="R24" s="20" t="s">
        <v>481</v>
      </c>
      <c r="S24" s="18" t="s">
        <v>481</v>
      </c>
      <c r="T24" s="20" t="s">
        <v>481</v>
      </c>
      <c r="U24" s="18" t="n">
        <v>438.85625407</v>
      </c>
      <c r="V24" s="20" t="n">
        <v>19.67614328</v>
      </c>
    </row>
    <row r="25" spans="1:22">
      <c r="A25" s="15" t="s">
        <v>500</v>
      </c>
      <c r="B25" s="17" t="n">
        <v>5581</v>
      </c>
      <c r="C25" s="18">
        <f>(24.0/B25*100)</f>
        <v/>
      </c>
      <c r="D25" s="19" t="n">
        <v>5557</v>
      </c>
      <c r="E25" s="18" t="n">
        <v>524.3846627299999</v>
      </c>
      <c r="F25" s="20" t="n">
        <v>5.72074157</v>
      </c>
      <c r="G25" s="18" t="n">
        <v>524.7423053</v>
      </c>
      <c r="H25" s="20" t="n">
        <v>3.71835819</v>
      </c>
      <c r="I25" s="18" t="n">
        <v>526.24608005</v>
      </c>
      <c r="J25" s="20" t="n">
        <v>5.34004688</v>
      </c>
      <c r="K25" s="18" t="n">
        <v>498.16594309</v>
      </c>
      <c r="L25" s="20" t="n">
        <v>11.3326261</v>
      </c>
      <c r="M25" s="18" t="s">
        <v>481</v>
      </c>
      <c r="N25" s="20" t="s">
        <v>481</v>
      </c>
      <c r="O25" s="18" t="s">
        <v>481</v>
      </c>
      <c r="P25" s="20" t="s">
        <v>481</v>
      </c>
      <c r="Q25" s="18" t="s">
        <v>481</v>
      </c>
      <c r="R25" s="20" t="s">
        <v>481</v>
      </c>
      <c r="S25" s="18" t="s">
        <v>481</v>
      </c>
      <c r="T25" s="20" t="s">
        <v>481</v>
      </c>
      <c r="U25" s="18" t="n">
        <v>437.23051176</v>
      </c>
      <c r="V25" s="20" t="n">
        <v>29.00708288</v>
      </c>
    </row>
    <row r="26" spans="1:22">
      <c r="A26" s="15" t="s">
        <v>501</v>
      </c>
      <c r="B26" s="17" t="n">
        <v>4869</v>
      </c>
      <c r="C26" s="18">
        <f>(36.0/B26*100)</f>
        <v/>
      </c>
      <c r="D26" s="19" t="n">
        <v>4833</v>
      </c>
      <c r="E26" s="18" t="n">
        <v>479.37044062</v>
      </c>
      <c r="F26" s="20" t="n">
        <v>4.15177984</v>
      </c>
      <c r="G26" s="18" t="n">
        <v>481.30692755</v>
      </c>
      <c r="H26" s="20" t="n">
        <v>2.639176</v>
      </c>
      <c r="I26" s="18" t="n">
        <v>492.43731142</v>
      </c>
      <c r="J26" s="20" t="n">
        <v>3.36213037</v>
      </c>
      <c r="K26" s="18" t="n">
        <v>474.16397876</v>
      </c>
      <c r="L26" s="20" t="n">
        <v>7.97636968</v>
      </c>
      <c r="M26" s="18" t="s">
        <v>481</v>
      </c>
      <c r="N26" s="20" t="s">
        <v>481</v>
      </c>
      <c r="O26" s="18" t="s">
        <v>481</v>
      </c>
      <c r="P26" s="20" t="s">
        <v>481</v>
      </c>
      <c r="Q26" s="18" t="s">
        <v>481</v>
      </c>
      <c r="R26" s="20" t="s">
        <v>481</v>
      </c>
      <c r="S26" s="18" t="s">
        <v>481</v>
      </c>
      <c r="T26" s="20" t="s">
        <v>481</v>
      </c>
      <c r="U26" s="18" t="n">
        <v>457.61366514</v>
      </c>
      <c r="V26" s="20" t="n">
        <v>18.05998114</v>
      </c>
    </row>
    <row r="27" spans="1:22">
      <c r="A27" s="15" t="s">
        <v>502</v>
      </c>
      <c r="B27" s="17" t="n">
        <v>5299</v>
      </c>
      <c r="C27" s="18">
        <f>(19.0/B27*100)</f>
        <v/>
      </c>
      <c r="D27" s="19" t="n">
        <v>5280</v>
      </c>
      <c r="E27" s="18" t="n">
        <v>479.5848893</v>
      </c>
      <c r="F27" s="20" t="n">
        <v>2.71480722</v>
      </c>
      <c r="G27" s="18" t="n">
        <v>495.3394841</v>
      </c>
      <c r="H27" s="20" t="n">
        <v>2.0474901</v>
      </c>
      <c r="I27" s="18" t="n">
        <v>487.91351907</v>
      </c>
      <c r="J27" s="20" t="n">
        <v>3.83572643</v>
      </c>
      <c r="K27" s="18" t="n">
        <v>458.83829915</v>
      </c>
      <c r="L27" s="20" t="n">
        <v>5.51617726</v>
      </c>
      <c r="M27" s="18" t="s">
        <v>481</v>
      </c>
      <c r="N27" s="20" t="s">
        <v>481</v>
      </c>
      <c r="O27" s="18" t="s">
        <v>481</v>
      </c>
      <c r="P27" s="20" t="s">
        <v>481</v>
      </c>
      <c r="Q27" s="18" t="s">
        <v>481</v>
      </c>
      <c r="R27" s="20" t="s">
        <v>481</v>
      </c>
      <c r="S27" s="18" t="s">
        <v>481</v>
      </c>
      <c r="T27" s="20" t="s">
        <v>481</v>
      </c>
      <c r="U27" s="18" t="n">
        <v>410.17944405</v>
      </c>
      <c r="V27" s="20" t="n">
        <v>9.871295529999999</v>
      </c>
    </row>
    <row r="28" spans="1:22">
      <c r="A28" s="15" t="s">
        <v>503</v>
      </c>
      <c r="B28" s="17" t="n">
        <v>7568</v>
      </c>
      <c r="C28" s="18">
        <f>(64.0/B28*100)</f>
        <v/>
      </c>
      <c r="D28" s="19" t="n">
        <v>7504</v>
      </c>
      <c r="E28" s="18" t="n">
        <v>405.7239437</v>
      </c>
      <c r="F28" s="20" t="n">
        <v>2.96457793</v>
      </c>
      <c r="G28" s="18" t="n">
        <v>413.41443729</v>
      </c>
      <c r="H28" s="20" t="n">
        <v>2.59855038</v>
      </c>
      <c r="I28" s="18" t="n">
        <v>406.91931632</v>
      </c>
      <c r="J28" s="20" t="n">
        <v>3.75206618</v>
      </c>
      <c r="K28" s="18" t="n">
        <v>394.20340052</v>
      </c>
      <c r="L28" s="20" t="n">
        <v>5.07199739</v>
      </c>
      <c r="M28" s="18" t="s">
        <v>481</v>
      </c>
      <c r="N28" s="20" t="s">
        <v>481</v>
      </c>
      <c r="O28" s="18" t="s">
        <v>481</v>
      </c>
      <c r="P28" s="20" t="s">
        <v>481</v>
      </c>
      <c r="Q28" s="18" t="s">
        <v>481</v>
      </c>
      <c r="R28" s="20" t="s">
        <v>481</v>
      </c>
      <c r="S28" s="18" t="s">
        <v>481</v>
      </c>
      <c r="T28" s="20" t="s">
        <v>481</v>
      </c>
      <c r="U28" s="18" t="n">
        <v>370.8841881</v>
      </c>
      <c r="V28" s="20" t="n">
        <v>10.23957938</v>
      </c>
    </row>
    <row r="29" spans="1:22">
      <c r="A29" s="15" t="s">
        <v>504</v>
      </c>
      <c r="B29" s="17" t="n">
        <v>5385</v>
      </c>
      <c r="C29" s="18">
        <f>(30.0/B29*100)</f>
        <v/>
      </c>
      <c r="D29" s="19" t="n">
        <v>5355</v>
      </c>
      <c r="E29" s="18" t="n">
        <v>502.75223518</v>
      </c>
      <c r="F29" s="20" t="n">
        <v>3.69442473</v>
      </c>
      <c r="G29" s="18" t="n">
        <v>521.36303442</v>
      </c>
      <c r="H29" s="20" t="n">
        <v>2.44663235</v>
      </c>
      <c r="I29" s="18" t="n">
        <v>532.64951997</v>
      </c>
      <c r="J29" s="20" t="n">
        <v>4.23465204</v>
      </c>
      <c r="K29" s="18" t="n">
        <v>480.57231655</v>
      </c>
      <c r="L29" s="20" t="n">
        <v>9.438871049999999</v>
      </c>
      <c r="M29" s="18" t="s">
        <v>481</v>
      </c>
      <c r="N29" s="20" t="s">
        <v>481</v>
      </c>
      <c r="O29" s="18" t="s">
        <v>481</v>
      </c>
      <c r="P29" s="20" t="s">
        <v>481</v>
      </c>
      <c r="Q29" s="18" t="n">
        <v>335.3902018</v>
      </c>
      <c r="R29" s="20" t="n">
        <v>12.1685767</v>
      </c>
      <c r="S29" s="18" t="s">
        <v>481</v>
      </c>
      <c r="T29" s="20" t="s">
        <v>481</v>
      </c>
      <c r="U29" s="18" t="n">
        <v>416.71887365</v>
      </c>
      <c r="V29" s="20" t="n">
        <v>16.64623869</v>
      </c>
    </row>
    <row r="30" spans="1:22">
      <c r="A30" s="15" t="s">
        <v>505</v>
      </c>
      <c r="B30" s="17" t="n">
        <v>4520</v>
      </c>
      <c r="C30" s="18">
        <f>(107.0/B30*100)</f>
        <v/>
      </c>
      <c r="D30" s="19" t="n">
        <v>4413</v>
      </c>
      <c r="E30" s="18" t="n">
        <v>486.65763396</v>
      </c>
      <c r="F30" s="20" t="n">
        <v>4.24541915</v>
      </c>
      <c r="G30" s="18" t="n">
        <v>499.21956593</v>
      </c>
      <c r="H30" s="20" t="n">
        <v>2.64706976</v>
      </c>
      <c r="I30" s="18" t="n">
        <v>505.27913565</v>
      </c>
      <c r="J30" s="20" t="n">
        <v>3.71694723</v>
      </c>
      <c r="K30" s="18" t="n">
        <v>474.58549933</v>
      </c>
      <c r="L30" s="20" t="n">
        <v>7.9812029</v>
      </c>
      <c r="M30" s="18" t="s">
        <v>481</v>
      </c>
      <c r="N30" s="20" t="s">
        <v>481</v>
      </c>
      <c r="O30" s="18" t="s">
        <v>481</v>
      </c>
      <c r="P30" s="20" t="s">
        <v>481</v>
      </c>
      <c r="Q30" s="18" t="s">
        <v>481</v>
      </c>
      <c r="R30" s="20" t="s">
        <v>481</v>
      </c>
      <c r="S30" s="18" t="s">
        <v>481</v>
      </c>
      <c r="T30" s="20" t="s">
        <v>481</v>
      </c>
      <c r="U30" s="18" t="n">
        <v>422.14199591</v>
      </c>
      <c r="V30" s="20" t="n">
        <v>15.20582445</v>
      </c>
    </row>
    <row r="31" spans="1:22">
      <c r="A31" s="15" t="s">
        <v>506</v>
      </c>
      <c r="B31" s="17" t="n">
        <v>5456</v>
      </c>
      <c r="C31" s="18">
        <f>(127.0/B31*100)</f>
        <v/>
      </c>
      <c r="D31" s="19" t="n">
        <v>5329</v>
      </c>
      <c r="E31" s="18" t="n">
        <v>496.20208726</v>
      </c>
      <c r="F31" s="20" t="n">
        <v>3.73216132</v>
      </c>
      <c r="G31" s="18" t="n">
        <v>510.52605028</v>
      </c>
      <c r="H31" s="20" t="n">
        <v>2.7097411</v>
      </c>
      <c r="I31" s="18" t="n">
        <v>504.7155425</v>
      </c>
      <c r="J31" s="20" t="n">
        <v>3.95104065</v>
      </c>
      <c r="K31" s="18" t="n">
        <v>473.89401339</v>
      </c>
      <c r="L31" s="20" t="n">
        <v>7.23575241</v>
      </c>
      <c r="M31" s="18" t="s">
        <v>481</v>
      </c>
      <c r="N31" s="20" t="s">
        <v>481</v>
      </c>
      <c r="O31" s="18" t="s">
        <v>481</v>
      </c>
      <c r="P31" s="20" t="s">
        <v>481</v>
      </c>
      <c r="Q31" s="18" t="s">
        <v>481</v>
      </c>
      <c r="R31" s="20" t="s">
        <v>481</v>
      </c>
      <c r="S31" s="18" t="s">
        <v>481</v>
      </c>
      <c r="T31" s="20" t="s">
        <v>481</v>
      </c>
      <c r="U31" s="18" t="n">
        <v>411.0302891</v>
      </c>
      <c r="V31" s="20" t="n">
        <v>10.04570942</v>
      </c>
    </row>
    <row r="32" spans="1:22">
      <c r="A32" s="15" t="s">
        <v>507</v>
      </c>
      <c r="B32" s="17" t="n">
        <v>4478</v>
      </c>
      <c r="C32" s="18">
        <f>(5.0/B32*100)</f>
        <v/>
      </c>
      <c r="D32" s="19" t="n">
        <v>4473</v>
      </c>
      <c r="E32" s="18" t="n">
        <v>498.09795329</v>
      </c>
      <c r="F32" s="20" t="n">
        <v>4.35711049</v>
      </c>
      <c r="G32" s="18" t="n">
        <v>502.31903475</v>
      </c>
      <c r="H32" s="20" t="n">
        <v>2.62036989</v>
      </c>
      <c r="I32" s="18" t="n">
        <v>519.99766993</v>
      </c>
      <c r="J32" s="20" t="n">
        <v>4.04874603</v>
      </c>
      <c r="K32" s="18" t="n">
        <v>505.76515459</v>
      </c>
      <c r="L32" s="20" t="n">
        <v>5.46648555</v>
      </c>
      <c r="M32" s="18" t="s">
        <v>481</v>
      </c>
      <c r="N32" s="20" t="s">
        <v>481</v>
      </c>
      <c r="O32" s="18" t="s">
        <v>481</v>
      </c>
      <c r="P32" s="20" t="s">
        <v>481</v>
      </c>
      <c r="Q32" s="18" t="s">
        <v>481</v>
      </c>
      <c r="R32" s="20" t="s">
        <v>481</v>
      </c>
      <c r="S32" s="18" t="s">
        <v>481</v>
      </c>
      <c r="T32" s="20" t="s">
        <v>481</v>
      </c>
      <c r="U32" s="18" t="n">
        <v>412.56339244</v>
      </c>
      <c r="V32" s="20" t="n">
        <v>23.99737803</v>
      </c>
    </row>
    <row r="33" spans="1:22">
      <c r="A33" s="15" t="s">
        <v>508</v>
      </c>
      <c r="B33" s="17" t="n">
        <v>7325</v>
      </c>
      <c r="C33" s="18">
        <f>(76.0/B33*100)</f>
        <v/>
      </c>
      <c r="D33" s="19" t="n">
        <v>7249</v>
      </c>
      <c r="E33" s="18" t="n">
        <v>480.13933719</v>
      </c>
      <c r="F33" s="20" t="n">
        <v>3.12699671</v>
      </c>
      <c r="G33" s="18" t="n">
        <v>498.02539907</v>
      </c>
      <c r="H33" s="20" t="n">
        <v>3.05580449</v>
      </c>
      <c r="I33" s="18" t="n">
        <v>508.85675001</v>
      </c>
      <c r="J33" s="20" t="n">
        <v>4.5819902</v>
      </c>
      <c r="K33" s="18" t="n">
        <v>461.66879403</v>
      </c>
      <c r="L33" s="20" t="n">
        <v>5.94516829</v>
      </c>
      <c r="M33" s="18" t="s">
        <v>481</v>
      </c>
      <c r="N33" s="20" t="s">
        <v>481</v>
      </c>
      <c r="O33" s="18" t="s">
        <v>481</v>
      </c>
      <c r="P33" s="20" t="s">
        <v>481</v>
      </c>
      <c r="Q33" s="18" t="s">
        <v>481</v>
      </c>
      <c r="R33" s="20" t="s">
        <v>481</v>
      </c>
      <c r="S33" s="18" t="s">
        <v>481</v>
      </c>
      <c r="T33" s="20" t="s">
        <v>481</v>
      </c>
      <c r="U33" s="18" t="n">
        <v>403.81771301</v>
      </c>
      <c r="V33" s="20" t="n">
        <v>14.72658595</v>
      </c>
    </row>
    <row r="34" spans="1:22">
      <c r="A34" s="15" t="s">
        <v>509</v>
      </c>
      <c r="B34" s="17" t="n">
        <v>6350</v>
      </c>
      <c r="C34" s="18">
        <f>(39.0/B34*100)</f>
        <v/>
      </c>
      <c r="D34" s="19" t="n">
        <v>6311</v>
      </c>
      <c r="E34" s="18" t="n">
        <v>477.10247547</v>
      </c>
      <c r="F34" s="20" t="n">
        <v>4.11165932</v>
      </c>
      <c r="G34" s="18" t="n">
        <v>483.7844308</v>
      </c>
      <c r="H34" s="20" t="n">
        <v>2.81572453</v>
      </c>
      <c r="I34" s="18" t="n">
        <v>485.78186647</v>
      </c>
      <c r="J34" s="20" t="n">
        <v>3.6745639</v>
      </c>
      <c r="K34" s="18" t="n">
        <v>465.90995633</v>
      </c>
      <c r="L34" s="20" t="n">
        <v>5.6841602</v>
      </c>
      <c r="M34" s="18" t="s">
        <v>481</v>
      </c>
      <c r="N34" s="20" t="s">
        <v>481</v>
      </c>
      <c r="O34" s="18" t="s">
        <v>481</v>
      </c>
      <c r="P34" s="20" t="s">
        <v>481</v>
      </c>
      <c r="Q34" s="18" t="n">
        <v>336.51078337</v>
      </c>
      <c r="R34" s="20" t="n">
        <v>12.24828707</v>
      </c>
      <c r="S34" s="18" t="s">
        <v>481</v>
      </c>
      <c r="T34" s="20" t="s">
        <v>481</v>
      </c>
      <c r="U34" s="18" t="n">
        <v>363.97102012</v>
      </c>
      <c r="V34" s="20" t="n">
        <v>12.98436494</v>
      </c>
    </row>
    <row r="35" spans="1:22">
      <c r="A35" s="15" t="s">
        <v>510</v>
      </c>
      <c r="B35" s="17" t="n">
        <v>6406</v>
      </c>
      <c r="C35" s="18">
        <f>(38.0/B35*100)</f>
        <v/>
      </c>
      <c r="D35" s="19" t="n">
        <v>6368</v>
      </c>
      <c r="E35" s="18" t="n">
        <v>506.57558571</v>
      </c>
      <c r="F35" s="20" t="n">
        <v>3.25072245</v>
      </c>
      <c r="G35" s="18" t="n">
        <v>514.51982559</v>
      </c>
      <c r="H35" s="20" t="n">
        <v>1.89754677</v>
      </c>
      <c r="I35" s="18" t="n">
        <v>520.19235091</v>
      </c>
      <c r="J35" s="20" t="n">
        <v>4.34487897</v>
      </c>
      <c r="K35" s="18" t="n">
        <v>498.3875711</v>
      </c>
      <c r="L35" s="20" t="n">
        <v>6.72593968</v>
      </c>
      <c r="M35" s="18" t="s">
        <v>481</v>
      </c>
      <c r="N35" s="20" t="s">
        <v>481</v>
      </c>
      <c r="O35" s="18" t="s">
        <v>481</v>
      </c>
      <c r="P35" s="20" t="s">
        <v>481</v>
      </c>
      <c r="Q35" s="18" t="n">
        <v>349.78970242</v>
      </c>
      <c r="R35" s="20" t="n">
        <v>6.90672373</v>
      </c>
      <c r="S35" s="18" t="s">
        <v>481</v>
      </c>
      <c r="T35" s="20" t="s">
        <v>481</v>
      </c>
      <c r="U35" s="18" t="n">
        <v>427.95086537</v>
      </c>
      <c r="V35" s="20" t="n">
        <v>22.99622507</v>
      </c>
    </row>
    <row r="36" spans="1:22">
      <c r="A36" s="15" t="s">
        <v>511</v>
      </c>
      <c r="B36" s="17" t="n">
        <v>6736</v>
      </c>
      <c r="C36" s="18">
        <f>(31.0/B36*100)</f>
        <v/>
      </c>
      <c r="D36" s="19" t="n">
        <v>6705</v>
      </c>
      <c r="E36" s="18" t="n">
        <v>478.79328128</v>
      </c>
      <c r="F36" s="20" t="n">
        <v>3.10489684</v>
      </c>
      <c r="G36" s="18" t="n">
        <v>491.76793084</v>
      </c>
      <c r="H36" s="20" t="n">
        <v>2.59026735</v>
      </c>
      <c r="I36" s="18" t="n">
        <v>495.50836637</v>
      </c>
      <c r="J36" s="20" t="n">
        <v>4.67323741</v>
      </c>
      <c r="K36" s="18" t="n">
        <v>465.83198281</v>
      </c>
      <c r="L36" s="20" t="n">
        <v>7.09237188</v>
      </c>
      <c r="M36" s="18" t="s">
        <v>481</v>
      </c>
      <c r="N36" s="20" t="s">
        <v>481</v>
      </c>
      <c r="O36" s="18" t="s">
        <v>481</v>
      </c>
      <c r="P36" s="20" t="s">
        <v>481</v>
      </c>
      <c r="Q36" s="18" t="s">
        <v>481</v>
      </c>
      <c r="R36" s="20" t="s">
        <v>481</v>
      </c>
      <c r="S36" s="18" t="s">
        <v>481</v>
      </c>
      <c r="T36" s="20" t="s">
        <v>481</v>
      </c>
      <c r="U36" s="18" t="n">
        <v>396.16602978</v>
      </c>
      <c r="V36" s="20" t="n">
        <v>15.67851252</v>
      </c>
    </row>
    <row r="37" spans="1:22">
      <c r="A37" s="15" t="s">
        <v>512</v>
      </c>
      <c r="B37" s="17" t="n">
        <v>5458</v>
      </c>
      <c r="C37" s="18">
        <f>(66.0/B37*100)</f>
        <v/>
      </c>
      <c r="D37" s="19" t="n">
        <v>5392</v>
      </c>
      <c r="E37" s="18" t="n">
        <v>496.14352288</v>
      </c>
      <c r="F37" s="20" t="n">
        <v>4.15319054</v>
      </c>
      <c r="G37" s="18" t="n">
        <v>504.70395513</v>
      </c>
      <c r="H37" s="20" t="n">
        <v>3.47736487</v>
      </c>
      <c r="I37" s="18" t="n">
        <v>491.63664864</v>
      </c>
      <c r="J37" s="20" t="n">
        <v>4.61498778</v>
      </c>
      <c r="K37" s="18" t="n">
        <v>469.53085023</v>
      </c>
      <c r="L37" s="20" t="n">
        <v>6.39881519</v>
      </c>
      <c r="M37" s="18" t="s">
        <v>481</v>
      </c>
      <c r="N37" s="20" t="s">
        <v>481</v>
      </c>
      <c r="O37" s="18" t="s">
        <v>481</v>
      </c>
      <c r="P37" s="20" t="s">
        <v>481</v>
      </c>
      <c r="Q37" s="18" t="s">
        <v>481</v>
      </c>
      <c r="R37" s="20" t="s">
        <v>481</v>
      </c>
      <c r="S37" s="18" t="s">
        <v>481</v>
      </c>
      <c r="T37" s="20" t="s">
        <v>481</v>
      </c>
      <c r="U37" s="18" t="n">
        <v>378.23047084</v>
      </c>
      <c r="V37" s="20" t="n">
        <v>10.34489952</v>
      </c>
    </row>
    <row r="38" spans="1:22">
      <c r="A38" s="15" t="s">
        <v>513</v>
      </c>
      <c r="B38" s="17" t="n">
        <v>5860</v>
      </c>
      <c r="C38" s="18">
        <f>(17.0/B38*100)</f>
        <v/>
      </c>
      <c r="D38" s="19" t="n">
        <v>5843</v>
      </c>
      <c r="E38" s="18" t="n">
        <v>513.39848703</v>
      </c>
      <c r="F38" s="20" t="n">
        <v>3.72157002</v>
      </c>
      <c r="G38" s="18" t="n">
        <v>529.63089746</v>
      </c>
      <c r="H38" s="20" t="n">
        <v>3.13492352</v>
      </c>
      <c r="I38" s="18" t="n">
        <v>528.5976060199999</v>
      </c>
      <c r="J38" s="20" t="n">
        <v>5.41097821</v>
      </c>
      <c r="K38" s="18" t="n">
        <v>491.8181116</v>
      </c>
      <c r="L38" s="20" t="n">
        <v>7.21778877</v>
      </c>
      <c r="M38" s="18" t="s">
        <v>481</v>
      </c>
      <c r="N38" s="20" t="s">
        <v>481</v>
      </c>
      <c r="O38" s="18" t="s">
        <v>481</v>
      </c>
      <c r="P38" s="20" t="s">
        <v>481</v>
      </c>
      <c r="Q38" s="18" t="s">
        <v>481</v>
      </c>
      <c r="R38" s="20" t="s">
        <v>481</v>
      </c>
      <c r="S38" s="18" t="s">
        <v>481</v>
      </c>
      <c r="T38" s="20" t="s">
        <v>481</v>
      </c>
      <c r="U38" s="18" t="n">
        <v>431.30125546</v>
      </c>
      <c r="V38" s="20" t="n">
        <v>14.02962898</v>
      </c>
    </row>
    <row r="39" spans="1:22">
      <c r="A39" s="15" t="s">
        <v>514</v>
      </c>
      <c r="B39" s="17" t="n">
        <v>5895</v>
      </c>
      <c r="C39" s="18">
        <f>(32.0/B39*100)</f>
        <v/>
      </c>
      <c r="D39" s="19" t="n">
        <v>5863</v>
      </c>
      <c r="E39" s="18" t="n">
        <v>423.0677142</v>
      </c>
      <c r="F39" s="20" t="n">
        <v>4.53438399</v>
      </c>
      <c r="G39" s="18" t="n">
        <v>427.06528975</v>
      </c>
      <c r="H39" s="20" t="n">
        <v>4.55383143</v>
      </c>
      <c r="I39" s="18" t="n">
        <v>419.26551308</v>
      </c>
      <c r="J39" s="20" t="n">
        <v>4.9865691</v>
      </c>
      <c r="K39" s="18" t="n">
        <v>407.77010914</v>
      </c>
      <c r="L39" s="20" t="n">
        <v>5.32449019</v>
      </c>
      <c r="M39" s="18" t="s">
        <v>481</v>
      </c>
      <c r="N39" s="20" t="s">
        <v>481</v>
      </c>
      <c r="O39" s="18" t="s">
        <v>481</v>
      </c>
      <c r="P39" s="20" t="s">
        <v>481</v>
      </c>
      <c r="Q39" s="18" t="s">
        <v>481</v>
      </c>
      <c r="R39" s="20" t="s">
        <v>481</v>
      </c>
      <c r="S39" s="18" t="s">
        <v>481</v>
      </c>
      <c r="T39" s="20" t="s">
        <v>481</v>
      </c>
      <c r="U39" s="18" t="n">
        <v>348.76986697</v>
      </c>
      <c r="V39" s="20" t="n">
        <v>13.8172299</v>
      </c>
    </row>
    <row r="40" spans="1:22">
      <c r="A40" s="15" t="s">
        <v>515</v>
      </c>
      <c r="B40" s="17" t="n">
        <v>14157</v>
      </c>
      <c r="C40" s="18">
        <f>(290.0/B40*100)</f>
        <v/>
      </c>
      <c r="D40" s="19" t="n">
        <v>13867</v>
      </c>
      <c r="E40" s="18" t="n">
        <v>488.77445642</v>
      </c>
      <c r="F40" s="20" t="n">
        <v>4.14324969</v>
      </c>
      <c r="G40" s="18" t="n">
        <v>496.5652978</v>
      </c>
      <c r="H40" s="20" t="n">
        <v>2.84534661</v>
      </c>
      <c r="I40" s="18" t="n">
        <v>498.0026216</v>
      </c>
      <c r="J40" s="20" t="n">
        <v>4.13360496</v>
      </c>
      <c r="K40" s="18" t="n">
        <v>468.12218127</v>
      </c>
      <c r="L40" s="20" t="n">
        <v>7.03619473</v>
      </c>
      <c r="M40" s="18" t="s">
        <v>481</v>
      </c>
      <c r="N40" s="20" t="s">
        <v>481</v>
      </c>
      <c r="O40" s="18" t="s">
        <v>481</v>
      </c>
      <c r="P40" s="20" t="s">
        <v>481</v>
      </c>
      <c r="Q40" s="18" t="s">
        <v>481</v>
      </c>
      <c r="R40" s="20" t="s">
        <v>481</v>
      </c>
      <c r="S40" s="18" t="s">
        <v>481</v>
      </c>
      <c r="T40" s="20" t="s">
        <v>481</v>
      </c>
      <c r="U40" s="18" t="n">
        <v>410.79965143</v>
      </c>
      <c r="V40" s="20" t="n">
        <v>8.172837940000001</v>
      </c>
    </row>
    <row r="41" spans="1:22">
      <c r="A41" s="15" t="s">
        <v>516</v>
      </c>
      <c r="B41" s="17" t="n">
        <v>5712</v>
      </c>
      <c r="C41" s="18">
        <f>(39.0/B41*100)</f>
        <v/>
      </c>
      <c r="D41" s="19" t="n">
        <v>5673</v>
      </c>
      <c r="E41" s="18" t="n">
        <v>467.1009632</v>
      </c>
      <c r="F41" s="20" t="n">
        <v>3.75391837</v>
      </c>
      <c r="G41" s="18" t="n">
        <v>474.07409484</v>
      </c>
      <c r="H41" s="20" t="n">
        <v>3.4974286</v>
      </c>
      <c r="I41" s="18" t="n">
        <v>474.33754858</v>
      </c>
      <c r="J41" s="20" t="n">
        <v>4.38949776</v>
      </c>
      <c r="K41" s="18" t="n">
        <v>453.53063148</v>
      </c>
      <c r="L41" s="20" t="n">
        <v>7.89963691</v>
      </c>
      <c r="M41" s="18" t="s">
        <v>481</v>
      </c>
      <c r="N41" s="20" t="s">
        <v>481</v>
      </c>
      <c r="O41" s="18" t="s">
        <v>481</v>
      </c>
      <c r="P41" s="20" t="s">
        <v>481</v>
      </c>
      <c r="Q41" s="18" t="n">
        <v>392.51815558</v>
      </c>
      <c r="R41" s="20" t="n">
        <v>16.89642718</v>
      </c>
      <c r="S41" s="18" t="s">
        <v>481</v>
      </c>
      <c r="T41" s="20" t="s">
        <v>481</v>
      </c>
      <c r="U41" s="18" t="n">
        <v>401.07048114</v>
      </c>
      <c r="V41" s="20" t="n">
        <v>16.34510064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359.84514229</v>
      </c>
      <c r="F45" s="20" t="n">
        <v>3.70543142</v>
      </c>
      <c r="G45" s="18" t="n">
        <v>363.65283165</v>
      </c>
      <c r="H45" s="20" t="n">
        <v>3.33808186</v>
      </c>
      <c r="I45" s="18" t="n">
        <v>358.43698304</v>
      </c>
      <c r="J45" s="20" t="n">
        <v>6.57361237</v>
      </c>
      <c r="K45" s="18" t="n">
        <v>364.31588902</v>
      </c>
      <c r="L45" s="20" t="n">
        <v>7.06364679</v>
      </c>
      <c r="M45" s="18" t="s">
        <v>481</v>
      </c>
      <c r="N45" s="20" t="s">
        <v>481</v>
      </c>
      <c r="O45" s="18" t="s">
        <v>481</v>
      </c>
      <c r="P45" s="20" t="s">
        <v>481</v>
      </c>
      <c r="Q45" s="18" t="n">
        <v>356.0023</v>
      </c>
      <c r="R45" s="20" t="n">
        <v>57.56872745</v>
      </c>
      <c r="S45" s="18" t="n">
        <v>338.10166598</v>
      </c>
      <c r="T45" s="20" t="n">
        <v>16.51185245</v>
      </c>
      <c r="U45" s="18" t="n">
        <v>332.64479018</v>
      </c>
      <c r="V45" s="20" t="n">
        <v>4.87804166</v>
      </c>
    </row>
    <row r="46" spans="1:22">
      <c r="A46" s="15" t="s">
        <v>521</v>
      </c>
      <c r="B46" s="17" t="n">
        <v>23141</v>
      </c>
      <c r="C46" s="18">
        <f>(1342.0/B46*100)</f>
        <v/>
      </c>
      <c r="D46" s="19" t="n">
        <v>21799</v>
      </c>
      <c r="E46" s="18" t="n">
        <v>382.16702417</v>
      </c>
      <c r="F46" s="20" t="n">
        <v>3.50543372</v>
      </c>
      <c r="G46" s="18" t="n">
        <v>383.25015043</v>
      </c>
      <c r="H46" s="20" t="n">
        <v>2.97431229</v>
      </c>
      <c r="I46" s="18" t="n">
        <v>393.07097165</v>
      </c>
      <c r="J46" s="20" t="n">
        <v>4.89451392</v>
      </c>
      <c r="K46" s="18" t="n">
        <v>365.03957464</v>
      </c>
      <c r="L46" s="20" t="n">
        <v>4.82959652</v>
      </c>
      <c r="M46" s="18" t="s">
        <v>481</v>
      </c>
      <c r="N46" s="20" t="s">
        <v>481</v>
      </c>
      <c r="O46" s="18" t="s">
        <v>481</v>
      </c>
      <c r="P46" s="20" t="s">
        <v>481</v>
      </c>
      <c r="Q46" s="18" t="s">
        <v>481</v>
      </c>
      <c r="R46" s="20" t="s">
        <v>481</v>
      </c>
      <c r="S46" s="18" t="s">
        <v>481</v>
      </c>
      <c r="T46" s="20" t="s">
        <v>481</v>
      </c>
      <c r="U46" s="18" t="n">
        <v>327.21796245</v>
      </c>
      <c r="V46" s="20" t="n">
        <v>4.78210753</v>
      </c>
    </row>
    <row r="47" spans="1:22">
      <c r="A47" s="15" t="s">
        <v>522</v>
      </c>
      <c r="B47" s="17" t="n">
        <v>5928</v>
      </c>
      <c r="C47" s="18">
        <f>(99.0/B47*100)</f>
        <v/>
      </c>
      <c r="D47" s="19" t="n">
        <v>5829</v>
      </c>
      <c r="E47" s="18" t="n">
        <v>444.77155792</v>
      </c>
      <c r="F47" s="20" t="n">
        <v>4.35401797</v>
      </c>
      <c r="G47" s="18" t="n">
        <v>448.15827777</v>
      </c>
      <c r="H47" s="20" t="n">
        <v>3.91795363</v>
      </c>
      <c r="I47" s="18" t="n">
        <v>463.1242425</v>
      </c>
      <c r="J47" s="20" t="n">
        <v>6.4894009</v>
      </c>
      <c r="K47" s="18" t="n">
        <v>422.74249916</v>
      </c>
      <c r="L47" s="20" t="n">
        <v>6.93648991</v>
      </c>
      <c r="M47" s="18" t="s">
        <v>481</v>
      </c>
      <c r="N47" s="20" t="s">
        <v>481</v>
      </c>
      <c r="O47" s="18" t="s">
        <v>481</v>
      </c>
      <c r="P47" s="20" t="s">
        <v>481</v>
      </c>
      <c r="Q47" s="18" t="s">
        <v>481</v>
      </c>
      <c r="R47" s="20" t="s">
        <v>481</v>
      </c>
      <c r="S47" s="18" t="s">
        <v>481</v>
      </c>
      <c r="T47" s="20" t="s">
        <v>481</v>
      </c>
      <c r="U47" s="18" t="n">
        <v>350.46621273</v>
      </c>
      <c r="V47" s="20" t="n">
        <v>8.0602938</v>
      </c>
    </row>
    <row r="48" spans="1:22">
      <c r="A48" s="15" t="s">
        <v>523</v>
      </c>
      <c r="B48" s="17" t="n">
        <v>9841</v>
      </c>
      <c r="C48" s="18">
        <f>(7.0/B48*100)</f>
        <v/>
      </c>
      <c r="D48" s="19" t="n">
        <v>9834</v>
      </c>
      <c r="E48" s="18" t="n">
        <v>553.00414069</v>
      </c>
      <c r="F48" s="20" t="n">
        <v>6.58302603</v>
      </c>
      <c r="G48" s="18" t="n">
        <v>529.5222224300001</v>
      </c>
      <c r="H48" s="20" t="n">
        <v>4.96597023</v>
      </c>
      <c r="I48" s="18" t="n">
        <v>524.56488483</v>
      </c>
      <c r="J48" s="20" t="n">
        <v>6.36374982</v>
      </c>
      <c r="K48" s="18" t="n">
        <v>499.9883361</v>
      </c>
      <c r="L48" s="20" t="n">
        <v>10.65925536</v>
      </c>
      <c r="M48" s="18" t="s">
        <v>481</v>
      </c>
      <c r="N48" s="20" t="s">
        <v>481</v>
      </c>
      <c r="O48" s="18" t="s">
        <v>481</v>
      </c>
      <c r="P48" s="20" t="s">
        <v>481</v>
      </c>
      <c r="Q48" s="18" t="s">
        <v>481</v>
      </c>
      <c r="R48" s="20" t="s">
        <v>481</v>
      </c>
      <c r="S48" s="18" t="s">
        <v>481</v>
      </c>
      <c r="T48" s="20" t="s">
        <v>481</v>
      </c>
      <c r="U48" s="18" t="n">
        <v>481.0561085</v>
      </c>
      <c r="V48" s="20" t="n">
        <v>29.31040516</v>
      </c>
    </row>
    <row r="49" spans="1:22">
      <c r="A49" s="15" t="s">
        <v>524</v>
      </c>
      <c r="B49" s="17" t="n">
        <v>6349</v>
      </c>
      <c r="C49" s="18">
        <f>(56.0/B49*100)</f>
        <v/>
      </c>
      <c r="D49" s="19" t="n">
        <v>6293</v>
      </c>
      <c r="E49" s="18" t="n">
        <v>403.80855196</v>
      </c>
      <c r="F49" s="20" t="n">
        <v>3.71624185</v>
      </c>
      <c r="G49" s="18" t="n">
        <v>414.8866378</v>
      </c>
      <c r="H49" s="20" t="n">
        <v>3.24156079</v>
      </c>
      <c r="I49" s="18" t="n">
        <v>410.60014328</v>
      </c>
      <c r="J49" s="20" t="n">
        <v>5.30270642</v>
      </c>
      <c r="K49" s="18" t="n">
        <v>396.75256727</v>
      </c>
      <c r="L49" s="20" t="n">
        <v>10.49474809</v>
      </c>
      <c r="M49" s="18" t="s">
        <v>481</v>
      </c>
      <c r="N49" s="20" t="s">
        <v>481</v>
      </c>
      <c r="O49" s="18" t="s">
        <v>481</v>
      </c>
      <c r="P49" s="20" t="s">
        <v>481</v>
      </c>
      <c r="Q49" s="18" t="n">
        <v>409.3772</v>
      </c>
      <c r="R49" s="20" t="n">
        <v>38.14518179</v>
      </c>
      <c r="S49" s="18" t="n">
        <v>332.78950443</v>
      </c>
      <c r="T49" s="20" t="n">
        <v>30.49644114</v>
      </c>
      <c r="U49" s="18" t="n">
        <v>360.65659109</v>
      </c>
      <c r="V49" s="20" t="n">
        <v>11.04979237</v>
      </c>
    </row>
    <row r="50" spans="1:22">
      <c r="A50" s="15" t="s">
        <v>525</v>
      </c>
      <c r="B50" s="17" t="n">
        <v>11795</v>
      </c>
      <c r="C50" s="18">
        <f>(223.0/B50*100)</f>
        <v/>
      </c>
      <c r="D50" s="19" t="n">
        <v>11572</v>
      </c>
      <c r="E50" s="18" t="n">
        <v>389.68370875</v>
      </c>
      <c r="F50" s="20" t="n">
        <v>2.72373177</v>
      </c>
      <c r="G50" s="18" t="n">
        <v>395.82158863</v>
      </c>
      <c r="H50" s="20" t="n">
        <v>2.67238841</v>
      </c>
      <c r="I50" s="18" t="n">
        <v>391.2723831</v>
      </c>
      <c r="J50" s="20" t="n">
        <v>3.35266458</v>
      </c>
      <c r="K50" s="18" t="n">
        <v>372.23566157</v>
      </c>
      <c r="L50" s="20" t="n">
        <v>3.88572691</v>
      </c>
      <c r="M50" s="18" t="s">
        <v>481</v>
      </c>
      <c r="N50" s="20" t="s">
        <v>481</v>
      </c>
      <c r="O50" s="18" t="s">
        <v>481</v>
      </c>
      <c r="P50" s="20" t="s">
        <v>481</v>
      </c>
      <c r="Q50" s="18" t="s">
        <v>481</v>
      </c>
      <c r="R50" s="20" t="s">
        <v>481</v>
      </c>
      <c r="S50" s="18" t="s">
        <v>481</v>
      </c>
      <c r="T50" s="20" t="s">
        <v>481</v>
      </c>
      <c r="U50" s="18" t="n">
        <v>328.55523517</v>
      </c>
      <c r="V50" s="20" t="n">
        <v>10.25688159</v>
      </c>
    </row>
    <row r="51" spans="1:22">
      <c r="A51" s="15" t="s">
        <v>526</v>
      </c>
      <c r="B51" s="17" t="n">
        <v>6866</v>
      </c>
      <c r="C51" s="18">
        <f>(108.0/B51*100)</f>
        <v/>
      </c>
      <c r="D51" s="19" t="n">
        <v>6758</v>
      </c>
      <c r="E51" s="18" t="n">
        <v>402.65017533</v>
      </c>
      <c r="F51" s="20" t="n">
        <v>3.59032291</v>
      </c>
      <c r="G51" s="18" t="n">
        <v>401.94824068</v>
      </c>
      <c r="H51" s="20" t="n">
        <v>3.21148658</v>
      </c>
      <c r="I51" s="18" t="n">
        <v>414.40907159</v>
      </c>
      <c r="J51" s="20" t="n">
        <v>4.83614572</v>
      </c>
      <c r="K51" s="18" t="n">
        <v>394.69945956</v>
      </c>
      <c r="L51" s="20" t="n">
        <v>4.28747282</v>
      </c>
      <c r="M51" s="18" t="s">
        <v>481</v>
      </c>
      <c r="N51" s="20" t="s">
        <v>481</v>
      </c>
      <c r="O51" s="18" t="s">
        <v>481</v>
      </c>
      <c r="P51" s="20" t="s">
        <v>481</v>
      </c>
      <c r="Q51" s="18" t="n">
        <v>380.5422133</v>
      </c>
      <c r="R51" s="20" t="n">
        <v>4.31283207</v>
      </c>
      <c r="S51" s="18" t="s">
        <v>481</v>
      </c>
      <c r="T51" s="20" t="s">
        <v>481</v>
      </c>
      <c r="U51" s="18" t="n">
        <v>374.16070967</v>
      </c>
      <c r="V51" s="20" t="n">
        <v>10.23889988</v>
      </c>
    </row>
    <row r="52" spans="1:22">
      <c r="A52" s="15" t="s">
        <v>527</v>
      </c>
      <c r="B52" s="17" t="n">
        <v>5809</v>
      </c>
      <c r="C52" s="18">
        <f>(77.0/B52*100)</f>
        <v/>
      </c>
      <c r="D52" s="19" t="n">
        <v>5732</v>
      </c>
      <c r="E52" s="18" t="n">
        <v>458.69561733</v>
      </c>
      <c r="F52" s="20" t="n">
        <v>3.48074746</v>
      </c>
      <c r="G52" s="18" t="n">
        <v>466.4475403</v>
      </c>
      <c r="H52" s="20" t="n">
        <v>3.04698481</v>
      </c>
      <c r="I52" s="18" t="n">
        <v>473.86246553</v>
      </c>
      <c r="J52" s="20" t="n">
        <v>4.66577203</v>
      </c>
      <c r="K52" s="18" t="n">
        <v>447.9042709</v>
      </c>
      <c r="L52" s="20" t="n">
        <v>6.93153223</v>
      </c>
      <c r="M52" s="18" t="s">
        <v>481</v>
      </c>
      <c r="N52" s="20" t="s">
        <v>481</v>
      </c>
      <c r="O52" s="18" t="s">
        <v>481</v>
      </c>
      <c r="P52" s="20" t="s">
        <v>481</v>
      </c>
      <c r="Q52" s="18" t="s">
        <v>481</v>
      </c>
      <c r="R52" s="20" t="s">
        <v>481</v>
      </c>
      <c r="S52" s="18" t="s">
        <v>481</v>
      </c>
      <c r="T52" s="20" t="s">
        <v>481</v>
      </c>
      <c r="U52" s="18" t="n">
        <v>402.75339382</v>
      </c>
      <c r="V52" s="20" t="n">
        <v>12.55008552</v>
      </c>
    </row>
    <row r="53" spans="1:22">
      <c r="A53" s="15" t="s">
        <v>528</v>
      </c>
      <c r="B53" s="17" t="n">
        <v>5571</v>
      </c>
      <c r="C53" s="18">
        <f>(85.0/B53*100)</f>
        <v/>
      </c>
      <c r="D53" s="19" t="n">
        <v>5486</v>
      </c>
      <c r="E53" s="18" t="n">
        <v>431.55841724</v>
      </c>
      <c r="F53" s="20" t="n">
        <v>2.67259659</v>
      </c>
      <c r="G53" s="18" t="n">
        <v>445.30981076</v>
      </c>
      <c r="H53" s="20" t="n">
        <v>2.52585443</v>
      </c>
      <c r="I53" s="18" t="n">
        <v>448.22829803</v>
      </c>
      <c r="J53" s="20" t="n">
        <v>3.82204999</v>
      </c>
      <c r="K53" s="18" t="n">
        <v>416.44013236</v>
      </c>
      <c r="L53" s="20" t="n">
        <v>6.42482525</v>
      </c>
      <c r="M53" s="18" t="s">
        <v>481</v>
      </c>
      <c r="N53" s="20" t="s">
        <v>481</v>
      </c>
      <c r="O53" s="18" t="s">
        <v>481</v>
      </c>
      <c r="P53" s="20" t="s">
        <v>481</v>
      </c>
      <c r="Q53" s="18" t="s">
        <v>481</v>
      </c>
      <c r="R53" s="20" t="s">
        <v>481</v>
      </c>
      <c r="S53" s="18" t="s">
        <v>481</v>
      </c>
      <c r="T53" s="20" t="s">
        <v>481</v>
      </c>
      <c r="U53" s="18" t="n">
        <v>338.93038136</v>
      </c>
      <c r="V53" s="20" t="n">
        <v>8.759673380000001</v>
      </c>
    </row>
    <row r="54" spans="1:22">
      <c r="A54" s="15" t="s">
        <v>529</v>
      </c>
      <c r="B54" s="17" t="n">
        <v>4740</v>
      </c>
      <c r="C54" s="18">
        <f>(95.0/B54*100)</f>
        <v/>
      </c>
      <c r="D54" s="19" t="n">
        <v>4645</v>
      </c>
      <c r="E54" s="18" t="n">
        <v>339.39664954</v>
      </c>
      <c r="F54" s="20" t="n">
        <v>3.22116046</v>
      </c>
      <c r="G54" s="18" t="n">
        <v>338.9298926</v>
      </c>
      <c r="H54" s="20" t="n">
        <v>3.46970106</v>
      </c>
      <c r="I54" s="18" t="n">
        <v>318.97867908</v>
      </c>
      <c r="J54" s="20" t="n">
        <v>5.52133508</v>
      </c>
      <c r="K54" s="18" t="n">
        <v>317.92741469</v>
      </c>
      <c r="L54" s="20" t="n">
        <v>3.75927656</v>
      </c>
      <c r="M54" s="18" t="s">
        <v>481</v>
      </c>
      <c r="N54" s="20" t="s">
        <v>481</v>
      </c>
      <c r="O54" s="18" t="s">
        <v>481</v>
      </c>
      <c r="P54" s="20" t="s">
        <v>481</v>
      </c>
      <c r="Q54" s="18" t="s">
        <v>481</v>
      </c>
      <c r="R54" s="20" t="s">
        <v>481</v>
      </c>
      <c r="S54" s="18" t="s">
        <v>481</v>
      </c>
      <c r="T54" s="20" t="s">
        <v>481</v>
      </c>
      <c r="U54" s="18" t="n">
        <v>268.85487569</v>
      </c>
      <c r="V54" s="20" t="n">
        <v>4.27508875</v>
      </c>
    </row>
    <row r="55" spans="1:22">
      <c r="A55" s="15" t="s">
        <v>530</v>
      </c>
      <c r="B55" s="17" t="n">
        <v>5316</v>
      </c>
      <c r="C55" s="18">
        <f>(22.0/B55*100)</f>
        <v/>
      </c>
      <c r="D55" s="19" t="n">
        <v>5294</v>
      </c>
      <c r="E55" s="18" t="n">
        <v>401.87576465</v>
      </c>
      <c r="F55" s="20" t="n">
        <v>3.57717808</v>
      </c>
      <c r="G55" s="18" t="n">
        <v>410.87928967</v>
      </c>
      <c r="H55" s="20" t="n">
        <v>3.53493781</v>
      </c>
      <c r="I55" s="18" t="n">
        <v>410.36542758</v>
      </c>
      <c r="J55" s="20" t="n">
        <v>7.54120891</v>
      </c>
      <c r="K55" s="18" t="n">
        <v>374.51912027</v>
      </c>
      <c r="L55" s="20" t="n">
        <v>15.84483327</v>
      </c>
      <c r="M55" s="18" t="s">
        <v>481</v>
      </c>
      <c r="N55" s="20" t="s">
        <v>481</v>
      </c>
      <c r="O55" s="18" t="s">
        <v>481</v>
      </c>
      <c r="P55" s="20" t="s">
        <v>481</v>
      </c>
      <c r="Q55" s="18" t="s">
        <v>481</v>
      </c>
      <c r="R55" s="20" t="s">
        <v>481</v>
      </c>
      <c r="S55" s="18" t="n">
        <v>279.05216946</v>
      </c>
      <c r="T55" s="20" t="n">
        <v>23.05073911</v>
      </c>
      <c r="U55" s="18" t="n">
        <v>291.48890953</v>
      </c>
      <c r="V55" s="20" t="n">
        <v>9.90102373</v>
      </c>
    </row>
    <row r="56" spans="1:22">
      <c r="A56" s="15" t="s">
        <v>531</v>
      </c>
      <c r="B56" s="17" t="n">
        <v>5359</v>
      </c>
      <c r="C56" s="18">
        <f>(76.0/B56*100)</f>
        <v/>
      </c>
      <c r="D56" s="19" t="n">
        <v>5283</v>
      </c>
      <c r="E56" s="18" t="n">
        <v>541.5338660899999</v>
      </c>
      <c r="F56" s="20" t="n">
        <v>4.12877338</v>
      </c>
      <c r="G56" s="18" t="n">
        <v>551.50857102</v>
      </c>
      <c r="H56" s="20" t="n">
        <v>3.05111069</v>
      </c>
      <c r="I56" s="18" t="n">
        <v>543.48510929</v>
      </c>
      <c r="J56" s="20" t="n">
        <v>5.11734319</v>
      </c>
      <c r="K56" s="18" t="n">
        <v>529.49351654</v>
      </c>
      <c r="L56" s="20" t="n">
        <v>7.98934999</v>
      </c>
      <c r="M56" s="18" t="s">
        <v>481</v>
      </c>
      <c r="N56" s="20" t="s">
        <v>481</v>
      </c>
      <c r="O56" s="18" t="s">
        <v>481</v>
      </c>
      <c r="P56" s="20" t="s">
        <v>481</v>
      </c>
      <c r="Q56" s="18" t="s">
        <v>481</v>
      </c>
      <c r="R56" s="20" t="s">
        <v>481</v>
      </c>
      <c r="S56" s="18" t="s">
        <v>481</v>
      </c>
      <c r="T56" s="20" t="s">
        <v>481</v>
      </c>
      <c r="U56" s="18" t="n">
        <v>471.14400046</v>
      </c>
      <c r="V56" s="20" t="n">
        <v>27.01731275</v>
      </c>
    </row>
    <row r="57" spans="1:22">
      <c r="A57" s="15" t="s">
        <v>532</v>
      </c>
      <c r="B57" s="17" t="n">
        <v>6513</v>
      </c>
      <c r="C57" s="18">
        <f>(0.0/B57*100)</f>
        <v/>
      </c>
      <c r="D57" s="19" t="n">
        <v>6513</v>
      </c>
      <c r="E57" s="18" t="n">
        <v>382.69617147</v>
      </c>
      <c r="F57" s="20" t="n">
        <v>3.50838244</v>
      </c>
      <c r="G57" s="18" t="n">
        <v>389.45691151</v>
      </c>
      <c r="H57" s="20" t="n">
        <v>3.59351718</v>
      </c>
      <c r="I57" s="18" t="n">
        <v>404.16882319</v>
      </c>
      <c r="J57" s="20" t="n">
        <v>9.43532145</v>
      </c>
      <c r="K57" s="18" t="n">
        <v>343.6848955</v>
      </c>
      <c r="L57" s="20" t="n">
        <v>15.61200355</v>
      </c>
      <c r="M57" s="18" t="s">
        <v>481</v>
      </c>
      <c r="N57" s="20" t="s">
        <v>481</v>
      </c>
      <c r="O57" s="18" t="s">
        <v>481</v>
      </c>
      <c r="P57" s="20" t="s">
        <v>481</v>
      </c>
      <c r="Q57" s="18" t="n">
        <v>311.47746337</v>
      </c>
      <c r="R57" s="20" t="n">
        <v>25.67868915</v>
      </c>
      <c r="S57" s="18" t="n">
        <v>334.52070702</v>
      </c>
      <c r="T57" s="20" t="n">
        <v>29.68293503</v>
      </c>
      <c r="U57" s="18" t="n">
        <v>300.17884586</v>
      </c>
      <c r="V57" s="20" t="n">
        <v>13.44499535</v>
      </c>
    </row>
    <row r="58" spans="1:22">
      <c r="A58" s="15" t="s">
        <v>533</v>
      </c>
      <c r="B58" s="17" t="n">
        <v>7267</v>
      </c>
      <c r="C58" s="18">
        <f>(10.0/B58*100)</f>
        <v/>
      </c>
      <c r="D58" s="19" t="n">
        <v>7257</v>
      </c>
      <c r="E58" s="18" t="n">
        <v>381.92580931</v>
      </c>
      <c r="F58" s="20" t="n">
        <v>2.89565825</v>
      </c>
      <c r="G58" s="18" t="n">
        <v>389.88875753</v>
      </c>
      <c r="H58" s="20" t="n">
        <v>3.01750738</v>
      </c>
      <c r="I58" s="18" t="n">
        <v>379.16530708</v>
      </c>
      <c r="J58" s="20" t="n">
        <v>5.91945281</v>
      </c>
      <c r="K58" s="18" t="n">
        <v>336.44186223</v>
      </c>
      <c r="L58" s="20" t="n">
        <v>8.887867630000001</v>
      </c>
      <c r="M58" s="18" t="s">
        <v>481</v>
      </c>
      <c r="N58" s="20" t="s">
        <v>481</v>
      </c>
      <c r="O58" s="18" t="s">
        <v>481</v>
      </c>
      <c r="P58" s="20" t="s">
        <v>481</v>
      </c>
      <c r="Q58" s="18" t="s">
        <v>481</v>
      </c>
      <c r="R58" s="20" t="s">
        <v>481</v>
      </c>
      <c r="S58" s="18" t="n">
        <v>267.53359667</v>
      </c>
      <c r="T58" s="20" t="n">
        <v>19.10247007</v>
      </c>
      <c r="U58" s="18" t="n">
        <v>294.53218927</v>
      </c>
      <c r="V58" s="20" t="n">
        <v>14.27404883</v>
      </c>
    </row>
    <row r="59" spans="1:22">
      <c r="A59" s="15" t="s">
        <v>534</v>
      </c>
      <c r="B59" s="17" t="n">
        <v>4826</v>
      </c>
      <c r="C59" s="18">
        <f>(26.0/B59*100)</f>
        <v/>
      </c>
      <c r="D59" s="19" t="n">
        <v>4800</v>
      </c>
      <c r="E59" s="18" t="n">
        <v>355.6237698</v>
      </c>
      <c r="F59" s="20" t="n">
        <v>2.75709242</v>
      </c>
      <c r="G59" s="18" t="n">
        <v>368.83821983</v>
      </c>
      <c r="H59" s="20" t="n">
        <v>2.19362654</v>
      </c>
      <c r="I59" s="18" t="n">
        <v>376.6952541</v>
      </c>
      <c r="J59" s="20" t="n">
        <v>5.79492222</v>
      </c>
      <c r="K59" s="18" t="n">
        <v>360.41441938</v>
      </c>
      <c r="L59" s="20" t="n">
        <v>13.06796815</v>
      </c>
      <c r="M59" s="18" t="s">
        <v>481</v>
      </c>
      <c r="N59" s="20" t="s">
        <v>481</v>
      </c>
      <c r="O59" s="18" t="s">
        <v>481</v>
      </c>
      <c r="P59" s="20" t="s">
        <v>481</v>
      </c>
      <c r="Q59" s="18" t="s">
        <v>481</v>
      </c>
      <c r="R59" s="20" t="s">
        <v>481</v>
      </c>
      <c r="S59" s="18" t="n">
        <v>301.02166686</v>
      </c>
      <c r="T59" s="20" t="n">
        <v>17.05543443</v>
      </c>
      <c r="U59" s="18" t="n">
        <v>288.68509409</v>
      </c>
      <c r="V59" s="20" t="n">
        <v>8.24436697</v>
      </c>
    </row>
    <row r="60" spans="1:22">
      <c r="A60" s="15" t="s">
        <v>535</v>
      </c>
      <c r="B60" s="17" t="n">
        <v>4546</v>
      </c>
      <c r="C60" s="18">
        <f>(15.0/B60*100)</f>
        <v/>
      </c>
      <c r="D60" s="19" t="n">
        <v>4531</v>
      </c>
      <c r="E60" s="18" t="n">
        <v>407.67264871</v>
      </c>
      <c r="F60" s="20" t="n">
        <v>4.18716745</v>
      </c>
      <c r="G60" s="18" t="n">
        <v>394.65918616</v>
      </c>
      <c r="H60" s="20" t="n">
        <v>4.52387888</v>
      </c>
      <c r="I60" s="18" t="n">
        <v>377.14856897</v>
      </c>
      <c r="J60" s="20" t="n">
        <v>8.08386804</v>
      </c>
      <c r="K60" s="18" t="n">
        <v>366.02849723</v>
      </c>
      <c r="L60" s="20" t="n">
        <v>11.79426413</v>
      </c>
      <c r="M60" s="18" t="s">
        <v>481</v>
      </c>
      <c r="N60" s="20" t="s">
        <v>481</v>
      </c>
      <c r="O60" s="18" t="s">
        <v>481</v>
      </c>
      <c r="P60" s="20" t="s">
        <v>481</v>
      </c>
      <c r="Q60" s="18" t="s">
        <v>481</v>
      </c>
      <c r="R60" s="20" t="s">
        <v>481</v>
      </c>
      <c r="S60" s="18" t="n">
        <v>344.12651215</v>
      </c>
      <c r="T60" s="20" t="n">
        <v>23.5759742</v>
      </c>
      <c r="U60" s="18" t="n">
        <v>350.39333595</v>
      </c>
      <c r="V60" s="20" t="n">
        <v>12.33839647</v>
      </c>
    </row>
    <row r="61" spans="1:22">
      <c r="A61" s="15" t="s">
        <v>536</v>
      </c>
      <c r="B61" s="17" t="n">
        <v>6525</v>
      </c>
      <c r="C61" s="18">
        <f>(138.0/B61*100)</f>
        <v/>
      </c>
      <c r="D61" s="19" t="n">
        <v>6387</v>
      </c>
      <c r="E61" s="18" t="n">
        <v>478.76599373</v>
      </c>
      <c r="F61" s="20" t="n">
        <v>3.24457384</v>
      </c>
      <c r="G61" s="18" t="n">
        <v>487.8685604</v>
      </c>
      <c r="H61" s="20" t="n">
        <v>2.95820656</v>
      </c>
      <c r="I61" s="18" t="n">
        <v>479.83939192</v>
      </c>
      <c r="J61" s="20" t="n">
        <v>3.50880839</v>
      </c>
      <c r="K61" s="18" t="n">
        <v>464.2950038</v>
      </c>
      <c r="L61" s="20" t="n">
        <v>3.72787355</v>
      </c>
      <c r="M61" s="18" t="s">
        <v>481</v>
      </c>
      <c r="N61" s="20" t="s">
        <v>481</v>
      </c>
      <c r="O61" s="18" t="s">
        <v>481</v>
      </c>
      <c r="P61" s="20" t="s">
        <v>481</v>
      </c>
      <c r="Q61" s="18" t="s">
        <v>481</v>
      </c>
      <c r="R61" s="20" t="s">
        <v>481</v>
      </c>
      <c r="S61" s="18" t="s">
        <v>481</v>
      </c>
      <c r="T61" s="20" t="s">
        <v>481</v>
      </c>
      <c r="U61" s="18" t="n">
        <v>410.19320749</v>
      </c>
      <c r="V61" s="20" t="n">
        <v>11.55438738</v>
      </c>
    </row>
    <row r="62" spans="1:22">
      <c r="A62" s="15" t="s">
        <v>537</v>
      </c>
      <c r="B62" s="17" t="n">
        <v>4476</v>
      </c>
      <c r="C62" s="18">
        <f>(3.0/B62*100)</f>
        <v/>
      </c>
      <c r="D62" s="19" t="n">
        <v>4473</v>
      </c>
      <c r="E62" s="18" t="n">
        <v>529.63237712</v>
      </c>
      <c r="F62" s="20" t="n">
        <v>3.20445672</v>
      </c>
      <c r="G62" s="18" t="n">
        <v>544.41981464</v>
      </c>
      <c r="H62" s="20" t="n">
        <v>1.42183645</v>
      </c>
      <c r="I62" s="18" t="n">
        <v>553.98376448</v>
      </c>
      <c r="J62" s="20" t="n">
        <v>3.11909187</v>
      </c>
      <c r="K62" s="18" t="n">
        <v>529.76183494</v>
      </c>
      <c r="L62" s="20" t="n">
        <v>8.845838130000001</v>
      </c>
      <c r="M62" s="18" t="s">
        <v>481</v>
      </c>
      <c r="N62" s="20" t="s">
        <v>481</v>
      </c>
      <c r="O62" s="18" t="s">
        <v>481</v>
      </c>
      <c r="P62" s="20" t="s">
        <v>481</v>
      </c>
      <c r="Q62" s="18" t="s">
        <v>481</v>
      </c>
      <c r="R62" s="20" t="s">
        <v>481</v>
      </c>
      <c r="S62" s="18" t="s">
        <v>481</v>
      </c>
      <c r="T62" s="20" t="s">
        <v>481</v>
      </c>
      <c r="U62" s="18" t="n">
        <v>519.84476</v>
      </c>
      <c r="V62" s="20" t="n">
        <v>22.11301743</v>
      </c>
    </row>
    <row r="63" spans="1:22">
      <c r="A63" s="15" t="s">
        <v>538</v>
      </c>
      <c r="B63" s="17" t="n">
        <v>5324</v>
      </c>
      <c r="C63" s="18">
        <f>(13.0/B63*100)</f>
        <v/>
      </c>
      <c r="D63" s="19" t="n">
        <v>5311</v>
      </c>
      <c r="E63" s="18" t="n">
        <v>377.11070456</v>
      </c>
      <c r="F63" s="20" t="n">
        <v>2.8763675</v>
      </c>
      <c r="G63" s="18" t="n">
        <v>377.27273159</v>
      </c>
      <c r="H63" s="20" t="n">
        <v>2.4319047</v>
      </c>
      <c r="I63" s="18" t="n">
        <v>370.50066048</v>
      </c>
      <c r="J63" s="20" t="n">
        <v>8.112933460000001</v>
      </c>
      <c r="K63" s="18" t="n">
        <v>343.10681278</v>
      </c>
      <c r="L63" s="20" t="n">
        <v>14.30258321</v>
      </c>
      <c r="M63" s="18" t="s">
        <v>481</v>
      </c>
      <c r="N63" s="20" t="s">
        <v>481</v>
      </c>
      <c r="O63" s="18" t="s">
        <v>481</v>
      </c>
      <c r="P63" s="20" t="s">
        <v>481</v>
      </c>
      <c r="Q63" s="18" t="s">
        <v>481</v>
      </c>
      <c r="R63" s="20" t="s">
        <v>481</v>
      </c>
      <c r="S63" s="18" t="n">
        <v>263.76040768</v>
      </c>
      <c r="T63" s="20" t="n">
        <v>26.20450937</v>
      </c>
      <c r="U63" s="18" t="n">
        <v>287.18468797</v>
      </c>
      <c r="V63" s="20" t="n">
        <v>5.07672088</v>
      </c>
    </row>
    <row r="64" spans="1:22">
      <c r="A64" s="15" t="s">
        <v>539</v>
      </c>
      <c r="B64" s="17" t="n">
        <v>3634</v>
      </c>
      <c r="C64" s="18">
        <f>(3.0/B64*100)</f>
        <v/>
      </c>
      <c r="D64" s="19" t="n">
        <v>3631</v>
      </c>
      <c r="E64" s="18" t="n">
        <v>464.50929276</v>
      </c>
      <c r="F64" s="20" t="n">
        <v>3.64805747</v>
      </c>
      <c r="G64" s="18" t="n">
        <v>488.43957264</v>
      </c>
      <c r="H64" s="20" t="n">
        <v>2.44189643</v>
      </c>
      <c r="I64" s="18" t="n">
        <v>487.21801768</v>
      </c>
      <c r="J64" s="20" t="n">
        <v>4.83717263</v>
      </c>
      <c r="K64" s="18" t="n">
        <v>441.29516898</v>
      </c>
      <c r="L64" s="20" t="n">
        <v>12.97287961</v>
      </c>
      <c r="M64" s="18" t="s">
        <v>481</v>
      </c>
      <c r="N64" s="20" t="s">
        <v>481</v>
      </c>
      <c r="O64" s="18" t="s">
        <v>481</v>
      </c>
      <c r="P64" s="20" t="s">
        <v>481</v>
      </c>
      <c r="Q64" s="18" t="s">
        <v>481</v>
      </c>
      <c r="R64" s="20" t="s">
        <v>481</v>
      </c>
      <c r="S64" s="18" t="n">
        <v>482.02087537</v>
      </c>
      <c r="T64" s="20" t="n">
        <v>67.75628475000001</v>
      </c>
      <c r="U64" s="18" t="n">
        <v>355.32767883</v>
      </c>
      <c r="V64" s="20" t="n">
        <v>21.0310366</v>
      </c>
    </row>
    <row r="65" spans="1:22">
      <c r="A65" s="15" t="s">
        <v>540</v>
      </c>
      <c r="B65" s="17" t="n">
        <v>5325</v>
      </c>
      <c r="C65" s="18">
        <f>(14.0/B65*100)</f>
        <v/>
      </c>
      <c r="D65" s="19" t="n">
        <v>5311</v>
      </c>
      <c r="E65" s="18" t="n">
        <v>416.32856172</v>
      </c>
      <c r="F65" s="20" t="n">
        <v>3.28673525</v>
      </c>
      <c r="G65" s="18" t="n">
        <v>424.62870962</v>
      </c>
      <c r="H65" s="20" t="n">
        <v>2.68770267</v>
      </c>
      <c r="I65" s="18" t="n">
        <v>437.74430538</v>
      </c>
      <c r="J65" s="20" t="n">
        <v>5.82353922</v>
      </c>
      <c r="K65" s="18" t="n">
        <v>407.57774394</v>
      </c>
      <c r="L65" s="20" t="n">
        <v>13.00985107</v>
      </c>
      <c r="M65" s="18" t="s">
        <v>481</v>
      </c>
      <c r="N65" s="20" t="s">
        <v>481</v>
      </c>
      <c r="O65" s="18" t="s">
        <v>481</v>
      </c>
      <c r="P65" s="20" t="s">
        <v>481</v>
      </c>
      <c r="Q65" s="18" t="n">
        <v>322.96208608</v>
      </c>
      <c r="R65" s="20" t="n">
        <v>18.73256449</v>
      </c>
      <c r="S65" s="18" t="s">
        <v>481</v>
      </c>
      <c r="T65" s="20" t="s">
        <v>481</v>
      </c>
      <c r="U65" s="18" t="n">
        <v>336.15430564</v>
      </c>
      <c r="V65" s="20" t="n">
        <v>8.98759461</v>
      </c>
    </row>
    <row r="66" spans="1:22">
      <c r="A66" s="15" t="s">
        <v>541</v>
      </c>
      <c r="B66" s="17" t="n">
        <v>5665</v>
      </c>
      <c r="C66" s="18">
        <f>(76.0/B66*100)</f>
        <v/>
      </c>
      <c r="D66" s="19" t="n">
        <v>5589</v>
      </c>
      <c r="E66" s="18" t="n">
        <v>419.85912322</v>
      </c>
      <c r="F66" s="20" t="n">
        <v>2.75038877</v>
      </c>
      <c r="G66" s="18" t="n">
        <v>422.00828542</v>
      </c>
      <c r="H66" s="20" t="n">
        <v>2.02540862</v>
      </c>
      <c r="I66" s="18" t="n">
        <v>436.84419674</v>
      </c>
      <c r="J66" s="20" t="n">
        <v>4.5374652</v>
      </c>
      <c r="K66" s="18" t="n">
        <v>397.07407151</v>
      </c>
      <c r="L66" s="20" t="n">
        <v>6.97736903</v>
      </c>
      <c r="M66" s="18" t="s">
        <v>481</v>
      </c>
      <c r="N66" s="20" t="s">
        <v>481</v>
      </c>
      <c r="O66" s="18" t="s">
        <v>481</v>
      </c>
      <c r="P66" s="20" t="s">
        <v>481</v>
      </c>
      <c r="Q66" s="18" t="s">
        <v>481</v>
      </c>
      <c r="R66" s="20" t="s">
        <v>481</v>
      </c>
      <c r="S66" s="18" t="s">
        <v>481</v>
      </c>
      <c r="T66" s="20" t="s">
        <v>481</v>
      </c>
      <c r="U66" s="18" t="n">
        <v>348.30203153</v>
      </c>
      <c r="V66" s="20" t="n">
        <v>7.65841444</v>
      </c>
    </row>
    <row r="67" spans="1:22">
      <c r="A67" s="15" t="s">
        <v>542</v>
      </c>
      <c r="B67" s="17" t="n">
        <v>6971</v>
      </c>
      <c r="C67" s="18">
        <f>(98.0/B67*100)</f>
        <v/>
      </c>
      <c r="D67" s="19" t="n">
        <v>6873</v>
      </c>
      <c r="E67" s="18" t="n">
        <v>393.88117986</v>
      </c>
      <c r="F67" s="20" t="n">
        <v>3.91199427</v>
      </c>
      <c r="G67" s="18" t="n">
        <v>391.97719062</v>
      </c>
      <c r="H67" s="20" t="n">
        <v>2.99959367</v>
      </c>
      <c r="I67" s="18" t="n">
        <v>382.67712367</v>
      </c>
      <c r="J67" s="20" t="n">
        <v>3.62611898</v>
      </c>
      <c r="K67" s="18" t="n">
        <v>365.01025994</v>
      </c>
      <c r="L67" s="20" t="n">
        <v>5.48466141</v>
      </c>
      <c r="M67" s="18" t="s">
        <v>481</v>
      </c>
      <c r="N67" s="20" t="s">
        <v>481</v>
      </c>
      <c r="O67" s="18" t="s">
        <v>481</v>
      </c>
      <c r="P67" s="20" t="s">
        <v>481</v>
      </c>
      <c r="Q67" s="18" t="s">
        <v>481</v>
      </c>
      <c r="R67" s="20" t="s">
        <v>481</v>
      </c>
      <c r="S67" s="18" t="s">
        <v>481</v>
      </c>
      <c r="T67" s="20" t="s">
        <v>481</v>
      </c>
      <c r="U67" s="18" t="n">
        <v>297.76124004</v>
      </c>
      <c r="V67" s="20" t="n">
        <v>10.20907096</v>
      </c>
    </row>
    <row r="68" spans="1:22">
      <c r="A68" s="15" t="s">
        <v>543</v>
      </c>
      <c r="B68" s="17" t="n">
        <v>12083</v>
      </c>
      <c r="C68" s="18">
        <f>(26.0/B68*100)</f>
        <v/>
      </c>
      <c r="D68" s="19" t="n">
        <v>12057</v>
      </c>
      <c r="E68" s="18" t="n">
        <v>403.90714987</v>
      </c>
      <c r="F68" s="20" t="n">
        <v>2.18551947</v>
      </c>
      <c r="G68" s="18" t="n">
        <v>416.88899271</v>
      </c>
      <c r="H68" s="20" t="n">
        <v>1.7607662</v>
      </c>
      <c r="I68" s="18" t="n">
        <v>406.59531928</v>
      </c>
      <c r="J68" s="20" t="n">
        <v>3.32171091</v>
      </c>
      <c r="K68" s="18" t="n">
        <v>375.46379492</v>
      </c>
      <c r="L68" s="20" t="n">
        <v>4.89765054</v>
      </c>
      <c r="M68" s="18" t="s">
        <v>481</v>
      </c>
      <c r="N68" s="20" t="s">
        <v>481</v>
      </c>
      <c r="O68" s="18" t="s">
        <v>481</v>
      </c>
      <c r="P68" s="20" t="s">
        <v>481</v>
      </c>
      <c r="Q68" s="18" t="s">
        <v>481</v>
      </c>
      <c r="R68" s="20" t="s">
        <v>481</v>
      </c>
      <c r="S68" s="18" t="s">
        <v>481</v>
      </c>
      <c r="T68" s="20" t="s">
        <v>481</v>
      </c>
      <c r="U68" s="18" t="n">
        <v>316.72677402</v>
      </c>
      <c r="V68" s="20" t="n">
        <v>3.9281634</v>
      </c>
    </row>
    <row r="69" spans="1:22">
      <c r="A69" s="15" t="s">
        <v>544</v>
      </c>
      <c r="B69" s="17" t="n">
        <v>4876</v>
      </c>
      <c r="C69" s="18">
        <f>(0.0/B69*100)</f>
        <v/>
      </c>
      <c r="D69" s="19" t="n">
        <v>4876</v>
      </c>
      <c r="E69" s="18" t="n">
        <v>436.27993651</v>
      </c>
      <c r="F69" s="20" t="n">
        <v>4.05170753</v>
      </c>
      <c r="G69" s="18" t="n">
        <v>449.33716934</v>
      </c>
      <c r="H69" s="20" t="n">
        <v>4.17459607</v>
      </c>
      <c r="I69" s="18" t="n">
        <v>450.89240495</v>
      </c>
      <c r="J69" s="20" t="n">
        <v>7.92241962</v>
      </c>
      <c r="K69" s="18" t="n">
        <v>446.89810753</v>
      </c>
      <c r="L69" s="20" t="n">
        <v>13.93796585</v>
      </c>
      <c r="M69" s="18" t="s">
        <v>481</v>
      </c>
      <c r="N69" s="20" t="s">
        <v>481</v>
      </c>
      <c r="O69" s="18" t="s">
        <v>481</v>
      </c>
      <c r="P69" s="20" t="s">
        <v>481</v>
      </c>
      <c r="Q69" s="18" t="s">
        <v>481</v>
      </c>
      <c r="R69" s="20" t="s">
        <v>481</v>
      </c>
      <c r="S69" s="18" t="s">
        <v>481</v>
      </c>
      <c r="T69" s="20" t="s">
        <v>481</v>
      </c>
      <c r="U69" s="18" t="n">
        <v>374.00263128</v>
      </c>
      <c r="V69" s="20" t="n">
        <v>30.471845</v>
      </c>
    </row>
    <row r="70" spans="1:22">
      <c r="A70" s="15" t="s">
        <v>545</v>
      </c>
      <c r="B70" s="17" t="n">
        <v>6036</v>
      </c>
      <c r="C70" s="18">
        <f>(223.0/B70*100)</f>
        <v/>
      </c>
      <c r="D70" s="19" t="n">
        <v>5813</v>
      </c>
      <c r="E70" s="18" t="n">
        <v>497.39274456</v>
      </c>
      <c r="F70" s="20" t="n">
        <v>5.26753436</v>
      </c>
      <c r="G70" s="18" t="n">
        <v>494.87226179</v>
      </c>
      <c r="H70" s="20" t="n">
        <v>3.256132</v>
      </c>
      <c r="I70" s="18" t="n">
        <v>500.35701098</v>
      </c>
      <c r="J70" s="20" t="n">
        <v>4.3597469</v>
      </c>
      <c r="K70" s="18" t="n">
        <v>503.03128733</v>
      </c>
      <c r="L70" s="20" t="n">
        <v>8.59644136</v>
      </c>
      <c r="M70" s="18" t="s">
        <v>481</v>
      </c>
      <c r="N70" s="20" t="s">
        <v>481</v>
      </c>
      <c r="O70" s="18" t="s">
        <v>481</v>
      </c>
      <c r="P70" s="20" t="s">
        <v>481</v>
      </c>
      <c r="Q70" s="18" t="s">
        <v>481</v>
      </c>
      <c r="R70" s="20" t="s">
        <v>481</v>
      </c>
      <c r="S70" s="18" t="s">
        <v>481</v>
      </c>
      <c r="T70" s="20" t="s">
        <v>481</v>
      </c>
      <c r="U70" s="18" t="n">
        <v>441.620147</v>
      </c>
      <c r="V70" s="20" t="n">
        <v>12.92315491</v>
      </c>
    </row>
    <row r="71" spans="1:22">
      <c r="A71" s="15" t="s">
        <v>546</v>
      </c>
      <c r="B71" s="17" t="n">
        <v>6115</v>
      </c>
      <c r="C71" s="18">
        <f>(17.0/B71*100)</f>
        <v/>
      </c>
      <c r="D71" s="19" t="n">
        <v>6098</v>
      </c>
      <c r="E71" s="18" t="n">
        <v>560.43543259</v>
      </c>
      <c r="F71" s="20" t="n">
        <v>3.65597566</v>
      </c>
      <c r="G71" s="18" t="n">
        <v>566.79444257</v>
      </c>
      <c r="H71" s="20" t="n">
        <v>1.70974308</v>
      </c>
      <c r="I71" s="18" t="n">
        <v>569.72509929</v>
      </c>
      <c r="J71" s="20" t="n">
        <v>3.75772677</v>
      </c>
      <c r="K71" s="18" t="n">
        <v>536.55068993</v>
      </c>
      <c r="L71" s="20" t="n">
        <v>7.45006219</v>
      </c>
      <c r="M71" s="18" t="s">
        <v>481</v>
      </c>
      <c r="N71" s="20" t="s">
        <v>481</v>
      </c>
      <c r="O71" s="18" t="s">
        <v>481</v>
      </c>
      <c r="P71" s="20" t="s">
        <v>481</v>
      </c>
      <c r="Q71" s="18" t="s">
        <v>481</v>
      </c>
      <c r="R71" s="20" t="s">
        <v>481</v>
      </c>
      <c r="S71" s="18" t="s">
        <v>481</v>
      </c>
      <c r="T71" s="20" t="s">
        <v>481</v>
      </c>
      <c r="U71" s="18" t="n">
        <v>463.62586946</v>
      </c>
      <c r="V71" s="20" t="n">
        <v>35.35110323</v>
      </c>
    </row>
    <row r="72" spans="1:22">
      <c r="A72" s="15" t="s">
        <v>547</v>
      </c>
      <c r="B72" s="17" t="n">
        <v>7708</v>
      </c>
      <c r="C72" s="18">
        <f>(5.0/B72*100)</f>
        <v/>
      </c>
      <c r="D72" s="19" t="n">
        <v>7703</v>
      </c>
      <c r="E72" s="18" t="n">
        <v>541.32464676</v>
      </c>
      <c r="F72" s="20" t="n">
        <v>4.20283827</v>
      </c>
      <c r="G72" s="18" t="n">
        <v>542.70411255</v>
      </c>
      <c r="H72" s="20" t="n">
        <v>3.30708333</v>
      </c>
      <c r="I72" s="18" t="n">
        <v>551.66517814</v>
      </c>
      <c r="J72" s="20" t="n">
        <v>4.4793152</v>
      </c>
      <c r="K72" s="18" t="n">
        <v>513.53886157</v>
      </c>
      <c r="L72" s="20" t="n">
        <v>7.63489449</v>
      </c>
      <c r="M72" s="18" t="s">
        <v>481</v>
      </c>
      <c r="N72" s="20" t="s">
        <v>481</v>
      </c>
      <c r="O72" s="18" t="s">
        <v>481</v>
      </c>
      <c r="P72" s="20" t="s">
        <v>481</v>
      </c>
      <c r="Q72" s="18" t="s">
        <v>481</v>
      </c>
      <c r="R72" s="20" t="s">
        <v>481</v>
      </c>
      <c r="S72" s="18" t="s">
        <v>481</v>
      </c>
      <c r="T72" s="20" t="s">
        <v>481</v>
      </c>
      <c r="U72" s="18" t="n">
        <v>446.26875414</v>
      </c>
      <c r="V72" s="20" t="n">
        <v>50.06084154</v>
      </c>
    </row>
    <row r="73" spans="1:22">
      <c r="A73" s="15" t="s">
        <v>548</v>
      </c>
      <c r="B73" s="17" t="n">
        <v>8249</v>
      </c>
      <c r="C73" s="18">
        <f>(147.0/B73*100)</f>
        <v/>
      </c>
      <c r="D73" s="19" t="n">
        <v>8102</v>
      </c>
      <c r="E73" s="18" t="n">
        <v>424.94091848</v>
      </c>
      <c r="F73" s="20" t="n">
        <v>4.46315041</v>
      </c>
      <c r="G73" s="18" t="n">
        <v>416.21765832</v>
      </c>
      <c r="H73" s="20" t="n">
        <v>3.16785329</v>
      </c>
      <c r="I73" s="18" t="n">
        <v>410.58438218</v>
      </c>
      <c r="J73" s="20" t="n">
        <v>4.76804015</v>
      </c>
      <c r="K73" s="18" t="n">
        <v>387.50197056</v>
      </c>
      <c r="L73" s="20" t="n">
        <v>6.70275054</v>
      </c>
      <c r="M73" s="18" t="s">
        <v>481</v>
      </c>
      <c r="N73" s="20" t="s">
        <v>481</v>
      </c>
      <c r="O73" s="18" t="s">
        <v>481</v>
      </c>
      <c r="P73" s="20" t="s">
        <v>481</v>
      </c>
      <c r="Q73" s="18" t="s">
        <v>481</v>
      </c>
      <c r="R73" s="20" t="s">
        <v>481</v>
      </c>
      <c r="S73" s="18" t="s">
        <v>481</v>
      </c>
      <c r="T73" s="20" t="s">
        <v>481</v>
      </c>
      <c r="U73" s="18" t="n">
        <v>362.99890541</v>
      </c>
      <c r="V73" s="20" t="n">
        <v>15.40755127</v>
      </c>
    </row>
    <row r="74" spans="1:22">
      <c r="A74" s="15" t="s">
        <v>549</v>
      </c>
      <c r="B74" s="17" t="n">
        <v>4692</v>
      </c>
      <c r="C74" s="18">
        <f>(82.0/B74*100)</f>
        <v/>
      </c>
      <c r="D74" s="19" t="n">
        <v>4610</v>
      </c>
      <c r="E74" s="18" t="n">
        <v>409.41202793</v>
      </c>
      <c r="F74" s="20" t="n">
        <v>2.64237202</v>
      </c>
      <c r="G74" s="18" t="n">
        <v>427.16451931</v>
      </c>
      <c r="H74" s="20" t="n">
        <v>2.14514812</v>
      </c>
      <c r="I74" s="18" t="n">
        <v>423.93829</v>
      </c>
      <c r="J74" s="20" t="n">
        <v>5.54924786</v>
      </c>
      <c r="K74" s="18" t="n">
        <v>403.85815609</v>
      </c>
      <c r="L74" s="20" t="n">
        <v>8.44004477</v>
      </c>
      <c r="M74" s="18" t="s">
        <v>481</v>
      </c>
      <c r="N74" s="20" t="s">
        <v>481</v>
      </c>
      <c r="O74" s="18" t="s">
        <v>481</v>
      </c>
      <c r="P74" s="20" t="s">
        <v>481</v>
      </c>
      <c r="Q74" s="18" t="s">
        <v>481</v>
      </c>
      <c r="R74" s="20" t="s">
        <v>481</v>
      </c>
      <c r="S74" s="18" t="n">
        <v>318.0614179</v>
      </c>
      <c r="T74" s="20" t="n">
        <v>46.60593359</v>
      </c>
      <c r="U74" s="18" t="n">
        <v>320.59789031</v>
      </c>
      <c r="V74" s="20" t="n">
        <v>11.70442689</v>
      </c>
    </row>
    <row r="75" spans="1:22">
      <c r="A75" s="15" t="s">
        <v>550</v>
      </c>
      <c r="B75" s="17" t="n">
        <v>5375</v>
      </c>
      <c r="C75" s="18">
        <f>(209.0/B75*100)</f>
        <v/>
      </c>
      <c r="D75" s="19" t="n">
        <v>5166</v>
      </c>
      <c r="E75" s="18" t="n">
        <v>363.86447761</v>
      </c>
      <c r="F75" s="20" t="n">
        <v>3.31356409</v>
      </c>
      <c r="G75" s="18" t="n">
        <v>372.59457574</v>
      </c>
      <c r="H75" s="20" t="n">
        <v>3.49447771</v>
      </c>
      <c r="I75" s="18" t="n">
        <v>383.27155389</v>
      </c>
      <c r="J75" s="20" t="n">
        <v>5.40621515</v>
      </c>
      <c r="K75" s="18" t="n">
        <v>362.46431628</v>
      </c>
      <c r="L75" s="20" t="n">
        <v>9.121158250000001</v>
      </c>
      <c r="M75" s="18" t="s">
        <v>481</v>
      </c>
      <c r="N75" s="20" t="s">
        <v>481</v>
      </c>
      <c r="O75" s="18" t="s">
        <v>481</v>
      </c>
      <c r="P75" s="20" t="s">
        <v>481</v>
      </c>
      <c r="Q75" s="18" t="s">
        <v>481</v>
      </c>
      <c r="R75" s="20" t="s">
        <v>481</v>
      </c>
      <c r="S75" s="18" t="s">
        <v>481</v>
      </c>
      <c r="T75" s="20" t="s">
        <v>481</v>
      </c>
      <c r="U75" s="18" t="n">
        <v>311.73131938</v>
      </c>
      <c r="V75" s="20" t="n">
        <v>8.858097880000001</v>
      </c>
    </row>
    <row r="76" spans="1:22">
      <c r="A76" s="15" t="s">
        <v>551</v>
      </c>
      <c r="B76" s="17" t="n">
        <v>14167</v>
      </c>
      <c r="C76" s="18">
        <f>(229.0/B76*100)</f>
        <v/>
      </c>
      <c r="D76" s="19" t="n">
        <v>13938</v>
      </c>
      <c r="E76" s="18" t="n">
        <v>425.13120942</v>
      </c>
      <c r="F76" s="20" t="n">
        <v>3.36419342</v>
      </c>
      <c r="G76" s="18" t="n">
        <v>436.1325158</v>
      </c>
      <c r="H76" s="20" t="n">
        <v>2.81395538</v>
      </c>
      <c r="I76" s="18" t="n">
        <v>431.37531112</v>
      </c>
      <c r="J76" s="20" t="n">
        <v>3.93806441</v>
      </c>
      <c r="K76" s="18" t="n">
        <v>403.78347921</v>
      </c>
      <c r="L76" s="20" t="n">
        <v>6.01931021</v>
      </c>
      <c r="M76" s="18" t="s">
        <v>481</v>
      </c>
      <c r="N76" s="20" t="s">
        <v>481</v>
      </c>
      <c r="O76" s="18" t="s">
        <v>481</v>
      </c>
      <c r="P76" s="20" t="s">
        <v>481</v>
      </c>
      <c r="Q76" s="18" t="s">
        <v>481</v>
      </c>
      <c r="R76" s="20" t="s">
        <v>481</v>
      </c>
      <c r="S76" s="18" t="s">
        <v>481</v>
      </c>
      <c r="T76" s="20" t="s">
        <v>481</v>
      </c>
      <c r="U76" s="18" t="n">
        <v>341.23332647</v>
      </c>
      <c r="V76" s="20" t="n">
        <v>9.489230579999999</v>
      </c>
    </row>
    <row r="77" spans="1:22">
      <c r="A77" s="15" t="s">
        <v>552</v>
      </c>
      <c r="B77" s="17" t="n">
        <v>6062</v>
      </c>
      <c r="C77" s="18">
        <f>(88.0/B77*100)</f>
        <v/>
      </c>
      <c r="D77" s="19" t="n">
        <v>5974</v>
      </c>
      <c r="E77" s="18" t="n">
        <v>411.3794491</v>
      </c>
      <c r="F77" s="20" t="n">
        <v>3.94011612</v>
      </c>
      <c r="G77" s="18" t="n">
        <v>428.98684263</v>
      </c>
      <c r="H77" s="20" t="n">
        <v>2.79488918</v>
      </c>
      <c r="I77" s="18" t="n">
        <v>429.9050066</v>
      </c>
      <c r="J77" s="20" t="n">
        <v>4.14039506</v>
      </c>
      <c r="K77" s="18" t="n">
        <v>391.69610792</v>
      </c>
      <c r="L77" s="20" t="n">
        <v>5.51264385</v>
      </c>
      <c r="M77" s="18" t="s">
        <v>481</v>
      </c>
      <c r="N77" s="20" t="s">
        <v>481</v>
      </c>
      <c r="O77" s="18" t="s">
        <v>481</v>
      </c>
      <c r="P77" s="20" t="s">
        <v>481</v>
      </c>
      <c r="Q77" s="18" t="s">
        <v>481</v>
      </c>
      <c r="R77" s="20" t="s">
        <v>481</v>
      </c>
      <c r="S77" s="18" t="s">
        <v>481</v>
      </c>
      <c r="T77" s="20" t="s">
        <v>481</v>
      </c>
      <c r="U77" s="18" t="n">
        <v>348.41081656</v>
      </c>
      <c r="V77" s="20" t="n">
        <v>7.3942283</v>
      </c>
    </row>
    <row r="78" spans="1:22">
      <c r="A78" s="15" t="s">
        <v>553</v>
      </c>
      <c r="B78" s="17" t="n">
        <v>5826</v>
      </c>
      <c r="C78" s="18">
        <f>(0.0/B78*100)</f>
        <v/>
      </c>
      <c r="D78" s="19" t="n">
        <v>5826</v>
      </c>
      <c r="E78" s="18" t="n">
        <v>492.32447043</v>
      </c>
      <c r="F78" s="20" t="n">
        <v>5.12685153</v>
      </c>
      <c r="G78" s="18" t="n">
        <v>494.84182598</v>
      </c>
      <c r="H78" s="20" t="n">
        <v>4.4081138</v>
      </c>
      <c r="I78" s="18" t="n">
        <v>506.74849869</v>
      </c>
      <c r="J78" s="20" t="n">
        <v>8.78316716</v>
      </c>
      <c r="K78" s="18" t="n">
        <v>482.37445097</v>
      </c>
      <c r="L78" s="20" t="n">
        <v>12.5696226</v>
      </c>
      <c r="M78" s="18" t="s">
        <v>481</v>
      </c>
      <c r="N78" s="20" t="s">
        <v>481</v>
      </c>
      <c r="O78" s="18" t="s">
        <v>481</v>
      </c>
      <c r="P78" s="20" t="s">
        <v>481</v>
      </c>
      <c r="Q78" s="18" t="n">
        <v>390.3611</v>
      </c>
      <c r="R78" s="20" t="n">
        <v>35.81002551</v>
      </c>
      <c r="S78" s="18" t="n">
        <v>402.09948162</v>
      </c>
      <c r="T78" s="20" t="n">
        <v>31.56952142</v>
      </c>
      <c r="U78" s="18" t="n">
        <v>419.08081368</v>
      </c>
      <c r="V78" s="20" t="n">
        <v>25.76284358</v>
      </c>
    </row>
    <row customHeight="1" ht="25" r="79" spans="1:22">
      <c r="A79" s="15" t="s">
        <v>554</v>
      </c>
      <c r="B79" s="17" t="n">
        <v>1657</v>
      </c>
      <c r="C79" s="18">
        <f>(41.0/B79*100)</f>
        <v/>
      </c>
      <c r="D79" s="19" t="n">
        <v>1616</v>
      </c>
      <c r="E79" s="18" t="n">
        <v>452.88002304</v>
      </c>
      <c r="F79" s="20" t="n">
        <v>8.93911497</v>
      </c>
      <c r="G79" s="18" t="n">
        <v>460.31269724</v>
      </c>
      <c r="H79" s="20" t="n">
        <v>7.06542909</v>
      </c>
      <c r="I79" s="18" t="n">
        <v>459.01202429</v>
      </c>
      <c r="J79" s="20" t="n">
        <v>9.98715973</v>
      </c>
      <c r="K79" s="18" t="n">
        <v>452.87856888</v>
      </c>
      <c r="L79" s="20" t="n">
        <v>14.15441389</v>
      </c>
      <c r="M79" s="18" t="s">
        <v>481</v>
      </c>
      <c r="N79" s="20" t="s">
        <v>481</v>
      </c>
      <c r="O79" s="18" t="s">
        <v>481</v>
      </c>
      <c r="P79" s="20" t="s">
        <v>481</v>
      </c>
      <c r="Q79" s="18" t="s">
        <v>481</v>
      </c>
      <c r="R79" s="20" t="s">
        <v>481</v>
      </c>
      <c r="S79" s="18" t="s">
        <v>481</v>
      </c>
      <c r="T79" s="20" t="s">
        <v>481</v>
      </c>
      <c r="U79" s="18" t="n">
        <v>347.77026104</v>
      </c>
      <c r="V79" s="20" t="n">
        <v>24.71914722</v>
      </c>
    </row>
    <row r="80" spans="1:22">
      <c r="A80" s="15" t="s">
        <v>555</v>
      </c>
      <c r="B80" s="17" t="n">
        <v>7841</v>
      </c>
      <c r="C80" s="18">
        <f>(0.0/B80*100)</f>
        <v/>
      </c>
      <c r="D80" s="19" t="n">
        <v>7841</v>
      </c>
      <c r="E80" s="18" t="n">
        <v>458.78639001</v>
      </c>
      <c r="F80" s="20" t="n">
        <v>4.50554961</v>
      </c>
      <c r="G80" s="18" t="n">
        <v>462.84652658</v>
      </c>
      <c r="H80" s="20" t="n">
        <v>4.58218847</v>
      </c>
      <c r="I80" s="18" t="n">
        <v>458.19456436</v>
      </c>
      <c r="J80" s="20" t="n">
        <v>9.24646858</v>
      </c>
      <c r="K80" s="18" t="n">
        <v>420.91817246</v>
      </c>
      <c r="L80" s="20" t="n">
        <v>11.19450183</v>
      </c>
      <c r="M80" s="18" t="s">
        <v>481</v>
      </c>
      <c r="N80" s="20" t="s">
        <v>481</v>
      </c>
      <c r="O80" s="18" t="s">
        <v>481</v>
      </c>
      <c r="P80" s="20" t="s">
        <v>481</v>
      </c>
      <c r="Q80" s="18" t="s">
        <v>481</v>
      </c>
      <c r="R80" s="20" t="s">
        <v>481</v>
      </c>
      <c r="S80" s="18" t="s">
        <v>481</v>
      </c>
      <c r="T80" s="20" t="s">
        <v>481</v>
      </c>
      <c r="U80" s="18" t="n">
        <v>423.92587684</v>
      </c>
      <c r="V80" s="20" t="n">
        <v>45.6036718</v>
      </c>
    </row>
    <row r="81" spans="1:22">
      <c r="A81" s="23" t="s">
        <v>556</v>
      </c>
      <c r="B81" s="17" t="n">
        <v>8861</v>
      </c>
      <c r="C81" s="18">
        <f>(76.0/B81*100)</f>
        <v/>
      </c>
      <c r="D81" s="19" t="n">
        <v>8785</v>
      </c>
      <c r="E81" s="18" t="n">
        <v>438.82668964</v>
      </c>
      <c r="F81" s="20" t="n">
        <v>3.68166999</v>
      </c>
      <c r="G81" s="18" t="n">
        <v>446.86187255</v>
      </c>
      <c r="H81" s="20" t="n">
        <v>3.51679897</v>
      </c>
      <c r="I81" s="18" t="n">
        <v>462.48064045</v>
      </c>
      <c r="J81" s="20" t="n">
        <v>5.99094639</v>
      </c>
      <c r="K81" s="18" t="n">
        <v>441.65272322</v>
      </c>
      <c r="L81" s="20" t="n">
        <v>12.45804812</v>
      </c>
      <c r="M81" s="18" t="s">
        <v>481</v>
      </c>
      <c r="N81" s="20" t="s">
        <v>481</v>
      </c>
      <c r="O81" s="18" t="s">
        <v>481</v>
      </c>
      <c r="P81" s="20" t="s">
        <v>481</v>
      </c>
      <c r="Q81" s="18" t="s">
        <v>481</v>
      </c>
      <c r="R81" s="20" t="s">
        <v>481</v>
      </c>
      <c r="S81" s="18" t="s">
        <v>481</v>
      </c>
      <c r="T81" s="20" t="s">
        <v>481</v>
      </c>
      <c r="U81" s="18" t="n">
        <v>400.53839561</v>
      </c>
      <c r="V81" s="20" t="n">
        <v>16.0985363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728</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509.92729639</v>
      </c>
      <c r="F7" s="20" t="n">
        <v>3.58572618</v>
      </c>
      <c r="G7" s="18" t="n">
        <v>504.24701387</v>
      </c>
      <c r="H7" s="20" t="n">
        <v>1.90411599</v>
      </c>
      <c r="I7" s="18" t="n">
        <v>481.10151926</v>
      </c>
      <c r="J7" s="20" t="n">
        <v>2.49953609</v>
      </c>
      <c r="K7" s="18" t="n">
        <v>451.87635481</v>
      </c>
      <c r="L7" s="20" t="n">
        <v>3.85537181</v>
      </c>
      <c r="M7" s="18" t="s">
        <v>481</v>
      </c>
      <c r="N7" s="20" t="s">
        <v>481</v>
      </c>
      <c r="O7" s="18" t="s">
        <v>481</v>
      </c>
      <c r="P7" s="20" t="s">
        <v>481</v>
      </c>
      <c r="Q7" s="18" t="s">
        <v>481</v>
      </c>
      <c r="R7" s="20" t="s">
        <v>481</v>
      </c>
      <c r="S7" s="18" t="s">
        <v>481</v>
      </c>
      <c r="T7" s="20" t="s">
        <v>481</v>
      </c>
      <c r="U7" s="18" t="n">
        <v>430.21768921</v>
      </c>
      <c r="V7" s="20" t="n">
        <v>8.069738559999999</v>
      </c>
    </row>
    <row r="8" spans="1:22">
      <c r="A8" s="15" t="s">
        <v>483</v>
      </c>
      <c r="B8" s="17" t="n">
        <v>7007</v>
      </c>
      <c r="C8" s="18">
        <f>(27.0/B8*100)</f>
        <v/>
      </c>
      <c r="D8" s="19" t="n">
        <v>6980</v>
      </c>
      <c r="E8" s="18" t="n">
        <v>510.11233907</v>
      </c>
      <c r="F8" s="20" t="n">
        <v>3.98535634</v>
      </c>
      <c r="G8" s="18" t="n">
        <v>502.39448533</v>
      </c>
      <c r="H8" s="20" t="n">
        <v>3.13866093</v>
      </c>
      <c r="I8" s="18" t="n">
        <v>483.11083946</v>
      </c>
      <c r="J8" s="20" t="n">
        <v>4.89026723</v>
      </c>
      <c r="K8" s="18" t="n">
        <v>467.96808525</v>
      </c>
      <c r="L8" s="20" t="n">
        <v>5.96017844</v>
      </c>
      <c r="M8" s="18" t="s">
        <v>481</v>
      </c>
      <c r="N8" s="20" t="s">
        <v>481</v>
      </c>
      <c r="O8" s="18" t="s">
        <v>481</v>
      </c>
      <c r="P8" s="20" t="s">
        <v>481</v>
      </c>
      <c r="Q8" s="18" t="n">
        <v>301.63126691</v>
      </c>
      <c r="R8" s="20" t="n">
        <v>25.14921031</v>
      </c>
      <c r="S8" s="18" t="s">
        <v>481</v>
      </c>
      <c r="T8" s="20" t="s">
        <v>481</v>
      </c>
      <c r="U8" s="18" t="n">
        <v>399.00262845</v>
      </c>
      <c r="V8" s="20" t="n">
        <v>12.62528201</v>
      </c>
    </row>
    <row r="9" spans="1:22">
      <c r="A9" s="15" t="s">
        <v>484</v>
      </c>
      <c r="B9" s="17" t="n">
        <v>9651</v>
      </c>
      <c r="C9" s="18">
        <f>(116.0/B9*100)</f>
        <v/>
      </c>
      <c r="D9" s="19" t="n">
        <v>9535</v>
      </c>
      <c r="E9" s="18" t="n">
        <v>511.01336921</v>
      </c>
      <c r="F9" s="20" t="n">
        <v>5.48856857</v>
      </c>
      <c r="G9" s="18" t="n">
        <v>527.68360659</v>
      </c>
      <c r="H9" s="20" t="n">
        <v>2.41751593</v>
      </c>
      <c r="I9" s="18" t="n">
        <v>501.68224281</v>
      </c>
      <c r="J9" s="20" t="n">
        <v>3.14985066</v>
      </c>
      <c r="K9" s="18" t="n">
        <v>479.48294908</v>
      </c>
      <c r="L9" s="20" t="n">
        <v>4.55749307</v>
      </c>
      <c r="M9" s="18" t="s">
        <v>481</v>
      </c>
      <c r="N9" s="20" t="s">
        <v>481</v>
      </c>
      <c r="O9" s="18" t="s">
        <v>481</v>
      </c>
      <c r="P9" s="20" t="s">
        <v>481</v>
      </c>
      <c r="Q9" s="18" t="n">
        <v>357.98454354</v>
      </c>
      <c r="R9" s="20" t="n">
        <v>11.51846445</v>
      </c>
      <c r="S9" s="18" t="s">
        <v>481</v>
      </c>
      <c r="T9" s="20" t="s">
        <v>481</v>
      </c>
      <c r="U9" s="18" t="n">
        <v>442.32128501</v>
      </c>
      <c r="V9" s="20" t="n">
        <v>10.56501734</v>
      </c>
    </row>
    <row r="10" spans="1:22">
      <c r="A10" s="15" t="s">
        <v>485</v>
      </c>
      <c r="B10" s="17" t="n">
        <v>20058</v>
      </c>
      <c r="C10" s="18">
        <f>(531.0/B10*100)</f>
        <v/>
      </c>
      <c r="D10" s="19" t="n">
        <v>19527</v>
      </c>
      <c r="E10" s="18" t="n">
        <v>524.23086697</v>
      </c>
      <c r="F10" s="20" t="n">
        <v>3.69352239</v>
      </c>
      <c r="G10" s="18" t="n">
        <v>523.12759219</v>
      </c>
      <c r="H10" s="20" t="n">
        <v>2.6940661</v>
      </c>
      <c r="I10" s="18" t="n">
        <v>504.42540977</v>
      </c>
      <c r="J10" s="20" t="n">
        <v>2.79114588</v>
      </c>
      <c r="K10" s="18" t="n">
        <v>492.86181544</v>
      </c>
      <c r="L10" s="20" t="n">
        <v>4.6111078</v>
      </c>
      <c r="M10" s="18" t="s">
        <v>481</v>
      </c>
      <c r="N10" s="20" t="s">
        <v>481</v>
      </c>
      <c r="O10" s="18" t="s">
        <v>481</v>
      </c>
      <c r="P10" s="20" t="s">
        <v>481</v>
      </c>
      <c r="Q10" s="18" t="s">
        <v>481</v>
      </c>
      <c r="R10" s="20" t="s">
        <v>481</v>
      </c>
      <c r="S10" s="18" t="s">
        <v>481</v>
      </c>
      <c r="T10" s="20" t="s">
        <v>481</v>
      </c>
      <c r="U10" s="18" t="n">
        <v>460.13293515</v>
      </c>
      <c r="V10" s="20" t="n">
        <v>8.32173139</v>
      </c>
    </row>
    <row r="11" spans="1:22">
      <c r="A11" s="15" t="s">
        <v>486</v>
      </c>
      <c r="B11" s="17" t="n">
        <v>7053</v>
      </c>
      <c r="C11" s="18">
        <f>(53.0/B11*100)</f>
        <v/>
      </c>
      <c r="D11" s="19" t="n">
        <v>7000</v>
      </c>
      <c r="E11" s="18" t="n">
        <v>430.3042171</v>
      </c>
      <c r="F11" s="20" t="n">
        <v>3.68568079</v>
      </c>
      <c r="G11" s="18" t="n">
        <v>427.66980857</v>
      </c>
      <c r="H11" s="20" t="n">
        <v>2.71645711</v>
      </c>
      <c r="I11" s="18" t="n">
        <v>411.93432373</v>
      </c>
      <c r="J11" s="20" t="n">
        <v>4.59305843</v>
      </c>
      <c r="K11" s="18" t="n">
        <v>402.59515768</v>
      </c>
      <c r="L11" s="20" t="n">
        <v>5.72823085</v>
      </c>
      <c r="M11" s="18" t="s">
        <v>481</v>
      </c>
      <c r="N11" s="20" t="s">
        <v>481</v>
      </c>
      <c r="O11" s="18" t="s">
        <v>481</v>
      </c>
      <c r="P11" s="20" t="s">
        <v>481</v>
      </c>
      <c r="Q11" s="18" t="s">
        <v>481</v>
      </c>
      <c r="R11" s="20" t="s">
        <v>481</v>
      </c>
      <c r="S11" s="18" t="s">
        <v>481</v>
      </c>
      <c r="T11" s="20" t="s">
        <v>481</v>
      </c>
      <c r="U11" s="18" t="n">
        <v>372.07834443</v>
      </c>
      <c r="V11" s="20" t="n">
        <v>10.40644974</v>
      </c>
    </row>
    <row r="12" spans="1:22">
      <c r="A12" s="15" t="s">
        <v>487</v>
      </c>
      <c r="B12" s="17" t="n">
        <v>6894</v>
      </c>
      <c r="C12" s="18">
        <f>(57.0/B12*100)</f>
        <v/>
      </c>
      <c r="D12" s="19" t="n">
        <v>6837</v>
      </c>
      <c r="E12" s="18" t="n">
        <v>505.23805458</v>
      </c>
      <c r="F12" s="20" t="n">
        <v>4.94933296</v>
      </c>
      <c r="G12" s="18" t="n">
        <v>501.44485862</v>
      </c>
      <c r="H12" s="20" t="n">
        <v>2.58862808</v>
      </c>
      <c r="I12" s="18" t="n">
        <v>488.58497685</v>
      </c>
      <c r="J12" s="20" t="n">
        <v>3.4512306</v>
      </c>
      <c r="K12" s="18" t="n">
        <v>483.24632608</v>
      </c>
      <c r="L12" s="20" t="n">
        <v>6.37477715</v>
      </c>
      <c r="M12" s="18" t="s">
        <v>481</v>
      </c>
      <c r="N12" s="20" t="s">
        <v>481</v>
      </c>
      <c r="O12" s="18" t="s">
        <v>481</v>
      </c>
      <c r="P12" s="20" t="s">
        <v>481</v>
      </c>
      <c r="Q12" s="18" t="n">
        <v>340.98506961</v>
      </c>
      <c r="R12" s="20" t="n">
        <v>12.52444664</v>
      </c>
      <c r="S12" s="18" t="s">
        <v>481</v>
      </c>
      <c r="T12" s="20" t="s">
        <v>481</v>
      </c>
      <c r="U12" s="18" t="n">
        <v>402.42274114</v>
      </c>
      <c r="V12" s="20" t="n">
        <v>12.73965376</v>
      </c>
    </row>
    <row r="13" spans="1:22">
      <c r="A13" s="15" t="s">
        <v>488</v>
      </c>
      <c r="B13" s="17" t="n">
        <v>7161</v>
      </c>
      <c r="C13" s="18">
        <f>(95.0/B13*100)</f>
        <v/>
      </c>
      <c r="D13" s="19" t="n">
        <v>7066</v>
      </c>
      <c r="E13" s="18" t="n">
        <v>525.43345727</v>
      </c>
      <c r="F13" s="20" t="n">
        <v>4.48781276</v>
      </c>
      <c r="G13" s="18" t="n">
        <v>524.49093075</v>
      </c>
      <c r="H13" s="20" t="n">
        <v>2.29782982</v>
      </c>
      <c r="I13" s="18" t="n">
        <v>494.99853159</v>
      </c>
      <c r="J13" s="20" t="n">
        <v>3.73874166</v>
      </c>
      <c r="K13" s="18" t="n">
        <v>484.16173973</v>
      </c>
      <c r="L13" s="20" t="n">
        <v>4.95703871</v>
      </c>
      <c r="M13" s="18" t="s">
        <v>481</v>
      </c>
      <c r="N13" s="20" t="s">
        <v>481</v>
      </c>
      <c r="O13" s="18" t="s">
        <v>481</v>
      </c>
      <c r="P13" s="20" t="s">
        <v>481</v>
      </c>
      <c r="Q13" s="18" t="n">
        <v>447.51533769</v>
      </c>
      <c r="R13" s="20" t="n">
        <v>5.97365007</v>
      </c>
      <c r="S13" s="18" t="s">
        <v>481</v>
      </c>
      <c r="T13" s="20" t="s">
        <v>481</v>
      </c>
      <c r="U13" s="18" t="n">
        <v>444.45960187</v>
      </c>
      <c r="V13" s="20" t="n">
        <v>11.00272648</v>
      </c>
    </row>
    <row r="14" spans="1:22">
      <c r="A14" s="15" t="s">
        <v>489</v>
      </c>
      <c r="B14" s="17" t="n">
        <v>5587</v>
      </c>
      <c r="C14" s="18">
        <f>(76.0/B14*100)</f>
        <v/>
      </c>
      <c r="D14" s="19" t="n">
        <v>5511</v>
      </c>
      <c r="E14" s="18" t="n">
        <v>535.5204680000001</v>
      </c>
      <c r="F14" s="20" t="n">
        <v>3.91270465</v>
      </c>
      <c r="G14" s="18" t="n">
        <v>523.84359345</v>
      </c>
      <c r="H14" s="20" t="n">
        <v>2.32859803</v>
      </c>
      <c r="I14" s="18" t="n">
        <v>504.38250129</v>
      </c>
      <c r="J14" s="20" t="n">
        <v>3.07652687</v>
      </c>
      <c r="K14" s="18" t="n">
        <v>483.24820047</v>
      </c>
      <c r="L14" s="20" t="n">
        <v>6.2792959</v>
      </c>
      <c r="M14" s="18" t="s">
        <v>481</v>
      </c>
      <c r="N14" s="20" t="s">
        <v>481</v>
      </c>
      <c r="O14" s="18" t="s">
        <v>481</v>
      </c>
      <c r="P14" s="20" t="s">
        <v>481</v>
      </c>
      <c r="Q14" s="18" t="s">
        <v>481</v>
      </c>
      <c r="R14" s="20" t="s">
        <v>481</v>
      </c>
      <c r="S14" s="18" t="s">
        <v>481</v>
      </c>
      <c r="T14" s="20" t="s">
        <v>481</v>
      </c>
      <c r="U14" s="18" t="n">
        <v>466.00734934</v>
      </c>
      <c r="V14" s="20" t="n">
        <v>12.49703471</v>
      </c>
    </row>
    <row r="15" spans="1:22">
      <c r="A15" s="15" t="s">
        <v>490</v>
      </c>
      <c r="B15" s="17" t="n">
        <v>5882</v>
      </c>
      <c r="C15" s="18">
        <f>(53.0/B15*100)</f>
        <v/>
      </c>
      <c r="D15" s="19" t="n">
        <v>5829</v>
      </c>
      <c r="E15" s="18" t="n">
        <v>513.63479098</v>
      </c>
      <c r="F15" s="20" t="n">
        <v>3.9044474</v>
      </c>
      <c r="G15" s="18" t="n">
        <v>516.56968849</v>
      </c>
      <c r="H15" s="20" t="n">
        <v>2.51927805</v>
      </c>
      <c r="I15" s="18" t="n">
        <v>509.25875725</v>
      </c>
      <c r="J15" s="20" t="n">
        <v>3.35687749</v>
      </c>
      <c r="K15" s="18" t="n">
        <v>488.63788252</v>
      </c>
      <c r="L15" s="20" t="n">
        <v>6.32697741</v>
      </c>
      <c r="M15" s="18" t="s">
        <v>481</v>
      </c>
      <c r="N15" s="20" t="s">
        <v>481</v>
      </c>
      <c r="O15" s="18" t="s">
        <v>481</v>
      </c>
      <c r="P15" s="20" t="s">
        <v>481</v>
      </c>
      <c r="Q15" s="18" t="n">
        <v>368.85220715</v>
      </c>
      <c r="R15" s="20" t="n">
        <v>14.5875493</v>
      </c>
      <c r="S15" s="18" t="s">
        <v>481</v>
      </c>
      <c r="T15" s="20" t="s">
        <v>481</v>
      </c>
      <c r="U15" s="18" t="n">
        <v>465.95525637</v>
      </c>
      <c r="V15" s="20" t="n">
        <v>14.82502052</v>
      </c>
    </row>
    <row r="16" spans="1:22">
      <c r="A16" s="15" t="s">
        <v>491</v>
      </c>
      <c r="B16" s="17" t="n">
        <v>6108</v>
      </c>
      <c r="C16" s="18">
        <f>(107.0/B16*100)</f>
        <v/>
      </c>
      <c r="D16" s="19" t="n">
        <v>6001</v>
      </c>
      <c r="E16" s="18" t="n">
        <v>489.03928429</v>
      </c>
      <c r="F16" s="20" t="n">
        <v>4.82076542</v>
      </c>
      <c r="G16" s="18" t="n">
        <v>520.27204844</v>
      </c>
      <c r="H16" s="20" t="n">
        <v>2.90575372</v>
      </c>
      <c r="I16" s="18" t="n">
        <v>496.68636452</v>
      </c>
      <c r="J16" s="20" t="n">
        <v>2.58658163</v>
      </c>
      <c r="K16" s="18" t="n">
        <v>468.06569301</v>
      </c>
      <c r="L16" s="20" t="n">
        <v>3.3829139</v>
      </c>
      <c r="M16" s="18" t="s">
        <v>481</v>
      </c>
      <c r="N16" s="20" t="s">
        <v>481</v>
      </c>
      <c r="O16" s="18" t="s">
        <v>481</v>
      </c>
      <c r="P16" s="20" t="s">
        <v>481</v>
      </c>
      <c r="Q16" s="18" t="s">
        <v>481</v>
      </c>
      <c r="R16" s="20" t="s">
        <v>481</v>
      </c>
      <c r="S16" s="18" t="s">
        <v>481</v>
      </c>
      <c r="T16" s="20" t="s">
        <v>481</v>
      </c>
      <c r="U16" s="18" t="n">
        <v>388.34785413</v>
      </c>
      <c r="V16" s="20" t="n">
        <v>10.88972145</v>
      </c>
    </row>
    <row r="17" spans="1:22">
      <c r="A17" s="15" t="s">
        <v>492</v>
      </c>
      <c r="B17" s="17" t="n">
        <v>6504</v>
      </c>
      <c r="C17" s="18">
        <f>(709.0/B17*100)</f>
        <v/>
      </c>
      <c r="D17" s="19" t="n">
        <v>5795</v>
      </c>
      <c r="E17" s="18" t="n">
        <v>521.78288277</v>
      </c>
      <c r="F17" s="20" t="n">
        <v>3.74628025</v>
      </c>
      <c r="G17" s="18" t="n">
        <v>517.98962298</v>
      </c>
      <c r="H17" s="20" t="n">
        <v>3.15720775</v>
      </c>
      <c r="I17" s="18" t="n">
        <v>502.30783985</v>
      </c>
      <c r="J17" s="20" t="n">
        <v>4.50190539</v>
      </c>
      <c r="K17" s="18" t="n">
        <v>488.04903986</v>
      </c>
      <c r="L17" s="20" t="n">
        <v>5.76253626</v>
      </c>
      <c r="M17" s="18" t="s">
        <v>481</v>
      </c>
      <c r="N17" s="20" t="s">
        <v>481</v>
      </c>
      <c r="O17" s="18" t="s">
        <v>481</v>
      </c>
      <c r="P17" s="20" t="s">
        <v>481</v>
      </c>
      <c r="Q17" s="18" t="n">
        <v>362.96139732</v>
      </c>
      <c r="R17" s="20" t="n">
        <v>12.64520278</v>
      </c>
      <c r="S17" s="18" t="s">
        <v>481</v>
      </c>
      <c r="T17" s="20" t="s">
        <v>481</v>
      </c>
      <c r="U17" s="18" t="n">
        <v>456.94920939</v>
      </c>
      <c r="V17" s="20" t="n">
        <v>10.12741895</v>
      </c>
    </row>
    <row r="18" spans="1:22">
      <c r="A18" s="15" t="s">
        <v>493</v>
      </c>
      <c r="B18" s="17" t="n">
        <v>5532</v>
      </c>
      <c r="C18" s="18">
        <f>(28.0/B18*100)</f>
        <v/>
      </c>
      <c r="D18" s="19" t="n">
        <v>5504</v>
      </c>
      <c r="E18" s="18" t="n">
        <v>451.90587955</v>
      </c>
      <c r="F18" s="20" t="n">
        <v>5.25297264</v>
      </c>
      <c r="G18" s="18" t="n">
        <v>461.09596335</v>
      </c>
      <c r="H18" s="20" t="n">
        <v>3.44623634</v>
      </c>
      <c r="I18" s="18" t="n">
        <v>443.06944197</v>
      </c>
      <c r="J18" s="20" t="n">
        <v>5.6386845</v>
      </c>
      <c r="K18" s="18" t="n">
        <v>428.82965572</v>
      </c>
      <c r="L18" s="20" t="n">
        <v>7.07235811</v>
      </c>
      <c r="M18" s="18" t="s">
        <v>481</v>
      </c>
      <c r="N18" s="20" t="s">
        <v>481</v>
      </c>
      <c r="O18" s="18" t="s">
        <v>481</v>
      </c>
      <c r="P18" s="20" t="s">
        <v>481</v>
      </c>
      <c r="Q18" s="18" t="s">
        <v>481</v>
      </c>
      <c r="R18" s="20" t="s">
        <v>481</v>
      </c>
      <c r="S18" s="18" t="s">
        <v>481</v>
      </c>
      <c r="T18" s="20" t="s">
        <v>481</v>
      </c>
      <c r="U18" s="18" t="n">
        <v>381.39433924</v>
      </c>
      <c r="V18" s="20" t="n">
        <v>13.30790308</v>
      </c>
    </row>
    <row r="19" spans="1:22">
      <c r="A19" s="15" t="s">
        <v>494</v>
      </c>
      <c r="B19" s="17" t="n">
        <v>5658</v>
      </c>
      <c r="C19" s="18">
        <f>(74.0/B19*100)</f>
        <v/>
      </c>
      <c r="D19" s="19" t="n">
        <v>5584</v>
      </c>
      <c r="E19" s="18" t="n">
        <v>486.18804863</v>
      </c>
      <c r="F19" s="20" t="n">
        <v>4.41418181</v>
      </c>
      <c r="G19" s="18" t="n">
        <v>484.64416491</v>
      </c>
      <c r="H19" s="20" t="n">
        <v>3.06698189</v>
      </c>
      <c r="I19" s="18" t="n">
        <v>463.9211395</v>
      </c>
      <c r="J19" s="20" t="n">
        <v>4.06079058</v>
      </c>
      <c r="K19" s="18" t="n">
        <v>454.27940257</v>
      </c>
      <c r="L19" s="20" t="n">
        <v>5.84410623</v>
      </c>
      <c r="M19" s="18" t="s">
        <v>481</v>
      </c>
      <c r="N19" s="20" t="s">
        <v>481</v>
      </c>
      <c r="O19" s="18" t="s">
        <v>481</v>
      </c>
      <c r="P19" s="20" t="s">
        <v>481</v>
      </c>
      <c r="Q19" s="18" t="s">
        <v>481</v>
      </c>
      <c r="R19" s="20" t="s">
        <v>481</v>
      </c>
      <c r="S19" s="18" t="s">
        <v>481</v>
      </c>
      <c r="T19" s="20" t="s">
        <v>481</v>
      </c>
      <c r="U19" s="18" t="n">
        <v>404.90519689</v>
      </c>
      <c r="V19" s="20" t="n">
        <v>10.29216768</v>
      </c>
    </row>
    <row r="20" spans="1:22">
      <c r="A20" s="15" t="s">
        <v>495</v>
      </c>
      <c r="B20" s="17" t="n">
        <v>3371</v>
      </c>
      <c r="C20" s="18">
        <f>(75.0/B20*100)</f>
        <v/>
      </c>
      <c r="D20" s="19" t="n">
        <v>3296</v>
      </c>
      <c r="E20" s="18" t="n">
        <v>499.65909061</v>
      </c>
      <c r="F20" s="20" t="n">
        <v>3.82592544</v>
      </c>
      <c r="G20" s="18" t="n">
        <v>493.33492585</v>
      </c>
      <c r="H20" s="20" t="n">
        <v>2.76755904</v>
      </c>
      <c r="I20" s="18" t="n">
        <v>466.84554593</v>
      </c>
      <c r="J20" s="20" t="n">
        <v>5.33752747</v>
      </c>
      <c r="K20" s="18" t="n">
        <v>471.11597789</v>
      </c>
      <c r="L20" s="20" t="n">
        <v>6.99566086</v>
      </c>
      <c r="M20" s="18" t="s">
        <v>481</v>
      </c>
      <c r="N20" s="20" t="s">
        <v>481</v>
      </c>
      <c r="O20" s="18" t="s">
        <v>481</v>
      </c>
      <c r="P20" s="20" t="s">
        <v>481</v>
      </c>
      <c r="Q20" s="18" t="s">
        <v>481</v>
      </c>
      <c r="R20" s="20" t="s">
        <v>481</v>
      </c>
      <c r="S20" s="18" t="s">
        <v>481</v>
      </c>
      <c r="T20" s="20" t="s">
        <v>481</v>
      </c>
      <c r="U20" s="18" t="n">
        <v>422.79125045</v>
      </c>
      <c r="V20" s="20" t="n">
        <v>13.95298373</v>
      </c>
    </row>
    <row r="21" spans="1:22">
      <c r="A21" s="15" t="s">
        <v>496</v>
      </c>
      <c r="B21" s="17" t="n">
        <v>5741</v>
      </c>
      <c r="C21" s="18">
        <f>(45.0/B21*100)</f>
        <v/>
      </c>
      <c r="D21" s="19" t="n">
        <v>5696</v>
      </c>
      <c r="E21" s="18" t="n">
        <v>511.64251294</v>
      </c>
      <c r="F21" s="20" t="n">
        <v>3.60556483</v>
      </c>
      <c r="G21" s="18" t="n">
        <v>510.11411363</v>
      </c>
      <c r="H21" s="20" t="n">
        <v>2.08602543</v>
      </c>
      <c r="I21" s="18" t="n">
        <v>491.54241462</v>
      </c>
      <c r="J21" s="20" t="n">
        <v>3.21971149</v>
      </c>
      <c r="K21" s="18" t="n">
        <v>474.7498064</v>
      </c>
      <c r="L21" s="20" t="n">
        <v>5.4941035</v>
      </c>
      <c r="M21" s="18" t="s">
        <v>481</v>
      </c>
      <c r="N21" s="20" t="s">
        <v>481</v>
      </c>
      <c r="O21" s="18" t="s">
        <v>481</v>
      </c>
      <c r="P21" s="20" t="s">
        <v>481</v>
      </c>
      <c r="Q21" s="18" t="s">
        <v>481</v>
      </c>
      <c r="R21" s="20" t="s">
        <v>481</v>
      </c>
      <c r="S21" s="18" t="s">
        <v>481</v>
      </c>
      <c r="T21" s="20" t="s">
        <v>481</v>
      </c>
      <c r="U21" s="18" t="n">
        <v>458.37062249</v>
      </c>
      <c r="V21" s="20" t="n">
        <v>16.92445619</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(222.0/B23*100)</f>
        <v/>
      </c>
      <c r="D23" s="19" t="n">
        <v>11361</v>
      </c>
      <c r="E23" s="18" t="n">
        <v>474.30609528</v>
      </c>
      <c r="F23" s="20" t="n">
        <v>5.51146344</v>
      </c>
      <c r="G23" s="18" t="n">
        <v>499.02663221</v>
      </c>
      <c r="H23" s="20" t="n">
        <v>3.16344129</v>
      </c>
      <c r="I23" s="18" t="n">
        <v>491.76575412</v>
      </c>
      <c r="J23" s="20" t="n">
        <v>4.60071426</v>
      </c>
      <c r="K23" s="18" t="n">
        <v>468.73488758</v>
      </c>
      <c r="L23" s="20" t="n">
        <v>5.51703056</v>
      </c>
      <c r="M23" s="18" t="s">
        <v>481</v>
      </c>
      <c r="N23" s="20" t="s">
        <v>481</v>
      </c>
      <c r="O23" s="18" t="s">
        <v>481</v>
      </c>
      <c r="P23" s="20" t="s">
        <v>481</v>
      </c>
      <c r="Q23" s="18" t="s">
        <v>481</v>
      </c>
      <c r="R23" s="20" t="s">
        <v>481</v>
      </c>
      <c r="S23" s="18" t="s">
        <v>481</v>
      </c>
      <c r="T23" s="20" t="s">
        <v>481</v>
      </c>
      <c r="U23" s="18" t="n">
        <v>443.87000687</v>
      </c>
      <c r="V23" s="20" t="n">
        <v>12.53820974</v>
      </c>
    </row>
    <row r="24" spans="1:22">
      <c r="A24" s="15" t="s">
        <v>499</v>
      </c>
      <c r="B24" s="17" t="n">
        <v>6647</v>
      </c>
      <c r="C24" s="18">
        <f>(7.0/B24*100)</f>
        <v/>
      </c>
      <c r="D24" s="19" t="n">
        <v>6640</v>
      </c>
      <c r="E24" s="18" t="n">
        <v>539.76927804</v>
      </c>
      <c r="F24" s="20" t="n">
        <v>3.81274762</v>
      </c>
      <c r="G24" s="18" t="n">
        <v>537.3366058300001</v>
      </c>
      <c r="H24" s="20" t="n">
        <v>3.14718901</v>
      </c>
      <c r="I24" s="18" t="n">
        <v>517.84929593</v>
      </c>
      <c r="J24" s="20" t="n">
        <v>4.8386485</v>
      </c>
      <c r="K24" s="18" t="n">
        <v>489.779005</v>
      </c>
      <c r="L24" s="20" t="n">
        <v>7.19433744</v>
      </c>
      <c r="M24" s="18" t="s">
        <v>481</v>
      </c>
      <c r="N24" s="20" t="s">
        <v>481</v>
      </c>
      <c r="O24" s="18" t="s">
        <v>481</v>
      </c>
      <c r="P24" s="20" t="s">
        <v>481</v>
      </c>
      <c r="Q24" s="18" t="s">
        <v>481</v>
      </c>
      <c r="R24" s="20" t="s">
        <v>481</v>
      </c>
      <c r="S24" s="18" t="s">
        <v>481</v>
      </c>
      <c r="T24" s="20" t="s">
        <v>481</v>
      </c>
      <c r="U24" s="18" t="n">
        <v>480.40754559</v>
      </c>
      <c r="V24" s="20" t="n">
        <v>15.97686392</v>
      </c>
    </row>
    <row r="25" spans="1:22">
      <c r="A25" s="15" t="s">
        <v>500</v>
      </c>
      <c r="B25" s="17" t="n">
        <v>5581</v>
      </c>
      <c r="C25" s="18">
        <f>(24.0/B25*100)</f>
        <v/>
      </c>
      <c r="D25" s="19" t="n">
        <v>5557</v>
      </c>
      <c r="E25" s="18" t="n">
        <v>549.05054172</v>
      </c>
      <c r="F25" s="20" t="n">
        <v>5.3954091</v>
      </c>
      <c r="G25" s="18" t="n">
        <v>533.54961755</v>
      </c>
      <c r="H25" s="20" t="n">
        <v>3.48217336</v>
      </c>
      <c r="I25" s="18" t="n">
        <v>474.86226118</v>
      </c>
      <c r="J25" s="20" t="n">
        <v>5.45338848</v>
      </c>
      <c r="K25" s="18" t="n">
        <v>474.4054584</v>
      </c>
      <c r="L25" s="20" t="n">
        <v>7.74661917</v>
      </c>
      <c r="M25" s="18" t="s">
        <v>481</v>
      </c>
      <c r="N25" s="20" t="s">
        <v>481</v>
      </c>
      <c r="O25" s="18" t="s">
        <v>481</v>
      </c>
      <c r="P25" s="20" t="s">
        <v>481</v>
      </c>
      <c r="Q25" s="18" t="s">
        <v>481</v>
      </c>
      <c r="R25" s="20" t="s">
        <v>481</v>
      </c>
      <c r="S25" s="18" t="s">
        <v>481</v>
      </c>
      <c r="T25" s="20" t="s">
        <v>481</v>
      </c>
      <c r="U25" s="18" t="n">
        <v>463.2120958</v>
      </c>
      <c r="V25" s="20" t="n">
        <v>21.07179596</v>
      </c>
    </row>
    <row r="26" spans="1:22">
      <c r="A26" s="15" t="s">
        <v>501</v>
      </c>
      <c r="B26" s="17" t="n">
        <v>4869</v>
      </c>
      <c r="C26" s="18">
        <f>(36.0/B26*100)</f>
        <v/>
      </c>
      <c r="D26" s="19" t="n">
        <v>4833</v>
      </c>
      <c r="E26" s="18" t="n">
        <v>488.48607695</v>
      </c>
      <c r="F26" s="20" t="n">
        <v>4.49185173</v>
      </c>
      <c r="G26" s="18" t="n">
        <v>484.98229498</v>
      </c>
      <c r="H26" s="20" t="n">
        <v>2.25381313</v>
      </c>
      <c r="I26" s="18" t="n">
        <v>475.23371461</v>
      </c>
      <c r="J26" s="20" t="n">
        <v>4.1483301</v>
      </c>
      <c r="K26" s="18" t="n">
        <v>476.51738079</v>
      </c>
      <c r="L26" s="20" t="n">
        <v>8.600069270000001</v>
      </c>
      <c r="M26" s="18" t="s">
        <v>481</v>
      </c>
      <c r="N26" s="20" t="s">
        <v>481</v>
      </c>
      <c r="O26" s="18" t="s">
        <v>481</v>
      </c>
      <c r="P26" s="20" t="s">
        <v>481</v>
      </c>
      <c r="Q26" s="18" t="s">
        <v>481</v>
      </c>
      <c r="R26" s="20" t="s">
        <v>481</v>
      </c>
      <c r="S26" s="18" t="s">
        <v>481</v>
      </c>
      <c r="T26" s="20" t="s">
        <v>481</v>
      </c>
      <c r="U26" s="18" t="n">
        <v>424.8974694</v>
      </c>
      <c r="V26" s="20" t="n">
        <v>14.29259758</v>
      </c>
    </row>
    <row r="27" spans="1:22">
      <c r="A27" s="15" t="s">
        <v>502</v>
      </c>
      <c r="B27" s="17" t="n">
        <v>5299</v>
      </c>
      <c r="C27" s="18">
        <f>(19.0/B27*100)</f>
        <v/>
      </c>
      <c r="D27" s="19" t="n">
        <v>5280</v>
      </c>
      <c r="E27" s="18" t="n">
        <v>504.57818164</v>
      </c>
      <c r="F27" s="20" t="n">
        <v>3.00564689</v>
      </c>
      <c r="G27" s="18" t="n">
        <v>495.15917644</v>
      </c>
      <c r="H27" s="20" t="n">
        <v>2.08927303</v>
      </c>
      <c r="I27" s="18" t="n">
        <v>470.37892547</v>
      </c>
      <c r="J27" s="20" t="n">
        <v>2.76681249</v>
      </c>
      <c r="K27" s="18" t="n">
        <v>461.39097696</v>
      </c>
      <c r="L27" s="20" t="n">
        <v>4.12249982</v>
      </c>
      <c r="M27" s="18" t="s">
        <v>481</v>
      </c>
      <c r="N27" s="20" t="s">
        <v>481</v>
      </c>
      <c r="O27" s="18" t="s">
        <v>481</v>
      </c>
      <c r="P27" s="20" t="s">
        <v>481</v>
      </c>
      <c r="Q27" s="18" t="s">
        <v>481</v>
      </c>
      <c r="R27" s="20" t="s">
        <v>481</v>
      </c>
      <c r="S27" s="18" t="s">
        <v>481</v>
      </c>
      <c r="T27" s="20" t="s">
        <v>481</v>
      </c>
      <c r="U27" s="18" t="n">
        <v>411.88686947</v>
      </c>
      <c r="V27" s="20" t="n">
        <v>9.04969339</v>
      </c>
    </row>
    <row r="28" spans="1:22">
      <c r="A28" s="15" t="s">
        <v>503</v>
      </c>
      <c r="B28" s="17" t="n">
        <v>7568</v>
      </c>
      <c r="C28" s="18">
        <f>(64.0/B28*100)</f>
        <v/>
      </c>
      <c r="D28" s="19" t="n">
        <v>7504</v>
      </c>
      <c r="E28" s="18" t="n">
        <v>408.85115234</v>
      </c>
      <c r="F28" s="20" t="n">
        <v>2.85248229</v>
      </c>
      <c r="G28" s="18" t="n">
        <v>415.4730599</v>
      </c>
      <c r="H28" s="20" t="n">
        <v>2.80258697</v>
      </c>
      <c r="I28" s="18" t="n">
        <v>395.8670721</v>
      </c>
      <c r="J28" s="20" t="n">
        <v>3.56567695</v>
      </c>
      <c r="K28" s="18" t="n">
        <v>393.04612838</v>
      </c>
      <c r="L28" s="20" t="n">
        <v>5.24620827</v>
      </c>
      <c r="M28" s="18" t="s">
        <v>481</v>
      </c>
      <c r="N28" s="20" t="s">
        <v>481</v>
      </c>
      <c r="O28" s="18" t="s">
        <v>481</v>
      </c>
      <c r="P28" s="20" t="s">
        <v>481</v>
      </c>
      <c r="Q28" s="18" t="s">
        <v>481</v>
      </c>
      <c r="R28" s="20" t="s">
        <v>481</v>
      </c>
      <c r="S28" s="18" t="s">
        <v>481</v>
      </c>
      <c r="T28" s="20" t="s">
        <v>481</v>
      </c>
      <c r="U28" s="18" t="n">
        <v>380.74839047</v>
      </c>
      <c r="V28" s="20" t="n">
        <v>8.57424423</v>
      </c>
    </row>
    <row r="29" spans="1:22">
      <c r="A29" s="15" t="s">
        <v>504</v>
      </c>
      <c r="B29" s="17" t="n">
        <v>5385</v>
      </c>
      <c r="C29" s="18">
        <f>(30.0/B29*100)</f>
        <v/>
      </c>
      <c r="D29" s="19" t="n">
        <v>5355</v>
      </c>
      <c r="E29" s="18" t="n">
        <v>523.03696583</v>
      </c>
      <c r="F29" s="20" t="n">
        <v>4.5406701</v>
      </c>
      <c r="G29" s="18" t="n">
        <v>524.70435889</v>
      </c>
      <c r="H29" s="20" t="n">
        <v>2.38735039</v>
      </c>
      <c r="I29" s="18" t="n">
        <v>498.25128632</v>
      </c>
      <c r="J29" s="20" t="n">
        <v>4.51555489</v>
      </c>
      <c r="K29" s="18" t="n">
        <v>464.17962702</v>
      </c>
      <c r="L29" s="20" t="n">
        <v>8.555070349999999</v>
      </c>
      <c r="M29" s="18" t="s">
        <v>481</v>
      </c>
      <c r="N29" s="20" t="s">
        <v>481</v>
      </c>
      <c r="O29" s="18" t="s">
        <v>481</v>
      </c>
      <c r="P29" s="20" t="s">
        <v>481</v>
      </c>
      <c r="Q29" s="18" t="n">
        <v>335.3902018</v>
      </c>
      <c r="R29" s="20" t="n">
        <v>12.1685767</v>
      </c>
      <c r="S29" s="18" t="s">
        <v>481</v>
      </c>
      <c r="T29" s="20" t="s">
        <v>481</v>
      </c>
      <c r="U29" s="18" t="n">
        <v>464.55601008</v>
      </c>
      <c r="V29" s="20" t="n">
        <v>14.54931052</v>
      </c>
    </row>
    <row r="30" spans="1:22">
      <c r="A30" s="15" t="s">
        <v>505</v>
      </c>
      <c r="B30" s="17" t="n">
        <v>4520</v>
      </c>
      <c r="C30" s="18">
        <f>(107.0/B30*100)</f>
        <v/>
      </c>
      <c r="D30" s="19" t="n">
        <v>4413</v>
      </c>
      <c r="E30" s="18" t="n">
        <v>501.52579578</v>
      </c>
      <c r="F30" s="20" t="n">
        <v>4.7219482</v>
      </c>
      <c r="G30" s="18" t="n">
        <v>504.12239467</v>
      </c>
      <c r="H30" s="20" t="n">
        <v>2.60487885</v>
      </c>
      <c r="I30" s="18" t="n">
        <v>484.17742376</v>
      </c>
      <c r="J30" s="20" t="n">
        <v>3.89222349</v>
      </c>
      <c r="K30" s="18" t="n">
        <v>461.0279386</v>
      </c>
      <c r="L30" s="20" t="n">
        <v>6.03269997</v>
      </c>
      <c r="M30" s="18" t="s">
        <v>481</v>
      </c>
      <c r="N30" s="20" t="s">
        <v>481</v>
      </c>
      <c r="O30" s="18" t="s">
        <v>481</v>
      </c>
      <c r="P30" s="20" t="s">
        <v>481</v>
      </c>
      <c r="Q30" s="18" t="s">
        <v>481</v>
      </c>
      <c r="R30" s="20" t="s">
        <v>481</v>
      </c>
      <c r="S30" s="18" t="s">
        <v>481</v>
      </c>
      <c r="T30" s="20" t="s">
        <v>481</v>
      </c>
      <c r="U30" s="18" t="n">
        <v>432.562195</v>
      </c>
      <c r="V30" s="20" t="n">
        <v>13.6196539</v>
      </c>
    </row>
    <row r="31" spans="1:22">
      <c r="A31" s="15" t="s">
        <v>506</v>
      </c>
      <c r="B31" s="17" t="n">
        <v>5456</v>
      </c>
      <c r="C31" s="18">
        <f>(127.0/B31*100)</f>
        <v/>
      </c>
      <c r="D31" s="19" t="n">
        <v>5329</v>
      </c>
      <c r="E31" s="18" t="n">
        <v>509.03020896</v>
      </c>
      <c r="F31" s="20" t="n">
        <v>3.84648947</v>
      </c>
      <c r="G31" s="18" t="n">
        <v>512.2911874</v>
      </c>
      <c r="H31" s="20" t="n">
        <v>2.67088394</v>
      </c>
      <c r="I31" s="18" t="n">
        <v>487.5421908</v>
      </c>
      <c r="J31" s="20" t="n">
        <v>4.53658463</v>
      </c>
      <c r="K31" s="18" t="n">
        <v>469.82709007</v>
      </c>
      <c r="L31" s="20" t="n">
        <v>5.49679621</v>
      </c>
      <c r="M31" s="18" t="s">
        <v>481</v>
      </c>
      <c r="N31" s="20" t="s">
        <v>481</v>
      </c>
      <c r="O31" s="18" t="s">
        <v>481</v>
      </c>
      <c r="P31" s="20" t="s">
        <v>481</v>
      </c>
      <c r="Q31" s="18" t="s">
        <v>481</v>
      </c>
      <c r="R31" s="20" t="s">
        <v>481</v>
      </c>
      <c r="S31" s="18" t="s">
        <v>481</v>
      </c>
      <c r="T31" s="20" t="s">
        <v>481</v>
      </c>
      <c r="U31" s="18" t="n">
        <v>429.68847557</v>
      </c>
      <c r="V31" s="20" t="n">
        <v>9.85462278</v>
      </c>
    </row>
    <row r="32" spans="1:22">
      <c r="A32" s="15" t="s">
        <v>507</v>
      </c>
      <c r="B32" s="17" t="n">
        <v>4478</v>
      </c>
      <c r="C32" s="18">
        <f>(5.0/B32*100)</f>
        <v/>
      </c>
      <c r="D32" s="19" t="n">
        <v>4473</v>
      </c>
      <c r="E32" s="18" t="n">
        <v>506.87013874</v>
      </c>
      <c r="F32" s="20" t="n">
        <v>5.62561084</v>
      </c>
      <c r="G32" s="18" t="n">
        <v>509.25873182</v>
      </c>
      <c r="H32" s="20" t="n">
        <v>2.57443912</v>
      </c>
      <c r="I32" s="18" t="n">
        <v>500.43061976</v>
      </c>
      <c r="J32" s="20" t="n">
        <v>3.28618831</v>
      </c>
      <c r="K32" s="18" t="n">
        <v>499.87900826</v>
      </c>
      <c r="L32" s="20" t="n">
        <v>5.38822452</v>
      </c>
      <c r="M32" s="18" t="s">
        <v>481</v>
      </c>
      <c r="N32" s="20" t="s">
        <v>481</v>
      </c>
      <c r="O32" s="18" t="s">
        <v>481</v>
      </c>
      <c r="P32" s="20" t="s">
        <v>481</v>
      </c>
      <c r="Q32" s="18" t="s">
        <v>481</v>
      </c>
      <c r="R32" s="20" t="s">
        <v>481</v>
      </c>
      <c r="S32" s="18" t="s">
        <v>481</v>
      </c>
      <c r="T32" s="20" t="s">
        <v>481</v>
      </c>
      <c r="U32" s="18" t="n">
        <v>405.57832044</v>
      </c>
      <c r="V32" s="20" t="n">
        <v>17.11313223</v>
      </c>
    </row>
    <row r="33" spans="1:22">
      <c r="A33" s="15" t="s">
        <v>508</v>
      </c>
      <c r="B33" s="17" t="n">
        <v>7325</v>
      </c>
      <c r="C33" s="18">
        <f>(76.0/B33*100)</f>
        <v/>
      </c>
      <c r="D33" s="19" t="n">
        <v>7249</v>
      </c>
      <c r="E33" s="18" t="n">
        <v>488.69032119</v>
      </c>
      <c r="F33" s="20" t="n">
        <v>3.07736302</v>
      </c>
      <c r="G33" s="18" t="n">
        <v>499.03663707</v>
      </c>
      <c r="H33" s="20" t="n">
        <v>2.81615555</v>
      </c>
      <c r="I33" s="18" t="n">
        <v>488.08971085</v>
      </c>
      <c r="J33" s="20" t="n">
        <v>5.39061751</v>
      </c>
      <c r="K33" s="18" t="n">
        <v>452.07360318</v>
      </c>
      <c r="L33" s="20" t="n">
        <v>7.07551266</v>
      </c>
      <c r="M33" s="18" t="s">
        <v>481</v>
      </c>
      <c r="N33" s="20" t="s">
        <v>481</v>
      </c>
      <c r="O33" s="18" t="s">
        <v>481</v>
      </c>
      <c r="P33" s="20" t="s">
        <v>481</v>
      </c>
      <c r="Q33" s="18" t="s">
        <v>481</v>
      </c>
      <c r="R33" s="20" t="s">
        <v>481</v>
      </c>
      <c r="S33" s="18" t="s">
        <v>481</v>
      </c>
      <c r="T33" s="20" t="s">
        <v>481</v>
      </c>
      <c r="U33" s="18" t="n">
        <v>451.78535285</v>
      </c>
      <c r="V33" s="20" t="n">
        <v>15.98471111</v>
      </c>
    </row>
    <row r="34" spans="1:22">
      <c r="A34" s="15" t="s">
        <v>509</v>
      </c>
      <c r="B34" s="17" t="n">
        <v>6350</v>
      </c>
      <c r="C34" s="18">
        <f>(39.0/B34*100)</f>
        <v/>
      </c>
      <c r="D34" s="19" t="n">
        <v>6311</v>
      </c>
      <c r="E34" s="18" t="n">
        <v>483.14438733</v>
      </c>
      <c r="F34" s="20" t="n">
        <v>4.95669022</v>
      </c>
      <c r="G34" s="18" t="n">
        <v>491.09490336</v>
      </c>
      <c r="H34" s="20" t="n">
        <v>2.91587727</v>
      </c>
      <c r="I34" s="18" t="n">
        <v>469.19502507</v>
      </c>
      <c r="J34" s="20" t="n">
        <v>2.94845844</v>
      </c>
      <c r="K34" s="18" t="n">
        <v>461.96272661</v>
      </c>
      <c r="L34" s="20" t="n">
        <v>5.84285117</v>
      </c>
      <c r="M34" s="18" t="s">
        <v>481</v>
      </c>
      <c r="N34" s="20" t="s">
        <v>481</v>
      </c>
      <c r="O34" s="18" t="s">
        <v>481</v>
      </c>
      <c r="P34" s="20" t="s">
        <v>481</v>
      </c>
      <c r="Q34" s="18" t="n">
        <v>336.51078337</v>
      </c>
      <c r="R34" s="20" t="n">
        <v>12.24828707</v>
      </c>
      <c r="S34" s="18" t="s">
        <v>481</v>
      </c>
      <c r="T34" s="20" t="s">
        <v>481</v>
      </c>
      <c r="U34" s="18" t="n">
        <v>373.77957933</v>
      </c>
      <c r="V34" s="20" t="n">
        <v>11.132198</v>
      </c>
    </row>
    <row r="35" spans="1:22">
      <c r="A35" s="15" t="s">
        <v>510</v>
      </c>
      <c r="B35" s="17" t="n">
        <v>6406</v>
      </c>
      <c r="C35" s="18">
        <f>(38.0/B35*100)</f>
        <v/>
      </c>
      <c r="D35" s="19" t="n">
        <v>6368</v>
      </c>
      <c r="E35" s="18" t="n">
        <v>524.25533001</v>
      </c>
      <c r="F35" s="20" t="n">
        <v>4.21412344</v>
      </c>
      <c r="G35" s="18" t="n">
        <v>516.54383045</v>
      </c>
      <c r="H35" s="20" t="n">
        <v>1.98683859</v>
      </c>
      <c r="I35" s="18" t="n">
        <v>501.3931033</v>
      </c>
      <c r="J35" s="20" t="n">
        <v>3.6583625</v>
      </c>
      <c r="K35" s="18" t="n">
        <v>495.81377546</v>
      </c>
      <c r="L35" s="20" t="n">
        <v>6.15403225</v>
      </c>
      <c r="M35" s="18" t="s">
        <v>481</v>
      </c>
      <c r="N35" s="20" t="s">
        <v>481</v>
      </c>
      <c r="O35" s="18" t="s">
        <v>481</v>
      </c>
      <c r="P35" s="20" t="s">
        <v>481</v>
      </c>
      <c r="Q35" s="18" t="n">
        <v>349.78970242</v>
      </c>
      <c r="R35" s="20" t="n">
        <v>6.90672373</v>
      </c>
      <c r="S35" s="18" t="s">
        <v>481</v>
      </c>
      <c r="T35" s="20" t="s">
        <v>481</v>
      </c>
      <c r="U35" s="18" t="n">
        <v>441.59499482</v>
      </c>
      <c r="V35" s="20" t="n">
        <v>9.281007900000001</v>
      </c>
    </row>
    <row r="36" spans="1:22">
      <c r="A36" s="15" t="s">
        <v>511</v>
      </c>
      <c r="B36" s="17" t="n">
        <v>6736</v>
      </c>
      <c r="C36" s="18">
        <f>(31.0/B36*100)</f>
        <v/>
      </c>
      <c r="D36" s="19" t="n">
        <v>6705</v>
      </c>
      <c r="E36" s="18" t="n">
        <v>486.09705426</v>
      </c>
      <c r="F36" s="20" t="n">
        <v>2.80029223</v>
      </c>
      <c r="G36" s="18" t="n">
        <v>492.47404926</v>
      </c>
      <c r="H36" s="20" t="n">
        <v>2.41998565</v>
      </c>
      <c r="I36" s="18" t="n">
        <v>473.17390772</v>
      </c>
      <c r="J36" s="20" t="n">
        <v>5.29546466</v>
      </c>
      <c r="K36" s="18" t="n">
        <v>463.90790455</v>
      </c>
      <c r="L36" s="20" t="n">
        <v>6.75568997</v>
      </c>
      <c r="M36" s="18" t="s">
        <v>481</v>
      </c>
      <c r="N36" s="20" t="s">
        <v>481</v>
      </c>
      <c r="O36" s="18" t="s">
        <v>481</v>
      </c>
      <c r="P36" s="20" t="s">
        <v>481</v>
      </c>
      <c r="Q36" s="18" t="s">
        <v>481</v>
      </c>
      <c r="R36" s="20" t="s">
        <v>481</v>
      </c>
      <c r="S36" s="18" t="s">
        <v>481</v>
      </c>
      <c r="T36" s="20" t="s">
        <v>481</v>
      </c>
      <c r="U36" s="18" t="n">
        <v>394.90258637</v>
      </c>
      <c r="V36" s="20" t="n">
        <v>13.01888624</v>
      </c>
    </row>
    <row r="37" spans="1:22">
      <c r="A37" s="15" t="s">
        <v>512</v>
      </c>
      <c r="B37" s="17" t="n">
        <v>5458</v>
      </c>
      <c r="C37" s="18">
        <f>(66.0/B37*100)</f>
        <v/>
      </c>
      <c r="D37" s="19" t="n">
        <v>5392</v>
      </c>
      <c r="E37" s="18" t="n">
        <v>509.33390587</v>
      </c>
      <c r="F37" s="20" t="n">
        <v>4.48408765</v>
      </c>
      <c r="G37" s="18" t="n">
        <v>504.34970632</v>
      </c>
      <c r="H37" s="20" t="n">
        <v>3.33179463</v>
      </c>
      <c r="I37" s="18" t="n">
        <v>480.0329617</v>
      </c>
      <c r="J37" s="20" t="n">
        <v>3.94048105</v>
      </c>
      <c r="K37" s="18" t="n">
        <v>475.43561912</v>
      </c>
      <c r="L37" s="20" t="n">
        <v>6.03912972</v>
      </c>
      <c r="M37" s="18" t="s">
        <v>481</v>
      </c>
      <c r="N37" s="20" t="s">
        <v>481</v>
      </c>
      <c r="O37" s="18" t="s">
        <v>481</v>
      </c>
      <c r="P37" s="20" t="s">
        <v>481</v>
      </c>
      <c r="Q37" s="18" t="s">
        <v>481</v>
      </c>
      <c r="R37" s="20" t="s">
        <v>481</v>
      </c>
      <c r="S37" s="18" t="s">
        <v>481</v>
      </c>
      <c r="T37" s="20" t="s">
        <v>481</v>
      </c>
      <c r="U37" s="18" t="n">
        <v>395.64849723</v>
      </c>
      <c r="V37" s="20" t="n">
        <v>9.05843552</v>
      </c>
    </row>
    <row r="38" spans="1:22">
      <c r="A38" s="15" t="s">
        <v>513</v>
      </c>
      <c r="B38" s="17" t="n">
        <v>5860</v>
      </c>
      <c r="C38" s="18">
        <f>(17.0/B38*100)</f>
        <v/>
      </c>
      <c r="D38" s="19" t="n">
        <v>5843</v>
      </c>
      <c r="E38" s="18" t="n">
        <v>523.43718747</v>
      </c>
      <c r="F38" s="20" t="n">
        <v>4.3673875</v>
      </c>
      <c r="G38" s="18" t="n">
        <v>533.26817309</v>
      </c>
      <c r="H38" s="20" t="n">
        <v>3.49156768</v>
      </c>
      <c r="I38" s="18" t="n">
        <v>516.7975754399999</v>
      </c>
      <c r="J38" s="20" t="n">
        <v>4.47866552</v>
      </c>
      <c r="K38" s="18" t="n">
        <v>491.38831832</v>
      </c>
      <c r="L38" s="20" t="n">
        <v>5.05848567</v>
      </c>
      <c r="M38" s="18" t="s">
        <v>481</v>
      </c>
      <c r="N38" s="20" t="s">
        <v>481</v>
      </c>
      <c r="O38" s="18" t="s">
        <v>481</v>
      </c>
      <c r="P38" s="20" t="s">
        <v>481</v>
      </c>
      <c r="Q38" s="18" t="s">
        <v>481</v>
      </c>
      <c r="R38" s="20" t="s">
        <v>481</v>
      </c>
      <c r="S38" s="18" t="s">
        <v>481</v>
      </c>
      <c r="T38" s="20" t="s">
        <v>481</v>
      </c>
      <c r="U38" s="18" t="n">
        <v>426.42515958</v>
      </c>
      <c r="V38" s="20" t="n">
        <v>12.10464751</v>
      </c>
    </row>
    <row r="39" spans="1:22">
      <c r="A39" s="15" t="s">
        <v>514</v>
      </c>
      <c r="B39" s="17" t="n">
        <v>5895</v>
      </c>
      <c r="C39" s="18">
        <f>(32.0/B39*100)</f>
        <v/>
      </c>
      <c r="D39" s="19" t="n">
        <v>5863</v>
      </c>
      <c r="E39" s="18" t="n">
        <v>426.49585955</v>
      </c>
      <c r="F39" s="20" t="n">
        <v>4.90421238</v>
      </c>
      <c r="G39" s="18" t="n">
        <v>422.96444889</v>
      </c>
      <c r="H39" s="20" t="n">
        <v>4.68140754</v>
      </c>
      <c r="I39" s="18" t="n">
        <v>421.52729497</v>
      </c>
      <c r="J39" s="20" t="n">
        <v>4.78370066</v>
      </c>
      <c r="K39" s="18" t="n">
        <v>411.31463808</v>
      </c>
      <c r="L39" s="20" t="n">
        <v>5.51044253</v>
      </c>
      <c r="M39" s="18" t="s">
        <v>481</v>
      </c>
      <c r="N39" s="20" t="s">
        <v>481</v>
      </c>
      <c r="O39" s="18" t="s">
        <v>481</v>
      </c>
      <c r="P39" s="20" t="s">
        <v>481</v>
      </c>
      <c r="Q39" s="18" t="s">
        <v>481</v>
      </c>
      <c r="R39" s="20" t="s">
        <v>481</v>
      </c>
      <c r="S39" s="18" t="s">
        <v>481</v>
      </c>
      <c r="T39" s="20" t="s">
        <v>481</v>
      </c>
      <c r="U39" s="18" t="n">
        <v>365.14128566</v>
      </c>
      <c r="V39" s="20" t="n">
        <v>16.09153425</v>
      </c>
    </row>
    <row r="40" spans="1:22">
      <c r="A40" s="15" t="s">
        <v>515</v>
      </c>
      <c r="B40" s="17" t="n">
        <v>14157</v>
      </c>
      <c r="C40" s="18">
        <f>(290.0/B40*100)</f>
        <v/>
      </c>
      <c r="D40" s="19" t="n">
        <v>13867</v>
      </c>
      <c r="E40" s="18" t="n">
        <v>501.51400438</v>
      </c>
      <c r="F40" s="20" t="n">
        <v>4.80493297</v>
      </c>
      <c r="G40" s="18" t="n">
        <v>502.21630286</v>
      </c>
      <c r="H40" s="20" t="n">
        <v>2.8095682</v>
      </c>
      <c r="I40" s="18" t="n">
        <v>485.85258544</v>
      </c>
      <c r="J40" s="20" t="n">
        <v>3.51227592</v>
      </c>
      <c r="K40" s="18" t="n">
        <v>453.7636715</v>
      </c>
      <c r="L40" s="20" t="n">
        <v>5.13114874</v>
      </c>
      <c r="M40" s="18" t="s">
        <v>481</v>
      </c>
      <c r="N40" s="20" t="s">
        <v>481</v>
      </c>
      <c r="O40" s="18" t="s">
        <v>481</v>
      </c>
      <c r="P40" s="20" t="s">
        <v>481</v>
      </c>
      <c r="Q40" s="18" t="s">
        <v>481</v>
      </c>
      <c r="R40" s="20" t="s">
        <v>481</v>
      </c>
      <c r="S40" s="18" t="s">
        <v>481</v>
      </c>
      <c r="T40" s="20" t="s">
        <v>481</v>
      </c>
      <c r="U40" s="18" t="n">
        <v>432.79649854</v>
      </c>
      <c r="V40" s="20" t="n">
        <v>9.21151426</v>
      </c>
    </row>
    <row r="41" spans="1:22">
      <c r="A41" s="15" t="s">
        <v>516</v>
      </c>
      <c r="B41" s="17" t="n">
        <v>5712</v>
      </c>
      <c r="C41" s="18">
        <f>(39.0/B41*100)</f>
        <v/>
      </c>
      <c r="D41" s="19" t="n">
        <v>5673</v>
      </c>
      <c r="E41" s="18" t="n">
        <v>474.26732303</v>
      </c>
      <c r="F41" s="20" t="n">
        <v>4.74179312</v>
      </c>
      <c r="G41" s="18" t="n">
        <v>473.75053252</v>
      </c>
      <c r="H41" s="20" t="n">
        <v>3.44977703</v>
      </c>
      <c r="I41" s="18" t="n">
        <v>471.08013558</v>
      </c>
      <c r="J41" s="20" t="n">
        <v>4.27044665</v>
      </c>
      <c r="K41" s="18" t="n">
        <v>447.06980869</v>
      </c>
      <c r="L41" s="20" t="n">
        <v>6.29592419</v>
      </c>
      <c r="M41" s="18" t="s">
        <v>481</v>
      </c>
      <c r="N41" s="20" t="s">
        <v>481</v>
      </c>
      <c r="O41" s="18" t="s">
        <v>481</v>
      </c>
      <c r="P41" s="20" t="s">
        <v>481</v>
      </c>
      <c r="Q41" s="18" t="n">
        <v>392.51815558</v>
      </c>
      <c r="R41" s="20" t="n">
        <v>16.89642718</v>
      </c>
      <c r="S41" s="18" t="s">
        <v>481</v>
      </c>
      <c r="T41" s="20" t="s">
        <v>481</v>
      </c>
      <c r="U41" s="18" t="n">
        <v>401.63167528</v>
      </c>
      <c r="V41" s="20" t="n">
        <v>12.86161953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362.39369563</v>
      </c>
      <c r="F45" s="20" t="n">
        <v>3.73238285</v>
      </c>
      <c r="G45" s="18" t="n">
        <v>363.24002345</v>
      </c>
      <c r="H45" s="20" t="n">
        <v>3.24743983</v>
      </c>
      <c r="I45" s="18" t="n">
        <v>355.11989455</v>
      </c>
      <c r="J45" s="20" t="n">
        <v>5.20355278</v>
      </c>
      <c r="K45" s="18" t="n">
        <v>354.01312298</v>
      </c>
      <c r="L45" s="20" t="n">
        <v>7.43095449</v>
      </c>
      <c r="M45" s="18" t="s">
        <v>481</v>
      </c>
      <c r="N45" s="20" t="s">
        <v>481</v>
      </c>
      <c r="O45" s="18" t="s">
        <v>481</v>
      </c>
      <c r="P45" s="20" t="s">
        <v>481</v>
      </c>
      <c r="Q45" s="18" t="n">
        <v>331.22265248</v>
      </c>
      <c r="R45" s="20" t="n">
        <v>55.35438771</v>
      </c>
      <c r="S45" s="18" t="n">
        <v>342.69375375</v>
      </c>
      <c r="T45" s="20" t="n">
        <v>14.52680851</v>
      </c>
      <c r="U45" s="18" t="n">
        <v>334.47902922</v>
      </c>
      <c r="V45" s="20" t="n">
        <v>5.09701464</v>
      </c>
    </row>
    <row r="46" spans="1:22">
      <c r="A46" s="15" t="s">
        <v>521</v>
      </c>
      <c r="B46" s="17" t="n">
        <v>23141</v>
      </c>
      <c r="C46" s="18">
        <f>(1342.0/B46*100)</f>
        <v/>
      </c>
      <c r="D46" s="19" t="n">
        <v>21799</v>
      </c>
      <c r="E46" s="18" t="n">
        <v>396.34425831</v>
      </c>
      <c r="F46" s="20" t="n">
        <v>4.03179907</v>
      </c>
      <c r="G46" s="18" t="n">
        <v>386.65192483</v>
      </c>
      <c r="H46" s="20" t="n">
        <v>2.98618862</v>
      </c>
      <c r="I46" s="18" t="n">
        <v>370.29428507</v>
      </c>
      <c r="J46" s="20" t="n">
        <v>4.80854523</v>
      </c>
      <c r="K46" s="18" t="n">
        <v>359.30772796</v>
      </c>
      <c r="L46" s="20" t="n">
        <v>5.7760273</v>
      </c>
      <c r="M46" s="18" t="s">
        <v>481</v>
      </c>
      <c r="N46" s="20" t="s">
        <v>481</v>
      </c>
      <c r="O46" s="18" t="s">
        <v>481</v>
      </c>
      <c r="P46" s="20" t="s">
        <v>481</v>
      </c>
      <c r="Q46" s="18" t="s">
        <v>481</v>
      </c>
      <c r="R46" s="20" t="s">
        <v>481</v>
      </c>
      <c r="S46" s="18" t="s">
        <v>481</v>
      </c>
      <c r="T46" s="20" t="s">
        <v>481</v>
      </c>
      <c r="U46" s="18" t="n">
        <v>326.13326654</v>
      </c>
      <c r="V46" s="20" t="n">
        <v>5.21876813</v>
      </c>
    </row>
    <row r="47" spans="1:22">
      <c r="A47" s="15" t="s">
        <v>522</v>
      </c>
      <c r="B47" s="17" t="n">
        <v>5928</v>
      </c>
      <c r="C47" s="18">
        <f>(99.0/B47*100)</f>
        <v/>
      </c>
      <c r="D47" s="19" t="n">
        <v>5829</v>
      </c>
      <c r="E47" s="18" t="n">
        <v>442.20181212</v>
      </c>
      <c r="F47" s="20" t="n">
        <v>5.37854736</v>
      </c>
      <c r="G47" s="18" t="n">
        <v>451.73454062</v>
      </c>
      <c r="H47" s="20" t="n">
        <v>3.93832184</v>
      </c>
      <c r="I47" s="18" t="n">
        <v>449.95434233</v>
      </c>
      <c r="J47" s="20" t="n">
        <v>4.74395587</v>
      </c>
      <c r="K47" s="18" t="n">
        <v>437.07783939</v>
      </c>
      <c r="L47" s="20" t="n">
        <v>6.52698037</v>
      </c>
      <c r="M47" s="18" t="s">
        <v>481</v>
      </c>
      <c r="N47" s="20" t="s">
        <v>481</v>
      </c>
      <c r="O47" s="18" t="s">
        <v>481</v>
      </c>
      <c r="P47" s="20" t="s">
        <v>481</v>
      </c>
      <c r="Q47" s="18" t="s">
        <v>481</v>
      </c>
      <c r="R47" s="20" t="s">
        <v>481</v>
      </c>
      <c r="S47" s="18" t="s">
        <v>481</v>
      </c>
      <c r="T47" s="20" t="s">
        <v>481</v>
      </c>
      <c r="U47" s="18" t="n">
        <v>357.49456946</v>
      </c>
      <c r="V47" s="20" t="n">
        <v>6.97727735</v>
      </c>
    </row>
    <row r="48" spans="1:22">
      <c r="A48" s="15" t="s">
        <v>523</v>
      </c>
      <c r="B48" s="17" t="n">
        <v>9841</v>
      </c>
      <c r="C48" s="18">
        <f>(7.0/B48*100)</f>
        <v/>
      </c>
      <c r="D48" s="19" t="n">
        <v>9834</v>
      </c>
      <c r="E48" s="18" t="n">
        <v>546.0682537</v>
      </c>
      <c r="F48" s="20" t="n">
        <v>8.057943590000001</v>
      </c>
      <c r="G48" s="18" t="n">
        <v>533.40444283</v>
      </c>
      <c r="H48" s="20" t="n">
        <v>4.74622814</v>
      </c>
      <c r="I48" s="18" t="n">
        <v>528.36755722</v>
      </c>
      <c r="J48" s="20" t="n">
        <v>6.27613977</v>
      </c>
      <c r="K48" s="18" t="n">
        <v>515.55717966</v>
      </c>
      <c r="L48" s="20" t="n">
        <v>8.725754630000001</v>
      </c>
      <c r="M48" s="18" t="s">
        <v>481</v>
      </c>
      <c r="N48" s="20" t="s">
        <v>481</v>
      </c>
      <c r="O48" s="18" t="s">
        <v>481</v>
      </c>
      <c r="P48" s="20" t="s">
        <v>481</v>
      </c>
      <c r="Q48" s="18" t="s">
        <v>481</v>
      </c>
      <c r="R48" s="20" t="s">
        <v>481</v>
      </c>
      <c r="S48" s="18" t="s">
        <v>481</v>
      </c>
      <c r="T48" s="20" t="s">
        <v>481</v>
      </c>
      <c r="U48" s="18" t="n">
        <v>469.10731852</v>
      </c>
      <c r="V48" s="20" t="n">
        <v>27.90280735</v>
      </c>
    </row>
    <row r="49" spans="1:22">
      <c r="A49" s="15" t="s">
        <v>524</v>
      </c>
      <c r="B49" s="17" t="n">
        <v>6349</v>
      </c>
      <c r="C49" s="18">
        <f>(56.0/B49*100)</f>
        <v/>
      </c>
      <c r="D49" s="19" t="n">
        <v>6293</v>
      </c>
      <c r="E49" s="18" t="n">
        <v>409.66360227</v>
      </c>
      <c r="F49" s="20" t="n">
        <v>3.85744963</v>
      </c>
      <c r="G49" s="18" t="n">
        <v>413.91864753</v>
      </c>
      <c r="H49" s="20" t="n">
        <v>3.31036477</v>
      </c>
      <c r="I49" s="18" t="n">
        <v>402.15454549</v>
      </c>
      <c r="J49" s="20" t="n">
        <v>4.87849085</v>
      </c>
      <c r="K49" s="18" t="n">
        <v>381.44098086</v>
      </c>
      <c r="L49" s="20" t="n">
        <v>11.03923486</v>
      </c>
      <c r="M49" s="18" t="s">
        <v>481</v>
      </c>
      <c r="N49" s="20" t="s">
        <v>481</v>
      </c>
      <c r="O49" s="18" t="s">
        <v>481</v>
      </c>
      <c r="P49" s="20" t="s">
        <v>481</v>
      </c>
      <c r="Q49" s="18" t="n">
        <v>409.3772</v>
      </c>
      <c r="R49" s="20" t="n">
        <v>38.14518179</v>
      </c>
      <c r="S49" s="18" t="n">
        <v>372.62380365</v>
      </c>
      <c r="T49" s="20" t="n">
        <v>28.31280213</v>
      </c>
      <c r="U49" s="18" t="n">
        <v>361.43021404</v>
      </c>
      <c r="V49" s="20" t="n">
        <v>8.64625322</v>
      </c>
    </row>
    <row r="50" spans="1:22">
      <c r="A50" s="15" t="s">
        <v>525</v>
      </c>
      <c r="B50" s="17" t="n">
        <v>11795</v>
      </c>
      <c r="C50" s="18">
        <f>(223.0/B50*100)</f>
        <v/>
      </c>
      <c r="D50" s="19" t="n">
        <v>11572</v>
      </c>
      <c r="E50" s="18" t="n">
        <v>394.02046898</v>
      </c>
      <c r="F50" s="20" t="n">
        <v>2.94549901</v>
      </c>
      <c r="G50" s="18" t="n">
        <v>395.76406347</v>
      </c>
      <c r="H50" s="20" t="n">
        <v>2.5967402</v>
      </c>
      <c r="I50" s="18" t="n">
        <v>384.54205107</v>
      </c>
      <c r="J50" s="20" t="n">
        <v>4.14927739</v>
      </c>
      <c r="K50" s="18" t="n">
        <v>370.34364768</v>
      </c>
      <c r="L50" s="20" t="n">
        <v>4.56754922</v>
      </c>
      <c r="M50" s="18" t="s">
        <v>481</v>
      </c>
      <c r="N50" s="20" t="s">
        <v>481</v>
      </c>
      <c r="O50" s="18" t="s">
        <v>481</v>
      </c>
      <c r="P50" s="20" t="s">
        <v>481</v>
      </c>
      <c r="Q50" s="18" t="s">
        <v>481</v>
      </c>
      <c r="R50" s="20" t="s">
        <v>481</v>
      </c>
      <c r="S50" s="18" t="s">
        <v>481</v>
      </c>
      <c r="T50" s="20" t="s">
        <v>481</v>
      </c>
      <c r="U50" s="18" t="n">
        <v>335.60555892</v>
      </c>
      <c r="V50" s="20" t="n">
        <v>9.14817897</v>
      </c>
    </row>
    <row r="51" spans="1:22">
      <c r="A51" s="15" t="s">
        <v>526</v>
      </c>
      <c r="B51" s="17" t="n">
        <v>6866</v>
      </c>
      <c r="C51" s="18">
        <f>(108.0/B51*100)</f>
        <v/>
      </c>
      <c r="D51" s="19" t="n">
        <v>6758</v>
      </c>
      <c r="E51" s="18" t="n">
        <v>404.76106767</v>
      </c>
      <c r="F51" s="20" t="n">
        <v>3.71648567</v>
      </c>
      <c r="G51" s="18" t="n">
        <v>404.46231042</v>
      </c>
      <c r="H51" s="20" t="n">
        <v>3.11151024</v>
      </c>
      <c r="I51" s="18" t="n">
        <v>402.22393396</v>
      </c>
      <c r="J51" s="20" t="n">
        <v>4.79960045</v>
      </c>
      <c r="K51" s="18" t="n">
        <v>394.6856811</v>
      </c>
      <c r="L51" s="20" t="n">
        <v>3.8942483</v>
      </c>
      <c r="M51" s="18" t="s">
        <v>481</v>
      </c>
      <c r="N51" s="20" t="s">
        <v>481</v>
      </c>
      <c r="O51" s="18" t="s">
        <v>481</v>
      </c>
      <c r="P51" s="20" t="s">
        <v>481</v>
      </c>
      <c r="Q51" s="18" t="n">
        <v>380.5422133</v>
      </c>
      <c r="R51" s="20" t="n">
        <v>4.31283207</v>
      </c>
      <c r="S51" s="18" t="s">
        <v>481</v>
      </c>
      <c r="T51" s="20" t="s">
        <v>481</v>
      </c>
      <c r="U51" s="18" t="n">
        <v>384.40222186</v>
      </c>
      <c r="V51" s="20" t="n">
        <v>7.73379301</v>
      </c>
    </row>
    <row r="52" spans="1:22">
      <c r="A52" s="15" t="s">
        <v>527</v>
      </c>
      <c r="B52" s="17" t="n">
        <v>5809</v>
      </c>
      <c r="C52" s="18">
        <f>(77.0/B52*100)</f>
        <v/>
      </c>
      <c r="D52" s="19" t="n">
        <v>5732</v>
      </c>
      <c r="E52" s="18" t="n">
        <v>465.49628562</v>
      </c>
      <c r="F52" s="20" t="n">
        <v>3.94157805</v>
      </c>
      <c r="G52" s="18" t="n">
        <v>468.93654459</v>
      </c>
      <c r="H52" s="20" t="n">
        <v>2.80872023</v>
      </c>
      <c r="I52" s="18" t="n">
        <v>454.84778314</v>
      </c>
      <c r="J52" s="20" t="n">
        <v>4.58477571</v>
      </c>
      <c r="K52" s="18" t="n">
        <v>438.02881354</v>
      </c>
      <c r="L52" s="20" t="n">
        <v>8.1341345</v>
      </c>
      <c r="M52" s="18" t="s">
        <v>481</v>
      </c>
      <c r="N52" s="20" t="s">
        <v>481</v>
      </c>
      <c r="O52" s="18" t="s">
        <v>481</v>
      </c>
      <c r="P52" s="20" t="s">
        <v>481</v>
      </c>
      <c r="Q52" s="18" t="s">
        <v>481</v>
      </c>
      <c r="R52" s="20" t="s">
        <v>481</v>
      </c>
      <c r="S52" s="18" t="s">
        <v>481</v>
      </c>
      <c r="T52" s="20" t="s">
        <v>481</v>
      </c>
      <c r="U52" s="18" t="n">
        <v>411.85564826</v>
      </c>
      <c r="V52" s="20" t="n">
        <v>10.84789503</v>
      </c>
    </row>
    <row r="53" spans="1:22">
      <c r="A53" s="15" t="s">
        <v>528</v>
      </c>
      <c r="B53" s="17" t="n">
        <v>5571</v>
      </c>
      <c r="C53" s="18">
        <f>(85.0/B53*100)</f>
        <v/>
      </c>
      <c r="D53" s="19" t="n">
        <v>5486</v>
      </c>
      <c r="E53" s="18" t="n">
        <v>435.32747134</v>
      </c>
      <c r="F53" s="20" t="n">
        <v>3.18253305</v>
      </c>
      <c r="G53" s="18" t="n">
        <v>446.35182243</v>
      </c>
      <c r="H53" s="20" t="n">
        <v>2.58935029</v>
      </c>
      <c r="I53" s="18" t="n">
        <v>436.59870286</v>
      </c>
      <c r="J53" s="20" t="n">
        <v>4.29359611</v>
      </c>
      <c r="K53" s="18" t="n">
        <v>424.27104165</v>
      </c>
      <c r="L53" s="20" t="n">
        <v>6.19578679</v>
      </c>
      <c r="M53" s="18" t="s">
        <v>481</v>
      </c>
      <c r="N53" s="20" t="s">
        <v>481</v>
      </c>
      <c r="O53" s="18" t="s">
        <v>481</v>
      </c>
      <c r="P53" s="20" t="s">
        <v>481</v>
      </c>
      <c r="Q53" s="18" t="s">
        <v>481</v>
      </c>
      <c r="R53" s="20" t="s">
        <v>481</v>
      </c>
      <c r="S53" s="18" t="s">
        <v>481</v>
      </c>
      <c r="T53" s="20" t="s">
        <v>481</v>
      </c>
      <c r="U53" s="18" t="n">
        <v>349.41102888</v>
      </c>
      <c r="V53" s="20" t="n">
        <v>8.53270867</v>
      </c>
    </row>
    <row r="54" spans="1:22">
      <c r="A54" s="15" t="s">
        <v>529</v>
      </c>
      <c r="B54" s="17" t="n">
        <v>4740</v>
      </c>
      <c r="C54" s="18">
        <f>(95.0/B54*100)</f>
        <v/>
      </c>
      <c r="D54" s="19" t="n">
        <v>4645</v>
      </c>
      <c r="E54" s="18" t="n">
        <v>341.08649335</v>
      </c>
      <c r="F54" s="20" t="n">
        <v>3.38714332</v>
      </c>
      <c r="G54" s="18" t="n">
        <v>340.87418226</v>
      </c>
      <c r="H54" s="20" t="n">
        <v>3.66497644</v>
      </c>
      <c r="I54" s="18" t="n">
        <v>315.52688615</v>
      </c>
      <c r="J54" s="20" t="n">
        <v>5.46980576</v>
      </c>
      <c r="K54" s="18" t="n">
        <v>313.33370306</v>
      </c>
      <c r="L54" s="20" t="n">
        <v>3.41690987</v>
      </c>
      <c r="M54" s="18" t="s">
        <v>481</v>
      </c>
      <c r="N54" s="20" t="s">
        <v>481</v>
      </c>
      <c r="O54" s="18" t="s">
        <v>481</v>
      </c>
      <c r="P54" s="20" t="s">
        <v>481</v>
      </c>
      <c r="Q54" s="18" t="s">
        <v>481</v>
      </c>
      <c r="R54" s="20" t="s">
        <v>481</v>
      </c>
      <c r="S54" s="18" t="s">
        <v>481</v>
      </c>
      <c r="T54" s="20" t="s">
        <v>481</v>
      </c>
      <c r="U54" s="18" t="n">
        <v>276.42575469</v>
      </c>
      <c r="V54" s="20" t="n">
        <v>5.16117488</v>
      </c>
    </row>
    <row r="55" spans="1:22">
      <c r="A55" s="15" t="s">
        <v>530</v>
      </c>
      <c r="B55" s="17" t="n">
        <v>5316</v>
      </c>
      <c r="C55" s="18">
        <f>(22.0/B55*100)</f>
        <v/>
      </c>
      <c r="D55" s="19" t="n">
        <v>5294</v>
      </c>
      <c r="E55" s="18" t="n">
        <v>389.47176125</v>
      </c>
      <c r="F55" s="20" t="n">
        <v>4.70906026</v>
      </c>
      <c r="G55" s="18" t="n">
        <v>406.31981146</v>
      </c>
      <c r="H55" s="20" t="n">
        <v>3.13655962</v>
      </c>
      <c r="I55" s="18" t="n">
        <v>418.77998096</v>
      </c>
      <c r="J55" s="20" t="n">
        <v>4.16691785</v>
      </c>
      <c r="K55" s="18" t="n">
        <v>420.9655054</v>
      </c>
      <c r="L55" s="20" t="n">
        <v>6.10233206</v>
      </c>
      <c r="M55" s="18" t="s">
        <v>481</v>
      </c>
      <c r="N55" s="20" t="s">
        <v>481</v>
      </c>
      <c r="O55" s="18" t="s">
        <v>481</v>
      </c>
      <c r="P55" s="20" t="s">
        <v>481</v>
      </c>
      <c r="Q55" s="18" t="s">
        <v>481</v>
      </c>
      <c r="R55" s="20" t="s">
        <v>481</v>
      </c>
      <c r="S55" s="18" t="n">
        <v>325.22489556</v>
      </c>
      <c r="T55" s="20" t="n">
        <v>14.21358837</v>
      </c>
      <c r="U55" s="18" t="n">
        <v>305.65603352</v>
      </c>
      <c r="V55" s="20" t="n">
        <v>9.59735092</v>
      </c>
    </row>
    <row r="56" spans="1:22">
      <c r="A56" s="15" t="s">
        <v>531</v>
      </c>
      <c r="B56" s="17" t="n">
        <v>5359</v>
      </c>
      <c r="C56" s="18">
        <f>(76.0/B56*100)</f>
        <v/>
      </c>
      <c r="D56" s="19" t="n">
        <v>5283</v>
      </c>
      <c r="E56" s="18" t="n">
        <v>553.86477829</v>
      </c>
      <c r="F56" s="20" t="n">
        <v>5.72082977</v>
      </c>
      <c r="G56" s="18" t="n">
        <v>553.15762598</v>
      </c>
      <c r="H56" s="20" t="n">
        <v>3.22357596</v>
      </c>
      <c r="I56" s="18" t="n">
        <v>538.28911397</v>
      </c>
      <c r="J56" s="20" t="n">
        <v>3.83122789</v>
      </c>
      <c r="K56" s="18" t="n">
        <v>523.47405638</v>
      </c>
      <c r="L56" s="20" t="n">
        <v>5.40847077</v>
      </c>
      <c r="M56" s="18" t="s">
        <v>481</v>
      </c>
      <c r="N56" s="20" t="s">
        <v>481</v>
      </c>
      <c r="O56" s="18" t="s">
        <v>481</v>
      </c>
      <c r="P56" s="20" t="s">
        <v>481</v>
      </c>
      <c r="Q56" s="18" t="s">
        <v>481</v>
      </c>
      <c r="R56" s="20" t="s">
        <v>481</v>
      </c>
      <c r="S56" s="18" t="s">
        <v>481</v>
      </c>
      <c r="T56" s="20" t="s">
        <v>481</v>
      </c>
      <c r="U56" s="18" t="n">
        <v>497.75937679</v>
      </c>
      <c r="V56" s="20" t="n">
        <v>18.45204863</v>
      </c>
    </row>
    <row r="57" spans="1:22">
      <c r="A57" s="15" t="s">
        <v>532</v>
      </c>
      <c r="B57" s="17" t="n">
        <v>6513</v>
      </c>
      <c r="C57" s="18">
        <f>(0.0/B57*100)</f>
        <v/>
      </c>
      <c r="D57" s="19" t="n">
        <v>6513</v>
      </c>
      <c r="E57" s="18" t="n">
        <v>388.12992564</v>
      </c>
      <c r="F57" s="20" t="n">
        <v>4.38262144</v>
      </c>
      <c r="G57" s="18" t="n">
        <v>389.36993668</v>
      </c>
      <c r="H57" s="20" t="n">
        <v>3.1959607</v>
      </c>
      <c r="I57" s="18" t="n">
        <v>373.07469265</v>
      </c>
      <c r="J57" s="20" t="n">
        <v>6.046169</v>
      </c>
      <c r="K57" s="18" t="n">
        <v>345.52477708</v>
      </c>
      <c r="L57" s="20" t="n">
        <v>8.91142151</v>
      </c>
      <c r="M57" s="18" t="s">
        <v>481</v>
      </c>
      <c r="N57" s="20" t="s">
        <v>481</v>
      </c>
      <c r="O57" s="18" t="s">
        <v>481</v>
      </c>
      <c r="P57" s="20" t="s">
        <v>481</v>
      </c>
      <c r="Q57" s="18" t="n">
        <v>304.8668</v>
      </c>
      <c r="R57" s="20" t="n">
        <v>26.48831781</v>
      </c>
      <c r="S57" s="18" t="n">
        <v>330.80806888</v>
      </c>
      <c r="T57" s="20" t="n">
        <v>31.81209394</v>
      </c>
      <c r="U57" s="18" t="n">
        <v>318.15863569</v>
      </c>
      <c r="V57" s="20" t="n">
        <v>12.21057537</v>
      </c>
    </row>
    <row r="58" spans="1:22">
      <c r="A58" s="15" t="s">
        <v>533</v>
      </c>
      <c r="B58" s="17" t="n">
        <v>7267</v>
      </c>
      <c r="C58" s="18">
        <f>(10.0/B58*100)</f>
        <v/>
      </c>
      <c r="D58" s="19" t="n">
        <v>7257</v>
      </c>
      <c r="E58" s="18" t="n">
        <v>383.53710028</v>
      </c>
      <c r="F58" s="20" t="n">
        <v>3.18897468</v>
      </c>
      <c r="G58" s="18" t="n">
        <v>390.34394659</v>
      </c>
      <c r="H58" s="20" t="n">
        <v>3.0469435</v>
      </c>
      <c r="I58" s="18" t="n">
        <v>367.76858984</v>
      </c>
      <c r="J58" s="20" t="n">
        <v>6.02580861</v>
      </c>
      <c r="K58" s="18" t="n">
        <v>369.28629027</v>
      </c>
      <c r="L58" s="20" t="n">
        <v>7.33449701</v>
      </c>
      <c r="M58" s="18" t="s">
        <v>481</v>
      </c>
      <c r="N58" s="20" t="s">
        <v>481</v>
      </c>
      <c r="O58" s="18" t="s">
        <v>481</v>
      </c>
      <c r="P58" s="20" t="s">
        <v>481</v>
      </c>
      <c r="Q58" s="18" t="s">
        <v>481</v>
      </c>
      <c r="R58" s="20" t="s">
        <v>481</v>
      </c>
      <c r="S58" s="18" t="n">
        <v>260.025173</v>
      </c>
      <c r="T58" s="20" t="n">
        <v>14.20685319</v>
      </c>
      <c r="U58" s="18" t="n">
        <v>308.42804642</v>
      </c>
      <c r="V58" s="20" t="n">
        <v>12.41297408</v>
      </c>
    </row>
    <row r="59" spans="1:22">
      <c r="A59" s="15" t="s">
        <v>534</v>
      </c>
      <c r="B59" s="17" t="n">
        <v>4826</v>
      </c>
      <c r="C59" s="18">
        <f>(26.0/B59*100)</f>
        <v/>
      </c>
      <c r="D59" s="19" t="n">
        <v>4800</v>
      </c>
      <c r="E59" s="18" t="n">
        <v>369.41700858</v>
      </c>
      <c r="F59" s="20" t="n">
        <v>2.17747234</v>
      </c>
      <c r="G59" s="18" t="n">
        <v>361.42568468</v>
      </c>
      <c r="H59" s="20" t="n">
        <v>2.42350048</v>
      </c>
      <c r="I59" s="18" t="n">
        <v>351.5503859</v>
      </c>
      <c r="J59" s="20" t="n">
        <v>7.68718487</v>
      </c>
      <c r="K59" s="18" t="n">
        <v>353.50952949</v>
      </c>
      <c r="L59" s="20" t="n">
        <v>9.40795881</v>
      </c>
      <c r="M59" s="18" t="s">
        <v>481</v>
      </c>
      <c r="N59" s="20" t="s">
        <v>481</v>
      </c>
      <c r="O59" s="18" t="s">
        <v>481</v>
      </c>
      <c r="P59" s="20" t="s">
        <v>481</v>
      </c>
      <c r="Q59" s="18" t="s">
        <v>481</v>
      </c>
      <c r="R59" s="20" t="s">
        <v>481</v>
      </c>
      <c r="S59" s="18" t="n">
        <v>309.51379176</v>
      </c>
      <c r="T59" s="20" t="n">
        <v>15.10065175</v>
      </c>
      <c r="U59" s="18" t="n">
        <v>302.21586898</v>
      </c>
      <c r="V59" s="20" t="n">
        <v>7.41048744</v>
      </c>
    </row>
    <row r="60" spans="1:22">
      <c r="A60" s="15" t="s">
        <v>535</v>
      </c>
      <c r="B60" s="17" t="n">
        <v>4546</v>
      </c>
      <c r="C60" s="18">
        <f>(15.0/B60*100)</f>
        <v/>
      </c>
      <c r="D60" s="19" t="n">
        <v>4531</v>
      </c>
      <c r="E60" s="18" t="n">
        <v>407.12971592</v>
      </c>
      <c r="F60" s="20" t="n">
        <v>4.47292962</v>
      </c>
      <c r="G60" s="18" t="n">
        <v>400.94788365</v>
      </c>
      <c r="H60" s="20" t="n">
        <v>4.22527305</v>
      </c>
      <c r="I60" s="18" t="n">
        <v>380.07493747</v>
      </c>
      <c r="J60" s="20" t="n">
        <v>6.61441268</v>
      </c>
      <c r="K60" s="18" t="n">
        <v>393.28220051</v>
      </c>
      <c r="L60" s="20" t="n">
        <v>8.12181009</v>
      </c>
      <c r="M60" s="18" t="s">
        <v>481</v>
      </c>
      <c r="N60" s="20" t="s">
        <v>481</v>
      </c>
      <c r="O60" s="18" t="s">
        <v>481</v>
      </c>
      <c r="P60" s="20" t="s">
        <v>481</v>
      </c>
      <c r="Q60" s="18" t="s">
        <v>481</v>
      </c>
      <c r="R60" s="20" t="s">
        <v>481</v>
      </c>
      <c r="S60" s="18" t="n">
        <v>329.55723816</v>
      </c>
      <c r="T60" s="20" t="n">
        <v>18.79623877</v>
      </c>
      <c r="U60" s="18" t="n">
        <v>359.81400087</v>
      </c>
      <c r="V60" s="20" t="n">
        <v>9.10486259</v>
      </c>
    </row>
    <row r="61" spans="1:22">
      <c r="A61" s="15" t="s">
        <v>536</v>
      </c>
      <c r="B61" s="17" t="n">
        <v>6525</v>
      </c>
      <c r="C61" s="18">
        <f>(138.0/B61*100)</f>
        <v/>
      </c>
      <c r="D61" s="19" t="n">
        <v>6387</v>
      </c>
      <c r="E61" s="18" t="n">
        <v>486.98477481</v>
      </c>
      <c r="F61" s="20" t="n">
        <v>3.23600954</v>
      </c>
      <c r="G61" s="18" t="n">
        <v>489.15896095</v>
      </c>
      <c r="H61" s="20" t="n">
        <v>3.19345333</v>
      </c>
      <c r="I61" s="18" t="n">
        <v>471.08875203</v>
      </c>
      <c r="J61" s="20" t="n">
        <v>3.65732752</v>
      </c>
      <c r="K61" s="18" t="n">
        <v>469.68859993</v>
      </c>
      <c r="L61" s="20" t="n">
        <v>3.43129856</v>
      </c>
      <c r="M61" s="18" t="s">
        <v>481</v>
      </c>
      <c r="N61" s="20" t="s">
        <v>481</v>
      </c>
      <c r="O61" s="18" t="s">
        <v>481</v>
      </c>
      <c r="P61" s="20" t="s">
        <v>481</v>
      </c>
      <c r="Q61" s="18" t="s">
        <v>481</v>
      </c>
      <c r="R61" s="20" t="s">
        <v>481</v>
      </c>
      <c r="S61" s="18" t="s">
        <v>481</v>
      </c>
      <c r="T61" s="20" t="s">
        <v>481</v>
      </c>
      <c r="U61" s="18" t="n">
        <v>420.45841868</v>
      </c>
      <c r="V61" s="20" t="n">
        <v>11.08794483</v>
      </c>
    </row>
    <row r="62" spans="1:22">
      <c r="A62" s="15" t="s">
        <v>537</v>
      </c>
      <c r="B62" s="17" t="n">
        <v>4476</v>
      </c>
      <c r="C62" s="18">
        <f>(3.0/B62*100)</f>
        <v/>
      </c>
      <c r="D62" s="19" t="n">
        <v>4473</v>
      </c>
      <c r="E62" s="18" t="n">
        <v>533.4186244799999</v>
      </c>
      <c r="F62" s="20" t="n">
        <v>5.24416257</v>
      </c>
      <c r="G62" s="18" t="n">
        <v>550.5541064400001</v>
      </c>
      <c r="H62" s="20" t="n">
        <v>1.85050921</v>
      </c>
      <c r="I62" s="18" t="n">
        <v>538.63689578</v>
      </c>
      <c r="J62" s="20" t="n">
        <v>2.30405566</v>
      </c>
      <c r="K62" s="18" t="n">
        <v>531.58079316</v>
      </c>
      <c r="L62" s="20" t="n">
        <v>6.06884283</v>
      </c>
      <c r="M62" s="18" t="s">
        <v>481</v>
      </c>
      <c r="N62" s="20" t="s">
        <v>481</v>
      </c>
      <c r="O62" s="18" t="s">
        <v>481</v>
      </c>
      <c r="P62" s="20" t="s">
        <v>481</v>
      </c>
      <c r="Q62" s="18" t="s">
        <v>481</v>
      </c>
      <c r="R62" s="20" t="s">
        <v>481</v>
      </c>
      <c r="S62" s="18" t="s">
        <v>481</v>
      </c>
      <c r="T62" s="20" t="s">
        <v>481</v>
      </c>
      <c r="U62" s="18" t="n">
        <v>499.31555055</v>
      </c>
      <c r="V62" s="20" t="n">
        <v>19.04071961</v>
      </c>
    </row>
    <row r="63" spans="1:22">
      <c r="A63" s="15" t="s">
        <v>538</v>
      </c>
      <c r="B63" s="17" t="n">
        <v>5324</v>
      </c>
      <c r="C63" s="18">
        <f>(13.0/B63*100)</f>
        <v/>
      </c>
      <c r="D63" s="19" t="n">
        <v>5311</v>
      </c>
      <c r="E63" s="18" t="n">
        <v>378.33579319</v>
      </c>
      <c r="F63" s="20" t="n">
        <v>2.70623708</v>
      </c>
      <c r="G63" s="18" t="n">
        <v>378.87267859</v>
      </c>
      <c r="H63" s="20" t="n">
        <v>2.05396153</v>
      </c>
      <c r="I63" s="18" t="n">
        <v>362.87733676</v>
      </c>
      <c r="J63" s="20" t="n">
        <v>8.43772585</v>
      </c>
      <c r="K63" s="18" t="n">
        <v>347.47256762</v>
      </c>
      <c r="L63" s="20" t="n">
        <v>11.60713575</v>
      </c>
      <c r="M63" s="18" t="s">
        <v>481</v>
      </c>
      <c r="N63" s="20" t="s">
        <v>481</v>
      </c>
      <c r="O63" s="18" t="s">
        <v>481</v>
      </c>
      <c r="P63" s="20" t="s">
        <v>481</v>
      </c>
      <c r="Q63" s="18" t="s">
        <v>481</v>
      </c>
      <c r="R63" s="20" t="s">
        <v>481</v>
      </c>
      <c r="S63" s="18" t="n">
        <v>259.19161027</v>
      </c>
      <c r="T63" s="20" t="n">
        <v>39.22751779</v>
      </c>
      <c r="U63" s="18" t="n">
        <v>291.38027474</v>
      </c>
      <c r="V63" s="20" t="n">
        <v>5.98075809</v>
      </c>
    </row>
    <row r="64" spans="1:22">
      <c r="A64" s="15" t="s">
        <v>539</v>
      </c>
      <c r="B64" s="17" t="n">
        <v>3634</v>
      </c>
      <c r="C64" s="18">
        <f>(3.0/B64*100)</f>
        <v/>
      </c>
      <c r="D64" s="19" t="n">
        <v>3631</v>
      </c>
      <c r="E64" s="18" t="n">
        <v>497.67828191</v>
      </c>
      <c r="F64" s="20" t="n">
        <v>4.6372912</v>
      </c>
      <c r="G64" s="18" t="n">
        <v>492.55609346</v>
      </c>
      <c r="H64" s="20" t="n">
        <v>2.51186548</v>
      </c>
      <c r="I64" s="18" t="n">
        <v>460.66234394</v>
      </c>
      <c r="J64" s="20" t="n">
        <v>3.6678027</v>
      </c>
      <c r="K64" s="18" t="n">
        <v>431.36106643</v>
      </c>
      <c r="L64" s="20" t="n">
        <v>6.69715652</v>
      </c>
      <c r="M64" s="18" t="s">
        <v>481</v>
      </c>
      <c r="N64" s="20" t="s">
        <v>481</v>
      </c>
      <c r="O64" s="18" t="s">
        <v>481</v>
      </c>
      <c r="P64" s="20" t="s">
        <v>481</v>
      </c>
      <c r="Q64" s="18" t="s">
        <v>481</v>
      </c>
      <c r="R64" s="20" t="s">
        <v>481</v>
      </c>
      <c r="S64" s="18" t="n">
        <v>517.8914772000001</v>
      </c>
      <c r="T64" s="20" t="n">
        <v>45.35543306</v>
      </c>
      <c r="U64" s="18" t="n">
        <v>359.78588041</v>
      </c>
      <c r="V64" s="20" t="n">
        <v>15.43725671</v>
      </c>
    </row>
    <row r="65" spans="1:22">
      <c r="A65" s="15" t="s">
        <v>540</v>
      </c>
      <c r="B65" s="17" t="n">
        <v>5325</v>
      </c>
      <c r="C65" s="18">
        <f>(14.0/B65*100)</f>
        <v/>
      </c>
      <c r="D65" s="19" t="n">
        <v>5311</v>
      </c>
      <c r="E65" s="18" t="n">
        <v>400.63817664</v>
      </c>
      <c r="F65" s="20" t="n">
        <v>4.19226482</v>
      </c>
      <c r="G65" s="18" t="n">
        <v>428.40149271</v>
      </c>
      <c r="H65" s="20" t="n">
        <v>2.94614721</v>
      </c>
      <c r="I65" s="18" t="n">
        <v>428.3365246</v>
      </c>
      <c r="J65" s="20" t="n">
        <v>3.82487448</v>
      </c>
      <c r="K65" s="18" t="n">
        <v>417.09450308</v>
      </c>
      <c r="L65" s="20" t="n">
        <v>7.88665453</v>
      </c>
      <c r="M65" s="18" t="s">
        <v>481</v>
      </c>
      <c r="N65" s="20" t="s">
        <v>481</v>
      </c>
      <c r="O65" s="18" t="s">
        <v>481</v>
      </c>
      <c r="P65" s="20" t="s">
        <v>481</v>
      </c>
      <c r="Q65" s="18" t="n">
        <v>357.14770052</v>
      </c>
      <c r="R65" s="20" t="n">
        <v>14.71627523</v>
      </c>
      <c r="S65" s="18" t="s">
        <v>481</v>
      </c>
      <c r="T65" s="20" t="s">
        <v>481</v>
      </c>
      <c r="U65" s="18" t="n">
        <v>325.26697241</v>
      </c>
      <c r="V65" s="20" t="n">
        <v>9.28286699</v>
      </c>
    </row>
    <row r="66" spans="1:22">
      <c r="A66" s="15" t="s">
        <v>541</v>
      </c>
      <c r="B66" s="17" t="n">
        <v>5665</v>
      </c>
      <c r="C66" s="18">
        <f>(76.0/B66*100)</f>
        <v/>
      </c>
      <c r="D66" s="19" t="n">
        <v>5589</v>
      </c>
      <c r="E66" s="18" t="n">
        <v>405.19440858</v>
      </c>
      <c r="F66" s="20" t="n">
        <v>4.3281929</v>
      </c>
      <c r="G66" s="18" t="n">
        <v>420.62040893</v>
      </c>
      <c r="H66" s="20" t="n">
        <v>2.54951545</v>
      </c>
      <c r="I66" s="18" t="n">
        <v>427.53304291</v>
      </c>
      <c r="J66" s="20" t="n">
        <v>2.63965844</v>
      </c>
      <c r="K66" s="18" t="n">
        <v>428.66610359</v>
      </c>
      <c r="L66" s="20" t="n">
        <v>5.05444562</v>
      </c>
      <c r="M66" s="18" t="s">
        <v>481</v>
      </c>
      <c r="N66" s="20" t="s">
        <v>481</v>
      </c>
      <c r="O66" s="18" t="s">
        <v>481</v>
      </c>
      <c r="P66" s="20" t="s">
        <v>481</v>
      </c>
      <c r="Q66" s="18" t="s">
        <v>481</v>
      </c>
      <c r="R66" s="20" t="s">
        <v>481</v>
      </c>
      <c r="S66" s="18" t="s">
        <v>481</v>
      </c>
      <c r="T66" s="20" t="s">
        <v>481</v>
      </c>
      <c r="U66" s="18" t="n">
        <v>358.62459843</v>
      </c>
      <c r="V66" s="20" t="n">
        <v>6.57323362</v>
      </c>
    </row>
    <row r="67" spans="1:22">
      <c r="A67" s="15" t="s">
        <v>542</v>
      </c>
      <c r="B67" s="17" t="n">
        <v>6971</v>
      </c>
      <c r="C67" s="18">
        <f>(98.0/B67*100)</f>
        <v/>
      </c>
      <c r="D67" s="19" t="n">
        <v>6873</v>
      </c>
      <c r="E67" s="18" t="n">
        <v>376.2378771</v>
      </c>
      <c r="F67" s="20" t="n">
        <v>4.09398296</v>
      </c>
      <c r="G67" s="18" t="n">
        <v>393.14719541</v>
      </c>
      <c r="H67" s="20" t="n">
        <v>2.75680961</v>
      </c>
      <c r="I67" s="18" t="n">
        <v>394.79964265</v>
      </c>
      <c r="J67" s="20" t="n">
        <v>4.30833603</v>
      </c>
      <c r="K67" s="18" t="n">
        <v>369.94765683</v>
      </c>
      <c r="L67" s="20" t="n">
        <v>6.33474212</v>
      </c>
      <c r="M67" s="18" t="s">
        <v>481</v>
      </c>
      <c r="N67" s="20" t="s">
        <v>481</v>
      </c>
      <c r="O67" s="18" t="s">
        <v>481</v>
      </c>
      <c r="P67" s="20" t="s">
        <v>481</v>
      </c>
      <c r="Q67" s="18" t="s">
        <v>481</v>
      </c>
      <c r="R67" s="20" t="s">
        <v>481</v>
      </c>
      <c r="S67" s="18" t="s">
        <v>481</v>
      </c>
      <c r="T67" s="20" t="s">
        <v>481</v>
      </c>
      <c r="U67" s="18" t="n">
        <v>297.66326587</v>
      </c>
      <c r="V67" s="20" t="n">
        <v>9.676987799999999</v>
      </c>
    </row>
    <row r="68" spans="1:22">
      <c r="A68" s="15" t="s">
        <v>543</v>
      </c>
      <c r="B68" s="17" t="n">
        <v>12083</v>
      </c>
      <c r="C68" s="18">
        <f>(26.0/B68*100)</f>
        <v/>
      </c>
      <c r="D68" s="19" t="n">
        <v>12057</v>
      </c>
      <c r="E68" s="18" t="n">
        <v>408.2616121</v>
      </c>
      <c r="F68" s="20" t="n">
        <v>2.3115147</v>
      </c>
      <c r="G68" s="18" t="n">
        <v>419.19475994</v>
      </c>
      <c r="H68" s="20" t="n">
        <v>1.76583244</v>
      </c>
      <c r="I68" s="18" t="n">
        <v>397.67028786</v>
      </c>
      <c r="J68" s="20" t="n">
        <v>2.96840436</v>
      </c>
      <c r="K68" s="18" t="n">
        <v>380.3930412</v>
      </c>
      <c r="L68" s="20" t="n">
        <v>3.92195115</v>
      </c>
      <c r="M68" s="18" t="s">
        <v>481</v>
      </c>
      <c r="N68" s="20" t="s">
        <v>481</v>
      </c>
      <c r="O68" s="18" t="s">
        <v>481</v>
      </c>
      <c r="P68" s="20" t="s">
        <v>481</v>
      </c>
      <c r="Q68" s="18" t="s">
        <v>481</v>
      </c>
      <c r="R68" s="20" t="s">
        <v>481</v>
      </c>
      <c r="S68" s="18" t="s">
        <v>481</v>
      </c>
      <c r="T68" s="20" t="s">
        <v>481</v>
      </c>
      <c r="U68" s="18" t="n">
        <v>321.04509677</v>
      </c>
      <c r="V68" s="20" t="n">
        <v>4.42215572</v>
      </c>
    </row>
    <row r="69" spans="1:22">
      <c r="A69" s="15" t="s">
        <v>544</v>
      </c>
      <c r="B69" s="17" t="n">
        <v>4876</v>
      </c>
      <c r="C69" s="18">
        <f>(0.0/B69*100)</f>
        <v/>
      </c>
      <c r="D69" s="19" t="n">
        <v>4876</v>
      </c>
      <c r="E69" s="18" t="n">
        <v>419.58921704</v>
      </c>
      <c r="F69" s="20" t="n">
        <v>6.01711002</v>
      </c>
      <c r="G69" s="18" t="n">
        <v>447.31254491</v>
      </c>
      <c r="H69" s="20" t="n">
        <v>4.07212581</v>
      </c>
      <c r="I69" s="18" t="n">
        <v>447.42871484</v>
      </c>
      <c r="J69" s="20" t="n">
        <v>4.53963766</v>
      </c>
      <c r="K69" s="18" t="n">
        <v>452.15380629</v>
      </c>
      <c r="L69" s="20" t="n">
        <v>6.60560087</v>
      </c>
      <c r="M69" s="18" t="s">
        <v>481</v>
      </c>
      <c r="N69" s="20" t="s">
        <v>481</v>
      </c>
      <c r="O69" s="18" t="s">
        <v>481</v>
      </c>
      <c r="P69" s="20" t="s">
        <v>481</v>
      </c>
      <c r="Q69" s="18" t="n">
        <v>352.4733</v>
      </c>
      <c r="R69" s="20" t="n">
        <v>47.65994014</v>
      </c>
      <c r="S69" s="18" t="s">
        <v>481</v>
      </c>
      <c r="T69" s="20" t="s">
        <v>481</v>
      </c>
      <c r="U69" s="18" t="n">
        <v>404.36059837</v>
      </c>
      <c r="V69" s="20" t="n">
        <v>22.30273816</v>
      </c>
    </row>
    <row r="70" spans="1:22">
      <c r="A70" s="15" t="s">
        <v>545</v>
      </c>
      <c r="B70" s="17" t="n">
        <v>6036</v>
      </c>
      <c r="C70" s="18">
        <f>(223.0/B70*100)</f>
        <v/>
      </c>
      <c r="D70" s="19" t="n">
        <v>5813</v>
      </c>
      <c r="E70" s="18" t="n">
        <v>506.38021808</v>
      </c>
      <c r="F70" s="20" t="n">
        <v>5.38375964</v>
      </c>
      <c r="G70" s="18" t="n">
        <v>496.2525591</v>
      </c>
      <c r="H70" s="20" t="n">
        <v>3.33984082</v>
      </c>
      <c r="I70" s="18" t="n">
        <v>494.11898416</v>
      </c>
      <c r="J70" s="20" t="n">
        <v>4.95835848</v>
      </c>
      <c r="K70" s="18" t="n">
        <v>498.9474674</v>
      </c>
      <c r="L70" s="20" t="n">
        <v>9.789012120000001</v>
      </c>
      <c r="M70" s="18" t="s">
        <v>481</v>
      </c>
      <c r="N70" s="20" t="s">
        <v>481</v>
      </c>
      <c r="O70" s="18" t="s">
        <v>481</v>
      </c>
      <c r="P70" s="20" t="s">
        <v>481</v>
      </c>
      <c r="Q70" s="18" t="s">
        <v>481</v>
      </c>
      <c r="R70" s="20" t="s">
        <v>481</v>
      </c>
      <c r="S70" s="18" t="s">
        <v>481</v>
      </c>
      <c r="T70" s="20" t="s">
        <v>481</v>
      </c>
      <c r="U70" s="18" t="n">
        <v>446.9766539</v>
      </c>
      <c r="V70" s="20" t="n">
        <v>11.0166594</v>
      </c>
    </row>
    <row r="71" spans="1:22">
      <c r="A71" s="15" t="s">
        <v>546</v>
      </c>
      <c r="B71" s="17" t="n">
        <v>6115</v>
      </c>
      <c r="C71" s="18">
        <f>(17.0/B71*100)</f>
        <v/>
      </c>
      <c r="D71" s="19" t="n">
        <v>6098</v>
      </c>
      <c r="E71" s="18" t="n">
        <v>574.5402897500001</v>
      </c>
      <c r="F71" s="20" t="n">
        <v>3.85971625</v>
      </c>
      <c r="G71" s="18" t="n">
        <v>570.15842257</v>
      </c>
      <c r="H71" s="20" t="n">
        <v>1.58252878</v>
      </c>
      <c r="I71" s="18" t="n">
        <v>552.08350707</v>
      </c>
      <c r="J71" s="20" t="n">
        <v>3.86358129</v>
      </c>
      <c r="K71" s="18" t="n">
        <v>526.66846862</v>
      </c>
      <c r="L71" s="20" t="n">
        <v>6.28389636</v>
      </c>
      <c r="M71" s="18" t="s">
        <v>481</v>
      </c>
      <c r="N71" s="20" t="s">
        <v>481</v>
      </c>
      <c r="O71" s="18" t="s">
        <v>481</v>
      </c>
      <c r="P71" s="20" t="s">
        <v>481</v>
      </c>
      <c r="Q71" s="18" t="s">
        <v>481</v>
      </c>
      <c r="R71" s="20" t="s">
        <v>481</v>
      </c>
      <c r="S71" s="18" t="s">
        <v>481</v>
      </c>
      <c r="T71" s="20" t="s">
        <v>481</v>
      </c>
      <c r="U71" s="18" t="n">
        <v>482.52850972</v>
      </c>
      <c r="V71" s="20" t="n">
        <v>18.1760051</v>
      </c>
    </row>
    <row r="72" spans="1:22">
      <c r="A72" s="15" t="s">
        <v>547</v>
      </c>
      <c r="B72" s="17" t="n">
        <v>7708</v>
      </c>
      <c r="C72" s="18">
        <f>(5.0/B72*100)</f>
        <v/>
      </c>
      <c r="D72" s="19" t="n">
        <v>7703</v>
      </c>
      <c r="E72" s="18" t="n">
        <v>551.96571752</v>
      </c>
      <c r="F72" s="20" t="n">
        <v>4.61735713</v>
      </c>
      <c r="G72" s="18" t="n">
        <v>542.44205974</v>
      </c>
      <c r="H72" s="20" t="n">
        <v>3.07270407</v>
      </c>
      <c r="I72" s="18" t="n">
        <v>524.2292303</v>
      </c>
      <c r="J72" s="20" t="n">
        <v>5.6763741</v>
      </c>
      <c r="K72" s="18" t="n">
        <v>515.34218851</v>
      </c>
      <c r="L72" s="20" t="n">
        <v>8.7239653</v>
      </c>
      <c r="M72" s="18" t="s">
        <v>481</v>
      </c>
      <c r="N72" s="20" t="s">
        <v>481</v>
      </c>
      <c r="O72" s="18" t="s">
        <v>481</v>
      </c>
      <c r="P72" s="20" t="s">
        <v>481</v>
      </c>
      <c r="Q72" s="18" t="s">
        <v>481</v>
      </c>
      <c r="R72" s="20" t="s">
        <v>481</v>
      </c>
      <c r="S72" s="18" t="s">
        <v>481</v>
      </c>
      <c r="T72" s="20" t="s">
        <v>481</v>
      </c>
      <c r="U72" s="18" t="n">
        <v>504.71681297</v>
      </c>
      <c r="V72" s="20" t="n">
        <v>18.7704557</v>
      </c>
    </row>
    <row r="73" spans="1:22">
      <c r="A73" s="15" t="s">
        <v>548</v>
      </c>
      <c r="B73" s="17" t="n">
        <v>8249</v>
      </c>
      <c r="C73" s="18">
        <f>(147.0/B73*100)</f>
        <v/>
      </c>
      <c r="D73" s="19" t="n">
        <v>8102</v>
      </c>
      <c r="E73" s="18" t="n">
        <v>426.46071125</v>
      </c>
      <c r="F73" s="20" t="n">
        <v>4.87540239</v>
      </c>
      <c r="G73" s="18" t="n">
        <v>419.33961874</v>
      </c>
      <c r="H73" s="20" t="n">
        <v>3.10193869</v>
      </c>
      <c r="I73" s="18" t="n">
        <v>402.25117213</v>
      </c>
      <c r="J73" s="20" t="n">
        <v>4.09455331</v>
      </c>
      <c r="K73" s="18" t="n">
        <v>389.84681485</v>
      </c>
      <c r="L73" s="20" t="n">
        <v>9.18805886</v>
      </c>
      <c r="M73" s="18" t="s">
        <v>481</v>
      </c>
      <c r="N73" s="20" t="s">
        <v>481</v>
      </c>
      <c r="O73" s="18" t="s">
        <v>481</v>
      </c>
      <c r="P73" s="20" t="s">
        <v>481</v>
      </c>
      <c r="Q73" s="18" t="s">
        <v>481</v>
      </c>
      <c r="R73" s="20" t="s">
        <v>481</v>
      </c>
      <c r="S73" s="18" t="s">
        <v>481</v>
      </c>
      <c r="T73" s="20" t="s">
        <v>481</v>
      </c>
      <c r="U73" s="18" t="n">
        <v>363.09849133</v>
      </c>
      <c r="V73" s="20" t="n">
        <v>11.81322724</v>
      </c>
    </row>
    <row r="74" spans="1:22">
      <c r="A74" s="15" t="s">
        <v>549</v>
      </c>
      <c r="B74" s="17" t="n">
        <v>4692</v>
      </c>
      <c r="C74" s="18">
        <f>(82.0/B74*100)</f>
        <v/>
      </c>
      <c r="D74" s="19" t="n">
        <v>4610</v>
      </c>
      <c r="E74" s="18" t="n">
        <v>413.18805014</v>
      </c>
      <c r="F74" s="20" t="n">
        <v>3.031394</v>
      </c>
      <c r="G74" s="18" t="n">
        <v>426.98238686</v>
      </c>
      <c r="H74" s="20" t="n">
        <v>2.36925612</v>
      </c>
      <c r="I74" s="18" t="n">
        <v>421.15776444</v>
      </c>
      <c r="J74" s="20" t="n">
        <v>4.40671649</v>
      </c>
      <c r="K74" s="18" t="n">
        <v>411.0821031</v>
      </c>
      <c r="L74" s="20" t="n">
        <v>7.97959422</v>
      </c>
      <c r="M74" s="18" t="s">
        <v>481</v>
      </c>
      <c r="N74" s="20" t="s">
        <v>481</v>
      </c>
      <c r="O74" s="18" t="s">
        <v>481</v>
      </c>
      <c r="P74" s="20" t="s">
        <v>481</v>
      </c>
      <c r="Q74" s="18" t="s">
        <v>481</v>
      </c>
      <c r="R74" s="20" t="s">
        <v>481</v>
      </c>
      <c r="S74" s="18" t="n">
        <v>345.77733274</v>
      </c>
      <c r="T74" s="20" t="n">
        <v>23.47918358</v>
      </c>
      <c r="U74" s="18" t="n">
        <v>332.00125821</v>
      </c>
      <c r="V74" s="20" t="n">
        <v>9.31513017</v>
      </c>
    </row>
    <row r="75" spans="1:22">
      <c r="A75" s="15" t="s">
        <v>550</v>
      </c>
      <c r="B75" s="17" t="n">
        <v>5375</v>
      </c>
      <c r="C75" s="18">
        <f>(209.0/B75*100)</f>
        <v/>
      </c>
      <c r="D75" s="19" t="n">
        <v>5166</v>
      </c>
      <c r="E75" s="18" t="n">
        <v>354.69523678</v>
      </c>
      <c r="F75" s="20" t="n">
        <v>4.02560344</v>
      </c>
      <c r="G75" s="18" t="n">
        <v>380.02914067</v>
      </c>
      <c r="H75" s="20" t="n">
        <v>3.35211504</v>
      </c>
      <c r="I75" s="18" t="n">
        <v>371.37708924</v>
      </c>
      <c r="J75" s="20" t="n">
        <v>3.76958861</v>
      </c>
      <c r="K75" s="18" t="n">
        <v>368.50404035</v>
      </c>
      <c r="L75" s="20" t="n">
        <v>5.00802385</v>
      </c>
      <c r="M75" s="18" t="s">
        <v>481</v>
      </c>
      <c r="N75" s="20" t="s">
        <v>481</v>
      </c>
      <c r="O75" s="18" t="s">
        <v>481</v>
      </c>
      <c r="P75" s="20" t="s">
        <v>481</v>
      </c>
      <c r="Q75" s="18" t="s">
        <v>481</v>
      </c>
      <c r="R75" s="20" t="s">
        <v>481</v>
      </c>
      <c r="S75" s="18" t="s">
        <v>481</v>
      </c>
      <c r="T75" s="20" t="s">
        <v>481</v>
      </c>
      <c r="U75" s="18" t="n">
        <v>308.97833882</v>
      </c>
      <c r="V75" s="20" t="n">
        <v>9.619453829999999</v>
      </c>
    </row>
    <row r="76" spans="1:22">
      <c r="A76" s="15" t="s">
        <v>551</v>
      </c>
      <c r="B76" s="17" t="n">
        <v>14167</v>
      </c>
      <c r="C76" s="18">
        <f>(229.0/B76*100)</f>
        <v/>
      </c>
      <c r="D76" s="19" t="n">
        <v>13938</v>
      </c>
      <c r="E76" s="18" t="n">
        <v>426.18971364</v>
      </c>
      <c r="F76" s="20" t="n">
        <v>3.67282133</v>
      </c>
      <c r="G76" s="18" t="n">
        <v>434.8015718</v>
      </c>
      <c r="H76" s="20" t="n">
        <v>2.49161992</v>
      </c>
      <c r="I76" s="18" t="n">
        <v>433.56654306</v>
      </c>
      <c r="J76" s="20" t="n">
        <v>3.7719875</v>
      </c>
      <c r="K76" s="18" t="n">
        <v>408.83823497</v>
      </c>
      <c r="L76" s="20" t="n">
        <v>4.89025253</v>
      </c>
      <c r="M76" s="18" t="s">
        <v>481</v>
      </c>
      <c r="N76" s="20" t="s">
        <v>481</v>
      </c>
      <c r="O76" s="18" t="s">
        <v>481</v>
      </c>
      <c r="P76" s="20" t="s">
        <v>481</v>
      </c>
      <c r="Q76" s="18" t="s">
        <v>481</v>
      </c>
      <c r="R76" s="20" t="s">
        <v>481</v>
      </c>
      <c r="S76" s="18" t="s">
        <v>481</v>
      </c>
      <c r="T76" s="20" t="s">
        <v>481</v>
      </c>
      <c r="U76" s="18" t="n">
        <v>350.93376358</v>
      </c>
      <c r="V76" s="20" t="n">
        <v>7.98698421</v>
      </c>
    </row>
    <row r="77" spans="1:22">
      <c r="A77" s="15" t="s">
        <v>552</v>
      </c>
      <c r="B77" s="17" t="n">
        <v>6062</v>
      </c>
      <c r="C77" s="18">
        <f>(88.0/B77*100)</f>
        <v/>
      </c>
      <c r="D77" s="19" t="n">
        <v>5974</v>
      </c>
      <c r="E77" s="18" t="n">
        <v>423.92205579</v>
      </c>
      <c r="F77" s="20" t="n">
        <v>4.31058734</v>
      </c>
      <c r="G77" s="18" t="n">
        <v>428.22373963</v>
      </c>
      <c r="H77" s="20" t="n">
        <v>2.57851556</v>
      </c>
      <c r="I77" s="18" t="n">
        <v>413.41001178</v>
      </c>
      <c r="J77" s="20" t="n">
        <v>4.25210656</v>
      </c>
      <c r="K77" s="18" t="n">
        <v>388.91505084</v>
      </c>
      <c r="L77" s="20" t="n">
        <v>5.90110998</v>
      </c>
      <c r="M77" s="18" t="s">
        <v>481</v>
      </c>
      <c r="N77" s="20" t="s">
        <v>481</v>
      </c>
      <c r="O77" s="18" t="s">
        <v>481</v>
      </c>
      <c r="P77" s="20" t="s">
        <v>481</v>
      </c>
      <c r="Q77" s="18" t="s">
        <v>481</v>
      </c>
      <c r="R77" s="20" t="s">
        <v>481</v>
      </c>
      <c r="S77" s="18" t="s">
        <v>481</v>
      </c>
      <c r="T77" s="20" t="s">
        <v>481</v>
      </c>
      <c r="U77" s="18" t="n">
        <v>348.20705708</v>
      </c>
      <c r="V77" s="20" t="n">
        <v>7.18614978</v>
      </c>
    </row>
    <row r="78" spans="1:22">
      <c r="A78" s="15" t="s">
        <v>553</v>
      </c>
      <c r="B78" s="17" t="n">
        <v>5826</v>
      </c>
      <c r="C78" s="18">
        <f>(0.0/B78*100)</f>
        <v/>
      </c>
      <c r="D78" s="19" t="n">
        <v>5826</v>
      </c>
      <c r="E78" s="18" t="n">
        <v>486.86823647</v>
      </c>
      <c r="F78" s="20" t="n">
        <v>5.57880671</v>
      </c>
      <c r="G78" s="18" t="n">
        <v>494.97593886</v>
      </c>
      <c r="H78" s="20" t="n">
        <v>4.71806576</v>
      </c>
      <c r="I78" s="18" t="n">
        <v>504.91361765</v>
      </c>
      <c r="J78" s="20" t="n">
        <v>5.10267227</v>
      </c>
      <c r="K78" s="18" t="n">
        <v>485.49935084</v>
      </c>
      <c r="L78" s="20" t="n">
        <v>10.06533358</v>
      </c>
      <c r="M78" s="18" t="s">
        <v>481</v>
      </c>
      <c r="N78" s="20" t="s">
        <v>481</v>
      </c>
      <c r="O78" s="18" t="s">
        <v>481</v>
      </c>
      <c r="P78" s="20" t="s">
        <v>481</v>
      </c>
      <c r="Q78" s="18" t="n">
        <v>390.3611</v>
      </c>
      <c r="R78" s="20" t="n">
        <v>35.81002551</v>
      </c>
      <c r="S78" s="18" t="n">
        <v>420.35328841</v>
      </c>
      <c r="T78" s="20" t="n">
        <v>35.61699645</v>
      </c>
      <c r="U78" s="18" t="n">
        <v>442.78662884</v>
      </c>
      <c r="V78" s="20" t="n">
        <v>16.90307485</v>
      </c>
    </row>
    <row customHeight="1" ht="25" r="79" spans="1:22">
      <c r="A79" s="15" t="s">
        <v>554</v>
      </c>
      <c r="B79" s="17" t="n">
        <v>1657</v>
      </c>
      <c r="C79" s="18">
        <f>(41.0/B79*100)</f>
        <v/>
      </c>
      <c r="D79" s="19" t="n">
        <v>1616</v>
      </c>
      <c r="E79" s="18" t="n">
        <v>466.6642094</v>
      </c>
      <c r="F79" s="20" t="n">
        <v>9.31958109</v>
      </c>
      <c r="G79" s="18" t="n">
        <v>454.66171689</v>
      </c>
      <c r="H79" s="20" t="n">
        <v>6.64120434</v>
      </c>
      <c r="I79" s="18" t="n">
        <v>451.7870047</v>
      </c>
      <c r="J79" s="20" t="n">
        <v>12.68879874</v>
      </c>
      <c r="K79" s="18" t="n">
        <v>421.16332337</v>
      </c>
      <c r="L79" s="20" t="n">
        <v>14.42349703</v>
      </c>
      <c r="M79" s="18" t="s">
        <v>481</v>
      </c>
      <c r="N79" s="20" t="s">
        <v>481</v>
      </c>
      <c r="O79" s="18" t="s">
        <v>481</v>
      </c>
      <c r="P79" s="20" t="s">
        <v>481</v>
      </c>
      <c r="Q79" s="18" t="s">
        <v>481</v>
      </c>
      <c r="R79" s="20" t="s">
        <v>481</v>
      </c>
      <c r="S79" s="18" t="n">
        <v>363.9982</v>
      </c>
      <c r="T79" s="20" t="n">
        <v>47.18710207</v>
      </c>
      <c r="U79" s="18" t="n">
        <v>338.67731957</v>
      </c>
      <c r="V79" s="20" t="n">
        <v>24.88208296</v>
      </c>
    </row>
    <row r="80" spans="1:22">
      <c r="A80" s="15" t="s">
        <v>555</v>
      </c>
      <c r="B80" s="17" t="n">
        <v>7841</v>
      </c>
      <c r="C80" s="18">
        <f>(0.0/B80*100)</f>
        <v/>
      </c>
      <c r="D80" s="19" t="n">
        <v>7841</v>
      </c>
      <c r="E80" s="18" t="n">
        <v>466.81602246</v>
      </c>
      <c r="F80" s="20" t="n">
        <v>4.8366793</v>
      </c>
      <c r="G80" s="18" t="n">
        <v>459.24315887</v>
      </c>
      <c r="H80" s="20" t="n">
        <v>4.66646177</v>
      </c>
      <c r="I80" s="18" t="n">
        <v>450.12737198</v>
      </c>
      <c r="J80" s="20" t="n">
        <v>6.4768373</v>
      </c>
      <c r="K80" s="18" t="n">
        <v>446.56050796</v>
      </c>
      <c r="L80" s="20" t="n">
        <v>10.12025663</v>
      </c>
      <c r="M80" s="18" t="s">
        <v>481</v>
      </c>
      <c r="N80" s="20" t="s">
        <v>481</v>
      </c>
      <c r="O80" s="18" t="s">
        <v>481</v>
      </c>
      <c r="P80" s="20" t="s">
        <v>481</v>
      </c>
      <c r="Q80" s="18" t="s">
        <v>481</v>
      </c>
      <c r="R80" s="20" t="s">
        <v>481</v>
      </c>
      <c r="S80" s="18" t="s">
        <v>481</v>
      </c>
      <c r="T80" s="20" t="s">
        <v>481</v>
      </c>
      <c r="U80" s="18" t="n">
        <v>430.95418464</v>
      </c>
      <c r="V80" s="20" t="n">
        <v>27.91943708</v>
      </c>
    </row>
    <row r="81" spans="1:22">
      <c r="A81" s="23" t="s">
        <v>556</v>
      </c>
      <c r="B81" s="17" t="n">
        <v>8861</v>
      </c>
      <c r="C81" s="18">
        <f>(76.0/B81*100)</f>
        <v/>
      </c>
      <c r="D81" s="19" t="n">
        <v>8785</v>
      </c>
      <c r="E81" s="18" t="n">
        <v>443.78875523</v>
      </c>
      <c r="F81" s="20" t="n">
        <v>5.46041752</v>
      </c>
      <c r="G81" s="18" t="n">
        <v>446.02681884</v>
      </c>
      <c r="H81" s="20" t="n">
        <v>3.22145619</v>
      </c>
      <c r="I81" s="18" t="n">
        <v>448.67022184</v>
      </c>
      <c r="J81" s="20" t="n">
        <v>4.466779</v>
      </c>
      <c r="K81" s="18" t="n">
        <v>444.80081937</v>
      </c>
      <c r="L81" s="20" t="n">
        <v>8.938205249999999</v>
      </c>
      <c r="M81" s="18" t="s">
        <v>481</v>
      </c>
      <c r="N81" s="20" t="s">
        <v>481</v>
      </c>
      <c r="O81" s="18" t="s">
        <v>481</v>
      </c>
      <c r="P81" s="20" t="s">
        <v>481</v>
      </c>
      <c r="Q81" s="18" t="s">
        <v>481</v>
      </c>
      <c r="R81" s="20" t="s">
        <v>481</v>
      </c>
      <c r="S81" s="18" t="s">
        <v>481</v>
      </c>
      <c r="T81" s="20" t="s">
        <v>481</v>
      </c>
      <c r="U81" s="18" t="n">
        <v>405.84751221</v>
      </c>
      <c r="V81" s="20" t="n">
        <v>18.63979548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729</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464.33974459</v>
      </c>
      <c r="F7" s="20" t="n">
        <v>4.73639979</v>
      </c>
      <c r="G7" s="18" t="n">
        <v>479.57569462</v>
      </c>
      <c r="H7" s="20" t="n">
        <v>3.26018303</v>
      </c>
      <c r="I7" s="18" t="n">
        <v>501.62947941</v>
      </c>
      <c r="J7" s="20" t="n">
        <v>1.71918974</v>
      </c>
      <c r="K7" s="18" t="n">
        <v>503.90402209</v>
      </c>
      <c r="L7" s="20" t="n">
        <v>2.9608987</v>
      </c>
      <c r="M7" s="18" t="s">
        <v>481</v>
      </c>
      <c r="N7" s="20" t="s">
        <v>481</v>
      </c>
      <c r="O7" s="18" t="s">
        <v>481</v>
      </c>
      <c r="P7" s="20" t="s">
        <v>481</v>
      </c>
      <c r="Q7" s="18" t="s">
        <v>481</v>
      </c>
      <c r="R7" s="20" t="s">
        <v>481</v>
      </c>
      <c r="S7" s="18" t="s">
        <v>481</v>
      </c>
      <c r="T7" s="20" t="s">
        <v>481</v>
      </c>
      <c r="U7" s="18" t="n">
        <v>428.05813934</v>
      </c>
      <c r="V7" s="20" t="n">
        <v>7.99675136</v>
      </c>
    </row>
    <row r="8" spans="1:22">
      <c r="A8" s="15" t="s">
        <v>483</v>
      </c>
      <c r="B8" s="17" t="n">
        <v>7007</v>
      </c>
      <c r="C8" s="18">
        <f>(27.0/B8*100)</f>
        <v/>
      </c>
      <c r="D8" s="19" t="n">
        <v>6980</v>
      </c>
      <c r="E8" s="18" t="n">
        <v>477.63824545</v>
      </c>
      <c r="F8" s="20" t="n">
        <v>5.04968993</v>
      </c>
      <c r="G8" s="18" t="n">
        <v>468.1546357</v>
      </c>
      <c r="H8" s="20" t="n">
        <v>6.52668089</v>
      </c>
      <c r="I8" s="18" t="n">
        <v>491.43846295</v>
      </c>
      <c r="J8" s="20" t="n">
        <v>4.16371693</v>
      </c>
      <c r="K8" s="18" t="n">
        <v>509.89240508</v>
      </c>
      <c r="L8" s="20" t="n">
        <v>3.0759265</v>
      </c>
      <c r="M8" s="18" t="s">
        <v>481</v>
      </c>
      <c r="N8" s="20" t="s">
        <v>481</v>
      </c>
      <c r="O8" s="18" t="s">
        <v>481</v>
      </c>
      <c r="P8" s="20" t="s">
        <v>481</v>
      </c>
      <c r="Q8" s="18" t="n">
        <v>301.63126691</v>
      </c>
      <c r="R8" s="20" t="n">
        <v>25.14921031</v>
      </c>
      <c r="S8" s="18" t="s">
        <v>481</v>
      </c>
      <c r="T8" s="20" t="s">
        <v>481</v>
      </c>
      <c r="U8" s="18" t="n">
        <v>399.46458289</v>
      </c>
      <c r="V8" s="20" t="n">
        <v>12.09694243</v>
      </c>
    </row>
    <row r="9" spans="1:22">
      <c r="A9" s="15" t="s">
        <v>484</v>
      </c>
      <c r="B9" s="17" t="n">
        <v>9651</v>
      </c>
      <c r="C9" s="18">
        <f>(116.0/B9*100)</f>
        <v/>
      </c>
      <c r="D9" s="19" t="n">
        <v>9535</v>
      </c>
      <c r="E9" s="18" t="n">
        <v>470.13569999</v>
      </c>
      <c r="F9" s="20" t="n">
        <v>5.81888393</v>
      </c>
      <c r="G9" s="18" t="n">
        <v>490.67229451</v>
      </c>
      <c r="H9" s="20" t="n">
        <v>3.75378267</v>
      </c>
      <c r="I9" s="18" t="n">
        <v>520.14117893</v>
      </c>
      <c r="J9" s="20" t="n">
        <v>2.52632605</v>
      </c>
      <c r="K9" s="18" t="n">
        <v>518.28758741</v>
      </c>
      <c r="L9" s="20" t="n">
        <v>3.208326</v>
      </c>
      <c r="M9" s="18" t="s">
        <v>481</v>
      </c>
      <c r="N9" s="20" t="s">
        <v>481</v>
      </c>
      <c r="O9" s="18" t="s">
        <v>481</v>
      </c>
      <c r="P9" s="20" t="s">
        <v>481</v>
      </c>
      <c r="Q9" s="18" t="n">
        <v>357.98454354</v>
      </c>
      <c r="R9" s="20" t="n">
        <v>11.51846445</v>
      </c>
      <c r="S9" s="18" t="s">
        <v>481</v>
      </c>
      <c r="T9" s="20" t="s">
        <v>481</v>
      </c>
      <c r="U9" s="18" t="n">
        <v>429.87043489</v>
      </c>
      <c r="V9" s="20" t="n">
        <v>9.675998420000001</v>
      </c>
    </row>
    <row r="10" spans="1:22">
      <c r="A10" s="15" t="s">
        <v>485</v>
      </c>
      <c r="B10" s="17" t="n">
        <v>20058</v>
      </c>
      <c r="C10" s="18">
        <f>(531.0/B10*100)</f>
        <v/>
      </c>
      <c r="D10" s="19" t="n">
        <v>19527</v>
      </c>
      <c r="E10" s="18" t="n">
        <v>493.24313086</v>
      </c>
      <c r="F10" s="20" t="n">
        <v>4.79909317</v>
      </c>
      <c r="G10" s="18" t="n">
        <v>503.87206567</v>
      </c>
      <c r="H10" s="20" t="n">
        <v>3.81229463</v>
      </c>
      <c r="I10" s="18" t="n">
        <v>519.79761419</v>
      </c>
      <c r="J10" s="20" t="n">
        <v>2.55238532</v>
      </c>
      <c r="K10" s="18" t="n">
        <v>525.6802722800001</v>
      </c>
      <c r="L10" s="20" t="n">
        <v>3.58067186</v>
      </c>
      <c r="M10" s="18" t="s">
        <v>481</v>
      </c>
      <c r="N10" s="20" t="s">
        <v>481</v>
      </c>
      <c r="O10" s="18" t="s">
        <v>481</v>
      </c>
      <c r="P10" s="20" t="s">
        <v>481</v>
      </c>
      <c r="Q10" s="18" t="s">
        <v>481</v>
      </c>
      <c r="R10" s="20" t="s">
        <v>481</v>
      </c>
      <c r="S10" s="18" t="s">
        <v>481</v>
      </c>
      <c r="T10" s="20" t="s">
        <v>481</v>
      </c>
      <c r="U10" s="18" t="n">
        <v>463.26961536</v>
      </c>
      <c r="V10" s="20" t="n">
        <v>10.06546537</v>
      </c>
    </row>
    <row r="11" spans="1:22">
      <c r="A11" s="15" t="s">
        <v>486</v>
      </c>
      <c r="B11" s="17" t="n">
        <v>7053</v>
      </c>
      <c r="C11" s="18">
        <f>(53.0/B11*100)</f>
        <v/>
      </c>
      <c r="D11" s="19" t="n">
        <v>7000</v>
      </c>
      <c r="E11" s="18" t="n">
        <v>402.67756497</v>
      </c>
      <c r="F11" s="20" t="n">
        <v>5.82356976</v>
      </c>
      <c r="G11" s="18" t="n">
        <v>409.58324586</v>
      </c>
      <c r="H11" s="20" t="n">
        <v>4.73612054</v>
      </c>
      <c r="I11" s="18" t="n">
        <v>421.53030172</v>
      </c>
      <c r="J11" s="20" t="n">
        <v>3.13772114</v>
      </c>
      <c r="K11" s="18" t="n">
        <v>437.25722271</v>
      </c>
      <c r="L11" s="20" t="n">
        <v>2.96888774</v>
      </c>
      <c r="M11" s="18" t="s">
        <v>481</v>
      </c>
      <c r="N11" s="20" t="s">
        <v>481</v>
      </c>
      <c r="O11" s="18" t="s">
        <v>481</v>
      </c>
      <c r="P11" s="20" t="s">
        <v>481</v>
      </c>
      <c r="Q11" s="18" t="s">
        <v>481</v>
      </c>
      <c r="R11" s="20" t="s">
        <v>481</v>
      </c>
      <c r="S11" s="18" t="s">
        <v>481</v>
      </c>
      <c r="T11" s="20" t="s">
        <v>481</v>
      </c>
      <c r="U11" s="18" t="n">
        <v>369.246435</v>
      </c>
      <c r="V11" s="20" t="n">
        <v>11.43914573</v>
      </c>
    </row>
    <row r="12" spans="1:22">
      <c r="A12" s="15" t="s">
        <v>487</v>
      </c>
      <c r="B12" s="17" t="n">
        <v>6894</v>
      </c>
      <c r="C12" s="18">
        <f>(57.0/B12*100)</f>
        <v/>
      </c>
      <c r="D12" s="19" t="n">
        <v>6837</v>
      </c>
      <c r="E12" s="18" t="n">
        <v>469.11179673</v>
      </c>
      <c r="F12" s="20" t="n">
        <v>6.06657937</v>
      </c>
      <c r="G12" s="18" t="n">
        <v>487.46789068</v>
      </c>
      <c r="H12" s="20" t="n">
        <v>3.92219771</v>
      </c>
      <c r="I12" s="18" t="n">
        <v>497.98369911</v>
      </c>
      <c r="J12" s="20" t="n">
        <v>2.67838357</v>
      </c>
      <c r="K12" s="18" t="n">
        <v>509.12912014</v>
      </c>
      <c r="L12" s="20" t="n">
        <v>3.46995895</v>
      </c>
      <c r="M12" s="18" t="s">
        <v>481</v>
      </c>
      <c r="N12" s="20" t="s">
        <v>481</v>
      </c>
      <c r="O12" s="18" t="s">
        <v>481</v>
      </c>
      <c r="P12" s="20" t="s">
        <v>481</v>
      </c>
      <c r="Q12" s="18" t="n">
        <v>340.98506961</v>
      </c>
      <c r="R12" s="20" t="n">
        <v>12.52444664</v>
      </c>
      <c r="S12" s="18" t="s">
        <v>481</v>
      </c>
      <c r="T12" s="20" t="s">
        <v>481</v>
      </c>
      <c r="U12" s="18" t="n">
        <v>397.85605538</v>
      </c>
      <c r="V12" s="20" t="n">
        <v>11.56625178</v>
      </c>
    </row>
    <row r="13" spans="1:22">
      <c r="A13" s="15" t="s">
        <v>488</v>
      </c>
      <c r="B13" s="17" t="n">
        <v>7161</v>
      </c>
      <c r="C13" s="18">
        <f>(95.0/B13*100)</f>
        <v/>
      </c>
      <c r="D13" s="19" t="n">
        <v>7066</v>
      </c>
      <c r="E13" s="18" t="n">
        <v>485.07407706</v>
      </c>
      <c r="F13" s="20" t="n">
        <v>6.07646097</v>
      </c>
      <c r="G13" s="18" t="n">
        <v>494.3527934</v>
      </c>
      <c r="H13" s="20" t="n">
        <v>5.16202688</v>
      </c>
      <c r="I13" s="18" t="n">
        <v>510.64383342</v>
      </c>
      <c r="J13" s="20" t="n">
        <v>2.79732025</v>
      </c>
      <c r="K13" s="18" t="n">
        <v>527.69327517</v>
      </c>
      <c r="L13" s="20" t="n">
        <v>2.86835582</v>
      </c>
      <c r="M13" s="18" t="s">
        <v>481</v>
      </c>
      <c r="N13" s="20" t="s">
        <v>481</v>
      </c>
      <c r="O13" s="18" t="s">
        <v>481</v>
      </c>
      <c r="P13" s="20" t="s">
        <v>481</v>
      </c>
      <c r="Q13" s="18" t="n">
        <v>447.51533769</v>
      </c>
      <c r="R13" s="20" t="n">
        <v>5.97365007</v>
      </c>
      <c r="S13" s="18" t="s">
        <v>481</v>
      </c>
      <c r="T13" s="20" t="s">
        <v>481</v>
      </c>
      <c r="U13" s="18" t="n">
        <v>450.25116165</v>
      </c>
      <c r="V13" s="20" t="n">
        <v>10.06471234</v>
      </c>
    </row>
    <row r="14" spans="1:22">
      <c r="A14" s="15" t="s">
        <v>489</v>
      </c>
      <c r="B14" s="17" t="n">
        <v>5587</v>
      </c>
      <c r="C14" s="18">
        <f>(76.0/B14*100)</f>
        <v/>
      </c>
      <c r="D14" s="19" t="n">
        <v>5511</v>
      </c>
      <c r="E14" s="18" t="n">
        <v>498.08736425</v>
      </c>
      <c r="F14" s="20" t="n">
        <v>5.85477258</v>
      </c>
      <c r="G14" s="18" t="n">
        <v>510.30349899</v>
      </c>
      <c r="H14" s="20" t="n">
        <v>3.71745978</v>
      </c>
      <c r="I14" s="18" t="n">
        <v>519.72297766</v>
      </c>
      <c r="J14" s="20" t="n">
        <v>2.35170855</v>
      </c>
      <c r="K14" s="18" t="n">
        <v>529.48569431</v>
      </c>
      <c r="L14" s="20" t="n">
        <v>3.3839152</v>
      </c>
      <c r="M14" s="18" t="s">
        <v>481</v>
      </c>
      <c r="N14" s="20" t="s">
        <v>481</v>
      </c>
      <c r="O14" s="18" t="s">
        <v>481</v>
      </c>
      <c r="P14" s="20" t="s">
        <v>481</v>
      </c>
      <c r="Q14" s="18" t="s">
        <v>481</v>
      </c>
      <c r="R14" s="20" t="s">
        <v>481</v>
      </c>
      <c r="S14" s="18" t="s">
        <v>481</v>
      </c>
      <c r="T14" s="20" t="s">
        <v>481</v>
      </c>
      <c r="U14" s="18" t="n">
        <v>469.01718534</v>
      </c>
      <c r="V14" s="20" t="n">
        <v>13.37503481</v>
      </c>
    </row>
    <row r="15" spans="1:22">
      <c r="A15" s="15" t="s">
        <v>490</v>
      </c>
      <c r="B15" s="17" t="n">
        <v>5882</v>
      </c>
      <c r="C15" s="18">
        <f>(53.0/B15*100)</f>
        <v/>
      </c>
      <c r="D15" s="19" t="n">
        <v>5829</v>
      </c>
      <c r="E15" s="18" t="n">
        <v>483.94377661</v>
      </c>
      <c r="F15" s="20" t="n">
        <v>6.44367073</v>
      </c>
      <c r="G15" s="18" t="n">
        <v>503.4548528</v>
      </c>
      <c r="H15" s="20" t="n">
        <v>4.29964734</v>
      </c>
      <c r="I15" s="18" t="n">
        <v>513.48281414</v>
      </c>
      <c r="J15" s="20" t="n">
        <v>2.56834167</v>
      </c>
      <c r="K15" s="18" t="n">
        <v>521.12386488</v>
      </c>
      <c r="L15" s="20" t="n">
        <v>2.65602348</v>
      </c>
      <c r="M15" s="18" t="s">
        <v>481</v>
      </c>
      <c r="N15" s="20" t="s">
        <v>481</v>
      </c>
      <c r="O15" s="18" t="s">
        <v>481</v>
      </c>
      <c r="P15" s="20" t="s">
        <v>481</v>
      </c>
      <c r="Q15" s="18" t="n">
        <v>368.85220715</v>
      </c>
      <c r="R15" s="20" t="n">
        <v>14.5875493</v>
      </c>
      <c r="S15" s="18" t="s">
        <v>481</v>
      </c>
      <c r="T15" s="20" t="s">
        <v>481</v>
      </c>
      <c r="U15" s="18" t="n">
        <v>450.8696269</v>
      </c>
      <c r="V15" s="20" t="n">
        <v>15.42908169</v>
      </c>
    </row>
    <row r="16" spans="1:22">
      <c r="A16" s="15" t="s">
        <v>491</v>
      </c>
      <c r="B16" s="17" t="n">
        <v>6108</v>
      </c>
      <c r="C16" s="18">
        <f>(107.0/B16*100)</f>
        <v/>
      </c>
      <c r="D16" s="19" t="n">
        <v>6001</v>
      </c>
      <c r="E16" s="18" t="n">
        <v>453.45579637</v>
      </c>
      <c r="F16" s="20" t="n">
        <v>7.47962594</v>
      </c>
      <c r="G16" s="18" t="n">
        <v>469.42246118</v>
      </c>
      <c r="H16" s="20" t="n">
        <v>4.18450373</v>
      </c>
      <c r="I16" s="18" t="n">
        <v>501.16727672</v>
      </c>
      <c r="J16" s="20" t="n">
        <v>2.17557465</v>
      </c>
      <c r="K16" s="18" t="n">
        <v>506.91049475</v>
      </c>
      <c r="L16" s="20" t="n">
        <v>2.7336939</v>
      </c>
      <c r="M16" s="18" t="s">
        <v>481</v>
      </c>
      <c r="N16" s="20" t="s">
        <v>481</v>
      </c>
      <c r="O16" s="18" t="s">
        <v>481</v>
      </c>
      <c r="P16" s="20" t="s">
        <v>481</v>
      </c>
      <c r="Q16" s="18" t="s">
        <v>481</v>
      </c>
      <c r="R16" s="20" t="s">
        <v>481</v>
      </c>
      <c r="S16" s="18" t="s">
        <v>481</v>
      </c>
      <c r="T16" s="20" t="s">
        <v>481</v>
      </c>
      <c r="U16" s="18" t="n">
        <v>393.7666135</v>
      </c>
      <c r="V16" s="20" t="n">
        <v>10.44884017</v>
      </c>
    </row>
    <row r="17" spans="1:22">
      <c r="A17" s="15" t="s">
        <v>492</v>
      </c>
      <c r="B17" s="17" t="n">
        <v>6504</v>
      </c>
      <c r="C17" s="18">
        <f>(709.0/B17*100)</f>
        <v/>
      </c>
      <c r="D17" s="19" t="n">
        <v>5795</v>
      </c>
      <c r="E17" s="18" t="n">
        <v>487.2267816</v>
      </c>
      <c r="F17" s="20" t="n">
        <v>6.04191986</v>
      </c>
      <c r="G17" s="18" t="n">
        <v>482.8356584</v>
      </c>
      <c r="H17" s="20" t="n">
        <v>4.99804942</v>
      </c>
      <c r="I17" s="18" t="n">
        <v>515.84819218</v>
      </c>
      <c r="J17" s="20" t="n">
        <v>3.86471745</v>
      </c>
      <c r="K17" s="18" t="n">
        <v>523.62230625</v>
      </c>
      <c r="L17" s="20" t="n">
        <v>3.07381713</v>
      </c>
      <c r="M17" s="18" t="s">
        <v>481</v>
      </c>
      <c r="N17" s="20" t="s">
        <v>481</v>
      </c>
      <c r="O17" s="18" t="s">
        <v>481</v>
      </c>
      <c r="P17" s="20" t="s">
        <v>481</v>
      </c>
      <c r="Q17" s="18" t="n">
        <v>362.96139732</v>
      </c>
      <c r="R17" s="20" t="n">
        <v>12.64520278</v>
      </c>
      <c r="S17" s="18" t="s">
        <v>481</v>
      </c>
      <c r="T17" s="20" t="s">
        <v>481</v>
      </c>
      <c r="U17" s="18" t="n">
        <v>443.50972506</v>
      </c>
      <c r="V17" s="20" t="n">
        <v>8.122106540000001</v>
      </c>
    </row>
    <row r="18" spans="1:22">
      <c r="A18" s="15" t="s">
        <v>493</v>
      </c>
      <c r="B18" s="17" t="n">
        <v>5532</v>
      </c>
      <c r="C18" s="18">
        <f>(28.0/B18*100)</f>
        <v/>
      </c>
      <c r="D18" s="19" t="n">
        <v>5504</v>
      </c>
      <c r="E18" s="18" t="n">
        <v>431.30835591</v>
      </c>
      <c r="F18" s="20" t="n">
        <v>6.72240823</v>
      </c>
      <c r="G18" s="18" t="n">
        <v>439.71019701</v>
      </c>
      <c r="H18" s="20" t="n">
        <v>6.00217983</v>
      </c>
      <c r="I18" s="18" t="n">
        <v>455.31502194</v>
      </c>
      <c r="J18" s="20" t="n">
        <v>4.14591345</v>
      </c>
      <c r="K18" s="18" t="n">
        <v>461.46647137</v>
      </c>
      <c r="L18" s="20" t="n">
        <v>4.02554534</v>
      </c>
      <c r="M18" s="18" t="s">
        <v>481</v>
      </c>
      <c r="N18" s="20" t="s">
        <v>481</v>
      </c>
      <c r="O18" s="18" t="s">
        <v>481</v>
      </c>
      <c r="P18" s="20" t="s">
        <v>481</v>
      </c>
      <c r="Q18" s="18" t="s">
        <v>481</v>
      </c>
      <c r="R18" s="20" t="s">
        <v>481</v>
      </c>
      <c r="S18" s="18" t="s">
        <v>481</v>
      </c>
      <c r="T18" s="20" t="s">
        <v>481</v>
      </c>
      <c r="U18" s="18" t="n">
        <v>393.28078857</v>
      </c>
      <c r="V18" s="20" t="n">
        <v>12.98764801</v>
      </c>
    </row>
    <row r="19" spans="1:22">
      <c r="A19" s="15" t="s">
        <v>494</v>
      </c>
      <c r="B19" s="17" t="n">
        <v>5658</v>
      </c>
      <c r="C19" s="18">
        <f>(74.0/B19*100)</f>
        <v/>
      </c>
      <c r="D19" s="19" t="n">
        <v>5584</v>
      </c>
      <c r="E19" s="18" t="n">
        <v>448.13691048</v>
      </c>
      <c r="F19" s="20" t="n">
        <v>6.14764423</v>
      </c>
      <c r="G19" s="18" t="n">
        <v>460.96330135</v>
      </c>
      <c r="H19" s="20" t="n">
        <v>4.76216467</v>
      </c>
      <c r="I19" s="18" t="n">
        <v>475.71703544</v>
      </c>
      <c r="J19" s="20" t="n">
        <v>3.612784</v>
      </c>
      <c r="K19" s="18" t="n">
        <v>491.29462241</v>
      </c>
      <c r="L19" s="20" t="n">
        <v>3.41787986</v>
      </c>
      <c r="M19" s="18" t="s">
        <v>481</v>
      </c>
      <c r="N19" s="20" t="s">
        <v>481</v>
      </c>
      <c r="O19" s="18" t="s">
        <v>481</v>
      </c>
      <c r="P19" s="20" t="s">
        <v>481</v>
      </c>
      <c r="Q19" s="18" t="s">
        <v>481</v>
      </c>
      <c r="R19" s="20" t="s">
        <v>481</v>
      </c>
      <c r="S19" s="18" t="s">
        <v>481</v>
      </c>
      <c r="T19" s="20" t="s">
        <v>481</v>
      </c>
      <c r="U19" s="18" t="n">
        <v>400.45790984</v>
      </c>
      <c r="V19" s="20" t="n">
        <v>13.05374823</v>
      </c>
    </row>
    <row r="20" spans="1:22">
      <c r="A20" s="15" t="s">
        <v>495</v>
      </c>
      <c r="B20" s="17" t="n">
        <v>3371</v>
      </c>
      <c r="C20" s="18">
        <f>(75.0/B20*100)</f>
        <v/>
      </c>
      <c r="D20" s="19" t="n">
        <v>3296</v>
      </c>
      <c r="E20" s="18" t="n">
        <v>470.61019774</v>
      </c>
      <c r="F20" s="20" t="n">
        <v>6.91981255</v>
      </c>
      <c r="G20" s="18" t="n">
        <v>465.59758635</v>
      </c>
      <c r="H20" s="20" t="n">
        <v>6.7121669</v>
      </c>
      <c r="I20" s="18" t="n">
        <v>488.35379741</v>
      </c>
      <c r="J20" s="20" t="n">
        <v>3.27977161</v>
      </c>
      <c r="K20" s="18" t="n">
        <v>500.06823416</v>
      </c>
      <c r="L20" s="20" t="n">
        <v>2.95421483</v>
      </c>
      <c r="M20" s="18" t="s">
        <v>481</v>
      </c>
      <c r="N20" s="20" t="s">
        <v>481</v>
      </c>
      <c r="O20" s="18" t="s">
        <v>481</v>
      </c>
      <c r="P20" s="20" t="s">
        <v>481</v>
      </c>
      <c r="Q20" s="18" t="s">
        <v>481</v>
      </c>
      <c r="R20" s="20" t="s">
        <v>481</v>
      </c>
      <c r="S20" s="18" t="s">
        <v>481</v>
      </c>
      <c r="T20" s="20" t="s">
        <v>481</v>
      </c>
      <c r="U20" s="18" t="n">
        <v>410.79700155</v>
      </c>
      <c r="V20" s="20" t="n">
        <v>15.59767616</v>
      </c>
    </row>
    <row r="21" spans="1:22">
      <c r="A21" s="15" t="s">
        <v>496</v>
      </c>
      <c r="B21" s="17" t="n">
        <v>5741</v>
      </c>
      <c r="C21" s="18">
        <f>(45.0/B21*100)</f>
        <v/>
      </c>
      <c r="D21" s="19" t="n">
        <v>5696</v>
      </c>
      <c r="E21" s="18" t="n">
        <v>483.24843538</v>
      </c>
      <c r="F21" s="20" t="n">
        <v>6.83395862</v>
      </c>
      <c r="G21" s="18" t="n">
        <v>498.44113496</v>
      </c>
      <c r="H21" s="20" t="n">
        <v>3.9392041</v>
      </c>
      <c r="I21" s="18" t="n">
        <v>507.1841376</v>
      </c>
      <c r="J21" s="20" t="n">
        <v>2.43624928</v>
      </c>
      <c r="K21" s="18" t="n">
        <v>504.92310523</v>
      </c>
      <c r="L21" s="20" t="n">
        <v>2.53394829</v>
      </c>
      <c r="M21" s="18" t="s">
        <v>481</v>
      </c>
      <c r="N21" s="20" t="s">
        <v>481</v>
      </c>
      <c r="O21" s="18" t="s">
        <v>481</v>
      </c>
      <c r="P21" s="20" t="s">
        <v>481</v>
      </c>
      <c r="Q21" s="18" t="s">
        <v>481</v>
      </c>
      <c r="R21" s="20" t="s">
        <v>481</v>
      </c>
      <c r="S21" s="18" t="s">
        <v>481</v>
      </c>
      <c r="T21" s="20" t="s">
        <v>481</v>
      </c>
      <c r="U21" s="18" t="n">
        <v>462.03304613</v>
      </c>
      <c r="V21" s="20" t="n">
        <v>10.26285214</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(222.0/B23*100)</f>
        <v/>
      </c>
      <c r="D23" s="19" t="n">
        <v>11361</v>
      </c>
      <c r="E23" s="18" t="n">
        <v>454.23783097</v>
      </c>
      <c r="F23" s="20" t="n">
        <v>8.063112479999999</v>
      </c>
      <c r="G23" s="18" t="n">
        <v>474.84332029</v>
      </c>
      <c r="H23" s="20" t="n">
        <v>5.1482088</v>
      </c>
      <c r="I23" s="18" t="n">
        <v>495.8131839</v>
      </c>
      <c r="J23" s="20" t="n">
        <v>3.32766368</v>
      </c>
      <c r="K23" s="18" t="n">
        <v>494.89687963</v>
      </c>
      <c r="L23" s="20" t="n">
        <v>3.66485752</v>
      </c>
      <c r="M23" s="18" t="s">
        <v>481</v>
      </c>
      <c r="N23" s="20" t="s">
        <v>481</v>
      </c>
      <c r="O23" s="18" t="s">
        <v>481</v>
      </c>
      <c r="P23" s="20" t="s">
        <v>481</v>
      </c>
      <c r="Q23" s="18" t="s">
        <v>481</v>
      </c>
      <c r="R23" s="20" t="s">
        <v>481</v>
      </c>
      <c r="S23" s="18" t="s">
        <v>481</v>
      </c>
      <c r="T23" s="20" t="s">
        <v>481</v>
      </c>
      <c r="U23" s="18" t="n">
        <v>436.96272292</v>
      </c>
      <c r="V23" s="20" t="n">
        <v>10.46187615</v>
      </c>
    </row>
    <row r="24" spans="1:22">
      <c r="A24" s="15" t="s">
        <v>499</v>
      </c>
      <c r="B24" s="17" t="n">
        <v>6647</v>
      </c>
      <c r="C24" s="18">
        <f>(7.0/B24*100)</f>
        <v/>
      </c>
      <c r="D24" s="19" t="n">
        <v>6640</v>
      </c>
      <c r="E24" s="18" t="n">
        <v>494.90619947</v>
      </c>
      <c r="F24" s="20" t="n">
        <v>5.80055413</v>
      </c>
      <c r="G24" s="18" t="n">
        <v>521.7796530000001</v>
      </c>
      <c r="H24" s="20" t="n">
        <v>4.78429363</v>
      </c>
      <c r="I24" s="18" t="n">
        <v>533.8339764999999</v>
      </c>
      <c r="J24" s="20" t="n">
        <v>3.28087564</v>
      </c>
      <c r="K24" s="18" t="n">
        <v>543.8864687499999</v>
      </c>
      <c r="L24" s="20" t="n">
        <v>3.87621535</v>
      </c>
      <c r="M24" s="18" t="s">
        <v>481</v>
      </c>
      <c r="N24" s="20" t="s">
        <v>481</v>
      </c>
      <c r="O24" s="18" t="s">
        <v>481</v>
      </c>
      <c r="P24" s="20" t="s">
        <v>481</v>
      </c>
      <c r="Q24" s="18" t="s">
        <v>481</v>
      </c>
      <c r="R24" s="20" t="s">
        <v>481</v>
      </c>
      <c r="S24" s="18" t="s">
        <v>481</v>
      </c>
      <c r="T24" s="20" t="s">
        <v>481</v>
      </c>
      <c r="U24" s="18" t="n">
        <v>482.21234876</v>
      </c>
      <c r="V24" s="20" t="n">
        <v>16.83023509</v>
      </c>
    </row>
    <row r="25" spans="1:22">
      <c r="A25" s="15" t="s">
        <v>500</v>
      </c>
      <c r="B25" s="17" t="n">
        <v>5581</v>
      </c>
      <c r="C25" s="18">
        <f>(24.0/B25*100)</f>
        <v/>
      </c>
      <c r="D25" s="19" t="n">
        <v>5557</v>
      </c>
      <c r="E25" s="18" t="n">
        <v>475.4778752</v>
      </c>
      <c r="F25" s="20" t="n">
        <v>13.47351225</v>
      </c>
      <c r="G25" s="18" t="n">
        <v>495.7575431</v>
      </c>
      <c r="H25" s="20" t="n">
        <v>5.88429617</v>
      </c>
      <c r="I25" s="18" t="n">
        <v>519.3264008899999</v>
      </c>
      <c r="J25" s="20" t="n">
        <v>4.22987958</v>
      </c>
      <c r="K25" s="18" t="n">
        <v>535.89724844</v>
      </c>
      <c r="L25" s="20" t="n">
        <v>4.14493627</v>
      </c>
      <c r="M25" s="18" t="s">
        <v>481</v>
      </c>
      <c r="N25" s="20" t="s">
        <v>481</v>
      </c>
      <c r="O25" s="18" t="s">
        <v>481</v>
      </c>
      <c r="P25" s="20" t="s">
        <v>481</v>
      </c>
      <c r="Q25" s="18" t="s">
        <v>481</v>
      </c>
      <c r="R25" s="20" t="s">
        <v>481</v>
      </c>
      <c r="S25" s="18" t="s">
        <v>481</v>
      </c>
      <c r="T25" s="20" t="s">
        <v>481</v>
      </c>
      <c r="U25" s="18" t="n">
        <v>498.30488704</v>
      </c>
      <c r="V25" s="20" t="n">
        <v>17.12596938</v>
      </c>
    </row>
    <row r="26" spans="1:22">
      <c r="A26" s="15" t="s">
        <v>501</v>
      </c>
      <c r="B26" s="17" t="n">
        <v>4869</v>
      </c>
      <c r="C26" s="18">
        <f>(36.0/B26*100)</f>
        <v/>
      </c>
      <c r="D26" s="19" t="n">
        <v>4833</v>
      </c>
      <c r="E26" s="18" t="n">
        <v>463.57044722</v>
      </c>
      <c r="F26" s="20" t="n">
        <v>5.25915835</v>
      </c>
      <c r="G26" s="18" t="n">
        <v>474.88481234</v>
      </c>
      <c r="H26" s="20" t="n">
        <v>3.9727863</v>
      </c>
      <c r="I26" s="18" t="n">
        <v>484.19860469</v>
      </c>
      <c r="J26" s="20" t="n">
        <v>2.47496092</v>
      </c>
      <c r="K26" s="18" t="n">
        <v>491.5751726</v>
      </c>
      <c r="L26" s="20" t="n">
        <v>3.7698613</v>
      </c>
      <c r="M26" s="18" t="s">
        <v>481</v>
      </c>
      <c r="N26" s="20" t="s">
        <v>481</v>
      </c>
      <c r="O26" s="18" t="s">
        <v>481</v>
      </c>
      <c r="P26" s="20" t="s">
        <v>481</v>
      </c>
      <c r="Q26" s="18" t="s">
        <v>481</v>
      </c>
      <c r="R26" s="20" t="s">
        <v>481</v>
      </c>
      <c r="S26" s="18" t="s">
        <v>481</v>
      </c>
      <c r="T26" s="20" t="s">
        <v>481</v>
      </c>
      <c r="U26" s="18" t="n">
        <v>463.19164608</v>
      </c>
      <c r="V26" s="20" t="n">
        <v>16.12243904</v>
      </c>
    </row>
    <row r="27" spans="1:22">
      <c r="A27" s="15" t="s">
        <v>502</v>
      </c>
      <c r="B27" s="17" t="n">
        <v>5299</v>
      </c>
      <c r="C27" s="18">
        <f>(19.0/B27*100)</f>
        <v/>
      </c>
      <c r="D27" s="19" t="n">
        <v>5280</v>
      </c>
      <c r="E27" s="18" t="n">
        <v>458.99900425</v>
      </c>
      <c r="F27" s="20" t="n">
        <v>4.57672371</v>
      </c>
      <c r="G27" s="18" t="n">
        <v>464.93337928</v>
      </c>
      <c r="H27" s="20" t="n">
        <v>4.33394638</v>
      </c>
      <c r="I27" s="18" t="n">
        <v>484.70664024</v>
      </c>
      <c r="J27" s="20" t="n">
        <v>2.51373674</v>
      </c>
      <c r="K27" s="18" t="n">
        <v>503.83889138</v>
      </c>
      <c r="L27" s="20" t="n">
        <v>2.04164929</v>
      </c>
      <c r="M27" s="18" t="s">
        <v>481</v>
      </c>
      <c r="N27" s="20" t="s">
        <v>481</v>
      </c>
      <c r="O27" s="18" t="s">
        <v>481</v>
      </c>
      <c r="P27" s="20" t="s">
        <v>481</v>
      </c>
      <c r="Q27" s="18" t="s">
        <v>481</v>
      </c>
      <c r="R27" s="20" t="s">
        <v>481</v>
      </c>
      <c r="S27" s="18" t="s">
        <v>481</v>
      </c>
      <c r="T27" s="20" t="s">
        <v>481</v>
      </c>
      <c r="U27" s="18" t="n">
        <v>403.91472788</v>
      </c>
      <c r="V27" s="20" t="n">
        <v>7.34965537</v>
      </c>
    </row>
    <row r="28" spans="1:22">
      <c r="A28" s="15" t="s">
        <v>503</v>
      </c>
      <c r="B28" s="17" t="n">
        <v>7568</v>
      </c>
      <c r="C28" s="18">
        <f>(64.0/B28*100)</f>
        <v/>
      </c>
      <c r="D28" s="19" t="n">
        <v>7504</v>
      </c>
      <c r="E28" s="18" t="n">
        <v>399.77029089</v>
      </c>
      <c r="F28" s="20" t="n">
        <v>3.89339615</v>
      </c>
      <c r="G28" s="18" t="n">
        <v>390.00054661</v>
      </c>
      <c r="H28" s="20" t="n">
        <v>4.00223615</v>
      </c>
      <c r="I28" s="18" t="n">
        <v>408.12637007</v>
      </c>
      <c r="J28" s="20" t="n">
        <v>2.72718209</v>
      </c>
      <c r="K28" s="18" t="n">
        <v>420.78486804</v>
      </c>
      <c r="L28" s="20" t="n">
        <v>2.72965088</v>
      </c>
      <c r="M28" s="18" t="s">
        <v>481</v>
      </c>
      <c r="N28" s="20" t="s">
        <v>481</v>
      </c>
      <c r="O28" s="18" t="s">
        <v>481</v>
      </c>
      <c r="P28" s="20" t="s">
        <v>481</v>
      </c>
      <c r="Q28" s="18" t="s">
        <v>481</v>
      </c>
      <c r="R28" s="20" t="s">
        <v>481</v>
      </c>
      <c r="S28" s="18" t="s">
        <v>481</v>
      </c>
      <c r="T28" s="20" t="s">
        <v>481</v>
      </c>
      <c r="U28" s="18" t="n">
        <v>376.04968059</v>
      </c>
      <c r="V28" s="20" t="n">
        <v>10.59282311</v>
      </c>
    </row>
    <row r="29" spans="1:22">
      <c r="A29" s="15" t="s">
        <v>504</v>
      </c>
      <c r="B29" s="17" t="n">
        <v>5385</v>
      </c>
      <c r="C29" s="18">
        <f>(30.0/B29*100)</f>
        <v/>
      </c>
      <c r="D29" s="19" t="n">
        <v>5355</v>
      </c>
      <c r="E29" s="18" t="n">
        <v>481.83318428</v>
      </c>
      <c r="F29" s="20" t="n">
        <v>8.07967401</v>
      </c>
      <c r="G29" s="18" t="n">
        <v>493.35696811</v>
      </c>
      <c r="H29" s="20" t="n">
        <v>7.08076677</v>
      </c>
      <c r="I29" s="18" t="n">
        <v>518.53375131</v>
      </c>
      <c r="J29" s="20" t="n">
        <v>2.71916716</v>
      </c>
      <c r="K29" s="18" t="n">
        <v>525.244359</v>
      </c>
      <c r="L29" s="20" t="n">
        <v>2.72484433</v>
      </c>
      <c r="M29" s="18" t="s">
        <v>481</v>
      </c>
      <c r="N29" s="20" t="s">
        <v>481</v>
      </c>
      <c r="O29" s="18" t="s">
        <v>481</v>
      </c>
      <c r="P29" s="20" t="s">
        <v>481</v>
      </c>
      <c r="Q29" s="18" t="n">
        <v>335.3902018</v>
      </c>
      <c r="R29" s="20" t="n">
        <v>12.1685767</v>
      </c>
      <c r="S29" s="18" t="s">
        <v>481</v>
      </c>
      <c r="T29" s="20" t="s">
        <v>481</v>
      </c>
      <c r="U29" s="18" t="n">
        <v>445.13455652</v>
      </c>
      <c r="V29" s="20" t="n">
        <v>16.46088213</v>
      </c>
    </row>
    <row r="30" spans="1:22">
      <c r="A30" s="15" t="s">
        <v>505</v>
      </c>
      <c r="B30" s="17" t="n">
        <v>4520</v>
      </c>
      <c r="C30" s="18">
        <f>(107.0/B30*100)</f>
        <v/>
      </c>
      <c r="D30" s="19" t="n">
        <v>4413</v>
      </c>
      <c r="E30" s="18" t="n">
        <v>470.93758301</v>
      </c>
      <c r="F30" s="20" t="n">
        <v>7.09848201</v>
      </c>
      <c r="G30" s="18" t="n">
        <v>478.56773574</v>
      </c>
      <c r="H30" s="20" t="n">
        <v>3.56422722</v>
      </c>
      <c r="I30" s="18" t="n">
        <v>503.12021676</v>
      </c>
      <c r="J30" s="20" t="n">
        <v>2.7624693</v>
      </c>
      <c r="K30" s="18" t="n">
        <v>501.48848977</v>
      </c>
      <c r="L30" s="20" t="n">
        <v>4.09927121</v>
      </c>
      <c r="M30" s="18" t="s">
        <v>481</v>
      </c>
      <c r="N30" s="20" t="s">
        <v>481</v>
      </c>
      <c r="O30" s="18" t="s">
        <v>481</v>
      </c>
      <c r="P30" s="20" t="s">
        <v>481</v>
      </c>
      <c r="Q30" s="18" t="s">
        <v>481</v>
      </c>
      <c r="R30" s="20" t="s">
        <v>481</v>
      </c>
      <c r="S30" s="18" t="s">
        <v>481</v>
      </c>
      <c r="T30" s="20" t="s">
        <v>481</v>
      </c>
      <c r="U30" s="18" t="n">
        <v>431.99937321</v>
      </c>
      <c r="V30" s="20" t="n">
        <v>14.40492666</v>
      </c>
    </row>
    <row r="31" spans="1:22">
      <c r="A31" s="15" t="s">
        <v>506</v>
      </c>
      <c r="B31" s="17" t="n">
        <v>5456</v>
      </c>
      <c r="C31" s="18">
        <f>(127.0/B31*100)</f>
        <v/>
      </c>
      <c r="D31" s="19" t="n">
        <v>5329</v>
      </c>
      <c r="E31" s="18" t="n">
        <v>483.69468262</v>
      </c>
      <c r="F31" s="20" t="n">
        <v>5.90233358</v>
      </c>
      <c r="G31" s="18" t="n">
        <v>487.73674332</v>
      </c>
      <c r="H31" s="20" t="n">
        <v>5.1652252</v>
      </c>
      <c r="I31" s="18" t="n">
        <v>509.64070255</v>
      </c>
      <c r="J31" s="20" t="n">
        <v>3.37529144</v>
      </c>
      <c r="K31" s="18" t="n">
        <v>506.41337319</v>
      </c>
      <c r="L31" s="20" t="n">
        <v>2.72464706</v>
      </c>
      <c r="M31" s="18" t="s">
        <v>481</v>
      </c>
      <c r="N31" s="20" t="s">
        <v>481</v>
      </c>
      <c r="O31" s="18" t="s">
        <v>481</v>
      </c>
      <c r="P31" s="20" t="s">
        <v>481</v>
      </c>
      <c r="Q31" s="18" t="s">
        <v>481</v>
      </c>
      <c r="R31" s="20" t="s">
        <v>481</v>
      </c>
      <c r="S31" s="18" t="s">
        <v>481</v>
      </c>
      <c r="T31" s="20" t="s">
        <v>481</v>
      </c>
      <c r="U31" s="18" t="n">
        <v>430.31987583</v>
      </c>
      <c r="V31" s="20" t="n">
        <v>10.42944641</v>
      </c>
    </row>
    <row r="32" spans="1:22">
      <c r="A32" s="15" t="s">
        <v>507</v>
      </c>
      <c r="B32" s="17" t="n">
        <v>4478</v>
      </c>
      <c r="C32" s="18">
        <f>(5.0/B32*100)</f>
        <v/>
      </c>
      <c r="D32" s="19" t="n">
        <v>4473</v>
      </c>
      <c r="E32" s="18" t="n">
        <v>492.31739576</v>
      </c>
      <c r="F32" s="20" t="n">
        <v>4.60850228</v>
      </c>
      <c r="G32" s="18" t="n">
        <v>497.35804287</v>
      </c>
      <c r="H32" s="20" t="n">
        <v>4.91824932</v>
      </c>
      <c r="I32" s="18" t="n">
        <v>506.63988913</v>
      </c>
      <c r="J32" s="20" t="n">
        <v>2.83206619</v>
      </c>
      <c r="K32" s="18" t="n">
        <v>511.69705344</v>
      </c>
      <c r="L32" s="20" t="n">
        <v>3.20405467</v>
      </c>
      <c r="M32" s="18" t="s">
        <v>481</v>
      </c>
      <c r="N32" s="20" t="s">
        <v>481</v>
      </c>
      <c r="O32" s="18" t="s">
        <v>481</v>
      </c>
      <c r="P32" s="20" t="s">
        <v>481</v>
      </c>
      <c r="Q32" s="18" t="s">
        <v>481</v>
      </c>
      <c r="R32" s="20" t="s">
        <v>481</v>
      </c>
      <c r="S32" s="18" t="s">
        <v>481</v>
      </c>
      <c r="T32" s="20" t="s">
        <v>481</v>
      </c>
      <c r="U32" s="18" t="n">
        <v>429.88035212</v>
      </c>
      <c r="V32" s="20" t="n">
        <v>20.87664055</v>
      </c>
    </row>
    <row r="33" spans="1:22">
      <c r="A33" s="15" t="s">
        <v>508</v>
      </c>
      <c r="B33" s="17" t="n">
        <v>7325</v>
      </c>
      <c r="C33" s="18">
        <f>(76.0/B33*100)</f>
        <v/>
      </c>
      <c r="D33" s="19" t="n">
        <v>7249</v>
      </c>
      <c r="E33" s="18" t="n">
        <v>457.17154253</v>
      </c>
      <c r="F33" s="20" t="n">
        <v>6.21101176</v>
      </c>
      <c r="G33" s="18" t="n">
        <v>465.47353074</v>
      </c>
      <c r="H33" s="20" t="n">
        <v>5.02580626</v>
      </c>
      <c r="I33" s="18" t="n">
        <v>502.5976256</v>
      </c>
      <c r="J33" s="20" t="n">
        <v>2.82423547</v>
      </c>
      <c r="K33" s="18" t="n">
        <v>503.30817252</v>
      </c>
      <c r="L33" s="20" t="n">
        <v>3.1161843</v>
      </c>
      <c r="M33" s="18" t="s">
        <v>481</v>
      </c>
      <c r="N33" s="20" t="s">
        <v>481</v>
      </c>
      <c r="O33" s="18" t="s">
        <v>481</v>
      </c>
      <c r="P33" s="20" t="s">
        <v>481</v>
      </c>
      <c r="Q33" s="18" t="s">
        <v>481</v>
      </c>
      <c r="R33" s="20" t="s">
        <v>481</v>
      </c>
      <c r="S33" s="18" t="s">
        <v>481</v>
      </c>
      <c r="T33" s="20" t="s">
        <v>481</v>
      </c>
      <c r="U33" s="18" t="n">
        <v>426.32352937</v>
      </c>
      <c r="V33" s="20" t="n">
        <v>13.18111044</v>
      </c>
    </row>
    <row r="34" spans="1:22">
      <c r="A34" s="15" t="s">
        <v>509</v>
      </c>
      <c r="B34" s="17" t="n">
        <v>6350</v>
      </c>
      <c r="C34" s="18">
        <f>(39.0/B34*100)</f>
        <v/>
      </c>
      <c r="D34" s="19" t="n">
        <v>6311</v>
      </c>
      <c r="E34" s="18" t="n">
        <v>458.55544639</v>
      </c>
      <c r="F34" s="20" t="n">
        <v>5.69922189</v>
      </c>
      <c r="G34" s="18" t="n">
        <v>462.20845882</v>
      </c>
      <c r="H34" s="20" t="n">
        <v>4.24234525</v>
      </c>
      <c r="I34" s="18" t="n">
        <v>483.2297637</v>
      </c>
      <c r="J34" s="20" t="n">
        <v>2.74053414</v>
      </c>
      <c r="K34" s="18" t="n">
        <v>499.85220631</v>
      </c>
      <c r="L34" s="20" t="n">
        <v>4.0235209</v>
      </c>
      <c r="M34" s="18" t="s">
        <v>481</v>
      </c>
      <c r="N34" s="20" t="s">
        <v>481</v>
      </c>
      <c r="O34" s="18" t="s">
        <v>481</v>
      </c>
      <c r="P34" s="20" t="s">
        <v>481</v>
      </c>
      <c r="Q34" s="18" t="n">
        <v>336.51078337</v>
      </c>
      <c r="R34" s="20" t="n">
        <v>12.24828707</v>
      </c>
      <c r="S34" s="18" t="s">
        <v>481</v>
      </c>
      <c r="T34" s="20" t="s">
        <v>481</v>
      </c>
      <c r="U34" s="18" t="n">
        <v>363.26372346</v>
      </c>
      <c r="V34" s="20" t="n">
        <v>11.65163392</v>
      </c>
    </row>
    <row r="35" spans="1:22">
      <c r="A35" s="15" t="s">
        <v>510</v>
      </c>
      <c r="B35" s="17" t="n">
        <v>6406</v>
      </c>
      <c r="C35" s="18">
        <f>(38.0/B35*100)</f>
        <v/>
      </c>
      <c r="D35" s="19" t="n">
        <v>6368</v>
      </c>
      <c r="E35" s="18" t="n">
        <v>487.80317418</v>
      </c>
      <c r="F35" s="20" t="n">
        <v>6.52897911</v>
      </c>
      <c r="G35" s="18" t="n">
        <v>493.26955027</v>
      </c>
      <c r="H35" s="20" t="n">
        <v>4.80195708</v>
      </c>
      <c r="I35" s="18" t="n">
        <v>515.8304213599999</v>
      </c>
      <c r="J35" s="20" t="n">
        <v>1.99396049</v>
      </c>
      <c r="K35" s="18" t="n">
        <v>519.30877707</v>
      </c>
      <c r="L35" s="20" t="n">
        <v>2.72107034</v>
      </c>
      <c r="M35" s="18" t="s">
        <v>481</v>
      </c>
      <c r="N35" s="20" t="s">
        <v>481</v>
      </c>
      <c r="O35" s="18" t="s">
        <v>481</v>
      </c>
      <c r="P35" s="20" t="s">
        <v>481</v>
      </c>
      <c r="Q35" s="18" t="n">
        <v>349.78970242</v>
      </c>
      <c r="R35" s="20" t="n">
        <v>6.90672373</v>
      </c>
      <c r="S35" s="18" t="s">
        <v>481</v>
      </c>
      <c r="T35" s="20" t="s">
        <v>481</v>
      </c>
      <c r="U35" s="18" t="n">
        <v>472.26933057</v>
      </c>
      <c r="V35" s="20" t="n">
        <v>10.62349793</v>
      </c>
    </row>
    <row r="36" spans="1:22">
      <c r="A36" s="15" t="s">
        <v>511</v>
      </c>
      <c r="B36" s="17" t="n">
        <v>6736</v>
      </c>
      <c r="C36" s="18">
        <f>(31.0/B36*100)</f>
        <v/>
      </c>
      <c r="D36" s="19" t="n">
        <v>6705</v>
      </c>
      <c r="E36" s="18" t="n">
        <v>462.56939902</v>
      </c>
      <c r="F36" s="20" t="n">
        <v>5.76697887</v>
      </c>
      <c r="G36" s="18" t="n">
        <v>473.95211176</v>
      </c>
      <c r="H36" s="20" t="n">
        <v>5.08264361</v>
      </c>
      <c r="I36" s="18" t="n">
        <v>490.35808377</v>
      </c>
      <c r="J36" s="20" t="n">
        <v>2.83505911</v>
      </c>
      <c r="K36" s="18" t="n">
        <v>489.59093519</v>
      </c>
      <c r="L36" s="20" t="n">
        <v>2.3717902</v>
      </c>
      <c r="M36" s="18" t="s">
        <v>481</v>
      </c>
      <c r="N36" s="20" t="s">
        <v>481</v>
      </c>
      <c r="O36" s="18" t="s">
        <v>481</v>
      </c>
      <c r="P36" s="20" t="s">
        <v>481</v>
      </c>
      <c r="Q36" s="18" t="s">
        <v>481</v>
      </c>
      <c r="R36" s="20" t="s">
        <v>481</v>
      </c>
      <c r="S36" s="18" t="s">
        <v>481</v>
      </c>
      <c r="T36" s="20" t="s">
        <v>481</v>
      </c>
      <c r="U36" s="18" t="n">
        <v>411.18362553</v>
      </c>
      <c r="V36" s="20" t="n">
        <v>14.59761769</v>
      </c>
    </row>
    <row r="37" spans="1:22">
      <c r="A37" s="15" t="s">
        <v>512</v>
      </c>
      <c r="B37" s="17" t="n">
        <v>5458</v>
      </c>
      <c r="C37" s="18">
        <f>(66.0/B37*100)</f>
        <v/>
      </c>
      <c r="D37" s="19" t="n">
        <v>5392</v>
      </c>
      <c r="E37" s="18" t="n">
        <v>473.942432</v>
      </c>
      <c r="F37" s="20" t="n">
        <v>6.69116133</v>
      </c>
      <c r="G37" s="18" t="n">
        <v>478.57571658</v>
      </c>
      <c r="H37" s="20" t="n">
        <v>5.69942563</v>
      </c>
      <c r="I37" s="18" t="n">
        <v>495.06929261</v>
      </c>
      <c r="J37" s="20" t="n">
        <v>3.61989741</v>
      </c>
      <c r="K37" s="18" t="n">
        <v>509.87150731</v>
      </c>
      <c r="L37" s="20" t="n">
        <v>3.52453357</v>
      </c>
      <c r="M37" s="18" t="s">
        <v>481</v>
      </c>
      <c r="N37" s="20" t="s">
        <v>481</v>
      </c>
      <c r="O37" s="18" t="s">
        <v>481</v>
      </c>
      <c r="P37" s="20" t="s">
        <v>481</v>
      </c>
      <c r="Q37" s="18" t="s">
        <v>481</v>
      </c>
      <c r="R37" s="20" t="s">
        <v>481</v>
      </c>
      <c r="S37" s="18" t="s">
        <v>481</v>
      </c>
      <c r="T37" s="20" t="s">
        <v>481</v>
      </c>
      <c r="U37" s="18" t="n">
        <v>390.35009343</v>
      </c>
      <c r="V37" s="20" t="n">
        <v>9.59824922</v>
      </c>
    </row>
    <row r="38" spans="1:22">
      <c r="A38" s="15" t="s">
        <v>513</v>
      </c>
      <c r="B38" s="17" t="n">
        <v>5860</v>
      </c>
      <c r="C38" s="18">
        <f>(17.0/B38*100)</f>
        <v/>
      </c>
      <c r="D38" s="19" t="n">
        <v>5843</v>
      </c>
      <c r="E38" s="18" t="n">
        <v>490.03529542</v>
      </c>
      <c r="F38" s="20" t="n">
        <v>5.54276462</v>
      </c>
      <c r="G38" s="18" t="n">
        <v>504.1705248</v>
      </c>
      <c r="H38" s="20" t="n">
        <v>5.70178519</v>
      </c>
      <c r="I38" s="18" t="n">
        <v>528.33874381</v>
      </c>
      <c r="J38" s="20" t="n">
        <v>4.07171937</v>
      </c>
      <c r="K38" s="18" t="n">
        <v>528.77349761</v>
      </c>
      <c r="L38" s="20" t="n">
        <v>3.25690844</v>
      </c>
      <c r="M38" s="18" t="s">
        <v>481</v>
      </c>
      <c r="N38" s="20" t="s">
        <v>481</v>
      </c>
      <c r="O38" s="18" t="s">
        <v>481</v>
      </c>
      <c r="P38" s="20" t="s">
        <v>481</v>
      </c>
      <c r="Q38" s="18" t="s">
        <v>481</v>
      </c>
      <c r="R38" s="20" t="s">
        <v>481</v>
      </c>
      <c r="S38" s="18" t="s">
        <v>481</v>
      </c>
      <c r="T38" s="20" t="s">
        <v>481</v>
      </c>
      <c r="U38" s="18" t="n">
        <v>419.9165107</v>
      </c>
      <c r="V38" s="20" t="n">
        <v>10.1131859</v>
      </c>
    </row>
    <row r="39" spans="1:22">
      <c r="A39" s="15" t="s">
        <v>514</v>
      </c>
      <c r="B39" s="17" t="n">
        <v>5895</v>
      </c>
      <c r="C39" s="18">
        <f>(32.0/B39*100)</f>
        <v/>
      </c>
      <c r="D39" s="19" t="n">
        <v>5863</v>
      </c>
      <c r="E39" s="18" t="n">
        <v>414.226058</v>
      </c>
      <c r="F39" s="20" t="n">
        <v>4.32739007</v>
      </c>
      <c r="G39" s="18" t="n">
        <v>410.12625251</v>
      </c>
      <c r="H39" s="20" t="n">
        <v>5.40911662</v>
      </c>
      <c r="I39" s="18" t="n">
        <v>425.12860736</v>
      </c>
      <c r="J39" s="20" t="n">
        <v>4.98963335</v>
      </c>
      <c r="K39" s="18" t="n">
        <v>430.99879977</v>
      </c>
      <c r="L39" s="20" t="n">
        <v>4.8063659</v>
      </c>
      <c r="M39" s="18" t="s">
        <v>481</v>
      </c>
      <c r="N39" s="20" t="s">
        <v>481</v>
      </c>
      <c r="O39" s="18" t="s">
        <v>481</v>
      </c>
      <c r="P39" s="20" t="s">
        <v>481</v>
      </c>
      <c r="Q39" s="18" t="s">
        <v>481</v>
      </c>
      <c r="R39" s="20" t="s">
        <v>481</v>
      </c>
      <c r="S39" s="18" t="s">
        <v>481</v>
      </c>
      <c r="T39" s="20" t="s">
        <v>481</v>
      </c>
      <c r="U39" s="18" t="n">
        <v>353.59031851</v>
      </c>
      <c r="V39" s="20" t="n">
        <v>11.37452614</v>
      </c>
    </row>
    <row r="40" spans="1:22">
      <c r="A40" s="15" t="s">
        <v>515</v>
      </c>
      <c r="B40" s="17" t="n">
        <v>14157</v>
      </c>
      <c r="C40" s="18">
        <f>(290.0/B40*100)</f>
        <v/>
      </c>
      <c r="D40" s="19" t="n">
        <v>13867</v>
      </c>
      <c r="E40" s="18" t="n">
        <v>468.21412503</v>
      </c>
      <c r="F40" s="20" t="n">
        <v>6.91735031</v>
      </c>
      <c r="G40" s="18" t="n">
        <v>486.15227876</v>
      </c>
      <c r="H40" s="20" t="n">
        <v>3.83659201</v>
      </c>
      <c r="I40" s="18" t="n">
        <v>497.69496077</v>
      </c>
      <c r="J40" s="20" t="n">
        <v>3.07214995</v>
      </c>
      <c r="K40" s="18" t="n">
        <v>497.77224417</v>
      </c>
      <c r="L40" s="20" t="n">
        <v>3.08451106</v>
      </c>
      <c r="M40" s="18" t="s">
        <v>481</v>
      </c>
      <c r="N40" s="20" t="s">
        <v>481</v>
      </c>
      <c r="O40" s="18" t="s">
        <v>481</v>
      </c>
      <c r="P40" s="20" t="s">
        <v>481</v>
      </c>
      <c r="Q40" s="18" t="s">
        <v>481</v>
      </c>
      <c r="R40" s="20" t="s">
        <v>481</v>
      </c>
      <c r="S40" s="18" t="s">
        <v>481</v>
      </c>
      <c r="T40" s="20" t="s">
        <v>481</v>
      </c>
      <c r="U40" s="18" t="n">
        <v>420.15852571</v>
      </c>
      <c r="V40" s="20" t="n">
        <v>10.50377734</v>
      </c>
    </row>
    <row r="41" spans="1:22">
      <c r="A41" s="15" t="s">
        <v>516</v>
      </c>
      <c r="B41" s="17" t="n">
        <v>5712</v>
      </c>
      <c r="C41" s="18">
        <f>(39.0/B41*100)</f>
        <v/>
      </c>
      <c r="D41" s="19" t="n">
        <v>5673</v>
      </c>
      <c r="E41" s="18" t="n">
        <v>461.15817835</v>
      </c>
      <c r="F41" s="20" t="n">
        <v>6.32555338</v>
      </c>
      <c r="G41" s="18" t="n">
        <v>461.96460332</v>
      </c>
      <c r="H41" s="20" t="n">
        <v>4.9689985</v>
      </c>
      <c r="I41" s="18" t="n">
        <v>473.7806059</v>
      </c>
      <c r="J41" s="20" t="n">
        <v>3.59004237</v>
      </c>
      <c r="K41" s="18" t="n">
        <v>476.4173889</v>
      </c>
      <c r="L41" s="20" t="n">
        <v>4.13266952</v>
      </c>
      <c r="M41" s="18" t="s">
        <v>481</v>
      </c>
      <c r="N41" s="20" t="s">
        <v>481</v>
      </c>
      <c r="O41" s="18" t="s">
        <v>481</v>
      </c>
      <c r="P41" s="20" t="s">
        <v>481</v>
      </c>
      <c r="Q41" s="18" t="n">
        <v>392.51815558</v>
      </c>
      <c r="R41" s="20" t="n">
        <v>16.89642718</v>
      </c>
      <c r="S41" s="18" t="s">
        <v>481</v>
      </c>
      <c r="T41" s="20" t="s">
        <v>481</v>
      </c>
      <c r="U41" s="18" t="n">
        <v>402.08856742</v>
      </c>
      <c r="V41" s="20" t="n">
        <v>13.9829509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350.68873156</v>
      </c>
      <c r="F45" s="20" t="n">
        <v>4.52065881</v>
      </c>
      <c r="G45" s="18" t="n">
        <v>353.25060245</v>
      </c>
      <c r="H45" s="20" t="n">
        <v>3.47817053</v>
      </c>
      <c r="I45" s="18" t="n">
        <v>362.10286282</v>
      </c>
      <c r="J45" s="20" t="n">
        <v>3.65519756</v>
      </c>
      <c r="K45" s="18" t="n">
        <v>377.4154611</v>
      </c>
      <c r="L45" s="20" t="n">
        <v>4.10713521</v>
      </c>
      <c r="M45" s="18" t="s">
        <v>481</v>
      </c>
      <c r="N45" s="20" t="s">
        <v>481</v>
      </c>
      <c r="O45" s="18" t="s">
        <v>481</v>
      </c>
      <c r="P45" s="20" t="s">
        <v>481</v>
      </c>
      <c r="Q45" s="18" t="n">
        <v>364.07868614</v>
      </c>
      <c r="R45" s="20" t="n">
        <v>37.15828275</v>
      </c>
      <c r="S45" s="18" t="n">
        <v>343.34814387</v>
      </c>
      <c r="T45" s="20" t="n">
        <v>17.70615735</v>
      </c>
      <c r="U45" s="18" t="n">
        <v>333.07750602</v>
      </c>
      <c r="V45" s="20" t="n">
        <v>4.46333531</v>
      </c>
    </row>
    <row r="46" spans="1:22">
      <c r="A46" s="15" t="s">
        <v>521</v>
      </c>
      <c r="B46" s="17" t="n">
        <v>23141</v>
      </c>
      <c r="C46" s="18">
        <f>(1342.0/B46*100)</f>
        <v/>
      </c>
      <c r="D46" s="19" t="n">
        <v>21799</v>
      </c>
      <c r="E46" s="18" t="n">
        <v>359.22342484</v>
      </c>
      <c r="F46" s="20" t="n">
        <v>4.7616158</v>
      </c>
      <c r="G46" s="18" t="n">
        <v>362.33398743</v>
      </c>
      <c r="H46" s="20" t="n">
        <v>5.18206647</v>
      </c>
      <c r="I46" s="18" t="n">
        <v>380.03838056</v>
      </c>
      <c r="J46" s="20" t="n">
        <v>3.3552294</v>
      </c>
      <c r="K46" s="18" t="n">
        <v>402.96758211</v>
      </c>
      <c r="L46" s="20" t="n">
        <v>3.85912864</v>
      </c>
      <c r="M46" s="18" t="s">
        <v>481</v>
      </c>
      <c r="N46" s="20" t="s">
        <v>481</v>
      </c>
      <c r="O46" s="18" t="s">
        <v>481</v>
      </c>
      <c r="P46" s="20" t="s">
        <v>481</v>
      </c>
      <c r="Q46" s="18" t="s">
        <v>481</v>
      </c>
      <c r="R46" s="20" t="s">
        <v>481</v>
      </c>
      <c r="S46" s="18" t="s">
        <v>481</v>
      </c>
      <c r="T46" s="20" t="s">
        <v>481</v>
      </c>
      <c r="U46" s="18" t="n">
        <v>324.62891739</v>
      </c>
      <c r="V46" s="20" t="n">
        <v>5.23784842</v>
      </c>
    </row>
    <row r="47" spans="1:22">
      <c r="A47" s="15" t="s">
        <v>522</v>
      </c>
      <c r="B47" s="17" t="n">
        <v>5928</v>
      </c>
      <c r="C47" s="18">
        <f>(99.0/B47*100)</f>
        <v/>
      </c>
      <c r="D47" s="19" t="n">
        <v>5829</v>
      </c>
      <c r="E47" s="18" t="n">
        <v>420.53189454</v>
      </c>
      <c r="F47" s="20" t="n">
        <v>4.67805035</v>
      </c>
      <c r="G47" s="18" t="n">
        <v>432.99836412</v>
      </c>
      <c r="H47" s="20" t="n">
        <v>6.26047193</v>
      </c>
      <c r="I47" s="18" t="n">
        <v>450.43766907</v>
      </c>
      <c r="J47" s="20" t="n">
        <v>4.43466729</v>
      </c>
      <c r="K47" s="18" t="n">
        <v>466.39793603</v>
      </c>
      <c r="L47" s="20" t="n">
        <v>4.15858266</v>
      </c>
      <c r="M47" s="18" t="s">
        <v>481</v>
      </c>
      <c r="N47" s="20" t="s">
        <v>481</v>
      </c>
      <c r="O47" s="18" t="s">
        <v>481</v>
      </c>
      <c r="P47" s="20" t="s">
        <v>481</v>
      </c>
      <c r="Q47" s="18" t="s">
        <v>481</v>
      </c>
      <c r="R47" s="20" t="s">
        <v>481</v>
      </c>
      <c r="S47" s="18" t="s">
        <v>481</v>
      </c>
      <c r="T47" s="20" t="s">
        <v>481</v>
      </c>
      <c r="U47" s="18" t="n">
        <v>355.02582646</v>
      </c>
      <c r="V47" s="20" t="n">
        <v>7.32653737</v>
      </c>
    </row>
    <row r="48" spans="1:22">
      <c r="A48" s="15" t="s">
        <v>523</v>
      </c>
      <c r="B48" s="17" t="n">
        <v>9841</v>
      </c>
      <c r="C48" s="18">
        <f>(7.0/B48*100)</f>
        <v/>
      </c>
      <c r="D48" s="19" t="n">
        <v>9834</v>
      </c>
      <c r="E48" s="18" t="n">
        <v>498.46127359</v>
      </c>
      <c r="F48" s="20" t="n">
        <v>7.93722382</v>
      </c>
      <c r="G48" s="18" t="n">
        <v>501.25508267</v>
      </c>
      <c r="H48" s="20" t="n">
        <v>6.94671264</v>
      </c>
      <c r="I48" s="18" t="n">
        <v>531.48830062</v>
      </c>
      <c r="J48" s="20" t="n">
        <v>5.06347544</v>
      </c>
      <c r="K48" s="18" t="n">
        <v>559.4694854000001</v>
      </c>
      <c r="L48" s="20" t="n">
        <v>5.8222204</v>
      </c>
      <c r="M48" s="18" t="s">
        <v>481</v>
      </c>
      <c r="N48" s="20" t="s">
        <v>481</v>
      </c>
      <c r="O48" s="18" t="s">
        <v>481</v>
      </c>
      <c r="P48" s="20" t="s">
        <v>481</v>
      </c>
      <c r="Q48" s="18" t="s">
        <v>481</v>
      </c>
      <c r="R48" s="20" t="s">
        <v>481</v>
      </c>
      <c r="S48" s="18" t="s">
        <v>481</v>
      </c>
      <c r="T48" s="20" t="s">
        <v>481</v>
      </c>
      <c r="U48" s="18" t="n">
        <v>469.47748341</v>
      </c>
      <c r="V48" s="20" t="n">
        <v>26.70084633</v>
      </c>
    </row>
    <row r="49" spans="1:22">
      <c r="A49" s="15" t="s">
        <v>524</v>
      </c>
      <c r="B49" s="17" t="n">
        <v>6349</v>
      </c>
      <c r="C49" s="18">
        <f>(56.0/B49*100)</f>
        <v/>
      </c>
      <c r="D49" s="19" t="n">
        <v>6293</v>
      </c>
      <c r="E49" s="18" t="n">
        <v>367.84220961</v>
      </c>
      <c r="F49" s="20" t="n">
        <v>8.48173931</v>
      </c>
      <c r="G49" s="18" t="n">
        <v>395.25791074</v>
      </c>
      <c r="H49" s="20" t="n">
        <v>6.76661496</v>
      </c>
      <c r="I49" s="18" t="n">
        <v>407.48877401</v>
      </c>
      <c r="J49" s="20" t="n">
        <v>3.67501289</v>
      </c>
      <c r="K49" s="18" t="n">
        <v>421.13895294</v>
      </c>
      <c r="L49" s="20" t="n">
        <v>3.21370681</v>
      </c>
      <c r="M49" s="18" t="s">
        <v>481</v>
      </c>
      <c r="N49" s="20" t="s">
        <v>481</v>
      </c>
      <c r="O49" s="18" t="s">
        <v>481</v>
      </c>
      <c r="P49" s="20" t="s">
        <v>481</v>
      </c>
      <c r="Q49" s="18" t="n">
        <v>409.3772</v>
      </c>
      <c r="R49" s="20" t="n">
        <v>38.14518179</v>
      </c>
      <c r="S49" s="18" t="n">
        <v>433.32455805</v>
      </c>
      <c r="T49" s="20" t="n">
        <v>38.27908437</v>
      </c>
      <c r="U49" s="18" t="n">
        <v>357.29833527</v>
      </c>
      <c r="V49" s="20" t="n">
        <v>8.47890013</v>
      </c>
    </row>
    <row r="50" spans="1:22">
      <c r="A50" s="15" t="s">
        <v>525</v>
      </c>
      <c r="B50" s="17" t="n">
        <v>11795</v>
      </c>
      <c r="C50" s="18">
        <f>(223.0/B50*100)</f>
        <v/>
      </c>
      <c r="D50" s="19" t="n">
        <v>11572</v>
      </c>
      <c r="E50" s="18" t="n">
        <v>379.94123212</v>
      </c>
      <c r="F50" s="20" t="n">
        <v>3.84002021</v>
      </c>
      <c r="G50" s="18" t="n">
        <v>371.05243237</v>
      </c>
      <c r="H50" s="20" t="n">
        <v>4.15146858</v>
      </c>
      <c r="I50" s="18" t="n">
        <v>391.33482241</v>
      </c>
      <c r="J50" s="20" t="n">
        <v>2.52687727</v>
      </c>
      <c r="K50" s="18" t="n">
        <v>406.39373356</v>
      </c>
      <c r="L50" s="20" t="n">
        <v>3.49305778</v>
      </c>
      <c r="M50" s="18" t="s">
        <v>481</v>
      </c>
      <c r="N50" s="20" t="s">
        <v>481</v>
      </c>
      <c r="O50" s="18" t="s">
        <v>481</v>
      </c>
      <c r="P50" s="20" t="s">
        <v>481</v>
      </c>
      <c r="Q50" s="18" t="s">
        <v>481</v>
      </c>
      <c r="R50" s="20" t="s">
        <v>481</v>
      </c>
      <c r="S50" s="18" t="s">
        <v>481</v>
      </c>
      <c r="T50" s="20" t="s">
        <v>481</v>
      </c>
      <c r="U50" s="18" t="n">
        <v>332.21392218</v>
      </c>
      <c r="V50" s="20" t="n">
        <v>10.43916046</v>
      </c>
    </row>
    <row r="51" spans="1:22">
      <c r="A51" s="15" t="s">
        <v>526</v>
      </c>
      <c r="B51" s="17" t="n">
        <v>6866</v>
      </c>
      <c r="C51" s="18">
        <f>(108.0/B51*100)</f>
        <v/>
      </c>
      <c r="D51" s="19" t="n">
        <v>6758</v>
      </c>
      <c r="E51" s="18" t="n">
        <v>401.55140648</v>
      </c>
      <c r="F51" s="20" t="n">
        <v>3.46162315</v>
      </c>
      <c r="G51" s="18" t="n">
        <v>398.98814035</v>
      </c>
      <c r="H51" s="20" t="n">
        <v>5.29470305</v>
      </c>
      <c r="I51" s="18" t="n">
        <v>401.17903629</v>
      </c>
      <c r="J51" s="20" t="n">
        <v>2.92330875</v>
      </c>
      <c r="K51" s="18" t="n">
        <v>408.22012154</v>
      </c>
      <c r="L51" s="20" t="n">
        <v>3.81278601</v>
      </c>
      <c r="M51" s="18" t="s">
        <v>481</v>
      </c>
      <c r="N51" s="20" t="s">
        <v>481</v>
      </c>
      <c r="O51" s="18" t="s">
        <v>481</v>
      </c>
      <c r="P51" s="20" t="s">
        <v>481</v>
      </c>
      <c r="Q51" s="18" t="n">
        <v>380.5422133</v>
      </c>
      <c r="R51" s="20" t="n">
        <v>4.31283207</v>
      </c>
      <c r="S51" s="18" t="s">
        <v>481</v>
      </c>
      <c r="T51" s="20" t="s">
        <v>481</v>
      </c>
      <c r="U51" s="18" t="n">
        <v>372.02758543</v>
      </c>
      <c r="V51" s="20" t="n">
        <v>7.68781034</v>
      </c>
    </row>
    <row r="52" spans="1:22">
      <c r="A52" s="15" t="s">
        <v>527</v>
      </c>
      <c r="B52" s="17" t="n">
        <v>5809</v>
      </c>
      <c r="C52" s="18">
        <f>(77.0/B52*100)</f>
        <v/>
      </c>
      <c r="D52" s="19" t="n">
        <v>5732</v>
      </c>
      <c r="E52" s="18" t="n">
        <v>440.17522299</v>
      </c>
      <c r="F52" s="20" t="n">
        <v>6.16995567</v>
      </c>
      <c r="G52" s="18" t="n">
        <v>449.83657175</v>
      </c>
      <c r="H52" s="20" t="n">
        <v>5.35880138</v>
      </c>
      <c r="I52" s="18" t="n">
        <v>463.8191138</v>
      </c>
      <c r="J52" s="20" t="n">
        <v>3.37303149</v>
      </c>
      <c r="K52" s="18" t="n">
        <v>473.0463923</v>
      </c>
      <c r="L52" s="20" t="n">
        <v>3.49803596</v>
      </c>
      <c r="M52" s="18" t="s">
        <v>481</v>
      </c>
      <c r="N52" s="20" t="s">
        <v>481</v>
      </c>
      <c r="O52" s="18" t="s">
        <v>481</v>
      </c>
      <c r="P52" s="20" t="s">
        <v>481</v>
      </c>
      <c r="Q52" s="18" t="s">
        <v>481</v>
      </c>
      <c r="R52" s="20" t="s">
        <v>481</v>
      </c>
      <c r="S52" s="18" t="s">
        <v>481</v>
      </c>
      <c r="T52" s="20" t="s">
        <v>481</v>
      </c>
      <c r="U52" s="18" t="n">
        <v>402.56359841</v>
      </c>
      <c r="V52" s="20" t="n">
        <v>10.66729814</v>
      </c>
    </row>
    <row r="53" spans="1:22">
      <c r="A53" s="15" t="s">
        <v>528</v>
      </c>
      <c r="B53" s="17" t="n">
        <v>5571</v>
      </c>
      <c r="C53" s="18">
        <f>(85.0/B53*100)</f>
        <v/>
      </c>
      <c r="D53" s="19" t="n">
        <v>5486</v>
      </c>
      <c r="E53" s="18" t="n">
        <v>412.64340868</v>
      </c>
      <c r="F53" s="20" t="n">
        <v>5.84345996</v>
      </c>
      <c r="G53" s="18" t="n">
        <v>429.21718963</v>
      </c>
      <c r="H53" s="20" t="n">
        <v>5.03969896</v>
      </c>
      <c r="I53" s="18" t="n">
        <v>441.19719925</v>
      </c>
      <c r="J53" s="20" t="n">
        <v>2.61166106</v>
      </c>
      <c r="K53" s="18" t="n">
        <v>447.60661984</v>
      </c>
      <c r="L53" s="20" t="n">
        <v>2.35305274</v>
      </c>
      <c r="M53" s="18" t="s">
        <v>481</v>
      </c>
      <c r="N53" s="20" t="s">
        <v>481</v>
      </c>
      <c r="O53" s="18" t="s">
        <v>481</v>
      </c>
      <c r="P53" s="20" t="s">
        <v>481</v>
      </c>
      <c r="Q53" s="18" t="s">
        <v>481</v>
      </c>
      <c r="R53" s="20" t="s">
        <v>481</v>
      </c>
      <c r="S53" s="18" t="s">
        <v>481</v>
      </c>
      <c r="T53" s="20" t="s">
        <v>481</v>
      </c>
      <c r="U53" s="18" t="n">
        <v>348.79484789</v>
      </c>
      <c r="V53" s="20" t="n">
        <v>8.184189999999999</v>
      </c>
    </row>
    <row r="54" spans="1:22">
      <c r="A54" s="15" t="s">
        <v>529</v>
      </c>
      <c r="B54" s="17" t="n">
        <v>4740</v>
      </c>
      <c r="C54" s="18">
        <f>(95.0/B54*100)</f>
        <v/>
      </c>
      <c r="D54" s="19" t="n">
        <v>4645</v>
      </c>
      <c r="E54" s="18" t="n">
        <v>326.76911909</v>
      </c>
      <c r="F54" s="20" t="n">
        <v>3.9964793</v>
      </c>
      <c r="G54" s="18" t="n">
        <v>312.52973538</v>
      </c>
      <c r="H54" s="20" t="n">
        <v>4.00001431</v>
      </c>
      <c r="I54" s="18" t="n">
        <v>334.76097128</v>
      </c>
      <c r="J54" s="20" t="n">
        <v>3.62829918</v>
      </c>
      <c r="K54" s="18" t="n">
        <v>348.93427612</v>
      </c>
      <c r="L54" s="20" t="n">
        <v>3.75552006</v>
      </c>
      <c r="M54" s="18" t="s">
        <v>481</v>
      </c>
      <c r="N54" s="20" t="s">
        <v>481</v>
      </c>
      <c r="O54" s="18" t="s">
        <v>481</v>
      </c>
      <c r="P54" s="20" t="s">
        <v>481</v>
      </c>
      <c r="Q54" s="18" t="s">
        <v>481</v>
      </c>
      <c r="R54" s="20" t="s">
        <v>481</v>
      </c>
      <c r="S54" s="18" t="s">
        <v>481</v>
      </c>
      <c r="T54" s="20" t="s">
        <v>481</v>
      </c>
      <c r="U54" s="18" t="n">
        <v>273.46616919</v>
      </c>
      <c r="V54" s="20" t="n">
        <v>4.18814008</v>
      </c>
    </row>
    <row r="55" spans="1:22">
      <c r="A55" s="15" t="s">
        <v>530</v>
      </c>
      <c r="B55" s="17" t="n">
        <v>5316</v>
      </c>
      <c r="C55" s="18">
        <f>(22.0/B55*100)</f>
        <v/>
      </c>
      <c r="D55" s="19" t="n">
        <v>5294</v>
      </c>
      <c r="E55" s="18" t="n">
        <v>349.54969329</v>
      </c>
      <c r="F55" s="20" t="n">
        <v>12.85710959</v>
      </c>
      <c r="G55" s="18" t="n">
        <v>396.33462395</v>
      </c>
      <c r="H55" s="20" t="n">
        <v>8.09021589</v>
      </c>
      <c r="I55" s="18" t="n">
        <v>399.97236673</v>
      </c>
      <c r="J55" s="20" t="n">
        <v>3.04099141</v>
      </c>
      <c r="K55" s="18" t="n">
        <v>423.32562316</v>
      </c>
      <c r="L55" s="20" t="n">
        <v>3.3318363</v>
      </c>
      <c r="M55" s="18" t="s">
        <v>481</v>
      </c>
      <c r="N55" s="20" t="s">
        <v>481</v>
      </c>
      <c r="O55" s="18" t="s">
        <v>481</v>
      </c>
      <c r="P55" s="20" t="s">
        <v>481</v>
      </c>
      <c r="Q55" s="18" t="s">
        <v>481</v>
      </c>
      <c r="R55" s="20" t="s">
        <v>481</v>
      </c>
      <c r="S55" s="18" t="n">
        <v>320.05627619</v>
      </c>
      <c r="T55" s="20" t="n">
        <v>18.70574885</v>
      </c>
      <c r="U55" s="18" t="n">
        <v>289.33393984</v>
      </c>
      <c r="V55" s="20" t="n">
        <v>8.824360799999999</v>
      </c>
    </row>
    <row r="56" spans="1:22">
      <c r="A56" s="15" t="s">
        <v>531</v>
      </c>
      <c r="B56" s="17" t="n">
        <v>5359</v>
      </c>
      <c r="C56" s="18">
        <f>(76.0/B56*100)</f>
        <v/>
      </c>
      <c r="D56" s="19" t="n">
        <v>5283</v>
      </c>
      <c r="E56" s="18" t="n">
        <v>512.56339626</v>
      </c>
      <c r="F56" s="20" t="n">
        <v>7.56657978</v>
      </c>
      <c r="G56" s="18" t="n">
        <v>524.75832316</v>
      </c>
      <c r="H56" s="20" t="n">
        <v>4.40808335</v>
      </c>
      <c r="I56" s="18" t="n">
        <v>553.8835084</v>
      </c>
      <c r="J56" s="20" t="n">
        <v>2.93783613</v>
      </c>
      <c r="K56" s="18" t="n">
        <v>557.38506187</v>
      </c>
      <c r="L56" s="20" t="n">
        <v>5.01422205</v>
      </c>
      <c r="M56" s="18" t="s">
        <v>481</v>
      </c>
      <c r="N56" s="20" t="s">
        <v>481</v>
      </c>
      <c r="O56" s="18" t="s">
        <v>481</v>
      </c>
      <c r="P56" s="20" t="s">
        <v>481</v>
      </c>
      <c r="Q56" s="18" t="s">
        <v>481</v>
      </c>
      <c r="R56" s="20" t="s">
        <v>481</v>
      </c>
      <c r="S56" s="18" t="s">
        <v>481</v>
      </c>
      <c r="T56" s="20" t="s">
        <v>481</v>
      </c>
      <c r="U56" s="18" t="n">
        <v>499.51257144</v>
      </c>
      <c r="V56" s="20" t="n">
        <v>17.1521797</v>
      </c>
    </row>
    <row r="57" spans="1:22">
      <c r="A57" s="15" t="s">
        <v>532</v>
      </c>
      <c r="B57" s="17" t="n">
        <v>6513</v>
      </c>
      <c r="C57" s="18">
        <f>(0.0/B57*100)</f>
        <v/>
      </c>
      <c r="D57" s="19" t="n">
        <v>6513</v>
      </c>
      <c r="E57" s="18" t="n">
        <v>353.65917856</v>
      </c>
      <c r="F57" s="20" t="n">
        <v>13.05205302</v>
      </c>
      <c r="G57" s="18" t="n">
        <v>372.09025352</v>
      </c>
      <c r="H57" s="20" t="n">
        <v>4.93836253</v>
      </c>
      <c r="I57" s="18" t="n">
        <v>393.51163474</v>
      </c>
      <c r="J57" s="20" t="n">
        <v>3.3320549</v>
      </c>
      <c r="K57" s="18" t="n">
        <v>384.60151217</v>
      </c>
      <c r="L57" s="20" t="n">
        <v>4.23086874</v>
      </c>
      <c r="M57" s="18" t="s">
        <v>481</v>
      </c>
      <c r="N57" s="20" t="s">
        <v>481</v>
      </c>
      <c r="O57" s="18" t="s">
        <v>481</v>
      </c>
      <c r="P57" s="20" t="s">
        <v>481</v>
      </c>
      <c r="Q57" s="18" t="s">
        <v>481</v>
      </c>
      <c r="R57" s="20" t="s">
        <v>481</v>
      </c>
      <c r="S57" s="18" t="n">
        <v>322.97712585</v>
      </c>
      <c r="T57" s="20" t="n">
        <v>33.23152216</v>
      </c>
      <c r="U57" s="18" t="n">
        <v>332.74179575</v>
      </c>
      <c r="V57" s="20" t="n">
        <v>8.52714074</v>
      </c>
    </row>
    <row r="58" spans="1:22">
      <c r="A58" s="15" t="s">
        <v>533</v>
      </c>
      <c r="B58" s="17" t="n">
        <v>7267</v>
      </c>
      <c r="C58" s="18">
        <f>(10.0/B58*100)</f>
        <v/>
      </c>
      <c r="D58" s="19" t="n">
        <v>7257</v>
      </c>
      <c r="E58" s="18" t="n">
        <v>348.2915409</v>
      </c>
      <c r="F58" s="20" t="n">
        <v>4.47079243</v>
      </c>
      <c r="G58" s="18" t="n">
        <v>360.17506874</v>
      </c>
      <c r="H58" s="20" t="n">
        <v>4.94842144</v>
      </c>
      <c r="I58" s="18" t="n">
        <v>386.02936552</v>
      </c>
      <c r="J58" s="20" t="n">
        <v>2.91247856</v>
      </c>
      <c r="K58" s="18" t="n">
        <v>399.70288274</v>
      </c>
      <c r="L58" s="20" t="n">
        <v>3.27253826</v>
      </c>
      <c r="M58" s="18" t="s">
        <v>481</v>
      </c>
      <c r="N58" s="20" t="s">
        <v>481</v>
      </c>
      <c r="O58" s="18" t="s">
        <v>481</v>
      </c>
      <c r="P58" s="20" t="s">
        <v>481</v>
      </c>
      <c r="Q58" s="18" t="s">
        <v>481</v>
      </c>
      <c r="R58" s="20" t="s">
        <v>481</v>
      </c>
      <c r="S58" s="18" t="n">
        <v>254.21957088</v>
      </c>
      <c r="T58" s="20" t="n">
        <v>18.54246388</v>
      </c>
      <c r="U58" s="18" t="n">
        <v>293.72307083</v>
      </c>
      <c r="V58" s="20" t="n">
        <v>14.82258665</v>
      </c>
    </row>
    <row r="59" spans="1:22">
      <c r="A59" s="15" t="s">
        <v>534</v>
      </c>
      <c r="B59" s="17" t="n">
        <v>4826</v>
      </c>
      <c r="C59" s="18">
        <f>(26.0/B59*100)</f>
        <v/>
      </c>
      <c r="D59" s="19" t="n">
        <v>4800</v>
      </c>
      <c r="E59" s="18" t="n">
        <v>310.7198228</v>
      </c>
      <c r="F59" s="20" t="n">
        <v>6.86731421</v>
      </c>
      <c r="G59" s="18" t="n">
        <v>323.44050195</v>
      </c>
      <c r="H59" s="20" t="n">
        <v>5.3124566</v>
      </c>
      <c r="I59" s="18" t="n">
        <v>369.78434322</v>
      </c>
      <c r="J59" s="20" t="n">
        <v>2.30747895</v>
      </c>
      <c r="K59" s="18" t="n">
        <v>379.52736694</v>
      </c>
      <c r="L59" s="20" t="n">
        <v>2.56702184</v>
      </c>
      <c r="M59" s="18" t="s">
        <v>481</v>
      </c>
      <c r="N59" s="20" t="s">
        <v>481</v>
      </c>
      <c r="O59" s="18" t="s">
        <v>481</v>
      </c>
      <c r="P59" s="20" t="s">
        <v>481</v>
      </c>
      <c r="Q59" s="18" t="s">
        <v>481</v>
      </c>
      <c r="R59" s="20" t="s">
        <v>481</v>
      </c>
      <c r="S59" s="18" t="n">
        <v>301.27705972</v>
      </c>
      <c r="T59" s="20" t="n">
        <v>15.79360556</v>
      </c>
      <c r="U59" s="18" t="n">
        <v>291.21123386</v>
      </c>
      <c r="V59" s="20" t="n">
        <v>6.44951679</v>
      </c>
    </row>
    <row r="60" spans="1:22">
      <c r="A60" s="15" t="s">
        <v>535</v>
      </c>
      <c r="B60" s="17" t="n">
        <v>4546</v>
      </c>
      <c r="C60" s="18">
        <f>(15.0/B60*100)</f>
        <v/>
      </c>
      <c r="D60" s="19" t="n">
        <v>4531</v>
      </c>
      <c r="E60" s="18" t="n">
        <v>343.55738509</v>
      </c>
      <c r="F60" s="20" t="n">
        <v>7.12945554</v>
      </c>
      <c r="G60" s="18" t="n">
        <v>358.52867697</v>
      </c>
      <c r="H60" s="20" t="n">
        <v>6.27212196</v>
      </c>
      <c r="I60" s="18" t="n">
        <v>410.31600429</v>
      </c>
      <c r="J60" s="20" t="n">
        <v>3.67819081</v>
      </c>
      <c r="K60" s="18" t="n">
        <v>417.68626763</v>
      </c>
      <c r="L60" s="20" t="n">
        <v>5.71677169</v>
      </c>
      <c r="M60" s="18" t="s">
        <v>481</v>
      </c>
      <c r="N60" s="20" t="s">
        <v>481</v>
      </c>
      <c r="O60" s="18" t="s">
        <v>481</v>
      </c>
      <c r="P60" s="20" t="s">
        <v>481</v>
      </c>
      <c r="Q60" s="18" t="s">
        <v>481</v>
      </c>
      <c r="R60" s="20" t="s">
        <v>481</v>
      </c>
      <c r="S60" s="18" t="n">
        <v>330.62108257</v>
      </c>
      <c r="T60" s="20" t="n">
        <v>19.58950403</v>
      </c>
      <c r="U60" s="18" t="n">
        <v>360.63984898</v>
      </c>
      <c r="V60" s="20" t="n">
        <v>9.067819030000001</v>
      </c>
    </row>
    <row r="61" spans="1:22">
      <c r="A61" s="15" t="s">
        <v>536</v>
      </c>
      <c r="B61" s="17" t="n">
        <v>6525</v>
      </c>
      <c r="C61" s="18">
        <f>(138.0/B61*100)</f>
        <v/>
      </c>
      <c r="D61" s="19" t="n">
        <v>6387</v>
      </c>
      <c r="E61" s="18" t="n">
        <v>467.4116485</v>
      </c>
      <c r="F61" s="20" t="n">
        <v>3.47934752</v>
      </c>
      <c r="G61" s="18" t="n">
        <v>466.49626286</v>
      </c>
      <c r="H61" s="20" t="n">
        <v>3.74196101</v>
      </c>
      <c r="I61" s="18" t="n">
        <v>480.22897742</v>
      </c>
      <c r="J61" s="20" t="n">
        <v>3.73955859</v>
      </c>
      <c r="K61" s="18" t="n">
        <v>491.40174869</v>
      </c>
      <c r="L61" s="20" t="n">
        <v>2.86225727</v>
      </c>
      <c r="M61" s="18" t="s">
        <v>481</v>
      </c>
      <c r="N61" s="20" t="s">
        <v>481</v>
      </c>
      <c r="O61" s="18" t="s">
        <v>481</v>
      </c>
      <c r="P61" s="20" t="s">
        <v>481</v>
      </c>
      <c r="Q61" s="18" t="s">
        <v>481</v>
      </c>
      <c r="R61" s="20" t="s">
        <v>481</v>
      </c>
      <c r="S61" s="18" t="s">
        <v>481</v>
      </c>
      <c r="T61" s="20" t="s">
        <v>481</v>
      </c>
      <c r="U61" s="18" t="n">
        <v>415.49702522</v>
      </c>
      <c r="V61" s="20" t="n">
        <v>10.45299757</v>
      </c>
    </row>
    <row r="62" spans="1:22">
      <c r="A62" s="15" t="s">
        <v>537</v>
      </c>
      <c r="B62" s="17" t="n">
        <v>4476</v>
      </c>
      <c r="C62" s="18">
        <f>(3.0/B62*100)</f>
        <v/>
      </c>
      <c r="D62" s="19" t="n">
        <v>4473</v>
      </c>
      <c r="E62" s="18" t="n">
        <v>515.7455409</v>
      </c>
      <c r="F62" s="20" t="n">
        <v>8.309395439999999</v>
      </c>
      <c r="G62" s="18" t="n">
        <v>532.13419003</v>
      </c>
      <c r="H62" s="20" t="n">
        <v>3.0532703</v>
      </c>
      <c r="I62" s="18" t="n">
        <v>551.2131629199999</v>
      </c>
      <c r="J62" s="20" t="n">
        <v>1.56656353</v>
      </c>
      <c r="K62" s="18" t="n">
        <v>536.55798781</v>
      </c>
      <c r="L62" s="20" t="n">
        <v>2.97122382</v>
      </c>
      <c r="M62" s="18" t="s">
        <v>481</v>
      </c>
      <c r="N62" s="20" t="s">
        <v>481</v>
      </c>
      <c r="O62" s="18" t="s">
        <v>481</v>
      </c>
      <c r="P62" s="20" t="s">
        <v>481</v>
      </c>
      <c r="Q62" s="18" t="s">
        <v>481</v>
      </c>
      <c r="R62" s="20" t="s">
        <v>481</v>
      </c>
      <c r="S62" s="18" t="s">
        <v>481</v>
      </c>
      <c r="T62" s="20" t="s">
        <v>481</v>
      </c>
      <c r="U62" s="18" t="n">
        <v>514.24935234</v>
      </c>
      <c r="V62" s="20" t="n">
        <v>25.94980712</v>
      </c>
    </row>
    <row r="63" spans="1:22">
      <c r="A63" s="15" t="s">
        <v>538</v>
      </c>
      <c r="B63" s="17" t="n">
        <v>5324</v>
      </c>
      <c r="C63" s="18">
        <f>(13.0/B63*100)</f>
        <v/>
      </c>
      <c r="D63" s="19" t="n">
        <v>5311</v>
      </c>
      <c r="E63" s="18" t="n">
        <v>324.95431875</v>
      </c>
      <c r="F63" s="20" t="n">
        <v>7.31829467</v>
      </c>
      <c r="G63" s="18" t="n">
        <v>327.95469473</v>
      </c>
      <c r="H63" s="20" t="n">
        <v>6.94552744</v>
      </c>
      <c r="I63" s="18" t="n">
        <v>364.67535564</v>
      </c>
      <c r="J63" s="20" t="n">
        <v>2.89933161</v>
      </c>
      <c r="K63" s="18" t="n">
        <v>399.32866885</v>
      </c>
      <c r="L63" s="20" t="n">
        <v>2.25132792</v>
      </c>
      <c r="M63" s="18" t="s">
        <v>481</v>
      </c>
      <c r="N63" s="20" t="s">
        <v>481</v>
      </c>
      <c r="O63" s="18" t="s">
        <v>481</v>
      </c>
      <c r="P63" s="20" t="s">
        <v>481</v>
      </c>
      <c r="Q63" s="18" t="s">
        <v>481</v>
      </c>
      <c r="R63" s="20" t="s">
        <v>481</v>
      </c>
      <c r="S63" s="18" t="n">
        <v>297.5648963</v>
      </c>
      <c r="T63" s="20" t="n">
        <v>34.16465077</v>
      </c>
      <c r="U63" s="18" t="n">
        <v>286.79390468</v>
      </c>
      <c r="V63" s="20" t="n">
        <v>4.98202513</v>
      </c>
    </row>
    <row r="64" spans="1:22">
      <c r="A64" s="15" t="s">
        <v>539</v>
      </c>
      <c r="B64" s="17" t="n">
        <v>3634</v>
      </c>
      <c r="C64" s="18">
        <f>(3.0/B64*100)</f>
        <v/>
      </c>
      <c r="D64" s="19" t="n">
        <v>3631</v>
      </c>
      <c r="E64" s="18" t="n">
        <v>429.12238126</v>
      </c>
      <c r="F64" s="20" t="n">
        <v>9.26781768</v>
      </c>
      <c r="G64" s="18" t="n">
        <v>446.09750895</v>
      </c>
      <c r="H64" s="20" t="n">
        <v>5.81657503</v>
      </c>
      <c r="I64" s="18" t="n">
        <v>488.98913847</v>
      </c>
      <c r="J64" s="20" t="n">
        <v>2.83264784</v>
      </c>
      <c r="K64" s="18" t="n">
        <v>491.16573648</v>
      </c>
      <c r="L64" s="20" t="n">
        <v>3.53798682</v>
      </c>
      <c r="M64" s="18" t="s">
        <v>481</v>
      </c>
      <c r="N64" s="20" t="s">
        <v>481</v>
      </c>
      <c r="O64" s="18" t="s">
        <v>481</v>
      </c>
      <c r="P64" s="20" t="s">
        <v>481</v>
      </c>
      <c r="Q64" s="18" t="s">
        <v>481</v>
      </c>
      <c r="R64" s="20" t="s">
        <v>481</v>
      </c>
      <c r="S64" s="18" t="n">
        <v>332.9114</v>
      </c>
      <c r="T64" s="20" t="n">
        <v>45.92586662</v>
      </c>
      <c r="U64" s="18" t="n">
        <v>355.03840449</v>
      </c>
      <c r="V64" s="20" t="n">
        <v>17.58252245</v>
      </c>
    </row>
    <row r="65" spans="1:22">
      <c r="A65" s="15" t="s">
        <v>540</v>
      </c>
      <c r="B65" s="17" t="n">
        <v>5325</v>
      </c>
      <c r="C65" s="18">
        <f>(14.0/B65*100)</f>
        <v/>
      </c>
      <c r="D65" s="19" t="n">
        <v>5311</v>
      </c>
      <c r="E65" s="18" t="n">
        <v>377.20507076</v>
      </c>
      <c r="F65" s="20" t="n">
        <v>8.237000610000001</v>
      </c>
      <c r="G65" s="18" t="n">
        <v>405.31702453</v>
      </c>
      <c r="H65" s="20" t="n">
        <v>6.84459638</v>
      </c>
      <c r="I65" s="18" t="n">
        <v>424.30445397</v>
      </c>
      <c r="J65" s="20" t="n">
        <v>2.74408714</v>
      </c>
      <c r="K65" s="18" t="n">
        <v>432.93474333</v>
      </c>
      <c r="L65" s="20" t="n">
        <v>3.45466684</v>
      </c>
      <c r="M65" s="18" t="s">
        <v>481</v>
      </c>
      <c r="N65" s="20" t="s">
        <v>481</v>
      </c>
      <c r="O65" s="18" t="s">
        <v>481</v>
      </c>
      <c r="P65" s="20" t="s">
        <v>481</v>
      </c>
      <c r="Q65" s="18" t="n">
        <v>354.16971558</v>
      </c>
      <c r="R65" s="20" t="n">
        <v>27.27102545</v>
      </c>
      <c r="S65" s="18" t="s">
        <v>481</v>
      </c>
      <c r="T65" s="20" t="s">
        <v>481</v>
      </c>
      <c r="U65" s="18" t="n">
        <v>329.24992856</v>
      </c>
      <c r="V65" s="20" t="n">
        <v>7.32596746</v>
      </c>
    </row>
    <row r="66" spans="1:22">
      <c r="A66" s="15" t="s">
        <v>541</v>
      </c>
      <c r="B66" s="17" t="n">
        <v>5665</v>
      </c>
      <c r="C66" s="18">
        <f>(76.0/B66*100)</f>
        <v/>
      </c>
      <c r="D66" s="19" t="n">
        <v>5589</v>
      </c>
      <c r="E66" s="18" t="n">
        <v>412.55582355</v>
      </c>
      <c r="F66" s="20" t="n">
        <v>5.51927851</v>
      </c>
      <c r="G66" s="18" t="n">
        <v>415.4307557</v>
      </c>
      <c r="H66" s="20" t="n">
        <v>4.41122054</v>
      </c>
      <c r="I66" s="18" t="n">
        <v>421.80423461</v>
      </c>
      <c r="J66" s="20" t="n">
        <v>1.85984349</v>
      </c>
      <c r="K66" s="18" t="n">
        <v>427.3479917</v>
      </c>
      <c r="L66" s="20" t="n">
        <v>3.1363478</v>
      </c>
      <c r="M66" s="18" t="s">
        <v>481</v>
      </c>
      <c r="N66" s="20" t="s">
        <v>481</v>
      </c>
      <c r="O66" s="18" t="s">
        <v>481</v>
      </c>
      <c r="P66" s="20" t="s">
        <v>481</v>
      </c>
      <c r="Q66" s="18" t="s">
        <v>481</v>
      </c>
      <c r="R66" s="20" t="s">
        <v>481</v>
      </c>
      <c r="S66" s="18" t="s">
        <v>481</v>
      </c>
      <c r="T66" s="20" t="s">
        <v>481</v>
      </c>
      <c r="U66" s="18" t="n">
        <v>346.4333835</v>
      </c>
      <c r="V66" s="20" t="n">
        <v>6.92004723</v>
      </c>
    </row>
    <row r="67" spans="1:22">
      <c r="A67" s="15" t="s">
        <v>542</v>
      </c>
      <c r="B67" s="17" t="n">
        <v>6971</v>
      </c>
      <c r="C67" s="18">
        <f>(98.0/B67*100)</f>
        <v/>
      </c>
      <c r="D67" s="19" t="n">
        <v>6873</v>
      </c>
      <c r="E67" s="18" t="n">
        <v>352.16615439</v>
      </c>
      <c r="F67" s="20" t="n">
        <v>4.34952209</v>
      </c>
      <c r="G67" s="18" t="n">
        <v>362.09361273</v>
      </c>
      <c r="H67" s="20" t="n">
        <v>3.11874294</v>
      </c>
      <c r="I67" s="18" t="n">
        <v>391.16632152</v>
      </c>
      <c r="J67" s="20" t="n">
        <v>2.69664445</v>
      </c>
      <c r="K67" s="18" t="n">
        <v>418.81037336</v>
      </c>
      <c r="L67" s="20" t="n">
        <v>4.63309217</v>
      </c>
      <c r="M67" s="18" t="s">
        <v>481</v>
      </c>
      <c r="N67" s="20" t="s">
        <v>481</v>
      </c>
      <c r="O67" s="18" t="s">
        <v>481</v>
      </c>
      <c r="P67" s="20" t="s">
        <v>481</v>
      </c>
      <c r="Q67" s="18" t="s">
        <v>481</v>
      </c>
      <c r="R67" s="20" t="s">
        <v>481</v>
      </c>
      <c r="S67" s="18" t="s">
        <v>481</v>
      </c>
      <c r="T67" s="20" t="s">
        <v>481</v>
      </c>
      <c r="U67" s="18" t="n">
        <v>303.16207545</v>
      </c>
      <c r="V67" s="20" t="n">
        <v>9.438604720000001</v>
      </c>
    </row>
    <row r="68" spans="1:22">
      <c r="A68" s="15" t="s">
        <v>543</v>
      </c>
      <c r="B68" s="17" t="n">
        <v>12083</v>
      </c>
      <c r="C68" s="18">
        <f>(26.0/B68*100)</f>
        <v/>
      </c>
      <c r="D68" s="19" t="n">
        <v>12057</v>
      </c>
      <c r="E68" s="18" t="n">
        <v>369.65069127</v>
      </c>
      <c r="F68" s="20" t="n">
        <v>3.9456975</v>
      </c>
      <c r="G68" s="18" t="n">
        <v>391.19829633</v>
      </c>
      <c r="H68" s="20" t="n">
        <v>3.40616043</v>
      </c>
      <c r="I68" s="18" t="n">
        <v>417.71552928</v>
      </c>
      <c r="J68" s="20" t="n">
        <v>1.86802217</v>
      </c>
      <c r="K68" s="18" t="n">
        <v>416.56674228</v>
      </c>
      <c r="L68" s="20" t="n">
        <v>2.15153742</v>
      </c>
      <c r="M68" s="18" t="s">
        <v>481</v>
      </c>
      <c r="N68" s="20" t="s">
        <v>481</v>
      </c>
      <c r="O68" s="18" t="s">
        <v>481</v>
      </c>
      <c r="P68" s="20" t="s">
        <v>481</v>
      </c>
      <c r="Q68" s="18" t="s">
        <v>481</v>
      </c>
      <c r="R68" s="20" t="s">
        <v>481</v>
      </c>
      <c r="S68" s="18" t="s">
        <v>481</v>
      </c>
      <c r="T68" s="20" t="s">
        <v>481</v>
      </c>
      <c r="U68" s="18" t="n">
        <v>320.16647293</v>
      </c>
      <c r="V68" s="20" t="n">
        <v>4.16611057</v>
      </c>
    </row>
    <row r="69" spans="1:22">
      <c r="A69" s="15" t="s">
        <v>544</v>
      </c>
      <c r="B69" s="17" t="n">
        <v>4876</v>
      </c>
      <c r="C69" s="18">
        <f>(0.0/B69*100)</f>
        <v/>
      </c>
      <c r="D69" s="19" t="n">
        <v>4876</v>
      </c>
      <c r="E69" s="18" t="n">
        <v>427.60651272</v>
      </c>
      <c r="F69" s="20" t="n">
        <v>10.14821368</v>
      </c>
      <c r="G69" s="18" t="n">
        <v>424.27463534</v>
      </c>
      <c r="H69" s="20" t="n">
        <v>6.68283171</v>
      </c>
      <c r="I69" s="18" t="n">
        <v>444.29877343</v>
      </c>
      <c r="J69" s="20" t="n">
        <v>4.20752739</v>
      </c>
      <c r="K69" s="18" t="n">
        <v>453.61752425</v>
      </c>
      <c r="L69" s="20" t="n">
        <v>4.33784921</v>
      </c>
      <c r="M69" s="18" t="s">
        <v>481</v>
      </c>
      <c r="N69" s="20" t="s">
        <v>481</v>
      </c>
      <c r="O69" s="18" t="s">
        <v>481</v>
      </c>
      <c r="P69" s="20" t="s">
        <v>481</v>
      </c>
      <c r="Q69" s="18" t="s">
        <v>481</v>
      </c>
      <c r="R69" s="20" t="s">
        <v>481</v>
      </c>
      <c r="S69" s="18" t="s">
        <v>481</v>
      </c>
      <c r="T69" s="20" t="s">
        <v>481</v>
      </c>
      <c r="U69" s="18" t="n">
        <v>386.13363871</v>
      </c>
      <c r="V69" s="20" t="n">
        <v>16.46800473</v>
      </c>
    </row>
    <row r="70" spans="1:22">
      <c r="A70" s="15" t="s">
        <v>545</v>
      </c>
      <c r="B70" s="17" t="n">
        <v>6036</v>
      </c>
      <c r="C70" s="18">
        <f>(223.0/B70*100)</f>
        <v/>
      </c>
      <c r="D70" s="19" t="n">
        <v>5813</v>
      </c>
      <c r="E70" s="18" t="n">
        <v>493.11533516</v>
      </c>
      <c r="F70" s="20" t="n">
        <v>6.84599871</v>
      </c>
      <c r="G70" s="18" t="n">
        <v>483.03507306</v>
      </c>
      <c r="H70" s="20" t="n">
        <v>5.19278498</v>
      </c>
      <c r="I70" s="18" t="n">
        <v>497.72796583</v>
      </c>
      <c r="J70" s="20" t="n">
        <v>2.81408376</v>
      </c>
      <c r="K70" s="18" t="n">
        <v>516.39064756</v>
      </c>
      <c r="L70" s="20" t="n">
        <v>4.47993395</v>
      </c>
      <c r="M70" s="18" t="s">
        <v>481</v>
      </c>
      <c r="N70" s="20" t="s">
        <v>481</v>
      </c>
      <c r="O70" s="18" t="s">
        <v>481</v>
      </c>
      <c r="P70" s="20" t="s">
        <v>481</v>
      </c>
      <c r="Q70" s="18" t="s">
        <v>481</v>
      </c>
      <c r="R70" s="20" t="s">
        <v>481</v>
      </c>
      <c r="S70" s="18" t="s">
        <v>481</v>
      </c>
      <c r="T70" s="20" t="s">
        <v>481</v>
      </c>
      <c r="U70" s="18" t="n">
        <v>430.44932151</v>
      </c>
      <c r="V70" s="20" t="n">
        <v>11.40252739</v>
      </c>
    </row>
    <row r="71" spans="1:22">
      <c r="A71" s="15" t="s">
        <v>546</v>
      </c>
      <c r="B71" s="17" t="n">
        <v>6115</v>
      </c>
      <c r="C71" s="18">
        <f>(17.0/B71*100)</f>
        <v/>
      </c>
      <c r="D71" s="19" t="n">
        <v>6098</v>
      </c>
      <c r="E71" s="18" t="n">
        <v>523.6901404499999</v>
      </c>
      <c r="F71" s="20" t="n">
        <v>6.1590716</v>
      </c>
      <c r="G71" s="18" t="n">
        <v>550.17428092</v>
      </c>
      <c r="H71" s="20" t="n">
        <v>3.667841</v>
      </c>
      <c r="I71" s="18" t="n">
        <v>570.47650118</v>
      </c>
      <c r="J71" s="20" t="n">
        <v>1.80957097</v>
      </c>
      <c r="K71" s="18" t="n">
        <v>572.8883171700001</v>
      </c>
      <c r="L71" s="20" t="n">
        <v>3.20732222</v>
      </c>
      <c r="M71" s="18" t="s">
        <v>481</v>
      </c>
      <c r="N71" s="20" t="s">
        <v>481</v>
      </c>
      <c r="O71" s="18" t="s">
        <v>481</v>
      </c>
      <c r="P71" s="20" t="s">
        <v>481</v>
      </c>
      <c r="Q71" s="18" t="s">
        <v>481</v>
      </c>
      <c r="R71" s="20" t="s">
        <v>481</v>
      </c>
      <c r="S71" s="18" t="s">
        <v>481</v>
      </c>
      <c r="T71" s="20" t="s">
        <v>481</v>
      </c>
      <c r="U71" s="18" t="n">
        <v>489.64524904</v>
      </c>
      <c r="V71" s="20" t="n">
        <v>19.19726311</v>
      </c>
    </row>
    <row r="72" spans="1:22">
      <c r="A72" s="15" t="s">
        <v>547</v>
      </c>
      <c r="B72" s="17" t="n">
        <v>7708</v>
      </c>
      <c r="C72" s="18">
        <f>(5.0/B72*100)</f>
        <v/>
      </c>
      <c r="D72" s="19" t="n">
        <v>7703</v>
      </c>
      <c r="E72" s="18" t="n">
        <v>509.51553132</v>
      </c>
      <c r="F72" s="20" t="n">
        <v>6.5468986</v>
      </c>
      <c r="G72" s="18" t="n">
        <v>520.84800937</v>
      </c>
      <c r="H72" s="20" t="n">
        <v>5.11555254</v>
      </c>
      <c r="I72" s="18" t="n">
        <v>543.77070769</v>
      </c>
      <c r="J72" s="20" t="n">
        <v>3.18946402</v>
      </c>
      <c r="K72" s="18" t="n">
        <v>554.3824534399999</v>
      </c>
      <c r="L72" s="20" t="n">
        <v>4.12275384</v>
      </c>
      <c r="M72" s="18" t="s">
        <v>481</v>
      </c>
      <c r="N72" s="20" t="s">
        <v>481</v>
      </c>
      <c r="O72" s="18" t="s">
        <v>481</v>
      </c>
      <c r="P72" s="20" t="s">
        <v>481</v>
      </c>
      <c r="Q72" s="18" t="s">
        <v>481</v>
      </c>
      <c r="R72" s="20" t="s">
        <v>481</v>
      </c>
      <c r="S72" s="18" t="s">
        <v>481</v>
      </c>
      <c r="T72" s="20" t="s">
        <v>481</v>
      </c>
      <c r="U72" s="18" t="n">
        <v>485.27729036</v>
      </c>
      <c r="V72" s="20" t="n">
        <v>21.37708421</v>
      </c>
    </row>
    <row r="73" spans="1:22">
      <c r="A73" s="15" t="s">
        <v>548</v>
      </c>
      <c r="B73" s="17" t="n">
        <v>8249</v>
      </c>
      <c r="C73" s="18">
        <f>(147.0/B73*100)</f>
        <v/>
      </c>
      <c r="D73" s="19" t="n">
        <v>8102</v>
      </c>
      <c r="E73" s="18" t="n">
        <v>399.85548629</v>
      </c>
      <c r="F73" s="20" t="n">
        <v>6.25420829</v>
      </c>
      <c r="G73" s="18" t="n">
        <v>400.06851222</v>
      </c>
      <c r="H73" s="20" t="n">
        <v>3.71448436</v>
      </c>
      <c r="I73" s="18" t="n">
        <v>419.37272412</v>
      </c>
      <c r="J73" s="20" t="n">
        <v>3.24028827</v>
      </c>
      <c r="K73" s="18" t="n">
        <v>442.72626215</v>
      </c>
      <c r="L73" s="20" t="n">
        <v>6.27338491</v>
      </c>
      <c r="M73" s="18" t="s">
        <v>481</v>
      </c>
      <c r="N73" s="20" t="s">
        <v>481</v>
      </c>
      <c r="O73" s="18" t="s">
        <v>481</v>
      </c>
      <c r="P73" s="20" t="s">
        <v>481</v>
      </c>
      <c r="Q73" s="18" t="s">
        <v>481</v>
      </c>
      <c r="R73" s="20" t="s">
        <v>481</v>
      </c>
      <c r="S73" s="18" t="s">
        <v>481</v>
      </c>
      <c r="T73" s="20" t="s">
        <v>481</v>
      </c>
      <c r="U73" s="18" t="n">
        <v>353.98762185</v>
      </c>
      <c r="V73" s="20" t="n">
        <v>11.87990605</v>
      </c>
    </row>
    <row r="74" spans="1:22">
      <c r="A74" s="15" t="s">
        <v>549</v>
      </c>
      <c r="B74" s="17" t="n">
        <v>4692</v>
      </c>
      <c r="C74" s="18">
        <f>(82.0/B74*100)</f>
        <v/>
      </c>
      <c r="D74" s="19" t="n">
        <v>4610</v>
      </c>
      <c r="E74" s="18" t="n">
        <v>383.59437481</v>
      </c>
      <c r="F74" s="20" t="n">
        <v>8.18202323</v>
      </c>
      <c r="G74" s="18" t="n">
        <v>399.26760942</v>
      </c>
      <c r="H74" s="20" t="n">
        <v>4.50824331</v>
      </c>
      <c r="I74" s="18" t="n">
        <v>420.9203612</v>
      </c>
      <c r="J74" s="20" t="n">
        <v>2.92361799</v>
      </c>
      <c r="K74" s="18" t="n">
        <v>435.07637035</v>
      </c>
      <c r="L74" s="20" t="n">
        <v>2.4235344</v>
      </c>
      <c r="M74" s="18" t="s">
        <v>481</v>
      </c>
      <c r="N74" s="20" t="s">
        <v>481</v>
      </c>
      <c r="O74" s="18" t="s">
        <v>481</v>
      </c>
      <c r="P74" s="20" t="s">
        <v>481</v>
      </c>
      <c r="Q74" s="18" t="s">
        <v>481</v>
      </c>
      <c r="R74" s="20" t="s">
        <v>481</v>
      </c>
      <c r="S74" s="18" t="n">
        <v>314.47817349</v>
      </c>
      <c r="T74" s="20" t="n">
        <v>27.42503787</v>
      </c>
      <c r="U74" s="18" t="n">
        <v>332.04167248</v>
      </c>
      <c r="V74" s="20" t="n">
        <v>8.18530518</v>
      </c>
    </row>
    <row r="75" spans="1:22">
      <c r="A75" s="15" t="s">
        <v>550</v>
      </c>
      <c r="B75" s="17" t="n">
        <v>5375</v>
      </c>
      <c r="C75" s="18">
        <f>(209.0/B75*100)</f>
        <v/>
      </c>
      <c r="D75" s="19" t="n">
        <v>5166</v>
      </c>
      <c r="E75" s="18" t="n">
        <v>352.97663959</v>
      </c>
      <c r="F75" s="20" t="n">
        <v>4.60360347</v>
      </c>
      <c r="G75" s="18" t="n">
        <v>366.44607827</v>
      </c>
      <c r="H75" s="20" t="n">
        <v>3.73035501</v>
      </c>
      <c r="I75" s="18" t="n">
        <v>377.33668057</v>
      </c>
      <c r="J75" s="20" t="n">
        <v>3.82765024</v>
      </c>
      <c r="K75" s="18" t="n">
        <v>371.39485502</v>
      </c>
      <c r="L75" s="20" t="n">
        <v>4.55159951</v>
      </c>
      <c r="M75" s="18" t="s">
        <v>481</v>
      </c>
      <c r="N75" s="20" t="s">
        <v>481</v>
      </c>
      <c r="O75" s="18" t="s">
        <v>481</v>
      </c>
      <c r="P75" s="20" t="s">
        <v>481</v>
      </c>
      <c r="Q75" s="18" t="s">
        <v>481</v>
      </c>
      <c r="R75" s="20" t="s">
        <v>481</v>
      </c>
      <c r="S75" s="18" t="s">
        <v>481</v>
      </c>
      <c r="T75" s="20" t="s">
        <v>481</v>
      </c>
      <c r="U75" s="18" t="n">
        <v>312.50065172</v>
      </c>
      <c r="V75" s="20" t="n">
        <v>8.39872486</v>
      </c>
    </row>
    <row r="76" spans="1:22">
      <c r="A76" s="15" t="s">
        <v>551</v>
      </c>
      <c r="B76" s="17" t="n">
        <v>14167</v>
      </c>
      <c r="C76" s="18">
        <f>(229.0/B76*100)</f>
        <v/>
      </c>
      <c r="D76" s="19" t="n">
        <v>13938</v>
      </c>
      <c r="E76" s="18" t="n">
        <v>390.99086913</v>
      </c>
      <c r="F76" s="20" t="n">
        <v>4.73638492</v>
      </c>
      <c r="G76" s="18" t="n">
        <v>408.55851116</v>
      </c>
      <c r="H76" s="20" t="n">
        <v>3.28372368</v>
      </c>
      <c r="I76" s="18" t="n">
        <v>437.51763379</v>
      </c>
      <c r="J76" s="20" t="n">
        <v>2.66917826</v>
      </c>
      <c r="K76" s="18" t="n">
        <v>443.83187944</v>
      </c>
      <c r="L76" s="20" t="n">
        <v>2.85687135</v>
      </c>
      <c r="M76" s="18" t="s">
        <v>481</v>
      </c>
      <c r="N76" s="20" t="s">
        <v>481</v>
      </c>
      <c r="O76" s="18" t="s">
        <v>481</v>
      </c>
      <c r="P76" s="20" t="s">
        <v>481</v>
      </c>
      <c r="Q76" s="18" t="s">
        <v>481</v>
      </c>
      <c r="R76" s="20" t="s">
        <v>481</v>
      </c>
      <c r="S76" s="18" t="s">
        <v>481</v>
      </c>
      <c r="T76" s="20" t="s">
        <v>481</v>
      </c>
      <c r="U76" s="18" t="n">
        <v>349.75645076</v>
      </c>
      <c r="V76" s="20" t="n">
        <v>7.69125938</v>
      </c>
    </row>
    <row r="77" spans="1:22">
      <c r="A77" s="15" t="s">
        <v>552</v>
      </c>
      <c r="B77" s="17" t="n">
        <v>6062</v>
      </c>
      <c r="C77" s="18">
        <f>(88.0/B77*100)</f>
        <v/>
      </c>
      <c r="D77" s="19" t="n">
        <v>5974</v>
      </c>
      <c r="E77" s="18" t="n">
        <v>395.47016234</v>
      </c>
      <c r="F77" s="20" t="n">
        <v>5.53813214</v>
      </c>
      <c r="G77" s="18" t="n">
        <v>410.93013643</v>
      </c>
      <c r="H77" s="20" t="n">
        <v>5.05244055</v>
      </c>
      <c r="I77" s="18" t="n">
        <v>420.71879837</v>
      </c>
      <c r="J77" s="20" t="n">
        <v>2.98337045</v>
      </c>
      <c r="K77" s="18" t="n">
        <v>437.34255761</v>
      </c>
      <c r="L77" s="20" t="n">
        <v>4.04765608</v>
      </c>
      <c r="M77" s="18" t="s">
        <v>481</v>
      </c>
      <c r="N77" s="20" t="s">
        <v>481</v>
      </c>
      <c r="O77" s="18" t="s">
        <v>481</v>
      </c>
      <c r="P77" s="20" t="s">
        <v>481</v>
      </c>
      <c r="Q77" s="18" t="s">
        <v>481</v>
      </c>
      <c r="R77" s="20" t="s">
        <v>481</v>
      </c>
      <c r="S77" s="18" t="s">
        <v>481</v>
      </c>
      <c r="T77" s="20" t="s">
        <v>481</v>
      </c>
      <c r="U77" s="18" t="n">
        <v>344.34366055</v>
      </c>
      <c r="V77" s="20" t="n">
        <v>6.5715408</v>
      </c>
    </row>
    <row r="78" spans="1:22">
      <c r="A78" s="15" t="s">
        <v>553</v>
      </c>
      <c r="B78" s="17" t="n">
        <v>5826</v>
      </c>
      <c r="C78" s="18">
        <f>(0.0/B78*100)</f>
        <v/>
      </c>
      <c r="D78" s="19" t="n">
        <v>5826</v>
      </c>
      <c r="E78" s="18" t="n">
        <v>471.33835474</v>
      </c>
      <c r="F78" s="20" t="n">
        <v>15.60132592</v>
      </c>
      <c r="G78" s="18" t="n">
        <v>486.13679967</v>
      </c>
      <c r="H78" s="20" t="n">
        <v>5.45091831</v>
      </c>
      <c r="I78" s="18" t="n">
        <v>499.48154616</v>
      </c>
      <c r="J78" s="20" t="n">
        <v>4.69359264</v>
      </c>
      <c r="K78" s="18" t="n">
        <v>491.97467269</v>
      </c>
      <c r="L78" s="20" t="n">
        <v>4.66527512</v>
      </c>
      <c r="M78" s="18" t="s">
        <v>481</v>
      </c>
      <c r="N78" s="20" t="s">
        <v>481</v>
      </c>
      <c r="O78" s="18" t="s">
        <v>481</v>
      </c>
      <c r="P78" s="20" t="s">
        <v>481</v>
      </c>
      <c r="Q78" s="18" t="n">
        <v>390.3611</v>
      </c>
      <c r="R78" s="20" t="n">
        <v>35.81002551</v>
      </c>
      <c r="S78" s="18" t="n">
        <v>383.42364808</v>
      </c>
      <c r="T78" s="20" t="n">
        <v>30.58928269</v>
      </c>
      <c r="U78" s="18" t="n">
        <v>392.32647444</v>
      </c>
      <c r="V78" s="20" t="n">
        <v>23.33955231</v>
      </c>
    </row>
    <row customHeight="1" ht="25" r="79" spans="1:22">
      <c r="A79" s="15" t="s">
        <v>554</v>
      </c>
      <c r="B79" s="17" t="n">
        <v>1657</v>
      </c>
      <c r="C79" s="18">
        <f>(41.0/B79*100)</f>
        <v/>
      </c>
      <c r="D79" s="19" t="n">
        <v>1616</v>
      </c>
      <c r="E79" s="18" t="n">
        <v>424.56262161</v>
      </c>
      <c r="F79" s="20" t="n">
        <v>18.48381207</v>
      </c>
      <c r="G79" s="18" t="n">
        <v>435.84315237</v>
      </c>
      <c r="H79" s="20" t="n">
        <v>12.08333908</v>
      </c>
      <c r="I79" s="18" t="n">
        <v>454.88181044</v>
      </c>
      <c r="J79" s="20" t="n">
        <v>6.90997052</v>
      </c>
      <c r="K79" s="18" t="n">
        <v>464.07207125</v>
      </c>
      <c r="L79" s="20" t="n">
        <v>8.05465223</v>
      </c>
      <c r="M79" s="18" t="s">
        <v>481</v>
      </c>
      <c r="N79" s="20" t="s">
        <v>481</v>
      </c>
      <c r="O79" s="18" t="s">
        <v>481</v>
      </c>
      <c r="P79" s="20" t="s">
        <v>481</v>
      </c>
      <c r="Q79" s="18" t="s">
        <v>481</v>
      </c>
      <c r="R79" s="20" t="s">
        <v>481</v>
      </c>
      <c r="S79" s="18" t="n">
        <v>400.6825</v>
      </c>
      <c r="T79" s="20" t="n">
        <v>34.72500843</v>
      </c>
      <c r="U79" s="18" t="n">
        <v>344.4953763</v>
      </c>
      <c r="V79" s="20" t="n">
        <v>23.47968034</v>
      </c>
    </row>
    <row r="80" spans="1:22">
      <c r="A80" s="15" t="s">
        <v>555</v>
      </c>
      <c r="B80" s="17" t="n">
        <v>7841</v>
      </c>
      <c r="C80" s="18">
        <f>(0.0/B80*100)</f>
        <v/>
      </c>
      <c r="D80" s="19" t="n">
        <v>7841</v>
      </c>
      <c r="E80" s="18" t="n">
        <v>437.69416644</v>
      </c>
      <c r="F80" s="20" t="n">
        <v>11.03167065</v>
      </c>
      <c r="G80" s="18" t="n">
        <v>444.05789223</v>
      </c>
      <c r="H80" s="20" t="n">
        <v>9.719800149999999</v>
      </c>
      <c r="I80" s="18" t="n">
        <v>454.01005403</v>
      </c>
      <c r="J80" s="20" t="n">
        <v>4.55593722</v>
      </c>
      <c r="K80" s="18" t="n">
        <v>468.48149109</v>
      </c>
      <c r="L80" s="20" t="n">
        <v>4.69545365</v>
      </c>
      <c r="M80" s="18" t="s">
        <v>481</v>
      </c>
      <c r="N80" s="20" t="s">
        <v>481</v>
      </c>
      <c r="O80" s="18" t="s">
        <v>481</v>
      </c>
      <c r="P80" s="20" t="s">
        <v>481</v>
      </c>
      <c r="Q80" s="18" t="s">
        <v>481</v>
      </c>
      <c r="R80" s="20" t="s">
        <v>481</v>
      </c>
      <c r="S80" s="18" t="s">
        <v>481</v>
      </c>
      <c r="T80" s="20" t="s">
        <v>481</v>
      </c>
      <c r="U80" s="18" t="n">
        <v>420.48348329</v>
      </c>
      <c r="V80" s="20" t="n">
        <v>24.10598057</v>
      </c>
    </row>
    <row r="81" spans="1:22">
      <c r="A81" s="23" t="s">
        <v>556</v>
      </c>
      <c r="B81" s="17" t="n">
        <v>8861</v>
      </c>
      <c r="C81" s="18">
        <f>(76.0/B81*100)</f>
        <v/>
      </c>
      <c r="D81" s="19" t="n">
        <v>8785</v>
      </c>
      <c r="E81" s="18" t="n">
        <v>430.30908068</v>
      </c>
      <c r="F81" s="20" t="n">
        <v>7.39239679</v>
      </c>
      <c r="G81" s="18" t="n">
        <v>436.83063358</v>
      </c>
      <c r="H81" s="20" t="n">
        <v>4.56271568</v>
      </c>
      <c r="I81" s="18" t="n">
        <v>446.1491907</v>
      </c>
      <c r="J81" s="20" t="n">
        <v>3.75221177</v>
      </c>
      <c r="K81" s="18" t="n">
        <v>453.09342713</v>
      </c>
      <c r="L81" s="20" t="n">
        <v>3.76521922</v>
      </c>
      <c r="M81" s="18" t="s">
        <v>481</v>
      </c>
      <c r="N81" s="20" t="s">
        <v>481</v>
      </c>
      <c r="O81" s="18" t="s">
        <v>481</v>
      </c>
      <c r="P81" s="20" t="s">
        <v>481</v>
      </c>
      <c r="Q81" s="18" t="s">
        <v>481</v>
      </c>
      <c r="R81" s="20" t="s">
        <v>481</v>
      </c>
      <c r="S81" s="18" t="s">
        <v>481</v>
      </c>
      <c r="T81" s="20" t="s">
        <v>481</v>
      </c>
      <c r="U81" s="18" t="n">
        <v>414.52085216</v>
      </c>
      <c r="V81" s="20" t="n">
        <v>16.33990987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730</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496.49945612</v>
      </c>
      <c r="F7" s="20" t="n">
        <v>3.62143452</v>
      </c>
      <c r="G7" s="18" t="n">
        <v>501.73869625</v>
      </c>
      <c r="H7" s="20" t="n">
        <v>1.64503538</v>
      </c>
      <c r="I7" s="18" t="n">
        <v>471.57088247</v>
      </c>
      <c r="J7" s="20" t="n">
        <v>4.25160574</v>
      </c>
      <c r="K7" s="18" t="n">
        <v>459.71262412</v>
      </c>
      <c r="L7" s="20" t="n">
        <v>7.10055748</v>
      </c>
      <c r="M7" s="18" t="s">
        <v>481</v>
      </c>
      <c r="N7" s="20" t="s">
        <v>481</v>
      </c>
      <c r="O7" s="18" t="s">
        <v>481</v>
      </c>
      <c r="P7" s="20" t="s">
        <v>481</v>
      </c>
      <c r="Q7" s="18" t="s">
        <v>481</v>
      </c>
      <c r="R7" s="20" t="s">
        <v>481</v>
      </c>
      <c r="S7" s="18" t="s">
        <v>481</v>
      </c>
      <c r="T7" s="20" t="s">
        <v>481</v>
      </c>
      <c r="U7" s="18" t="n">
        <v>426.00162982</v>
      </c>
      <c r="V7" s="20" t="n">
        <v>8.07706089</v>
      </c>
    </row>
    <row r="8" spans="1:22">
      <c r="A8" s="15" t="s">
        <v>483</v>
      </c>
      <c r="B8" s="17" t="n">
        <v>7007</v>
      </c>
      <c r="C8" s="18">
        <f>(27.0/B8*100)</f>
        <v/>
      </c>
      <c r="D8" s="19" t="n">
        <v>6980</v>
      </c>
      <c r="E8" s="18" t="n">
        <v>498.83807722</v>
      </c>
      <c r="F8" s="20" t="n">
        <v>3.31462693</v>
      </c>
      <c r="G8" s="18" t="n">
        <v>507.22466865</v>
      </c>
      <c r="H8" s="20" t="n">
        <v>3.16921898</v>
      </c>
      <c r="I8" s="18" t="n">
        <v>479.64462779</v>
      </c>
      <c r="J8" s="20" t="n">
        <v>6.25898437</v>
      </c>
      <c r="K8" s="18" t="n">
        <v>470.36297405</v>
      </c>
      <c r="L8" s="20" t="n">
        <v>6.16305839</v>
      </c>
      <c r="M8" s="18" t="s">
        <v>481</v>
      </c>
      <c r="N8" s="20" t="s">
        <v>481</v>
      </c>
      <c r="O8" s="18" t="s">
        <v>481</v>
      </c>
      <c r="P8" s="20" t="s">
        <v>481</v>
      </c>
      <c r="Q8" s="18" t="n">
        <v>301.63126691</v>
      </c>
      <c r="R8" s="20" t="n">
        <v>25.14921031</v>
      </c>
      <c r="S8" s="18" t="s">
        <v>481</v>
      </c>
      <c r="T8" s="20" t="s">
        <v>481</v>
      </c>
      <c r="U8" s="18" t="n">
        <v>400.02530549</v>
      </c>
      <c r="V8" s="20" t="n">
        <v>12.61461557</v>
      </c>
    </row>
    <row r="9" spans="1:22">
      <c r="A9" s="15" t="s">
        <v>484</v>
      </c>
      <c r="B9" s="17" t="n">
        <v>9651</v>
      </c>
      <c r="C9" s="18">
        <f>(116.0/B9*100)</f>
        <v/>
      </c>
      <c r="D9" s="19" t="n">
        <v>9535</v>
      </c>
      <c r="E9" s="18" t="n">
        <v>494.69004233</v>
      </c>
      <c r="F9" s="20" t="n">
        <v>4.20093892</v>
      </c>
      <c r="G9" s="18" t="n">
        <v>519.57663529</v>
      </c>
      <c r="H9" s="20" t="n">
        <v>2.37845878</v>
      </c>
      <c r="I9" s="18" t="n">
        <v>504.76001913</v>
      </c>
      <c r="J9" s="20" t="n">
        <v>4.44173998</v>
      </c>
      <c r="K9" s="18" t="n">
        <v>480.99097628</v>
      </c>
      <c r="L9" s="20" t="n">
        <v>9.083591029999999</v>
      </c>
      <c r="M9" s="18" t="s">
        <v>481</v>
      </c>
      <c r="N9" s="20" t="s">
        <v>481</v>
      </c>
      <c r="O9" s="18" t="s">
        <v>481</v>
      </c>
      <c r="P9" s="20" t="s">
        <v>481</v>
      </c>
      <c r="Q9" s="18" t="n">
        <v>357.98454354</v>
      </c>
      <c r="R9" s="20" t="n">
        <v>11.51846445</v>
      </c>
      <c r="S9" s="18" t="s">
        <v>481</v>
      </c>
      <c r="T9" s="20" t="s">
        <v>481</v>
      </c>
      <c r="U9" s="18" t="n">
        <v>437.26605744</v>
      </c>
      <c r="V9" s="20" t="n">
        <v>9.622373209999999</v>
      </c>
    </row>
    <row r="10" spans="1:22">
      <c r="A10" s="15" t="s">
        <v>485</v>
      </c>
      <c r="B10" s="17" t="n">
        <v>20058</v>
      </c>
      <c r="C10" s="18">
        <f>(531.0/B10*100)</f>
        <v/>
      </c>
      <c r="D10" s="19" t="n">
        <v>19527</v>
      </c>
      <c r="E10" s="18" t="n">
        <v>516.73638126</v>
      </c>
      <c r="F10" s="20" t="n">
        <v>3.74361394</v>
      </c>
      <c r="G10" s="18" t="n">
        <v>521.5303998099999</v>
      </c>
      <c r="H10" s="20" t="n">
        <v>2.41879228</v>
      </c>
      <c r="I10" s="18" t="n">
        <v>497.87894211</v>
      </c>
      <c r="J10" s="20" t="n">
        <v>4.18783851</v>
      </c>
      <c r="K10" s="18" t="n">
        <v>478.89534153</v>
      </c>
      <c r="L10" s="20" t="n">
        <v>6.71085928</v>
      </c>
      <c r="M10" s="18" t="s">
        <v>481</v>
      </c>
      <c r="N10" s="20" t="s">
        <v>481</v>
      </c>
      <c r="O10" s="18" t="s">
        <v>481</v>
      </c>
      <c r="P10" s="20" t="s">
        <v>481</v>
      </c>
      <c r="Q10" s="18" t="s">
        <v>481</v>
      </c>
      <c r="R10" s="20" t="s">
        <v>481</v>
      </c>
      <c r="S10" s="18" t="s">
        <v>481</v>
      </c>
      <c r="T10" s="20" t="s">
        <v>481</v>
      </c>
      <c r="U10" s="18" t="n">
        <v>459.53710811</v>
      </c>
      <c r="V10" s="20" t="n">
        <v>9.316088779999999</v>
      </c>
    </row>
    <row r="11" spans="1:22">
      <c r="A11" s="15" t="s">
        <v>486</v>
      </c>
      <c r="B11" s="17" t="n">
        <v>7053</v>
      </c>
      <c r="C11" s="18">
        <f>(53.0/B11*100)</f>
        <v/>
      </c>
      <c r="D11" s="19" t="n">
        <v>7000</v>
      </c>
      <c r="E11" s="18" t="n">
        <v>432.55667502</v>
      </c>
      <c r="F11" s="20" t="n">
        <v>4.33274637</v>
      </c>
      <c r="G11" s="18" t="n">
        <v>430.97121923</v>
      </c>
      <c r="H11" s="20" t="n">
        <v>2.81012861</v>
      </c>
      <c r="I11" s="18" t="n">
        <v>407.4943296</v>
      </c>
      <c r="J11" s="20" t="n">
        <v>4.15952006</v>
      </c>
      <c r="K11" s="18" t="n">
        <v>385.97960506</v>
      </c>
      <c r="L11" s="20" t="n">
        <v>6.75819226</v>
      </c>
      <c r="M11" s="18" t="s">
        <v>481</v>
      </c>
      <c r="N11" s="20" t="s">
        <v>481</v>
      </c>
      <c r="O11" s="18" t="s">
        <v>481</v>
      </c>
      <c r="P11" s="20" t="s">
        <v>481</v>
      </c>
      <c r="Q11" s="18" t="s">
        <v>481</v>
      </c>
      <c r="R11" s="20" t="s">
        <v>481</v>
      </c>
      <c r="S11" s="18" t="s">
        <v>481</v>
      </c>
      <c r="T11" s="20" t="s">
        <v>481</v>
      </c>
      <c r="U11" s="18" t="n">
        <v>364.53192462</v>
      </c>
      <c r="V11" s="20" t="n">
        <v>10.09074616</v>
      </c>
    </row>
    <row r="12" spans="1:22">
      <c r="A12" s="15" t="s">
        <v>487</v>
      </c>
      <c r="B12" s="17" t="n">
        <v>6894</v>
      </c>
      <c r="C12" s="18">
        <f>(57.0/B12*100)</f>
        <v/>
      </c>
      <c r="D12" s="19" t="n">
        <v>6837</v>
      </c>
      <c r="E12" s="18" t="n">
        <v>501.2714979</v>
      </c>
      <c r="F12" s="20" t="n">
        <v>5.18424625</v>
      </c>
      <c r="G12" s="18" t="n">
        <v>500.57490147</v>
      </c>
      <c r="H12" s="20" t="n">
        <v>2.46449306</v>
      </c>
      <c r="I12" s="18" t="n">
        <v>488.18022551</v>
      </c>
      <c r="J12" s="20" t="n">
        <v>3.6902029</v>
      </c>
      <c r="K12" s="18" t="n">
        <v>477.97483695</v>
      </c>
      <c r="L12" s="20" t="n">
        <v>7.45706717</v>
      </c>
      <c r="M12" s="18" t="s">
        <v>481</v>
      </c>
      <c r="N12" s="20" t="s">
        <v>481</v>
      </c>
      <c r="O12" s="18" t="s">
        <v>481</v>
      </c>
      <c r="P12" s="20" t="s">
        <v>481</v>
      </c>
      <c r="Q12" s="18" t="n">
        <v>340.98506961</v>
      </c>
      <c r="R12" s="20" t="n">
        <v>12.52444664</v>
      </c>
      <c r="S12" s="18" t="s">
        <v>481</v>
      </c>
      <c r="T12" s="20" t="s">
        <v>481</v>
      </c>
      <c r="U12" s="18" t="n">
        <v>408.38253774</v>
      </c>
      <c r="V12" s="20" t="n">
        <v>9.88371113</v>
      </c>
    </row>
    <row r="13" spans="1:22">
      <c r="A13" s="15" t="s">
        <v>488</v>
      </c>
      <c r="B13" s="17" t="n">
        <v>7161</v>
      </c>
      <c r="C13" s="18">
        <f>(95.0/B13*100)</f>
        <v/>
      </c>
      <c r="D13" s="19" t="n">
        <v>7066</v>
      </c>
      <c r="E13" s="18" t="n">
        <v>513.98928818</v>
      </c>
      <c r="F13" s="20" t="n">
        <v>3.67424675</v>
      </c>
      <c r="G13" s="18" t="n">
        <v>520.50453401</v>
      </c>
      <c r="H13" s="20" t="n">
        <v>2.25392578</v>
      </c>
      <c r="I13" s="18" t="n">
        <v>491.12736454</v>
      </c>
      <c r="J13" s="20" t="n">
        <v>4.91368436</v>
      </c>
      <c r="K13" s="18" t="n">
        <v>499.16083176</v>
      </c>
      <c r="L13" s="20" t="n">
        <v>5.88129951</v>
      </c>
      <c r="M13" s="18" t="s">
        <v>481</v>
      </c>
      <c r="N13" s="20" t="s">
        <v>481</v>
      </c>
      <c r="O13" s="18" t="s">
        <v>481</v>
      </c>
      <c r="P13" s="20" t="s">
        <v>481</v>
      </c>
      <c r="Q13" s="18" t="n">
        <v>447.51533769</v>
      </c>
      <c r="R13" s="20" t="n">
        <v>5.97365007</v>
      </c>
      <c r="S13" s="18" t="s">
        <v>481</v>
      </c>
      <c r="T13" s="20" t="s">
        <v>481</v>
      </c>
      <c r="U13" s="18" t="n">
        <v>439.03526995</v>
      </c>
      <c r="V13" s="20" t="n">
        <v>11.27855223</v>
      </c>
    </row>
    <row r="14" spans="1:22">
      <c r="A14" s="15" t="s">
        <v>489</v>
      </c>
      <c r="B14" s="17" t="n">
        <v>5587</v>
      </c>
      <c r="C14" s="18">
        <f>(76.0/B14*100)</f>
        <v/>
      </c>
      <c r="D14" s="19" t="n">
        <v>5511</v>
      </c>
      <c r="E14" s="18" t="n">
        <v>527.00302171</v>
      </c>
      <c r="F14" s="20" t="n">
        <v>5.00343801</v>
      </c>
      <c r="G14" s="18" t="n">
        <v>525.64520631</v>
      </c>
      <c r="H14" s="20" t="n">
        <v>2.53965811</v>
      </c>
      <c r="I14" s="18" t="n">
        <v>508.58438993</v>
      </c>
      <c r="J14" s="20" t="n">
        <v>3.27970856</v>
      </c>
      <c r="K14" s="18" t="n">
        <v>492.48593664</v>
      </c>
      <c r="L14" s="20" t="n">
        <v>6.27576934</v>
      </c>
      <c r="M14" s="18" t="s">
        <v>481</v>
      </c>
      <c r="N14" s="20" t="s">
        <v>481</v>
      </c>
      <c r="O14" s="18" t="s">
        <v>481</v>
      </c>
      <c r="P14" s="20" t="s">
        <v>481</v>
      </c>
      <c r="Q14" s="18" t="s">
        <v>481</v>
      </c>
      <c r="R14" s="20" t="s">
        <v>481</v>
      </c>
      <c r="S14" s="18" t="s">
        <v>481</v>
      </c>
      <c r="T14" s="20" t="s">
        <v>481</v>
      </c>
      <c r="U14" s="18" t="n">
        <v>464.17751552</v>
      </c>
      <c r="V14" s="20" t="n">
        <v>11.28281559</v>
      </c>
    </row>
    <row r="15" spans="1:22">
      <c r="A15" s="15" t="s">
        <v>490</v>
      </c>
      <c r="B15" s="17" t="n">
        <v>5882</v>
      </c>
      <c r="C15" s="18">
        <f>(53.0/B15*100)</f>
        <v/>
      </c>
      <c r="D15" s="19" t="n">
        <v>5829</v>
      </c>
      <c r="E15" s="18" t="n">
        <v>502.69526237</v>
      </c>
      <c r="F15" s="20" t="n">
        <v>4.92544635</v>
      </c>
      <c r="G15" s="18" t="n">
        <v>516.45885867</v>
      </c>
      <c r="H15" s="20" t="n">
        <v>2.13241426</v>
      </c>
      <c r="I15" s="18" t="n">
        <v>515.60377353</v>
      </c>
      <c r="J15" s="20" t="n">
        <v>4.38049965</v>
      </c>
      <c r="K15" s="18" t="n">
        <v>490.63899331</v>
      </c>
      <c r="L15" s="20" t="n">
        <v>9.23591485</v>
      </c>
      <c r="M15" s="18" t="s">
        <v>481</v>
      </c>
      <c r="N15" s="20" t="s">
        <v>481</v>
      </c>
      <c r="O15" s="18" t="s">
        <v>481</v>
      </c>
      <c r="P15" s="20" t="s">
        <v>481</v>
      </c>
      <c r="Q15" s="18" t="n">
        <v>368.85220715</v>
      </c>
      <c r="R15" s="20" t="n">
        <v>14.5875493</v>
      </c>
      <c r="S15" s="18" t="s">
        <v>481</v>
      </c>
      <c r="T15" s="20" t="s">
        <v>481</v>
      </c>
      <c r="U15" s="18" t="n">
        <v>445.58680995</v>
      </c>
      <c r="V15" s="20" t="n">
        <v>10.97465053</v>
      </c>
    </row>
    <row r="16" spans="1:22">
      <c r="A16" s="15" t="s">
        <v>491</v>
      </c>
      <c r="B16" s="17" t="n">
        <v>6108</v>
      </c>
      <c r="C16" s="18">
        <f>(107.0/B16*100)</f>
        <v/>
      </c>
      <c r="D16" s="19" t="n">
        <v>6001</v>
      </c>
      <c r="E16" s="18" t="n">
        <v>488.10595776</v>
      </c>
      <c r="F16" s="20" t="n">
        <v>3.7403568</v>
      </c>
      <c r="G16" s="18" t="n">
        <v>505.91537939</v>
      </c>
      <c r="H16" s="20" t="n">
        <v>2.24842744</v>
      </c>
      <c r="I16" s="18" t="n">
        <v>469.49230812</v>
      </c>
      <c r="J16" s="20" t="n">
        <v>6.91609441</v>
      </c>
      <c r="K16" s="18" t="n">
        <v>432.01788492</v>
      </c>
      <c r="L16" s="20" t="n">
        <v>9.341446469999999</v>
      </c>
      <c r="M16" s="18" t="s">
        <v>481</v>
      </c>
      <c r="N16" s="20" t="s">
        <v>481</v>
      </c>
      <c r="O16" s="18" t="s">
        <v>481</v>
      </c>
      <c r="P16" s="20" t="s">
        <v>481</v>
      </c>
      <c r="Q16" s="18" t="s">
        <v>481</v>
      </c>
      <c r="R16" s="20" t="s">
        <v>481</v>
      </c>
      <c r="S16" s="18" t="s">
        <v>481</v>
      </c>
      <c r="T16" s="20" t="s">
        <v>481</v>
      </c>
      <c r="U16" s="18" t="n">
        <v>400.76567328</v>
      </c>
      <c r="V16" s="20" t="n">
        <v>9.109721970000001</v>
      </c>
    </row>
    <row r="17" spans="1:22">
      <c r="A17" s="15" t="s">
        <v>492</v>
      </c>
      <c r="B17" s="17" t="n">
        <v>6504</v>
      </c>
      <c r="C17" s="18">
        <f>(709.0/B17*100)</f>
        <v/>
      </c>
      <c r="D17" s="19" t="n">
        <v>5795</v>
      </c>
      <c r="E17" s="18" t="n">
        <v>517.2671728</v>
      </c>
      <c r="F17" s="20" t="n">
        <v>3.49745707</v>
      </c>
      <c r="G17" s="18" t="n">
        <v>517.9088758</v>
      </c>
      <c r="H17" s="20" t="n">
        <v>3.20185461</v>
      </c>
      <c r="I17" s="18" t="n">
        <v>499.77306143</v>
      </c>
      <c r="J17" s="20" t="n">
        <v>5.55612747</v>
      </c>
      <c r="K17" s="18" t="n">
        <v>480.50743467</v>
      </c>
      <c r="L17" s="20" t="n">
        <v>7.59285382</v>
      </c>
      <c r="M17" s="18" t="s">
        <v>481</v>
      </c>
      <c r="N17" s="20" t="s">
        <v>481</v>
      </c>
      <c r="O17" s="18" t="s">
        <v>481</v>
      </c>
      <c r="P17" s="20" t="s">
        <v>481</v>
      </c>
      <c r="Q17" s="18" t="n">
        <v>362.96139732</v>
      </c>
      <c r="R17" s="20" t="n">
        <v>12.64520278</v>
      </c>
      <c r="S17" s="18" t="s">
        <v>481</v>
      </c>
      <c r="T17" s="20" t="s">
        <v>481</v>
      </c>
      <c r="U17" s="18" t="n">
        <v>451.08566989</v>
      </c>
      <c r="V17" s="20" t="n">
        <v>9.368274230000001</v>
      </c>
    </row>
    <row r="18" spans="1:22">
      <c r="A18" s="15" t="s">
        <v>493</v>
      </c>
      <c r="B18" s="17" t="n">
        <v>5532</v>
      </c>
      <c r="C18" s="18">
        <f>(28.0/B18*100)</f>
        <v/>
      </c>
      <c r="D18" s="19" t="n">
        <v>5504</v>
      </c>
      <c r="E18" s="18" t="n">
        <v>449.94892686</v>
      </c>
      <c r="F18" s="20" t="n">
        <v>4.93424485</v>
      </c>
      <c r="G18" s="18" t="n">
        <v>459.92294267</v>
      </c>
      <c r="H18" s="20" t="n">
        <v>3.67952055</v>
      </c>
      <c r="I18" s="18" t="n">
        <v>439.86978178</v>
      </c>
      <c r="J18" s="20" t="n">
        <v>6.26822106</v>
      </c>
      <c r="K18" s="18" t="n">
        <v>423.68389225</v>
      </c>
      <c r="L18" s="20" t="n">
        <v>9.624488639999999</v>
      </c>
      <c r="M18" s="18" t="s">
        <v>481</v>
      </c>
      <c r="N18" s="20" t="s">
        <v>481</v>
      </c>
      <c r="O18" s="18" t="s">
        <v>481</v>
      </c>
      <c r="P18" s="20" t="s">
        <v>481</v>
      </c>
      <c r="Q18" s="18" t="s">
        <v>481</v>
      </c>
      <c r="R18" s="20" t="s">
        <v>481</v>
      </c>
      <c r="S18" s="18" t="s">
        <v>481</v>
      </c>
      <c r="T18" s="20" t="s">
        <v>481</v>
      </c>
      <c r="U18" s="18" t="n">
        <v>384.40388727</v>
      </c>
      <c r="V18" s="20" t="n">
        <v>13.40801546</v>
      </c>
    </row>
    <row r="19" spans="1:22">
      <c r="A19" s="15" t="s">
        <v>494</v>
      </c>
      <c r="B19" s="17" t="n">
        <v>5658</v>
      </c>
      <c r="C19" s="18">
        <f>(74.0/B19*100)</f>
        <v/>
      </c>
      <c r="D19" s="19" t="n">
        <v>5584</v>
      </c>
      <c r="E19" s="18" t="n">
        <v>474.37984485</v>
      </c>
      <c r="F19" s="20" t="n">
        <v>4.56866691</v>
      </c>
      <c r="G19" s="18" t="n">
        <v>484.69980313</v>
      </c>
      <c r="H19" s="20" t="n">
        <v>2.93544349</v>
      </c>
      <c r="I19" s="18" t="n">
        <v>465.74419441</v>
      </c>
      <c r="J19" s="20" t="n">
        <v>5.03095275</v>
      </c>
      <c r="K19" s="18" t="n">
        <v>440.7792189</v>
      </c>
      <c r="L19" s="20" t="n">
        <v>8.36979043</v>
      </c>
      <c r="M19" s="18" t="s">
        <v>481</v>
      </c>
      <c r="N19" s="20" t="s">
        <v>481</v>
      </c>
      <c r="O19" s="18" t="s">
        <v>481</v>
      </c>
      <c r="P19" s="20" t="s">
        <v>481</v>
      </c>
      <c r="Q19" s="18" t="s">
        <v>481</v>
      </c>
      <c r="R19" s="20" t="s">
        <v>481</v>
      </c>
      <c r="S19" s="18" t="s">
        <v>481</v>
      </c>
      <c r="T19" s="20" t="s">
        <v>481</v>
      </c>
      <c r="U19" s="18" t="n">
        <v>413.94504628</v>
      </c>
      <c r="V19" s="20" t="n">
        <v>13.35423257</v>
      </c>
    </row>
    <row r="20" spans="1:22">
      <c r="A20" s="15" t="s">
        <v>495</v>
      </c>
      <c r="B20" s="17" t="n">
        <v>3371</v>
      </c>
      <c r="C20" s="18">
        <f>(75.0/B20*100)</f>
        <v/>
      </c>
      <c r="D20" s="19" t="n">
        <v>3296</v>
      </c>
      <c r="E20" s="18" t="n">
        <v>497.56902362</v>
      </c>
      <c r="F20" s="20" t="n">
        <v>4.82919425</v>
      </c>
      <c r="G20" s="18" t="n">
        <v>493.4746913</v>
      </c>
      <c r="H20" s="20" t="n">
        <v>2.2528847</v>
      </c>
      <c r="I20" s="18" t="n">
        <v>466.55824148</v>
      </c>
      <c r="J20" s="20" t="n">
        <v>5.56138545</v>
      </c>
      <c r="K20" s="18" t="n">
        <v>466.07281743</v>
      </c>
      <c r="L20" s="20" t="n">
        <v>8.7199271</v>
      </c>
      <c r="M20" s="18" t="s">
        <v>481</v>
      </c>
      <c r="N20" s="20" t="s">
        <v>481</v>
      </c>
      <c r="O20" s="18" t="s">
        <v>481</v>
      </c>
      <c r="P20" s="20" t="s">
        <v>481</v>
      </c>
      <c r="Q20" s="18" t="s">
        <v>481</v>
      </c>
      <c r="R20" s="20" t="s">
        <v>481</v>
      </c>
      <c r="S20" s="18" t="s">
        <v>481</v>
      </c>
      <c r="T20" s="20" t="s">
        <v>481</v>
      </c>
      <c r="U20" s="18" t="n">
        <v>420.70294149</v>
      </c>
      <c r="V20" s="20" t="n">
        <v>14.47378851</v>
      </c>
    </row>
    <row r="21" spans="1:22">
      <c r="A21" s="15" t="s">
        <v>496</v>
      </c>
      <c r="B21" s="17" t="n">
        <v>5741</v>
      </c>
      <c r="C21" s="18">
        <f>(45.0/B21*100)</f>
        <v/>
      </c>
      <c r="D21" s="19" t="n">
        <v>5696</v>
      </c>
      <c r="E21" s="18" t="n">
        <v>499.05521568</v>
      </c>
      <c r="F21" s="20" t="n">
        <v>4.02383869</v>
      </c>
      <c r="G21" s="18" t="n">
        <v>507.47842266</v>
      </c>
      <c r="H21" s="20" t="n">
        <v>2.10689927</v>
      </c>
      <c r="I21" s="18" t="n">
        <v>490.91978369</v>
      </c>
      <c r="J21" s="20" t="n">
        <v>5.43585311</v>
      </c>
      <c r="K21" s="18" t="n">
        <v>464.14326731</v>
      </c>
      <c r="L21" s="20" t="n">
        <v>9.51462119</v>
      </c>
      <c r="M21" s="18" t="s">
        <v>481</v>
      </c>
      <c r="N21" s="20" t="s">
        <v>481</v>
      </c>
      <c r="O21" s="18" t="s">
        <v>481</v>
      </c>
      <c r="P21" s="20" t="s">
        <v>481</v>
      </c>
      <c r="Q21" s="18" t="s">
        <v>481</v>
      </c>
      <c r="R21" s="20" t="s">
        <v>481</v>
      </c>
      <c r="S21" s="18" t="s">
        <v>481</v>
      </c>
      <c r="T21" s="20" t="s">
        <v>481</v>
      </c>
      <c r="U21" s="18" t="n">
        <v>465.99223997</v>
      </c>
      <c r="V21" s="20" t="n">
        <v>13.14335891</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(222.0/B23*100)</f>
        <v/>
      </c>
      <c r="D23" s="19" t="n">
        <v>11361</v>
      </c>
      <c r="E23" s="18" t="n">
        <v>473.24484133</v>
      </c>
      <c r="F23" s="20" t="n">
        <v>5.45970026</v>
      </c>
      <c r="G23" s="18" t="n">
        <v>498.66063997</v>
      </c>
      <c r="H23" s="20" t="n">
        <v>3.11754188</v>
      </c>
      <c r="I23" s="18" t="n">
        <v>483.2896017</v>
      </c>
      <c r="J23" s="20" t="n">
        <v>4.33932101</v>
      </c>
      <c r="K23" s="18" t="n">
        <v>462.60590287</v>
      </c>
      <c r="L23" s="20" t="n">
        <v>7.4763943</v>
      </c>
      <c r="M23" s="18" t="s">
        <v>481</v>
      </c>
      <c r="N23" s="20" t="s">
        <v>481</v>
      </c>
      <c r="O23" s="18" t="s">
        <v>481</v>
      </c>
      <c r="P23" s="20" t="s">
        <v>481</v>
      </c>
      <c r="Q23" s="18" t="s">
        <v>481</v>
      </c>
      <c r="R23" s="20" t="s">
        <v>481</v>
      </c>
      <c r="S23" s="18" t="s">
        <v>481</v>
      </c>
      <c r="T23" s="20" t="s">
        <v>481</v>
      </c>
      <c r="U23" s="18" t="n">
        <v>446.70894825</v>
      </c>
      <c r="V23" s="20" t="n">
        <v>10.36638036</v>
      </c>
    </row>
    <row r="24" spans="1:22">
      <c r="A24" s="15" t="s">
        <v>499</v>
      </c>
      <c r="B24" s="17" t="n">
        <v>6647</v>
      </c>
      <c r="C24" s="18">
        <f>(7.0/B24*100)</f>
        <v/>
      </c>
      <c r="D24" s="19" t="n">
        <v>6640</v>
      </c>
      <c r="E24" s="18" t="n">
        <v>535.70468022</v>
      </c>
      <c r="F24" s="20" t="n">
        <v>4.85642073</v>
      </c>
      <c r="G24" s="18" t="n">
        <v>540.5060795000001</v>
      </c>
      <c r="H24" s="20" t="n">
        <v>3.13000151</v>
      </c>
      <c r="I24" s="18" t="n">
        <v>521.30090393</v>
      </c>
      <c r="J24" s="20" t="n">
        <v>3.68142624</v>
      </c>
      <c r="K24" s="18" t="n">
        <v>483.18053244</v>
      </c>
      <c r="L24" s="20" t="n">
        <v>6.36434557</v>
      </c>
      <c r="M24" s="18" t="s">
        <v>481</v>
      </c>
      <c r="N24" s="20" t="s">
        <v>481</v>
      </c>
      <c r="O24" s="18" t="s">
        <v>481</v>
      </c>
      <c r="P24" s="20" t="s">
        <v>481</v>
      </c>
      <c r="Q24" s="18" t="s">
        <v>481</v>
      </c>
      <c r="R24" s="20" t="s">
        <v>481</v>
      </c>
      <c r="S24" s="18" t="s">
        <v>481</v>
      </c>
      <c r="T24" s="20" t="s">
        <v>481</v>
      </c>
      <c r="U24" s="18" t="n">
        <v>482.60161446</v>
      </c>
      <c r="V24" s="20" t="n">
        <v>13.78889964</v>
      </c>
    </row>
    <row r="25" spans="1:22">
      <c r="A25" s="15" t="s">
        <v>500</v>
      </c>
      <c r="B25" s="17" t="n">
        <v>5581</v>
      </c>
      <c r="C25" s="18">
        <f>(24.0/B25*100)</f>
        <v/>
      </c>
      <c r="D25" s="19" t="n">
        <v>5557</v>
      </c>
      <c r="E25" s="18" t="n">
        <v>528.6003528700001</v>
      </c>
      <c r="F25" s="20" t="n">
        <v>6.7368162</v>
      </c>
      <c r="G25" s="18" t="n">
        <v>529.1295426200001</v>
      </c>
      <c r="H25" s="20" t="n">
        <v>3.66539904</v>
      </c>
      <c r="I25" s="18" t="n">
        <v>503.72816481</v>
      </c>
      <c r="J25" s="20" t="n">
        <v>6.23288386</v>
      </c>
      <c r="K25" s="18" t="n">
        <v>486.86860871</v>
      </c>
      <c r="L25" s="20" t="n">
        <v>11.67531727</v>
      </c>
      <c r="M25" s="18" t="s">
        <v>481</v>
      </c>
      <c r="N25" s="20" t="s">
        <v>481</v>
      </c>
      <c r="O25" s="18" t="s">
        <v>481</v>
      </c>
      <c r="P25" s="20" t="s">
        <v>481</v>
      </c>
      <c r="Q25" s="18" t="s">
        <v>481</v>
      </c>
      <c r="R25" s="20" t="s">
        <v>481</v>
      </c>
      <c r="S25" s="18" t="s">
        <v>481</v>
      </c>
      <c r="T25" s="20" t="s">
        <v>481</v>
      </c>
      <c r="U25" s="18" t="n">
        <v>473.91004096</v>
      </c>
      <c r="V25" s="20" t="n">
        <v>41.73261432</v>
      </c>
    </row>
    <row r="26" spans="1:22">
      <c r="A26" s="15" t="s">
        <v>501</v>
      </c>
      <c r="B26" s="17" t="n">
        <v>4869</v>
      </c>
      <c r="C26" s="18">
        <f>(36.0/B26*100)</f>
        <v/>
      </c>
      <c r="D26" s="19" t="n">
        <v>4833</v>
      </c>
      <c r="E26" s="18" t="n">
        <v>480.01738848</v>
      </c>
      <c r="F26" s="20" t="n">
        <v>5.04535951</v>
      </c>
      <c r="G26" s="18" t="n">
        <v>486.96577487</v>
      </c>
      <c r="H26" s="20" t="n">
        <v>2.39714939</v>
      </c>
      <c r="I26" s="18" t="n">
        <v>476.3737186</v>
      </c>
      <c r="J26" s="20" t="n">
        <v>3.08915376</v>
      </c>
      <c r="K26" s="18" t="n">
        <v>478.10552519</v>
      </c>
      <c r="L26" s="20" t="n">
        <v>7.52258989</v>
      </c>
      <c r="M26" s="18" t="s">
        <v>481</v>
      </c>
      <c r="N26" s="20" t="s">
        <v>481</v>
      </c>
      <c r="O26" s="18" t="s">
        <v>481</v>
      </c>
      <c r="P26" s="20" t="s">
        <v>481</v>
      </c>
      <c r="Q26" s="18" t="s">
        <v>481</v>
      </c>
      <c r="R26" s="20" t="s">
        <v>481</v>
      </c>
      <c r="S26" s="18" t="s">
        <v>481</v>
      </c>
      <c r="T26" s="20" t="s">
        <v>481</v>
      </c>
      <c r="U26" s="18" t="n">
        <v>452.72874459</v>
      </c>
      <c r="V26" s="20" t="n">
        <v>12.3166515</v>
      </c>
    </row>
    <row r="27" spans="1:22">
      <c r="A27" s="15" t="s">
        <v>502</v>
      </c>
      <c r="B27" s="17" t="n">
        <v>5299</v>
      </c>
      <c r="C27" s="18">
        <f>(19.0/B27*100)</f>
        <v/>
      </c>
      <c r="D27" s="19" t="n">
        <v>5280</v>
      </c>
      <c r="E27" s="18" t="n">
        <v>490.76804225</v>
      </c>
      <c r="F27" s="20" t="n">
        <v>3.09871285</v>
      </c>
      <c r="G27" s="18" t="n">
        <v>496.68314954</v>
      </c>
      <c r="H27" s="20" t="n">
        <v>1.83555329</v>
      </c>
      <c r="I27" s="18" t="n">
        <v>463.96904346</v>
      </c>
      <c r="J27" s="20" t="n">
        <v>4.29158741</v>
      </c>
      <c r="K27" s="18" t="n">
        <v>438.83105749</v>
      </c>
      <c r="L27" s="20" t="n">
        <v>6.12789958</v>
      </c>
      <c r="M27" s="18" t="s">
        <v>481</v>
      </c>
      <c r="N27" s="20" t="s">
        <v>481</v>
      </c>
      <c r="O27" s="18" t="s">
        <v>481</v>
      </c>
      <c r="P27" s="20" t="s">
        <v>481</v>
      </c>
      <c r="Q27" s="18" t="s">
        <v>481</v>
      </c>
      <c r="R27" s="20" t="s">
        <v>481</v>
      </c>
      <c r="S27" s="18" t="s">
        <v>481</v>
      </c>
      <c r="T27" s="20" t="s">
        <v>481</v>
      </c>
      <c r="U27" s="18" t="n">
        <v>423.59424564</v>
      </c>
      <c r="V27" s="20" t="n">
        <v>7.74341643</v>
      </c>
    </row>
    <row r="28" spans="1:22">
      <c r="A28" s="15" t="s">
        <v>503</v>
      </c>
      <c r="B28" s="17" t="n">
        <v>7568</v>
      </c>
      <c r="C28" s="18">
        <f>(64.0/B28*100)</f>
        <v/>
      </c>
      <c r="D28" s="19" t="n">
        <v>7504</v>
      </c>
      <c r="E28" s="18" t="n">
        <v>405.57354233</v>
      </c>
      <c r="F28" s="20" t="n">
        <v>3.91685808</v>
      </c>
      <c r="G28" s="18" t="n">
        <v>417.44661581</v>
      </c>
      <c r="H28" s="20" t="n">
        <v>2.63437799</v>
      </c>
      <c r="I28" s="18" t="n">
        <v>393.22829218</v>
      </c>
      <c r="J28" s="20" t="n">
        <v>3.57255593</v>
      </c>
      <c r="K28" s="18" t="n">
        <v>395.1974837</v>
      </c>
      <c r="L28" s="20" t="n">
        <v>5.16181362</v>
      </c>
      <c r="M28" s="18" t="s">
        <v>481</v>
      </c>
      <c r="N28" s="20" t="s">
        <v>481</v>
      </c>
      <c r="O28" s="18" t="s">
        <v>481</v>
      </c>
      <c r="P28" s="20" t="s">
        <v>481</v>
      </c>
      <c r="Q28" s="18" t="s">
        <v>481</v>
      </c>
      <c r="R28" s="20" t="s">
        <v>481</v>
      </c>
      <c r="S28" s="18" t="s">
        <v>481</v>
      </c>
      <c r="T28" s="20" t="s">
        <v>481</v>
      </c>
      <c r="U28" s="18" t="n">
        <v>363.97206552</v>
      </c>
      <c r="V28" s="20" t="n">
        <v>11.1224023</v>
      </c>
    </row>
    <row r="29" spans="1:22">
      <c r="A29" s="15" t="s">
        <v>504</v>
      </c>
      <c r="B29" s="17" t="n">
        <v>5385</v>
      </c>
      <c r="C29" s="18">
        <f>(30.0/B29*100)</f>
        <v/>
      </c>
      <c r="D29" s="19" t="n">
        <v>5355</v>
      </c>
      <c r="E29" s="18" t="n">
        <v>503.82487443</v>
      </c>
      <c r="F29" s="20" t="n">
        <v>4.37357038</v>
      </c>
      <c r="G29" s="18" t="n">
        <v>523.13907819</v>
      </c>
      <c r="H29" s="20" t="n">
        <v>2.24311958</v>
      </c>
      <c r="I29" s="18" t="n">
        <v>498.34093212</v>
      </c>
      <c r="J29" s="20" t="n">
        <v>6.57232797</v>
      </c>
      <c r="K29" s="18" t="n">
        <v>466.08564838</v>
      </c>
      <c r="L29" s="20" t="n">
        <v>14.934924</v>
      </c>
      <c r="M29" s="18" t="s">
        <v>481</v>
      </c>
      <c r="N29" s="20" t="s">
        <v>481</v>
      </c>
      <c r="O29" s="18" t="s">
        <v>481</v>
      </c>
      <c r="P29" s="20" t="s">
        <v>481</v>
      </c>
      <c r="Q29" s="18" t="n">
        <v>335.3902018</v>
      </c>
      <c r="R29" s="20" t="n">
        <v>12.1685767</v>
      </c>
      <c r="S29" s="18" t="s">
        <v>481</v>
      </c>
      <c r="T29" s="20" t="s">
        <v>481</v>
      </c>
      <c r="U29" s="18" t="n">
        <v>436.69944219</v>
      </c>
      <c r="V29" s="20" t="n">
        <v>16.37615908</v>
      </c>
    </row>
    <row r="30" spans="1:22">
      <c r="A30" s="15" t="s">
        <v>505</v>
      </c>
      <c r="B30" s="17" t="n">
        <v>4520</v>
      </c>
      <c r="C30" s="18">
        <f>(107.0/B30*100)</f>
        <v/>
      </c>
      <c r="D30" s="19" t="n">
        <v>4413</v>
      </c>
      <c r="E30" s="18" t="n">
        <v>490.34457336</v>
      </c>
      <c r="F30" s="20" t="n">
        <v>4.98146084</v>
      </c>
      <c r="G30" s="18" t="n">
        <v>502.24112209</v>
      </c>
      <c r="H30" s="20" t="n">
        <v>2.50254332</v>
      </c>
      <c r="I30" s="18" t="n">
        <v>477.61500387</v>
      </c>
      <c r="J30" s="20" t="n">
        <v>5.45113243</v>
      </c>
      <c r="K30" s="18" t="n">
        <v>444.32017632</v>
      </c>
      <c r="L30" s="20" t="n">
        <v>10.35461443</v>
      </c>
      <c r="M30" s="18" t="s">
        <v>481</v>
      </c>
      <c r="N30" s="20" t="s">
        <v>481</v>
      </c>
      <c r="O30" s="18" t="s">
        <v>481</v>
      </c>
      <c r="P30" s="20" t="s">
        <v>481</v>
      </c>
      <c r="Q30" s="18" t="s">
        <v>481</v>
      </c>
      <c r="R30" s="20" t="s">
        <v>481</v>
      </c>
      <c r="S30" s="18" t="s">
        <v>481</v>
      </c>
      <c r="T30" s="20" t="s">
        <v>481</v>
      </c>
      <c r="U30" s="18" t="n">
        <v>431.09972396</v>
      </c>
      <c r="V30" s="20" t="n">
        <v>11.24586871</v>
      </c>
    </row>
    <row r="31" spans="1:22">
      <c r="A31" s="15" t="s">
        <v>506</v>
      </c>
      <c r="B31" s="17" t="n">
        <v>5456</v>
      </c>
      <c r="C31" s="18">
        <f>(127.0/B31*100)</f>
        <v/>
      </c>
      <c r="D31" s="19" t="n">
        <v>5329</v>
      </c>
      <c r="E31" s="18" t="n">
        <v>502.42594171</v>
      </c>
      <c r="F31" s="20" t="n">
        <v>4.40398268</v>
      </c>
      <c r="G31" s="18" t="n">
        <v>510.20694898</v>
      </c>
      <c r="H31" s="20" t="n">
        <v>2.54462577</v>
      </c>
      <c r="I31" s="18" t="n">
        <v>488.50405687</v>
      </c>
      <c r="J31" s="20" t="n">
        <v>4.37333664</v>
      </c>
      <c r="K31" s="18" t="n">
        <v>477.47565889</v>
      </c>
      <c r="L31" s="20" t="n">
        <v>6.42587387</v>
      </c>
      <c r="M31" s="18" t="s">
        <v>481</v>
      </c>
      <c r="N31" s="20" t="s">
        <v>481</v>
      </c>
      <c r="O31" s="18" t="s">
        <v>481</v>
      </c>
      <c r="P31" s="20" t="s">
        <v>481</v>
      </c>
      <c r="Q31" s="18" t="s">
        <v>481</v>
      </c>
      <c r="R31" s="20" t="s">
        <v>481</v>
      </c>
      <c r="S31" s="18" t="s">
        <v>481</v>
      </c>
      <c r="T31" s="20" t="s">
        <v>481</v>
      </c>
      <c r="U31" s="18" t="n">
        <v>432.67024027</v>
      </c>
      <c r="V31" s="20" t="n">
        <v>9.071426280000001</v>
      </c>
    </row>
    <row r="32" spans="1:22">
      <c r="A32" s="15" t="s">
        <v>507</v>
      </c>
      <c r="B32" s="17" t="n">
        <v>4478</v>
      </c>
      <c r="C32" s="18">
        <f>(5.0/B32*100)</f>
        <v/>
      </c>
      <c r="D32" s="19" t="n">
        <v>4473</v>
      </c>
      <c r="E32" s="18" t="n">
        <v>501.55245506</v>
      </c>
      <c r="F32" s="20" t="n">
        <v>5.882586</v>
      </c>
      <c r="G32" s="18" t="n">
        <v>507.08353347</v>
      </c>
      <c r="H32" s="20" t="n">
        <v>2.59012307</v>
      </c>
      <c r="I32" s="18" t="n">
        <v>506.35664169</v>
      </c>
      <c r="J32" s="20" t="n">
        <v>3.72895319</v>
      </c>
      <c r="K32" s="18" t="n">
        <v>499.28817769</v>
      </c>
      <c r="L32" s="20" t="n">
        <v>5.90288089</v>
      </c>
      <c r="M32" s="18" t="s">
        <v>481</v>
      </c>
      <c r="N32" s="20" t="s">
        <v>481</v>
      </c>
      <c r="O32" s="18" t="s">
        <v>481</v>
      </c>
      <c r="P32" s="20" t="s">
        <v>481</v>
      </c>
      <c r="Q32" s="18" t="s">
        <v>481</v>
      </c>
      <c r="R32" s="20" t="s">
        <v>481</v>
      </c>
      <c r="S32" s="18" t="s">
        <v>481</v>
      </c>
      <c r="T32" s="20" t="s">
        <v>481</v>
      </c>
      <c r="U32" s="18" t="n">
        <v>417.9002664</v>
      </c>
      <c r="V32" s="20" t="n">
        <v>19.66759909</v>
      </c>
    </row>
    <row r="33" spans="1:22">
      <c r="A33" s="15" t="s">
        <v>508</v>
      </c>
      <c r="B33" s="17" t="n">
        <v>7325</v>
      </c>
      <c r="C33" s="18">
        <f>(76.0/B33*100)</f>
        <v/>
      </c>
      <c r="D33" s="19" t="n">
        <v>7249</v>
      </c>
      <c r="E33" s="18" t="n">
        <v>478.46033916</v>
      </c>
      <c r="F33" s="20" t="n">
        <v>4.15945043</v>
      </c>
      <c r="G33" s="18" t="n">
        <v>499.87395426</v>
      </c>
      <c r="H33" s="20" t="n">
        <v>2.8898904</v>
      </c>
      <c r="I33" s="18" t="n">
        <v>487.01159905</v>
      </c>
      <c r="J33" s="20" t="n">
        <v>5.23552867</v>
      </c>
      <c r="K33" s="18" t="n">
        <v>444.33587368</v>
      </c>
      <c r="L33" s="20" t="n">
        <v>10.05241662</v>
      </c>
      <c r="M33" s="18" t="s">
        <v>481</v>
      </c>
      <c r="N33" s="20" t="s">
        <v>481</v>
      </c>
      <c r="O33" s="18" t="s">
        <v>481</v>
      </c>
      <c r="P33" s="20" t="s">
        <v>481</v>
      </c>
      <c r="Q33" s="18" t="s">
        <v>481</v>
      </c>
      <c r="R33" s="20" t="s">
        <v>481</v>
      </c>
      <c r="S33" s="18" t="s">
        <v>481</v>
      </c>
      <c r="T33" s="20" t="s">
        <v>481</v>
      </c>
      <c r="U33" s="18" t="n">
        <v>439.48884879</v>
      </c>
      <c r="V33" s="20" t="n">
        <v>11.8226476</v>
      </c>
    </row>
    <row r="34" spans="1:22">
      <c r="A34" s="15" t="s">
        <v>509</v>
      </c>
      <c r="B34" s="17" t="n">
        <v>6350</v>
      </c>
      <c r="C34" s="18">
        <f>(39.0/B34*100)</f>
        <v/>
      </c>
      <c r="D34" s="19" t="n">
        <v>6311</v>
      </c>
      <c r="E34" s="18" t="n">
        <v>464.92957417</v>
      </c>
      <c r="F34" s="20" t="n">
        <v>4.7323423</v>
      </c>
      <c r="G34" s="18" t="n">
        <v>489.95515598</v>
      </c>
      <c r="H34" s="20" t="n">
        <v>2.72327157</v>
      </c>
      <c r="I34" s="18" t="n">
        <v>474.46505596</v>
      </c>
      <c r="J34" s="20" t="n">
        <v>3.58199532</v>
      </c>
      <c r="K34" s="18" t="n">
        <v>456.45129139</v>
      </c>
      <c r="L34" s="20" t="n">
        <v>6.95378372</v>
      </c>
      <c r="M34" s="18" t="s">
        <v>481</v>
      </c>
      <c r="N34" s="20" t="s">
        <v>481</v>
      </c>
      <c r="O34" s="18" t="s">
        <v>481</v>
      </c>
      <c r="P34" s="20" t="s">
        <v>481</v>
      </c>
      <c r="Q34" s="18" t="n">
        <v>336.51078337</v>
      </c>
      <c r="R34" s="20" t="n">
        <v>12.24828707</v>
      </c>
      <c r="S34" s="18" t="s">
        <v>481</v>
      </c>
      <c r="T34" s="20" t="s">
        <v>481</v>
      </c>
      <c r="U34" s="18" t="n">
        <v>377.95278209</v>
      </c>
      <c r="V34" s="20" t="n">
        <v>10.76110935</v>
      </c>
    </row>
    <row r="35" spans="1:22">
      <c r="A35" s="15" t="s">
        <v>510</v>
      </c>
      <c r="B35" s="17" t="n">
        <v>6406</v>
      </c>
      <c r="C35" s="18">
        <f>(38.0/B35*100)</f>
        <v/>
      </c>
      <c r="D35" s="19" t="n">
        <v>6368</v>
      </c>
      <c r="E35" s="18" t="n">
        <v>497.01072887</v>
      </c>
      <c r="F35" s="20" t="n">
        <v>5.2054412</v>
      </c>
      <c r="G35" s="18" t="n">
        <v>519.42072735</v>
      </c>
      <c r="H35" s="20" t="n">
        <v>1.60203034</v>
      </c>
      <c r="I35" s="18" t="n">
        <v>505.02455085</v>
      </c>
      <c r="J35" s="20" t="n">
        <v>3.72284943</v>
      </c>
      <c r="K35" s="18" t="n">
        <v>477.39058793</v>
      </c>
      <c r="L35" s="20" t="n">
        <v>7.91855337</v>
      </c>
      <c r="M35" s="18" t="s">
        <v>481</v>
      </c>
      <c r="N35" s="20" t="s">
        <v>481</v>
      </c>
      <c r="O35" s="18" t="s">
        <v>481</v>
      </c>
      <c r="P35" s="20" t="s">
        <v>481</v>
      </c>
      <c r="Q35" s="18" t="n">
        <v>349.78970242</v>
      </c>
      <c r="R35" s="20" t="n">
        <v>6.90672373</v>
      </c>
      <c r="S35" s="18" t="s">
        <v>481</v>
      </c>
      <c r="T35" s="20" t="s">
        <v>481</v>
      </c>
      <c r="U35" s="18" t="n">
        <v>462.06726387</v>
      </c>
      <c r="V35" s="20" t="n">
        <v>10.46330974</v>
      </c>
    </row>
    <row r="36" spans="1:22">
      <c r="A36" s="15" t="s">
        <v>511</v>
      </c>
      <c r="B36" s="17" t="n">
        <v>6736</v>
      </c>
      <c r="C36" s="18">
        <f>(31.0/B36*100)</f>
        <v/>
      </c>
      <c r="D36" s="19" t="n">
        <v>6705</v>
      </c>
      <c r="E36" s="18" t="n">
        <v>483.09159281</v>
      </c>
      <c r="F36" s="20" t="n">
        <v>3.34738998</v>
      </c>
      <c r="G36" s="18" t="n">
        <v>492.26383169</v>
      </c>
      <c r="H36" s="20" t="n">
        <v>2.23090295</v>
      </c>
      <c r="I36" s="18" t="n">
        <v>477.06540968</v>
      </c>
      <c r="J36" s="20" t="n">
        <v>4.69922302</v>
      </c>
      <c r="K36" s="18" t="n">
        <v>457.24655518</v>
      </c>
      <c r="L36" s="20" t="n">
        <v>8.27311881</v>
      </c>
      <c r="M36" s="18" t="s">
        <v>481</v>
      </c>
      <c r="N36" s="20" t="s">
        <v>481</v>
      </c>
      <c r="O36" s="18" t="s">
        <v>481</v>
      </c>
      <c r="P36" s="20" t="s">
        <v>481</v>
      </c>
      <c r="Q36" s="18" t="s">
        <v>481</v>
      </c>
      <c r="R36" s="20" t="s">
        <v>481</v>
      </c>
      <c r="S36" s="18" t="s">
        <v>481</v>
      </c>
      <c r="T36" s="20" t="s">
        <v>481</v>
      </c>
      <c r="U36" s="18" t="n">
        <v>400.35813678</v>
      </c>
      <c r="V36" s="20" t="n">
        <v>10.94249114</v>
      </c>
    </row>
    <row r="37" spans="1:22">
      <c r="A37" s="15" t="s">
        <v>512</v>
      </c>
      <c r="B37" s="17" t="n">
        <v>5458</v>
      </c>
      <c r="C37" s="18">
        <f>(66.0/B37*100)</f>
        <v/>
      </c>
      <c r="D37" s="19" t="n">
        <v>5392</v>
      </c>
      <c r="E37" s="18" t="n">
        <v>498.64580848</v>
      </c>
      <c r="F37" s="20" t="n">
        <v>4.91972124</v>
      </c>
      <c r="G37" s="18" t="n">
        <v>506.48890017</v>
      </c>
      <c r="H37" s="20" t="n">
        <v>3.19518508</v>
      </c>
      <c r="I37" s="18" t="n">
        <v>474.8220461</v>
      </c>
      <c r="J37" s="20" t="n">
        <v>4.38865544</v>
      </c>
      <c r="K37" s="18" t="n">
        <v>471.45954871</v>
      </c>
      <c r="L37" s="20" t="n">
        <v>6.33929194</v>
      </c>
      <c r="M37" s="18" t="s">
        <v>481</v>
      </c>
      <c r="N37" s="20" t="s">
        <v>481</v>
      </c>
      <c r="O37" s="18" t="s">
        <v>481</v>
      </c>
      <c r="P37" s="20" t="s">
        <v>481</v>
      </c>
      <c r="Q37" s="18" t="s">
        <v>481</v>
      </c>
      <c r="R37" s="20" t="s">
        <v>481</v>
      </c>
      <c r="S37" s="18" t="s">
        <v>481</v>
      </c>
      <c r="T37" s="20" t="s">
        <v>481</v>
      </c>
      <c r="U37" s="18" t="n">
        <v>384.28495643</v>
      </c>
      <c r="V37" s="20" t="n">
        <v>8.83938161</v>
      </c>
    </row>
    <row r="38" spans="1:22">
      <c r="A38" s="15" t="s">
        <v>513</v>
      </c>
      <c r="B38" s="17" t="n">
        <v>5860</v>
      </c>
      <c r="C38" s="18">
        <f>(17.0/B38*100)</f>
        <v/>
      </c>
      <c r="D38" s="19" t="n">
        <v>5843</v>
      </c>
      <c r="E38" s="18" t="n">
        <v>519.18267527</v>
      </c>
      <c r="F38" s="20" t="n">
        <v>3.96460227</v>
      </c>
      <c r="G38" s="18" t="n">
        <v>532.20003249</v>
      </c>
      <c r="H38" s="20" t="n">
        <v>3.2375617</v>
      </c>
      <c r="I38" s="18" t="n">
        <v>499.54959833</v>
      </c>
      <c r="J38" s="20" t="n">
        <v>5.52338972</v>
      </c>
      <c r="K38" s="18" t="n">
        <v>464.21878087</v>
      </c>
      <c r="L38" s="20" t="n">
        <v>10.03097196</v>
      </c>
      <c r="M38" s="18" t="s">
        <v>481</v>
      </c>
      <c r="N38" s="20" t="s">
        <v>481</v>
      </c>
      <c r="O38" s="18" t="s">
        <v>481</v>
      </c>
      <c r="P38" s="20" t="s">
        <v>481</v>
      </c>
      <c r="Q38" s="18" t="s">
        <v>481</v>
      </c>
      <c r="R38" s="20" t="s">
        <v>481</v>
      </c>
      <c r="S38" s="18" t="s">
        <v>481</v>
      </c>
      <c r="T38" s="20" t="s">
        <v>481</v>
      </c>
      <c r="U38" s="18" t="n">
        <v>434.18222586</v>
      </c>
      <c r="V38" s="20" t="n">
        <v>11.45116286</v>
      </c>
    </row>
    <row r="39" spans="1:22">
      <c r="A39" s="15" t="s">
        <v>514</v>
      </c>
      <c r="B39" s="17" t="n">
        <v>5895</v>
      </c>
      <c r="C39" s="18">
        <f>(32.0/B39*100)</f>
        <v/>
      </c>
      <c r="D39" s="19" t="n">
        <v>5863</v>
      </c>
      <c r="E39" s="18" t="n">
        <v>420.95781074</v>
      </c>
      <c r="F39" s="20" t="n">
        <v>5.25276173</v>
      </c>
      <c r="G39" s="18" t="n">
        <v>425.70769134</v>
      </c>
      <c r="H39" s="20" t="n">
        <v>4.42823368</v>
      </c>
      <c r="I39" s="18" t="n">
        <v>421.12475735</v>
      </c>
      <c r="J39" s="20" t="n">
        <v>4.83217712</v>
      </c>
      <c r="K39" s="18" t="n">
        <v>407.57682842</v>
      </c>
      <c r="L39" s="20" t="n">
        <v>5.57171461</v>
      </c>
      <c r="M39" s="18" t="s">
        <v>481</v>
      </c>
      <c r="N39" s="20" t="s">
        <v>481</v>
      </c>
      <c r="O39" s="18" t="s">
        <v>481</v>
      </c>
      <c r="P39" s="20" t="s">
        <v>481</v>
      </c>
      <c r="Q39" s="18" t="s">
        <v>481</v>
      </c>
      <c r="R39" s="20" t="s">
        <v>481</v>
      </c>
      <c r="S39" s="18" t="s">
        <v>481</v>
      </c>
      <c r="T39" s="20" t="s">
        <v>481</v>
      </c>
      <c r="U39" s="18" t="n">
        <v>355.37189244</v>
      </c>
      <c r="V39" s="20" t="n">
        <v>11.47098053</v>
      </c>
    </row>
    <row r="40" spans="1:22">
      <c r="A40" s="15" t="s">
        <v>515</v>
      </c>
      <c r="B40" s="17" t="n">
        <v>14157</v>
      </c>
      <c r="C40" s="18">
        <f>(290.0/B40*100)</f>
        <v/>
      </c>
      <c r="D40" s="19" t="n">
        <v>13867</v>
      </c>
      <c r="E40" s="18" t="n">
        <v>482.63543414</v>
      </c>
      <c r="F40" s="20" t="n">
        <v>4.4258632</v>
      </c>
      <c r="G40" s="18" t="n">
        <v>500.60594618</v>
      </c>
      <c r="H40" s="20" t="n">
        <v>2.66482333</v>
      </c>
      <c r="I40" s="18" t="n">
        <v>474.95507124</v>
      </c>
      <c r="J40" s="20" t="n">
        <v>5.20107212</v>
      </c>
      <c r="K40" s="18" t="n">
        <v>451.02450555</v>
      </c>
      <c r="L40" s="20" t="n">
        <v>9.24430737</v>
      </c>
      <c r="M40" s="18" t="s">
        <v>481</v>
      </c>
      <c r="N40" s="20" t="s">
        <v>481</v>
      </c>
      <c r="O40" s="18" t="s">
        <v>481</v>
      </c>
      <c r="P40" s="20" t="s">
        <v>481</v>
      </c>
      <c r="Q40" s="18" t="s">
        <v>481</v>
      </c>
      <c r="R40" s="20" t="s">
        <v>481</v>
      </c>
      <c r="S40" s="18" t="s">
        <v>481</v>
      </c>
      <c r="T40" s="20" t="s">
        <v>481</v>
      </c>
      <c r="U40" s="18" t="n">
        <v>425.17649986</v>
      </c>
      <c r="V40" s="20" t="n">
        <v>9.73493034</v>
      </c>
    </row>
    <row r="41" spans="1:22">
      <c r="A41" s="15" t="s">
        <v>516</v>
      </c>
      <c r="B41" s="17" t="n">
        <v>5712</v>
      </c>
      <c r="C41" s="18">
        <f>(39.0/B41*100)</f>
        <v/>
      </c>
      <c r="D41" s="19" t="n">
        <v>5673</v>
      </c>
      <c r="E41" s="18" t="n">
        <v>469.02205305</v>
      </c>
      <c r="F41" s="20" t="n">
        <v>4.18505456</v>
      </c>
      <c r="G41" s="18" t="n">
        <v>475.57285147</v>
      </c>
      <c r="H41" s="20" t="n">
        <v>3.31476477</v>
      </c>
      <c r="I41" s="18" t="n">
        <v>456.52609634</v>
      </c>
      <c r="J41" s="20" t="n">
        <v>6.42859939</v>
      </c>
      <c r="K41" s="18" t="n">
        <v>448.6341834</v>
      </c>
      <c r="L41" s="20" t="n">
        <v>12.01550627</v>
      </c>
      <c r="M41" s="18" t="s">
        <v>481</v>
      </c>
      <c r="N41" s="20" t="s">
        <v>481</v>
      </c>
      <c r="O41" s="18" t="s">
        <v>481</v>
      </c>
      <c r="P41" s="20" t="s">
        <v>481</v>
      </c>
      <c r="Q41" s="18" t="n">
        <v>392.51815558</v>
      </c>
      <c r="R41" s="20" t="n">
        <v>16.89642718</v>
      </c>
      <c r="S41" s="18" t="s">
        <v>481</v>
      </c>
      <c r="T41" s="20" t="s">
        <v>481</v>
      </c>
      <c r="U41" s="18" t="n">
        <v>398.43864998</v>
      </c>
      <c r="V41" s="20" t="n">
        <v>13.7953556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353.20235657</v>
      </c>
      <c r="F45" s="20" t="n">
        <v>3.67929592</v>
      </c>
      <c r="G45" s="18" t="n">
        <v>368.40134103</v>
      </c>
      <c r="H45" s="20" t="n">
        <v>3.22379253</v>
      </c>
      <c r="I45" s="18" t="n">
        <v>363.72646928</v>
      </c>
      <c r="J45" s="20" t="n">
        <v>5.21609557</v>
      </c>
      <c r="K45" s="18" t="n">
        <v>339.6468988</v>
      </c>
      <c r="L45" s="20" t="n">
        <v>5.84229812</v>
      </c>
      <c r="M45" s="18" t="s">
        <v>481</v>
      </c>
      <c r="N45" s="20" t="s">
        <v>481</v>
      </c>
      <c r="O45" s="18" t="s">
        <v>481</v>
      </c>
      <c r="P45" s="20" t="s">
        <v>481</v>
      </c>
      <c r="Q45" s="18" t="n">
        <v>348.68951166</v>
      </c>
      <c r="R45" s="20" t="n">
        <v>38.95445726</v>
      </c>
      <c r="S45" s="18" t="n">
        <v>343.11468559</v>
      </c>
      <c r="T45" s="20" t="n">
        <v>12.39918358</v>
      </c>
      <c r="U45" s="18" t="n">
        <v>333.35830191</v>
      </c>
      <c r="V45" s="20" t="n">
        <v>4.72270022</v>
      </c>
    </row>
    <row r="46" spans="1:22">
      <c r="A46" s="15" t="s">
        <v>521</v>
      </c>
      <c r="B46" s="17" t="n">
        <v>23141</v>
      </c>
      <c r="C46" s="18">
        <f>(1342.0/B46*100)</f>
        <v/>
      </c>
      <c r="D46" s="19" t="n">
        <v>21799</v>
      </c>
      <c r="E46" s="18" t="n">
        <v>388.80517978</v>
      </c>
      <c r="F46" s="20" t="n">
        <v>3.97600242</v>
      </c>
      <c r="G46" s="18" t="n">
        <v>388.01006816</v>
      </c>
      <c r="H46" s="20" t="n">
        <v>2.98317507</v>
      </c>
      <c r="I46" s="18" t="n">
        <v>372.50354736</v>
      </c>
      <c r="J46" s="20" t="n">
        <v>4.97959799</v>
      </c>
      <c r="K46" s="18" t="n">
        <v>353.05396496</v>
      </c>
      <c r="L46" s="20" t="n">
        <v>6.32904855</v>
      </c>
      <c r="M46" s="18" t="s">
        <v>481</v>
      </c>
      <c r="N46" s="20" t="s">
        <v>481</v>
      </c>
      <c r="O46" s="18" t="s">
        <v>481</v>
      </c>
      <c r="P46" s="20" t="s">
        <v>481</v>
      </c>
      <c r="Q46" s="18" t="s">
        <v>481</v>
      </c>
      <c r="R46" s="20" t="s">
        <v>481</v>
      </c>
      <c r="S46" s="18" t="s">
        <v>481</v>
      </c>
      <c r="T46" s="20" t="s">
        <v>481</v>
      </c>
      <c r="U46" s="18" t="n">
        <v>324.91904466</v>
      </c>
      <c r="V46" s="20" t="n">
        <v>5.12131453</v>
      </c>
    </row>
    <row r="47" spans="1:22">
      <c r="A47" s="15" t="s">
        <v>522</v>
      </c>
      <c r="B47" s="17" t="n">
        <v>5928</v>
      </c>
      <c r="C47" s="18">
        <f>(99.0/B47*100)</f>
        <v/>
      </c>
      <c r="D47" s="19" t="n">
        <v>5829</v>
      </c>
      <c r="E47" s="18" t="n">
        <v>431.0287906</v>
      </c>
      <c r="F47" s="20" t="n">
        <v>4.99808849</v>
      </c>
      <c r="G47" s="18" t="n">
        <v>456.1680349</v>
      </c>
      <c r="H47" s="20" t="n">
        <v>4.15756363</v>
      </c>
      <c r="I47" s="18" t="n">
        <v>446.01318438</v>
      </c>
      <c r="J47" s="20" t="n">
        <v>5.49382212</v>
      </c>
      <c r="K47" s="18" t="n">
        <v>425.33746042</v>
      </c>
      <c r="L47" s="20" t="n">
        <v>6.09179185</v>
      </c>
      <c r="M47" s="18" t="s">
        <v>481</v>
      </c>
      <c r="N47" s="20" t="s">
        <v>481</v>
      </c>
      <c r="O47" s="18" t="s">
        <v>481</v>
      </c>
      <c r="P47" s="20" t="s">
        <v>481</v>
      </c>
      <c r="Q47" s="18" t="s">
        <v>481</v>
      </c>
      <c r="R47" s="20" t="s">
        <v>481</v>
      </c>
      <c r="S47" s="18" t="s">
        <v>481</v>
      </c>
      <c r="T47" s="20" t="s">
        <v>481</v>
      </c>
      <c r="U47" s="18" t="n">
        <v>357.47530107</v>
      </c>
      <c r="V47" s="20" t="n">
        <v>7.94131572</v>
      </c>
    </row>
    <row r="48" spans="1:22">
      <c r="A48" s="15" t="s">
        <v>523</v>
      </c>
      <c r="B48" s="17" t="n">
        <v>9841</v>
      </c>
      <c r="C48" s="18">
        <f>(7.0/B48*100)</f>
        <v/>
      </c>
      <c r="D48" s="19" t="n">
        <v>9834</v>
      </c>
      <c r="E48" s="18" t="n">
        <v>548.33116259</v>
      </c>
      <c r="F48" s="20" t="n">
        <v>9.02916484</v>
      </c>
      <c r="G48" s="18" t="n">
        <v>540.3016251</v>
      </c>
      <c r="H48" s="20" t="n">
        <v>5.09056394</v>
      </c>
      <c r="I48" s="18" t="n">
        <v>520.25884221</v>
      </c>
      <c r="J48" s="20" t="n">
        <v>5.03693077</v>
      </c>
      <c r="K48" s="18" t="n">
        <v>501.52656637</v>
      </c>
      <c r="L48" s="20" t="n">
        <v>11.63360657</v>
      </c>
      <c r="M48" s="18" t="s">
        <v>481</v>
      </c>
      <c r="N48" s="20" t="s">
        <v>481</v>
      </c>
      <c r="O48" s="18" t="s">
        <v>481</v>
      </c>
      <c r="P48" s="20" t="s">
        <v>481</v>
      </c>
      <c r="Q48" s="18" t="s">
        <v>481</v>
      </c>
      <c r="R48" s="20" t="s">
        <v>481</v>
      </c>
      <c r="S48" s="18" t="s">
        <v>481</v>
      </c>
      <c r="T48" s="20" t="s">
        <v>481</v>
      </c>
      <c r="U48" s="18" t="n">
        <v>469.27054555</v>
      </c>
      <c r="V48" s="20" t="n">
        <v>31.09943373</v>
      </c>
    </row>
    <row r="49" spans="1:22">
      <c r="A49" s="15" t="s">
        <v>524</v>
      </c>
      <c r="B49" s="17" t="n">
        <v>6349</v>
      </c>
      <c r="C49" s="18">
        <f>(56.0/B49*100)</f>
        <v/>
      </c>
      <c r="D49" s="19" t="n">
        <v>6293</v>
      </c>
      <c r="E49" s="18" t="n">
        <v>406.34919722</v>
      </c>
      <c r="F49" s="20" t="n">
        <v>4.01608272</v>
      </c>
      <c r="G49" s="18" t="n">
        <v>415.51987602</v>
      </c>
      <c r="H49" s="20" t="n">
        <v>3.2840522</v>
      </c>
      <c r="I49" s="18" t="n">
        <v>397.27953229</v>
      </c>
      <c r="J49" s="20" t="n">
        <v>5.82585357</v>
      </c>
      <c r="K49" s="18" t="n">
        <v>382.72875859</v>
      </c>
      <c r="L49" s="20" t="n">
        <v>9.40555118</v>
      </c>
      <c r="M49" s="18" t="s">
        <v>481</v>
      </c>
      <c r="N49" s="20" t="s">
        <v>481</v>
      </c>
      <c r="O49" s="18" t="s">
        <v>481</v>
      </c>
      <c r="P49" s="20" t="s">
        <v>481</v>
      </c>
      <c r="Q49" s="18" t="n">
        <v>409.3772</v>
      </c>
      <c r="R49" s="20" t="n">
        <v>38.14518179</v>
      </c>
      <c r="S49" s="18" t="n">
        <v>358.70650928</v>
      </c>
      <c r="T49" s="20" t="n">
        <v>37.79431433</v>
      </c>
      <c r="U49" s="18" t="n">
        <v>361.66663004</v>
      </c>
      <c r="V49" s="20" t="n">
        <v>9.765897430000001</v>
      </c>
    </row>
    <row r="50" spans="1:22">
      <c r="A50" s="15" t="s">
        <v>525</v>
      </c>
      <c r="B50" s="17" t="n">
        <v>11795</v>
      </c>
      <c r="C50" s="18">
        <f>(223.0/B50*100)</f>
        <v/>
      </c>
      <c r="D50" s="19" t="n">
        <v>11572</v>
      </c>
      <c r="E50" s="18" t="n">
        <v>387.40624566</v>
      </c>
      <c r="F50" s="20" t="n">
        <v>4.27363969</v>
      </c>
      <c r="G50" s="18" t="n">
        <v>400.04474169</v>
      </c>
      <c r="H50" s="20" t="n">
        <v>2.55335216</v>
      </c>
      <c r="I50" s="18" t="n">
        <v>380.2850496</v>
      </c>
      <c r="J50" s="20" t="n">
        <v>2.83120191</v>
      </c>
      <c r="K50" s="18" t="n">
        <v>366.00303741</v>
      </c>
      <c r="L50" s="20" t="n">
        <v>4.40879425</v>
      </c>
      <c r="M50" s="18" t="s">
        <v>481</v>
      </c>
      <c r="N50" s="20" t="s">
        <v>481</v>
      </c>
      <c r="O50" s="18" t="s">
        <v>481</v>
      </c>
      <c r="P50" s="20" t="s">
        <v>481</v>
      </c>
      <c r="Q50" s="18" t="s">
        <v>481</v>
      </c>
      <c r="R50" s="20" t="s">
        <v>481</v>
      </c>
      <c r="S50" s="18" t="s">
        <v>481</v>
      </c>
      <c r="T50" s="20" t="s">
        <v>481</v>
      </c>
      <c r="U50" s="18" t="n">
        <v>327.01685831</v>
      </c>
      <c r="V50" s="20" t="n">
        <v>11.22846714</v>
      </c>
    </row>
    <row r="51" spans="1:22">
      <c r="A51" s="15" t="s">
        <v>526</v>
      </c>
      <c r="B51" s="17" t="n">
        <v>6866</v>
      </c>
      <c r="C51" s="18">
        <f>(108.0/B51*100)</f>
        <v/>
      </c>
      <c r="D51" s="19" t="n">
        <v>6758</v>
      </c>
      <c r="E51" s="18" t="n">
        <v>404.02651178</v>
      </c>
      <c r="F51" s="20" t="n">
        <v>3.90150946</v>
      </c>
      <c r="G51" s="18" t="n">
        <v>404.38237339</v>
      </c>
      <c r="H51" s="20" t="n">
        <v>3.21746364</v>
      </c>
      <c r="I51" s="18" t="n">
        <v>402.23389794</v>
      </c>
      <c r="J51" s="20" t="n">
        <v>4.14593482</v>
      </c>
      <c r="K51" s="18" t="n">
        <v>397.36955446</v>
      </c>
      <c r="L51" s="20" t="n">
        <v>4.58930616</v>
      </c>
      <c r="M51" s="18" t="s">
        <v>481</v>
      </c>
      <c r="N51" s="20" t="s">
        <v>481</v>
      </c>
      <c r="O51" s="18" t="s">
        <v>481</v>
      </c>
      <c r="P51" s="20" t="s">
        <v>481</v>
      </c>
      <c r="Q51" s="18" t="n">
        <v>380.5422133</v>
      </c>
      <c r="R51" s="20" t="n">
        <v>4.31283207</v>
      </c>
      <c r="S51" s="18" t="s">
        <v>481</v>
      </c>
      <c r="T51" s="20" t="s">
        <v>481</v>
      </c>
      <c r="U51" s="18" t="n">
        <v>376.367852</v>
      </c>
      <c r="V51" s="20" t="n">
        <v>7.63086322</v>
      </c>
    </row>
    <row r="52" spans="1:22">
      <c r="A52" s="15" t="s">
        <v>527</v>
      </c>
      <c r="B52" s="17" t="n">
        <v>5809</v>
      </c>
      <c r="C52" s="18">
        <f>(77.0/B52*100)</f>
        <v/>
      </c>
      <c r="D52" s="19" t="n">
        <v>5732</v>
      </c>
      <c r="E52" s="18" t="n">
        <v>458.33867487</v>
      </c>
      <c r="F52" s="20" t="n">
        <v>4.82194902</v>
      </c>
      <c r="G52" s="18" t="n">
        <v>467.76094091</v>
      </c>
      <c r="H52" s="20" t="n">
        <v>2.8728768</v>
      </c>
      <c r="I52" s="18" t="n">
        <v>460.66072752</v>
      </c>
      <c r="J52" s="20" t="n">
        <v>4.32577918</v>
      </c>
      <c r="K52" s="18" t="n">
        <v>445.04927176</v>
      </c>
      <c r="L52" s="20" t="n">
        <v>7.64818785</v>
      </c>
      <c r="M52" s="18" t="s">
        <v>481</v>
      </c>
      <c r="N52" s="20" t="s">
        <v>481</v>
      </c>
      <c r="O52" s="18" t="s">
        <v>481</v>
      </c>
      <c r="P52" s="20" t="s">
        <v>481</v>
      </c>
      <c r="Q52" s="18" t="s">
        <v>481</v>
      </c>
      <c r="R52" s="20" t="s">
        <v>481</v>
      </c>
      <c r="S52" s="18" t="s">
        <v>481</v>
      </c>
      <c r="T52" s="20" t="s">
        <v>481</v>
      </c>
      <c r="U52" s="18" t="n">
        <v>411.69779111</v>
      </c>
      <c r="V52" s="20" t="n">
        <v>11.817542</v>
      </c>
    </row>
    <row r="53" spans="1:22">
      <c r="A53" s="15" t="s">
        <v>528</v>
      </c>
      <c r="B53" s="17" t="n">
        <v>5571</v>
      </c>
      <c r="C53" s="18">
        <f>(85.0/B53*100)</f>
        <v/>
      </c>
      <c r="D53" s="19" t="n">
        <v>5486</v>
      </c>
      <c r="E53" s="18" t="n">
        <v>432.99822653</v>
      </c>
      <c r="F53" s="20" t="n">
        <v>3.27666495</v>
      </c>
      <c r="G53" s="18" t="n">
        <v>449.1579281</v>
      </c>
      <c r="H53" s="20" t="n">
        <v>2.11831727</v>
      </c>
      <c r="I53" s="18" t="n">
        <v>420.77544298</v>
      </c>
      <c r="J53" s="20" t="n">
        <v>4.39554097</v>
      </c>
      <c r="K53" s="18" t="n">
        <v>392.24413556</v>
      </c>
      <c r="L53" s="20" t="n">
        <v>7.82078457</v>
      </c>
      <c r="M53" s="18" t="s">
        <v>481</v>
      </c>
      <c r="N53" s="20" t="s">
        <v>481</v>
      </c>
      <c r="O53" s="18" t="s">
        <v>481</v>
      </c>
      <c r="P53" s="20" t="s">
        <v>481</v>
      </c>
      <c r="Q53" s="18" t="s">
        <v>481</v>
      </c>
      <c r="R53" s="20" t="s">
        <v>481</v>
      </c>
      <c r="S53" s="18" t="s">
        <v>481</v>
      </c>
      <c r="T53" s="20" t="s">
        <v>481</v>
      </c>
      <c r="U53" s="18" t="n">
        <v>349.33827148</v>
      </c>
      <c r="V53" s="20" t="n">
        <v>7.95435767</v>
      </c>
    </row>
    <row r="54" spans="1:22">
      <c r="A54" s="15" t="s">
        <v>529</v>
      </c>
      <c r="B54" s="17" t="n">
        <v>4740</v>
      </c>
      <c r="C54" s="18">
        <f>(95.0/B54*100)</f>
        <v/>
      </c>
      <c r="D54" s="19" t="n">
        <v>4645</v>
      </c>
      <c r="E54" s="18" t="n">
        <v>335.02064434</v>
      </c>
      <c r="F54" s="20" t="n">
        <v>3.54287499</v>
      </c>
      <c r="G54" s="18" t="n">
        <v>342.81606284</v>
      </c>
      <c r="H54" s="20" t="n">
        <v>3.43113367</v>
      </c>
      <c r="I54" s="18" t="n">
        <v>322.15088857</v>
      </c>
      <c r="J54" s="20" t="n">
        <v>5.11181226</v>
      </c>
      <c r="K54" s="18" t="n">
        <v>314.49506545</v>
      </c>
      <c r="L54" s="20" t="n">
        <v>3.49180828</v>
      </c>
      <c r="M54" s="18" t="s">
        <v>481</v>
      </c>
      <c r="N54" s="20" t="s">
        <v>481</v>
      </c>
      <c r="O54" s="18" t="s">
        <v>481</v>
      </c>
      <c r="P54" s="20" t="s">
        <v>481</v>
      </c>
      <c r="Q54" s="18" t="s">
        <v>481</v>
      </c>
      <c r="R54" s="20" t="s">
        <v>481</v>
      </c>
      <c r="S54" s="18" t="s">
        <v>481</v>
      </c>
      <c r="T54" s="20" t="s">
        <v>481</v>
      </c>
      <c r="U54" s="18" t="n">
        <v>273.12578922</v>
      </c>
      <c r="V54" s="20" t="n">
        <v>4.62436084</v>
      </c>
    </row>
    <row r="55" spans="1:22">
      <c r="A55" s="15" t="s">
        <v>530</v>
      </c>
      <c r="B55" s="17" t="n">
        <v>5316</v>
      </c>
      <c r="C55" s="18">
        <f>(22.0/B55*100)</f>
        <v/>
      </c>
      <c r="D55" s="19" t="n">
        <v>5294</v>
      </c>
      <c r="E55" s="18" t="n">
        <v>399.23003983</v>
      </c>
      <c r="F55" s="20" t="n">
        <v>4.78213894</v>
      </c>
      <c r="G55" s="18" t="n">
        <v>414.79824538</v>
      </c>
      <c r="H55" s="20" t="n">
        <v>3.03008194</v>
      </c>
      <c r="I55" s="18" t="n">
        <v>397.56903776</v>
      </c>
      <c r="J55" s="20" t="n">
        <v>4.36235691</v>
      </c>
      <c r="K55" s="18" t="n">
        <v>398.68563287</v>
      </c>
      <c r="L55" s="20" t="n">
        <v>7.40471985</v>
      </c>
      <c r="M55" s="18" t="s">
        <v>481</v>
      </c>
      <c r="N55" s="20" t="s">
        <v>481</v>
      </c>
      <c r="O55" s="18" t="s">
        <v>481</v>
      </c>
      <c r="P55" s="20" t="s">
        <v>481</v>
      </c>
      <c r="Q55" s="18" t="s">
        <v>481</v>
      </c>
      <c r="R55" s="20" t="s">
        <v>481</v>
      </c>
      <c r="S55" s="18" t="n">
        <v>336.86134684</v>
      </c>
      <c r="T55" s="20" t="n">
        <v>19.32339434</v>
      </c>
      <c r="U55" s="18" t="n">
        <v>344.22197424</v>
      </c>
      <c r="V55" s="20" t="n">
        <v>7.14549526</v>
      </c>
    </row>
    <row r="56" spans="1:22">
      <c r="A56" s="15" t="s">
        <v>531</v>
      </c>
      <c r="B56" s="17" t="n">
        <v>5359</v>
      </c>
      <c r="C56" s="18">
        <f>(76.0/B56*100)</f>
        <v/>
      </c>
      <c r="D56" s="19" t="n">
        <v>5283</v>
      </c>
      <c r="E56" s="18" t="n">
        <v>542.64209683</v>
      </c>
      <c r="F56" s="20" t="n">
        <v>5.89673319</v>
      </c>
      <c r="G56" s="18" t="n">
        <v>553.48072986</v>
      </c>
      <c r="H56" s="20" t="n">
        <v>3.01013051</v>
      </c>
      <c r="I56" s="18" t="n">
        <v>535.88472784</v>
      </c>
      <c r="J56" s="20" t="n">
        <v>4.40107522</v>
      </c>
      <c r="K56" s="18" t="n">
        <v>519.0848936899999</v>
      </c>
      <c r="L56" s="20" t="n">
        <v>7.58845275</v>
      </c>
      <c r="M56" s="18" t="s">
        <v>481</v>
      </c>
      <c r="N56" s="20" t="s">
        <v>481</v>
      </c>
      <c r="O56" s="18" t="s">
        <v>481</v>
      </c>
      <c r="P56" s="20" t="s">
        <v>481</v>
      </c>
      <c r="Q56" s="18" t="s">
        <v>481</v>
      </c>
      <c r="R56" s="20" t="s">
        <v>481</v>
      </c>
      <c r="S56" s="18" t="s">
        <v>481</v>
      </c>
      <c r="T56" s="20" t="s">
        <v>481</v>
      </c>
      <c r="U56" s="18" t="n">
        <v>491.08710203</v>
      </c>
      <c r="V56" s="20" t="n">
        <v>17.30603302</v>
      </c>
    </row>
    <row r="57" spans="1:22">
      <c r="A57" s="15" t="s">
        <v>532</v>
      </c>
      <c r="B57" s="17" t="n">
        <v>6513</v>
      </c>
      <c r="C57" s="18">
        <f>(0.0/B57*100)</f>
        <v/>
      </c>
      <c r="D57" s="19" t="n">
        <v>6513</v>
      </c>
      <c r="E57" s="18" t="n">
        <v>363.84847387</v>
      </c>
      <c r="F57" s="20" t="n">
        <v>5.33801591</v>
      </c>
      <c r="G57" s="18" t="n">
        <v>391.92276139</v>
      </c>
      <c r="H57" s="20" t="n">
        <v>3.17256019</v>
      </c>
      <c r="I57" s="18" t="n">
        <v>386.15557837</v>
      </c>
      <c r="J57" s="20" t="n">
        <v>4.50356653</v>
      </c>
      <c r="K57" s="18" t="n">
        <v>363.24561784</v>
      </c>
      <c r="L57" s="20" t="n">
        <v>7.83250661</v>
      </c>
      <c r="M57" s="18" t="s">
        <v>481</v>
      </c>
      <c r="N57" s="20" t="s">
        <v>481</v>
      </c>
      <c r="O57" s="18" t="s">
        <v>481</v>
      </c>
      <c r="P57" s="20" t="s">
        <v>481</v>
      </c>
      <c r="Q57" s="18" t="s">
        <v>481</v>
      </c>
      <c r="R57" s="20" t="s">
        <v>481</v>
      </c>
      <c r="S57" s="18" t="n">
        <v>331.47140794</v>
      </c>
      <c r="T57" s="20" t="n">
        <v>35.93644347</v>
      </c>
      <c r="U57" s="18" t="n">
        <v>331.64945779</v>
      </c>
      <c r="V57" s="20" t="n">
        <v>11.47892636</v>
      </c>
    </row>
    <row r="58" spans="1:22">
      <c r="A58" s="15" t="s">
        <v>533</v>
      </c>
      <c r="B58" s="17" t="n">
        <v>7267</v>
      </c>
      <c r="C58" s="18">
        <f>(10.0/B58*100)</f>
        <v/>
      </c>
      <c r="D58" s="19" t="n">
        <v>7257</v>
      </c>
      <c r="E58" s="18" t="n">
        <v>379.44418815</v>
      </c>
      <c r="F58" s="20" t="n">
        <v>3.0889094</v>
      </c>
      <c r="G58" s="18" t="n">
        <v>393.17445348</v>
      </c>
      <c r="H58" s="20" t="n">
        <v>3.01319313</v>
      </c>
      <c r="I58" s="18" t="n">
        <v>362.85501913</v>
      </c>
      <c r="J58" s="20" t="n">
        <v>6.55983723</v>
      </c>
      <c r="K58" s="18" t="n">
        <v>335.36080655</v>
      </c>
      <c r="L58" s="20" t="n">
        <v>8.11367248</v>
      </c>
      <c r="M58" s="18" t="s">
        <v>481</v>
      </c>
      <c r="N58" s="20" t="s">
        <v>481</v>
      </c>
      <c r="O58" s="18" t="s">
        <v>481</v>
      </c>
      <c r="P58" s="20" t="s">
        <v>481</v>
      </c>
      <c r="Q58" s="18" t="s">
        <v>481</v>
      </c>
      <c r="R58" s="20" t="s">
        <v>481</v>
      </c>
      <c r="S58" s="18" t="n">
        <v>249.72681882</v>
      </c>
      <c r="T58" s="20" t="n">
        <v>17.08069954</v>
      </c>
      <c r="U58" s="18" t="n">
        <v>289.66479219</v>
      </c>
      <c r="V58" s="20" t="n">
        <v>15.4071385</v>
      </c>
    </row>
    <row r="59" spans="1:22">
      <c r="A59" s="15" t="s">
        <v>534</v>
      </c>
      <c r="B59" s="17" t="n">
        <v>4826</v>
      </c>
      <c r="C59" s="18">
        <f>(26.0/B59*100)</f>
        <v/>
      </c>
      <c r="D59" s="19" t="n">
        <v>4800</v>
      </c>
      <c r="E59" s="18" t="n">
        <v>345.17600898</v>
      </c>
      <c r="F59" s="20" t="n">
        <v>3.71992354</v>
      </c>
      <c r="G59" s="18" t="n">
        <v>372.22750188</v>
      </c>
      <c r="H59" s="20" t="n">
        <v>2.16919844</v>
      </c>
      <c r="I59" s="18" t="n">
        <v>361.35746927</v>
      </c>
      <c r="J59" s="20" t="n">
        <v>5.11811912</v>
      </c>
      <c r="K59" s="18" t="n">
        <v>352.30719019</v>
      </c>
      <c r="L59" s="20" t="n">
        <v>8.89097956</v>
      </c>
      <c r="M59" s="18" t="s">
        <v>481</v>
      </c>
      <c r="N59" s="20" t="s">
        <v>481</v>
      </c>
      <c r="O59" s="18" t="s">
        <v>481</v>
      </c>
      <c r="P59" s="20" t="s">
        <v>481</v>
      </c>
      <c r="Q59" s="18" t="s">
        <v>481</v>
      </c>
      <c r="R59" s="20" t="s">
        <v>481</v>
      </c>
      <c r="S59" s="18" t="n">
        <v>289.809902</v>
      </c>
      <c r="T59" s="20" t="n">
        <v>15.14244854</v>
      </c>
      <c r="U59" s="18" t="n">
        <v>291.07642766</v>
      </c>
      <c r="V59" s="20" t="n">
        <v>8.377502489999999</v>
      </c>
    </row>
    <row r="60" spans="1:22">
      <c r="A60" s="15" t="s">
        <v>535</v>
      </c>
      <c r="B60" s="17" t="n">
        <v>4546</v>
      </c>
      <c r="C60" s="18">
        <f>(15.0/B60*100)</f>
        <v/>
      </c>
      <c r="D60" s="19" t="n">
        <v>4531</v>
      </c>
      <c r="E60" s="18" t="n">
        <v>405.63627177</v>
      </c>
      <c r="F60" s="20" t="n">
        <v>4.65206493</v>
      </c>
      <c r="G60" s="18" t="n">
        <v>410.53969436</v>
      </c>
      <c r="H60" s="20" t="n">
        <v>4.27396049</v>
      </c>
      <c r="I60" s="18" t="n">
        <v>366.93116015</v>
      </c>
      <c r="J60" s="20" t="n">
        <v>6.53873152</v>
      </c>
      <c r="K60" s="18" t="n">
        <v>355.03031532</v>
      </c>
      <c r="L60" s="20" t="n">
        <v>7.38171893</v>
      </c>
      <c r="M60" s="18" t="s">
        <v>481</v>
      </c>
      <c r="N60" s="20" t="s">
        <v>481</v>
      </c>
      <c r="O60" s="18" t="s">
        <v>481</v>
      </c>
      <c r="P60" s="20" t="s">
        <v>481</v>
      </c>
      <c r="Q60" s="18" t="s">
        <v>481</v>
      </c>
      <c r="R60" s="20" t="s">
        <v>481</v>
      </c>
      <c r="S60" s="18" t="n">
        <v>343.6955669</v>
      </c>
      <c r="T60" s="20" t="n">
        <v>26.73082582</v>
      </c>
      <c r="U60" s="18" t="n">
        <v>359.44639706</v>
      </c>
      <c r="V60" s="20" t="n">
        <v>9.081154679999999</v>
      </c>
    </row>
    <row r="61" spans="1:22">
      <c r="A61" s="15" t="s">
        <v>536</v>
      </c>
      <c r="B61" s="17" t="n">
        <v>6525</v>
      </c>
      <c r="C61" s="18">
        <f>(138.0/B61*100)</f>
        <v/>
      </c>
      <c r="D61" s="19" t="n">
        <v>6387</v>
      </c>
      <c r="E61" s="18" t="n">
        <v>479.15493981</v>
      </c>
      <c r="F61" s="20" t="n">
        <v>4.14552269</v>
      </c>
      <c r="G61" s="18" t="n">
        <v>486.61164886</v>
      </c>
      <c r="H61" s="20" t="n">
        <v>3.01773254</v>
      </c>
      <c r="I61" s="18" t="n">
        <v>476.55652813</v>
      </c>
      <c r="J61" s="20" t="n">
        <v>3.28387663</v>
      </c>
      <c r="K61" s="18" t="n">
        <v>458.96123545</v>
      </c>
      <c r="L61" s="20" t="n">
        <v>4.51884396</v>
      </c>
      <c r="M61" s="18" t="s">
        <v>481</v>
      </c>
      <c r="N61" s="20" t="s">
        <v>481</v>
      </c>
      <c r="O61" s="18" t="s">
        <v>481</v>
      </c>
      <c r="P61" s="20" t="s">
        <v>481</v>
      </c>
      <c r="Q61" s="18" t="s">
        <v>481</v>
      </c>
      <c r="R61" s="20" t="s">
        <v>481</v>
      </c>
      <c r="S61" s="18" t="s">
        <v>481</v>
      </c>
      <c r="T61" s="20" t="s">
        <v>481</v>
      </c>
      <c r="U61" s="18" t="n">
        <v>426.12419288</v>
      </c>
      <c r="V61" s="20" t="n">
        <v>10.44148808</v>
      </c>
    </row>
    <row r="62" spans="1:22">
      <c r="A62" s="15" t="s">
        <v>537</v>
      </c>
      <c r="B62" s="17" t="n">
        <v>4476</v>
      </c>
      <c r="C62" s="18">
        <f>(3.0/B62*100)</f>
        <v/>
      </c>
      <c r="D62" s="19" t="n">
        <v>4473</v>
      </c>
      <c r="E62" s="18" t="n">
        <v>530.92869316</v>
      </c>
      <c r="F62" s="20" t="n">
        <v>5.74730546</v>
      </c>
      <c r="G62" s="18" t="n">
        <v>549.93124281</v>
      </c>
      <c r="H62" s="20" t="n">
        <v>1.45366508</v>
      </c>
      <c r="I62" s="18" t="n">
        <v>538.09268686</v>
      </c>
      <c r="J62" s="20" t="n">
        <v>2.04255058</v>
      </c>
      <c r="K62" s="18" t="n">
        <v>519.5694298</v>
      </c>
      <c r="L62" s="20" t="n">
        <v>6.2192117</v>
      </c>
      <c r="M62" s="18" t="s">
        <v>481</v>
      </c>
      <c r="N62" s="20" t="s">
        <v>481</v>
      </c>
      <c r="O62" s="18" t="s">
        <v>481</v>
      </c>
      <c r="P62" s="20" t="s">
        <v>481</v>
      </c>
      <c r="Q62" s="18" t="s">
        <v>481</v>
      </c>
      <c r="R62" s="20" t="s">
        <v>481</v>
      </c>
      <c r="S62" s="18" t="s">
        <v>481</v>
      </c>
      <c r="T62" s="20" t="s">
        <v>481</v>
      </c>
      <c r="U62" s="18" t="n">
        <v>518.513913</v>
      </c>
      <c r="V62" s="20" t="n">
        <v>23.2830805</v>
      </c>
    </row>
    <row r="63" spans="1:22">
      <c r="A63" s="15" t="s">
        <v>538</v>
      </c>
      <c r="B63" s="17" t="n">
        <v>5324</v>
      </c>
      <c r="C63" s="18">
        <f>(13.0/B63*100)</f>
        <v/>
      </c>
      <c r="D63" s="19" t="n">
        <v>5311</v>
      </c>
      <c r="E63" s="18" t="n">
        <v>374.17714742</v>
      </c>
      <c r="F63" s="20" t="n">
        <v>4.00902116</v>
      </c>
      <c r="G63" s="18" t="n">
        <v>383.6256283</v>
      </c>
      <c r="H63" s="20" t="n">
        <v>2.02361785</v>
      </c>
      <c r="I63" s="18" t="n">
        <v>360.37539026</v>
      </c>
      <c r="J63" s="20" t="n">
        <v>6.35462325</v>
      </c>
      <c r="K63" s="18" t="n">
        <v>354.06834129</v>
      </c>
      <c r="L63" s="20" t="n">
        <v>9.41135055</v>
      </c>
      <c r="M63" s="18" t="s">
        <v>481</v>
      </c>
      <c r="N63" s="20" t="s">
        <v>481</v>
      </c>
      <c r="O63" s="18" t="s">
        <v>481</v>
      </c>
      <c r="P63" s="20" t="s">
        <v>481</v>
      </c>
      <c r="Q63" s="18" t="s">
        <v>481</v>
      </c>
      <c r="R63" s="20" t="s">
        <v>481</v>
      </c>
      <c r="S63" s="18" t="n">
        <v>272.82143305</v>
      </c>
      <c r="T63" s="20" t="n">
        <v>40.02890896</v>
      </c>
      <c r="U63" s="18" t="n">
        <v>287.4624696</v>
      </c>
      <c r="V63" s="20" t="n">
        <v>4.61613918</v>
      </c>
    </row>
    <row r="64" spans="1:22">
      <c r="A64" s="15" t="s">
        <v>539</v>
      </c>
      <c r="B64" s="17" t="n">
        <v>3634</v>
      </c>
      <c r="C64" s="18">
        <f>(3.0/B64*100)</f>
        <v/>
      </c>
      <c r="D64" s="19" t="n">
        <v>3631</v>
      </c>
      <c r="E64" s="18" t="n">
        <v>469.42612683</v>
      </c>
      <c r="F64" s="20" t="n">
        <v>5.01268165</v>
      </c>
      <c r="G64" s="18" t="n">
        <v>490.50983085</v>
      </c>
      <c r="H64" s="20" t="n">
        <v>2.22888421</v>
      </c>
      <c r="I64" s="18" t="n">
        <v>456.65325448</v>
      </c>
      <c r="J64" s="20" t="n">
        <v>6.47984151</v>
      </c>
      <c r="K64" s="18" t="n">
        <v>392.80364806</v>
      </c>
      <c r="L64" s="20" t="n">
        <v>16.42058377</v>
      </c>
      <c r="M64" s="18" t="s">
        <v>481</v>
      </c>
      <c r="N64" s="20" t="s">
        <v>481</v>
      </c>
      <c r="O64" s="18" t="s">
        <v>481</v>
      </c>
      <c r="P64" s="20" t="s">
        <v>481</v>
      </c>
      <c r="Q64" s="18" t="s">
        <v>481</v>
      </c>
      <c r="R64" s="20" t="s">
        <v>481</v>
      </c>
      <c r="S64" s="18" t="n">
        <v>360.16829642</v>
      </c>
      <c r="T64" s="20" t="n">
        <v>60.9964487</v>
      </c>
      <c r="U64" s="18" t="n">
        <v>349.43513608</v>
      </c>
      <c r="V64" s="20" t="n">
        <v>17.1367969</v>
      </c>
    </row>
    <row r="65" spans="1:22">
      <c r="A65" s="15" t="s">
        <v>540</v>
      </c>
      <c r="B65" s="17" t="n">
        <v>5325</v>
      </c>
      <c r="C65" s="18">
        <f>(14.0/B65*100)</f>
        <v/>
      </c>
      <c r="D65" s="19" t="n">
        <v>5311</v>
      </c>
      <c r="E65" s="18" t="n">
        <v>414.85377984</v>
      </c>
      <c r="F65" s="20" t="n">
        <v>4.8389839</v>
      </c>
      <c r="G65" s="18" t="n">
        <v>427.93713133</v>
      </c>
      <c r="H65" s="20" t="n">
        <v>2.57823856</v>
      </c>
      <c r="I65" s="18" t="n">
        <v>415.25293778</v>
      </c>
      <c r="J65" s="20" t="n">
        <v>4.77006889</v>
      </c>
      <c r="K65" s="18" t="n">
        <v>408.38891961</v>
      </c>
      <c r="L65" s="20" t="n">
        <v>9.85416099</v>
      </c>
      <c r="M65" s="18" t="s">
        <v>481</v>
      </c>
      <c r="N65" s="20" t="s">
        <v>481</v>
      </c>
      <c r="O65" s="18" t="s">
        <v>481</v>
      </c>
      <c r="P65" s="20" t="s">
        <v>481</v>
      </c>
      <c r="Q65" s="18" t="n">
        <v>377.34909578</v>
      </c>
      <c r="R65" s="20" t="n">
        <v>19.06162666</v>
      </c>
      <c r="S65" s="18" t="s">
        <v>481</v>
      </c>
      <c r="T65" s="20" t="s">
        <v>481</v>
      </c>
      <c r="U65" s="18" t="n">
        <v>333.63678399</v>
      </c>
      <c r="V65" s="20" t="n">
        <v>7.11321328</v>
      </c>
    </row>
    <row r="66" spans="1:22">
      <c r="A66" s="15" t="s">
        <v>541</v>
      </c>
      <c r="B66" s="17" t="n">
        <v>5665</v>
      </c>
      <c r="C66" s="18">
        <f>(76.0/B66*100)</f>
        <v/>
      </c>
      <c r="D66" s="19" t="n">
        <v>5589</v>
      </c>
      <c r="E66" s="18" t="n">
        <v>416.93267576</v>
      </c>
      <c r="F66" s="20" t="n">
        <v>3.8926267</v>
      </c>
      <c r="G66" s="18" t="n">
        <v>426.09470217</v>
      </c>
      <c r="H66" s="20" t="n">
        <v>1.92306683</v>
      </c>
      <c r="I66" s="18" t="n">
        <v>419.27911766</v>
      </c>
      <c r="J66" s="20" t="n">
        <v>4.24049094</v>
      </c>
      <c r="K66" s="18" t="n">
        <v>398.6509988</v>
      </c>
      <c r="L66" s="20" t="n">
        <v>8.768431440000001</v>
      </c>
      <c r="M66" s="18" t="s">
        <v>481</v>
      </c>
      <c r="N66" s="20" t="s">
        <v>481</v>
      </c>
      <c r="O66" s="18" t="s">
        <v>481</v>
      </c>
      <c r="P66" s="20" t="s">
        <v>481</v>
      </c>
      <c r="Q66" s="18" t="s">
        <v>481</v>
      </c>
      <c r="R66" s="20" t="s">
        <v>481</v>
      </c>
      <c r="S66" s="18" t="s">
        <v>481</v>
      </c>
      <c r="T66" s="20" t="s">
        <v>481</v>
      </c>
      <c r="U66" s="18" t="n">
        <v>353.76566877</v>
      </c>
      <c r="V66" s="20" t="n">
        <v>6.81343015</v>
      </c>
    </row>
    <row r="67" spans="1:22">
      <c r="A67" s="15" t="s">
        <v>542</v>
      </c>
      <c r="B67" s="17" t="n">
        <v>6971</v>
      </c>
      <c r="C67" s="18">
        <f>(98.0/B67*100)</f>
        <v/>
      </c>
      <c r="D67" s="19" t="n">
        <v>6873</v>
      </c>
      <c r="E67" s="18" t="n">
        <v>387.51336973</v>
      </c>
      <c r="F67" s="20" t="n">
        <v>4.87978582</v>
      </c>
      <c r="G67" s="18" t="n">
        <v>398.73108474</v>
      </c>
      <c r="H67" s="20" t="n">
        <v>2.77238303</v>
      </c>
      <c r="I67" s="18" t="n">
        <v>366.51365341</v>
      </c>
      <c r="J67" s="20" t="n">
        <v>3.83744643</v>
      </c>
      <c r="K67" s="18" t="n">
        <v>362.29061071</v>
      </c>
      <c r="L67" s="20" t="n">
        <v>5.93499259</v>
      </c>
      <c r="M67" s="18" t="s">
        <v>481</v>
      </c>
      <c r="N67" s="20" t="s">
        <v>481</v>
      </c>
      <c r="O67" s="18" t="s">
        <v>481</v>
      </c>
      <c r="P67" s="20" t="s">
        <v>481</v>
      </c>
      <c r="Q67" s="18" t="s">
        <v>481</v>
      </c>
      <c r="R67" s="20" t="s">
        <v>481</v>
      </c>
      <c r="S67" s="18" t="s">
        <v>481</v>
      </c>
      <c r="T67" s="20" t="s">
        <v>481</v>
      </c>
      <c r="U67" s="18" t="n">
        <v>301.48200708</v>
      </c>
      <c r="V67" s="20" t="n">
        <v>9.662122289999999</v>
      </c>
    </row>
    <row r="68" spans="1:22">
      <c r="A68" s="15" t="s">
        <v>543</v>
      </c>
      <c r="B68" s="17" t="n">
        <v>12083</v>
      </c>
      <c r="C68" s="18">
        <f>(26.0/B68*100)</f>
        <v/>
      </c>
      <c r="D68" s="19" t="n">
        <v>12057</v>
      </c>
      <c r="E68" s="18" t="n">
        <v>396.56441158</v>
      </c>
      <c r="F68" s="20" t="n">
        <v>2.13487293</v>
      </c>
      <c r="G68" s="18" t="n">
        <v>423.92959222</v>
      </c>
      <c r="H68" s="20" t="n">
        <v>1.67496878</v>
      </c>
      <c r="I68" s="18" t="n">
        <v>383.07175983</v>
      </c>
      <c r="J68" s="20" t="n">
        <v>3.65592763</v>
      </c>
      <c r="K68" s="18" t="n">
        <v>360.33129378</v>
      </c>
      <c r="L68" s="20" t="n">
        <v>5.28129222</v>
      </c>
      <c r="M68" s="18" t="s">
        <v>481</v>
      </c>
      <c r="N68" s="20" t="s">
        <v>481</v>
      </c>
      <c r="O68" s="18" t="s">
        <v>481</v>
      </c>
      <c r="P68" s="20" t="s">
        <v>481</v>
      </c>
      <c r="Q68" s="18" t="s">
        <v>481</v>
      </c>
      <c r="R68" s="20" t="s">
        <v>481</v>
      </c>
      <c r="S68" s="18" t="s">
        <v>481</v>
      </c>
      <c r="T68" s="20" t="s">
        <v>481</v>
      </c>
      <c r="U68" s="18" t="n">
        <v>320.31155896</v>
      </c>
      <c r="V68" s="20" t="n">
        <v>4.26659694</v>
      </c>
    </row>
    <row r="69" spans="1:22">
      <c r="A69" s="15" t="s">
        <v>544</v>
      </c>
      <c r="B69" s="17" t="n">
        <v>4876</v>
      </c>
      <c r="C69" s="18">
        <f>(0.0/B69*100)</f>
        <v/>
      </c>
      <c r="D69" s="19" t="n">
        <v>4876</v>
      </c>
      <c r="E69" s="18" t="n">
        <v>438.77772154</v>
      </c>
      <c r="F69" s="20" t="n">
        <v>5.5588429</v>
      </c>
      <c r="G69" s="18" t="n">
        <v>448.64038187</v>
      </c>
      <c r="H69" s="20" t="n">
        <v>3.81876763</v>
      </c>
      <c r="I69" s="18" t="n">
        <v>432.17406737</v>
      </c>
      <c r="J69" s="20" t="n">
        <v>7.03260771</v>
      </c>
      <c r="K69" s="18" t="n">
        <v>429.12078709</v>
      </c>
      <c r="L69" s="20" t="n">
        <v>11.00337964</v>
      </c>
      <c r="M69" s="18" t="s">
        <v>481</v>
      </c>
      <c r="N69" s="20" t="s">
        <v>481</v>
      </c>
      <c r="O69" s="18" t="s">
        <v>481</v>
      </c>
      <c r="P69" s="20" t="s">
        <v>481</v>
      </c>
      <c r="Q69" s="18" t="s">
        <v>481</v>
      </c>
      <c r="R69" s="20" t="s">
        <v>481</v>
      </c>
      <c r="S69" s="18" t="s">
        <v>481</v>
      </c>
      <c r="T69" s="20" t="s">
        <v>481</v>
      </c>
      <c r="U69" s="18" t="n">
        <v>389.27664649</v>
      </c>
      <c r="V69" s="20" t="n">
        <v>20.73544304</v>
      </c>
    </row>
    <row r="70" spans="1:22">
      <c r="A70" s="15" t="s">
        <v>545</v>
      </c>
      <c r="B70" s="17" t="n">
        <v>6036</v>
      </c>
      <c r="C70" s="18">
        <f>(223.0/B70*100)</f>
        <v/>
      </c>
      <c r="D70" s="19" t="n">
        <v>5813</v>
      </c>
      <c r="E70" s="18" t="n">
        <v>505.32499925</v>
      </c>
      <c r="F70" s="20" t="n">
        <v>5.62349195</v>
      </c>
      <c r="G70" s="18" t="n">
        <v>497.40982488</v>
      </c>
      <c r="H70" s="20" t="n">
        <v>3.60805208</v>
      </c>
      <c r="I70" s="18" t="n">
        <v>495.14653968</v>
      </c>
      <c r="J70" s="20" t="n">
        <v>3.90829545</v>
      </c>
      <c r="K70" s="18" t="n">
        <v>497.39535115</v>
      </c>
      <c r="L70" s="20" t="n">
        <v>7.30071293</v>
      </c>
      <c r="M70" s="18" t="s">
        <v>481</v>
      </c>
      <c r="N70" s="20" t="s">
        <v>481</v>
      </c>
      <c r="O70" s="18" t="s">
        <v>481</v>
      </c>
      <c r="P70" s="20" t="s">
        <v>481</v>
      </c>
      <c r="Q70" s="18" t="s">
        <v>481</v>
      </c>
      <c r="R70" s="20" t="s">
        <v>481</v>
      </c>
      <c r="S70" s="18" t="s">
        <v>481</v>
      </c>
      <c r="T70" s="20" t="s">
        <v>481</v>
      </c>
      <c r="U70" s="18" t="n">
        <v>442.23268559</v>
      </c>
      <c r="V70" s="20" t="n">
        <v>12.18702705</v>
      </c>
    </row>
    <row r="71" spans="1:22">
      <c r="A71" s="15" t="s">
        <v>546</v>
      </c>
      <c r="B71" s="17" t="n">
        <v>6115</v>
      </c>
      <c r="C71" s="18">
        <f>(17.0/B71*100)</f>
        <v/>
      </c>
      <c r="D71" s="19" t="n">
        <v>6098</v>
      </c>
      <c r="E71" s="18" t="n">
        <v>570.36324487</v>
      </c>
      <c r="F71" s="20" t="n">
        <v>5.42275818</v>
      </c>
      <c r="G71" s="18" t="n">
        <v>573.77601394</v>
      </c>
      <c r="H71" s="20" t="n">
        <v>1.78285248</v>
      </c>
      <c r="I71" s="18" t="n">
        <v>534.8344953</v>
      </c>
      <c r="J71" s="20" t="n">
        <v>4.49746357</v>
      </c>
      <c r="K71" s="18" t="n">
        <v>508.85663223</v>
      </c>
      <c r="L71" s="20" t="n">
        <v>8.54310355</v>
      </c>
      <c r="M71" s="18" t="s">
        <v>481</v>
      </c>
      <c r="N71" s="20" t="s">
        <v>481</v>
      </c>
      <c r="O71" s="18" t="s">
        <v>481</v>
      </c>
      <c r="P71" s="20" t="s">
        <v>481</v>
      </c>
      <c r="Q71" s="18" t="s">
        <v>481</v>
      </c>
      <c r="R71" s="20" t="s">
        <v>481</v>
      </c>
      <c r="S71" s="18" t="s">
        <v>481</v>
      </c>
      <c r="T71" s="20" t="s">
        <v>481</v>
      </c>
      <c r="U71" s="18" t="n">
        <v>456.78391784</v>
      </c>
      <c r="V71" s="20" t="n">
        <v>18.83205313</v>
      </c>
    </row>
    <row r="72" spans="1:22">
      <c r="A72" s="15" t="s">
        <v>547</v>
      </c>
      <c r="B72" s="17" t="n">
        <v>7708</v>
      </c>
      <c r="C72" s="18">
        <f>(5.0/B72*100)</f>
        <v/>
      </c>
      <c r="D72" s="19" t="n">
        <v>7703</v>
      </c>
      <c r="E72" s="18" t="n">
        <v>541.55467569</v>
      </c>
      <c r="F72" s="20" t="n">
        <v>6.01762797</v>
      </c>
      <c r="G72" s="18" t="n">
        <v>545.42593032</v>
      </c>
      <c r="H72" s="20" t="n">
        <v>3.35051558</v>
      </c>
      <c r="I72" s="18" t="n">
        <v>541.45253396</v>
      </c>
      <c r="J72" s="20" t="n">
        <v>3.68296038</v>
      </c>
      <c r="K72" s="18" t="n">
        <v>503.48659598</v>
      </c>
      <c r="L72" s="20" t="n">
        <v>7.61365195</v>
      </c>
      <c r="M72" s="18" t="s">
        <v>481</v>
      </c>
      <c r="N72" s="20" t="s">
        <v>481</v>
      </c>
      <c r="O72" s="18" t="s">
        <v>481</v>
      </c>
      <c r="P72" s="20" t="s">
        <v>481</v>
      </c>
      <c r="Q72" s="18" t="s">
        <v>481</v>
      </c>
      <c r="R72" s="20" t="s">
        <v>481</v>
      </c>
      <c r="S72" s="18" t="s">
        <v>481</v>
      </c>
      <c r="T72" s="20" t="s">
        <v>481</v>
      </c>
      <c r="U72" s="18" t="n">
        <v>483.71578463</v>
      </c>
      <c r="V72" s="20" t="n">
        <v>24.06200817</v>
      </c>
    </row>
    <row r="73" spans="1:22">
      <c r="A73" s="15" t="s">
        <v>548</v>
      </c>
      <c r="B73" s="17" t="n">
        <v>8249</v>
      </c>
      <c r="C73" s="18">
        <f>(147.0/B73*100)</f>
        <v/>
      </c>
      <c r="D73" s="19" t="n">
        <v>8102</v>
      </c>
      <c r="E73" s="18" t="n">
        <v>404.45081823</v>
      </c>
      <c r="F73" s="20" t="n">
        <v>7.025041</v>
      </c>
      <c r="G73" s="18" t="n">
        <v>421.82452083</v>
      </c>
      <c r="H73" s="20" t="n">
        <v>3.46659642</v>
      </c>
      <c r="I73" s="18" t="n">
        <v>411.20766597</v>
      </c>
      <c r="J73" s="20" t="n">
        <v>3.52394199</v>
      </c>
      <c r="K73" s="18" t="n">
        <v>396.3795668</v>
      </c>
      <c r="L73" s="20" t="n">
        <v>7.59678823</v>
      </c>
      <c r="M73" s="18" t="s">
        <v>481</v>
      </c>
      <c r="N73" s="20" t="s">
        <v>481</v>
      </c>
      <c r="O73" s="18" t="s">
        <v>481</v>
      </c>
      <c r="P73" s="20" t="s">
        <v>481</v>
      </c>
      <c r="Q73" s="18" t="s">
        <v>481</v>
      </c>
      <c r="R73" s="20" t="s">
        <v>481</v>
      </c>
      <c r="S73" s="18" t="s">
        <v>481</v>
      </c>
      <c r="T73" s="20" t="s">
        <v>481</v>
      </c>
      <c r="U73" s="18" t="n">
        <v>337.2319749</v>
      </c>
      <c r="V73" s="20" t="n">
        <v>12.74714093</v>
      </c>
    </row>
    <row r="74" spans="1:22">
      <c r="A74" s="15" t="s">
        <v>549</v>
      </c>
      <c r="B74" s="17" t="n">
        <v>4692</v>
      </c>
      <c r="C74" s="18">
        <f>(82.0/B74*100)</f>
        <v/>
      </c>
      <c r="D74" s="19" t="n">
        <v>4610</v>
      </c>
      <c r="E74" s="18" t="n">
        <v>406.22160889</v>
      </c>
      <c r="F74" s="20" t="n">
        <v>2.7816669</v>
      </c>
      <c r="G74" s="18" t="n">
        <v>435.43828721</v>
      </c>
      <c r="H74" s="20" t="n">
        <v>2.10548498</v>
      </c>
      <c r="I74" s="18" t="n">
        <v>388.94772938</v>
      </c>
      <c r="J74" s="20" t="n">
        <v>6.27851596</v>
      </c>
      <c r="K74" s="18" t="n">
        <v>366.73389594</v>
      </c>
      <c r="L74" s="20" t="n">
        <v>8.2208299</v>
      </c>
      <c r="M74" s="18" t="s">
        <v>481</v>
      </c>
      <c r="N74" s="20" t="s">
        <v>481</v>
      </c>
      <c r="O74" s="18" t="s">
        <v>481</v>
      </c>
      <c r="P74" s="20" t="s">
        <v>481</v>
      </c>
      <c r="Q74" s="18" t="s">
        <v>481</v>
      </c>
      <c r="R74" s="20" t="s">
        <v>481</v>
      </c>
      <c r="S74" s="18" t="n">
        <v>390.07714089</v>
      </c>
      <c r="T74" s="20" t="n">
        <v>27.89518586</v>
      </c>
      <c r="U74" s="18" t="n">
        <v>339.8324474</v>
      </c>
      <c r="V74" s="20" t="n">
        <v>8.60833639</v>
      </c>
    </row>
    <row r="75" spans="1:22">
      <c r="A75" s="15" t="s">
        <v>550</v>
      </c>
      <c r="B75" s="17" t="n">
        <v>5375</v>
      </c>
      <c r="C75" s="18">
        <f>(209.0/B75*100)</f>
        <v/>
      </c>
      <c r="D75" s="19" t="n">
        <v>5166</v>
      </c>
      <c r="E75" s="18" t="n">
        <v>351.67093502</v>
      </c>
      <c r="F75" s="20" t="n">
        <v>3.74633684</v>
      </c>
      <c r="G75" s="18" t="n">
        <v>378.08146649</v>
      </c>
      <c r="H75" s="20" t="n">
        <v>3.50352235</v>
      </c>
      <c r="I75" s="18" t="n">
        <v>382.743882</v>
      </c>
      <c r="J75" s="20" t="n">
        <v>4.40618056</v>
      </c>
      <c r="K75" s="18" t="n">
        <v>343.51221944</v>
      </c>
      <c r="L75" s="20" t="n">
        <v>8.68254297</v>
      </c>
      <c r="M75" s="18" t="s">
        <v>481</v>
      </c>
      <c r="N75" s="20" t="s">
        <v>481</v>
      </c>
      <c r="O75" s="18" t="s">
        <v>481</v>
      </c>
      <c r="P75" s="20" t="s">
        <v>481</v>
      </c>
      <c r="Q75" s="18" t="s">
        <v>481</v>
      </c>
      <c r="R75" s="20" t="s">
        <v>481</v>
      </c>
      <c r="S75" s="18" t="s">
        <v>481</v>
      </c>
      <c r="T75" s="20" t="s">
        <v>481</v>
      </c>
      <c r="U75" s="18" t="n">
        <v>312.16055741</v>
      </c>
      <c r="V75" s="20" t="n">
        <v>10.06809137</v>
      </c>
    </row>
    <row r="76" spans="1:22">
      <c r="A76" s="15" t="s">
        <v>551</v>
      </c>
      <c r="B76" s="17" t="n">
        <v>14167</v>
      </c>
      <c r="C76" s="18">
        <f>(229.0/B76*100)</f>
        <v/>
      </c>
      <c r="D76" s="19" t="n">
        <v>13938</v>
      </c>
      <c r="E76" s="18" t="n">
        <v>428.07881456</v>
      </c>
      <c r="F76" s="20" t="n">
        <v>3.51688287</v>
      </c>
      <c r="G76" s="18" t="n">
        <v>443.50100767</v>
      </c>
      <c r="H76" s="20" t="n">
        <v>2.64362168</v>
      </c>
      <c r="I76" s="18" t="n">
        <v>400.7631926</v>
      </c>
      <c r="J76" s="20" t="n">
        <v>4.13535548</v>
      </c>
      <c r="K76" s="18" t="n">
        <v>387.9402903</v>
      </c>
      <c r="L76" s="20" t="n">
        <v>5.10539763</v>
      </c>
      <c r="M76" s="18" t="s">
        <v>481</v>
      </c>
      <c r="N76" s="20" t="s">
        <v>481</v>
      </c>
      <c r="O76" s="18" t="s">
        <v>481</v>
      </c>
      <c r="P76" s="20" t="s">
        <v>481</v>
      </c>
      <c r="Q76" s="18" t="s">
        <v>481</v>
      </c>
      <c r="R76" s="20" t="s">
        <v>481</v>
      </c>
      <c r="S76" s="18" t="s">
        <v>481</v>
      </c>
      <c r="T76" s="20" t="s">
        <v>481</v>
      </c>
      <c r="U76" s="18" t="n">
        <v>353.60712387</v>
      </c>
      <c r="V76" s="20" t="n">
        <v>8.05383557</v>
      </c>
    </row>
    <row r="77" spans="1:22">
      <c r="A77" s="15" t="s">
        <v>552</v>
      </c>
      <c r="B77" s="17" t="n">
        <v>6062</v>
      </c>
      <c r="C77" s="18">
        <f>(88.0/B77*100)</f>
        <v/>
      </c>
      <c r="D77" s="19" t="n">
        <v>5974</v>
      </c>
      <c r="E77" s="18" t="n">
        <v>429.34739513</v>
      </c>
      <c r="F77" s="20" t="n">
        <v>4.24328321</v>
      </c>
      <c r="G77" s="18" t="n">
        <v>426.77127516</v>
      </c>
      <c r="H77" s="20" t="n">
        <v>2.41202326</v>
      </c>
      <c r="I77" s="18" t="n">
        <v>400.53465483</v>
      </c>
      <c r="J77" s="20" t="n">
        <v>5.77978888</v>
      </c>
      <c r="K77" s="18" t="n">
        <v>375.64150886</v>
      </c>
      <c r="L77" s="20" t="n">
        <v>5.75427376</v>
      </c>
      <c r="M77" s="18" t="s">
        <v>481</v>
      </c>
      <c r="N77" s="20" t="s">
        <v>481</v>
      </c>
      <c r="O77" s="18" t="s">
        <v>481</v>
      </c>
      <c r="P77" s="20" t="s">
        <v>481</v>
      </c>
      <c r="Q77" s="18" t="s">
        <v>481</v>
      </c>
      <c r="R77" s="20" t="s">
        <v>481</v>
      </c>
      <c r="S77" s="18" t="s">
        <v>481</v>
      </c>
      <c r="T77" s="20" t="s">
        <v>481</v>
      </c>
      <c r="U77" s="18" t="n">
        <v>345.95184929</v>
      </c>
      <c r="V77" s="20" t="n">
        <v>6.44878149</v>
      </c>
    </row>
    <row r="78" spans="1:22">
      <c r="A78" s="15" t="s">
        <v>553</v>
      </c>
      <c r="B78" s="17" t="n">
        <v>5826</v>
      </c>
      <c r="C78" s="18">
        <f>(0.0/B78*100)</f>
        <v/>
      </c>
      <c r="D78" s="19" t="n">
        <v>5826</v>
      </c>
      <c r="E78" s="18" t="n">
        <v>449.7061979</v>
      </c>
      <c r="F78" s="20" t="n">
        <v>8.16328201</v>
      </c>
      <c r="G78" s="18" t="n">
        <v>490.64390801</v>
      </c>
      <c r="H78" s="20" t="n">
        <v>5.1031478</v>
      </c>
      <c r="I78" s="18" t="n">
        <v>505.17035451</v>
      </c>
      <c r="J78" s="20" t="n">
        <v>4.51808315</v>
      </c>
      <c r="K78" s="18" t="n">
        <v>485.25385091</v>
      </c>
      <c r="L78" s="20" t="n">
        <v>5.68462419</v>
      </c>
      <c r="M78" s="18" t="s">
        <v>481</v>
      </c>
      <c r="N78" s="20" t="s">
        <v>481</v>
      </c>
      <c r="O78" s="18" t="s">
        <v>481</v>
      </c>
      <c r="P78" s="20" t="s">
        <v>481</v>
      </c>
      <c r="Q78" s="18" t="n">
        <v>390.3611</v>
      </c>
      <c r="R78" s="20" t="n">
        <v>35.81002551</v>
      </c>
      <c r="S78" s="18" t="n">
        <v>379.91873036</v>
      </c>
      <c r="T78" s="20" t="n">
        <v>48.70469042</v>
      </c>
      <c r="U78" s="18" t="n">
        <v>381.01552029</v>
      </c>
      <c r="V78" s="20" t="n">
        <v>18.84938467</v>
      </c>
    </row>
    <row customHeight="1" ht="25" r="79" spans="1:22">
      <c r="A79" s="15" t="s">
        <v>554</v>
      </c>
      <c r="B79" s="17" t="n">
        <v>1657</v>
      </c>
      <c r="C79" s="18">
        <f>(41.0/B79*100)</f>
        <v/>
      </c>
      <c r="D79" s="19" t="n">
        <v>1616</v>
      </c>
      <c r="E79" s="18" t="n">
        <v>467.49827375</v>
      </c>
      <c r="F79" s="20" t="n">
        <v>10.36083397</v>
      </c>
      <c r="G79" s="18" t="n">
        <v>458.25524969</v>
      </c>
      <c r="H79" s="20" t="n">
        <v>6.57144388</v>
      </c>
      <c r="I79" s="18" t="n">
        <v>430.45009077</v>
      </c>
      <c r="J79" s="20" t="n">
        <v>11.00955524</v>
      </c>
      <c r="K79" s="18" t="n">
        <v>398.5048864</v>
      </c>
      <c r="L79" s="20" t="n">
        <v>17.3705787</v>
      </c>
      <c r="M79" s="18" t="s">
        <v>481</v>
      </c>
      <c r="N79" s="20" t="s">
        <v>481</v>
      </c>
      <c r="O79" s="18" t="s">
        <v>481</v>
      </c>
      <c r="P79" s="20" t="s">
        <v>481</v>
      </c>
      <c r="Q79" s="18" t="s">
        <v>481</v>
      </c>
      <c r="R79" s="20" t="s">
        <v>481</v>
      </c>
      <c r="S79" s="18" t="s">
        <v>481</v>
      </c>
      <c r="T79" s="20" t="s">
        <v>481</v>
      </c>
      <c r="U79" s="18" t="n">
        <v>357.00790068</v>
      </c>
      <c r="V79" s="20" t="n">
        <v>21.74806192</v>
      </c>
    </row>
    <row r="80" spans="1:22">
      <c r="A80" s="15" t="s">
        <v>555</v>
      </c>
      <c r="B80" s="17" t="n">
        <v>7841</v>
      </c>
      <c r="C80" s="18">
        <f>(0.0/B80*100)</f>
        <v/>
      </c>
      <c r="D80" s="19" t="n">
        <v>7841</v>
      </c>
      <c r="E80" s="18" t="n">
        <v>461.18981179</v>
      </c>
      <c r="F80" s="20" t="n">
        <v>6.27602877</v>
      </c>
      <c r="G80" s="18" t="n">
        <v>462.0683327</v>
      </c>
      <c r="H80" s="20" t="n">
        <v>4.13244024</v>
      </c>
      <c r="I80" s="18" t="n">
        <v>451.10962395</v>
      </c>
      <c r="J80" s="20" t="n">
        <v>7.13156621</v>
      </c>
      <c r="K80" s="18" t="n">
        <v>431.07832861</v>
      </c>
      <c r="L80" s="20" t="n">
        <v>11.62958748</v>
      </c>
      <c r="M80" s="18" t="s">
        <v>481</v>
      </c>
      <c r="N80" s="20" t="s">
        <v>481</v>
      </c>
      <c r="O80" s="18" t="s">
        <v>481</v>
      </c>
      <c r="P80" s="20" t="s">
        <v>481</v>
      </c>
      <c r="Q80" s="18" t="s">
        <v>481</v>
      </c>
      <c r="R80" s="20" t="s">
        <v>481</v>
      </c>
      <c r="S80" s="18" t="s">
        <v>481</v>
      </c>
      <c r="T80" s="20" t="s">
        <v>481</v>
      </c>
      <c r="U80" s="18" t="n">
        <v>435.10159073</v>
      </c>
      <c r="V80" s="20" t="n">
        <v>26.49911296</v>
      </c>
    </row>
    <row r="81" spans="1:22">
      <c r="A81" s="23" t="s">
        <v>556</v>
      </c>
      <c r="B81" s="17" t="n">
        <v>8861</v>
      </c>
      <c r="C81" s="18">
        <f>(76.0/B81*100)</f>
        <v/>
      </c>
      <c r="D81" s="19" t="n">
        <v>8785</v>
      </c>
      <c r="E81" s="18" t="n">
        <v>429.84131644</v>
      </c>
      <c r="F81" s="20" t="n">
        <v>5.66963687</v>
      </c>
      <c r="G81" s="18" t="n">
        <v>452.04266446</v>
      </c>
      <c r="H81" s="20" t="n">
        <v>3.43599776</v>
      </c>
      <c r="I81" s="18" t="n">
        <v>437.1663579</v>
      </c>
      <c r="J81" s="20" t="n">
        <v>4.31999565</v>
      </c>
      <c r="K81" s="18" t="n">
        <v>422.35911142</v>
      </c>
      <c r="L81" s="20" t="n">
        <v>8.13835168</v>
      </c>
      <c r="M81" s="18" t="s">
        <v>481</v>
      </c>
      <c r="N81" s="20" t="s">
        <v>481</v>
      </c>
      <c r="O81" s="18" t="s">
        <v>481</v>
      </c>
      <c r="P81" s="20" t="s">
        <v>481</v>
      </c>
      <c r="Q81" s="18" t="s">
        <v>481</v>
      </c>
      <c r="R81" s="20" t="s">
        <v>481</v>
      </c>
      <c r="S81" s="18" t="s">
        <v>481</v>
      </c>
      <c r="T81" s="20" t="s">
        <v>481</v>
      </c>
      <c r="U81" s="18" t="n">
        <v>429.16459301</v>
      </c>
      <c r="V81" s="20" t="n">
        <v>15.39759005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731</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460.75509852</v>
      </c>
      <c r="F7" s="20" t="n">
        <v>5.09552671</v>
      </c>
      <c r="G7" s="18" t="n">
        <v>485.25428374</v>
      </c>
      <c r="H7" s="20" t="n">
        <v>4.49565562</v>
      </c>
      <c r="I7" s="18" t="n">
        <v>499.57341329</v>
      </c>
      <c r="J7" s="20" t="n">
        <v>2.38108326</v>
      </c>
      <c r="K7" s="18" t="n">
        <v>501.40980016</v>
      </c>
      <c r="L7" s="20" t="n">
        <v>2.65737072</v>
      </c>
      <c r="M7" s="18" t="s">
        <v>481</v>
      </c>
      <c r="N7" s="20" t="s">
        <v>481</v>
      </c>
      <c r="O7" s="18" t="s">
        <v>481</v>
      </c>
      <c r="P7" s="20" t="s">
        <v>481</v>
      </c>
      <c r="Q7" s="18" t="s">
        <v>481</v>
      </c>
      <c r="R7" s="20" t="s">
        <v>481</v>
      </c>
      <c r="S7" s="18" t="s">
        <v>481</v>
      </c>
      <c r="T7" s="20" t="s">
        <v>481</v>
      </c>
      <c r="U7" s="18" t="n">
        <v>424.72232364</v>
      </c>
      <c r="V7" s="20" t="n">
        <v>7.74067783</v>
      </c>
    </row>
    <row r="8" spans="1:22">
      <c r="A8" s="15" t="s">
        <v>483</v>
      </c>
      <c r="B8" s="17" t="n">
        <v>7007</v>
      </c>
      <c r="C8" s="18">
        <f>(27.0/B8*100)</f>
        <v/>
      </c>
      <c r="D8" s="19" t="n">
        <v>6980</v>
      </c>
      <c r="E8" s="18" t="n">
        <v>475.89987919</v>
      </c>
      <c r="F8" s="20" t="n">
        <v>5.05043314</v>
      </c>
      <c r="G8" s="18" t="n">
        <v>488.54346182</v>
      </c>
      <c r="H8" s="20" t="n">
        <v>8.69012856</v>
      </c>
      <c r="I8" s="18" t="n">
        <v>498.04873203</v>
      </c>
      <c r="J8" s="20" t="n">
        <v>4.85669483</v>
      </c>
      <c r="K8" s="18" t="n">
        <v>503.60344966</v>
      </c>
      <c r="L8" s="20" t="n">
        <v>3.05065019</v>
      </c>
      <c r="M8" s="18" t="s">
        <v>481</v>
      </c>
      <c r="N8" s="20" t="s">
        <v>481</v>
      </c>
      <c r="O8" s="18" t="s">
        <v>481</v>
      </c>
      <c r="P8" s="20" t="s">
        <v>481</v>
      </c>
      <c r="Q8" s="18" t="n">
        <v>301.63126691</v>
      </c>
      <c r="R8" s="20" t="n">
        <v>25.14921031</v>
      </c>
      <c r="S8" s="18" t="s">
        <v>481</v>
      </c>
      <c r="T8" s="20" t="s">
        <v>481</v>
      </c>
      <c r="U8" s="18" t="n">
        <v>388.1204458</v>
      </c>
      <c r="V8" s="20" t="n">
        <v>12.90381264</v>
      </c>
    </row>
    <row r="9" spans="1:22">
      <c r="A9" s="15" t="s">
        <v>484</v>
      </c>
      <c r="B9" s="17" t="n">
        <v>9651</v>
      </c>
      <c r="C9" s="18">
        <f>(116.0/B9*100)</f>
        <v/>
      </c>
      <c r="D9" s="19" t="n">
        <v>9535</v>
      </c>
      <c r="E9" s="18" t="n">
        <v>471.39436051</v>
      </c>
      <c r="F9" s="20" t="n">
        <v>6.42436153</v>
      </c>
      <c r="G9" s="18" t="n">
        <v>496.91162137</v>
      </c>
      <c r="H9" s="20" t="n">
        <v>5.94030579</v>
      </c>
      <c r="I9" s="18" t="n">
        <v>521.76439137</v>
      </c>
      <c r="J9" s="20" t="n">
        <v>2.62271468</v>
      </c>
      <c r="K9" s="18" t="n">
        <v>512.47164092</v>
      </c>
      <c r="L9" s="20" t="n">
        <v>2.75331451</v>
      </c>
      <c r="M9" s="18" t="s">
        <v>481</v>
      </c>
      <c r="N9" s="20" t="s">
        <v>481</v>
      </c>
      <c r="O9" s="18" t="s">
        <v>481</v>
      </c>
      <c r="P9" s="20" t="s">
        <v>481</v>
      </c>
      <c r="Q9" s="18" t="n">
        <v>357.98454354</v>
      </c>
      <c r="R9" s="20" t="n">
        <v>11.51846445</v>
      </c>
      <c r="S9" s="18" t="s">
        <v>481</v>
      </c>
      <c r="T9" s="20" t="s">
        <v>481</v>
      </c>
      <c r="U9" s="18" t="n">
        <v>429.09063102</v>
      </c>
      <c r="V9" s="20" t="n">
        <v>10.65851501</v>
      </c>
    </row>
    <row r="10" spans="1:22">
      <c r="A10" s="15" t="s">
        <v>485</v>
      </c>
      <c r="B10" s="17" t="n">
        <v>20058</v>
      </c>
      <c r="C10" s="18">
        <f>(531.0/B10*100)</f>
        <v/>
      </c>
      <c r="D10" s="19" t="n">
        <v>19527</v>
      </c>
      <c r="E10" s="18" t="n">
        <v>491.55014378</v>
      </c>
      <c r="F10" s="20" t="n">
        <v>5.26323941</v>
      </c>
      <c r="G10" s="18" t="n">
        <v>506.97419852</v>
      </c>
      <c r="H10" s="20" t="n">
        <v>4.96918337</v>
      </c>
      <c r="I10" s="18" t="n">
        <v>519.70220574</v>
      </c>
      <c r="J10" s="20" t="n">
        <v>2.92881844</v>
      </c>
      <c r="K10" s="18" t="n">
        <v>521.17121256</v>
      </c>
      <c r="L10" s="20" t="n">
        <v>3.03729619</v>
      </c>
      <c r="M10" s="18" t="s">
        <v>481</v>
      </c>
      <c r="N10" s="20" t="s">
        <v>481</v>
      </c>
      <c r="O10" s="18" t="s">
        <v>481</v>
      </c>
      <c r="P10" s="20" t="s">
        <v>481</v>
      </c>
      <c r="Q10" s="18" t="s">
        <v>481</v>
      </c>
      <c r="R10" s="20" t="s">
        <v>481</v>
      </c>
      <c r="S10" s="18" t="s">
        <v>481</v>
      </c>
      <c r="T10" s="20" t="s">
        <v>481</v>
      </c>
      <c r="U10" s="18" t="n">
        <v>460.17971081</v>
      </c>
      <c r="V10" s="20" t="n">
        <v>8.782988120000001</v>
      </c>
    </row>
    <row r="11" spans="1:22">
      <c r="A11" s="15" t="s">
        <v>486</v>
      </c>
      <c r="B11" s="17" t="n">
        <v>7053</v>
      </c>
      <c r="C11" s="18">
        <f>(53.0/B11*100)</f>
        <v/>
      </c>
      <c r="D11" s="19" t="n">
        <v>7000</v>
      </c>
      <c r="E11" s="18" t="n">
        <v>397.07092619</v>
      </c>
      <c r="F11" s="20" t="n">
        <v>5.85040719</v>
      </c>
      <c r="G11" s="18" t="n">
        <v>412.34568232</v>
      </c>
      <c r="H11" s="20" t="n">
        <v>5.28574722</v>
      </c>
      <c r="I11" s="18" t="n">
        <v>425.09520866</v>
      </c>
      <c r="J11" s="20" t="n">
        <v>3.34847957</v>
      </c>
      <c r="K11" s="18" t="n">
        <v>430.3666651</v>
      </c>
      <c r="L11" s="20" t="n">
        <v>2.96300381</v>
      </c>
      <c r="M11" s="18" t="s">
        <v>481</v>
      </c>
      <c r="N11" s="20" t="s">
        <v>481</v>
      </c>
      <c r="O11" s="18" t="s">
        <v>481</v>
      </c>
      <c r="P11" s="20" t="s">
        <v>481</v>
      </c>
      <c r="Q11" s="18" t="s">
        <v>481</v>
      </c>
      <c r="R11" s="20" t="s">
        <v>481</v>
      </c>
      <c r="S11" s="18" t="s">
        <v>481</v>
      </c>
      <c r="T11" s="20" t="s">
        <v>481</v>
      </c>
      <c r="U11" s="18" t="n">
        <v>354.64316603</v>
      </c>
      <c r="V11" s="20" t="n">
        <v>10.3702053</v>
      </c>
    </row>
    <row r="12" spans="1:22">
      <c r="A12" s="15" t="s">
        <v>487</v>
      </c>
      <c r="B12" s="17" t="n">
        <v>6894</v>
      </c>
      <c r="C12" s="18">
        <f>(57.0/B12*100)</f>
        <v/>
      </c>
      <c r="D12" s="19" t="n">
        <v>6837</v>
      </c>
      <c r="E12" s="18" t="n">
        <v>469.85194853</v>
      </c>
      <c r="F12" s="20" t="n">
        <v>5.81578271</v>
      </c>
      <c r="G12" s="18" t="n">
        <v>492.21668412</v>
      </c>
      <c r="H12" s="20" t="n">
        <v>4.63713739</v>
      </c>
      <c r="I12" s="18" t="n">
        <v>498.41146078</v>
      </c>
      <c r="J12" s="20" t="n">
        <v>2.70695314</v>
      </c>
      <c r="K12" s="18" t="n">
        <v>503.75805054</v>
      </c>
      <c r="L12" s="20" t="n">
        <v>3.12770051</v>
      </c>
      <c r="M12" s="18" t="s">
        <v>481</v>
      </c>
      <c r="N12" s="20" t="s">
        <v>481</v>
      </c>
      <c r="O12" s="18" t="s">
        <v>481</v>
      </c>
      <c r="P12" s="20" t="s">
        <v>481</v>
      </c>
      <c r="Q12" s="18" t="n">
        <v>340.98506961</v>
      </c>
      <c r="R12" s="20" t="n">
        <v>12.52444664</v>
      </c>
      <c r="S12" s="18" t="s">
        <v>481</v>
      </c>
      <c r="T12" s="20" t="s">
        <v>481</v>
      </c>
      <c r="U12" s="18" t="n">
        <v>389.08079169</v>
      </c>
      <c r="V12" s="20" t="n">
        <v>10.92396799</v>
      </c>
    </row>
    <row r="13" spans="1:22">
      <c r="A13" s="15" t="s">
        <v>488</v>
      </c>
      <c r="B13" s="17" t="n">
        <v>7161</v>
      </c>
      <c r="C13" s="18">
        <f>(95.0/B13*100)</f>
        <v/>
      </c>
      <c r="D13" s="19" t="n">
        <v>7066</v>
      </c>
      <c r="E13" s="18" t="n">
        <v>492.13808699</v>
      </c>
      <c r="F13" s="20" t="n">
        <v>5.61090718</v>
      </c>
      <c r="G13" s="18" t="n">
        <v>497.63284596</v>
      </c>
      <c r="H13" s="20" t="n">
        <v>5.32320548</v>
      </c>
      <c r="I13" s="18" t="n">
        <v>519.6235034600001</v>
      </c>
      <c r="J13" s="20" t="n">
        <v>3.24876786</v>
      </c>
      <c r="K13" s="18" t="n">
        <v>516.65209197</v>
      </c>
      <c r="L13" s="20" t="n">
        <v>2.55993502</v>
      </c>
      <c r="M13" s="18" t="s">
        <v>481</v>
      </c>
      <c r="N13" s="20" t="s">
        <v>481</v>
      </c>
      <c r="O13" s="18" t="s">
        <v>481</v>
      </c>
      <c r="P13" s="20" t="s">
        <v>481</v>
      </c>
      <c r="Q13" s="18" t="n">
        <v>447.51533769</v>
      </c>
      <c r="R13" s="20" t="n">
        <v>5.97365007</v>
      </c>
      <c r="S13" s="18" t="s">
        <v>481</v>
      </c>
      <c r="T13" s="20" t="s">
        <v>481</v>
      </c>
      <c r="U13" s="18" t="n">
        <v>452.93743369</v>
      </c>
      <c r="V13" s="20" t="n">
        <v>13.26738218</v>
      </c>
    </row>
    <row r="14" spans="1:22">
      <c r="A14" s="15" t="s">
        <v>489</v>
      </c>
      <c r="B14" s="17" t="n">
        <v>5587</v>
      </c>
      <c r="C14" s="18">
        <f>(76.0/B14*100)</f>
        <v/>
      </c>
      <c r="D14" s="19" t="n">
        <v>5511</v>
      </c>
      <c r="E14" s="18" t="n">
        <v>498.57275613</v>
      </c>
      <c r="F14" s="20" t="n">
        <v>5.5813683</v>
      </c>
      <c r="G14" s="18" t="n">
        <v>514.13407262</v>
      </c>
      <c r="H14" s="20" t="n">
        <v>4.51944308</v>
      </c>
      <c r="I14" s="18" t="n">
        <v>523.19499137</v>
      </c>
      <c r="J14" s="20" t="n">
        <v>2.35681477</v>
      </c>
      <c r="K14" s="18" t="n">
        <v>522.20567606</v>
      </c>
      <c r="L14" s="20" t="n">
        <v>3.15333054</v>
      </c>
      <c r="M14" s="18" t="s">
        <v>481</v>
      </c>
      <c r="N14" s="20" t="s">
        <v>481</v>
      </c>
      <c r="O14" s="18" t="s">
        <v>481</v>
      </c>
      <c r="P14" s="20" t="s">
        <v>481</v>
      </c>
      <c r="Q14" s="18" t="s">
        <v>481</v>
      </c>
      <c r="R14" s="20" t="s">
        <v>481</v>
      </c>
      <c r="S14" s="18" t="s">
        <v>481</v>
      </c>
      <c r="T14" s="20" t="s">
        <v>481</v>
      </c>
      <c r="U14" s="18" t="n">
        <v>459.85514846</v>
      </c>
      <c r="V14" s="20" t="n">
        <v>13.91607322</v>
      </c>
    </row>
    <row r="15" spans="1:22">
      <c r="A15" s="15" t="s">
        <v>490</v>
      </c>
      <c r="B15" s="17" t="n">
        <v>5882</v>
      </c>
      <c r="C15" s="18">
        <f>(53.0/B15*100)</f>
        <v/>
      </c>
      <c r="D15" s="19" t="n">
        <v>5829</v>
      </c>
      <c r="E15" s="18" t="n">
        <v>479.86541176</v>
      </c>
      <c r="F15" s="20" t="n">
        <v>7.17676195</v>
      </c>
      <c r="G15" s="18" t="n">
        <v>518.8101481800001</v>
      </c>
      <c r="H15" s="20" t="n">
        <v>5.21100273</v>
      </c>
      <c r="I15" s="18" t="n">
        <v>518.71439008</v>
      </c>
      <c r="J15" s="20" t="n">
        <v>2.8452834</v>
      </c>
      <c r="K15" s="18" t="n">
        <v>511.30247514</v>
      </c>
      <c r="L15" s="20" t="n">
        <v>2.55708185</v>
      </c>
      <c r="M15" s="18" t="s">
        <v>481</v>
      </c>
      <c r="N15" s="20" t="s">
        <v>481</v>
      </c>
      <c r="O15" s="18" t="s">
        <v>481</v>
      </c>
      <c r="P15" s="20" t="s">
        <v>481</v>
      </c>
      <c r="Q15" s="18" t="n">
        <v>368.85220715</v>
      </c>
      <c r="R15" s="20" t="n">
        <v>14.5875493</v>
      </c>
      <c r="S15" s="18" t="s">
        <v>481</v>
      </c>
      <c r="T15" s="20" t="s">
        <v>481</v>
      </c>
      <c r="U15" s="18" t="n">
        <v>436.03740916</v>
      </c>
      <c r="V15" s="20" t="n">
        <v>16.62000701</v>
      </c>
    </row>
    <row r="16" spans="1:22">
      <c r="A16" s="15" t="s">
        <v>491</v>
      </c>
      <c r="B16" s="17" t="n">
        <v>6108</v>
      </c>
      <c r="C16" s="18">
        <f>(107.0/B16*100)</f>
        <v/>
      </c>
      <c r="D16" s="19" t="n">
        <v>6001</v>
      </c>
      <c r="E16" s="18" t="n">
        <v>455.60178745</v>
      </c>
      <c r="F16" s="20" t="n">
        <v>8.20485976</v>
      </c>
      <c r="G16" s="18" t="n">
        <v>484.41763988</v>
      </c>
      <c r="H16" s="20" t="n">
        <v>7.15989902</v>
      </c>
      <c r="I16" s="18" t="n">
        <v>505.62149323</v>
      </c>
      <c r="J16" s="20" t="n">
        <v>3.12350735</v>
      </c>
      <c r="K16" s="18" t="n">
        <v>496.08014921</v>
      </c>
      <c r="L16" s="20" t="n">
        <v>2.09269088</v>
      </c>
      <c r="M16" s="18" t="s">
        <v>481</v>
      </c>
      <c r="N16" s="20" t="s">
        <v>481</v>
      </c>
      <c r="O16" s="18" t="s">
        <v>481</v>
      </c>
      <c r="P16" s="20" t="s">
        <v>481</v>
      </c>
      <c r="Q16" s="18" t="s">
        <v>481</v>
      </c>
      <c r="R16" s="20" t="s">
        <v>481</v>
      </c>
      <c r="S16" s="18" t="s">
        <v>481</v>
      </c>
      <c r="T16" s="20" t="s">
        <v>481</v>
      </c>
      <c r="U16" s="18" t="n">
        <v>388.08880089</v>
      </c>
      <c r="V16" s="20" t="n">
        <v>10.53815785</v>
      </c>
    </row>
    <row r="17" spans="1:22">
      <c r="A17" s="15" t="s">
        <v>492</v>
      </c>
      <c r="B17" s="17" t="n">
        <v>6504</v>
      </c>
      <c r="C17" s="18">
        <f>(709.0/B17*100)</f>
        <v/>
      </c>
      <c r="D17" s="19" t="n">
        <v>5795</v>
      </c>
      <c r="E17" s="18" t="n">
        <v>488.62116076</v>
      </c>
      <c r="F17" s="20" t="n">
        <v>5.78397148</v>
      </c>
      <c r="G17" s="18" t="n">
        <v>500.71821866</v>
      </c>
      <c r="H17" s="20" t="n">
        <v>6.3684417</v>
      </c>
      <c r="I17" s="18" t="n">
        <v>518.05614455</v>
      </c>
      <c r="J17" s="20" t="n">
        <v>4.46228928</v>
      </c>
      <c r="K17" s="18" t="n">
        <v>516.85457052</v>
      </c>
      <c r="L17" s="20" t="n">
        <v>2.9392614</v>
      </c>
      <c r="M17" s="18" t="s">
        <v>481</v>
      </c>
      <c r="N17" s="20" t="s">
        <v>481</v>
      </c>
      <c r="O17" s="18" t="s">
        <v>481</v>
      </c>
      <c r="P17" s="20" t="s">
        <v>481</v>
      </c>
      <c r="Q17" s="18" t="n">
        <v>362.96139732</v>
      </c>
      <c r="R17" s="20" t="n">
        <v>12.64520278</v>
      </c>
      <c r="S17" s="18" t="s">
        <v>481</v>
      </c>
      <c r="T17" s="20" t="s">
        <v>481</v>
      </c>
      <c r="U17" s="18" t="n">
        <v>440.84998928</v>
      </c>
      <c r="V17" s="20" t="n">
        <v>9.3287593</v>
      </c>
    </row>
    <row r="18" spans="1:22">
      <c r="A18" s="15" t="s">
        <v>493</v>
      </c>
      <c r="B18" s="17" t="n">
        <v>5532</v>
      </c>
      <c r="C18" s="18">
        <f>(28.0/B18*100)</f>
        <v/>
      </c>
      <c r="D18" s="19" t="n">
        <v>5504</v>
      </c>
      <c r="E18" s="18" t="n">
        <v>433.28702946</v>
      </c>
      <c r="F18" s="20" t="n">
        <v>7.35771875</v>
      </c>
      <c r="G18" s="18" t="n">
        <v>446.52421657</v>
      </c>
      <c r="H18" s="20" t="n">
        <v>6.14767144</v>
      </c>
      <c r="I18" s="18" t="n">
        <v>456.58511462</v>
      </c>
      <c r="J18" s="20" t="n">
        <v>4.71211785</v>
      </c>
      <c r="K18" s="18" t="n">
        <v>457.13424719</v>
      </c>
      <c r="L18" s="20" t="n">
        <v>3.8007735</v>
      </c>
      <c r="M18" s="18" t="s">
        <v>481</v>
      </c>
      <c r="N18" s="20" t="s">
        <v>481</v>
      </c>
      <c r="O18" s="18" t="s">
        <v>481</v>
      </c>
      <c r="P18" s="20" t="s">
        <v>481</v>
      </c>
      <c r="Q18" s="18" t="s">
        <v>481</v>
      </c>
      <c r="R18" s="20" t="s">
        <v>481</v>
      </c>
      <c r="S18" s="18" t="s">
        <v>481</v>
      </c>
      <c r="T18" s="20" t="s">
        <v>481</v>
      </c>
      <c r="U18" s="18" t="n">
        <v>368.3419053</v>
      </c>
      <c r="V18" s="20" t="n">
        <v>14.52177918</v>
      </c>
    </row>
    <row r="19" spans="1:22">
      <c r="A19" s="15" t="s">
        <v>494</v>
      </c>
      <c r="B19" s="17" t="n">
        <v>5658</v>
      </c>
      <c r="C19" s="18">
        <f>(74.0/B19*100)</f>
        <v/>
      </c>
      <c r="D19" s="19" t="n">
        <v>5584</v>
      </c>
      <c r="E19" s="18" t="n">
        <v>446.57541052</v>
      </c>
      <c r="F19" s="20" t="n">
        <v>6.10266925</v>
      </c>
      <c r="G19" s="18" t="n">
        <v>473.87794849</v>
      </c>
      <c r="H19" s="20" t="n">
        <v>6.05932355</v>
      </c>
      <c r="I19" s="18" t="n">
        <v>477.87198828</v>
      </c>
      <c r="J19" s="20" t="n">
        <v>3.52971787</v>
      </c>
      <c r="K19" s="18" t="n">
        <v>484.75377417</v>
      </c>
      <c r="L19" s="20" t="n">
        <v>3.28480563</v>
      </c>
      <c r="M19" s="18" t="s">
        <v>481</v>
      </c>
      <c r="N19" s="20" t="s">
        <v>481</v>
      </c>
      <c r="O19" s="18" t="s">
        <v>481</v>
      </c>
      <c r="P19" s="20" t="s">
        <v>481</v>
      </c>
      <c r="Q19" s="18" t="s">
        <v>481</v>
      </c>
      <c r="R19" s="20" t="s">
        <v>481</v>
      </c>
      <c r="S19" s="18" t="s">
        <v>481</v>
      </c>
      <c r="T19" s="20" t="s">
        <v>481</v>
      </c>
      <c r="U19" s="18" t="n">
        <v>383.84910779</v>
      </c>
      <c r="V19" s="20" t="n">
        <v>11.56767486</v>
      </c>
    </row>
    <row r="20" spans="1:22">
      <c r="A20" s="15" t="s">
        <v>495</v>
      </c>
      <c r="B20" s="17" t="n">
        <v>3371</v>
      </c>
      <c r="C20" s="18">
        <f>(75.0/B20*100)</f>
        <v/>
      </c>
      <c r="D20" s="19" t="n">
        <v>3296</v>
      </c>
      <c r="E20" s="18" t="n">
        <v>468.29302082</v>
      </c>
      <c r="F20" s="20" t="n">
        <v>6.86496008</v>
      </c>
      <c r="G20" s="18" t="n">
        <v>467.41915516</v>
      </c>
      <c r="H20" s="20" t="n">
        <v>6.12102852</v>
      </c>
      <c r="I20" s="18" t="n">
        <v>487.74214414</v>
      </c>
      <c r="J20" s="20" t="n">
        <v>3.95660344</v>
      </c>
      <c r="K20" s="18" t="n">
        <v>497.5247195</v>
      </c>
      <c r="L20" s="20" t="n">
        <v>3.081259</v>
      </c>
      <c r="M20" s="18" t="s">
        <v>481</v>
      </c>
      <c r="N20" s="20" t="s">
        <v>481</v>
      </c>
      <c r="O20" s="18" t="s">
        <v>481</v>
      </c>
      <c r="P20" s="20" t="s">
        <v>481</v>
      </c>
      <c r="Q20" s="18" t="s">
        <v>481</v>
      </c>
      <c r="R20" s="20" t="s">
        <v>481</v>
      </c>
      <c r="S20" s="18" t="s">
        <v>481</v>
      </c>
      <c r="T20" s="20" t="s">
        <v>481</v>
      </c>
      <c r="U20" s="18" t="n">
        <v>420.35291633</v>
      </c>
      <c r="V20" s="20" t="n">
        <v>16.38570276</v>
      </c>
    </row>
    <row r="21" spans="1:22">
      <c r="A21" s="15" t="s">
        <v>496</v>
      </c>
      <c r="B21" s="17" t="n">
        <v>5741</v>
      </c>
      <c r="C21" s="18">
        <f>(45.0/B21*100)</f>
        <v/>
      </c>
      <c r="D21" s="19" t="n">
        <v>5696</v>
      </c>
      <c r="E21" s="18" t="n">
        <v>476.36243974</v>
      </c>
      <c r="F21" s="20" t="n">
        <v>7.49175208</v>
      </c>
      <c r="G21" s="18" t="n">
        <v>506.83793084</v>
      </c>
      <c r="H21" s="20" t="n">
        <v>4.29345237</v>
      </c>
      <c r="I21" s="18" t="n">
        <v>507.56470162</v>
      </c>
      <c r="J21" s="20" t="n">
        <v>2.55278277</v>
      </c>
      <c r="K21" s="18" t="n">
        <v>502.94761584</v>
      </c>
      <c r="L21" s="20" t="n">
        <v>2.45316922</v>
      </c>
      <c r="M21" s="18" t="s">
        <v>481</v>
      </c>
      <c r="N21" s="20" t="s">
        <v>481</v>
      </c>
      <c r="O21" s="18" t="s">
        <v>481</v>
      </c>
      <c r="P21" s="20" t="s">
        <v>481</v>
      </c>
      <c r="Q21" s="18" t="s">
        <v>481</v>
      </c>
      <c r="R21" s="20" t="s">
        <v>481</v>
      </c>
      <c r="S21" s="18" t="s">
        <v>481</v>
      </c>
      <c r="T21" s="20" t="s">
        <v>481</v>
      </c>
      <c r="U21" s="18" t="n">
        <v>453.45139228</v>
      </c>
      <c r="V21" s="20" t="n">
        <v>12.44702935</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(222.0/B23*100)</f>
        <v/>
      </c>
      <c r="D23" s="19" t="n">
        <v>11361</v>
      </c>
      <c r="E23" s="18" t="n">
        <v>460.49660321</v>
      </c>
      <c r="F23" s="20" t="n">
        <v>8.66877558</v>
      </c>
      <c r="G23" s="18" t="n">
        <v>482.22589206</v>
      </c>
      <c r="H23" s="20" t="n">
        <v>6.90418376</v>
      </c>
      <c r="I23" s="18" t="n">
        <v>498.54511461</v>
      </c>
      <c r="J23" s="20" t="n">
        <v>4.13698756</v>
      </c>
      <c r="K23" s="18" t="n">
        <v>490.59662071</v>
      </c>
      <c r="L23" s="20" t="n">
        <v>3.31359809</v>
      </c>
      <c r="M23" s="18" t="s">
        <v>481</v>
      </c>
      <c r="N23" s="20" t="s">
        <v>481</v>
      </c>
      <c r="O23" s="18" t="s">
        <v>481</v>
      </c>
      <c r="P23" s="20" t="s">
        <v>481</v>
      </c>
      <c r="Q23" s="18" t="s">
        <v>481</v>
      </c>
      <c r="R23" s="20" t="s">
        <v>481</v>
      </c>
      <c r="S23" s="18" t="s">
        <v>481</v>
      </c>
      <c r="T23" s="20" t="s">
        <v>481</v>
      </c>
      <c r="U23" s="18" t="n">
        <v>433.69162776</v>
      </c>
      <c r="V23" s="20" t="n">
        <v>12.49092585</v>
      </c>
    </row>
    <row r="24" spans="1:22">
      <c r="A24" s="15" t="s">
        <v>499</v>
      </c>
      <c r="B24" s="17" t="n">
        <v>6647</v>
      </c>
      <c r="C24" s="18">
        <f>(7.0/B24*100)</f>
        <v/>
      </c>
      <c r="D24" s="19" t="n">
        <v>6640</v>
      </c>
      <c r="E24" s="18" t="n">
        <v>488.00563332</v>
      </c>
      <c r="F24" s="20" t="n">
        <v>6.2054821</v>
      </c>
      <c r="G24" s="18" t="n">
        <v>519.5197335</v>
      </c>
      <c r="H24" s="20" t="n">
        <v>5.51386591</v>
      </c>
      <c r="I24" s="18" t="n">
        <v>532.07693061</v>
      </c>
      <c r="J24" s="20" t="n">
        <v>3.29825426</v>
      </c>
      <c r="K24" s="18" t="n">
        <v>540.62588498</v>
      </c>
      <c r="L24" s="20" t="n">
        <v>3.32305279</v>
      </c>
      <c r="M24" s="18" t="s">
        <v>481</v>
      </c>
      <c r="N24" s="20" t="s">
        <v>481</v>
      </c>
      <c r="O24" s="18" t="s">
        <v>481</v>
      </c>
      <c r="P24" s="20" t="s">
        <v>481</v>
      </c>
      <c r="Q24" s="18" t="s">
        <v>481</v>
      </c>
      <c r="R24" s="20" t="s">
        <v>481</v>
      </c>
      <c r="S24" s="18" t="s">
        <v>481</v>
      </c>
      <c r="T24" s="20" t="s">
        <v>481</v>
      </c>
      <c r="U24" s="18" t="n">
        <v>443.74237261</v>
      </c>
      <c r="V24" s="20" t="n">
        <v>21.71307619</v>
      </c>
    </row>
    <row r="25" spans="1:22">
      <c r="A25" s="15" t="s">
        <v>500</v>
      </c>
      <c r="B25" s="17" t="n">
        <v>5581</v>
      </c>
      <c r="C25" s="18">
        <f>(24.0/B25*100)</f>
        <v/>
      </c>
      <c r="D25" s="19" t="n">
        <v>5557</v>
      </c>
      <c r="E25" s="18" t="n">
        <v>479.33595262</v>
      </c>
      <c r="F25" s="20" t="n">
        <v>14.93595344</v>
      </c>
      <c r="G25" s="18" t="n">
        <v>514.9334539</v>
      </c>
      <c r="H25" s="20" t="n">
        <v>7.29379995</v>
      </c>
      <c r="I25" s="18" t="n">
        <v>522.74691875</v>
      </c>
      <c r="J25" s="20" t="n">
        <v>4.33518842</v>
      </c>
      <c r="K25" s="18" t="n">
        <v>527.80771851</v>
      </c>
      <c r="L25" s="20" t="n">
        <v>4.07395638</v>
      </c>
      <c r="M25" s="18" t="s">
        <v>481</v>
      </c>
      <c r="N25" s="20" t="s">
        <v>481</v>
      </c>
      <c r="O25" s="18" t="s">
        <v>481</v>
      </c>
      <c r="P25" s="20" t="s">
        <v>481</v>
      </c>
      <c r="Q25" s="18" t="s">
        <v>481</v>
      </c>
      <c r="R25" s="20" t="s">
        <v>481</v>
      </c>
      <c r="S25" s="18" t="s">
        <v>481</v>
      </c>
      <c r="T25" s="20" t="s">
        <v>481</v>
      </c>
      <c r="U25" s="18" t="n">
        <v>452.94435282</v>
      </c>
      <c r="V25" s="20" t="n">
        <v>35.84124447</v>
      </c>
    </row>
    <row r="26" spans="1:22">
      <c r="A26" s="15" t="s">
        <v>501</v>
      </c>
      <c r="B26" s="17" t="n">
        <v>4869</v>
      </c>
      <c r="C26" s="18">
        <f>(36.0/B26*100)</f>
        <v/>
      </c>
      <c r="D26" s="19" t="n">
        <v>4833</v>
      </c>
      <c r="E26" s="18" t="n">
        <v>465.35133181</v>
      </c>
      <c r="F26" s="20" t="n">
        <v>5.33655785</v>
      </c>
      <c r="G26" s="18" t="n">
        <v>482.07515647</v>
      </c>
      <c r="H26" s="20" t="n">
        <v>4.66123867</v>
      </c>
      <c r="I26" s="18" t="n">
        <v>483.78995201</v>
      </c>
      <c r="J26" s="20" t="n">
        <v>2.76278235</v>
      </c>
      <c r="K26" s="18" t="n">
        <v>485.35790767</v>
      </c>
      <c r="L26" s="20" t="n">
        <v>2.88034411</v>
      </c>
      <c r="M26" s="18" t="s">
        <v>481</v>
      </c>
      <c r="N26" s="20" t="s">
        <v>481</v>
      </c>
      <c r="O26" s="18" t="s">
        <v>481</v>
      </c>
      <c r="P26" s="20" t="s">
        <v>481</v>
      </c>
      <c r="Q26" s="18" t="s">
        <v>481</v>
      </c>
      <c r="R26" s="20" t="s">
        <v>481</v>
      </c>
      <c r="S26" s="18" t="s">
        <v>481</v>
      </c>
      <c r="T26" s="20" t="s">
        <v>481</v>
      </c>
      <c r="U26" s="18" t="n">
        <v>456.32223545</v>
      </c>
      <c r="V26" s="20" t="n">
        <v>16.24723859</v>
      </c>
    </row>
    <row r="27" spans="1:22">
      <c r="A27" s="15" t="s">
        <v>502</v>
      </c>
      <c r="B27" s="17" t="n">
        <v>5299</v>
      </c>
      <c r="C27" s="18">
        <f>(19.0/B27*100)</f>
        <v/>
      </c>
      <c r="D27" s="19" t="n">
        <v>5280</v>
      </c>
      <c r="E27" s="18" t="n">
        <v>453.31825406</v>
      </c>
      <c r="F27" s="20" t="n">
        <v>4.2024844</v>
      </c>
      <c r="G27" s="18" t="n">
        <v>476.5928298</v>
      </c>
      <c r="H27" s="20" t="n">
        <v>5.90887838</v>
      </c>
      <c r="I27" s="18" t="n">
        <v>495.0204187</v>
      </c>
      <c r="J27" s="20" t="n">
        <v>3.42042454</v>
      </c>
      <c r="K27" s="18" t="n">
        <v>491.82126508</v>
      </c>
      <c r="L27" s="20" t="n">
        <v>1.59845372</v>
      </c>
      <c r="M27" s="18" t="s">
        <v>481</v>
      </c>
      <c r="N27" s="20" t="s">
        <v>481</v>
      </c>
      <c r="O27" s="18" t="s">
        <v>481</v>
      </c>
      <c r="P27" s="20" t="s">
        <v>481</v>
      </c>
      <c r="Q27" s="18" t="s">
        <v>481</v>
      </c>
      <c r="R27" s="20" t="s">
        <v>481</v>
      </c>
      <c r="S27" s="18" t="s">
        <v>481</v>
      </c>
      <c r="T27" s="20" t="s">
        <v>481</v>
      </c>
      <c r="U27" s="18" t="n">
        <v>397.07273586</v>
      </c>
      <c r="V27" s="20" t="n">
        <v>7.66229656</v>
      </c>
    </row>
    <row r="28" spans="1:22">
      <c r="A28" s="15" t="s">
        <v>503</v>
      </c>
      <c r="B28" s="17" t="n">
        <v>7568</v>
      </c>
      <c r="C28" s="18">
        <f>(64.0/B28*100)</f>
        <v/>
      </c>
      <c r="D28" s="19" t="n">
        <v>7504</v>
      </c>
      <c r="E28" s="18" t="n">
        <v>398.73367519</v>
      </c>
      <c r="F28" s="20" t="n">
        <v>3.58219831</v>
      </c>
      <c r="G28" s="18" t="n">
        <v>388.63125077</v>
      </c>
      <c r="H28" s="20" t="n">
        <v>5.11568022</v>
      </c>
      <c r="I28" s="18" t="n">
        <v>407.64165518</v>
      </c>
      <c r="J28" s="20" t="n">
        <v>2.92985564</v>
      </c>
      <c r="K28" s="18" t="n">
        <v>417.13550847</v>
      </c>
      <c r="L28" s="20" t="n">
        <v>2.46663836</v>
      </c>
      <c r="M28" s="18" t="s">
        <v>481</v>
      </c>
      <c r="N28" s="20" t="s">
        <v>481</v>
      </c>
      <c r="O28" s="18" t="s">
        <v>481</v>
      </c>
      <c r="P28" s="20" t="s">
        <v>481</v>
      </c>
      <c r="Q28" s="18" t="s">
        <v>481</v>
      </c>
      <c r="R28" s="20" t="s">
        <v>481</v>
      </c>
      <c r="S28" s="18" t="s">
        <v>481</v>
      </c>
      <c r="T28" s="20" t="s">
        <v>481</v>
      </c>
      <c r="U28" s="18" t="n">
        <v>364.29142061</v>
      </c>
      <c r="V28" s="20" t="n">
        <v>12.79272294</v>
      </c>
    </row>
    <row r="29" spans="1:22">
      <c r="A29" s="15" t="s">
        <v>504</v>
      </c>
      <c r="B29" s="17" t="n">
        <v>5385</v>
      </c>
      <c r="C29" s="18">
        <f>(30.0/B29*100)</f>
        <v/>
      </c>
      <c r="D29" s="19" t="n">
        <v>5355</v>
      </c>
      <c r="E29" s="18" t="n">
        <v>489.45221247</v>
      </c>
      <c r="F29" s="20" t="n">
        <v>8.631434029999999</v>
      </c>
      <c r="G29" s="18" t="n">
        <v>498.23703241</v>
      </c>
      <c r="H29" s="20" t="n">
        <v>8.632720259999999</v>
      </c>
      <c r="I29" s="18" t="n">
        <v>522.87331509</v>
      </c>
      <c r="J29" s="20" t="n">
        <v>2.99274268</v>
      </c>
      <c r="K29" s="18" t="n">
        <v>518.50762083</v>
      </c>
      <c r="L29" s="20" t="n">
        <v>2.72171411</v>
      </c>
      <c r="M29" s="18" t="s">
        <v>481</v>
      </c>
      <c r="N29" s="20" t="s">
        <v>481</v>
      </c>
      <c r="O29" s="18" t="s">
        <v>481</v>
      </c>
      <c r="P29" s="20" t="s">
        <v>481</v>
      </c>
      <c r="Q29" s="18" t="n">
        <v>335.3902018</v>
      </c>
      <c r="R29" s="20" t="n">
        <v>12.1685767</v>
      </c>
      <c r="S29" s="18" t="s">
        <v>481</v>
      </c>
      <c r="T29" s="20" t="s">
        <v>481</v>
      </c>
      <c r="U29" s="18" t="n">
        <v>421.30529011</v>
      </c>
      <c r="V29" s="20" t="n">
        <v>16.13738718</v>
      </c>
    </row>
    <row r="30" spans="1:22">
      <c r="A30" s="15" t="s">
        <v>505</v>
      </c>
      <c r="B30" s="17" t="n">
        <v>4520</v>
      </c>
      <c r="C30" s="18">
        <f>(107.0/B30*100)</f>
        <v/>
      </c>
      <c r="D30" s="19" t="n">
        <v>4413</v>
      </c>
      <c r="E30" s="18" t="n">
        <v>465.83298421</v>
      </c>
      <c r="F30" s="20" t="n">
        <v>7.8777289</v>
      </c>
      <c r="G30" s="18" t="n">
        <v>489.99963191</v>
      </c>
      <c r="H30" s="20" t="n">
        <v>4.288722</v>
      </c>
      <c r="I30" s="18" t="n">
        <v>504.24412259</v>
      </c>
      <c r="J30" s="20" t="n">
        <v>2.7315972</v>
      </c>
      <c r="K30" s="18" t="n">
        <v>492.3709009</v>
      </c>
      <c r="L30" s="20" t="n">
        <v>3.70169689</v>
      </c>
      <c r="M30" s="18" t="s">
        <v>481</v>
      </c>
      <c r="N30" s="20" t="s">
        <v>481</v>
      </c>
      <c r="O30" s="18" t="s">
        <v>481</v>
      </c>
      <c r="P30" s="20" t="s">
        <v>481</v>
      </c>
      <c r="Q30" s="18" t="s">
        <v>481</v>
      </c>
      <c r="R30" s="20" t="s">
        <v>481</v>
      </c>
      <c r="S30" s="18" t="s">
        <v>481</v>
      </c>
      <c r="T30" s="20" t="s">
        <v>481</v>
      </c>
      <c r="U30" s="18" t="n">
        <v>429.29392782</v>
      </c>
      <c r="V30" s="20" t="n">
        <v>12.6556098</v>
      </c>
    </row>
    <row r="31" spans="1:22">
      <c r="A31" s="15" t="s">
        <v>506</v>
      </c>
      <c r="B31" s="17" t="n">
        <v>5456</v>
      </c>
      <c r="C31" s="18">
        <f>(127.0/B31*100)</f>
        <v/>
      </c>
      <c r="D31" s="19" t="n">
        <v>5329</v>
      </c>
      <c r="E31" s="18" t="n">
        <v>476.80367295</v>
      </c>
      <c r="F31" s="20" t="n">
        <v>6.045526</v>
      </c>
      <c r="G31" s="18" t="n">
        <v>494.65877769</v>
      </c>
      <c r="H31" s="20" t="n">
        <v>4.66605346</v>
      </c>
      <c r="I31" s="18" t="n">
        <v>510.07227738</v>
      </c>
      <c r="J31" s="20" t="n">
        <v>3.60890517</v>
      </c>
      <c r="K31" s="18" t="n">
        <v>505.10573546</v>
      </c>
      <c r="L31" s="20" t="n">
        <v>2.43418553</v>
      </c>
      <c r="M31" s="18" t="s">
        <v>481</v>
      </c>
      <c r="N31" s="20" t="s">
        <v>481</v>
      </c>
      <c r="O31" s="18" t="s">
        <v>481</v>
      </c>
      <c r="P31" s="20" t="s">
        <v>481</v>
      </c>
      <c r="Q31" s="18" t="s">
        <v>481</v>
      </c>
      <c r="R31" s="20" t="s">
        <v>481</v>
      </c>
      <c r="S31" s="18" t="s">
        <v>481</v>
      </c>
      <c r="T31" s="20" t="s">
        <v>481</v>
      </c>
      <c r="U31" s="18" t="n">
        <v>408.75848735</v>
      </c>
      <c r="V31" s="20" t="n">
        <v>9.67412721</v>
      </c>
    </row>
    <row r="32" spans="1:22">
      <c r="A32" s="15" t="s">
        <v>507</v>
      </c>
      <c r="B32" s="17" t="n">
        <v>4478</v>
      </c>
      <c r="C32" s="18">
        <f>(5.0/B32*100)</f>
        <v/>
      </c>
      <c r="D32" s="19" t="n">
        <v>4473</v>
      </c>
      <c r="E32" s="18" t="n">
        <v>492.83453534</v>
      </c>
      <c r="F32" s="20" t="n">
        <v>4.3375115</v>
      </c>
      <c r="G32" s="18" t="n">
        <v>507.88047645</v>
      </c>
      <c r="H32" s="20" t="n">
        <v>5.91937763</v>
      </c>
      <c r="I32" s="18" t="n">
        <v>508.8681408</v>
      </c>
      <c r="J32" s="20" t="n">
        <v>3.26016918</v>
      </c>
      <c r="K32" s="18" t="n">
        <v>504.28867488</v>
      </c>
      <c r="L32" s="20" t="n">
        <v>2.64018312</v>
      </c>
      <c r="M32" s="18" t="s">
        <v>481</v>
      </c>
      <c r="N32" s="20" t="s">
        <v>481</v>
      </c>
      <c r="O32" s="18" t="s">
        <v>481</v>
      </c>
      <c r="P32" s="20" t="s">
        <v>481</v>
      </c>
      <c r="Q32" s="18" t="s">
        <v>481</v>
      </c>
      <c r="R32" s="20" t="s">
        <v>481</v>
      </c>
      <c r="S32" s="18" t="s">
        <v>481</v>
      </c>
      <c r="T32" s="20" t="s">
        <v>481</v>
      </c>
      <c r="U32" s="18" t="n">
        <v>420.18458298</v>
      </c>
      <c r="V32" s="20" t="n">
        <v>26.7441894</v>
      </c>
    </row>
    <row r="33" spans="1:22">
      <c r="A33" s="15" t="s">
        <v>508</v>
      </c>
      <c r="B33" s="17" t="n">
        <v>7325</v>
      </c>
      <c r="C33" s="18">
        <f>(76.0/B33*100)</f>
        <v/>
      </c>
      <c r="D33" s="19" t="n">
        <v>7249</v>
      </c>
      <c r="E33" s="18" t="n">
        <v>468.09569948</v>
      </c>
      <c r="F33" s="20" t="n">
        <v>7.90133814</v>
      </c>
      <c r="G33" s="18" t="n">
        <v>478.74482058</v>
      </c>
      <c r="H33" s="20" t="n">
        <v>7.27120181</v>
      </c>
      <c r="I33" s="18" t="n">
        <v>500.51263217</v>
      </c>
      <c r="J33" s="20" t="n">
        <v>3.15965673</v>
      </c>
      <c r="K33" s="18" t="n">
        <v>492.04509606</v>
      </c>
      <c r="L33" s="20" t="n">
        <v>2.69167925</v>
      </c>
      <c r="M33" s="18" t="s">
        <v>481</v>
      </c>
      <c r="N33" s="20" t="s">
        <v>481</v>
      </c>
      <c r="O33" s="18" t="s">
        <v>481</v>
      </c>
      <c r="P33" s="20" t="s">
        <v>481</v>
      </c>
      <c r="Q33" s="18" t="s">
        <v>481</v>
      </c>
      <c r="R33" s="20" t="s">
        <v>481</v>
      </c>
      <c r="S33" s="18" t="s">
        <v>481</v>
      </c>
      <c r="T33" s="20" t="s">
        <v>481</v>
      </c>
      <c r="U33" s="18" t="n">
        <v>422.65816596</v>
      </c>
      <c r="V33" s="20" t="n">
        <v>16.57181097</v>
      </c>
    </row>
    <row r="34" spans="1:22">
      <c r="A34" s="15" t="s">
        <v>509</v>
      </c>
      <c r="B34" s="17" t="n">
        <v>6350</v>
      </c>
      <c r="C34" s="18">
        <f>(39.0/B34*100)</f>
        <v/>
      </c>
      <c r="D34" s="19" t="n">
        <v>6311</v>
      </c>
      <c r="E34" s="18" t="n">
        <v>460.96590007</v>
      </c>
      <c r="F34" s="20" t="n">
        <v>5.76999324</v>
      </c>
      <c r="G34" s="18" t="n">
        <v>463.60166883</v>
      </c>
      <c r="H34" s="20" t="n">
        <v>5.10317711</v>
      </c>
      <c r="I34" s="18" t="n">
        <v>484.91041643</v>
      </c>
      <c r="J34" s="20" t="n">
        <v>2.84726773</v>
      </c>
      <c r="K34" s="18" t="n">
        <v>492.07803262</v>
      </c>
      <c r="L34" s="20" t="n">
        <v>3.47930306</v>
      </c>
      <c r="M34" s="18" t="s">
        <v>481</v>
      </c>
      <c r="N34" s="20" t="s">
        <v>481</v>
      </c>
      <c r="O34" s="18" t="s">
        <v>481</v>
      </c>
      <c r="P34" s="20" t="s">
        <v>481</v>
      </c>
      <c r="Q34" s="18" t="n">
        <v>336.51078337</v>
      </c>
      <c r="R34" s="20" t="n">
        <v>12.24828707</v>
      </c>
      <c r="S34" s="18" t="s">
        <v>481</v>
      </c>
      <c r="T34" s="20" t="s">
        <v>481</v>
      </c>
      <c r="U34" s="18" t="n">
        <v>358.07134108</v>
      </c>
      <c r="V34" s="20" t="n">
        <v>12.88861231</v>
      </c>
    </row>
    <row r="35" spans="1:22">
      <c r="A35" s="15" t="s">
        <v>510</v>
      </c>
      <c r="B35" s="17" t="n">
        <v>6406</v>
      </c>
      <c r="C35" s="18">
        <f>(38.0/B35*100)</f>
        <v/>
      </c>
      <c r="D35" s="19" t="n">
        <v>6368</v>
      </c>
      <c r="E35" s="18" t="n">
        <v>486.28580611</v>
      </c>
      <c r="F35" s="20" t="n">
        <v>5.85444239</v>
      </c>
      <c r="G35" s="18" t="n">
        <v>507.37229042</v>
      </c>
      <c r="H35" s="20" t="n">
        <v>6.4012447</v>
      </c>
      <c r="I35" s="18" t="n">
        <v>514.2578498399999</v>
      </c>
      <c r="J35" s="20" t="n">
        <v>2.53475858</v>
      </c>
      <c r="K35" s="18" t="n">
        <v>516.68062293</v>
      </c>
      <c r="L35" s="20" t="n">
        <v>2.0238758</v>
      </c>
      <c r="M35" s="18" t="s">
        <v>481</v>
      </c>
      <c r="N35" s="20" t="s">
        <v>481</v>
      </c>
      <c r="O35" s="18" t="s">
        <v>481</v>
      </c>
      <c r="P35" s="20" t="s">
        <v>481</v>
      </c>
      <c r="Q35" s="18" t="n">
        <v>349.78970242</v>
      </c>
      <c r="R35" s="20" t="n">
        <v>6.90672373</v>
      </c>
      <c r="S35" s="18" t="s">
        <v>481</v>
      </c>
      <c r="T35" s="20" t="s">
        <v>481</v>
      </c>
      <c r="U35" s="18" t="n">
        <v>447.19311769</v>
      </c>
      <c r="V35" s="20" t="n">
        <v>14.1933415</v>
      </c>
    </row>
    <row r="36" spans="1:22">
      <c r="A36" s="15" t="s">
        <v>511</v>
      </c>
      <c r="B36" s="17" t="n">
        <v>6736</v>
      </c>
      <c r="C36" s="18">
        <f>(31.0/B36*100)</f>
        <v/>
      </c>
      <c r="D36" s="19" t="n">
        <v>6705</v>
      </c>
      <c r="E36" s="18" t="n">
        <v>465.41230954</v>
      </c>
      <c r="F36" s="20" t="n">
        <v>6.28105411</v>
      </c>
      <c r="G36" s="18" t="n">
        <v>472.35879564</v>
      </c>
      <c r="H36" s="20" t="n">
        <v>6.60531808</v>
      </c>
      <c r="I36" s="18" t="n">
        <v>491.90461459</v>
      </c>
      <c r="J36" s="20" t="n">
        <v>3.42111792</v>
      </c>
      <c r="K36" s="18" t="n">
        <v>487.72708029</v>
      </c>
      <c r="L36" s="20" t="n">
        <v>2.29574</v>
      </c>
      <c r="M36" s="18" t="s">
        <v>481</v>
      </c>
      <c r="N36" s="20" t="s">
        <v>481</v>
      </c>
      <c r="O36" s="18" t="s">
        <v>481</v>
      </c>
      <c r="P36" s="20" t="s">
        <v>481</v>
      </c>
      <c r="Q36" s="18" t="s">
        <v>481</v>
      </c>
      <c r="R36" s="20" t="s">
        <v>481</v>
      </c>
      <c r="S36" s="18" t="s">
        <v>481</v>
      </c>
      <c r="T36" s="20" t="s">
        <v>481</v>
      </c>
      <c r="U36" s="18" t="n">
        <v>405.35353652</v>
      </c>
      <c r="V36" s="20" t="n">
        <v>13.74341936</v>
      </c>
    </row>
    <row r="37" spans="1:22">
      <c r="A37" s="15" t="s">
        <v>512</v>
      </c>
      <c r="B37" s="17" t="n">
        <v>5458</v>
      </c>
      <c r="C37" s="18">
        <f>(66.0/B37*100)</f>
        <v/>
      </c>
      <c r="D37" s="19" t="n">
        <v>5392</v>
      </c>
      <c r="E37" s="18" t="n">
        <v>470.35975129</v>
      </c>
      <c r="F37" s="20" t="n">
        <v>6.06652996</v>
      </c>
      <c r="G37" s="18" t="n">
        <v>488.0140312</v>
      </c>
      <c r="H37" s="20" t="n">
        <v>7.37737827</v>
      </c>
      <c r="I37" s="18" t="n">
        <v>502.01719727</v>
      </c>
      <c r="J37" s="20" t="n">
        <v>3.9979593</v>
      </c>
      <c r="K37" s="18" t="n">
        <v>501.90868719</v>
      </c>
      <c r="L37" s="20" t="n">
        <v>3.44088988</v>
      </c>
      <c r="M37" s="18" t="s">
        <v>481</v>
      </c>
      <c r="N37" s="20" t="s">
        <v>481</v>
      </c>
      <c r="O37" s="18" t="s">
        <v>481</v>
      </c>
      <c r="P37" s="20" t="s">
        <v>481</v>
      </c>
      <c r="Q37" s="18" t="s">
        <v>481</v>
      </c>
      <c r="R37" s="20" t="s">
        <v>481</v>
      </c>
      <c r="S37" s="18" t="s">
        <v>481</v>
      </c>
      <c r="T37" s="20" t="s">
        <v>481</v>
      </c>
      <c r="U37" s="18" t="n">
        <v>384.13823889</v>
      </c>
      <c r="V37" s="20" t="n">
        <v>9.88011094</v>
      </c>
    </row>
    <row r="38" spans="1:22">
      <c r="A38" s="15" t="s">
        <v>513</v>
      </c>
      <c r="B38" s="17" t="n">
        <v>5860</v>
      </c>
      <c r="C38" s="18">
        <f>(17.0/B38*100)</f>
        <v/>
      </c>
      <c r="D38" s="19" t="n">
        <v>5843</v>
      </c>
      <c r="E38" s="18" t="n">
        <v>487.24329532</v>
      </c>
      <c r="F38" s="20" t="n">
        <v>6.8542602</v>
      </c>
      <c r="G38" s="18" t="n">
        <v>510.93739796</v>
      </c>
      <c r="H38" s="20" t="n">
        <v>7.79901049</v>
      </c>
      <c r="I38" s="18" t="n">
        <v>531.91006874</v>
      </c>
      <c r="J38" s="20" t="n">
        <v>4.69508492</v>
      </c>
      <c r="K38" s="18" t="n">
        <v>524.0325575000001</v>
      </c>
      <c r="L38" s="20" t="n">
        <v>2.99445202</v>
      </c>
      <c r="M38" s="18" t="s">
        <v>481</v>
      </c>
      <c r="N38" s="20" t="s">
        <v>481</v>
      </c>
      <c r="O38" s="18" t="s">
        <v>481</v>
      </c>
      <c r="P38" s="20" t="s">
        <v>481</v>
      </c>
      <c r="Q38" s="18" t="s">
        <v>481</v>
      </c>
      <c r="R38" s="20" t="s">
        <v>481</v>
      </c>
      <c r="S38" s="18" t="s">
        <v>481</v>
      </c>
      <c r="T38" s="20" t="s">
        <v>481</v>
      </c>
      <c r="U38" s="18" t="n">
        <v>414.24059416</v>
      </c>
      <c r="V38" s="20" t="n">
        <v>11.76516988</v>
      </c>
    </row>
    <row r="39" spans="1:22">
      <c r="A39" s="15" t="s">
        <v>514</v>
      </c>
      <c r="B39" s="17" t="n">
        <v>5895</v>
      </c>
      <c r="C39" s="18">
        <f>(32.0/B39*100)</f>
        <v/>
      </c>
      <c r="D39" s="19" t="n">
        <v>5863</v>
      </c>
      <c r="E39" s="18" t="n">
        <v>415.36281222</v>
      </c>
      <c r="F39" s="20" t="n">
        <v>4.45607342</v>
      </c>
      <c r="G39" s="18" t="n">
        <v>419.1934284</v>
      </c>
      <c r="H39" s="20" t="n">
        <v>5.61131796</v>
      </c>
      <c r="I39" s="18" t="n">
        <v>422.8500774</v>
      </c>
      <c r="J39" s="20" t="n">
        <v>4.94245919</v>
      </c>
      <c r="K39" s="18" t="n">
        <v>425.9956096</v>
      </c>
      <c r="L39" s="20" t="n">
        <v>4.7790466</v>
      </c>
      <c r="M39" s="18" t="s">
        <v>481</v>
      </c>
      <c r="N39" s="20" t="s">
        <v>481</v>
      </c>
      <c r="O39" s="18" t="s">
        <v>481</v>
      </c>
      <c r="P39" s="20" t="s">
        <v>481</v>
      </c>
      <c r="Q39" s="18" t="s">
        <v>481</v>
      </c>
      <c r="R39" s="20" t="s">
        <v>481</v>
      </c>
      <c r="S39" s="18" t="s">
        <v>481</v>
      </c>
      <c r="T39" s="20" t="s">
        <v>481</v>
      </c>
      <c r="U39" s="18" t="n">
        <v>356.99806577</v>
      </c>
      <c r="V39" s="20" t="n">
        <v>13.52515807</v>
      </c>
    </row>
    <row r="40" spans="1:22">
      <c r="A40" s="15" t="s">
        <v>515</v>
      </c>
      <c r="B40" s="17" t="n">
        <v>14157</v>
      </c>
      <c r="C40" s="18">
        <f>(290.0/B40*100)</f>
        <v/>
      </c>
      <c r="D40" s="19" t="n">
        <v>13867</v>
      </c>
      <c r="E40" s="18" t="n">
        <v>461.11819113</v>
      </c>
      <c r="F40" s="20" t="n">
        <v>7.49854196</v>
      </c>
      <c r="G40" s="18" t="n">
        <v>491.76292545</v>
      </c>
      <c r="H40" s="20" t="n">
        <v>5.53067684</v>
      </c>
      <c r="I40" s="18" t="n">
        <v>498.6519252</v>
      </c>
      <c r="J40" s="20" t="n">
        <v>3.09040052</v>
      </c>
      <c r="K40" s="18" t="n">
        <v>493.73344574</v>
      </c>
      <c r="L40" s="20" t="n">
        <v>3.16986069</v>
      </c>
      <c r="M40" s="18" t="s">
        <v>481</v>
      </c>
      <c r="N40" s="20" t="s">
        <v>481</v>
      </c>
      <c r="O40" s="18" t="s">
        <v>481</v>
      </c>
      <c r="P40" s="20" t="s">
        <v>481</v>
      </c>
      <c r="Q40" s="18" t="s">
        <v>481</v>
      </c>
      <c r="R40" s="20" t="s">
        <v>481</v>
      </c>
      <c r="S40" s="18" t="s">
        <v>481</v>
      </c>
      <c r="T40" s="20" t="s">
        <v>481</v>
      </c>
      <c r="U40" s="18" t="n">
        <v>422.85903654</v>
      </c>
      <c r="V40" s="20" t="n">
        <v>10.36537734</v>
      </c>
    </row>
    <row r="41" spans="1:22">
      <c r="A41" s="15" t="s">
        <v>516</v>
      </c>
      <c r="B41" s="17" t="n">
        <v>5712</v>
      </c>
      <c r="C41" s="18">
        <f>(39.0/B41*100)</f>
        <v/>
      </c>
      <c r="D41" s="19" t="n">
        <v>5673</v>
      </c>
      <c r="E41" s="18" t="n">
        <v>458.49736465</v>
      </c>
      <c r="F41" s="20" t="n">
        <v>6.59365635</v>
      </c>
      <c r="G41" s="18" t="n">
        <v>470.15981622</v>
      </c>
      <c r="H41" s="20" t="n">
        <v>5.74941632</v>
      </c>
      <c r="I41" s="18" t="n">
        <v>474.10273041</v>
      </c>
      <c r="J41" s="20" t="n">
        <v>3.49881613</v>
      </c>
      <c r="K41" s="18" t="n">
        <v>471.34549903</v>
      </c>
      <c r="L41" s="20" t="n">
        <v>3.92705052</v>
      </c>
      <c r="M41" s="18" t="s">
        <v>481</v>
      </c>
      <c r="N41" s="20" t="s">
        <v>481</v>
      </c>
      <c r="O41" s="18" t="s">
        <v>481</v>
      </c>
      <c r="P41" s="20" t="s">
        <v>481</v>
      </c>
      <c r="Q41" s="18" t="n">
        <v>392.51815558</v>
      </c>
      <c r="R41" s="20" t="n">
        <v>16.89642718</v>
      </c>
      <c r="S41" s="18" t="s">
        <v>481</v>
      </c>
      <c r="T41" s="20" t="s">
        <v>481</v>
      </c>
      <c r="U41" s="18" t="n">
        <v>400.44552327</v>
      </c>
      <c r="V41" s="20" t="n">
        <v>13.68033051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352.53507486</v>
      </c>
      <c r="F45" s="20" t="n">
        <v>4.5195738</v>
      </c>
      <c r="G45" s="18" t="n">
        <v>355.77600101</v>
      </c>
      <c r="H45" s="20" t="n">
        <v>5.37883335</v>
      </c>
      <c r="I45" s="18" t="n">
        <v>360.98562336</v>
      </c>
      <c r="J45" s="20" t="n">
        <v>3.37335513</v>
      </c>
      <c r="K45" s="18" t="n">
        <v>372.17307876</v>
      </c>
      <c r="L45" s="20" t="n">
        <v>3.67664285</v>
      </c>
      <c r="M45" s="18" t="s">
        <v>481</v>
      </c>
      <c r="N45" s="20" t="s">
        <v>481</v>
      </c>
      <c r="O45" s="18" t="s">
        <v>481</v>
      </c>
      <c r="P45" s="20" t="s">
        <v>481</v>
      </c>
      <c r="Q45" s="18" t="n">
        <v>332.55660003</v>
      </c>
      <c r="R45" s="20" t="n">
        <v>22.90847532</v>
      </c>
      <c r="S45" s="18" t="n">
        <v>340.5421887</v>
      </c>
      <c r="T45" s="20" t="n">
        <v>17.45409429</v>
      </c>
      <c r="U45" s="18" t="n">
        <v>332.64347438</v>
      </c>
      <c r="V45" s="20" t="n">
        <v>4.66167235</v>
      </c>
    </row>
    <row r="46" spans="1:22">
      <c r="A46" s="15" t="s">
        <v>521</v>
      </c>
      <c r="B46" s="17" t="n">
        <v>23141</v>
      </c>
      <c r="C46" s="18">
        <f>(1342.0/B46*100)</f>
        <v/>
      </c>
      <c r="D46" s="19" t="n">
        <v>21799</v>
      </c>
      <c r="E46" s="18" t="n">
        <v>364.6998314</v>
      </c>
      <c r="F46" s="20" t="n">
        <v>4.31277852</v>
      </c>
      <c r="G46" s="18" t="n">
        <v>369.81468448</v>
      </c>
      <c r="H46" s="20" t="n">
        <v>4.91661168</v>
      </c>
      <c r="I46" s="18" t="n">
        <v>383.00015577</v>
      </c>
      <c r="J46" s="20" t="n">
        <v>3.3402313</v>
      </c>
      <c r="K46" s="18" t="n">
        <v>397.0234132</v>
      </c>
      <c r="L46" s="20" t="n">
        <v>3.86072109</v>
      </c>
      <c r="M46" s="18" t="s">
        <v>481</v>
      </c>
      <c r="N46" s="20" t="s">
        <v>481</v>
      </c>
      <c r="O46" s="18" t="s">
        <v>481</v>
      </c>
      <c r="P46" s="20" t="s">
        <v>481</v>
      </c>
      <c r="Q46" s="18" t="s">
        <v>481</v>
      </c>
      <c r="R46" s="20" t="s">
        <v>481</v>
      </c>
      <c r="S46" s="18" t="s">
        <v>481</v>
      </c>
      <c r="T46" s="20" t="s">
        <v>481</v>
      </c>
      <c r="U46" s="18" t="n">
        <v>322.93194003</v>
      </c>
      <c r="V46" s="20" t="n">
        <v>4.93440667</v>
      </c>
    </row>
    <row r="47" spans="1:22">
      <c r="A47" s="15" t="s">
        <v>522</v>
      </c>
      <c r="B47" s="17" t="n">
        <v>5928</v>
      </c>
      <c r="C47" s="18">
        <f>(99.0/B47*100)</f>
        <v/>
      </c>
      <c r="D47" s="19" t="n">
        <v>5829</v>
      </c>
      <c r="E47" s="18" t="n">
        <v>422.64528137</v>
      </c>
      <c r="F47" s="20" t="n">
        <v>4.46541581</v>
      </c>
      <c r="G47" s="18" t="n">
        <v>445.5761124</v>
      </c>
      <c r="H47" s="20" t="n">
        <v>6.46432692</v>
      </c>
      <c r="I47" s="18" t="n">
        <v>447.84301991</v>
      </c>
      <c r="J47" s="20" t="n">
        <v>4.70662046</v>
      </c>
      <c r="K47" s="18" t="n">
        <v>461.44340347</v>
      </c>
      <c r="L47" s="20" t="n">
        <v>3.73496282</v>
      </c>
      <c r="M47" s="18" t="s">
        <v>481</v>
      </c>
      <c r="N47" s="20" t="s">
        <v>481</v>
      </c>
      <c r="O47" s="18" t="s">
        <v>481</v>
      </c>
      <c r="P47" s="20" t="s">
        <v>481</v>
      </c>
      <c r="Q47" s="18" t="s">
        <v>481</v>
      </c>
      <c r="R47" s="20" t="s">
        <v>481</v>
      </c>
      <c r="S47" s="18" t="s">
        <v>481</v>
      </c>
      <c r="T47" s="20" t="s">
        <v>481</v>
      </c>
      <c r="U47" s="18" t="n">
        <v>349.68204716</v>
      </c>
      <c r="V47" s="20" t="n">
        <v>6.92738803</v>
      </c>
    </row>
    <row r="48" spans="1:22">
      <c r="A48" s="15" t="s">
        <v>523</v>
      </c>
      <c r="B48" s="17" t="n">
        <v>9841</v>
      </c>
      <c r="C48" s="18">
        <f>(7.0/B48*100)</f>
        <v/>
      </c>
      <c r="D48" s="19" t="n">
        <v>9834</v>
      </c>
      <c r="E48" s="18" t="n">
        <v>504.47054846</v>
      </c>
      <c r="F48" s="20" t="n">
        <v>8.01722889</v>
      </c>
      <c r="G48" s="18" t="n">
        <v>521.51724001</v>
      </c>
      <c r="H48" s="20" t="n">
        <v>7.41325029</v>
      </c>
      <c r="I48" s="18" t="n">
        <v>531.34179983</v>
      </c>
      <c r="J48" s="20" t="n">
        <v>5.13863682</v>
      </c>
      <c r="K48" s="18" t="n">
        <v>546.7432439</v>
      </c>
      <c r="L48" s="20" t="n">
        <v>5.4148097</v>
      </c>
      <c r="M48" s="18" t="s">
        <v>481</v>
      </c>
      <c r="N48" s="20" t="s">
        <v>481</v>
      </c>
      <c r="O48" s="18" t="s">
        <v>481</v>
      </c>
      <c r="P48" s="20" t="s">
        <v>481</v>
      </c>
      <c r="Q48" s="18" t="s">
        <v>481</v>
      </c>
      <c r="R48" s="20" t="s">
        <v>481</v>
      </c>
      <c r="S48" s="18" t="s">
        <v>481</v>
      </c>
      <c r="T48" s="20" t="s">
        <v>481</v>
      </c>
      <c r="U48" s="18" t="n">
        <v>471.28472443</v>
      </c>
      <c r="V48" s="20" t="n">
        <v>30.41592294</v>
      </c>
    </row>
    <row r="49" spans="1:22">
      <c r="A49" s="15" t="s">
        <v>524</v>
      </c>
      <c r="B49" s="17" t="n">
        <v>6349</v>
      </c>
      <c r="C49" s="18">
        <f>(56.0/B49*100)</f>
        <v/>
      </c>
      <c r="D49" s="19" t="n">
        <v>6293</v>
      </c>
      <c r="E49" s="18" t="n">
        <v>383.03083157</v>
      </c>
      <c r="F49" s="20" t="n">
        <v>7.83349029</v>
      </c>
      <c r="G49" s="18" t="n">
        <v>404.20372559</v>
      </c>
      <c r="H49" s="20" t="n">
        <v>8.371690839999999</v>
      </c>
      <c r="I49" s="18" t="n">
        <v>401.78971274</v>
      </c>
      <c r="J49" s="20" t="n">
        <v>3.92998647</v>
      </c>
      <c r="K49" s="18" t="n">
        <v>419.05064777</v>
      </c>
      <c r="L49" s="20" t="n">
        <v>3.09896628</v>
      </c>
      <c r="M49" s="18" t="s">
        <v>481</v>
      </c>
      <c r="N49" s="20" t="s">
        <v>481</v>
      </c>
      <c r="O49" s="18" t="s">
        <v>481</v>
      </c>
      <c r="P49" s="20" t="s">
        <v>481</v>
      </c>
      <c r="Q49" s="18" t="n">
        <v>409.3772</v>
      </c>
      <c r="R49" s="20" t="n">
        <v>38.14518179</v>
      </c>
      <c r="S49" s="18" t="n">
        <v>361.0372</v>
      </c>
      <c r="T49" s="20" t="n">
        <v>26.15867309</v>
      </c>
      <c r="U49" s="18" t="n">
        <v>355.99889033</v>
      </c>
      <c r="V49" s="20" t="n">
        <v>8.42904658</v>
      </c>
    </row>
    <row r="50" spans="1:22">
      <c r="A50" s="15" t="s">
        <v>525</v>
      </c>
      <c r="B50" s="17" t="n">
        <v>11795</v>
      </c>
      <c r="C50" s="18">
        <f>(223.0/B50*100)</f>
        <v/>
      </c>
      <c r="D50" s="19" t="n">
        <v>11572</v>
      </c>
      <c r="E50" s="18" t="n">
        <v>379.57846559</v>
      </c>
      <c r="F50" s="20" t="n">
        <v>3.55597988</v>
      </c>
      <c r="G50" s="18" t="n">
        <v>376.66313766</v>
      </c>
      <c r="H50" s="20" t="n">
        <v>4.66921402</v>
      </c>
      <c r="I50" s="18" t="n">
        <v>388.59707477</v>
      </c>
      <c r="J50" s="20" t="n">
        <v>2.63357051</v>
      </c>
      <c r="K50" s="18" t="n">
        <v>402.95711522</v>
      </c>
      <c r="L50" s="20" t="n">
        <v>2.89568468</v>
      </c>
      <c r="M50" s="18" t="s">
        <v>481</v>
      </c>
      <c r="N50" s="20" t="s">
        <v>481</v>
      </c>
      <c r="O50" s="18" t="s">
        <v>481</v>
      </c>
      <c r="P50" s="20" t="s">
        <v>481</v>
      </c>
      <c r="Q50" s="18" t="s">
        <v>481</v>
      </c>
      <c r="R50" s="20" t="s">
        <v>481</v>
      </c>
      <c r="S50" s="18" t="s">
        <v>481</v>
      </c>
      <c r="T50" s="20" t="s">
        <v>481</v>
      </c>
      <c r="U50" s="18" t="n">
        <v>327.15819855</v>
      </c>
      <c r="V50" s="20" t="n">
        <v>9.47788677</v>
      </c>
    </row>
    <row r="51" spans="1:22">
      <c r="A51" s="15" t="s">
        <v>526</v>
      </c>
      <c r="B51" s="17" t="n">
        <v>6866</v>
      </c>
      <c r="C51" s="18">
        <f>(108.0/B51*100)</f>
        <v/>
      </c>
      <c r="D51" s="19" t="n">
        <v>6758</v>
      </c>
      <c r="E51" s="18" t="n">
        <v>401.12024586</v>
      </c>
      <c r="F51" s="20" t="n">
        <v>3.30801211</v>
      </c>
      <c r="G51" s="18" t="n">
        <v>408.19324244</v>
      </c>
      <c r="H51" s="20" t="n">
        <v>6.29190654</v>
      </c>
      <c r="I51" s="18" t="n">
        <v>398.65604768</v>
      </c>
      <c r="J51" s="20" t="n">
        <v>2.91858391</v>
      </c>
      <c r="K51" s="18" t="n">
        <v>407.83912455</v>
      </c>
      <c r="L51" s="20" t="n">
        <v>3.36780667</v>
      </c>
      <c r="M51" s="18" t="s">
        <v>481</v>
      </c>
      <c r="N51" s="20" t="s">
        <v>481</v>
      </c>
      <c r="O51" s="18" t="s">
        <v>481</v>
      </c>
      <c r="P51" s="20" t="s">
        <v>481</v>
      </c>
      <c r="Q51" s="18" t="n">
        <v>380.5422133</v>
      </c>
      <c r="R51" s="20" t="n">
        <v>4.31283207</v>
      </c>
      <c r="S51" s="18" t="s">
        <v>481</v>
      </c>
      <c r="T51" s="20" t="s">
        <v>481</v>
      </c>
      <c r="U51" s="18" t="n">
        <v>369.12301985</v>
      </c>
      <c r="V51" s="20" t="n">
        <v>7.16801678</v>
      </c>
    </row>
    <row r="52" spans="1:22">
      <c r="A52" s="15" t="s">
        <v>527</v>
      </c>
      <c r="B52" s="17" t="n">
        <v>5809</v>
      </c>
      <c r="C52" s="18">
        <f>(77.0/B52*100)</f>
        <v/>
      </c>
      <c r="D52" s="19" t="n">
        <v>5732</v>
      </c>
      <c r="E52" s="18" t="n">
        <v>436.52637254</v>
      </c>
      <c r="F52" s="20" t="n">
        <v>7.03412094</v>
      </c>
      <c r="G52" s="18" t="n">
        <v>462.8386861</v>
      </c>
      <c r="H52" s="20" t="n">
        <v>5.8547333</v>
      </c>
      <c r="I52" s="18" t="n">
        <v>465.70769546</v>
      </c>
      <c r="J52" s="20" t="n">
        <v>3.26816051</v>
      </c>
      <c r="K52" s="18" t="n">
        <v>468.13465552</v>
      </c>
      <c r="L52" s="20" t="n">
        <v>3.16241128</v>
      </c>
      <c r="M52" s="18" t="s">
        <v>481</v>
      </c>
      <c r="N52" s="20" t="s">
        <v>481</v>
      </c>
      <c r="O52" s="18" t="s">
        <v>481</v>
      </c>
      <c r="P52" s="20" t="s">
        <v>481</v>
      </c>
      <c r="Q52" s="18" t="s">
        <v>481</v>
      </c>
      <c r="R52" s="20" t="s">
        <v>481</v>
      </c>
      <c r="S52" s="18" t="s">
        <v>481</v>
      </c>
      <c r="T52" s="20" t="s">
        <v>481</v>
      </c>
      <c r="U52" s="18" t="n">
        <v>375.4278502</v>
      </c>
      <c r="V52" s="20" t="n">
        <v>10.70513895</v>
      </c>
    </row>
    <row r="53" spans="1:22">
      <c r="A53" s="15" t="s">
        <v>528</v>
      </c>
      <c r="B53" s="17" t="n">
        <v>5571</v>
      </c>
      <c r="C53" s="18">
        <f>(85.0/B53*100)</f>
        <v/>
      </c>
      <c r="D53" s="19" t="n">
        <v>5486</v>
      </c>
      <c r="E53" s="18" t="n">
        <v>417.00140964</v>
      </c>
      <c r="F53" s="20" t="n">
        <v>6.16345206</v>
      </c>
      <c r="G53" s="18" t="n">
        <v>421.74813659</v>
      </c>
      <c r="H53" s="20" t="n">
        <v>5.07979102</v>
      </c>
      <c r="I53" s="18" t="n">
        <v>444.89526382</v>
      </c>
      <c r="J53" s="20" t="n">
        <v>3.33808177</v>
      </c>
      <c r="K53" s="18" t="n">
        <v>443.09617356</v>
      </c>
      <c r="L53" s="20" t="n">
        <v>1.7573133</v>
      </c>
      <c r="M53" s="18" t="s">
        <v>481</v>
      </c>
      <c r="N53" s="20" t="s">
        <v>481</v>
      </c>
      <c r="O53" s="18" t="s">
        <v>481</v>
      </c>
      <c r="P53" s="20" t="s">
        <v>481</v>
      </c>
      <c r="Q53" s="18" t="s">
        <v>481</v>
      </c>
      <c r="R53" s="20" t="s">
        <v>481</v>
      </c>
      <c r="S53" s="18" t="s">
        <v>481</v>
      </c>
      <c r="T53" s="20" t="s">
        <v>481</v>
      </c>
      <c r="U53" s="18" t="n">
        <v>326.08075893</v>
      </c>
      <c r="V53" s="20" t="n">
        <v>9.162272099999999</v>
      </c>
    </row>
    <row r="54" spans="1:22">
      <c r="A54" s="15" t="s">
        <v>529</v>
      </c>
      <c r="B54" s="17" t="n">
        <v>4740</v>
      </c>
      <c r="C54" s="18">
        <f>(95.0/B54*100)</f>
        <v/>
      </c>
      <c r="D54" s="19" t="n">
        <v>4645</v>
      </c>
      <c r="E54" s="18" t="n">
        <v>323.92438162</v>
      </c>
      <c r="F54" s="20" t="n">
        <v>3.71382879</v>
      </c>
      <c r="G54" s="18" t="n">
        <v>310.57430603</v>
      </c>
      <c r="H54" s="20" t="n">
        <v>5.05767917</v>
      </c>
      <c r="I54" s="18" t="n">
        <v>331.51063467</v>
      </c>
      <c r="J54" s="20" t="n">
        <v>3.40732375</v>
      </c>
      <c r="K54" s="18" t="n">
        <v>350.51472235</v>
      </c>
      <c r="L54" s="20" t="n">
        <v>3.8432755</v>
      </c>
      <c r="M54" s="18" t="s">
        <v>481</v>
      </c>
      <c r="N54" s="20" t="s">
        <v>481</v>
      </c>
      <c r="O54" s="18" t="s">
        <v>481</v>
      </c>
      <c r="P54" s="20" t="s">
        <v>481</v>
      </c>
      <c r="Q54" s="18" t="s">
        <v>481</v>
      </c>
      <c r="R54" s="20" t="s">
        <v>481</v>
      </c>
      <c r="S54" s="18" t="s">
        <v>481</v>
      </c>
      <c r="T54" s="20" t="s">
        <v>481</v>
      </c>
      <c r="U54" s="18" t="n">
        <v>271.34704348</v>
      </c>
      <c r="V54" s="20" t="n">
        <v>4.49439328</v>
      </c>
    </row>
    <row r="55" spans="1:22">
      <c r="A55" s="15" t="s">
        <v>530</v>
      </c>
      <c r="B55" s="17" t="n">
        <v>5316</v>
      </c>
      <c r="C55" s="18">
        <f>(22.0/B55*100)</f>
        <v/>
      </c>
      <c r="D55" s="19" t="n">
        <v>5294</v>
      </c>
      <c r="E55" s="18" t="n">
        <v>353.54166335</v>
      </c>
      <c r="F55" s="20" t="n">
        <v>11.89594528</v>
      </c>
      <c r="G55" s="18" t="n">
        <v>354.50418103</v>
      </c>
      <c r="H55" s="20" t="n">
        <v>11.49885517</v>
      </c>
      <c r="I55" s="18" t="n">
        <v>392.5259585</v>
      </c>
      <c r="J55" s="20" t="n">
        <v>3.23893775</v>
      </c>
      <c r="K55" s="18" t="n">
        <v>424.78376106</v>
      </c>
      <c r="L55" s="20" t="n">
        <v>3.37591339</v>
      </c>
      <c r="M55" s="18" t="s">
        <v>481</v>
      </c>
      <c r="N55" s="20" t="s">
        <v>481</v>
      </c>
      <c r="O55" s="18" t="s">
        <v>481</v>
      </c>
      <c r="P55" s="20" t="s">
        <v>481</v>
      </c>
      <c r="Q55" s="18" t="s">
        <v>481</v>
      </c>
      <c r="R55" s="20" t="s">
        <v>481</v>
      </c>
      <c r="S55" s="18" t="n">
        <v>337.60619001</v>
      </c>
      <c r="T55" s="20" t="n">
        <v>20.51962468</v>
      </c>
      <c r="U55" s="18" t="n">
        <v>295.18137217</v>
      </c>
      <c r="V55" s="20" t="n">
        <v>8.94715811</v>
      </c>
    </row>
    <row r="56" spans="1:22">
      <c r="A56" s="15" t="s">
        <v>531</v>
      </c>
      <c r="B56" s="17" t="n">
        <v>5359</v>
      </c>
      <c r="C56" s="18">
        <f>(76.0/B56*100)</f>
        <v/>
      </c>
      <c r="D56" s="19" t="n">
        <v>5283</v>
      </c>
      <c r="E56" s="18" t="n">
        <v>510.42497473</v>
      </c>
      <c r="F56" s="20" t="n">
        <v>7.2191974</v>
      </c>
      <c r="G56" s="18" t="n">
        <v>540.6646947200001</v>
      </c>
      <c r="H56" s="20" t="n">
        <v>4.41556986</v>
      </c>
      <c r="I56" s="18" t="n">
        <v>552.7301105499999</v>
      </c>
      <c r="J56" s="20" t="n">
        <v>3.1883143</v>
      </c>
      <c r="K56" s="18" t="n">
        <v>547.25421339</v>
      </c>
      <c r="L56" s="20" t="n">
        <v>4.5191821</v>
      </c>
      <c r="M56" s="18" t="s">
        <v>481</v>
      </c>
      <c r="N56" s="20" t="s">
        <v>481</v>
      </c>
      <c r="O56" s="18" t="s">
        <v>481</v>
      </c>
      <c r="P56" s="20" t="s">
        <v>481</v>
      </c>
      <c r="Q56" s="18" t="s">
        <v>481</v>
      </c>
      <c r="R56" s="20" t="s">
        <v>481</v>
      </c>
      <c r="S56" s="18" t="s">
        <v>481</v>
      </c>
      <c r="T56" s="20" t="s">
        <v>481</v>
      </c>
      <c r="U56" s="18" t="n">
        <v>482.9505315</v>
      </c>
      <c r="V56" s="20" t="n">
        <v>21.01628077</v>
      </c>
    </row>
    <row r="57" spans="1:22">
      <c r="A57" s="15" t="s">
        <v>532</v>
      </c>
      <c r="B57" s="17" t="n">
        <v>6513</v>
      </c>
      <c r="C57" s="18">
        <f>(0.0/B57*100)</f>
        <v/>
      </c>
      <c r="D57" s="19" t="n">
        <v>6513</v>
      </c>
      <c r="E57" s="18" t="n">
        <v>363.93705891</v>
      </c>
      <c r="F57" s="20" t="n">
        <v>12.98626495</v>
      </c>
      <c r="G57" s="18" t="n">
        <v>385.8802563</v>
      </c>
      <c r="H57" s="20" t="n">
        <v>7.88334925</v>
      </c>
      <c r="I57" s="18" t="n">
        <v>383.36284458</v>
      </c>
      <c r="J57" s="20" t="n">
        <v>3.27082877</v>
      </c>
      <c r="K57" s="18" t="n">
        <v>392.90003455</v>
      </c>
      <c r="L57" s="20" t="n">
        <v>3.64513684</v>
      </c>
      <c r="M57" s="18" t="s">
        <v>481</v>
      </c>
      <c r="N57" s="20" t="s">
        <v>481</v>
      </c>
      <c r="O57" s="18" t="s">
        <v>481</v>
      </c>
      <c r="P57" s="20" t="s">
        <v>481</v>
      </c>
      <c r="Q57" s="18" t="s">
        <v>481</v>
      </c>
      <c r="R57" s="20" t="s">
        <v>481</v>
      </c>
      <c r="S57" s="18" t="n">
        <v>289.34284111</v>
      </c>
      <c r="T57" s="20" t="n">
        <v>29.66037355</v>
      </c>
      <c r="U57" s="18" t="n">
        <v>314.60586226</v>
      </c>
      <c r="V57" s="20" t="n">
        <v>12.69870845</v>
      </c>
    </row>
    <row r="58" spans="1:22">
      <c r="A58" s="15" t="s">
        <v>533</v>
      </c>
      <c r="B58" s="17" t="n">
        <v>7267</v>
      </c>
      <c r="C58" s="18">
        <f>(10.0/B58*100)</f>
        <v/>
      </c>
      <c r="D58" s="19" t="n">
        <v>7257</v>
      </c>
      <c r="E58" s="18" t="n">
        <v>334.73387349</v>
      </c>
      <c r="F58" s="20" t="n">
        <v>5.93355743</v>
      </c>
      <c r="G58" s="18" t="n">
        <v>346.58424707</v>
      </c>
      <c r="H58" s="20" t="n">
        <v>6.68964653</v>
      </c>
      <c r="I58" s="18" t="n">
        <v>384.37195263</v>
      </c>
      <c r="J58" s="20" t="n">
        <v>3.81920714</v>
      </c>
      <c r="K58" s="18" t="n">
        <v>393.74542522</v>
      </c>
      <c r="L58" s="20" t="n">
        <v>2.50255736</v>
      </c>
      <c r="M58" s="18" t="s">
        <v>481</v>
      </c>
      <c r="N58" s="20" t="s">
        <v>481</v>
      </c>
      <c r="O58" s="18" t="s">
        <v>481</v>
      </c>
      <c r="P58" s="20" t="s">
        <v>481</v>
      </c>
      <c r="Q58" s="18" t="s">
        <v>481</v>
      </c>
      <c r="R58" s="20" t="s">
        <v>481</v>
      </c>
      <c r="S58" s="18" t="n">
        <v>267.06089412</v>
      </c>
      <c r="T58" s="20" t="n">
        <v>18.86963185</v>
      </c>
      <c r="U58" s="18" t="n">
        <v>284.22051567</v>
      </c>
      <c r="V58" s="20" t="n">
        <v>16.13081573</v>
      </c>
    </row>
    <row r="59" spans="1:22">
      <c r="A59" s="15" t="s">
        <v>534</v>
      </c>
      <c r="B59" s="17" t="n">
        <v>4826</v>
      </c>
      <c r="C59" s="18">
        <f>(26.0/B59*100)</f>
        <v/>
      </c>
      <c r="D59" s="19" t="n">
        <v>4800</v>
      </c>
      <c r="E59" s="18" t="n">
        <v>316.82380483</v>
      </c>
      <c r="F59" s="20" t="n">
        <v>8.89123951</v>
      </c>
      <c r="G59" s="18" t="n">
        <v>333.64006226</v>
      </c>
      <c r="H59" s="20" t="n">
        <v>10.54568478</v>
      </c>
      <c r="I59" s="18" t="n">
        <v>358.03161505</v>
      </c>
      <c r="J59" s="20" t="n">
        <v>3.53518027</v>
      </c>
      <c r="K59" s="18" t="n">
        <v>373.68490333</v>
      </c>
      <c r="L59" s="20" t="n">
        <v>2.14640739</v>
      </c>
      <c r="M59" s="18" t="s">
        <v>481</v>
      </c>
      <c r="N59" s="20" t="s">
        <v>481</v>
      </c>
      <c r="O59" s="18" t="s">
        <v>481</v>
      </c>
      <c r="P59" s="20" t="s">
        <v>481</v>
      </c>
      <c r="Q59" s="18" t="s">
        <v>481</v>
      </c>
      <c r="R59" s="20" t="s">
        <v>481</v>
      </c>
      <c r="S59" s="18" t="n">
        <v>315.57409256</v>
      </c>
      <c r="T59" s="20" t="n">
        <v>26.46967667</v>
      </c>
      <c r="U59" s="18" t="n">
        <v>287.57125333</v>
      </c>
      <c r="V59" s="20" t="n">
        <v>7.73580662</v>
      </c>
    </row>
    <row r="60" spans="1:22">
      <c r="A60" s="15" t="s">
        <v>535</v>
      </c>
      <c r="B60" s="17" t="n">
        <v>4546</v>
      </c>
      <c r="C60" s="18">
        <f>(15.0/B60*100)</f>
        <v/>
      </c>
      <c r="D60" s="19" t="n">
        <v>4531</v>
      </c>
      <c r="E60" s="18" t="n">
        <v>335.72528767</v>
      </c>
      <c r="F60" s="20" t="n">
        <v>7.63841186</v>
      </c>
      <c r="G60" s="18" t="n">
        <v>330.36397516</v>
      </c>
      <c r="H60" s="20" t="n">
        <v>8.78169323</v>
      </c>
      <c r="I60" s="18" t="n">
        <v>399.82008912</v>
      </c>
      <c r="J60" s="20" t="n">
        <v>4.81490576</v>
      </c>
      <c r="K60" s="18" t="n">
        <v>414.90519205</v>
      </c>
      <c r="L60" s="20" t="n">
        <v>4.10835484</v>
      </c>
      <c r="M60" s="18" t="s">
        <v>481</v>
      </c>
      <c r="N60" s="20" t="s">
        <v>481</v>
      </c>
      <c r="O60" s="18" t="s">
        <v>481</v>
      </c>
      <c r="P60" s="20" t="s">
        <v>481</v>
      </c>
      <c r="Q60" s="18" t="n">
        <v>325.4489</v>
      </c>
      <c r="R60" s="20" t="n">
        <v>61.22299649</v>
      </c>
      <c r="S60" s="18" t="n">
        <v>355.1496266</v>
      </c>
      <c r="T60" s="20" t="n">
        <v>21.28785189</v>
      </c>
      <c r="U60" s="18" t="n">
        <v>357.98178058</v>
      </c>
      <c r="V60" s="20" t="n">
        <v>10.66062597</v>
      </c>
    </row>
    <row r="61" spans="1:22">
      <c r="A61" s="15" t="s">
        <v>536</v>
      </c>
      <c r="B61" s="17" t="n">
        <v>6525</v>
      </c>
      <c r="C61" s="18">
        <f>(138.0/B61*100)</f>
        <v/>
      </c>
      <c r="D61" s="19" t="n">
        <v>6387</v>
      </c>
      <c r="E61" s="18" t="n">
        <v>467.91479103</v>
      </c>
      <c r="F61" s="20" t="n">
        <v>3.23026693</v>
      </c>
      <c r="G61" s="18" t="n">
        <v>472.65201747</v>
      </c>
      <c r="H61" s="20" t="n">
        <v>4.74503054</v>
      </c>
      <c r="I61" s="18" t="n">
        <v>482.81548531</v>
      </c>
      <c r="J61" s="20" t="n">
        <v>4.09060269</v>
      </c>
      <c r="K61" s="18" t="n">
        <v>486.28999216</v>
      </c>
      <c r="L61" s="20" t="n">
        <v>2.80165387</v>
      </c>
      <c r="M61" s="18" t="s">
        <v>481</v>
      </c>
      <c r="N61" s="20" t="s">
        <v>481</v>
      </c>
      <c r="O61" s="18" t="s">
        <v>481</v>
      </c>
      <c r="P61" s="20" t="s">
        <v>481</v>
      </c>
      <c r="Q61" s="18" t="s">
        <v>481</v>
      </c>
      <c r="R61" s="20" t="s">
        <v>481</v>
      </c>
      <c r="S61" s="18" t="s">
        <v>481</v>
      </c>
      <c r="T61" s="20" t="s">
        <v>481</v>
      </c>
      <c r="U61" s="18" t="n">
        <v>406.11176029</v>
      </c>
      <c r="V61" s="20" t="n">
        <v>9.535954029999999</v>
      </c>
    </row>
    <row r="62" spans="1:22">
      <c r="A62" s="15" t="s">
        <v>537</v>
      </c>
      <c r="B62" s="17" t="n">
        <v>4476</v>
      </c>
      <c r="C62" s="18">
        <f>(3.0/B62*100)</f>
        <v/>
      </c>
      <c r="D62" s="19" t="n">
        <v>4473</v>
      </c>
      <c r="E62" s="18" t="n">
        <v>518.10326873</v>
      </c>
      <c r="F62" s="20" t="n">
        <v>7.46366022</v>
      </c>
      <c r="G62" s="18" t="n">
        <v>545.32556431</v>
      </c>
      <c r="H62" s="20" t="n">
        <v>3.20139329</v>
      </c>
      <c r="I62" s="18" t="n">
        <v>549.76610566</v>
      </c>
      <c r="J62" s="20" t="n">
        <v>1.68380793</v>
      </c>
      <c r="K62" s="18" t="n">
        <v>532.61126856</v>
      </c>
      <c r="L62" s="20" t="n">
        <v>2.77086345</v>
      </c>
      <c r="M62" s="18" t="s">
        <v>481</v>
      </c>
      <c r="N62" s="20" t="s">
        <v>481</v>
      </c>
      <c r="O62" s="18" t="s">
        <v>481</v>
      </c>
      <c r="P62" s="20" t="s">
        <v>481</v>
      </c>
      <c r="Q62" s="18" t="s">
        <v>481</v>
      </c>
      <c r="R62" s="20" t="s">
        <v>481</v>
      </c>
      <c r="S62" s="18" t="s">
        <v>481</v>
      </c>
      <c r="T62" s="20" t="s">
        <v>481</v>
      </c>
      <c r="U62" s="18" t="n">
        <v>553.95280684</v>
      </c>
      <c r="V62" s="20" t="n">
        <v>36.99720457</v>
      </c>
    </row>
    <row r="63" spans="1:22">
      <c r="A63" s="15" t="s">
        <v>538</v>
      </c>
      <c r="B63" s="17" t="n">
        <v>5324</v>
      </c>
      <c r="C63" s="18">
        <f>(13.0/B63*100)</f>
        <v/>
      </c>
      <c r="D63" s="19" t="n">
        <v>5311</v>
      </c>
      <c r="E63" s="18" t="n">
        <v>331.04158727</v>
      </c>
      <c r="F63" s="20" t="n">
        <v>9.86414179</v>
      </c>
      <c r="G63" s="18" t="n">
        <v>348.8989642</v>
      </c>
      <c r="H63" s="20" t="n">
        <v>10.72887928</v>
      </c>
      <c r="I63" s="18" t="n">
        <v>366.36713477</v>
      </c>
      <c r="J63" s="20" t="n">
        <v>2.79428836</v>
      </c>
      <c r="K63" s="18" t="n">
        <v>389.25622746</v>
      </c>
      <c r="L63" s="20" t="n">
        <v>2.03285498</v>
      </c>
      <c r="M63" s="18" t="s">
        <v>481</v>
      </c>
      <c r="N63" s="20" t="s">
        <v>481</v>
      </c>
      <c r="O63" s="18" t="s">
        <v>481</v>
      </c>
      <c r="P63" s="20" t="s">
        <v>481</v>
      </c>
      <c r="Q63" s="18" t="n">
        <v>310.6646</v>
      </c>
      <c r="R63" s="20" t="n">
        <v>45.41938866</v>
      </c>
      <c r="S63" s="18" t="n">
        <v>299.02825433</v>
      </c>
      <c r="T63" s="20" t="n">
        <v>38.04867874</v>
      </c>
      <c r="U63" s="18" t="n">
        <v>284.77941761</v>
      </c>
      <c r="V63" s="20" t="n">
        <v>5.20364992</v>
      </c>
    </row>
    <row r="64" spans="1:22">
      <c r="A64" s="15" t="s">
        <v>539</v>
      </c>
      <c r="B64" s="17" t="n">
        <v>3634</v>
      </c>
      <c r="C64" s="18">
        <f>(3.0/B64*100)</f>
        <v/>
      </c>
      <c r="D64" s="19" t="n">
        <v>3631</v>
      </c>
      <c r="E64" s="18" t="n">
        <v>426.36829749</v>
      </c>
      <c r="F64" s="20" t="n">
        <v>12.35405987</v>
      </c>
      <c r="G64" s="18" t="n">
        <v>465.17684227</v>
      </c>
      <c r="H64" s="20" t="n">
        <v>8.55308597</v>
      </c>
      <c r="I64" s="18" t="n">
        <v>492.54967144</v>
      </c>
      <c r="J64" s="20" t="n">
        <v>2.72795738</v>
      </c>
      <c r="K64" s="18" t="n">
        <v>479.06529197</v>
      </c>
      <c r="L64" s="20" t="n">
        <v>2.83969268</v>
      </c>
      <c r="M64" s="18" t="s">
        <v>481</v>
      </c>
      <c r="N64" s="20" t="s">
        <v>481</v>
      </c>
      <c r="O64" s="18" t="s">
        <v>481</v>
      </c>
      <c r="P64" s="20" t="s">
        <v>481</v>
      </c>
      <c r="Q64" s="18" t="s">
        <v>481</v>
      </c>
      <c r="R64" s="20" t="s">
        <v>481</v>
      </c>
      <c r="S64" s="18" t="n">
        <v>383.79425962</v>
      </c>
      <c r="T64" s="20" t="n">
        <v>143.95793527</v>
      </c>
      <c r="U64" s="18" t="n">
        <v>352.5893049</v>
      </c>
      <c r="V64" s="20" t="n">
        <v>18.45226112</v>
      </c>
    </row>
    <row r="65" spans="1:22">
      <c r="A65" s="15" t="s">
        <v>540</v>
      </c>
      <c r="B65" s="17" t="n">
        <v>5325</v>
      </c>
      <c r="C65" s="18">
        <f>(14.0/B65*100)</f>
        <v/>
      </c>
      <c r="D65" s="19" t="n">
        <v>5311</v>
      </c>
      <c r="E65" s="18" t="n">
        <v>393.78444486</v>
      </c>
      <c r="F65" s="20" t="n">
        <v>8.16863071</v>
      </c>
      <c r="G65" s="18" t="n">
        <v>414.7253421</v>
      </c>
      <c r="H65" s="20" t="n">
        <v>6.15847397</v>
      </c>
      <c r="I65" s="18" t="n">
        <v>419.90645235</v>
      </c>
      <c r="J65" s="20" t="n">
        <v>3.04472575</v>
      </c>
      <c r="K65" s="18" t="n">
        <v>433.70902542</v>
      </c>
      <c r="L65" s="20" t="n">
        <v>3.42881547</v>
      </c>
      <c r="M65" s="18" t="s">
        <v>481</v>
      </c>
      <c r="N65" s="20" t="s">
        <v>481</v>
      </c>
      <c r="O65" s="18" t="s">
        <v>481</v>
      </c>
      <c r="P65" s="20" t="s">
        <v>481</v>
      </c>
      <c r="Q65" s="18" t="n">
        <v>335.77020256</v>
      </c>
      <c r="R65" s="20" t="n">
        <v>25.62610085</v>
      </c>
      <c r="S65" s="18" t="s">
        <v>481</v>
      </c>
      <c r="T65" s="20" t="s">
        <v>481</v>
      </c>
      <c r="U65" s="18" t="n">
        <v>328.06650745</v>
      </c>
      <c r="V65" s="20" t="n">
        <v>6.90716813</v>
      </c>
    </row>
    <row r="66" spans="1:22">
      <c r="A66" s="15" t="s">
        <v>541</v>
      </c>
      <c r="B66" s="17" t="n">
        <v>5665</v>
      </c>
      <c r="C66" s="18">
        <f>(76.0/B66*100)</f>
        <v/>
      </c>
      <c r="D66" s="19" t="n">
        <v>5589</v>
      </c>
      <c r="E66" s="18" t="n">
        <v>408.74533431</v>
      </c>
      <c r="F66" s="20" t="n">
        <v>5.95074888</v>
      </c>
      <c r="G66" s="18" t="n">
        <v>419.5772266</v>
      </c>
      <c r="H66" s="20" t="n">
        <v>6.12553234</v>
      </c>
      <c r="I66" s="18" t="n">
        <v>417.33019922</v>
      </c>
      <c r="J66" s="20" t="n">
        <v>2.03048756</v>
      </c>
      <c r="K66" s="18" t="n">
        <v>429.41125139</v>
      </c>
      <c r="L66" s="20" t="n">
        <v>2.49101289</v>
      </c>
      <c r="M66" s="18" t="s">
        <v>481</v>
      </c>
      <c r="N66" s="20" t="s">
        <v>481</v>
      </c>
      <c r="O66" s="18" t="s">
        <v>481</v>
      </c>
      <c r="P66" s="20" t="s">
        <v>481</v>
      </c>
      <c r="Q66" s="18" t="s">
        <v>481</v>
      </c>
      <c r="R66" s="20" t="s">
        <v>481</v>
      </c>
      <c r="S66" s="18" t="s">
        <v>481</v>
      </c>
      <c r="T66" s="20" t="s">
        <v>481</v>
      </c>
      <c r="U66" s="18" t="n">
        <v>343.42669348</v>
      </c>
      <c r="V66" s="20" t="n">
        <v>6.9865572</v>
      </c>
    </row>
    <row r="67" spans="1:22">
      <c r="A67" s="15" t="s">
        <v>542</v>
      </c>
      <c r="B67" s="17" t="n">
        <v>6971</v>
      </c>
      <c r="C67" s="18">
        <f>(98.0/B67*100)</f>
        <v/>
      </c>
      <c r="D67" s="19" t="n">
        <v>6873</v>
      </c>
      <c r="E67" s="18" t="n">
        <v>357.28786413</v>
      </c>
      <c r="F67" s="20" t="n">
        <v>4.24701773</v>
      </c>
      <c r="G67" s="18" t="n">
        <v>359.61237205</v>
      </c>
      <c r="H67" s="20" t="n">
        <v>4.99734631</v>
      </c>
      <c r="I67" s="18" t="n">
        <v>383.00511115</v>
      </c>
      <c r="J67" s="20" t="n">
        <v>2.74026258</v>
      </c>
      <c r="K67" s="18" t="n">
        <v>411.57406913</v>
      </c>
      <c r="L67" s="20" t="n">
        <v>3.63701146</v>
      </c>
      <c r="M67" s="18" t="s">
        <v>481</v>
      </c>
      <c r="N67" s="20" t="s">
        <v>481</v>
      </c>
      <c r="O67" s="18" t="s">
        <v>481</v>
      </c>
      <c r="P67" s="20" t="s">
        <v>481</v>
      </c>
      <c r="Q67" s="18" t="s">
        <v>481</v>
      </c>
      <c r="R67" s="20" t="s">
        <v>481</v>
      </c>
      <c r="S67" s="18" t="s">
        <v>481</v>
      </c>
      <c r="T67" s="20" t="s">
        <v>481</v>
      </c>
      <c r="U67" s="18" t="n">
        <v>300.70059518</v>
      </c>
      <c r="V67" s="20" t="n">
        <v>9.40811405</v>
      </c>
    </row>
    <row r="68" spans="1:22">
      <c r="A68" s="15" t="s">
        <v>543</v>
      </c>
      <c r="B68" s="17" t="n">
        <v>12083</v>
      </c>
      <c r="C68" s="18">
        <f>(26.0/B68*100)</f>
        <v/>
      </c>
      <c r="D68" s="19" t="n">
        <v>12057</v>
      </c>
      <c r="E68" s="18" t="n">
        <v>365.26973287</v>
      </c>
      <c r="F68" s="20" t="n">
        <v>3.94132146</v>
      </c>
      <c r="G68" s="18" t="n">
        <v>389.17843377</v>
      </c>
      <c r="H68" s="20" t="n">
        <v>3.71833628</v>
      </c>
      <c r="I68" s="18" t="n">
        <v>419.73026549</v>
      </c>
      <c r="J68" s="20" t="n">
        <v>2.23992848</v>
      </c>
      <c r="K68" s="18" t="n">
        <v>413.28966357</v>
      </c>
      <c r="L68" s="20" t="n">
        <v>1.95206504</v>
      </c>
      <c r="M68" s="18" t="s">
        <v>481</v>
      </c>
      <c r="N68" s="20" t="s">
        <v>481</v>
      </c>
      <c r="O68" s="18" t="s">
        <v>481</v>
      </c>
      <c r="P68" s="20" t="s">
        <v>481</v>
      </c>
      <c r="Q68" s="18" t="s">
        <v>481</v>
      </c>
      <c r="R68" s="20" t="s">
        <v>481</v>
      </c>
      <c r="S68" s="18" t="s">
        <v>481</v>
      </c>
      <c r="T68" s="20" t="s">
        <v>481</v>
      </c>
      <c r="U68" s="18" t="n">
        <v>316.90139474</v>
      </c>
      <c r="V68" s="20" t="n">
        <v>4.12515259</v>
      </c>
    </row>
    <row r="69" spans="1:22">
      <c r="A69" s="15" t="s">
        <v>544</v>
      </c>
      <c r="B69" s="17" t="n">
        <v>4876</v>
      </c>
      <c r="C69" s="18">
        <f>(0.0/B69*100)</f>
        <v/>
      </c>
      <c r="D69" s="19" t="n">
        <v>4876</v>
      </c>
      <c r="E69" s="18" t="n">
        <v>438.3508016</v>
      </c>
      <c r="F69" s="20" t="n">
        <v>9.73051293</v>
      </c>
      <c r="G69" s="18" t="n">
        <v>424.54203871</v>
      </c>
      <c r="H69" s="20" t="n">
        <v>7.41327063</v>
      </c>
      <c r="I69" s="18" t="n">
        <v>439.53509932</v>
      </c>
      <c r="J69" s="20" t="n">
        <v>4.44254267</v>
      </c>
      <c r="K69" s="18" t="n">
        <v>453.51014892</v>
      </c>
      <c r="L69" s="20" t="n">
        <v>4.09650264</v>
      </c>
      <c r="M69" s="18" t="s">
        <v>481</v>
      </c>
      <c r="N69" s="20" t="s">
        <v>481</v>
      </c>
      <c r="O69" s="18" t="s">
        <v>481</v>
      </c>
      <c r="P69" s="20" t="s">
        <v>481</v>
      </c>
      <c r="Q69" s="18" t="s">
        <v>481</v>
      </c>
      <c r="R69" s="20" t="s">
        <v>481</v>
      </c>
      <c r="S69" s="18" t="s">
        <v>481</v>
      </c>
      <c r="T69" s="20" t="s">
        <v>481</v>
      </c>
      <c r="U69" s="18" t="n">
        <v>385.7370421</v>
      </c>
      <c r="V69" s="20" t="n">
        <v>16.52037317</v>
      </c>
    </row>
    <row r="70" spans="1:22">
      <c r="A70" s="15" t="s">
        <v>545</v>
      </c>
      <c r="B70" s="17" t="n">
        <v>6036</v>
      </c>
      <c r="C70" s="18">
        <f>(223.0/B70*100)</f>
        <v/>
      </c>
      <c r="D70" s="19" t="n">
        <v>5813</v>
      </c>
      <c r="E70" s="18" t="n">
        <v>493.46430642</v>
      </c>
      <c r="F70" s="20" t="n">
        <v>6.73319248</v>
      </c>
      <c r="G70" s="18" t="n">
        <v>487.91335665</v>
      </c>
      <c r="H70" s="20" t="n">
        <v>5.66988163</v>
      </c>
      <c r="I70" s="18" t="n">
        <v>496.60973303</v>
      </c>
      <c r="J70" s="20" t="n">
        <v>3.34966579</v>
      </c>
      <c r="K70" s="18" t="n">
        <v>507.36736579</v>
      </c>
      <c r="L70" s="20" t="n">
        <v>3.99546859</v>
      </c>
      <c r="M70" s="18" t="s">
        <v>481</v>
      </c>
      <c r="N70" s="20" t="s">
        <v>481</v>
      </c>
      <c r="O70" s="18" t="s">
        <v>481</v>
      </c>
      <c r="P70" s="20" t="s">
        <v>481</v>
      </c>
      <c r="Q70" s="18" t="s">
        <v>481</v>
      </c>
      <c r="R70" s="20" t="s">
        <v>481</v>
      </c>
      <c r="S70" s="18" t="s">
        <v>481</v>
      </c>
      <c r="T70" s="20" t="s">
        <v>481</v>
      </c>
      <c r="U70" s="18" t="n">
        <v>424.02833454</v>
      </c>
      <c r="V70" s="20" t="n">
        <v>11.44937658</v>
      </c>
    </row>
    <row r="71" spans="1:22">
      <c r="A71" s="15" t="s">
        <v>546</v>
      </c>
      <c r="B71" s="17" t="n">
        <v>6115</v>
      </c>
      <c r="C71" s="18">
        <f>(17.0/B71*100)</f>
        <v/>
      </c>
      <c r="D71" s="19" t="n">
        <v>6098</v>
      </c>
      <c r="E71" s="18" t="n">
        <v>521.52802259</v>
      </c>
      <c r="F71" s="20" t="n">
        <v>6.79750866</v>
      </c>
      <c r="G71" s="18" t="n">
        <v>558.09155416</v>
      </c>
      <c r="H71" s="20" t="n">
        <v>4.38557584</v>
      </c>
      <c r="I71" s="18" t="n">
        <v>571.33833416</v>
      </c>
      <c r="J71" s="20" t="n">
        <v>2.21333429</v>
      </c>
      <c r="K71" s="18" t="n">
        <v>563.62903394</v>
      </c>
      <c r="L71" s="20" t="n">
        <v>2.68326394</v>
      </c>
      <c r="M71" s="18" t="s">
        <v>481</v>
      </c>
      <c r="N71" s="20" t="s">
        <v>481</v>
      </c>
      <c r="O71" s="18" t="s">
        <v>481</v>
      </c>
      <c r="P71" s="20" t="s">
        <v>481</v>
      </c>
      <c r="Q71" s="18" t="s">
        <v>481</v>
      </c>
      <c r="R71" s="20" t="s">
        <v>481</v>
      </c>
      <c r="S71" s="18" t="s">
        <v>481</v>
      </c>
      <c r="T71" s="20" t="s">
        <v>481</v>
      </c>
      <c r="U71" s="18" t="n">
        <v>463.77364694</v>
      </c>
      <c r="V71" s="20" t="n">
        <v>28.89280291</v>
      </c>
    </row>
    <row r="72" spans="1:22">
      <c r="A72" s="15" t="s">
        <v>547</v>
      </c>
      <c r="B72" s="17" t="n">
        <v>7708</v>
      </c>
      <c r="C72" s="18">
        <f>(5.0/B72*100)</f>
        <v/>
      </c>
      <c r="D72" s="19" t="n">
        <v>7703</v>
      </c>
      <c r="E72" s="18" t="n">
        <v>501.78831701</v>
      </c>
      <c r="F72" s="20" t="n">
        <v>6.56548527</v>
      </c>
      <c r="G72" s="18" t="n">
        <v>528.82935629</v>
      </c>
      <c r="H72" s="20" t="n">
        <v>6.30641255</v>
      </c>
      <c r="I72" s="18" t="n">
        <v>544.68714198</v>
      </c>
      <c r="J72" s="20" t="n">
        <v>3.49125564</v>
      </c>
      <c r="K72" s="18" t="n">
        <v>547.25738549</v>
      </c>
      <c r="L72" s="20" t="n">
        <v>3.50876811</v>
      </c>
      <c r="M72" s="18" t="s">
        <v>481</v>
      </c>
      <c r="N72" s="20" t="s">
        <v>481</v>
      </c>
      <c r="O72" s="18" t="s">
        <v>481</v>
      </c>
      <c r="P72" s="20" t="s">
        <v>481</v>
      </c>
      <c r="Q72" s="18" t="s">
        <v>481</v>
      </c>
      <c r="R72" s="20" t="s">
        <v>481</v>
      </c>
      <c r="S72" s="18" t="s">
        <v>481</v>
      </c>
      <c r="T72" s="20" t="s">
        <v>481</v>
      </c>
      <c r="U72" s="18" t="n">
        <v>452.37685747</v>
      </c>
      <c r="V72" s="20" t="n">
        <v>22.12844707</v>
      </c>
    </row>
    <row r="73" spans="1:22">
      <c r="A73" s="15" t="s">
        <v>548</v>
      </c>
      <c r="B73" s="17" t="n">
        <v>8249</v>
      </c>
      <c r="C73" s="18">
        <f>(147.0/B73*100)</f>
        <v/>
      </c>
      <c r="D73" s="19" t="n">
        <v>8102</v>
      </c>
      <c r="E73" s="18" t="n">
        <v>400.42763007</v>
      </c>
      <c r="F73" s="20" t="n">
        <v>5.48050308</v>
      </c>
      <c r="G73" s="18" t="n">
        <v>392.96960494</v>
      </c>
      <c r="H73" s="20" t="n">
        <v>4.77281994</v>
      </c>
      <c r="I73" s="18" t="n">
        <v>415.2031856</v>
      </c>
      <c r="J73" s="20" t="n">
        <v>3.32569599</v>
      </c>
      <c r="K73" s="18" t="n">
        <v>430.82829003</v>
      </c>
      <c r="L73" s="20" t="n">
        <v>4.00211407</v>
      </c>
      <c r="M73" s="18" t="s">
        <v>481</v>
      </c>
      <c r="N73" s="20" t="s">
        <v>481</v>
      </c>
      <c r="O73" s="18" t="s">
        <v>481</v>
      </c>
      <c r="P73" s="20" t="s">
        <v>481</v>
      </c>
      <c r="Q73" s="18" t="s">
        <v>481</v>
      </c>
      <c r="R73" s="20" t="s">
        <v>481</v>
      </c>
      <c r="S73" s="18" t="s">
        <v>481</v>
      </c>
      <c r="T73" s="20" t="s">
        <v>481</v>
      </c>
      <c r="U73" s="18" t="n">
        <v>354.76251361</v>
      </c>
      <c r="V73" s="20" t="n">
        <v>16.88328607</v>
      </c>
    </row>
    <row r="74" spans="1:22">
      <c r="A74" s="15" t="s">
        <v>549</v>
      </c>
      <c r="B74" s="17" t="n">
        <v>4692</v>
      </c>
      <c r="C74" s="18">
        <f>(82.0/B74*100)</f>
        <v/>
      </c>
      <c r="D74" s="19" t="n">
        <v>4610</v>
      </c>
      <c r="E74" s="18" t="n">
        <v>384.67410145</v>
      </c>
      <c r="F74" s="20" t="n">
        <v>7.51437631</v>
      </c>
      <c r="G74" s="18" t="n">
        <v>408.32685351</v>
      </c>
      <c r="H74" s="20" t="n">
        <v>5.7594599</v>
      </c>
      <c r="I74" s="18" t="n">
        <v>419.86436749</v>
      </c>
      <c r="J74" s="20" t="n">
        <v>2.78410278</v>
      </c>
      <c r="K74" s="18" t="n">
        <v>427.02531915</v>
      </c>
      <c r="L74" s="20" t="n">
        <v>2.24708686</v>
      </c>
      <c r="M74" s="18" t="s">
        <v>481</v>
      </c>
      <c r="N74" s="20" t="s">
        <v>481</v>
      </c>
      <c r="O74" s="18" t="s">
        <v>481</v>
      </c>
      <c r="P74" s="20" t="s">
        <v>481</v>
      </c>
      <c r="Q74" s="18" t="n">
        <v>488.2056</v>
      </c>
      <c r="R74" s="20" t="n">
        <v>42.14979945</v>
      </c>
      <c r="S74" s="18" t="n">
        <v>308.08597493</v>
      </c>
      <c r="T74" s="20" t="n">
        <v>28.64669999</v>
      </c>
      <c r="U74" s="18" t="n">
        <v>329.17209726</v>
      </c>
      <c r="V74" s="20" t="n">
        <v>9.45984528</v>
      </c>
    </row>
    <row r="75" spans="1:22">
      <c r="A75" s="15" t="s">
        <v>550</v>
      </c>
      <c r="B75" s="17" t="n">
        <v>5375</v>
      </c>
      <c r="C75" s="18">
        <f>(209.0/B75*100)</f>
        <v/>
      </c>
      <c r="D75" s="19" t="n">
        <v>5166</v>
      </c>
      <c r="E75" s="18" t="n">
        <v>347.30315532</v>
      </c>
      <c r="F75" s="20" t="n">
        <v>6.08053101</v>
      </c>
      <c r="G75" s="18" t="n">
        <v>376.0202609</v>
      </c>
      <c r="H75" s="20" t="n">
        <v>6.47593182</v>
      </c>
      <c r="I75" s="18" t="n">
        <v>373.69488422</v>
      </c>
      <c r="J75" s="20" t="n">
        <v>3.58563146</v>
      </c>
      <c r="K75" s="18" t="n">
        <v>369.89648795</v>
      </c>
      <c r="L75" s="20" t="n">
        <v>3.5880226</v>
      </c>
      <c r="M75" s="18" t="s">
        <v>481</v>
      </c>
      <c r="N75" s="20" t="s">
        <v>481</v>
      </c>
      <c r="O75" s="18" t="s">
        <v>481</v>
      </c>
      <c r="P75" s="20" t="s">
        <v>481</v>
      </c>
      <c r="Q75" s="18" t="s">
        <v>481</v>
      </c>
      <c r="R75" s="20" t="s">
        <v>481</v>
      </c>
      <c r="S75" s="18" t="s">
        <v>481</v>
      </c>
      <c r="T75" s="20" t="s">
        <v>481</v>
      </c>
      <c r="U75" s="18" t="n">
        <v>311.66984804</v>
      </c>
      <c r="V75" s="20" t="n">
        <v>8.85401315</v>
      </c>
    </row>
    <row r="76" spans="1:22">
      <c r="A76" s="15" t="s">
        <v>551</v>
      </c>
      <c r="B76" s="17" t="n">
        <v>14167</v>
      </c>
      <c r="C76" s="18">
        <f>(229.0/B76*100)</f>
        <v/>
      </c>
      <c r="D76" s="19" t="n">
        <v>13938</v>
      </c>
      <c r="E76" s="18" t="n">
        <v>391.05625155</v>
      </c>
      <c r="F76" s="20" t="n">
        <v>4.83651</v>
      </c>
      <c r="G76" s="18" t="n">
        <v>409.70844832</v>
      </c>
      <c r="H76" s="20" t="n">
        <v>4.64409029</v>
      </c>
      <c r="I76" s="18" t="n">
        <v>437.29717405</v>
      </c>
      <c r="J76" s="20" t="n">
        <v>2.64336603</v>
      </c>
      <c r="K76" s="18" t="n">
        <v>435.66529113</v>
      </c>
      <c r="L76" s="20" t="n">
        <v>2.90493294</v>
      </c>
      <c r="M76" s="18" t="s">
        <v>481</v>
      </c>
      <c r="N76" s="20" t="s">
        <v>481</v>
      </c>
      <c r="O76" s="18" t="s">
        <v>481</v>
      </c>
      <c r="P76" s="20" t="s">
        <v>481</v>
      </c>
      <c r="Q76" s="18" t="s">
        <v>481</v>
      </c>
      <c r="R76" s="20" t="s">
        <v>481</v>
      </c>
      <c r="S76" s="18" t="s">
        <v>481</v>
      </c>
      <c r="T76" s="20" t="s">
        <v>481</v>
      </c>
      <c r="U76" s="18" t="n">
        <v>342.14629574</v>
      </c>
      <c r="V76" s="20" t="n">
        <v>7.79910899</v>
      </c>
    </row>
    <row r="77" spans="1:22">
      <c r="A77" s="15" t="s">
        <v>552</v>
      </c>
      <c r="B77" s="17" t="n">
        <v>6062</v>
      </c>
      <c r="C77" s="18">
        <f>(88.0/B77*100)</f>
        <v/>
      </c>
      <c r="D77" s="19" t="n">
        <v>5974</v>
      </c>
      <c r="E77" s="18" t="n">
        <v>395.23423498</v>
      </c>
      <c r="F77" s="20" t="n">
        <v>4.7883619</v>
      </c>
      <c r="G77" s="18" t="n">
        <v>413.18578559</v>
      </c>
      <c r="H77" s="20" t="n">
        <v>4.65219764</v>
      </c>
      <c r="I77" s="18" t="n">
        <v>423.26863451</v>
      </c>
      <c r="J77" s="20" t="n">
        <v>2.80495338</v>
      </c>
      <c r="K77" s="18" t="n">
        <v>431.98853114</v>
      </c>
      <c r="L77" s="20" t="n">
        <v>3.64907332</v>
      </c>
      <c r="M77" s="18" t="s">
        <v>481</v>
      </c>
      <c r="N77" s="20" t="s">
        <v>481</v>
      </c>
      <c r="O77" s="18" t="s">
        <v>481</v>
      </c>
      <c r="P77" s="20" t="s">
        <v>481</v>
      </c>
      <c r="Q77" s="18" t="s">
        <v>481</v>
      </c>
      <c r="R77" s="20" t="s">
        <v>481</v>
      </c>
      <c r="S77" s="18" t="s">
        <v>481</v>
      </c>
      <c r="T77" s="20" t="s">
        <v>481</v>
      </c>
      <c r="U77" s="18" t="n">
        <v>340.6906503</v>
      </c>
      <c r="V77" s="20" t="n">
        <v>6.52228758</v>
      </c>
    </row>
    <row r="78" spans="1:22">
      <c r="A78" s="15" t="s">
        <v>553</v>
      </c>
      <c r="B78" s="17" t="n">
        <v>5826</v>
      </c>
      <c r="C78" s="18">
        <f>(0.0/B78*100)</f>
        <v/>
      </c>
      <c r="D78" s="19" t="n">
        <v>5826</v>
      </c>
      <c r="E78" s="18" t="n">
        <v>489.13895905</v>
      </c>
      <c r="F78" s="20" t="n">
        <v>11.01349861</v>
      </c>
      <c r="G78" s="18" t="n">
        <v>487.47779852</v>
      </c>
      <c r="H78" s="20" t="n">
        <v>9.952719099999999</v>
      </c>
      <c r="I78" s="18" t="n">
        <v>489.59274205</v>
      </c>
      <c r="J78" s="20" t="n">
        <v>4.67012573</v>
      </c>
      <c r="K78" s="18" t="n">
        <v>500.71385899</v>
      </c>
      <c r="L78" s="20" t="n">
        <v>4.57046403</v>
      </c>
      <c r="M78" s="18" t="s">
        <v>481</v>
      </c>
      <c r="N78" s="20" t="s">
        <v>481</v>
      </c>
      <c r="O78" s="18" t="s">
        <v>481</v>
      </c>
      <c r="P78" s="20" t="s">
        <v>481</v>
      </c>
      <c r="Q78" s="18" t="n">
        <v>390.3611</v>
      </c>
      <c r="R78" s="20" t="n">
        <v>35.81002551</v>
      </c>
      <c r="S78" s="18" t="n">
        <v>377.88060888</v>
      </c>
      <c r="T78" s="20" t="n">
        <v>38.07274802</v>
      </c>
      <c r="U78" s="18" t="n">
        <v>392.22493139</v>
      </c>
      <c r="V78" s="20" t="n">
        <v>24.48916727</v>
      </c>
    </row>
    <row customHeight="1" ht="25" r="79" spans="1:22">
      <c r="A79" s="15" t="s">
        <v>554</v>
      </c>
      <c r="B79" s="17" t="n">
        <v>1657</v>
      </c>
      <c r="C79" s="18">
        <f>(41.0/B79*100)</f>
        <v/>
      </c>
      <c r="D79" s="19" t="n">
        <v>1616</v>
      </c>
      <c r="E79" s="18" t="n">
        <v>433.28092564</v>
      </c>
      <c r="F79" s="20" t="n">
        <v>18.58153859</v>
      </c>
      <c r="G79" s="18" t="n">
        <v>445.87015357</v>
      </c>
      <c r="H79" s="20" t="n">
        <v>16.21842748</v>
      </c>
      <c r="I79" s="18" t="n">
        <v>447.40527236</v>
      </c>
      <c r="J79" s="20" t="n">
        <v>6.74964461</v>
      </c>
      <c r="K79" s="18" t="n">
        <v>464.62562371</v>
      </c>
      <c r="L79" s="20" t="n">
        <v>7.61693536</v>
      </c>
      <c r="M79" s="18" t="s">
        <v>481</v>
      </c>
      <c r="N79" s="20" t="s">
        <v>481</v>
      </c>
      <c r="O79" s="18" t="s">
        <v>481</v>
      </c>
      <c r="P79" s="20" t="s">
        <v>481</v>
      </c>
      <c r="Q79" s="18" t="s">
        <v>481</v>
      </c>
      <c r="R79" s="20" t="s">
        <v>481</v>
      </c>
      <c r="S79" s="18" t="s">
        <v>481</v>
      </c>
      <c r="T79" s="20" t="s">
        <v>481</v>
      </c>
      <c r="U79" s="18" t="n">
        <v>331.88470891</v>
      </c>
      <c r="V79" s="20" t="n">
        <v>22.67452527</v>
      </c>
    </row>
    <row r="80" spans="1:22">
      <c r="A80" s="15" t="s">
        <v>555</v>
      </c>
      <c r="B80" s="17" t="n">
        <v>7841</v>
      </c>
      <c r="C80" s="18">
        <f>(0.0/B80*100)</f>
        <v/>
      </c>
      <c r="D80" s="19" t="n">
        <v>7841</v>
      </c>
      <c r="E80" s="18" t="n">
        <v>429.24817678</v>
      </c>
      <c r="F80" s="20" t="n">
        <v>8.806532689999999</v>
      </c>
      <c r="G80" s="18" t="n">
        <v>445.82828273</v>
      </c>
      <c r="H80" s="20" t="n">
        <v>8.961639959999999</v>
      </c>
      <c r="I80" s="18" t="n">
        <v>452.27996517</v>
      </c>
      <c r="J80" s="20" t="n">
        <v>4.75967545</v>
      </c>
      <c r="K80" s="18" t="n">
        <v>467.22322417</v>
      </c>
      <c r="L80" s="20" t="n">
        <v>4.60978053</v>
      </c>
      <c r="M80" s="18" t="s">
        <v>481</v>
      </c>
      <c r="N80" s="20" t="s">
        <v>481</v>
      </c>
      <c r="O80" s="18" t="s">
        <v>481</v>
      </c>
      <c r="P80" s="20" t="s">
        <v>481</v>
      </c>
      <c r="Q80" s="18" t="s">
        <v>481</v>
      </c>
      <c r="R80" s="20" t="s">
        <v>481</v>
      </c>
      <c r="S80" s="18" t="n">
        <v>513.8988000000001</v>
      </c>
      <c r="T80" s="20" t="n">
        <v>47.61557836</v>
      </c>
      <c r="U80" s="18" t="n">
        <v>420.99561061</v>
      </c>
      <c r="V80" s="20" t="n">
        <v>26.8353208</v>
      </c>
    </row>
    <row r="81" spans="1:22">
      <c r="A81" s="23" t="s">
        <v>556</v>
      </c>
      <c r="B81" s="17" t="n">
        <v>8861</v>
      </c>
      <c r="C81" s="18">
        <f>(76.0/B81*100)</f>
        <v/>
      </c>
      <c r="D81" s="19" t="n">
        <v>8785</v>
      </c>
      <c r="E81" s="18" t="n">
        <v>437.05893295</v>
      </c>
      <c r="F81" s="20" t="n">
        <v>6.82938928</v>
      </c>
      <c r="G81" s="18" t="n">
        <v>434.28338035</v>
      </c>
      <c r="H81" s="20" t="n">
        <v>4.5692852</v>
      </c>
      <c r="I81" s="18" t="n">
        <v>445.38034812</v>
      </c>
      <c r="J81" s="20" t="n">
        <v>3.97794544</v>
      </c>
      <c r="K81" s="18" t="n">
        <v>452.99659268</v>
      </c>
      <c r="L81" s="20" t="n">
        <v>3.52012864</v>
      </c>
      <c r="M81" s="18" t="s">
        <v>481</v>
      </c>
      <c r="N81" s="20" t="s">
        <v>481</v>
      </c>
      <c r="O81" s="18" t="s">
        <v>481</v>
      </c>
      <c r="P81" s="20" t="s">
        <v>481</v>
      </c>
      <c r="Q81" s="18" t="s">
        <v>481</v>
      </c>
      <c r="R81" s="20" t="s">
        <v>481</v>
      </c>
      <c r="S81" s="18" t="s">
        <v>481</v>
      </c>
      <c r="T81" s="20" t="s">
        <v>481</v>
      </c>
      <c r="U81" s="18" t="n">
        <v>407.9285607</v>
      </c>
      <c r="V81" s="20" t="n">
        <v>20.81913143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732</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510.63444722</v>
      </c>
      <c r="F7" s="20" t="n">
        <v>2.14408176</v>
      </c>
      <c r="G7" s="18" t="n">
        <v>496.31623254</v>
      </c>
      <c r="H7" s="20" t="n">
        <v>2.29209146</v>
      </c>
      <c r="I7" s="18" t="n">
        <v>490.17255442</v>
      </c>
      <c r="J7" s="20" t="n">
        <v>2.8209052</v>
      </c>
      <c r="K7" s="18" t="n">
        <v>478.45509181</v>
      </c>
      <c r="L7" s="20" t="n">
        <v>3.6621464</v>
      </c>
      <c r="M7" s="18" t="s">
        <v>481</v>
      </c>
      <c r="N7" s="20" t="s">
        <v>481</v>
      </c>
      <c r="O7" s="18" t="s">
        <v>481</v>
      </c>
      <c r="P7" s="20" t="s">
        <v>481</v>
      </c>
      <c r="Q7" s="18" t="s">
        <v>481</v>
      </c>
      <c r="R7" s="20" t="s">
        <v>481</v>
      </c>
      <c r="S7" s="18" t="s">
        <v>481</v>
      </c>
      <c r="T7" s="20" t="s">
        <v>481</v>
      </c>
      <c r="U7" s="18" t="n">
        <v>419.79535988</v>
      </c>
      <c r="V7" s="20" t="n">
        <v>6.41643069</v>
      </c>
    </row>
    <row r="8" spans="1:22">
      <c r="A8" s="15" t="s">
        <v>483</v>
      </c>
      <c r="B8" s="17" t="n">
        <v>7007</v>
      </c>
      <c r="C8" s="18">
        <f>(28.0/B8*100)</f>
        <v/>
      </c>
      <c r="D8" s="19" t="n">
        <v>6979</v>
      </c>
      <c r="E8" s="18" t="n">
        <v>505.96039775</v>
      </c>
      <c r="F8" s="20" t="n">
        <v>3.24062452</v>
      </c>
      <c r="G8" s="18" t="n">
        <v>511.72411743</v>
      </c>
      <c r="H8" s="20" t="n">
        <v>3.53005763</v>
      </c>
      <c r="I8" s="18" t="n">
        <v>499.1043034</v>
      </c>
      <c r="J8" s="20" t="n">
        <v>4.1796675</v>
      </c>
      <c r="K8" s="18" t="n">
        <v>469.03616234</v>
      </c>
      <c r="L8" s="20" t="n">
        <v>4.34979438</v>
      </c>
      <c r="M8" s="18" t="s">
        <v>481</v>
      </c>
      <c r="N8" s="20" t="s">
        <v>481</v>
      </c>
      <c r="O8" s="18" t="s">
        <v>481</v>
      </c>
      <c r="P8" s="20" t="s">
        <v>481</v>
      </c>
      <c r="Q8" s="18" t="n">
        <v>301.63126691</v>
      </c>
      <c r="R8" s="20" t="n">
        <v>25.14921031</v>
      </c>
      <c r="S8" s="18" t="s">
        <v>481</v>
      </c>
      <c r="T8" s="20" t="s">
        <v>481</v>
      </c>
      <c r="U8" s="18" t="n">
        <v>384.00778175</v>
      </c>
      <c r="V8" s="20" t="n">
        <v>9.96272362</v>
      </c>
    </row>
    <row r="9" spans="1:22">
      <c r="A9" s="15" t="s">
        <v>484</v>
      </c>
      <c r="B9" s="17" t="n">
        <v>9651</v>
      </c>
      <c r="C9" s="18">
        <f>(127.0/B9*100)</f>
        <v/>
      </c>
      <c r="D9" s="19" t="n">
        <v>9524</v>
      </c>
      <c r="E9" s="18" t="n">
        <v>527.77596648</v>
      </c>
      <c r="F9" s="20" t="n">
        <v>2.25390995</v>
      </c>
      <c r="G9" s="18" t="n">
        <v>522.63858742</v>
      </c>
      <c r="H9" s="20" t="n">
        <v>2.91715151</v>
      </c>
      <c r="I9" s="18" t="n">
        <v>501.31022223</v>
      </c>
      <c r="J9" s="20" t="n">
        <v>4.02210211</v>
      </c>
      <c r="K9" s="18" t="n">
        <v>481.2103789</v>
      </c>
      <c r="L9" s="20" t="n">
        <v>4.22871637</v>
      </c>
      <c r="M9" s="18" t="s">
        <v>481</v>
      </c>
      <c r="N9" s="20" t="s">
        <v>481</v>
      </c>
      <c r="O9" s="18" t="s">
        <v>481</v>
      </c>
      <c r="P9" s="20" t="s">
        <v>481</v>
      </c>
      <c r="Q9" s="18" t="n">
        <v>357.98454354</v>
      </c>
      <c r="R9" s="20" t="n">
        <v>11.51846445</v>
      </c>
      <c r="S9" s="18" t="s">
        <v>481</v>
      </c>
      <c r="T9" s="20" t="s">
        <v>481</v>
      </c>
      <c r="U9" s="18" t="n">
        <v>429.04693285</v>
      </c>
      <c r="V9" s="20" t="n">
        <v>8.02086909</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515.64742803</v>
      </c>
      <c r="R10" s="20" t="n">
        <v>2.31308501</v>
      </c>
      <c r="S10" s="18" t="s">
        <v>481</v>
      </c>
      <c r="T10" s="20" t="s">
        <v>481</v>
      </c>
      <c r="U10" s="18" t="s">
        <v>481</v>
      </c>
      <c r="V10" s="20" t="s">
        <v>481</v>
      </c>
    </row>
    <row r="11" spans="1:22">
      <c r="A11" s="15" t="s">
        <v>486</v>
      </c>
      <c r="B11" s="17" t="n">
        <v>7053</v>
      </c>
      <c r="C11" s="18">
        <f>(55.0/B11*100)</f>
        <v/>
      </c>
      <c r="D11" s="19" t="n">
        <v>6998</v>
      </c>
      <c r="E11" s="18" t="n">
        <v>424.93841988</v>
      </c>
      <c r="F11" s="20" t="n">
        <v>3.00401354</v>
      </c>
      <c r="G11" s="18" t="n">
        <v>425.31596731</v>
      </c>
      <c r="H11" s="20" t="n">
        <v>3.49268366</v>
      </c>
      <c r="I11" s="18" t="n">
        <v>424.87323246</v>
      </c>
      <c r="J11" s="20" t="n">
        <v>3.57363383</v>
      </c>
      <c r="K11" s="18" t="n">
        <v>423.27570713</v>
      </c>
      <c r="L11" s="20" t="n">
        <v>5.18787604</v>
      </c>
      <c r="M11" s="18" t="s">
        <v>481</v>
      </c>
      <c r="N11" s="20" t="s">
        <v>481</v>
      </c>
      <c r="O11" s="18" t="s">
        <v>481</v>
      </c>
      <c r="P11" s="20" t="s">
        <v>481</v>
      </c>
      <c r="Q11" s="18" t="s">
        <v>481</v>
      </c>
      <c r="R11" s="20" t="s">
        <v>481</v>
      </c>
      <c r="S11" s="18" t="s">
        <v>481</v>
      </c>
      <c r="T11" s="20" t="s">
        <v>481</v>
      </c>
      <c r="U11" s="18" t="n">
        <v>360.22885327</v>
      </c>
      <c r="V11" s="20" t="n">
        <v>7.69843697</v>
      </c>
    </row>
    <row r="12" spans="1:22">
      <c r="A12" s="15" t="s">
        <v>487</v>
      </c>
      <c r="B12" s="17" t="n">
        <v>6894</v>
      </c>
      <c r="C12" s="18">
        <f>(58.0/B12*100)</f>
        <v/>
      </c>
      <c r="D12" s="19" t="n">
        <v>6836</v>
      </c>
      <c r="E12" s="18" t="n">
        <v>508.06228868</v>
      </c>
      <c r="F12" s="20" t="n">
        <v>2.7602049</v>
      </c>
      <c r="G12" s="18" t="n">
        <v>504.68805275</v>
      </c>
      <c r="H12" s="20" t="n">
        <v>3.4742582</v>
      </c>
      <c r="I12" s="18" t="n">
        <v>488.15984919</v>
      </c>
      <c r="J12" s="20" t="n">
        <v>3.26522137</v>
      </c>
      <c r="K12" s="18" t="n">
        <v>477.26453245</v>
      </c>
      <c r="L12" s="20" t="n">
        <v>4.1467687</v>
      </c>
      <c r="M12" s="18" t="s">
        <v>481</v>
      </c>
      <c r="N12" s="20" t="s">
        <v>481</v>
      </c>
      <c r="O12" s="18" t="s">
        <v>481</v>
      </c>
      <c r="P12" s="20" t="s">
        <v>481</v>
      </c>
      <c r="Q12" s="18" t="n">
        <v>340.98506961</v>
      </c>
      <c r="R12" s="20" t="n">
        <v>12.52444664</v>
      </c>
      <c r="S12" s="18" t="s">
        <v>481</v>
      </c>
      <c r="T12" s="20" t="s">
        <v>481</v>
      </c>
      <c r="U12" s="18" t="n">
        <v>398.7690311</v>
      </c>
      <c r="V12" s="20" t="n">
        <v>9.914742690000001</v>
      </c>
    </row>
    <row r="13" spans="1:22">
      <c r="A13" s="15" t="s">
        <v>488</v>
      </c>
      <c r="B13" s="17" t="n">
        <v>7161</v>
      </c>
      <c r="C13" s="18">
        <f>(96.0/B13*100)</f>
        <v/>
      </c>
      <c r="D13" s="19" t="n">
        <v>7065</v>
      </c>
      <c r="E13" s="18" t="n">
        <v>525.99530281</v>
      </c>
      <c r="F13" s="20" t="n">
        <v>3.18298203</v>
      </c>
      <c r="G13" s="18" t="n">
        <v>516.04259757</v>
      </c>
      <c r="H13" s="20" t="n">
        <v>2.68249457</v>
      </c>
      <c r="I13" s="18" t="n">
        <v>507.17921063</v>
      </c>
      <c r="J13" s="20" t="n">
        <v>3.88439774</v>
      </c>
      <c r="K13" s="18" t="n">
        <v>499.38418804</v>
      </c>
      <c r="L13" s="20" t="n">
        <v>5.19720535</v>
      </c>
      <c r="M13" s="18" t="s">
        <v>481</v>
      </c>
      <c r="N13" s="20" t="s">
        <v>481</v>
      </c>
      <c r="O13" s="18" t="s">
        <v>481</v>
      </c>
      <c r="P13" s="20" t="s">
        <v>481</v>
      </c>
      <c r="Q13" s="18" t="n">
        <v>447.51533769</v>
      </c>
      <c r="R13" s="20" t="n">
        <v>5.97365007</v>
      </c>
      <c r="S13" s="18" t="s">
        <v>481</v>
      </c>
      <c r="T13" s="20" t="s">
        <v>481</v>
      </c>
      <c r="U13" s="18" t="n">
        <v>433.13236603</v>
      </c>
      <c r="V13" s="20" t="n">
        <v>9.78819472</v>
      </c>
    </row>
    <row r="14" spans="1:22">
      <c r="A14" s="15" t="s">
        <v>489</v>
      </c>
      <c r="B14" s="17" t="n">
        <v>5587</v>
      </c>
      <c r="C14" s="18">
        <f>(76.0/B14*100)</f>
        <v/>
      </c>
      <c r="D14" s="19" t="n">
        <v>5511</v>
      </c>
      <c r="E14" s="18" t="n">
        <v>530.50703804</v>
      </c>
      <c r="F14" s="20" t="n">
        <v>3.17809941</v>
      </c>
      <c r="G14" s="18" t="n">
        <v>524.50631994</v>
      </c>
      <c r="H14" s="20" t="n">
        <v>3.27454141</v>
      </c>
      <c r="I14" s="18" t="n">
        <v>521.35210856</v>
      </c>
      <c r="J14" s="20" t="n">
        <v>3.19576162</v>
      </c>
      <c r="K14" s="18" t="n">
        <v>503.13727212</v>
      </c>
      <c r="L14" s="20" t="n">
        <v>3.06485856</v>
      </c>
      <c r="M14" s="18" t="s">
        <v>481</v>
      </c>
      <c r="N14" s="20" t="s">
        <v>481</v>
      </c>
      <c r="O14" s="18" t="s">
        <v>481</v>
      </c>
      <c r="P14" s="20" t="s">
        <v>481</v>
      </c>
      <c r="Q14" s="18" t="s">
        <v>481</v>
      </c>
      <c r="R14" s="20" t="s">
        <v>481</v>
      </c>
      <c r="S14" s="18" t="s">
        <v>481</v>
      </c>
      <c r="T14" s="20" t="s">
        <v>481</v>
      </c>
      <c r="U14" s="18" t="n">
        <v>445.07707442</v>
      </c>
      <c r="V14" s="20" t="n">
        <v>11.79181157</v>
      </c>
    </row>
    <row r="15" spans="1:22">
      <c r="A15" s="15" t="s">
        <v>490</v>
      </c>
      <c r="B15" s="17" t="n">
        <v>5882</v>
      </c>
      <c r="C15" s="18">
        <f>(53.0/B15*100)</f>
        <v/>
      </c>
      <c r="D15" s="19" t="n">
        <v>5829</v>
      </c>
      <c r="E15" s="18" t="n">
        <v>525.1208643799999</v>
      </c>
      <c r="F15" s="20" t="n">
        <v>2.56797471</v>
      </c>
      <c r="G15" s="18" t="n">
        <v>514.44651649</v>
      </c>
      <c r="H15" s="20" t="n">
        <v>3.25431621</v>
      </c>
      <c r="I15" s="18" t="n">
        <v>497.41276243</v>
      </c>
      <c r="J15" s="20" t="n">
        <v>3.24964055</v>
      </c>
      <c r="K15" s="18" t="n">
        <v>478.53145478</v>
      </c>
      <c r="L15" s="20" t="n">
        <v>5.30449446</v>
      </c>
      <c r="M15" s="18" t="s">
        <v>481</v>
      </c>
      <c r="N15" s="20" t="s">
        <v>481</v>
      </c>
      <c r="O15" s="18" t="s">
        <v>481</v>
      </c>
      <c r="P15" s="20" t="s">
        <v>481</v>
      </c>
      <c r="Q15" s="18" t="n">
        <v>368.85220715</v>
      </c>
      <c r="R15" s="20" t="n">
        <v>14.5875493</v>
      </c>
      <c r="S15" s="18" t="s">
        <v>481</v>
      </c>
      <c r="T15" s="20" t="s">
        <v>481</v>
      </c>
      <c r="U15" s="18" t="n">
        <v>421.86810693</v>
      </c>
      <c r="V15" s="20" t="n">
        <v>10.63612031</v>
      </c>
    </row>
    <row r="16" spans="1:22">
      <c r="A16" s="15" t="s">
        <v>491</v>
      </c>
      <c r="B16" s="17" t="n">
        <v>6108</v>
      </c>
      <c r="C16" s="18">
        <f>(110.0/B16*100)</f>
        <v/>
      </c>
      <c r="D16" s="19" t="n">
        <v>5998</v>
      </c>
      <c r="E16" s="18" t="n">
        <v>508.7842529</v>
      </c>
      <c r="F16" s="20" t="n">
        <v>2.69516021</v>
      </c>
      <c r="G16" s="18" t="n">
        <v>511.86905704</v>
      </c>
      <c r="H16" s="20" t="n">
        <v>3.44783818</v>
      </c>
      <c r="I16" s="18" t="n">
        <v>495.2713044</v>
      </c>
      <c r="J16" s="20" t="n">
        <v>3.13121194</v>
      </c>
      <c r="K16" s="18" t="n">
        <v>471.15560636</v>
      </c>
      <c r="L16" s="20" t="n">
        <v>3.61987019</v>
      </c>
      <c r="M16" s="18" t="s">
        <v>481</v>
      </c>
      <c r="N16" s="20" t="s">
        <v>481</v>
      </c>
      <c r="O16" s="18" t="s">
        <v>481</v>
      </c>
      <c r="P16" s="20" t="s">
        <v>481</v>
      </c>
      <c r="Q16" s="18" t="s">
        <v>481</v>
      </c>
      <c r="R16" s="20" t="s">
        <v>481</v>
      </c>
      <c r="S16" s="18" t="s">
        <v>481</v>
      </c>
      <c r="T16" s="20" t="s">
        <v>481</v>
      </c>
      <c r="U16" s="18" t="n">
        <v>397.41683413</v>
      </c>
      <c r="V16" s="20" t="n">
        <v>7.78322262</v>
      </c>
    </row>
    <row r="17" spans="1:22">
      <c r="A17" s="15" t="s">
        <v>492</v>
      </c>
      <c r="B17" s="17" t="n">
        <v>6504</v>
      </c>
      <c r="C17" s="18">
        <f>(734.0/B17*100)</f>
        <v/>
      </c>
      <c r="D17" s="19" t="n">
        <v>5770</v>
      </c>
      <c r="E17" s="18" t="n">
        <v>520.9385203099999</v>
      </c>
      <c r="F17" s="20" t="n">
        <v>3.32447041</v>
      </c>
      <c r="G17" s="18" t="n">
        <v>518.71210162</v>
      </c>
      <c r="H17" s="20" t="n">
        <v>3.64664293</v>
      </c>
      <c r="I17" s="18" t="n">
        <v>512.83202318</v>
      </c>
      <c r="J17" s="20" t="n">
        <v>3.90983479</v>
      </c>
      <c r="K17" s="18" t="n">
        <v>497.99981801</v>
      </c>
      <c r="L17" s="20" t="n">
        <v>4.88141809</v>
      </c>
      <c r="M17" s="18" t="s">
        <v>481</v>
      </c>
      <c r="N17" s="20" t="s">
        <v>481</v>
      </c>
      <c r="O17" s="18" t="s">
        <v>481</v>
      </c>
      <c r="P17" s="20" t="s">
        <v>481</v>
      </c>
      <c r="Q17" s="18" t="n">
        <v>362.96139732</v>
      </c>
      <c r="R17" s="20" t="n">
        <v>12.64520278</v>
      </c>
      <c r="S17" s="18" t="s">
        <v>481</v>
      </c>
      <c r="T17" s="20" t="s">
        <v>481</v>
      </c>
      <c r="U17" s="18" t="n">
        <v>447.26375323</v>
      </c>
      <c r="V17" s="20" t="n">
        <v>10.18113012</v>
      </c>
    </row>
    <row r="18" spans="1:22">
      <c r="A18" s="15" t="s">
        <v>493</v>
      </c>
      <c r="B18" s="17" t="n">
        <v>5532</v>
      </c>
      <c r="C18" s="18">
        <f>(28.0/B18*100)</f>
        <v/>
      </c>
      <c r="D18" s="19" t="n">
        <v>5504</v>
      </c>
      <c r="E18" s="18" t="n">
        <v>452.27754834</v>
      </c>
      <c r="F18" s="20" t="n">
        <v>5.10332014</v>
      </c>
      <c r="G18" s="18" t="n">
        <v>456.6969081</v>
      </c>
      <c r="H18" s="20" t="n">
        <v>4.11990672</v>
      </c>
      <c r="I18" s="18" t="n">
        <v>461.42487614</v>
      </c>
      <c r="J18" s="20" t="n">
        <v>4.27236642</v>
      </c>
      <c r="K18" s="18" t="n">
        <v>448.4291534</v>
      </c>
      <c r="L18" s="20" t="n">
        <v>4.29559854</v>
      </c>
      <c r="M18" s="18" t="s">
        <v>481</v>
      </c>
      <c r="N18" s="20" t="s">
        <v>481</v>
      </c>
      <c r="O18" s="18" t="s">
        <v>481</v>
      </c>
      <c r="P18" s="20" t="s">
        <v>481</v>
      </c>
      <c r="Q18" s="18" t="s">
        <v>481</v>
      </c>
      <c r="R18" s="20" t="s">
        <v>481</v>
      </c>
      <c r="S18" s="18" t="s">
        <v>481</v>
      </c>
      <c r="T18" s="20" t="s">
        <v>481</v>
      </c>
      <c r="U18" s="18" t="n">
        <v>370.47895343</v>
      </c>
      <c r="V18" s="20" t="n">
        <v>12.65152674</v>
      </c>
    </row>
    <row r="19" spans="1:22">
      <c r="A19" s="15" t="s">
        <v>494</v>
      </c>
      <c r="B19" s="17" t="n">
        <v>5658</v>
      </c>
      <c r="C19" s="18">
        <f>(75.0/B19*100)</f>
        <v/>
      </c>
      <c r="D19" s="19" t="n">
        <v>5583</v>
      </c>
      <c r="E19" s="18" t="n">
        <v>499.57720481</v>
      </c>
      <c r="F19" s="20" t="n">
        <v>3.56410344</v>
      </c>
      <c r="G19" s="18" t="n">
        <v>498.99683396</v>
      </c>
      <c r="H19" s="20" t="n">
        <v>4.15202836</v>
      </c>
      <c r="I19" s="18" t="n">
        <v>473.32812916</v>
      </c>
      <c r="J19" s="20" t="n">
        <v>3.2623931</v>
      </c>
      <c r="K19" s="18" t="n">
        <v>452.7073059</v>
      </c>
      <c r="L19" s="20" t="n">
        <v>3.68091138</v>
      </c>
      <c r="M19" s="18" t="s">
        <v>481</v>
      </c>
      <c r="N19" s="20" t="s">
        <v>481</v>
      </c>
      <c r="O19" s="18" t="s">
        <v>481</v>
      </c>
      <c r="P19" s="20" t="s">
        <v>481</v>
      </c>
      <c r="Q19" s="18" t="s">
        <v>481</v>
      </c>
      <c r="R19" s="20" t="s">
        <v>481</v>
      </c>
      <c r="S19" s="18" t="s">
        <v>481</v>
      </c>
      <c r="T19" s="20" t="s">
        <v>481</v>
      </c>
      <c r="U19" s="18" t="n">
        <v>364.7670003</v>
      </c>
      <c r="V19" s="20" t="n">
        <v>14.12290314</v>
      </c>
    </row>
    <row r="20" spans="1:22">
      <c r="A20" s="15" t="s">
        <v>495</v>
      </c>
      <c r="B20" s="17" t="n">
        <v>3371</v>
      </c>
      <c r="C20" s="18">
        <f>(75.0/B20*100)</f>
        <v/>
      </c>
      <c r="D20" s="19" t="n">
        <v>3296</v>
      </c>
      <c r="E20" s="18" t="n">
        <v>498.55149425</v>
      </c>
      <c r="F20" s="20" t="n">
        <v>2.48435263</v>
      </c>
      <c r="G20" s="18" t="n">
        <v>483.90492824</v>
      </c>
      <c r="H20" s="20" t="n">
        <v>4.24038195</v>
      </c>
      <c r="I20" s="18" t="n">
        <v>485.40639175</v>
      </c>
      <c r="J20" s="20" t="n">
        <v>4.80352426</v>
      </c>
      <c r="K20" s="18" t="n">
        <v>459.56056728</v>
      </c>
      <c r="L20" s="20" t="n">
        <v>7.26804055</v>
      </c>
      <c r="M20" s="18" t="s">
        <v>481</v>
      </c>
      <c r="N20" s="20" t="s">
        <v>481</v>
      </c>
      <c r="O20" s="18" t="s">
        <v>481</v>
      </c>
      <c r="P20" s="20" t="s">
        <v>481</v>
      </c>
      <c r="Q20" s="18" t="s">
        <v>481</v>
      </c>
      <c r="R20" s="20" t="s">
        <v>481</v>
      </c>
      <c r="S20" s="18" t="s">
        <v>481</v>
      </c>
      <c r="T20" s="20" t="s">
        <v>481</v>
      </c>
      <c r="U20" s="18" t="n">
        <v>390.40013616</v>
      </c>
      <c r="V20" s="20" t="n">
        <v>14.88605213</v>
      </c>
    </row>
    <row r="21" spans="1:22">
      <c r="A21" s="15" t="s">
        <v>496</v>
      </c>
      <c r="B21" s="17" t="n">
        <v>5741</v>
      </c>
      <c r="C21" s="18">
        <f>(45.0/B21*100)</f>
        <v/>
      </c>
      <c r="D21" s="19" t="n">
        <v>5696</v>
      </c>
      <c r="E21" s="18" t="n">
        <v>512.80880182</v>
      </c>
      <c r="F21" s="20" t="n">
        <v>2.56341832</v>
      </c>
      <c r="G21" s="18" t="n">
        <v>502.19013943</v>
      </c>
      <c r="H21" s="20" t="n">
        <v>2.85765788</v>
      </c>
      <c r="I21" s="18" t="n">
        <v>502.40121256</v>
      </c>
      <c r="J21" s="20" t="n">
        <v>3.35451149</v>
      </c>
      <c r="K21" s="18" t="n">
        <v>488.11181625</v>
      </c>
      <c r="L21" s="20" t="n">
        <v>3.65883884</v>
      </c>
      <c r="M21" s="18" t="s">
        <v>481</v>
      </c>
      <c r="N21" s="20" t="s">
        <v>481</v>
      </c>
      <c r="O21" s="18" t="s">
        <v>481</v>
      </c>
      <c r="P21" s="20" t="s">
        <v>481</v>
      </c>
      <c r="Q21" s="18" t="s">
        <v>481</v>
      </c>
      <c r="R21" s="20" t="s">
        <v>481</v>
      </c>
      <c r="S21" s="18" t="s">
        <v>481</v>
      </c>
      <c r="T21" s="20" t="s">
        <v>481</v>
      </c>
      <c r="U21" s="18" t="n">
        <v>459.37198874</v>
      </c>
      <c r="V21" s="20" t="n">
        <v>10.63645544</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489.72873084</v>
      </c>
      <c r="R23" s="20" t="n">
        <v>2.84541514</v>
      </c>
      <c r="S23" s="18" t="s">
        <v>481</v>
      </c>
      <c r="T23" s="20" t="s">
        <v>481</v>
      </c>
      <c r="U23" s="18" t="s">
        <v>481</v>
      </c>
      <c r="V23" s="20" t="s">
        <v>481</v>
      </c>
    </row>
    <row r="24" spans="1:22">
      <c r="A24" s="15" t="s">
        <v>499</v>
      </c>
      <c r="B24" s="17" t="n">
        <v>6647</v>
      </c>
      <c r="C24" s="18">
        <f>(7.0/B24*100)</f>
        <v/>
      </c>
      <c r="D24" s="19" t="n">
        <v>6640</v>
      </c>
      <c r="E24" s="18" t="n">
        <v>542.178558</v>
      </c>
      <c r="F24" s="20" t="n">
        <v>2.97858114</v>
      </c>
      <c r="G24" s="18" t="n">
        <v>561.8381104600001</v>
      </c>
      <c r="H24" s="20" t="n">
        <v>5.34698249</v>
      </c>
      <c r="I24" s="18" t="n">
        <v>524.98098076</v>
      </c>
      <c r="J24" s="20" t="n">
        <v>4.41761728</v>
      </c>
      <c r="K24" s="18" t="n">
        <v>501.93773192</v>
      </c>
      <c r="L24" s="20" t="n">
        <v>3.94902965</v>
      </c>
      <c r="M24" s="18" t="s">
        <v>481</v>
      </c>
      <c r="N24" s="20" t="s">
        <v>481</v>
      </c>
      <c r="O24" s="18" t="s">
        <v>481</v>
      </c>
      <c r="P24" s="20" t="s">
        <v>481</v>
      </c>
      <c r="Q24" s="18" t="s">
        <v>481</v>
      </c>
      <c r="R24" s="20" t="s">
        <v>481</v>
      </c>
      <c r="S24" s="18" t="s">
        <v>481</v>
      </c>
      <c r="T24" s="20" t="s">
        <v>481</v>
      </c>
      <c r="U24" s="18" t="n">
        <v>470.24089022</v>
      </c>
      <c r="V24" s="20" t="n">
        <v>16.1528413</v>
      </c>
    </row>
    <row r="25" spans="1:22">
      <c r="A25" s="15" t="s">
        <v>500</v>
      </c>
      <c r="B25" s="17" t="n">
        <v>5581</v>
      </c>
      <c r="C25" s="18">
        <f>(24.0/B25*100)</f>
        <v/>
      </c>
      <c r="D25" s="19" t="n">
        <v>5557</v>
      </c>
      <c r="E25" s="18" t="n">
        <v>537.17385648</v>
      </c>
      <c r="F25" s="20" t="n">
        <v>4.18514456</v>
      </c>
      <c r="G25" s="18" t="n">
        <v>527.22542934</v>
      </c>
      <c r="H25" s="20" t="n">
        <v>5.38482966</v>
      </c>
      <c r="I25" s="18" t="n">
        <v>507.70575105</v>
      </c>
      <c r="J25" s="20" t="n">
        <v>4.79170947</v>
      </c>
      <c r="K25" s="18" t="n">
        <v>494.71866442</v>
      </c>
      <c r="L25" s="20" t="n">
        <v>4.87829462</v>
      </c>
      <c r="M25" s="18" t="s">
        <v>481</v>
      </c>
      <c r="N25" s="20" t="s">
        <v>481</v>
      </c>
      <c r="O25" s="18" t="s">
        <v>481</v>
      </c>
      <c r="P25" s="20" t="s">
        <v>481</v>
      </c>
      <c r="Q25" s="18" t="s">
        <v>481</v>
      </c>
      <c r="R25" s="20" t="s">
        <v>481</v>
      </c>
      <c r="S25" s="18" t="s">
        <v>481</v>
      </c>
      <c r="T25" s="20" t="s">
        <v>481</v>
      </c>
      <c r="U25" s="18" t="n">
        <v>419.23996555</v>
      </c>
      <c r="V25" s="20" t="n">
        <v>33.11568155</v>
      </c>
    </row>
    <row r="26" spans="1:22">
      <c r="A26" s="15" t="s">
        <v>501</v>
      </c>
      <c r="B26" s="17" t="n">
        <v>4869</v>
      </c>
      <c r="C26" s="18">
        <f>(38.0/B26*100)</f>
        <v/>
      </c>
      <c r="D26" s="19" t="n">
        <v>4831</v>
      </c>
      <c r="E26" s="18" t="n">
        <v>492.56771332</v>
      </c>
      <c r="F26" s="20" t="n">
        <v>3.15482746</v>
      </c>
      <c r="G26" s="18" t="n">
        <v>486.74798078</v>
      </c>
      <c r="H26" s="20" t="n">
        <v>2.76377598</v>
      </c>
      <c r="I26" s="18" t="n">
        <v>482.00128684</v>
      </c>
      <c r="J26" s="20" t="n">
        <v>3.39330812</v>
      </c>
      <c r="K26" s="18" t="n">
        <v>462.96855999</v>
      </c>
      <c r="L26" s="20" t="n">
        <v>3.76974568</v>
      </c>
      <c r="M26" s="18" t="s">
        <v>481</v>
      </c>
      <c r="N26" s="20" t="s">
        <v>481</v>
      </c>
      <c r="O26" s="18" t="s">
        <v>481</v>
      </c>
      <c r="P26" s="20" t="s">
        <v>481</v>
      </c>
      <c r="Q26" s="18" t="s">
        <v>481</v>
      </c>
      <c r="R26" s="20" t="s">
        <v>481</v>
      </c>
      <c r="S26" s="18" t="s">
        <v>481</v>
      </c>
      <c r="T26" s="20" t="s">
        <v>481</v>
      </c>
      <c r="U26" s="18" t="n">
        <v>448.03560874</v>
      </c>
      <c r="V26" s="20" t="n">
        <v>12.97778812</v>
      </c>
    </row>
    <row r="27" spans="1:22">
      <c r="A27" s="15" t="s">
        <v>502</v>
      </c>
      <c r="B27" s="17" t="n">
        <v>5299</v>
      </c>
      <c r="C27" s="18">
        <f>(20.0/B27*100)</f>
        <v/>
      </c>
      <c r="D27" s="19" t="n">
        <v>5279</v>
      </c>
      <c r="E27" s="18" t="n">
        <v>497.85117144</v>
      </c>
      <c r="F27" s="20" t="n">
        <v>2.14839792</v>
      </c>
      <c r="G27" s="18" t="n">
        <v>494.49101735</v>
      </c>
      <c r="H27" s="20" t="n">
        <v>2.55700101</v>
      </c>
      <c r="I27" s="18" t="n">
        <v>483.00440503</v>
      </c>
      <c r="J27" s="20" t="n">
        <v>3.39182817</v>
      </c>
      <c r="K27" s="18" t="n">
        <v>475.28474902</v>
      </c>
      <c r="L27" s="20" t="n">
        <v>2.98411026</v>
      </c>
      <c r="M27" s="18" t="s">
        <v>481</v>
      </c>
      <c r="N27" s="20" t="s">
        <v>481</v>
      </c>
      <c r="O27" s="18" t="s">
        <v>481</v>
      </c>
      <c r="P27" s="20" t="s">
        <v>481</v>
      </c>
      <c r="Q27" s="18" t="s">
        <v>481</v>
      </c>
      <c r="R27" s="20" t="s">
        <v>481</v>
      </c>
      <c r="S27" s="18" t="s">
        <v>481</v>
      </c>
      <c r="T27" s="20" t="s">
        <v>481</v>
      </c>
      <c r="U27" s="18" t="n">
        <v>396.42667782</v>
      </c>
      <c r="V27" s="20" t="n">
        <v>6.65110818</v>
      </c>
    </row>
    <row r="28" spans="1:22">
      <c r="A28" s="15" t="s">
        <v>503</v>
      </c>
      <c r="B28" s="17" t="n">
        <v>7568</v>
      </c>
      <c r="C28" s="18">
        <f>(68.0/B28*100)</f>
        <v/>
      </c>
      <c r="D28" s="19" t="n">
        <v>7500</v>
      </c>
      <c r="E28" s="18" t="n">
        <v>411.67658837</v>
      </c>
      <c r="F28" s="20" t="n">
        <v>2.41004272</v>
      </c>
      <c r="G28" s="18" t="n">
        <v>420.36738414</v>
      </c>
      <c r="H28" s="20" t="n">
        <v>3.09186661</v>
      </c>
      <c r="I28" s="18" t="n">
        <v>395.85167791</v>
      </c>
      <c r="J28" s="20" t="n">
        <v>4.68161897</v>
      </c>
      <c r="K28" s="18" t="n">
        <v>373.30115177</v>
      </c>
      <c r="L28" s="20" t="n">
        <v>5.64315342</v>
      </c>
      <c r="M28" s="18" t="s">
        <v>481</v>
      </c>
      <c r="N28" s="20" t="s">
        <v>481</v>
      </c>
      <c r="O28" s="18" t="s">
        <v>481</v>
      </c>
      <c r="P28" s="20" t="s">
        <v>481</v>
      </c>
      <c r="Q28" s="18" t="s">
        <v>481</v>
      </c>
      <c r="R28" s="20" t="s">
        <v>481</v>
      </c>
      <c r="S28" s="18" t="s">
        <v>481</v>
      </c>
      <c r="T28" s="20" t="s">
        <v>481</v>
      </c>
      <c r="U28" s="18" t="n">
        <v>342.10237065</v>
      </c>
      <c r="V28" s="20" t="n">
        <v>11.22755625</v>
      </c>
    </row>
    <row r="29" spans="1:22">
      <c r="A29" s="15" t="s">
        <v>504</v>
      </c>
      <c r="B29" s="17" t="n">
        <v>5385</v>
      </c>
      <c r="C29" s="18">
        <f>(30.0/B29*100)</f>
        <v/>
      </c>
      <c r="D29" s="19" t="n">
        <v>5355</v>
      </c>
      <c r="E29" s="18" t="n">
        <v>519.81737605</v>
      </c>
      <c r="F29" s="20" t="n">
        <v>2.6473918</v>
      </c>
      <c r="G29" s="18" t="n">
        <v>522.2457345</v>
      </c>
      <c r="H29" s="20" t="n">
        <v>3.27304341</v>
      </c>
      <c r="I29" s="18" t="n">
        <v>521.55465717</v>
      </c>
      <c r="J29" s="20" t="n">
        <v>3.73300016</v>
      </c>
      <c r="K29" s="18" t="n">
        <v>495.00364682</v>
      </c>
      <c r="L29" s="20" t="n">
        <v>4.90305201</v>
      </c>
      <c r="M29" s="18" t="s">
        <v>481</v>
      </c>
      <c r="N29" s="20" t="s">
        <v>481</v>
      </c>
      <c r="O29" s="18" t="s">
        <v>481</v>
      </c>
      <c r="P29" s="20" t="s">
        <v>481</v>
      </c>
      <c r="Q29" s="18" t="n">
        <v>335.3902018</v>
      </c>
      <c r="R29" s="20" t="n">
        <v>12.1685767</v>
      </c>
      <c r="S29" s="18" t="s">
        <v>481</v>
      </c>
      <c r="T29" s="20" t="s">
        <v>481</v>
      </c>
      <c r="U29" s="18" t="n">
        <v>414.14453645</v>
      </c>
      <c r="V29" s="20" t="n">
        <v>14.96320979</v>
      </c>
    </row>
    <row r="30" spans="1:22">
      <c r="A30" s="15" t="s">
        <v>505</v>
      </c>
      <c r="B30" s="17" t="n">
        <v>4520</v>
      </c>
      <c r="C30" s="18">
        <f>(109.0/B30*100)</f>
        <v/>
      </c>
      <c r="D30" s="19" t="n">
        <v>4411</v>
      </c>
      <c r="E30" s="18" t="n">
        <v>515.41068478</v>
      </c>
      <c r="F30" s="20" t="n">
        <v>3.31787183</v>
      </c>
      <c r="G30" s="18" t="n">
        <v>486.4293957</v>
      </c>
      <c r="H30" s="20" t="n">
        <v>3.48705918</v>
      </c>
      <c r="I30" s="18" t="n">
        <v>494.04870227</v>
      </c>
      <c r="J30" s="20" t="n">
        <v>3.51889778</v>
      </c>
      <c r="K30" s="18" t="n">
        <v>489.62361372</v>
      </c>
      <c r="L30" s="20" t="n">
        <v>4.49320744</v>
      </c>
      <c r="M30" s="18" t="s">
        <v>481</v>
      </c>
      <c r="N30" s="20" t="s">
        <v>481</v>
      </c>
      <c r="O30" s="18" t="s">
        <v>481</v>
      </c>
      <c r="P30" s="20" t="s">
        <v>481</v>
      </c>
      <c r="Q30" s="18" t="s">
        <v>481</v>
      </c>
      <c r="R30" s="20" t="s">
        <v>481</v>
      </c>
      <c r="S30" s="18" t="s">
        <v>481</v>
      </c>
      <c r="T30" s="20" t="s">
        <v>481</v>
      </c>
      <c r="U30" s="18" t="n">
        <v>428.0997718</v>
      </c>
      <c r="V30" s="20" t="n">
        <v>10.47873411</v>
      </c>
    </row>
    <row r="31" spans="1:22">
      <c r="A31" s="15" t="s">
        <v>506</v>
      </c>
      <c r="B31" s="17" t="n">
        <v>5456</v>
      </c>
      <c r="C31" s="18">
        <f>(127.0/B31*100)</f>
        <v/>
      </c>
      <c r="D31" s="19" t="n">
        <v>5329</v>
      </c>
      <c r="E31" s="18" t="n">
        <v>512.64094979</v>
      </c>
      <c r="F31" s="20" t="n">
        <v>2.82913163</v>
      </c>
      <c r="G31" s="18" t="n">
        <v>505.23236719</v>
      </c>
      <c r="H31" s="20" t="n">
        <v>3.21609212</v>
      </c>
      <c r="I31" s="18" t="n">
        <v>499.71254969</v>
      </c>
      <c r="J31" s="20" t="n">
        <v>4.5571001</v>
      </c>
      <c r="K31" s="18" t="n">
        <v>480.14065324</v>
      </c>
      <c r="L31" s="20" t="n">
        <v>5.12668806</v>
      </c>
      <c r="M31" s="18" t="s">
        <v>481</v>
      </c>
      <c r="N31" s="20" t="s">
        <v>481</v>
      </c>
      <c r="O31" s="18" t="s">
        <v>481</v>
      </c>
      <c r="P31" s="20" t="s">
        <v>481</v>
      </c>
      <c r="Q31" s="18" t="s">
        <v>481</v>
      </c>
      <c r="R31" s="20" t="s">
        <v>481</v>
      </c>
      <c r="S31" s="18" t="s">
        <v>481</v>
      </c>
      <c r="T31" s="20" t="s">
        <v>481</v>
      </c>
      <c r="U31" s="18" t="n">
        <v>424.62126695</v>
      </c>
      <c r="V31" s="20" t="n">
        <v>7.96909905</v>
      </c>
    </row>
    <row r="32" spans="1:22">
      <c r="A32" s="15" t="s">
        <v>507</v>
      </c>
      <c r="B32" s="17" t="n">
        <v>4478</v>
      </c>
      <c r="C32" s="18">
        <f>(5.0/B32*100)</f>
        <v/>
      </c>
      <c r="D32" s="19" t="n">
        <v>4473</v>
      </c>
      <c r="E32" s="18" t="n">
        <v>520.42058047</v>
      </c>
      <c r="F32" s="20" t="n">
        <v>3.22752359</v>
      </c>
      <c r="G32" s="18" t="n">
        <v>504.54549576</v>
      </c>
      <c r="H32" s="20" t="n">
        <v>3.2808219</v>
      </c>
      <c r="I32" s="18" t="n">
        <v>493.50748193</v>
      </c>
      <c r="J32" s="20" t="n">
        <v>4.41913791</v>
      </c>
      <c r="K32" s="18" t="n">
        <v>484.23175136</v>
      </c>
      <c r="L32" s="20" t="n">
        <v>3.82724978</v>
      </c>
      <c r="M32" s="18" t="s">
        <v>481</v>
      </c>
      <c r="N32" s="20" t="s">
        <v>481</v>
      </c>
      <c r="O32" s="18" t="s">
        <v>481</v>
      </c>
      <c r="P32" s="20" t="s">
        <v>481</v>
      </c>
      <c r="Q32" s="18" t="s">
        <v>481</v>
      </c>
      <c r="R32" s="20" t="s">
        <v>481</v>
      </c>
      <c r="S32" s="18" t="s">
        <v>481</v>
      </c>
      <c r="T32" s="20" t="s">
        <v>481</v>
      </c>
      <c r="U32" s="18" t="n">
        <v>418.05640976</v>
      </c>
      <c r="V32" s="20" t="n">
        <v>19.25935779</v>
      </c>
    </row>
    <row r="33" spans="1:22">
      <c r="A33" s="15" t="s">
        <v>508</v>
      </c>
      <c r="B33" s="17" t="n">
        <v>7325</v>
      </c>
      <c r="C33" s="18">
        <f>(76.0/B33*100)</f>
        <v/>
      </c>
      <c r="D33" s="19" t="n">
        <v>7249</v>
      </c>
      <c r="E33" s="18" t="n">
        <v>503.07735028</v>
      </c>
      <c r="F33" s="20" t="n">
        <v>3.14793591</v>
      </c>
      <c r="G33" s="18" t="n">
        <v>491.03397692</v>
      </c>
      <c r="H33" s="20" t="n">
        <v>3.32521525</v>
      </c>
      <c r="I33" s="18" t="n">
        <v>493.25579135</v>
      </c>
      <c r="J33" s="20" t="n">
        <v>3.52735735</v>
      </c>
      <c r="K33" s="18" t="n">
        <v>475.63848784</v>
      </c>
      <c r="L33" s="20" t="n">
        <v>5.66952076</v>
      </c>
      <c r="M33" s="18" t="s">
        <v>481</v>
      </c>
      <c r="N33" s="20" t="s">
        <v>481</v>
      </c>
      <c r="O33" s="18" t="s">
        <v>481</v>
      </c>
      <c r="P33" s="20" t="s">
        <v>481</v>
      </c>
      <c r="Q33" s="18" t="s">
        <v>481</v>
      </c>
      <c r="R33" s="20" t="s">
        <v>481</v>
      </c>
      <c r="S33" s="18" t="s">
        <v>481</v>
      </c>
      <c r="T33" s="20" t="s">
        <v>481</v>
      </c>
      <c r="U33" s="18" t="n">
        <v>405.12907092</v>
      </c>
      <c r="V33" s="20" t="n">
        <v>14.63533219</v>
      </c>
    </row>
    <row r="34" spans="1:22">
      <c r="A34" s="15" t="s">
        <v>509</v>
      </c>
      <c r="B34" s="17" t="n">
        <v>6350</v>
      </c>
      <c r="C34" s="18">
        <f>(40.0/B34*100)</f>
        <v/>
      </c>
      <c r="D34" s="19" t="n">
        <v>6310</v>
      </c>
      <c r="E34" s="18" t="n">
        <v>494.42322255</v>
      </c>
      <c r="F34" s="20" t="n">
        <v>3.46343862</v>
      </c>
      <c r="G34" s="18" t="n">
        <v>492.33358619</v>
      </c>
      <c r="H34" s="20" t="n">
        <v>3.0432085</v>
      </c>
      <c r="I34" s="18" t="n">
        <v>470.32003996</v>
      </c>
      <c r="J34" s="20" t="n">
        <v>3.28460329</v>
      </c>
      <c r="K34" s="18" t="n">
        <v>459.32181401</v>
      </c>
      <c r="L34" s="20" t="n">
        <v>4.6503018</v>
      </c>
      <c r="M34" s="18" t="s">
        <v>481</v>
      </c>
      <c r="N34" s="20" t="s">
        <v>481</v>
      </c>
      <c r="O34" s="18" t="s">
        <v>481</v>
      </c>
      <c r="P34" s="20" t="s">
        <v>481</v>
      </c>
      <c r="Q34" s="18" t="n">
        <v>336.51078337</v>
      </c>
      <c r="R34" s="20" t="n">
        <v>12.24828707</v>
      </c>
      <c r="S34" s="18" t="s">
        <v>481</v>
      </c>
      <c r="T34" s="20" t="s">
        <v>481</v>
      </c>
      <c r="U34" s="18" t="n">
        <v>356.30779434</v>
      </c>
      <c r="V34" s="20" t="n">
        <v>13.45236221</v>
      </c>
    </row>
    <row r="35" spans="1:22">
      <c r="A35" s="15" t="s">
        <v>510</v>
      </c>
      <c r="B35" s="17" t="n">
        <v>6406</v>
      </c>
      <c r="C35" s="18">
        <f>(39.0/B35*100)</f>
        <v/>
      </c>
      <c r="D35" s="19" t="n">
        <v>6367</v>
      </c>
      <c r="E35" s="18" t="n">
        <v>523.69614029</v>
      </c>
      <c r="F35" s="20" t="n">
        <v>2.72532372</v>
      </c>
      <c r="G35" s="18" t="n">
        <v>524.14671877</v>
      </c>
      <c r="H35" s="20" t="n">
        <v>3.2156819</v>
      </c>
      <c r="I35" s="18" t="n">
        <v>505.74648811</v>
      </c>
      <c r="J35" s="20" t="n">
        <v>2.72465757</v>
      </c>
      <c r="K35" s="18" t="n">
        <v>497.71227596</v>
      </c>
      <c r="L35" s="20" t="n">
        <v>3.73934827</v>
      </c>
      <c r="M35" s="18" t="s">
        <v>481</v>
      </c>
      <c r="N35" s="20" t="s">
        <v>481</v>
      </c>
      <c r="O35" s="18" t="s">
        <v>481</v>
      </c>
      <c r="P35" s="20" t="s">
        <v>481</v>
      </c>
      <c r="Q35" s="18" t="n">
        <v>349.78970242</v>
      </c>
      <c r="R35" s="20" t="n">
        <v>6.90672373</v>
      </c>
      <c r="S35" s="18" t="s">
        <v>481</v>
      </c>
      <c r="T35" s="20" t="s">
        <v>481</v>
      </c>
      <c r="U35" s="18" t="n">
        <v>434.61888218</v>
      </c>
      <c r="V35" s="20" t="n">
        <v>12.09462247</v>
      </c>
    </row>
    <row r="36" spans="1:22">
      <c r="A36" s="15" t="s">
        <v>511</v>
      </c>
      <c r="B36" s="17" t="n">
        <v>6736</v>
      </c>
      <c r="C36" s="18">
        <f>(33.0/B36*100)</f>
        <v/>
      </c>
      <c r="D36" s="19" t="n">
        <v>6703</v>
      </c>
      <c r="E36" s="18" t="n">
        <v>490.6396083</v>
      </c>
      <c r="F36" s="20" t="n">
        <v>2.61454766</v>
      </c>
      <c r="G36" s="18" t="n">
        <v>490.95947339</v>
      </c>
      <c r="H36" s="20" t="n">
        <v>2.72770732</v>
      </c>
      <c r="I36" s="18" t="n">
        <v>483.53924869</v>
      </c>
      <c r="J36" s="20" t="n">
        <v>3.84358012</v>
      </c>
      <c r="K36" s="18" t="n">
        <v>462.66718829</v>
      </c>
      <c r="L36" s="20" t="n">
        <v>4.70689766</v>
      </c>
      <c r="M36" s="18" t="s">
        <v>481</v>
      </c>
      <c r="N36" s="20" t="s">
        <v>481</v>
      </c>
      <c r="O36" s="18" t="s">
        <v>481</v>
      </c>
      <c r="P36" s="20" t="s">
        <v>481</v>
      </c>
      <c r="Q36" s="18" t="s">
        <v>481</v>
      </c>
      <c r="R36" s="20" t="s">
        <v>481</v>
      </c>
      <c r="S36" s="18" t="s">
        <v>481</v>
      </c>
      <c r="T36" s="20" t="s">
        <v>481</v>
      </c>
      <c r="U36" s="18" t="n">
        <v>436.96007542</v>
      </c>
      <c r="V36" s="20" t="n">
        <v>10.70756304</v>
      </c>
    </row>
    <row r="37" spans="1:22">
      <c r="A37" s="15" t="s">
        <v>512</v>
      </c>
      <c r="B37" s="17" t="n">
        <v>5458</v>
      </c>
      <c r="C37" s="18">
        <f>(66.0/B37*100)</f>
        <v/>
      </c>
      <c r="D37" s="19" t="n">
        <v>5392</v>
      </c>
      <c r="E37" s="18" t="n">
        <v>511.18836434</v>
      </c>
      <c r="F37" s="20" t="n">
        <v>2.93913663</v>
      </c>
      <c r="G37" s="18" t="n">
        <v>495.5516464</v>
      </c>
      <c r="H37" s="20" t="n">
        <v>4.2737128</v>
      </c>
      <c r="I37" s="18" t="n">
        <v>483.92521171</v>
      </c>
      <c r="J37" s="20" t="n">
        <v>4.45336733</v>
      </c>
      <c r="K37" s="18" t="n">
        <v>457.35211563</v>
      </c>
      <c r="L37" s="20" t="n">
        <v>5.72039765</v>
      </c>
      <c r="M37" s="18" t="s">
        <v>481</v>
      </c>
      <c r="N37" s="20" t="s">
        <v>481</v>
      </c>
      <c r="O37" s="18" t="s">
        <v>481</v>
      </c>
      <c r="P37" s="20" t="s">
        <v>481</v>
      </c>
      <c r="Q37" s="18" t="s">
        <v>481</v>
      </c>
      <c r="R37" s="20" t="s">
        <v>481</v>
      </c>
      <c r="S37" s="18" t="s">
        <v>481</v>
      </c>
      <c r="T37" s="20" t="s">
        <v>481</v>
      </c>
      <c r="U37" s="18" t="n">
        <v>405.0760099</v>
      </c>
      <c r="V37" s="20" t="n">
        <v>7.18406721</v>
      </c>
    </row>
    <row r="38" spans="1:22">
      <c r="A38" s="15" t="s">
        <v>513</v>
      </c>
      <c r="B38" s="17" t="n">
        <v>5860</v>
      </c>
      <c r="C38" s="18">
        <f>(17.0/B38*100)</f>
        <v/>
      </c>
      <c r="D38" s="19" t="n">
        <v>5843</v>
      </c>
      <c r="E38" s="18" t="n">
        <v>535.65102845</v>
      </c>
      <c r="F38" s="20" t="n">
        <v>3.36076817</v>
      </c>
      <c r="G38" s="18" t="n">
        <v>527.99107059</v>
      </c>
      <c r="H38" s="20" t="n">
        <v>4.03051796</v>
      </c>
      <c r="I38" s="18" t="n">
        <v>515.93225911</v>
      </c>
      <c r="J38" s="20" t="n">
        <v>5.25362065</v>
      </c>
      <c r="K38" s="18" t="n">
        <v>500.4214503</v>
      </c>
      <c r="L38" s="20" t="n">
        <v>4.5788548</v>
      </c>
      <c r="M38" s="18" t="s">
        <v>481</v>
      </c>
      <c r="N38" s="20" t="s">
        <v>481</v>
      </c>
      <c r="O38" s="18" t="s">
        <v>481</v>
      </c>
      <c r="P38" s="20" t="s">
        <v>481</v>
      </c>
      <c r="Q38" s="18" t="s">
        <v>481</v>
      </c>
      <c r="R38" s="20" t="s">
        <v>481</v>
      </c>
      <c r="S38" s="18" t="s">
        <v>481</v>
      </c>
      <c r="T38" s="20" t="s">
        <v>481</v>
      </c>
      <c r="U38" s="18" t="n">
        <v>424.25493104</v>
      </c>
      <c r="V38" s="20" t="n">
        <v>10.19485499</v>
      </c>
    </row>
    <row r="39" spans="1:22">
      <c r="A39" s="15" t="s">
        <v>514</v>
      </c>
      <c r="B39" s="17" t="n">
        <v>5895</v>
      </c>
      <c r="C39" s="18">
        <f>(32.0/B39*100)</f>
        <v/>
      </c>
      <c r="D39" s="19" t="n">
        <v>5863</v>
      </c>
      <c r="E39" s="18" t="n">
        <v>419.89058983</v>
      </c>
      <c r="F39" s="20" t="n">
        <v>4.54147248</v>
      </c>
      <c r="G39" s="18" t="n">
        <v>433.69320756</v>
      </c>
      <c r="H39" s="20" t="n">
        <v>5.38576842</v>
      </c>
      <c r="I39" s="18" t="n">
        <v>424.822465</v>
      </c>
      <c r="J39" s="20" t="n">
        <v>5.58880652</v>
      </c>
      <c r="K39" s="18" t="n">
        <v>413.70763695</v>
      </c>
      <c r="L39" s="20" t="n">
        <v>4.34018233</v>
      </c>
      <c r="M39" s="18" t="s">
        <v>481</v>
      </c>
      <c r="N39" s="20" t="s">
        <v>481</v>
      </c>
      <c r="O39" s="18" t="s">
        <v>481</v>
      </c>
      <c r="P39" s="20" t="s">
        <v>481</v>
      </c>
      <c r="Q39" s="18" t="s">
        <v>481</v>
      </c>
      <c r="R39" s="20" t="s">
        <v>481</v>
      </c>
      <c r="S39" s="18" t="s">
        <v>481</v>
      </c>
      <c r="T39" s="20" t="s">
        <v>481</v>
      </c>
      <c r="U39" s="18" t="n">
        <v>354.19736513</v>
      </c>
      <c r="V39" s="20" t="n">
        <v>10.06396917</v>
      </c>
    </row>
    <row r="40" spans="1:22">
      <c r="A40" s="15" t="s">
        <v>515</v>
      </c>
      <c r="B40" s="17" t="n">
        <v>14157</v>
      </c>
      <c r="C40" s="18">
        <f>(292.0/B40*100)</f>
        <v/>
      </c>
      <c r="D40" s="19" t="n">
        <v>13865</v>
      </c>
      <c r="E40" s="18" t="n">
        <v>502.29570916</v>
      </c>
      <c r="F40" s="20" t="n">
        <v>3.05374613</v>
      </c>
      <c r="G40" s="18" t="n">
        <v>501.23185169</v>
      </c>
      <c r="H40" s="20" t="n">
        <v>3.61498186</v>
      </c>
      <c r="I40" s="18" t="n">
        <v>491.23480968</v>
      </c>
      <c r="J40" s="20" t="n">
        <v>3.58576745</v>
      </c>
      <c r="K40" s="18" t="n">
        <v>472.48178463</v>
      </c>
      <c r="L40" s="20" t="n">
        <v>4.01726659</v>
      </c>
      <c r="M40" s="18" t="s">
        <v>481</v>
      </c>
      <c r="N40" s="20" t="s">
        <v>481</v>
      </c>
      <c r="O40" s="18" t="s">
        <v>481</v>
      </c>
      <c r="P40" s="20" t="s">
        <v>481</v>
      </c>
      <c r="Q40" s="18" t="s">
        <v>481</v>
      </c>
      <c r="R40" s="20" t="s">
        <v>481</v>
      </c>
      <c r="S40" s="18" t="s">
        <v>481</v>
      </c>
      <c r="T40" s="20" t="s">
        <v>481</v>
      </c>
      <c r="U40" s="18" t="n">
        <v>419.07162644</v>
      </c>
      <c r="V40" s="20" t="n">
        <v>6.72736191</v>
      </c>
    </row>
    <row r="41" spans="1:22">
      <c r="A41" s="15" t="s">
        <v>516</v>
      </c>
      <c r="B41" s="17" t="n">
        <v>5712</v>
      </c>
      <c r="C41" s="18">
        <f>(39.0/B41*100)</f>
        <v/>
      </c>
      <c r="D41" s="19" t="n">
        <v>5673</v>
      </c>
      <c r="E41" s="18" t="n">
        <v>485.77971338</v>
      </c>
      <c r="F41" s="20" t="n">
        <v>3.94451543</v>
      </c>
      <c r="G41" s="18" t="n">
        <v>466.58053288</v>
      </c>
      <c r="H41" s="20" t="n">
        <v>3.69816407</v>
      </c>
      <c r="I41" s="18" t="n">
        <v>468.19785534</v>
      </c>
      <c r="J41" s="20" t="n">
        <v>3.77677328</v>
      </c>
      <c r="K41" s="18" t="n">
        <v>453.08257603</v>
      </c>
      <c r="L41" s="20" t="n">
        <v>4.29590744</v>
      </c>
      <c r="M41" s="18" t="s">
        <v>481</v>
      </c>
      <c r="N41" s="20" t="s">
        <v>481</v>
      </c>
      <c r="O41" s="18" t="s">
        <v>481</v>
      </c>
      <c r="P41" s="20" t="s">
        <v>481</v>
      </c>
      <c r="Q41" s="18" t="n">
        <v>392.51815558</v>
      </c>
      <c r="R41" s="20" t="n">
        <v>16.89642718</v>
      </c>
      <c r="S41" s="18" t="s">
        <v>481</v>
      </c>
      <c r="T41" s="20" t="s">
        <v>481</v>
      </c>
      <c r="U41" s="18" t="n">
        <v>393.00841462</v>
      </c>
      <c r="V41" s="20" t="n">
        <v>13.24916432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(1379.0/B46*100)</f>
        <v/>
      </c>
      <c r="D46" s="19" t="n">
        <v>21762</v>
      </c>
      <c r="E46" s="18" t="n">
        <v>389.7225705</v>
      </c>
      <c r="F46" s="20" t="n">
        <v>3.30783645</v>
      </c>
      <c r="G46" s="18" t="n">
        <v>382.7588572</v>
      </c>
      <c r="H46" s="20" t="n">
        <v>3.27443857</v>
      </c>
      <c r="I46" s="18" t="n">
        <v>385.46812363</v>
      </c>
      <c r="J46" s="20" t="n">
        <v>5.02399419</v>
      </c>
      <c r="K46" s="18" t="n">
        <v>372.60997053</v>
      </c>
      <c r="L46" s="20" t="n">
        <v>4.80803715</v>
      </c>
      <c r="M46" s="18" t="s">
        <v>481</v>
      </c>
      <c r="N46" s="20" t="s">
        <v>481</v>
      </c>
      <c r="O46" s="18" t="s">
        <v>481</v>
      </c>
      <c r="P46" s="20" t="s">
        <v>481</v>
      </c>
      <c r="Q46" s="18" t="s">
        <v>481</v>
      </c>
      <c r="R46" s="20" t="s">
        <v>481</v>
      </c>
      <c r="S46" s="18" t="s">
        <v>481</v>
      </c>
      <c r="T46" s="20" t="s">
        <v>481</v>
      </c>
      <c r="U46" s="18" t="n">
        <v>326.76482085</v>
      </c>
      <c r="V46" s="20" t="n">
        <v>4.90206331</v>
      </c>
    </row>
    <row r="47" spans="1:22">
      <c r="A47" s="15" t="s">
        <v>522</v>
      </c>
      <c r="B47" s="17" t="n">
        <v>5928</v>
      </c>
      <c r="C47" s="18">
        <f>(101.0/B47*100)</f>
        <v/>
      </c>
      <c r="D47" s="19" t="n">
        <v>5827</v>
      </c>
      <c r="E47" s="18" t="n">
        <v>436.99448316</v>
      </c>
      <c r="F47" s="20" t="n">
        <v>4.34802613</v>
      </c>
      <c r="G47" s="18" t="n">
        <v>460.88120568</v>
      </c>
      <c r="H47" s="20" t="n">
        <v>4.71666015</v>
      </c>
      <c r="I47" s="18" t="n">
        <v>456.22161999</v>
      </c>
      <c r="J47" s="20" t="n">
        <v>4.82234223</v>
      </c>
      <c r="K47" s="18" t="n">
        <v>442.1999463</v>
      </c>
      <c r="L47" s="20" t="n">
        <v>4.85506398</v>
      </c>
      <c r="M47" s="18" t="s">
        <v>481</v>
      </c>
      <c r="N47" s="20" t="s">
        <v>481</v>
      </c>
      <c r="O47" s="18" t="s">
        <v>481</v>
      </c>
      <c r="P47" s="20" t="s">
        <v>481</v>
      </c>
      <c r="Q47" s="18" t="s">
        <v>481</v>
      </c>
      <c r="R47" s="20" t="s">
        <v>481</v>
      </c>
      <c r="S47" s="18" t="s">
        <v>481</v>
      </c>
      <c r="T47" s="20" t="s">
        <v>481</v>
      </c>
      <c r="U47" s="18" t="n">
        <v>357.00450328</v>
      </c>
      <c r="V47" s="20" t="n">
        <v>6.55608345</v>
      </c>
    </row>
    <row r="48" spans="1:22">
      <c r="A48" s="15" t="s">
        <v>523</v>
      </c>
      <c r="B48" s="17" t="n">
        <v>9841</v>
      </c>
      <c r="C48" s="18">
        <f>(7.0/B48*100)</f>
        <v/>
      </c>
      <c r="D48" s="19" t="n">
        <v>9834</v>
      </c>
      <c r="E48" s="18" t="n">
        <v>547.26584822</v>
      </c>
      <c r="F48" s="20" t="n">
        <v>5.98735704</v>
      </c>
      <c r="G48" s="18" t="n">
        <v>515.45743605</v>
      </c>
      <c r="H48" s="20" t="n">
        <v>7.95893726</v>
      </c>
      <c r="I48" s="18" t="n">
        <v>521.96791803</v>
      </c>
      <c r="J48" s="20" t="n">
        <v>5.62939931</v>
      </c>
      <c r="K48" s="18" t="n">
        <v>526.80443746</v>
      </c>
      <c r="L48" s="20" t="n">
        <v>4.18648731</v>
      </c>
      <c r="M48" s="18" t="s">
        <v>481</v>
      </c>
      <c r="N48" s="20" t="s">
        <v>481</v>
      </c>
      <c r="O48" s="18" t="s">
        <v>481</v>
      </c>
      <c r="P48" s="20" t="s">
        <v>481</v>
      </c>
      <c r="Q48" s="18" t="s">
        <v>481</v>
      </c>
      <c r="R48" s="20" t="s">
        <v>481</v>
      </c>
      <c r="S48" s="18" t="s">
        <v>481</v>
      </c>
      <c r="T48" s="20" t="s">
        <v>481</v>
      </c>
      <c r="U48" s="18" t="n">
        <v>481.37439136</v>
      </c>
      <c r="V48" s="20" t="n">
        <v>37.37642789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(225.0/B50*100)</f>
        <v/>
      </c>
      <c r="D50" s="19" t="n">
        <v>11570</v>
      </c>
      <c r="E50" s="18" t="n">
        <v>390.9329511</v>
      </c>
      <c r="F50" s="20" t="n">
        <v>2.65621723</v>
      </c>
      <c r="G50" s="18" t="n">
        <v>393.99631901</v>
      </c>
      <c r="H50" s="20" t="n">
        <v>2.96152969</v>
      </c>
      <c r="I50" s="18" t="n">
        <v>390.76666393</v>
      </c>
      <c r="J50" s="20" t="n">
        <v>3.65448281</v>
      </c>
      <c r="K50" s="18" t="n">
        <v>381.90628239</v>
      </c>
      <c r="L50" s="20" t="n">
        <v>4.91480276</v>
      </c>
      <c r="M50" s="18" t="s">
        <v>481</v>
      </c>
      <c r="N50" s="20" t="s">
        <v>481</v>
      </c>
      <c r="O50" s="18" t="s">
        <v>481</v>
      </c>
      <c r="P50" s="20" t="s">
        <v>481</v>
      </c>
      <c r="Q50" s="18" t="s">
        <v>481</v>
      </c>
      <c r="R50" s="20" t="s">
        <v>481</v>
      </c>
      <c r="S50" s="18" t="s">
        <v>481</v>
      </c>
      <c r="T50" s="20" t="s">
        <v>481</v>
      </c>
      <c r="U50" s="18" t="n">
        <v>332.21306729</v>
      </c>
      <c r="V50" s="20" t="n">
        <v>12.43753684</v>
      </c>
    </row>
    <row r="51" spans="1:22">
      <c r="A51" s="15" t="s">
        <v>526</v>
      </c>
      <c r="B51" s="17" t="n">
        <v>6866</v>
      </c>
      <c r="C51" s="18">
        <f>(109.0/B51*100)</f>
        <v/>
      </c>
      <c r="D51" s="19" t="n">
        <v>6757</v>
      </c>
      <c r="E51" s="18" t="n">
        <v>403.63760679</v>
      </c>
      <c r="F51" s="20" t="n">
        <v>2.9173298</v>
      </c>
      <c r="G51" s="18" t="n">
        <v>405.66236745</v>
      </c>
      <c r="H51" s="20" t="n">
        <v>3.52107367</v>
      </c>
      <c r="I51" s="18" t="n">
        <v>408.45732691</v>
      </c>
      <c r="J51" s="20" t="n">
        <v>5.0969097</v>
      </c>
      <c r="K51" s="18" t="n">
        <v>386.29035808</v>
      </c>
      <c r="L51" s="20" t="n">
        <v>5.05145626</v>
      </c>
      <c r="M51" s="18" t="s">
        <v>481</v>
      </c>
      <c r="N51" s="20" t="s">
        <v>481</v>
      </c>
      <c r="O51" s="18" t="s">
        <v>481</v>
      </c>
      <c r="P51" s="20" t="s">
        <v>481</v>
      </c>
      <c r="Q51" s="18" t="n">
        <v>380.5422133</v>
      </c>
      <c r="R51" s="20" t="n">
        <v>4.31283207</v>
      </c>
      <c r="S51" s="18" t="s">
        <v>481</v>
      </c>
      <c r="T51" s="20" t="s">
        <v>481</v>
      </c>
      <c r="U51" s="18" t="n">
        <v>367.93070374</v>
      </c>
      <c r="V51" s="20" t="n">
        <v>8.60457147</v>
      </c>
    </row>
    <row r="52" spans="1:22">
      <c r="A52" s="15" t="s">
        <v>527</v>
      </c>
      <c r="B52" s="17" t="n">
        <v>5809</v>
      </c>
      <c r="C52" s="18">
        <f>(77.0/B52*100)</f>
        <v/>
      </c>
      <c r="D52" s="19" t="n">
        <v>5732</v>
      </c>
      <c r="E52" s="18" t="n">
        <v>469.60067936</v>
      </c>
      <c r="F52" s="20" t="n">
        <v>3.1285853</v>
      </c>
      <c r="G52" s="18" t="n">
        <v>474.81234607</v>
      </c>
      <c r="H52" s="20" t="n">
        <v>3.8802976</v>
      </c>
      <c r="I52" s="18" t="n">
        <v>463.77941454</v>
      </c>
      <c r="J52" s="20" t="n">
        <v>3.72604436</v>
      </c>
      <c r="K52" s="18" t="n">
        <v>435.92567746</v>
      </c>
      <c r="L52" s="20" t="n">
        <v>4.66276895</v>
      </c>
      <c r="M52" s="18" t="s">
        <v>481</v>
      </c>
      <c r="N52" s="20" t="s">
        <v>481</v>
      </c>
      <c r="O52" s="18" t="s">
        <v>481</v>
      </c>
      <c r="P52" s="20" t="s">
        <v>481</v>
      </c>
      <c r="Q52" s="18" t="s">
        <v>481</v>
      </c>
      <c r="R52" s="20" t="s">
        <v>481</v>
      </c>
      <c r="S52" s="18" t="s">
        <v>481</v>
      </c>
      <c r="T52" s="20" t="s">
        <v>481</v>
      </c>
      <c r="U52" s="18" t="n">
        <v>385.55591296</v>
      </c>
      <c r="V52" s="20" t="n">
        <v>14.7415385</v>
      </c>
    </row>
    <row r="53" spans="1:22">
      <c r="A53" s="15" t="s">
        <v>528</v>
      </c>
      <c r="B53" s="17" t="n">
        <v>5571</v>
      </c>
      <c r="C53" s="18">
        <f>(85.0/B53*100)</f>
        <v/>
      </c>
      <c r="D53" s="19" t="n">
        <v>5486</v>
      </c>
      <c r="E53" s="18" t="n">
        <v>443.49566027</v>
      </c>
      <c r="F53" s="20" t="n">
        <v>2.52809111</v>
      </c>
      <c r="G53" s="18" t="n">
        <v>444.84676619</v>
      </c>
      <c r="H53" s="20" t="n">
        <v>2.61165504</v>
      </c>
      <c r="I53" s="18" t="n">
        <v>434.54929776</v>
      </c>
      <c r="J53" s="20" t="n">
        <v>4.2167493</v>
      </c>
      <c r="K53" s="18" t="n">
        <v>434.89375312</v>
      </c>
      <c r="L53" s="20" t="n">
        <v>4.62357739</v>
      </c>
      <c r="M53" s="18" t="s">
        <v>481</v>
      </c>
      <c r="N53" s="20" t="s">
        <v>481</v>
      </c>
      <c r="O53" s="18" t="s">
        <v>481</v>
      </c>
      <c r="P53" s="20" t="s">
        <v>481</v>
      </c>
      <c r="Q53" s="18" t="s">
        <v>481</v>
      </c>
      <c r="R53" s="20" t="s">
        <v>481</v>
      </c>
      <c r="S53" s="18" t="s">
        <v>481</v>
      </c>
      <c r="T53" s="20" t="s">
        <v>481</v>
      </c>
      <c r="U53" s="18" t="n">
        <v>336.27677719</v>
      </c>
      <c r="V53" s="20" t="n">
        <v>9.603663060000001</v>
      </c>
    </row>
    <row r="54" spans="1:22">
      <c r="A54" s="15" t="s">
        <v>529</v>
      </c>
      <c r="B54" s="17" t="n">
        <v>4740</v>
      </c>
      <c r="C54" s="18">
        <f>(113.0/B54*100)</f>
        <v/>
      </c>
      <c r="D54" s="19" t="n">
        <v>4627</v>
      </c>
      <c r="E54" s="18" t="n">
        <v>332.98536696</v>
      </c>
      <c r="F54" s="20" t="n">
        <v>2.98511138</v>
      </c>
      <c r="G54" s="18" t="n">
        <v>341.05955065</v>
      </c>
      <c r="H54" s="20" t="n">
        <v>5.24319179</v>
      </c>
      <c r="I54" s="18" t="n">
        <v>332.23109307</v>
      </c>
      <c r="J54" s="20" t="n">
        <v>3.76579537</v>
      </c>
      <c r="K54" s="18" t="n">
        <v>316.59967371</v>
      </c>
      <c r="L54" s="20" t="n">
        <v>4.80275975</v>
      </c>
      <c r="M54" s="18" t="s">
        <v>481</v>
      </c>
      <c r="N54" s="20" t="s">
        <v>481</v>
      </c>
      <c r="O54" s="18" t="s">
        <v>481</v>
      </c>
      <c r="P54" s="20" t="s">
        <v>481</v>
      </c>
      <c r="Q54" s="18" t="s">
        <v>481</v>
      </c>
      <c r="R54" s="20" t="s">
        <v>481</v>
      </c>
      <c r="S54" s="18" t="s">
        <v>481</v>
      </c>
      <c r="T54" s="20" t="s">
        <v>481</v>
      </c>
      <c r="U54" s="18" t="n">
        <v>271.04896751</v>
      </c>
      <c r="V54" s="20" t="n">
        <v>4.37382792</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564.94832664</v>
      </c>
      <c r="F56" s="20" t="n">
        <v>4.0232158</v>
      </c>
      <c r="G56" s="18" t="n">
        <v>547.68270976</v>
      </c>
      <c r="H56" s="20" t="n">
        <v>5.59083718</v>
      </c>
      <c r="I56" s="18" t="n">
        <v>546.97559047</v>
      </c>
      <c r="J56" s="20" t="n">
        <v>3.69640372</v>
      </c>
      <c r="K56" s="18" t="n">
        <v>536.63131044</v>
      </c>
      <c r="L56" s="20" t="n">
        <v>3.11371401</v>
      </c>
      <c r="M56" s="18" t="s">
        <v>481</v>
      </c>
      <c r="N56" s="20" t="s">
        <v>481</v>
      </c>
      <c r="O56" s="18" t="s">
        <v>481</v>
      </c>
      <c r="P56" s="20" t="s">
        <v>481</v>
      </c>
      <c r="Q56" s="18" t="s">
        <v>481</v>
      </c>
      <c r="R56" s="20" t="s">
        <v>481</v>
      </c>
      <c r="S56" s="18" t="s">
        <v>481</v>
      </c>
      <c r="T56" s="20" t="s">
        <v>481</v>
      </c>
      <c r="U56" s="18" t="n">
        <v>465.69060629</v>
      </c>
      <c r="V56" s="20" t="n">
        <v>19.10926604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489.73434725</v>
      </c>
      <c r="F61" s="20" t="n">
        <v>3.18748554</v>
      </c>
      <c r="G61" s="18" t="n">
        <v>479.05161313</v>
      </c>
      <c r="H61" s="20" t="n">
        <v>3.27689917</v>
      </c>
      <c r="I61" s="18" t="n">
        <v>477.89855241</v>
      </c>
      <c r="J61" s="20" t="n">
        <v>3.19899647</v>
      </c>
      <c r="K61" s="18" t="n">
        <v>467.58304021</v>
      </c>
      <c r="L61" s="20" t="n">
        <v>3.93664972</v>
      </c>
      <c r="M61" s="18" t="s">
        <v>481</v>
      </c>
      <c r="N61" s="20" t="s">
        <v>481</v>
      </c>
      <c r="O61" s="18" t="s">
        <v>481</v>
      </c>
      <c r="P61" s="20" t="s">
        <v>481</v>
      </c>
      <c r="Q61" s="18" t="s">
        <v>481</v>
      </c>
      <c r="R61" s="20" t="s">
        <v>481</v>
      </c>
      <c r="S61" s="18" t="s">
        <v>481</v>
      </c>
      <c r="T61" s="20" t="s">
        <v>481</v>
      </c>
      <c r="U61" s="18" t="n">
        <v>412.58090488</v>
      </c>
      <c r="V61" s="20" t="n">
        <v>12.5004481</v>
      </c>
    </row>
    <row r="62" spans="1:22">
      <c r="A62" s="15" t="s">
        <v>537</v>
      </c>
      <c r="B62" s="17" t="n">
        <v>4476</v>
      </c>
      <c r="C62" s="18">
        <f>(3.0/B62*100)</f>
        <v/>
      </c>
      <c r="D62" s="19" t="n">
        <v>4473</v>
      </c>
      <c r="E62" s="18" t="n">
        <v>554.80953298</v>
      </c>
      <c r="F62" s="20" t="n">
        <v>3.15164788</v>
      </c>
      <c r="G62" s="18" t="n">
        <v>554.76781348</v>
      </c>
      <c r="H62" s="20" t="n">
        <v>2.80801705</v>
      </c>
      <c r="I62" s="18" t="n">
        <v>544.72576351</v>
      </c>
      <c r="J62" s="20" t="n">
        <v>2.43019578</v>
      </c>
      <c r="K62" s="18" t="n">
        <v>532.72373433</v>
      </c>
      <c r="L62" s="20" t="n">
        <v>1.88341218</v>
      </c>
      <c r="M62" s="18" t="s">
        <v>481</v>
      </c>
      <c r="N62" s="20" t="s">
        <v>481</v>
      </c>
      <c r="O62" s="18" t="s">
        <v>481</v>
      </c>
      <c r="P62" s="20" t="s">
        <v>481</v>
      </c>
      <c r="Q62" s="18" t="s">
        <v>481</v>
      </c>
      <c r="R62" s="20" t="s">
        <v>481</v>
      </c>
      <c r="S62" s="18" t="s">
        <v>481</v>
      </c>
      <c r="T62" s="20" t="s">
        <v>481</v>
      </c>
      <c r="U62" s="18" t="n">
        <v>494.77754286</v>
      </c>
      <c r="V62" s="20" t="n">
        <v>20.65891756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422.86044708</v>
      </c>
      <c r="F66" s="20" t="n">
        <v>2.22136751</v>
      </c>
      <c r="G66" s="18" t="n">
        <v>432.14771988</v>
      </c>
      <c r="H66" s="20" t="n">
        <v>3.5286376</v>
      </c>
      <c r="I66" s="18" t="n">
        <v>416.9152635</v>
      </c>
      <c r="J66" s="20" t="n">
        <v>3.1436761</v>
      </c>
      <c r="K66" s="18" t="n">
        <v>417.16336534</v>
      </c>
      <c r="L66" s="20" t="n">
        <v>3.19925994</v>
      </c>
      <c r="M66" s="18" t="s">
        <v>481</v>
      </c>
      <c r="N66" s="20" t="s">
        <v>481</v>
      </c>
      <c r="O66" s="18" t="s">
        <v>481</v>
      </c>
      <c r="P66" s="20" t="s">
        <v>481</v>
      </c>
      <c r="Q66" s="18" t="s">
        <v>481</v>
      </c>
      <c r="R66" s="20" t="s">
        <v>481</v>
      </c>
      <c r="S66" s="18" t="s">
        <v>481</v>
      </c>
      <c r="T66" s="20" t="s">
        <v>481</v>
      </c>
      <c r="U66" s="18" t="n">
        <v>343.8549937</v>
      </c>
      <c r="V66" s="20" t="n">
        <v>7.41028474</v>
      </c>
    </row>
    <row r="67" spans="1:22">
      <c r="A67" s="15" t="s">
        <v>542</v>
      </c>
      <c r="B67" s="17" t="n">
        <v>6971</v>
      </c>
      <c r="C67" s="18">
        <f>(117.0/B67*100)</f>
        <v/>
      </c>
      <c r="D67" s="19" t="n">
        <v>6854</v>
      </c>
      <c r="E67" s="18" t="n">
        <v>393.92014364</v>
      </c>
      <c r="F67" s="20" t="n">
        <v>3.08826585</v>
      </c>
      <c r="G67" s="18" t="n">
        <v>397.11506449</v>
      </c>
      <c r="H67" s="20" t="n">
        <v>3.23924662</v>
      </c>
      <c r="I67" s="18" t="n">
        <v>379.80291952</v>
      </c>
      <c r="J67" s="20" t="n">
        <v>4.71157774</v>
      </c>
      <c r="K67" s="18" t="n">
        <v>366.90258314</v>
      </c>
      <c r="L67" s="20" t="n">
        <v>3.76528905</v>
      </c>
      <c r="M67" s="18" t="s">
        <v>481</v>
      </c>
      <c r="N67" s="20" t="s">
        <v>481</v>
      </c>
      <c r="O67" s="18" t="s">
        <v>481</v>
      </c>
      <c r="P67" s="20" t="s">
        <v>481</v>
      </c>
      <c r="Q67" s="18" t="s">
        <v>481</v>
      </c>
      <c r="R67" s="20" t="s">
        <v>481</v>
      </c>
      <c r="S67" s="18" t="s">
        <v>481</v>
      </c>
      <c r="T67" s="20" t="s">
        <v>481</v>
      </c>
      <c r="U67" s="18" t="n">
        <v>291.17177816</v>
      </c>
      <c r="V67" s="20" t="n">
        <v>9.76646225</v>
      </c>
    </row>
    <row r="68" spans="1:22">
      <c r="A68" s="15" t="s">
        <v>543</v>
      </c>
      <c r="B68" s="17" t="n">
        <v>12083</v>
      </c>
      <c r="C68" s="18">
        <f>(26.0/B68*100)</f>
        <v/>
      </c>
      <c r="D68" s="19" t="n">
        <v>12057</v>
      </c>
      <c r="E68" s="18" t="n">
        <v>414.14067723</v>
      </c>
      <c r="F68" s="20" t="n">
        <v>1.93839796</v>
      </c>
      <c r="G68" s="18" t="n">
        <v>413.20677666</v>
      </c>
      <c r="H68" s="20" t="n">
        <v>1.97766152</v>
      </c>
      <c r="I68" s="18" t="n">
        <v>404.66606886</v>
      </c>
      <c r="J68" s="20" t="n">
        <v>2.4382905</v>
      </c>
      <c r="K68" s="18" t="n">
        <v>395.0526668</v>
      </c>
      <c r="L68" s="20" t="n">
        <v>3.78948281</v>
      </c>
      <c r="M68" s="18" t="s">
        <v>481</v>
      </c>
      <c r="N68" s="20" t="s">
        <v>481</v>
      </c>
      <c r="O68" s="18" t="s">
        <v>481</v>
      </c>
      <c r="P68" s="20" t="s">
        <v>481</v>
      </c>
      <c r="Q68" s="18" t="s">
        <v>481</v>
      </c>
      <c r="R68" s="20" t="s">
        <v>481</v>
      </c>
      <c r="S68" s="18" t="s">
        <v>481</v>
      </c>
      <c r="T68" s="20" t="s">
        <v>481</v>
      </c>
      <c r="U68" s="18" t="n">
        <v>322.452857</v>
      </c>
      <c r="V68" s="20" t="n">
        <v>4.00328793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506.24583208</v>
      </c>
      <c r="F70" s="20" t="n">
        <v>4.20455981</v>
      </c>
      <c r="G70" s="18" t="n">
        <v>511.67318254</v>
      </c>
      <c r="H70" s="20" t="n">
        <v>4.72650261</v>
      </c>
      <c r="I70" s="18" t="n">
        <v>495.0497878</v>
      </c>
      <c r="J70" s="20" t="n">
        <v>3.35260696</v>
      </c>
      <c r="K70" s="18" t="n">
        <v>484.80198098</v>
      </c>
      <c r="L70" s="20" t="n">
        <v>4.05506387</v>
      </c>
      <c r="M70" s="18" t="s">
        <v>481</v>
      </c>
      <c r="N70" s="20" t="s">
        <v>481</v>
      </c>
      <c r="O70" s="18" t="s">
        <v>481</v>
      </c>
      <c r="P70" s="20" t="s">
        <v>481</v>
      </c>
      <c r="Q70" s="18" t="s">
        <v>481</v>
      </c>
      <c r="R70" s="20" t="s">
        <v>481</v>
      </c>
      <c r="S70" s="18" t="s">
        <v>481</v>
      </c>
      <c r="T70" s="20" t="s">
        <v>481</v>
      </c>
      <c r="U70" s="18" t="n">
        <v>431.07174979</v>
      </c>
      <c r="V70" s="20" t="n">
        <v>12.51693687</v>
      </c>
    </row>
    <row r="71" spans="1:22">
      <c r="A71" s="15" t="s">
        <v>546</v>
      </c>
      <c r="B71" s="17" t="n">
        <v>6115</v>
      </c>
      <c r="C71" s="18">
        <f>(17.0/B71*100)</f>
        <v/>
      </c>
      <c r="D71" s="19" t="n">
        <v>6098</v>
      </c>
      <c r="E71" s="18" t="n">
        <v>578.45574663</v>
      </c>
      <c r="F71" s="20" t="n">
        <v>2.80971722</v>
      </c>
      <c r="G71" s="18" t="n">
        <v>564.73982872</v>
      </c>
      <c r="H71" s="20" t="n">
        <v>2.73681834</v>
      </c>
      <c r="I71" s="18" t="n">
        <v>551.52006492</v>
      </c>
      <c r="J71" s="20" t="n">
        <v>2.74303264</v>
      </c>
      <c r="K71" s="18" t="n">
        <v>557.95308644</v>
      </c>
      <c r="L71" s="20" t="n">
        <v>3.98418638</v>
      </c>
      <c r="M71" s="18" t="s">
        <v>481</v>
      </c>
      <c r="N71" s="20" t="s">
        <v>481</v>
      </c>
      <c r="O71" s="18" t="s">
        <v>481</v>
      </c>
      <c r="P71" s="20" t="s">
        <v>481</v>
      </c>
      <c r="Q71" s="18" t="s">
        <v>481</v>
      </c>
      <c r="R71" s="20" t="s">
        <v>481</v>
      </c>
      <c r="S71" s="18" t="s">
        <v>481</v>
      </c>
      <c r="T71" s="20" t="s">
        <v>481</v>
      </c>
      <c r="U71" s="18" t="n">
        <v>480.25254247</v>
      </c>
      <c r="V71" s="20" t="n">
        <v>31.70785972</v>
      </c>
    </row>
    <row r="72" spans="1:22">
      <c r="A72" s="15" t="s">
        <v>547</v>
      </c>
      <c r="B72" s="17" t="n">
        <v>7708</v>
      </c>
      <c r="C72" s="18">
        <f>(5.0/B72*100)</f>
        <v/>
      </c>
      <c r="D72" s="19" t="n">
        <v>7703</v>
      </c>
      <c r="E72" s="18" t="n">
        <v>546.01113064</v>
      </c>
      <c r="F72" s="20" t="n">
        <v>3.30824937</v>
      </c>
      <c r="G72" s="18" t="n">
        <v>553.44653558</v>
      </c>
      <c r="H72" s="20" t="n">
        <v>5.20615445</v>
      </c>
      <c r="I72" s="18" t="n">
        <v>542.37169152</v>
      </c>
      <c r="J72" s="20" t="n">
        <v>4.36102553</v>
      </c>
      <c r="K72" s="18" t="n">
        <v>522.81450145</v>
      </c>
      <c r="L72" s="20" t="n">
        <v>5.06898283</v>
      </c>
      <c r="M72" s="18" t="s">
        <v>481</v>
      </c>
      <c r="N72" s="20" t="s">
        <v>481</v>
      </c>
      <c r="O72" s="18" t="s">
        <v>481</v>
      </c>
      <c r="P72" s="20" t="s">
        <v>481</v>
      </c>
      <c r="Q72" s="18" t="s">
        <v>481</v>
      </c>
      <c r="R72" s="20" t="s">
        <v>481</v>
      </c>
      <c r="S72" s="18" t="s">
        <v>481</v>
      </c>
      <c r="T72" s="20" t="s">
        <v>481</v>
      </c>
      <c r="U72" s="18" t="n">
        <v>509.17299681</v>
      </c>
      <c r="V72" s="20" t="n">
        <v>36.05124645</v>
      </c>
    </row>
    <row r="73" spans="1:22">
      <c r="A73" s="15" t="s">
        <v>548</v>
      </c>
      <c r="B73" s="17" t="n">
        <v>8249</v>
      </c>
      <c r="C73" s="18">
        <f>(147.0/B73*100)</f>
        <v/>
      </c>
      <c r="D73" s="19" t="n">
        <v>8102</v>
      </c>
      <c r="E73" s="18" t="n">
        <v>422.53128535</v>
      </c>
      <c r="F73" s="20" t="n">
        <v>4.05174413</v>
      </c>
      <c r="G73" s="18" t="n">
        <v>411.74378417</v>
      </c>
      <c r="H73" s="20" t="n">
        <v>5.49750343</v>
      </c>
      <c r="I73" s="18" t="n">
        <v>418.82530669</v>
      </c>
      <c r="J73" s="20" t="n">
        <v>4.03023887</v>
      </c>
      <c r="K73" s="18" t="n">
        <v>409.80506565</v>
      </c>
      <c r="L73" s="20" t="n">
        <v>2.99209426</v>
      </c>
      <c r="M73" s="18" t="s">
        <v>481</v>
      </c>
      <c r="N73" s="20" t="s">
        <v>481</v>
      </c>
      <c r="O73" s="18" t="s">
        <v>481</v>
      </c>
      <c r="P73" s="20" t="s">
        <v>481</v>
      </c>
      <c r="Q73" s="18" t="s">
        <v>481</v>
      </c>
      <c r="R73" s="20" t="s">
        <v>481</v>
      </c>
      <c r="S73" s="18" t="s">
        <v>481</v>
      </c>
      <c r="T73" s="20" t="s">
        <v>481</v>
      </c>
      <c r="U73" s="18" t="n">
        <v>355.16044935</v>
      </c>
      <c r="V73" s="20" t="n">
        <v>16.90485001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(211.0/B75*100)</f>
        <v/>
      </c>
      <c r="D75" s="19" t="n">
        <v>5164</v>
      </c>
      <c r="E75" s="18" t="n">
        <v>374.11010038</v>
      </c>
      <c r="F75" s="20" t="n">
        <v>3.5562354</v>
      </c>
      <c r="G75" s="18" t="n">
        <v>373.92161977</v>
      </c>
      <c r="H75" s="20" t="n">
        <v>3.81192811</v>
      </c>
      <c r="I75" s="18" t="n">
        <v>364.17034291</v>
      </c>
      <c r="J75" s="20" t="n">
        <v>4.93718266</v>
      </c>
      <c r="K75" s="18" t="n">
        <v>360.21437363</v>
      </c>
      <c r="L75" s="20" t="n">
        <v>3.86207801</v>
      </c>
      <c r="M75" s="18" t="s">
        <v>481</v>
      </c>
      <c r="N75" s="20" t="s">
        <v>481</v>
      </c>
      <c r="O75" s="18" t="s">
        <v>481</v>
      </c>
      <c r="P75" s="20" t="s">
        <v>481</v>
      </c>
      <c r="Q75" s="18" t="s">
        <v>481</v>
      </c>
      <c r="R75" s="20" t="s">
        <v>481</v>
      </c>
      <c r="S75" s="18" t="s">
        <v>481</v>
      </c>
      <c r="T75" s="20" t="s">
        <v>481</v>
      </c>
      <c r="U75" s="18" t="n">
        <v>317.1123823</v>
      </c>
      <c r="V75" s="20" t="n">
        <v>7.94430088</v>
      </c>
    </row>
    <row r="76" spans="1:22">
      <c r="A76" s="15" t="s">
        <v>551</v>
      </c>
      <c r="B76" s="17" t="n">
        <v>14167</v>
      </c>
      <c r="C76" s="18">
        <f>(229.0/B76*100)</f>
        <v/>
      </c>
      <c r="D76" s="19" t="n">
        <v>13938</v>
      </c>
      <c r="E76" s="18" t="n">
        <v>433.46265549</v>
      </c>
      <c r="F76" s="20" t="n">
        <v>2.72847619</v>
      </c>
      <c r="G76" s="18" t="n">
        <v>433.93870946</v>
      </c>
      <c r="H76" s="20" t="n">
        <v>3.60396359</v>
      </c>
      <c r="I76" s="18" t="n">
        <v>433.90486807</v>
      </c>
      <c r="J76" s="20" t="n">
        <v>3.38889258</v>
      </c>
      <c r="K76" s="18" t="n">
        <v>411.84511546</v>
      </c>
      <c r="L76" s="20" t="n">
        <v>3.56833194</v>
      </c>
      <c r="M76" s="18" t="s">
        <v>481</v>
      </c>
      <c r="N76" s="20" t="s">
        <v>481</v>
      </c>
      <c r="O76" s="18" t="s">
        <v>481</v>
      </c>
      <c r="P76" s="20" t="s">
        <v>481</v>
      </c>
      <c r="Q76" s="18" t="s">
        <v>481</v>
      </c>
      <c r="R76" s="20" t="s">
        <v>481</v>
      </c>
      <c r="S76" s="18" t="s">
        <v>481</v>
      </c>
      <c r="T76" s="20" t="s">
        <v>481</v>
      </c>
      <c r="U76" s="18" t="n">
        <v>353.24110985</v>
      </c>
      <c r="V76" s="20" t="n">
        <v>7.43255104</v>
      </c>
    </row>
    <row r="77" spans="1:22">
      <c r="A77" s="15" t="s">
        <v>552</v>
      </c>
      <c r="B77" s="17" t="n">
        <v>6062</v>
      </c>
      <c r="C77" s="18">
        <f>(92.0/B77*100)</f>
        <v/>
      </c>
      <c r="D77" s="19" t="n">
        <v>5970</v>
      </c>
      <c r="E77" s="18" t="n">
        <v>417.50715092</v>
      </c>
      <c r="F77" s="20" t="n">
        <v>3.30811547</v>
      </c>
      <c r="G77" s="18" t="n">
        <v>424.18828701</v>
      </c>
      <c r="H77" s="20" t="n">
        <v>3.88081276</v>
      </c>
      <c r="I77" s="18" t="n">
        <v>434.48383463</v>
      </c>
      <c r="J77" s="20" t="n">
        <v>4.21973073</v>
      </c>
      <c r="K77" s="18" t="n">
        <v>420.00882828</v>
      </c>
      <c r="L77" s="20" t="n">
        <v>4.57520565</v>
      </c>
      <c r="M77" s="18" t="s">
        <v>481</v>
      </c>
      <c r="N77" s="20" t="s">
        <v>481</v>
      </c>
      <c r="O77" s="18" t="s">
        <v>481</v>
      </c>
      <c r="P77" s="20" t="s">
        <v>481</v>
      </c>
      <c r="Q77" s="18" t="s">
        <v>481</v>
      </c>
      <c r="R77" s="20" t="s">
        <v>481</v>
      </c>
      <c r="S77" s="18" t="s">
        <v>481</v>
      </c>
      <c r="T77" s="20" t="s">
        <v>481</v>
      </c>
      <c r="U77" s="18" t="n">
        <v>343.73857608</v>
      </c>
      <c r="V77" s="20" t="n">
        <v>5.35178931</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450.82941817</v>
      </c>
      <c r="F81" s="20" t="n">
        <v>5.14467704</v>
      </c>
      <c r="G81" s="18" t="n">
        <v>457.62272652</v>
      </c>
      <c r="H81" s="20" t="n">
        <v>4.49324876</v>
      </c>
      <c r="I81" s="18" t="n">
        <v>447.98676468</v>
      </c>
      <c r="J81" s="20" t="n">
        <v>3.24410308</v>
      </c>
      <c r="K81" s="18" t="n">
        <v>436.98918889</v>
      </c>
      <c r="L81" s="20" t="n">
        <v>3.69897126</v>
      </c>
      <c r="M81" s="18" t="s">
        <v>481</v>
      </c>
      <c r="N81" s="20" t="s">
        <v>481</v>
      </c>
      <c r="O81" s="18" t="s">
        <v>481</v>
      </c>
      <c r="P81" s="20" t="s">
        <v>481</v>
      </c>
      <c r="Q81" s="18" t="s">
        <v>481</v>
      </c>
      <c r="R81" s="20" t="s">
        <v>481</v>
      </c>
      <c r="S81" s="18" t="s">
        <v>481</v>
      </c>
      <c r="T81" s="20" t="s">
        <v>481</v>
      </c>
      <c r="U81" s="18" t="n">
        <v>383.68742963</v>
      </c>
      <c r="V81" s="20" t="n">
        <v>18.69686323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737</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505.04339285</v>
      </c>
      <c r="F7" s="20" t="n">
        <v>1.89839582</v>
      </c>
      <c r="G7" s="18" t="n">
        <v>498.65604693</v>
      </c>
      <c r="H7" s="20" t="n">
        <v>2.9760588</v>
      </c>
      <c r="I7" s="18" t="n">
        <v>476.78451145</v>
      </c>
      <c r="J7" s="20" t="n">
        <v>3.75645769</v>
      </c>
      <c r="K7" s="18" t="n">
        <v>448.98409626</v>
      </c>
      <c r="L7" s="20" t="n">
        <v>5.38070083</v>
      </c>
      <c r="M7" s="18" t="s">
        <v>481</v>
      </c>
      <c r="N7" s="20" t="s">
        <v>481</v>
      </c>
      <c r="O7" s="18" t="s">
        <v>481</v>
      </c>
      <c r="P7" s="20" t="s">
        <v>481</v>
      </c>
      <c r="Q7" s="18" t="s">
        <v>481</v>
      </c>
      <c r="R7" s="20" t="s">
        <v>481</v>
      </c>
      <c r="S7" s="18" t="s">
        <v>481</v>
      </c>
      <c r="T7" s="20" t="s">
        <v>481</v>
      </c>
      <c r="U7" s="18" t="n">
        <v>417.34607259</v>
      </c>
      <c r="V7" s="20" t="n">
        <v>6.78200485</v>
      </c>
    </row>
    <row r="8" spans="1:22">
      <c r="A8" s="15" t="s">
        <v>483</v>
      </c>
      <c r="B8" s="17" t="n">
        <v>7007</v>
      </c>
      <c r="C8" s="18">
        <f>(28.0/B8*100)</f>
        <v/>
      </c>
      <c r="D8" s="19" t="n">
        <v>6979</v>
      </c>
      <c r="E8" s="18" t="n">
        <v>502.35935369</v>
      </c>
      <c r="F8" s="20" t="n">
        <v>3.09234311</v>
      </c>
      <c r="G8" s="18" t="n">
        <v>507.60035831</v>
      </c>
      <c r="H8" s="20" t="n">
        <v>3.88368794</v>
      </c>
      <c r="I8" s="18" t="n">
        <v>486.05082542</v>
      </c>
      <c r="J8" s="20" t="n">
        <v>4.94171618</v>
      </c>
      <c r="K8" s="18" t="n">
        <v>471.17177607</v>
      </c>
      <c r="L8" s="20" t="n">
        <v>7.035739</v>
      </c>
      <c r="M8" s="18" t="s">
        <v>481</v>
      </c>
      <c r="N8" s="20" t="s">
        <v>481</v>
      </c>
      <c r="O8" s="18" t="s">
        <v>481</v>
      </c>
      <c r="P8" s="20" t="s">
        <v>481</v>
      </c>
      <c r="Q8" s="18" t="n">
        <v>301.63126691</v>
      </c>
      <c r="R8" s="20" t="n">
        <v>25.14921031</v>
      </c>
      <c r="S8" s="18" t="s">
        <v>481</v>
      </c>
      <c r="T8" s="20" t="s">
        <v>481</v>
      </c>
      <c r="U8" s="18" t="n">
        <v>390.76756126</v>
      </c>
      <c r="V8" s="20" t="n">
        <v>10.49969898</v>
      </c>
    </row>
    <row r="9" spans="1:22">
      <c r="A9" s="15" t="s">
        <v>484</v>
      </c>
      <c r="B9" s="17" t="n">
        <v>9651</v>
      </c>
      <c r="C9" s="18">
        <f>(127.0/B9*100)</f>
        <v/>
      </c>
      <c r="D9" s="19" t="n">
        <v>9524</v>
      </c>
      <c r="E9" s="18" t="n">
        <v>518.06550275</v>
      </c>
      <c r="F9" s="20" t="n">
        <v>2.4683974</v>
      </c>
      <c r="G9" s="18" t="n">
        <v>528.0822113</v>
      </c>
      <c r="H9" s="20" t="n">
        <v>2.99870582</v>
      </c>
      <c r="I9" s="18" t="n">
        <v>494.28142511</v>
      </c>
      <c r="J9" s="20" t="n">
        <v>4.12552453</v>
      </c>
      <c r="K9" s="18" t="n">
        <v>484.36202793</v>
      </c>
      <c r="L9" s="20" t="n">
        <v>5.51566989</v>
      </c>
      <c r="M9" s="18" t="s">
        <v>481</v>
      </c>
      <c r="N9" s="20" t="s">
        <v>481</v>
      </c>
      <c r="O9" s="18" t="s">
        <v>481</v>
      </c>
      <c r="P9" s="20" t="s">
        <v>481</v>
      </c>
      <c r="Q9" s="18" t="n">
        <v>357.98454354</v>
      </c>
      <c r="R9" s="20" t="n">
        <v>11.51846445</v>
      </c>
      <c r="S9" s="18" t="s">
        <v>481</v>
      </c>
      <c r="T9" s="20" t="s">
        <v>481</v>
      </c>
      <c r="U9" s="18" t="n">
        <v>421.09040731</v>
      </c>
      <c r="V9" s="20" t="n">
        <v>7.39396576</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515.64742803</v>
      </c>
      <c r="R10" s="20" t="n">
        <v>2.31308501</v>
      </c>
      <c r="S10" s="18" t="s">
        <v>481</v>
      </c>
      <c r="T10" s="20" t="s">
        <v>481</v>
      </c>
      <c r="U10" s="18" t="s">
        <v>481</v>
      </c>
      <c r="V10" s="20" t="s">
        <v>481</v>
      </c>
    </row>
    <row r="11" spans="1:22">
      <c r="A11" s="15" t="s">
        <v>486</v>
      </c>
      <c r="B11" s="17" t="n">
        <v>7053</v>
      </c>
      <c r="C11" s="18">
        <f>(55.0/B11*100)</f>
        <v/>
      </c>
      <c r="D11" s="19" t="n">
        <v>6998</v>
      </c>
      <c r="E11" s="18" t="n">
        <v>432.98038114</v>
      </c>
      <c r="F11" s="20" t="n">
        <v>2.69841857</v>
      </c>
      <c r="G11" s="18" t="n">
        <v>428.78595501</v>
      </c>
      <c r="H11" s="20" t="n">
        <v>4.05495592</v>
      </c>
      <c r="I11" s="18" t="n">
        <v>397.85589971</v>
      </c>
      <c r="J11" s="20" t="n">
        <v>4.67893385</v>
      </c>
      <c r="K11" s="18" t="n">
        <v>374.80361553</v>
      </c>
      <c r="L11" s="20" t="n">
        <v>6.67366648</v>
      </c>
      <c r="M11" s="18" t="s">
        <v>481</v>
      </c>
      <c r="N11" s="20" t="s">
        <v>481</v>
      </c>
      <c r="O11" s="18" t="s">
        <v>481</v>
      </c>
      <c r="P11" s="20" t="s">
        <v>481</v>
      </c>
      <c r="Q11" s="18" t="s">
        <v>481</v>
      </c>
      <c r="R11" s="20" t="s">
        <v>481</v>
      </c>
      <c r="S11" s="18" t="s">
        <v>481</v>
      </c>
      <c r="T11" s="20" t="s">
        <v>481</v>
      </c>
      <c r="U11" s="18" t="n">
        <v>359.88212641</v>
      </c>
      <c r="V11" s="20" t="n">
        <v>7.25772168</v>
      </c>
    </row>
    <row r="12" spans="1:22">
      <c r="A12" s="15" t="s">
        <v>487</v>
      </c>
      <c r="B12" s="17" t="n">
        <v>6894</v>
      </c>
      <c r="C12" s="18">
        <f>(58.0/B12*100)</f>
        <v/>
      </c>
      <c r="D12" s="19" t="n">
        <v>6836</v>
      </c>
      <c r="E12" s="18" t="n">
        <v>501.89111743</v>
      </c>
      <c r="F12" s="20" t="n">
        <v>2.15884706</v>
      </c>
      <c r="G12" s="18" t="n">
        <v>507.47820238</v>
      </c>
      <c r="H12" s="20" t="n">
        <v>3.98488003</v>
      </c>
      <c r="I12" s="18" t="n">
        <v>479.97487208</v>
      </c>
      <c r="J12" s="20" t="n">
        <v>4.87611114</v>
      </c>
      <c r="K12" s="18" t="n">
        <v>449.62666903</v>
      </c>
      <c r="L12" s="20" t="n">
        <v>6.27000101</v>
      </c>
      <c r="M12" s="18" t="s">
        <v>481</v>
      </c>
      <c r="N12" s="20" t="s">
        <v>481</v>
      </c>
      <c r="O12" s="18" t="s">
        <v>481</v>
      </c>
      <c r="P12" s="20" t="s">
        <v>481</v>
      </c>
      <c r="Q12" s="18" t="n">
        <v>340.98506961</v>
      </c>
      <c r="R12" s="20" t="n">
        <v>12.52444664</v>
      </c>
      <c r="S12" s="18" t="s">
        <v>481</v>
      </c>
      <c r="T12" s="20" t="s">
        <v>481</v>
      </c>
      <c r="U12" s="18" t="n">
        <v>402.87922115</v>
      </c>
      <c r="V12" s="20" t="n">
        <v>8.22807313</v>
      </c>
    </row>
    <row r="13" spans="1:22">
      <c r="A13" s="15" t="s">
        <v>488</v>
      </c>
      <c r="B13" s="17" t="n">
        <v>7161</v>
      </c>
      <c r="C13" s="18">
        <f>(96.0/B13*100)</f>
        <v/>
      </c>
      <c r="D13" s="19" t="n">
        <v>7065</v>
      </c>
      <c r="E13" s="18" t="n">
        <v>525.27665387</v>
      </c>
      <c r="F13" s="20" t="n">
        <v>2.51662299</v>
      </c>
      <c r="G13" s="18" t="n">
        <v>513.76242066</v>
      </c>
      <c r="H13" s="20" t="n">
        <v>3.22004576</v>
      </c>
      <c r="I13" s="18" t="n">
        <v>504.24160723</v>
      </c>
      <c r="J13" s="20" t="n">
        <v>3.8773622</v>
      </c>
      <c r="K13" s="18" t="n">
        <v>477.24029774</v>
      </c>
      <c r="L13" s="20" t="n">
        <v>6.17032662</v>
      </c>
      <c r="M13" s="18" t="s">
        <v>481</v>
      </c>
      <c r="N13" s="20" t="s">
        <v>481</v>
      </c>
      <c r="O13" s="18" t="s">
        <v>481</v>
      </c>
      <c r="P13" s="20" t="s">
        <v>481</v>
      </c>
      <c r="Q13" s="18" t="n">
        <v>447.51533769</v>
      </c>
      <c r="R13" s="20" t="n">
        <v>5.97365007</v>
      </c>
      <c r="S13" s="18" t="s">
        <v>481</v>
      </c>
      <c r="T13" s="20" t="s">
        <v>481</v>
      </c>
      <c r="U13" s="18" t="n">
        <v>436.13867618</v>
      </c>
      <c r="V13" s="20" t="n">
        <v>8.874739079999999</v>
      </c>
    </row>
    <row r="14" spans="1:22">
      <c r="A14" s="15" t="s">
        <v>489</v>
      </c>
      <c r="B14" s="17" t="n">
        <v>5587</v>
      </c>
      <c r="C14" s="18">
        <f>(76.0/B14*100)</f>
        <v/>
      </c>
      <c r="D14" s="19" t="n">
        <v>5511</v>
      </c>
      <c r="E14" s="18" t="n">
        <v>527.0557797500001</v>
      </c>
      <c r="F14" s="20" t="n">
        <v>2.63062168</v>
      </c>
      <c r="G14" s="18" t="n">
        <v>529.15117154</v>
      </c>
      <c r="H14" s="20" t="n">
        <v>3.03679652</v>
      </c>
      <c r="I14" s="18" t="n">
        <v>509.8331424</v>
      </c>
      <c r="J14" s="20" t="n">
        <v>3.03725802</v>
      </c>
      <c r="K14" s="18" t="n">
        <v>490.45732757</v>
      </c>
      <c r="L14" s="20" t="n">
        <v>5.42700797</v>
      </c>
      <c r="M14" s="18" t="s">
        <v>481</v>
      </c>
      <c r="N14" s="20" t="s">
        <v>481</v>
      </c>
      <c r="O14" s="18" t="s">
        <v>481</v>
      </c>
      <c r="P14" s="20" t="s">
        <v>481</v>
      </c>
      <c r="Q14" s="18" t="s">
        <v>481</v>
      </c>
      <c r="R14" s="20" t="s">
        <v>481</v>
      </c>
      <c r="S14" s="18" t="s">
        <v>481</v>
      </c>
      <c r="T14" s="20" t="s">
        <v>481</v>
      </c>
      <c r="U14" s="18" t="n">
        <v>453.46251577</v>
      </c>
      <c r="V14" s="20" t="n">
        <v>12.00064833</v>
      </c>
    </row>
    <row r="15" spans="1:22">
      <c r="A15" s="15" t="s">
        <v>490</v>
      </c>
      <c r="B15" s="17" t="n">
        <v>5882</v>
      </c>
      <c r="C15" s="18">
        <f>(53.0/B15*100)</f>
        <v/>
      </c>
      <c r="D15" s="19" t="n">
        <v>5829</v>
      </c>
      <c r="E15" s="18" t="n">
        <v>527.10826308</v>
      </c>
      <c r="F15" s="20" t="n">
        <v>2.40604624</v>
      </c>
      <c r="G15" s="18" t="n">
        <v>508.18200506</v>
      </c>
      <c r="H15" s="20" t="n">
        <v>3.41684289</v>
      </c>
      <c r="I15" s="18" t="n">
        <v>482.02487662</v>
      </c>
      <c r="J15" s="20" t="n">
        <v>4.13523886</v>
      </c>
      <c r="K15" s="18" t="n">
        <v>462.22106515</v>
      </c>
      <c r="L15" s="20" t="n">
        <v>6.4110875</v>
      </c>
      <c r="M15" s="18" t="s">
        <v>481</v>
      </c>
      <c r="N15" s="20" t="s">
        <v>481</v>
      </c>
      <c r="O15" s="18" t="s">
        <v>481</v>
      </c>
      <c r="P15" s="20" t="s">
        <v>481</v>
      </c>
      <c r="Q15" s="18" t="n">
        <v>368.85220715</v>
      </c>
      <c r="R15" s="20" t="n">
        <v>14.5875493</v>
      </c>
      <c r="S15" s="18" t="s">
        <v>481</v>
      </c>
      <c r="T15" s="20" t="s">
        <v>481</v>
      </c>
      <c r="U15" s="18" t="n">
        <v>415.23574575</v>
      </c>
      <c r="V15" s="20" t="n">
        <v>11.6174298</v>
      </c>
    </row>
    <row r="16" spans="1:22">
      <c r="A16" s="15" t="s">
        <v>491</v>
      </c>
      <c r="B16" s="17" t="n">
        <v>6108</v>
      </c>
      <c r="C16" s="18">
        <f>(110.0/B16*100)</f>
        <v/>
      </c>
      <c r="D16" s="19" t="n">
        <v>5998</v>
      </c>
      <c r="E16" s="18" t="n">
        <v>500.85173657</v>
      </c>
      <c r="F16" s="20" t="n">
        <v>2.1420813</v>
      </c>
      <c r="G16" s="18" t="n">
        <v>519.29817898</v>
      </c>
      <c r="H16" s="20" t="n">
        <v>3.43791172</v>
      </c>
      <c r="I16" s="18" t="n">
        <v>487.86972407</v>
      </c>
      <c r="J16" s="20" t="n">
        <v>3.90603581</v>
      </c>
      <c r="K16" s="18" t="n">
        <v>435.55598597</v>
      </c>
      <c r="L16" s="20" t="n">
        <v>5.60015234</v>
      </c>
      <c r="M16" s="18" t="s">
        <v>481</v>
      </c>
      <c r="N16" s="20" t="s">
        <v>481</v>
      </c>
      <c r="O16" s="18" t="s">
        <v>481</v>
      </c>
      <c r="P16" s="20" t="s">
        <v>481</v>
      </c>
      <c r="Q16" s="18" t="s">
        <v>481</v>
      </c>
      <c r="R16" s="20" t="s">
        <v>481</v>
      </c>
      <c r="S16" s="18" t="s">
        <v>481</v>
      </c>
      <c r="T16" s="20" t="s">
        <v>481</v>
      </c>
      <c r="U16" s="18" t="n">
        <v>379.41786879</v>
      </c>
      <c r="V16" s="20" t="n">
        <v>8.30730441</v>
      </c>
    </row>
    <row r="17" spans="1:22">
      <c r="A17" s="15" t="s">
        <v>492</v>
      </c>
      <c r="B17" s="17" t="n">
        <v>6504</v>
      </c>
      <c r="C17" s="18">
        <f>(734.0/B17*100)</f>
        <v/>
      </c>
      <c r="D17" s="19" t="n">
        <v>5770</v>
      </c>
      <c r="E17" s="18" t="n">
        <v>516.68203977</v>
      </c>
      <c r="F17" s="20" t="n">
        <v>2.96532055</v>
      </c>
      <c r="G17" s="18" t="n">
        <v>518.55329899</v>
      </c>
      <c r="H17" s="20" t="n">
        <v>4.07970451</v>
      </c>
      <c r="I17" s="18" t="n">
        <v>509.34079851</v>
      </c>
      <c r="J17" s="20" t="n">
        <v>4.61214273</v>
      </c>
      <c r="K17" s="18" t="n">
        <v>491.09981623</v>
      </c>
      <c r="L17" s="20" t="n">
        <v>7.60138016</v>
      </c>
      <c r="M17" s="18" t="s">
        <v>481</v>
      </c>
      <c r="N17" s="20" t="s">
        <v>481</v>
      </c>
      <c r="O17" s="18" t="s">
        <v>481</v>
      </c>
      <c r="P17" s="20" t="s">
        <v>481</v>
      </c>
      <c r="Q17" s="18" t="n">
        <v>362.96139732</v>
      </c>
      <c r="R17" s="20" t="n">
        <v>12.64520278</v>
      </c>
      <c r="S17" s="18" t="s">
        <v>481</v>
      </c>
      <c r="T17" s="20" t="s">
        <v>481</v>
      </c>
      <c r="U17" s="18" t="n">
        <v>441.99381539</v>
      </c>
      <c r="V17" s="20" t="n">
        <v>8.64356828</v>
      </c>
    </row>
    <row r="18" spans="1:22">
      <c r="A18" s="15" t="s">
        <v>493</v>
      </c>
      <c r="B18" s="17" t="n">
        <v>5532</v>
      </c>
      <c r="C18" s="18">
        <f>(28.0/B18*100)</f>
        <v/>
      </c>
      <c r="D18" s="19" t="n">
        <v>5504</v>
      </c>
      <c r="E18" s="18" t="n">
        <v>466.0424687</v>
      </c>
      <c r="F18" s="20" t="n">
        <v>3.82246433</v>
      </c>
      <c r="G18" s="18" t="n">
        <v>454.30411786</v>
      </c>
      <c r="H18" s="20" t="n">
        <v>4.1866189</v>
      </c>
      <c r="I18" s="18" t="n">
        <v>437.78998085</v>
      </c>
      <c r="J18" s="20" t="n">
        <v>6.24308505</v>
      </c>
      <c r="K18" s="18" t="n">
        <v>424.31546327</v>
      </c>
      <c r="L18" s="20" t="n">
        <v>5.71816415</v>
      </c>
      <c r="M18" s="18" t="s">
        <v>481</v>
      </c>
      <c r="N18" s="20" t="s">
        <v>481</v>
      </c>
      <c r="O18" s="18" t="s">
        <v>481</v>
      </c>
      <c r="P18" s="20" t="s">
        <v>481</v>
      </c>
      <c r="Q18" s="18" t="s">
        <v>481</v>
      </c>
      <c r="R18" s="20" t="s">
        <v>481</v>
      </c>
      <c r="S18" s="18" t="s">
        <v>481</v>
      </c>
      <c r="T18" s="20" t="s">
        <v>481</v>
      </c>
      <c r="U18" s="18" t="n">
        <v>375.7982626</v>
      </c>
      <c r="V18" s="20" t="n">
        <v>12.06591637</v>
      </c>
    </row>
    <row r="19" spans="1:22">
      <c r="A19" s="15" t="s">
        <v>494</v>
      </c>
      <c r="B19" s="17" t="n">
        <v>5658</v>
      </c>
      <c r="C19" s="18">
        <f>(75.0/B19*100)</f>
        <v/>
      </c>
      <c r="D19" s="19" t="n">
        <v>5583</v>
      </c>
      <c r="E19" s="18" t="n">
        <v>483.58496904</v>
      </c>
      <c r="F19" s="20" t="n">
        <v>2.90987858</v>
      </c>
      <c r="G19" s="18" t="n">
        <v>493.01078421</v>
      </c>
      <c r="H19" s="20" t="n">
        <v>3.93564666</v>
      </c>
      <c r="I19" s="18" t="n">
        <v>467.68199416</v>
      </c>
      <c r="J19" s="20" t="n">
        <v>4.13539599</v>
      </c>
      <c r="K19" s="18" t="n">
        <v>441.0862617</v>
      </c>
      <c r="L19" s="20" t="n">
        <v>6.43050579</v>
      </c>
      <c r="M19" s="18" t="s">
        <v>481</v>
      </c>
      <c r="N19" s="20" t="s">
        <v>481</v>
      </c>
      <c r="O19" s="18" t="s">
        <v>481</v>
      </c>
      <c r="P19" s="20" t="s">
        <v>481</v>
      </c>
      <c r="Q19" s="18" t="s">
        <v>481</v>
      </c>
      <c r="R19" s="20" t="s">
        <v>481</v>
      </c>
      <c r="S19" s="18" t="s">
        <v>481</v>
      </c>
      <c r="T19" s="20" t="s">
        <v>481</v>
      </c>
      <c r="U19" s="18" t="n">
        <v>359.45893637</v>
      </c>
      <c r="V19" s="20" t="n">
        <v>10.54691808</v>
      </c>
    </row>
    <row r="20" spans="1:22">
      <c r="A20" s="15" t="s">
        <v>495</v>
      </c>
      <c r="B20" s="17" t="n">
        <v>3371</v>
      </c>
      <c r="C20" s="18">
        <f>(75.0/B20*100)</f>
        <v/>
      </c>
      <c r="D20" s="19" t="n">
        <v>3296</v>
      </c>
      <c r="E20" s="18" t="n">
        <v>495.08728259</v>
      </c>
      <c r="F20" s="20" t="n">
        <v>2.06777907</v>
      </c>
      <c r="G20" s="18" t="n">
        <v>490.14165684</v>
      </c>
      <c r="H20" s="20" t="n">
        <v>4.99484344</v>
      </c>
      <c r="I20" s="18" t="n">
        <v>471.07209532</v>
      </c>
      <c r="J20" s="20" t="n">
        <v>7.46299476</v>
      </c>
      <c r="K20" s="18" t="n">
        <v>443.46961979</v>
      </c>
      <c r="L20" s="20" t="n">
        <v>10.07921897</v>
      </c>
      <c r="M20" s="18" t="s">
        <v>481</v>
      </c>
      <c r="N20" s="20" t="s">
        <v>481</v>
      </c>
      <c r="O20" s="18" t="s">
        <v>481</v>
      </c>
      <c r="P20" s="20" t="s">
        <v>481</v>
      </c>
      <c r="Q20" s="18" t="s">
        <v>481</v>
      </c>
      <c r="R20" s="20" t="s">
        <v>481</v>
      </c>
      <c r="S20" s="18" t="s">
        <v>481</v>
      </c>
      <c r="T20" s="20" t="s">
        <v>481</v>
      </c>
      <c r="U20" s="18" t="n">
        <v>392.50896675</v>
      </c>
      <c r="V20" s="20" t="n">
        <v>13.98331507</v>
      </c>
    </row>
    <row r="21" spans="1:22">
      <c r="A21" s="15" t="s">
        <v>496</v>
      </c>
      <c r="B21" s="17" t="n">
        <v>5741</v>
      </c>
      <c r="C21" s="18">
        <f>(45.0/B21*100)</f>
        <v/>
      </c>
      <c r="D21" s="19" t="n">
        <v>5696</v>
      </c>
      <c r="E21" s="18" t="n">
        <v>506.20492804</v>
      </c>
      <c r="F21" s="20" t="n">
        <v>2.12525499</v>
      </c>
      <c r="G21" s="18" t="n">
        <v>506.07323917</v>
      </c>
      <c r="H21" s="20" t="n">
        <v>2.70655252</v>
      </c>
      <c r="I21" s="18" t="n">
        <v>502.36536855</v>
      </c>
      <c r="J21" s="20" t="n">
        <v>4.81377579</v>
      </c>
      <c r="K21" s="18" t="n">
        <v>474.39702395</v>
      </c>
      <c r="L21" s="20" t="n">
        <v>7.77070614</v>
      </c>
      <c r="M21" s="18" t="s">
        <v>481</v>
      </c>
      <c r="N21" s="20" t="s">
        <v>481</v>
      </c>
      <c r="O21" s="18" t="s">
        <v>481</v>
      </c>
      <c r="P21" s="20" t="s">
        <v>481</v>
      </c>
      <c r="Q21" s="18" t="s">
        <v>481</v>
      </c>
      <c r="R21" s="20" t="s">
        <v>481</v>
      </c>
      <c r="S21" s="18" t="s">
        <v>481</v>
      </c>
      <c r="T21" s="20" t="s">
        <v>481</v>
      </c>
      <c r="U21" s="18" t="n">
        <v>432.58147286</v>
      </c>
      <c r="V21" s="20" t="n">
        <v>13.39504845</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489.72873084</v>
      </c>
      <c r="R23" s="20" t="n">
        <v>2.84541514</v>
      </c>
      <c r="S23" s="18" t="s">
        <v>481</v>
      </c>
      <c r="T23" s="20" t="s">
        <v>481</v>
      </c>
      <c r="U23" s="18" t="s">
        <v>481</v>
      </c>
      <c r="V23" s="20" t="s">
        <v>481</v>
      </c>
    </row>
    <row r="24" spans="1:22">
      <c r="A24" s="15" t="s">
        <v>499</v>
      </c>
      <c r="B24" s="17" t="n">
        <v>6647</v>
      </c>
      <c r="C24" s="18">
        <f>(7.0/B24*100)</f>
        <v/>
      </c>
      <c r="D24" s="19" t="n">
        <v>6640</v>
      </c>
      <c r="E24" s="18" t="n">
        <v>534.41337606</v>
      </c>
      <c r="F24" s="20" t="n">
        <v>2.99097259</v>
      </c>
      <c r="G24" s="18" t="n">
        <v>543.82709019</v>
      </c>
      <c r="H24" s="20" t="n">
        <v>5.00119166</v>
      </c>
      <c r="I24" s="18" t="n">
        <v>516.37112745</v>
      </c>
      <c r="J24" s="20" t="n">
        <v>8.034312809999999</v>
      </c>
      <c r="K24" s="18" t="n">
        <v>485.3548639</v>
      </c>
      <c r="L24" s="20" t="n">
        <v>10.25263478</v>
      </c>
      <c r="M24" s="18" t="s">
        <v>481</v>
      </c>
      <c r="N24" s="20" t="s">
        <v>481</v>
      </c>
      <c r="O24" s="18" t="s">
        <v>481</v>
      </c>
      <c r="P24" s="20" t="s">
        <v>481</v>
      </c>
      <c r="Q24" s="18" t="s">
        <v>481</v>
      </c>
      <c r="R24" s="20" t="s">
        <v>481</v>
      </c>
      <c r="S24" s="18" t="s">
        <v>481</v>
      </c>
      <c r="T24" s="20" t="s">
        <v>481</v>
      </c>
      <c r="U24" s="18" t="n">
        <v>447.31894244</v>
      </c>
      <c r="V24" s="20" t="n">
        <v>14.43199539</v>
      </c>
    </row>
    <row r="25" spans="1:22">
      <c r="A25" s="15" t="s">
        <v>500</v>
      </c>
      <c r="B25" s="17" t="n">
        <v>5581</v>
      </c>
      <c r="C25" s="18">
        <f>(24.0/B25*100)</f>
        <v/>
      </c>
      <c r="D25" s="19" t="n">
        <v>5557</v>
      </c>
      <c r="E25" s="18" t="n">
        <v>529.10048423</v>
      </c>
      <c r="F25" s="20" t="n">
        <v>3.78600872</v>
      </c>
      <c r="G25" s="18" t="n">
        <v>529.41079991</v>
      </c>
      <c r="H25" s="20" t="n">
        <v>6.04576936</v>
      </c>
      <c r="I25" s="18" t="n">
        <v>471.86347051</v>
      </c>
      <c r="J25" s="20" t="n">
        <v>8.31617595</v>
      </c>
      <c r="K25" s="18" t="n">
        <v>453.00452463</v>
      </c>
      <c r="L25" s="20" t="n">
        <v>12.94963177</v>
      </c>
      <c r="M25" s="18" t="s">
        <v>481</v>
      </c>
      <c r="N25" s="20" t="s">
        <v>481</v>
      </c>
      <c r="O25" s="18" t="s">
        <v>481</v>
      </c>
      <c r="P25" s="20" t="s">
        <v>481</v>
      </c>
      <c r="Q25" s="18" t="s">
        <v>481</v>
      </c>
      <c r="R25" s="20" t="s">
        <v>481</v>
      </c>
      <c r="S25" s="18" t="s">
        <v>481</v>
      </c>
      <c r="T25" s="20" t="s">
        <v>481</v>
      </c>
      <c r="U25" s="18" t="n">
        <v>440.1888043</v>
      </c>
      <c r="V25" s="20" t="n">
        <v>27.06796523</v>
      </c>
    </row>
    <row r="26" spans="1:22">
      <c r="A26" s="15" t="s">
        <v>501</v>
      </c>
      <c r="B26" s="17" t="n">
        <v>4869</v>
      </c>
      <c r="C26" s="18">
        <f>(38.0/B26*100)</f>
        <v/>
      </c>
      <c r="D26" s="19" t="n">
        <v>4831</v>
      </c>
      <c r="E26" s="18" t="n">
        <v>489.05764583</v>
      </c>
      <c r="F26" s="20" t="n">
        <v>2.6669224</v>
      </c>
      <c r="G26" s="18" t="n">
        <v>484.19003218</v>
      </c>
      <c r="H26" s="20" t="n">
        <v>2.89226678</v>
      </c>
      <c r="I26" s="18" t="n">
        <v>477.87564564</v>
      </c>
      <c r="J26" s="20" t="n">
        <v>3.8842731</v>
      </c>
      <c r="K26" s="18" t="n">
        <v>467.3415092</v>
      </c>
      <c r="L26" s="20" t="n">
        <v>5.04562998</v>
      </c>
      <c r="M26" s="18" t="s">
        <v>481</v>
      </c>
      <c r="N26" s="20" t="s">
        <v>481</v>
      </c>
      <c r="O26" s="18" t="s">
        <v>481</v>
      </c>
      <c r="P26" s="20" t="s">
        <v>481</v>
      </c>
      <c r="Q26" s="18" t="s">
        <v>481</v>
      </c>
      <c r="R26" s="20" t="s">
        <v>481</v>
      </c>
      <c r="S26" s="18" t="s">
        <v>481</v>
      </c>
      <c r="T26" s="20" t="s">
        <v>481</v>
      </c>
      <c r="U26" s="18" t="n">
        <v>435.75584246</v>
      </c>
      <c r="V26" s="20" t="n">
        <v>10.05754087</v>
      </c>
    </row>
    <row r="27" spans="1:22">
      <c r="A27" s="15" t="s">
        <v>502</v>
      </c>
      <c r="B27" s="17" t="n">
        <v>5299</v>
      </c>
      <c r="C27" s="18">
        <f>(20.0/B27*100)</f>
        <v/>
      </c>
      <c r="D27" s="19" t="n">
        <v>5279</v>
      </c>
      <c r="E27" s="18" t="n">
        <v>492.7648016</v>
      </c>
      <c r="F27" s="20" t="n">
        <v>1.61704298</v>
      </c>
      <c r="G27" s="18" t="n">
        <v>495.56288314</v>
      </c>
      <c r="H27" s="20" t="n">
        <v>3.00181286</v>
      </c>
      <c r="I27" s="18" t="n">
        <v>480.54435261</v>
      </c>
      <c r="J27" s="20" t="n">
        <v>4.06464345</v>
      </c>
      <c r="K27" s="18" t="n">
        <v>451.45301635</v>
      </c>
      <c r="L27" s="20" t="n">
        <v>5.7954152</v>
      </c>
      <c r="M27" s="18" t="s">
        <v>481</v>
      </c>
      <c r="N27" s="20" t="s">
        <v>481</v>
      </c>
      <c r="O27" s="18" t="s">
        <v>481</v>
      </c>
      <c r="P27" s="20" t="s">
        <v>481</v>
      </c>
      <c r="Q27" s="18" t="s">
        <v>481</v>
      </c>
      <c r="R27" s="20" t="s">
        <v>481</v>
      </c>
      <c r="S27" s="18" t="s">
        <v>481</v>
      </c>
      <c r="T27" s="20" t="s">
        <v>481</v>
      </c>
      <c r="U27" s="18" t="n">
        <v>391.06652736</v>
      </c>
      <c r="V27" s="20" t="n">
        <v>7.31776132</v>
      </c>
    </row>
    <row r="28" spans="1:22">
      <c r="A28" s="15" t="s">
        <v>503</v>
      </c>
      <c r="B28" s="17" t="n">
        <v>7568</v>
      </c>
      <c r="C28" s="18">
        <f>(68.0/B28*100)</f>
        <v/>
      </c>
      <c r="D28" s="19" t="n">
        <v>7500</v>
      </c>
      <c r="E28" s="18" t="n">
        <v>412.81954895</v>
      </c>
      <c r="F28" s="20" t="n">
        <v>2.30661686</v>
      </c>
      <c r="G28" s="18" t="n">
        <v>418.46493579</v>
      </c>
      <c r="H28" s="20" t="n">
        <v>3.70216834</v>
      </c>
      <c r="I28" s="18" t="n">
        <v>393.07823543</v>
      </c>
      <c r="J28" s="20" t="n">
        <v>4.2832449</v>
      </c>
      <c r="K28" s="18" t="n">
        <v>361.39139757</v>
      </c>
      <c r="L28" s="20" t="n">
        <v>4.88955863</v>
      </c>
      <c r="M28" s="18" t="s">
        <v>481</v>
      </c>
      <c r="N28" s="20" t="s">
        <v>481</v>
      </c>
      <c r="O28" s="18" t="s">
        <v>481</v>
      </c>
      <c r="P28" s="20" t="s">
        <v>481</v>
      </c>
      <c r="Q28" s="18" t="s">
        <v>481</v>
      </c>
      <c r="R28" s="20" t="s">
        <v>481</v>
      </c>
      <c r="S28" s="18" t="s">
        <v>481</v>
      </c>
      <c r="T28" s="20" t="s">
        <v>481</v>
      </c>
      <c r="U28" s="18" t="n">
        <v>353.31919705</v>
      </c>
      <c r="V28" s="20" t="n">
        <v>9.55256756</v>
      </c>
    </row>
    <row r="29" spans="1:22">
      <c r="A29" s="15" t="s">
        <v>504</v>
      </c>
      <c r="B29" s="17" t="n">
        <v>5385</v>
      </c>
      <c r="C29" s="18">
        <f>(30.0/B29*100)</f>
        <v/>
      </c>
      <c r="D29" s="19" t="n">
        <v>5355</v>
      </c>
      <c r="E29" s="18" t="n">
        <v>524.1278601400001</v>
      </c>
      <c r="F29" s="20" t="n">
        <v>2.38679273</v>
      </c>
      <c r="G29" s="18" t="n">
        <v>517.3796433</v>
      </c>
      <c r="H29" s="20" t="n">
        <v>4.15920444</v>
      </c>
      <c r="I29" s="18" t="n">
        <v>503.67597094</v>
      </c>
      <c r="J29" s="20" t="n">
        <v>4.98724884</v>
      </c>
      <c r="K29" s="18" t="n">
        <v>472.36108316</v>
      </c>
      <c r="L29" s="20" t="n">
        <v>6.70627395</v>
      </c>
      <c r="M29" s="18" t="s">
        <v>481</v>
      </c>
      <c r="N29" s="20" t="s">
        <v>481</v>
      </c>
      <c r="O29" s="18" t="s">
        <v>481</v>
      </c>
      <c r="P29" s="20" t="s">
        <v>481</v>
      </c>
      <c r="Q29" s="18" t="n">
        <v>335.3902018</v>
      </c>
      <c r="R29" s="20" t="n">
        <v>12.1685767</v>
      </c>
      <c r="S29" s="18" t="s">
        <v>481</v>
      </c>
      <c r="T29" s="20" t="s">
        <v>481</v>
      </c>
      <c r="U29" s="18" t="n">
        <v>428.29835103</v>
      </c>
      <c r="V29" s="20" t="n">
        <v>15.27513739</v>
      </c>
    </row>
    <row r="30" spans="1:22">
      <c r="A30" s="15" t="s">
        <v>505</v>
      </c>
      <c r="B30" s="17" t="n">
        <v>4520</v>
      </c>
      <c r="C30" s="18">
        <f>(109.0/B30*100)</f>
        <v/>
      </c>
      <c r="D30" s="19" t="n">
        <v>4411</v>
      </c>
      <c r="E30" s="18" t="n">
        <v>507.72556916</v>
      </c>
      <c r="F30" s="20" t="n">
        <v>2.68598249</v>
      </c>
      <c r="G30" s="18" t="n">
        <v>495.97730503</v>
      </c>
      <c r="H30" s="20" t="n">
        <v>3.55116654</v>
      </c>
      <c r="I30" s="18" t="n">
        <v>469.54764122</v>
      </c>
      <c r="J30" s="20" t="n">
        <v>5.07150514</v>
      </c>
      <c r="K30" s="18" t="n">
        <v>451.47815906</v>
      </c>
      <c r="L30" s="20" t="n">
        <v>7.8131976</v>
      </c>
      <c r="M30" s="18" t="s">
        <v>481</v>
      </c>
      <c r="N30" s="20" t="s">
        <v>481</v>
      </c>
      <c r="O30" s="18" t="s">
        <v>481</v>
      </c>
      <c r="P30" s="20" t="s">
        <v>481</v>
      </c>
      <c r="Q30" s="18" t="s">
        <v>481</v>
      </c>
      <c r="R30" s="20" t="s">
        <v>481</v>
      </c>
      <c r="S30" s="18" t="s">
        <v>481</v>
      </c>
      <c r="T30" s="20" t="s">
        <v>481</v>
      </c>
      <c r="U30" s="18" t="n">
        <v>399.62121763</v>
      </c>
      <c r="V30" s="20" t="n">
        <v>11.53305716</v>
      </c>
    </row>
    <row r="31" spans="1:22">
      <c r="A31" s="15" t="s">
        <v>506</v>
      </c>
      <c r="B31" s="17" t="n">
        <v>5456</v>
      </c>
      <c r="C31" s="18">
        <f>(127.0/B31*100)</f>
        <v/>
      </c>
      <c r="D31" s="19" t="n">
        <v>5329</v>
      </c>
      <c r="E31" s="18" t="n">
        <v>510.16005829</v>
      </c>
      <c r="F31" s="20" t="n">
        <v>2.82879137</v>
      </c>
      <c r="G31" s="18" t="n">
        <v>514.01846318</v>
      </c>
      <c r="H31" s="20" t="n">
        <v>3.30573274</v>
      </c>
      <c r="I31" s="18" t="n">
        <v>495.15150273</v>
      </c>
      <c r="J31" s="20" t="n">
        <v>4.34419334</v>
      </c>
      <c r="K31" s="18" t="n">
        <v>465.31247794</v>
      </c>
      <c r="L31" s="20" t="n">
        <v>4.58822807</v>
      </c>
      <c r="M31" s="18" t="s">
        <v>481</v>
      </c>
      <c r="N31" s="20" t="s">
        <v>481</v>
      </c>
      <c r="O31" s="18" t="s">
        <v>481</v>
      </c>
      <c r="P31" s="20" t="s">
        <v>481</v>
      </c>
      <c r="Q31" s="18" t="s">
        <v>481</v>
      </c>
      <c r="R31" s="20" t="s">
        <v>481</v>
      </c>
      <c r="S31" s="18" t="s">
        <v>481</v>
      </c>
      <c r="T31" s="20" t="s">
        <v>481</v>
      </c>
      <c r="U31" s="18" t="n">
        <v>417.68450432</v>
      </c>
      <c r="V31" s="20" t="n">
        <v>8.18424617</v>
      </c>
    </row>
    <row r="32" spans="1:22">
      <c r="A32" s="15" t="s">
        <v>507</v>
      </c>
      <c r="B32" s="17" t="n">
        <v>4478</v>
      </c>
      <c r="C32" s="18">
        <f>(5.0/B32*100)</f>
        <v/>
      </c>
      <c r="D32" s="19" t="n">
        <v>4473</v>
      </c>
      <c r="E32" s="18" t="n">
        <v>508.79310602</v>
      </c>
      <c r="F32" s="20" t="n">
        <v>2.84187814</v>
      </c>
      <c r="G32" s="18" t="n">
        <v>510.44761371</v>
      </c>
      <c r="H32" s="20" t="n">
        <v>3.05023674</v>
      </c>
      <c r="I32" s="18" t="n">
        <v>500.22914033</v>
      </c>
      <c r="J32" s="20" t="n">
        <v>4.38575115</v>
      </c>
      <c r="K32" s="18" t="n">
        <v>478.04796689</v>
      </c>
      <c r="L32" s="20" t="n">
        <v>5.21267545</v>
      </c>
      <c r="M32" s="18" t="s">
        <v>481</v>
      </c>
      <c r="N32" s="20" t="s">
        <v>481</v>
      </c>
      <c r="O32" s="18" t="s">
        <v>481</v>
      </c>
      <c r="P32" s="20" t="s">
        <v>481</v>
      </c>
      <c r="Q32" s="18" t="s">
        <v>481</v>
      </c>
      <c r="R32" s="20" t="s">
        <v>481</v>
      </c>
      <c r="S32" s="18" t="s">
        <v>481</v>
      </c>
      <c r="T32" s="20" t="s">
        <v>481</v>
      </c>
      <c r="U32" s="18" t="n">
        <v>406.44336129</v>
      </c>
      <c r="V32" s="20" t="n">
        <v>17.07779323</v>
      </c>
    </row>
    <row r="33" spans="1:22">
      <c r="A33" s="15" t="s">
        <v>508</v>
      </c>
      <c r="B33" s="17" t="n">
        <v>7325</v>
      </c>
      <c r="C33" s="18">
        <f>(76.0/B33*100)</f>
        <v/>
      </c>
      <c r="D33" s="19" t="n">
        <v>7249</v>
      </c>
      <c r="E33" s="18" t="n">
        <v>498.98109144</v>
      </c>
      <c r="F33" s="20" t="n">
        <v>2.7731587</v>
      </c>
      <c r="G33" s="18" t="n">
        <v>499.92346994</v>
      </c>
      <c r="H33" s="20" t="n">
        <v>3.8331743</v>
      </c>
      <c r="I33" s="18" t="n">
        <v>476.74286912</v>
      </c>
      <c r="J33" s="20" t="n">
        <v>4.33317919</v>
      </c>
      <c r="K33" s="18" t="n">
        <v>450.72326796</v>
      </c>
      <c r="L33" s="20" t="n">
        <v>7.19976996</v>
      </c>
      <c r="M33" s="18" t="s">
        <v>481</v>
      </c>
      <c r="N33" s="20" t="s">
        <v>481</v>
      </c>
      <c r="O33" s="18" t="s">
        <v>481</v>
      </c>
      <c r="P33" s="20" t="s">
        <v>481</v>
      </c>
      <c r="Q33" s="18" t="s">
        <v>481</v>
      </c>
      <c r="R33" s="20" t="s">
        <v>481</v>
      </c>
      <c r="S33" s="18" t="s">
        <v>481</v>
      </c>
      <c r="T33" s="20" t="s">
        <v>481</v>
      </c>
      <c r="U33" s="18" t="n">
        <v>405.10141798</v>
      </c>
      <c r="V33" s="20" t="n">
        <v>11.97798998</v>
      </c>
    </row>
    <row r="34" spans="1:22">
      <c r="A34" s="15" t="s">
        <v>509</v>
      </c>
      <c r="B34" s="17" t="n">
        <v>6350</v>
      </c>
      <c r="C34" s="18">
        <f>(40.0/B34*100)</f>
        <v/>
      </c>
      <c r="D34" s="19" t="n">
        <v>6310</v>
      </c>
      <c r="E34" s="18" t="n">
        <v>489.71559776</v>
      </c>
      <c r="F34" s="20" t="n">
        <v>2.7393579</v>
      </c>
      <c r="G34" s="18" t="n">
        <v>481.32378664</v>
      </c>
      <c r="H34" s="20" t="n">
        <v>3.1593371</v>
      </c>
      <c r="I34" s="18" t="n">
        <v>475.62775202</v>
      </c>
      <c r="J34" s="20" t="n">
        <v>5.24949019</v>
      </c>
      <c r="K34" s="18" t="n">
        <v>450.50061437</v>
      </c>
      <c r="L34" s="20" t="n">
        <v>6.45999386</v>
      </c>
      <c r="M34" s="18" t="s">
        <v>481</v>
      </c>
      <c r="N34" s="20" t="s">
        <v>481</v>
      </c>
      <c r="O34" s="18" t="s">
        <v>481</v>
      </c>
      <c r="P34" s="20" t="s">
        <v>481</v>
      </c>
      <c r="Q34" s="18" t="n">
        <v>336.51078337</v>
      </c>
      <c r="R34" s="20" t="n">
        <v>12.24828707</v>
      </c>
      <c r="S34" s="18" t="s">
        <v>481</v>
      </c>
      <c r="T34" s="20" t="s">
        <v>481</v>
      </c>
      <c r="U34" s="18" t="n">
        <v>374.96423988</v>
      </c>
      <c r="V34" s="20" t="n">
        <v>10.91358434</v>
      </c>
    </row>
    <row r="35" spans="1:22">
      <c r="A35" s="15" t="s">
        <v>510</v>
      </c>
      <c r="B35" s="17" t="n">
        <v>6406</v>
      </c>
      <c r="C35" s="18">
        <f>(39.0/B35*100)</f>
        <v/>
      </c>
      <c r="D35" s="19" t="n">
        <v>6367</v>
      </c>
      <c r="E35" s="18" t="n">
        <v>514.57691089</v>
      </c>
      <c r="F35" s="20" t="n">
        <v>2.272771</v>
      </c>
      <c r="G35" s="18" t="n">
        <v>524.88756225</v>
      </c>
      <c r="H35" s="20" t="n">
        <v>2.42989171</v>
      </c>
      <c r="I35" s="18" t="n">
        <v>495.5149422</v>
      </c>
      <c r="J35" s="20" t="n">
        <v>3.67167889</v>
      </c>
      <c r="K35" s="18" t="n">
        <v>472.04366214</v>
      </c>
      <c r="L35" s="20" t="n">
        <v>6.24697887</v>
      </c>
      <c r="M35" s="18" t="s">
        <v>481</v>
      </c>
      <c r="N35" s="20" t="s">
        <v>481</v>
      </c>
      <c r="O35" s="18" t="s">
        <v>481</v>
      </c>
      <c r="P35" s="20" t="s">
        <v>481</v>
      </c>
      <c r="Q35" s="18" t="n">
        <v>349.78970242</v>
      </c>
      <c r="R35" s="20" t="n">
        <v>6.90672373</v>
      </c>
      <c r="S35" s="18" t="s">
        <v>481</v>
      </c>
      <c r="T35" s="20" t="s">
        <v>481</v>
      </c>
      <c r="U35" s="18" t="n">
        <v>439.71673813</v>
      </c>
      <c r="V35" s="20" t="n">
        <v>10.04811023</v>
      </c>
    </row>
    <row r="36" spans="1:22">
      <c r="A36" s="15" t="s">
        <v>511</v>
      </c>
      <c r="B36" s="17" t="n">
        <v>6736</v>
      </c>
      <c r="C36" s="18">
        <f>(33.0/B36*100)</f>
        <v/>
      </c>
      <c r="D36" s="19" t="n">
        <v>6703</v>
      </c>
      <c r="E36" s="18" t="n">
        <v>488.27023688</v>
      </c>
      <c r="F36" s="20" t="n">
        <v>2.46990161</v>
      </c>
      <c r="G36" s="18" t="n">
        <v>494.09134765</v>
      </c>
      <c r="H36" s="20" t="n">
        <v>3.11779712</v>
      </c>
      <c r="I36" s="18" t="n">
        <v>477.35884826</v>
      </c>
      <c r="J36" s="20" t="n">
        <v>4.69961247</v>
      </c>
      <c r="K36" s="18" t="n">
        <v>476.77363403</v>
      </c>
      <c r="L36" s="20" t="n">
        <v>5.03356816</v>
      </c>
      <c r="M36" s="18" t="s">
        <v>481</v>
      </c>
      <c r="N36" s="20" t="s">
        <v>481</v>
      </c>
      <c r="O36" s="18" t="s">
        <v>481</v>
      </c>
      <c r="P36" s="20" t="s">
        <v>481</v>
      </c>
      <c r="Q36" s="18" t="s">
        <v>481</v>
      </c>
      <c r="R36" s="20" t="s">
        <v>481</v>
      </c>
      <c r="S36" s="18" t="s">
        <v>481</v>
      </c>
      <c r="T36" s="20" t="s">
        <v>481</v>
      </c>
      <c r="U36" s="18" t="n">
        <v>407.46280183</v>
      </c>
      <c r="V36" s="20" t="n">
        <v>9.96712153</v>
      </c>
    </row>
    <row r="37" spans="1:22">
      <c r="A37" s="15" t="s">
        <v>512</v>
      </c>
      <c r="B37" s="17" t="n">
        <v>5458</v>
      </c>
      <c r="C37" s="18">
        <f>(66.0/B37*100)</f>
        <v/>
      </c>
      <c r="D37" s="19" t="n">
        <v>5392</v>
      </c>
      <c r="E37" s="18" t="n">
        <v>504.20619185</v>
      </c>
      <c r="F37" s="20" t="n">
        <v>3.32022914</v>
      </c>
      <c r="G37" s="18" t="n">
        <v>508.1867078</v>
      </c>
      <c r="H37" s="20" t="n">
        <v>3.99462725</v>
      </c>
      <c r="I37" s="18" t="n">
        <v>476.09597302</v>
      </c>
      <c r="J37" s="20" t="n">
        <v>4.86433717</v>
      </c>
      <c r="K37" s="18" t="n">
        <v>456.1028765</v>
      </c>
      <c r="L37" s="20" t="n">
        <v>6.40606646</v>
      </c>
      <c r="M37" s="18" t="s">
        <v>481</v>
      </c>
      <c r="N37" s="20" t="s">
        <v>481</v>
      </c>
      <c r="O37" s="18" t="s">
        <v>481</v>
      </c>
      <c r="P37" s="20" t="s">
        <v>481</v>
      </c>
      <c r="Q37" s="18" t="s">
        <v>481</v>
      </c>
      <c r="R37" s="20" t="s">
        <v>481</v>
      </c>
      <c r="S37" s="18" t="s">
        <v>481</v>
      </c>
      <c r="T37" s="20" t="s">
        <v>481</v>
      </c>
      <c r="U37" s="18" t="n">
        <v>395.4402544</v>
      </c>
      <c r="V37" s="20" t="n">
        <v>7.56342462</v>
      </c>
    </row>
    <row r="38" spans="1:22">
      <c r="A38" s="15" t="s">
        <v>513</v>
      </c>
      <c r="B38" s="17" t="n">
        <v>5860</v>
      </c>
      <c r="C38" s="18">
        <f>(17.0/B38*100)</f>
        <v/>
      </c>
      <c r="D38" s="19" t="n">
        <v>5843</v>
      </c>
      <c r="E38" s="18" t="n">
        <v>528.6142945300001</v>
      </c>
      <c r="F38" s="20" t="n">
        <v>2.88796594</v>
      </c>
      <c r="G38" s="18" t="n">
        <v>525.8030400599999</v>
      </c>
      <c r="H38" s="20" t="n">
        <v>4.36013545</v>
      </c>
      <c r="I38" s="18" t="n">
        <v>503.09688639</v>
      </c>
      <c r="J38" s="20" t="n">
        <v>5.85767028</v>
      </c>
      <c r="K38" s="18" t="n">
        <v>478.85874325</v>
      </c>
      <c r="L38" s="20" t="n">
        <v>8.75974637</v>
      </c>
      <c r="M38" s="18" t="s">
        <v>481</v>
      </c>
      <c r="N38" s="20" t="s">
        <v>481</v>
      </c>
      <c r="O38" s="18" t="s">
        <v>481</v>
      </c>
      <c r="P38" s="20" t="s">
        <v>481</v>
      </c>
      <c r="Q38" s="18" t="s">
        <v>481</v>
      </c>
      <c r="R38" s="20" t="s">
        <v>481</v>
      </c>
      <c r="S38" s="18" t="s">
        <v>481</v>
      </c>
      <c r="T38" s="20" t="s">
        <v>481</v>
      </c>
      <c r="U38" s="18" t="n">
        <v>417.23512338</v>
      </c>
      <c r="V38" s="20" t="n">
        <v>10.14119782</v>
      </c>
    </row>
    <row r="39" spans="1:22">
      <c r="A39" s="15" t="s">
        <v>514</v>
      </c>
      <c r="B39" s="17" t="n">
        <v>5895</v>
      </c>
      <c r="C39" s="18">
        <f>(32.0/B39*100)</f>
        <v/>
      </c>
      <c r="D39" s="19" t="n">
        <v>5863</v>
      </c>
      <c r="E39" s="18" t="n">
        <v>418.34477305</v>
      </c>
      <c r="F39" s="20" t="n">
        <v>4.26035136</v>
      </c>
      <c r="G39" s="18" t="n">
        <v>434.12847623</v>
      </c>
      <c r="H39" s="20" t="n">
        <v>5.98329031</v>
      </c>
      <c r="I39" s="18" t="n">
        <v>424.98455729</v>
      </c>
      <c r="J39" s="20" t="n">
        <v>4.96313072</v>
      </c>
      <c r="K39" s="18" t="n">
        <v>412.19314193</v>
      </c>
      <c r="L39" s="20" t="n">
        <v>5.62977778</v>
      </c>
      <c r="M39" s="18" t="s">
        <v>481</v>
      </c>
      <c r="N39" s="20" t="s">
        <v>481</v>
      </c>
      <c r="O39" s="18" t="s">
        <v>481</v>
      </c>
      <c r="P39" s="20" t="s">
        <v>481</v>
      </c>
      <c r="Q39" s="18" t="s">
        <v>481</v>
      </c>
      <c r="R39" s="20" t="s">
        <v>481</v>
      </c>
      <c r="S39" s="18" t="s">
        <v>481</v>
      </c>
      <c r="T39" s="20" t="s">
        <v>481</v>
      </c>
      <c r="U39" s="18" t="n">
        <v>359.75452744</v>
      </c>
      <c r="V39" s="20" t="n">
        <v>9.86061057</v>
      </c>
    </row>
    <row r="40" spans="1:22">
      <c r="A40" s="15" t="s">
        <v>515</v>
      </c>
      <c r="B40" s="17" t="n">
        <v>14157</v>
      </c>
      <c r="C40" s="18">
        <f>(292.0/B40*100)</f>
        <v/>
      </c>
      <c r="D40" s="19" t="n">
        <v>13865</v>
      </c>
      <c r="E40" s="18" t="n">
        <v>503.23083075</v>
      </c>
      <c r="F40" s="20" t="n">
        <v>2.69315077</v>
      </c>
      <c r="G40" s="18" t="n">
        <v>495.92457938</v>
      </c>
      <c r="H40" s="20" t="n">
        <v>3.2971781</v>
      </c>
      <c r="I40" s="18" t="n">
        <v>475.60676584</v>
      </c>
      <c r="J40" s="20" t="n">
        <v>5.10527685</v>
      </c>
      <c r="K40" s="18" t="n">
        <v>439.17753285</v>
      </c>
      <c r="L40" s="20" t="n">
        <v>6.7472002</v>
      </c>
      <c r="M40" s="18" t="s">
        <v>481</v>
      </c>
      <c r="N40" s="20" t="s">
        <v>481</v>
      </c>
      <c r="O40" s="18" t="s">
        <v>481</v>
      </c>
      <c r="P40" s="20" t="s">
        <v>481</v>
      </c>
      <c r="Q40" s="18" t="s">
        <v>481</v>
      </c>
      <c r="R40" s="20" t="s">
        <v>481</v>
      </c>
      <c r="S40" s="18" t="s">
        <v>481</v>
      </c>
      <c r="T40" s="20" t="s">
        <v>481</v>
      </c>
      <c r="U40" s="18" t="n">
        <v>410.4426715</v>
      </c>
      <c r="V40" s="20" t="n">
        <v>7.8322884</v>
      </c>
    </row>
    <row r="41" spans="1:22">
      <c r="A41" s="15" t="s">
        <v>516</v>
      </c>
      <c r="B41" s="17" t="n">
        <v>5712</v>
      </c>
      <c r="C41" s="18">
        <f>(39.0/B41*100)</f>
        <v/>
      </c>
      <c r="D41" s="19" t="n">
        <v>5673</v>
      </c>
      <c r="E41" s="18" t="n">
        <v>477.17235006</v>
      </c>
      <c r="F41" s="20" t="n">
        <v>3.50462275</v>
      </c>
      <c r="G41" s="18" t="n">
        <v>474.44237509</v>
      </c>
      <c r="H41" s="20" t="n">
        <v>3.96044605</v>
      </c>
      <c r="I41" s="18" t="n">
        <v>460.53039698</v>
      </c>
      <c r="J41" s="20" t="n">
        <v>4.87160916</v>
      </c>
      <c r="K41" s="18" t="n">
        <v>430.94724589</v>
      </c>
      <c r="L41" s="20" t="n">
        <v>6.41371221</v>
      </c>
      <c r="M41" s="18" t="s">
        <v>481</v>
      </c>
      <c r="N41" s="20" t="s">
        <v>481</v>
      </c>
      <c r="O41" s="18" t="s">
        <v>481</v>
      </c>
      <c r="P41" s="20" t="s">
        <v>481</v>
      </c>
      <c r="Q41" s="18" t="n">
        <v>392.51815558</v>
      </c>
      <c r="R41" s="20" t="n">
        <v>16.89642718</v>
      </c>
      <c r="S41" s="18" t="s">
        <v>481</v>
      </c>
      <c r="T41" s="20" t="s">
        <v>481</v>
      </c>
      <c r="U41" s="18" t="n">
        <v>394.04572512</v>
      </c>
      <c r="V41" s="20" t="n">
        <v>12.7596941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(1379.0/B46*100)</f>
        <v/>
      </c>
      <c r="D46" s="19" t="n">
        <v>21762</v>
      </c>
      <c r="E46" s="18" t="n">
        <v>396.48246181</v>
      </c>
      <c r="F46" s="20" t="n">
        <v>3.12008088</v>
      </c>
      <c r="G46" s="18" t="n">
        <v>378.5073841</v>
      </c>
      <c r="H46" s="20" t="n">
        <v>3.53158421</v>
      </c>
      <c r="I46" s="18" t="n">
        <v>366.98915758</v>
      </c>
      <c r="J46" s="20" t="n">
        <v>5.62790758</v>
      </c>
      <c r="K46" s="18" t="n">
        <v>354.94095202</v>
      </c>
      <c r="L46" s="20" t="n">
        <v>5.63423424</v>
      </c>
      <c r="M46" s="18" t="s">
        <v>481</v>
      </c>
      <c r="N46" s="20" t="s">
        <v>481</v>
      </c>
      <c r="O46" s="18" t="s">
        <v>481</v>
      </c>
      <c r="P46" s="20" t="s">
        <v>481</v>
      </c>
      <c r="Q46" s="18" t="s">
        <v>481</v>
      </c>
      <c r="R46" s="20" t="s">
        <v>481</v>
      </c>
      <c r="S46" s="18" t="s">
        <v>481</v>
      </c>
      <c r="T46" s="20" t="s">
        <v>481</v>
      </c>
      <c r="U46" s="18" t="n">
        <v>325.16290442</v>
      </c>
      <c r="V46" s="20" t="n">
        <v>4.69432587</v>
      </c>
    </row>
    <row r="47" spans="1:22">
      <c r="A47" s="15" t="s">
        <v>522</v>
      </c>
      <c r="B47" s="17" t="n">
        <v>5928</v>
      </c>
      <c r="C47" s="18">
        <f>(101.0/B47*100)</f>
        <v/>
      </c>
      <c r="D47" s="19" t="n">
        <v>5827</v>
      </c>
      <c r="E47" s="18" t="n">
        <v>439.05170105</v>
      </c>
      <c r="F47" s="20" t="n">
        <v>4.32244698</v>
      </c>
      <c r="G47" s="18" t="n">
        <v>458.80554259</v>
      </c>
      <c r="H47" s="20" t="n">
        <v>4.78483931</v>
      </c>
      <c r="I47" s="18" t="n">
        <v>458.84945671</v>
      </c>
      <c r="J47" s="20" t="n">
        <v>4.73456486</v>
      </c>
      <c r="K47" s="18" t="n">
        <v>445.37111771</v>
      </c>
      <c r="L47" s="20" t="n">
        <v>4.7039465</v>
      </c>
      <c r="M47" s="18" t="s">
        <v>481</v>
      </c>
      <c r="N47" s="20" t="s">
        <v>481</v>
      </c>
      <c r="O47" s="18" t="s">
        <v>481</v>
      </c>
      <c r="P47" s="20" t="s">
        <v>481</v>
      </c>
      <c r="Q47" s="18" t="s">
        <v>481</v>
      </c>
      <c r="R47" s="20" t="s">
        <v>481</v>
      </c>
      <c r="S47" s="18" t="s">
        <v>481</v>
      </c>
      <c r="T47" s="20" t="s">
        <v>481</v>
      </c>
      <c r="U47" s="18" t="n">
        <v>356.91978094</v>
      </c>
      <c r="V47" s="20" t="n">
        <v>6.15528972</v>
      </c>
    </row>
    <row r="48" spans="1:22">
      <c r="A48" s="15" t="s">
        <v>523</v>
      </c>
      <c r="B48" s="17" t="n">
        <v>9841</v>
      </c>
      <c r="C48" s="18">
        <f>(7.0/B48*100)</f>
        <v/>
      </c>
      <c r="D48" s="19" t="n">
        <v>9834</v>
      </c>
      <c r="E48" s="18" t="n">
        <v>537.97927526</v>
      </c>
      <c r="F48" s="20" t="n">
        <v>5.6083749</v>
      </c>
      <c r="G48" s="18" t="n">
        <v>528.09441053</v>
      </c>
      <c r="H48" s="20" t="n">
        <v>7.23428655</v>
      </c>
      <c r="I48" s="18" t="n">
        <v>519.93310569</v>
      </c>
      <c r="J48" s="20" t="n">
        <v>5.10631526</v>
      </c>
      <c r="K48" s="18" t="n">
        <v>524.72154853</v>
      </c>
      <c r="L48" s="20" t="n">
        <v>6.26690388</v>
      </c>
      <c r="M48" s="18" t="s">
        <v>481</v>
      </c>
      <c r="N48" s="20" t="s">
        <v>481</v>
      </c>
      <c r="O48" s="18" t="s">
        <v>481</v>
      </c>
      <c r="P48" s="20" t="s">
        <v>481</v>
      </c>
      <c r="Q48" s="18" t="s">
        <v>481</v>
      </c>
      <c r="R48" s="20" t="s">
        <v>481</v>
      </c>
      <c r="S48" s="18" t="s">
        <v>481</v>
      </c>
      <c r="T48" s="20" t="s">
        <v>481</v>
      </c>
      <c r="U48" s="18" t="n">
        <v>470.09421555</v>
      </c>
      <c r="V48" s="20" t="n">
        <v>28.56012649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(225.0/B50*100)</f>
        <v/>
      </c>
      <c r="D50" s="19" t="n">
        <v>11570</v>
      </c>
      <c r="E50" s="18" t="n">
        <v>388.32280148</v>
      </c>
      <c r="F50" s="20" t="n">
        <v>2.18217482</v>
      </c>
      <c r="G50" s="18" t="n">
        <v>397.41544181</v>
      </c>
      <c r="H50" s="20" t="n">
        <v>3.59630872</v>
      </c>
      <c r="I50" s="18" t="n">
        <v>397.00705109</v>
      </c>
      <c r="J50" s="20" t="n">
        <v>4.78655177</v>
      </c>
      <c r="K50" s="18" t="n">
        <v>383.48916552</v>
      </c>
      <c r="L50" s="20" t="n">
        <v>6.23918636</v>
      </c>
      <c r="M50" s="18" t="s">
        <v>481</v>
      </c>
      <c r="N50" s="20" t="s">
        <v>481</v>
      </c>
      <c r="O50" s="18" t="s">
        <v>481</v>
      </c>
      <c r="P50" s="20" t="s">
        <v>481</v>
      </c>
      <c r="Q50" s="18" t="s">
        <v>481</v>
      </c>
      <c r="R50" s="20" t="s">
        <v>481</v>
      </c>
      <c r="S50" s="18" t="s">
        <v>481</v>
      </c>
      <c r="T50" s="20" t="s">
        <v>481</v>
      </c>
      <c r="U50" s="18" t="n">
        <v>323.87091432</v>
      </c>
      <c r="V50" s="20" t="n">
        <v>13.31511815</v>
      </c>
    </row>
    <row r="51" spans="1:22">
      <c r="A51" s="15" t="s">
        <v>526</v>
      </c>
      <c r="B51" s="17" t="n">
        <v>6866</v>
      </c>
      <c r="C51" s="18">
        <f>(109.0/B51*100)</f>
        <v/>
      </c>
      <c r="D51" s="19" t="n">
        <v>6757</v>
      </c>
      <c r="E51" s="18" t="n">
        <v>403.32785641</v>
      </c>
      <c r="F51" s="20" t="n">
        <v>2.61283952</v>
      </c>
      <c r="G51" s="18" t="n">
        <v>407.4160782</v>
      </c>
      <c r="H51" s="20" t="n">
        <v>4.30598729</v>
      </c>
      <c r="I51" s="18" t="n">
        <v>405.76834003</v>
      </c>
      <c r="J51" s="20" t="n">
        <v>5.28934836</v>
      </c>
      <c r="K51" s="18" t="n">
        <v>388.57836052</v>
      </c>
      <c r="L51" s="20" t="n">
        <v>7.73268892</v>
      </c>
      <c r="M51" s="18" t="s">
        <v>481</v>
      </c>
      <c r="N51" s="20" t="s">
        <v>481</v>
      </c>
      <c r="O51" s="18" t="s">
        <v>481</v>
      </c>
      <c r="P51" s="20" t="s">
        <v>481</v>
      </c>
      <c r="Q51" s="18" t="n">
        <v>380.5422133</v>
      </c>
      <c r="R51" s="20" t="n">
        <v>4.31283207</v>
      </c>
      <c r="S51" s="18" t="s">
        <v>481</v>
      </c>
      <c r="T51" s="20" t="s">
        <v>481</v>
      </c>
      <c r="U51" s="18" t="n">
        <v>367.35140463</v>
      </c>
      <c r="V51" s="20" t="n">
        <v>8.07302741</v>
      </c>
    </row>
    <row r="52" spans="1:22">
      <c r="A52" s="15" t="s">
        <v>527</v>
      </c>
      <c r="B52" s="17" t="n">
        <v>5809</v>
      </c>
      <c r="C52" s="18">
        <f>(77.0/B52*100)</f>
        <v/>
      </c>
      <c r="D52" s="19" t="n">
        <v>5732</v>
      </c>
      <c r="E52" s="18" t="n">
        <v>463.11141967</v>
      </c>
      <c r="F52" s="20" t="n">
        <v>2.97210079</v>
      </c>
      <c r="G52" s="18" t="n">
        <v>479.08589561</v>
      </c>
      <c r="H52" s="20" t="n">
        <v>3.25973371</v>
      </c>
      <c r="I52" s="18" t="n">
        <v>458.41366716</v>
      </c>
      <c r="J52" s="20" t="n">
        <v>4.54052242</v>
      </c>
      <c r="K52" s="18" t="n">
        <v>427.3972775</v>
      </c>
      <c r="L52" s="20" t="n">
        <v>7.30245917</v>
      </c>
      <c r="M52" s="18" t="s">
        <v>481</v>
      </c>
      <c r="N52" s="20" t="s">
        <v>481</v>
      </c>
      <c r="O52" s="18" t="s">
        <v>481</v>
      </c>
      <c r="P52" s="20" t="s">
        <v>481</v>
      </c>
      <c r="Q52" s="18" t="s">
        <v>481</v>
      </c>
      <c r="R52" s="20" t="s">
        <v>481</v>
      </c>
      <c r="S52" s="18" t="s">
        <v>481</v>
      </c>
      <c r="T52" s="20" t="s">
        <v>481</v>
      </c>
      <c r="U52" s="18" t="n">
        <v>395.34271419</v>
      </c>
      <c r="V52" s="20" t="n">
        <v>12.1367525</v>
      </c>
    </row>
    <row r="53" spans="1:22">
      <c r="A53" s="15" t="s">
        <v>528</v>
      </c>
      <c r="B53" s="17" t="n">
        <v>5571</v>
      </c>
      <c r="C53" s="18">
        <f>(85.0/B53*100)</f>
        <v/>
      </c>
      <c r="D53" s="19" t="n">
        <v>5486</v>
      </c>
      <c r="E53" s="18" t="n">
        <v>447.09175425</v>
      </c>
      <c r="F53" s="20" t="n">
        <v>2.35385919</v>
      </c>
      <c r="G53" s="18" t="n">
        <v>443.7935486</v>
      </c>
      <c r="H53" s="20" t="n">
        <v>2.82091236</v>
      </c>
      <c r="I53" s="18" t="n">
        <v>432.6451595</v>
      </c>
      <c r="J53" s="20" t="n">
        <v>3.93616872</v>
      </c>
      <c r="K53" s="18" t="n">
        <v>414.92201127</v>
      </c>
      <c r="L53" s="20" t="n">
        <v>5.25723148</v>
      </c>
      <c r="M53" s="18" t="s">
        <v>481</v>
      </c>
      <c r="N53" s="20" t="s">
        <v>481</v>
      </c>
      <c r="O53" s="18" t="s">
        <v>481</v>
      </c>
      <c r="P53" s="20" t="s">
        <v>481</v>
      </c>
      <c r="Q53" s="18" t="s">
        <v>481</v>
      </c>
      <c r="R53" s="20" t="s">
        <v>481</v>
      </c>
      <c r="S53" s="18" t="s">
        <v>481</v>
      </c>
      <c r="T53" s="20" t="s">
        <v>481</v>
      </c>
      <c r="U53" s="18" t="n">
        <v>348.24429266</v>
      </c>
      <c r="V53" s="20" t="n">
        <v>10.06791941</v>
      </c>
    </row>
    <row r="54" spans="1:22">
      <c r="A54" s="15" t="s">
        <v>529</v>
      </c>
      <c r="B54" s="17" t="n">
        <v>4740</v>
      </c>
      <c r="C54" s="18">
        <f>(113.0/B54*100)</f>
        <v/>
      </c>
      <c r="D54" s="19" t="n">
        <v>4627</v>
      </c>
      <c r="E54" s="18" t="n">
        <v>337.85385576</v>
      </c>
      <c r="F54" s="20" t="n">
        <v>3.28336323</v>
      </c>
      <c r="G54" s="18" t="n">
        <v>337.04436422</v>
      </c>
      <c r="H54" s="20" t="n">
        <v>4.42024894</v>
      </c>
      <c r="I54" s="18" t="n">
        <v>329.94369185</v>
      </c>
      <c r="J54" s="20" t="n">
        <v>3.5638821</v>
      </c>
      <c r="K54" s="18" t="n">
        <v>313.09902867</v>
      </c>
      <c r="L54" s="20" t="n">
        <v>5.35389285</v>
      </c>
      <c r="M54" s="18" t="s">
        <v>481</v>
      </c>
      <c r="N54" s="20" t="s">
        <v>481</v>
      </c>
      <c r="O54" s="18" t="s">
        <v>481</v>
      </c>
      <c r="P54" s="20" t="s">
        <v>481</v>
      </c>
      <c r="Q54" s="18" t="s">
        <v>481</v>
      </c>
      <c r="R54" s="20" t="s">
        <v>481</v>
      </c>
      <c r="S54" s="18" t="s">
        <v>481</v>
      </c>
      <c r="T54" s="20" t="s">
        <v>481</v>
      </c>
      <c r="U54" s="18" t="n">
        <v>272.72406832</v>
      </c>
      <c r="V54" s="20" t="n">
        <v>4.13584752</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559.16371846</v>
      </c>
      <c r="F56" s="20" t="n">
        <v>3.41728849</v>
      </c>
      <c r="G56" s="18" t="n">
        <v>544.43671167</v>
      </c>
      <c r="H56" s="20" t="n">
        <v>3.95658338</v>
      </c>
      <c r="I56" s="18" t="n">
        <v>535.48852169</v>
      </c>
      <c r="J56" s="20" t="n">
        <v>4.49483473</v>
      </c>
      <c r="K56" s="18" t="n">
        <v>520.5000599700001</v>
      </c>
      <c r="L56" s="20" t="n">
        <v>4.92902941</v>
      </c>
      <c r="M56" s="18" t="s">
        <v>481</v>
      </c>
      <c r="N56" s="20" t="s">
        <v>481</v>
      </c>
      <c r="O56" s="18" t="s">
        <v>481</v>
      </c>
      <c r="P56" s="20" t="s">
        <v>481</v>
      </c>
      <c r="Q56" s="18" t="s">
        <v>481</v>
      </c>
      <c r="R56" s="20" t="s">
        <v>481</v>
      </c>
      <c r="S56" s="18" t="s">
        <v>481</v>
      </c>
      <c r="T56" s="20" t="s">
        <v>481</v>
      </c>
      <c r="U56" s="18" t="n">
        <v>510.24246907</v>
      </c>
      <c r="V56" s="20" t="n">
        <v>11.93705949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484.54147202</v>
      </c>
      <c r="F61" s="20" t="n">
        <v>2.65792719</v>
      </c>
      <c r="G61" s="18" t="n">
        <v>488.17139669</v>
      </c>
      <c r="H61" s="20" t="n">
        <v>3.02614581</v>
      </c>
      <c r="I61" s="18" t="n">
        <v>473.21238709</v>
      </c>
      <c r="J61" s="20" t="n">
        <v>3.52546025</v>
      </c>
      <c r="K61" s="18" t="n">
        <v>443.46334002</v>
      </c>
      <c r="L61" s="20" t="n">
        <v>5.6692326</v>
      </c>
      <c r="M61" s="18" t="s">
        <v>481</v>
      </c>
      <c r="N61" s="20" t="s">
        <v>481</v>
      </c>
      <c r="O61" s="18" t="s">
        <v>481</v>
      </c>
      <c r="P61" s="20" t="s">
        <v>481</v>
      </c>
      <c r="Q61" s="18" t="s">
        <v>481</v>
      </c>
      <c r="R61" s="20" t="s">
        <v>481</v>
      </c>
      <c r="S61" s="18" t="s">
        <v>481</v>
      </c>
      <c r="T61" s="20" t="s">
        <v>481</v>
      </c>
      <c r="U61" s="18" t="n">
        <v>409.40386601</v>
      </c>
      <c r="V61" s="20" t="n">
        <v>10.25718939</v>
      </c>
    </row>
    <row r="62" spans="1:22">
      <c r="A62" s="15" t="s">
        <v>537</v>
      </c>
      <c r="B62" s="17" t="n">
        <v>4476</v>
      </c>
      <c r="C62" s="18">
        <f>(3.0/B62*100)</f>
        <v/>
      </c>
      <c r="D62" s="19" t="n">
        <v>4473</v>
      </c>
      <c r="E62" s="18" t="n">
        <v>545.36242122</v>
      </c>
      <c r="F62" s="20" t="n">
        <v>1.39854785</v>
      </c>
      <c r="G62" s="18" t="n">
        <v>556.33062733</v>
      </c>
      <c r="H62" s="20" t="n">
        <v>2.7657557</v>
      </c>
      <c r="I62" s="18" t="n">
        <v>536.69307201</v>
      </c>
      <c r="J62" s="20" t="n">
        <v>4.19813707</v>
      </c>
      <c r="K62" s="18" t="n">
        <v>517.1065572700001</v>
      </c>
      <c r="L62" s="20" t="n">
        <v>5.82416245</v>
      </c>
      <c r="M62" s="18" t="s">
        <v>481</v>
      </c>
      <c r="N62" s="20" t="s">
        <v>481</v>
      </c>
      <c r="O62" s="18" t="s">
        <v>481</v>
      </c>
      <c r="P62" s="20" t="s">
        <v>481</v>
      </c>
      <c r="Q62" s="18" t="s">
        <v>481</v>
      </c>
      <c r="R62" s="20" t="s">
        <v>481</v>
      </c>
      <c r="S62" s="18" t="s">
        <v>481</v>
      </c>
      <c r="T62" s="20" t="s">
        <v>481</v>
      </c>
      <c r="U62" s="18" t="n">
        <v>466.12956158</v>
      </c>
      <c r="V62" s="20" t="n">
        <v>24.00298252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419.13363039</v>
      </c>
      <c r="F66" s="20" t="n">
        <v>1.87746119</v>
      </c>
      <c r="G66" s="18" t="n">
        <v>436.3232471</v>
      </c>
      <c r="H66" s="20" t="n">
        <v>3.57308867</v>
      </c>
      <c r="I66" s="18" t="n">
        <v>421.59752756</v>
      </c>
      <c r="J66" s="20" t="n">
        <v>4.3861387</v>
      </c>
      <c r="K66" s="18" t="n">
        <v>404.76456833</v>
      </c>
      <c r="L66" s="20" t="n">
        <v>7.95710794</v>
      </c>
      <c r="M66" s="18" t="s">
        <v>481</v>
      </c>
      <c r="N66" s="20" t="s">
        <v>481</v>
      </c>
      <c r="O66" s="18" t="s">
        <v>481</v>
      </c>
      <c r="P66" s="20" t="s">
        <v>481</v>
      </c>
      <c r="Q66" s="18" t="s">
        <v>481</v>
      </c>
      <c r="R66" s="20" t="s">
        <v>481</v>
      </c>
      <c r="S66" s="18" t="s">
        <v>481</v>
      </c>
      <c r="T66" s="20" t="s">
        <v>481</v>
      </c>
      <c r="U66" s="18" t="n">
        <v>351.17490718</v>
      </c>
      <c r="V66" s="20" t="n">
        <v>7.56012187</v>
      </c>
    </row>
    <row r="67" spans="1:22">
      <c r="A67" s="15" t="s">
        <v>542</v>
      </c>
      <c r="B67" s="17" t="n">
        <v>6971</v>
      </c>
      <c r="C67" s="18">
        <f>(117.0/B67*100)</f>
        <v/>
      </c>
      <c r="D67" s="19" t="n">
        <v>6854</v>
      </c>
      <c r="E67" s="18" t="n">
        <v>390.96928508</v>
      </c>
      <c r="F67" s="20" t="n">
        <v>2.87148873</v>
      </c>
      <c r="G67" s="18" t="n">
        <v>398.87239923</v>
      </c>
      <c r="H67" s="20" t="n">
        <v>4.25902714</v>
      </c>
      <c r="I67" s="18" t="n">
        <v>382.07086631</v>
      </c>
      <c r="J67" s="20" t="n">
        <v>3.75636953</v>
      </c>
      <c r="K67" s="18" t="n">
        <v>380.02457289</v>
      </c>
      <c r="L67" s="20" t="n">
        <v>4.18357236</v>
      </c>
      <c r="M67" s="18" t="s">
        <v>481</v>
      </c>
      <c r="N67" s="20" t="s">
        <v>481</v>
      </c>
      <c r="O67" s="18" t="s">
        <v>481</v>
      </c>
      <c r="P67" s="20" t="s">
        <v>481</v>
      </c>
      <c r="Q67" s="18" t="s">
        <v>481</v>
      </c>
      <c r="R67" s="20" t="s">
        <v>481</v>
      </c>
      <c r="S67" s="18" t="s">
        <v>481</v>
      </c>
      <c r="T67" s="20" t="s">
        <v>481</v>
      </c>
      <c r="U67" s="18" t="n">
        <v>298.46585227</v>
      </c>
      <c r="V67" s="20" t="n">
        <v>8.7033343</v>
      </c>
    </row>
    <row r="68" spans="1:22">
      <c r="A68" s="15" t="s">
        <v>543</v>
      </c>
      <c r="B68" s="17" t="n">
        <v>12083</v>
      </c>
      <c r="C68" s="18">
        <f>(26.0/B68*100)</f>
        <v/>
      </c>
      <c r="D68" s="19" t="n">
        <v>12057</v>
      </c>
      <c r="E68" s="18" t="n">
        <v>427.34358668</v>
      </c>
      <c r="F68" s="20" t="n">
        <v>1.777711</v>
      </c>
      <c r="G68" s="18" t="n">
        <v>408.64403893</v>
      </c>
      <c r="H68" s="20" t="n">
        <v>2.50177009</v>
      </c>
      <c r="I68" s="18" t="n">
        <v>387.4099061</v>
      </c>
      <c r="J68" s="20" t="n">
        <v>2.55845361</v>
      </c>
      <c r="K68" s="18" t="n">
        <v>373.35507709</v>
      </c>
      <c r="L68" s="20" t="n">
        <v>4.32536972</v>
      </c>
      <c r="M68" s="18" t="s">
        <v>481</v>
      </c>
      <c r="N68" s="20" t="s">
        <v>481</v>
      </c>
      <c r="O68" s="18" t="s">
        <v>481</v>
      </c>
      <c r="P68" s="20" t="s">
        <v>481</v>
      </c>
      <c r="Q68" s="18" t="s">
        <v>481</v>
      </c>
      <c r="R68" s="20" t="s">
        <v>481</v>
      </c>
      <c r="S68" s="18" t="s">
        <v>481</v>
      </c>
      <c r="T68" s="20" t="s">
        <v>481</v>
      </c>
      <c r="U68" s="18" t="n">
        <v>326.14204399</v>
      </c>
      <c r="V68" s="20" t="n">
        <v>3.62166402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501.04863415</v>
      </c>
      <c r="F70" s="20" t="n">
        <v>3.34688798</v>
      </c>
      <c r="G70" s="18" t="n">
        <v>502.69000653</v>
      </c>
      <c r="H70" s="20" t="n">
        <v>3.78489443</v>
      </c>
      <c r="I70" s="18" t="n">
        <v>497.38431951</v>
      </c>
      <c r="J70" s="20" t="n">
        <v>4.02198996</v>
      </c>
      <c r="K70" s="18" t="n">
        <v>475.08146268</v>
      </c>
      <c r="L70" s="20" t="n">
        <v>5.74172928</v>
      </c>
      <c r="M70" s="18" t="s">
        <v>481</v>
      </c>
      <c r="N70" s="20" t="s">
        <v>481</v>
      </c>
      <c r="O70" s="18" t="s">
        <v>481</v>
      </c>
      <c r="P70" s="20" t="s">
        <v>481</v>
      </c>
      <c r="Q70" s="18" t="s">
        <v>481</v>
      </c>
      <c r="R70" s="20" t="s">
        <v>481</v>
      </c>
      <c r="S70" s="18" t="s">
        <v>481</v>
      </c>
      <c r="T70" s="20" t="s">
        <v>481</v>
      </c>
      <c r="U70" s="18" t="n">
        <v>432.05322409</v>
      </c>
      <c r="V70" s="20" t="n">
        <v>12.19967956</v>
      </c>
    </row>
    <row r="71" spans="1:22">
      <c r="A71" s="15" t="s">
        <v>546</v>
      </c>
      <c r="B71" s="17" t="n">
        <v>6115</v>
      </c>
      <c r="C71" s="18">
        <f>(17.0/B71*100)</f>
        <v/>
      </c>
      <c r="D71" s="19" t="n">
        <v>6098</v>
      </c>
      <c r="E71" s="18" t="n">
        <v>580.18385069</v>
      </c>
      <c r="F71" s="20" t="n">
        <v>1.63133188</v>
      </c>
      <c r="G71" s="18" t="n">
        <v>555.59214518</v>
      </c>
      <c r="H71" s="20" t="n">
        <v>3.17299319</v>
      </c>
      <c r="I71" s="18" t="n">
        <v>521.27794324</v>
      </c>
      <c r="J71" s="20" t="n">
        <v>4.73004655</v>
      </c>
      <c r="K71" s="18" t="n">
        <v>514.52032177</v>
      </c>
      <c r="L71" s="20" t="n">
        <v>8.4642315</v>
      </c>
      <c r="M71" s="18" t="s">
        <v>481</v>
      </c>
      <c r="N71" s="20" t="s">
        <v>481</v>
      </c>
      <c r="O71" s="18" t="s">
        <v>481</v>
      </c>
      <c r="P71" s="20" t="s">
        <v>481</v>
      </c>
      <c r="Q71" s="18" t="s">
        <v>481</v>
      </c>
      <c r="R71" s="20" t="s">
        <v>481</v>
      </c>
      <c r="S71" s="18" t="s">
        <v>481</v>
      </c>
      <c r="T71" s="20" t="s">
        <v>481</v>
      </c>
      <c r="U71" s="18" t="n">
        <v>510.20941049</v>
      </c>
      <c r="V71" s="20" t="n">
        <v>16.82980269</v>
      </c>
    </row>
    <row r="72" spans="1:22">
      <c r="A72" s="15" t="s">
        <v>547</v>
      </c>
      <c r="B72" s="17" t="n">
        <v>7708</v>
      </c>
      <c r="C72" s="18">
        <f>(5.0/B72*100)</f>
        <v/>
      </c>
      <c r="D72" s="19" t="n">
        <v>7703</v>
      </c>
      <c r="E72" s="18" t="n">
        <v>543.69784539</v>
      </c>
      <c r="F72" s="20" t="n">
        <v>3.0996295</v>
      </c>
      <c r="G72" s="18" t="n">
        <v>549.98819041</v>
      </c>
      <c r="H72" s="20" t="n">
        <v>5.4996642</v>
      </c>
      <c r="I72" s="18" t="n">
        <v>533.38496385</v>
      </c>
      <c r="J72" s="20" t="n">
        <v>6.54984958</v>
      </c>
      <c r="K72" s="18" t="n">
        <v>503.76435804</v>
      </c>
      <c r="L72" s="20" t="n">
        <v>9.00112012</v>
      </c>
      <c r="M72" s="18" t="s">
        <v>481</v>
      </c>
      <c r="N72" s="20" t="s">
        <v>481</v>
      </c>
      <c r="O72" s="18" t="s">
        <v>481</v>
      </c>
      <c r="P72" s="20" t="s">
        <v>481</v>
      </c>
      <c r="Q72" s="18" t="s">
        <v>481</v>
      </c>
      <c r="R72" s="20" t="s">
        <v>481</v>
      </c>
      <c r="S72" s="18" t="s">
        <v>481</v>
      </c>
      <c r="T72" s="20" t="s">
        <v>481</v>
      </c>
      <c r="U72" s="18" t="n">
        <v>473.57153379</v>
      </c>
      <c r="V72" s="20" t="n">
        <v>26.26629895</v>
      </c>
    </row>
    <row r="73" spans="1:22">
      <c r="A73" s="15" t="s">
        <v>548</v>
      </c>
      <c r="B73" s="17" t="n">
        <v>8249</v>
      </c>
      <c r="C73" s="18">
        <f>(147.0/B73*100)</f>
        <v/>
      </c>
      <c r="D73" s="19" t="n">
        <v>8102</v>
      </c>
      <c r="E73" s="18" t="n">
        <v>425.13754806</v>
      </c>
      <c r="F73" s="20" t="n">
        <v>3.42712843</v>
      </c>
      <c r="G73" s="18" t="n">
        <v>408.20364838</v>
      </c>
      <c r="H73" s="20" t="n">
        <v>5.08954331</v>
      </c>
      <c r="I73" s="18" t="n">
        <v>401.30153762</v>
      </c>
      <c r="J73" s="20" t="n">
        <v>4.68309654</v>
      </c>
      <c r="K73" s="18" t="n">
        <v>393.49586746</v>
      </c>
      <c r="L73" s="20" t="n">
        <v>4.48083031</v>
      </c>
      <c r="M73" s="18" t="s">
        <v>481</v>
      </c>
      <c r="N73" s="20" t="s">
        <v>481</v>
      </c>
      <c r="O73" s="18" t="s">
        <v>481</v>
      </c>
      <c r="P73" s="20" t="s">
        <v>481</v>
      </c>
      <c r="Q73" s="18" t="s">
        <v>481</v>
      </c>
      <c r="R73" s="20" t="s">
        <v>481</v>
      </c>
      <c r="S73" s="18" t="s">
        <v>481</v>
      </c>
      <c r="T73" s="20" t="s">
        <v>481</v>
      </c>
      <c r="U73" s="18" t="n">
        <v>361.18720636</v>
      </c>
      <c r="V73" s="20" t="n">
        <v>11.11915064</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(211.0/B75*100)</f>
        <v/>
      </c>
      <c r="D75" s="19" t="n">
        <v>5164</v>
      </c>
      <c r="E75" s="18" t="n">
        <v>373.46245071</v>
      </c>
      <c r="F75" s="20" t="n">
        <v>3.51701843</v>
      </c>
      <c r="G75" s="18" t="n">
        <v>379.87617028</v>
      </c>
      <c r="H75" s="20" t="n">
        <v>4.60425855</v>
      </c>
      <c r="I75" s="18" t="n">
        <v>359.64224981</v>
      </c>
      <c r="J75" s="20" t="n">
        <v>4.69679142</v>
      </c>
      <c r="K75" s="18" t="n">
        <v>349.08651081</v>
      </c>
      <c r="L75" s="20" t="n">
        <v>7.57133285</v>
      </c>
      <c r="M75" s="18" t="s">
        <v>481</v>
      </c>
      <c r="N75" s="20" t="s">
        <v>481</v>
      </c>
      <c r="O75" s="18" t="s">
        <v>481</v>
      </c>
      <c r="P75" s="20" t="s">
        <v>481</v>
      </c>
      <c r="Q75" s="18" t="s">
        <v>481</v>
      </c>
      <c r="R75" s="20" t="s">
        <v>481</v>
      </c>
      <c r="S75" s="18" t="s">
        <v>481</v>
      </c>
      <c r="T75" s="20" t="s">
        <v>481</v>
      </c>
      <c r="U75" s="18" t="n">
        <v>322.42792242</v>
      </c>
      <c r="V75" s="20" t="n">
        <v>6.67260326</v>
      </c>
    </row>
    <row r="76" spans="1:22">
      <c r="A76" s="15" t="s">
        <v>551</v>
      </c>
      <c r="B76" s="17" t="n">
        <v>14167</v>
      </c>
      <c r="C76" s="18">
        <f>(229.0/B76*100)</f>
        <v/>
      </c>
      <c r="D76" s="19" t="n">
        <v>13938</v>
      </c>
      <c r="E76" s="18" t="n">
        <v>440.87664165</v>
      </c>
      <c r="F76" s="20" t="n">
        <v>2.5543914</v>
      </c>
      <c r="G76" s="18" t="n">
        <v>431.92503669</v>
      </c>
      <c r="H76" s="20" t="n">
        <v>3.45658699</v>
      </c>
      <c r="I76" s="18" t="n">
        <v>417.94283803</v>
      </c>
      <c r="J76" s="20" t="n">
        <v>3.48734848</v>
      </c>
      <c r="K76" s="18" t="n">
        <v>393.02548456</v>
      </c>
      <c r="L76" s="20" t="n">
        <v>4.61771899</v>
      </c>
      <c r="M76" s="18" t="s">
        <v>481</v>
      </c>
      <c r="N76" s="20" t="s">
        <v>481</v>
      </c>
      <c r="O76" s="18" t="s">
        <v>481</v>
      </c>
      <c r="P76" s="20" t="s">
        <v>481</v>
      </c>
      <c r="Q76" s="18" t="s">
        <v>481</v>
      </c>
      <c r="R76" s="20" t="s">
        <v>481</v>
      </c>
      <c r="S76" s="18" t="s">
        <v>481</v>
      </c>
      <c r="T76" s="20" t="s">
        <v>481</v>
      </c>
      <c r="U76" s="18" t="n">
        <v>356.01003653</v>
      </c>
      <c r="V76" s="20" t="n">
        <v>7.05100299</v>
      </c>
    </row>
    <row r="77" spans="1:22">
      <c r="A77" s="15" t="s">
        <v>552</v>
      </c>
      <c r="B77" s="17" t="n">
        <v>6062</v>
      </c>
      <c r="C77" s="18">
        <f>(92.0/B77*100)</f>
        <v/>
      </c>
      <c r="D77" s="19" t="n">
        <v>5970</v>
      </c>
      <c r="E77" s="18" t="n">
        <v>421.79024868</v>
      </c>
      <c r="F77" s="20" t="n">
        <v>2.79089089</v>
      </c>
      <c r="G77" s="18" t="n">
        <v>427.63327734</v>
      </c>
      <c r="H77" s="20" t="n">
        <v>4.00757901</v>
      </c>
      <c r="I77" s="18" t="n">
        <v>434.01486723</v>
      </c>
      <c r="J77" s="20" t="n">
        <v>3.91163234</v>
      </c>
      <c r="K77" s="18" t="n">
        <v>408.92705738</v>
      </c>
      <c r="L77" s="20" t="n">
        <v>5.64060793</v>
      </c>
      <c r="M77" s="18" t="s">
        <v>481</v>
      </c>
      <c r="N77" s="20" t="s">
        <v>481</v>
      </c>
      <c r="O77" s="18" t="s">
        <v>481</v>
      </c>
      <c r="P77" s="20" t="s">
        <v>481</v>
      </c>
      <c r="Q77" s="18" t="s">
        <v>481</v>
      </c>
      <c r="R77" s="20" t="s">
        <v>481</v>
      </c>
      <c r="S77" s="18" t="s">
        <v>481</v>
      </c>
      <c r="T77" s="20" t="s">
        <v>481</v>
      </c>
      <c r="U77" s="18" t="n">
        <v>341.80745624</v>
      </c>
      <c r="V77" s="20" t="n">
        <v>5.35573086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462.20024186</v>
      </c>
      <c r="F81" s="20" t="n">
        <v>3.61429447</v>
      </c>
      <c r="G81" s="18" t="n">
        <v>450.00919399</v>
      </c>
      <c r="H81" s="20" t="n">
        <v>4.1721181</v>
      </c>
      <c r="I81" s="18" t="n">
        <v>432.81357733</v>
      </c>
      <c r="J81" s="20" t="n">
        <v>3.80222889</v>
      </c>
      <c r="K81" s="18" t="n">
        <v>410.97487693</v>
      </c>
      <c r="L81" s="20" t="n">
        <v>4.6505951</v>
      </c>
      <c r="M81" s="18" t="s">
        <v>481</v>
      </c>
      <c r="N81" s="20" t="s">
        <v>481</v>
      </c>
      <c r="O81" s="18" t="s">
        <v>481</v>
      </c>
      <c r="P81" s="20" t="s">
        <v>481</v>
      </c>
      <c r="Q81" s="18" t="s">
        <v>481</v>
      </c>
      <c r="R81" s="20" t="s">
        <v>481</v>
      </c>
      <c r="S81" s="18" t="s">
        <v>481</v>
      </c>
      <c r="T81" s="20" t="s">
        <v>481</v>
      </c>
      <c r="U81" s="18" t="n">
        <v>418.90025807</v>
      </c>
      <c r="V81" s="20" t="n">
        <v>14.73740654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738</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510.75598523</v>
      </c>
      <c r="F7" s="20" t="n">
        <v>2.22551269</v>
      </c>
      <c r="G7" s="18" t="n">
        <v>498.53211242</v>
      </c>
      <c r="H7" s="20" t="n">
        <v>2.28445659</v>
      </c>
      <c r="I7" s="18" t="n">
        <v>476.5052274</v>
      </c>
      <c r="J7" s="20" t="n">
        <v>3.31587084</v>
      </c>
      <c r="K7" s="18" t="n">
        <v>454.05272607</v>
      </c>
      <c r="L7" s="20" t="n">
        <v>3.43235196</v>
      </c>
      <c r="M7" s="18" t="s">
        <v>481</v>
      </c>
      <c r="N7" s="20" t="s">
        <v>481</v>
      </c>
      <c r="O7" s="18" t="s">
        <v>481</v>
      </c>
      <c r="P7" s="20" t="s">
        <v>481</v>
      </c>
      <c r="Q7" s="18" t="s">
        <v>481</v>
      </c>
      <c r="R7" s="20" t="s">
        <v>481</v>
      </c>
      <c r="S7" s="18" t="s">
        <v>481</v>
      </c>
      <c r="T7" s="20" t="s">
        <v>481</v>
      </c>
      <c r="U7" s="18" t="n">
        <v>408.69612464</v>
      </c>
      <c r="V7" s="20" t="n">
        <v>7.0782456</v>
      </c>
    </row>
    <row r="8" spans="1:22">
      <c r="A8" s="15" t="s">
        <v>483</v>
      </c>
      <c r="B8" s="17" t="n">
        <v>7007</v>
      </c>
      <c r="C8" s="18">
        <f>(28.0/B8*100)</f>
        <v/>
      </c>
      <c r="D8" s="19" t="n">
        <v>6979</v>
      </c>
      <c r="E8" s="18" t="n">
        <v>508.28565502</v>
      </c>
      <c r="F8" s="20" t="n">
        <v>3.29570331</v>
      </c>
      <c r="G8" s="18" t="n">
        <v>502.62592896</v>
      </c>
      <c r="H8" s="20" t="n">
        <v>3.63959721</v>
      </c>
      <c r="I8" s="18" t="n">
        <v>488.15812516</v>
      </c>
      <c r="J8" s="20" t="n">
        <v>5.33269232</v>
      </c>
      <c r="K8" s="18" t="n">
        <v>470.48843585</v>
      </c>
      <c r="L8" s="20" t="n">
        <v>5.3490987</v>
      </c>
      <c r="M8" s="18" t="s">
        <v>481</v>
      </c>
      <c r="N8" s="20" t="s">
        <v>481</v>
      </c>
      <c r="O8" s="18" t="s">
        <v>481</v>
      </c>
      <c r="P8" s="20" t="s">
        <v>481</v>
      </c>
      <c r="Q8" s="18" t="n">
        <v>301.63126691</v>
      </c>
      <c r="R8" s="20" t="n">
        <v>25.14921031</v>
      </c>
      <c r="S8" s="18" t="s">
        <v>481</v>
      </c>
      <c r="T8" s="20" t="s">
        <v>481</v>
      </c>
      <c r="U8" s="18" t="n">
        <v>392.70473857</v>
      </c>
      <c r="V8" s="20" t="n">
        <v>9.55011041</v>
      </c>
    </row>
    <row r="9" spans="1:22">
      <c r="A9" s="15" t="s">
        <v>484</v>
      </c>
      <c r="B9" s="17" t="n">
        <v>9651</v>
      </c>
      <c r="C9" s="18">
        <f>(127.0/B9*100)</f>
        <v/>
      </c>
      <c r="D9" s="19" t="n">
        <v>9524</v>
      </c>
      <c r="E9" s="18" t="n">
        <v>522.21968646</v>
      </c>
      <c r="F9" s="20" t="n">
        <v>2.45824709</v>
      </c>
      <c r="G9" s="18" t="n">
        <v>522.1065654499999</v>
      </c>
      <c r="H9" s="20" t="n">
        <v>2.84852456</v>
      </c>
      <c r="I9" s="18" t="n">
        <v>496.90358704</v>
      </c>
      <c r="J9" s="20" t="n">
        <v>3.81338022</v>
      </c>
      <c r="K9" s="18" t="n">
        <v>475.30157723</v>
      </c>
      <c r="L9" s="20" t="n">
        <v>4.85599512</v>
      </c>
      <c r="M9" s="18" t="s">
        <v>481</v>
      </c>
      <c r="N9" s="20" t="s">
        <v>481</v>
      </c>
      <c r="O9" s="18" t="s">
        <v>481</v>
      </c>
      <c r="P9" s="20" t="s">
        <v>481</v>
      </c>
      <c r="Q9" s="18" t="n">
        <v>357.98454354</v>
      </c>
      <c r="R9" s="20" t="n">
        <v>11.51846445</v>
      </c>
      <c r="S9" s="18" t="s">
        <v>481</v>
      </c>
      <c r="T9" s="20" t="s">
        <v>481</v>
      </c>
      <c r="U9" s="18" t="n">
        <v>420.44441054</v>
      </c>
      <c r="V9" s="20" t="n">
        <v>6.88994245</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515.64742803</v>
      </c>
      <c r="R10" s="20" t="n">
        <v>2.31308501</v>
      </c>
      <c r="S10" s="18" t="s">
        <v>481</v>
      </c>
      <c r="T10" s="20" t="s">
        <v>481</v>
      </c>
      <c r="U10" s="18" t="s">
        <v>481</v>
      </c>
      <c r="V10" s="20" t="s">
        <v>481</v>
      </c>
    </row>
    <row r="11" spans="1:22">
      <c r="A11" s="15" t="s">
        <v>486</v>
      </c>
      <c r="B11" s="17" t="n">
        <v>7053</v>
      </c>
      <c r="C11" s="18">
        <f>(55.0/B11*100)</f>
        <v/>
      </c>
      <c r="D11" s="19" t="n">
        <v>6998</v>
      </c>
      <c r="E11" s="18" t="n">
        <v>430.59775597</v>
      </c>
      <c r="F11" s="20" t="n">
        <v>2.5850665</v>
      </c>
      <c r="G11" s="18" t="n">
        <v>427.62581629</v>
      </c>
      <c r="H11" s="20" t="n">
        <v>4.73372313</v>
      </c>
      <c r="I11" s="18" t="n">
        <v>403.13634015</v>
      </c>
      <c r="J11" s="20" t="n">
        <v>4.81697984</v>
      </c>
      <c r="K11" s="18" t="n">
        <v>379.94200434</v>
      </c>
      <c r="L11" s="20" t="n">
        <v>6.91034761</v>
      </c>
      <c r="M11" s="18" t="s">
        <v>481</v>
      </c>
      <c r="N11" s="20" t="s">
        <v>481</v>
      </c>
      <c r="O11" s="18" t="s">
        <v>481</v>
      </c>
      <c r="P11" s="20" t="s">
        <v>481</v>
      </c>
      <c r="Q11" s="18" t="s">
        <v>481</v>
      </c>
      <c r="R11" s="20" t="s">
        <v>481</v>
      </c>
      <c r="S11" s="18" t="s">
        <v>481</v>
      </c>
      <c r="T11" s="20" t="s">
        <v>481</v>
      </c>
      <c r="U11" s="18" t="n">
        <v>355.35211621</v>
      </c>
      <c r="V11" s="20" t="n">
        <v>7.11903744</v>
      </c>
    </row>
    <row r="12" spans="1:22">
      <c r="A12" s="15" t="s">
        <v>487</v>
      </c>
      <c r="B12" s="17" t="n">
        <v>6894</v>
      </c>
      <c r="C12" s="18">
        <f>(58.0/B12*100)</f>
        <v/>
      </c>
      <c r="D12" s="19" t="n">
        <v>6836</v>
      </c>
      <c r="E12" s="18" t="n">
        <v>510.59827136</v>
      </c>
      <c r="F12" s="20" t="n">
        <v>2.46831547</v>
      </c>
      <c r="G12" s="18" t="n">
        <v>494.59979558</v>
      </c>
      <c r="H12" s="20" t="n">
        <v>3.34771995</v>
      </c>
      <c r="I12" s="18" t="n">
        <v>467.79683336</v>
      </c>
      <c r="J12" s="20" t="n">
        <v>4.84747359</v>
      </c>
      <c r="K12" s="18" t="n">
        <v>458.71552873</v>
      </c>
      <c r="L12" s="20" t="n">
        <v>5.2670576</v>
      </c>
      <c r="M12" s="18" t="s">
        <v>481</v>
      </c>
      <c r="N12" s="20" t="s">
        <v>481</v>
      </c>
      <c r="O12" s="18" t="s">
        <v>481</v>
      </c>
      <c r="P12" s="20" t="s">
        <v>481</v>
      </c>
      <c r="Q12" s="18" t="n">
        <v>340.98506961</v>
      </c>
      <c r="R12" s="20" t="n">
        <v>12.52444664</v>
      </c>
      <c r="S12" s="18" t="s">
        <v>481</v>
      </c>
      <c r="T12" s="20" t="s">
        <v>481</v>
      </c>
      <c r="U12" s="18" t="n">
        <v>401.10278381</v>
      </c>
      <c r="V12" s="20" t="n">
        <v>8.950187489999999</v>
      </c>
    </row>
    <row r="13" spans="1:22">
      <c r="A13" s="15" t="s">
        <v>488</v>
      </c>
      <c r="B13" s="17" t="n">
        <v>7161</v>
      </c>
      <c r="C13" s="18">
        <f>(96.0/B13*100)</f>
        <v/>
      </c>
      <c r="D13" s="19" t="n">
        <v>7065</v>
      </c>
      <c r="E13" s="18" t="n">
        <v>528.48392801</v>
      </c>
      <c r="F13" s="20" t="n">
        <v>2.40652092</v>
      </c>
      <c r="G13" s="18" t="n">
        <v>506.49940052</v>
      </c>
      <c r="H13" s="20" t="n">
        <v>3.53966393</v>
      </c>
      <c r="I13" s="18" t="n">
        <v>489.13272323</v>
      </c>
      <c r="J13" s="20" t="n">
        <v>4.55095764</v>
      </c>
      <c r="K13" s="18" t="n">
        <v>465.39710945</v>
      </c>
      <c r="L13" s="20" t="n">
        <v>6.46456347</v>
      </c>
      <c r="M13" s="18" t="s">
        <v>481</v>
      </c>
      <c r="N13" s="20" t="s">
        <v>481</v>
      </c>
      <c r="O13" s="18" t="s">
        <v>481</v>
      </c>
      <c r="P13" s="20" t="s">
        <v>481</v>
      </c>
      <c r="Q13" s="18" t="n">
        <v>447.51533769</v>
      </c>
      <c r="R13" s="20" t="n">
        <v>5.97365007</v>
      </c>
      <c r="S13" s="18" t="s">
        <v>481</v>
      </c>
      <c r="T13" s="20" t="s">
        <v>481</v>
      </c>
      <c r="U13" s="18" t="n">
        <v>432.55258528</v>
      </c>
      <c r="V13" s="20" t="n">
        <v>8.903156190000001</v>
      </c>
    </row>
    <row r="14" spans="1:22">
      <c r="A14" s="15" t="s">
        <v>489</v>
      </c>
      <c r="B14" s="17" t="n">
        <v>5587</v>
      </c>
      <c r="C14" s="18">
        <f>(76.0/B14*100)</f>
        <v/>
      </c>
      <c r="D14" s="19" t="n">
        <v>5511</v>
      </c>
      <c r="E14" s="18" t="n">
        <v>532.15207314</v>
      </c>
      <c r="F14" s="20" t="n">
        <v>2.76332601</v>
      </c>
      <c r="G14" s="18" t="n">
        <v>524.95265789</v>
      </c>
      <c r="H14" s="20" t="n">
        <v>2.83243993</v>
      </c>
      <c r="I14" s="18" t="n">
        <v>505.81137485</v>
      </c>
      <c r="J14" s="20" t="n">
        <v>3.633806</v>
      </c>
      <c r="K14" s="18" t="n">
        <v>482.50470007</v>
      </c>
      <c r="L14" s="20" t="n">
        <v>4.67738962</v>
      </c>
      <c r="M14" s="18" t="s">
        <v>481</v>
      </c>
      <c r="N14" s="20" t="s">
        <v>481</v>
      </c>
      <c r="O14" s="18" t="s">
        <v>481</v>
      </c>
      <c r="P14" s="20" t="s">
        <v>481</v>
      </c>
      <c r="Q14" s="18" t="s">
        <v>481</v>
      </c>
      <c r="R14" s="20" t="s">
        <v>481</v>
      </c>
      <c r="S14" s="18" t="s">
        <v>481</v>
      </c>
      <c r="T14" s="20" t="s">
        <v>481</v>
      </c>
      <c r="U14" s="18" t="n">
        <v>460.09548443</v>
      </c>
      <c r="V14" s="20" t="n">
        <v>11.20752309</v>
      </c>
    </row>
    <row r="15" spans="1:22">
      <c r="A15" s="15" t="s">
        <v>490</v>
      </c>
      <c r="B15" s="17" t="n">
        <v>5882</v>
      </c>
      <c r="C15" s="18">
        <f>(53.0/B15*100)</f>
        <v/>
      </c>
      <c r="D15" s="19" t="n">
        <v>5829</v>
      </c>
      <c r="E15" s="18" t="n">
        <v>525.57806655</v>
      </c>
      <c r="F15" s="20" t="n">
        <v>2.50385589</v>
      </c>
      <c r="G15" s="18" t="n">
        <v>507.72031061</v>
      </c>
      <c r="H15" s="20" t="n">
        <v>3.04218046</v>
      </c>
      <c r="I15" s="18" t="n">
        <v>492.29518326</v>
      </c>
      <c r="J15" s="20" t="n">
        <v>4.6675691</v>
      </c>
      <c r="K15" s="18" t="n">
        <v>473.68594718</v>
      </c>
      <c r="L15" s="20" t="n">
        <v>5.40498059</v>
      </c>
      <c r="M15" s="18" t="s">
        <v>481</v>
      </c>
      <c r="N15" s="20" t="s">
        <v>481</v>
      </c>
      <c r="O15" s="18" t="s">
        <v>481</v>
      </c>
      <c r="P15" s="20" t="s">
        <v>481</v>
      </c>
      <c r="Q15" s="18" t="n">
        <v>368.85220715</v>
      </c>
      <c r="R15" s="20" t="n">
        <v>14.5875493</v>
      </c>
      <c r="S15" s="18" t="s">
        <v>481</v>
      </c>
      <c r="T15" s="20" t="s">
        <v>481</v>
      </c>
      <c r="U15" s="18" t="n">
        <v>417.551317</v>
      </c>
      <c r="V15" s="20" t="n">
        <v>10.84043163</v>
      </c>
    </row>
    <row r="16" spans="1:22">
      <c r="A16" s="15" t="s">
        <v>491</v>
      </c>
      <c r="B16" s="17" t="n">
        <v>6108</v>
      </c>
      <c r="C16" s="18">
        <f>(110.0/B16*100)</f>
        <v/>
      </c>
      <c r="D16" s="19" t="n">
        <v>5998</v>
      </c>
      <c r="E16" s="18" t="n">
        <v>511.68139787</v>
      </c>
      <c r="F16" s="20" t="n">
        <v>2.38850718</v>
      </c>
      <c r="G16" s="18" t="n">
        <v>506.96095774</v>
      </c>
      <c r="H16" s="20" t="n">
        <v>3.5710864</v>
      </c>
      <c r="I16" s="18" t="n">
        <v>483.38360563</v>
      </c>
      <c r="J16" s="20" t="n">
        <v>3.88044569</v>
      </c>
      <c r="K16" s="18" t="n">
        <v>454.41654453</v>
      </c>
      <c r="L16" s="20" t="n">
        <v>4.66714343</v>
      </c>
      <c r="M16" s="18" t="s">
        <v>481</v>
      </c>
      <c r="N16" s="20" t="s">
        <v>481</v>
      </c>
      <c r="O16" s="18" t="s">
        <v>481</v>
      </c>
      <c r="P16" s="20" t="s">
        <v>481</v>
      </c>
      <c r="Q16" s="18" t="s">
        <v>481</v>
      </c>
      <c r="R16" s="20" t="s">
        <v>481</v>
      </c>
      <c r="S16" s="18" t="s">
        <v>481</v>
      </c>
      <c r="T16" s="20" t="s">
        <v>481</v>
      </c>
      <c r="U16" s="18" t="n">
        <v>382.99382649</v>
      </c>
      <c r="V16" s="20" t="n">
        <v>8.166736780000001</v>
      </c>
    </row>
    <row r="17" spans="1:22">
      <c r="A17" s="15" t="s">
        <v>492</v>
      </c>
      <c r="B17" s="17" t="n">
        <v>6504</v>
      </c>
      <c r="C17" s="18">
        <f>(734.0/B17*100)</f>
        <v/>
      </c>
      <c r="D17" s="19" t="n">
        <v>5770</v>
      </c>
      <c r="E17" s="18" t="n">
        <v>525.69237849</v>
      </c>
      <c r="F17" s="20" t="n">
        <v>2.81650985</v>
      </c>
      <c r="G17" s="18" t="n">
        <v>510.9177529</v>
      </c>
      <c r="H17" s="20" t="n">
        <v>3.41352844</v>
      </c>
      <c r="I17" s="18" t="n">
        <v>498.72244267</v>
      </c>
      <c r="J17" s="20" t="n">
        <v>5.79582063</v>
      </c>
      <c r="K17" s="18" t="n">
        <v>485.72248141</v>
      </c>
      <c r="L17" s="20" t="n">
        <v>5.97480996</v>
      </c>
      <c r="M17" s="18" t="s">
        <v>481</v>
      </c>
      <c r="N17" s="20" t="s">
        <v>481</v>
      </c>
      <c r="O17" s="18" t="s">
        <v>481</v>
      </c>
      <c r="P17" s="20" t="s">
        <v>481</v>
      </c>
      <c r="Q17" s="18" t="n">
        <v>362.96139732</v>
      </c>
      <c r="R17" s="20" t="n">
        <v>12.64520278</v>
      </c>
      <c r="S17" s="18" t="s">
        <v>481</v>
      </c>
      <c r="T17" s="20" t="s">
        <v>481</v>
      </c>
      <c r="U17" s="18" t="n">
        <v>445.82296225</v>
      </c>
      <c r="V17" s="20" t="n">
        <v>8.852042239999999</v>
      </c>
    </row>
    <row r="18" spans="1:22">
      <c r="A18" s="15" t="s">
        <v>493</v>
      </c>
      <c r="B18" s="17" t="n">
        <v>5532</v>
      </c>
      <c r="C18" s="18">
        <f>(28.0/B18*100)</f>
        <v/>
      </c>
      <c r="D18" s="19" t="n">
        <v>5504</v>
      </c>
      <c r="E18" s="18" t="n">
        <v>463.07390456</v>
      </c>
      <c r="F18" s="20" t="n">
        <v>3.44226707</v>
      </c>
      <c r="G18" s="18" t="n">
        <v>454.36374143</v>
      </c>
      <c r="H18" s="20" t="n">
        <v>5.19349034</v>
      </c>
      <c r="I18" s="18" t="n">
        <v>436.67486742</v>
      </c>
      <c r="J18" s="20" t="n">
        <v>6.56478131</v>
      </c>
      <c r="K18" s="18" t="n">
        <v>425.72817292</v>
      </c>
      <c r="L18" s="20" t="n">
        <v>5.88789381</v>
      </c>
      <c r="M18" s="18" t="s">
        <v>481</v>
      </c>
      <c r="N18" s="20" t="s">
        <v>481</v>
      </c>
      <c r="O18" s="18" t="s">
        <v>481</v>
      </c>
      <c r="P18" s="20" t="s">
        <v>481</v>
      </c>
      <c r="Q18" s="18" t="s">
        <v>481</v>
      </c>
      <c r="R18" s="20" t="s">
        <v>481</v>
      </c>
      <c r="S18" s="18" t="s">
        <v>481</v>
      </c>
      <c r="T18" s="20" t="s">
        <v>481</v>
      </c>
      <c r="U18" s="18" t="n">
        <v>377.88772887</v>
      </c>
      <c r="V18" s="20" t="n">
        <v>12.74437483</v>
      </c>
    </row>
    <row r="19" spans="1:22">
      <c r="A19" s="15" t="s">
        <v>494</v>
      </c>
      <c r="B19" s="17" t="n">
        <v>5658</v>
      </c>
      <c r="C19" s="18">
        <f>(75.0/B19*100)</f>
        <v/>
      </c>
      <c r="D19" s="19" t="n">
        <v>5583</v>
      </c>
      <c r="E19" s="18" t="n">
        <v>490.00354512</v>
      </c>
      <c r="F19" s="20" t="n">
        <v>2.8168582</v>
      </c>
      <c r="G19" s="18" t="n">
        <v>488.70771914</v>
      </c>
      <c r="H19" s="20" t="n">
        <v>4.61149671</v>
      </c>
      <c r="I19" s="18" t="n">
        <v>464.81030197</v>
      </c>
      <c r="J19" s="20" t="n">
        <v>3.77355369</v>
      </c>
      <c r="K19" s="18" t="n">
        <v>452.36686891</v>
      </c>
      <c r="L19" s="20" t="n">
        <v>5.27927002</v>
      </c>
      <c r="M19" s="18" t="s">
        <v>481</v>
      </c>
      <c r="N19" s="20" t="s">
        <v>481</v>
      </c>
      <c r="O19" s="18" t="s">
        <v>481</v>
      </c>
      <c r="P19" s="20" t="s">
        <v>481</v>
      </c>
      <c r="Q19" s="18" t="s">
        <v>481</v>
      </c>
      <c r="R19" s="20" t="s">
        <v>481</v>
      </c>
      <c r="S19" s="18" t="s">
        <v>481</v>
      </c>
      <c r="T19" s="20" t="s">
        <v>481</v>
      </c>
      <c r="U19" s="18" t="n">
        <v>366.26754837</v>
      </c>
      <c r="V19" s="20" t="n">
        <v>9.594689860000001</v>
      </c>
    </row>
    <row r="20" spans="1:22">
      <c r="A20" s="15" t="s">
        <v>495</v>
      </c>
      <c r="B20" s="17" t="n">
        <v>3371</v>
      </c>
      <c r="C20" s="18">
        <f>(75.0/B20*100)</f>
        <v/>
      </c>
      <c r="D20" s="19" t="n">
        <v>3296</v>
      </c>
      <c r="E20" s="18" t="n">
        <v>501.92702893</v>
      </c>
      <c r="F20" s="20" t="n">
        <v>2.25947326</v>
      </c>
      <c r="G20" s="18" t="n">
        <v>466.55794914</v>
      </c>
      <c r="H20" s="20" t="n">
        <v>4.84616084</v>
      </c>
      <c r="I20" s="18" t="n">
        <v>459.70344857</v>
      </c>
      <c r="J20" s="20" t="n">
        <v>7.23070684</v>
      </c>
      <c r="K20" s="18" t="n">
        <v>424.9022719</v>
      </c>
      <c r="L20" s="20" t="n">
        <v>10.14594941</v>
      </c>
      <c r="M20" s="18" t="s">
        <v>481</v>
      </c>
      <c r="N20" s="20" t="s">
        <v>481</v>
      </c>
      <c r="O20" s="18" t="s">
        <v>481</v>
      </c>
      <c r="P20" s="20" t="s">
        <v>481</v>
      </c>
      <c r="Q20" s="18" t="s">
        <v>481</v>
      </c>
      <c r="R20" s="20" t="s">
        <v>481</v>
      </c>
      <c r="S20" s="18" t="s">
        <v>481</v>
      </c>
      <c r="T20" s="20" t="s">
        <v>481</v>
      </c>
      <c r="U20" s="18" t="n">
        <v>397.83215171</v>
      </c>
      <c r="V20" s="20" t="n">
        <v>14.67489508</v>
      </c>
    </row>
    <row r="21" spans="1:22">
      <c r="A21" s="15" t="s">
        <v>496</v>
      </c>
      <c r="B21" s="17" t="n">
        <v>5741</v>
      </c>
      <c r="C21" s="18">
        <f>(45.0/B21*100)</f>
        <v/>
      </c>
      <c r="D21" s="19" t="n">
        <v>5696</v>
      </c>
      <c r="E21" s="18" t="n">
        <v>517.0525851899999</v>
      </c>
      <c r="F21" s="20" t="n">
        <v>2.20460799</v>
      </c>
      <c r="G21" s="18" t="n">
        <v>495.08073585</v>
      </c>
      <c r="H21" s="20" t="n">
        <v>2.87394091</v>
      </c>
      <c r="I21" s="18" t="n">
        <v>492.81946028</v>
      </c>
      <c r="J21" s="20" t="n">
        <v>4.51997663</v>
      </c>
      <c r="K21" s="18" t="n">
        <v>470.38027512</v>
      </c>
      <c r="L21" s="20" t="n">
        <v>4.90417452</v>
      </c>
      <c r="M21" s="18" t="s">
        <v>481</v>
      </c>
      <c r="N21" s="20" t="s">
        <v>481</v>
      </c>
      <c r="O21" s="18" t="s">
        <v>481</v>
      </c>
      <c r="P21" s="20" t="s">
        <v>481</v>
      </c>
      <c r="Q21" s="18" t="s">
        <v>481</v>
      </c>
      <c r="R21" s="20" t="s">
        <v>481</v>
      </c>
      <c r="S21" s="18" t="s">
        <v>481</v>
      </c>
      <c r="T21" s="20" t="s">
        <v>481</v>
      </c>
      <c r="U21" s="18" t="n">
        <v>434.29272769</v>
      </c>
      <c r="V21" s="20" t="n">
        <v>13.30183248</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489.72873084</v>
      </c>
      <c r="R23" s="20" t="n">
        <v>2.84541514</v>
      </c>
      <c r="S23" s="18" t="s">
        <v>481</v>
      </c>
      <c r="T23" s="20" t="s">
        <v>481</v>
      </c>
      <c r="U23" s="18" t="s">
        <v>481</v>
      </c>
      <c r="V23" s="20" t="s">
        <v>481</v>
      </c>
    </row>
    <row r="24" spans="1:22">
      <c r="A24" s="15" t="s">
        <v>499</v>
      </c>
      <c r="B24" s="17" t="n">
        <v>6647</v>
      </c>
      <c r="C24" s="18">
        <f>(7.0/B24*100)</f>
        <v/>
      </c>
      <c r="D24" s="19" t="n">
        <v>6640</v>
      </c>
      <c r="E24" s="18" t="n">
        <v>534.71865584</v>
      </c>
      <c r="F24" s="20" t="n">
        <v>2.97608061</v>
      </c>
      <c r="G24" s="18" t="n">
        <v>545.11752648</v>
      </c>
      <c r="H24" s="20" t="n">
        <v>4.59653093</v>
      </c>
      <c r="I24" s="18" t="n">
        <v>505.30344679</v>
      </c>
      <c r="J24" s="20" t="n">
        <v>7.45002921</v>
      </c>
      <c r="K24" s="18" t="n">
        <v>502.98450789</v>
      </c>
      <c r="L24" s="20" t="n">
        <v>7.63483713</v>
      </c>
      <c r="M24" s="18" t="s">
        <v>481</v>
      </c>
      <c r="N24" s="20" t="s">
        <v>481</v>
      </c>
      <c r="O24" s="18" t="s">
        <v>481</v>
      </c>
      <c r="P24" s="20" t="s">
        <v>481</v>
      </c>
      <c r="Q24" s="18" t="s">
        <v>481</v>
      </c>
      <c r="R24" s="20" t="s">
        <v>481</v>
      </c>
      <c r="S24" s="18" t="s">
        <v>481</v>
      </c>
      <c r="T24" s="20" t="s">
        <v>481</v>
      </c>
      <c r="U24" s="18" t="n">
        <v>452.97516919</v>
      </c>
      <c r="V24" s="20" t="n">
        <v>13.41743873</v>
      </c>
    </row>
    <row r="25" spans="1:22">
      <c r="A25" s="15" t="s">
        <v>500</v>
      </c>
      <c r="B25" s="17" t="n">
        <v>5581</v>
      </c>
      <c r="C25" s="18">
        <f>(24.0/B25*100)</f>
        <v/>
      </c>
      <c r="D25" s="19" t="n">
        <v>5557</v>
      </c>
      <c r="E25" s="18" t="n">
        <v>528.09583263</v>
      </c>
      <c r="F25" s="20" t="n">
        <v>3.90628601</v>
      </c>
      <c r="G25" s="18" t="n">
        <v>528.65814641</v>
      </c>
      <c r="H25" s="20" t="n">
        <v>5.09530222</v>
      </c>
      <c r="I25" s="18" t="n">
        <v>506.24908916</v>
      </c>
      <c r="J25" s="20" t="n">
        <v>6.39349469</v>
      </c>
      <c r="K25" s="18" t="n">
        <v>483.81363648</v>
      </c>
      <c r="L25" s="20" t="n">
        <v>8.10164249</v>
      </c>
      <c r="M25" s="18" t="s">
        <v>481</v>
      </c>
      <c r="N25" s="20" t="s">
        <v>481</v>
      </c>
      <c r="O25" s="18" t="s">
        <v>481</v>
      </c>
      <c r="P25" s="20" t="s">
        <v>481</v>
      </c>
      <c r="Q25" s="18" t="s">
        <v>481</v>
      </c>
      <c r="R25" s="20" t="s">
        <v>481</v>
      </c>
      <c r="S25" s="18" t="s">
        <v>481</v>
      </c>
      <c r="T25" s="20" t="s">
        <v>481</v>
      </c>
      <c r="U25" s="18" t="n">
        <v>452.4680009</v>
      </c>
      <c r="V25" s="20" t="n">
        <v>24.80898739</v>
      </c>
    </row>
    <row r="26" spans="1:22">
      <c r="A26" s="15" t="s">
        <v>501</v>
      </c>
      <c r="B26" s="17" t="n">
        <v>4869</v>
      </c>
      <c r="C26" s="18">
        <f>(38.0/B26*100)</f>
        <v/>
      </c>
      <c r="D26" s="19" t="n">
        <v>4831</v>
      </c>
      <c r="E26" s="18" t="n">
        <v>499.50044737</v>
      </c>
      <c r="F26" s="20" t="n">
        <v>2.22608727</v>
      </c>
      <c r="G26" s="18" t="n">
        <v>471.9494174</v>
      </c>
      <c r="H26" s="20" t="n">
        <v>3.24455119</v>
      </c>
      <c r="I26" s="18" t="n">
        <v>461.49204939</v>
      </c>
      <c r="J26" s="20" t="n">
        <v>3.55432735</v>
      </c>
      <c r="K26" s="18" t="n">
        <v>458.88574745</v>
      </c>
      <c r="L26" s="20" t="n">
        <v>4.53368773</v>
      </c>
      <c r="M26" s="18" t="s">
        <v>481</v>
      </c>
      <c r="N26" s="20" t="s">
        <v>481</v>
      </c>
      <c r="O26" s="18" t="s">
        <v>481</v>
      </c>
      <c r="P26" s="20" t="s">
        <v>481</v>
      </c>
      <c r="Q26" s="18" t="s">
        <v>481</v>
      </c>
      <c r="R26" s="20" t="s">
        <v>481</v>
      </c>
      <c r="S26" s="18" t="s">
        <v>481</v>
      </c>
      <c r="T26" s="20" t="s">
        <v>481</v>
      </c>
      <c r="U26" s="18" t="n">
        <v>443.41320078</v>
      </c>
      <c r="V26" s="20" t="n">
        <v>10.83534463</v>
      </c>
    </row>
    <row r="27" spans="1:22">
      <c r="A27" s="15" t="s">
        <v>502</v>
      </c>
      <c r="B27" s="17" t="n">
        <v>5299</v>
      </c>
      <c r="C27" s="18">
        <f>(20.0/B27*100)</f>
        <v/>
      </c>
      <c r="D27" s="19" t="n">
        <v>5279</v>
      </c>
      <c r="E27" s="18" t="n">
        <v>500.33560937</v>
      </c>
      <c r="F27" s="20" t="n">
        <v>1.80281902</v>
      </c>
      <c r="G27" s="18" t="n">
        <v>493.30821032</v>
      </c>
      <c r="H27" s="20" t="n">
        <v>2.69532595</v>
      </c>
      <c r="I27" s="18" t="n">
        <v>466.89085751</v>
      </c>
      <c r="J27" s="20" t="n">
        <v>4.52705545</v>
      </c>
      <c r="K27" s="18" t="n">
        <v>458.01102176</v>
      </c>
      <c r="L27" s="20" t="n">
        <v>4.06668921</v>
      </c>
      <c r="M27" s="18" t="s">
        <v>481</v>
      </c>
      <c r="N27" s="20" t="s">
        <v>481</v>
      </c>
      <c r="O27" s="18" t="s">
        <v>481</v>
      </c>
      <c r="P27" s="20" t="s">
        <v>481</v>
      </c>
      <c r="Q27" s="18" t="s">
        <v>481</v>
      </c>
      <c r="R27" s="20" t="s">
        <v>481</v>
      </c>
      <c r="S27" s="18" t="s">
        <v>481</v>
      </c>
      <c r="T27" s="20" t="s">
        <v>481</v>
      </c>
      <c r="U27" s="18" t="n">
        <v>390.61358997</v>
      </c>
      <c r="V27" s="20" t="n">
        <v>6.72630473</v>
      </c>
    </row>
    <row r="28" spans="1:22">
      <c r="A28" s="15" t="s">
        <v>503</v>
      </c>
      <c r="B28" s="17" t="n">
        <v>7568</v>
      </c>
      <c r="C28" s="18">
        <f>(68.0/B28*100)</f>
        <v/>
      </c>
      <c r="D28" s="19" t="n">
        <v>7500</v>
      </c>
      <c r="E28" s="18" t="n">
        <v>410.27035034</v>
      </c>
      <c r="F28" s="20" t="n">
        <v>2.37645818</v>
      </c>
      <c r="G28" s="18" t="n">
        <v>417.58927119</v>
      </c>
      <c r="H28" s="20" t="n">
        <v>3.19208245</v>
      </c>
      <c r="I28" s="18" t="n">
        <v>400.92316115</v>
      </c>
      <c r="J28" s="20" t="n">
        <v>4.41524383</v>
      </c>
      <c r="K28" s="18" t="n">
        <v>385.3001589</v>
      </c>
      <c r="L28" s="20" t="n">
        <v>5.33713063</v>
      </c>
      <c r="M28" s="18" t="s">
        <v>481</v>
      </c>
      <c r="N28" s="20" t="s">
        <v>481</v>
      </c>
      <c r="O28" s="18" t="s">
        <v>481</v>
      </c>
      <c r="P28" s="20" t="s">
        <v>481</v>
      </c>
      <c r="Q28" s="18" t="s">
        <v>481</v>
      </c>
      <c r="R28" s="20" t="s">
        <v>481</v>
      </c>
      <c r="S28" s="18" t="s">
        <v>481</v>
      </c>
      <c r="T28" s="20" t="s">
        <v>481</v>
      </c>
      <c r="U28" s="18" t="n">
        <v>352.97345411</v>
      </c>
      <c r="V28" s="20" t="n">
        <v>10.39054751</v>
      </c>
    </row>
    <row r="29" spans="1:22">
      <c r="A29" s="15" t="s">
        <v>504</v>
      </c>
      <c r="B29" s="17" t="n">
        <v>5385</v>
      </c>
      <c r="C29" s="18">
        <f>(30.0/B29*100)</f>
        <v/>
      </c>
      <c r="D29" s="19" t="n">
        <v>5355</v>
      </c>
      <c r="E29" s="18" t="n">
        <v>520.6785185700001</v>
      </c>
      <c r="F29" s="20" t="n">
        <v>2.52835841</v>
      </c>
      <c r="G29" s="18" t="n">
        <v>522.41127145</v>
      </c>
      <c r="H29" s="20" t="n">
        <v>3.3450687</v>
      </c>
      <c r="I29" s="18" t="n">
        <v>505.49718248</v>
      </c>
      <c r="J29" s="20" t="n">
        <v>5.83016325</v>
      </c>
      <c r="K29" s="18" t="n">
        <v>479.57278238</v>
      </c>
      <c r="L29" s="20" t="n">
        <v>6.77665795</v>
      </c>
      <c r="M29" s="18" t="s">
        <v>481</v>
      </c>
      <c r="N29" s="20" t="s">
        <v>481</v>
      </c>
      <c r="O29" s="18" t="s">
        <v>481</v>
      </c>
      <c r="P29" s="20" t="s">
        <v>481</v>
      </c>
      <c r="Q29" s="18" t="n">
        <v>335.3902018</v>
      </c>
      <c r="R29" s="20" t="n">
        <v>12.1685767</v>
      </c>
      <c r="S29" s="18" t="s">
        <v>481</v>
      </c>
      <c r="T29" s="20" t="s">
        <v>481</v>
      </c>
      <c r="U29" s="18" t="n">
        <v>418.61495515</v>
      </c>
      <c r="V29" s="20" t="n">
        <v>14.18262238</v>
      </c>
    </row>
    <row r="30" spans="1:22">
      <c r="A30" s="15" t="s">
        <v>505</v>
      </c>
      <c r="B30" s="17" t="n">
        <v>4520</v>
      </c>
      <c r="C30" s="18">
        <f>(109.0/B30*100)</f>
        <v/>
      </c>
      <c r="D30" s="19" t="n">
        <v>4411</v>
      </c>
      <c r="E30" s="18" t="n">
        <v>511.80592477</v>
      </c>
      <c r="F30" s="20" t="n">
        <v>2.72711191</v>
      </c>
      <c r="G30" s="18" t="n">
        <v>497.59413194</v>
      </c>
      <c r="H30" s="20" t="n">
        <v>3.72777999</v>
      </c>
      <c r="I30" s="18" t="n">
        <v>476.59717654</v>
      </c>
      <c r="J30" s="20" t="n">
        <v>4.66966521</v>
      </c>
      <c r="K30" s="18" t="n">
        <v>455.15342895</v>
      </c>
      <c r="L30" s="20" t="n">
        <v>6.02072873</v>
      </c>
      <c r="M30" s="18" t="s">
        <v>481</v>
      </c>
      <c r="N30" s="20" t="s">
        <v>481</v>
      </c>
      <c r="O30" s="18" t="s">
        <v>481</v>
      </c>
      <c r="P30" s="20" t="s">
        <v>481</v>
      </c>
      <c r="Q30" s="18" t="s">
        <v>481</v>
      </c>
      <c r="R30" s="20" t="s">
        <v>481</v>
      </c>
      <c r="S30" s="18" t="s">
        <v>481</v>
      </c>
      <c r="T30" s="20" t="s">
        <v>481</v>
      </c>
      <c r="U30" s="18" t="n">
        <v>402.09446062</v>
      </c>
      <c r="V30" s="20" t="n">
        <v>11.73940956</v>
      </c>
    </row>
    <row r="31" spans="1:22">
      <c r="A31" s="15" t="s">
        <v>506</v>
      </c>
      <c r="B31" s="17" t="n">
        <v>5456</v>
      </c>
      <c r="C31" s="18">
        <f>(127.0/B31*100)</f>
        <v/>
      </c>
      <c r="D31" s="19" t="n">
        <v>5329</v>
      </c>
      <c r="E31" s="18" t="n">
        <v>522.40819694</v>
      </c>
      <c r="F31" s="20" t="n">
        <v>2.36224252</v>
      </c>
      <c r="G31" s="18" t="n">
        <v>498.63930167</v>
      </c>
      <c r="H31" s="20" t="n">
        <v>3.79709787</v>
      </c>
      <c r="I31" s="18" t="n">
        <v>481.75558861</v>
      </c>
      <c r="J31" s="20" t="n">
        <v>4.18040413</v>
      </c>
      <c r="K31" s="18" t="n">
        <v>451.68043267</v>
      </c>
      <c r="L31" s="20" t="n">
        <v>4.72105873</v>
      </c>
      <c r="M31" s="18" t="s">
        <v>481</v>
      </c>
      <c r="N31" s="20" t="s">
        <v>481</v>
      </c>
      <c r="O31" s="18" t="s">
        <v>481</v>
      </c>
      <c r="P31" s="20" t="s">
        <v>481</v>
      </c>
      <c r="Q31" s="18" t="s">
        <v>481</v>
      </c>
      <c r="R31" s="20" t="s">
        <v>481</v>
      </c>
      <c r="S31" s="18" t="s">
        <v>481</v>
      </c>
      <c r="T31" s="20" t="s">
        <v>481</v>
      </c>
      <c r="U31" s="18" t="n">
        <v>422.41236843</v>
      </c>
      <c r="V31" s="20" t="n">
        <v>8.781874719999999</v>
      </c>
    </row>
    <row r="32" spans="1:22">
      <c r="A32" s="15" t="s">
        <v>507</v>
      </c>
      <c r="B32" s="17" t="n">
        <v>4478</v>
      </c>
      <c r="C32" s="18">
        <f>(5.0/B32*100)</f>
        <v/>
      </c>
      <c r="D32" s="19" t="n">
        <v>4473</v>
      </c>
      <c r="E32" s="18" t="n">
        <v>516.7111078200001</v>
      </c>
      <c r="F32" s="20" t="n">
        <v>2.61742505</v>
      </c>
      <c r="G32" s="18" t="n">
        <v>501.04896437</v>
      </c>
      <c r="H32" s="20" t="n">
        <v>3.47158341</v>
      </c>
      <c r="I32" s="18" t="n">
        <v>495.13370341</v>
      </c>
      <c r="J32" s="20" t="n">
        <v>4.80740469</v>
      </c>
      <c r="K32" s="18" t="n">
        <v>479.14728586</v>
      </c>
      <c r="L32" s="20" t="n">
        <v>4.93623327</v>
      </c>
      <c r="M32" s="18" t="s">
        <v>481</v>
      </c>
      <c r="N32" s="20" t="s">
        <v>481</v>
      </c>
      <c r="O32" s="18" t="s">
        <v>481</v>
      </c>
      <c r="P32" s="20" t="s">
        <v>481</v>
      </c>
      <c r="Q32" s="18" t="s">
        <v>481</v>
      </c>
      <c r="R32" s="20" t="s">
        <v>481</v>
      </c>
      <c r="S32" s="18" t="s">
        <v>481</v>
      </c>
      <c r="T32" s="20" t="s">
        <v>481</v>
      </c>
      <c r="U32" s="18" t="n">
        <v>423.16614125</v>
      </c>
      <c r="V32" s="20" t="n">
        <v>16.26881346</v>
      </c>
    </row>
    <row r="33" spans="1:22">
      <c r="A33" s="15" t="s">
        <v>508</v>
      </c>
      <c r="B33" s="17" t="n">
        <v>7325</v>
      </c>
      <c r="C33" s="18">
        <f>(76.0/B33*100)</f>
        <v/>
      </c>
      <c r="D33" s="19" t="n">
        <v>7249</v>
      </c>
      <c r="E33" s="18" t="n">
        <v>500.9831809</v>
      </c>
      <c r="F33" s="20" t="n">
        <v>3.08480496</v>
      </c>
      <c r="G33" s="18" t="n">
        <v>495.69923422</v>
      </c>
      <c r="H33" s="20" t="n">
        <v>3.52416302</v>
      </c>
      <c r="I33" s="18" t="n">
        <v>486.11411567</v>
      </c>
      <c r="J33" s="20" t="n">
        <v>3.58905862</v>
      </c>
      <c r="K33" s="18" t="n">
        <v>466.45328697</v>
      </c>
      <c r="L33" s="20" t="n">
        <v>5.89055313</v>
      </c>
      <c r="M33" s="18" t="s">
        <v>481</v>
      </c>
      <c r="N33" s="20" t="s">
        <v>481</v>
      </c>
      <c r="O33" s="18" t="s">
        <v>481</v>
      </c>
      <c r="P33" s="20" t="s">
        <v>481</v>
      </c>
      <c r="Q33" s="18" t="s">
        <v>481</v>
      </c>
      <c r="R33" s="20" t="s">
        <v>481</v>
      </c>
      <c r="S33" s="18" t="s">
        <v>481</v>
      </c>
      <c r="T33" s="20" t="s">
        <v>481</v>
      </c>
      <c r="U33" s="18" t="n">
        <v>404.12311035</v>
      </c>
      <c r="V33" s="20" t="n">
        <v>14.19455692</v>
      </c>
    </row>
    <row r="34" spans="1:22">
      <c r="A34" s="15" t="s">
        <v>509</v>
      </c>
      <c r="B34" s="17" t="n">
        <v>6350</v>
      </c>
      <c r="C34" s="18">
        <f>(40.0/B34*100)</f>
        <v/>
      </c>
      <c r="D34" s="19" t="n">
        <v>6310</v>
      </c>
      <c r="E34" s="18" t="n">
        <v>489.94268914</v>
      </c>
      <c r="F34" s="20" t="n">
        <v>2.74922995</v>
      </c>
      <c r="G34" s="18" t="n">
        <v>489.11239335</v>
      </c>
      <c r="H34" s="20" t="n">
        <v>3.15621685</v>
      </c>
      <c r="I34" s="18" t="n">
        <v>467.24899421</v>
      </c>
      <c r="J34" s="20" t="n">
        <v>4.99819102</v>
      </c>
      <c r="K34" s="18" t="n">
        <v>467.29471913</v>
      </c>
      <c r="L34" s="20" t="n">
        <v>4.29039076</v>
      </c>
      <c r="M34" s="18" t="s">
        <v>481</v>
      </c>
      <c r="N34" s="20" t="s">
        <v>481</v>
      </c>
      <c r="O34" s="18" t="s">
        <v>481</v>
      </c>
      <c r="P34" s="20" t="s">
        <v>481</v>
      </c>
      <c r="Q34" s="18" t="n">
        <v>336.51078337</v>
      </c>
      <c r="R34" s="20" t="n">
        <v>12.24828707</v>
      </c>
      <c r="S34" s="18" t="s">
        <v>481</v>
      </c>
      <c r="T34" s="20" t="s">
        <v>481</v>
      </c>
      <c r="U34" s="18" t="n">
        <v>360.00346533</v>
      </c>
      <c r="V34" s="20" t="n">
        <v>10.46334105</v>
      </c>
    </row>
    <row r="35" spans="1:22">
      <c r="A35" s="15" t="s">
        <v>510</v>
      </c>
      <c r="B35" s="17" t="n">
        <v>6406</v>
      </c>
      <c r="C35" s="18">
        <f>(39.0/B35*100)</f>
        <v/>
      </c>
      <c r="D35" s="19" t="n">
        <v>6367</v>
      </c>
      <c r="E35" s="18" t="n">
        <v>520.98896423</v>
      </c>
      <c r="F35" s="20" t="n">
        <v>2.01977785</v>
      </c>
      <c r="G35" s="18" t="n">
        <v>516.04304111</v>
      </c>
      <c r="H35" s="20" t="n">
        <v>3.25746642</v>
      </c>
      <c r="I35" s="18" t="n">
        <v>492.6261582</v>
      </c>
      <c r="J35" s="20" t="n">
        <v>4.16011051</v>
      </c>
      <c r="K35" s="18" t="n">
        <v>476.75761674</v>
      </c>
      <c r="L35" s="20" t="n">
        <v>5.11133176</v>
      </c>
      <c r="M35" s="18" t="s">
        <v>481</v>
      </c>
      <c r="N35" s="20" t="s">
        <v>481</v>
      </c>
      <c r="O35" s="18" t="s">
        <v>481</v>
      </c>
      <c r="P35" s="20" t="s">
        <v>481</v>
      </c>
      <c r="Q35" s="18" t="n">
        <v>349.78970242</v>
      </c>
      <c r="R35" s="20" t="n">
        <v>6.90672373</v>
      </c>
      <c r="S35" s="18" t="s">
        <v>481</v>
      </c>
      <c r="T35" s="20" t="s">
        <v>481</v>
      </c>
      <c r="U35" s="18" t="n">
        <v>445.36824056</v>
      </c>
      <c r="V35" s="20" t="n">
        <v>11.18420266</v>
      </c>
    </row>
    <row r="36" spans="1:22">
      <c r="A36" s="15" t="s">
        <v>511</v>
      </c>
      <c r="B36" s="17" t="n">
        <v>6736</v>
      </c>
      <c r="C36" s="18">
        <f>(33.0/B36*100)</f>
        <v/>
      </c>
      <c r="D36" s="19" t="n">
        <v>6703</v>
      </c>
      <c r="E36" s="18" t="n">
        <v>494.62346117</v>
      </c>
      <c r="F36" s="20" t="n">
        <v>2.54418333</v>
      </c>
      <c r="G36" s="18" t="n">
        <v>479.77194596</v>
      </c>
      <c r="H36" s="20" t="n">
        <v>3.21255109</v>
      </c>
      <c r="I36" s="18" t="n">
        <v>472.4524065</v>
      </c>
      <c r="J36" s="20" t="n">
        <v>4.05420294</v>
      </c>
      <c r="K36" s="18" t="n">
        <v>463.71563931</v>
      </c>
      <c r="L36" s="20" t="n">
        <v>4.97306737</v>
      </c>
      <c r="M36" s="18" t="s">
        <v>481</v>
      </c>
      <c r="N36" s="20" t="s">
        <v>481</v>
      </c>
      <c r="O36" s="18" t="s">
        <v>481</v>
      </c>
      <c r="P36" s="20" t="s">
        <v>481</v>
      </c>
      <c r="Q36" s="18" t="s">
        <v>481</v>
      </c>
      <c r="R36" s="20" t="s">
        <v>481</v>
      </c>
      <c r="S36" s="18" t="s">
        <v>481</v>
      </c>
      <c r="T36" s="20" t="s">
        <v>481</v>
      </c>
      <c r="U36" s="18" t="n">
        <v>415.25069593</v>
      </c>
      <c r="V36" s="20" t="n">
        <v>11.95968174</v>
      </c>
    </row>
    <row r="37" spans="1:22">
      <c r="A37" s="15" t="s">
        <v>512</v>
      </c>
      <c r="B37" s="17" t="n">
        <v>5458</v>
      </c>
      <c r="C37" s="18">
        <f>(66.0/B37*100)</f>
        <v/>
      </c>
      <c r="D37" s="19" t="n">
        <v>5392</v>
      </c>
      <c r="E37" s="18" t="n">
        <v>510.66250719</v>
      </c>
      <c r="F37" s="20" t="n">
        <v>3.13710822</v>
      </c>
      <c r="G37" s="18" t="n">
        <v>497.50674168</v>
      </c>
      <c r="H37" s="20" t="n">
        <v>4.83410281</v>
      </c>
      <c r="I37" s="18" t="n">
        <v>471.93813249</v>
      </c>
      <c r="J37" s="20" t="n">
        <v>4.58854868</v>
      </c>
      <c r="K37" s="18" t="n">
        <v>455.21623675</v>
      </c>
      <c r="L37" s="20" t="n">
        <v>5.7094199</v>
      </c>
      <c r="M37" s="18" t="s">
        <v>481</v>
      </c>
      <c r="N37" s="20" t="s">
        <v>481</v>
      </c>
      <c r="O37" s="18" t="s">
        <v>481</v>
      </c>
      <c r="P37" s="20" t="s">
        <v>481</v>
      </c>
      <c r="Q37" s="18" t="s">
        <v>481</v>
      </c>
      <c r="R37" s="20" t="s">
        <v>481</v>
      </c>
      <c r="S37" s="18" t="s">
        <v>481</v>
      </c>
      <c r="T37" s="20" t="s">
        <v>481</v>
      </c>
      <c r="U37" s="18" t="n">
        <v>393.580032</v>
      </c>
      <c r="V37" s="20" t="n">
        <v>7.87239134</v>
      </c>
    </row>
    <row r="38" spans="1:22">
      <c r="A38" s="15" t="s">
        <v>513</v>
      </c>
      <c r="B38" s="17" t="n">
        <v>5860</v>
      </c>
      <c r="C38" s="18">
        <f>(17.0/B38*100)</f>
        <v/>
      </c>
      <c r="D38" s="19" t="n">
        <v>5843</v>
      </c>
      <c r="E38" s="18" t="n">
        <v>532.41476656</v>
      </c>
      <c r="F38" s="20" t="n">
        <v>2.99997663</v>
      </c>
      <c r="G38" s="18" t="n">
        <v>524.8166542</v>
      </c>
      <c r="H38" s="20" t="n">
        <v>3.92218652</v>
      </c>
      <c r="I38" s="18" t="n">
        <v>504.40147662</v>
      </c>
      <c r="J38" s="20" t="n">
        <v>5.54575786</v>
      </c>
      <c r="K38" s="18" t="n">
        <v>487.21126418</v>
      </c>
      <c r="L38" s="20" t="n">
        <v>5.66419108</v>
      </c>
      <c r="M38" s="18" t="s">
        <v>481</v>
      </c>
      <c r="N38" s="20" t="s">
        <v>481</v>
      </c>
      <c r="O38" s="18" t="s">
        <v>481</v>
      </c>
      <c r="P38" s="20" t="s">
        <v>481</v>
      </c>
      <c r="Q38" s="18" t="s">
        <v>481</v>
      </c>
      <c r="R38" s="20" t="s">
        <v>481</v>
      </c>
      <c r="S38" s="18" t="s">
        <v>481</v>
      </c>
      <c r="T38" s="20" t="s">
        <v>481</v>
      </c>
      <c r="U38" s="18" t="n">
        <v>415.91689001</v>
      </c>
      <c r="V38" s="20" t="n">
        <v>11.35196561</v>
      </c>
    </row>
    <row r="39" spans="1:22">
      <c r="A39" s="15" t="s">
        <v>514</v>
      </c>
      <c r="B39" s="17" t="n">
        <v>5895</v>
      </c>
      <c r="C39" s="18">
        <f>(32.0/B39*100)</f>
        <v/>
      </c>
      <c r="D39" s="19" t="n">
        <v>5863</v>
      </c>
      <c r="E39" s="18" t="n">
        <v>426.05457338</v>
      </c>
      <c r="F39" s="20" t="n">
        <v>4.38341062</v>
      </c>
      <c r="G39" s="18" t="n">
        <v>419.56300669</v>
      </c>
      <c r="H39" s="20" t="n">
        <v>5.53483195</v>
      </c>
      <c r="I39" s="18" t="n">
        <v>422.43631033</v>
      </c>
      <c r="J39" s="20" t="n">
        <v>5.50519432</v>
      </c>
      <c r="K39" s="18" t="n">
        <v>408.3701119</v>
      </c>
      <c r="L39" s="20" t="n">
        <v>5.03414897</v>
      </c>
      <c r="M39" s="18" t="s">
        <v>481</v>
      </c>
      <c r="N39" s="20" t="s">
        <v>481</v>
      </c>
      <c r="O39" s="18" t="s">
        <v>481</v>
      </c>
      <c r="P39" s="20" t="s">
        <v>481</v>
      </c>
      <c r="Q39" s="18" t="s">
        <v>481</v>
      </c>
      <c r="R39" s="20" t="s">
        <v>481</v>
      </c>
      <c r="S39" s="18" t="s">
        <v>481</v>
      </c>
      <c r="T39" s="20" t="s">
        <v>481</v>
      </c>
      <c r="U39" s="18" t="n">
        <v>356.74428642</v>
      </c>
      <c r="V39" s="20" t="n">
        <v>9.61176893</v>
      </c>
    </row>
    <row r="40" spans="1:22">
      <c r="A40" s="15" t="s">
        <v>515</v>
      </c>
      <c r="B40" s="17" t="n">
        <v>14157</v>
      </c>
      <c r="C40" s="18">
        <f>(292.0/B40*100)</f>
        <v/>
      </c>
      <c r="D40" s="19" t="n">
        <v>13865</v>
      </c>
      <c r="E40" s="18" t="n">
        <v>505.94515134</v>
      </c>
      <c r="F40" s="20" t="n">
        <v>2.95969811</v>
      </c>
      <c r="G40" s="18" t="n">
        <v>499.27258537</v>
      </c>
      <c r="H40" s="20" t="n">
        <v>3.28899986</v>
      </c>
      <c r="I40" s="18" t="n">
        <v>480.29507302</v>
      </c>
      <c r="J40" s="20" t="n">
        <v>4.31264924</v>
      </c>
      <c r="K40" s="18" t="n">
        <v>459.20392046</v>
      </c>
      <c r="L40" s="20" t="n">
        <v>5.11654891</v>
      </c>
      <c r="M40" s="18" t="s">
        <v>481</v>
      </c>
      <c r="N40" s="20" t="s">
        <v>481</v>
      </c>
      <c r="O40" s="18" t="s">
        <v>481</v>
      </c>
      <c r="P40" s="20" t="s">
        <v>481</v>
      </c>
      <c r="Q40" s="18" t="s">
        <v>481</v>
      </c>
      <c r="R40" s="20" t="s">
        <v>481</v>
      </c>
      <c r="S40" s="18" t="s">
        <v>481</v>
      </c>
      <c r="T40" s="20" t="s">
        <v>481</v>
      </c>
      <c r="U40" s="18" t="n">
        <v>405.98274562</v>
      </c>
      <c r="V40" s="20" t="n">
        <v>7.9070976</v>
      </c>
    </row>
    <row r="41" spans="1:22">
      <c r="A41" s="15" t="s">
        <v>516</v>
      </c>
      <c r="B41" s="17" t="n">
        <v>5712</v>
      </c>
      <c r="C41" s="18">
        <f>(39.0/B41*100)</f>
        <v/>
      </c>
      <c r="D41" s="19" t="n">
        <v>5673</v>
      </c>
      <c r="E41" s="18" t="n">
        <v>479.73418258</v>
      </c>
      <c r="F41" s="20" t="n">
        <v>3.28940838</v>
      </c>
      <c r="G41" s="18" t="n">
        <v>472.68435399</v>
      </c>
      <c r="H41" s="20" t="n">
        <v>3.93399668</v>
      </c>
      <c r="I41" s="18" t="n">
        <v>450.24167461</v>
      </c>
      <c r="J41" s="20" t="n">
        <v>5.60824921</v>
      </c>
      <c r="K41" s="18" t="n">
        <v>435.94730751</v>
      </c>
      <c r="L41" s="20" t="n">
        <v>5.86904496</v>
      </c>
      <c r="M41" s="18" t="s">
        <v>481</v>
      </c>
      <c r="N41" s="20" t="s">
        <v>481</v>
      </c>
      <c r="O41" s="18" t="s">
        <v>481</v>
      </c>
      <c r="P41" s="20" t="s">
        <v>481</v>
      </c>
      <c r="Q41" s="18" t="n">
        <v>392.51815558</v>
      </c>
      <c r="R41" s="20" t="n">
        <v>16.89642718</v>
      </c>
      <c r="S41" s="18" t="s">
        <v>481</v>
      </c>
      <c r="T41" s="20" t="s">
        <v>481</v>
      </c>
      <c r="U41" s="18" t="n">
        <v>379.87421972</v>
      </c>
      <c r="V41" s="20" t="n">
        <v>12.61209767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(1379.0/B46*100)</f>
        <v/>
      </c>
      <c r="D46" s="19" t="n">
        <v>21762</v>
      </c>
      <c r="E46" s="18" t="n">
        <v>394.75456696</v>
      </c>
      <c r="F46" s="20" t="n">
        <v>2.91981429</v>
      </c>
      <c r="G46" s="18" t="n">
        <v>376.92696002</v>
      </c>
      <c r="H46" s="20" t="n">
        <v>4.76526171</v>
      </c>
      <c r="I46" s="18" t="n">
        <v>373.79279717</v>
      </c>
      <c r="J46" s="20" t="n">
        <v>6.44526327</v>
      </c>
      <c r="K46" s="18" t="n">
        <v>357.34760313</v>
      </c>
      <c r="L46" s="20" t="n">
        <v>6.15801842</v>
      </c>
      <c r="M46" s="18" t="s">
        <v>481</v>
      </c>
      <c r="N46" s="20" t="s">
        <v>481</v>
      </c>
      <c r="O46" s="18" t="s">
        <v>481</v>
      </c>
      <c r="P46" s="20" t="s">
        <v>481</v>
      </c>
      <c r="Q46" s="18" t="s">
        <v>481</v>
      </c>
      <c r="R46" s="20" t="s">
        <v>481</v>
      </c>
      <c r="S46" s="18" t="s">
        <v>481</v>
      </c>
      <c r="T46" s="20" t="s">
        <v>481</v>
      </c>
      <c r="U46" s="18" t="n">
        <v>324.33720505</v>
      </c>
      <c r="V46" s="20" t="n">
        <v>4.56882665</v>
      </c>
    </row>
    <row r="47" spans="1:22">
      <c r="A47" s="15" t="s">
        <v>522</v>
      </c>
      <c r="B47" s="17" t="n">
        <v>5928</v>
      </c>
      <c r="C47" s="18">
        <f>(101.0/B47*100)</f>
        <v/>
      </c>
      <c r="D47" s="19" t="n">
        <v>5827</v>
      </c>
      <c r="E47" s="18" t="n">
        <v>447.83069554</v>
      </c>
      <c r="F47" s="20" t="n">
        <v>4.15171559</v>
      </c>
      <c r="G47" s="18" t="n">
        <v>454.40656957</v>
      </c>
      <c r="H47" s="20" t="n">
        <v>4.52344873</v>
      </c>
      <c r="I47" s="18" t="n">
        <v>446.66208065</v>
      </c>
      <c r="J47" s="20" t="n">
        <v>5.70840876</v>
      </c>
      <c r="K47" s="18" t="n">
        <v>445.77966761</v>
      </c>
      <c r="L47" s="20" t="n">
        <v>4.87542416</v>
      </c>
      <c r="M47" s="18" t="s">
        <v>481</v>
      </c>
      <c r="N47" s="20" t="s">
        <v>481</v>
      </c>
      <c r="O47" s="18" t="s">
        <v>481</v>
      </c>
      <c r="P47" s="20" t="s">
        <v>481</v>
      </c>
      <c r="Q47" s="18" t="s">
        <v>481</v>
      </c>
      <c r="R47" s="20" t="s">
        <v>481</v>
      </c>
      <c r="S47" s="18" t="s">
        <v>481</v>
      </c>
      <c r="T47" s="20" t="s">
        <v>481</v>
      </c>
      <c r="U47" s="18" t="n">
        <v>357.69717718</v>
      </c>
      <c r="V47" s="20" t="n">
        <v>6.65252354</v>
      </c>
    </row>
    <row r="48" spans="1:22">
      <c r="A48" s="15" t="s">
        <v>523</v>
      </c>
      <c r="B48" s="17" t="n">
        <v>9841</v>
      </c>
      <c r="C48" s="18">
        <f>(7.0/B48*100)</f>
        <v/>
      </c>
      <c r="D48" s="19" t="n">
        <v>9834</v>
      </c>
      <c r="E48" s="18" t="n">
        <v>532.99014532</v>
      </c>
      <c r="F48" s="20" t="n">
        <v>4.87404591</v>
      </c>
      <c r="G48" s="18" t="n">
        <v>536.6181599499999</v>
      </c>
      <c r="H48" s="20" t="n">
        <v>7.01217738</v>
      </c>
      <c r="I48" s="18" t="n">
        <v>518.94036192</v>
      </c>
      <c r="J48" s="20" t="n">
        <v>5.25229268</v>
      </c>
      <c r="K48" s="18" t="n">
        <v>535.61937726</v>
      </c>
      <c r="L48" s="20" t="n">
        <v>7.66462496</v>
      </c>
      <c r="M48" s="18" t="s">
        <v>481</v>
      </c>
      <c r="N48" s="20" t="s">
        <v>481</v>
      </c>
      <c r="O48" s="18" t="s">
        <v>481</v>
      </c>
      <c r="P48" s="20" t="s">
        <v>481</v>
      </c>
      <c r="Q48" s="18" t="s">
        <v>481</v>
      </c>
      <c r="R48" s="20" t="s">
        <v>481</v>
      </c>
      <c r="S48" s="18" t="s">
        <v>481</v>
      </c>
      <c r="T48" s="20" t="s">
        <v>481</v>
      </c>
      <c r="U48" s="18" t="n">
        <v>476.90486177</v>
      </c>
      <c r="V48" s="20" t="n">
        <v>23.85624622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(225.0/B50*100)</f>
        <v/>
      </c>
      <c r="D50" s="19" t="n">
        <v>11570</v>
      </c>
      <c r="E50" s="18" t="n">
        <v>393.80429079</v>
      </c>
      <c r="F50" s="20" t="n">
        <v>2.14671123</v>
      </c>
      <c r="G50" s="18" t="n">
        <v>391.41525633</v>
      </c>
      <c r="H50" s="20" t="n">
        <v>4.15421456</v>
      </c>
      <c r="I50" s="18" t="n">
        <v>377.85251354</v>
      </c>
      <c r="J50" s="20" t="n">
        <v>6.19256415</v>
      </c>
      <c r="K50" s="18" t="n">
        <v>361.73983217</v>
      </c>
      <c r="L50" s="20" t="n">
        <v>8.06051875</v>
      </c>
      <c r="M50" s="18" t="s">
        <v>481</v>
      </c>
      <c r="N50" s="20" t="s">
        <v>481</v>
      </c>
      <c r="O50" s="18" t="s">
        <v>481</v>
      </c>
      <c r="P50" s="20" t="s">
        <v>481</v>
      </c>
      <c r="Q50" s="18" t="s">
        <v>481</v>
      </c>
      <c r="R50" s="20" t="s">
        <v>481</v>
      </c>
      <c r="S50" s="18" t="s">
        <v>481</v>
      </c>
      <c r="T50" s="20" t="s">
        <v>481</v>
      </c>
      <c r="U50" s="18" t="n">
        <v>323.95851661</v>
      </c>
      <c r="V50" s="20" t="n">
        <v>11.03163973</v>
      </c>
    </row>
    <row r="51" spans="1:22">
      <c r="A51" s="15" t="s">
        <v>526</v>
      </c>
      <c r="B51" s="17" t="n">
        <v>6866</v>
      </c>
      <c r="C51" s="18">
        <f>(109.0/B51*100)</f>
        <v/>
      </c>
      <c r="D51" s="19" t="n">
        <v>6757</v>
      </c>
      <c r="E51" s="18" t="n">
        <v>405.37331189</v>
      </c>
      <c r="F51" s="20" t="n">
        <v>2.64249664</v>
      </c>
      <c r="G51" s="18" t="n">
        <v>406.60182137</v>
      </c>
      <c r="H51" s="20" t="n">
        <v>4.69540285</v>
      </c>
      <c r="I51" s="18" t="n">
        <v>389.31168046</v>
      </c>
      <c r="J51" s="20" t="n">
        <v>6.33329208</v>
      </c>
      <c r="K51" s="18" t="n">
        <v>372.42544102</v>
      </c>
      <c r="L51" s="20" t="n">
        <v>9.59327332</v>
      </c>
      <c r="M51" s="18" t="s">
        <v>481</v>
      </c>
      <c r="N51" s="20" t="s">
        <v>481</v>
      </c>
      <c r="O51" s="18" t="s">
        <v>481</v>
      </c>
      <c r="P51" s="20" t="s">
        <v>481</v>
      </c>
      <c r="Q51" s="18" t="n">
        <v>380.5422133</v>
      </c>
      <c r="R51" s="20" t="n">
        <v>4.31283207</v>
      </c>
      <c r="S51" s="18" t="s">
        <v>481</v>
      </c>
      <c r="T51" s="20" t="s">
        <v>481</v>
      </c>
      <c r="U51" s="18" t="n">
        <v>368.07633766</v>
      </c>
      <c r="V51" s="20" t="n">
        <v>6.84570376</v>
      </c>
    </row>
    <row r="52" spans="1:22">
      <c r="A52" s="15" t="s">
        <v>527</v>
      </c>
      <c r="B52" s="17" t="n">
        <v>5809</v>
      </c>
      <c r="C52" s="18">
        <f>(77.0/B52*100)</f>
        <v/>
      </c>
      <c r="D52" s="19" t="n">
        <v>5732</v>
      </c>
      <c r="E52" s="18" t="n">
        <v>466.71651871</v>
      </c>
      <c r="F52" s="20" t="n">
        <v>3.16546318</v>
      </c>
      <c r="G52" s="18" t="n">
        <v>472.83203125</v>
      </c>
      <c r="H52" s="20" t="n">
        <v>3.27162021</v>
      </c>
      <c r="I52" s="18" t="n">
        <v>456.5096919</v>
      </c>
      <c r="J52" s="20" t="n">
        <v>4.65890238</v>
      </c>
      <c r="K52" s="18" t="n">
        <v>447.69899758</v>
      </c>
      <c r="L52" s="20" t="n">
        <v>5.53342785</v>
      </c>
      <c r="M52" s="18" t="s">
        <v>481</v>
      </c>
      <c r="N52" s="20" t="s">
        <v>481</v>
      </c>
      <c r="O52" s="18" t="s">
        <v>481</v>
      </c>
      <c r="P52" s="20" t="s">
        <v>481</v>
      </c>
      <c r="Q52" s="18" t="s">
        <v>481</v>
      </c>
      <c r="R52" s="20" t="s">
        <v>481</v>
      </c>
      <c r="S52" s="18" t="s">
        <v>481</v>
      </c>
      <c r="T52" s="20" t="s">
        <v>481</v>
      </c>
      <c r="U52" s="18" t="n">
        <v>382.62346749</v>
      </c>
      <c r="V52" s="20" t="n">
        <v>12.98215186</v>
      </c>
    </row>
    <row r="53" spans="1:22">
      <c r="A53" s="15" t="s">
        <v>528</v>
      </c>
      <c r="B53" s="17" t="n">
        <v>5571</v>
      </c>
      <c r="C53" s="18">
        <f>(85.0/B53*100)</f>
        <v/>
      </c>
      <c r="D53" s="19" t="n">
        <v>5486</v>
      </c>
      <c r="E53" s="18" t="n">
        <v>452.22866668</v>
      </c>
      <c r="F53" s="20" t="n">
        <v>2.28487878</v>
      </c>
      <c r="G53" s="18" t="n">
        <v>441.25799759</v>
      </c>
      <c r="H53" s="20" t="n">
        <v>3.15457793</v>
      </c>
      <c r="I53" s="18" t="n">
        <v>420.40108915</v>
      </c>
      <c r="J53" s="20" t="n">
        <v>4.04023769</v>
      </c>
      <c r="K53" s="18" t="n">
        <v>420.11451545</v>
      </c>
      <c r="L53" s="20" t="n">
        <v>4.67919434</v>
      </c>
      <c r="M53" s="18" t="s">
        <v>481</v>
      </c>
      <c r="N53" s="20" t="s">
        <v>481</v>
      </c>
      <c r="O53" s="18" t="s">
        <v>481</v>
      </c>
      <c r="P53" s="20" t="s">
        <v>481</v>
      </c>
      <c r="Q53" s="18" t="s">
        <v>481</v>
      </c>
      <c r="R53" s="20" t="s">
        <v>481</v>
      </c>
      <c r="S53" s="18" t="s">
        <v>481</v>
      </c>
      <c r="T53" s="20" t="s">
        <v>481</v>
      </c>
      <c r="U53" s="18" t="n">
        <v>339.43518697</v>
      </c>
      <c r="V53" s="20" t="n">
        <v>8.92621347</v>
      </c>
    </row>
    <row r="54" spans="1:22">
      <c r="A54" s="15" t="s">
        <v>529</v>
      </c>
      <c r="B54" s="17" t="n">
        <v>4740</v>
      </c>
      <c r="C54" s="18">
        <f>(113.0/B54*100)</f>
        <v/>
      </c>
      <c r="D54" s="19" t="n">
        <v>4627</v>
      </c>
      <c r="E54" s="18" t="n">
        <v>337.07882146</v>
      </c>
      <c r="F54" s="20" t="n">
        <v>2.85739176</v>
      </c>
      <c r="G54" s="18" t="n">
        <v>333.89659427</v>
      </c>
      <c r="H54" s="20" t="n">
        <v>5.38629116</v>
      </c>
      <c r="I54" s="18" t="n">
        <v>325.67489769</v>
      </c>
      <c r="J54" s="20" t="n">
        <v>4.93464263</v>
      </c>
      <c r="K54" s="18" t="n">
        <v>322.18970041</v>
      </c>
      <c r="L54" s="20" t="n">
        <v>5.87403626</v>
      </c>
      <c r="M54" s="18" t="s">
        <v>481</v>
      </c>
      <c r="N54" s="20" t="s">
        <v>481</v>
      </c>
      <c r="O54" s="18" t="s">
        <v>481</v>
      </c>
      <c r="P54" s="20" t="s">
        <v>481</v>
      </c>
      <c r="Q54" s="18" t="s">
        <v>481</v>
      </c>
      <c r="R54" s="20" t="s">
        <v>481</v>
      </c>
      <c r="S54" s="18" t="s">
        <v>481</v>
      </c>
      <c r="T54" s="20" t="s">
        <v>481</v>
      </c>
      <c r="U54" s="18" t="n">
        <v>269.46191236</v>
      </c>
      <c r="V54" s="20" t="n">
        <v>3.92070699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556.2317463000001</v>
      </c>
      <c r="F56" s="20" t="n">
        <v>3.62993643</v>
      </c>
      <c r="G56" s="18" t="n">
        <v>547.99487314</v>
      </c>
      <c r="H56" s="20" t="n">
        <v>4.42445676</v>
      </c>
      <c r="I56" s="18" t="n">
        <v>533.90243441</v>
      </c>
      <c r="J56" s="20" t="n">
        <v>4.58276857</v>
      </c>
      <c r="K56" s="18" t="n">
        <v>530.94418244</v>
      </c>
      <c r="L56" s="20" t="n">
        <v>5.3683397</v>
      </c>
      <c r="M56" s="18" t="s">
        <v>481</v>
      </c>
      <c r="N56" s="20" t="s">
        <v>481</v>
      </c>
      <c r="O56" s="18" t="s">
        <v>481</v>
      </c>
      <c r="P56" s="20" t="s">
        <v>481</v>
      </c>
      <c r="Q56" s="18" t="s">
        <v>481</v>
      </c>
      <c r="R56" s="20" t="s">
        <v>481</v>
      </c>
      <c r="S56" s="18" t="s">
        <v>481</v>
      </c>
      <c r="T56" s="20" t="s">
        <v>481</v>
      </c>
      <c r="U56" s="18" t="n">
        <v>498.92942721</v>
      </c>
      <c r="V56" s="20" t="n">
        <v>15.52679514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492.82250878</v>
      </c>
      <c r="F61" s="20" t="n">
        <v>2.33564585</v>
      </c>
      <c r="G61" s="18" t="n">
        <v>481.99342255</v>
      </c>
      <c r="H61" s="20" t="n">
        <v>3.4956751</v>
      </c>
      <c r="I61" s="18" t="n">
        <v>455.85205891</v>
      </c>
      <c r="J61" s="20" t="n">
        <v>3.67872943</v>
      </c>
      <c r="K61" s="18" t="n">
        <v>440.49952019</v>
      </c>
      <c r="L61" s="20" t="n">
        <v>6.46552867</v>
      </c>
      <c r="M61" s="18" t="s">
        <v>481</v>
      </c>
      <c r="N61" s="20" t="s">
        <v>481</v>
      </c>
      <c r="O61" s="18" t="s">
        <v>481</v>
      </c>
      <c r="P61" s="20" t="s">
        <v>481</v>
      </c>
      <c r="Q61" s="18" t="s">
        <v>481</v>
      </c>
      <c r="R61" s="20" t="s">
        <v>481</v>
      </c>
      <c r="S61" s="18" t="s">
        <v>481</v>
      </c>
      <c r="T61" s="20" t="s">
        <v>481</v>
      </c>
      <c r="U61" s="18" t="n">
        <v>419.98039107</v>
      </c>
      <c r="V61" s="20" t="n">
        <v>9.41102236</v>
      </c>
    </row>
    <row r="62" spans="1:22">
      <c r="A62" s="15" t="s">
        <v>537</v>
      </c>
      <c r="B62" s="17" t="n">
        <v>4476</v>
      </c>
      <c r="C62" s="18">
        <f>(3.0/B62*100)</f>
        <v/>
      </c>
      <c r="D62" s="19" t="n">
        <v>4473</v>
      </c>
      <c r="E62" s="18" t="n">
        <v>545.8800892199999</v>
      </c>
      <c r="F62" s="20" t="n">
        <v>1.57830284</v>
      </c>
      <c r="G62" s="18" t="n">
        <v>554.78881958</v>
      </c>
      <c r="H62" s="20" t="n">
        <v>2.94667253</v>
      </c>
      <c r="I62" s="18" t="n">
        <v>536.44483842</v>
      </c>
      <c r="J62" s="20" t="n">
        <v>4.14909415</v>
      </c>
      <c r="K62" s="18" t="n">
        <v>521.81958477</v>
      </c>
      <c r="L62" s="20" t="n">
        <v>5.23754491</v>
      </c>
      <c r="M62" s="18" t="s">
        <v>481</v>
      </c>
      <c r="N62" s="20" t="s">
        <v>481</v>
      </c>
      <c r="O62" s="18" t="s">
        <v>481</v>
      </c>
      <c r="P62" s="20" t="s">
        <v>481</v>
      </c>
      <c r="Q62" s="18" t="s">
        <v>481</v>
      </c>
      <c r="R62" s="20" t="s">
        <v>481</v>
      </c>
      <c r="S62" s="18" t="s">
        <v>481</v>
      </c>
      <c r="T62" s="20" t="s">
        <v>481</v>
      </c>
      <c r="U62" s="18" t="n">
        <v>499.13646169</v>
      </c>
      <c r="V62" s="20" t="n">
        <v>22.92915503</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422.80010032</v>
      </c>
      <c r="F66" s="20" t="n">
        <v>1.8727177</v>
      </c>
      <c r="G66" s="18" t="n">
        <v>436.3687805</v>
      </c>
      <c r="H66" s="20" t="n">
        <v>3.55981169</v>
      </c>
      <c r="I66" s="18" t="n">
        <v>411.1005149</v>
      </c>
      <c r="J66" s="20" t="n">
        <v>4.68176799</v>
      </c>
      <c r="K66" s="18" t="n">
        <v>410.0484976</v>
      </c>
      <c r="L66" s="20" t="n">
        <v>7.13672141</v>
      </c>
      <c r="M66" s="18" t="s">
        <v>481</v>
      </c>
      <c r="N66" s="20" t="s">
        <v>481</v>
      </c>
      <c r="O66" s="18" t="s">
        <v>481</v>
      </c>
      <c r="P66" s="20" t="s">
        <v>481</v>
      </c>
      <c r="Q66" s="18" t="s">
        <v>481</v>
      </c>
      <c r="R66" s="20" t="s">
        <v>481</v>
      </c>
      <c r="S66" s="18" t="s">
        <v>481</v>
      </c>
      <c r="T66" s="20" t="s">
        <v>481</v>
      </c>
      <c r="U66" s="18" t="n">
        <v>345.86734399</v>
      </c>
      <c r="V66" s="20" t="n">
        <v>6.56396842</v>
      </c>
    </row>
    <row r="67" spans="1:22">
      <c r="A67" s="15" t="s">
        <v>542</v>
      </c>
      <c r="B67" s="17" t="n">
        <v>6971</v>
      </c>
      <c r="C67" s="18">
        <f>(117.0/B67*100)</f>
        <v/>
      </c>
      <c r="D67" s="19" t="n">
        <v>6854</v>
      </c>
      <c r="E67" s="18" t="n">
        <v>396.04766024</v>
      </c>
      <c r="F67" s="20" t="n">
        <v>2.94285823</v>
      </c>
      <c r="G67" s="18" t="n">
        <v>386.79374545</v>
      </c>
      <c r="H67" s="20" t="n">
        <v>4.44119758</v>
      </c>
      <c r="I67" s="18" t="n">
        <v>373.90668231</v>
      </c>
      <c r="J67" s="20" t="n">
        <v>4.56463332</v>
      </c>
      <c r="K67" s="18" t="n">
        <v>385.49929425</v>
      </c>
      <c r="L67" s="20" t="n">
        <v>5.05647205</v>
      </c>
      <c r="M67" s="18" t="s">
        <v>481</v>
      </c>
      <c r="N67" s="20" t="s">
        <v>481</v>
      </c>
      <c r="O67" s="18" t="s">
        <v>481</v>
      </c>
      <c r="P67" s="20" t="s">
        <v>481</v>
      </c>
      <c r="Q67" s="18" t="s">
        <v>481</v>
      </c>
      <c r="R67" s="20" t="s">
        <v>481</v>
      </c>
      <c r="S67" s="18" t="s">
        <v>481</v>
      </c>
      <c r="T67" s="20" t="s">
        <v>481</v>
      </c>
      <c r="U67" s="18" t="n">
        <v>296.88469262</v>
      </c>
      <c r="V67" s="20" t="n">
        <v>10.01069601</v>
      </c>
    </row>
    <row r="68" spans="1:22">
      <c r="A68" s="15" t="s">
        <v>543</v>
      </c>
      <c r="B68" s="17" t="n">
        <v>12083</v>
      </c>
      <c r="C68" s="18">
        <f>(26.0/B68*100)</f>
        <v/>
      </c>
      <c r="D68" s="19" t="n">
        <v>12057</v>
      </c>
      <c r="E68" s="18" t="n">
        <v>424.76229524</v>
      </c>
      <c r="F68" s="20" t="n">
        <v>1.65613883</v>
      </c>
      <c r="G68" s="18" t="n">
        <v>407.85561921</v>
      </c>
      <c r="H68" s="20" t="n">
        <v>2.52170794</v>
      </c>
      <c r="I68" s="18" t="n">
        <v>386.87994445</v>
      </c>
      <c r="J68" s="20" t="n">
        <v>3.14932938</v>
      </c>
      <c r="K68" s="18" t="n">
        <v>377.78466922</v>
      </c>
      <c r="L68" s="20" t="n">
        <v>3.3171663</v>
      </c>
      <c r="M68" s="18" t="s">
        <v>481</v>
      </c>
      <c r="N68" s="20" t="s">
        <v>481</v>
      </c>
      <c r="O68" s="18" t="s">
        <v>481</v>
      </c>
      <c r="P68" s="20" t="s">
        <v>481</v>
      </c>
      <c r="Q68" s="18" t="s">
        <v>481</v>
      </c>
      <c r="R68" s="20" t="s">
        <v>481</v>
      </c>
      <c r="S68" s="18" t="s">
        <v>481</v>
      </c>
      <c r="T68" s="20" t="s">
        <v>481</v>
      </c>
      <c r="U68" s="18" t="n">
        <v>324.85067115</v>
      </c>
      <c r="V68" s="20" t="n">
        <v>3.87204888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504.22727442</v>
      </c>
      <c r="F70" s="20" t="n">
        <v>3.74199201</v>
      </c>
      <c r="G70" s="18" t="n">
        <v>505.0923609</v>
      </c>
      <c r="H70" s="20" t="n">
        <v>3.86239199</v>
      </c>
      <c r="I70" s="18" t="n">
        <v>488.77178456</v>
      </c>
      <c r="J70" s="20" t="n">
        <v>3.92420714</v>
      </c>
      <c r="K70" s="18" t="n">
        <v>473.36801617</v>
      </c>
      <c r="L70" s="20" t="n">
        <v>4.43152647</v>
      </c>
      <c r="M70" s="18" t="s">
        <v>481</v>
      </c>
      <c r="N70" s="20" t="s">
        <v>481</v>
      </c>
      <c r="O70" s="18" t="s">
        <v>481</v>
      </c>
      <c r="P70" s="20" t="s">
        <v>481</v>
      </c>
      <c r="Q70" s="18" t="s">
        <v>481</v>
      </c>
      <c r="R70" s="20" t="s">
        <v>481</v>
      </c>
      <c r="S70" s="18" t="s">
        <v>481</v>
      </c>
      <c r="T70" s="20" t="s">
        <v>481</v>
      </c>
      <c r="U70" s="18" t="n">
        <v>440.38009732</v>
      </c>
      <c r="V70" s="20" t="n">
        <v>9.99243652</v>
      </c>
    </row>
    <row r="71" spans="1:22">
      <c r="A71" s="15" t="s">
        <v>546</v>
      </c>
      <c r="B71" s="17" t="n">
        <v>6115</v>
      </c>
      <c r="C71" s="18">
        <f>(17.0/B71*100)</f>
        <v/>
      </c>
      <c r="D71" s="19" t="n">
        <v>6098</v>
      </c>
      <c r="E71" s="18" t="n">
        <v>574.01362141</v>
      </c>
      <c r="F71" s="20" t="n">
        <v>1.95780649</v>
      </c>
      <c r="G71" s="18" t="n">
        <v>565.36222983</v>
      </c>
      <c r="H71" s="20" t="n">
        <v>2.8643554</v>
      </c>
      <c r="I71" s="18" t="n">
        <v>537.06724765</v>
      </c>
      <c r="J71" s="20" t="n">
        <v>3.33948468</v>
      </c>
      <c r="K71" s="18" t="n">
        <v>531.04398681</v>
      </c>
      <c r="L71" s="20" t="n">
        <v>5.92914525</v>
      </c>
      <c r="M71" s="18" t="s">
        <v>481</v>
      </c>
      <c r="N71" s="20" t="s">
        <v>481</v>
      </c>
      <c r="O71" s="18" t="s">
        <v>481</v>
      </c>
      <c r="P71" s="20" t="s">
        <v>481</v>
      </c>
      <c r="Q71" s="18" t="s">
        <v>481</v>
      </c>
      <c r="R71" s="20" t="s">
        <v>481</v>
      </c>
      <c r="S71" s="18" t="s">
        <v>481</v>
      </c>
      <c r="T71" s="20" t="s">
        <v>481</v>
      </c>
      <c r="U71" s="18" t="n">
        <v>496.94298309</v>
      </c>
      <c r="V71" s="20" t="n">
        <v>18.17108635</v>
      </c>
    </row>
    <row r="72" spans="1:22">
      <c r="A72" s="15" t="s">
        <v>547</v>
      </c>
      <c r="B72" s="17" t="n">
        <v>7708</v>
      </c>
      <c r="C72" s="18">
        <f>(5.0/B72*100)</f>
        <v/>
      </c>
      <c r="D72" s="19" t="n">
        <v>7703</v>
      </c>
      <c r="E72" s="18" t="n">
        <v>546.20690447</v>
      </c>
      <c r="F72" s="20" t="n">
        <v>3.05015525</v>
      </c>
      <c r="G72" s="18" t="n">
        <v>551.46565777</v>
      </c>
      <c r="H72" s="20" t="n">
        <v>5.68207723</v>
      </c>
      <c r="I72" s="18" t="n">
        <v>525.6153726700001</v>
      </c>
      <c r="J72" s="20" t="n">
        <v>5.31014276</v>
      </c>
      <c r="K72" s="18" t="n">
        <v>497.91122992</v>
      </c>
      <c r="L72" s="20" t="n">
        <v>7.85672603</v>
      </c>
      <c r="M72" s="18" t="s">
        <v>481</v>
      </c>
      <c r="N72" s="20" t="s">
        <v>481</v>
      </c>
      <c r="O72" s="18" t="s">
        <v>481</v>
      </c>
      <c r="P72" s="20" t="s">
        <v>481</v>
      </c>
      <c r="Q72" s="18" t="s">
        <v>481</v>
      </c>
      <c r="R72" s="20" t="s">
        <v>481</v>
      </c>
      <c r="S72" s="18" t="s">
        <v>481</v>
      </c>
      <c r="T72" s="20" t="s">
        <v>481</v>
      </c>
      <c r="U72" s="18" t="n">
        <v>501.63725949</v>
      </c>
      <c r="V72" s="20" t="n">
        <v>24.89732647</v>
      </c>
    </row>
    <row r="73" spans="1:22">
      <c r="A73" s="15" t="s">
        <v>548</v>
      </c>
      <c r="B73" s="17" t="n">
        <v>8249</v>
      </c>
      <c r="C73" s="18">
        <f>(147.0/B73*100)</f>
        <v/>
      </c>
      <c r="D73" s="19" t="n">
        <v>8102</v>
      </c>
      <c r="E73" s="18" t="n">
        <v>423.40207803</v>
      </c>
      <c r="F73" s="20" t="n">
        <v>3.33690333</v>
      </c>
      <c r="G73" s="18" t="n">
        <v>416.96660081</v>
      </c>
      <c r="H73" s="20" t="n">
        <v>4.64913718</v>
      </c>
      <c r="I73" s="18" t="n">
        <v>401.14151156</v>
      </c>
      <c r="J73" s="20" t="n">
        <v>5.06975409</v>
      </c>
      <c r="K73" s="18" t="n">
        <v>392.49097159</v>
      </c>
      <c r="L73" s="20" t="n">
        <v>4.72490989</v>
      </c>
      <c r="M73" s="18" t="s">
        <v>481</v>
      </c>
      <c r="N73" s="20" t="s">
        <v>481</v>
      </c>
      <c r="O73" s="18" t="s">
        <v>481</v>
      </c>
      <c r="P73" s="20" t="s">
        <v>481</v>
      </c>
      <c r="Q73" s="18" t="s">
        <v>481</v>
      </c>
      <c r="R73" s="20" t="s">
        <v>481</v>
      </c>
      <c r="S73" s="18" t="s">
        <v>481</v>
      </c>
      <c r="T73" s="20" t="s">
        <v>481</v>
      </c>
      <c r="U73" s="18" t="n">
        <v>351.74603269</v>
      </c>
      <c r="V73" s="20" t="n">
        <v>10.73308022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(211.0/B75*100)</f>
        <v/>
      </c>
      <c r="D75" s="19" t="n">
        <v>5164</v>
      </c>
      <c r="E75" s="18" t="n">
        <v>375.3212129</v>
      </c>
      <c r="F75" s="20" t="n">
        <v>3.69058053</v>
      </c>
      <c r="G75" s="18" t="n">
        <v>378.28231953</v>
      </c>
      <c r="H75" s="20" t="n">
        <v>3.90031291</v>
      </c>
      <c r="I75" s="18" t="n">
        <v>358.56079358</v>
      </c>
      <c r="J75" s="20" t="n">
        <v>4.80743113</v>
      </c>
      <c r="K75" s="18" t="n">
        <v>360.68320645</v>
      </c>
      <c r="L75" s="20" t="n">
        <v>4.63220014</v>
      </c>
      <c r="M75" s="18" t="s">
        <v>481</v>
      </c>
      <c r="N75" s="20" t="s">
        <v>481</v>
      </c>
      <c r="O75" s="18" t="s">
        <v>481</v>
      </c>
      <c r="P75" s="20" t="s">
        <v>481</v>
      </c>
      <c r="Q75" s="18" t="s">
        <v>481</v>
      </c>
      <c r="R75" s="20" t="s">
        <v>481</v>
      </c>
      <c r="S75" s="18" t="s">
        <v>481</v>
      </c>
      <c r="T75" s="20" t="s">
        <v>481</v>
      </c>
      <c r="U75" s="18" t="n">
        <v>320.84070047</v>
      </c>
      <c r="V75" s="20" t="n">
        <v>6.35191315</v>
      </c>
    </row>
    <row r="76" spans="1:22">
      <c r="A76" s="15" t="s">
        <v>551</v>
      </c>
      <c r="B76" s="17" t="n">
        <v>14167</v>
      </c>
      <c r="C76" s="18">
        <f>(229.0/B76*100)</f>
        <v/>
      </c>
      <c r="D76" s="19" t="n">
        <v>13938</v>
      </c>
      <c r="E76" s="18" t="n">
        <v>443.10754809</v>
      </c>
      <c r="F76" s="20" t="n">
        <v>2.46193743</v>
      </c>
      <c r="G76" s="18" t="n">
        <v>429.9943938</v>
      </c>
      <c r="H76" s="20" t="n">
        <v>3.95940495</v>
      </c>
      <c r="I76" s="18" t="n">
        <v>410.66825178</v>
      </c>
      <c r="J76" s="20" t="n">
        <v>3.99065568</v>
      </c>
      <c r="K76" s="18" t="n">
        <v>404.28877542</v>
      </c>
      <c r="L76" s="20" t="n">
        <v>4.99337027</v>
      </c>
      <c r="M76" s="18" t="s">
        <v>481</v>
      </c>
      <c r="N76" s="20" t="s">
        <v>481</v>
      </c>
      <c r="O76" s="18" t="s">
        <v>481</v>
      </c>
      <c r="P76" s="20" t="s">
        <v>481</v>
      </c>
      <c r="Q76" s="18" t="s">
        <v>481</v>
      </c>
      <c r="R76" s="20" t="s">
        <v>481</v>
      </c>
      <c r="S76" s="18" t="s">
        <v>481</v>
      </c>
      <c r="T76" s="20" t="s">
        <v>481</v>
      </c>
      <c r="U76" s="18" t="n">
        <v>353.50953669</v>
      </c>
      <c r="V76" s="20" t="n">
        <v>6.50775231</v>
      </c>
    </row>
    <row r="77" spans="1:22">
      <c r="A77" s="15" t="s">
        <v>552</v>
      </c>
      <c r="B77" s="17" t="n">
        <v>6062</v>
      </c>
      <c r="C77" s="18">
        <f>(92.0/B77*100)</f>
        <v/>
      </c>
      <c r="D77" s="19" t="n">
        <v>5970</v>
      </c>
      <c r="E77" s="18" t="n">
        <v>430.41011937</v>
      </c>
      <c r="F77" s="20" t="n">
        <v>2.62509591</v>
      </c>
      <c r="G77" s="18" t="n">
        <v>417.19508785</v>
      </c>
      <c r="H77" s="20" t="n">
        <v>4.12281663</v>
      </c>
      <c r="I77" s="18" t="n">
        <v>407.210136</v>
      </c>
      <c r="J77" s="20" t="n">
        <v>4.88008608</v>
      </c>
      <c r="K77" s="18" t="n">
        <v>388.95060711</v>
      </c>
      <c r="L77" s="20" t="n">
        <v>6.13884043</v>
      </c>
      <c r="M77" s="18" t="s">
        <v>481</v>
      </c>
      <c r="N77" s="20" t="s">
        <v>481</v>
      </c>
      <c r="O77" s="18" t="s">
        <v>481</v>
      </c>
      <c r="P77" s="20" t="s">
        <v>481</v>
      </c>
      <c r="Q77" s="18" t="s">
        <v>481</v>
      </c>
      <c r="R77" s="20" t="s">
        <v>481</v>
      </c>
      <c r="S77" s="18" t="s">
        <v>481</v>
      </c>
      <c r="T77" s="20" t="s">
        <v>481</v>
      </c>
      <c r="U77" s="18" t="n">
        <v>342.75464904</v>
      </c>
      <c r="V77" s="20" t="n">
        <v>5.39879583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453.88875958</v>
      </c>
      <c r="F81" s="20" t="n">
        <v>3.37375207</v>
      </c>
      <c r="G81" s="18" t="n">
        <v>455.3311238</v>
      </c>
      <c r="H81" s="20" t="n">
        <v>3.94047605</v>
      </c>
      <c r="I81" s="18" t="n">
        <v>427.5075771</v>
      </c>
      <c r="J81" s="20" t="n">
        <v>4.89358586</v>
      </c>
      <c r="K81" s="18" t="n">
        <v>415.10154348</v>
      </c>
      <c r="L81" s="20" t="n">
        <v>5.49243571</v>
      </c>
      <c r="M81" s="18" t="s">
        <v>481</v>
      </c>
      <c r="N81" s="20" t="s">
        <v>481</v>
      </c>
      <c r="O81" s="18" t="s">
        <v>481</v>
      </c>
      <c r="P81" s="20" t="s">
        <v>481</v>
      </c>
      <c r="Q81" s="18" t="s">
        <v>481</v>
      </c>
      <c r="R81" s="20" t="s">
        <v>481</v>
      </c>
      <c r="S81" s="18" t="s">
        <v>481</v>
      </c>
      <c r="T81" s="20" t="s">
        <v>481</v>
      </c>
      <c r="U81" s="18" t="n">
        <v>411.99057492</v>
      </c>
      <c r="V81" s="20" t="n">
        <v>14.423815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739</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510.30409627</v>
      </c>
      <c r="F7" s="20" t="n">
        <v>2.01763243</v>
      </c>
      <c r="G7" s="18" t="n">
        <v>483.85192325</v>
      </c>
      <c r="H7" s="20" t="n">
        <v>2.97053856</v>
      </c>
      <c r="I7" s="18" t="n">
        <v>474.45509834</v>
      </c>
      <c r="J7" s="20" t="n">
        <v>3.38099534</v>
      </c>
      <c r="K7" s="18" t="n">
        <v>455.4931276</v>
      </c>
      <c r="L7" s="20" t="n">
        <v>4.05234699</v>
      </c>
      <c r="M7" s="18" t="s">
        <v>481</v>
      </c>
      <c r="N7" s="20" t="s">
        <v>481</v>
      </c>
      <c r="O7" s="18" t="s">
        <v>481</v>
      </c>
      <c r="P7" s="20" t="s">
        <v>481</v>
      </c>
      <c r="Q7" s="18" t="s">
        <v>481</v>
      </c>
      <c r="R7" s="20" t="s">
        <v>481</v>
      </c>
      <c r="S7" s="18" t="s">
        <v>481</v>
      </c>
      <c r="T7" s="20" t="s">
        <v>481</v>
      </c>
      <c r="U7" s="18" t="n">
        <v>410.6160641</v>
      </c>
      <c r="V7" s="20" t="n">
        <v>6.95556072</v>
      </c>
    </row>
    <row r="8" spans="1:22">
      <c r="A8" s="15" t="s">
        <v>483</v>
      </c>
      <c r="B8" s="17" t="n">
        <v>7007</v>
      </c>
      <c r="C8" s="18">
        <f>(28.0/B8*100)</f>
        <v/>
      </c>
      <c r="D8" s="19" t="n">
        <v>6979</v>
      </c>
      <c r="E8" s="18" t="n">
        <v>505.22612929</v>
      </c>
      <c r="F8" s="20" t="n">
        <v>2.8584077</v>
      </c>
      <c r="G8" s="18" t="n">
        <v>498.28926587</v>
      </c>
      <c r="H8" s="20" t="n">
        <v>4.75797655</v>
      </c>
      <c r="I8" s="18" t="n">
        <v>494.89052869</v>
      </c>
      <c r="J8" s="20" t="n">
        <v>4.80232523</v>
      </c>
      <c r="K8" s="18" t="n">
        <v>478.49596871</v>
      </c>
      <c r="L8" s="20" t="n">
        <v>6.70038463</v>
      </c>
      <c r="M8" s="18" t="s">
        <v>481</v>
      </c>
      <c r="N8" s="20" t="s">
        <v>481</v>
      </c>
      <c r="O8" s="18" t="s">
        <v>481</v>
      </c>
      <c r="P8" s="20" t="s">
        <v>481</v>
      </c>
      <c r="Q8" s="18" t="n">
        <v>301.63126691</v>
      </c>
      <c r="R8" s="20" t="n">
        <v>25.14921031</v>
      </c>
      <c r="S8" s="18" t="s">
        <v>481</v>
      </c>
      <c r="T8" s="20" t="s">
        <v>481</v>
      </c>
      <c r="U8" s="18" t="n">
        <v>386.47093142</v>
      </c>
      <c r="V8" s="20" t="n">
        <v>8.543046609999999</v>
      </c>
    </row>
    <row r="9" spans="1:22">
      <c r="A9" s="15" t="s">
        <v>484</v>
      </c>
      <c r="B9" s="17" t="n">
        <v>9651</v>
      </c>
      <c r="C9" s="18">
        <f>(127.0/B9*100)</f>
        <v/>
      </c>
      <c r="D9" s="19" t="n">
        <v>9524</v>
      </c>
      <c r="E9" s="18" t="n">
        <v>520.73710748</v>
      </c>
      <c r="F9" s="20" t="n">
        <v>2.50389557</v>
      </c>
      <c r="G9" s="18" t="n">
        <v>519.08046939</v>
      </c>
      <c r="H9" s="20" t="n">
        <v>3.32452789</v>
      </c>
      <c r="I9" s="18" t="n">
        <v>490.04095411</v>
      </c>
      <c r="J9" s="20" t="n">
        <v>4.38744572</v>
      </c>
      <c r="K9" s="18" t="n">
        <v>481.60692051</v>
      </c>
      <c r="L9" s="20" t="n">
        <v>5.93630308</v>
      </c>
      <c r="M9" s="18" t="s">
        <v>481</v>
      </c>
      <c r="N9" s="20" t="s">
        <v>481</v>
      </c>
      <c r="O9" s="18" t="s">
        <v>481</v>
      </c>
      <c r="P9" s="20" t="s">
        <v>481</v>
      </c>
      <c r="Q9" s="18" t="n">
        <v>357.98454354</v>
      </c>
      <c r="R9" s="20" t="n">
        <v>11.51846445</v>
      </c>
      <c r="S9" s="18" t="s">
        <v>481</v>
      </c>
      <c r="T9" s="20" t="s">
        <v>481</v>
      </c>
      <c r="U9" s="18" t="n">
        <v>415.5753373</v>
      </c>
      <c r="V9" s="20" t="n">
        <v>6.77540643</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515.64742803</v>
      </c>
      <c r="R10" s="20" t="n">
        <v>2.31308501</v>
      </c>
      <c r="S10" s="18" t="s">
        <v>481</v>
      </c>
      <c r="T10" s="20" t="s">
        <v>481</v>
      </c>
      <c r="U10" s="18" t="s">
        <v>481</v>
      </c>
      <c r="V10" s="20" t="s">
        <v>481</v>
      </c>
    </row>
    <row r="11" spans="1:22">
      <c r="A11" s="15" t="s">
        <v>486</v>
      </c>
      <c r="B11" s="17" t="n">
        <v>7053</v>
      </c>
      <c r="C11" s="18">
        <f>(55.0/B11*100)</f>
        <v/>
      </c>
      <c r="D11" s="19" t="n">
        <v>6998</v>
      </c>
      <c r="E11" s="18" t="n">
        <v>431.65988252</v>
      </c>
      <c r="F11" s="20" t="n">
        <v>2.70659742</v>
      </c>
      <c r="G11" s="18" t="n">
        <v>422.21512376</v>
      </c>
      <c r="H11" s="20" t="n">
        <v>4.06158678</v>
      </c>
      <c r="I11" s="18" t="n">
        <v>407.32556959</v>
      </c>
      <c r="J11" s="20" t="n">
        <v>5.20206193</v>
      </c>
      <c r="K11" s="18" t="n">
        <v>389.90686179</v>
      </c>
      <c r="L11" s="20" t="n">
        <v>6.90328978</v>
      </c>
      <c r="M11" s="18" t="s">
        <v>481</v>
      </c>
      <c r="N11" s="20" t="s">
        <v>481</v>
      </c>
      <c r="O11" s="18" t="s">
        <v>481</v>
      </c>
      <c r="P11" s="20" t="s">
        <v>481</v>
      </c>
      <c r="Q11" s="18" t="s">
        <v>481</v>
      </c>
      <c r="R11" s="20" t="s">
        <v>481</v>
      </c>
      <c r="S11" s="18" t="s">
        <v>481</v>
      </c>
      <c r="T11" s="20" t="s">
        <v>481</v>
      </c>
      <c r="U11" s="18" t="n">
        <v>355.53182952</v>
      </c>
      <c r="V11" s="20" t="n">
        <v>6.46518505</v>
      </c>
    </row>
    <row r="12" spans="1:22">
      <c r="A12" s="15" t="s">
        <v>487</v>
      </c>
      <c r="B12" s="17" t="n">
        <v>6894</v>
      </c>
      <c r="C12" s="18">
        <f>(58.0/B12*100)</f>
        <v/>
      </c>
      <c r="D12" s="19" t="n">
        <v>6836</v>
      </c>
      <c r="E12" s="18" t="n">
        <v>502.80455637</v>
      </c>
      <c r="F12" s="20" t="n">
        <v>2.19820629</v>
      </c>
      <c r="G12" s="18" t="n">
        <v>502.37940651</v>
      </c>
      <c r="H12" s="20" t="n">
        <v>3.95613051</v>
      </c>
      <c r="I12" s="18" t="n">
        <v>467.94175392</v>
      </c>
      <c r="J12" s="20" t="n">
        <v>7.74221193</v>
      </c>
      <c r="K12" s="18" t="n">
        <v>451.79443214</v>
      </c>
      <c r="L12" s="20" t="n">
        <v>6.77411856</v>
      </c>
      <c r="M12" s="18" t="s">
        <v>481</v>
      </c>
      <c r="N12" s="20" t="s">
        <v>481</v>
      </c>
      <c r="O12" s="18" t="s">
        <v>481</v>
      </c>
      <c r="P12" s="20" t="s">
        <v>481</v>
      </c>
      <c r="Q12" s="18" t="n">
        <v>340.98506961</v>
      </c>
      <c r="R12" s="20" t="n">
        <v>12.52444664</v>
      </c>
      <c r="S12" s="18" t="s">
        <v>481</v>
      </c>
      <c r="T12" s="20" t="s">
        <v>481</v>
      </c>
      <c r="U12" s="18" t="n">
        <v>403.49711645</v>
      </c>
      <c r="V12" s="20" t="n">
        <v>9.08992269</v>
      </c>
    </row>
    <row r="13" spans="1:22">
      <c r="A13" s="15" t="s">
        <v>488</v>
      </c>
      <c r="B13" s="17" t="n">
        <v>7161</v>
      </c>
      <c r="C13" s="18">
        <f>(96.0/B13*100)</f>
        <v/>
      </c>
      <c r="D13" s="19" t="n">
        <v>7065</v>
      </c>
      <c r="E13" s="18" t="n">
        <v>525.06108952</v>
      </c>
      <c r="F13" s="20" t="n">
        <v>2.25048948</v>
      </c>
      <c r="G13" s="18" t="n">
        <v>500.06323292</v>
      </c>
      <c r="H13" s="20" t="n">
        <v>3.62730999</v>
      </c>
      <c r="I13" s="18" t="n">
        <v>492.93597251</v>
      </c>
      <c r="J13" s="20" t="n">
        <v>5.48934607</v>
      </c>
      <c r="K13" s="18" t="n">
        <v>469.63918328</v>
      </c>
      <c r="L13" s="20" t="n">
        <v>5.99100079</v>
      </c>
      <c r="M13" s="18" t="s">
        <v>481</v>
      </c>
      <c r="N13" s="20" t="s">
        <v>481</v>
      </c>
      <c r="O13" s="18" t="s">
        <v>481</v>
      </c>
      <c r="P13" s="20" t="s">
        <v>481</v>
      </c>
      <c r="Q13" s="18" t="n">
        <v>447.51533769</v>
      </c>
      <c r="R13" s="20" t="n">
        <v>5.97365007</v>
      </c>
      <c r="S13" s="18" t="s">
        <v>481</v>
      </c>
      <c r="T13" s="20" t="s">
        <v>481</v>
      </c>
      <c r="U13" s="18" t="n">
        <v>431.79435835</v>
      </c>
      <c r="V13" s="20" t="n">
        <v>8.623450460000001</v>
      </c>
    </row>
    <row r="14" spans="1:22">
      <c r="A14" s="15" t="s">
        <v>489</v>
      </c>
      <c r="B14" s="17" t="n">
        <v>5587</v>
      </c>
      <c r="C14" s="18">
        <f>(76.0/B14*100)</f>
        <v/>
      </c>
      <c r="D14" s="19" t="n">
        <v>5511</v>
      </c>
      <c r="E14" s="18" t="n">
        <v>527.37633025</v>
      </c>
      <c r="F14" s="20" t="n">
        <v>2.27412649</v>
      </c>
      <c r="G14" s="18" t="n">
        <v>516.65094933</v>
      </c>
      <c r="H14" s="20" t="n">
        <v>3.23816226</v>
      </c>
      <c r="I14" s="18" t="n">
        <v>499.76926614</v>
      </c>
      <c r="J14" s="20" t="n">
        <v>4.75721117</v>
      </c>
      <c r="K14" s="18" t="n">
        <v>477.52416129</v>
      </c>
      <c r="L14" s="20" t="n">
        <v>7.57328859</v>
      </c>
      <c r="M14" s="18" t="s">
        <v>481</v>
      </c>
      <c r="N14" s="20" t="s">
        <v>481</v>
      </c>
      <c r="O14" s="18" t="s">
        <v>481</v>
      </c>
      <c r="P14" s="20" t="s">
        <v>481</v>
      </c>
      <c r="Q14" s="18" t="s">
        <v>481</v>
      </c>
      <c r="R14" s="20" t="s">
        <v>481</v>
      </c>
      <c r="S14" s="18" t="s">
        <v>481</v>
      </c>
      <c r="T14" s="20" t="s">
        <v>481</v>
      </c>
      <c r="U14" s="18" t="n">
        <v>443.86255449</v>
      </c>
      <c r="V14" s="20" t="n">
        <v>12.33551665</v>
      </c>
    </row>
    <row r="15" spans="1:22">
      <c r="A15" s="15" t="s">
        <v>490</v>
      </c>
      <c r="B15" s="17" t="n">
        <v>5882</v>
      </c>
      <c r="C15" s="18">
        <f>(53.0/B15*100)</f>
        <v/>
      </c>
      <c r="D15" s="19" t="n">
        <v>5829</v>
      </c>
      <c r="E15" s="18" t="n">
        <v>521.85777136</v>
      </c>
      <c r="F15" s="20" t="n">
        <v>2.47302886</v>
      </c>
      <c r="G15" s="18" t="n">
        <v>512.48084447</v>
      </c>
      <c r="H15" s="20" t="n">
        <v>3.5754523</v>
      </c>
      <c r="I15" s="18" t="n">
        <v>491.98641784</v>
      </c>
      <c r="J15" s="20" t="n">
        <v>4.65200369</v>
      </c>
      <c r="K15" s="18" t="n">
        <v>484.98216744</v>
      </c>
      <c r="L15" s="20" t="n">
        <v>5.30217912</v>
      </c>
      <c r="M15" s="18" t="s">
        <v>481</v>
      </c>
      <c r="N15" s="20" t="s">
        <v>481</v>
      </c>
      <c r="O15" s="18" t="s">
        <v>481</v>
      </c>
      <c r="P15" s="20" t="s">
        <v>481</v>
      </c>
      <c r="Q15" s="18" t="n">
        <v>368.85220715</v>
      </c>
      <c r="R15" s="20" t="n">
        <v>14.5875493</v>
      </c>
      <c r="S15" s="18" t="s">
        <v>481</v>
      </c>
      <c r="T15" s="20" t="s">
        <v>481</v>
      </c>
      <c r="U15" s="18" t="n">
        <v>407.47603276</v>
      </c>
      <c r="V15" s="20" t="n">
        <v>10.38645369</v>
      </c>
    </row>
    <row r="16" spans="1:22">
      <c r="A16" s="15" t="s">
        <v>491</v>
      </c>
      <c r="B16" s="17" t="n">
        <v>6108</v>
      </c>
      <c r="C16" s="18">
        <f>(110.0/B16*100)</f>
        <v/>
      </c>
      <c r="D16" s="19" t="n">
        <v>5998</v>
      </c>
      <c r="E16" s="18" t="n">
        <v>507.25072159</v>
      </c>
      <c r="F16" s="20" t="n">
        <v>2.14234592</v>
      </c>
      <c r="G16" s="18" t="n">
        <v>498.65486858</v>
      </c>
      <c r="H16" s="20" t="n">
        <v>4.42893514</v>
      </c>
      <c r="I16" s="18" t="n">
        <v>475.38417542</v>
      </c>
      <c r="J16" s="20" t="n">
        <v>4.81912964</v>
      </c>
      <c r="K16" s="18" t="n">
        <v>428.53745326</v>
      </c>
      <c r="L16" s="20" t="n">
        <v>6.00738359</v>
      </c>
      <c r="M16" s="18" t="s">
        <v>481</v>
      </c>
      <c r="N16" s="20" t="s">
        <v>481</v>
      </c>
      <c r="O16" s="18" t="s">
        <v>481</v>
      </c>
      <c r="P16" s="20" t="s">
        <v>481</v>
      </c>
      <c r="Q16" s="18" t="s">
        <v>481</v>
      </c>
      <c r="R16" s="20" t="s">
        <v>481</v>
      </c>
      <c r="S16" s="18" t="s">
        <v>481</v>
      </c>
      <c r="T16" s="20" t="s">
        <v>481</v>
      </c>
      <c r="U16" s="18" t="n">
        <v>384.85937355</v>
      </c>
      <c r="V16" s="20" t="n">
        <v>7.56743544</v>
      </c>
    </row>
    <row r="17" spans="1:22">
      <c r="A17" s="15" t="s">
        <v>492</v>
      </c>
      <c r="B17" s="17" t="n">
        <v>6504</v>
      </c>
      <c r="C17" s="18">
        <f>(734.0/B17*100)</f>
        <v/>
      </c>
      <c r="D17" s="19" t="n">
        <v>5770</v>
      </c>
      <c r="E17" s="18" t="n">
        <v>522.03808946</v>
      </c>
      <c r="F17" s="20" t="n">
        <v>2.90435611</v>
      </c>
      <c r="G17" s="18" t="n">
        <v>510.86933472</v>
      </c>
      <c r="H17" s="20" t="n">
        <v>4.08038245</v>
      </c>
      <c r="I17" s="18" t="n">
        <v>505.05279207</v>
      </c>
      <c r="J17" s="20" t="n">
        <v>4.98275726</v>
      </c>
      <c r="K17" s="18" t="n">
        <v>492.92080241</v>
      </c>
      <c r="L17" s="20" t="n">
        <v>6.57048044</v>
      </c>
      <c r="M17" s="18" t="s">
        <v>481</v>
      </c>
      <c r="N17" s="20" t="s">
        <v>481</v>
      </c>
      <c r="O17" s="18" t="s">
        <v>481</v>
      </c>
      <c r="P17" s="20" t="s">
        <v>481</v>
      </c>
      <c r="Q17" s="18" t="n">
        <v>362.96139732</v>
      </c>
      <c r="R17" s="20" t="n">
        <v>12.64520278</v>
      </c>
      <c r="S17" s="18" t="s">
        <v>481</v>
      </c>
      <c r="T17" s="20" t="s">
        <v>481</v>
      </c>
      <c r="U17" s="18" t="n">
        <v>443.51164925</v>
      </c>
      <c r="V17" s="20" t="n">
        <v>6.78601383</v>
      </c>
    </row>
    <row r="18" spans="1:22">
      <c r="A18" s="15" t="s">
        <v>493</v>
      </c>
      <c r="B18" s="17" t="n">
        <v>5532</v>
      </c>
      <c r="C18" s="18">
        <f>(28.0/B18*100)</f>
        <v/>
      </c>
      <c r="D18" s="19" t="n">
        <v>5504</v>
      </c>
      <c r="E18" s="18" t="n">
        <v>459.38802796</v>
      </c>
      <c r="F18" s="20" t="n">
        <v>3.64485607</v>
      </c>
      <c r="G18" s="18" t="n">
        <v>457.16232946</v>
      </c>
      <c r="H18" s="20" t="n">
        <v>4.89582032</v>
      </c>
      <c r="I18" s="18" t="n">
        <v>431.39858365</v>
      </c>
      <c r="J18" s="20" t="n">
        <v>8.0849701</v>
      </c>
      <c r="K18" s="18" t="n">
        <v>423.03382852</v>
      </c>
      <c r="L18" s="20" t="n">
        <v>8.171544089999999</v>
      </c>
      <c r="M18" s="18" t="s">
        <v>481</v>
      </c>
      <c r="N18" s="20" t="s">
        <v>481</v>
      </c>
      <c r="O18" s="18" t="s">
        <v>481</v>
      </c>
      <c r="P18" s="20" t="s">
        <v>481</v>
      </c>
      <c r="Q18" s="18" t="s">
        <v>481</v>
      </c>
      <c r="R18" s="20" t="s">
        <v>481</v>
      </c>
      <c r="S18" s="18" t="s">
        <v>481</v>
      </c>
      <c r="T18" s="20" t="s">
        <v>481</v>
      </c>
      <c r="U18" s="18" t="n">
        <v>374.50738311</v>
      </c>
      <c r="V18" s="20" t="n">
        <v>12.56287223</v>
      </c>
    </row>
    <row r="19" spans="1:22">
      <c r="A19" s="15" t="s">
        <v>494</v>
      </c>
      <c r="B19" s="17" t="n">
        <v>5658</v>
      </c>
      <c r="C19" s="18">
        <f>(75.0/B19*100)</f>
        <v/>
      </c>
      <c r="D19" s="19" t="n">
        <v>5583</v>
      </c>
      <c r="E19" s="18" t="n">
        <v>486.67689285</v>
      </c>
      <c r="F19" s="20" t="n">
        <v>2.79175734</v>
      </c>
      <c r="G19" s="18" t="n">
        <v>484.02212638</v>
      </c>
      <c r="H19" s="20" t="n">
        <v>4.08070047</v>
      </c>
      <c r="I19" s="18" t="n">
        <v>465.23240724</v>
      </c>
      <c r="J19" s="20" t="n">
        <v>5.34576302</v>
      </c>
      <c r="K19" s="18" t="n">
        <v>445.89397127</v>
      </c>
      <c r="L19" s="20" t="n">
        <v>5.53819606</v>
      </c>
      <c r="M19" s="18" t="s">
        <v>481</v>
      </c>
      <c r="N19" s="20" t="s">
        <v>481</v>
      </c>
      <c r="O19" s="18" t="s">
        <v>481</v>
      </c>
      <c r="P19" s="20" t="s">
        <v>481</v>
      </c>
      <c r="Q19" s="18" t="s">
        <v>481</v>
      </c>
      <c r="R19" s="20" t="s">
        <v>481</v>
      </c>
      <c r="S19" s="18" t="s">
        <v>481</v>
      </c>
      <c r="T19" s="20" t="s">
        <v>481</v>
      </c>
      <c r="U19" s="18" t="n">
        <v>365.23513744</v>
      </c>
      <c r="V19" s="20" t="n">
        <v>10.3081813</v>
      </c>
    </row>
    <row r="20" spans="1:22">
      <c r="A20" s="15" t="s">
        <v>495</v>
      </c>
      <c r="B20" s="17" t="n">
        <v>3371</v>
      </c>
      <c r="C20" s="18">
        <f>(75.0/B20*100)</f>
        <v/>
      </c>
      <c r="D20" s="19" t="n">
        <v>3296</v>
      </c>
      <c r="E20" s="18" t="n">
        <v>498.67353092</v>
      </c>
      <c r="F20" s="20" t="n">
        <v>2.22696783</v>
      </c>
      <c r="G20" s="18" t="n">
        <v>476.25266116</v>
      </c>
      <c r="H20" s="20" t="n">
        <v>6.14346487</v>
      </c>
      <c r="I20" s="18" t="n">
        <v>471.03684702</v>
      </c>
      <c r="J20" s="20" t="n">
        <v>7.46156212</v>
      </c>
      <c r="K20" s="18" t="n">
        <v>435.99557976</v>
      </c>
      <c r="L20" s="20" t="n">
        <v>7.41345617</v>
      </c>
      <c r="M20" s="18" t="s">
        <v>481</v>
      </c>
      <c r="N20" s="20" t="s">
        <v>481</v>
      </c>
      <c r="O20" s="18" t="s">
        <v>481</v>
      </c>
      <c r="P20" s="20" t="s">
        <v>481</v>
      </c>
      <c r="Q20" s="18" t="s">
        <v>481</v>
      </c>
      <c r="R20" s="20" t="s">
        <v>481</v>
      </c>
      <c r="S20" s="18" t="s">
        <v>481</v>
      </c>
      <c r="T20" s="20" t="s">
        <v>481</v>
      </c>
      <c r="U20" s="18" t="n">
        <v>388.68071375</v>
      </c>
      <c r="V20" s="20" t="n">
        <v>12.89181821</v>
      </c>
    </row>
    <row r="21" spans="1:22">
      <c r="A21" s="15" t="s">
        <v>496</v>
      </c>
      <c r="B21" s="17" t="n">
        <v>5741</v>
      </c>
      <c r="C21" s="18">
        <f>(45.0/B21*100)</f>
        <v/>
      </c>
      <c r="D21" s="19" t="n">
        <v>5696</v>
      </c>
      <c r="E21" s="18" t="n">
        <v>510.71369748</v>
      </c>
      <c r="F21" s="20" t="n">
        <v>1.97471859</v>
      </c>
      <c r="G21" s="18" t="n">
        <v>502.59925864</v>
      </c>
      <c r="H21" s="20" t="n">
        <v>3.97316731</v>
      </c>
      <c r="I21" s="18" t="n">
        <v>489.28346788</v>
      </c>
      <c r="J21" s="20" t="n">
        <v>5.64493346</v>
      </c>
      <c r="K21" s="18" t="n">
        <v>474.96315278</v>
      </c>
      <c r="L21" s="20" t="n">
        <v>4.65476576</v>
      </c>
      <c r="M21" s="18" t="s">
        <v>481</v>
      </c>
      <c r="N21" s="20" t="s">
        <v>481</v>
      </c>
      <c r="O21" s="18" t="s">
        <v>481</v>
      </c>
      <c r="P21" s="20" t="s">
        <v>481</v>
      </c>
      <c r="Q21" s="18" t="s">
        <v>481</v>
      </c>
      <c r="R21" s="20" t="s">
        <v>481</v>
      </c>
      <c r="S21" s="18" t="s">
        <v>481</v>
      </c>
      <c r="T21" s="20" t="s">
        <v>481</v>
      </c>
      <c r="U21" s="18" t="n">
        <v>429.84609369</v>
      </c>
      <c r="V21" s="20" t="n">
        <v>15.11518261</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489.72873084</v>
      </c>
      <c r="R23" s="20" t="n">
        <v>2.84541514</v>
      </c>
      <c r="S23" s="18" t="s">
        <v>481</v>
      </c>
      <c r="T23" s="20" t="s">
        <v>481</v>
      </c>
      <c r="U23" s="18" t="s">
        <v>481</v>
      </c>
      <c r="V23" s="20" t="s">
        <v>481</v>
      </c>
    </row>
    <row r="24" spans="1:22">
      <c r="A24" s="15" t="s">
        <v>499</v>
      </c>
      <c r="B24" s="17" t="n">
        <v>6647</v>
      </c>
      <c r="C24" s="18">
        <f>(7.0/B24*100)</f>
        <v/>
      </c>
      <c r="D24" s="19" t="n">
        <v>6640</v>
      </c>
      <c r="E24" s="18" t="n">
        <v>534.9282001</v>
      </c>
      <c r="F24" s="20" t="n">
        <v>3.02550587</v>
      </c>
      <c r="G24" s="18" t="n">
        <v>544.21818979</v>
      </c>
      <c r="H24" s="20" t="n">
        <v>4.77888227</v>
      </c>
      <c r="I24" s="18" t="n">
        <v>515.3433681499999</v>
      </c>
      <c r="J24" s="20" t="n">
        <v>6.80179236</v>
      </c>
      <c r="K24" s="18" t="n">
        <v>504.64163782</v>
      </c>
      <c r="L24" s="20" t="n">
        <v>6.91356325</v>
      </c>
      <c r="M24" s="18" t="s">
        <v>481</v>
      </c>
      <c r="N24" s="20" t="s">
        <v>481</v>
      </c>
      <c r="O24" s="18" t="s">
        <v>481</v>
      </c>
      <c r="P24" s="20" t="s">
        <v>481</v>
      </c>
      <c r="Q24" s="18" t="s">
        <v>481</v>
      </c>
      <c r="R24" s="20" t="s">
        <v>481</v>
      </c>
      <c r="S24" s="18" t="s">
        <v>481</v>
      </c>
      <c r="T24" s="20" t="s">
        <v>481</v>
      </c>
      <c r="U24" s="18" t="n">
        <v>446.7652418</v>
      </c>
      <c r="V24" s="20" t="n">
        <v>13.88239162</v>
      </c>
    </row>
    <row r="25" spans="1:22">
      <c r="A25" s="15" t="s">
        <v>500</v>
      </c>
      <c r="B25" s="17" t="n">
        <v>5581</v>
      </c>
      <c r="C25" s="18">
        <f>(24.0/B25*100)</f>
        <v/>
      </c>
      <c r="D25" s="19" t="n">
        <v>5557</v>
      </c>
      <c r="E25" s="18" t="n">
        <v>530.03581951</v>
      </c>
      <c r="F25" s="20" t="n">
        <v>3.7534686</v>
      </c>
      <c r="G25" s="18" t="n">
        <v>520.67383097</v>
      </c>
      <c r="H25" s="20" t="n">
        <v>5.10777414</v>
      </c>
      <c r="I25" s="18" t="n">
        <v>485.43764533</v>
      </c>
      <c r="J25" s="20" t="n">
        <v>7.99689015</v>
      </c>
      <c r="K25" s="18" t="n">
        <v>450.75725434</v>
      </c>
      <c r="L25" s="20" t="n">
        <v>10.76530297</v>
      </c>
      <c r="M25" s="18" t="s">
        <v>481</v>
      </c>
      <c r="N25" s="20" t="s">
        <v>481</v>
      </c>
      <c r="O25" s="18" t="s">
        <v>481</v>
      </c>
      <c r="P25" s="20" t="s">
        <v>481</v>
      </c>
      <c r="Q25" s="18" t="s">
        <v>481</v>
      </c>
      <c r="R25" s="20" t="s">
        <v>481</v>
      </c>
      <c r="S25" s="18" t="s">
        <v>481</v>
      </c>
      <c r="T25" s="20" t="s">
        <v>481</v>
      </c>
      <c r="U25" s="18" t="n">
        <v>434.47916705</v>
      </c>
      <c r="V25" s="20" t="n">
        <v>26.9408341</v>
      </c>
    </row>
    <row r="26" spans="1:22">
      <c r="A26" s="15" t="s">
        <v>501</v>
      </c>
      <c r="B26" s="17" t="n">
        <v>4869</v>
      </c>
      <c r="C26" s="18">
        <f>(38.0/B26*100)</f>
        <v/>
      </c>
      <c r="D26" s="19" t="n">
        <v>4831</v>
      </c>
      <c r="E26" s="18" t="n">
        <v>491.54251617</v>
      </c>
      <c r="F26" s="20" t="n">
        <v>2.30701394</v>
      </c>
      <c r="G26" s="18" t="n">
        <v>476.28820612</v>
      </c>
      <c r="H26" s="20" t="n">
        <v>3.13359016</v>
      </c>
      <c r="I26" s="18" t="n">
        <v>452.57389712</v>
      </c>
      <c r="J26" s="20" t="n">
        <v>5.17874973</v>
      </c>
      <c r="K26" s="18" t="n">
        <v>449.06073039</v>
      </c>
      <c r="L26" s="20" t="n">
        <v>6.55481885</v>
      </c>
      <c r="M26" s="18" t="s">
        <v>481</v>
      </c>
      <c r="N26" s="20" t="s">
        <v>481</v>
      </c>
      <c r="O26" s="18" t="s">
        <v>481</v>
      </c>
      <c r="P26" s="20" t="s">
        <v>481</v>
      </c>
      <c r="Q26" s="18" t="s">
        <v>481</v>
      </c>
      <c r="R26" s="20" t="s">
        <v>481</v>
      </c>
      <c r="S26" s="18" t="s">
        <v>481</v>
      </c>
      <c r="T26" s="20" t="s">
        <v>481</v>
      </c>
      <c r="U26" s="18" t="n">
        <v>440.14857654</v>
      </c>
      <c r="V26" s="20" t="n">
        <v>11.8641687</v>
      </c>
    </row>
    <row r="27" spans="1:22">
      <c r="A27" s="15" t="s">
        <v>502</v>
      </c>
      <c r="B27" s="17" t="n">
        <v>5299</v>
      </c>
      <c r="C27" s="18">
        <f>(20.0/B27*100)</f>
        <v/>
      </c>
      <c r="D27" s="19" t="n">
        <v>5279</v>
      </c>
      <c r="E27" s="18" t="n">
        <v>498.28158618</v>
      </c>
      <c r="F27" s="20" t="n">
        <v>1.78458783</v>
      </c>
      <c r="G27" s="18" t="n">
        <v>482.78379501</v>
      </c>
      <c r="H27" s="20" t="n">
        <v>3.47651796</v>
      </c>
      <c r="I27" s="18" t="n">
        <v>473.33537635</v>
      </c>
      <c r="J27" s="20" t="n">
        <v>4.76307414</v>
      </c>
      <c r="K27" s="18" t="n">
        <v>458.89025069</v>
      </c>
      <c r="L27" s="20" t="n">
        <v>5.53420703</v>
      </c>
      <c r="M27" s="18" t="s">
        <v>481</v>
      </c>
      <c r="N27" s="20" t="s">
        <v>481</v>
      </c>
      <c r="O27" s="18" t="s">
        <v>481</v>
      </c>
      <c r="P27" s="20" t="s">
        <v>481</v>
      </c>
      <c r="Q27" s="18" t="s">
        <v>481</v>
      </c>
      <c r="R27" s="20" t="s">
        <v>481</v>
      </c>
      <c r="S27" s="18" t="s">
        <v>481</v>
      </c>
      <c r="T27" s="20" t="s">
        <v>481</v>
      </c>
      <c r="U27" s="18" t="n">
        <v>394.8768191</v>
      </c>
      <c r="V27" s="20" t="n">
        <v>6.60001945</v>
      </c>
    </row>
    <row r="28" spans="1:22">
      <c r="A28" s="15" t="s">
        <v>503</v>
      </c>
      <c r="B28" s="17" t="n">
        <v>7568</v>
      </c>
      <c r="C28" s="18">
        <f>(68.0/B28*100)</f>
        <v/>
      </c>
      <c r="D28" s="19" t="n">
        <v>7500</v>
      </c>
      <c r="E28" s="18" t="n">
        <v>411.86954032</v>
      </c>
      <c r="F28" s="20" t="n">
        <v>2.29666837</v>
      </c>
      <c r="G28" s="18" t="n">
        <v>408.52206401</v>
      </c>
      <c r="H28" s="20" t="n">
        <v>3.77162426</v>
      </c>
      <c r="I28" s="18" t="n">
        <v>385.93232454</v>
      </c>
      <c r="J28" s="20" t="n">
        <v>6.91289359</v>
      </c>
      <c r="K28" s="18" t="n">
        <v>364.19619407</v>
      </c>
      <c r="L28" s="20" t="n">
        <v>8.410517260000001</v>
      </c>
      <c r="M28" s="18" t="s">
        <v>481</v>
      </c>
      <c r="N28" s="20" t="s">
        <v>481</v>
      </c>
      <c r="O28" s="18" t="s">
        <v>481</v>
      </c>
      <c r="P28" s="20" t="s">
        <v>481</v>
      </c>
      <c r="Q28" s="18" t="s">
        <v>481</v>
      </c>
      <c r="R28" s="20" t="s">
        <v>481</v>
      </c>
      <c r="S28" s="18" t="s">
        <v>481</v>
      </c>
      <c r="T28" s="20" t="s">
        <v>481</v>
      </c>
      <c r="U28" s="18" t="n">
        <v>352.24901758</v>
      </c>
      <c r="V28" s="20" t="n">
        <v>10.79415442</v>
      </c>
    </row>
    <row r="29" spans="1:22">
      <c r="A29" s="15" t="s">
        <v>504</v>
      </c>
      <c r="B29" s="17" t="n">
        <v>5385</v>
      </c>
      <c r="C29" s="18">
        <f>(30.0/B29*100)</f>
        <v/>
      </c>
      <c r="D29" s="19" t="n">
        <v>5355</v>
      </c>
      <c r="E29" s="18" t="n">
        <v>524.8640392</v>
      </c>
      <c r="F29" s="20" t="n">
        <v>2.49394854</v>
      </c>
      <c r="G29" s="18" t="n">
        <v>511.71701964</v>
      </c>
      <c r="H29" s="20" t="n">
        <v>3.60101033</v>
      </c>
      <c r="I29" s="18" t="n">
        <v>499.7964811</v>
      </c>
      <c r="J29" s="20" t="n">
        <v>5.68329752</v>
      </c>
      <c r="K29" s="18" t="n">
        <v>474.32685888</v>
      </c>
      <c r="L29" s="20" t="n">
        <v>6.91403606</v>
      </c>
      <c r="M29" s="18" t="s">
        <v>481</v>
      </c>
      <c r="N29" s="20" t="s">
        <v>481</v>
      </c>
      <c r="O29" s="18" t="s">
        <v>481</v>
      </c>
      <c r="P29" s="20" t="s">
        <v>481</v>
      </c>
      <c r="Q29" s="18" t="n">
        <v>335.3902018</v>
      </c>
      <c r="R29" s="20" t="n">
        <v>12.1685767</v>
      </c>
      <c r="S29" s="18" t="s">
        <v>481</v>
      </c>
      <c r="T29" s="20" t="s">
        <v>481</v>
      </c>
      <c r="U29" s="18" t="n">
        <v>419.00830865</v>
      </c>
      <c r="V29" s="20" t="n">
        <v>14.02687358</v>
      </c>
    </row>
    <row r="30" spans="1:22">
      <c r="A30" s="15" t="s">
        <v>505</v>
      </c>
      <c r="B30" s="17" t="n">
        <v>4520</v>
      </c>
      <c r="C30" s="18">
        <f>(109.0/B30*100)</f>
        <v/>
      </c>
      <c r="D30" s="19" t="n">
        <v>4411</v>
      </c>
      <c r="E30" s="18" t="n">
        <v>511.37250363</v>
      </c>
      <c r="F30" s="20" t="n">
        <v>2.5255418</v>
      </c>
      <c r="G30" s="18" t="n">
        <v>483.28715404</v>
      </c>
      <c r="H30" s="20" t="n">
        <v>3.80854968</v>
      </c>
      <c r="I30" s="18" t="n">
        <v>475.19076258</v>
      </c>
      <c r="J30" s="20" t="n">
        <v>6.72572212</v>
      </c>
      <c r="K30" s="18" t="n">
        <v>459.63191236</v>
      </c>
      <c r="L30" s="20" t="n">
        <v>6.18263567</v>
      </c>
      <c r="M30" s="18" t="s">
        <v>481</v>
      </c>
      <c r="N30" s="20" t="s">
        <v>481</v>
      </c>
      <c r="O30" s="18" t="s">
        <v>481</v>
      </c>
      <c r="P30" s="20" t="s">
        <v>481</v>
      </c>
      <c r="Q30" s="18" t="s">
        <v>481</v>
      </c>
      <c r="R30" s="20" t="s">
        <v>481</v>
      </c>
      <c r="S30" s="18" t="s">
        <v>481</v>
      </c>
      <c r="T30" s="20" t="s">
        <v>481</v>
      </c>
      <c r="U30" s="18" t="n">
        <v>406.17719112</v>
      </c>
      <c r="V30" s="20" t="n">
        <v>10.24141045</v>
      </c>
    </row>
    <row r="31" spans="1:22">
      <c r="A31" s="15" t="s">
        <v>506</v>
      </c>
      <c r="B31" s="17" t="n">
        <v>5456</v>
      </c>
      <c r="C31" s="18">
        <f>(127.0/B31*100)</f>
        <v/>
      </c>
      <c r="D31" s="19" t="n">
        <v>5329</v>
      </c>
      <c r="E31" s="18" t="n">
        <v>516.10130468</v>
      </c>
      <c r="F31" s="20" t="n">
        <v>2.35097763</v>
      </c>
      <c r="G31" s="18" t="n">
        <v>495.39026769</v>
      </c>
      <c r="H31" s="20" t="n">
        <v>4.06704612</v>
      </c>
      <c r="I31" s="18" t="n">
        <v>474.48516986</v>
      </c>
      <c r="J31" s="20" t="n">
        <v>5.16461554</v>
      </c>
      <c r="K31" s="18" t="n">
        <v>454.59087796</v>
      </c>
      <c r="L31" s="20" t="n">
        <v>5.5721371</v>
      </c>
      <c r="M31" s="18" t="s">
        <v>481</v>
      </c>
      <c r="N31" s="20" t="s">
        <v>481</v>
      </c>
      <c r="O31" s="18" t="s">
        <v>481</v>
      </c>
      <c r="P31" s="20" t="s">
        <v>481</v>
      </c>
      <c r="Q31" s="18" t="s">
        <v>481</v>
      </c>
      <c r="R31" s="20" t="s">
        <v>481</v>
      </c>
      <c r="S31" s="18" t="s">
        <v>481</v>
      </c>
      <c r="T31" s="20" t="s">
        <v>481</v>
      </c>
      <c r="U31" s="18" t="n">
        <v>422.81734963</v>
      </c>
      <c r="V31" s="20" t="n">
        <v>8.25097491</v>
      </c>
    </row>
    <row r="32" spans="1:22">
      <c r="A32" s="15" t="s">
        <v>507</v>
      </c>
      <c r="B32" s="17" t="n">
        <v>4478</v>
      </c>
      <c r="C32" s="18">
        <f>(5.0/B32*100)</f>
        <v/>
      </c>
      <c r="D32" s="19" t="n">
        <v>4473</v>
      </c>
      <c r="E32" s="18" t="n">
        <v>509.13281912</v>
      </c>
      <c r="F32" s="20" t="n">
        <v>2.53046546</v>
      </c>
      <c r="G32" s="18" t="n">
        <v>510.96145287</v>
      </c>
      <c r="H32" s="20" t="n">
        <v>4.14447232</v>
      </c>
      <c r="I32" s="18" t="n">
        <v>487.94610915</v>
      </c>
      <c r="J32" s="20" t="n">
        <v>4.73616205</v>
      </c>
      <c r="K32" s="18" t="n">
        <v>478.40333164</v>
      </c>
      <c r="L32" s="20" t="n">
        <v>5.94186361</v>
      </c>
      <c r="M32" s="18" t="s">
        <v>481</v>
      </c>
      <c r="N32" s="20" t="s">
        <v>481</v>
      </c>
      <c r="O32" s="18" t="s">
        <v>481</v>
      </c>
      <c r="P32" s="20" t="s">
        <v>481</v>
      </c>
      <c r="Q32" s="18" t="s">
        <v>481</v>
      </c>
      <c r="R32" s="20" t="s">
        <v>481</v>
      </c>
      <c r="S32" s="18" t="s">
        <v>481</v>
      </c>
      <c r="T32" s="20" t="s">
        <v>481</v>
      </c>
      <c r="U32" s="18" t="n">
        <v>405.68268107</v>
      </c>
      <c r="V32" s="20" t="n">
        <v>19.13217625</v>
      </c>
    </row>
    <row r="33" spans="1:22">
      <c r="A33" s="15" t="s">
        <v>508</v>
      </c>
      <c r="B33" s="17" t="n">
        <v>7325</v>
      </c>
      <c r="C33" s="18">
        <f>(76.0/B33*100)</f>
        <v/>
      </c>
      <c r="D33" s="19" t="n">
        <v>7249</v>
      </c>
      <c r="E33" s="18" t="n">
        <v>502.07491809</v>
      </c>
      <c r="F33" s="20" t="n">
        <v>2.80244544</v>
      </c>
      <c r="G33" s="18" t="n">
        <v>491.82614377</v>
      </c>
      <c r="H33" s="20" t="n">
        <v>3.71456632</v>
      </c>
      <c r="I33" s="18" t="n">
        <v>482.87521737</v>
      </c>
      <c r="J33" s="20" t="n">
        <v>4.7696296</v>
      </c>
      <c r="K33" s="18" t="n">
        <v>456.00014041</v>
      </c>
      <c r="L33" s="20" t="n">
        <v>7.03250658</v>
      </c>
      <c r="M33" s="18" t="s">
        <v>481</v>
      </c>
      <c r="N33" s="20" t="s">
        <v>481</v>
      </c>
      <c r="O33" s="18" t="s">
        <v>481</v>
      </c>
      <c r="P33" s="20" t="s">
        <v>481</v>
      </c>
      <c r="Q33" s="18" t="s">
        <v>481</v>
      </c>
      <c r="R33" s="20" t="s">
        <v>481</v>
      </c>
      <c r="S33" s="18" t="s">
        <v>481</v>
      </c>
      <c r="T33" s="20" t="s">
        <v>481</v>
      </c>
      <c r="U33" s="18" t="n">
        <v>412.70583938</v>
      </c>
      <c r="V33" s="20" t="n">
        <v>16.59434513</v>
      </c>
    </row>
    <row r="34" spans="1:22">
      <c r="A34" s="15" t="s">
        <v>509</v>
      </c>
      <c r="B34" s="17" t="n">
        <v>6350</v>
      </c>
      <c r="C34" s="18">
        <f>(40.0/B34*100)</f>
        <v/>
      </c>
      <c r="D34" s="19" t="n">
        <v>6310</v>
      </c>
      <c r="E34" s="18" t="n">
        <v>490.47750106</v>
      </c>
      <c r="F34" s="20" t="n">
        <v>2.52514861</v>
      </c>
      <c r="G34" s="18" t="n">
        <v>476.14511849</v>
      </c>
      <c r="H34" s="20" t="n">
        <v>4.48863674</v>
      </c>
      <c r="I34" s="18" t="n">
        <v>455.06064581</v>
      </c>
      <c r="J34" s="20" t="n">
        <v>6.67659988</v>
      </c>
      <c r="K34" s="18" t="n">
        <v>447.66381622</v>
      </c>
      <c r="L34" s="20" t="n">
        <v>6.58448403</v>
      </c>
      <c r="M34" s="18" t="s">
        <v>481</v>
      </c>
      <c r="N34" s="20" t="s">
        <v>481</v>
      </c>
      <c r="O34" s="18" t="s">
        <v>481</v>
      </c>
      <c r="P34" s="20" t="s">
        <v>481</v>
      </c>
      <c r="Q34" s="18" t="n">
        <v>336.51078337</v>
      </c>
      <c r="R34" s="20" t="n">
        <v>12.24828707</v>
      </c>
      <c r="S34" s="18" t="s">
        <v>481</v>
      </c>
      <c r="T34" s="20" t="s">
        <v>481</v>
      </c>
      <c r="U34" s="18" t="n">
        <v>358.83129712</v>
      </c>
      <c r="V34" s="20" t="n">
        <v>10.72360674</v>
      </c>
    </row>
    <row r="35" spans="1:22">
      <c r="A35" s="15" t="s">
        <v>510</v>
      </c>
      <c r="B35" s="17" t="n">
        <v>6406</v>
      </c>
      <c r="C35" s="18">
        <f>(39.0/B35*100)</f>
        <v/>
      </c>
      <c r="D35" s="19" t="n">
        <v>6367</v>
      </c>
      <c r="E35" s="18" t="n">
        <v>518.8859626</v>
      </c>
      <c r="F35" s="20" t="n">
        <v>1.57452864</v>
      </c>
      <c r="G35" s="18" t="n">
        <v>510.48783116</v>
      </c>
      <c r="H35" s="20" t="n">
        <v>4.67908511</v>
      </c>
      <c r="I35" s="18" t="n">
        <v>482.25697123</v>
      </c>
      <c r="J35" s="20" t="n">
        <v>6.32386055</v>
      </c>
      <c r="K35" s="18" t="n">
        <v>468.66333751</v>
      </c>
      <c r="L35" s="20" t="n">
        <v>6.13235723</v>
      </c>
      <c r="M35" s="18" t="s">
        <v>481</v>
      </c>
      <c r="N35" s="20" t="s">
        <v>481</v>
      </c>
      <c r="O35" s="18" t="s">
        <v>481</v>
      </c>
      <c r="P35" s="20" t="s">
        <v>481</v>
      </c>
      <c r="Q35" s="18" t="n">
        <v>349.78970242</v>
      </c>
      <c r="R35" s="20" t="n">
        <v>6.90672373</v>
      </c>
      <c r="S35" s="18" t="s">
        <v>481</v>
      </c>
      <c r="T35" s="20" t="s">
        <v>481</v>
      </c>
      <c r="U35" s="18" t="n">
        <v>434.28060066</v>
      </c>
      <c r="V35" s="20" t="n">
        <v>10.42942158</v>
      </c>
    </row>
    <row r="36" spans="1:22">
      <c r="A36" s="15" t="s">
        <v>511</v>
      </c>
      <c r="B36" s="17" t="n">
        <v>6736</v>
      </c>
      <c r="C36" s="18">
        <f>(33.0/B36*100)</f>
        <v/>
      </c>
      <c r="D36" s="19" t="n">
        <v>6703</v>
      </c>
      <c r="E36" s="18" t="n">
        <v>489.89351701</v>
      </c>
      <c r="F36" s="20" t="n">
        <v>2.32472923</v>
      </c>
      <c r="G36" s="18" t="n">
        <v>486.52459586</v>
      </c>
      <c r="H36" s="20" t="n">
        <v>4.20467554</v>
      </c>
      <c r="I36" s="18" t="n">
        <v>472.44315254</v>
      </c>
      <c r="J36" s="20" t="n">
        <v>5.04014622</v>
      </c>
      <c r="K36" s="18" t="n">
        <v>467.33833249</v>
      </c>
      <c r="L36" s="20" t="n">
        <v>6.03078383</v>
      </c>
      <c r="M36" s="18" t="s">
        <v>481</v>
      </c>
      <c r="N36" s="20" t="s">
        <v>481</v>
      </c>
      <c r="O36" s="18" t="s">
        <v>481</v>
      </c>
      <c r="P36" s="20" t="s">
        <v>481</v>
      </c>
      <c r="Q36" s="18" t="s">
        <v>481</v>
      </c>
      <c r="R36" s="20" t="s">
        <v>481</v>
      </c>
      <c r="S36" s="18" t="s">
        <v>481</v>
      </c>
      <c r="T36" s="20" t="s">
        <v>481</v>
      </c>
      <c r="U36" s="18" t="n">
        <v>422.3922138</v>
      </c>
      <c r="V36" s="20" t="n">
        <v>11.58563757</v>
      </c>
    </row>
    <row r="37" spans="1:22">
      <c r="A37" s="15" t="s">
        <v>512</v>
      </c>
      <c r="B37" s="17" t="n">
        <v>5458</v>
      </c>
      <c r="C37" s="18">
        <f>(66.0/B37*100)</f>
        <v/>
      </c>
      <c r="D37" s="19" t="n">
        <v>5392</v>
      </c>
      <c r="E37" s="18" t="n">
        <v>508.04163425</v>
      </c>
      <c r="F37" s="20" t="n">
        <v>3.04826743</v>
      </c>
      <c r="G37" s="18" t="n">
        <v>487.44129532</v>
      </c>
      <c r="H37" s="20" t="n">
        <v>5.20892927</v>
      </c>
      <c r="I37" s="18" t="n">
        <v>466.22748701</v>
      </c>
      <c r="J37" s="20" t="n">
        <v>5.57802971</v>
      </c>
      <c r="K37" s="18" t="n">
        <v>446.55276251</v>
      </c>
      <c r="L37" s="20" t="n">
        <v>7.5940058</v>
      </c>
      <c r="M37" s="18" t="s">
        <v>481</v>
      </c>
      <c r="N37" s="20" t="s">
        <v>481</v>
      </c>
      <c r="O37" s="18" t="s">
        <v>481</v>
      </c>
      <c r="P37" s="20" t="s">
        <v>481</v>
      </c>
      <c r="Q37" s="18" t="s">
        <v>481</v>
      </c>
      <c r="R37" s="20" t="s">
        <v>481</v>
      </c>
      <c r="S37" s="18" t="s">
        <v>481</v>
      </c>
      <c r="T37" s="20" t="s">
        <v>481</v>
      </c>
      <c r="U37" s="18" t="n">
        <v>393.14000366</v>
      </c>
      <c r="V37" s="20" t="n">
        <v>7.47441558</v>
      </c>
    </row>
    <row r="38" spans="1:22">
      <c r="A38" s="15" t="s">
        <v>513</v>
      </c>
      <c r="B38" s="17" t="n">
        <v>5860</v>
      </c>
      <c r="C38" s="18">
        <f>(17.0/B38*100)</f>
        <v/>
      </c>
      <c r="D38" s="19" t="n">
        <v>5843</v>
      </c>
      <c r="E38" s="18" t="n">
        <v>531.75007783</v>
      </c>
      <c r="F38" s="20" t="n">
        <v>3.03403376</v>
      </c>
      <c r="G38" s="18" t="n">
        <v>521.80194756</v>
      </c>
      <c r="H38" s="20" t="n">
        <v>4.12735675</v>
      </c>
      <c r="I38" s="18" t="n">
        <v>502.77685094</v>
      </c>
      <c r="J38" s="20" t="n">
        <v>5.35460973</v>
      </c>
      <c r="K38" s="18" t="n">
        <v>496.57694833</v>
      </c>
      <c r="L38" s="20" t="n">
        <v>6.28280423</v>
      </c>
      <c r="M38" s="18" t="s">
        <v>481</v>
      </c>
      <c r="N38" s="20" t="s">
        <v>481</v>
      </c>
      <c r="O38" s="18" t="s">
        <v>481</v>
      </c>
      <c r="P38" s="20" t="s">
        <v>481</v>
      </c>
      <c r="Q38" s="18" t="s">
        <v>481</v>
      </c>
      <c r="R38" s="20" t="s">
        <v>481</v>
      </c>
      <c r="S38" s="18" t="s">
        <v>481</v>
      </c>
      <c r="T38" s="20" t="s">
        <v>481</v>
      </c>
      <c r="U38" s="18" t="n">
        <v>409.94948542</v>
      </c>
      <c r="V38" s="20" t="n">
        <v>9.716940259999999</v>
      </c>
    </row>
    <row r="39" spans="1:22">
      <c r="A39" s="15" t="s">
        <v>514</v>
      </c>
      <c r="B39" s="17" t="n">
        <v>5895</v>
      </c>
      <c r="C39" s="18">
        <f>(32.0/B39*100)</f>
        <v/>
      </c>
      <c r="D39" s="19" t="n">
        <v>5863</v>
      </c>
      <c r="E39" s="18" t="n">
        <v>422.61720278</v>
      </c>
      <c r="F39" s="20" t="n">
        <v>4.23713829</v>
      </c>
      <c r="G39" s="18" t="n">
        <v>431.77568891</v>
      </c>
      <c r="H39" s="20" t="n">
        <v>5.52378233</v>
      </c>
      <c r="I39" s="18" t="n">
        <v>418.28034367</v>
      </c>
      <c r="J39" s="20" t="n">
        <v>7.56443927</v>
      </c>
      <c r="K39" s="18" t="n">
        <v>405.70309551</v>
      </c>
      <c r="L39" s="20" t="n">
        <v>5.16139915</v>
      </c>
      <c r="M39" s="18" t="s">
        <v>481</v>
      </c>
      <c r="N39" s="20" t="s">
        <v>481</v>
      </c>
      <c r="O39" s="18" t="s">
        <v>481</v>
      </c>
      <c r="P39" s="20" t="s">
        <v>481</v>
      </c>
      <c r="Q39" s="18" t="s">
        <v>481</v>
      </c>
      <c r="R39" s="20" t="s">
        <v>481</v>
      </c>
      <c r="S39" s="18" t="s">
        <v>481</v>
      </c>
      <c r="T39" s="20" t="s">
        <v>481</v>
      </c>
      <c r="U39" s="18" t="n">
        <v>355.52600138</v>
      </c>
      <c r="V39" s="20" t="n">
        <v>10.33705386</v>
      </c>
    </row>
    <row r="40" spans="1:22">
      <c r="A40" s="15" t="s">
        <v>515</v>
      </c>
      <c r="B40" s="17" t="n">
        <v>14157</v>
      </c>
      <c r="C40" s="18">
        <f>(292.0/B40*100)</f>
        <v/>
      </c>
      <c r="D40" s="19" t="n">
        <v>13865</v>
      </c>
      <c r="E40" s="18" t="n">
        <v>505.79076165</v>
      </c>
      <c r="F40" s="20" t="n">
        <v>2.72608846</v>
      </c>
      <c r="G40" s="18" t="n">
        <v>492.38824231</v>
      </c>
      <c r="H40" s="20" t="n">
        <v>3.84744962</v>
      </c>
      <c r="I40" s="18" t="n">
        <v>483.87497508</v>
      </c>
      <c r="J40" s="20" t="n">
        <v>5.44801729</v>
      </c>
      <c r="K40" s="18" t="n">
        <v>454.46550916</v>
      </c>
      <c r="L40" s="20" t="n">
        <v>5.42142337</v>
      </c>
      <c r="M40" s="18" t="s">
        <v>481</v>
      </c>
      <c r="N40" s="20" t="s">
        <v>481</v>
      </c>
      <c r="O40" s="18" t="s">
        <v>481</v>
      </c>
      <c r="P40" s="20" t="s">
        <v>481</v>
      </c>
      <c r="Q40" s="18" t="s">
        <v>481</v>
      </c>
      <c r="R40" s="20" t="s">
        <v>481</v>
      </c>
      <c r="S40" s="18" t="s">
        <v>481</v>
      </c>
      <c r="T40" s="20" t="s">
        <v>481</v>
      </c>
      <c r="U40" s="18" t="n">
        <v>402.69679247</v>
      </c>
      <c r="V40" s="20" t="n">
        <v>7.23395595</v>
      </c>
    </row>
    <row r="41" spans="1:22">
      <c r="A41" s="15" t="s">
        <v>516</v>
      </c>
      <c r="B41" s="17" t="n">
        <v>5712</v>
      </c>
      <c r="C41" s="18">
        <f>(39.0/B41*100)</f>
        <v/>
      </c>
      <c r="D41" s="19" t="n">
        <v>5673</v>
      </c>
      <c r="E41" s="18" t="n">
        <v>481.04520293</v>
      </c>
      <c r="F41" s="20" t="n">
        <v>3.11144822</v>
      </c>
      <c r="G41" s="18" t="n">
        <v>460.93986935</v>
      </c>
      <c r="H41" s="20" t="n">
        <v>4.2100887</v>
      </c>
      <c r="I41" s="18" t="n">
        <v>442.48045033</v>
      </c>
      <c r="J41" s="20" t="n">
        <v>5.29109929</v>
      </c>
      <c r="K41" s="18" t="n">
        <v>417.98423039</v>
      </c>
      <c r="L41" s="20" t="n">
        <v>6.3340724</v>
      </c>
      <c r="M41" s="18" t="s">
        <v>481</v>
      </c>
      <c r="N41" s="20" t="s">
        <v>481</v>
      </c>
      <c r="O41" s="18" t="s">
        <v>481</v>
      </c>
      <c r="P41" s="20" t="s">
        <v>481</v>
      </c>
      <c r="Q41" s="18" t="n">
        <v>392.51815558</v>
      </c>
      <c r="R41" s="20" t="n">
        <v>16.89642718</v>
      </c>
      <c r="S41" s="18" t="s">
        <v>481</v>
      </c>
      <c r="T41" s="20" t="s">
        <v>481</v>
      </c>
      <c r="U41" s="18" t="n">
        <v>387.86799213</v>
      </c>
      <c r="V41" s="20" t="n">
        <v>12.20089499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(1379.0/B46*100)</f>
        <v/>
      </c>
      <c r="D46" s="19" t="n">
        <v>21762</v>
      </c>
      <c r="E46" s="18" t="n">
        <v>394.22835475</v>
      </c>
      <c r="F46" s="20" t="n">
        <v>3.03807137</v>
      </c>
      <c r="G46" s="18" t="n">
        <v>377.21280863</v>
      </c>
      <c r="H46" s="20" t="n">
        <v>4.29866751</v>
      </c>
      <c r="I46" s="18" t="n">
        <v>362.73437222</v>
      </c>
      <c r="J46" s="20" t="n">
        <v>5.38330277</v>
      </c>
      <c r="K46" s="18" t="n">
        <v>357.35927851</v>
      </c>
      <c r="L46" s="20" t="n">
        <v>5.95118403</v>
      </c>
      <c r="M46" s="18" t="s">
        <v>481</v>
      </c>
      <c r="N46" s="20" t="s">
        <v>481</v>
      </c>
      <c r="O46" s="18" t="s">
        <v>481</v>
      </c>
      <c r="P46" s="20" t="s">
        <v>481</v>
      </c>
      <c r="Q46" s="18" t="s">
        <v>481</v>
      </c>
      <c r="R46" s="20" t="s">
        <v>481</v>
      </c>
      <c r="S46" s="18" t="s">
        <v>481</v>
      </c>
      <c r="T46" s="20" t="s">
        <v>481</v>
      </c>
      <c r="U46" s="18" t="n">
        <v>325.38853627</v>
      </c>
      <c r="V46" s="20" t="n">
        <v>4.48624034</v>
      </c>
    </row>
    <row r="47" spans="1:22">
      <c r="A47" s="15" t="s">
        <v>522</v>
      </c>
      <c r="B47" s="17" t="n">
        <v>5928</v>
      </c>
      <c r="C47" s="18">
        <f>(101.0/B47*100)</f>
        <v/>
      </c>
      <c r="D47" s="19" t="n">
        <v>5827</v>
      </c>
      <c r="E47" s="18" t="n">
        <v>453.56019998</v>
      </c>
      <c r="F47" s="20" t="n">
        <v>3.86596913</v>
      </c>
      <c r="G47" s="18" t="n">
        <v>448.90090395</v>
      </c>
      <c r="H47" s="20" t="n">
        <v>5.72570217</v>
      </c>
      <c r="I47" s="18" t="n">
        <v>429.20242769</v>
      </c>
      <c r="J47" s="20" t="n">
        <v>5.87127698</v>
      </c>
      <c r="K47" s="18" t="n">
        <v>436.87227108</v>
      </c>
      <c r="L47" s="20" t="n">
        <v>6.72674374</v>
      </c>
      <c r="M47" s="18" t="s">
        <v>481</v>
      </c>
      <c r="N47" s="20" t="s">
        <v>481</v>
      </c>
      <c r="O47" s="18" t="s">
        <v>481</v>
      </c>
      <c r="P47" s="20" t="s">
        <v>481</v>
      </c>
      <c r="Q47" s="18" t="s">
        <v>481</v>
      </c>
      <c r="R47" s="20" t="s">
        <v>481</v>
      </c>
      <c r="S47" s="18" t="s">
        <v>481</v>
      </c>
      <c r="T47" s="20" t="s">
        <v>481</v>
      </c>
      <c r="U47" s="18" t="n">
        <v>358.81597596</v>
      </c>
      <c r="V47" s="20" t="n">
        <v>6.58137868</v>
      </c>
    </row>
    <row r="48" spans="1:22">
      <c r="A48" s="15" t="s">
        <v>523</v>
      </c>
      <c r="B48" s="17" t="n">
        <v>9841</v>
      </c>
      <c r="C48" s="18">
        <f>(7.0/B48*100)</f>
        <v/>
      </c>
      <c r="D48" s="19" t="n">
        <v>9834</v>
      </c>
      <c r="E48" s="18" t="n">
        <v>537.7693206</v>
      </c>
      <c r="F48" s="20" t="n">
        <v>5.60848484</v>
      </c>
      <c r="G48" s="18" t="n">
        <v>530.78643011</v>
      </c>
      <c r="H48" s="20" t="n">
        <v>5.45045434</v>
      </c>
      <c r="I48" s="18" t="n">
        <v>516.1171053</v>
      </c>
      <c r="J48" s="20" t="n">
        <v>5.597196</v>
      </c>
      <c r="K48" s="18" t="n">
        <v>506.99810349</v>
      </c>
      <c r="L48" s="20" t="n">
        <v>6.60512032</v>
      </c>
      <c r="M48" s="18" t="s">
        <v>481</v>
      </c>
      <c r="N48" s="20" t="s">
        <v>481</v>
      </c>
      <c r="O48" s="18" t="s">
        <v>481</v>
      </c>
      <c r="P48" s="20" t="s">
        <v>481</v>
      </c>
      <c r="Q48" s="18" t="s">
        <v>481</v>
      </c>
      <c r="R48" s="20" t="s">
        <v>481</v>
      </c>
      <c r="S48" s="18" t="s">
        <v>481</v>
      </c>
      <c r="T48" s="20" t="s">
        <v>481</v>
      </c>
      <c r="U48" s="18" t="n">
        <v>476.22094289</v>
      </c>
      <c r="V48" s="20" t="n">
        <v>30.20963125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(225.0/B50*100)</f>
        <v/>
      </c>
      <c r="D50" s="19" t="n">
        <v>11570</v>
      </c>
      <c r="E50" s="18" t="n">
        <v>392.68953635</v>
      </c>
      <c r="F50" s="20" t="n">
        <v>2.11044551</v>
      </c>
      <c r="G50" s="18" t="n">
        <v>391.89022606</v>
      </c>
      <c r="H50" s="20" t="n">
        <v>4.3930091</v>
      </c>
      <c r="I50" s="18" t="n">
        <v>388.31122052</v>
      </c>
      <c r="J50" s="20" t="n">
        <v>5.96175367</v>
      </c>
      <c r="K50" s="18" t="n">
        <v>368.33107745</v>
      </c>
      <c r="L50" s="20" t="n">
        <v>8.019457709999999</v>
      </c>
      <c r="M50" s="18" t="s">
        <v>481</v>
      </c>
      <c r="N50" s="20" t="s">
        <v>481</v>
      </c>
      <c r="O50" s="18" t="s">
        <v>481</v>
      </c>
      <c r="P50" s="20" t="s">
        <v>481</v>
      </c>
      <c r="Q50" s="18" t="s">
        <v>481</v>
      </c>
      <c r="R50" s="20" t="s">
        <v>481</v>
      </c>
      <c r="S50" s="18" t="s">
        <v>481</v>
      </c>
      <c r="T50" s="20" t="s">
        <v>481</v>
      </c>
      <c r="U50" s="18" t="n">
        <v>321.60487193</v>
      </c>
      <c r="V50" s="20" t="n">
        <v>9.4180159</v>
      </c>
    </row>
    <row r="51" spans="1:22">
      <c r="A51" s="15" t="s">
        <v>526</v>
      </c>
      <c r="B51" s="17" t="n">
        <v>6866</v>
      </c>
      <c r="C51" s="18">
        <f>(109.0/B51*100)</f>
        <v/>
      </c>
      <c r="D51" s="19" t="n">
        <v>6757</v>
      </c>
      <c r="E51" s="18" t="n">
        <v>402.8587348</v>
      </c>
      <c r="F51" s="20" t="n">
        <v>2.81278238</v>
      </c>
      <c r="G51" s="18" t="n">
        <v>411.19491219</v>
      </c>
      <c r="H51" s="20" t="n">
        <v>3.87439602</v>
      </c>
      <c r="I51" s="18" t="n">
        <v>399.80867722</v>
      </c>
      <c r="J51" s="20" t="n">
        <v>5.63205783</v>
      </c>
      <c r="K51" s="18" t="n">
        <v>388.16773306</v>
      </c>
      <c r="L51" s="20" t="n">
        <v>7.29546478</v>
      </c>
      <c r="M51" s="18" t="s">
        <v>481</v>
      </c>
      <c r="N51" s="20" t="s">
        <v>481</v>
      </c>
      <c r="O51" s="18" t="s">
        <v>481</v>
      </c>
      <c r="P51" s="20" t="s">
        <v>481</v>
      </c>
      <c r="Q51" s="18" t="n">
        <v>380.5422133</v>
      </c>
      <c r="R51" s="20" t="n">
        <v>4.31283207</v>
      </c>
      <c r="S51" s="18" t="s">
        <v>481</v>
      </c>
      <c r="T51" s="20" t="s">
        <v>481</v>
      </c>
      <c r="U51" s="18" t="n">
        <v>365.70677485</v>
      </c>
      <c r="V51" s="20" t="n">
        <v>7.39012025</v>
      </c>
    </row>
    <row r="52" spans="1:22">
      <c r="A52" s="15" t="s">
        <v>527</v>
      </c>
      <c r="B52" s="17" t="n">
        <v>5809</v>
      </c>
      <c r="C52" s="18">
        <f>(77.0/B52*100)</f>
        <v/>
      </c>
      <c r="D52" s="19" t="n">
        <v>5732</v>
      </c>
      <c r="E52" s="18" t="n">
        <v>467.25964955</v>
      </c>
      <c r="F52" s="20" t="n">
        <v>2.78537682</v>
      </c>
      <c r="G52" s="18" t="n">
        <v>471.8820249</v>
      </c>
      <c r="H52" s="20" t="n">
        <v>4.36743561</v>
      </c>
      <c r="I52" s="18" t="n">
        <v>450.5711223</v>
      </c>
      <c r="J52" s="20" t="n">
        <v>6.30330514</v>
      </c>
      <c r="K52" s="18" t="n">
        <v>428.04652897</v>
      </c>
      <c r="L52" s="20" t="n">
        <v>8.50686078</v>
      </c>
      <c r="M52" s="18" t="s">
        <v>481</v>
      </c>
      <c r="N52" s="20" t="s">
        <v>481</v>
      </c>
      <c r="O52" s="18" t="s">
        <v>481</v>
      </c>
      <c r="P52" s="20" t="s">
        <v>481</v>
      </c>
      <c r="Q52" s="18" t="s">
        <v>481</v>
      </c>
      <c r="R52" s="20" t="s">
        <v>481</v>
      </c>
      <c r="S52" s="18" t="s">
        <v>481</v>
      </c>
      <c r="T52" s="20" t="s">
        <v>481</v>
      </c>
      <c r="U52" s="18" t="n">
        <v>372.66622996</v>
      </c>
      <c r="V52" s="20" t="n">
        <v>12.31944008</v>
      </c>
    </row>
    <row r="53" spans="1:22">
      <c r="A53" s="15" t="s">
        <v>528</v>
      </c>
      <c r="B53" s="17" t="n">
        <v>5571</v>
      </c>
      <c r="C53" s="18">
        <f>(85.0/B53*100)</f>
        <v/>
      </c>
      <c r="D53" s="19" t="n">
        <v>5486</v>
      </c>
      <c r="E53" s="18" t="n">
        <v>449.58757345</v>
      </c>
      <c r="F53" s="20" t="n">
        <v>1.95516324</v>
      </c>
      <c r="G53" s="18" t="n">
        <v>433.93027102</v>
      </c>
      <c r="H53" s="20" t="n">
        <v>4.22043334</v>
      </c>
      <c r="I53" s="18" t="n">
        <v>415.69225741</v>
      </c>
      <c r="J53" s="20" t="n">
        <v>5.33715921</v>
      </c>
      <c r="K53" s="18" t="n">
        <v>409.3740453</v>
      </c>
      <c r="L53" s="20" t="n">
        <v>5.72741328</v>
      </c>
      <c r="M53" s="18" t="s">
        <v>481</v>
      </c>
      <c r="N53" s="20" t="s">
        <v>481</v>
      </c>
      <c r="O53" s="18" t="s">
        <v>481</v>
      </c>
      <c r="P53" s="20" t="s">
        <v>481</v>
      </c>
      <c r="Q53" s="18" t="s">
        <v>481</v>
      </c>
      <c r="R53" s="20" t="s">
        <v>481</v>
      </c>
      <c r="S53" s="18" t="s">
        <v>481</v>
      </c>
      <c r="T53" s="20" t="s">
        <v>481</v>
      </c>
      <c r="U53" s="18" t="n">
        <v>337.45848564</v>
      </c>
      <c r="V53" s="20" t="n">
        <v>8.77109765</v>
      </c>
    </row>
    <row r="54" spans="1:22">
      <c r="A54" s="15" t="s">
        <v>529</v>
      </c>
      <c r="B54" s="17" t="n">
        <v>4740</v>
      </c>
      <c r="C54" s="18">
        <f>(113.0/B54*100)</f>
        <v/>
      </c>
      <c r="D54" s="19" t="n">
        <v>4627</v>
      </c>
      <c r="E54" s="18" t="n">
        <v>337.91622499</v>
      </c>
      <c r="F54" s="20" t="n">
        <v>2.78881132</v>
      </c>
      <c r="G54" s="18" t="n">
        <v>319.1303607</v>
      </c>
      <c r="H54" s="20" t="n">
        <v>7.59983413</v>
      </c>
      <c r="I54" s="18" t="n">
        <v>325.39027504</v>
      </c>
      <c r="J54" s="20" t="n">
        <v>5.60050641</v>
      </c>
      <c r="K54" s="18" t="n">
        <v>304.14788684</v>
      </c>
      <c r="L54" s="20" t="n">
        <v>8.25313469</v>
      </c>
      <c r="M54" s="18" t="s">
        <v>481</v>
      </c>
      <c r="N54" s="20" t="s">
        <v>481</v>
      </c>
      <c r="O54" s="18" t="s">
        <v>481</v>
      </c>
      <c r="P54" s="20" t="s">
        <v>481</v>
      </c>
      <c r="Q54" s="18" t="s">
        <v>481</v>
      </c>
      <c r="R54" s="20" t="s">
        <v>481</v>
      </c>
      <c r="S54" s="18" t="s">
        <v>481</v>
      </c>
      <c r="T54" s="20" t="s">
        <v>481</v>
      </c>
      <c r="U54" s="18" t="n">
        <v>269.11981161</v>
      </c>
      <c r="V54" s="20" t="n">
        <v>3.55291646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559.01097681</v>
      </c>
      <c r="F56" s="20" t="n">
        <v>3.00689136</v>
      </c>
      <c r="G56" s="18" t="n">
        <v>531.0552826000001</v>
      </c>
      <c r="H56" s="20" t="n">
        <v>5.08724495</v>
      </c>
      <c r="I56" s="18" t="n">
        <v>516.43077042</v>
      </c>
      <c r="J56" s="20" t="n">
        <v>5.78073528</v>
      </c>
      <c r="K56" s="18" t="n">
        <v>505.00656399</v>
      </c>
      <c r="L56" s="20" t="n">
        <v>6.08542087</v>
      </c>
      <c r="M56" s="18" t="s">
        <v>481</v>
      </c>
      <c r="N56" s="20" t="s">
        <v>481</v>
      </c>
      <c r="O56" s="18" t="s">
        <v>481</v>
      </c>
      <c r="P56" s="20" t="s">
        <v>481</v>
      </c>
      <c r="Q56" s="18" t="s">
        <v>481</v>
      </c>
      <c r="R56" s="20" t="s">
        <v>481</v>
      </c>
      <c r="S56" s="18" t="s">
        <v>481</v>
      </c>
      <c r="T56" s="20" t="s">
        <v>481</v>
      </c>
      <c r="U56" s="18" t="n">
        <v>502.63608985</v>
      </c>
      <c r="V56" s="20" t="n">
        <v>14.45758115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488.35976944</v>
      </c>
      <c r="F61" s="20" t="n">
        <v>2.26963694</v>
      </c>
      <c r="G61" s="18" t="n">
        <v>481.65215231</v>
      </c>
      <c r="H61" s="20" t="n">
        <v>3.39959767</v>
      </c>
      <c r="I61" s="18" t="n">
        <v>462.30312068</v>
      </c>
      <c r="J61" s="20" t="n">
        <v>4.31373015</v>
      </c>
      <c r="K61" s="18" t="n">
        <v>446.2554964</v>
      </c>
      <c r="L61" s="20" t="n">
        <v>5.58770316</v>
      </c>
      <c r="M61" s="18" t="s">
        <v>481</v>
      </c>
      <c r="N61" s="20" t="s">
        <v>481</v>
      </c>
      <c r="O61" s="18" t="s">
        <v>481</v>
      </c>
      <c r="P61" s="20" t="s">
        <v>481</v>
      </c>
      <c r="Q61" s="18" t="s">
        <v>481</v>
      </c>
      <c r="R61" s="20" t="s">
        <v>481</v>
      </c>
      <c r="S61" s="18" t="s">
        <v>481</v>
      </c>
      <c r="T61" s="20" t="s">
        <v>481</v>
      </c>
      <c r="U61" s="18" t="n">
        <v>411.45254232</v>
      </c>
      <c r="V61" s="20" t="n">
        <v>10.71344052</v>
      </c>
    </row>
    <row r="62" spans="1:22">
      <c r="A62" s="15" t="s">
        <v>537</v>
      </c>
      <c r="B62" s="17" t="n">
        <v>4476</v>
      </c>
      <c r="C62" s="18">
        <f>(3.0/B62*100)</f>
        <v/>
      </c>
      <c r="D62" s="19" t="n">
        <v>4473</v>
      </c>
      <c r="E62" s="18" t="n">
        <v>544.5629173999999</v>
      </c>
      <c r="F62" s="20" t="n">
        <v>1.46216483</v>
      </c>
      <c r="G62" s="18" t="n">
        <v>556.57805191</v>
      </c>
      <c r="H62" s="20" t="n">
        <v>2.94306845</v>
      </c>
      <c r="I62" s="18" t="n">
        <v>533.27210215</v>
      </c>
      <c r="J62" s="20" t="n">
        <v>4.65979838</v>
      </c>
      <c r="K62" s="18" t="n">
        <v>527.61168551</v>
      </c>
      <c r="L62" s="20" t="n">
        <v>5.94150236</v>
      </c>
      <c r="M62" s="18" t="s">
        <v>481</v>
      </c>
      <c r="N62" s="20" t="s">
        <v>481</v>
      </c>
      <c r="O62" s="18" t="s">
        <v>481</v>
      </c>
      <c r="P62" s="20" t="s">
        <v>481</v>
      </c>
      <c r="Q62" s="18" t="s">
        <v>481</v>
      </c>
      <c r="R62" s="20" t="s">
        <v>481</v>
      </c>
      <c r="S62" s="18" t="s">
        <v>481</v>
      </c>
      <c r="T62" s="20" t="s">
        <v>481</v>
      </c>
      <c r="U62" s="18" t="n">
        <v>487.80040702</v>
      </c>
      <c r="V62" s="20" t="n">
        <v>22.43057832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424.82217355</v>
      </c>
      <c r="F66" s="20" t="n">
        <v>1.79184291</v>
      </c>
      <c r="G66" s="18" t="n">
        <v>430.06016388</v>
      </c>
      <c r="H66" s="20" t="n">
        <v>4.09370941</v>
      </c>
      <c r="I66" s="18" t="n">
        <v>409.46827153</v>
      </c>
      <c r="J66" s="20" t="n">
        <v>6.15210706</v>
      </c>
      <c r="K66" s="18" t="n">
        <v>397.56521791</v>
      </c>
      <c r="L66" s="20" t="n">
        <v>8.087517180000001</v>
      </c>
      <c r="M66" s="18" t="s">
        <v>481</v>
      </c>
      <c r="N66" s="20" t="s">
        <v>481</v>
      </c>
      <c r="O66" s="18" t="s">
        <v>481</v>
      </c>
      <c r="P66" s="20" t="s">
        <v>481</v>
      </c>
      <c r="Q66" s="18" t="s">
        <v>481</v>
      </c>
      <c r="R66" s="20" t="s">
        <v>481</v>
      </c>
      <c r="S66" s="18" t="s">
        <v>481</v>
      </c>
      <c r="T66" s="20" t="s">
        <v>481</v>
      </c>
      <c r="U66" s="18" t="n">
        <v>346.63897905</v>
      </c>
      <c r="V66" s="20" t="n">
        <v>6.23903469</v>
      </c>
    </row>
    <row r="67" spans="1:22">
      <c r="A67" s="15" t="s">
        <v>542</v>
      </c>
      <c r="B67" s="17" t="n">
        <v>6971</v>
      </c>
      <c r="C67" s="18">
        <f>(117.0/B67*100)</f>
        <v/>
      </c>
      <c r="D67" s="19" t="n">
        <v>6854</v>
      </c>
      <c r="E67" s="18" t="n">
        <v>394.61249769</v>
      </c>
      <c r="F67" s="20" t="n">
        <v>3.00279422</v>
      </c>
      <c r="G67" s="18" t="n">
        <v>394.40613322</v>
      </c>
      <c r="H67" s="20" t="n">
        <v>4.16684654</v>
      </c>
      <c r="I67" s="18" t="n">
        <v>374.88720273</v>
      </c>
      <c r="J67" s="20" t="n">
        <v>3.81252113</v>
      </c>
      <c r="K67" s="18" t="n">
        <v>375.91795849</v>
      </c>
      <c r="L67" s="20" t="n">
        <v>4.82390591</v>
      </c>
      <c r="M67" s="18" t="s">
        <v>481</v>
      </c>
      <c r="N67" s="20" t="s">
        <v>481</v>
      </c>
      <c r="O67" s="18" t="s">
        <v>481</v>
      </c>
      <c r="P67" s="20" t="s">
        <v>481</v>
      </c>
      <c r="Q67" s="18" t="s">
        <v>481</v>
      </c>
      <c r="R67" s="20" t="s">
        <v>481</v>
      </c>
      <c r="S67" s="18" t="s">
        <v>481</v>
      </c>
      <c r="T67" s="20" t="s">
        <v>481</v>
      </c>
      <c r="U67" s="18" t="n">
        <v>298.35507093</v>
      </c>
      <c r="V67" s="20" t="n">
        <v>7.50499346</v>
      </c>
    </row>
    <row r="68" spans="1:22">
      <c r="A68" s="15" t="s">
        <v>543</v>
      </c>
      <c r="B68" s="17" t="n">
        <v>12083</v>
      </c>
      <c r="C68" s="18">
        <f>(26.0/B68*100)</f>
        <v/>
      </c>
      <c r="D68" s="19" t="n">
        <v>12057</v>
      </c>
      <c r="E68" s="18" t="n">
        <v>425.45137096</v>
      </c>
      <c r="F68" s="20" t="n">
        <v>1.64005897</v>
      </c>
      <c r="G68" s="18" t="n">
        <v>399.79203773</v>
      </c>
      <c r="H68" s="20" t="n">
        <v>2.84788785</v>
      </c>
      <c r="I68" s="18" t="n">
        <v>378.30939102</v>
      </c>
      <c r="J68" s="20" t="n">
        <v>3.39508752</v>
      </c>
      <c r="K68" s="18" t="n">
        <v>369.10878667</v>
      </c>
      <c r="L68" s="20" t="n">
        <v>4.08238348</v>
      </c>
      <c r="M68" s="18" t="s">
        <v>481</v>
      </c>
      <c r="N68" s="20" t="s">
        <v>481</v>
      </c>
      <c r="O68" s="18" t="s">
        <v>481</v>
      </c>
      <c r="P68" s="20" t="s">
        <v>481</v>
      </c>
      <c r="Q68" s="18" t="s">
        <v>481</v>
      </c>
      <c r="R68" s="20" t="s">
        <v>481</v>
      </c>
      <c r="S68" s="18" t="s">
        <v>481</v>
      </c>
      <c r="T68" s="20" t="s">
        <v>481</v>
      </c>
      <c r="U68" s="18" t="n">
        <v>325.35756889</v>
      </c>
      <c r="V68" s="20" t="n">
        <v>3.72127823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502.47346466</v>
      </c>
      <c r="F70" s="20" t="n">
        <v>2.83856645</v>
      </c>
      <c r="G70" s="18" t="n">
        <v>494.75401515</v>
      </c>
      <c r="H70" s="20" t="n">
        <v>4.99901846</v>
      </c>
      <c r="I70" s="18" t="n">
        <v>479.20718402</v>
      </c>
      <c r="J70" s="20" t="n">
        <v>4.67209429</v>
      </c>
      <c r="K70" s="18" t="n">
        <v>472.49015332</v>
      </c>
      <c r="L70" s="20" t="n">
        <v>7.39109646</v>
      </c>
      <c r="M70" s="18" t="s">
        <v>481</v>
      </c>
      <c r="N70" s="20" t="s">
        <v>481</v>
      </c>
      <c r="O70" s="18" t="s">
        <v>481</v>
      </c>
      <c r="P70" s="20" t="s">
        <v>481</v>
      </c>
      <c r="Q70" s="18" t="s">
        <v>481</v>
      </c>
      <c r="R70" s="20" t="s">
        <v>481</v>
      </c>
      <c r="S70" s="18" t="s">
        <v>481</v>
      </c>
      <c r="T70" s="20" t="s">
        <v>481</v>
      </c>
      <c r="U70" s="18" t="n">
        <v>434.7417072</v>
      </c>
      <c r="V70" s="20" t="n">
        <v>10.9971321</v>
      </c>
    </row>
    <row r="71" spans="1:22">
      <c r="A71" s="15" t="s">
        <v>546</v>
      </c>
      <c r="B71" s="17" t="n">
        <v>6115</v>
      </c>
      <c r="C71" s="18">
        <f>(17.0/B71*100)</f>
        <v/>
      </c>
      <c r="D71" s="19" t="n">
        <v>6098</v>
      </c>
      <c r="E71" s="18" t="n">
        <v>576.67480203</v>
      </c>
      <c r="F71" s="20" t="n">
        <v>1.74381789</v>
      </c>
      <c r="G71" s="18" t="n">
        <v>553.28626864</v>
      </c>
      <c r="H71" s="20" t="n">
        <v>3.82030107</v>
      </c>
      <c r="I71" s="18" t="n">
        <v>523.01550488</v>
      </c>
      <c r="J71" s="20" t="n">
        <v>4.41361951</v>
      </c>
      <c r="K71" s="18" t="n">
        <v>515.41156473</v>
      </c>
      <c r="L71" s="20" t="n">
        <v>6.66542564</v>
      </c>
      <c r="M71" s="18" t="s">
        <v>481</v>
      </c>
      <c r="N71" s="20" t="s">
        <v>481</v>
      </c>
      <c r="O71" s="18" t="s">
        <v>481</v>
      </c>
      <c r="P71" s="20" t="s">
        <v>481</v>
      </c>
      <c r="Q71" s="18" t="s">
        <v>481</v>
      </c>
      <c r="R71" s="20" t="s">
        <v>481</v>
      </c>
      <c r="S71" s="18" t="s">
        <v>481</v>
      </c>
      <c r="T71" s="20" t="s">
        <v>481</v>
      </c>
      <c r="U71" s="18" t="n">
        <v>497.44226929</v>
      </c>
      <c r="V71" s="20" t="n">
        <v>25.17976639</v>
      </c>
    </row>
    <row r="72" spans="1:22">
      <c r="A72" s="15" t="s">
        <v>547</v>
      </c>
      <c r="B72" s="17" t="n">
        <v>7708</v>
      </c>
      <c r="C72" s="18">
        <f>(5.0/B72*100)</f>
        <v/>
      </c>
      <c r="D72" s="19" t="n">
        <v>7703</v>
      </c>
      <c r="E72" s="18" t="n">
        <v>543.55164967</v>
      </c>
      <c r="F72" s="20" t="n">
        <v>3.09068195</v>
      </c>
      <c r="G72" s="18" t="n">
        <v>557.72662603</v>
      </c>
      <c r="H72" s="20" t="n">
        <v>5.71646475</v>
      </c>
      <c r="I72" s="18" t="n">
        <v>524.66359269</v>
      </c>
      <c r="J72" s="20" t="n">
        <v>7.35528913</v>
      </c>
      <c r="K72" s="18" t="n">
        <v>511.09027123</v>
      </c>
      <c r="L72" s="20" t="n">
        <v>8.24490013</v>
      </c>
      <c r="M72" s="18" t="s">
        <v>481</v>
      </c>
      <c r="N72" s="20" t="s">
        <v>481</v>
      </c>
      <c r="O72" s="18" t="s">
        <v>481</v>
      </c>
      <c r="P72" s="20" t="s">
        <v>481</v>
      </c>
      <c r="Q72" s="18" t="s">
        <v>481</v>
      </c>
      <c r="R72" s="20" t="s">
        <v>481</v>
      </c>
      <c r="S72" s="18" t="s">
        <v>481</v>
      </c>
      <c r="T72" s="20" t="s">
        <v>481</v>
      </c>
      <c r="U72" s="18" t="n">
        <v>473.43316725</v>
      </c>
      <c r="V72" s="20" t="n">
        <v>25.44899055</v>
      </c>
    </row>
    <row r="73" spans="1:22">
      <c r="A73" s="15" t="s">
        <v>548</v>
      </c>
      <c r="B73" s="17" t="n">
        <v>8249</v>
      </c>
      <c r="C73" s="18">
        <f>(147.0/B73*100)</f>
        <v/>
      </c>
      <c r="D73" s="19" t="n">
        <v>8102</v>
      </c>
      <c r="E73" s="18" t="n">
        <v>423.7569625</v>
      </c>
      <c r="F73" s="20" t="n">
        <v>3.10973454</v>
      </c>
      <c r="G73" s="18" t="n">
        <v>413.33281935</v>
      </c>
      <c r="H73" s="20" t="n">
        <v>5.01521034</v>
      </c>
      <c r="I73" s="18" t="n">
        <v>391.12556947</v>
      </c>
      <c r="J73" s="20" t="n">
        <v>5.33834139</v>
      </c>
      <c r="K73" s="18" t="n">
        <v>386.80067211</v>
      </c>
      <c r="L73" s="20" t="n">
        <v>5.64501674</v>
      </c>
      <c r="M73" s="18" t="s">
        <v>481</v>
      </c>
      <c r="N73" s="20" t="s">
        <v>481</v>
      </c>
      <c r="O73" s="18" t="s">
        <v>481</v>
      </c>
      <c r="P73" s="20" t="s">
        <v>481</v>
      </c>
      <c r="Q73" s="18" t="s">
        <v>481</v>
      </c>
      <c r="R73" s="20" t="s">
        <v>481</v>
      </c>
      <c r="S73" s="18" t="s">
        <v>481</v>
      </c>
      <c r="T73" s="20" t="s">
        <v>481</v>
      </c>
      <c r="U73" s="18" t="n">
        <v>351.0963224</v>
      </c>
      <c r="V73" s="20" t="n">
        <v>12.42268101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(211.0/B75*100)</f>
        <v/>
      </c>
      <c r="D75" s="19" t="n">
        <v>5164</v>
      </c>
      <c r="E75" s="18" t="n">
        <v>376.87334617</v>
      </c>
      <c r="F75" s="20" t="n">
        <v>3.07339059</v>
      </c>
      <c r="G75" s="18" t="n">
        <v>367.55854689</v>
      </c>
      <c r="H75" s="20" t="n">
        <v>5.0912012</v>
      </c>
      <c r="I75" s="18" t="n">
        <v>352.76035839</v>
      </c>
      <c r="J75" s="20" t="n">
        <v>5.91491301</v>
      </c>
      <c r="K75" s="18" t="n">
        <v>346.12503118</v>
      </c>
      <c r="L75" s="20" t="n">
        <v>6.75286966</v>
      </c>
      <c r="M75" s="18" t="s">
        <v>481</v>
      </c>
      <c r="N75" s="20" t="s">
        <v>481</v>
      </c>
      <c r="O75" s="18" t="s">
        <v>481</v>
      </c>
      <c r="P75" s="20" t="s">
        <v>481</v>
      </c>
      <c r="Q75" s="18" t="s">
        <v>481</v>
      </c>
      <c r="R75" s="20" t="s">
        <v>481</v>
      </c>
      <c r="S75" s="18" t="s">
        <v>481</v>
      </c>
      <c r="T75" s="20" t="s">
        <v>481</v>
      </c>
      <c r="U75" s="18" t="n">
        <v>321.50389012</v>
      </c>
      <c r="V75" s="20" t="n">
        <v>7.20326999</v>
      </c>
    </row>
    <row r="76" spans="1:22">
      <c r="A76" s="15" t="s">
        <v>551</v>
      </c>
      <c r="B76" s="17" t="n">
        <v>14167</v>
      </c>
      <c r="C76" s="18">
        <f>(229.0/B76*100)</f>
        <v/>
      </c>
      <c r="D76" s="19" t="n">
        <v>13938</v>
      </c>
      <c r="E76" s="18" t="n">
        <v>444.81695103</v>
      </c>
      <c r="F76" s="20" t="n">
        <v>2.27485858</v>
      </c>
      <c r="G76" s="18" t="n">
        <v>425.56278862</v>
      </c>
      <c r="H76" s="20" t="n">
        <v>3.5151979</v>
      </c>
      <c r="I76" s="18" t="n">
        <v>405.31725106</v>
      </c>
      <c r="J76" s="20" t="n">
        <v>5.39118944</v>
      </c>
      <c r="K76" s="18" t="n">
        <v>387.21449928</v>
      </c>
      <c r="L76" s="20" t="n">
        <v>4.94248118</v>
      </c>
      <c r="M76" s="18" t="s">
        <v>481</v>
      </c>
      <c r="N76" s="20" t="s">
        <v>481</v>
      </c>
      <c r="O76" s="18" t="s">
        <v>481</v>
      </c>
      <c r="P76" s="20" t="s">
        <v>481</v>
      </c>
      <c r="Q76" s="18" t="s">
        <v>481</v>
      </c>
      <c r="R76" s="20" t="s">
        <v>481</v>
      </c>
      <c r="S76" s="18" t="s">
        <v>481</v>
      </c>
      <c r="T76" s="20" t="s">
        <v>481</v>
      </c>
      <c r="U76" s="18" t="n">
        <v>352.35316781</v>
      </c>
      <c r="V76" s="20" t="n">
        <v>6.29414175</v>
      </c>
    </row>
    <row r="77" spans="1:22">
      <c r="A77" s="15" t="s">
        <v>552</v>
      </c>
      <c r="B77" s="17" t="n">
        <v>6062</v>
      </c>
      <c r="C77" s="18">
        <f>(92.0/B77*100)</f>
        <v/>
      </c>
      <c r="D77" s="19" t="n">
        <v>5970</v>
      </c>
      <c r="E77" s="18" t="n">
        <v>426.40542058</v>
      </c>
      <c r="F77" s="20" t="n">
        <v>2.47137547</v>
      </c>
      <c r="G77" s="18" t="n">
        <v>432.14777613</v>
      </c>
      <c r="H77" s="20" t="n">
        <v>5.29094068</v>
      </c>
      <c r="I77" s="18" t="n">
        <v>415.75590835</v>
      </c>
      <c r="J77" s="20" t="n">
        <v>6.41795902</v>
      </c>
      <c r="K77" s="18" t="n">
        <v>386.77720456</v>
      </c>
      <c r="L77" s="20" t="n">
        <v>7.19772342</v>
      </c>
      <c r="M77" s="18" t="s">
        <v>481</v>
      </c>
      <c r="N77" s="20" t="s">
        <v>481</v>
      </c>
      <c r="O77" s="18" t="s">
        <v>481</v>
      </c>
      <c r="P77" s="20" t="s">
        <v>481</v>
      </c>
      <c r="Q77" s="18" t="s">
        <v>481</v>
      </c>
      <c r="R77" s="20" t="s">
        <v>481</v>
      </c>
      <c r="S77" s="18" t="s">
        <v>481</v>
      </c>
      <c r="T77" s="20" t="s">
        <v>481</v>
      </c>
      <c r="U77" s="18" t="n">
        <v>340.21159958</v>
      </c>
      <c r="V77" s="20" t="n">
        <v>4.45836046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462.15060445</v>
      </c>
      <c r="F81" s="20" t="n">
        <v>3.6357421</v>
      </c>
      <c r="G81" s="18" t="n">
        <v>449.21592837</v>
      </c>
      <c r="H81" s="20" t="n">
        <v>4.22121869</v>
      </c>
      <c r="I81" s="18" t="n">
        <v>427.72809779</v>
      </c>
      <c r="J81" s="20" t="n">
        <v>4.63359789</v>
      </c>
      <c r="K81" s="18" t="n">
        <v>407.50681321</v>
      </c>
      <c r="L81" s="20" t="n">
        <v>4.420609</v>
      </c>
      <c r="M81" s="18" t="s">
        <v>481</v>
      </c>
      <c r="N81" s="20" t="s">
        <v>481</v>
      </c>
      <c r="O81" s="18" t="s">
        <v>481</v>
      </c>
      <c r="P81" s="20" t="s">
        <v>481</v>
      </c>
      <c r="Q81" s="18" t="s">
        <v>481</v>
      </c>
      <c r="R81" s="20" t="s">
        <v>481</v>
      </c>
      <c r="S81" s="18" t="s">
        <v>481</v>
      </c>
      <c r="T81" s="20" t="s">
        <v>481</v>
      </c>
      <c r="U81" s="18" t="n">
        <v>400.24359489</v>
      </c>
      <c r="V81" s="20" t="n">
        <v>15.53291388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740</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509.08233145</v>
      </c>
      <c r="F7" s="20" t="n">
        <v>1.97384968</v>
      </c>
      <c r="G7" s="18" t="n">
        <v>489.62928067</v>
      </c>
      <c r="H7" s="20" t="n">
        <v>2.67600992</v>
      </c>
      <c r="I7" s="18" t="n">
        <v>465.42332632</v>
      </c>
      <c r="J7" s="20" t="n">
        <v>3.37916427</v>
      </c>
      <c r="K7" s="18" t="n">
        <v>454.00715169</v>
      </c>
      <c r="L7" s="20" t="n">
        <v>5.14615315</v>
      </c>
      <c r="M7" s="18" t="s">
        <v>481</v>
      </c>
      <c r="N7" s="20" t="s">
        <v>481</v>
      </c>
      <c r="O7" s="18" t="s">
        <v>481</v>
      </c>
      <c r="P7" s="20" t="s">
        <v>481</v>
      </c>
      <c r="Q7" s="18" t="s">
        <v>481</v>
      </c>
      <c r="R7" s="20" t="s">
        <v>481</v>
      </c>
      <c r="S7" s="18" t="s">
        <v>481</v>
      </c>
      <c r="T7" s="20" t="s">
        <v>481</v>
      </c>
      <c r="U7" s="18" t="n">
        <v>414.53720111</v>
      </c>
      <c r="V7" s="20" t="n">
        <v>6.89464393</v>
      </c>
    </row>
    <row r="8" spans="1:22">
      <c r="A8" s="15" t="s">
        <v>483</v>
      </c>
      <c r="B8" s="17" t="n">
        <v>7007</v>
      </c>
      <c r="C8" s="18">
        <f>(28.0/B8*100)</f>
        <v/>
      </c>
      <c r="D8" s="19" t="n">
        <v>6979</v>
      </c>
      <c r="E8" s="18" t="n">
        <v>499.81717171</v>
      </c>
      <c r="F8" s="20" t="n">
        <v>2.85888863</v>
      </c>
      <c r="G8" s="18" t="n">
        <v>514.10632938</v>
      </c>
      <c r="H8" s="20" t="n">
        <v>4.35714449</v>
      </c>
      <c r="I8" s="18" t="n">
        <v>485.19189249</v>
      </c>
      <c r="J8" s="20" t="n">
        <v>7.49708293</v>
      </c>
      <c r="K8" s="18" t="n">
        <v>469.45256429</v>
      </c>
      <c r="L8" s="20" t="n">
        <v>7.97733273</v>
      </c>
      <c r="M8" s="18" t="s">
        <v>481</v>
      </c>
      <c r="N8" s="20" t="s">
        <v>481</v>
      </c>
      <c r="O8" s="18" t="s">
        <v>481</v>
      </c>
      <c r="P8" s="20" t="s">
        <v>481</v>
      </c>
      <c r="Q8" s="18" t="n">
        <v>301.63126691</v>
      </c>
      <c r="R8" s="20" t="n">
        <v>25.14921031</v>
      </c>
      <c r="S8" s="18" t="s">
        <v>481</v>
      </c>
      <c r="T8" s="20" t="s">
        <v>481</v>
      </c>
      <c r="U8" s="18" t="n">
        <v>386.4847764</v>
      </c>
      <c r="V8" s="20" t="n">
        <v>10.67031264</v>
      </c>
    </row>
    <row r="9" spans="1:22">
      <c r="A9" s="15" t="s">
        <v>484</v>
      </c>
      <c r="B9" s="17" t="n">
        <v>9651</v>
      </c>
      <c r="C9" s="18">
        <f>(127.0/B9*100)</f>
        <v/>
      </c>
      <c r="D9" s="19" t="n">
        <v>9524</v>
      </c>
      <c r="E9" s="18" t="n">
        <v>517.87759962</v>
      </c>
      <c r="F9" s="20" t="n">
        <v>2.38971926</v>
      </c>
      <c r="G9" s="18" t="n">
        <v>523.35932029</v>
      </c>
      <c r="H9" s="20" t="n">
        <v>3.42567318</v>
      </c>
      <c r="I9" s="18" t="n">
        <v>485.17735623</v>
      </c>
      <c r="J9" s="20" t="n">
        <v>5.36805785</v>
      </c>
      <c r="K9" s="18" t="n">
        <v>474.6427854</v>
      </c>
      <c r="L9" s="20" t="n">
        <v>7.20129091</v>
      </c>
      <c r="M9" s="18" t="s">
        <v>481</v>
      </c>
      <c r="N9" s="20" t="s">
        <v>481</v>
      </c>
      <c r="O9" s="18" t="s">
        <v>481</v>
      </c>
      <c r="P9" s="20" t="s">
        <v>481</v>
      </c>
      <c r="Q9" s="18" t="n">
        <v>357.98454354</v>
      </c>
      <c r="R9" s="20" t="n">
        <v>11.51846445</v>
      </c>
      <c r="S9" s="18" t="s">
        <v>481</v>
      </c>
      <c r="T9" s="20" t="s">
        <v>481</v>
      </c>
      <c r="U9" s="18" t="n">
        <v>419.564902</v>
      </c>
      <c r="V9" s="20" t="n">
        <v>6.94868154</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515.64742803</v>
      </c>
      <c r="R10" s="20" t="n">
        <v>2.31308501</v>
      </c>
      <c r="S10" s="18" t="s">
        <v>481</v>
      </c>
      <c r="T10" s="20" t="s">
        <v>481</v>
      </c>
      <c r="U10" s="18" t="s">
        <v>481</v>
      </c>
      <c r="V10" s="20" t="s">
        <v>481</v>
      </c>
    </row>
    <row r="11" spans="1:22">
      <c r="A11" s="15" t="s">
        <v>486</v>
      </c>
      <c r="B11" s="17" t="n">
        <v>7053</v>
      </c>
      <c r="C11" s="18">
        <f>(55.0/B11*100)</f>
        <v/>
      </c>
      <c r="D11" s="19" t="n">
        <v>6998</v>
      </c>
      <c r="E11" s="18" t="n">
        <v>427.44402596</v>
      </c>
      <c r="F11" s="20" t="n">
        <v>2.67883503</v>
      </c>
      <c r="G11" s="18" t="n">
        <v>429.68157651</v>
      </c>
      <c r="H11" s="20" t="n">
        <v>4.31561641</v>
      </c>
      <c r="I11" s="18" t="n">
        <v>388.76210882</v>
      </c>
      <c r="J11" s="20" t="n">
        <v>8.62438403</v>
      </c>
      <c r="K11" s="18" t="n">
        <v>386.58958352</v>
      </c>
      <c r="L11" s="20" t="n">
        <v>11.408809</v>
      </c>
      <c r="M11" s="18" t="s">
        <v>481</v>
      </c>
      <c r="N11" s="20" t="s">
        <v>481</v>
      </c>
      <c r="O11" s="18" t="s">
        <v>481</v>
      </c>
      <c r="P11" s="20" t="s">
        <v>481</v>
      </c>
      <c r="Q11" s="18" t="s">
        <v>481</v>
      </c>
      <c r="R11" s="20" t="s">
        <v>481</v>
      </c>
      <c r="S11" s="18" t="s">
        <v>481</v>
      </c>
      <c r="T11" s="20" t="s">
        <v>481</v>
      </c>
      <c r="U11" s="18" t="n">
        <v>352.41782222</v>
      </c>
      <c r="V11" s="20" t="n">
        <v>7.26691567</v>
      </c>
    </row>
    <row r="12" spans="1:22">
      <c r="A12" s="15" t="s">
        <v>487</v>
      </c>
      <c r="B12" s="17" t="n">
        <v>6894</v>
      </c>
      <c r="C12" s="18">
        <f>(58.0/B12*100)</f>
        <v/>
      </c>
      <c r="D12" s="19" t="n">
        <v>6836</v>
      </c>
      <c r="E12" s="18" t="n">
        <v>501.5352193</v>
      </c>
      <c r="F12" s="20" t="n">
        <v>2.25647122</v>
      </c>
      <c r="G12" s="18" t="n">
        <v>505.43384516</v>
      </c>
      <c r="H12" s="20" t="n">
        <v>3.12657097</v>
      </c>
      <c r="I12" s="18" t="n">
        <v>471.52382396</v>
      </c>
      <c r="J12" s="20" t="n">
        <v>5.05658088</v>
      </c>
      <c r="K12" s="18" t="n">
        <v>457.14885914</v>
      </c>
      <c r="L12" s="20" t="n">
        <v>8.29987101</v>
      </c>
      <c r="M12" s="18" t="s">
        <v>481</v>
      </c>
      <c r="N12" s="20" t="s">
        <v>481</v>
      </c>
      <c r="O12" s="18" t="s">
        <v>481</v>
      </c>
      <c r="P12" s="20" t="s">
        <v>481</v>
      </c>
      <c r="Q12" s="18" t="n">
        <v>340.98506961</v>
      </c>
      <c r="R12" s="20" t="n">
        <v>12.52444664</v>
      </c>
      <c r="S12" s="18" t="s">
        <v>481</v>
      </c>
      <c r="T12" s="20" t="s">
        <v>481</v>
      </c>
      <c r="U12" s="18" t="n">
        <v>397.11131736</v>
      </c>
      <c r="V12" s="20" t="n">
        <v>9.50308987</v>
      </c>
    </row>
    <row r="13" spans="1:22">
      <c r="A13" s="15" t="s">
        <v>488</v>
      </c>
      <c r="B13" s="17" t="n">
        <v>7161</v>
      </c>
      <c r="C13" s="18">
        <f>(96.0/B13*100)</f>
        <v/>
      </c>
      <c r="D13" s="19" t="n">
        <v>7065</v>
      </c>
      <c r="E13" s="18" t="n">
        <v>521.76398461</v>
      </c>
      <c r="F13" s="20" t="n">
        <v>2.22004635</v>
      </c>
      <c r="G13" s="18" t="n">
        <v>511.03871323</v>
      </c>
      <c r="H13" s="20" t="n">
        <v>3.99910562</v>
      </c>
      <c r="I13" s="18" t="n">
        <v>487.91916972</v>
      </c>
      <c r="J13" s="20" t="n">
        <v>6.80706565</v>
      </c>
      <c r="K13" s="18" t="n">
        <v>463.19143194</v>
      </c>
      <c r="L13" s="20" t="n">
        <v>7.81581982</v>
      </c>
      <c r="M13" s="18" t="s">
        <v>481</v>
      </c>
      <c r="N13" s="20" t="s">
        <v>481</v>
      </c>
      <c r="O13" s="18" t="s">
        <v>481</v>
      </c>
      <c r="P13" s="20" t="s">
        <v>481</v>
      </c>
      <c r="Q13" s="18" t="n">
        <v>447.51533769</v>
      </c>
      <c r="R13" s="20" t="n">
        <v>5.97365007</v>
      </c>
      <c r="S13" s="18" t="s">
        <v>481</v>
      </c>
      <c r="T13" s="20" t="s">
        <v>481</v>
      </c>
      <c r="U13" s="18" t="n">
        <v>432.47720284</v>
      </c>
      <c r="V13" s="20" t="n">
        <v>10.0571965</v>
      </c>
    </row>
    <row r="14" spans="1:22">
      <c r="A14" s="15" t="s">
        <v>489</v>
      </c>
      <c r="B14" s="17" t="n">
        <v>5587</v>
      </c>
      <c r="C14" s="18">
        <f>(76.0/B14*100)</f>
        <v/>
      </c>
      <c r="D14" s="19" t="n">
        <v>5511</v>
      </c>
      <c r="E14" s="18" t="n">
        <v>526.98689541</v>
      </c>
      <c r="F14" s="20" t="n">
        <v>2.29340927</v>
      </c>
      <c r="G14" s="18" t="n">
        <v>521.02099528</v>
      </c>
      <c r="H14" s="20" t="n">
        <v>3.21293346</v>
      </c>
      <c r="I14" s="18" t="n">
        <v>494.47241519</v>
      </c>
      <c r="J14" s="20" t="n">
        <v>5.34281061</v>
      </c>
      <c r="K14" s="18" t="n">
        <v>469.07788321</v>
      </c>
      <c r="L14" s="20" t="n">
        <v>7.60418708</v>
      </c>
      <c r="M14" s="18" t="s">
        <v>481</v>
      </c>
      <c r="N14" s="20" t="s">
        <v>481</v>
      </c>
      <c r="O14" s="18" t="s">
        <v>481</v>
      </c>
      <c r="P14" s="20" t="s">
        <v>481</v>
      </c>
      <c r="Q14" s="18" t="s">
        <v>481</v>
      </c>
      <c r="R14" s="20" t="s">
        <v>481</v>
      </c>
      <c r="S14" s="18" t="s">
        <v>481</v>
      </c>
      <c r="T14" s="20" t="s">
        <v>481</v>
      </c>
      <c r="U14" s="18" t="n">
        <v>451.20860464</v>
      </c>
      <c r="V14" s="20" t="n">
        <v>12.37795607</v>
      </c>
    </row>
    <row r="15" spans="1:22">
      <c r="A15" s="15" t="s">
        <v>490</v>
      </c>
      <c r="B15" s="17" t="n">
        <v>5882</v>
      </c>
      <c r="C15" s="18">
        <f>(53.0/B15*100)</f>
        <v/>
      </c>
      <c r="D15" s="19" t="n">
        <v>5829</v>
      </c>
      <c r="E15" s="18" t="n">
        <v>519.7696691</v>
      </c>
      <c r="F15" s="20" t="n">
        <v>2.32561096</v>
      </c>
      <c r="G15" s="18" t="n">
        <v>506.19943939</v>
      </c>
      <c r="H15" s="20" t="n">
        <v>3.8125778</v>
      </c>
      <c r="I15" s="18" t="n">
        <v>489.03261275</v>
      </c>
      <c r="J15" s="20" t="n">
        <v>6.40227765</v>
      </c>
      <c r="K15" s="18" t="n">
        <v>461.00296246</v>
      </c>
      <c r="L15" s="20" t="n">
        <v>8.20674249</v>
      </c>
      <c r="M15" s="18" t="s">
        <v>481</v>
      </c>
      <c r="N15" s="20" t="s">
        <v>481</v>
      </c>
      <c r="O15" s="18" t="s">
        <v>481</v>
      </c>
      <c r="P15" s="20" t="s">
        <v>481</v>
      </c>
      <c r="Q15" s="18" t="n">
        <v>368.85220715</v>
      </c>
      <c r="R15" s="20" t="n">
        <v>14.5875493</v>
      </c>
      <c r="S15" s="18" t="s">
        <v>481</v>
      </c>
      <c r="T15" s="20" t="s">
        <v>481</v>
      </c>
      <c r="U15" s="18" t="n">
        <v>411.85371902</v>
      </c>
      <c r="V15" s="20" t="n">
        <v>10.5282901</v>
      </c>
    </row>
    <row r="16" spans="1:22">
      <c r="A16" s="15" t="s">
        <v>491</v>
      </c>
      <c r="B16" s="17" t="n">
        <v>6108</v>
      </c>
      <c r="C16" s="18">
        <f>(110.0/B16*100)</f>
        <v/>
      </c>
      <c r="D16" s="19" t="n">
        <v>5998</v>
      </c>
      <c r="E16" s="18" t="n">
        <v>505.34439546</v>
      </c>
      <c r="F16" s="20" t="n">
        <v>2.14983327</v>
      </c>
      <c r="G16" s="18" t="n">
        <v>507.91148543</v>
      </c>
      <c r="H16" s="20" t="n">
        <v>3.58541332</v>
      </c>
      <c r="I16" s="18" t="n">
        <v>466.09214792</v>
      </c>
      <c r="J16" s="20" t="n">
        <v>5.85892506</v>
      </c>
      <c r="K16" s="18" t="n">
        <v>422.37511803</v>
      </c>
      <c r="L16" s="20" t="n">
        <v>7.31645539</v>
      </c>
      <c r="M16" s="18" t="s">
        <v>481</v>
      </c>
      <c r="N16" s="20" t="s">
        <v>481</v>
      </c>
      <c r="O16" s="18" t="s">
        <v>481</v>
      </c>
      <c r="P16" s="20" t="s">
        <v>481</v>
      </c>
      <c r="Q16" s="18" t="s">
        <v>481</v>
      </c>
      <c r="R16" s="20" t="s">
        <v>481</v>
      </c>
      <c r="S16" s="18" t="s">
        <v>481</v>
      </c>
      <c r="T16" s="20" t="s">
        <v>481</v>
      </c>
      <c r="U16" s="18" t="n">
        <v>386.88726922</v>
      </c>
      <c r="V16" s="20" t="n">
        <v>8.146035749999999</v>
      </c>
    </row>
    <row r="17" spans="1:22">
      <c r="A17" s="15" t="s">
        <v>492</v>
      </c>
      <c r="B17" s="17" t="n">
        <v>6504</v>
      </c>
      <c r="C17" s="18">
        <f>(734.0/B17*100)</f>
        <v/>
      </c>
      <c r="D17" s="19" t="n">
        <v>5770</v>
      </c>
      <c r="E17" s="18" t="n">
        <v>519.19572048</v>
      </c>
      <c r="F17" s="20" t="n">
        <v>2.87722171</v>
      </c>
      <c r="G17" s="18" t="n">
        <v>514.3158191700001</v>
      </c>
      <c r="H17" s="20" t="n">
        <v>4.56711743</v>
      </c>
      <c r="I17" s="18" t="n">
        <v>486.22792132</v>
      </c>
      <c r="J17" s="20" t="n">
        <v>7.44785057</v>
      </c>
      <c r="K17" s="18" t="n">
        <v>469.74048845</v>
      </c>
      <c r="L17" s="20" t="n">
        <v>10.37289608</v>
      </c>
      <c r="M17" s="18" t="s">
        <v>481</v>
      </c>
      <c r="N17" s="20" t="s">
        <v>481</v>
      </c>
      <c r="O17" s="18" t="s">
        <v>481</v>
      </c>
      <c r="P17" s="20" t="s">
        <v>481</v>
      </c>
      <c r="Q17" s="18" t="n">
        <v>362.96139732</v>
      </c>
      <c r="R17" s="20" t="n">
        <v>12.64520278</v>
      </c>
      <c r="S17" s="18" t="s">
        <v>481</v>
      </c>
      <c r="T17" s="20" t="s">
        <v>481</v>
      </c>
      <c r="U17" s="18" t="n">
        <v>444.13956048</v>
      </c>
      <c r="V17" s="20" t="n">
        <v>8.54512705</v>
      </c>
    </row>
    <row r="18" spans="1:22">
      <c r="A18" s="15" t="s">
        <v>493</v>
      </c>
      <c r="B18" s="17" t="n">
        <v>5532</v>
      </c>
      <c r="C18" s="18">
        <f>(28.0/B18*100)</f>
        <v/>
      </c>
      <c r="D18" s="19" t="n">
        <v>5504</v>
      </c>
      <c r="E18" s="18" t="n">
        <v>458.28302202</v>
      </c>
      <c r="F18" s="20" t="n">
        <v>3.49523893</v>
      </c>
      <c r="G18" s="18" t="n">
        <v>460.15055829</v>
      </c>
      <c r="H18" s="20" t="n">
        <v>5.72872838</v>
      </c>
      <c r="I18" s="18" t="n">
        <v>438.81261443</v>
      </c>
      <c r="J18" s="20" t="n">
        <v>9.609669869999999</v>
      </c>
      <c r="K18" s="18" t="n">
        <v>406.6318047</v>
      </c>
      <c r="L18" s="20" t="n">
        <v>9.329883779999999</v>
      </c>
      <c r="M18" s="18" t="s">
        <v>481</v>
      </c>
      <c r="N18" s="20" t="s">
        <v>481</v>
      </c>
      <c r="O18" s="18" t="s">
        <v>481</v>
      </c>
      <c r="P18" s="20" t="s">
        <v>481</v>
      </c>
      <c r="Q18" s="18" t="s">
        <v>481</v>
      </c>
      <c r="R18" s="20" t="s">
        <v>481</v>
      </c>
      <c r="S18" s="18" t="s">
        <v>481</v>
      </c>
      <c r="T18" s="20" t="s">
        <v>481</v>
      </c>
      <c r="U18" s="18" t="n">
        <v>377.64452431</v>
      </c>
      <c r="V18" s="20" t="n">
        <v>13.17015154</v>
      </c>
    </row>
    <row r="19" spans="1:22">
      <c r="A19" s="15" t="s">
        <v>494</v>
      </c>
      <c r="B19" s="17" t="n">
        <v>5658</v>
      </c>
      <c r="C19" s="18">
        <f>(75.0/B19*100)</f>
        <v/>
      </c>
      <c r="D19" s="19" t="n">
        <v>5583</v>
      </c>
      <c r="E19" s="18" t="n">
        <v>483.21060217</v>
      </c>
      <c r="F19" s="20" t="n">
        <v>2.85845139</v>
      </c>
      <c r="G19" s="18" t="n">
        <v>493.38868031</v>
      </c>
      <c r="H19" s="20" t="n">
        <v>4.17087025</v>
      </c>
      <c r="I19" s="18" t="n">
        <v>450.7632153</v>
      </c>
      <c r="J19" s="20" t="n">
        <v>6.03101748</v>
      </c>
      <c r="K19" s="18" t="n">
        <v>427.57277546</v>
      </c>
      <c r="L19" s="20" t="n">
        <v>7.56800494</v>
      </c>
      <c r="M19" s="18" t="s">
        <v>481</v>
      </c>
      <c r="N19" s="20" t="s">
        <v>481</v>
      </c>
      <c r="O19" s="18" t="s">
        <v>481</v>
      </c>
      <c r="P19" s="20" t="s">
        <v>481</v>
      </c>
      <c r="Q19" s="18" t="s">
        <v>481</v>
      </c>
      <c r="R19" s="20" t="s">
        <v>481</v>
      </c>
      <c r="S19" s="18" t="s">
        <v>481</v>
      </c>
      <c r="T19" s="20" t="s">
        <v>481</v>
      </c>
      <c r="U19" s="18" t="n">
        <v>365.01125162</v>
      </c>
      <c r="V19" s="20" t="n">
        <v>10.1688044</v>
      </c>
    </row>
    <row r="20" spans="1:22">
      <c r="A20" s="15" t="s">
        <v>495</v>
      </c>
      <c r="B20" s="17" t="n">
        <v>3371</v>
      </c>
      <c r="C20" s="18">
        <f>(75.0/B20*100)</f>
        <v/>
      </c>
      <c r="D20" s="19" t="n">
        <v>3296</v>
      </c>
      <c r="E20" s="18" t="n">
        <v>495.28421533</v>
      </c>
      <c r="F20" s="20" t="n">
        <v>2.18837627</v>
      </c>
      <c r="G20" s="18" t="n">
        <v>476.2279942</v>
      </c>
      <c r="H20" s="20" t="n">
        <v>5.89129055</v>
      </c>
      <c r="I20" s="18" t="n">
        <v>468.2075916</v>
      </c>
      <c r="J20" s="20" t="n">
        <v>9.980656379999999</v>
      </c>
      <c r="K20" s="18" t="n">
        <v>423.48664456</v>
      </c>
      <c r="L20" s="20" t="n">
        <v>13.73452003</v>
      </c>
      <c r="M20" s="18" t="s">
        <v>481</v>
      </c>
      <c r="N20" s="20" t="s">
        <v>481</v>
      </c>
      <c r="O20" s="18" t="s">
        <v>481</v>
      </c>
      <c r="P20" s="20" t="s">
        <v>481</v>
      </c>
      <c r="Q20" s="18" t="s">
        <v>481</v>
      </c>
      <c r="R20" s="20" t="s">
        <v>481</v>
      </c>
      <c r="S20" s="18" t="s">
        <v>481</v>
      </c>
      <c r="T20" s="20" t="s">
        <v>481</v>
      </c>
      <c r="U20" s="18" t="n">
        <v>388.30668058</v>
      </c>
      <c r="V20" s="20" t="n">
        <v>14.74614114</v>
      </c>
    </row>
    <row r="21" spans="1:22">
      <c r="A21" s="15" t="s">
        <v>496</v>
      </c>
      <c r="B21" s="17" t="n">
        <v>5741</v>
      </c>
      <c r="C21" s="18">
        <f>(45.0/B21*100)</f>
        <v/>
      </c>
      <c r="D21" s="19" t="n">
        <v>5696</v>
      </c>
      <c r="E21" s="18" t="n">
        <v>506.06870011</v>
      </c>
      <c r="F21" s="20" t="n">
        <v>1.99900954</v>
      </c>
      <c r="G21" s="18" t="n">
        <v>507.6278979</v>
      </c>
      <c r="H21" s="20" t="n">
        <v>3.1282164</v>
      </c>
      <c r="I21" s="18" t="n">
        <v>491.83327381</v>
      </c>
      <c r="J21" s="20" t="n">
        <v>5.53187292</v>
      </c>
      <c r="K21" s="18" t="n">
        <v>478.37088217</v>
      </c>
      <c r="L21" s="20" t="n">
        <v>8.190658880000001</v>
      </c>
      <c r="M21" s="18" t="s">
        <v>481</v>
      </c>
      <c r="N21" s="20" t="s">
        <v>481</v>
      </c>
      <c r="O21" s="18" t="s">
        <v>481</v>
      </c>
      <c r="P21" s="20" t="s">
        <v>481</v>
      </c>
      <c r="Q21" s="18" t="s">
        <v>481</v>
      </c>
      <c r="R21" s="20" t="s">
        <v>481</v>
      </c>
      <c r="S21" s="18" t="s">
        <v>481</v>
      </c>
      <c r="T21" s="20" t="s">
        <v>481</v>
      </c>
      <c r="U21" s="18" t="n">
        <v>433.59740098</v>
      </c>
      <c r="V21" s="20" t="n">
        <v>15.46269184</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489.72873084</v>
      </c>
      <c r="R23" s="20" t="n">
        <v>2.84541514</v>
      </c>
      <c r="S23" s="18" t="s">
        <v>481</v>
      </c>
      <c r="T23" s="20" t="s">
        <v>481</v>
      </c>
      <c r="U23" s="18" t="s">
        <v>481</v>
      </c>
      <c r="V23" s="20" t="s">
        <v>481</v>
      </c>
    </row>
    <row r="24" spans="1:22">
      <c r="A24" s="15" t="s">
        <v>499</v>
      </c>
      <c r="B24" s="17" t="n">
        <v>6647</v>
      </c>
      <c r="C24" s="18">
        <f>(7.0/B24*100)</f>
        <v/>
      </c>
      <c r="D24" s="19" t="n">
        <v>6640</v>
      </c>
      <c r="E24" s="18" t="n">
        <v>533.8844779</v>
      </c>
      <c r="F24" s="20" t="n">
        <v>2.98394114</v>
      </c>
      <c r="G24" s="18" t="n">
        <v>549.12061385</v>
      </c>
      <c r="H24" s="20" t="n">
        <v>4.76318319</v>
      </c>
      <c r="I24" s="18" t="n">
        <v>519.96224724</v>
      </c>
      <c r="J24" s="20" t="n">
        <v>7.67734531</v>
      </c>
      <c r="K24" s="18" t="n">
        <v>500.90241415</v>
      </c>
      <c r="L24" s="20" t="n">
        <v>7.90838989</v>
      </c>
      <c r="M24" s="18" t="s">
        <v>481</v>
      </c>
      <c r="N24" s="20" t="s">
        <v>481</v>
      </c>
      <c r="O24" s="18" t="s">
        <v>481</v>
      </c>
      <c r="P24" s="20" t="s">
        <v>481</v>
      </c>
      <c r="Q24" s="18" t="s">
        <v>481</v>
      </c>
      <c r="R24" s="20" t="s">
        <v>481</v>
      </c>
      <c r="S24" s="18" t="s">
        <v>481</v>
      </c>
      <c r="T24" s="20" t="s">
        <v>481</v>
      </c>
      <c r="U24" s="18" t="n">
        <v>433.38895012</v>
      </c>
      <c r="V24" s="20" t="n">
        <v>15.52180432</v>
      </c>
    </row>
    <row r="25" spans="1:22">
      <c r="A25" s="15" t="s">
        <v>500</v>
      </c>
      <c r="B25" s="17" t="n">
        <v>5581</v>
      </c>
      <c r="C25" s="18">
        <f>(24.0/B25*100)</f>
        <v/>
      </c>
      <c r="D25" s="19" t="n">
        <v>5557</v>
      </c>
      <c r="E25" s="18" t="n">
        <v>528.56275551</v>
      </c>
      <c r="F25" s="20" t="n">
        <v>3.70630517</v>
      </c>
      <c r="G25" s="18" t="n">
        <v>510.78734782</v>
      </c>
      <c r="H25" s="20" t="n">
        <v>8.0441489</v>
      </c>
      <c r="I25" s="18" t="n">
        <v>461.67119217</v>
      </c>
      <c r="J25" s="20" t="n">
        <v>12.07873713</v>
      </c>
      <c r="K25" s="18" t="n">
        <v>459.05471664</v>
      </c>
      <c r="L25" s="20" t="n">
        <v>15.47345439</v>
      </c>
      <c r="M25" s="18" t="s">
        <v>481</v>
      </c>
      <c r="N25" s="20" t="s">
        <v>481</v>
      </c>
      <c r="O25" s="18" t="s">
        <v>481</v>
      </c>
      <c r="P25" s="20" t="s">
        <v>481</v>
      </c>
      <c r="Q25" s="18" t="s">
        <v>481</v>
      </c>
      <c r="R25" s="20" t="s">
        <v>481</v>
      </c>
      <c r="S25" s="18" t="s">
        <v>481</v>
      </c>
      <c r="T25" s="20" t="s">
        <v>481</v>
      </c>
      <c r="U25" s="18" t="n">
        <v>424.11397934</v>
      </c>
      <c r="V25" s="20" t="n">
        <v>33.70893719</v>
      </c>
    </row>
    <row r="26" spans="1:22">
      <c r="A26" s="15" t="s">
        <v>501</v>
      </c>
      <c r="B26" s="17" t="n">
        <v>4869</v>
      </c>
      <c r="C26" s="18">
        <f>(38.0/B26*100)</f>
        <v/>
      </c>
      <c r="D26" s="19" t="n">
        <v>4831</v>
      </c>
      <c r="E26" s="18" t="n">
        <v>487.37819814</v>
      </c>
      <c r="F26" s="20" t="n">
        <v>2.38748736</v>
      </c>
      <c r="G26" s="18" t="n">
        <v>486.87282188</v>
      </c>
      <c r="H26" s="20" t="n">
        <v>3.49373311</v>
      </c>
      <c r="I26" s="18" t="n">
        <v>459.74331023</v>
      </c>
      <c r="J26" s="20" t="n">
        <v>6.96158448</v>
      </c>
      <c r="K26" s="18" t="n">
        <v>432.81075467</v>
      </c>
      <c r="L26" s="20" t="n">
        <v>8.06340073</v>
      </c>
      <c r="M26" s="18" t="s">
        <v>481</v>
      </c>
      <c r="N26" s="20" t="s">
        <v>481</v>
      </c>
      <c r="O26" s="18" t="s">
        <v>481</v>
      </c>
      <c r="P26" s="20" t="s">
        <v>481</v>
      </c>
      <c r="Q26" s="18" t="s">
        <v>481</v>
      </c>
      <c r="R26" s="20" t="s">
        <v>481</v>
      </c>
      <c r="S26" s="18" t="s">
        <v>481</v>
      </c>
      <c r="T26" s="20" t="s">
        <v>481</v>
      </c>
      <c r="U26" s="18" t="n">
        <v>430.2414457</v>
      </c>
      <c r="V26" s="20" t="n">
        <v>12.83092135</v>
      </c>
    </row>
    <row r="27" spans="1:22">
      <c r="A27" s="15" t="s">
        <v>502</v>
      </c>
      <c r="B27" s="17" t="n">
        <v>5299</v>
      </c>
      <c r="C27" s="18">
        <f>(20.0/B27*100)</f>
        <v/>
      </c>
      <c r="D27" s="19" t="n">
        <v>5279</v>
      </c>
      <c r="E27" s="18" t="n">
        <v>494.33359163</v>
      </c>
      <c r="F27" s="20" t="n">
        <v>1.63295632</v>
      </c>
      <c r="G27" s="18" t="n">
        <v>495.99789581</v>
      </c>
      <c r="H27" s="20" t="n">
        <v>3.07578237</v>
      </c>
      <c r="I27" s="18" t="n">
        <v>453.96499475</v>
      </c>
      <c r="J27" s="20" t="n">
        <v>5.6333275</v>
      </c>
      <c r="K27" s="18" t="n">
        <v>447.01960815</v>
      </c>
      <c r="L27" s="20" t="n">
        <v>6.54724256</v>
      </c>
      <c r="M27" s="18" t="s">
        <v>481</v>
      </c>
      <c r="N27" s="20" t="s">
        <v>481</v>
      </c>
      <c r="O27" s="18" t="s">
        <v>481</v>
      </c>
      <c r="P27" s="20" t="s">
        <v>481</v>
      </c>
      <c r="Q27" s="18" t="s">
        <v>481</v>
      </c>
      <c r="R27" s="20" t="s">
        <v>481</v>
      </c>
      <c r="S27" s="18" t="s">
        <v>481</v>
      </c>
      <c r="T27" s="20" t="s">
        <v>481</v>
      </c>
      <c r="U27" s="18" t="n">
        <v>387.30209952</v>
      </c>
      <c r="V27" s="20" t="n">
        <v>6.20843461</v>
      </c>
    </row>
    <row r="28" spans="1:22">
      <c r="A28" s="15" t="s">
        <v>503</v>
      </c>
      <c r="B28" s="17" t="n">
        <v>7568</v>
      </c>
      <c r="C28" s="18">
        <f>(68.0/B28*100)</f>
        <v/>
      </c>
      <c r="D28" s="19" t="n">
        <v>7500</v>
      </c>
      <c r="E28" s="18" t="n">
        <v>411.09158608</v>
      </c>
      <c r="F28" s="20" t="n">
        <v>2.27092108</v>
      </c>
      <c r="G28" s="18" t="n">
        <v>416.43126321</v>
      </c>
      <c r="H28" s="20" t="n">
        <v>4.28915907</v>
      </c>
      <c r="I28" s="18" t="n">
        <v>381.33131871</v>
      </c>
      <c r="J28" s="20" t="n">
        <v>8.23473123</v>
      </c>
      <c r="K28" s="18" t="n">
        <v>363.22343637</v>
      </c>
      <c r="L28" s="20" t="n">
        <v>8.872565700000001</v>
      </c>
      <c r="M28" s="18" t="s">
        <v>481</v>
      </c>
      <c r="N28" s="20" t="s">
        <v>481</v>
      </c>
      <c r="O28" s="18" t="s">
        <v>481</v>
      </c>
      <c r="P28" s="20" t="s">
        <v>481</v>
      </c>
      <c r="Q28" s="18" t="s">
        <v>481</v>
      </c>
      <c r="R28" s="20" t="s">
        <v>481</v>
      </c>
      <c r="S28" s="18" t="s">
        <v>481</v>
      </c>
      <c r="T28" s="20" t="s">
        <v>481</v>
      </c>
      <c r="U28" s="18" t="n">
        <v>348.47399413</v>
      </c>
      <c r="V28" s="20" t="n">
        <v>9.35196987</v>
      </c>
    </row>
    <row r="29" spans="1:22">
      <c r="A29" s="15" t="s">
        <v>504</v>
      </c>
      <c r="B29" s="17" t="n">
        <v>5385</v>
      </c>
      <c r="C29" s="18">
        <f>(30.0/B29*100)</f>
        <v/>
      </c>
      <c r="D29" s="19" t="n">
        <v>5355</v>
      </c>
      <c r="E29" s="18" t="n">
        <v>520.98817609</v>
      </c>
      <c r="F29" s="20" t="n">
        <v>2.38370195</v>
      </c>
      <c r="G29" s="18" t="n">
        <v>516.00067704</v>
      </c>
      <c r="H29" s="20" t="n">
        <v>4.1187257</v>
      </c>
      <c r="I29" s="18" t="n">
        <v>494.73731742</v>
      </c>
      <c r="J29" s="20" t="n">
        <v>9.261479700000001</v>
      </c>
      <c r="K29" s="18" t="n">
        <v>465.14585946</v>
      </c>
      <c r="L29" s="20" t="n">
        <v>10.7875647</v>
      </c>
      <c r="M29" s="18" t="s">
        <v>481</v>
      </c>
      <c r="N29" s="20" t="s">
        <v>481</v>
      </c>
      <c r="O29" s="18" t="s">
        <v>481</v>
      </c>
      <c r="P29" s="20" t="s">
        <v>481</v>
      </c>
      <c r="Q29" s="18" t="n">
        <v>335.3902018</v>
      </c>
      <c r="R29" s="20" t="n">
        <v>12.1685767</v>
      </c>
      <c r="S29" s="18" t="s">
        <v>481</v>
      </c>
      <c r="T29" s="20" t="s">
        <v>481</v>
      </c>
      <c r="U29" s="18" t="n">
        <v>433.71783672</v>
      </c>
      <c r="V29" s="20" t="n">
        <v>16.12319842</v>
      </c>
    </row>
    <row r="30" spans="1:22">
      <c r="A30" s="15" t="s">
        <v>505</v>
      </c>
      <c r="B30" s="17" t="n">
        <v>4520</v>
      </c>
      <c r="C30" s="18">
        <f>(109.0/B30*100)</f>
        <v/>
      </c>
      <c r="D30" s="19" t="n">
        <v>4411</v>
      </c>
      <c r="E30" s="18" t="n">
        <v>508.33091335</v>
      </c>
      <c r="F30" s="20" t="n">
        <v>2.76907655</v>
      </c>
      <c r="G30" s="18" t="n">
        <v>487.12171865</v>
      </c>
      <c r="H30" s="20" t="n">
        <v>4.15113916</v>
      </c>
      <c r="I30" s="18" t="n">
        <v>488.63488161</v>
      </c>
      <c r="J30" s="20" t="n">
        <v>6.04992745</v>
      </c>
      <c r="K30" s="18" t="n">
        <v>455.91018339</v>
      </c>
      <c r="L30" s="20" t="n">
        <v>5.88185272</v>
      </c>
      <c r="M30" s="18" t="s">
        <v>481</v>
      </c>
      <c r="N30" s="20" t="s">
        <v>481</v>
      </c>
      <c r="O30" s="18" t="s">
        <v>481</v>
      </c>
      <c r="P30" s="20" t="s">
        <v>481</v>
      </c>
      <c r="Q30" s="18" t="s">
        <v>481</v>
      </c>
      <c r="R30" s="20" t="s">
        <v>481</v>
      </c>
      <c r="S30" s="18" t="s">
        <v>481</v>
      </c>
      <c r="T30" s="20" t="s">
        <v>481</v>
      </c>
      <c r="U30" s="18" t="n">
        <v>410.0919781</v>
      </c>
      <c r="V30" s="20" t="n">
        <v>10.82942661</v>
      </c>
    </row>
    <row r="31" spans="1:22">
      <c r="A31" s="15" t="s">
        <v>506</v>
      </c>
      <c r="B31" s="17" t="n">
        <v>5456</v>
      </c>
      <c r="C31" s="18">
        <f>(127.0/B31*100)</f>
        <v/>
      </c>
      <c r="D31" s="19" t="n">
        <v>5329</v>
      </c>
      <c r="E31" s="18" t="n">
        <v>513.13828215</v>
      </c>
      <c r="F31" s="20" t="n">
        <v>2.34244125</v>
      </c>
      <c r="G31" s="18" t="n">
        <v>500.01048488</v>
      </c>
      <c r="H31" s="20" t="n">
        <v>4.23367575</v>
      </c>
      <c r="I31" s="18" t="n">
        <v>468.83091463</v>
      </c>
      <c r="J31" s="20" t="n">
        <v>5.78780545</v>
      </c>
      <c r="K31" s="18" t="n">
        <v>443.60091663</v>
      </c>
      <c r="L31" s="20" t="n">
        <v>8.05580009</v>
      </c>
      <c r="M31" s="18" t="s">
        <v>481</v>
      </c>
      <c r="N31" s="20" t="s">
        <v>481</v>
      </c>
      <c r="O31" s="18" t="s">
        <v>481</v>
      </c>
      <c r="P31" s="20" t="s">
        <v>481</v>
      </c>
      <c r="Q31" s="18" t="s">
        <v>481</v>
      </c>
      <c r="R31" s="20" t="s">
        <v>481</v>
      </c>
      <c r="S31" s="18" t="s">
        <v>481</v>
      </c>
      <c r="T31" s="20" t="s">
        <v>481</v>
      </c>
      <c r="U31" s="18" t="n">
        <v>412.95147671</v>
      </c>
      <c r="V31" s="20" t="n">
        <v>8.07623049</v>
      </c>
    </row>
    <row r="32" spans="1:22">
      <c r="A32" s="15" t="s">
        <v>507</v>
      </c>
      <c r="B32" s="17" t="n">
        <v>4478</v>
      </c>
      <c r="C32" s="18">
        <f>(5.0/B32*100)</f>
        <v/>
      </c>
      <c r="D32" s="19" t="n">
        <v>4473</v>
      </c>
      <c r="E32" s="18" t="n">
        <v>509.45572308</v>
      </c>
      <c r="F32" s="20" t="n">
        <v>2.36980601</v>
      </c>
      <c r="G32" s="18" t="n">
        <v>504.61422229</v>
      </c>
      <c r="H32" s="20" t="n">
        <v>4.52087302</v>
      </c>
      <c r="I32" s="18" t="n">
        <v>480.38013714</v>
      </c>
      <c r="J32" s="20" t="n">
        <v>7.44313697</v>
      </c>
      <c r="K32" s="18" t="n">
        <v>470.98703256</v>
      </c>
      <c r="L32" s="20" t="n">
        <v>7.55772035</v>
      </c>
      <c r="M32" s="18" t="s">
        <v>481</v>
      </c>
      <c r="N32" s="20" t="s">
        <v>481</v>
      </c>
      <c r="O32" s="18" t="s">
        <v>481</v>
      </c>
      <c r="P32" s="20" t="s">
        <v>481</v>
      </c>
      <c r="Q32" s="18" t="s">
        <v>481</v>
      </c>
      <c r="R32" s="20" t="s">
        <v>481</v>
      </c>
      <c r="S32" s="18" t="s">
        <v>481</v>
      </c>
      <c r="T32" s="20" t="s">
        <v>481</v>
      </c>
      <c r="U32" s="18" t="n">
        <v>386.65795006</v>
      </c>
      <c r="V32" s="20" t="n">
        <v>18.59827321</v>
      </c>
    </row>
    <row r="33" spans="1:22">
      <c r="A33" s="15" t="s">
        <v>508</v>
      </c>
      <c r="B33" s="17" t="n">
        <v>7325</v>
      </c>
      <c r="C33" s="18">
        <f>(76.0/B33*100)</f>
        <v/>
      </c>
      <c r="D33" s="19" t="n">
        <v>7249</v>
      </c>
      <c r="E33" s="18" t="n">
        <v>500.43719093</v>
      </c>
      <c r="F33" s="20" t="n">
        <v>2.55442261</v>
      </c>
      <c r="G33" s="18" t="n">
        <v>492.931397</v>
      </c>
      <c r="H33" s="20" t="n">
        <v>4.17139698</v>
      </c>
      <c r="I33" s="18" t="n">
        <v>452.44429205</v>
      </c>
      <c r="J33" s="20" t="n">
        <v>7.08320953</v>
      </c>
      <c r="K33" s="18" t="n">
        <v>417.74541606</v>
      </c>
      <c r="L33" s="20" t="n">
        <v>9.60865766</v>
      </c>
      <c r="M33" s="18" t="s">
        <v>481</v>
      </c>
      <c r="N33" s="20" t="s">
        <v>481</v>
      </c>
      <c r="O33" s="18" t="s">
        <v>481</v>
      </c>
      <c r="P33" s="20" t="s">
        <v>481</v>
      </c>
      <c r="Q33" s="18" t="s">
        <v>481</v>
      </c>
      <c r="R33" s="20" t="s">
        <v>481</v>
      </c>
      <c r="S33" s="18" t="s">
        <v>481</v>
      </c>
      <c r="T33" s="20" t="s">
        <v>481</v>
      </c>
      <c r="U33" s="18" t="n">
        <v>394.64030962</v>
      </c>
      <c r="V33" s="20" t="n">
        <v>13.55269547</v>
      </c>
    </row>
    <row r="34" spans="1:22">
      <c r="A34" s="15" t="s">
        <v>509</v>
      </c>
      <c r="B34" s="17" t="n">
        <v>6350</v>
      </c>
      <c r="C34" s="18">
        <f>(40.0/B34*100)</f>
        <v/>
      </c>
      <c r="D34" s="19" t="n">
        <v>6310</v>
      </c>
      <c r="E34" s="18" t="n">
        <v>487.14242328</v>
      </c>
      <c r="F34" s="20" t="n">
        <v>2.61014888</v>
      </c>
      <c r="G34" s="18" t="n">
        <v>484.96666133</v>
      </c>
      <c r="H34" s="20" t="n">
        <v>3.53513323</v>
      </c>
      <c r="I34" s="18" t="n">
        <v>458.61299108</v>
      </c>
      <c r="J34" s="20" t="n">
        <v>6.71566612</v>
      </c>
      <c r="K34" s="18" t="n">
        <v>458.24005737</v>
      </c>
      <c r="L34" s="20" t="n">
        <v>7.92345816</v>
      </c>
      <c r="M34" s="18" t="s">
        <v>481</v>
      </c>
      <c r="N34" s="20" t="s">
        <v>481</v>
      </c>
      <c r="O34" s="18" t="s">
        <v>481</v>
      </c>
      <c r="P34" s="20" t="s">
        <v>481</v>
      </c>
      <c r="Q34" s="18" t="n">
        <v>336.51078337</v>
      </c>
      <c r="R34" s="20" t="n">
        <v>12.24828707</v>
      </c>
      <c r="S34" s="18" t="s">
        <v>481</v>
      </c>
      <c r="T34" s="20" t="s">
        <v>481</v>
      </c>
      <c r="U34" s="18" t="n">
        <v>353.17833351</v>
      </c>
      <c r="V34" s="20" t="n">
        <v>10.66778329</v>
      </c>
    </row>
    <row r="35" spans="1:22">
      <c r="A35" s="15" t="s">
        <v>510</v>
      </c>
      <c r="B35" s="17" t="n">
        <v>6406</v>
      </c>
      <c r="C35" s="18">
        <f>(39.0/B35*100)</f>
        <v/>
      </c>
      <c r="D35" s="19" t="n">
        <v>6367</v>
      </c>
      <c r="E35" s="18" t="n">
        <v>516.62000043</v>
      </c>
      <c r="F35" s="20" t="n">
        <v>1.61772139</v>
      </c>
      <c r="G35" s="18" t="n">
        <v>514.70631316</v>
      </c>
      <c r="H35" s="20" t="n">
        <v>3.73841162</v>
      </c>
      <c r="I35" s="18" t="n">
        <v>478.3988552</v>
      </c>
      <c r="J35" s="20" t="n">
        <v>7.32975025</v>
      </c>
      <c r="K35" s="18" t="n">
        <v>475.8382933</v>
      </c>
      <c r="L35" s="20" t="n">
        <v>8.137973669999999</v>
      </c>
      <c r="M35" s="18" t="s">
        <v>481</v>
      </c>
      <c r="N35" s="20" t="s">
        <v>481</v>
      </c>
      <c r="O35" s="18" t="s">
        <v>481</v>
      </c>
      <c r="P35" s="20" t="s">
        <v>481</v>
      </c>
      <c r="Q35" s="18" t="n">
        <v>349.78970242</v>
      </c>
      <c r="R35" s="20" t="n">
        <v>6.90672373</v>
      </c>
      <c r="S35" s="18" t="s">
        <v>481</v>
      </c>
      <c r="T35" s="20" t="s">
        <v>481</v>
      </c>
      <c r="U35" s="18" t="n">
        <v>432.75763329</v>
      </c>
      <c r="V35" s="20" t="n">
        <v>11.17080132</v>
      </c>
    </row>
    <row r="36" spans="1:22">
      <c r="A36" s="15" t="s">
        <v>511</v>
      </c>
      <c r="B36" s="17" t="n">
        <v>6736</v>
      </c>
      <c r="C36" s="18">
        <f>(33.0/B36*100)</f>
        <v/>
      </c>
      <c r="D36" s="19" t="n">
        <v>6703</v>
      </c>
      <c r="E36" s="18" t="n">
        <v>488.18794315</v>
      </c>
      <c r="F36" s="20" t="n">
        <v>2.33311148</v>
      </c>
      <c r="G36" s="18" t="n">
        <v>491.73446403</v>
      </c>
      <c r="H36" s="20" t="n">
        <v>3.8219055</v>
      </c>
      <c r="I36" s="18" t="n">
        <v>467.34546744</v>
      </c>
      <c r="J36" s="20" t="n">
        <v>6.54157774</v>
      </c>
      <c r="K36" s="18" t="n">
        <v>460.25608371</v>
      </c>
      <c r="L36" s="20" t="n">
        <v>7.42767584</v>
      </c>
      <c r="M36" s="18" t="s">
        <v>481</v>
      </c>
      <c r="N36" s="20" t="s">
        <v>481</v>
      </c>
      <c r="O36" s="18" t="s">
        <v>481</v>
      </c>
      <c r="P36" s="20" t="s">
        <v>481</v>
      </c>
      <c r="Q36" s="18" t="s">
        <v>481</v>
      </c>
      <c r="R36" s="20" t="s">
        <v>481</v>
      </c>
      <c r="S36" s="18" t="s">
        <v>481</v>
      </c>
      <c r="T36" s="20" t="s">
        <v>481</v>
      </c>
      <c r="U36" s="18" t="n">
        <v>416.06077741</v>
      </c>
      <c r="V36" s="20" t="n">
        <v>11.49396226</v>
      </c>
    </row>
    <row r="37" spans="1:22">
      <c r="A37" s="15" t="s">
        <v>512</v>
      </c>
      <c r="B37" s="17" t="n">
        <v>5458</v>
      </c>
      <c r="C37" s="18">
        <f>(66.0/B37*100)</f>
        <v/>
      </c>
      <c r="D37" s="19" t="n">
        <v>5392</v>
      </c>
      <c r="E37" s="18" t="n">
        <v>506.71207445</v>
      </c>
      <c r="F37" s="20" t="n">
        <v>3.13094144</v>
      </c>
      <c r="G37" s="18" t="n">
        <v>493.70214773</v>
      </c>
      <c r="H37" s="20" t="n">
        <v>4.55976734</v>
      </c>
      <c r="I37" s="18" t="n">
        <v>468.98674372</v>
      </c>
      <c r="J37" s="20" t="n">
        <v>5.35361723</v>
      </c>
      <c r="K37" s="18" t="n">
        <v>459.71038478</v>
      </c>
      <c r="L37" s="20" t="n">
        <v>9.335701800000001</v>
      </c>
      <c r="M37" s="18" t="s">
        <v>481</v>
      </c>
      <c r="N37" s="20" t="s">
        <v>481</v>
      </c>
      <c r="O37" s="18" t="s">
        <v>481</v>
      </c>
      <c r="P37" s="20" t="s">
        <v>481</v>
      </c>
      <c r="Q37" s="18" t="s">
        <v>481</v>
      </c>
      <c r="R37" s="20" t="s">
        <v>481</v>
      </c>
      <c r="S37" s="18" t="s">
        <v>481</v>
      </c>
      <c r="T37" s="20" t="s">
        <v>481</v>
      </c>
      <c r="U37" s="18" t="n">
        <v>388.96708742</v>
      </c>
      <c r="V37" s="20" t="n">
        <v>7.62354205</v>
      </c>
    </row>
    <row r="38" spans="1:22">
      <c r="A38" s="15" t="s">
        <v>513</v>
      </c>
      <c r="B38" s="17" t="n">
        <v>5860</v>
      </c>
      <c r="C38" s="18">
        <f>(17.0/B38*100)</f>
        <v/>
      </c>
      <c r="D38" s="19" t="n">
        <v>5843</v>
      </c>
      <c r="E38" s="18" t="n">
        <v>528.6272957800001</v>
      </c>
      <c r="F38" s="20" t="n">
        <v>2.86458216</v>
      </c>
      <c r="G38" s="18" t="n">
        <v>526.9405569199999</v>
      </c>
      <c r="H38" s="20" t="n">
        <v>4.31789433</v>
      </c>
      <c r="I38" s="18" t="n">
        <v>489.62023561</v>
      </c>
      <c r="J38" s="20" t="n">
        <v>7.46778251</v>
      </c>
      <c r="K38" s="18" t="n">
        <v>471.71848279</v>
      </c>
      <c r="L38" s="20" t="n">
        <v>8.86738828</v>
      </c>
      <c r="M38" s="18" t="s">
        <v>481</v>
      </c>
      <c r="N38" s="20" t="s">
        <v>481</v>
      </c>
      <c r="O38" s="18" t="s">
        <v>481</v>
      </c>
      <c r="P38" s="20" t="s">
        <v>481</v>
      </c>
      <c r="Q38" s="18" t="s">
        <v>481</v>
      </c>
      <c r="R38" s="20" t="s">
        <v>481</v>
      </c>
      <c r="S38" s="18" t="s">
        <v>481</v>
      </c>
      <c r="T38" s="20" t="s">
        <v>481</v>
      </c>
      <c r="U38" s="18" t="n">
        <v>415.88519603</v>
      </c>
      <c r="V38" s="20" t="n">
        <v>11.48270836</v>
      </c>
    </row>
    <row r="39" spans="1:22">
      <c r="A39" s="15" t="s">
        <v>514</v>
      </c>
      <c r="B39" s="17" t="n">
        <v>5895</v>
      </c>
      <c r="C39" s="18">
        <f>(32.0/B39*100)</f>
        <v/>
      </c>
      <c r="D39" s="19" t="n">
        <v>5863</v>
      </c>
      <c r="E39" s="18" t="n">
        <v>422.81743347</v>
      </c>
      <c r="F39" s="20" t="n">
        <v>4.22588331</v>
      </c>
      <c r="G39" s="18" t="n">
        <v>433.61858098</v>
      </c>
      <c r="H39" s="20" t="n">
        <v>6.21300227</v>
      </c>
      <c r="I39" s="18" t="n">
        <v>410.92295659</v>
      </c>
      <c r="J39" s="20" t="n">
        <v>7.16150433</v>
      </c>
      <c r="K39" s="18" t="n">
        <v>404.47376554</v>
      </c>
      <c r="L39" s="20" t="n">
        <v>6.24373081</v>
      </c>
      <c r="M39" s="18" t="s">
        <v>481</v>
      </c>
      <c r="N39" s="20" t="s">
        <v>481</v>
      </c>
      <c r="O39" s="18" t="s">
        <v>481</v>
      </c>
      <c r="P39" s="20" t="s">
        <v>481</v>
      </c>
      <c r="Q39" s="18" t="s">
        <v>481</v>
      </c>
      <c r="R39" s="20" t="s">
        <v>481</v>
      </c>
      <c r="S39" s="18" t="s">
        <v>481</v>
      </c>
      <c r="T39" s="20" t="s">
        <v>481</v>
      </c>
      <c r="U39" s="18" t="n">
        <v>358.58422087</v>
      </c>
      <c r="V39" s="20" t="n">
        <v>10.12511768</v>
      </c>
    </row>
    <row r="40" spans="1:22">
      <c r="A40" s="15" t="s">
        <v>515</v>
      </c>
      <c r="B40" s="17" t="n">
        <v>14157</v>
      </c>
      <c r="C40" s="18">
        <f>(292.0/B40*100)</f>
        <v/>
      </c>
      <c r="D40" s="19" t="n">
        <v>13865</v>
      </c>
      <c r="E40" s="18" t="n">
        <v>503.73702737</v>
      </c>
      <c r="F40" s="20" t="n">
        <v>2.84198742</v>
      </c>
      <c r="G40" s="18" t="n">
        <v>500.76115198</v>
      </c>
      <c r="H40" s="20" t="n">
        <v>3.17007719</v>
      </c>
      <c r="I40" s="18" t="n">
        <v>468.05652557</v>
      </c>
      <c r="J40" s="20" t="n">
        <v>5.72783117</v>
      </c>
      <c r="K40" s="18" t="n">
        <v>454.4668531</v>
      </c>
      <c r="L40" s="20" t="n">
        <v>6.27181985</v>
      </c>
      <c r="M40" s="18" t="s">
        <v>481</v>
      </c>
      <c r="N40" s="20" t="s">
        <v>481</v>
      </c>
      <c r="O40" s="18" t="s">
        <v>481</v>
      </c>
      <c r="P40" s="20" t="s">
        <v>481</v>
      </c>
      <c r="Q40" s="18" t="s">
        <v>481</v>
      </c>
      <c r="R40" s="20" t="s">
        <v>481</v>
      </c>
      <c r="S40" s="18" t="s">
        <v>481</v>
      </c>
      <c r="T40" s="20" t="s">
        <v>481</v>
      </c>
      <c r="U40" s="18" t="n">
        <v>404.32990426</v>
      </c>
      <c r="V40" s="20" t="n">
        <v>7.0648548</v>
      </c>
    </row>
    <row r="41" spans="1:22">
      <c r="A41" s="15" t="s">
        <v>516</v>
      </c>
      <c r="B41" s="17" t="n">
        <v>5712</v>
      </c>
      <c r="C41" s="18">
        <f>(39.0/B41*100)</f>
        <v/>
      </c>
      <c r="D41" s="19" t="n">
        <v>5673</v>
      </c>
      <c r="E41" s="18" t="n">
        <v>477.10900227</v>
      </c>
      <c r="F41" s="20" t="n">
        <v>3.32931821</v>
      </c>
      <c r="G41" s="18" t="n">
        <v>475.92530381</v>
      </c>
      <c r="H41" s="20" t="n">
        <v>3.556813</v>
      </c>
      <c r="I41" s="18" t="n">
        <v>441.02011554</v>
      </c>
      <c r="J41" s="20" t="n">
        <v>5.90858923</v>
      </c>
      <c r="K41" s="18" t="n">
        <v>436.92824547</v>
      </c>
      <c r="L41" s="20" t="n">
        <v>7.27036007</v>
      </c>
      <c r="M41" s="18" t="s">
        <v>481</v>
      </c>
      <c r="N41" s="20" t="s">
        <v>481</v>
      </c>
      <c r="O41" s="18" t="s">
        <v>481</v>
      </c>
      <c r="P41" s="20" t="s">
        <v>481</v>
      </c>
      <c r="Q41" s="18" t="n">
        <v>392.51815558</v>
      </c>
      <c r="R41" s="20" t="n">
        <v>16.89642718</v>
      </c>
      <c r="S41" s="18" t="s">
        <v>481</v>
      </c>
      <c r="T41" s="20" t="s">
        <v>481</v>
      </c>
      <c r="U41" s="18" t="n">
        <v>396.49122281</v>
      </c>
      <c r="V41" s="20" t="n">
        <v>11.06649013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(1379.0/B46*100)</f>
        <v/>
      </c>
      <c r="D46" s="19" t="n">
        <v>21762</v>
      </c>
      <c r="E46" s="18" t="n">
        <v>392.31426393</v>
      </c>
      <c r="F46" s="20" t="n">
        <v>2.94713781</v>
      </c>
      <c r="G46" s="18" t="n">
        <v>375.45548452</v>
      </c>
      <c r="H46" s="20" t="n">
        <v>5.16580809</v>
      </c>
      <c r="I46" s="18" t="n">
        <v>350.93531627</v>
      </c>
      <c r="J46" s="20" t="n">
        <v>5.97015033</v>
      </c>
      <c r="K46" s="18" t="n">
        <v>342.29280135</v>
      </c>
      <c r="L46" s="20" t="n">
        <v>8.616410650000001</v>
      </c>
      <c r="M46" s="18" t="s">
        <v>481</v>
      </c>
      <c r="N46" s="20" t="s">
        <v>481</v>
      </c>
      <c r="O46" s="18" t="s">
        <v>481</v>
      </c>
      <c r="P46" s="20" t="s">
        <v>481</v>
      </c>
      <c r="Q46" s="18" t="s">
        <v>481</v>
      </c>
      <c r="R46" s="20" t="s">
        <v>481</v>
      </c>
      <c r="S46" s="18" t="s">
        <v>481</v>
      </c>
      <c r="T46" s="20" t="s">
        <v>481</v>
      </c>
      <c r="U46" s="18" t="n">
        <v>323.59877392</v>
      </c>
      <c r="V46" s="20" t="n">
        <v>4.5205728</v>
      </c>
    </row>
    <row r="47" spans="1:22">
      <c r="A47" s="15" t="s">
        <v>522</v>
      </c>
      <c r="B47" s="17" t="n">
        <v>5928</v>
      </c>
      <c r="C47" s="18">
        <f>(101.0/B47*100)</f>
        <v/>
      </c>
      <c r="D47" s="19" t="n">
        <v>5827</v>
      </c>
      <c r="E47" s="18" t="n">
        <v>455.78393474</v>
      </c>
      <c r="F47" s="20" t="n">
        <v>3.72980739</v>
      </c>
      <c r="G47" s="18" t="n">
        <v>449.19841734</v>
      </c>
      <c r="H47" s="20" t="n">
        <v>4.53891265</v>
      </c>
      <c r="I47" s="18" t="n">
        <v>420.60113715</v>
      </c>
      <c r="J47" s="20" t="n">
        <v>6.58927667</v>
      </c>
      <c r="K47" s="18" t="n">
        <v>417.56556199</v>
      </c>
      <c r="L47" s="20" t="n">
        <v>6.68121696</v>
      </c>
      <c r="M47" s="18" t="s">
        <v>481</v>
      </c>
      <c r="N47" s="20" t="s">
        <v>481</v>
      </c>
      <c r="O47" s="18" t="s">
        <v>481</v>
      </c>
      <c r="P47" s="20" t="s">
        <v>481</v>
      </c>
      <c r="Q47" s="18" t="s">
        <v>481</v>
      </c>
      <c r="R47" s="20" t="s">
        <v>481</v>
      </c>
      <c r="S47" s="18" t="s">
        <v>481</v>
      </c>
      <c r="T47" s="20" t="s">
        <v>481</v>
      </c>
      <c r="U47" s="18" t="n">
        <v>356.65613952</v>
      </c>
      <c r="V47" s="20" t="n">
        <v>6.59755897</v>
      </c>
    </row>
    <row r="48" spans="1:22">
      <c r="A48" s="15" t="s">
        <v>523</v>
      </c>
      <c r="B48" s="17" t="n">
        <v>9841</v>
      </c>
      <c r="C48" s="18">
        <f>(7.0/B48*100)</f>
        <v/>
      </c>
      <c r="D48" s="19" t="n">
        <v>9834</v>
      </c>
      <c r="E48" s="18" t="n">
        <v>534.74834443</v>
      </c>
      <c r="F48" s="20" t="n">
        <v>4.96220336</v>
      </c>
      <c r="G48" s="18" t="n">
        <v>523.83200707</v>
      </c>
      <c r="H48" s="20" t="n">
        <v>7.08446504</v>
      </c>
      <c r="I48" s="18" t="n">
        <v>517.16745637</v>
      </c>
      <c r="J48" s="20" t="n">
        <v>8.41701555</v>
      </c>
      <c r="K48" s="18" t="n">
        <v>499.01949019</v>
      </c>
      <c r="L48" s="20" t="n">
        <v>11.26025406</v>
      </c>
      <c r="M48" s="18" t="s">
        <v>481</v>
      </c>
      <c r="N48" s="20" t="s">
        <v>481</v>
      </c>
      <c r="O48" s="18" t="s">
        <v>481</v>
      </c>
      <c r="P48" s="20" t="s">
        <v>481</v>
      </c>
      <c r="Q48" s="18" t="s">
        <v>481</v>
      </c>
      <c r="R48" s="20" t="s">
        <v>481</v>
      </c>
      <c r="S48" s="18" t="s">
        <v>481</v>
      </c>
      <c r="T48" s="20" t="s">
        <v>481</v>
      </c>
      <c r="U48" s="18" t="n">
        <v>464.42455615</v>
      </c>
      <c r="V48" s="20" t="n">
        <v>37.37726111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(225.0/B50*100)</f>
        <v/>
      </c>
      <c r="D50" s="19" t="n">
        <v>11570</v>
      </c>
      <c r="E50" s="18" t="n">
        <v>390.82173429</v>
      </c>
      <c r="F50" s="20" t="n">
        <v>2.17485011</v>
      </c>
      <c r="G50" s="18" t="n">
        <v>402.24012696</v>
      </c>
      <c r="H50" s="20" t="n">
        <v>3.53925764</v>
      </c>
      <c r="I50" s="18" t="n">
        <v>385.93380846</v>
      </c>
      <c r="J50" s="20" t="n">
        <v>6.81893094</v>
      </c>
      <c r="K50" s="18" t="n">
        <v>357.29411644</v>
      </c>
      <c r="L50" s="20" t="n">
        <v>8.23636683</v>
      </c>
      <c r="M50" s="18" t="s">
        <v>481</v>
      </c>
      <c r="N50" s="20" t="s">
        <v>481</v>
      </c>
      <c r="O50" s="18" t="s">
        <v>481</v>
      </c>
      <c r="P50" s="20" t="s">
        <v>481</v>
      </c>
      <c r="Q50" s="18" t="s">
        <v>481</v>
      </c>
      <c r="R50" s="20" t="s">
        <v>481</v>
      </c>
      <c r="S50" s="18" t="s">
        <v>481</v>
      </c>
      <c r="T50" s="20" t="s">
        <v>481</v>
      </c>
      <c r="U50" s="18" t="n">
        <v>328.86009217</v>
      </c>
      <c r="V50" s="20" t="n">
        <v>10.48190253</v>
      </c>
    </row>
    <row r="51" spans="1:22">
      <c r="A51" s="15" t="s">
        <v>526</v>
      </c>
      <c r="B51" s="17" t="n">
        <v>6866</v>
      </c>
      <c r="C51" s="18">
        <f>(109.0/B51*100)</f>
        <v/>
      </c>
      <c r="D51" s="19" t="n">
        <v>6757</v>
      </c>
      <c r="E51" s="18" t="n">
        <v>403.16487896</v>
      </c>
      <c r="F51" s="20" t="n">
        <v>2.57869009</v>
      </c>
      <c r="G51" s="18" t="n">
        <v>413.18213268</v>
      </c>
      <c r="H51" s="20" t="n">
        <v>5.69442559</v>
      </c>
      <c r="I51" s="18" t="n">
        <v>398.03559879</v>
      </c>
      <c r="J51" s="20" t="n">
        <v>9.59564887</v>
      </c>
      <c r="K51" s="18" t="n">
        <v>381.99647825</v>
      </c>
      <c r="L51" s="20" t="n">
        <v>9.99219952</v>
      </c>
      <c r="M51" s="18" t="s">
        <v>481</v>
      </c>
      <c r="N51" s="20" t="s">
        <v>481</v>
      </c>
      <c r="O51" s="18" t="s">
        <v>481</v>
      </c>
      <c r="P51" s="20" t="s">
        <v>481</v>
      </c>
      <c r="Q51" s="18" t="n">
        <v>380.5422133</v>
      </c>
      <c r="R51" s="20" t="n">
        <v>4.31283207</v>
      </c>
      <c r="S51" s="18" t="s">
        <v>481</v>
      </c>
      <c r="T51" s="20" t="s">
        <v>481</v>
      </c>
      <c r="U51" s="18" t="n">
        <v>365.75223617</v>
      </c>
      <c r="V51" s="20" t="n">
        <v>7.85742324</v>
      </c>
    </row>
    <row r="52" spans="1:22">
      <c r="A52" s="15" t="s">
        <v>527</v>
      </c>
      <c r="B52" s="17" t="n">
        <v>5809</v>
      </c>
      <c r="C52" s="18">
        <f>(77.0/B52*100)</f>
        <v/>
      </c>
      <c r="D52" s="19" t="n">
        <v>5732</v>
      </c>
      <c r="E52" s="18" t="n">
        <v>464.89570395</v>
      </c>
      <c r="F52" s="20" t="n">
        <v>2.92766199</v>
      </c>
      <c r="G52" s="18" t="n">
        <v>476.71246564</v>
      </c>
      <c r="H52" s="20" t="n">
        <v>4.5124011</v>
      </c>
      <c r="I52" s="18" t="n">
        <v>453.77253176</v>
      </c>
      <c r="J52" s="20" t="n">
        <v>6.57349549</v>
      </c>
      <c r="K52" s="18" t="n">
        <v>431.40754184</v>
      </c>
      <c r="L52" s="20" t="n">
        <v>8.95775409</v>
      </c>
      <c r="M52" s="18" t="s">
        <v>481</v>
      </c>
      <c r="N52" s="20" t="s">
        <v>481</v>
      </c>
      <c r="O52" s="18" t="s">
        <v>481</v>
      </c>
      <c r="P52" s="20" t="s">
        <v>481</v>
      </c>
      <c r="Q52" s="18" t="s">
        <v>481</v>
      </c>
      <c r="R52" s="20" t="s">
        <v>481</v>
      </c>
      <c r="S52" s="18" t="s">
        <v>481</v>
      </c>
      <c r="T52" s="20" t="s">
        <v>481</v>
      </c>
      <c r="U52" s="18" t="n">
        <v>369.88449867</v>
      </c>
      <c r="V52" s="20" t="n">
        <v>9.89343455</v>
      </c>
    </row>
    <row r="53" spans="1:22">
      <c r="A53" s="15" t="s">
        <v>528</v>
      </c>
      <c r="B53" s="17" t="n">
        <v>5571</v>
      </c>
      <c r="C53" s="18">
        <f>(85.0/B53*100)</f>
        <v/>
      </c>
      <c r="D53" s="19" t="n">
        <v>5486</v>
      </c>
      <c r="E53" s="18" t="n">
        <v>449.13247728</v>
      </c>
      <c r="F53" s="20" t="n">
        <v>1.74716931</v>
      </c>
      <c r="G53" s="18" t="n">
        <v>435.27197253</v>
      </c>
      <c r="H53" s="20" t="n">
        <v>3.56150908</v>
      </c>
      <c r="I53" s="18" t="n">
        <v>412.52319437</v>
      </c>
      <c r="J53" s="20" t="n">
        <v>6.01315709</v>
      </c>
      <c r="K53" s="18" t="n">
        <v>412.96124727</v>
      </c>
      <c r="L53" s="20" t="n">
        <v>5.82105189</v>
      </c>
      <c r="M53" s="18" t="s">
        <v>481</v>
      </c>
      <c r="N53" s="20" t="s">
        <v>481</v>
      </c>
      <c r="O53" s="18" t="s">
        <v>481</v>
      </c>
      <c r="P53" s="20" t="s">
        <v>481</v>
      </c>
      <c r="Q53" s="18" t="s">
        <v>481</v>
      </c>
      <c r="R53" s="20" t="s">
        <v>481</v>
      </c>
      <c r="S53" s="18" t="s">
        <v>481</v>
      </c>
      <c r="T53" s="20" t="s">
        <v>481</v>
      </c>
      <c r="U53" s="18" t="n">
        <v>331.72606454</v>
      </c>
      <c r="V53" s="20" t="n">
        <v>8.397216350000001</v>
      </c>
    </row>
    <row r="54" spans="1:22">
      <c r="A54" s="15" t="s">
        <v>529</v>
      </c>
      <c r="B54" s="17" t="n">
        <v>4740</v>
      </c>
      <c r="C54" s="18">
        <f>(113.0/B54*100)</f>
        <v/>
      </c>
      <c r="D54" s="19" t="n">
        <v>4627</v>
      </c>
      <c r="E54" s="18" t="n">
        <v>337.20096946</v>
      </c>
      <c r="F54" s="20" t="n">
        <v>2.87455236</v>
      </c>
      <c r="G54" s="18" t="n">
        <v>340.76507154</v>
      </c>
      <c r="H54" s="20" t="n">
        <v>6.0204966</v>
      </c>
      <c r="I54" s="18" t="n">
        <v>316.89652839</v>
      </c>
      <c r="J54" s="20" t="n">
        <v>6.84733943</v>
      </c>
      <c r="K54" s="18" t="n">
        <v>306.53775809</v>
      </c>
      <c r="L54" s="20" t="n">
        <v>7.54092913</v>
      </c>
      <c r="M54" s="18" t="s">
        <v>481</v>
      </c>
      <c r="N54" s="20" t="s">
        <v>481</v>
      </c>
      <c r="O54" s="18" t="s">
        <v>481</v>
      </c>
      <c r="P54" s="20" t="s">
        <v>481</v>
      </c>
      <c r="Q54" s="18" t="s">
        <v>481</v>
      </c>
      <c r="R54" s="20" t="s">
        <v>481</v>
      </c>
      <c r="S54" s="18" t="s">
        <v>481</v>
      </c>
      <c r="T54" s="20" t="s">
        <v>481</v>
      </c>
      <c r="U54" s="18" t="n">
        <v>268.90898794</v>
      </c>
      <c r="V54" s="20" t="n">
        <v>3.61468069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553.9422716399999</v>
      </c>
      <c r="F56" s="20" t="n">
        <v>2.99348869</v>
      </c>
      <c r="G56" s="18" t="n">
        <v>542.16821502</v>
      </c>
      <c r="H56" s="20" t="n">
        <v>4.87420073</v>
      </c>
      <c r="I56" s="18" t="n">
        <v>529.11815563</v>
      </c>
      <c r="J56" s="20" t="n">
        <v>5.98732704</v>
      </c>
      <c r="K56" s="18" t="n">
        <v>523.10663622</v>
      </c>
      <c r="L56" s="20" t="n">
        <v>6.42091329</v>
      </c>
      <c r="M56" s="18" t="s">
        <v>481</v>
      </c>
      <c r="N56" s="20" t="s">
        <v>481</v>
      </c>
      <c r="O56" s="18" t="s">
        <v>481</v>
      </c>
      <c r="P56" s="20" t="s">
        <v>481</v>
      </c>
      <c r="Q56" s="18" t="s">
        <v>481</v>
      </c>
      <c r="R56" s="20" t="s">
        <v>481</v>
      </c>
      <c r="S56" s="18" t="s">
        <v>481</v>
      </c>
      <c r="T56" s="20" t="s">
        <v>481</v>
      </c>
      <c r="U56" s="18" t="n">
        <v>487.56421722</v>
      </c>
      <c r="V56" s="20" t="n">
        <v>16.17955138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485.61959813</v>
      </c>
      <c r="F61" s="20" t="n">
        <v>2.15349744</v>
      </c>
      <c r="G61" s="18" t="n">
        <v>488.48626812</v>
      </c>
      <c r="H61" s="20" t="n">
        <v>3.95221182</v>
      </c>
      <c r="I61" s="18" t="n">
        <v>451.85685407</v>
      </c>
      <c r="J61" s="20" t="n">
        <v>5.40014572</v>
      </c>
      <c r="K61" s="18" t="n">
        <v>424.14549837</v>
      </c>
      <c r="L61" s="20" t="n">
        <v>6.47175812</v>
      </c>
      <c r="M61" s="18" t="s">
        <v>481</v>
      </c>
      <c r="N61" s="20" t="s">
        <v>481</v>
      </c>
      <c r="O61" s="18" t="s">
        <v>481</v>
      </c>
      <c r="P61" s="20" t="s">
        <v>481</v>
      </c>
      <c r="Q61" s="18" t="s">
        <v>481</v>
      </c>
      <c r="R61" s="20" t="s">
        <v>481</v>
      </c>
      <c r="S61" s="18" t="s">
        <v>481</v>
      </c>
      <c r="T61" s="20" t="s">
        <v>481</v>
      </c>
      <c r="U61" s="18" t="n">
        <v>409.11349398</v>
      </c>
      <c r="V61" s="20" t="n">
        <v>10.78142798</v>
      </c>
    </row>
    <row r="62" spans="1:22">
      <c r="A62" s="15" t="s">
        <v>537</v>
      </c>
      <c r="B62" s="17" t="n">
        <v>4476</v>
      </c>
      <c r="C62" s="18">
        <f>(3.0/B62*100)</f>
        <v/>
      </c>
      <c r="D62" s="19" t="n">
        <v>4473</v>
      </c>
      <c r="E62" s="18" t="n">
        <v>545.20916859</v>
      </c>
      <c r="F62" s="20" t="n">
        <v>1.4307694</v>
      </c>
      <c r="G62" s="18" t="n">
        <v>547.91970265</v>
      </c>
      <c r="H62" s="20" t="n">
        <v>3.28698107</v>
      </c>
      <c r="I62" s="18" t="n">
        <v>538.83425527</v>
      </c>
      <c r="J62" s="20" t="n">
        <v>5.25425071</v>
      </c>
      <c r="K62" s="18" t="n">
        <v>513.54070331</v>
      </c>
      <c r="L62" s="20" t="n">
        <v>7.45210274</v>
      </c>
      <c r="M62" s="18" t="s">
        <v>481</v>
      </c>
      <c r="N62" s="20" t="s">
        <v>481</v>
      </c>
      <c r="O62" s="18" t="s">
        <v>481</v>
      </c>
      <c r="P62" s="20" t="s">
        <v>481</v>
      </c>
      <c r="Q62" s="18" t="s">
        <v>481</v>
      </c>
      <c r="R62" s="20" t="s">
        <v>481</v>
      </c>
      <c r="S62" s="18" t="s">
        <v>481</v>
      </c>
      <c r="T62" s="20" t="s">
        <v>481</v>
      </c>
      <c r="U62" s="18" t="n">
        <v>532.5453003699999</v>
      </c>
      <c r="V62" s="20" t="n">
        <v>41.06699382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424.22382964</v>
      </c>
      <c r="F66" s="20" t="n">
        <v>1.49743074</v>
      </c>
      <c r="G66" s="18" t="n">
        <v>434.99603821</v>
      </c>
      <c r="H66" s="20" t="n">
        <v>4.6888682</v>
      </c>
      <c r="I66" s="18" t="n">
        <v>395.55973171</v>
      </c>
      <c r="J66" s="20" t="n">
        <v>7.77003774</v>
      </c>
      <c r="K66" s="18" t="n">
        <v>395.57448409</v>
      </c>
      <c r="L66" s="20" t="n">
        <v>8.84639862</v>
      </c>
      <c r="M66" s="18" t="s">
        <v>481</v>
      </c>
      <c r="N66" s="20" t="s">
        <v>481</v>
      </c>
      <c r="O66" s="18" t="s">
        <v>481</v>
      </c>
      <c r="P66" s="20" t="s">
        <v>481</v>
      </c>
      <c r="Q66" s="18" t="s">
        <v>481</v>
      </c>
      <c r="R66" s="20" t="s">
        <v>481</v>
      </c>
      <c r="S66" s="18" t="s">
        <v>481</v>
      </c>
      <c r="T66" s="20" t="s">
        <v>481</v>
      </c>
      <c r="U66" s="18" t="n">
        <v>348.64836091</v>
      </c>
      <c r="V66" s="20" t="n">
        <v>6.8461758</v>
      </c>
    </row>
    <row r="67" spans="1:22">
      <c r="A67" s="15" t="s">
        <v>542</v>
      </c>
      <c r="B67" s="17" t="n">
        <v>6971</v>
      </c>
      <c r="C67" s="18">
        <f>(117.0/B67*100)</f>
        <v/>
      </c>
      <c r="D67" s="19" t="n">
        <v>6854</v>
      </c>
      <c r="E67" s="18" t="n">
        <v>392.46238232</v>
      </c>
      <c r="F67" s="20" t="n">
        <v>2.79240586</v>
      </c>
      <c r="G67" s="18" t="n">
        <v>392.82804774</v>
      </c>
      <c r="H67" s="20" t="n">
        <v>5.82960497</v>
      </c>
      <c r="I67" s="18" t="n">
        <v>360.7458176</v>
      </c>
      <c r="J67" s="20" t="n">
        <v>7.30850283</v>
      </c>
      <c r="K67" s="18" t="n">
        <v>358.29328766</v>
      </c>
      <c r="L67" s="20" t="n">
        <v>9.81375879</v>
      </c>
      <c r="M67" s="18" t="s">
        <v>481</v>
      </c>
      <c r="N67" s="20" t="s">
        <v>481</v>
      </c>
      <c r="O67" s="18" t="s">
        <v>481</v>
      </c>
      <c r="P67" s="20" t="s">
        <v>481</v>
      </c>
      <c r="Q67" s="18" t="s">
        <v>481</v>
      </c>
      <c r="R67" s="20" t="s">
        <v>481</v>
      </c>
      <c r="S67" s="18" t="s">
        <v>481</v>
      </c>
      <c r="T67" s="20" t="s">
        <v>481</v>
      </c>
      <c r="U67" s="18" t="n">
        <v>299.55858578</v>
      </c>
      <c r="V67" s="20" t="n">
        <v>7.37715354</v>
      </c>
    </row>
    <row r="68" spans="1:22">
      <c r="A68" s="15" t="s">
        <v>543</v>
      </c>
      <c r="B68" s="17" t="n">
        <v>12083</v>
      </c>
      <c r="C68" s="18">
        <f>(26.0/B68*100)</f>
        <v/>
      </c>
      <c r="D68" s="19" t="n">
        <v>12057</v>
      </c>
      <c r="E68" s="18" t="n">
        <v>421.1945367</v>
      </c>
      <c r="F68" s="20" t="n">
        <v>1.70363606</v>
      </c>
      <c r="G68" s="18" t="n">
        <v>410.26922089</v>
      </c>
      <c r="H68" s="20" t="n">
        <v>2.75699228</v>
      </c>
      <c r="I68" s="18" t="n">
        <v>378.29906926</v>
      </c>
      <c r="J68" s="20" t="n">
        <v>3.47463893</v>
      </c>
      <c r="K68" s="18" t="n">
        <v>361.64510106</v>
      </c>
      <c r="L68" s="20" t="n">
        <v>3.62469589</v>
      </c>
      <c r="M68" s="18" t="s">
        <v>481</v>
      </c>
      <c r="N68" s="20" t="s">
        <v>481</v>
      </c>
      <c r="O68" s="18" t="s">
        <v>481</v>
      </c>
      <c r="P68" s="20" t="s">
        <v>481</v>
      </c>
      <c r="Q68" s="18" t="s">
        <v>481</v>
      </c>
      <c r="R68" s="20" t="s">
        <v>481</v>
      </c>
      <c r="S68" s="18" t="s">
        <v>481</v>
      </c>
      <c r="T68" s="20" t="s">
        <v>481</v>
      </c>
      <c r="U68" s="18" t="n">
        <v>322.47072677</v>
      </c>
      <c r="V68" s="20" t="n">
        <v>3.76556799</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501.46088249</v>
      </c>
      <c r="F70" s="20" t="n">
        <v>3.00976464</v>
      </c>
      <c r="G70" s="18" t="n">
        <v>496.38805891</v>
      </c>
      <c r="H70" s="20" t="n">
        <v>5.05908909</v>
      </c>
      <c r="I70" s="18" t="n">
        <v>478.05917818</v>
      </c>
      <c r="J70" s="20" t="n">
        <v>6.47139822</v>
      </c>
      <c r="K70" s="18" t="n">
        <v>471.89664999</v>
      </c>
      <c r="L70" s="20" t="n">
        <v>6.98785163</v>
      </c>
      <c r="M70" s="18" t="s">
        <v>481</v>
      </c>
      <c r="N70" s="20" t="s">
        <v>481</v>
      </c>
      <c r="O70" s="18" t="s">
        <v>481</v>
      </c>
      <c r="P70" s="20" t="s">
        <v>481</v>
      </c>
      <c r="Q70" s="18" t="s">
        <v>481</v>
      </c>
      <c r="R70" s="20" t="s">
        <v>481</v>
      </c>
      <c r="S70" s="18" t="s">
        <v>481</v>
      </c>
      <c r="T70" s="20" t="s">
        <v>481</v>
      </c>
      <c r="U70" s="18" t="n">
        <v>427.45595089</v>
      </c>
      <c r="V70" s="20" t="n">
        <v>11.59097897</v>
      </c>
    </row>
    <row r="71" spans="1:22">
      <c r="A71" s="15" t="s">
        <v>546</v>
      </c>
      <c r="B71" s="17" t="n">
        <v>6115</v>
      </c>
      <c r="C71" s="18">
        <f>(17.0/B71*100)</f>
        <v/>
      </c>
      <c r="D71" s="19" t="n">
        <v>6098</v>
      </c>
      <c r="E71" s="18" t="n">
        <v>573.5334556400001</v>
      </c>
      <c r="F71" s="20" t="n">
        <v>1.79245216</v>
      </c>
      <c r="G71" s="18" t="n">
        <v>559.41265592</v>
      </c>
      <c r="H71" s="20" t="n">
        <v>3.0578318</v>
      </c>
      <c r="I71" s="18" t="n">
        <v>530.3283708500001</v>
      </c>
      <c r="J71" s="20" t="n">
        <v>5.16950846</v>
      </c>
      <c r="K71" s="18" t="n">
        <v>515.5820895000001</v>
      </c>
      <c r="L71" s="20" t="n">
        <v>6.99667599</v>
      </c>
      <c r="M71" s="18" t="s">
        <v>481</v>
      </c>
      <c r="N71" s="20" t="s">
        <v>481</v>
      </c>
      <c r="O71" s="18" t="s">
        <v>481</v>
      </c>
      <c r="P71" s="20" t="s">
        <v>481</v>
      </c>
      <c r="Q71" s="18" t="s">
        <v>481</v>
      </c>
      <c r="R71" s="20" t="s">
        <v>481</v>
      </c>
      <c r="S71" s="18" t="s">
        <v>481</v>
      </c>
      <c r="T71" s="20" t="s">
        <v>481</v>
      </c>
      <c r="U71" s="18" t="n">
        <v>464.60472895</v>
      </c>
      <c r="V71" s="20" t="n">
        <v>17.90329979</v>
      </c>
    </row>
    <row r="72" spans="1:22">
      <c r="A72" s="15" t="s">
        <v>547</v>
      </c>
      <c r="B72" s="17" t="n">
        <v>7708</v>
      </c>
      <c r="C72" s="18">
        <f>(5.0/B72*100)</f>
        <v/>
      </c>
      <c r="D72" s="19" t="n">
        <v>7703</v>
      </c>
      <c r="E72" s="18" t="n">
        <v>544.1920423399999</v>
      </c>
      <c r="F72" s="20" t="n">
        <v>3.08708283</v>
      </c>
      <c r="G72" s="18" t="n">
        <v>546.63395125</v>
      </c>
      <c r="H72" s="20" t="n">
        <v>6.94467951</v>
      </c>
      <c r="I72" s="18" t="n">
        <v>516.1985666099999</v>
      </c>
      <c r="J72" s="20" t="n">
        <v>9.64800758</v>
      </c>
      <c r="K72" s="18" t="n">
        <v>496.07336159</v>
      </c>
      <c r="L72" s="20" t="n">
        <v>10.80815949</v>
      </c>
      <c r="M72" s="18" t="s">
        <v>481</v>
      </c>
      <c r="N72" s="20" t="s">
        <v>481</v>
      </c>
      <c r="O72" s="18" t="s">
        <v>481</v>
      </c>
      <c r="P72" s="20" t="s">
        <v>481</v>
      </c>
      <c r="Q72" s="18" t="s">
        <v>481</v>
      </c>
      <c r="R72" s="20" t="s">
        <v>481</v>
      </c>
      <c r="S72" s="18" t="s">
        <v>481</v>
      </c>
      <c r="T72" s="20" t="s">
        <v>481</v>
      </c>
      <c r="U72" s="18" t="n">
        <v>439.20683119</v>
      </c>
      <c r="V72" s="20" t="n">
        <v>35.22971151</v>
      </c>
    </row>
    <row r="73" spans="1:22">
      <c r="A73" s="15" t="s">
        <v>548</v>
      </c>
      <c r="B73" s="17" t="n">
        <v>8249</v>
      </c>
      <c r="C73" s="18">
        <f>(147.0/B73*100)</f>
        <v/>
      </c>
      <c r="D73" s="19" t="n">
        <v>8102</v>
      </c>
      <c r="E73" s="18" t="n">
        <v>421.11614031</v>
      </c>
      <c r="F73" s="20" t="n">
        <v>3.28422291</v>
      </c>
      <c r="G73" s="18" t="n">
        <v>417.67963774</v>
      </c>
      <c r="H73" s="20" t="n">
        <v>4.96520475</v>
      </c>
      <c r="I73" s="18" t="n">
        <v>402.89110957</v>
      </c>
      <c r="J73" s="20" t="n">
        <v>5.44283354</v>
      </c>
      <c r="K73" s="18" t="n">
        <v>385.61348325</v>
      </c>
      <c r="L73" s="20" t="n">
        <v>4.77874279</v>
      </c>
      <c r="M73" s="18" t="s">
        <v>481</v>
      </c>
      <c r="N73" s="20" t="s">
        <v>481</v>
      </c>
      <c r="O73" s="18" t="s">
        <v>481</v>
      </c>
      <c r="P73" s="20" t="s">
        <v>481</v>
      </c>
      <c r="Q73" s="18" t="s">
        <v>481</v>
      </c>
      <c r="R73" s="20" t="s">
        <v>481</v>
      </c>
      <c r="S73" s="18" t="s">
        <v>481</v>
      </c>
      <c r="T73" s="20" t="s">
        <v>481</v>
      </c>
      <c r="U73" s="18" t="n">
        <v>347.09709505</v>
      </c>
      <c r="V73" s="20" t="n">
        <v>12.74593318</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(211.0/B75*100)</f>
        <v/>
      </c>
      <c r="D75" s="19" t="n">
        <v>5164</v>
      </c>
      <c r="E75" s="18" t="n">
        <v>374.38430371</v>
      </c>
      <c r="F75" s="20" t="n">
        <v>3.08056884</v>
      </c>
      <c r="G75" s="18" t="n">
        <v>373.89491477</v>
      </c>
      <c r="H75" s="20" t="n">
        <v>4.59016546</v>
      </c>
      <c r="I75" s="18" t="n">
        <v>364.7586016</v>
      </c>
      <c r="J75" s="20" t="n">
        <v>6.09244126</v>
      </c>
      <c r="K75" s="18" t="n">
        <v>346.19883481</v>
      </c>
      <c r="L75" s="20" t="n">
        <v>6.57958443</v>
      </c>
      <c r="M75" s="18" t="s">
        <v>481</v>
      </c>
      <c r="N75" s="20" t="s">
        <v>481</v>
      </c>
      <c r="O75" s="18" t="s">
        <v>481</v>
      </c>
      <c r="P75" s="20" t="s">
        <v>481</v>
      </c>
      <c r="Q75" s="18" t="s">
        <v>481</v>
      </c>
      <c r="R75" s="20" t="s">
        <v>481</v>
      </c>
      <c r="S75" s="18" t="s">
        <v>481</v>
      </c>
      <c r="T75" s="20" t="s">
        <v>481</v>
      </c>
      <c r="U75" s="18" t="n">
        <v>317.8684368</v>
      </c>
      <c r="V75" s="20" t="n">
        <v>7.48789752</v>
      </c>
    </row>
    <row r="76" spans="1:22">
      <c r="A76" s="15" t="s">
        <v>551</v>
      </c>
      <c r="B76" s="17" t="n">
        <v>14167</v>
      </c>
      <c r="C76" s="18">
        <f>(229.0/B76*100)</f>
        <v/>
      </c>
      <c r="D76" s="19" t="n">
        <v>13938</v>
      </c>
      <c r="E76" s="18" t="n">
        <v>439.25358178</v>
      </c>
      <c r="F76" s="20" t="n">
        <v>2.30002263</v>
      </c>
      <c r="G76" s="18" t="n">
        <v>436.14338484</v>
      </c>
      <c r="H76" s="20" t="n">
        <v>4.52754824</v>
      </c>
      <c r="I76" s="18" t="n">
        <v>400.91091995</v>
      </c>
      <c r="J76" s="20" t="n">
        <v>4.64418425</v>
      </c>
      <c r="K76" s="18" t="n">
        <v>384.75363688</v>
      </c>
      <c r="L76" s="20" t="n">
        <v>5.13705159</v>
      </c>
      <c r="M76" s="18" t="s">
        <v>481</v>
      </c>
      <c r="N76" s="20" t="s">
        <v>481</v>
      </c>
      <c r="O76" s="18" t="s">
        <v>481</v>
      </c>
      <c r="P76" s="20" t="s">
        <v>481</v>
      </c>
      <c r="Q76" s="18" t="s">
        <v>481</v>
      </c>
      <c r="R76" s="20" t="s">
        <v>481</v>
      </c>
      <c r="S76" s="18" t="s">
        <v>481</v>
      </c>
      <c r="T76" s="20" t="s">
        <v>481</v>
      </c>
      <c r="U76" s="18" t="n">
        <v>349.88641401</v>
      </c>
      <c r="V76" s="20" t="n">
        <v>6.76087531</v>
      </c>
    </row>
    <row r="77" spans="1:22">
      <c r="A77" s="15" t="s">
        <v>552</v>
      </c>
      <c r="B77" s="17" t="n">
        <v>6062</v>
      </c>
      <c r="C77" s="18">
        <f>(92.0/B77*100)</f>
        <v/>
      </c>
      <c r="D77" s="19" t="n">
        <v>5970</v>
      </c>
      <c r="E77" s="18" t="n">
        <v>425.69981166</v>
      </c>
      <c r="F77" s="20" t="n">
        <v>2.42701364</v>
      </c>
      <c r="G77" s="18" t="n">
        <v>431.58569627</v>
      </c>
      <c r="H77" s="20" t="n">
        <v>5.10944082</v>
      </c>
      <c r="I77" s="18" t="n">
        <v>421.23811581</v>
      </c>
      <c r="J77" s="20" t="n">
        <v>8.313597870000001</v>
      </c>
      <c r="K77" s="18" t="n">
        <v>374.95246872</v>
      </c>
      <c r="L77" s="20" t="n">
        <v>8.750014090000001</v>
      </c>
      <c r="M77" s="18" t="s">
        <v>481</v>
      </c>
      <c r="N77" s="20" t="s">
        <v>481</v>
      </c>
      <c r="O77" s="18" t="s">
        <v>481</v>
      </c>
      <c r="P77" s="20" t="s">
        <v>481</v>
      </c>
      <c r="Q77" s="18" t="s">
        <v>481</v>
      </c>
      <c r="R77" s="20" t="s">
        <v>481</v>
      </c>
      <c r="S77" s="18" t="s">
        <v>481</v>
      </c>
      <c r="T77" s="20" t="s">
        <v>481</v>
      </c>
      <c r="U77" s="18" t="n">
        <v>340.72177254</v>
      </c>
      <c r="V77" s="20" t="n">
        <v>4.64514232</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451.56849277</v>
      </c>
      <c r="F81" s="20" t="n">
        <v>3.42076267</v>
      </c>
      <c r="G81" s="18" t="n">
        <v>454.4574825</v>
      </c>
      <c r="H81" s="20" t="n">
        <v>3.79166862</v>
      </c>
      <c r="I81" s="18" t="n">
        <v>422.84731148</v>
      </c>
      <c r="J81" s="20" t="n">
        <v>5.2444015</v>
      </c>
      <c r="K81" s="18" t="n">
        <v>404.28207215</v>
      </c>
      <c r="L81" s="20" t="n">
        <v>6.8744999</v>
      </c>
      <c r="M81" s="18" t="s">
        <v>481</v>
      </c>
      <c r="N81" s="20" t="s">
        <v>481</v>
      </c>
      <c r="O81" s="18" t="s">
        <v>481</v>
      </c>
      <c r="P81" s="20" t="s">
        <v>481</v>
      </c>
      <c r="Q81" s="18" t="s">
        <v>481</v>
      </c>
      <c r="R81" s="20" t="s">
        <v>481</v>
      </c>
      <c r="S81" s="18" t="s">
        <v>481</v>
      </c>
      <c r="T81" s="20" t="s">
        <v>481</v>
      </c>
      <c r="U81" s="18" t="n">
        <v>403.17433298</v>
      </c>
      <c r="V81" s="20" t="n">
        <v>15.3775995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741</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509.22635299</v>
      </c>
      <c r="F7" s="20" t="n">
        <v>1.8814543</v>
      </c>
      <c r="G7" s="18" t="n">
        <v>484.88112822</v>
      </c>
      <c r="H7" s="20" t="n">
        <v>2.69983451</v>
      </c>
      <c r="I7" s="18" t="n">
        <v>461.7304315</v>
      </c>
      <c r="J7" s="20" t="n">
        <v>4.65496108</v>
      </c>
      <c r="K7" s="18" t="n">
        <v>444.71075087</v>
      </c>
      <c r="L7" s="20" t="n">
        <v>5.36503734</v>
      </c>
      <c r="M7" s="18" t="s">
        <v>481</v>
      </c>
      <c r="N7" s="20" t="s">
        <v>481</v>
      </c>
      <c r="O7" s="18" t="s">
        <v>481</v>
      </c>
      <c r="P7" s="20" t="s">
        <v>481</v>
      </c>
      <c r="Q7" s="18" t="s">
        <v>481</v>
      </c>
      <c r="R7" s="20" t="s">
        <v>481</v>
      </c>
      <c r="S7" s="18" t="s">
        <v>481</v>
      </c>
      <c r="T7" s="20" t="s">
        <v>481</v>
      </c>
      <c r="U7" s="18" t="n">
        <v>413.54083847</v>
      </c>
      <c r="V7" s="20" t="n">
        <v>6.74551881</v>
      </c>
    </row>
    <row r="8" spans="1:22">
      <c r="A8" s="15" t="s">
        <v>483</v>
      </c>
      <c r="B8" s="17" t="n">
        <v>7007</v>
      </c>
      <c r="C8" s="18">
        <f>(28.0/B8*100)</f>
        <v/>
      </c>
      <c r="D8" s="19" t="n">
        <v>6979</v>
      </c>
      <c r="E8" s="18" t="n">
        <v>504.28647078</v>
      </c>
      <c r="F8" s="20" t="n">
        <v>2.81793216</v>
      </c>
      <c r="G8" s="18" t="n">
        <v>494.46884876</v>
      </c>
      <c r="H8" s="20" t="n">
        <v>4.98008094</v>
      </c>
      <c r="I8" s="18" t="n">
        <v>478.40093964</v>
      </c>
      <c r="J8" s="20" t="n">
        <v>8.591600209999999</v>
      </c>
      <c r="K8" s="18" t="n">
        <v>460.26568724</v>
      </c>
      <c r="L8" s="20" t="n">
        <v>8.3001165</v>
      </c>
      <c r="M8" s="18" t="s">
        <v>481</v>
      </c>
      <c r="N8" s="20" t="s">
        <v>481</v>
      </c>
      <c r="O8" s="18" t="s">
        <v>481</v>
      </c>
      <c r="P8" s="20" t="s">
        <v>481</v>
      </c>
      <c r="Q8" s="18" t="n">
        <v>301.63126691</v>
      </c>
      <c r="R8" s="20" t="n">
        <v>25.14921031</v>
      </c>
      <c r="S8" s="18" t="s">
        <v>481</v>
      </c>
      <c r="T8" s="20" t="s">
        <v>481</v>
      </c>
      <c r="U8" s="18" t="n">
        <v>391.86620934</v>
      </c>
      <c r="V8" s="20" t="n">
        <v>10.50124886</v>
      </c>
    </row>
    <row r="9" spans="1:22">
      <c r="A9" s="15" t="s">
        <v>484</v>
      </c>
      <c r="B9" s="17" t="n">
        <v>9651</v>
      </c>
      <c r="C9" s="18">
        <f>(127.0/B9*100)</f>
        <v/>
      </c>
      <c r="D9" s="19" t="n">
        <v>9524</v>
      </c>
      <c r="E9" s="18" t="n">
        <v>520.61441085</v>
      </c>
      <c r="F9" s="20" t="n">
        <v>2.35998564</v>
      </c>
      <c r="G9" s="18" t="n">
        <v>516.12471433</v>
      </c>
      <c r="H9" s="20" t="n">
        <v>3.483329</v>
      </c>
      <c r="I9" s="18" t="n">
        <v>477.72606774</v>
      </c>
      <c r="J9" s="20" t="n">
        <v>5.71819788</v>
      </c>
      <c r="K9" s="18" t="n">
        <v>456.95985985</v>
      </c>
      <c r="L9" s="20" t="n">
        <v>7.60754276</v>
      </c>
      <c r="M9" s="18" t="s">
        <v>481</v>
      </c>
      <c r="N9" s="20" t="s">
        <v>481</v>
      </c>
      <c r="O9" s="18" t="s">
        <v>481</v>
      </c>
      <c r="P9" s="20" t="s">
        <v>481</v>
      </c>
      <c r="Q9" s="18" t="n">
        <v>357.98454354</v>
      </c>
      <c r="R9" s="20" t="n">
        <v>11.51846445</v>
      </c>
      <c r="S9" s="18" t="s">
        <v>481</v>
      </c>
      <c r="T9" s="20" t="s">
        <v>481</v>
      </c>
      <c r="U9" s="18" t="n">
        <v>420.37973987</v>
      </c>
      <c r="V9" s="20" t="n">
        <v>6.3045414</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515.64742803</v>
      </c>
      <c r="R10" s="20" t="n">
        <v>2.31308501</v>
      </c>
      <c r="S10" s="18" t="s">
        <v>481</v>
      </c>
      <c r="T10" s="20" t="s">
        <v>481</v>
      </c>
      <c r="U10" s="18" t="s">
        <v>481</v>
      </c>
      <c r="V10" s="20" t="s">
        <v>481</v>
      </c>
    </row>
    <row r="11" spans="1:22">
      <c r="A11" s="15" t="s">
        <v>486</v>
      </c>
      <c r="B11" s="17" t="n">
        <v>7053</v>
      </c>
      <c r="C11" s="18">
        <f>(55.0/B11*100)</f>
        <v/>
      </c>
      <c r="D11" s="19" t="n">
        <v>6998</v>
      </c>
      <c r="E11" s="18" t="n">
        <v>428.09403901</v>
      </c>
      <c r="F11" s="20" t="n">
        <v>2.51390259</v>
      </c>
      <c r="G11" s="18" t="n">
        <v>417.07190531</v>
      </c>
      <c r="H11" s="20" t="n">
        <v>6.54644948</v>
      </c>
      <c r="I11" s="18" t="n">
        <v>383.88531674</v>
      </c>
      <c r="J11" s="20" t="n">
        <v>10.97823713</v>
      </c>
      <c r="K11" s="18" t="n">
        <v>353.9103788</v>
      </c>
      <c r="L11" s="20" t="n">
        <v>12.87034566</v>
      </c>
      <c r="M11" s="18" t="s">
        <v>481</v>
      </c>
      <c r="N11" s="20" t="s">
        <v>481</v>
      </c>
      <c r="O11" s="18" t="s">
        <v>481</v>
      </c>
      <c r="P11" s="20" t="s">
        <v>481</v>
      </c>
      <c r="Q11" s="18" t="s">
        <v>481</v>
      </c>
      <c r="R11" s="20" t="s">
        <v>481</v>
      </c>
      <c r="S11" s="18" t="s">
        <v>481</v>
      </c>
      <c r="T11" s="20" t="s">
        <v>481</v>
      </c>
      <c r="U11" s="18" t="n">
        <v>360.16786935</v>
      </c>
      <c r="V11" s="20" t="n">
        <v>7.52961519</v>
      </c>
    </row>
    <row r="12" spans="1:22">
      <c r="A12" s="15" t="s">
        <v>487</v>
      </c>
      <c r="B12" s="17" t="n">
        <v>6894</v>
      </c>
      <c r="C12" s="18">
        <f>(58.0/B12*100)</f>
        <v/>
      </c>
      <c r="D12" s="19" t="n">
        <v>6836</v>
      </c>
      <c r="E12" s="18" t="n">
        <v>503.88611953</v>
      </c>
      <c r="F12" s="20" t="n">
        <v>2.42229908</v>
      </c>
      <c r="G12" s="18" t="n">
        <v>499.27941143</v>
      </c>
      <c r="H12" s="20" t="n">
        <v>2.82230002</v>
      </c>
      <c r="I12" s="18" t="n">
        <v>471.43894419</v>
      </c>
      <c r="J12" s="20" t="n">
        <v>5.62339754</v>
      </c>
      <c r="K12" s="18" t="n">
        <v>451.68876302</v>
      </c>
      <c r="L12" s="20" t="n">
        <v>8.10058929</v>
      </c>
      <c r="M12" s="18" t="s">
        <v>481</v>
      </c>
      <c r="N12" s="20" t="s">
        <v>481</v>
      </c>
      <c r="O12" s="18" t="s">
        <v>481</v>
      </c>
      <c r="P12" s="20" t="s">
        <v>481</v>
      </c>
      <c r="Q12" s="18" t="n">
        <v>340.98506961</v>
      </c>
      <c r="R12" s="20" t="n">
        <v>12.52444664</v>
      </c>
      <c r="S12" s="18" t="s">
        <v>481</v>
      </c>
      <c r="T12" s="20" t="s">
        <v>481</v>
      </c>
      <c r="U12" s="18" t="n">
        <v>404.67415883</v>
      </c>
      <c r="V12" s="20" t="n">
        <v>9.865128840000001</v>
      </c>
    </row>
    <row r="13" spans="1:22">
      <c r="A13" s="15" t="s">
        <v>488</v>
      </c>
      <c r="B13" s="17" t="n">
        <v>7161</v>
      </c>
      <c r="C13" s="18">
        <f>(96.0/B13*100)</f>
        <v/>
      </c>
      <c r="D13" s="19" t="n">
        <v>7065</v>
      </c>
      <c r="E13" s="18" t="n">
        <v>525.87631763</v>
      </c>
      <c r="F13" s="20" t="n">
        <v>2.2254704</v>
      </c>
      <c r="G13" s="18" t="n">
        <v>502.70392356</v>
      </c>
      <c r="H13" s="20" t="n">
        <v>3.62204405</v>
      </c>
      <c r="I13" s="18" t="n">
        <v>478.4134861</v>
      </c>
      <c r="J13" s="20" t="n">
        <v>6.25153038</v>
      </c>
      <c r="K13" s="18" t="n">
        <v>456.75595333</v>
      </c>
      <c r="L13" s="20" t="n">
        <v>8.149450330000001</v>
      </c>
      <c r="M13" s="18" t="s">
        <v>481</v>
      </c>
      <c r="N13" s="20" t="s">
        <v>481</v>
      </c>
      <c r="O13" s="18" t="s">
        <v>481</v>
      </c>
      <c r="P13" s="20" t="s">
        <v>481</v>
      </c>
      <c r="Q13" s="18" t="n">
        <v>447.51533769</v>
      </c>
      <c r="R13" s="20" t="n">
        <v>5.97365007</v>
      </c>
      <c r="S13" s="18" t="s">
        <v>481</v>
      </c>
      <c r="T13" s="20" t="s">
        <v>481</v>
      </c>
      <c r="U13" s="18" t="n">
        <v>433.06469781</v>
      </c>
      <c r="V13" s="20" t="n">
        <v>9.53024615</v>
      </c>
    </row>
    <row r="14" spans="1:22">
      <c r="A14" s="15" t="s">
        <v>489</v>
      </c>
      <c r="B14" s="17" t="n">
        <v>5587</v>
      </c>
      <c r="C14" s="18">
        <f>(76.0/B14*100)</f>
        <v/>
      </c>
      <c r="D14" s="19" t="n">
        <v>5511</v>
      </c>
      <c r="E14" s="18" t="n">
        <v>529.53338574</v>
      </c>
      <c r="F14" s="20" t="n">
        <v>2.21374508</v>
      </c>
      <c r="G14" s="18" t="n">
        <v>516.39610972</v>
      </c>
      <c r="H14" s="20" t="n">
        <v>2.97736278</v>
      </c>
      <c r="I14" s="18" t="n">
        <v>499.21581409</v>
      </c>
      <c r="J14" s="20" t="n">
        <v>5.26716516</v>
      </c>
      <c r="K14" s="18" t="n">
        <v>471.50511806</v>
      </c>
      <c r="L14" s="20" t="n">
        <v>7.35336191</v>
      </c>
      <c r="M14" s="18" t="s">
        <v>481</v>
      </c>
      <c r="N14" s="20" t="s">
        <v>481</v>
      </c>
      <c r="O14" s="18" t="s">
        <v>481</v>
      </c>
      <c r="P14" s="20" t="s">
        <v>481</v>
      </c>
      <c r="Q14" s="18" t="s">
        <v>481</v>
      </c>
      <c r="R14" s="20" t="s">
        <v>481</v>
      </c>
      <c r="S14" s="18" t="s">
        <v>481</v>
      </c>
      <c r="T14" s="20" t="s">
        <v>481</v>
      </c>
      <c r="U14" s="18" t="n">
        <v>441.01119314</v>
      </c>
      <c r="V14" s="20" t="n">
        <v>12.74392059</v>
      </c>
    </row>
    <row r="15" spans="1:22">
      <c r="A15" s="15" t="s">
        <v>490</v>
      </c>
      <c r="B15" s="17" t="n">
        <v>5882</v>
      </c>
      <c r="C15" s="18">
        <f>(53.0/B15*100)</f>
        <v/>
      </c>
      <c r="D15" s="19" t="n">
        <v>5829</v>
      </c>
      <c r="E15" s="18" t="n">
        <v>519.76951247</v>
      </c>
      <c r="F15" s="20" t="n">
        <v>2.37351374</v>
      </c>
      <c r="G15" s="18" t="n">
        <v>510.25957679</v>
      </c>
      <c r="H15" s="20" t="n">
        <v>3.42342438</v>
      </c>
      <c r="I15" s="18" t="n">
        <v>480.67410717</v>
      </c>
      <c r="J15" s="20" t="n">
        <v>6.44108613</v>
      </c>
      <c r="K15" s="18" t="n">
        <v>455.56346524</v>
      </c>
      <c r="L15" s="20" t="n">
        <v>7.9152491</v>
      </c>
      <c r="M15" s="18" t="s">
        <v>481</v>
      </c>
      <c r="N15" s="20" t="s">
        <v>481</v>
      </c>
      <c r="O15" s="18" t="s">
        <v>481</v>
      </c>
      <c r="P15" s="20" t="s">
        <v>481</v>
      </c>
      <c r="Q15" s="18" t="n">
        <v>368.85220715</v>
      </c>
      <c r="R15" s="20" t="n">
        <v>14.5875493</v>
      </c>
      <c r="S15" s="18" t="s">
        <v>481</v>
      </c>
      <c r="T15" s="20" t="s">
        <v>481</v>
      </c>
      <c r="U15" s="18" t="n">
        <v>414.13710405</v>
      </c>
      <c r="V15" s="20" t="n">
        <v>10.86762021</v>
      </c>
    </row>
    <row r="16" spans="1:22">
      <c r="A16" s="15" t="s">
        <v>491</v>
      </c>
      <c r="B16" s="17" t="n">
        <v>6108</v>
      </c>
      <c r="C16" s="18">
        <f>(110.0/B16*100)</f>
        <v/>
      </c>
      <c r="D16" s="19" t="n">
        <v>5998</v>
      </c>
      <c r="E16" s="18" t="n">
        <v>506.85745608</v>
      </c>
      <c r="F16" s="20" t="n">
        <v>1.90973321</v>
      </c>
      <c r="G16" s="18" t="n">
        <v>495.97021689</v>
      </c>
      <c r="H16" s="20" t="n">
        <v>4.19022648</v>
      </c>
      <c r="I16" s="18" t="n">
        <v>459.22419773</v>
      </c>
      <c r="J16" s="20" t="n">
        <v>6.83068719</v>
      </c>
      <c r="K16" s="18" t="n">
        <v>412.90977283</v>
      </c>
      <c r="L16" s="20" t="n">
        <v>7.43408428</v>
      </c>
      <c r="M16" s="18" t="s">
        <v>481</v>
      </c>
      <c r="N16" s="20" t="s">
        <v>481</v>
      </c>
      <c r="O16" s="18" t="s">
        <v>481</v>
      </c>
      <c r="P16" s="20" t="s">
        <v>481</v>
      </c>
      <c r="Q16" s="18" t="s">
        <v>481</v>
      </c>
      <c r="R16" s="20" t="s">
        <v>481</v>
      </c>
      <c r="S16" s="18" t="s">
        <v>481</v>
      </c>
      <c r="T16" s="20" t="s">
        <v>481</v>
      </c>
      <c r="U16" s="18" t="n">
        <v>382.67805704</v>
      </c>
      <c r="V16" s="20" t="n">
        <v>8.09382164</v>
      </c>
    </row>
    <row r="17" spans="1:22">
      <c r="A17" s="15" t="s">
        <v>492</v>
      </c>
      <c r="B17" s="17" t="n">
        <v>6504</v>
      </c>
      <c r="C17" s="18">
        <f>(734.0/B17*100)</f>
        <v/>
      </c>
      <c r="D17" s="19" t="n">
        <v>5770</v>
      </c>
      <c r="E17" s="18" t="n">
        <v>521.40074894</v>
      </c>
      <c r="F17" s="20" t="n">
        <v>2.69979635</v>
      </c>
      <c r="G17" s="18" t="n">
        <v>490.87943374</v>
      </c>
      <c r="H17" s="20" t="n">
        <v>5.79492137</v>
      </c>
      <c r="I17" s="18" t="n">
        <v>465.64115562</v>
      </c>
      <c r="J17" s="20" t="n">
        <v>10.37168903</v>
      </c>
      <c r="K17" s="18" t="n">
        <v>460.34007199</v>
      </c>
      <c r="L17" s="20" t="n">
        <v>9.33341839</v>
      </c>
      <c r="M17" s="18" t="s">
        <v>481</v>
      </c>
      <c r="N17" s="20" t="s">
        <v>481</v>
      </c>
      <c r="O17" s="18" t="s">
        <v>481</v>
      </c>
      <c r="P17" s="20" t="s">
        <v>481</v>
      </c>
      <c r="Q17" s="18" t="n">
        <v>362.96139732</v>
      </c>
      <c r="R17" s="20" t="n">
        <v>12.64520278</v>
      </c>
      <c r="S17" s="18" t="s">
        <v>481</v>
      </c>
      <c r="T17" s="20" t="s">
        <v>481</v>
      </c>
      <c r="U17" s="18" t="n">
        <v>451.36447582</v>
      </c>
      <c r="V17" s="20" t="n">
        <v>8.424366920000001</v>
      </c>
    </row>
    <row r="18" spans="1:22">
      <c r="A18" s="15" t="s">
        <v>493</v>
      </c>
      <c r="B18" s="17" t="n">
        <v>5532</v>
      </c>
      <c r="C18" s="18">
        <f>(28.0/B18*100)</f>
        <v/>
      </c>
      <c r="D18" s="19" t="n">
        <v>5504</v>
      </c>
      <c r="E18" s="18" t="n">
        <v>459.32394549</v>
      </c>
      <c r="F18" s="20" t="n">
        <v>3.64323234</v>
      </c>
      <c r="G18" s="18" t="n">
        <v>456.4336957</v>
      </c>
      <c r="H18" s="20" t="n">
        <v>5.52474923</v>
      </c>
      <c r="I18" s="18" t="n">
        <v>431.08275461</v>
      </c>
      <c r="J18" s="20" t="n">
        <v>8.14934203</v>
      </c>
      <c r="K18" s="18" t="n">
        <v>418.8010133</v>
      </c>
      <c r="L18" s="20" t="n">
        <v>7.31982364</v>
      </c>
      <c r="M18" s="18" t="s">
        <v>481</v>
      </c>
      <c r="N18" s="20" t="s">
        <v>481</v>
      </c>
      <c r="O18" s="18" t="s">
        <v>481</v>
      </c>
      <c r="P18" s="20" t="s">
        <v>481</v>
      </c>
      <c r="Q18" s="18" t="s">
        <v>481</v>
      </c>
      <c r="R18" s="20" t="s">
        <v>481</v>
      </c>
      <c r="S18" s="18" t="s">
        <v>481</v>
      </c>
      <c r="T18" s="20" t="s">
        <v>481</v>
      </c>
      <c r="U18" s="18" t="n">
        <v>379.4093182</v>
      </c>
      <c r="V18" s="20" t="n">
        <v>12.81472911</v>
      </c>
    </row>
    <row r="19" spans="1:22">
      <c r="A19" s="15" t="s">
        <v>494</v>
      </c>
      <c r="B19" s="17" t="n">
        <v>5658</v>
      </c>
      <c r="C19" s="18">
        <f>(75.0/B19*100)</f>
        <v/>
      </c>
      <c r="D19" s="19" t="n">
        <v>5583</v>
      </c>
      <c r="E19" s="18" t="n">
        <v>484.39884976</v>
      </c>
      <c r="F19" s="20" t="n">
        <v>2.97228695</v>
      </c>
      <c r="G19" s="18" t="n">
        <v>492.82898309</v>
      </c>
      <c r="H19" s="20" t="n">
        <v>4.30115943</v>
      </c>
      <c r="I19" s="18" t="n">
        <v>454.97226502</v>
      </c>
      <c r="J19" s="20" t="n">
        <v>5.3113856</v>
      </c>
      <c r="K19" s="18" t="n">
        <v>422.44237895</v>
      </c>
      <c r="L19" s="20" t="n">
        <v>6.46942091</v>
      </c>
      <c r="M19" s="18" t="s">
        <v>481</v>
      </c>
      <c r="N19" s="20" t="s">
        <v>481</v>
      </c>
      <c r="O19" s="18" t="s">
        <v>481</v>
      </c>
      <c r="P19" s="20" t="s">
        <v>481</v>
      </c>
      <c r="Q19" s="18" t="s">
        <v>481</v>
      </c>
      <c r="R19" s="20" t="s">
        <v>481</v>
      </c>
      <c r="S19" s="18" t="s">
        <v>481</v>
      </c>
      <c r="T19" s="20" t="s">
        <v>481</v>
      </c>
      <c r="U19" s="18" t="n">
        <v>369.41755387</v>
      </c>
      <c r="V19" s="20" t="n">
        <v>9.666596139999999</v>
      </c>
    </row>
    <row r="20" spans="1:22">
      <c r="A20" s="15" t="s">
        <v>495</v>
      </c>
      <c r="B20" s="17" t="n">
        <v>3371</v>
      </c>
      <c r="C20" s="18">
        <f>(75.0/B20*100)</f>
        <v/>
      </c>
      <c r="D20" s="19" t="n">
        <v>3296</v>
      </c>
      <c r="E20" s="18" t="n">
        <v>498.36201326</v>
      </c>
      <c r="F20" s="20" t="n">
        <v>2.08981271</v>
      </c>
      <c r="G20" s="18" t="n">
        <v>468.33004367</v>
      </c>
      <c r="H20" s="20" t="n">
        <v>5.34121976</v>
      </c>
      <c r="I20" s="18" t="n">
        <v>461.27128101</v>
      </c>
      <c r="J20" s="20" t="n">
        <v>10.33893023</v>
      </c>
      <c r="K20" s="18" t="n">
        <v>424.82008274</v>
      </c>
      <c r="L20" s="20" t="n">
        <v>13.08450438</v>
      </c>
      <c r="M20" s="18" t="s">
        <v>481</v>
      </c>
      <c r="N20" s="20" t="s">
        <v>481</v>
      </c>
      <c r="O20" s="18" t="s">
        <v>481</v>
      </c>
      <c r="P20" s="20" t="s">
        <v>481</v>
      </c>
      <c r="Q20" s="18" t="s">
        <v>481</v>
      </c>
      <c r="R20" s="20" t="s">
        <v>481</v>
      </c>
      <c r="S20" s="18" t="s">
        <v>481</v>
      </c>
      <c r="T20" s="20" t="s">
        <v>481</v>
      </c>
      <c r="U20" s="18" t="n">
        <v>387.08863289</v>
      </c>
      <c r="V20" s="20" t="n">
        <v>13.30404634</v>
      </c>
    </row>
    <row r="21" spans="1:22">
      <c r="A21" s="15" t="s">
        <v>496</v>
      </c>
      <c r="B21" s="17" t="n">
        <v>5741</v>
      </c>
      <c r="C21" s="18">
        <f>(45.0/B21*100)</f>
        <v/>
      </c>
      <c r="D21" s="19" t="n">
        <v>5696</v>
      </c>
      <c r="E21" s="18" t="n">
        <v>509.07206669</v>
      </c>
      <c r="F21" s="20" t="n">
        <v>1.8942076</v>
      </c>
      <c r="G21" s="18" t="n">
        <v>498.19516353</v>
      </c>
      <c r="H21" s="20" t="n">
        <v>3.20257409</v>
      </c>
      <c r="I21" s="18" t="n">
        <v>486.37573366</v>
      </c>
      <c r="J21" s="20" t="n">
        <v>6.73053377</v>
      </c>
      <c r="K21" s="18" t="n">
        <v>474.99972817</v>
      </c>
      <c r="L21" s="20" t="n">
        <v>7.09103429</v>
      </c>
      <c r="M21" s="18" t="s">
        <v>481</v>
      </c>
      <c r="N21" s="20" t="s">
        <v>481</v>
      </c>
      <c r="O21" s="18" t="s">
        <v>481</v>
      </c>
      <c r="P21" s="20" t="s">
        <v>481</v>
      </c>
      <c r="Q21" s="18" t="s">
        <v>481</v>
      </c>
      <c r="R21" s="20" t="s">
        <v>481</v>
      </c>
      <c r="S21" s="18" t="s">
        <v>481</v>
      </c>
      <c r="T21" s="20" t="s">
        <v>481</v>
      </c>
      <c r="U21" s="18" t="n">
        <v>441.60012619</v>
      </c>
      <c r="V21" s="20" t="n">
        <v>17.42909495</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489.72873084</v>
      </c>
      <c r="R23" s="20" t="n">
        <v>2.84541514</v>
      </c>
      <c r="S23" s="18" t="s">
        <v>481</v>
      </c>
      <c r="T23" s="20" t="s">
        <v>481</v>
      </c>
      <c r="U23" s="18" t="s">
        <v>481</v>
      </c>
      <c r="V23" s="20" t="s">
        <v>481</v>
      </c>
    </row>
    <row r="24" spans="1:22">
      <c r="A24" s="15" t="s">
        <v>499</v>
      </c>
      <c r="B24" s="17" t="n">
        <v>6647</v>
      </c>
      <c r="C24" s="18">
        <f>(7.0/B24*100)</f>
        <v/>
      </c>
      <c r="D24" s="19" t="n">
        <v>6640</v>
      </c>
      <c r="E24" s="18" t="n">
        <v>535.53685684</v>
      </c>
      <c r="F24" s="20" t="n">
        <v>3.02433846</v>
      </c>
      <c r="G24" s="18" t="n">
        <v>539.3090061</v>
      </c>
      <c r="H24" s="20" t="n">
        <v>5.87081077</v>
      </c>
      <c r="I24" s="18" t="n">
        <v>494.31188704</v>
      </c>
      <c r="J24" s="20" t="n">
        <v>8.60262752</v>
      </c>
      <c r="K24" s="18" t="n">
        <v>481.92586352</v>
      </c>
      <c r="L24" s="20" t="n">
        <v>8.07606208</v>
      </c>
      <c r="M24" s="18" t="s">
        <v>481</v>
      </c>
      <c r="N24" s="20" t="s">
        <v>481</v>
      </c>
      <c r="O24" s="18" t="s">
        <v>481</v>
      </c>
      <c r="P24" s="20" t="s">
        <v>481</v>
      </c>
      <c r="Q24" s="18" t="s">
        <v>481</v>
      </c>
      <c r="R24" s="20" t="s">
        <v>481</v>
      </c>
      <c r="S24" s="18" t="s">
        <v>481</v>
      </c>
      <c r="T24" s="20" t="s">
        <v>481</v>
      </c>
      <c r="U24" s="18" t="n">
        <v>444.20969347</v>
      </c>
      <c r="V24" s="20" t="n">
        <v>15.26881943</v>
      </c>
    </row>
    <row r="25" spans="1:22">
      <c r="A25" s="15" t="s">
        <v>500</v>
      </c>
      <c r="B25" s="17" t="n">
        <v>5581</v>
      </c>
      <c r="C25" s="18">
        <f>(24.0/B25*100)</f>
        <v/>
      </c>
      <c r="D25" s="19" t="n">
        <v>5557</v>
      </c>
      <c r="E25" s="18" t="n">
        <v>527.91377192</v>
      </c>
      <c r="F25" s="20" t="n">
        <v>3.75203672</v>
      </c>
      <c r="G25" s="18" t="n">
        <v>520.96035642</v>
      </c>
      <c r="H25" s="20" t="n">
        <v>6.5024768</v>
      </c>
      <c r="I25" s="18" t="n">
        <v>473.39250063</v>
      </c>
      <c r="J25" s="20" t="n">
        <v>10.8379128</v>
      </c>
      <c r="K25" s="18" t="n">
        <v>452.54412007</v>
      </c>
      <c r="L25" s="20" t="n">
        <v>15.35862617</v>
      </c>
      <c r="M25" s="18" t="s">
        <v>481</v>
      </c>
      <c r="N25" s="20" t="s">
        <v>481</v>
      </c>
      <c r="O25" s="18" t="s">
        <v>481</v>
      </c>
      <c r="P25" s="20" t="s">
        <v>481</v>
      </c>
      <c r="Q25" s="18" t="s">
        <v>481</v>
      </c>
      <c r="R25" s="20" t="s">
        <v>481</v>
      </c>
      <c r="S25" s="18" t="s">
        <v>481</v>
      </c>
      <c r="T25" s="20" t="s">
        <v>481</v>
      </c>
      <c r="U25" s="18" t="n">
        <v>446.17401131</v>
      </c>
      <c r="V25" s="20" t="n">
        <v>29.52828405</v>
      </c>
    </row>
    <row r="26" spans="1:22">
      <c r="A26" s="15" t="s">
        <v>501</v>
      </c>
      <c r="B26" s="17" t="n">
        <v>4869</v>
      </c>
      <c r="C26" s="18">
        <f>(38.0/B26*100)</f>
        <v/>
      </c>
      <c r="D26" s="19" t="n">
        <v>4831</v>
      </c>
      <c r="E26" s="18" t="n">
        <v>489.78884342</v>
      </c>
      <c r="F26" s="20" t="n">
        <v>2.55906325</v>
      </c>
      <c r="G26" s="18" t="n">
        <v>483.25926673</v>
      </c>
      <c r="H26" s="20" t="n">
        <v>3.03433751</v>
      </c>
      <c r="I26" s="18" t="n">
        <v>458.61500112</v>
      </c>
      <c r="J26" s="20" t="n">
        <v>5.87583172</v>
      </c>
      <c r="K26" s="18" t="n">
        <v>441.19606052</v>
      </c>
      <c r="L26" s="20" t="n">
        <v>8.449716370000001</v>
      </c>
      <c r="M26" s="18" t="s">
        <v>481</v>
      </c>
      <c r="N26" s="20" t="s">
        <v>481</v>
      </c>
      <c r="O26" s="18" t="s">
        <v>481</v>
      </c>
      <c r="P26" s="20" t="s">
        <v>481</v>
      </c>
      <c r="Q26" s="18" t="s">
        <v>481</v>
      </c>
      <c r="R26" s="20" t="s">
        <v>481</v>
      </c>
      <c r="S26" s="18" t="s">
        <v>481</v>
      </c>
      <c r="T26" s="20" t="s">
        <v>481</v>
      </c>
      <c r="U26" s="18" t="n">
        <v>430.88694164</v>
      </c>
      <c r="V26" s="20" t="n">
        <v>12.4684178</v>
      </c>
    </row>
    <row r="27" spans="1:22">
      <c r="A27" s="15" t="s">
        <v>502</v>
      </c>
      <c r="B27" s="17" t="n">
        <v>5299</v>
      </c>
      <c r="C27" s="18">
        <f>(20.0/B27*100)</f>
        <v/>
      </c>
      <c r="D27" s="19" t="n">
        <v>5279</v>
      </c>
      <c r="E27" s="18" t="n">
        <v>499.22097183</v>
      </c>
      <c r="F27" s="20" t="n">
        <v>1.57475235</v>
      </c>
      <c r="G27" s="18" t="n">
        <v>473.50769857</v>
      </c>
      <c r="H27" s="20" t="n">
        <v>3.4167444</v>
      </c>
      <c r="I27" s="18" t="n">
        <v>443.44033914</v>
      </c>
      <c r="J27" s="20" t="n">
        <v>6.74075634</v>
      </c>
      <c r="K27" s="18" t="n">
        <v>436.15104754</v>
      </c>
      <c r="L27" s="20" t="n">
        <v>6.10477629</v>
      </c>
      <c r="M27" s="18" t="s">
        <v>481</v>
      </c>
      <c r="N27" s="20" t="s">
        <v>481</v>
      </c>
      <c r="O27" s="18" t="s">
        <v>481</v>
      </c>
      <c r="P27" s="20" t="s">
        <v>481</v>
      </c>
      <c r="Q27" s="18" t="s">
        <v>481</v>
      </c>
      <c r="R27" s="20" t="s">
        <v>481</v>
      </c>
      <c r="S27" s="18" t="s">
        <v>481</v>
      </c>
      <c r="T27" s="20" t="s">
        <v>481</v>
      </c>
      <c r="U27" s="18" t="n">
        <v>387.3866554</v>
      </c>
      <c r="V27" s="20" t="n">
        <v>5.89515404</v>
      </c>
    </row>
    <row r="28" spans="1:22">
      <c r="A28" s="15" t="s">
        <v>503</v>
      </c>
      <c r="B28" s="17" t="n">
        <v>7568</v>
      </c>
      <c r="C28" s="18">
        <f>(68.0/B28*100)</f>
        <v/>
      </c>
      <c r="D28" s="19" t="n">
        <v>7500</v>
      </c>
      <c r="E28" s="18" t="n">
        <v>412.28852001</v>
      </c>
      <c r="F28" s="20" t="n">
        <v>2.26807277</v>
      </c>
      <c r="G28" s="18" t="n">
        <v>402.76390019</v>
      </c>
      <c r="H28" s="20" t="n">
        <v>4.76894333</v>
      </c>
      <c r="I28" s="18" t="n">
        <v>368.02414582</v>
      </c>
      <c r="J28" s="20" t="n">
        <v>8.697675350000001</v>
      </c>
      <c r="K28" s="18" t="n">
        <v>355.10459044</v>
      </c>
      <c r="L28" s="20" t="n">
        <v>8.3096239</v>
      </c>
      <c r="M28" s="18" t="s">
        <v>481</v>
      </c>
      <c r="N28" s="20" t="s">
        <v>481</v>
      </c>
      <c r="O28" s="18" t="s">
        <v>481</v>
      </c>
      <c r="P28" s="20" t="s">
        <v>481</v>
      </c>
      <c r="Q28" s="18" t="s">
        <v>481</v>
      </c>
      <c r="R28" s="20" t="s">
        <v>481</v>
      </c>
      <c r="S28" s="18" t="s">
        <v>481</v>
      </c>
      <c r="T28" s="20" t="s">
        <v>481</v>
      </c>
      <c r="U28" s="18" t="n">
        <v>351.77914711</v>
      </c>
      <c r="V28" s="20" t="n">
        <v>8.48391341</v>
      </c>
    </row>
    <row r="29" spans="1:22">
      <c r="A29" s="15" t="s">
        <v>504</v>
      </c>
      <c r="B29" s="17" t="n">
        <v>5385</v>
      </c>
      <c r="C29" s="18">
        <f>(30.0/B29*100)</f>
        <v/>
      </c>
      <c r="D29" s="19" t="n">
        <v>5355</v>
      </c>
      <c r="E29" s="18" t="n">
        <v>522.58600417</v>
      </c>
      <c r="F29" s="20" t="n">
        <v>2.34336293</v>
      </c>
      <c r="G29" s="18" t="n">
        <v>506.02200934</v>
      </c>
      <c r="H29" s="20" t="n">
        <v>5.11755029</v>
      </c>
      <c r="I29" s="18" t="n">
        <v>477.16090882</v>
      </c>
      <c r="J29" s="20" t="n">
        <v>8.23026853</v>
      </c>
      <c r="K29" s="18" t="n">
        <v>460.88029055</v>
      </c>
      <c r="L29" s="20" t="n">
        <v>14.09983358</v>
      </c>
      <c r="M29" s="18" t="s">
        <v>481</v>
      </c>
      <c r="N29" s="20" t="s">
        <v>481</v>
      </c>
      <c r="O29" s="18" t="s">
        <v>481</v>
      </c>
      <c r="P29" s="20" t="s">
        <v>481</v>
      </c>
      <c r="Q29" s="18" t="n">
        <v>335.3902018</v>
      </c>
      <c r="R29" s="20" t="n">
        <v>12.1685767</v>
      </c>
      <c r="S29" s="18" t="s">
        <v>481</v>
      </c>
      <c r="T29" s="20" t="s">
        <v>481</v>
      </c>
      <c r="U29" s="18" t="n">
        <v>443.52380377</v>
      </c>
      <c r="V29" s="20" t="n">
        <v>15.91877258</v>
      </c>
    </row>
    <row r="30" spans="1:22">
      <c r="A30" s="15" t="s">
        <v>505</v>
      </c>
      <c r="B30" s="17" t="n">
        <v>4520</v>
      </c>
      <c r="C30" s="18">
        <f>(109.0/B30*100)</f>
        <v/>
      </c>
      <c r="D30" s="19" t="n">
        <v>4411</v>
      </c>
      <c r="E30" s="18" t="n">
        <v>510.42962455</v>
      </c>
      <c r="F30" s="20" t="n">
        <v>2.72780412</v>
      </c>
      <c r="G30" s="18" t="n">
        <v>482.30770443</v>
      </c>
      <c r="H30" s="20" t="n">
        <v>3.81233246</v>
      </c>
      <c r="I30" s="18" t="n">
        <v>476.17959695</v>
      </c>
      <c r="J30" s="20" t="n">
        <v>5.68208244</v>
      </c>
      <c r="K30" s="18" t="n">
        <v>451.18920757</v>
      </c>
      <c r="L30" s="20" t="n">
        <v>6.908254</v>
      </c>
      <c r="M30" s="18" t="s">
        <v>481</v>
      </c>
      <c r="N30" s="20" t="s">
        <v>481</v>
      </c>
      <c r="O30" s="18" t="s">
        <v>481</v>
      </c>
      <c r="P30" s="20" t="s">
        <v>481</v>
      </c>
      <c r="Q30" s="18" t="s">
        <v>481</v>
      </c>
      <c r="R30" s="20" t="s">
        <v>481</v>
      </c>
      <c r="S30" s="18" t="s">
        <v>481</v>
      </c>
      <c r="T30" s="20" t="s">
        <v>481</v>
      </c>
      <c r="U30" s="18" t="n">
        <v>405.54509377</v>
      </c>
      <c r="V30" s="20" t="n">
        <v>11.74571016</v>
      </c>
    </row>
    <row r="31" spans="1:22">
      <c r="A31" s="15" t="s">
        <v>506</v>
      </c>
      <c r="B31" s="17" t="n">
        <v>5456</v>
      </c>
      <c r="C31" s="18">
        <f>(127.0/B31*100)</f>
        <v/>
      </c>
      <c r="D31" s="19" t="n">
        <v>5329</v>
      </c>
      <c r="E31" s="18" t="n">
        <v>514.50767056</v>
      </c>
      <c r="F31" s="20" t="n">
        <v>2.2965894</v>
      </c>
      <c r="G31" s="18" t="n">
        <v>498.62535802</v>
      </c>
      <c r="H31" s="20" t="n">
        <v>4.18975089</v>
      </c>
      <c r="I31" s="18" t="n">
        <v>458.49542495</v>
      </c>
      <c r="J31" s="20" t="n">
        <v>5.50195363</v>
      </c>
      <c r="K31" s="18" t="n">
        <v>448.96766601</v>
      </c>
      <c r="L31" s="20" t="n">
        <v>6.76138233</v>
      </c>
      <c r="M31" s="18" t="s">
        <v>481</v>
      </c>
      <c r="N31" s="20" t="s">
        <v>481</v>
      </c>
      <c r="O31" s="18" t="s">
        <v>481</v>
      </c>
      <c r="P31" s="20" t="s">
        <v>481</v>
      </c>
      <c r="Q31" s="18" t="s">
        <v>481</v>
      </c>
      <c r="R31" s="20" t="s">
        <v>481</v>
      </c>
      <c r="S31" s="18" t="s">
        <v>481</v>
      </c>
      <c r="T31" s="20" t="s">
        <v>481</v>
      </c>
      <c r="U31" s="18" t="n">
        <v>419.39033913</v>
      </c>
      <c r="V31" s="20" t="n">
        <v>8.17079719</v>
      </c>
    </row>
    <row r="32" spans="1:22">
      <c r="A32" s="15" t="s">
        <v>507</v>
      </c>
      <c r="B32" s="17" t="n">
        <v>4478</v>
      </c>
      <c r="C32" s="18">
        <f>(5.0/B32*100)</f>
        <v/>
      </c>
      <c r="D32" s="19" t="n">
        <v>4473</v>
      </c>
      <c r="E32" s="18" t="n">
        <v>511.36761067</v>
      </c>
      <c r="F32" s="20" t="n">
        <v>2.54536525</v>
      </c>
      <c r="G32" s="18" t="n">
        <v>500.89474439</v>
      </c>
      <c r="H32" s="20" t="n">
        <v>4.06388465</v>
      </c>
      <c r="I32" s="18" t="n">
        <v>475.10402211</v>
      </c>
      <c r="J32" s="20" t="n">
        <v>7.0359434</v>
      </c>
      <c r="K32" s="18" t="n">
        <v>469.96795009</v>
      </c>
      <c r="L32" s="20" t="n">
        <v>7.45578881</v>
      </c>
      <c r="M32" s="18" t="s">
        <v>481</v>
      </c>
      <c r="N32" s="20" t="s">
        <v>481</v>
      </c>
      <c r="O32" s="18" t="s">
        <v>481</v>
      </c>
      <c r="P32" s="20" t="s">
        <v>481</v>
      </c>
      <c r="Q32" s="18" t="s">
        <v>481</v>
      </c>
      <c r="R32" s="20" t="s">
        <v>481</v>
      </c>
      <c r="S32" s="18" t="s">
        <v>481</v>
      </c>
      <c r="T32" s="20" t="s">
        <v>481</v>
      </c>
      <c r="U32" s="18" t="n">
        <v>400.02150649</v>
      </c>
      <c r="V32" s="20" t="n">
        <v>16.27321763</v>
      </c>
    </row>
    <row r="33" spans="1:22">
      <c r="A33" s="15" t="s">
        <v>508</v>
      </c>
      <c r="B33" s="17" t="n">
        <v>7325</v>
      </c>
      <c r="C33" s="18">
        <f>(76.0/B33*100)</f>
        <v/>
      </c>
      <c r="D33" s="19" t="n">
        <v>7249</v>
      </c>
      <c r="E33" s="18" t="n">
        <v>501.81873924</v>
      </c>
      <c r="F33" s="20" t="n">
        <v>2.38378338</v>
      </c>
      <c r="G33" s="18" t="n">
        <v>481.46687725</v>
      </c>
      <c r="H33" s="20" t="n">
        <v>5.27543162</v>
      </c>
      <c r="I33" s="18" t="n">
        <v>423.17561397</v>
      </c>
      <c r="J33" s="20" t="n">
        <v>8.37652529</v>
      </c>
      <c r="K33" s="18" t="n">
        <v>416.04868465</v>
      </c>
      <c r="L33" s="20" t="n">
        <v>9.48694854</v>
      </c>
      <c r="M33" s="18" t="s">
        <v>481</v>
      </c>
      <c r="N33" s="20" t="s">
        <v>481</v>
      </c>
      <c r="O33" s="18" t="s">
        <v>481</v>
      </c>
      <c r="P33" s="20" t="s">
        <v>481</v>
      </c>
      <c r="Q33" s="18" t="s">
        <v>481</v>
      </c>
      <c r="R33" s="20" t="s">
        <v>481</v>
      </c>
      <c r="S33" s="18" t="s">
        <v>481</v>
      </c>
      <c r="T33" s="20" t="s">
        <v>481</v>
      </c>
      <c r="U33" s="18" t="n">
        <v>396.57120827</v>
      </c>
      <c r="V33" s="20" t="n">
        <v>12.43157747</v>
      </c>
    </row>
    <row r="34" spans="1:22">
      <c r="A34" s="15" t="s">
        <v>509</v>
      </c>
      <c r="B34" s="17" t="n">
        <v>6350</v>
      </c>
      <c r="C34" s="18">
        <f>(40.0/B34*100)</f>
        <v/>
      </c>
      <c r="D34" s="19" t="n">
        <v>6310</v>
      </c>
      <c r="E34" s="18" t="n">
        <v>490.44953602</v>
      </c>
      <c r="F34" s="20" t="n">
        <v>2.54716402</v>
      </c>
      <c r="G34" s="18" t="n">
        <v>472.87352372</v>
      </c>
      <c r="H34" s="20" t="n">
        <v>4.14381374</v>
      </c>
      <c r="I34" s="18" t="n">
        <v>453.78737389</v>
      </c>
      <c r="J34" s="20" t="n">
        <v>6.94282073</v>
      </c>
      <c r="K34" s="18" t="n">
        <v>444.47646559</v>
      </c>
      <c r="L34" s="20" t="n">
        <v>8.03525866</v>
      </c>
      <c r="M34" s="18" t="s">
        <v>481</v>
      </c>
      <c r="N34" s="20" t="s">
        <v>481</v>
      </c>
      <c r="O34" s="18" t="s">
        <v>481</v>
      </c>
      <c r="P34" s="20" t="s">
        <v>481</v>
      </c>
      <c r="Q34" s="18" t="n">
        <v>336.51078337</v>
      </c>
      <c r="R34" s="20" t="n">
        <v>12.24828707</v>
      </c>
      <c r="S34" s="18" t="s">
        <v>481</v>
      </c>
      <c r="T34" s="20" t="s">
        <v>481</v>
      </c>
      <c r="U34" s="18" t="n">
        <v>358.39629103</v>
      </c>
      <c r="V34" s="20" t="n">
        <v>10.88615761</v>
      </c>
    </row>
    <row r="35" spans="1:22">
      <c r="A35" s="15" t="s">
        <v>510</v>
      </c>
      <c r="B35" s="17" t="n">
        <v>6406</v>
      </c>
      <c r="C35" s="18">
        <f>(39.0/B35*100)</f>
        <v/>
      </c>
      <c r="D35" s="19" t="n">
        <v>6367</v>
      </c>
      <c r="E35" s="18" t="n">
        <v>518.64006453</v>
      </c>
      <c r="F35" s="20" t="n">
        <v>1.67535733</v>
      </c>
      <c r="G35" s="18" t="n">
        <v>506.47294738</v>
      </c>
      <c r="H35" s="20" t="n">
        <v>3.69969656</v>
      </c>
      <c r="I35" s="18" t="n">
        <v>474.91522836</v>
      </c>
      <c r="J35" s="20" t="n">
        <v>7.69700672</v>
      </c>
      <c r="K35" s="18" t="n">
        <v>473.10624106</v>
      </c>
      <c r="L35" s="20" t="n">
        <v>8.262887129999999</v>
      </c>
      <c r="M35" s="18" t="s">
        <v>481</v>
      </c>
      <c r="N35" s="20" t="s">
        <v>481</v>
      </c>
      <c r="O35" s="18" t="s">
        <v>481</v>
      </c>
      <c r="P35" s="20" t="s">
        <v>481</v>
      </c>
      <c r="Q35" s="18" t="n">
        <v>349.78970242</v>
      </c>
      <c r="R35" s="20" t="n">
        <v>6.90672373</v>
      </c>
      <c r="S35" s="18" t="s">
        <v>481</v>
      </c>
      <c r="T35" s="20" t="s">
        <v>481</v>
      </c>
      <c r="U35" s="18" t="n">
        <v>434.97780979</v>
      </c>
      <c r="V35" s="20" t="n">
        <v>10.94865259</v>
      </c>
    </row>
    <row r="36" spans="1:22">
      <c r="A36" s="15" t="s">
        <v>511</v>
      </c>
      <c r="B36" s="17" t="n">
        <v>6736</v>
      </c>
      <c r="C36" s="18">
        <f>(33.0/B36*100)</f>
        <v/>
      </c>
      <c r="D36" s="19" t="n">
        <v>6703</v>
      </c>
      <c r="E36" s="18" t="n">
        <v>490.56339771</v>
      </c>
      <c r="F36" s="20" t="n">
        <v>2.24696623</v>
      </c>
      <c r="G36" s="18" t="n">
        <v>481.47643753</v>
      </c>
      <c r="H36" s="20" t="n">
        <v>4.2174504</v>
      </c>
      <c r="I36" s="18" t="n">
        <v>460.18310425</v>
      </c>
      <c r="J36" s="20" t="n">
        <v>6.88216599</v>
      </c>
      <c r="K36" s="18" t="n">
        <v>456.80395753</v>
      </c>
      <c r="L36" s="20" t="n">
        <v>8.092035940000001</v>
      </c>
      <c r="M36" s="18" t="s">
        <v>481</v>
      </c>
      <c r="N36" s="20" t="s">
        <v>481</v>
      </c>
      <c r="O36" s="18" t="s">
        <v>481</v>
      </c>
      <c r="P36" s="20" t="s">
        <v>481</v>
      </c>
      <c r="Q36" s="18" t="s">
        <v>481</v>
      </c>
      <c r="R36" s="20" t="s">
        <v>481</v>
      </c>
      <c r="S36" s="18" t="s">
        <v>481</v>
      </c>
      <c r="T36" s="20" t="s">
        <v>481</v>
      </c>
      <c r="U36" s="18" t="n">
        <v>421.79073776</v>
      </c>
      <c r="V36" s="20" t="n">
        <v>10.45692807</v>
      </c>
    </row>
    <row r="37" spans="1:22">
      <c r="A37" s="15" t="s">
        <v>512</v>
      </c>
      <c r="B37" s="17" t="n">
        <v>5458</v>
      </c>
      <c r="C37" s="18">
        <f>(66.0/B37*100)</f>
        <v/>
      </c>
      <c r="D37" s="19" t="n">
        <v>5392</v>
      </c>
      <c r="E37" s="18" t="n">
        <v>506.79344486</v>
      </c>
      <c r="F37" s="20" t="n">
        <v>3.09561678</v>
      </c>
      <c r="G37" s="18" t="n">
        <v>484.96771373</v>
      </c>
      <c r="H37" s="20" t="n">
        <v>5.0771195</v>
      </c>
      <c r="I37" s="18" t="n">
        <v>455.08253327</v>
      </c>
      <c r="J37" s="20" t="n">
        <v>6.21261974</v>
      </c>
      <c r="K37" s="18" t="n">
        <v>437.31821597</v>
      </c>
      <c r="L37" s="20" t="n">
        <v>9.74720645</v>
      </c>
      <c r="M37" s="18" t="s">
        <v>481</v>
      </c>
      <c r="N37" s="20" t="s">
        <v>481</v>
      </c>
      <c r="O37" s="18" t="s">
        <v>481</v>
      </c>
      <c r="P37" s="20" t="s">
        <v>481</v>
      </c>
      <c r="Q37" s="18" t="s">
        <v>481</v>
      </c>
      <c r="R37" s="20" t="s">
        <v>481</v>
      </c>
      <c r="S37" s="18" t="s">
        <v>481</v>
      </c>
      <c r="T37" s="20" t="s">
        <v>481</v>
      </c>
      <c r="U37" s="18" t="n">
        <v>401.08002858</v>
      </c>
      <c r="V37" s="20" t="n">
        <v>7.99708531</v>
      </c>
    </row>
    <row r="38" spans="1:22">
      <c r="A38" s="15" t="s">
        <v>513</v>
      </c>
      <c r="B38" s="17" t="n">
        <v>5860</v>
      </c>
      <c r="C38" s="18">
        <f>(17.0/B38*100)</f>
        <v/>
      </c>
      <c r="D38" s="19" t="n">
        <v>5843</v>
      </c>
      <c r="E38" s="18" t="n">
        <v>531.33660462</v>
      </c>
      <c r="F38" s="20" t="n">
        <v>2.80160971</v>
      </c>
      <c r="G38" s="18" t="n">
        <v>511.90189201</v>
      </c>
      <c r="H38" s="20" t="n">
        <v>5.28207172</v>
      </c>
      <c r="I38" s="18" t="n">
        <v>475.548712</v>
      </c>
      <c r="J38" s="20" t="n">
        <v>8.6505008</v>
      </c>
      <c r="K38" s="18" t="n">
        <v>457.8936015</v>
      </c>
      <c r="L38" s="20" t="n">
        <v>8.28915868</v>
      </c>
      <c r="M38" s="18" t="s">
        <v>481</v>
      </c>
      <c r="N38" s="20" t="s">
        <v>481</v>
      </c>
      <c r="O38" s="18" t="s">
        <v>481</v>
      </c>
      <c r="P38" s="20" t="s">
        <v>481</v>
      </c>
      <c r="Q38" s="18" t="s">
        <v>481</v>
      </c>
      <c r="R38" s="20" t="s">
        <v>481</v>
      </c>
      <c r="S38" s="18" t="s">
        <v>481</v>
      </c>
      <c r="T38" s="20" t="s">
        <v>481</v>
      </c>
      <c r="U38" s="18" t="n">
        <v>410.08471527</v>
      </c>
      <c r="V38" s="20" t="n">
        <v>10.64611015</v>
      </c>
    </row>
    <row r="39" spans="1:22">
      <c r="A39" s="15" t="s">
        <v>514</v>
      </c>
      <c r="B39" s="17" t="n">
        <v>5895</v>
      </c>
      <c r="C39" s="18">
        <f>(32.0/B39*100)</f>
        <v/>
      </c>
      <c r="D39" s="19" t="n">
        <v>5863</v>
      </c>
      <c r="E39" s="18" t="n">
        <v>423.97697285</v>
      </c>
      <c r="F39" s="20" t="n">
        <v>4.31490117</v>
      </c>
      <c r="G39" s="18" t="n">
        <v>430.19361788</v>
      </c>
      <c r="H39" s="20" t="n">
        <v>4.95164611</v>
      </c>
      <c r="I39" s="18" t="n">
        <v>404.61451259</v>
      </c>
      <c r="J39" s="20" t="n">
        <v>7.54851199</v>
      </c>
      <c r="K39" s="18" t="n">
        <v>404.74154688</v>
      </c>
      <c r="L39" s="20" t="n">
        <v>6.66934679</v>
      </c>
      <c r="M39" s="18" t="s">
        <v>481</v>
      </c>
      <c r="N39" s="20" t="s">
        <v>481</v>
      </c>
      <c r="O39" s="18" t="s">
        <v>481</v>
      </c>
      <c r="P39" s="20" t="s">
        <v>481</v>
      </c>
      <c r="Q39" s="18" t="s">
        <v>481</v>
      </c>
      <c r="R39" s="20" t="s">
        <v>481</v>
      </c>
      <c r="S39" s="18" t="s">
        <v>481</v>
      </c>
      <c r="T39" s="20" t="s">
        <v>481</v>
      </c>
      <c r="U39" s="18" t="n">
        <v>368.13366468</v>
      </c>
      <c r="V39" s="20" t="n">
        <v>10.62802433</v>
      </c>
    </row>
    <row r="40" spans="1:22">
      <c r="A40" s="15" t="s">
        <v>515</v>
      </c>
      <c r="B40" s="17" t="n">
        <v>14157</v>
      </c>
      <c r="C40" s="18">
        <f>(292.0/B40*100)</f>
        <v/>
      </c>
      <c r="D40" s="19" t="n">
        <v>13865</v>
      </c>
      <c r="E40" s="18" t="n">
        <v>504.53077879</v>
      </c>
      <c r="F40" s="20" t="n">
        <v>2.86823804</v>
      </c>
      <c r="G40" s="18" t="n">
        <v>490.57524404</v>
      </c>
      <c r="H40" s="20" t="n">
        <v>3.18054732</v>
      </c>
      <c r="I40" s="18" t="n">
        <v>478.08117286</v>
      </c>
      <c r="J40" s="20" t="n">
        <v>6.17759345</v>
      </c>
      <c r="K40" s="18" t="n">
        <v>448.08941923</v>
      </c>
      <c r="L40" s="20" t="n">
        <v>5.71704492</v>
      </c>
      <c r="M40" s="18" t="s">
        <v>481</v>
      </c>
      <c r="N40" s="20" t="s">
        <v>481</v>
      </c>
      <c r="O40" s="18" t="s">
        <v>481</v>
      </c>
      <c r="P40" s="20" t="s">
        <v>481</v>
      </c>
      <c r="Q40" s="18" t="s">
        <v>481</v>
      </c>
      <c r="R40" s="20" t="s">
        <v>481</v>
      </c>
      <c r="S40" s="18" t="s">
        <v>481</v>
      </c>
      <c r="T40" s="20" t="s">
        <v>481</v>
      </c>
      <c r="U40" s="18" t="n">
        <v>401.46574796</v>
      </c>
      <c r="V40" s="20" t="n">
        <v>6.99889017</v>
      </c>
    </row>
    <row r="41" spans="1:22">
      <c r="A41" s="15" t="s">
        <v>516</v>
      </c>
      <c r="B41" s="17" t="n">
        <v>5712</v>
      </c>
      <c r="C41" s="18">
        <f>(39.0/B41*100)</f>
        <v/>
      </c>
      <c r="D41" s="19" t="n">
        <v>5673</v>
      </c>
      <c r="E41" s="18" t="n">
        <v>478.00560732</v>
      </c>
      <c r="F41" s="20" t="n">
        <v>3.12428229</v>
      </c>
      <c r="G41" s="18" t="n">
        <v>469.22301854</v>
      </c>
      <c r="H41" s="20" t="n">
        <v>4.38803453</v>
      </c>
      <c r="I41" s="18" t="n">
        <v>444.7109384</v>
      </c>
      <c r="J41" s="20" t="n">
        <v>7.22230241</v>
      </c>
      <c r="K41" s="18" t="n">
        <v>423.86420535</v>
      </c>
      <c r="L41" s="20" t="n">
        <v>8.63964919</v>
      </c>
      <c r="M41" s="18" t="s">
        <v>481</v>
      </c>
      <c r="N41" s="20" t="s">
        <v>481</v>
      </c>
      <c r="O41" s="18" t="s">
        <v>481</v>
      </c>
      <c r="P41" s="20" t="s">
        <v>481</v>
      </c>
      <c r="Q41" s="18" t="n">
        <v>392.51815558</v>
      </c>
      <c r="R41" s="20" t="n">
        <v>16.89642718</v>
      </c>
      <c r="S41" s="18" t="s">
        <v>481</v>
      </c>
      <c r="T41" s="20" t="s">
        <v>481</v>
      </c>
      <c r="U41" s="18" t="n">
        <v>389.78675563</v>
      </c>
      <c r="V41" s="20" t="n">
        <v>12.11585849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(1379.0/B46*100)</f>
        <v/>
      </c>
      <c r="D46" s="19" t="n">
        <v>21762</v>
      </c>
      <c r="E46" s="18" t="n">
        <v>392.45806858</v>
      </c>
      <c r="F46" s="20" t="n">
        <v>3.07066091</v>
      </c>
      <c r="G46" s="18" t="n">
        <v>380.28705319</v>
      </c>
      <c r="H46" s="20" t="n">
        <v>4.80628079</v>
      </c>
      <c r="I46" s="18" t="n">
        <v>354.45496842</v>
      </c>
      <c r="J46" s="20" t="n">
        <v>6.49577571</v>
      </c>
      <c r="K46" s="18" t="n">
        <v>342.28164297</v>
      </c>
      <c r="L46" s="20" t="n">
        <v>8.05491935</v>
      </c>
      <c r="M46" s="18" t="s">
        <v>481</v>
      </c>
      <c r="N46" s="20" t="s">
        <v>481</v>
      </c>
      <c r="O46" s="18" t="s">
        <v>481</v>
      </c>
      <c r="P46" s="20" t="s">
        <v>481</v>
      </c>
      <c r="Q46" s="18" t="s">
        <v>481</v>
      </c>
      <c r="R46" s="20" t="s">
        <v>481</v>
      </c>
      <c r="S46" s="18" t="s">
        <v>481</v>
      </c>
      <c r="T46" s="20" t="s">
        <v>481</v>
      </c>
      <c r="U46" s="18" t="n">
        <v>324.92099677</v>
      </c>
      <c r="V46" s="20" t="n">
        <v>4.44864298</v>
      </c>
    </row>
    <row r="47" spans="1:22">
      <c r="A47" s="15" t="s">
        <v>522</v>
      </c>
      <c r="B47" s="17" t="n">
        <v>5928</v>
      </c>
      <c r="C47" s="18">
        <f>(101.0/B47*100)</f>
        <v/>
      </c>
      <c r="D47" s="19" t="n">
        <v>5827</v>
      </c>
      <c r="E47" s="18" t="n">
        <v>457.05217406</v>
      </c>
      <c r="F47" s="20" t="n">
        <v>3.83086751</v>
      </c>
      <c r="G47" s="18" t="n">
        <v>445.50184235</v>
      </c>
      <c r="H47" s="20" t="n">
        <v>4.81274751</v>
      </c>
      <c r="I47" s="18" t="n">
        <v>418.27063901</v>
      </c>
      <c r="J47" s="20" t="n">
        <v>7.23759356</v>
      </c>
      <c r="K47" s="18" t="n">
        <v>411.6218403</v>
      </c>
      <c r="L47" s="20" t="n">
        <v>6.45556347</v>
      </c>
      <c r="M47" s="18" t="s">
        <v>481</v>
      </c>
      <c r="N47" s="20" t="s">
        <v>481</v>
      </c>
      <c r="O47" s="18" t="s">
        <v>481</v>
      </c>
      <c r="P47" s="20" t="s">
        <v>481</v>
      </c>
      <c r="Q47" s="18" t="s">
        <v>481</v>
      </c>
      <c r="R47" s="20" t="s">
        <v>481</v>
      </c>
      <c r="S47" s="18" t="s">
        <v>481</v>
      </c>
      <c r="T47" s="20" t="s">
        <v>481</v>
      </c>
      <c r="U47" s="18" t="n">
        <v>359.56910112</v>
      </c>
      <c r="V47" s="20" t="n">
        <v>6.42155618</v>
      </c>
    </row>
    <row r="48" spans="1:22">
      <c r="A48" s="15" t="s">
        <v>523</v>
      </c>
      <c r="B48" s="17" t="n">
        <v>9841</v>
      </c>
      <c r="C48" s="18">
        <f>(7.0/B48*100)</f>
        <v/>
      </c>
      <c r="D48" s="19" t="n">
        <v>9834</v>
      </c>
      <c r="E48" s="18" t="n">
        <v>535.5023930900001</v>
      </c>
      <c r="F48" s="20" t="n">
        <v>5.00131405</v>
      </c>
      <c r="G48" s="18" t="n">
        <v>524.06028391</v>
      </c>
      <c r="H48" s="20" t="n">
        <v>7.00294373</v>
      </c>
      <c r="I48" s="18" t="n">
        <v>497.82695728</v>
      </c>
      <c r="J48" s="20" t="n">
        <v>8.81205975</v>
      </c>
      <c r="K48" s="18" t="n">
        <v>489.31261136</v>
      </c>
      <c r="L48" s="20" t="n">
        <v>11.70256157</v>
      </c>
      <c r="M48" s="18" t="s">
        <v>481</v>
      </c>
      <c r="N48" s="20" t="s">
        <v>481</v>
      </c>
      <c r="O48" s="18" t="s">
        <v>481</v>
      </c>
      <c r="P48" s="20" t="s">
        <v>481</v>
      </c>
      <c r="Q48" s="18" t="s">
        <v>481</v>
      </c>
      <c r="R48" s="20" t="s">
        <v>481</v>
      </c>
      <c r="S48" s="18" t="s">
        <v>481</v>
      </c>
      <c r="T48" s="20" t="s">
        <v>481</v>
      </c>
      <c r="U48" s="18" t="n">
        <v>470.35908509</v>
      </c>
      <c r="V48" s="20" t="n">
        <v>32.21750584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(225.0/B50*100)</f>
        <v/>
      </c>
      <c r="D50" s="19" t="n">
        <v>11570</v>
      </c>
      <c r="E50" s="18" t="n">
        <v>392.72492466</v>
      </c>
      <c r="F50" s="20" t="n">
        <v>2.13178655</v>
      </c>
      <c r="G50" s="18" t="n">
        <v>395.55278076</v>
      </c>
      <c r="H50" s="20" t="n">
        <v>3.20762122</v>
      </c>
      <c r="I50" s="18" t="n">
        <v>391.21223254</v>
      </c>
      <c r="J50" s="20" t="n">
        <v>6.45708443</v>
      </c>
      <c r="K50" s="18" t="n">
        <v>350.4655988</v>
      </c>
      <c r="L50" s="20" t="n">
        <v>7.40848244</v>
      </c>
      <c r="M50" s="18" t="s">
        <v>481</v>
      </c>
      <c r="N50" s="20" t="s">
        <v>481</v>
      </c>
      <c r="O50" s="18" t="s">
        <v>481</v>
      </c>
      <c r="P50" s="20" t="s">
        <v>481</v>
      </c>
      <c r="Q50" s="18" t="s">
        <v>481</v>
      </c>
      <c r="R50" s="20" t="s">
        <v>481</v>
      </c>
      <c r="S50" s="18" t="s">
        <v>481</v>
      </c>
      <c r="T50" s="20" t="s">
        <v>481</v>
      </c>
      <c r="U50" s="18" t="n">
        <v>328.42773646</v>
      </c>
      <c r="V50" s="20" t="n">
        <v>8.518509870000001</v>
      </c>
    </row>
    <row r="51" spans="1:22">
      <c r="A51" s="15" t="s">
        <v>526</v>
      </c>
      <c r="B51" s="17" t="n">
        <v>6866</v>
      </c>
      <c r="C51" s="18">
        <f>(109.0/B51*100)</f>
        <v/>
      </c>
      <c r="D51" s="19" t="n">
        <v>6757</v>
      </c>
      <c r="E51" s="18" t="n">
        <v>404.20133755</v>
      </c>
      <c r="F51" s="20" t="n">
        <v>2.57806816</v>
      </c>
      <c r="G51" s="18" t="n">
        <v>408.99306416</v>
      </c>
      <c r="H51" s="20" t="n">
        <v>8.34605468</v>
      </c>
      <c r="I51" s="18" t="n">
        <v>389.85518706</v>
      </c>
      <c r="J51" s="20" t="n">
        <v>10.9978869</v>
      </c>
      <c r="K51" s="18" t="n">
        <v>371.99595134</v>
      </c>
      <c r="L51" s="20" t="n">
        <v>15.31240276</v>
      </c>
      <c r="M51" s="18" t="s">
        <v>481</v>
      </c>
      <c r="N51" s="20" t="s">
        <v>481</v>
      </c>
      <c r="O51" s="18" t="s">
        <v>481</v>
      </c>
      <c r="P51" s="20" t="s">
        <v>481</v>
      </c>
      <c r="Q51" s="18" t="n">
        <v>380.5422133</v>
      </c>
      <c r="R51" s="20" t="n">
        <v>4.31283207</v>
      </c>
      <c r="S51" s="18" t="s">
        <v>481</v>
      </c>
      <c r="T51" s="20" t="s">
        <v>481</v>
      </c>
      <c r="U51" s="18" t="n">
        <v>365.74965286</v>
      </c>
      <c r="V51" s="20" t="n">
        <v>7.05205592</v>
      </c>
    </row>
    <row r="52" spans="1:22">
      <c r="A52" s="15" t="s">
        <v>527</v>
      </c>
      <c r="B52" s="17" t="n">
        <v>5809</v>
      </c>
      <c r="C52" s="18">
        <f>(77.0/B52*100)</f>
        <v/>
      </c>
      <c r="D52" s="19" t="n">
        <v>5732</v>
      </c>
      <c r="E52" s="18" t="n">
        <v>466.11436247</v>
      </c>
      <c r="F52" s="20" t="n">
        <v>2.81496797</v>
      </c>
      <c r="G52" s="18" t="n">
        <v>472.21525039</v>
      </c>
      <c r="H52" s="20" t="n">
        <v>4.62343621</v>
      </c>
      <c r="I52" s="18" t="n">
        <v>449.04356344</v>
      </c>
      <c r="J52" s="20" t="n">
        <v>6.81639271</v>
      </c>
      <c r="K52" s="18" t="n">
        <v>425.02954711</v>
      </c>
      <c r="L52" s="20" t="n">
        <v>9.26938479</v>
      </c>
      <c r="M52" s="18" t="s">
        <v>481</v>
      </c>
      <c r="N52" s="20" t="s">
        <v>481</v>
      </c>
      <c r="O52" s="18" t="s">
        <v>481</v>
      </c>
      <c r="P52" s="20" t="s">
        <v>481</v>
      </c>
      <c r="Q52" s="18" t="s">
        <v>481</v>
      </c>
      <c r="R52" s="20" t="s">
        <v>481</v>
      </c>
      <c r="S52" s="18" t="s">
        <v>481</v>
      </c>
      <c r="T52" s="20" t="s">
        <v>481</v>
      </c>
      <c r="U52" s="18" t="n">
        <v>373.7433099</v>
      </c>
      <c r="V52" s="20" t="n">
        <v>10.46527363</v>
      </c>
    </row>
    <row r="53" spans="1:22">
      <c r="A53" s="15" t="s">
        <v>528</v>
      </c>
      <c r="B53" s="17" t="n">
        <v>5571</v>
      </c>
      <c r="C53" s="18">
        <f>(85.0/B53*100)</f>
        <v/>
      </c>
      <c r="D53" s="19" t="n">
        <v>5486</v>
      </c>
      <c r="E53" s="18" t="n">
        <v>449.08778445</v>
      </c>
      <c r="F53" s="20" t="n">
        <v>1.7863939</v>
      </c>
      <c r="G53" s="18" t="n">
        <v>439.3957337</v>
      </c>
      <c r="H53" s="20" t="n">
        <v>3.57822604</v>
      </c>
      <c r="I53" s="18" t="n">
        <v>408.34598577</v>
      </c>
      <c r="J53" s="20" t="n">
        <v>6.58994963</v>
      </c>
      <c r="K53" s="18" t="n">
        <v>408.28683795</v>
      </c>
      <c r="L53" s="20" t="n">
        <v>5.60536562</v>
      </c>
      <c r="M53" s="18" t="s">
        <v>481</v>
      </c>
      <c r="N53" s="20" t="s">
        <v>481</v>
      </c>
      <c r="O53" s="18" t="s">
        <v>481</v>
      </c>
      <c r="P53" s="20" t="s">
        <v>481</v>
      </c>
      <c r="Q53" s="18" t="s">
        <v>481</v>
      </c>
      <c r="R53" s="20" t="s">
        <v>481</v>
      </c>
      <c r="S53" s="18" t="s">
        <v>481</v>
      </c>
      <c r="T53" s="20" t="s">
        <v>481</v>
      </c>
      <c r="U53" s="18" t="n">
        <v>340.62418821</v>
      </c>
      <c r="V53" s="20" t="n">
        <v>8.47828062</v>
      </c>
    </row>
    <row r="54" spans="1:22">
      <c r="A54" s="15" t="s">
        <v>529</v>
      </c>
      <c r="B54" s="17" t="n">
        <v>4740</v>
      </c>
      <c r="C54" s="18">
        <f>(113.0/B54*100)</f>
        <v/>
      </c>
      <c r="D54" s="19" t="n">
        <v>4627</v>
      </c>
      <c r="E54" s="18" t="n">
        <v>337.81990555</v>
      </c>
      <c r="F54" s="20" t="n">
        <v>2.82805179</v>
      </c>
      <c r="G54" s="18" t="n">
        <v>338.79331535</v>
      </c>
      <c r="H54" s="20" t="n">
        <v>6.03135833</v>
      </c>
      <c r="I54" s="18" t="n">
        <v>313.92440315</v>
      </c>
      <c r="J54" s="20" t="n">
        <v>6.32289807</v>
      </c>
      <c r="K54" s="18" t="n">
        <v>307.81988982</v>
      </c>
      <c r="L54" s="20" t="n">
        <v>7.80318692</v>
      </c>
      <c r="M54" s="18" t="s">
        <v>481</v>
      </c>
      <c r="N54" s="20" t="s">
        <v>481</v>
      </c>
      <c r="O54" s="18" t="s">
        <v>481</v>
      </c>
      <c r="P54" s="20" t="s">
        <v>481</v>
      </c>
      <c r="Q54" s="18" t="s">
        <v>481</v>
      </c>
      <c r="R54" s="20" t="s">
        <v>481</v>
      </c>
      <c r="S54" s="18" t="s">
        <v>481</v>
      </c>
      <c r="T54" s="20" t="s">
        <v>481</v>
      </c>
      <c r="U54" s="18" t="n">
        <v>268.96636934</v>
      </c>
      <c r="V54" s="20" t="n">
        <v>3.74631803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556.51825035</v>
      </c>
      <c r="F56" s="20" t="n">
        <v>2.81981435</v>
      </c>
      <c r="G56" s="18" t="n">
        <v>522.6543527699999</v>
      </c>
      <c r="H56" s="20" t="n">
        <v>5.48925459</v>
      </c>
      <c r="I56" s="18" t="n">
        <v>505.04398261</v>
      </c>
      <c r="J56" s="20" t="n">
        <v>8.37240197</v>
      </c>
      <c r="K56" s="18" t="n">
        <v>502.27863419</v>
      </c>
      <c r="L56" s="20" t="n">
        <v>7.91873613</v>
      </c>
      <c r="M56" s="18" t="s">
        <v>481</v>
      </c>
      <c r="N56" s="20" t="s">
        <v>481</v>
      </c>
      <c r="O56" s="18" t="s">
        <v>481</v>
      </c>
      <c r="P56" s="20" t="s">
        <v>481</v>
      </c>
      <c r="Q56" s="18" t="s">
        <v>481</v>
      </c>
      <c r="R56" s="20" t="s">
        <v>481</v>
      </c>
      <c r="S56" s="18" t="s">
        <v>481</v>
      </c>
      <c r="T56" s="20" t="s">
        <v>481</v>
      </c>
      <c r="U56" s="18" t="n">
        <v>496.93393847</v>
      </c>
      <c r="V56" s="20" t="n">
        <v>16.95073482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(138.0/B61*100)</f>
        <v/>
      </c>
      <c r="D61" s="19" t="n">
        <v>6387</v>
      </c>
      <c r="E61" s="18" t="n">
        <v>487.37780335</v>
      </c>
      <c r="F61" s="20" t="n">
        <v>2.27107849</v>
      </c>
      <c r="G61" s="18" t="n">
        <v>482.45613084</v>
      </c>
      <c r="H61" s="20" t="n">
        <v>3.69556727</v>
      </c>
      <c r="I61" s="18" t="n">
        <v>447.95344124</v>
      </c>
      <c r="J61" s="20" t="n">
        <v>5.78495385</v>
      </c>
      <c r="K61" s="18" t="n">
        <v>427.3388103</v>
      </c>
      <c r="L61" s="20" t="n">
        <v>7.19252557</v>
      </c>
      <c r="M61" s="18" t="s">
        <v>481</v>
      </c>
      <c r="N61" s="20" t="s">
        <v>481</v>
      </c>
      <c r="O61" s="18" t="s">
        <v>481</v>
      </c>
      <c r="P61" s="20" t="s">
        <v>481</v>
      </c>
      <c r="Q61" s="18" t="s">
        <v>481</v>
      </c>
      <c r="R61" s="20" t="s">
        <v>481</v>
      </c>
      <c r="S61" s="18" t="s">
        <v>481</v>
      </c>
      <c r="T61" s="20" t="s">
        <v>481</v>
      </c>
      <c r="U61" s="18" t="n">
        <v>409.74921092</v>
      </c>
      <c r="V61" s="20" t="n">
        <v>10.95199011</v>
      </c>
    </row>
    <row r="62" spans="1:22">
      <c r="A62" s="15" t="s">
        <v>537</v>
      </c>
      <c r="B62" s="17" t="n">
        <v>4476</v>
      </c>
      <c r="C62" s="18">
        <f>(3.0/B62*100)</f>
        <v/>
      </c>
      <c r="D62" s="19" t="n">
        <v>4473</v>
      </c>
      <c r="E62" s="18" t="n">
        <v>547.65082597</v>
      </c>
      <c r="F62" s="20" t="n">
        <v>1.34389843</v>
      </c>
      <c r="G62" s="18" t="n">
        <v>542.63370938</v>
      </c>
      <c r="H62" s="20" t="n">
        <v>3.46423079</v>
      </c>
      <c r="I62" s="18" t="n">
        <v>518.63443571</v>
      </c>
      <c r="J62" s="20" t="n">
        <v>6.81030976</v>
      </c>
      <c r="K62" s="18" t="n">
        <v>498.92083868</v>
      </c>
      <c r="L62" s="20" t="n">
        <v>8.48225914</v>
      </c>
      <c r="M62" s="18" t="s">
        <v>481</v>
      </c>
      <c r="N62" s="20" t="s">
        <v>481</v>
      </c>
      <c r="O62" s="18" t="s">
        <v>481</v>
      </c>
      <c r="P62" s="20" t="s">
        <v>481</v>
      </c>
      <c r="Q62" s="18" t="s">
        <v>481</v>
      </c>
      <c r="R62" s="20" t="s">
        <v>481</v>
      </c>
      <c r="S62" s="18" t="s">
        <v>481</v>
      </c>
      <c r="T62" s="20" t="s">
        <v>481</v>
      </c>
      <c r="U62" s="18" t="n">
        <v>473.27785661</v>
      </c>
      <c r="V62" s="20" t="n">
        <v>49.94848574</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423.89812849</v>
      </c>
      <c r="F66" s="20" t="n">
        <v>1.53907208</v>
      </c>
      <c r="G66" s="18" t="n">
        <v>439.34911644</v>
      </c>
      <c r="H66" s="20" t="n">
        <v>4.65898461</v>
      </c>
      <c r="I66" s="18" t="n">
        <v>379.52677616</v>
      </c>
      <c r="J66" s="20" t="n">
        <v>7.1705097</v>
      </c>
      <c r="K66" s="18" t="n">
        <v>406.31333533</v>
      </c>
      <c r="L66" s="20" t="n">
        <v>8.84018551</v>
      </c>
      <c r="M66" s="18" t="s">
        <v>481</v>
      </c>
      <c r="N66" s="20" t="s">
        <v>481</v>
      </c>
      <c r="O66" s="18" t="s">
        <v>481</v>
      </c>
      <c r="P66" s="20" t="s">
        <v>481</v>
      </c>
      <c r="Q66" s="18" t="s">
        <v>481</v>
      </c>
      <c r="R66" s="20" t="s">
        <v>481</v>
      </c>
      <c r="S66" s="18" t="s">
        <v>481</v>
      </c>
      <c r="T66" s="20" t="s">
        <v>481</v>
      </c>
      <c r="U66" s="18" t="n">
        <v>348.16877416</v>
      </c>
      <c r="V66" s="20" t="n">
        <v>6.78647188</v>
      </c>
    </row>
    <row r="67" spans="1:22">
      <c r="A67" s="15" t="s">
        <v>542</v>
      </c>
      <c r="B67" s="17" t="n">
        <v>6971</v>
      </c>
      <c r="C67" s="18">
        <f>(117.0/B67*100)</f>
        <v/>
      </c>
      <c r="D67" s="19" t="n">
        <v>6854</v>
      </c>
      <c r="E67" s="18" t="n">
        <v>394.83996187</v>
      </c>
      <c r="F67" s="20" t="n">
        <v>2.83886942</v>
      </c>
      <c r="G67" s="18" t="n">
        <v>369.36226488</v>
      </c>
      <c r="H67" s="20" t="n">
        <v>6.64391312</v>
      </c>
      <c r="I67" s="18" t="n">
        <v>333.65583852</v>
      </c>
      <c r="J67" s="20" t="n">
        <v>9.57651924</v>
      </c>
      <c r="K67" s="18" t="n">
        <v>348.49983601</v>
      </c>
      <c r="L67" s="20" t="n">
        <v>11.07709194</v>
      </c>
      <c r="M67" s="18" t="s">
        <v>481</v>
      </c>
      <c r="N67" s="20" t="s">
        <v>481</v>
      </c>
      <c r="O67" s="18" t="s">
        <v>481</v>
      </c>
      <c r="P67" s="20" t="s">
        <v>481</v>
      </c>
      <c r="Q67" s="18" t="s">
        <v>481</v>
      </c>
      <c r="R67" s="20" t="s">
        <v>481</v>
      </c>
      <c r="S67" s="18" t="s">
        <v>481</v>
      </c>
      <c r="T67" s="20" t="s">
        <v>481</v>
      </c>
      <c r="U67" s="18" t="n">
        <v>300.45532773</v>
      </c>
      <c r="V67" s="20" t="n">
        <v>7.02265962</v>
      </c>
    </row>
    <row r="68" spans="1:22">
      <c r="A68" s="15" t="s">
        <v>543</v>
      </c>
      <c r="B68" s="17" t="n">
        <v>12083</v>
      </c>
      <c r="C68" s="18">
        <f>(26.0/B68*100)</f>
        <v/>
      </c>
      <c r="D68" s="19" t="n">
        <v>12057</v>
      </c>
      <c r="E68" s="18" t="n">
        <v>425.64976578</v>
      </c>
      <c r="F68" s="20" t="n">
        <v>1.48139966</v>
      </c>
      <c r="G68" s="18" t="n">
        <v>403.52974924</v>
      </c>
      <c r="H68" s="20" t="n">
        <v>3.29514142</v>
      </c>
      <c r="I68" s="18" t="n">
        <v>370.37531975</v>
      </c>
      <c r="J68" s="20" t="n">
        <v>3.340852</v>
      </c>
      <c r="K68" s="18" t="n">
        <v>356.5495685</v>
      </c>
      <c r="L68" s="20" t="n">
        <v>3.46727923</v>
      </c>
      <c r="M68" s="18" t="s">
        <v>481</v>
      </c>
      <c r="N68" s="20" t="s">
        <v>481</v>
      </c>
      <c r="O68" s="18" t="s">
        <v>481</v>
      </c>
      <c r="P68" s="20" t="s">
        <v>481</v>
      </c>
      <c r="Q68" s="18" t="s">
        <v>481</v>
      </c>
      <c r="R68" s="20" t="s">
        <v>481</v>
      </c>
      <c r="S68" s="18" t="s">
        <v>481</v>
      </c>
      <c r="T68" s="20" t="s">
        <v>481</v>
      </c>
      <c r="U68" s="18" t="n">
        <v>324.55231514</v>
      </c>
      <c r="V68" s="20" t="n">
        <v>3.61028849</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501.88075244</v>
      </c>
      <c r="F70" s="20" t="n">
        <v>2.97632916</v>
      </c>
      <c r="G70" s="18" t="n">
        <v>498.80038856</v>
      </c>
      <c r="H70" s="20" t="n">
        <v>4.19411774</v>
      </c>
      <c r="I70" s="18" t="n">
        <v>472.5354155</v>
      </c>
      <c r="J70" s="20" t="n">
        <v>6.82963223</v>
      </c>
      <c r="K70" s="18" t="n">
        <v>467.21583931</v>
      </c>
      <c r="L70" s="20" t="n">
        <v>7.12268335</v>
      </c>
      <c r="M70" s="18" t="s">
        <v>481</v>
      </c>
      <c r="N70" s="20" t="s">
        <v>481</v>
      </c>
      <c r="O70" s="18" t="s">
        <v>481</v>
      </c>
      <c r="P70" s="20" t="s">
        <v>481</v>
      </c>
      <c r="Q70" s="18" t="s">
        <v>481</v>
      </c>
      <c r="R70" s="20" t="s">
        <v>481</v>
      </c>
      <c r="S70" s="18" t="s">
        <v>481</v>
      </c>
      <c r="T70" s="20" t="s">
        <v>481</v>
      </c>
      <c r="U70" s="18" t="n">
        <v>430.79050396</v>
      </c>
      <c r="V70" s="20" t="n">
        <v>11.63972562</v>
      </c>
    </row>
    <row r="71" spans="1:22">
      <c r="A71" s="15" t="s">
        <v>546</v>
      </c>
      <c r="B71" s="17" t="n">
        <v>6115</v>
      </c>
      <c r="C71" s="18">
        <f>(17.0/B71*100)</f>
        <v/>
      </c>
      <c r="D71" s="19" t="n">
        <v>6098</v>
      </c>
      <c r="E71" s="18" t="n">
        <v>572.85270314</v>
      </c>
      <c r="F71" s="20" t="n">
        <v>1.79501995</v>
      </c>
      <c r="G71" s="18" t="n">
        <v>555.33592113</v>
      </c>
      <c r="H71" s="20" t="n">
        <v>2.75265885</v>
      </c>
      <c r="I71" s="18" t="n">
        <v>527.34488406</v>
      </c>
      <c r="J71" s="20" t="n">
        <v>6.48342312</v>
      </c>
      <c r="K71" s="18" t="n">
        <v>505.07374733</v>
      </c>
      <c r="L71" s="20" t="n">
        <v>7.65746898</v>
      </c>
      <c r="M71" s="18" t="s">
        <v>481</v>
      </c>
      <c r="N71" s="20" t="s">
        <v>481</v>
      </c>
      <c r="O71" s="18" t="s">
        <v>481</v>
      </c>
      <c r="P71" s="20" t="s">
        <v>481</v>
      </c>
      <c r="Q71" s="18" t="s">
        <v>481</v>
      </c>
      <c r="R71" s="20" t="s">
        <v>481</v>
      </c>
      <c r="S71" s="18" t="s">
        <v>481</v>
      </c>
      <c r="T71" s="20" t="s">
        <v>481</v>
      </c>
      <c r="U71" s="18" t="n">
        <v>527.86140897</v>
      </c>
      <c r="V71" s="20" t="n">
        <v>24.83218728</v>
      </c>
    </row>
    <row r="72" spans="1:22">
      <c r="A72" s="15" t="s">
        <v>547</v>
      </c>
      <c r="B72" s="17" t="n">
        <v>7708</v>
      </c>
      <c r="C72" s="18">
        <f>(5.0/B72*100)</f>
        <v/>
      </c>
      <c r="D72" s="19" t="n">
        <v>7703</v>
      </c>
      <c r="E72" s="18" t="n">
        <v>544.86279986</v>
      </c>
      <c r="F72" s="20" t="n">
        <v>3.08461485</v>
      </c>
      <c r="G72" s="18" t="n">
        <v>535.0812259</v>
      </c>
      <c r="H72" s="20" t="n">
        <v>6.85535193</v>
      </c>
      <c r="I72" s="18" t="n">
        <v>511.67458245</v>
      </c>
      <c r="J72" s="20" t="n">
        <v>10.84665848</v>
      </c>
      <c r="K72" s="18" t="n">
        <v>481.27060626</v>
      </c>
      <c r="L72" s="20" t="n">
        <v>12.35405458</v>
      </c>
      <c r="M72" s="18" t="s">
        <v>481</v>
      </c>
      <c r="N72" s="20" t="s">
        <v>481</v>
      </c>
      <c r="O72" s="18" t="s">
        <v>481</v>
      </c>
      <c r="P72" s="20" t="s">
        <v>481</v>
      </c>
      <c r="Q72" s="18" t="s">
        <v>481</v>
      </c>
      <c r="R72" s="20" t="s">
        <v>481</v>
      </c>
      <c r="S72" s="18" t="s">
        <v>481</v>
      </c>
      <c r="T72" s="20" t="s">
        <v>481</v>
      </c>
      <c r="U72" s="18" t="n">
        <v>475.95274659</v>
      </c>
      <c r="V72" s="20" t="n">
        <v>30.17810073</v>
      </c>
    </row>
    <row r="73" spans="1:22">
      <c r="A73" s="15" t="s">
        <v>548</v>
      </c>
      <c r="B73" s="17" t="n">
        <v>8249</v>
      </c>
      <c r="C73" s="18">
        <f>(147.0/B73*100)</f>
        <v/>
      </c>
      <c r="D73" s="19" t="n">
        <v>8102</v>
      </c>
      <c r="E73" s="18" t="n">
        <v>421.6335761</v>
      </c>
      <c r="F73" s="20" t="n">
        <v>3.19870199</v>
      </c>
      <c r="G73" s="18" t="n">
        <v>419.27166281</v>
      </c>
      <c r="H73" s="20" t="n">
        <v>5.433116</v>
      </c>
      <c r="I73" s="18" t="n">
        <v>393.23270253</v>
      </c>
      <c r="J73" s="20" t="n">
        <v>6.02010885</v>
      </c>
      <c r="K73" s="18" t="n">
        <v>385.72486944</v>
      </c>
      <c r="L73" s="20" t="n">
        <v>5.52722482</v>
      </c>
      <c r="M73" s="18" t="s">
        <v>481</v>
      </c>
      <c r="N73" s="20" t="s">
        <v>481</v>
      </c>
      <c r="O73" s="18" t="s">
        <v>481</v>
      </c>
      <c r="P73" s="20" t="s">
        <v>481</v>
      </c>
      <c r="Q73" s="18" t="s">
        <v>481</v>
      </c>
      <c r="R73" s="20" t="s">
        <v>481</v>
      </c>
      <c r="S73" s="18" t="s">
        <v>481</v>
      </c>
      <c r="T73" s="20" t="s">
        <v>481</v>
      </c>
      <c r="U73" s="18" t="n">
        <v>362.21159851</v>
      </c>
      <c r="V73" s="20" t="n">
        <v>9.936098660000001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(211.0/B75*100)</f>
        <v/>
      </c>
      <c r="D75" s="19" t="n">
        <v>5164</v>
      </c>
      <c r="E75" s="18" t="n">
        <v>377.2247034</v>
      </c>
      <c r="F75" s="20" t="n">
        <v>3.37881504</v>
      </c>
      <c r="G75" s="18" t="n">
        <v>366.80176569</v>
      </c>
      <c r="H75" s="20" t="n">
        <v>4.64570156</v>
      </c>
      <c r="I75" s="18" t="n">
        <v>356.08266349</v>
      </c>
      <c r="J75" s="20" t="n">
        <v>6.86727088</v>
      </c>
      <c r="K75" s="18" t="n">
        <v>345.46204342</v>
      </c>
      <c r="L75" s="20" t="n">
        <v>8.119209720000001</v>
      </c>
      <c r="M75" s="18" t="s">
        <v>481</v>
      </c>
      <c r="N75" s="20" t="s">
        <v>481</v>
      </c>
      <c r="O75" s="18" t="s">
        <v>481</v>
      </c>
      <c r="P75" s="20" t="s">
        <v>481</v>
      </c>
      <c r="Q75" s="18" t="s">
        <v>481</v>
      </c>
      <c r="R75" s="20" t="s">
        <v>481</v>
      </c>
      <c r="S75" s="18" t="s">
        <v>481</v>
      </c>
      <c r="T75" s="20" t="s">
        <v>481</v>
      </c>
      <c r="U75" s="18" t="n">
        <v>321.00639028</v>
      </c>
      <c r="V75" s="20" t="n">
        <v>7.173686</v>
      </c>
    </row>
    <row r="76" spans="1:22">
      <c r="A76" s="15" t="s">
        <v>551</v>
      </c>
      <c r="B76" s="17" t="n">
        <v>14167</v>
      </c>
      <c r="C76" s="18">
        <f>(229.0/B76*100)</f>
        <v/>
      </c>
      <c r="D76" s="19" t="n">
        <v>13938</v>
      </c>
      <c r="E76" s="18" t="n">
        <v>443.48435876</v>
      </c>
      <c r="F76" s="20" t="n">
        <v>2.36360985</v>
      </c>
      <c r="G76" s="18" t="n">
        <v>427.41949306</v>
      </c>
      <c r="H76" s="20" t="n">
        <v>4.21710607</v>
      </c>
      <c r="I76" s="18" t="n">
        <v>396.4545341</v>
      </c>
      <c r="J76" s="20" t="n">
        <v>4.9696955</v>
      </c>
      <c r="K76" s="18" t="n">
        <v>379.35376677</v>
      </c>
      <c r="L76" s="20" t="n">
        <v>4.45525758</v>
      </c>
      <c r="M76" s="18" t="s">
        <v>481</v>
      </c>
      <c r="N76" s="20" t="s">
        <v>481</v>
      </c>
      <c r="O76" s="18" t="s">
        <v>481</v>
      </c>
      <c r="P76" s="20" t="s">
        <v>481</v>
      </c>
      <c r="Q76" s="18" t="s">
        <v>481</v>
      </c>
      <c r="R76" s="20" t="s">
        <v>481</v>
      </c>
      <c r="S76" s="18" t="s">
        <v>481</v>
      </c>
      <c r="T76" s="20" t="s">
        <v>481</v>
      </c>
      <c r="U76" s="18" t="n">
        <v>352.99343752</v>
      </c>
      <c r="V76" s="20" t="n">
        <v>6.43347559</v>
      </c>
    </row>
    <row r="77" spans="1:22">
      <c r="A77" s="15" t="s">
        <v>552</v>
      </c>
      <c r="B77" s="17" t="n">
        <v>6062</v>
      </c>
      <c r="C77" s="18">
        <f>(92.0/B77*100)</f>
        <v/>
      </c>
      <c r="D77" s="19" t="n">
        <v>5970</v>
      </c>
      <c r="E77" s="18" t="n">
        <v>427.18130103</v>
      </c>
      <c r="F77" s="20" t="n">
        <v>2.46285607</v>
      </c>
      <c r="G77" s="18" t="n">
        <v>415.1881357</v>
      </c>
      <c r="H77" s="20" t="n">
        <v>7.54515116</v>
      </c>
      <c r="I77" s="18" t="n">
        <v>395.14525108</v>
      </c>
      <c r="J77" s="20" t="n">
        <v>11.2176658</v>
      </c>
      <c r="K77" s="18" t="n">
        <v>363.9838386</v>
      </c>
      <c r="L77" s="20" t="n">
        <v>8.73896568</v>
      </c>
      <c r="M77" s="18" t="s">
        <v>481</v>
      </c>
      <c r="N77" s="20" t="s">
        <v>481</v>
      </c>
      <c r="O77" s="18" t="s">
        <v>481</v>
      </c>
      <c r="P77" s="20" t="s">
        <v>481</v>
      </c>
      <c r="Q77" s="18" t="s">
        <v>481</v>
      </c>
      <c r="R77" s="20" t="s">
        <v>481</v>
      </c>
      <c r="S77" s="18" t="s">
        <v>481</v>
      </c>
      <c r="T77" s="20" t="s">
        <v>481</v>
      </c>
      <c r="U77" s="18" t="n">
        <v>342.76620045</v>
      </c>
      <c r="V77" s="20" t="n">
        <v>4.70436878</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451.78602026</v>
      </c>
      <c r="F81" s="20" t="n">
        <v>3.35758382</v>
      </c>
      <c r="G81" s="18" t="n">
        <v>447.75747987</v>
      </c>
      <c r="H81" s="20" t="n">
        <v>4.37904881</v>
      </c>
      <c r="I81" s="18" t="n">
        <v>419.40845932</v>
      </c>
      <c r="J81" s="20" t="n">
        <v>6.50244791</v>
      </c>
      <c r="K81" s="18" t="n">
        <v>392.93519787</v>
      </c>
      <c r="L81" s="20" t="n">
        <v>7.55166504</v>
      </c>
      <c r="M81" s="18" t="s">
        <v>481</v>
      </c>
      <c r="N81" s="20" t="s">
        <v>481</v>
      </c>
      <c r="O81" s="18" t="s">
        <v>481</v>
      </c>
      <c r="P81" s="20" t="s">
        <v>481</v>
      </c>
      <c r="Q81" s="18" t="s">
        <v>481</v>
      </c>
      <c r="R81" s="20" t="s">
        <v>481</v>
      </c>
      <c r="S81" s="18" t="s">
        <v>481</v>
      </c>
      <c r="T81" s="20" t="s">
        <v>481</v>
      </c>
      <c r="U81" s="18" t="n">
        <v>414.1135252</v>
      </c>
      <c r="V81" s="20" t="n">
        <v>14.88338934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742</v>
      </c>
    </row>
    <row customHeight="1" ht="30" r="4" spans="1:22">
      <c r="A4" s="6" t="n"/>
      <c r="B4" s="7" t="s">
        <v>462</v>
      </c>
      <c r="C4" s="7" t="s">
        <v>463</v>
      </c>
      <c r="D4" s="8" t="s">
        <v>462</v>
      </c>
      <c r="E4" s="9" t="s">
        <v>622</v>
      </c>
      <c r="F4" s="10" t="n"/>
      <c r="G4" s="9" t="s">
        <v>743</v>
      </c>
      <c r="H4" s="10" t="n"/>
      <c r="I4" s="9" t="s">
        <v>744</v>
      </c>
      <c r="J4" s="10" t="n"/>
      <c r="K4" s="9" t="s">
        <v>745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(457.0/B7*100)</f>
        <v/>
      </c>
      <c r="D7" s="19" t="n">
        <v>14073</v>
      </c>
      <c r="E7" s="18" t="n">
        <v>505.72759598</v>
      </c>
      <c r="F7" s="20" t="n">
        <v>1.95586428</v>
      </c>
      <c r="G7" s="18" t="n">
        <v>482.73654595</v>
      </c>
      <c r="H7" s="20" t="n">
        <v>2.51248822</v>
      </c>
      <c r="I7" s="18" t="n">
        <v>464.60657885</v>
      </c>
      <c r="J7" s="20" t="n">
        <v>5.87958481</v>
      </c>
      <c r="K7" s="18" t="n">
        <v>426.06247407</v>
      </c>
      <c r="L7" s="20" t="n">
        <v>6.97945598</v>
      </c>
      <c r="M7" s="18" t="s">
        <v>481</v>
      </c>
      <c r="N7" s="20" t="s">
        <v>481</v>
      </c>
      <c r="O7" s="18" t="s">
        <v>481</v>
      </c>
      <c r="P7" s="20" t="s">
        <v>481</v>
      </c>
      <c r="Q7" s="18" t="s">
        <v>481</v>
      </c>
      <c r="R7" s="20" t="s">
        <v>481</v>
      </c>
      <c r="S7" s="18" t="s">
        <v>481</v>
      </c>
      <c r="T7" s="20" t="s">
        <v>481</v>
      </c>
      <c r="U7" s="18" t="n">
        <v>430.28908943</v>
      </c>
      <c r="V7" s="20" t="n">
        <v>7.7622881</v>
      </c>
    </row>
    <row r="8" spans="1:22">
      <c r="A8" s="15" t="s">
        <v>483</v>
      </c>
      <c r="B8" s="17" t="n">
        <v>7007</v>
      </c>
      <c r="C8" s="18">
        <f>(32.0/B8*100)</f>
        <v/>
      </c>
      <c r="D8" s="19" t="n">
        <v>6975</v>
      </c>
      <c r="E8" s="18" t="n">
        <v>501.58084106</v>
      </c>
      <c r="F8" s="20" t="n">
        <v>2.87210055</v>
      </c>
      <c r="G8" s="18" t="n">
        <v>479.49372268</v>
      </c>
      <c r="H8" s="20" t="n">
        <v>6.67066382</v>
      </c>
      <c r="I8" s="18" t="n">
        <v>476.41265021</v>
      </c>
      <c r="J8" s="20" t="n">
        <v>12.95719653</v>
      </c>
      <c r="K8" s="18" t="n">
        <v>439.86630271</v>
      </c>
      <c r="L8" s="20" t="n">
        <v>12.00513431</v>
      </c>
      <c r="M8" s="18" t="s">
        <v>481</v>
      </c>
      <c r="N8" s="20" t="s">
        <v>481</v>
      </c>
      <c r="O8" s="18" t="s">
        <v>481</v>
      </c>
      <c r="P8" s="20" t="s">
        <v>481</v>
      </c>
      <c r="Q8" s="18" t="n">
        <v>301.63126691</v>
      </c>
      <c r="R8" s="20" t="n">
        <v>25.14921031</v>
      </c>
      <c r="S8" s="18" t="s">
        <v>481</v>
      </c>
      <c r="T8" s="20" t="s">
        <v>481</v>
      </c>
      <c r="U8" s="18" t="n">
        <v>423.51999783</v>
      </c>
      <c r="V8" s="20" t="n">
        <v>19.90195741</v>
      </c>
    </row>
    <row r="9" spans="1:22">
      <c r="A9" s="15" t="s">
        <v>484</v>
      </c>
      <c r="B9" s="17" t="n">
        <v>9651</v>
      </c>
      <c r="C9" s="18">
        <f>(152.0/B9*100)</f>
        <v/>
      </c>
      <c r="D9" s="19" t="n">
        <v>9499</v>
      </c>
      <c r="E9" s="18" t="n">
        <v>517.93939448</v>
      </c>
      <c r="F9" s="20" t="n">
        <v>2.2713838</v>
      </c>
      <c r="G9" s="18" t="n">
        <v>466.52572947</v>
      </c>
      <c r="H9" s="20" t="n">
        <v>5.42340849</v>
      </c>
      <c r="I9" s="18" t="n">
        <v>448.55785339</v>
      </c>
      <c r="J9" s="20" t="n">
        <v>11.69378663</v>
      </c>
      <c r="K9" s="18" t="n">
        <v>413.45208947</v>
      </c>
      <c r="L9" s="20" t="n">
        <v>10.65667123</v>
      </c>
      <c r="M9" s="18" t="s">
        <v>481</v>
      </c>
      <c r="N9" s="20" t="s">
        <v>481</v>
      </c>
      <c r="O9" s="18" t="s">
        <v>481</v>
      </c>
      <c r="P9" s="20" t="s">
        <v>481</v>
      </c>
      <c r="Q9" s="18" t="n">
        <v>357.98454354</v>
      </c>
      <c r="R9" s="20" t="n">
        <v>11.51846445</v>
      </c>
      <c r="S9" s="18" t="s">
        <v>481</v>
      </c>
      <c r="T9" s="20" t="s">
        <v>481</v>
      </c>
      <c r="U9" s="18" t="n">
        <v>403.56809677</v>
      </c>
      <c r="V9" s="20" t="n">
        <v>9.460814989999999</v>
      </c>
    </row>
    <row r="10" spans="1:22">
      <c r="A10" s="15" t="s">
        <v>485</v>
      </c>
      <c r="B10" s="17" t="n">
        <v>20058</v>
      </c>
      <c r="C10" s="18">
        <f>(536.0/B10*100)</f>
        <v/>
      </c>
      <c r="D10" s="19" t="n">
        <v>19522</v>
      </c>
      <c r="E10" s="18" t="n">
        <v>524.3385605</v>
      </c>
      <c r="F10" s="20" t="n">
        <v>2.32458673</v>
      </c>
      <c r="G10" s="18" t="n">
        <v>492.59713995</v>
      </c>
      <c r="H10" s="20" t="n">
        <v>3.68713229</v>
      </c>
      <c r="I10" s="18" t="n">
        <v>464.93902076</v>
      </c>
      <c r="J10" s="20" t="n">
        <v>7.62467862</v>
      </c>
      <c r="K10" s="18" t="n">
        <v>436.27187865</v>
      </c>
      <c r="L10" s="20" t="n">
        <v>8.240919030000001</v>
      </c>
      <c r="M10" s="18" t="s">
        <v>481</v>
      </c>
      <c r="N10" s="20" t="s">
        <v>481</v>
      </c>
      <c r="O10" s="18" t="s">
        <v>481</v>
      </c>
      <c r="P10" s="20" t="s">
        <v>481</v>
      </c>
      <c r="Q10" s="18" t="s">
        <v>481</v>
      </c>
      <c r="R10" s="20" t="s">
        <v>481</v>
      </c>
      <c r="S10" s="18" t="s">
        <v>481</v>
      </c>
      <c r="T10" s="20" t="s">
        <v>481</v>
      </c>
      <c r="U10" s="18" t="n">
        <v>454.10460762</v>
      </c>
      <c r="V10" s="20" t="n">
        <v>7.74648623</v>
      </c>
    </row>
    <row r="11" spans="1:22">
      <c r="A11" s="15" t="s">
        <v>486</v>
      </c>
      <c r="B11" s="17" t="n">
        <v>7053</v>
      </c>
      <c r="C11" s="18">
        <f>(72.0/B11*100)</f>
        <v/>
      </c>
      <c r="D11" s="19" t="n">
        <v>6981</v>
      </c>
      <c r="E11" s="18" t="n">
        <v>429.07821225</v>
      </c>
      <c r="F11" s="20" t="n">
        <v>2.52013227</v>
      </c>
      <c r="G11" s="18" t="n">
        <v>388.35818235</v>
      </c>
      <c r="H11" s="20" t="n">
        <v>6.15928994</v>
      </c>
      <c r="I11" s="18" t="n">
        <v>348.72976441</v>
      </c>
      <c r="J11" s="20" t="n">
        <v>12.94555335</v>
      </c>
      <c r="K11" s="18" t="n">
        <v>387.49638962</v>
      </c>
      <c r="L11" s="20" t="n">
        <v>16.73406189</v>
      </c>
      <c r="M11" s="18" t="s">
        <v>481</v>
      </c>
      <c r="N11" s="20" t="s">
        <v>481</v>
      </c>
      <c r="O11" s="18" t="s">
        <v>481</v>
      </c>
      <c r="P11" s="20" t="s">
        <v>481</v>
      </c>
      <c r="Q11" s="18" t="s">
        <v>481</v>
      </c>
      <c r="R11" s="20" t="s">
        <v>481</v>
      </c>
      <c r="S11" s="18" t="s">
        <v>481</v>
      </c>
      <c r="T11" s="20" t="s">
        <v>481</v>
      </c>
      <c r="U11" s="18" t="n">
        <v>355.11817011</v>
      </c>
      <c r="V11" s="20" t="n">
        <v>9.41534912</v>
      </c>
    </row>
    <row r="12" spans="1:22">
      <c r="A12" s="15" t="s">
        <v>487</v>
      </c>
      <c r="B12" s="17" t="n">
        <v>6894</v>
      </c>
      <c r="C12" s="18">
        <f>(59.0/B12*100)</f>
        <v/>
      </c>
      <c r="D12" s="19" t="n">
        <v>6835</v>
      </c>
      <c r="E12" s="18" t="n">
        <v>500.36283978</v>
      </c>
      <c r="F12" s="20" t="n">
        <v>2.09128714</v>
      </c>
      <c r="G12" s="18" t="n">
        <v>465.5418619</v>
      </c>
      <c r="H12" s="20" t="n">
        <v>6.32236299</v>
      </c>
      <c r="I12" s="18" t="n">
        <v>462.7423735</v>
      </c>
      <c r="J12" s="20" t="n">
        <v>13.18217041</v>
      </c>
      <c r="K12" s="18" t="n">
        <v>446.1094333</v>
      </c>
      <c r="L12" s="20" t="n">
        <v>12.50448556</v>
      </c>
      <c r="M12" s="18" t="s">
        <v>481</v>
      </c>
      <c r="N12" s="20" t="s">
        <v>481</v>
      </c>
      <c r="O12" s="18" t="s">
        <v>481</v>
      </c>
      <c r="P12" s="20" t="s">
        <v>481</v>
      </c>
      <c r="Q12" s="18" t="n">
        <v>340.98506961</v>
      </c>
      <c r="R12" s="20" t="n">
        <v>12.52444664</v>
      </c>
      <c r="S12" s="18" t="s">
        <v>481</v>
      </c>
      <c r="T12" s="20" t="s">
        <v>481</v>
      </c>
      <c r="U12" s="18" t="n">
        <v>386.58435042</v>
      </c>
      <c r="V12" s="20" t="n">
        <v>12.14732733</v>
      </c>
    </row>
    <row r="13" spans="1:22">
      <c r="A13" s="15" t="s">
        <v>488</v>
      </c>
      <c r="B13" s="17" t="n">
        <v>7161</v>
      </c>
      <c r="C13" s="18">
        <f>(101.0/B13*100)</f>
        <v/>
      </c>
      <c r="D13" s="19" t="n">
        <v>7060</v>
      </c>
      <c r="E13" s="18" t="n">
        <v>522.17518503</v>
      </c>
      <c r="F13" s="20" t="n">
        <v>2.21582768</v>
      </c>
      <c r="G13" s="18" t="n">
        <v>490.07442495</v>
      </c>
      <c r="H13" s="20" t="n">
        <v>4.3771404</v>
      </c>
      <c r="I13" s="18" t="n">
        <v>466.06629649</v>
      </c>
      <c r="J13" s="20" t="n">
        <v>9.781725249999999</v>
      </c>
      <c r="K13" s="18" t="n">
        <v>445.58234173</v>
      </c>
      <c r="L13" s="20" t="n">
        <v>8.328519590000001</v>
      </c>
      <c r="M13" s="18" t="s">
        <v>481</v>
      </c>
      <c r="N13" s="20" t="s">
        <v>481</v>
      </c>
      <c r="O13" s="18" t="s">
        <v>481</v>
      </c>
      <c r="P13" s="20" t="s">
        <v>481</v>
      </c>
      <c r="Q13" s="18" t="n">
        <v>447.51533769</v>
      </c>
      <c r="R13" s="20" t="n">
        <v>5.97365007</v>
      </c>
      <c r="S13" s="18" t="s">
        <v>481</v>
      </c>
      <c r="T13" s="20" t="s">
        <v>481</v>
      </c>
      <c r="U13" s="18" t="n">
        <v>432.32733602</v>
      </c>
      <c r="V13" s="20" t="n">
        <v>12.13292313</v>
      </c>
    </row>
    <row r="14" spans="1:22">
      <c r="A14" s="15" t="s">
        <v>489</v>
      </c>
      <c r="B14" s="17" t="n">
        <v>5587</v>
      </c>
      <c r="C14" s="18">
        <f>(78.0/B14*100)</f>
        <v/>
      </c>
      <c r="D14" s="19" t="n">
        <v>5509</v>
      </c>
      <c r="E14" s="18" t="n">
        <v>527.83601766</v>
      </c>
      <c r="F14" s="20" t="n">
        <v>2.23600928</v>
      </c>
      <c r="G14" s="18" t="n">
        <v>502.05409932</v>
      </c>
      <c r="H14" s="20" t="n">
        <v>3.68601255</v>
      </c>
      <c r="I14" s="18" t="n">
        <v>485.81382786</v>
      </c>
      <c r="J14" s="20" t="n">
        <v>8.04826068</v>
      </c>
      <c r="K14" s="18" t="n">
        <v>469.12468164</v>
      </c>
      <c r="L14" s="20" t="n">
        <v>7.31676516</v>
      </c>
      <c r="M14" s="18" t="s">
        <v>481</v>
      </c>
      <c r="N14" s="20" t="s">
        <v>481</v>
      </c>
      <c r="O14" s="18" t="s">
        <v>481</v>
      </c>
      <c r="P14" s="20" t="s">
        <v>481</v>
      </c>
      <c r="Q14" s="18" t="s">
        <v>481</v>
      </c>
      <c r="R14" s="20" t="s">
        <v>481</v>
      </c>
      <c r="S14" s="18" t="s">
        <v>481</v>
      </c>
      <c r="T14" s="20" t="s">
        <v>481</v>
      </c>
      <c r="U14" s="18" t="n">
        <v>470.91743654</v>
      </c>
      <c r="V14" s="20" t="n">
        <v>12.24191771</v>
      </c>
    </row>
    <row r="15" spans="1:22">
      <c r="A15" s="15" t="s">
        <v>490</v>
      </c>
      <c r="B15" s="17" t="n">
        <v>5882</v>
      </c>
      <c r="C15" s="18">
        <f>(56.0/B15*100)</f>
        <v/>
      </c>
      <c r="D15" s="19" t="n">
        <v>5826</v>
      </c>
      <c r="E15" s="18" t="n">
        <v>519.82222949</v>
      </c>
      <c r="F15" s="20" t="n">
        <v>2.27265207</v>
      </c>
      <c r="G15" s="18" t="n">
        <v>505.02523482</v>
      </c>
      <c r="H15" s="20" t="n">
        <v>3.20614024</v>
      </c>
      <c r="I15" s="18" t="n">
        <v>499.18184046</v>
      </c>
      <c r="J15" s="20" t="n">
        <v>6.42078299</v>
      </c>
      <c r="K15" s="18" t="n">
        <v>486.81996349</v>
      </c>
      <c r="L15" s="20" t="n">
        <v>9.786187849999999</v>
      </c>
      <c r="M15" s="18" t="s">
        <v>481</v>
      </c>
      <c r="N15" s="20" t="s">
        <v>481</v>
      </c>
      <c r="O15" s="18" t="s">
        <v>481</v>
      </c>
      <c r="P15" s="20" t="s">
        <v>481</v>
      </c>
      <c r="Q15" s="18" t="n">
        <v>368.85220715</v>
      </c>
      <c r="R15" s="20" t="n">
        <v>14.5875493</v>
      </c>
      <c r="S15" s="18" t="s">
        <v>481</v>
      </c>
      <c r="T15" s="20" t="s">
        <v>481</v>
      </c>
      <c r="U15" s="18" t="n">
        <v>433.24402258</v>
      </c>
      <c r="V15" s="20" t="n">
        <v>16.39890106</v>
      </c>
    </row>
    <row r="16" spans="1:22">
      <c r="A16" s="15" t="s">
        <v>491</v>
      </c>
      <c r="B16" s="17" t="n">
        <v>6108</v>
      </c>
      <c r="C16" s="18">
        <f>(114.0/B16*100)</f>
        <v/>
      </c>
      <c r="D16" s="19" t="n">
        <v>5994</v>
      </c>
      <c r="E16" s="18" t="n">
        <v>504.27924104</v>
      </c>
      <c r="F16" s="20" t="n">
        <v>2.05232255</v>
      </c>
      <c r="G16" s="18" t="n">
        <v>453.83629</v>
      </c>
      <c r="H16" s="20" t="n">
        <v>5.81783792</v>
      </c>
      <c r="I16" s="18" t="n">
        <v>433.49382793</v>
      </c>
      <c r="J16" s="20" t="n">
        <v>11.98392571</v>
      </c>
      <c r="K16" s="18" t="n">
        <v>397.64892665</v>
      </c>
      <c r="L16" s="20" t="n">
        <v>11.17453397</v>
      </c>
      <c r="M16" s="18" t="s">
        <v>481</v>
      </c>
      <c r="N16" s="20" t="s">
        <v>481</v>
      </c>
      <c r="O16" s="18" t="s">
        <v>481</v>
      </c>
      <c r="P16" s="20" t="s">
        <v>481</v>
      </c>
      <c r="Q16" s="18" t="s">
        <v>481</v>
      </c>
      <c r="R16" s="20" t="s">
        <v>481</v>
      </c>
      <c r="S16" s="18" t="s">
        <v>481</v>
      </c>
      <c r="T16" s="20" t="s">
        <v>481</v>
      </c>
      <c r="U16" s="18" t="n">
        <v>377.69932864</v>
      </c>
      <c r="V16" s="20" t="n">
        <v>9.46884702</v>
      </c>
    </row>
    <row r="17" spans="1:22">
      <c r="A17" s="15" t="s">
        <v>492</v>
      </c>
      <c r="B17" s="17" t="n">
        <v>6504</v>
      </c>
      <c r="C17" s="18">
        <f>(916.0/B17*100)</f>
        <v/>
      </c>
      <c r="D17" s="19" t="n">
        <v>5588</v>
      </c>
      <c r="E17" s="18" t="n">
        <v>518.51706268</v>
      </c>
      <c r="F17" s="20" t="n">
        <v>2.92476354</v>
      </c>
      <c r="G17" s="18" t="n">
        <v>481.16544851</v>
      </c>
      <c r="H17" s="20" t="n">
        <v>6.30253829</v>
      </c>
      <c r="I17" s="18" t="n">
        <v>457.67897043</v>
      </c>
      <c r="J17" s="20" t="n">
        <v>16.8463965</v>
      </c>
      <c r="K17" s="18" t="n">
        <v>453.65971051</v>
      </c>
      <c r="L17" s="20" t="n">
        <v>12.01539284</v>
      </c>
      <c r="M17" s="18" t="s">
        <v>481</v>
      </c>
      <c r="N17" s="20" t="s">
        <v>481</v>
      </c>
      <c r="O17" s="18" t="s">
        <v>481</v>
      </c>
      <c r="P17" s="20" t="s">
        <v>481</v>
      </c>
      <c r="Q17" s="18" t="n">
        <v>362.96139732</v>
      </c>
      <c r="R17" s="20" t="n">
        <v>12.64520278</v>
      </c>
      <c r="S17" s="18" t="s">
        <v>481</v>
      </c>
      <c r="T17" s="20" t="s">
        <v>481</v>
      </c>
      <c r="U17" s="18" t="n">
        <v>446.94795356</v>
      </c>
      <c r="V17" s="20" t="n">
        <v>11.0998028</v>
      </c>
    </row>
    <row r="18" spans="1:22">
      <c r="A18" s="15" t="s">
        <v>493</v>
      </c>
      <c r="B18" s="17" t="n">
        <v>5532</v>
      </c>
      <c r="C18" s="18">
        <f>(28.0/B18*100)</f>
        <v/>
      </c>
      <c r="D18" s="19" t="n">
        <v>5504</v>
      </c>
      <c r="E18" s="18" t="n">
        <v>463.73926893</v>
      </c>
      <c r="F18" s="20" t="n">
        <v>3.37623247</v>
      </c>
      <c r="G18" s="18" t="n">
        <v>429.75391996</v>
      </c>
      <c r="H18" s="20" t="n">
        <v>5.74582037</v>
      </c>
      <c r="I18" s="18" t="n">
        <v>405.8956617</v>
      </c>
      <c r="J18" s="20" t="n">
        <v>10.48653852</v>
      </c>
      <c r="K18" s="18" t="n">
        <v>376.67167718</v>
      </c>
      <c r="L18" s="20" t="n">
        <v>10.06724816</v>
      </c>
      <c r="M18" s="18" t="s">
        <v>481</v>
      </c>
      <c r="N18" s="20" t="s">
        <v>481</v>
      </c>
      <c r="O18" s="18" t="s">
        <v>481</v>
      </c>
      <c r="P18" s="20" t="s">
        <v>481</v>
      </c>
      <c r="Q18" s="18" t="s">
        <v>481</v>
      </c>
      <c r="R18" s="20" t="s">
        <v>481</v>
      </c>
      <c r="S18" s="18" t="s">
        <v>481</v>
      </c>
      <c r="T18" s="20" t="s">
        <v>481</v>
      </c>
      <c r="U18" s="18" t="n">
        <v>384.45331983</v>
      </c>
      <c r="V18" s="20" t="n">
        <v>12.90961401</v>
      </c>
    </row>
    <row r="19" spans="1:22">
      <c r="A19" s="15" t="s">
        <v>494</v>
      </c>
      <c r="B19" s="17" t="n">
        <v>5658</v>
      </c>
      <c r="C19" s="18">
        <f>(101.0/B19*100)</f>
        <v/>
      </c>
      <c r="D19" s="19" t="n">
        <v>5557</v>
      </c>
      <c r="E19" s="18" t="n">
        <v>484.2714815</v>
      </c>
      <c r="F19" s="20" t="n">
        <v>2.63669628</v>
      </c>
      <c r="G19" s="18" t="n">
        <v>426.54184092</v>
      </c>
      <c r="H19" s="20" t="n">
        <v>6.17421672</v>
      </c>
      <c r="I19" s="18" t="n">
        <v>413.10957884</v>
      </c>
      <c r="J19" s="20" t="n">
        <v>16.1158959</v>
      </c>
      <c r="K19" s="18" t="n">
        <v>408.8510985</v>
      </c>
      <c r="L19" s="20" t="n">
        <v>17.4568152</v>
      </c>
      <c r="M19" s="18" t="s">
        <v>481</v>
      </c>
      <c r="N19" s="20" t="s">
        <v>481</v>
      </c>
      <c r="O19" s="18" t="s">
        <v>481</v>
      </c>
      <c r="P19" s="20" t="s">
        <v>481</v>
      </c>
      <c r="Q19" s="18" t="s">
        <v>481</v>
      </c>
      <c r="R19" s="20" t="s">
        <v>481</v>
      </c>
      <c r="S19" s="18" t="s">
        <v>481</v>
      </c>
      <c r="T19" s="20" t="s">
        <v>481</v>
      </c>
      <c r="U19" s="18" t="n">
        <v>371.55331338</v>
      </c>
      <c r="V19" s="20" t="n">
        <v>15.09406894</v>
      </c>
    </row>
    <row r="20" spans="1:22">
      <c r="A20" s="15" t="s">
        <v>495</v>
      </c>
      <c r="B20" s="17" t="n">
        <v>3371</v>
      </c>
      <c r="C20" s="18">
        <f>(75.0/B20*100)</f>
        <v/>
      </c>
      <c r="D20" s="19" t="n">
        <v>3296</v>
      </c>
      <c r="E20" s="18" t="n">
        <v>492.20607574</v>
      </c>
      <c r="F20" s="20" t="n">
        <v>2.02926071</v>
      </c>
      <c r="G20" s="18" t="n">
        <v>439.17543128</v>
      </c>
      <c r="H20" s="20" t="n">
        <v>11.6470311</v>
      </c>
      <c r="I20" s="18" t="n">
        <v>407.32687379</v>
      </c>
      <c r="J20" s="20" t="n">
        <v>22.46743155</v>
      </c>
      <c r="K20" s="18" t="n">
        <v>404.1137572</v>
      </c>
      <c r="L20" s="20" t="n">
        <v>21.26923052</v>
      </c>
      <c r="M20" s="18" t="s">
        <v>481</v>
      </c>
      <c r="N20" s="20" t="s">
        <v>481</v>
      </c>
      <c r="O20" s="18" t="s">
        <v>481</v>
      </c>
      <c r="P20" s="20" t="s">
        <v>481</v>
      </c>
      <c r="Q20" s="18" t="s">
        <v>481</v>
      </c>
      <c r="R20" s="20" t="s">
        <v>481</v>
      </c>
      <c r="S20" s="18" t="s">
        <v>481</v>
      </c>
      <c r="T20" s="20" t="s">
        <v>481</v>
      </c>
      <c r="U20" s="18" t="n">
        <v>418.78953211</v>
      </c>
      <c r="V20" s="20" t="n">
        <v>15.76112093</v>
      </c>
    </row>
    <row r="21" spans="1:22">
      <c r="A21" s="15" t="s">
        <v>496</v>
      </c>
      <c r="B21" s="17" t="n">
        <v>5741</v>
      </c>
      <c r="C21" s="18">
        <f>(45.0/B21*100)</f>
        <v/>
      </c>
      <c r="D21" s="19" t="n">
        <v>5696</v>
      </c>
      <c r="E21" s="18" t="n">
        <v>509.23498092</v>
      </c>
      <c r="F21" s="20" t="n">
        <v>1.99527025</v>
      </c>
      <c r="G21" s="18" t="n">
        <v>491.12368158</v>
      </c>
      <c r="H21" s="20" t="n">
        <v>3.53551462</v>
      </c>
      <c r="I21" s="18" t="n">
        <v>481.66736619</v>
      </c>
      <c r="J21" s="20" t="n">
        <v>7.84049221</v>
      </c>
      <c r="K21" s="18" t="n">
        <v>443.42087042</v>
      </c>
      <c r="L21" s="20" t="n">
        <v>11.25069308</v>
      </c>
      <c r="M21" s="18" t="s">
        <v>481</v>
      </c>
      <c r="N21" s="20" t="s">
        <v>481</v>
      </c>
      <c r="O21" s="18" t="s">
        <v>481</v>
      </c>
      <c r="P21" s="20" t="s">
        <v>481</v>
      </c>
      <c r="Q21" s="18" t="s">
        <v>481</v>
      </c>
      <c r="R21" s="20" t="s">
        <v>481</v>
      </c>
      <c r="S21" s="18" t="s">
        <v>481</v>
      </c>
      <c r="T21" s="20" t="s">
        <v>481</v>
      </c>
      <c r="U21" s="18" t="n">
        <v>476.90854158</v>
      </c>
      <c r="V21" s="20" t="n">
        <v>18.43585465</v>
      </c>
    </row>
    <row r="22" spans="1:22">
      <c r="A22" s="15" t="s">
        <v>497</v>
      </c>
      <c r="B22" s="17" t="n">
        <v>6598</v>
      </c>
      <c r="C22" s="18">
        <f>(34.0/B22*100)</f>
        <v/>
      </c>
      <c r="D22" s="19" t="n">
        <v>6564</v>
      </c>
      <c r="E22" s="18" t="n">
        <v>478.0870698</v>
      </c>
      <c r="F22" s="20" t="n">
        <v>3.82709383</v>
      </c>
      <c r="G22" s="18" t="n">
        <v>466.37254174</v>
      </c>
      <c r="H22" s="20" t="n">
        <v>4.66589135</v>
      </c>
      <c r="I22" s="18" t="n">
        <v>454.88621173</v>
      </c>
      <c r="J22" s="20" t="n">
        <v>8.01447827</v>
      </c>
      <c r="K22" s="18" t="n">
        <v>451.00214002</v>
      </c>
      <c r="L22" s="20" t="n">
        <v>8.881332349999999</v>
      </c>
      <c r="M22" s="18" t="s">
        <v>481</v>
      </c>
      <c r="N22" s="20" t="s">
        <v>481</v>
      </c>
      <c r="O22" s="18" t="s">
        <v>481</v>
      </c>
      <c r="P22" s="20" t="s">
        <v>481</v>
      </c>
      <c r="Q22" s="18" t="s">
        <v>481</v>
      </c>
      <c r="R22" s="20" t="s">
        <v>481</v>
      </c>
      <c r="S22" s="18" t="n">
        <v>384.62105507</v>
      </c>
      <c r="T22" s="20" t="n">
        <v>29.22457061</v>
      </c>
      <c r="U22" s="18" t="n">
        <v>362.97631733</v>
      </c>
      <c r="V22" s="20" t="n">
        <v>11.44056285</v>
      </c>
    </row>
    <row r="23" spans="1:22">
      <c r="A23" s="15" t="s">
        <v>498</v>
      </c>
      <c r="B23" s="17" t="n">
        <v>11583</v>
      </c>
      <c r="C23" s="18">
        <f>(225.0/B23*100)</f>
        <v/>
      </c>
      <c r="D23" s="19" t="n">
        <v>11358</v>
      </c>
      <c r="E23" s="18" t="n">
        <v>506.30716758</v>
      </c>
      <c r="F23" s="20" t="n">
        <v>3.51522648</v>
      </c>
      <c r="G23" s="18" t="n">
        <v>486.14784867</v>
      </c>
      <c r="H23" s="20" t="n">
        <v>3.64840198</v>
      </c>
      <c r="I23" s="18" t="n">
        <v>471.46492526</v>
      </c>
      <c r="J23" s="20" t="n">
        <v>5.84290164</v>
      </c>
      <c r="K23" s="18" t="n">
        <v>447.19768899</v>
      </c>
      <c r="L23" s="20" t="n">
        <v>5.01548507</v>
      </c>
      <c r="M23" s="18" t="s">
        <v>481</v>
      </c>
      <c r="N23" s="20" t="s">
        <v>481</v>
      </c>
      <c r="O23" s="18" t="s">
        <v>481</v>
      </c>
      <c r="P23" s="20" t="s">
        <v>481</v>
      </c>
      <c r="Q23" s="18" t="s">
        <v>481</v>
      </c>
      <c r="R23" s="20" t="s">
        <v>481</v>
      </c>
      <c r="S23" s="18" t="s">
        <v>481</v>
      </c>
      <c r="T23" s="20" t="s">
        <v>481</v>
      </c>
      <c r="U23" s="18" t="n">
        <v>412.95252813</v>
      </c>
      <c r="V23" s="20" t="n">
        <v>12.49464351</v>
      </c>
    </row>
    <row r="24" spans="1:22">
      <c r="A24" s="15" t="s">
        <v>499</v>
      </c>
      <c r="B24" s="17" t="n">
        <v>6647</v>
      </c>
      <c r="C24" s="18">
        <f>(7.0/B24*100)</f>
        <v/>
      </c>
      <c r="D24" s="19" t="n">
        <v>6640</v>
      </c>
      <c r="E24" s="18" t="n">
        <v>534.35112463</v>
      </c>
      <c r="F24" s="20" t="n">
        <v>2.98031896</v>
      </c>
      <c r="G24" s="18" t="n">
        <v>455.1504121</v>
      </c>
      <c r="H24" s="20" t="n">
        <v>10.81338935</v>
      </c>
      <c r="I24" s="18" t="n">
        <v>494.03374182</v>
      </c>
      <c r="J24" s="20" t="n">
        <v>27.11183154</v>
      </c>
      <c r="K24" s="18" t="n">
        <v>470.65173129</v>
      </c>
      <c r="L24" s="20" t="n">
        <v>23.36237455</v>
      </c>
      <c r="M24" s="18" t="s">
        <v>481</v>
      </c>
      <c r="N24" s="20" t="s">
        <v>481</v>
      </c>
      <c r="O24" s="18" t="s">
        <v>481</v>
      </c>
      <c r="P24" s="20" t="s">
        <v>481</v>
      </c>
      <c r="Q24" s="18" t="s">
        <v>481</v>
      </c>
      <c r="R24" s="20" t="s">
        <v>481</v>
      </c>
      <c r="S24" s="18" t="s">
        <v>481</v>
      </c>
      <c r="T24" s="20" t="s">
        <v>481</v>
      </c>
      <c r="U24" s="18" t="n">
        <v>419.86105085</v>
      </c>
      <c r="V24" s="20" t="n">
        <v>27.69639305</v>
      </c>
    </row>
    <row r="25" spans="1:22">
      <c r="A25" s="15" t="s">
        <v>500</v>
      </c>
      <c r="B25" s="17" t="n">
        <v>5581</v>
      </c>
      <c r="C25" s="18">
        <f>(25.0/B25*100)</f>
        <v/>
      </c>
      <c r="D25" s="19" t="n">
        <v>5556</v>
      </c>
      <c r="E25" s="18" t="n">
        <v>526.5051972</v>
      </c>
      <c r="F25" s="20" t="n">
        <v>3.672364</v>
      </c>
      <c r="G25" s="18" t="n">
        <v>411.57087441</v>
      </c>
      <c r="H25" s="20" t="n">
        <v>14.10502994</v>
      </c>
      <c r="I25" s="18" t="n">
        <v>492.23018319</v>
      </c>
      <c r="J25" s="20" t="n">
        <v>31.0469933</v>
      </c>
      <c r="K25" s="18" t="n">
        <v>429.16573457</v>
      </c>
      <c r="L25" s="20" t="n">
        <v>29.88051611</v>
      </c>
      <c r="M25" s="18" t="s">
        <v>481</v>
      </c>
      <c r="N25" s="20" t="s">
        <v>481</v>
      </c>
      <c r="O25" s="18" t="s">
        <v>481</v>
      </c>
      <c r="P25" s="20" t="s">
        <v>481</v>
      </c>
      <c r="Q25" s="18" t="s">
        <v>481</v>
      </c>
      <c r="R25" s="20" t="s">
        <v>481</v>
      </c>
      <c r="S25" s="18" t="s">
        <v>481</v>
      </c>
      <c r="T25" s="20" t="s">
        <v>481</v>
      </c>
      <c r="U25" s="18" t="n">
        <v>428.72620486</v>
      </c>
      <c r="V25" s="20" t="n">
        <v>22.98828842</v>
      </c>
    </row>
    <row r="26" spans="1:22">
      <c r="A26" s="15" t="s">
        <v>501</v>
      </c>
      <c r="B26" s="17" t="n">
        <v>4869</v>
      </c>
      <c r="C26" s="18">
        <f>(41.0/B26*100)</f>
        <v/>
      </c>
      <c r="D26" s="19" t="n">
        <v>4828</v>
      </c>
      <c r="E26" s="18" t="n">
        <v>493.80863816</v>
      </c>
      <c r="F26" s="20" t="n">
        <v>1.98074896</v>
      </c>
      <c r="G26" s="18" t="n">
        <v>454.40771571</v>
      </c>
      <c r="H26" s="20" t="n">
        <v>3.13902949</v>
      </c>
      <c r="I26" s="18" t="n">
        <v>441.72178912</v>
      </c>
      <c r="J26" s="20" t="n">
        <v>7.64596397</v>
      </c>
      <c r="K26" s="18" t="n">
        <v>428.54132879</v>
      </c>
      <c r="L26" s="20" t="n">
        <v>11.23923303</v>
      </c>
      <c r="M26" s="18" t="s">
        <v>481</v>
      </c>
      <c r="N26" s="20" t="s">
        <v>481</v>
      </c>
      <c r="O26" s="18" t="s">
        <v>481</v>
      </c>
      <c r="P26" s="20" t="s">
        <v>481</v>
      </c>
      <c r="Q26" s="18" t="s">
        <v>481</v>
      </c>
      <c r="R26" s="20" t="s">
        <v>481</v>
      </c>
      <c r="S26" s="18" t="s">
        <v>481</v>
      </c>
      <c r="T26" s="20" t="s">
        <v>481</v>
      </c>
      <c r="U26" s="18" t="n">
        <v>448.28301858</v>
      </c>
      <c r="V26" s="20" t="n">
        <v>14.85934955</v>
      </c>
    </row>
    <row r="27" spans="1:22">
      <c r="A27" s="15" t="s">
        <v>502</v>
      </c>
      <c r="B27" s="17" t="n">
        <v>5299</v>
      </c>
      <c r="C27" s="18">
        <f>(32.0/B27*100)</f>
        <v/>
      </c>
      <c r="D27" s="19" t="n">
        <v>5267</v>
      </c>
      <c r="E27" s="18" t="n">
        <v>493.38134355</v>
      </c>
      <c r="F27" s="20" t="n">
        <v>1.35354249</v>
      </c>
      <c r="G27" s="18" t="n">
        <v>456.63794538</v>
      </c>
      <c r="H27" s="20" t="n">
        <v>4.92039919</v>
      </c>
      <c r="I27" s="18" t="n">
        <v>438.51709326</v>
      </c>
      <c r="J27" s="20" t="n">
        <v>10.03394793</v>
      </c>
      <c r="K27" s="18" t="n">
        <v>435.50749841</v>
      </c>
      <c r="L27" s="20" t="n">
        <v>8.514581160000001</v>
      </c>
      <c r="M27" s="18" t="s">
        <v>481</v>
      </c>
      <c r="N27" s="20" t="s">
        <v>481</v>
      </c>
      <c r="O27" s="18" t="s">
        <v>481</v>
      </c>
      <c r="P27" s="20" t="s">
        <v>481</v>
      </c>
      <c r="Q27" s="18" t="s">
        <v>481</v>
      </c>
      <c r="R27" s="20" t="s">
        <v>481</v>
      </c>
      <c r="S27" s="18" t="s">
        <v>481</v>
      </c>
      <c r="T27" s="20" t="s">
        <v>481</v>
      </c>
      <c r="U27" s="18" t="n">
        <v>385.46721269</v>
      </c>
      <c r="V27" s="20" t="n">
        <v>7.65996991</v>
      </c>
    </row>
    <row r="28" spans="1:22">
      <c r="A28" s="15" t="s">
        <v>503</v>
      </c>
      <c r="B28" s="17" t="n">
        <v>7568</v>
      </c>
      <c r="C28" s="18">
        <f>(114.0/B28*100)</f>
        <v/>
      </c>
      <c r="D28" s="19" t="n">
        <v>7454</v>
      </c>
      <c r="E28" s="18" t="n">
        <v>416.84523876</v>
      </c>
      <c r="F28" s="20" t="n">
        <v>2.40385607</v>
      </c>
      <c r="G28" s="18" t="n">
        <v>390.0012066</v>
      </c>
      <c r="H28" s="20" t="n">
        <v>3.25832265</v>
      </c>
      <c r="I28" s="18" t="n">
        <v>383.88341046</v>
      </c>
      <c r="J28" s="20" t="n">
        <v>6.06518407</v>
      </c>
      <c r="K28" s="18" t="n">
        <v>372.56109808</v>
      </c>
      <c r="L28" s="20" t="n">
        <v>12.5443393</v>
      </c>
      <c r="M28" s="18" t="s">
        <v>481</v>
      </c>
      <c r="N28" s="20" t="s">
        <v>481</v>
      </c>
      <c r="O28" s="18" t="s">
        <v>481</v>
      </c>
      <c r="P28" s="20" t="s">
        <v>481</v>
      </c>
      <c r="Q28" s="18" t="s">
        <v>481</v>
      </c>
      <c r="R28" s="20" t="s">
        <v>481</v>
      </c>
      <c r="S28" s="18" t="s">
        <v>481</v>
      </c>
      <c r="T28" s="20" t="s">
        <v>481</v>
      </c>
      <c r="U28" s="18" t="n">
        <v>351.21303936</v>
      </c>
      <c r="V28" s="20" t="n">
        <v>14.67989137</v>
      </c>
    </row>
    <row r="29" spans="1:22">
      <c r="A29" s="15" t="s">
        <v>504</v>
      </c>
      <c r="B29" s="17" t="n">
        <v>5385</v>
      </c>
      <c r="C29" s="18">
        <f>(30.0/B29*100)</f>
        <v/>
      </c>
      <c r="D29" s="19" t="n">
        <v>5355</v>
      </c>
      <c r="E29" s="18" t="n">
        <v>521.1495952400001</v>
      </c>
      <c r="F29" s="20" t="n">
        <v>2.21174819</v>
      </c>
      <c r="G29" s="18" t="n">
        <v>475.50637847</v>
      </c>
      <c r="H29" s="20" t="n">
        <v>6.46922369</v>
      </c>
      <c r="I29" s="18" t="n">
        <v>415.09353654</v>
      </c>
      <c r="J29" s="20" t="n">
        <v>16.26674303</v>
      </c>
      <c r="K29" s="18" t="n">
        <v>415.53397832</v>
      </c>
      <c r="L29" s="20" t="n">
        <v>20.59563563</v>
      </c>
      <c r="M29" s="18" t="s">
        <v>481</v>
      </c>
      <c r="N29" s="20" t="s">
        <v>481</v>
      </c>
      <c r="O29" s="18" t="s">
        <v>481</v>
      </c>
      <c r="P29" s="20" t="s">
        <v>481</v>
      </c>
      <c r="Q29" s="18" t="n">
        <v>335.3902018</v>
      </c>
      <c r="R29" s="20" t="n">
        <v>12.1685767</v>
      </c>
      <c r="S29" s="18" t="s">
        <v>481</v>
      </c>
      <c r="T29" s="20" t="s">
        <v>481</v>
      </c>
      <c r="U29" s="18" t="n">
        <v>438.2559006</v>
      </c>
      <c r="V29" s="20" t="n">
        <v>15.32850518</v>
      </c>
    </row>
    <row r="30" spans="1:22">
      <c r="A30" s="15" t="s">
        <v>505</v>
      </c>
      <c r="B30" s="17" t="n">
        <v>4520</v>
      </c>
      <c r="C30" s="18">
        <f>(118.0/B30*100)</f>
        <v/>
      </c>
      <c r="D30" s="19" t="n">
        <v>4402</v>
      </c>
      <c r="E30" s="18" t="n">
        <v>505.87807475</v>
      </c>
      <c r="F30" s="20" t="n">
        <v>2.61423887</v>
      </c>
      <c r="G30" s="18" t="n">
        <v>478.6998478</v>
      </c>
      <c r="H30" s="20" t="n">
        <v>3.77018104</v>
      </c>
      <c r="I30" s="18" t="n">
        <v>457.86547803</v>
      </c>
      <c r="J30" s="20" t="n">
        <v>8.74760732</v>
      </c>
      <c r="K30" s="18" t="n">
        <v>439.24053452</v>
      </c>
      <c r="L30" s="20" t="n">
        <v>9.31407162</v>
      </c>
      <c r="M30" s="18" t="s">
        <v>481</v>
      </c>
      <c r="N30" s="20" t="s">
        <v>481</v>
      </c>
      <c r="O30" s="18" t="s">
        <v>481</v>
      </c>
      <c r="P30" s="20" t="s">
        <v>481</v>
      </c>
      <c r="Q30" s="18" t="s">
        <v>481</v>
      </c>
      <c r="R30" s="20" t="s">
        <v>481</v>
      </c>
      <c r="S30" s="18" t="s">
        <v>481</v>
      </c>
      <c r="T30" s="20" t="s">
        <v>481</v>
      </c>
      <c r="U30" s="18" t="n">
        <v>423.78128551</v>
      </c>
      <c r="V30" s="20" t="n">
        <v>13.6149183</v>
      </c>
    </row>
    <row r="31" spans="1:22">
      <c r="A31" s="15" t="s">
        <v>506</v>
      </c>
      <c r="B31" s="17" t="n">
        <v>5456</v>
      </c>
      <c r="C31" s="18">
        <f>(130.0/B31*100)</f>
        <v/>
      </c>
      <c r="D31" s="19" t="n">
        <v>5326</v>
      </c>
      <c r="E31" s="18" t="n">
        <v>510.89231826</v>
      </c>
      <c r="F31" s="20" t="n">
        <v>2.23270091</v>
      </c>
      <c r="G31" s="18" t="n">
        <v>465.40331672</v>
      </c>
      <c r="H31" s="20" t="n">
        <v>4.94473164</v>
      </c>
      <c r="I31" s="18" t="n">
        <v>459.99320892</v>
      </c>
      <c r="J31" s="20" t="n">
        <v>10.27120537</v>
      </c>
      <c r="K31" s="18" t="n">
        <v>441.67673274</v>
      </c>
      <c r="L31" s="20" t="n">
        <v>10.04669306</v>
      </c>
      <c r="M31" s="18" t="s">
        <v>481</v>
      </c>
      <c r="N31" s="20" t="s">
        <v>481</v>
      </c>
      <c r="O31" s="18" t="s">
        <v>481</v>
      </c>
      <c r="P31" s="20" t="s">
        <v>481</v>
      </c>
      <c r="Q31" s="18" t="s">
        <v>481</v>
      </c>
      <c r="R31" s="20" t="s">
        <v>481</v>
      </c>
      <c r="S31" s="18" t="s">
        <v>481</v>
      </c>
      <c r="T31" s="20" t="s">
        <v>481</v>
      </c>
      <c r="U31" s="18" t="n">
        <v>416.06895253</v>
      </c>
      <c r="V31" s="20" t="n">
        <v>10.37140509</v>
      </c>
    </row>
    <row r="32" spans="1:22">
      <c r="A32" s="15" t="s">
        <v>507</v>
      </c>
      <c r="B32" s="17" t="n">
        <v>4478</v>
      </c>
      <c r="C32" s="18">
        <f>(6.0/B32*100)</f>
        <v/>
      </c>
      <c r="D32" s="19" t="n">
        <v>4472</v>
      </c>
      <c r="E32" s="18" t="n">
        <v>511.42998871</v>
      </c>
      <c r="F32" s="20" t="n">
        <v>2.45817796</v>
      </c>
      <c r="G32" s="18" t="n">
        <v>485.07690771</v>
      </c>
      <c r="H32" s="20" t="n">
        <v>4.18604933</v>
      </c>
      <c r="I32" s="18" t="n">
        <v>467.5405595</v>
      </c>
      <c r="J32" s="20" t="n">
        <v>9.07653043</v>
      </c>
      <c r="K32" s="18" t="n">
        <v>467.78041874</v>
      </c>
      <c r="L32" s="20" t="n">
        <v>8.64785095</v>
      </c>
      <c r="M32" s="18" t="s">
        <v>481</v>
      </c>
      <c r="N32" s="20" t="s">
        <v>481</v>
      </c>
      <c r="O32" s="18" t="s">
        <v>481</v>
      </c>
      <c r="P32" s="20" t="s">
        <v>481</v>
      </c>
      <c r="Q32" s="18" t="s">
        <v>481</v>
      </c>
      <c r="R32" s="20" t="s">
        <v>481</v>
      </c>
      <c r="S32" s="18" t="s">
        <v>481</v>
      </c>
      <c r="T32" s="20" t="s">
        <v>481</v>
      </c>
      <c r="U32" s="18" t="n">
        <v>413.20247248</v>
      </c>
      <c r="V32" s="20" t="n">
        <v>31.50942396</v>
      </c>
    </row>
    <row r="33" spans="1:22">
      <c r="A33" s="15" t="s">
        <v>508</v>
      </c>
      <c r="B33" s="17" t="n">
        <v>7325</v>
      </c>
      <c r="C33" s="18">
        <f>(76.0/B33*100)</f>
        <v/>
      </c>
      <c r="D33" s="19" t="n">
        <v>7249</v>
      </c>
      <c r="E33" s="18" t="n">
        <v>501.73842837</v>
      </c>
      <c r="F33" s="20" t="n">
        <v>2.47072185</v>
      </c>
      <c r="G33" s="18" t="n">
        <v>469.4831729</v>
      </c>
      <c r="H33" s="20" t="n">
        <v>4.01059251</v>
      </c>
      <c r="I33" s="18" t="n">
        <v>445.13768089</v>
      </c>
      <c r="J33" s="20" t="n">
        <v>10.8335559</v>
      </c>
      <c r="K33" s="18" t="n">
        <v>386.31070724</v>
      </c>
      <c r="L33" s="20" t="n">
        <v>15.20737947</v>
      </c>
      <c r="M33" s="18" t="s">
        <v>481</v>
      </c>
      <c r="N33" s="20" t="s">
        <v>481</v>
      </c>
      <c r="O33" s="18" t="s">
        <v>481</v>
      </c>
      <c r="P33" s="20" t="s">
        <v>481</v>
      </c>
      <c r="Q33" s="18" t="s">
        <v>481</v>
      </c>
      <c r="R33" s="20" t="s">
        <v>481</v>
      </c>
      <c r="S33" s="18" t="s">
        <v>481</v>
      </c>
      <c r="T33" s="20" t="s">
        <v>481</v>
      </c>
      <c r="U33" s="18" t="n">
        <v>410.50150603</v>
      </c>
      <c r="V33" s="20" t="n">
        <v>13.05676076</v>
      </c>
    </row>
    <row r="34" spans="1:22">
      <c r="A34" s="15" t="s">
        <v>509</v>
      </c>
      <c r="B34" s="17" t="n">
        <v>6350</v>
      </c>
      <c r="C34" s="18">
        <f>(50.0/B34*100)</f>
        <v/>
      </c>
      <c r="D34" s="19" t="n">
        <v>6300</v>
      </c>
      <c r="E34" s="18" t="n">
        <v>494.79022563</v>
      </c>
      <c r="F34" s="20" t="n">
        <v>2.70195064</v>
      </c>
      <c r="G34" s="18" t="n">
        <v>478.81643822</v>
      </c>
      <c r="H34" s="20" t="n">
        <v>3.273293</v>
      </c>
      <c r="I34" s="18" t="n">
        <v>461.49564991</v>
      </c>
      <c r="J34" s="20" t="n">
        <v>5.93417044</v>
      </c>
      <c r="K34" s="18" t="n">
        <v>443.49252489</v>
      </c>
      <c r="L34" s="20" t="n">
        <v>5.19203412</v>
      </c>
      <c r="M34" s="18" t="s">
        <v>481</v>
      </c>
      <c r="N34" s="20" t="s">
        <v>481</v>
      </c>
      <c r="O34" s="18" t="s">
        <v>481</v>
      </c>
      <c r="P34" s="20" t="s">
        <v>481</v>
      </c>
      <c r="Q34" s="18" t="n">
        <v>336.51078337</v>
      </c>
      <c r="R34" s="20" t="n">
        <v>12.24828707</v>
      </c>
      <c r="S34" s="18" t="s">
        <v>481</v>
      </c>
      <c r="T34" s="20" t="s">
        <v>481</v>
      </c>
      <c r="U34" s="18" t="n">
        <v>382.51925727</v>
      </c>
      <c r="V34" s="20" t="n">
        <v>14.81549634</v>
      </c>
    </row>
    <row r="35" spans="1:22">
      <c r="A35" s="15" t="s">
        <v>510</v>
      </c>
      <c r="B35" s="17" t="n">
        <v>6406</v>
      </c>
      <c r="C35" s="18">
        <f>(44.0/B35*100)</f>
        <v/>
      </c>
      <c r="D35" s="19" t="n">
        <v>6362</v>
      </c>
      <c r="E35" s="18" t="n">
        <v>520.3049174499999</v>
      </c>
      <c r="F35" s="20" t="n">
        <v>1.35765101</v>
      </c>
      <c r="G35" s="18" t="n">
        <v>464.12126637</v>
      </c>
      <c r="H35" s="20" t="n">
        <v>4.55054688</v>
      </c>
      <c r="I35" s="18" t="n">
        <v>432.60650622</v>
      </c>
      <c r="J35" s="20" t="n">
        <v>11.35074153</v>
      </c>
      <c r="K35" s="18" t="n">
        <v>432.04357887</v>
      </c>
      <c r="L35" s="20" t="n">
        <v>12.57668164</v>
      </c>
      <c r="M35" s="18" t="s">
        <v>481</v>
      </c>
      <c r="N35" s="20" t="s">
        <v>481</v>
      </c>
      <c r="O35" s="18" t="s">
        <v>481</v>
      </c>
      <c r="P35" s="20" t="s">
        <v>481</v>
      </c>
      <c r="Q35" s="18" t="n">
        <v>349.78970242</v>
      </c>
      <c r="R35" s="20" t="n">
        <v>6.90672373</v>
      </c>
      <c r="S35" s="18" t="s">
        <v>481</v>
      </c>
      <c r="T35" s="20" t="s">
        <v>481</v>
      </c>
      <c r="U35" s="18" t="n">
        <v>461.58484926</v>
      </c>
      <c r="V35" s="20" t="n">
        <v>19.32130816</v>
      </c>
    </row>
    <row r="36" spans="1:22">
      <c r="A36" s="15" t="s">
        <v>511</v>
      </c>
      <c r="B36" s="17" t="n">
        <v>6736</v>
      </c>
      <c r="C36" s="18">
        <f>(34.0/B36*100)</f>
        <v/>
      </c>
      <c r="D36" s="19" t="n">
        <v>6702</v>
      </c>
      <c r="E36" s="18" t="n">
        <v>495.81457605</v>
      </c>
      <c r="F36" s="20" t="n">
        <v>2.09032049</v>
      </c>
      <c r="G36" s="18" t="n">
        <v>463.05054731</v>
      </c>
      <c r="H36" s="20" t="n">
        <v>3.39450342</v>
      </c>
      <c r="I36" s="18" t="n">
        <v>457.23254094</v>
      </c>
      <c r="J36" s="20" t="n">
        <v>9.43548442</v>
      </c>
      <c r="K36" s="18" t="n">
        <v>436.01719489</v>
      </c>
      <c r="L36" s="20" t="n">
        <v>9.24092645</v>
      </c>
      <c r="M36" s="18" t="s">
        <v>481</v>
      </c>
      <c r="N36" s="20" t="s">
        <v>481</v>
      </c>
      <c r="O36" s="18" t="s">
        <v>481</v>
      </c>
      <c r="P36" s="20" t="s">
        <v>481</v>
      </c>
      <c r="Q36" s="18" t="s">
        <v>481</v>
      </c>
      <c r="R36" s="20" t="s">
        <v>481</v>
      </c>
      <c r="S36" s="18" t="s">
        <v>481</v>
      </c>
      <c r="T36" s="20" t="s">
        <v>481</v>
      </c>
      <c r="U36" s="18" t="n">
        <v>407.42839481</v>
      </c>
      <c r="V36" s="20" t="n">
        <v>11.42278364</v>
      </c>
    </row>
    <row r="37" spans="1:22">
      <c r="A37" s="15" t="s">
        <v>512</v>
      </c>
      <c r="B37" s="17" t="n">
        <v>5458</v>
      </c>
      <c r="C37" s="18">
        <f>(74.0/B37*100)</f>
        <v/>
      </c>
      <c r="D37" s="19" t="n">
        <v>5384</v>
      </c>
      <c r="E37" s="18" t="n">
        <v>502.56143674</v>
      </c>
      <c r="F37" s="20" t="n">
        <v>3.00238663</v>
      </c>
      <c r="G37" s="18" t="n">
        <v>459.60959471</v>
      </c>
      <c r="H37" s="20" t="n">
        <v>5.65148119</v>
      </c>
      <c r="I37" s="18" t="n">
        <v>455.31959029</v>
      </c>
      <c r="J37" s="20" t="n">
        <v>15.43682655</v>
      </c>
      <c r="K37" s="18" t="n">
        <v>387.5063336</v>
      </c>
      <c r="L37" s="20" t="n">
        <v>14.5239501</v>
      </c>
      <c r="M37" s="18" t="s">
        <v>481</v>
      </c>
      <c r="N37" s="20" t="s">
        <v>481</v>
      </c>
      <c r="O37" s="18" t="s">
        <v>481</v>
      </c>
      <c r="P37" s="20" t="s">
        <v>481</v>
      </c>
      <c r="Q37" s="18" t="s">
        <v>481</v>
      </c>
      <c r="R37" s="20" t="s">
        <v>481</v>
      </c>
      <c r="S37" s="18" t="s">
        <v>481</v>
      </c>
      <c r="T37" s="20" t="s">
        <v>481</v>
      </c>
      <c r="U37" s="18" t="n">
        <v>394.61969784</v>
      </c>
      <c r="V37" s="20" t="n">
        <v>8.504381990000001</v>
      </c>
    </row>
    <row r="38" spans="1:22">
      <c r="A38" s="15" t="s">
        <v>513</v>
      </c>
      <c r="B38" s="17" t="n">
        <v>5860</v>
      </c>
      <c r="C38" s="18">
        <f>(17.0/B38*100)</f>
        <v/>
      </c>
      <c r="D38" s="19" t="n">
        <v>5843</v>
      </c>
      <c r="E38" s="18" t="n">
        <v>527.5295072500001</v>
      </c>
      <c r="F38" s="20" t="n">
        <v>2.77117217</v>
      </c>
      <c r="G38" s="18" t="n">
        <v>486.45784233</v>
      </c>
      <c r="H38" s="20" t="n">
        <v>6.63051507</v>
      </c>
      <c r="I38" s="18" t="n">
        <v>475.53421808</v>
      </c>
      <c r="J38" s="20" t="n">
        <v>17.70150883</v>
      </c>
      <c r="K38" s="18" t="n">
        <v>452.39999007</v>
      </c>
      <c r="L38" s="20" t="n">
        <v>13.32257941</v>
      </c>
      <c r="M38" s="18" t="s">
        <v>481</v>
      </c>
      <c r="N38" s="20" t="s">
        <v>481</v>
      </c>
      <c r="O38" s="18" t="s">
        <v>481</v>
      </c>
      <c r="P38" s="20" t="s">
        <v>481</v>
      </c>
      <c r="Q38" s="18" t="s">
        <v>481</v>
      </c>
      <c r="R38" s="20" t="s">
        <v>481</v>
      </c>
      <c r="S38" s="18" t="s">
        <v>481</v>
      </c>
      <c r="T38" s="20" t="s">
        <v>481</v>
      </c>
      <c r="U38" s="18" t="n">
        <v>445.69821334</v>
      </c>
      <c r="V38" s="20" t="n">
        <v>13.89189782</v>
      </c>
    </row>
    <row r="39" spans="1:22">
      <c r="A39" s="15" t="s">
        <v>514</v>
      </c>
      <c r="B39" s="17" t="n">
        <v>5895</v>
      </c>
      <c r="C39" s="18">
        <f>(33.0/B39*100)</f>
        <v/>
      </c>
      <c r="D39" s="19" t="n">
        <v>5862</v>
      </c>
      <c r="E39" s="18" t="n">
        <v>417.57216081</v>
      </c>
      <c r="F39" s="20" t="n">
        <v>4.48124699</v>
      </c>
      <c r="G39" s="18" t="n">
        <v>424.49761486</v>
      </c>
      <c r="H39" s="20" t="n">
        <v>4.96865578</v>
      </c>
      <c r="I39" s="18" t="n">
        <v>434.74416863</v>
      </c>
      <c r="J39" s="20" t="n">
        <v>6.21707845</v>
      </c>
      <c r="K39" s="18" t="n">
        <v>423.75679828</v>
      </c>
      <c r="L39" s="20" t="n">
        <v>6.34050273</v>
      </c>
      <c r="M39" s="18" t="s">
        <v>481</v>
      </c>
      <c r="N39" s="20" t="s">
        <v>481</v>
      </c>
      <c r="O39" s="18" t="s">
        <v>481</v>
      </c>
      <c r="P39" s="20" t="s">
        <v>481</v>
      </c>
      <c r="Q39" s="18" t="s">
        <v>481</v>
      </c>
      <c r="R39" s="20" t="s">
        <v>481</v>
      </c>
      <c r="S39" s="18" t="s">
        <v>481</v>
      </c>
      <c r="T39" s="20" t="s">
        <v>481</v>
      </c>
      <c r="U39" s="18" t="n">
        <v>371.83347598</v>
      </c>
      <c r="V39" s="20" t="n">
        <v>13.349156</v>
      </c>
    </row>
    <row r="40" spans="1:22">
      <c r="A40" s="15" t="s">
        <v>515</v>
      </c>
      <c r="B40" s="17" t="n">
        <v>14157</v>
      </c>
      <c r="C40" s="18">
        <f>(308.0/B40*100)</f>
        <v/>
      </c>
      <c r="D40" s="19" t="n">
        <v>13849</v>
      </c>
      <c r="E40" s="18" t="n">
        <v>503.13029028</v>
      </c>
      <c r="F40" s="20" t="n">
        <v>2.63904757</v>
      </c>
      <c r="G40" s="18" t="n">
        <v>472.9763863</v>
      </c>
      <c r="H40" s="20" t="n">
        <v>3.90067082</v>
      </c>
      <c r="I40" s="18" t="n">
        <v>463.72390484</v>
      </c>
      <c r="J40" s="20" t="n">
        <v>8.48262472</v>
      </c>
      <c r="K40" s="18" t="n">
        <v>409.00097138</v>
      </c>
      <c r="L40" s="20" t="n">
        <v>9.85240235</v>
      </c>
      <c r="M40" s="18" t="s">
        <v>481</v>
      </c>
      <c r="N40" s="20" t="s">
        <v>481</v>
      </c>
      <c r="O40" s="18" t="s">
        <v>481</v>
      </c>
      <c r="P40" s="20" t="s">
        <v>481</v>
      </c>
      <c r="Q40" s="18" t="s">
        <v>481</v>
      </c>
      <c r="R40" s="20" t="s">
        <v>481</v>
      </c>
      <c r="S40" s="18" t="s">
        <v>481</v>
      </c>
      <c r="T40" s="20" t="s">
        <v>481</v>
      </c>
      <c r="U40" s="18" t="n">
        <v>407.01585075</v>
      </c>
      <c r="V40" s="20" t="n">
        <v>9.82246739</v>
      </c>
    </row>
    <row r="41" spans="1:22">
      <c r="A41" s="15" t="s">
        <v>516</v>
      </c>
      <c r="B41" s="17" t="n">
        <v>5712</v>
      </c>
      <c r="C41" s="18">
        <f>(43.0/B41*100)</f>
        <v/>
      </c>
      <c r="D41" s="19" t="n">
        <v>5669</v>
      </c>
      <c r="E41" s="18" t="n">
        <v>481.85555537</v>
      </c>
      <c r="F41" s="20" t="n">
        <v>3.17312349</v>
      </c>
      <c r="G41" s="18" t="n">
        <v>461.42621686</v>
      </c>
      <c r="H41" s="20" t="n">
        <v>3.76738404</v>
      </c>
      <c r="I41" s="18" t="n">
        <v>422.63937453</v>
      </c>
      <c r="J41" s="20" t="n">
        <v>6.9967465</v>
      </c>
      <c r="K41" s="18" t="n">
        <v>417.91012233</v>
      </c>
      <c r="L41" s="20" t="n">
        <v>10.75331971</v>
      </c>
      <c r="M41" s="18" t="s">
        <v>481</v>
      </c>
      <c r="N41" s="20" t="s">
        <v>481</v>
      </c>
      <c r="O41" s="18" t="s">
        <v>481</v>
      </c>
      <c r="P41" s="20" t="s">
        <v>481</v>
      </c>
      <c r="Q41" s="18" t="n">
        <v>392.51815558</v>
      </c>
      <c r="R41" s="20" t="n">
        <v>16.89642718</v>
      </c>
      <c r="S41" s="18" t="s">
        <v>481</v>
      </c>
      <c r="T41" s="20" t="s">
        <v>481</v>
      </c>
      <c r="U41" s="18" t="n">
        <v>405.76214667</v>
      </c>
      <c r="V41" s="20" t="n">
        <v>13.05129804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(1586.0/B46*100)</f>
        <v/>
      </c>
      <c r="D46" s="19" t="n">
        <v>21555</v>
      </c>
      <c r="E46" s="18" t="n">
        <v>390.45785488</v>
      </c>
      <c r="F46" s="20" t="n">
        <v>3.30455139</v>
      </c>
      <c r="G46" s="18" t="n">
        <v>382.55019849</v>
      </c>
      <c r="H46" s="20" t="n">
        <v>3.20021951</v>
      </c>
      <c r="I46" s="18" t="n">
        <v>378.30938933</v>
      </c>
      <c r="J46" s="20" t="n">
        <v>7.60354719</v>
      </c>
      <c r="K46" s="18" t="n">
        <v>354.49065907</v>
      </c>
      <c r="L46" s="20" t="n">
        <v>8.03320353</v>
      </c>
      <c r="M46" s="18" t="s">
        <v>481</v>
      </c>
      <c r="N46" s="20" t="s">
        <v>481</v>
      </c>
      <c r="O46" s="18" t="s">
        <v>481</v>
      </c>
      <c r="P46" s="20" t="s">
        <v>481</v>
      </c>
      <c r="Q46" s="18" t="s">
        <v>481</v>
      </c>
      <c r="R46" s="20" t="s">
        <v>481</v>
      </c>
      <c r="S46" s="18" t="s">
        <v>481</v>
      </c>
      <c r="T46" s="20" t="s">
        <v>481</v>
      </c>
      <c r="U46" s="18" t="n">
        <v>333.80950527</v>
      </c>
      <c r="V46" s="20" t="n">
        <v>4.24157171</v>
      </c>
    </row>
    <row r="47" spans="1:22">
      <c r="A47" s="15" t="s">
        <v>522</v>
      </c>
      <c r="B47" s="17" t="n">
        <v>5928</v>
      </c>
      <c r="C47" s="18">
        <f>(136.0/B47*100)</f>
        <v/>
      </c>
      <c r="D47" s="19" t="n">
        <v>5792</v>
      </c>
      <c r="E47" s="18" t="n">
        <v>457.44004805</v>
      </c>
      <c r="F47" s="20" t="n">
        <v>4.02020888</v>
      </c>
      <c r="G47" s="18" t="n">
        <v>440.43600255</v>
      </c>
      <c r="H47" s="20" t="n">
        <v>4.7237705</v>
      </c>
      <c r="I47" s="18" t="n">
        <v>417.56701757</v>
      </c>
      <c r="J47" s="20" t="n">
        <v>7.45852852</v>
      </c>
      <c r="K47" s="18" t="n">
        <v>419.76649828</v>
      </c>
      <c r="L47" s="20" t="n">
        <v>6.02861955</v>
      </c>
      <c r="M47" s="18" t="s">
        <v>481</v>
      </c>
      <c r="N47" s="20" t="s">
        <v>481</v>
      </c>
      <c r="O47" s="18" t="s">
        <v>481</v>
      </c>
      <c r="P47" s="20" t="s">
        <v>481</v>
      </c>
      <c r="Q47" s="18" t="s">
        <v>481</v>
      </c>
      <c r="R47" s="20" t="s">
        <v>481</v>
      </c>
      <c r="S47" s="18" t="s">
        <v>481</v>
      </c>
      <c r="T47" s="20" t="s">
        <v>481</v>
      </c>
      <c r="U47" s="18" t="n">
        <v>354.60944815</v>
      </c>
      <c r="V47" s="20" t="n">
        <v>10.0328751</v>
      </c>
    </row>
    <row r="48" spans="1:22">
      <c r="A48" s="15" t="s">
        <v>523</v>
      </c>
      <c r="B48" s="17" t="n">
        <v>9841</v>
      </c>
      <c r="C48" s="18">
        <f>(7.0/B48*100)</f>
        <v/>
      </c>
      <c r="D48" s="19" t="n">
        <v>9834</v>
      </c>
      <c r="E48" s="18" t="n">
        <v>534.32931851</v>
      </c>
      <c r="F48" s="20" t="n">
        <v>4.86661266</v>
      </c>
      <c r="G48" s="18" t="n">
        <v>446.15582557</v>
      </c>
      <c r="H48" s="20" t="n">
        <v>12.34650615</v>
      </c>
      <c r="I48" s="18" t="n">
        <v>336.64000271</v>
      </c>
      <c r="J48" s="20" t="n">
        <v>41.85967734</v>
      </c>
      <c r="K48" s="18" t="n">
        <v>446.03339318</v>
      </c>
      <c r="L48" s="20" t="n">
        <v>31.38945161</v>
      </c>
      <c r="M48" s="18" t="s">
        <v>481</v>
      </c>
      <c r="N48" s="20" t="s">
        <v>481</v>
      </c>
      <c r="O48" s="18" t="s">
        <v>481</v>
      </c>
      <c r="P48" s="20" t="s">
        <v>481</v>
      </c>
      <c r="Q48" s="18" t="s">
        <v>481</v>
      </c>
      <c r="R48" s="20" t="s">
        <v>481</v>
      </c>
      <c r="S48" s="18" t="s">
        <v>481</v>
      </c>
      <c r="T48" s="20" t="s">
        <v>481</v>
      </c>
      <c r="U48" s="18" t="n">
        <v>472.59290087</v>
      </c>
      <c r="V48" s="20" t="n">
        <v>31.27272486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(234.0/B50*100)</f>
        <v/>
      </c>
      <c r="D50" s="19" t="n">
        <v>11561</v>
      </c>
      <c r="E50" s="18" t="n">
        <v>399.01441301</v>
      </c>
      <c r="F50" s="20" t="n">
        <v>2.58224484</v>
      </c>
      <c r="G50" s="18" t="n">
        <v>380.21977158</v>
      </c>
      <c r="H50" s="20" t="n">
        <v>2.68338386</v>
      </c>
      <c r="I50" s="18" t="n">
        <v>381.19892856</v>
      </c>
      <c r="J50" s="20" t="n">
        <v>7.10632693</v>
      </c>
      <c r="K50" s="18" t="n">
        <v>368.80200825</v>
      </c>
      <c r="L50" s="20" t="n">
        <v>7.2250087</v>
      </c>
      <c r="M50" s="18" t="s">
        <v>481</v>
      </c>
      <c r="N50" s="20" t="s">
        <v>481</v>
      </c>
      <c r="O50" s="18" t="s">
        <v>481</v>
      </c>
      <c r="P50" s="20" t="s">
        <v>481</v>
      </c>
      <c r="Q50" s="18" t="s">
        <v>481</v>
      </c>
      <c r="R50" s="20" t="s">
        <v>481</v>
      </c>
      <c r="S50" s="18" t="s">
        <v>481</v>
      </c>
      <c r="T50" s="20" t="s">
        <v>481</v>
      </c>
      <c r="U50" s="18" t="n">
        <v>337.95800133</v>
      </c>
      <c r="V50" s="20" t="n">
        <v>10.29146273</v>
      </c>
    </row>
    <row r="51" spans="1:22">
      <c r="A51" s="15" t="s">
        <v>526</v>
      </c>
      <c r="B51" s="17" t="n">
        <v>6866</v>
      </c>
      <c r="C51" s="18">
        <f>(109.0/B51*100)</f>
        <v/>
      </c>
      <c r="D51" s="19" t="n">
        <v>6757</v>
      </c>
      <c r="E51" s="18" t="n">
        <v>410.27026487</v>
      </c>
      <c r="F51" s="20" t="n">
        <v>2.80126065</v>
      </c>
      <c r="G51" s="18" t="n">
        <v>396.08192098</v>
      </c>
      <c r="H51" s="20" t="n">
        <v>3.36487578</v>
      </c>
      <c r="I51" s="18" t="n">
        <v>394.83478105</v>
      </c>
      <c r="J51" s="20" t="n">
        <v>8.001866570000001</v>
      </c>
      <c r="K51" s="18" t="n">
        <v>355.82197758</v>
      </c>
      <c r="L51" s="20" t="n">
        <v>8.790156939999999</v>
      </c>
      <c r="M51" s="18" t="s">
        <v>481</v>
      </c>
      <c r="N51" s="20" t="s">
        <v>481</v>
      </c>
      <c r="O51" s="18" t="s">
        <v>481</v>
      </c>
      <c r="P51" s="20" t="s">
        <v>481</v>
      </c>
      <c r="Q51" s="18" t="n">
        <v>380.5422133</v>
      </c>
      <c r="R51" s="20" t="n">
        <v>4.31283207</v>
      </c>
      <c r="S51" s="18" t="s">
        <v>481</v>
      </c>
      <c r="T51" s="20" t="s">
        <v>481</v>
      </c>
      <c r="U51" s="18" t="n">
        <v>377.57072425</v>
      </c>
      <c r="V51" s="20" t="n">
        <v>9.052881530000001</v>
      </c>
    </row>
    <row r="52" spans="1:22">
      <c r="A52" s="15" t="s">
        <v>527</v>
      </c>
      <c r="B52" s="17" t="n">
        <v>5809</v>
      </c>
      <c r="C52" s="18">
        <f>(82.0/B52*100)</f>
        <v/>
      </c>
      <c r="D52" s="19" t="n">
        <v>5727</v>
      </c>
      <c r="E52" s="18" t="n">
        <v>471.74394357</v>
      </c>
      <c r="F52" s="20" t="n">
        <v>2.76842418</v>
      </c>
      <c r="G52" s="18" t="n">
        <v>420.95985085</v>
      </c>
      <c r="H52" s="20" t="n">
        <v>4.82350346</v>
      </c>
      <c r="I52" s="18" t="n">
        <v>395.52445457</v>
      </c>
      <c r="J52" s="20" t="n">
        <v>11.37713321</v>
      </c>
      <c r="K52" s="18" t="n">
        <v>396.64136938</v>
      </c>
      <c r="L52" s="20" t="n">
        <v>11.01049199</v>
      </c>
      <c r="M52" s="18" t="s">
        <v>481</v>
      </c>
      <c r="N52" s="20" t="s">
        <v>481</v>
      </c>
      <c r="O52" s="18" t="s">
        <v>481</v>
      </c>
      <c r="P52" s="20" t="s">
        <v>481</v>
      </c>
      <c r="Q52" s="18" t="s">
        <v>481</v>
      </c>
      <c r="R52" s="20" t="s">
        <v>481</v>
      </c>
      <c r="S52" s="18" t="s">
        <v>481</v>
      </c>
      <c r="T52" s="20" t="s">
        <v>481</v>
      </c>
      <c r="U52" s="18" t="n">
        <v>387.31391888</v>
      </c>
      <c r="V52" s="20" t="n">
        <v>15.32850304</v>
      </c>
    </row>
    <row r="53" spans="1:22">
      <c r="A53" s="15" t="s">
        <v>528</v>
      </c>
      <c r="B53" s="17" t="n">
        <v>5571</v>
      </c>
      <c r="C53" s="18">
        <f>(89.0/B53*100)</f>
        <v/>
      </c>
      <c r="D53" s="19" t="n">
        <v>5482</v>
      </c>
      <c r="E53" s="18" t="n">
        <v>448.41386874</v>
      </c>
      <c r="F53" s="20" t="n">
        <v>1.84269608</v>
      </c>
      <c r="G53" s="18" t="n">
        <v>422.98929824</v>
      </c>
      <c r="H53" s="20" t="n">
        <v>3.86144403</v>
      </c>
      <c r="I53" s="18" t="n">
        <v>406.8320664</v>
      </c>
      <c r="J53" s="20" t="n">
        <v>7.5040599</v>
      </c>
      <c r="K53" s="18" t="n">
        <v>391.63227968</v>
      </c>
      <c r="L53" s="20" t="n">
        <v>7.53049107</v>
      </c>
      <c r="M53" s="18" t="s">
        <v>481</v>
      </c>
      <c r="N53" s="20" t="s">
        <v>481</v>
      </c>
      <c r="O53" s="18" t="s">
        <v>481</v>
      </c>
      <c r="P53" s="20" t="s">
        <v>481</v>
      </c>
      <c r="Q53" s="18" t="s">
        <v>481</v>
      </c>
      <c r="R53" s="20" t="s">
        <v>481</v>
      </c>
      <c r="S53" s="18" t="s">
        <v>481</v>
      </c>
      <c r="T53" s="20" t="s">
        <v>481</v>
      </c>
      <c r="U53" s="18" t="n">
        <v>335.56218185</v>
      </c>
      <c r="V53" s="20" t="n">
        <v>9.10746486</v>
      </c>
    </row>
    <row r="54" spans="1:22">
      <c r="A54" s="15" t="s">
        <v>529</v>
      </c>
      <c r="B54" s="17" t="n">
        <v>4740</v>
      </c>
      <c r="C54" s="18">
        <f>(180.0/B54*100)</f>
        <v/>
      </c>
      <c r="D54" s="19" t="n">
        <v>4560</v>
      </c>
      <c r="E54" s="18" t="n">
        <v>339.96388608</v>
      </c>
      <c r="F54" s="20" t="n">
        <v>3.50386688</v>
      </c>
      <c r="G54" s="18" t="n">
        <v>326.62137055</v>
      </c>
      <c r="H54" s="20" t="n">
        <v>3.05294543</v>
      </c>
      <c r="I54" s="18" t="n">
        <v>319.29213055</v>
      </c>
      <c r="J54" s="20" t="n">
        <v>5.53389077</v>
      </c>
      <c r="K54" s="18" t="n">
        <v>306.37503806</v>
      </c>
      <c r="L54" s="20" t="n">
        <v>9.20057658</v>
      </c>
      <c r="M54" s="18" t="s">
        <v>481</v>
      </c>
      <c r="N54" s="20" t="s">
        <v>481</v>
      </c>
      <c r="O54" s="18" t="s">
        <v>481</v>
      </c>
      <c r="P54" s="20" t="s">
        <v>481</v>
      </c>
      <c r="Q54" s="18" t="s">
        <v>481</v>
      </c>
      <c r="R54" s="20" t="s">
        <v>481</v>
      </c>
      <c r="S54" s="18" t="s">
        <v>481</v>
      </c>
      <c r="T54" s="20" t="s">
        <v>481</v>
      </c>
      <c r="U54" s="18" t="n">
        <v>279.90276859</v>
      </c>
      <c r="V54" s="20" t="n">
        <v>4.96895848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550.2927564</v>
      </c>
      <c r="F56" s="20" t="n">
        <v>2.91849989</v>
      </c>
      <c r="G56" s="18" t="n">
        <v>481.4332013</v>
      </c>
      <c r="H56" s="20" t="n">
        <v>9.47023731</v>
      </c>
      <c r="I56" s="18" t="n">
        <v>486.02034634</v>
      </c>
      <c r="J56" s="20" t="n">
        <v>39.11107334</v>
      </c>
      <c r="K56" s="18" t="n">
        <v>459.68804998</v>
      </c>
      <c r="L56" s="20" t="n">
        <v>19.15414263</v>
      </c>
      <c r="M56" s="18" t="s">
        <v>481</v>
      </c>
      <c r="N56" s="20" t="s">
        <v>481</v>
      </c>
      <c r="O56" s="18" t="s">
        <v>481</v>
      </c>
      <c r="P56" s="20" t="s">
        <v>481</v>
      </c>
      <c r="Q56" s="18" t="s">
        <v>481</v>
      </c>
      <c r="R56" s="20" t="s">
        <v>481</v>
      </c>
      <c r="S56" s="18" t="s">
        <v>481</v>
      </c>
      <c r="T56" s="20" t="s">
        <v>481</v>
      </c>
      <c r="U56" s="18" t="n">
        <v>475.54664717</v>
      </c>
      <c r="V56" s="20" t="n">
        <v>30.72519552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(143.0/B61*100)</f>
        <v/>
      </c>
      <c r="D61" s="19" t="n">
        <v>6382</v>
      </c>
      <c r="E61" s="18" t="n">
        <v>490.53474209</v>
      </c>
      <c r="F61" s="20" t="n">
        <v>2.37117988</v>
      </c>
      <c r="G61" s="18" t="n">
        <v>447.87055967</v>
      </c>
      <c r="H61" s="20" t="n">
        <v>4.15314783</v>
      </c>
      <c r="I61" s="18" t="n">
        <v>423.86824711</v>
      </c>
      <c r="J61" s="20" t="n">
        <v>9.98298127</v>
      </c>
      <c r="K61" s="18" t="n">
        <v>434.48198892</v>
      </c>
      <c r="L61" s="20" t="n">
        <v>9.40357414</v>
      </c>
      <c r="M61" s="18" t="s">
        <v>481</v>
      </c>
      <c r="N61" s="20" t="s">
        <v>481</v>
      </c>
      <c r="O61" s="18" t="s">
        <v>481</v>
      </c>
      <c r="P61" s="20" t="s">
        <v>481</v>
      </c>
      <c r="Q61" s="18" t="s">
        <v>481</v>
      </c>
      <c r="R61" s="20" t="s">
        <v>481</v>
      </c>
      <c r="S61" s="18" t="s">
        <v>481</v>
      </c>
      <c r="T61" s="20" t="s">
        <v>481</v>
      </c>
      <c r="U61" s="18" t="n">
        <v>403.00914732</v>
      </c>
      <c r="V61" s="20" t="n">
        <v>12.36591153</v>
      </c>
    </row>
    <row r="62" spans="1:22">
      <c r="A62" s="15" t="s">
        <v>537</v>
      </c>
      <c r="B62" s="17" t="n">
        <v>4476</v>
      </c>
      <c r="C62" s="18">
        <f>(3.0/B62*100)</f>
        <v/>
      </c>
      <c r="D62" s="19" t="n">
        <v>4473</v>
      </c>
      <c r="E62" s="18" t="n">
        <v>545.72037848</v>
      </c>
      <c r="F62" s="20" t="n">
        <v>1.1684508</v>
      </c>
      <c r="G62" s="18" t="n">
        <v>520.0180427</v>
      </c>
      <c r="H62" s="20" t="n">
        <v>6.97697636</v>
      </c>
      <c r="I62" s="18" t="n">
        <v>521.8838716400001</v>
      </c>
      <c r="J62" s="20" t="n">
        <v>15.94467993</v>
      </c>
      <c r="K62" s="18" t="n">
        <v>507.65110709</v>
      </c>
      <c r="L62" s="20" t="n">
        <v>19.73189296</v>
      </c>
      <c r="M62" s="18" t="s">
        <v>481</v>
      </c>
      <c r="N62" s="20" t="s">
        <v>481</v>
      </c>
      <c r="O62" s="18" t="s">
        <v>481</v>
      </c>
      <c r="P62" s="20" t="s">
        <v>481</v>
      </c>
      <c r="Q62" s="18" t="s">
        <v>481</v>
      </c>
      <c r="R62" s="20" t="s">
        <v>481</v>
      </c>
      <c r="S62" s="18" t="s">
        <v>481</v>
      </c>
      <c r="T62" s="20" t="s">
        <v>481</v>
      </c>
      <c r="U62" s="18" t="s">
        <v>481</v>
      </c>
      <c r="V62" s="20" t="s">
        <v>481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424.47257635</v>
      </c>
      <c r="F66" s="20" t="n">
        <v>2.08110004</v>
      </c>
      <c r="G66" s="18" t="n">
        <v>425.28347165</v>
      </c>
      <c r="H66" s="20" t="n">
        <v>2.04092262</v>
      </c>
      <c r="I66" s="18" t="n">
        <v>413.09377676</v>
      </c>
      <c r="J66" s="20" t="n">
        <v>4.56835426</v>
      </c>
      <c r="K66" s="18" t="n">
        <v>410.6850483</v>
      </c>
      <c r="L66" s="20" t="n">
        <v>5.7370802</v>
      </c>
      <c r="M66" s="18" t="s">
        <v>481</v>
      </c>
      <c r="N66" s="20" t="s">
        <v>481</v>
      </c>
      <c r="O66" s="18" t="s">
        <v>481</v>
      </c>
      <c r="P66" s="20" t="s">
        <v>481</v>
      </c>
      <c r="Q66" s="18" t="s">
        <v>481</v>
      </c>
      <c r="R66" s="20" t="s">
        <v>481</v>
      </c>
      <c r="S66" s="18" t="s">
        <v>481</v>
      </c>
      <c r="T66" s="20" t="s">
        <v>481</v>
      </c>
      <c r="U66" s="18" t="n">
        <v>348.58446256</v>
      </c>
      <c r="V66" s="20" t="n">
        <v>6.53507125</v>
      </c>
    </row>
    <row r="67" spans="1:22">
      <c r="A67" s="15" t="s">
        <v>542</v>
      </c>
      <c r="B67" s="17" t="n">
        <v>6971</v>
      </c>
      <c r="C67" s="18">
        <f>(263.0/B67*100)</f>
        <v/>
      </c>
      <c r="D67" s="19" t="n">
        <v>6708</v>
      </c>
      <c r="E67" s="18" t="n">
        <v>395.49766759</v>
      </c>
      <c r="F67" s="20" t="n">
        <v>3.02432473</v>
      </c>
      <c r="G67" s="18" t="n">
        <v>382.94640907</v>
      </c>
      <c r="H67" s="20" t="n">
        <v>3.26268242</v>
      </c>
      <c r="I67" s="18" t="n">
        <v>389.0013427</v>
      </c>
      <c r="J67" s="20" t="n">
        <v>4.78451846</v>
      </c>
      <c r="K67" s="18" t="n">
        <v>401.24115031</v>
      </c>
      <c r="L67" s="20" t="n">
        <v>8.88197615</v>
      </c>
      <c r="M67" s="18" t="s">
        <v>481</v>
      </c>
      <c r="N67" s="20" t="s">
        <v>481</v>
      </c>
      <c r="O67" s="18" t="s">
        <v>481</v>
      </c>
      <c r="P67" s="20" t="s">
        <v>481</v>
      </c>
      <c r="Q67" s="18" t="s">
        <v>481</v>
      </c>
      <c r="R67" s="20" t="s">
        <v>481</v>
      </c>
      <c r="S67" s="18" t="s">
        <v>481</v>
      </c>
      <c r="T67" s="20" t="s">
        <v>481</v>
      </c>
      <c r="U67" s="18" t="n">
        <v>305.42611484</v>
      </c>
      <c r="V67" s="20" t="n">
        <v>11.32409716</v>
      </c>
    </row>
    <row r="68" spans="1:22">
      <c r="A68" s="15" t="s">
        <v>543</v>
      </c>
      <c r="B68" s="17" t="n">
        <v>12083</v>
      </c>
      <c r="C68" s="18">
        <f>(27.0/B68*100)</f>
        <v/>
      </c>
      <c r="D68" s="19" t="n">
        <v>12056</v>
      </c>
      <c r="E68" s="18" t="n">
        <v>426.84288206</v>
      </c>
      <c r="F68" s="20" t="n">
        <v>1.42344179</v>
      </c>
      <c r="G68" s="18" t="n">
        <v>393.41978128</v>
      </c>
      <c r="H68" s="20" t="n">
        <v>2.56134852</v>
      </c>
      <c r="I68" s="18" t="n">
        <v>367.38617623</v>
      </c>
      <c r="J68" s="20" t="n">
        <v>3.80724212</v>
      </c>
      <c r="K68" s="18" t="n">
        <v>360.23116897</v>
      </c>
      <c r="L68" s="20" t="n">
        <v>7.1047862</v>
      </c>
      <c r="M68" s="18" t="s">
        <v>481</v>
      </c>
      <c r="N68" s="20" t="s">
        <v>481</v>
      </c>
      <c r="O68" s="18" t="s">
        <v>481</v>
      </c>
      <c r="P68" s="20" t="s">
        <v>481</v>
      </c>
      <c r="Q68" s="18" t="s">
        <v>481</v>
      </c>
      <c r="R68" s="20" t="s">
        <v>481</v>
      </c>
      <c r="S68" s="18" t="s">
        <v>481</v>
      </c>
      <c r="T68" s="20" t="s">
        <v>481</v>
      </c>
      <c r="U68" s="18" t="n">
        <v>321.35192212</v>
      </c>
      <c r="V68" s="20" t="n">
        <v>4.27492698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499.45249911</v>
      </c>
      <c r="F70" s="20" t="n">
        <v>3.20566097</v>
      </c>
      <c r="G70" s="18" t="n">
        <v>489.37534607</v>
      </c>
      <c r="H70" s="20" t="n">
        <v>4.63792436</v>
      </c>
      <c r="I70" s="18" t="n">
        <v>471.3145123</v>
      </c>
      <c r="J70" s="20" t="n">
        <v>10.16173122</v>
      </c>
      <c r="K70" s="18" t="n">
        <v>481.29402459</v>
      </c>
      <c r="L70" s="20" t="n">
        <v>7.43722021</v>
      </c>
      <c r="M70" s="18" t="s">
        <v>481</v>
      </c>
      <c r="N70" s="20" t="s">
        <v>481</v>
      </c>
      <c r="O70" s="18" t="s">
        <v>481</v>
      </c>
      <c r="P70" s="20" t="s">
        <v>481</v>
      </c>
      <c r="Q70" s="18" t="s">
        <v>481</v>
      </c>
      <c r="R70" s="20" t="s">
        <v>481</v>
      </c>
      <c r="S70" s="18" t="s">
        <v>481</v>
      </c>
      <c r="T70" s="20" t="s">
        <v>481</v>
      </c>
      <c r="U70" s="18" t="n">
        <v>454.1363223</v>
      </c>
      <c r="V70" s="20" t="n">
        <v>10.58178567</v>
      </c>
    </row>
    <row r="71" spans="1:22">
      <c r="A71" s="15" t="s">
        <v>546</v>
      </c>
      <c r="B71" s="17" t="n">
        <v>6115</v>
      </c>
      <c r="C71" s="18">
        <f>(18.0/B71*100)</f>
        <v/>
      </c>
      <c r="D71" s="19" t="n">
        <v>6097</v>
      </c>
      <c r="E71" s="18" t="n">
        <v>569.28737498</v>
      </c>
      <c r="F71" s="20" t="n">
        <v>1.5933307</v>
      </c>
      <c r="G71" s="18" t="n">
        <v>539.26908985</v>
      </c>
      <c r="H71" s="20" t="n">
        <v>4.48032131</v>
      </c>
      <c r="I71" s="18" t="n">
        <v>530.42761683</v>
      </c>
      <c r="J71" s="20" t="n">
        <v>11.84580495</v>
      </c>
      <c r="K71" s="18" t="n">
        <v>504.43868639</v>
      </c>
      <c r="L71" s="20" t="n">
        <v>20.79320666</v>
      </c>
      <c r="M71" s="18" t="s">
        <v>481</v>
      </c>
      <c r="N71" s="20" t="s">
        <v>481</v>
      </c>
      <c r="O71" s="18" t="s">
        <v>481</v>
      </c>
      <c r="P71" s="20" t="s">
        <v>481</v>
      </c>
      <c r="Q71" s="18" t="s">
        <v>481</v>
      </c>
      <c r="R71" s="20" t="s">
        <v>481</v>
      </c>
      <c r="S71" s="18" t="s">
        <v>481</v>
      </c>
      <c r="T71" s="20" t="s">
        <v>481</v>
      </c>
      <c r="U71" s="18" t="n">
        <v>479.48028467</v>
      </c>
      <c r="V71" s="20" t="n">
        <v>34.76512673</v>
      </c>
    </row>
    <row r="72" spans="1:22">
      <c r="A72" s="15" t="s">
        <v>547</v>
      </c>
      <c r="B72" s="17" t="n">
        <v>7708</v>
      </c>
      <c r="C72" s="18">
        <f>(5.0/B72*100)</f>
        <v/>
      </c>
      <c r="D72" s="19" t="n">
        <v>7703</v>
      </c>
      <c r="E72" s="18" t="n">
        <v>546.73406917</v>
      </c>
      <c r="F72" s="20" t="n">
        <v>3.07259274</v>
      </c>
      <c r="G72" s="18" t="n">
        <v>428.70159832</v>
      </c>
      <c r="H72" s="20" t="n">
        <v>10.29158246</v>
      </c>
      <c r="I72" s="18" t="n">
        <v>421.34225497</v>
      </c>
      <c r="J72" s="20" t="n">
        <v>18.30697435</v>
      </c>
      <c r="K72" s="18" t="n">
        <v>406.082613</v>
      </c>
      <c r="L72" s="20" t="n">
        <v>18.80894329</v>
      </c>
      <c r="M72" s="18" t="s">
        <v>481</v>
      </c>
      <c r="N72" s="20" t="s">
        <v>481</v>
      </c>
      <c r="O72" s="18" t="s">
        <v>481</v>
      </c>
      <c r="P72" s="20" t="s">
        <v>481</v>
      </c>
      <c r="Q72" s="18" t="s">
        <v>481</v>
      </c>
      <c r="R72" s="20" t="s">
        <v>481</v>
      </c>
      <c r="S72" s="18" t="s">
        <v>481</v>
      </c>
      <c r="T72" s="20" t="s">
        <v>481</v>
      </c>
      <c r="U72" s="18" t="n">
        <v>412.98713185</v>
      </c>
      <c r="V72" s="20" t="n">
        <v>33.83058379</v>
      </c>
    </row>
    <row r="73" spans="1:22">
      <c r="A73" s="15" t="s">
        <v>548</v>
      </c>
      <c r="B73" s="17" t="n">
        <v>8249</v>
      </c>
      <c r="C73" s="18">
        <f>(149.0/B73*100)</f>
        <v/>
      </c>
      <c r="D73" s="19" t="n">
        <v>8100</v>
      </c>
      <c r="E73" s="18" t="n">
        <v>422.76547451</v>
      </c>
      <c r="F73" s="20" t="n">
        <v>3.34553525</v>
      </c>
      <c r="G73" s="18" t="n">
        <v>403.14770832</v>
      </c>
      <c r="H73" s="20" t="n">
        <v>4.35452685</v>
      </c>
      <c r="I73" s="18" t="n">
        <v>391.87134014</v>
      </c>
      <c r="J73" s="20" t="n">
        <v>9.176950189999999</v>
      </c>
      <c r="K73" s="18" t="n">
        <v>380.88071578</v>
      </c>
      <c r="L73" s="20" t="n">
        <v>10.91001218</v>
      </c>
      <c r="M73" s="18" t="s">
        <v>481</v>
      </c>
      <c r="N73" s="20" t="s">
        <v>481</v>
      </c>
      <c r="O73" s="18" t="s">
        <v>481</v>
      </c>
      <c r="P73" s="20" t="s">
        <v>481</v>
      </c>
      <c r="Q73" s="18" t="s">
        <v>481</v>
      </c>
      <c r="R73" s="20" t="s">
        <v>481</v>
      </c>
      <c r="S73" s="18" t="s">
        <v>481</v>
      </c>
      <c r="T73" s="20" t="s">
        <v>481</v>
      </c>
      <c r="U73" s="18" t="n">
        <v>363.70881782</v>
      </c>
      <c r="V73" s="20" t="n">
        <v>11.89131422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(229.0/B75*100)</f>
        <v/>
      </c>
      <c r="D75" s="19" t="n">
        <v>5146</v>
      </c>
      <c r="E75" s="18" t="n">
        <v>377.87529143</v>
      </c>
      <c r="F75" s="20" t="n">
        <v>3.27801791</v>
      </c>
      <c r="G75" s="18" t="n">
        <v>353.92861306</v>
      </c>
      <c r="H75" s="20" t="n">
        <v>3.66264806</v>
      </c>
      <c r="I75" s="18" t="n">
        <v>347.78566792</v>
      </c>
      <c r="J75" s="20" t="n">
        <v>11.74823916</v>
      </c>
      <c r="K75" s="18" t="n">
        <v>344.46141997</v>
      </c>
      <c r="L75" s="20" t="n">
        <v>8.27866901</v>
      </c>
      <c r="M75" s="18" t="s">
        <v>481</v>
      </c>
      <c r="N75" s="20" t="s">
        <v>481</v>
      </c>
      <c r="O75" s="18" t="s">
        <v>481</v>
      </c>
      <c r="P75" s="20" t="s">
        <v>481</v>
      </c>
      <c r="Q75" s="18" t="s">
        <v>481</v>
      </c>
      <c r="R75" s="20" t="s">
        <v>481</v>
      </c>
      <c r="S75" s="18" t="s">
        <v>481</v>
      </c>
      <c r="T75" s="20" t="s">
        <v>481</v>
      </c>
      <c r="U75" s="18" t="n">
        <v>317.61861702</v>
      </c>
      <c r="V75" s="20" t="n">
        <v>7.97472988</v>
      </c>
    </row>
    <row r="76" spans="1:22">
      <c r="A76" s="15" t="s">
        <v>551</v>
      </c>
      <c r="B76" s="17" t="n">
        <v>14167</v>
      </c>
      <c r="C76" s="18">
        <f>(230.0/B76*100)</f>
        <v/>
      </c>
      <c r="D76" s="19" t="n">
        <v>13937</v>
      </c>
      <c r="E76" s="18" t="n">
        <v>429.49564042</v>
      </c>
      <c r="F76" s="20" t="n">
        <v>2.3408235</v>
      </c>
      <c r="G76" s="18" t="n">
        <v>442.47631625</v>
      </c>
      <c r="H76" s="20" t="n">
        <v>4.87411164</v>
      </c>
      <c r="I76" s="18" t="n">
        <v>409.29990166</v>
      </c>
      <c r="J76" s="20" t="n">
        <v>10.56844084</v>
      </c>
      <c r="K76" s="18" t="n">
        <v>409.57692424</v>
      </c>
      <c r="L76" s="20" t="n">
        <v>12.05600706</v>
      </c>
      <c r="M76" s="18" t="s">
        <v>481</v>
      </c>
      <c r="N76" s="20" t="s">
        <v>481</v>
      </c>
      <c r="O76" s="18" t="s">
        <v>481</v>
      </c>
      <c r="P76" s="20" t="s">
        <v>481</v>
      </c>
      <c r="Q76" s="18" t="s">
        <v>481</v>
      </c>
      <c r="R76" s="20" t="s">
        <v>481</v>
      </c>
      <c r="S76" s="18" t="s">
        <v>481</v>
      </c>
      <c r="T76" s="20" t="s">
        <v>481</v>
      </c>
      <c r="U76" s="18" t="n">
        <v>353.45340182</v>
      </c>
      <c r="V76" s="20" t="n">
        <v>8.98313162</v>
      </c>
    </row>
    <row r="77" spans="1:22">
      <c r="A77" s="15" t="s">
        <v>552</v>
      </c>
      <c r="B77" s="17" t="n">
        <v>6062</v>
      </c>
      <c r="C77" s="18">
        <f>(124.0/B77*100)</f>
        <v/>
      </c>
      <c r="D77" s="19" t="n">
        <v>5938</v>
      </c>
      <c r="E77" s="18" t="n">
        <v>427.97327625</v>
      </c>
      <c r="F77" s="20" t="n">
        <v>3.29593146</v>
      </c>
      <c r="G77" s="18" t="n">
        <v>419.13209137</v>
      </c>
      <c r="H77" s="20" t="n">
        <v>2.52531772</v>
      </c>
      <c r="I77" s="18" t="n">
        <v>414.91599287</v>
      </c>
      <c r="J77" s="20" t="n">
        <v>5.70876494</v>
      </c>
      <c r="K77" s="18" t="n">
        <v>389.37101349</v>
      </c>
      <c r="L77" s="20" t="n">
        <v>6.55920366</v>
      </c>
      <c r="M77" s="18" t="s">
        <v>481</v>
      </c>
      <c r="N77" s="20" t="s">
        <v>481</v>
      </c>
      <c r="O77" s="18" t="s">
        <v>481</v>
      </c>
      <c r="P77" s="20" t="s">
        <v>481</v>
      </c>
      <c r="Q77" s="18" t="s">
        <v>481</v>
      </c>
      <c r="R77" s="20" t="s">
        <v>481</v>
      </c>
      <c r="S77" s="18" t="s">
        <v>481</v>
      </c>
      <c r="T77" s="20" t="s">
        <v>481</v>
      </c>
      <c r="U77" s="18" t="n">
        <v>352.62084171</v>
      </c>
      <c r="V77" s="20" t="n">
        <v>7.01221274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448.54167297</v>
      </c>
      <c r="F81" s="20" t="n">
        <v>3.18574302</v>
      </c>
      <c r="G81" s="18" t="n">
        <v>426.26016341</v>
      </c>
      <c r="H81" s="20" t="n">
        <v>6.30952263</v>
      </c>
      <c r="I81" s="18" t="n">
        <v>449.59042206</v>
      </c>
      <c r="J81" s="20" t="n">
        <v>18.14812203</v>
      </c>
      <c r="K81" s="18" t="n">
        <v>443.14671684</v>
      </c>
      <c r="L81" s="20" t="n">
        <v>18.28552462</v>
      </c>
      <c r="M81" s="18" t="s">
        <v>481</v>
      </c>
      <c r="N81" s="20" t="s">
        <v>481</v>
      </c>
      <c r="O81" s="18" t="s">
        <v>481</v>
      </c>
      <c r="P81" s="20" t="s">
        <v>481</v>
      </c>
      <c r="Q81" s="18" t="s">
        <v>481</v>
      </c>
      <c r="R81" s="20" t="s">
        <v>481</v>
      </c>
      <c r="S81" s="18" t="s">
        <v>481</v>
      </c>
      <c r="T81" s="20" t="s">
        <v>481</v>
      </c>
      <c r="U81" s="18" t="n">
        <v>373.07369795</v>
      </c>
      <c r="V81" s="20" t="n">
        <v>25.14417662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746</v>
      </c>
    </row>
    <row customHeight="1" ht="30" r="4" spans="1:22">
      <c r="A4" s="6" t="n"/>
      <c r="B4" s="7" t="s">
        <v>462</v>
      </c>
      <c r="C4" s="7" t="s">
        <v>463</v>
      </c>
      <c r="D4" s="8" t="s">
        <v>462</v>
      </c>
      <c r="E4" s="9" t="s">
        <v>622</v>
      </c>
      <c r="F4" s="10" t="n"/>
      <c r="G4" s="9" t="s">
        <v>743</v>
      </c>
      <c r="H4" s="10" t="n"/>
      <c r="I4" s="9" t="s">
        <v>744</v>
      </c>
      <c r="J4" s="10" t="n"/>
      <c r="K4" s="9" t="s">
        <v>745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(457.0/B7*100)</f>
        <v/>
      </c>
      <c r="D7" s="19" t="n">
        <v>14073</v>
      </c>
      <c r="E7" s="18" t="n">
        <v>503.71190251</v>
      </c>
      <c r="F7" s="20" t="n">
        <v>1.84544646</v>
      </c>
      <c r="G7" s="18" t="n">
        <v>469.96594167</v>
      </c>
      <c r="H7" s="20" t="n">
        <v>3.34953136</v>
      </c>
      <c r="I7" s="18" t="n">
        <v>458.46717759</v>
      </c>
      <c r="J7" s="20" t="n">
        <v>7.89569027</v>
      </c>
      <c r="K7" s="18" t="n">
        <v>410.75958979</v>
      </c>
      <c r="L7" s="20" t="n">
        <v>9.51216387</v>
      </c>
      <c r="M7" s="18" t="s">
        <v>481</v>
      </c>
      <c r="N7" s="20" t="s">
        <v>481</v>
      </c>
      <c r="O7" s="18" t="s">
        <v>481</v>
      </c>
      <c r="P7" s="20" t="s">
        <v>481</v>
      </c>
      <c r="Q7" s="18" t="s">
        <v>481</v>
      </c>
      <c r="R7" s="20" t="s">
        <v>481</v>
      </c>
      <c r="S7" s="18" t="s">
        <v>481</v>
      </c>
      <c r="T7" s="20" t="s">
        <v>481</v>
      </c>
      <c r="U7" s="18" t="n">
        <v>438.65792964</v>
      </c>
      <c r="V7" s="20" t="n">
        <v>6.01160666</v>
      </c>
    </row>
    <row r="8" spans="1:22">
      <c r="A8" s="15" t="s">
        <v>483</v>
      </c>
      <c r="B8" s="17" t="n">
        <v>7007</v>
      </c>
      <c r="C8" s="18">
        <f>(32.0/B8*100)</f>
        <v/>
      </c>
      <c r="D8" s="19" t="n">
        <v>6975</v>
      </c>
      <c r="E8" s="18" t="n">
        <v>501.12151558</v>
      </c>
      <c r="F8" s="20" t="n">
        <v>2.94325876</v>
      </c>
      <c r="G8" s="18" t="n">
        <v>491.9835041</v>
      </c>
      <c r="H8" s="20" t="n">
        <v>5.24466381</v>
      </c>
      <c r="I8" s="18" t="n">
        <v>481.04867917</v>
      </c>
      <c r="J8" s="20" t="n">
        <v>11.96077001</v>
      </c>
      <c r="K8" s="18" t="n">
        <v>471.14237011</v>
      </c>
      <c r="L8" s="20" t="n">
        <v>11.46341543</v>
      </c>
      <c r="M8" s="18" t="s">
        <v>481</v>
      </c>
      <c r="N8" s="20" t="s">
        <v>481</v>
      </c>
      <c r="O8" s="18" t="s">
        <v>481</v>
      </c>
      <c r="P8" s="20" t="s">
        <v>481</v>
      </c>
      <c r="Q8" s="18" t="n">
        <v>301.63126691</v>
      </c>
      <c r="R8" s="20" t="n">
        <v>25.14921031</v>
      </c>
      <c r="S8" s="18" t="s">
        <v>481</v>
      </c>
      <c r="T8" s="20" t="s">
        <v>481</v>
      </c>
      <c r="U8" s="18" t="n">
        <v>419.39350227</v>
      </c>
      <c r="V8" s="20" t="n">
        <v>15.82706314</v>
      </c>
    </row>
    <row r="9" spans="1:22">
      <c r="A9" s="15" t="s">
        <v>484</v>
      </c>
      <c r="B9" s="17" t="n">
        <v>9651</v>
      </c>
      <c r="C9" s="18">
        <f>(152.0/B9*100)</f>
        <v/>
      </c>
      <c r="D9" s="19" t="n">
        <v>9499</v>
      </c>
      <c r="E9" s="18" t="n">
        <v>520.40279867</v>
      </c>
      <c r="F9" s="20" t="n">
        <v>2.23131997</v>
      </c>
      <c r="G9" s="18" t="n">
        <v>469.00630324</v>
      </c>
      <c r="H9" s="20" t="n">
        <v>5.22210047</v>
      </c>
      <c r="I9" s="18" t="n">
        <v>468.32723386</v>
      </c>
      <c r="J9" s="20" t="n">
        <v>7.87853311</v>
      </c>
      <c r="K9" s="18" t="n">
        <v>424.92896561</v>
      </c>
      <c r="L9" s="20" t="n">
        <v>9.309137979999999</v>
      </c>
      <c r="M9" s="18" t="s">
        <v>481</v>
      </c>
      <c r="N9" s="20" t="s">
        <v>481</v>
      </c>
      <c r="O9" s="18" t="s">
        <v>481</v>
      </c>
      <c r="P9" s="20" t="s">
        <v>481</v>
      </c>
      <c r="Q9" s="18" t="n">
        <v>357.98454354</v>
      </c>
      <c r="R9" s="20" t="n">
        <v>11.51846445</v>
      </c>
      <c r="S9" s="18" t="s">
        <v>481</v>
      </c>
      <c r="T9" s="20" t="s">
        <v>481</v>
      </c>
      <c r="U9" s="18" t="n">
        <v>419.19166429</v>
      </c>
      <c r="V9" s="20" t="n">
        <v>8.626087139999999</v>
      </c>
    </row>
    <row r="10" spans="1:22">
      <c r="A10" s="15" t="s">
        <v>485</v>
      </c>
      <c r="B10" s="17" t="n">
        <v>20058</v>
      </c>
      <c r="C10" s="18">
        <f>(536.0/B10*100)</f>
        <v/>
      </c>
      <c r="D10" s="19" t="n">
        <v>19522</v>
      </c>
      <c r="E10" s="18" t="n">
        <v>527.35690847</v>
      </c>
      <c r="F10" s="20" t="n">
        <v>2.43696411</v>
      </c>
      <c r="G10" s="18" t="n">
        <v>498.38729184</v>
      </c>
      <c r="H10" s="20" t="n">
        <v>3.18738839</v>
      </c>
      <c r="I10" s="18" t="n">
        <v>472.74116375</v>
      </c>
      <c r="J10" s="20" t="n">
        <v>6.40697975</v>
      </c>
      <c r="K10" s="18" t="n">
        <v>442.47093991</v>
      </c>
      <c r="L10" s="20" t="n">
        <v>6.42655629</v>
      </c>
      <c r="M10" s="18" t="s">
        <v>481</v>
      </c>
      <c r="N10" s="20" t="s">
        <v>481</v>
      </c>
      <c r="O10" s="18" t="s">
        <v>481</v>
      </c>
      <c r="P10" s="20" t="s">
        <v>481</v>
      </c>
      <c r="Q10" s="18" t="s">
        <v>481</v>
      </c>
      <c r="R10" s="20" t="s">
        <v>481</v>
      </c>
      <c r="S10" s="18" t="s">
        <v>481</v>
      </c>
      <c r="T10" s="20" t="s">
        <v>481</v>
      </c>
      <c r="U10" s="18" t="n">
        <v>449.69078449</v>
      </c>
      <c r="V10" s="20" t="n">
        <v>9.667203860000001</v>
      </c>
    </row>
    <row r="11" spans="1:22">
      <c r="A11" s="15" t="s">
        <v>486</v>
      </c>
      <c r="B11" s="17" t="n">
        <v>7053</v>
      </c>
      <c r="C11" s="18">
        <f>(72.0/B11*100)</f>
        <v/>
      </c>
      <c r="D11" s="19" t="n">
        <v>6981</v>
      </c>
      <c r="E11" s="18" t="n">
        <v>428.87866219</v>
      </c>
      <c r="F11" s="20" t="n">
        <v>2.68465825</v>
      </c>
      <c r="G11" s="18" t="n">
        <v>411.67523564</v>
      </c>
      <c r="H11" s="20" t="n">
        <v>4.71968305</v>
      </c>
      <c r="I11" s="18" t="n">
        <v>396.30014916</v>
      </c>
      <c r="J11" s="20" t="n">
        <v>12.68712199</v>
      </c>
      <c r="K11" s="18" t="n">
        <v>389.07881267</v>
      </c>
      <c r="L11" s="20" t="n">
        <v>12.51498016</v>
      </c>
      <c r="M11" s="18" t="s">
        <v>481</v>
      </c>
      <c r="N11" s="20" t="s">
        <v>481</v>
      </c>
      <c r="O11" s="18" t="s">
        <v>481</v>
      </c>
      <c r="P11" s="20" t="s">
        <v>481</v>
      </c>
      <c r="Q11" s="18" t="s">
        <v>481</v>
      </c>
      <c r="R11" s="20" t="s">
        <v>481</v>
      </c>
      <c r="S11" s="18" t="s">
        <v>481</v>
      </c>
      <c r="T11" s="20" t="s">
        <v>481</v>
      </c>
      <c r="U11" s="18" t="n">
        <v>367.65069144</v>
      </c>
      <c r="V11" s="20" t="n">
        <v>8.53100551</v>
      </c>
    </row>
    <row r="12" spans="1:22">
      <c r="A12" s="15" t="s">
        <v>487</v>
      </c>
      <c r="B12" s="17" t="n">
        <v>6894</v>
      </c>
      <c r="C12" s="18">
        <f>(59.0/B12*100)</f>
        <v/>
      </c>
      <c r="D12" s="19" t="n">
        <v>6835</v>
      </c>
      <c r="E12" s="18" t="n">
        <v>499.65654221</v>
      </c>
      <c r="F12" s="20" t="n">
        <v>2.04812861</v>
      </c>
      <c r="G12" s="18" t="n">
        <v>479.34856899</v>
      </c>
      <c r="H12" s="20" t="n">
        <v>5.8775012</v>
      </c>
      <c r="I12" s="18" t="n">
        <v>477.18163746</v>
      </c>
      <c r="J12" s="20" t="n">
        <v>15.16377349</v>
      </c>
      <c r="K12" s="18" t="n">
        <v>471.20617567</v>
      </c>
      <c r="L12" s="20" t="n">
        <v>12.6139052</v>
      </c>
      <c r="M12" s="18" t="s">
        <v>481</v>
      </c>
      <c r="N12" s="20" t="s">
        <v>481</v>
      </c>
      <c r="O12" s="18" t="s">
        <v>481</v>
      </c>
      <c r="P12" s="20" t="s">
        <v>481</v>
      </c>
      <c r="Q12" s="18" t="n">
        <v>340.98506961</v>
      </c>
      <c r="R12" s="20" t="n">
        <v>12.52444664</v>
      </c>
      <c r="S12" s="18" t="s">
        <v>481</v>
      </c>
      <c r="T12" s="20" t="s">
        <v>481</v>
      </c>
      <c r="U12" s="18" t="n">
        <v>421.64211513</v>
      </c>
      <c r="V12" s="20" t="n">
        <v>9.602322320000001</v>
      </c>
    </row>
    <row r="13" spans="1:22">
      <c r="A13" s="15" t="s">
        <v>488</v>
      </c>
      <c r="B13" s="17" t="n">
        <v>7161</v>
      </c>
      <c r="C13" s="18">
        <f>(101.0/B13*100)</f>
        <v/>
      </c>
      <c r="D13" s="19" t="n">
        <v>7060</v>
      </c>
      <c r="E13" s="18" t="n">
        <v>522.14254423</v>
      </c>
      <c r="F13" s="20" t="n">
        <v>2.31460852</v>
      </c>
      <c r="G13" s="18" t="n">
        <v>497.75487664</v>
      </c>
      <c r="H13" s="20" t="n">
        <v>3.52849561</v>
      </c>
      <c r="I13" s="18" t="n">
        <v>495.31199731</v>
      </c>
      <c r="J13" s="20" t="n">
        <v>7.6207047</v>
      </c>
      <c r="K13" s="18" t="n">
        <v>459.67770129</v>
      </c>
      <c r="L13" s="20" t="n">
        <v>8.665635979999999</v>
      </c>
      <c r="M13" s="18" t="s">
        <v>481</v>
      </c>
      <c r="N13" s="20" t="s">
        <v>481</v>
      </c>
      <c r="O13" s="18" t="s">
        <v>481</v>
      </c>
      <c r="P13" s="20" t="s">
        <v>481</v>
      </c>
      <c r="Q13" s="18" t="n">
        <v>447.51533769</v>
      </c>
      <c r="R13" s="20" t="n">
        <v>5.97365007</v>
      </c>
      <c r="S13" s="18" t="s">
        <v>481</v>
      </c>
      <c r="T13" s="20" t="s">
        <v>481</v>
      </c>
      <c r="U13" s="18" t="n">
        <v>441.60106881</v>
      </c>
      <c r="V13" s="20" t="n">
        <v>11.38147488</v>
      </c>
    </row>
    <row r="14" spans="1:22">
      <c r="A14" s="15" t="s">
        <v>489</v>
      </c>
      <c r="B14" s="17" t="n">
        <v>5587</v>
      </c>
      <c r="C14" s="18">
        <f>(78.0/B14*100)</f>
        <v/>
      </c>
      <c r="D14" s="19" t="n">
        <v>5509</v>
      </c>
      <c r="E14" s="18" t="n">
        <v>531.22776271</v>
      </c>
      <c r="F14" s="20" t="n">
        <v>2.37135599</v>
      </c>
      <c r="G14" s="18" t="n">
        <v>505.60337828</v>
      </c>
      <c r="H14" s="20" t="n">
        <v>2.82350667</v>
      </c>
      <c r="I14" s="18" t="n">
        <v>495.69203313</v>
      </c>
      <c r="J14" s="20" t="n">
        <v>5.65523294</v>
      </c>
      <c r="K14" s="18" t="n">
        <v>466.5200872</v>
      </c>
      <c r="L14" s="20" t="n">
        <v>7.98333456</v>
      </c>
      <c r="M14" s="18" t="s">
        <v>481</v>
      </c>
      <c r="N14" s="20" t="s">
        <v>481</v>
      </c>
      <c r="O14" s="18" t="s">
        <v>481</v>
      </c>
      <c r="P14" s="20" t="s">
        <v>481</v>
      </c>
      <c r="Q14" s="18" t="s">
        <v>481</v>
      </c>
      <c r="R14" s="20" t="s">
        <v>481</v>
      </c>
      <c r="S14" s="18" t="s">
        <v>481</v>
      </c>
      <c r="T14" s="20" t="s">
        <v>481</v>
      </c>
      <c r="U14" s="18" t="n">
        <v>475.49840241</v>
      </c>
      <c r="V14" s="20" t="n">
        <v>12.44833327</v>
      </c>
    </row>
    <row r="15" spans="1:22">
      <c r="A15" s="15" t="s">
        <v>490</v>
      </c>
      <c r="B15" s="17" t="n">
        <v>5882</v>
      </c>
      <c r="C15" s="18">
        <f>(56.0/B15*100)</f>
        <v/>
      </c>
      <c r="D15" s="19" t="n">
        <v>5826</v>
      </c>
      <c r="E15" s="18" t="n">
        <v>518.70874057</v>
      </c>
      <c r="F15" s="20" t="n">
        <v>2.77239716</v>
      </c>
      <c r="G15" s="18" t="n">
        <v>510.16372357</v>
      </c>
      <c r="H15" s="20" t="n">
        <v>2.50603189</v>
      </c>
      <c r="I15" s="18" t="n">
        <v>505.39380062</v>
      </c>
      <c r="J15" s="20" t="n">
        <v>5.27114262</v>
      </c>
      <c r="K15" s="18" t="n">
        <v>489.54233726</v>
      </c>
      <c r="L15" s="20" t="n">
        <v>8.75896502</v>
      </c>
      <c r="M15" s="18" t="s">
        <v>481</v>
      </c>
      <c r="N15" s="20" t="s">
        <v>481</v>
      </c>
      <c r="O15" s="18" t="s">
        <v>481</v>
      </c>
      <c r="P15" s="20" t="s">
        <v>481</v>
      </c>
      <c r="Q15" s="18" t="n">
        <v>368.85220715</v>
      </c>
      <c r="R15" s="20" t="n">
        <v>14.5875493</v>
      </c>
      <c r="S15" s="18" t="s">
        <v>481</v>
      </c>
      <c r="T15" s="20" t="s">
        <v>481</v>
      </c>
      <c r="U15" s="18" t="n">
        <v>445.57874843</v>
      </c>
      <c r="V15" s="20" t="n">
        <v>13.12037965</v>
      </c>
    </row>
    <row r="16" spans="1:22">
      <c r="A16" s="15" t="s">
        <v>491</v>
      </c>
      <c r="B16" s="17" t="n">
        <v>6108</v>
      </c>
      <c r="C16" s="18">
        <f>(114.0/B16*100)</f>
        <v/>
      </c>
      <c r="D16" s="19" t="n">
        <v>5994</v>
      </c>
      <c r="E16" s="18" t="n">
        <v>507.48684389</v>
      </c>
      <c r="F16" s="20" t="n">
        <v>2.22932415</v>
      </c>
      <c r="G16" s="18" t="n">
        <v>475.40658713</v>
      </c>
      <c r="H16" s="20" t="n">
        <v>4.01519388</v>
      </c>
      <c r="I16" s="18" t="n">
        <v>465.38358578</v>
      </c>
      <c r="J16" s="20" t="n">
        <v>7.86622334</v>
      </c>
      <c r="K16" s="18" t="n">
        <v>428.49455528</v>
      </c>
      <c r="L16" s="20" t="n">
        <v>8.672156340000001</v>
      </c>
      <c r="M16" s="18" t="s">
        <v>481</v>
      </c>
      <c r="N16" s="20" t="s">
        <v>481</v>
      </c>
      <c r="O16" s="18" t="s">
        <v>481</v>
      </c>
      <c r="P16" s="20" t="s">
        <v>481</v>
      </c>
      <c r="Q16" s="18" t="s">
        <v>481</v>
      </c>
      <c r="R16" s="20" t="s">
        <v>481</v>
      </c>
      <c r="S16" s="18" t="s">
        <v>481</v>
      </c>
      <c r="T16" s="20" t="s">
        <v>481</v>
      </c>
      <c r="U16" s="18" t="n">
        <v>376.06566023</v>
      </c>
      <c r="V16" s="20" t="n">
        <v>8.621784330000001</v>
      </c>
    </row>
    <row r="17" spans="1:22">
      <c r="A17" s="15" t="s">
        <v>492</v>
      </c>
      <c r="B17" s="17" t="n">
        <v>6504</v>
      </c>
      <c r="C17" s="18">
        <f>(916.0/B17*100)</f>
        <v/>
      </c>
      <c r="D17" s="19" t="n">
        <v>5588</v>
      </c>
      <c r="E17" s="18" t="n">
        <v>517.98981002</v>
      </c>
      <c r="F17" s="20" t="n">
        <v>2.81102663</v>
      </c>
      <c r="G17" s="18" t="n">
        <v>503.3995531</v>
      </c>
      <c r="H17" s="20" t="n">
        <v>6.13451542</v>
      </c>
      <c r="I17" s="18" t="n">
        <v>485.69748505</v>
      </c>
      <c r="J17" s="20" t="n">
        <v>10.20005107</v>
      </c>
      <c r="K17" s="18" t="n">
        <v>464.25115897</v>
      </c>
      <c r="L17" s="20" t="n">
        <v>12.49274404</v>
      </c>
      <c r="M17" s="18" t="s">
        <v>481</v>
      </c>
      <c r="N17" s="20" t="s">
        <v>481</v>
      </c>
      <c r="O17" s="18" t="s">
        <v>481</v>
      </c>
      <c r="P17" s="20" t="s">
        <v>481</v>
      </c>
      <c r="Q17" s="18" t="n">
        <v>362.96139732</v>
      </c>
      <c r="R17" s="20" t="n">
        <v>12.64520278</v>
      </c>
      <c r="S17" s="18" t="s">
        <v>481</v>
      </c>
      <c r="T17" s="20" t="s">
        <v>481</v>
      </c>
      <c r="U17" s="18" t="n">
        <v>450.20870197</v>
      </c>
      <c r="V17" s="20" t="n">
        <v>11.04273999</v>
      </c>
    </row>
    <row r="18" spans="1:22">
      <c r="A18" s="15" t="s">
        <v>493</v>
      </c>
      <c r="B18" s="17" t="n">
        <v>5532</v>
      </c>
      <c r="C18" s="18">
        <f>(28.0/B18*100)</f>
        <v/>
      </c>
      <c r="D18" s="19" t="n">
        <v>5504</v>
      </c>
      <c r="E18" s="18" t="n">
        <v>470.08671193</v>
      </c>
      <c r="F18" s="20" t="n">
        <v>3.76847882</v>
      </c>
      <c r="G18" s="18" t="n">
        <v>444.64529202</v>
      </c>
      <c r="H18" s="20" t="n">
        <v>4.29476101</v>
      </c>
      <c r="I18" s="18" t="n">
        <v>426.62334559</v>
      </c>
      <c r="J18" s="20" t="n">
        <v>6.79301966</v>
      </c>
      <c r="K18" s="18" t="n">
        <v>404.36504117</v>
      </c>
      <c r="L18" s="20" t="n">
        <v>7.12006933</v>
      </c>
      <c r="M18" s="18" t="s">
        <v>481</v>
      </c>
      <c r="N18" s="20" t="s">
        <v>481</v>
      </c>
      <c r="O18" s="18" t="s">
        <v>481</v>
      </c>
      <c r="P18" s="20" t="s">
        <v>481</v>
      </c>
      <c r="Q18" s="18" t="s">
        <v>481</v>
      </c>
      <c r="R18" s="20" t="s">
        <v>481</v>
      </c>
      <c r="S18" s="18" t="s">
        <v>481</v>
      </c>
      <c r="T18" s="20" t="s">
        <v>481</v>
      </c>
      <c r="U18" s="18" t="n">
        <v>396.70340713</v>
      </c>
      <c r="V18" s="20" t="n">
        <v>12.34001036</v>
      </c>
    </row>
    <row r="19" spans="1:22">
      <c r="A19" s="15" t="s">
        <v>494</v>
      </c>
      <c r="B19" s="17" t="n">
        <v>5658</v>
      </c>
      <c r="C19" s="18">
        <f>(101.0/B19*100)</f>
        <v/>
      </c>
      <c r="D19" s="19" t="n">
        <v>5557</v>
      </c>
      <c r="E19" s="18" t="n">
        <v>489.15686771</v>
      </c>
      <c r="F19" s="20" t="n">
        <v>2.77850657</v>
      </c>
      <c r="G19" s="18" t="n">
        <v>440.10671737</v>
      </c>
      <c r="H19" s="20" t="n">
        <v>4.914615</v>
      </c>
      <c r="I19" s="18" t="n">
        <v>417.49010331</v>
      </c>
      <c r="J19" s="20" t="n">
        <v>8.904940910000001</v>
      </c>
      <c r="K19" s="18" t="n">
        <v>399.35096881</v>
      </c>
      <c r="L19" s="20" t="n">
        <v>10.00617331</v>
      </c>
      <c r="M19" s="18" t="s">
        <v>481</v>
      </c>
      <c r="N19" s="20" t="s">
        <v>481</v>
      </c>
      <c r="O19" s="18" t="s">
        <v>481</v>
      </c>
      <c r="P19" s="20" t="s">
        <v>481</v>
      </c>
      <c r="Q19" s="18" t="s">
        <v>481</v>
      </c>
      <c r="R19" s="20" t="s">
        <v>481</v>
      </c>
      <c r="S19" s="18" t="s">
        <v>481</v>
      </c>
      <c r="T19" s="20" t="s">
        <v>481</v>
      </c>
      <c r="U19" s="18" t="n">
        <v>380.58471482</v>
      </c>
      <c r="V19" s="20" t="n">
        <v>13.90262759</v>
      </c>
    </row>
    <row r="20" spans="1:22">
      <c r="A20" s="15" t="s">
        <v>495</v>
      </c>
      <c r="B20" s="17" t="n">
        <v>3371</v>
      </c>
      <c r="C20" s="18">
        <f>(75.0/B20*100)</f>
        <v/>
      </c>
      <c r="D20" s="19" t="n">
        <v>3296</v>
      </c>
      <c r="E20" s="18" t="n">
        <v>498.8768436</v>
      </c>
      <c r="F20" s="20" t="n">
        <v>2.16676435</v>
      </c>
      <c r="G20" s="18" t="n">
        <v>459.44592589</v>
      </c>
      <c r="H20" s="20" t="n">
        <v>4.95576702</v>
      </c>
      <c r="I20" s="18" t="n">
        <v>429.77038268</v>
      </c>
      <c r="J20" s="20" t="n">
        <v>11.97306338</v>
      </c>
      <c r="K20" s="18" t="n">
        <v>408.50272143</v>
      </c>
      <c r="L20" s="20" t="n">
        <v>11.96311434</v>
      </c>
      <c r="M20" s="18" t="s">
        <v>481</v>
      </c>
      <c r="N20" s="20" t="s">
        <v>481</v>
      </c>
      <c r="O20" s="18" t="s">
        <v>481</v>
      </c>
      <c r="P20" s="20" t="s">
        <v>481</v>
      </c>
      <c r="Q20" s="18" t="s">
        <v>481</v>
      </c>
      <c r="R20" s="20" t="s">
        <v>481</v>
      </c>
      <c r="S20" s="18" t="s">
        <v>481</v>
      </c>
      <c r="T20" s="20" t="s">
        <v>481</v>
      </c>
      <c r="U20" s="18" t="n">
        <v>431.5329814</v>
      </c>
      <c r="V20" s="20" t="n">
        <v>14.94985914</v>
      </c>
    </row>
    <row r="21" spans="1:22">
      <c r="A21" s="15" t="s">
        <v>496</v>
      </c>
      <c r="B21" s="17" t="n">
        <v>5741</v>
      </c>
      <c r="C21" s="18">
        <f>(45.0/B21*100)</f>
        <v/>
      </c>
      <c r="D21" s="19" t="n">
        <v>5696</v>
      </c>
      <c r="E21" s="18" t="n">
        <v>506.09837176</v>
      </c>
      <c r="F21" s="20" t="n">
        <v>1.98706745</v>
      </c>
      <c r="G21" s="18" t="n">
        <v>497.66845267</v>
      </c>
      <c r="H21" s="20" t="n">
        <v>3.48002974</v>
      </c>
      <c r="I21" s="18" t="n">
        <v>494.61905089</v>
      </c>
      <c r="J21" s="20" t="n">
        <v>7.7290996</v>
      </c>
      <c r="K21" s="18" t="n">
        <v>500.70212827</v>
      </c>
      <c r="L21" s="20" t="n">
        <v>12.75363968</v>
      </c>
      <c r="M21" s="18" t="s">
        <v>481</v>
      </c>
      <c r="N21" s="20" t="s">
        <v>481</v>
      </c>
      <c r="O21" s="18" t="s">
        <v>481</v>
      </c>
      <c r="P21" s="20" t="s">
        <v>481</v>
      </c>
      <c r="Q21" s="18" t="s">
        <v>481</v>
      </c>
      <c r="R21" s="20" t="s">
        <v>481</v>
      </c>
      <c r="S21" s="18" t="s">
        <v>481</v>
      </c>
      <c r="T21" s="20" t="s">
        <v>481</v>
      </c>
      <c r="U21" s="18" t="n">
        <v>476.98938512</v>
      </c>
      <c r="V21" s="20" t="n">
        <v>13.23956007</v>
      </c>
    </row>
    <row r="22" spans="1:22">
      <c r="A22" s="15" t="s">
        <v>497</v>
      </c>
      <c r="B22" s="17" t="n">
        <v>6598</v>
      </c>
      <c r="C22" s="18">
        <f>(34.0/B22*100)</f>
        <v/>
      </c>
      <c r="D22" s="19" t="n">
        <v>6564</v>
      </c>
      <c r="E22" s="18" t="n">
        <v>470.30697001</v>
      </c>
      <c r="F22" s="20" t="n">
        <v>3.5409981</v>
      </c>
      <c r="G22" s="18" t="n">
        <v>483.82632047</v>
      </c>
      <c r="H22" s="20" t="n">
        <v>4.89399207</v>
      </c>
      <c r="I22" s="18" t="n">
        <v>467.08527805</v>
      </c>
      <c r="J22" s="20" t="n">
        <v>8.584940420000001</v>
      </c>
      <c r="K22" s="18" t="n">
        <v>471.00006272</v>
      </c>
      <c r="L22" s="20" t="n">
        <v>12.01705887</v>
      </c>
      <c r="M22" s="18" t="s">
        <v>481</v>
      </c>
      <c r="N22" s="20" t="s">
        <v>481</v>
      </c>
      <c r="O22" s="18" t="s">
        <v>481</v>
      </c>
      <c r="P22" s="20" t="s">
        <v>481</v>
      </c>
      <c r="Q22" s="18" t="s">
        <v>481</v>
      </c>
      <c r="R22" s="20" t="s">
        <v>481</v>
      </c>
      <c r="S22" s="18" t="s">
        <v>481</v>
      </c>
      <c r="T22" s="20" t="s">
        <v>481</v>
      </c>
      <c r="U22" s="18" t="n">
        <v>359.56858014</v>
      </c>
      <c r="V22" s="20" t="n">
        <v>9.458341130000001</v>
      </c>
    </row>
    <row r="23" spans="1:22">
      <c r="A23" s="15" t="s">
        <v>498</v>
      </c>
      <c r="B23" s="17" t="n">
        <v>11583</v>
      </c>
      <c r="C23" s="18">
        <f>(225.0/B23*100)</f>
        <v/>
      </c>
      <c r="D23" s="19" t="n">
        <v>11358</v>
      </c>
      <c r="E23" s="18" t="n">
        <v>500.81651944</v>
      </c>
      <c r="F23" s="20" t="n">
        <v>3.11258904</v>
      </c>
      <c r="G23" s="18" t="n">
        <v>484.86282375</v>
      </c>
      <c r="H23" s="20" t="n">
        <v>4.06128558</v>
      </c>
      <c r="I23" s="18" t="n">
        <v>449.83167014</v>
      </c>
      <c r="J23" s="20" t="n">
        <v>7.75045866</v>
      </c>
      <c r="K23" s="18" t="n">
        <v>466.10761044</v>
      </c>
      <c r="L23" s="20" t="n">
        <v>9.120004120000001</v>
      </c>
      <c r="M23" s="18" t="s">
        <v>481</v>
      </c>
      <c r="N23" s="20" t="s">
        <v>481</v>
      </c>
      <c r="O23" s="18" t="s">
        <v>481</v>
      </c>
      <c r="P23" s="20" t="s">
        <v>481</v>
      </c>
      <c r="Q23" s="18" t="s">
        <v>481</v>
      </c>
      <c r="R23" s="20" t="s">
        <v>481</v>
      </c>
      <c r="S23" s="18" t="s">
        <v>481</v>
      </c>
      <c r="T23" s="20" t="s">
        <v>481</v>
      </c>
      <c r="U23" s="18" t="n">
        <v>433.07200291</v>
      </c>
      <c r="V23" s="20" t="n">
        <v>11.33377124</v>
      </c>
    </row>
    <row r="24" spans="1:22">
      <c r="A24" s="15" t="s">
        <v>499</v>
      </c>
      <c r="B24" s="17" t="n">
        <v>6647</v>
      </c>
      <c r="C24" s="18">
        <f>(7.0/B24*100)</f>
        <v/>
      </c>
      <c r="D24" s="19" t="n">
        <v>6640</v>
      </c>
      <c r="E24" s="18" t="n">
        <v>535.46031593</v>
      </c>
      <c r="F24" s="20" t="n">
        <v>2.99493079</v>
      </c>
      <c r="G24" s="18" t="n">
        <v>461.65042733</v>
      </c>
      <c r="H24" s="20" t="n">
        <v>9.335017840000001</v>
      </c>
      <c r="I24" s="18" t="n">
        <v>422.90286503</v>
      </c>
      <c r="J24" s="20" t="n">
        <v>15.73204</v>
      </c>
      <c r="K24" s="18" t="n">
        <v>481.35666831</v>
      </c>
      <c r="L24" s="20" t="n">
        <v>22.03069866</v>
      </c>
      <c r="M24" s="18" t="s">
        <v>481</v>
      </c>
      <c r="N24" s="20" t="s">
        <v>481</v>
      </c>
      <c r="O24" s="18" t="s">
        <v>481</v>
      </c>
      <c r="P24" s="20" t="s">
        <v>481</v>
      </c>
      <c r="Q24" s="18" t="s">
        <v>481</v>
      </c>
      <c r="R24" s="20" t="s">
        <v>481</v>
      </c>
      <c r="S24" s="18" t="s">
        <v>481</v>
      </c>
      <c r="T24" s="20" t="s">
        <v>481</v>
      </c>
      <c r="U24" s="18" t="n">
        <v>411.09578857</v>
      </c>
      <c r="V24" s="20" t="n">
        <v>28.88336087</v>
      </c>
    </row>
    <row r="25" spans="1:22">
      <c r="A25" s="15" t="s">
        <v>500</v>
      </c>
      <c r="B25" s="17" t="n">
        <v>5581</v>
      </c>
      <c r="C25" s="18">
        <f>(25.0/B25*100)</f>
        <v/>
      </c>
      <c r="D25" s="19" t="n">
        <v>5556</v>
      </c>
      <c r="E25" s="18" t="n">
        <v>527.29439768</v>
      </c>
      <c r="F25" s="20" t="n">
        <v>3.66443642</v>
      </c>
      <c r="G25" s="18" t="n">
        <v>427.27319528</v>
      </c>
      <c r="H25" s="20" t="n">
        <v>10.87690153</v>
      </c>
      <c r="I25" s="18" t="n">
        <v>446.42350076</v>
      </c>
      <c r="J25" s="20" t="n">
        <v>36.66832385</v>
      </c>
      <c r="K25" s="18" t="n">
        <v>423.53172338</v>
      </c>
      <c r="L25" s="20" t="n">
        <v>30.27651023</v>
      </c>
      <c r="M25" s="18" t="s">
        <v>481</v>
      </c>
      <c r="N25" s="20" t="s">
        <v>481</v>
      </c>
      <c r="O25" s="18" t="s">
        <v>481</v>
      </c>
      <c r="P25" s="20" t="s">
        <v>481</v>
      </c>
      <c r="Q25" s="18" t="s">
        <v>481</v>
      </c>
      <c r="R25" s="20" t="s">
        <v>481</v>
      </c>
      <c r="S25" s="18" t="s">
        <v>481</v>
      </c>
      <c r="T25" s="20" t="s">
        <v>481</v>
      </c>
      <c r="U25" s="18" t="n">
        <v>430.79874503</v>
      </c>
      <c r="V25" s="20" t="n">
        <v>19.18918651</v>
      </c>
    </row>
    <row r="26" spans="1:22">
      <c r="A26" s="15" t="s">
        <v>501</v>
      </c>
      <c r="B26" s="17" t="n">
        <v>4869</v>
      </c>
      <c r="C26" s="18">
        <f>(41.0/B26*100)</f>
        <v/>
      </c>
      <c r="D26" s="19" t="n">
        <v>4828</v>
      </c>
      <c r="E26" s="18" t="n">
        <v>492.92301568</v>
      </c>
      <c r="F26" s="20" t="n">
        <v>2.20867849</v>
      </c>
      <c r="G26" s="18" t="n">
        <v>474.10999294</v>
      </c>
      <c r="H26" s="20" t="n">
        <v>2.64850917</v>
      </c>
      <c r="I26" s="18" t="n">
        <v>455.27007474</v>
      </c>
      <c r="J26" s="20" t="n">
        <v>5.46404985</v>
      </c>
      <c r="K26" s="18" t="n">
        <v>442.52655579</v>
      </c>
      <c r="L26" s="20" t="n">
        <v>8.456130460000001</v>
      </c>
      <c r="M26" s="18" t="s">
        <v>481</v>
      </c>
      <c r="N26" s="20" t="s">
        <v>481</v>
      </c>
      <c r="O26" s="18" t="s">
        <v>481</v>
      </c>
      <c r="P26" s="20" t="s">
        <v>481</v>
      </c>
      <c r="Q26" s="18" t="s">
        <v>481</v>
      </c>
      <c r="R26" s="20" t="s">
        <v>481</v>
      </c>
      <c r="S26" s="18" t="s">
        <v>481</v>
      </c>
      <c r="T26" s="20" t="s">
        <v>481</v>
      </c>
      <c r="U26" s="18" t="n">
        <v>431.9704452</v>
      </c>
      <c r="V26" s="20" t="n">
        <v>11.76848583</v>
      </c>
    </row>
    <row r="27" spans="1:22">
      <c r="A27" s="15" t="s">
        <v>502</v>
      </c>
      <c r="B27" s="17" t="n">
        <v>5299</v>
      </c>
      <c r="C27" s="18">
        <f>(32.0/B27*100)</f>
        <v/>
      </c>
      <c r="D27" s="19" t="n">
        <v>5267</v>
      </c>
      <c r="E27" s="18" t="n">
        <v>493.03075901</v>
      </c>
      <c r="F27" s="20" t="n">
        <v>1.37215994</v>
      </c>
      <c r="G27" s="18" t="n">
        <v>470.80176396</v>
      </c>
      <c r="H27" s="20" t="n">
        <v>4.36657945</v>
      </c>
      <c r="I27" s="18" t="n">
        <v>447.68730257</v>
      </c>
      <c r="J27" s="20" t="n">
        <v>10.16999898</v>
      </c>
      <c r="K27" s="18" t="n">
        <v>444.89164481</v>
      </c>
      <c r="L27" s="20" t="n">
        <v>8.311280699999999</v>
      </c>
      <c r="M27" s="18" t="s">
        <v>481</v>
      </c>
      <c r="N27" s="20" t="s">
        <v>481</v>
      </c>
      <c r="O27" s="18" t="s">
        <v>481</v>
      </c>
      <c r="P27" s="20" t="s">
        <v>481</v>
      </c>
      <c r="Q27" s="18" t="s">
        <v>481</v>
      </c>
      <c r="R27" s="20" t="s">
        <v>481</v>
      </c>
      <c r="S27" s="18" t="s">
        <v>481</v>
      </c>
      <c r="T27" s="20" t="s">
        <v>481</v>
      </c>
      <c r="U27" s="18" t="n">
        <v>402.01698293</v>
      </c>
      <c r="V27" s="20" t="n">
        <v>7.96799146</v>
      </c>
    </row>
    <row r="28" spans="1:22">
      <c r="A28" s="15" t="s">
        <v>503</v>
      </c>
      <c r="B28" s="17" t="n">
        <v>7568</v>
      </c>
      <c r="C28" s="18">
        <f>(114.0/B28*100)</f>
        <v/>
      </c>
      <c r="D28" s="19" t="n">
        <v>7454</v>
      </c>
      <c r="E28" s="18" t="n">
        <v>412.27748118</v>
      </c>
      <c r="F28" s="20" t="n">
        <v>2.38592235</v>
      </c>
      <c r="G28" s="18" t="n">
        <v>403.13648219</v>
      </c>
      <c r="H28" s="20" t="n">
        <v>3.61204727</v>
      </c>
      <c r="I28" s="18" t="n">
        <v>409.97696996</v>
      </c>
      <c r="J28" s="20" t="n">
        <v>8.39130479</v>
      </c>
      <c r="K28" s="18" t="n">
        <v>386.32207386</v>
      </c>
      <c r="L28" s="20" t="n">
        <v>13.38585798</v>
      </c>
      <c r="M28" s="18" t="s">
        <v>481</v>
      </c>
      <c r="N28" s="20" t="s">
        <v>481</v>
      </c>
      <c r="O28" s="18" t="s">
        <v>481</v>
      </c>
      <c r="P28" s="20" t="s">
        <v>481</v>
      </c>
      <c r="Q28" s="18" t="s">
        <v>481</v>
      </c>
      <c r="R28" s="20" t="s">
        <v>481</v>
      </c>
      <c r="S28" s="18" t="s">
        <v>481</v>
      </c>
      <c r="T28" s="20" t="s">
        <v>481</v>
      </c>
      <c r="U28" s="18" t="n">
        <v>344.10857918</v>
      </c>
      <c r="V28" s="20" t="n">
        <v>9.76930087</v>
      </c>
    </row>
    <row r="29" spans="1:22">
      <c r="A29" s="15" t="s">
        <v>504</v>
      </c>
      <c r="B29" s="17" t="n">
        <v>5385</v>
      </c>
      <c r="C29" s="18">
        <f>(30.0/B29*100)</f>
        <v/>
      </c>
      <c r="D29" s="19" t="n">
        <v>5355</v>
      </c>
      <c r="E29" s="18" t="n">
        <v>522.5896050600001</v>
      </c>
      <c r="F29" s="20" t="n">
        <v>2.39547077</v>
      </c>
      <c r="G29" s="18" t="n">
        <v>502.94035591</v>
      </c>
      <c r="H29" s="20" t="n">
        <v>4.88409605</v>
      </c>
      <c r="I29" s="18" t="n">
        <v>508.47563936</v>
      </c>
      <c r="J29" s="20" t="n">
        <v>8.773861610000001</v>
      </c>
      <c r="K29" s="18" t="n">
        <v>460.88149634</v>
      </c>
      <c r="L29" s="20" t="n">
        <v>9.976281030000001</v>
      </c>
      <c r="M29" s="18" t="s">
        <v>481</v>
      </c>
      <c r="N29" s="20" t="s">
        <v>481</v>
      </c>
      <c r="O29" s="18" t="s">
        <v>481</v>
      </c>
      <c r="P29" s="20" t="s">
        <v>481</v>
      </c>
      <c r="Q29" s="18" t="n">
        <v>335.3902018</v>
      </c>
      <c r="R29" s="20" t="n">
        <v>12.1685767</v>
      </c>
      <c r="S29" s="18" t="s">
        <v>481</v>
      </c>
      <c r="T29" s="20" t="s">
        <v>481</v>
      </c>
      <c r="U29" s="18" t="n">
        <v>422.26733906</v>
      </c>
      <c r="V29" s="20" t="n">
        <v>15.91357102</v>
      </c>
    </row>
    <row r="30" spans="1:22">
      <c r="A30" s="15" t="s">
        <v>505</v>
      </c>
      <c r="B30" s="17" t="n">
        <v>4520</v>
      </c>
      <c r="C30" s="18">
        <f>(118.0/B30*100)</f>
        <v/>
      </c>
      <c r="D30" s="19" t="n">
        <v>4402</v>
      </c>
      <c r="E30" s="18" t="n">
        <v>506.38849747</v>
      </c>
      <c r="F30" s="20" t="n">
        <v>2.60909776</v>
      </c>
      <c r="G30" s="18" t="n">
        <v>475.90446437</v>
      </c>
      <c r="H30" s="20" t="n">
        <v>4.05559503</v>
      </c>
      <c r="I30" s="18" t="n">
        <v>445.52927162</v>
      </c>
      <c r="J30" s="20" t="n">
        <v>8.369520209999999</v>
      </c>
      <c r="K30" s="18" t="n">
        <v>437.54147621</v>
      </c>
      <c r="L30" s="20" t="n">
        <v>9.93581927</v>
      </c>
      <c r="M30" s="18" t="s">
        <v>481</v>
      </c>
      <c r="N30" s="20" t="s">
        <v>481</v>
      </c>
      <c r="O30" s="18" t="s">
        <v>481</v>
      </c>
      <c r="P30" s="20" t="s">
        <v>481</v>
      </c>
      <c r="Q30" s="18" t="s">
        <v>481</v>
      </c>
      <c r="R30" s="20" t="s">
        <v>481</v>
      </c>
      <c r="S30" s="18" t="s">
        <v>481</v>
      </c>
      <c r="T30" s="20" t="s">
        <v>481</v>
      </c>
      <c r="U30" s="18" t="n">
        <v>421.01285206</v>
      </c>
      <c r="V30" s="20" t="n">
        <v>10.79226094</v>
      </c>
    </row>
    <row r="31" spans="1:22">
      <c r="A31" s="15" t="s">
        <v>506</v>
      </c>
      <c r="B31" s="17" t="n">
        <v>5456</v>
      </c>
      <c r="C31" s="18">
        <f>(130.0/B31*100)</f>
        <v/>
      </c>
      <c r="D31" s="19" t="n">
        <v>5326</v>
      </c>
      <c r="E31" s="18" t="n">
        <v>513.55971513</v>
      </c>
      <c r="F31" s="20" t="n">
        <v>2.35851054</v>
      </c>
      <c r="G31" s="18" t="n">
        <v>471.87978556</v>
      </c>
      <c r="H31" s="20" t="n">
        <v>4.34624886</v>
      </c>
      <c r="I31" s="18" t="n">
        <v>464.85585814</v>
      </c>
      <c r="J31" s="20" t="n">
        <v>9.0158261</v>
      </c>
      <c r="K31" s="18" t="n">
        <v>437.24369614</v>
      </c>
      <c r="L31" s="20" t="n">
        <v>8.90168791</v>
      </c>
      <c r="M31" s="18" t="s">
        <v>481</v>
      </c>
      <c r="N31" s="20" t="s">
        <v>481</v>
      </c>
      <c r="O31" s="18" t="s">
        <v>481</v>
      </c>
      <c r="P31" s="20" t="s">
        <v>481</v>
      </c>
      <c r="Q31" s="18" t="s">
        <v>481</v>
      </c>
      <c r="R31" s="20" t="s">
        <v>481</v>
      </c>
      <c r="S31" s="18" t="s">
        <v>481</v>
      </c>
      <c r="T31" s="20" t="s">
        <v>481</v>
      </c>
      <c r="U31" s="18" t="n">
        <v>422.39933845</v>
      </c>
      <c r="V31" s="20" t="n">
        <v>9.012842450000001</v>
      </c>
    </row>
    <row r="32" spans="1:22">
      <c r="A32" s="15" t="s">
        <v>507</v>
      </c>
      <c r="B32" s="17" t="n">
        <v>4478</v>
      </c>
      <c r="C32" s="18">
        <f>(6.0/B32*100)</f>
        <v/>
      </c>
      <c r="D32" s="19" t="n">
        <v>4472</v>
      </c>
      <c r="E32" s="18" t="n">
        <v>513.8665772000001</v>
      </c>
      <c r="F32" s="20" t="n">
        <v>2.83811411</v>
      </c>
      <c r="G32" s="18" t="n">
        <v>494.69663093</v>
      </c>
      <c r="H32" s="20" t="n">
        <v>3.49903378</v>
      </c>
      <c r="I32" s="18" t="n">
        <v>487.67250507</v>
      </c>
      <c r="J32" s="20" t="n">
        <v>5.70306981</v>
      </c>
      <c r="K32" s="18" t="n">
        <v>477.48075329</v>
      </c>
      <c r="L32" s="20" t="n">
        <v>5.88335428</v>
      </c>
      <c r="M32" s="18" t="s">
        <v>481</v>
      </c>
      <c r="N32" s="20" t="s">
        <v>481</v>
      </c>
      <c r="O32" s="18" t="s">
        <v>481</v>
      </c>
      <c r="P32" s="20" t="s">
        <v>481</v>
      </c>
      <c r="Q32" s="18" t="s">
        <v>481</v>
      </c>
      <c r="R32" s="20" t="s">
        <v>481</v>
      </c>
      <c r="S32" s="18" t="s">
        <v>481</v>
      </c>
      <c r="T32" s="20" t="s">
        <v>481</v>
      </c>
      <c r="U32" s="18" t="n">
        <v>438.87250345</v>
      </c>
      <c r="V32" s="20" t="n">
        <v>24.59095707</v>
      </c>
    </row>
    <row r="33" spans="1:22">
      <c r="A33" s="15" t="s">
        <v>508</v>
      </c>
      <c r="B33" s="17" t="n">
        <v>7325</v>
      </c>
      <c r="C33" s="18">
        <f>(76.0/B33*100)</f>
        <v/>
      </c>
      <c r="D33" s="19" t="n">
        <v>7249</v>
      </c>
      <c r="E33" s="18" t="n">
        <v>503.86234741</v>
      </c>
      <c r="F33" s="20" t="n">
        <v>2.55527695</v>
      </c>
      <c r="G33" s="18" t="n">
        <v>480.86188284</v>
      </c>
      <c r="H33" s="20" t="n">
        <v>3.74064857</v>
      </c>
      <c r="I33" s="18" t="n">
        <v>452.86461711</v>
      </c>
      <c r="J33" s="20" t="n">
        <v>8.898166030000001</v>
      </c>
      <c r="K33" s="18" t="n">
        <v>404.18776051</v>
      </c>
      <c r="L33" s="20" t="n">
        <v>13.05014652</v>
      </c>
      <c r="M33" s="18" t="s">
        <v>481</v>
      </c>
      <c r="N33" s="20" t="s">
        <v>481</v>
      </c>
      <c r="O33" s="18" t="s">
        <v>481</v>
      </c>
      <c r="P33" s="20" t="s">
        <v>481</v>
      </c>
      <c r="Q33" s="18" t="s">
        <v>481</v>
      </c>
      <c r="R33" s="20" t="s">
        <v>481</v>
      </c>
      <c r="S33" s="18" t="s">
        <v>481</v>
      </c>
      <c r="T33" s="20" t="s">
        <v>481</v>
      </c>
      <c r="U33" s="18" t="n">
        <v>415.83390546</v>
      </c>
      <c r="V33" s="20" t="n">
        <v>13.10209539</v>
      </c>
    </row>
    <row r="34" spans="1:22">
      <c r="A34" s="15" t="s">
        <v>509</v>
      </c>
      <c r="B34" s="17" t="n">
        <v>6350</v>
      </c>
      <c r="C34" s="18">
        <f>(50.0/B34*100)</f>
        <v/>
      </c>
      <c r="D34" s="19" t="n">
        <v>6300</v>
      </c>
      <c r="E34" s="18" t="n">
        <v>496.85136902</v>
      </c>
      <c r="F34" s="20" t="n">
        <v>2.62952152</v>
      </c>
      <c r="G34" s="18" t="n">
        <v>475.66439656</v>
      </c>
      <c r="H34" s="20" t="n">
        <v>3.61856402</v>
      </c>
      <c r="I34" s="18" t="n">
        <v>454.33399912</v>
      </c>
      <c r="J34" s="20" t="n">
        <v>5.25272634</v>
      </c>
      <c r="K34" s="18" t="n">
        <v>447.25057661</v>
      </c>
      <c r="L34" s="20" t="n">
        <v>5.67221285</v>
      </c>
      <c r="M34" s="18" t="s">
        <v>481</v>
      </c>
      <c r="N34" s="20" t="s">
        <v>481</v>
      </c>
      <c r="O34" s="18" t="s">
        <v>481</v>
      </c>
      <c r="P34" s="20" t="s">
        <v>481</v>
      </c>
      <c r="Q34" s="18" t="n">
        <v>336.51078337</v>
      </c>
      <c r="R34" s="20" t="n">
        <v>12.24828707</v>
      </c>
      <c r="S34" s="18" t="s">
        <v>481</v>
      </c>
      <c r="T34" s="20" t="s">
        <v>481</v>
      </c>
      <c r="U34" s="18" t="n">
        <v>379.6977765</v>
      </c>
      <c r="V34" s="20" t="n">
        <v>12.94899015</v>
      </c>
    </row>
    <row r="35" spans="1:22">
      <c r="A35" s="15" t="s">
        <v>510</v>
      </c>
      <c r="B35" s="17" t="n">
        <v>6406</v>
      </c>
      <c r="C35" s="18">
        <f>(44.0/B35*100)</f>
        <v/>
      </c>
      <c r="D35" s="19" t="n">
        <v>6362</v>
      </c>
      <c r="E35" s="18" t="n">
        <v>525.4077663100001</v>
      </c>
      <c r="F35" s="20" t="n">
        <v>1.54125152</v>
      </c>
      <c r="G35" s="18" t="n">
        <v>489.55935454</v>
      </c>
      <c r="H35" s="20" t="n">
        <v>3.14457228</v>
      </c>
      <c r="I35" s="18" t="n">
        <v>461.51036002</v>
      </c>
      <c r="J35" s="20" t="n">
        <v>6.87725328</v>
      </c>
      <c r="K35" s="18" t="n">
        <v>461.35990705</v>
      </c>
      <c r="L35" s="20" t="n">
        <v>8.581289480000001</v>
      </c>
      <c r="M35" s="18" t="s">
        <v>481</v>
      </c>
      <c r="N35" s="20" t="s">
        <v>481</v>
      </c>
      <c r="O35" s="18" t="s">
        <v>481</v>
      </c>
      <c r="P35" s="20" t="s">
        <v>481</v>
      </c>
      <c r="Q35" s="18" t="n">
        <v>349.78970242</v>
      </c>
      <c r="R35" s="20" t="n">
        <v>6.90672373</v>
      </c>
      <c r="S35" s="18" t="s">
        <v>481</v>
      </c>
      <c r="T35" s="20" t="s">
        <v>481</v>
      </c>
      <c r="U35" s="18" t="n">
        <v>426.56718724</v>
      </c>
      <c r="V35" s="20" t="n">
        <v>12.36227504</v>
      </c>
    </row>
    <row r="36" spans="1:22">
      <c r="A36" s="15" t="s">
        <v>511</v>
      </c>
      <c r="B36" s="17" t="n">
        <v>6736</v>
      </c>
      <c r="C36" s="18">
        <f>(34.0/B36*100)</f>
        <v/>
      </c>
      <c r="D36" s="19" t="n">
        <v>6702</v>
      </c>
      <c r="E36" s="18" t="n">
        <v>493.28711861</v>
      </c>
      <c r="F36" s="20" t="n">
        <v>2.40653339</v>
      </c>
      <c r="G36" s="18" t="n">
        <v>480.2485132</v>
      </c>
      <c r="H36" s="20" t="n">
        <v>2.99138172</v>
      </c>
      <c r="I36" s="18" t="n">
        <v>465.27107139</v>
      </c>
      <c r="J36" s="20" t="n">
        <v>6.02966294</v>
      </c>
      <c r="K36" s="18" t="n">
        <v>445.13547424</v>
      </c>
      <c r="L36" s="20" t="n">
        <v>8.5461811</v>
      </c>
      <c r="M36" s="18" t="s">
        <v>481</v>
      </c>
      <c r="N36" s="20" t="s">
        <v>481</v>
      </c>
      <c r="O36" s="18" t="s">
        <v>481</v>
      </c>
      <c r="P36" s="20" t="s">
        <v>481</v>
      </c>
      <c r="Q36" s="18" t="s">
        <v>481</v>
      </c>
      <c r="R36" s="20" t="s">
        <v>481</v>
      </c>
      <c r="S36" s="18" t="s">
        <v>481</v>
      </c>
      <c r="T36" s="20" t="s">
        <v>481</v>
      </c>
      <c r="U36" s="18" t="n">
        <v>397.73764971</v>
      </c>
      <c r="V36" s="20" t="n">
        <v>10.8818165</v>
      </c>
    </row>
    <row r="37" spans="1:22">
      <c r="A37" s="15" t="s">
        <v>512</v>
      </c>
      <c r="B37" s="17" t="n">
        <v>5458</v>
      </c>
      <c r="C37" s="18">
        <f>(74.0/B37*100)</f>
        <v/>
      </c>
      <c r="D37" s="19" t="n">
        <v>5384</v>
      </c>
      <c r="E37" s="18" t="n">
        <v>505.29833321</v>
      </c>
      <c r="F37" s="20" t="n">
        <v>2.85553145</v>
      </c>
      <c r="G37" s="18" t="n">
        <v>468.92331879</v>
      </c>
      <c r="H37" s="20" t="n">
        <v>5.42437132</v>
      </c>
      <c r="I37" s="18" t="n">
        <v>457.42773204</v>
      </c>
      <c r="J37" s="20" t="n">
        <v>12.37024471</v>
      </c>
      <c r="K37" s="18" t="n">
        <v>398.51796809</v>
      </c>
      <c r="L37" s="20" t="n">
        <v>12.57100564</v>
      </c>
      <c r="M37" s="18" t="s">
        <v>481</v>
      </c>
      <c r="N37" s="20" t="s">
        <v>481</v>
      </c>
      <c r="O37" s="18" t="s">
        <v>481</v>
      </c>
      <c r="P37" s="20" t="s">
        <v>481</v>
      </c>
      <c r="Q37" s="18" t="s">
        <v>481</v>
      </c>
      <c r="R37" s="20" t="s">
        <v>481</v>
      </c>
      <c r="S37" s="18" t="s">
        <v>481</v>
      </c>
      <c r="T37" s="20" t="s">
        <v>481</v>
      </c>
      <c r="U37" s="18" t="n">
        <v>394.09180191</v>
      </c>
      <c r="V37" s="20" t="n">
        <v>8.95031612</v>
      </c>
    </row>
    <row r="38" spans="1:22">
      <c r="A38" s="15" t="s">
        <v>513</v>
      </c>
      <c r="B38" s="17" t="n">
        <v>5860</v>
      </c>
      <c r="C38" s="18">
        <f>(17.0/B38*100)</f>
        <v/>
      </c>
      <c r="D38" s="19" t="n">
        <v>5843</v>
      </c>
      <c r="E38" s="18" t="n">
        <v>527.19884418</v>
      </c>
      <c r="F38" s="20" t="n">
        <v>2.86029132</v>
      </c>
      <c r="G38" s="18" t="n">
        <v>512.21198326</v>
      </c>
      <c r="H38" s="20" t="n">
        <v>5.77290701</v>
      </c>
      <c r="I38" s="18" t="n">
        <v>491.85431313</v>
      </c>
      <c r="J38" s="20" t="n">
        <v>10.82716747</v>
      </c>
      <c r="K38" s="18" t="n">
        <v>464.53279338</v>
      </c>
      <c r="L38" s="20" t="n">
        <v>10.15844889</v>
      </c>
      <c r="M38" s="18" t="s">
        <v>481</v>
      </c>
      <c r="N38" s="20" t="s">
        <v>481</v>
      </c>
      <c r="O38" s="18" t="s">
        <v>481</v>
      </c>
      <c r="P38" s="20" t="s">
        <v>481</v>
      </c>
      <c r="Q38" s="18" t="s">
        <v>481</v>
      </c>
      <c r="R38" s="20" t="s">
        <v>481</v>
      </c>
      <c r="S38" s="18" t="s">
        <v>481</v>
      </c>
      <c r="T38" s="20" t="s">
        <v>481</v>
      </c>
      <c r="U38" s="18" t="n">
        <v>449.66103401</v>
      </c>
      <c r="V38" s="20" t="n">
        <v>12.58057563</v>
      </c>
    </row>
    <row r="39" spans="1:22">
      <c r="A39" s="15" t="s">
        <v>514</v>
      </c>
      <c r="B39" s="17" t="n">
        <v>5895</v>
      </c>
      <c r="C39" s="18">
        <f>(33.0/B39*100)</f>
        <v/>
      </c>
      <c r="D39" s="19" t="n">
        <v>5862</v>
      </c>
      <c r="E39" s="18" t="n">
        <v>417.25551488</v>
      </c>
      <c r="F39" s="20" t="n">
        <v>4.36391237</v>
      </c>
      <c r="G39" s="18" t="n">
        <v>426.27566922</v>
      </c>
      <c r="H39" s="20" t="n">
        <v>5.42980691</v>
      </c>
      <c r="I39" s="18" t="n">
        <v>429.38253898</v>
      </c>
      <c r="J39" s="20" t="n">
        <v>7.45597308</v>
      </c>
      <c r="K39" s="18" t="n">
        <v>434.6067814</v>
      </c>
      <c r="L39" s="20" t="n">
        <v>7.17380362</v>
      </c>
      <c r="M39" s="18" t="s">
        <v>481</v>
      </c>
      <c r="N39" s="20" t="s">
        <v>481</v>
      </c>
      <c r="O39" s="18" t="s">
        <v>481</v>
      </c>
      <c r="P39" s="20" t="s">
        <v>481</v>
      </c>
      <c r="Q39" s="18" t="s">
        <v>481</v>
      </c>
      <c r="R39" s="20" t="s">
        <v>481</v>
      </c>
      <c r="S39" s="18" t="s">
        <v>481</v>
      </c>
      <c r="T39" s="20" t="s">
        <v>481</v>
      </c>
      <c r="U39" s="18" t="n">
        <v>368.86370852</v>
      </c>
      <c r="V39" s="20" t="n">
        <v>11.3031805</v>
      </c>
    </row>
    <row r="40" spans="1:22">
      <c r="A40" s="15" t="s">
        <v>515</v>
      </c>
      <c r="B40" s="17" t="n">
        <v>14157</v>
      </c>
      <c r="C40" s="18">
        <f>(308.0/B40*100)</f>
        <v/>
      </c>
      <c r="D40" s="19" t="n">
        <v>13849</v>
      </c>
      <c r="E40" s="18" t="n">
        <v>499.78432949</v>
      </c>
      <c r="F40" s="20" t="n">
        <v>2.68263906</v>
      </c>
      <c r="G40" s="18" t="n">
        <v>488.18578657</v>
      </c>
      <c r="H40" s="20" t="n">
        <v>3.65334737</v>
      </c>
      <c r="I40" s="18" t="n">
        <v>473.6705601</v>
      </c>
      <c r="J40" s="20" t="n">
        <v>7.70365122</v>
      </c>
      <c r="K40" s="18" t="n">
        <v>434.76761971</v>
      </c>
      <c r="L40" s="20" t="n">
        <v>9.89840931</v>
      </c>
      <c r="M40" s="18" t="s">
        <v>481</v>
      </c>
      <c r="N40" s="20" t="s">
        <v>481</v>
      </c>
      <c r="O40" s="18" t="s">
        <v>481</v>
      </c>
      <c r="P40" s="20" t="s">
        <v>481</v>
      </c>
      <c r="Q40" s="18" t="s">
        <v>481</v>
      </c>
      <c r="R40" s="20" t="s">
        <v>481</v>
      </c>
      <c r="S40" s="18" t="s">
        <v>481</v>
      </c>
      <c r="T40" s="20" t="s">
        <v>481</v>
      </c>
      <c r="U40" s="18" t="n">
        <v>420.54999544</v>
      </c>
      <c r="V40" s="20" t="n">
        <v>10.15392769</v>
      </c>
    </row>
    <row r="41" spans="1:22">
      <c r="A41" s="15" t="s">
        <v>516</v>
      </c>
      <c r="B41" s="17" t="n">
        <v>5712</v>
      </c>
      <c r="C41" s="18">
        <f>(43.0/B41*100)</f>
        <v/>
      </c>
      <c r="D41" s="19" t="n">
        <v>5669</v>
      </c>
      <c r="E41" s="18" t="n">
        <v>479.73563327</v>
      </c>
      <c r="F41" s="20" t="n">
        <v>3.28846217</v>
      </c>
      <c r="G41" s="18" t="n">
        <v>465.98431287</v>
      </c>
      <c r="H41" s="20" t="n">
        <v>3.81596054</v>
      </c>
      <c r="I41" s="18" t="n">
        <v>445.41249194</v>
      </c>
      <c r="J41" s="20" t="n">
        <v>8.64741315</v>
      </c>
      <c r="K41" s="18" t="n">
        <v>429.67594392</v>
      </c>
      <c r="L41" s="20" t="n">
        <v>11.98221881</v>
      </c>
      <c r="M41" s="18" t="s">
        <v>481</v>
      </c>
      <c r="N41" s="20" t="s">
        <v>481</v>
      </c>
      <c r="O41" s="18" t="s">
        <v>481</v>
      </c>
      <c r="P41" s="20" t="s">
        <v>481</v>
      </c>
      <c r="Q41" s="18" t="n">
        <v>392.51815558</v>
      </c>
      <c r="R41" s="20" t="n">
        <v>16.89642718</v>
      </c>
      <c r="S41" s="18" t="s">
        <v>481</v>
      </c>
      <c r="T41" s="20" t="s">
        <v>481</v>
      </c>
      <c r="U41" s="18" t="n">
        <v>394.20846261</v>
      </c>
      <c r="V41" s="20" t="n">
        <v>12.40042258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(1586.0/B46*100)</f>
        <v/>
      </c>
      <c r="D46" s="19" t="n">
        <v>21555</v>
      </c>
      <c r="E46" s="18" t="n">
        <v>400.41341462</v>
      </c>
      <c r="F46" s="20" t="n">
        <v>3.3076603</v>
      </c>
      <c r="G46" s="18" t="n">
        <v>370.85054518</v>
      </c>
      <c r="H46" s="20" t="n">
        <v>3.56353543</v>
      </c>
      <c r="I46" s="18" t="n">
        <v>358.99781374</v>
      </c>
      <c r="J46" s="20" t="n">
        <v>5.52460011</v>
      </c>
      <c r="K46" s="18" t="n">
        <v>344.92015659</v>
      </c>
      <c r="L46" s="20" t="n">
        <v>8.0899053</v>
      </c>
      <c r="M46" s="18" t="s">
        <v>481</v>
      </c>
      <c r="N46" s="20" t="s">
        <v>481</v>
      </c>
      <c r="O46" s="18" t="s">
        <v>481</v>
      </c>
      <c r="P46" s="20" t="s">
        <v>481</v>
      </c>
      <c r="Q46" s="18" t="s">
        <v>481</v>
      </c>
      <c r="R46" s="20" t="s">
        <v>481</v>
      </c>
      <c r="S46" s="18" t="s">
        <v>481</v>
      </c>
      <c r="T46" s="20" t="s">
        <v>481</v>
      </c>
      <c r="U46" s="18" t="n">
        <v>335.23332527</v>
      </c>
      <c r="V46" s="20" t="n">
        <v>4.27589052</v>
      </c>
    </row>
    <row r="47" spans="1:22">
      <c r="A47" s="15" t="s">
        <v>522</v>
      </c>
      <c r="B47" s="17" t="n">
        <v>5928</v>
      </c>
      <c r="C47" s="18">
        <f>(136.0/B47*100)</f>
        <v/>
      </c>
      <c r="D47" s="19" t="n">
        <v>5792</v>
      </c>
      <c r="E47" s="18" t="n">
        <v>464.7604876</v>
      </c>
      <c r="F47" s="20" t="n">
        <v>4.17240594</v>
      </c>
      <c r="G47" s="18" t="n">
        <v>434.8534959</v>
      </c>
      <c r="H47" s="20" t="n">
        <v>4.41356913</v>
      </c>
      <c r="I47" s="18" t="n">
        <v>419.04806745</v>
      </c>
      <c r="J47" s="20" t="n">
        <v>6.112651</v>
      </c>
      <c r="K47" s="18" t="n">
        <v>409.00876865</v>
      </c>
      <c r="L47" s="20" t="n">
        <v>5.90654173</v>
      </c>
      <c r="M47" s="18" t="s">
        <v>481</v>
      </c>
      <c r="N47" s="20" t="s">
        <v>481</v>
      </c>
      <c r="O47" s="18" t="s">
        <v>481</v>
      </c>
      <c r="P47" s="20" t="s">
        <v>481</v>
      </c>
      <c r="Q47" s="18" t="s">
        <v>481</v>
      </c>
      <c r="R47" s="20" t="s">
        <v>481</v>
      </c>
      <c r="S47" s="18" t="s">
        <v>481</v>
      </c>
      <c r="T47" s="20" t="s">
        <v>481</v>
      </c>
      <c r="U47" s="18" t="n">
        <v>359.33185301</v>
      </c>
      <c r="V47" s="20" t="n">
        <v>8.67085587</v>
      </c>
    </row>
    <row r="48" spans="1:22">
      <c r="A48" s="15" t="s">
        <v>523</v>
      </c>
      <c r="B48" s="17" t="n">
        <v>9841</v>
      </c>
      <c r="C48" s="18">
        <f>(7.0/B48*100)</f>
        <v/>
      </c>
      <c r="D48" s="19" t="n">
        <v>9834</v>
      </c>
      <c r="E48" s="18" t="n">
        <v>538.16776895</v>
      </c>
      <c r="F48" s="20" t="n">
        <v>4.77045685</v>
      </c>
      <c r="G48" s="18" t="n">
        <v>479.6735595</v>
      </c>
      <c r="H48" s="20" t="n">
        <v>7.79847393</v>
      </c>
      <c r="I48" s="18" t="n">
        <v>454.37501613</v>
      </c>
      <c r="J48" s="20" t="n">
        <v>13.35616556</v>
      </c>
      <c r="K48" s="18" t="n">
        <v>462.89919894</v>
      </c>
      <c r="L48" s="20" t="n">
        <v>22.65988722</v>
      </c>
      <c r="M48" s="18" t="s">
        <v>481</v>
      </c>
      <c r="N48" s="20" t="s">
        <v>481</v>
      </c>
      <c r="O48" s="18" t="s">
        <v>481</v>
      </c>
      <c r="P48" s="20" t="s">
        <v>481</v>
      </c>
      <c r="Q48" s="18" t="s">
        <v>481</v>
      </c>
      <c r="R48" s="20" t="s">
        <v>481</v>
      </c>
      <c r="S48" s="18" t="s">
        <v>481</v>
      </c>
      <c r="T48" s="20" t="s">
        <v>481</v>
      </c>
      <c r="U48" s="18" t="n">
        <v>475.09940967</v>
      </c>
      <c r="V48" s="20" t="n">
        <v>34.54318652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(234.0/B50*100)</f>
        <v/>
      </c>
      <c r="D50" s="19" t="n">
        <v>11561</v>
      </c>
      <c r="E50" s="18" t="n">
        <v>397.66289648</v>
      </c>
      <c r="F50" s="20" t="n">
        <v>2.40464555</v>
      </c>
      <c r="G50" s="18" t="n">
        <v>382.35658495</v>
      </c>
      <c r="H50" s="20" t="n">
        <v>2.90485303</v>
      </c>
      <c r="I50" s="18" t="n">
        <v>389.37691284</v>
      </c>
      <c r="J50" s="20" t="n">
        <v>5.56727998</v>
      </c>
      <c r="K50" s="18" t="n">
        <v>372.58808989</v>
      </c>
      <c r="L50" s="20" t="n">
        <v>6.05849854</v>
      </c>
      <c r="M50" s="18" t="s">
        <v>481</v>
      </c>
      <c r="N50" s="20" t="s">
        <v>481</v>
      </c>
      <c r="O50" s="18" t="s">
        <v>481</v>
      </c>
      <c r="P50" s="20" t="s">
        <v>481</v>
      </c>
      <c r="Q50" s="18" t="s">
        <v>481</v>
      </c>
      <c r="R50" s="20" t="s">
        <v>481</v>
      </c>
      <c r="S50" s="18" t="s">
        <v>481</v>
      </c>
      <c r="T50" s="20" t="s">
        <v>481</v>
      </c>
      <c r="U50" s="18" t="n">
        <v>340.85566699</v>
      </c>
      <c r="V50" s="20" t="n">
        <v>7.13970632</v>
      </c>
    </row>
    <row r="51" spans="1:22">
      <c r="A51" s="15" t="s">
        <v>526</v>
      </c>
      <c r="B51" s="17" t="n">
        <v>6866</v>
      </c>
      <c r="C51" s="18">
        <f>(109.0/B51*100)</f>
        <v/>
      </c>
      <c r="D51" s="19" t="n">
        <v>6757</v>
      </c>
      <c r="E51" s="18" t="n">
        <v>407.46777526</v>
      </c>
      <c r="F51" s="20" t="n">
        <v>3.1860284</v>
      </c>
      <c r="G51" s="18" t="n">
        <v>399.29049351</v>
      </c>
      <c r="H51" s="20" t="n">
        <v>3.25298197</v>
      </c>
      <c r="I51" s="18" t="n">
        <v>400.29434608</v>
      </c>
      <c r="J51" s="20" t="n">
        <v>5.2119068</v>
      </c>
      <c r="K51" s="18" t="n">
        <v>374.33969562</v>
      </c>
      <c r="L51" s="20" t="n">
        <v>10.32213213</v>
      </c>
      <c r="M51" s="18" t="s">
        <v>481</v>
      </c>
      <c r="N51" s="20" t="s">
        <v>481</v>
      </c>
      <c r="O51" s="18" t="s">
        <v>481</v>
      </c>
      <c r="P51" s="20" t="s">
        <v>481</v>
      </c>
      <c r="Q51" s="18" t="n">
        <v>380.5422133</v>
      </c>
      <c r="R51" s="20" t="n">
        <v>4.31283207</v>
      </c>
      <c r="S51" s="18" t="s">
        <v>481</v>
      </c>
      <c r="T51" s="20" t="s">
        <v>481</v>
      </c>
      <c r="U51" s="18" t="n">
        <v>379.8471359</v>
      </c>
      <c r="V51" s="20" t="n">
        <v>9.73083686</v>
      </c>
    </row>
    <row r="52" spans="1:22">
      <c r="A52" s="15" t="s">
        <v>527</v>
      </c>
      <c r="B52" s="17" t="n">
        <v>5809</v>
      </c>
      <c r="C52" s="18">
        <f>(82.0/B52*100)</f>
        <v/>
      </c>
      <c r="D52" s="19" t="n">
        <v>5727</v>
      </c>
      <c r="E52" s="18" t="n">
        <v>473.23527484</v>
      </c>
      <c r="F52" s="20" t="n">
        <v>2.71344666</v>
      </c>
      <c r="G52" s="18" t="n">
        <v>442.634706</v>
      </c>
      <c r="H52" s="20" t="n">
        <v>4.35036115</v>
      </c>
      <c r="I52" s="18" t="n">
        <v>436.31409701</v>
      </c>
      <c r="J52" s="20" t="n">
        <v>7.52622124</v>
      </c>
      <c r="K52" s="18" t="n">
        <v>413.13055571</v>
      </c>
      <c r="L52" s="20" t="n">
        <v>9.57033575</v>
      </c>
      <c r="M52" s="18" t="s">
        <v>481</v>
      </c>
      <c r="N52" s="20" t="s">
        <v>481</v>
      </c>
      <c r="O52" s="18" t="s">
        <v>481</v>
      </c>
      <c r="P52" s="20" t="s">
        <v>481</v>
      </c>
      <c r="Q52" s="18" t="s">
        <v>481</v>
      </c>
      <c r="R52" s="20" t="s">
        <v>481</v>
      </c>
      <c r="S52" s="18" t="s">
        <v>481</v>
      </c>
      <c r="T52" s="20" t="s">
        <v>481</v>
      </c>
      <c r="U52" s="18" t="n">
        <v>378.16233288</v>
      </c>
      <c r="V52" s="20" t="n">
        <v>14.15402525</v>
      </c>
    </row>
    <row r="53" spans="1:22">
      <c r="A53" s="15" t="s">
        <v>528</v>
      </c>
      <c r="B53" s="17" t="n">
        <v>5571</v>
      </c>
      <c r="C53" s="18">
        <f>(89.0/B53*100)</f>
        <v/>
      </c>
      <c r="D53" s="19" t="n">
        <v>5482</v>
      </c>
      <c r="E53" s="18" t="n">
        <v>456.8511502</v>
      </c>
      <c r="F53" s="20" t="n">
        <v>2.0843085</v>
      </c>
      <c r="G53" s="18" t="n">
        <v>425.65005086</v>
      </c>
      <c r="H53" s="20" t="n">
        <v>2.78142997</v>
      </c>
      <c r="I53" s="18" t="n">
        <v>406.87155653</v>
      </c>
      <c r="J53" s="20" t="n">
        <v>5.79951929</v>
      </c>
      <c r="K53" s="18" t="n">
        <v>392.27462907</v>
      </c>
      <c r="L53" s="20" t="n">
        <v>5.47801876</v>
      </c>
      <c r="M53" s="18" t="s">
        <v>481</v>
      </c>
      <c r="N53" s="20" t="s">
        <v>481</v>
      </c>
      <c r="O53" s="18" t="s">
        <v>481</v>
      </c>
      <c r="P53" s="20" t="s">
        <v>481</v>
      </c>
      <c r="Q53" s="18" t="s">
        <v>481</v>
      </c>
      <c r="R53" s="20" t="s">
        <v>481</v>
      </c>
      <c r="S53" s="18" t="s">
        <v>481</v>
      </c>
      <c r="T53" s="20" t="s">
        <v>481</v>
      </c>
      <c r="U53" s="18" t="n">
        <v>344.71123671</v>
      </c>
      <c r="V53" s="20" t="n">
        <v>8.564003319999999</v>
      </c>
    </row>
    <row r="54" spans="1:22">
      <c r="A54" s="15" t="s">
        <v>529</v>
      </c>
      <c r="B54" s="17" t="n">
        <v>4740</v>
      </c>
      <c r="C54" s="18">
        <f>(180.0/B54*100)</f>
        <v/>
      </c>
      <c r="D54" s="19" t="n">
        <v>4560</v>
      </c>
      <c r="E54" s="18" t="n">
        <v>339.07212656</v>
      </c>
      <c r="F54" s="20" t="n">
        <v>3.45409351</v>
      </c>
      <c r="G54" s="18" t="n">
        <v>328.81827178</v>
      </c>
      <c r="H54" s="20" t="n">
        <v>3.30282479</v>
      </c>
      <c r="I54" s="18" t="n">
        <v>325.73677717</v>
      </c>
      <c r="J54" s="20" t="n">
        <v>6.89337498</v>
      </c>
      <c r="K54" s="18" t="n">
        <v>315.9888606</v>
      </c>
      <c r="L54" s="20" t="n">
        <v>10.72260427</v>
      </c>
      <c r="M54" s="18" t="s">
        <v>481</v>
      </c>
      <c r="N54" s="20" t="s">
        <v>481</v>
      </c>
      <c r="O54" s="18" t="s">
        <v>481</v>
      </c>
      <c r="P54" s="20" t="s">
        <v>481</v>
      </c>
      <c r="Q54" s="18" t="s">
        <v>481</v>
      </c>
      <c r="R54" s="20" t="s">
        <v>481</v>
      </c>
      <c r="S54" s="18" t="s">
        <v>481</v>
      </c>
      <c r="T54" s="20" t="s">
        <v>481</v>
      </c>
      <c r="U54" s="18" t="n">
        <v>280.517183</v>
      </c>
      <c r="V54" s="20" t="n">
        <v>4.92232143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550.47753519</v>
      </c>
      <c r="F56" s="20" t="n">
        <v>2.85475758</v>
      </c>
      <c r="G56" s="18" t="n">
        <v>515.01180297</v>
      </c>
      <c r="H56" s="20" t="n">
        <v>7.80217543</v>
      </c>
      <c r="I56" s="18" t="n">
        <v>468.2993677</v>
      </c>
      <c r="J56" s="20" t="n">
        <v>36.83265524</v>
      </c>
      <c r="K56" s="18" t="n">
        <v>447.12142954</v>
      </c>
      <c r="L56" s="20" t="n">
        <v>17.20402214</v>
      </c>
      <c r="M56" s="18" t="s">
        <v>481</v>
      </c>
      <c r="N56" s="20" t="s">
        <v>481</v>
      </c>
      <c r="O56" s="18" t="s">
        <v>481</v>
      </c>
      <c r="P56" s="20" t="s">
        <v>481</v>
      </c>
      <c r="Q56" s="18" t="s">
        <v>481</v>
      </c>
      <c r="R56" s="20" t="s">
        <v>481</v>
      </c>
      <c r="S56" s="18" t="s">
        <v>481</v>
      </c>
      <c r="T56" s="20" t="s">
        <v>481</v>
      </c>
      <c r="U56" s="18" t="n">
        <v>477.44514495</v>
      </c>
      <c r="V56" s="20" t="n">
        <v>23.97159405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(143.0/B61*100)</f>
        <v/>
      </c>
      <c r="D61" s="19" t="n">
        <v>6382</v>
      </c>
      <c r="E61" s="18" t="n">
        <v>492.59490312</v>
      </c>
      <c r="F61" s="20" t="n">
        <v>2.26980984</v>
      </c>
      <c r="G61" s="18" t="n">
        <v>464.47920511</v>
      </c>
      <c r="H61" s="20" t="n">
        <v>3.24379796</v>
      </c>
      <c r="I61" s="18" t="n">
        <v>455.00853967</v>
      </c>
      <c r="J61" s="20" t="n">
        <v>6.76394532</v>
      </c>
      <c r="K61" s="18" t="n">
        <v>450.85070328</v>
      </c>
      <c r="L61" s="20" t="n">
        <v>7.86368041</v>
      </c>
      <c r="M61" s="18" t="s">
        <v>481</v>
      </c>
      <c r="N61" s="20" t="s">
        <v>481</v>
      </c>
      <c r="O61" s="18" t="s">
        <v>481</v>
      </c>
      <c r="P61" s="20" t="s">
        <v>481</v>
      </c>
      <c r="Q61" s="18" t="s">
        <v>481</v>
      </c>
      <c r="R61" s="20" t="s">
        <v>481</v>
      </c>
      <c r="S61" s="18" t="s">
        <v>481</v>
      </c>
      <c r="T61" s="20" t="s">
        <v>481</v>
      </c>
      <c r="U61" s="18" t="n">
        <v>416.92692275</v>
      </c>
      <c r="V61" s="20" t="n">
        <v>11.60655595</v>
      </c>
    </row>
    <row r="62" spans="1:22">
      <c r="A62" s="15" t="s">
        <v>537</v>
      </c>
      <c r="B62" s="17" t="n">
        <v>4476</v>
      </c>
      <c r="C62" s="18">
        <f>(3.0/B62*100)</f>
        <v/>
      </c>
      <c r="D62" s="19" t="n">
        <v>4473</v>
      </c>
      <c r="E62" s="18" t="n">
        <v>545.7150349999999</v>
      </c>
      <c r="F62" s="20" t="n">
        <v>1.16343298</v>
      </c>
      <c r="G62" s="18" t="n">
        <v>526.83452363</v>
      </c>
      <c r="H62" s="20" t="n">
        <v>5.43777387</v>
      </c>
      <c r="I62" s="18" t="n">
        <v>526.7679048</v>
      </c>
      <c r="J62" s="20" t="n">
        <v>16.27389419</v>
      </c>
      <c r="K62" s="18" t="n">
        <v>550.13440459</v>
      </c>
      <c r="L62" s="20" t="n">
        <v>17.80319502</v>
      </c>
      <c r="M62" s="18" t="s">
        <v>481</v>
      </c>
      <c r="N62" s="20" t="s">
        <v>481</v>
      </c>
      <c r="O62" s="18" t="s">
        <v>481</v>
      </c>
      <c r="P62" s="20" t="s">
        <v>481</v>
      </c>
      <c r="Q62" s="18" t="s">
        <v>481</v>
      </c>
      <c r="R62" s="20" t="s">
        <v>481</v>
      </c>
      <c r="S62" s="18" t="s">
        <v>481</v>
      </c>
      <c r="T62" s="20" t="s">
        <v>481</v>
      </c>
      <c r="U62" s="18" t="n">
        <v>472.7147394</v>
      </c>
      <c r="V62" s="20" t="n">
        <v>30.02774792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433.03551657</v>
      </c>
      <c r="F66" s="20" t="n">
        <v>1.82146392</v>
      </c>
      <c r="G66" s="18" t="n">
        <v>415.69063272</v>
      </c>
      <c r="H66" s="20" t="n">
        <v>2.5950398</v>
      </c>
      <c r="I66" s="18" t="n">
        <v>411.44879901</v>
      </c>
      <c r="J66" s="20" t="n">
        <v>4.9199786</v>
      </c>
      <c r="K66" s="18" t="n">
        <v>407.96297859</v>
      </c>
      <c r="L66" s="20" t="n">
        <v>4.32198967</v>
      </c>
      <c r="M66" s="18" t="s">
        <v>481</v>
      </c>
      <c r="N66" s="20" t="s">
        <v>481</v>
      </c>
      <c r="O66" s="18" t="s">
        <v>481</v>
      </c>
      <c r="P66" s="20" t="s">
        <v>481</v>
      </c>
      <c r="Q66" s="18" t="s">
        <v>481</v>
      </c>
      <c r="R66" s="20" t="s">
        <v>481</v>
      </c>
      <c r="S66" s="18" t="s">
        <v>481</v>
      </c>
      <c r="T66" s="20" t="s">
        <v>481</v>
      </c>
      <c r="U66" s="18" t="n">
        <v>344.81311905</v>
      </c>
      <c r="V66" s="20" t="n">
        <v>6.18627258</v>
      </c>
    </row>
    <row r="67" spans="1:22">
      <c r="A67" s="15" t="s">
        <v>542</v>
      </c>
      <c r="B67" s="17" t="n">
        <v>6971</v>
      </c>
      <c r="C67" s="18">
        <f>(263.0/B67*100)</f>
        <v/>
      </c>
      <c r="D67" s="19" t="n">
        <v>6708</v>
      </c>
      <c r="E67" s="18" t="n">
        <v>397.93585392</v>
      </c>
      <c r="F67" s="20" t="n">
        <v>2.88352377</v>
      </c>
      <c r="G67" s="18" t="n">
        <v>380.69738079</v>
      </c>
      <c r="H67" s="20" t="n">
        <v>3.40979397</v>
      </c>
      <c r="I67" s="18" t="n">
        <v>376.94414453</v>
      </c>
      <c r="J67" s="20" t="n">
        <v>6.36693615</v>
      </c>
      <c r="K67" s="18" t="n">
        <v>409.07814664</v>
      </c>
      <c r="L67" s="20" t="n">
        <v>10.11091979</v>
      </c>
      <c r="M67" s="18" t="s">
        <v>481</v>
      </c>
      <c r="N67" s="20" t="s">
        <v>481</v>
      </c>
      <c r="O67" s="18" t="s">
        <v>481</v>
      </c>
      <c r="P67" s="20" t="s">
        <v>481</v>
      </c>
      <c r="Q67" s="18" t="s">
        <v>481</v>
      </c>
      <c r="R67" s="20" t="s">
        <v>481</v>
      </c>
      <c r="S67" s="18" t="s">
        <v>481</v>
      </c>
      <c r="T67" s="20" t="s">
        <v>481</v>
      </c>
      <c r="U67" s="18" t="n">
        <v>318.60100955</v>
      </c>
      <c r="V67" s="20" t="n">
        <v>10.16883316</v>
      </c>
    </row>
    <row r="68" spans="1:22">
      <c r="A68" s="15" t="s">
        <v>543</v>
      </c>
      <c r="B68" s="17" t="n">
        <v>12083</v>
      </c>
      <c r="C68" s="18">
        <f>(27.0/B68*100)</f>
        <v/>
      </c>
      <c r="D68" s="19" t="n">
        <v>12056</v>
      </c>
      <c r="E68" s="18" t="n">
        <v>424.15583872</v>
      </c>
      <c r="F68" s="20" t="n">
        <v>1.52609379</v>
      </c>
      <c r="G68" s="18" t="n">
        <v>386.5391517</v>
      </c>
      <c r="H68" s="20" t="n">
        <v>2.48006701</v>
      </c>
      <c r="I68" s="18" t="n">
        <v>375.37541408</v>
      </c>
      <c r="J68" s="20" t="n">
        <v>5.09940355</v>
      </c>
      <c r="K68" s="18" t="n">
        <v>374.16083786</v>
      </c>
      <c r="L68" s="20" t="n">
        <v>8.54820848</v>
      </c>
      <c r="M68" s="18" t="s">
        <v>481</v>
      </c>
      <c r="N68" s="20" t="s">
        <v>481</v>
      </c>
      <c r="O68" s="18" t="s">
        <v>481</v>
      </c>
      <c r="P68" s="20" t="s">
        <v>481</v>
      </c>
      <c r="Q68" s="18" t="s">
        <v>481</v>
      </c>
      <c r="R68" s="20" t="s">
        <v>481</v>
      </c>
      <c r="S68" s="18" t="s">
        <v>481</v>
      </c>
      <c r="T68" s="20" t="s">
        <v>481</v>
      </c>
      <c r="U68" s="18" t="n">
        <v>324.34577929</v>
      </c>
      <c r="V68" s="20" t="n">
        <v>4.13561733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503.85951392</v>
      </c>
      <c r="F70" s="20" t="n">
        <v>3.06640894</v>
      </c>
      <c r="G70" s="18" t="n">
        <v>484.91614958</v>
      </c>
      <c r="H70" s="20" t="n">
        <v>3.69331793</v>
      </c>
      <c r="I70" s="18" t="n">
        <v>484.01614678</v>
      </c>
      <c r="J70" s="20" t="n">
        <v>7.61612058</v>
      </c>
      <c r="K70" s="18" t="n">
        <v>482.36256952</v>
      </c>
      <c r="L70" s="20" t="n">
        <v>6.54007255</v>
      </c>
      <c r="M70" s="18" t="s">
        <v>481</v>
      </c>
      <c r="N70" s="20" t="s">
        <v>481</v>
      </c>
      <c r="O70" s="18" t="s">
        <v>481</v>
      </c>
      <c r="P70" s="20" t="s">
        <v>481</v>
      </c>
      <c r="Q70" s="18" t="s">
        <v>481</v>
      </c>
      <c r="R70" s="20" t="s">
        <v>481</v>
      </c>
      <c r="S70" s="18" t="s">
        <v>481</v>
      </c>
      <c r="T70" s="20" t="s">
        <v>481</v>
      </c>
      <c r="U70" s="18" t="n">
        <v>445.8284796</v>
      </c>
      <c r="V70" s="20" t="n">
        <v>11.55166002</v>
      </c>
    </row>
    <row r="71" spans="1:22">
      <c r="A71" s="15" t="s">
        <v>546</v>
      </c>
      <c r="B71" s="17" t="n">
        <v>6115</v>
      </c>
      <c r="C71" s="18">
        <f>(18.0/B71*100)</f>
        <v/>
      </c>
      <c r="D71" s="19" t="n">
        <v>6097</v>
      </c>
      <c r="E71" s="18" t="n">
        <v>565.99851033</v>
      </c>
      <c r="F71" s="20" t="n">
        <v>1.57277659</v>
      </c>
      <c r="G71" s="18" t="n">
        <v>559.79605331</v>
      </c>
      <c r="H71" s="20" t="n">
        <v>4.12951601</v>
      </c>
      <c r="I71" s="18" t="n">
        <v>540.34295421</v>
      </c>
      <c r="J71" s="20" t="n">
        <v>13.82531951</v>
      </c>
      <c r="K71" s="18" t="n">
        <v>515.28354483</v>
      </c>
      <c r="L71" s="20" t="n">
        <v>19.9414172</v>
      </c>
      <c r="M71" s="18" t="s">
        <v>481</v>
      </c>
      <c r="N71" s="20" t="s">
        <v>481</v>
      </c>
      <c r="O71" s="18" t="s">
        <v>481</v>
      </c>
      <c r="P71" s="20" t="s">
        <v>481</v>
      </c>
      <c r="Q71" s="18" t="s">
        <v>481</v>
      </c>
      <c r="R71" s="20" t="s">
        <v>481</v>
      </c>
      <c r="S71" s="18" t="s">
        <v>481</v>
      </c>
      <c r="T71" s="20" t="s">
        <v>481</v>
      </c>
      <c r="U71" s="18" t="n">
        <v>489.71354594</v>
      </c>
      <c r="V71" s="20" t="n">
        <v>21.38189932</v>
      </c>
    </row>
    <row r="72" spans="1:22">
      <c r="A72" s="15" t="s">
        <v>547</v>
      </c>
      <c r="B72" s="17" t="n">
        <v>7708</v>
      </c>
      <c r="C72" s="18">
        <f>(5.0/B72*100)</f>
        <v/>
      </c>
      <c r="D72" s="19" t="n">
        <v>7703</v>
      </c>
      <c r="E72" s="18" t="n">
        <v>550.51840926</v>
      </c>
      <c r="F72" s="20" t="n">
        <v>2.97276801</v>
      </c>
      <c r="G72" s="18" t="n">
        <v>487.60777166</v>
      </c>
      <c r="H72" s="20" t="n">
        <v>7.41349398</v>
      </c>
      <c r="I72" s="18" t="n">
        <v>471.95216012</v>
      </c>
      <c r="J72" s="20" t="n">
        <v>16.39237271</v>
      </c>
      <c r="K72" s="18" t="n">
        <v>410.46490426</v>
      </c>
      <c r="L72" s="20" t="n">
        <v>11.67025403</v>
      </c>
      <c r="M72" s="18" t="s">
        <v>481</v>
      </c>
      <c r="N72" s="20" t="s">
        <v>481</v>
      </c>
      <c r="O72" s="18" t="s">
        <v>481</v>
      </c>
      <c r="P72" s="20" t="s">
        <v>481</v>
      </c>
      <c r="Q72" s="18" t="s">
        <v>481</v>
      </c>
      <c r="R72" s="20" t="s">
        <v>481</v>
      </c>
      <c r="S72" s="18" t="s">
        <v>481</v>
      </c>
      <c r="T72" s="20" t="s">
        <v>481</v>
      </c>
      <c r="U72" s="18" t="n">
        <v>450.85237991</v>
      </c>
      <c r="V72" s="20" t="n">
        <v>39.06311126</v>
      </c>
    </row>
    <row r="73" spans="1:22">
      <c r="A73" s="15" t="s">
        <v>548</v>
      </c>
      <c r="B73" s="17" t="n">
        <v>8249</v>
      </c>
      <c r="C73" s="18">
        <f>(149.0/B73*100)</f>
        <v/>
      </c>
      <c r="D73" s="19" t="n">
        <v>8100</v>
      </c>
      <c r="E73" s="18" t="n">
        <v>417.05879445</v>
      </c>
      <c r="F73" s="20" t="n">
        <v>3.02948176</v>
      </c>
      <c r="G73" s="18" t="n">
        <v>413.01357691</v>
      </c>
      <c r="H73" s="20" t="n">
        <v>3.96837018</v>
      </c>
      <c r="I73" s="18" t="n">
        <v>425.06557785</v>
      </c>
      <c r="J73" s="20" t="n">
        <v>9.019921739999999</v>
      </c>
      <c r="K73" s="18" t="n">
        <v>401.41100732</v>
      </c>
      <c r="L73" s="20" t="n">
        <v>12.13516364</v>
      </c>
      <c r="M73" s="18" t="s">
        <v>481</v>
      </c>
      <c r="N73" s="20" t="s">
        <v>481</v>
      </c>
      <c r="O73" s="18" t="s">
        <v>481</v>
      </c>
      <c r="P73" s="20" t="s">
        <v>481</v>
      </c>
      <c r="Q73" s="18" t="s">
        <v>481</v>
      </c>
      <c r="R73" s="20" t="s">
        <v>481</v>
      </c>
      <c r="S73" s="18" t="s">
        <v>481</v>
      </c>
      <c r="T73" s="20" t="s">
        <v>481</v>
      </c>
      <c r="U73" s="18" t="n">
        <v>373.90383889</v>
      </c>
      <c r="V73" s="20" t="n">
        <v>15.5919938</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(229.0/B75*100)</f>
        <v/>
      </c>
      <c r="D75" s="19" t="n">
        <v>5146</v>
      </c>
      <c r="E75" s="18" t="n">
        <v>370.58284407</v>
      </c>
      <c r="F75" s="20" t="n">
        <v>3.44713387</v>
      </c>
      <c r="G75" s="18" t="n">
        <v>370.90393313</v>
      </c>
      <c r="H75" s="20" t="n">
        <v>3.62141784</v>
      </c>
      <c r="I75" s="18" t="n">
        <v>368.07196501</v>
      </c>
      <c r="J75" s="20" t="n">
        <v>6.34184512</v>
      </c>
      <c r="K75" s="18" t="n">
        <v>367.33141742</v>
      </c>
      <c r="L75" s="20" t="n">
        <v>9.20719321</v>
      </c>
      <c r="M75" s="18" t="s">
        <v>481</v>
      </c>
      <c r="N75" s="20" t="s">
        <v>481</v>
      </c>
      <c r="O75" s="18" t="s">
        <v>481</v>
      </c>
      <c r="P75" s="20" t="s">
        <v>481</v>
      </c>
      <c r="Q75" s="18" t="s">
        <v>481</v>
      </c>
      <c r="R75" s="20" t="s">
        <v>481</v>
      </c>
      <c r="S75" s="18" t="s">
        <v>481</v>
      </c>
      <c r="T75" s="20" t="s">
        <v>481</v>
      </c>
      <c r="U75" s="18" t="n">
        <v>319.32107173</v>
      </c>
      <c r="V75" s="20" t="n">
        <v>7.86398812</v>
      </c>
    </row>
    <row r="76" spans="1:22">
      <c r="A76" s="15" t="s">
        <v>551</v>
      </c>
      <c r="B76" s="17" t="n">
        <v>14167</v>
      </c>
      <c r="C76" s="18">
        <f>(230.0/B76*100)</f>
        <v/>
      </c>
      <c r="D76" s="19" t="n">
        <v>13937</v>
      </c>
      <c r="E76" s="18" t="n">
        <v>436.18810806</v>
      </c>
      <c r="F76" s="20" t="n">
        <v>2.48971123</v>
      </c>
      <c r="G76" s="18" t="n">
        <v>423.36768125</v>
      </c>
      <c r="H76" s="20" t="n">
        <v>3.41525511</v>
      </c>
      <c r="I76" s="18" t="n">
        <v>401.84956197</v>
      </c>
      <c r="J76" s="20" t="n">
        <v>6.01380411</v>
      </c>
      <c r="K76" s="18" t="n">
        <v>416.60040755</v>
      </c>
      <c r="L76" s="20" t="n">
        <v>9.248208740000001</v>
      </c>
      <c r="M76" s="18" t="s">
        <v>481</v>
      </c>
      <c r="N76" s="20" t="s">
        <v>481</v>
      </c>
      <c r="O76" s="18" t="s">
        <v>481</v>
      </c>
      <c r="P76" s="20" t="s">
        <v>481</v>
      </c>
      <c r="Q76" s="18" t="s">
        <v>481</v>
      </c>
      <c r="R76" s="20" t="s">
        <v>481</v>
      </c>
      <c r="S76" s="18" t="s">
        <v>481</v>
      </c>
      <c r="T76" s="20" t="s">
        <v>481</v>
      </c>
      <c r="U76" s="18" t="n">
        <v>359.32860304</v>
      </c>
      <c r="V76" s="20" t="n">
        <v>8.66177265</v>
      </c>
    </row>
    <row r="77" spans="1:22">
      <c r="A77" s="15" t="s">
        <v>552</v>
      </c>
      <c r="B77" s="17" t="n">
        <v>6062</v>
      </c>
      <c r="C77" s="18">
        <f>(124.0/B77*100)</f>
        <v/>
      </c>
      <c r="D77" s="19" t="n">
        <v>5938</v>
      </c>
      <c r="E77" s="18" t="n">
        <v>431.48532688</v>
      </c>
      <c r="F77" s="20" t="n">
        <v>3.06379454</v>
      </c>
      <c r="G77" s="18" t="n">
        <v>411.95909358</v>
      </c>
      <c r="H77" s="20" t="n">
        <v>3.00847026</v>
      </c>
      <c r="I77" s="18" t="n">
        <v>406.92364276</v>
      </c>
      <c r="J77" s="20" t="n">
        <v>6.2436787</v>
      </c>
      <c r="K77" s="18" t="n">
        <v>388.71469576</v>
      </c>
      <c r="L77" s="20" t="n">
        <v>7.84653725</v>
      </c>
      <c r="M77" s="18" t="s">
        <v>481</v>
      </c>
      <c r="N77" s="20" t="s">
        <v>481</v>
      </c>
      <c r="O77" s="18" t="s">
        <v>481</v>
      </c>
      <c r="P77" s="20" t="s">
        <v>481</v>
      </c>
      <c r="Q77" s="18" t="s">
        <v>481</v>
      </c>
      <c r="R77" s="20" t="s">
        <v>481</v>
      </c>
      <c r="S77" s="18" t="s">
        <v>481</v>
      </c>
      <c r="T77" s="20" t="s">
        <v>481</v>
      </c>
      <c r="U77" s="18" t="n">
        <v>352.38899672</v>
      </c>
      <c r="V77" s="20" t="n">
        <v>6.89297463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447.70258172</v>
      </c>
      <c r="F81" s="20" t="n">
        <v>3.12534319</v>
      </c>
      <c r="G81" s="18" t="n">
        <v>440.49412744</v>
      </c>
      <c r="H81" s="20" t="n">
        <v>5.13049148</v>
      </c>
      <c r="I81" s="18" t="n">
        <v>438.07905985</v>
      </c>
      <c r="J81" s="20" t="n">
        <v>10.05652551</v>
      </c>
      <c r="K81" s="18" t="n">
        <v>457.94383178</v>
      </c>
      <c r="L81" s="20" t="n">
        <v>17.34483099</v>
      </c>
      <c r="M81" s="18" t="s">
        <v>481</v>
      </c>
      <c r="N81" s="20" t="s">
        <v>481</v>
      </c>
      <c r="O81" s="18" t="s">
        <v>481</v>
      </c>
      <c r="P81" s="20" t="s">
        <v>481</v>
      </c>
      <c r="Q81" s="18" t="s">
        <v>481</v>
      </c>
      <c r="R81" s="20" t="s">
        <v>481</v>
      </c>
      <c r="S81" s="18" t="s">
        <v>481</v>
      </c>
      <c r="T81" s="20" t="s">
        <v>481</v>
      </c>
      <c r="U81" s="18" t="n">
        <v>398.76471721</v>
      </c>
      <c r="V81" s="20" t="n">
        <v>20.54397194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747</v>
      </c>
    </row>
    <row customHeight="1" ht="30" r="4" spans="1:22">
      <c r="A4" s="6" t="n"/>
      <c r="B4" s="7" t="s">
        <v>462</v>
      </c>
      <c r="C4" s="7" t="s">
        <v>463</v>
      </c>
      <c r="D4" s="8" t="s">
        <v>462</v>
      </c>
      <c r="E4" s="9" t="s">
        <v>622</v>
      </c>
      <c r="F4" s="10" t="n"/>
      <c r="G4" s="9" t="s">
        <v>743</v>
      </c>
      <c r="H4" s="10" t="n"/>
      <c r="I4" s="9" t="s">
        <v>744</v>
      </c>
      <c r="J4" s="10" t="n"/>
      <c r="K4" s="9" t="s">
        <v>745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(457.0/B7*100)</f>
        <v/>
      </c>
      <c r="D7" s="19" t="n">
        <v>14073</v>
      </c>
      <c r="E7" s="18" t="n">
        <v>508.91061382</v>
      </c>
      <c r="F7" s="20" t="n">
        <v>1.86791789</v>
      </c>
      <c r="G7" s="18" t="n">
        <v>487.73951834</v>
      </c>
      <c r="H7" s="20" t="n">
        <v>2.55575778</v>
      </c>
      <c r="I7" s="18" t="n">
        <v>472.16630619</v>
      </c>
      <c r="J7" s="20" t="n">
        <v>5.20646507</v>
      </c>
      <c r="K7" s="18" t="n">
        <v>452.56329903</v>
      </c>
      <c r="L7" s="20" t="n">
        <v>4.94415846</v>
      </c>
      <c r="M7" s="18" t="s">
        <v>481</v>
      </c>
      <c r="N7" s="20" t="s">
        <v>481</v>
      </c>
      <c r="O7" s="18" t="s">
        <v>481</v>
      </c>
      <c r="P7" s="20" t="s">
        <v>481</v>
      </c>
      <c r="Q7" s="18" t="s">
        <v>481</v>
      </c>
      <c r="R7" s="20" t="s">
        <v>481</v>
      </c>
      <c r="S7" s="18" t="s">
        <v>481</v>
      </c>
      <c r="T7" s="20" t="s">
        <v>481</v>
      </c>
      <c r="U7" s="18" t="n">
        <v>432.63947796</v>
      </c>
      <c r="V7" s="20" t="n">
        <v>7.36547022</v>
      </c>
    </row>
    <row r="8" spans="1:22">
      <c r="A8" s="15" t="s">
        <v>483</v>
      </c>
      <c r="B8" s="17" t="n">
        <v>7007</v>
      </c>
      <c r="C8" s="18">
        <f>(32.0/B8*100)</f>
        <v/>
      </c>
      <c r="D8" s="19" t="n">
        <v>6975</v>
      </c>
      <c r="E8" s="18" t="n">
        <v>506.6333534</v>
      </c>
      <c r="F8" s="20" t="n">
        <v>2.97259985</v>
      </c>
      <c r="G8" s="18" t="n">
        <v>488.14293922</v>
      </c>
      <c r="H8" s="20" t="n">
        <v>3.92661159</v>
      </c>
      <c r="I8" s="18" t="n">
        <v>473.64021528</v>
      </c>
      <c r="J8" s="20" t="n">
        <v>8.362892329999999</v>
      </c>
      <c r="K8" s="18" t="n">
        <v>476.62328029</v>
      </c>
      <c r="L8" s="20" t="n">
        <v>7.51418858</v>
      </c>
      <c r="M8" s="18" t="s">
        <v>481</v>
      </c>
      <c r="N8" s="20" t="s">
        <v>481</v>
      </c>
      <c r="O8" s="18" t="s">
        <v>481</v>
      </c>
      <c r="P8" s="20" t="s">
        <v>481</v>
      </c>
      <c r="Q8" s="18" t="n">
        <v>301.63126691</v>
      </c>
      <c r="R8" s="20" t="n">
        <v>25.14921031</v>
      </c>
      <c r="S8" s="18" t="s">
        <v>481</v>
      </c>
      <c r="T8" s="20" t="s">
        <v>481</v>
      </c>
      <c r="U8" s="18" t="n">
        <v>391.09470897</v>
      </c>
      <c r="V8" s="20" t="n">
        <v>14.77114968</v>
      </c>
    </row>
    <row r="9" spans="1:22">
      <c r="A9" s="15" t="s">
        <v>484</v>
      </c>
      <c r="B9" s="17" t="n">
        <v>9651</v>
      </c>
      <c r="C9" s="18">
        <f>(152.0/B9*100)</f>
        <v/>
      </c>
      <c r="D9" s="19" t="n">
        <v>9499</v>
      </c>
      <c r="E9" s="18" t="n">
        <v>534.45607155</v>
      </c>
      <c r="F9" s="20" t="n">
        <v>2.43268528</v>
      </c>
      <c r="G9" s="18" t="n">
        <v>503.0587119</v>
      </c>
      <c r="H9" s="20" t="n">
        <v>3.07374367</v>
      </c>
      <c r="I9" s="18" t="n">
        <v>483.9930702</v>
      </c>
      <c r="J9" s="20" t="n">
        <v>4.26250993</v>
      </c>
      <c r="K9" s="18" t="n">
        <v>472.41665793</v>
      </c>
      <c r="L9" s="20" t="n">
        <v>5.17910844</v>
      </c>
      <c r="M9" s="18" t="s">
        <v>481</v>
      </c>
      <c r="N9" s="20" t="s">
        <v>481</v>
      </c>
      <c r="O9" s="18" t="s">
        <v>481</v>
      </c>
      <c r="P9" s="20" t="s">
        <v>481</v>
      </c>
      <c r="Q9" s="18" t="n">
        <v>357.98454354</v>
      </c>
      <c r="R9" s="20" t="n">
        <v>11.51846445</v>
      </c>
      <c r="S9" s="18" t="s">
        <v>481</v>
      </c>
      <c r="T9" s="20" t="s">
        <v>481</v>
      </c>
      <c r="U9" s="18" t="n">
        <v>408.95322571</v>
      </c>
      <c r="V9" s="20" t="n">
        <v>10.77803302</v>
      </c>
    </row>
    <row r="10" spans="1:22">
      <c r="A10" s="15" t="s">
        <v>485</v>
      </c>
      <c r="B10" s="17" t="n">
        <v>20058</v>
      </c>
      <c r="C10" s="18">
        <f>(536.0/B10*100)</f>
        <v/>
      </c>
      <c r="D10" s="19" t="n">
        <v>19522</v>
      </c>
      <c r="E10" s="18" t="n">
        <v>531.75138201</v>
      </c>
      <c r="F10" s="20" t="n">
        <v>2.42798874</v>
      </c>
      <c r="G10" s="18" t="n">
        <v>509.29471246</v>
      </c>
      <c r="H10" s="20" t="n">
        <v>2.85738207</v>
      </c>
      <c r="I10" s="18" t="n">
        <v>499.414542</v>
      </c>
      <c r="J10" s="20" t="n">
        <v>3.62888835</v>
      </c>
      <c r="K10" s="18" t="n">
        <v>472.60324832</v>
      </c>
      <c r="L10" s="20" t="n">
        <v>4.6559233</v>
      </c>
      <c r="M10" s="18" t="s">
        <v>481</v>
      </c>
      <c r="N10" s="20" t="s">
        <v>481</v>
      </c>
      <c r="O10" s="18" t="s">
        <v>481</v>
      </c>
      <c r="P10" s="20" t="s">
        <v>481</v>
      </c>
      <c r="Q10" s="18" t="s">
        <v>481</v>
      </c>
      <c r="R10" s="20" t="s">
        <v>481</v>
      </c>
      <c r="S10" s="18" t="s">
        <v>481</v>
      </c>
      <c r="T10" s="20" t="s">
        <v>481</v>
      </c>
      <c r="U10" s="18" t="n">
        <v>448.23432317</v>
      </c>
      <c r="V10" s="20" t="n">
        <v>9.71664395</v>
      </c>
    </row>
    <row r="11" spans="1:22">
      <c r="A11" s="15" t="s">
        <v>486</v>
      </c>
      <c r="B11" s="17" t="n">
        <v>7053</v>
      </c>
      <c r="C11" s="18">
        <f>(72.0/B11*100)</f>
        <v/>
      </c>
      <c r="D11" s="19" t="n">
        <v>6981</v>
      </c>
      <c r="E11" s="18" t="n">
        <v>442.90218526</v>
      </c>
      <c r="F11" s="20" t="n">
        <v>3.40117298</v>
      </c>
      <c r="G11" s="18" t="n">
        <v>417.81910317</v>
      </c>
      <c r="H11" s="20" t="n">
        <v>2.90183077</v>
      </c>
      <c r="I11" s="18" t="n">
        <v>421.4697179</v>
      </c>
      <c r="J11" s="20" t="n">
        <v>5.15640851</v>
      </c>
      <c r="K11" s="18" t="n">
        <v>405.31888915</v>
      </c>
      <c r="L11" s="20" t="n">
        <v>4.9678537</v>
      </c>
      <c r="M11" s="18" t="s">
        <v>481</v>
      </c>
      <c r="N11" s="20" t="s">
        <v>481</v>
      </c>
      <c r="O11" s="18" t="s">
        <v>481</v>
      </c>
      <c r="P11" s="20" t="s">
        <v>481</v>
      </c>
      <c r="Q11" s="18" t="s">
        <v>481</v>
      </c>
      <c r="R11" s="20" t="s">
        <v>481</v>
      </c>
      <c r="S11" s="18" t="s">
        <v>481</v>
      </c>
      <c r="T11" s="20" t="s">
        <v>481</v>
      </c>
      <c r="U11" s="18" t="n">
        <v>355.56713975</v>
      </c>
      <c r="V11" s="20" t="n">
        <v>10.3915485</v>
      </c>
    </row>
    <row r="12" spans="1:22">
      <c r="A12" s="15" t="s">
        <v>487</v>
      </c>
      <c r="B12" s="17" t="n">
        <v>6894</v>
      </c>
      <c r="C12" s="18">
        <f>(59.0/B12*100)</f>
        <v/>
      </c>
      <c r="D12" s="19" t="n">
        <v>6835</v>
      </c>
      <c r="E12" s="18" t="n">
        <v>512.35678948</v>
      </c>
      <c r="F12" s="20" t="n">
        <v>2.44277696</v>
      </c>
      <c r="G12" s="18" t="n">
        <v>484.81047484</v>
      </c>
      <c r="H12" s="20" t="n">
        <v>2.82273735</v>
      </c>
      <c r="I12" s="18" t="n">
        <v>481.67099285</v>
      </c>
      <c r="J12" s="20" t="n">
        <v>4.53993444</v>
      </c>
      <c r="K12" s="18" t="n">
        <v>479.50968964</v>
      </c>
      <c r="L12" s="20" t="n">
        <v>5.14694186</v>
      </c>
      <c r="M12" s="18" t="s">
        <v>481</v>
      </c>
      <c r="N12" s="20" t="s">
        <v>481</v>
      </c>
      <c r="O12" s="18" t="s">
        <v>481</v>
      </c>
      <c r="P12" s="20" t="s">
        <v>481</v>
      </c>
      <c r="Q12" s="18" t="n">
        <v>340.98506961</v>
      </c>
      <c r="R12" s="20" t="n">
        <v>12.52444664</v>
      </c>
      <c r="S12" s="18" t="s">
        <v>481</v>
      </c>
      <c r="T12" s="20" t="s">
        <v>481</v>
      </c>
      <c r="U12" s="18" t="n">
        <v>393.96112508</v>
      </c>
      <c r="V12" s="20" t="n">
        <v>11.28937434</v>
      </c>
    </row>
    <row r="13" spans="1:22">
      <c r="A13" s="15" t="s">
        <v>488</v>
      </c>
      <c r="B13" s="17" t="n">
        <v>7161</v>
      </c>
      <c r="C13" s="18">
        <f>(101.0/B13*100)</f>
        <v/>
      </c>
      <c r="D13" s="19" t="n">
        <v>7060</v>
      </c>
      <c r="E13" s="18" t="n">
        <v>521.2032736</v>
      </c>
      <c r="F13" s="20" t="n">
        <v>2.42173697</v>
      </c>
      <c r="G13" s="18" t="n">
        <v>512.61367653</v>
      </c>
      <c r="H13" s="20" t="n">
        <v>2.80440599</v>
      </c>
      <c r="I13" s="18" t="n">
        <v>507.07520792</v>
      </c>
      <c r="J13" s="20" t="n">
        <v>5.09845108</v>
      </c>
      <c r="K13" s="18" t="n">
        <v>495.86687237</v>
      </c>
      <c r="L13" s="20" t="n">
        <v>4.992285</v>
      </c>
      <c r="M13" s="18" t="s">
        <v>481</v>
      </c>
      <c r="N13" s="20" t="s">
        <v>481</v>
      </c>
      <c r="O13" s="18" t="s">
        <v>481</v>
      </c>
      <c r="P13" s="20" t="s">
        <v>481</v>
      </c>
      <c r="Q13" s="18" t="n">
        <v>447.51533769</v>
      </c>
      <c r="R13" s="20" t="n">
        <v>5.97365007</v>
      </c>
      <c r="S13" s="18" t="s">
        <v>481</v>
      </c>
      <c r="T13" s="20" t="s">
        <v>481</v>
      </c>
      <c r="U13" s="18" t="n">
        <v>431.41428927</v>
      </c>
      <c r="V13" s="20" t="n">
        <v>11.96507634</v>
      </c>
    </row>
    <row r="14" spans="1:22">
      <c r="A14" s="15" t="s">
        <v>489</v>
      </c>
      <c r="B14" s="17" t="n">
        <v>5587</v>
      </c>
      <c r="C14" s="18">
        <f>(78.0/B14*100)</f>
        <v/>
      </c>
      <c r="D14" s="19" t="n">
        <v>5509</v>
      </c>
      <c r="E14" s="18" t="n">
        <v>527.6245202699999</v>
      </c>
      <c r="F14" s="20" t="n">
        <v>2.14265994</v>
      </c>
      <c r="G14" s="18" t="n">
        <v>516.4102987799999</v>
      </c>
      <c r="H14" s="20" t="n">
        <v>3.23801033</v>
      </c>
      <c r="I14" s="18" t="n">
        <v>507.26133792</v>
      </c>
      <c r="J14" s="20" t="n">
        <v>4.68661515</v>
      </c>
      <c r="K14" s="18" t="n">
        <v>490.60730325</v>
      </c>
      <c r="L14" s="20" t="n">
        <v>6.44955465</v>
      </c>
      <c r="M14" s="18" t="s">
        <v>481</v>
      </c>
      <c r="N14" s="20" t="s">
        <v>481</v>
      </c>
      <c r="O14" s="18" t="s">
        <v>481</v>
      </c>
      <c r="P14" s="20" t="s">
        <v>481</v>
      </c>
      <c r="Q14" s="18" t="s">
        <v>481</v>
      </c>
      <c r="R14" s="20" t="s">
        <v>481</v>
      </c>
      <c r="S14" s="18" t="s">
        <v>481</v>
      </c>
      <c r="T14" s="20" t="s">
        <v>481</v>
      </c>
      <c r="U14" s="18" t="n">
        <v>444.78665549</v>
      </c>
      <c r="V14" s="20" t="n">
        <v>15.62250874</v>
      </c>
    </row>
    <row r="15" spans="1:22">
      <c r="A15" s="15" t="s">
        <v>490</v>
      </c>
      <c r="B15" s="17" t="n">
        <v>5882</v>
      </c>
      <c r="C15" s="18">
        <f>(56.0/B15*100)</f>
        <v/>
      </c>
      <c r="D15" s="19" t="n">
        <v>5826</v>
      </c>
      <c r="E15" s="18" t="n">
        <v>520.17912949</v>
      </c>
      <c r="F15" s="20" t="n">
        <v>2.24383034</v>
      </c>
      <c r="G15" s="18" t="n">
        <v>508.431091</v>
      </c>
      <c r="H15" s="20" t="n">
        <v>3.46057644</v>
      </c>
      <c r="I15" s="18" t="n">
        <v>498.94134045</v>
      </c>
      <c r="J15" s="20" t="n">
        <v>5.84918919</v>
      </c>
      <c r="K15" s="18" t="n">
        <v>461.28222749</v>
      </c>
      <c r="L15" s="20" t="n">
        <v>8.082212180000001</v>
      </c>
      <c r="M15" s="18" t="s">
        <v>481</v>
      </c>
      <c r="N15" s="20" t="s">
        <v>481</v>
      </c>
      <c r="O15" s="18" t="s">
        <v>481</v>
      </c>
      <c r="P15" s="20" t="s">
        <v>481</v>
      </c>
      <c r="Q15" s="18" t="n">
        <v>368.85220715</v>
      </c>
      <c r="R15" s="20" t="n">
        <v>14.5875493</v>
      </c>
      <c r="S15" s="18" t="s">
        <v>481</v>
      </c>
      <c r="T15" s="20" t="s">
        <v>481</v>
      </c>
      <c r="U15" s="18" t="n">
        <v>444.14122844</v>
      </c>
      <c r="V15" s="20" t="n">
        <v>12.98526481</v>
      </c>
    </row>
    <row r="16" spans="1:22">
      <c r="A16" s="15" t="s">
        <v>491</v>
      </c>
      <c r="B16" s="17" t="n">
        <v>6108</v>
      </c>
      <c r="C16" s="18">
        <f>(114.0/B16*100)</f>
        <v/>
      </c>
      <c r="D16" s="19" t="n">
        <v>5994</v>
      </c>
      <c r="E16" s="18" t="n">
        <v>520.72773327</v>
      </c>
      <c r="F16" s="20" t="n">
        <v>2.26535137</v>
      </c>
      <c r="G16" s="18" t="n">
        <v>489.41248303</v>
      </c>
      <c r="H16" s="20" t="n">
        <v>3.30316524</v>
      </c>
      <c r="I16" s="18" t="n">
        <v>465.04935198</v>
      </c>
      <c r="J16" s="20" t="n">
        <v>4.96067917</v>
      </c>
      <c r="K16" s="18" t="n">
        <v>445.09328229</v>
      </c>
      <c r="L16" s="20" t="n">
        <v>5.61838087</v>
      </c>
      <c r="M16" s="18" t="s">
        <v>481</v>
      </c>
      <c r="N16" s="20" t="s">
        <v>481</v>
      </c>
      <c r="O16" s="18" t="s">
        <v>481</v>
      </c>
      <c r="P16" s="20" t="s">
        <v>481</v>
      </c>
      <c r="Q16" s="18" t="s">
        <v>481</v>
      </c>
      <c r="R16" s="20" t="s">
        <v>481</v>
      </c>
      <c r="S16" s="18" t="s">
        <v>481</v>
      </c>
      <c r="T16" s="20" t="s">
        <v>481</v>
      </c>
      <c r="U16" s="18" t="n">
        <v>366.66851444</v>
      </c>
      <c r="V16" s="20" t="n">
        <v>9.680364770000001</v>
      </c>
    </row>
    <row r="17" spans="1:22">
      <c r="A17" s="15" t="s">
        <v>492</v>
      </c>
      <c r="B17" s="17" t="n">
        <v>6504</v>
      </c>
      <c r="C17" s="18">
        <f>(916.0/B17*100)</f>
        <v/>
      </c>
      <c r="D17" s="19" t="n">
        <v>5588</v>
      </c>
      <c r="E17" s="18" t="n">
        <v>524.34380743</v>
      </c>
      <c r="F17" s="20" t="n">
        <v>3.05834104</v>
      </c>
      <c r="G17" s="18" t="n">
        <v>503.27963737</v>
      </c>
      <c r="H17" s="20" t="n">
        <v>4.22225185</v>
      </c>
      <c r="I17" s="18" t="n">
        <v>493.13546914</v>
      </c>
      <c r="J17" s="20" t="n">
        <v>6.00328088</v>
      </c>
      <c r="K17" s="18" t="n">
        <v>492.96579648</v>
      </c>
      <c r="L17" s="20" t="n">
        <v>7.19637425</v>
      </c>
      <c r="M17" s="18" t="s">
        <v>481</v>
      </c>
      <c r="N17" s="20" t="s">
        <v>481</v>
      </c>
      <c r="O17" s="18" t="s">
        <v>481</v>
      </c>
      <c r="P17" s="20" t="s">
        <v>481</v>
      </c>
      <c r="Q17" s="18" t="n">
        <v>362.96139732</v>
      </c>
      <c r="R17" s="20" t="n">
        <v>12.64520278</v>
      </c>
      <c r="S17" s="18" t="s">
        <v>481</v>
      </c>
      <c r="T17" s="20" t="s">
        <v>481</v>
      </c>
      <c r="U17" s="18" t="n">
        <v>443.68129373</v>
      </c>
      <c r="V17" s="20" t="n">
        <v>12.24282949</v>
      </c>
    </row>
    <row r="18" spans="1:22">
      <c r="A18" s="15" t="s">
        <v>493</v>
      </c>
      <c r="B18" s="17" t="n">
        <v>5532</v>
      </c>
      <c r="C18" s="18">
        <f>(28.0/B18*100)</f>
        <v/>
      </c>
      <c r="D18" s="19" t="n">
        <v>5504</v>
      </c>
      <c r="E18" s="18" t="n">
        <v>460.53372645</v>
      </c>
      <c r="F18" s="20" t="n">
        <v>4.13389091</v>
      </c>
      <c r="G18" s="18" t="n">
        <v>456.76806998</v>
      </c>
      <c r="H18" s="20" t="n">
        <v>4.34084287</v>
      </c>
      <c r="I18" s="18" t="n">
        <v>446.80729752</v>
      </c>
      <c r="J18" s="20" t="n">
        <v>6.17496975</v>
      </c>
      <c r="K18" s="18" t="n">
        <v>437.39764434</v>
      </c>
      <c r="L18" s="20" t="n">
        <v>5.88278364</v>
      </c>
      <c r="M18" s="18" t="s">
        <v>481</v>
      </c>
      <c r="N18" s="20" t="s">
        <v>481</v>
      </c>
      <c r="O18" s="18" t="s">
        <v>481</v>
      </c>
      <c r="P18" s="20" t="s">
        <v>481</v>
      </c>
      <c r="Q18" s="18" t="s">
        <v>481</v>
      </c>
      <c r="R18" s="20" t="s">
        <v>481</v>
      </c>
      <c r="S18" s="18" t="s">
        <v>481</v>
      </c>
      <c r="T18" s="20" t="s">
        <v>481</v>
      </c>
      <c r="U18" s="18" t="n">
        <v>366.67917656</v>
      </c>
      <c r="V18" s="20" t="n">
        <v>11.90161821</v>
      </c>
    </row>
    <row r="19" spans="1:22">
      <c r="A19" s="15" t="s">
        <v>494</v>
      </c>
      <c r="B19" s="17" t="n">
        <v>5658</v>
      </c>
      <c r="C19" s="18">
        <f>(101.0/B19*100)</f>
        <v/>
      </c>
      <c r="D19" s="19" t="n">
        <v>5557</v>
      </c>
      <c r="E19" s="18" t="n">
        <v>492.86455017</v>
      </c>
      <c r="F19" s="20" t="n">
        <v>2.91557614</v>
      </c>
      <c r="G19" s="18" t="n">
        <v>461.66969729</v>
      </c>
      <c r="H19" s="20" t="n">
        <v>4.07101435</v>
      </c>
      <c r="I19" s="18" t="n">
        <v>451.02333905</v>
      </c>
      <c r="J19" s="20" t="n">
        <v>7.15836944</v>
      </c>
      <c r="K19" s="18" t="n">
        <v>425.02241055</v>
      </c>
      <c r="L19" s="20" t="n">
        <v>7.50730286</v>
      </c>
      <c r="M19" s="18" t="s">
        <v>481</v>
      </c>
      <c r="N19" s="20" t="s">
        <v>481</v>
      </c>
      <c r="O19" s="18" t="s">
        <v>481</v>
      </c>
      <c r="P19" s="20" t="s">
        <v>481</v>
      </c>
      <c r="Q19" s="18" t="s">
        <v>481</v>
      </c>
      <c r="R19" s="20" t="s">
        <v>481</v>
      </c>
      <c r="S19" s="18" t="s">
        <v>481</v>
      </c>
      <c r="T19" s="20" t="s">
        <v>481</v>
      </c>
      <c r="U19" s="18" t="n">
        <v>372.25712992</v>
      </c>
      <c r="V19" s="20" t="n">
        <v>13.61421843</v>
      </c>
    </row>
    <row r="20" spans="1:22">
      <c r="A20" s="15" t="s">
        <v>495</v>
      </c>
      <c r="B20" s="17" t="n">
        <v>3371</v>
      </c>
      <c r="C20" s="18">
        <f>(75.0/B20*100)</f>
        <v/>
      </c>
      <c r="D20" s="19" t="n">
        <v>3296</v>
      </c>
      <c r="E20" s="18" t="n">
        <v>500.97025865</v>
      </c>
      <c r="F20" s="20" t="n">
        <v>2.73162675</v>
      </c>
      <c r="G20" s="18" t="n">
        <v>486.84057414</v>
      </c>
      <c r="H20" s="20" t="n">
        <v>3.33999965</v>
      </c>
      <c r="I20" s="18" t="n">
        <v>470.31801269</v>
      </c>
      <c r="J20" s="20" t="n">
        <v>6.28854075</v>
      </c>
      <c r="K20" s="18" t="n">
        <v>452.80955583</v>
      </c>
      <c r="L20" s="20" t="n">
        <v>6.36538391</v>
      </c>
      <c r="M20" s="18" t="s">
        <v>481</v>
      </c>
      <c r="N20" s="20" t="s">
        <v>481</v>
      </c>
      <c r="O20" s="18" t="s">
        <v>481</v>
      </c>
      <c r="P20" s="20" t="s">
        <v>481</v>
      </c>
      <c r="Q20" s="18" t="s">
        <v>481</v>
      </c>
      <c r="R20" s="20" t="s">
        <v>481</v>
      </c>
      <c r="S20" s="18" t="s">
        <v>481</v>
      </c>
      <c r="T20" s="20" t="s">
        <v>481</v>
      </c>
      <c r="U20" s="18" t="n">
        <v>420.52153154</v>
      </c>
      <c r="V20" s="20" t="n">
        <v>17.49757665</v>
      </c>
    </row>
    <row r="21" spans="1:22">
      <c r="A21" s="15" t="s">
        <v>496</v>
      </c>
      <c r="B21" s="17" t="n">
        <v>5741</v>
      </c>
      <c r="C21" s="18">
        <f>(45.0/B21*100)</f>
        <v/>
      </c>
      <c r="D21" s="19" t="n">
        <v>5696</v>
      </c>
      <c r="E21" s="18" t="n">
        <v>510.44329142</v>
      </c>
      <c r="F21" s="20" t="n">
        <v>1.87608418</v>
      </c>
      <c r="G21" s="18" t="n">
        <v>492.8636438</v>
      </c>
      <c r="H21" s="20" t="n">
        <v>3.75662221</v>
      </c>
      <c r="I21" s="18" t="n">
        <v>487.10064678</v>
      </c>
      <c r="J21" s="20" t="n">
        <v>6.24605093</v>
      </c>
      <c r="K21" s="18" t="n">
        <v>470.27346931</v>
      </c>
      <c r="L21" s="20" t="n">
        <v>9.81642343</v>
      </c>
      <c r="M21" s="18" t="s">
        <v>481</v>
      </c>
      <c r="N21" s="20" t="s">
        <v>481</v>
      </c>
      <c r="O21" s="18" t="s">
        <v>481</v>
      </c>
      <c r="P21" s="20" t="s">
        <v>481</v>
      </c>
      <c r="Q21" s="18" t="s">
        <v>481</v>
      </c>
      <c r="R21" s="20" t="s">
        <v>481</v>
      </c>
      <c r="S21" s="18" t="s">
        <v>481</v>
      </c>
      <c r="T21" s="20" t="s">
        <v>481</v>
      </c>
      <c r="U21" s="18" t="n">
        <v>471.89841783</v>
      </c>
      <c r="V21" s="20" t="n">
        <v>13.82274678</v>
      </c>
    </row>
    <row r="22" spans="1:22">
      <c r="A22" s="15" t="s">
        <v>497</v>
      </c>
      <c r="B22" s="17" t="n">
        <v>6598</v>
      </c>
      <c r="C22" s="18">
        <f>(34.0/B22*100)</f>
        <v/>
      </c>
      <c r="D22" s="19" t="n">
        <v>6564</v>
      </c>
      <c r="E22" s="18" t="n">
        <v>479.49387408</v>
      </c>
      <c r="F22" s="20" t="n">
        <v>3.86117663</v>
      </c>
      <c r="G22" s="18" t="n">
        <v>471.16028831</v>
      </c>
      <c r="H22" s="20" t="n">
        <v>4.08024212</v>
      </c>
      <c r="I22" s="18" t="n">
        <v>468.68680633</v>
      </c>
      <c r="J22" s="20" t="n">
        <v>6.4854331</v>
      </c>
      <c r="K22" s="18" t="n">
        <v>461.34502474</v>
      </c>
      <c r="L22" s="20" t="n">
        <v>6.79614756</v>
      </c>
      <c r="M22" s="18" t="s">
        <v>481</v>
      </c>
      <c r="N22" s="20" t="s">
        <v>481</v>
      </c>
      <c r="O22" s="18" t="s">
        <v>481</v>
      </c>
      <c r="P22" s="20" t="s">
        <v>481</v>
      </c>
      <c r="Q22" s="18" t="s">
        <v>481</v>
      </c>
      <c r="R22" s="20" t="s">
        <v>481</v>
      </c>
      <c r="S22" s="18" t="n">
        <v>407.7361808</v>
      </c>
      <c r="T22" s="20" t="n">
        <v>64.61981244</v>
      </c>
      <c r="U22" s="18" t="n">
        <v>359.64343986</v>
      </c>
      <c r="V22" s="20" t="n">
        <v>10.75790491</v>
      </c>
    </row>
    <row r="23" spans="1:22">
      <c r="A23" s="15" t="s">
        <v>498</v>
      </c>
      <c r="B23" s="17" t="n">
        <v>11583</v>
      </c>
      <c r="C23" s="18">
        <f>(225.0/B23*100)</f>
        <v/>
      </c>
      <c r="D23" s="19" t="n">
        <v>11358</v>
      </c>
      <c r="E23" s="18" t="n">
        <v>500.61646271</v>
      </c>
      <c r="F23" s="20" t="n">
        <v>3.12033775</v>
      </c>
      <c r="G23" s="18" t="n">
        <v>482.19102396</v>
      </c>
      <c r="H23" s="20" t="n">
        <v>4.27635123</v>
      </c>
      <c r="I23" s="18" t="n">
        <v>465.73733301</v>
      </c>
      <c r="J23" s="20" t="n">
        <v>7.03624209</v>
      </c>
      <c r="K23" s="18" t="n">
        <v>456.62665852</v>
      </c>
      <c r="L23" s="20" t="n">
        <v>6.33944787</v>
      </c>
      <c r="M23" s="18" t="s">
        <v>481</v>
      </c>
      <c r="N23" s="20" t="s">
        <v>481</v>
      </c>
      <c r="O23" s="18" t="s">
        <v>481</v>
      </c>
      <c r="P23" s="20" t="s">
        <v>481</v>
      </c>
      <c r="Q23" s="18" t="s">
        <v>481</v>
      </c>
      <c r="R23" s="20" t="s">
        <v>481</v>
      </c>
      <c r="S23" s="18" t="s">
        <v>481</v>
      </c>
      <c r="T23" s="20" t="s">
        <v>481</v>
      </c>
      <c r="U23" s="18" t="n">
        <v>433.66727055</v>
      </c>
      <c r="V23" s="20" t="n">
        <v>11.48184117</v>
      </c>
    </row>
    <row r="24" spans="1:22">
      <c r="A24" s="15" t="s">
        <v>499</v>
      </c>
      <c r="B24" s="17" t="n">
        <v>6647</v>
      </c>
      <c r="C24" s="18">
        <f>(7.0/B24*100)</f>
        <v/>
      </c>
      <c r="D24" s="19" t="n">
        <v>6640</v>
      </c>
      <c r="E24" s="18" t="n">
        <v>537.33759834</v>
      </c>
      <c r="F24" s="20" t="n">
        <v>3.01890381</v>
      </c>
      <c r="G24" s="18" t="n">
        <v>507.1507002</v>
      </c>
      <c r="H24" s="20" t="n">
        <v>5.79879629</v>
      </c>
      <c r="I24" s="18" t="n">
        <v>468.71187777</v>
      </c>
      <c r="J24" s="20" t="n">
        <v>12.59664805</v>
      </c>
      <c r="K24" s="18" t="n">
        <v>481.66263741</v>
      </c>
      <c r="L24" s="20" t="n">
        <v>12.73475371</v>
      </c>
      <c r="M24" s="18" t="s">
        <v>481</v>
      </c>
      <c r="N24" s="20" t="s">
        <v>481</v>
      </c>
      <c r="O24" s="18" t="s">
        <v>481</v>
      </c>
      <c r="P24" s="20" t="s">
        <v>481</v>
      </c>
      <c r="Q24" s="18" t="s">
        <v>481</v>
      </c>
      <c r="R24" s="20" t="s">
        <v>481</v>
      </c>
      <c r="S24" s="18" t="s">
        <v>481</v>
      </c>
      <c r="T24" s="20" t="s">
        <v>481</v>
      </c>
      <c r="U24" s="18" t="n">
        <v>429.61958643</v>
      </c>
      <c r="V24" s="20" t="n">
        <v>31.74909905</v>
      </c>
    </row>
    <row r="25" spans="1:22">
      <c r="A25" s="15" t="s">
        <v>500</v>
      </c>
      <c r="B25" s="17" t="n">
        <v>5581</v>
      </c>
      <c r="C25" s="18">
        <f>(25.0/B25*100)</f>
        <v/>
      </c>
      <c r="D25" s="19" t="n">
        <v>5556</v>
      </c>
      <c r="E25" s="18" t="n">
        <v>534.12958101</v>
      </c>
      <c r="F25" s="20" t="n">
        <v>3.73763157</v>
      </c>
      <c r="G25" s="18" t="n">
        <v>493.59869828</v>
      </c>
      <c r="H25" s="20" t="n">
        <v>5.34405077</v>
      </c>
      <c r="I25" s="18" t="n">
        <v>464.75754768</v>
      </c>
      <c r="J25" s="20" t="n">
        <v>10.47282853</v>
      </c>
      <c r="K25" s="18" t="n">
        <v>445.6703623</v>
      </c>
      <c r="L25" s="20" t="n">
        <v>13.40391546</v>
      </c>
      <c r="M25" s="18" t="s">
        <v>481</v>
      </c>
      <c r="N25" s="20" t="s">
        <v>481</v>
      </c>
      <c r="O25" s="18" t="s">
        <v>481</v>
      </c>
      <c r="P25" s="20" t="s">
        <v>481</v>
      </c>
      <c r="Q25" s="18" t="s">
        <v>481</v>
      </c>
      <c r="R25" s="20" t="s">
        <v>481</v>
      </c>
      <c r="S25" s="18" t="s">
        <v>481</v>
      </c>
      <c r="T25" s="20" t="s">
        <v>481</v>
      </c>
      <c r="U25" s="18" t="n">
        <v>404.32831557</v>
      </c>
      <c r="V25" s="20" t="n">
        <v>35.97958757</v>
      </c>
    </row>
    <row r="26" spans="1:22">
      <c r="A26" s="15" t="s">
        <v>501</v>
      </c>
      <c r="B26" s="17" t="n">
        <v>4869</v>
      </c>
      <c r="C26" s="18">
        <f>(41.0/B26*100)</f>
        <v/>
      </c>
      <c r="D26" s="19" t="n">
        <v>4828</v>
      </c>
      <c r="E26" s="18" t="n">
        <v>486.64430299</v>
      </c>
      <c r="F26" s="20" t="n">
        <v>2.49947306</v>
      </c>
      <c r="G26" s="18" t="n">
        <v>481.81566202</v>
      </c>
      <c r="H26" s="20" t="n">
        <v>2.56641766</v>
      </c>
      <c r="I26" s="18" t="n">
        <v>488.98097444</v>
      </c>
      <c r="J26" s="20" t="n">
        <v>4.42711724</v>
      </c>
      <c r="K26" s="18" t="n">
        <v>468.40626115</v>
      </c>
      <c r="L26" s="20" t="n">
        <v>4.95565042</v>
      </c>
      <c r="M26" s="18" t="s">
        <v>481</v>
      </c>
      <c r="N26" s="20" t="s">
        <v>481</v>
      </c>
      <c r="O26" s="18" t="s">
        <v>481</v>
      </c>
      <c r="P26" s="20" t="s">
        <v>481</v>
      </c>
      <c r="Q26" s="18" t="s">
        <v>481</v>
      </c>
      <c r="R26" s="20" t="s">
        <v>481</v>
      </c>
      <c r="S26" s="18" t="s">
        <v>481</v>
      </c>
      <c r="T26" s="20" t="s">
        <v>481</v>
      </c>
      <c r="U26" s="18" t="n">
        <v>410.25762905</v>
      </c>
      <c r="V26" s="20" t="n">
        <v>14.6886641</v>
      </c>
    </row>
    <row r="27" spans="1:22">
      <c r="A27" s="15" t="s">
        <v>502</v>
      </c>
      <c r="B27" s="17" t="n">
        <v>5299</v>
      </c>
      <c r="C27" s="18">
        <f>(32.0/B27*100)</f>
        <v/>
      </c>
      <c r="D27" s="19" t="n">
        <v>5267</v>
      </c>
      <c r="E27" s="18" t="n">
        <v>501.94056202</v>
      </c>
      <c r="F27" s="20" t="n">
        <v>2.12083589</v>
      </c>
      <c r="G27" s="18" t="n">
        <v>479.77189416</v>
      </c>
      <c r="H27" s="20" t="n">
        <v>2.17854585</v>
      </c>
      <c r="I27" s="18" t="n">
        <v>465.91551195</v>
      </c>
      <c r="J27" s="20" t="n">
        <v>4.83458842</v>
      </c>
      <c r="K27" s="18" t="n">
        <v>476.1362347</v>
      </c>
      <c r="L27" s="20" t="n">
        <v>4.18947539</v>
      </c>
      <c r="M27" s="18" t="s">
        <v>481</v>
      </c>
      <c r="N27" s="20" t="s">
        <v>481</v>
      </c>
      <c r="O27" s="18" t="s">
        <v>481</v>
      </c>
      <c r="P27" s="20" t="s">
        <v>481</v>
      </c>
      <c r="Q27" s="18" t="s">
        <v>481</v>
      </c>
      <c r="R27" s="20" t="s">
        <v>481</v>
      </c>
      <c r="S27" s="18" t="s">
        <v>481</v>
      </c>
      <c r="T27" s="20" t="s">
        <v>481</v>
      </c>
      <c r="U27" s="18" t="n">
        <v>387.57579441</v>
      </c>
      <c r="V27" s="20" t="n">
        <v>7.62276083</v>
      </c>
    </row>
    <row r="28" spans="1:22">
      <c r="A28" s="15" t="s">
        <v>503</v>
      </c>
      <c r="B28" s="17" t="n">
        <v>7568</v>
      </c>
      <c r="C28" s="18">
        <f>(114.0/B28*100)</f>
        <v/>
      </c>
      <c r="D28" s="19" t="n">
        <v>7454</v>
      </c>
      <c r="E28" s="18" t="n">
        <v>414.36263438</v>
      </c>
      <c r="F28" s="20" t="n">
        <v>2.6619091</v>
      </c>
      <c r="G28" s="18" t="n">
        <v>406.22826714</v>
      </c>
      <c r="H28" s="20" t="n">
        <v>2.58493833</v>
      </c>
      <c r="I28" s="18" t="n">
        <v>400.95266716</v>
      </c>
      <c r="J28" s="20" t="n">
        <v>5.3378309</v>
      </c>
      <c r="K28" s="18" t="n">
        <v>391.97253599</v>
      </c>
      <c r="L28" s="20" t="n">
        <v>8.306532580000001</v>
      </c>
      <c r="M28" s="18" t="s">
        <v>481</v>
      </c>
      <c r="N28" s="20" t="s">
        <v>481</v>
      </c>
      <c r="O28" s="18" t="s">
        <v>481</v>
      </c>
      <c r="P28" s="20" t="s">
        <v>481</v>
      </c>
      <c r="Q28" s="18" t="s">
        <v>481</v>
      </c>
      <c r="R28" s="20" t="s">
        <v>481</v>
      </c>
      <c r="S28" s="18" t="s">
        <v>481</v>
      </c>
      <c r="T28" s="20" t="s">
        <v>481</v>
      </c>
      <c r="U28" s="18" t="n">
        <v>369.54065488</v>
      </c>
      <c r="V28" s="20" t="n">
        <v>10.28486019</v>
      </c>
    </row>
    <row r="29" spans="1:22">
      <c r="A29" s="15" t="s">
        <v>504</v>
      </c>
      <c r="B29" s="17" t="n">
        <v>5385</v>
      </c>
      <c r="C29" s="18">
        <f>(30.0/B29*100)</f>
        <v/>
      </c>
      <c r="D29" s="19" t="n">
        <v>5355</v>
      </c>
      <c r="E29" s="18" t="n">
        <v>537.75686519</v>
      </c>
      <c r="F29" s="20" t="n">
        <v>2.67074717</v>
      </c>
      <c r="G29" s="18" t="n">
        <v>508.66829376</v>
      </c>
      <c r="H29" s="20" t="n">
        <v>2.72731408</v>
      </c>
      <c r="I29" s="18" t="n">
        <v>481.69261324</v>
      </c>
      <c r="J29" s="20" t="n">
        <v>4.98086444</v>
      </c>
      <c r="K29" s="18" t="n">
        <v>484.10401093</v>
      </c>
      <c r="L29" s="20" t="n">
        <v>4.90880506</v>
      </c>
      <c r="M29" s="18" t="s">
        <v>481</v>
      </c>
      <c r="N29" s="20" t="s">
        <v>481</v>
      </c>
      <c r="O29" s="18" t="s">
        <v>481</v>
      </c>
      <c r="P29" s="20" t="s">
        <v>481</v>
      </c>
      <c r="Q29" s="18" t="n">
        <v>335.3902018</v>
      </c>
      <c r="R29" s="20" t="n">
        <v>12.1685767</v>
      </c>
      <c r="S29" s="18" t="s">
        <v>481</v>
      </c>
      <c r="T29" s="20" t="s">
        <v>481</v>
      </c>
      <c r="U29" s="18" t="n">
        <v>427.1407247</v>
      </c>
      <c r="V29" s="20" t="n">
        <v>18.75450681</v>
      </c>
    </row>
    <row r="30" spans="1:22">
      <c r="A30" s="15" t="s">
        <v>505</v>
      </c>
      <c r="B30" s="17" t="n">
        <v>4520</v>
      </c>
      <c r="C30" s="18">
        <f>(118.0/B30*100)</f>
        <v/>
      </c>
      <c r="D30" s="19" t="n">
        <v>4402</v>
      </c>
      <c r="E30" s="18" t="n">
        <v>514.90005621</v>
      </c>
      <c r="F30" s="20" t="n">
        <v>2.88481079</v>
      </c>
      <c r="G30" s="18" t="n">
        <v>487.1056979</v>
      </c>
      <c r="H30" s="20" t="n">
        <v>3.06494862</v>
      </c>
      <c r="I30" s="18" t="n">
        <v>465.83698696</v>
      </c>
      <c r="J30" s="20" t="n">
        <v>4.95633095</v>
      </c>
      <c r="K30" s="18" t="n">
        <v>446.3175294</v>
      </c>
      <c r="L30" s="20" t="n">
        <v>5.43216738</v>
      </c>
      <c r="M30" s="18" t="s">
        <v>481</v>
      </c>
      <c r="N30" s="20" t="s">
        <v>481</v>
      </c>
      <c r="O30" s="18" t="s">
        <v>481</v>
      </c>
      <c r="P30" s="20" t="s">
        <v>481</v>
      </c>
      <c r="Q30" s="18" t="s">
        <v>481</v>
      </c>
      <c r="R30" s="20" t="s">
        <v>481</v>
      </c>
      <c r="S30" s="18" t="s">
        <v>481</v>
      </c>
      <c r="T30" s="20" t="s">
        <v>481</v>
      </c>
      <c r="U30" s="18" t="n">
        <v>419.69048012</v>
      </c>
      <c r="V30" s="20" t="n">
        <v>11.59301978</v>
      </c>
    </row>
    <row r="31" spans="1:22">
      <c r="A31" s="15" t="s">
        <v>506</v>
      </c>
      <c r="B31" s="17" t="n">
        <v>5456</v>
      </c>
      <c r="C31" s="18">
        <f>(130.0/B31*100)</f>
        <v/>
      </c>
      <c r="D31" s="19" t="n">
        <v>5326</v>
      </c>
      <c r="E31" s="18" t="n">
        <v>518.46812701</v>
      </c>
      <c r="F31" s="20" t="n">
        <v>2.47103884</v>
      </c>
      <c r="G31" s="18" t="n">
        <v>492.45922473</v>
      </c>
      <c r="H31" s="20" t="n">
        <v>3.25012815</v>
      </c>
      <c r="I31" s="18" t="n">
        <v>488.20704663</v>
      </c>
      <c r="J31" s="20" t="n">
        <v>5.26944864</v>
      </c>
      <c r="K31" s="18" t="n">
        <v>469.42547599</v>
      </c>
      <c r="L31" s="20" t="n">
        <v>5.10661273</v>
      </c>
      <c r="M31" s="18" t="s">
        <v>481</v>
      </c>
      <c r="N31" s="20" t="s">
        <v>481</v>
      </c>
      <c r="O31" s="18" t="s">
        <v>481</v>
      </c>
      <c r="P31" s="20" t="s">
        <v>481</v>
      </c>
      <c r="Q31" s="18" t="s">
        <v>481</v>
      </c>
      <c r="R31" s="20" t="s">
        <v>481</v>
      </c>
      <c r="S31" s="18" t="s">
        <v>481</v>
      </c>
      <c r="T31" s="20" t="s">
        <v>481</v>
      </c>
      <c r="U31" s="18" t="n">
        <v>411.36688936</v>
      </c>
      <c r="V31" s="20" t="n">
        <v>10.3592464</v>
      </c>
    </row>
    <row r="32" spans="1:22">
      <c r="A32" s="15" t="s">
        <v>507</v>
      </c>
      <c r="B32" s="17" t="n">
        <v>4478</v>
      </c>
      <c r="C32" s="18">
        <f>(6.0/B32*100)</f>
        <v/>
      </c>
      <c r="D32" s="19" t="n">
        <v>4472</v>
      </c>
      <c r="E32" s="18" t="n">
        <v>512.39988245</v>
      </c>
      <c r="F32" s="20" t="n">
        <v>2.8868817</v>
      </c>
      <c r="G32" s="18" t="n">
        <v>506.12873371</v>
      </c>
      <c r="H32" s="20" t="n">
        <v>3.48162234</v>
      </c>
      <c r="I32" s="18" t="n">
        <v>494.19903399</v>
      </c>
      <c r="J32" s="20" t="n">
        <v>4.72512624</v>
      </c>
      <c r="K32" s="18" t="n">
        <v>488.65782339</v>
      </c>
      <c r="L32" s="20" t="n">
        <v>4.91462632</v>
      </c>
      <c r="M32" s="18" t="s">
        <v>481</v>
      </c>
      <c r="N32" s="20" t="s">
        <v>481</v>
      </c>
      <c r="O32" s="18" t="s">
        <v>481</v>
      </c>
      <c r="P32" s="20" t="s">
        <v>481</v>
      </c>
      <c r="Q32" s="18" t="s">
        <v>481</v>
      </c>
      <c r="R32" s="20" t="s">
        <v>481</v>
      </c>
      <c r="S32" s="18" t="s">
        <v>481</v>
      </c>
      <c r="T32" s="20" t="s">
        <v>481</v>
      </c>
      <c r="U32" s="18" t="n">
        <v>401.30914859</v>
      </c>
      <c r="V32" s="20" t="n">
        <v>41.17071692</v>
      </c>
    </row>
    <row r="33" spans="1:22">
      <c r="A33" s="15" t="s">
        <v>508</v>
      </c>
      <c r="B33" s="17" t="n">
        <v>7325</v>
      </c>
      <c r="C33" s="18">
        <f>(76.0/B33*100)</f>
        <v/>
      </c>
      <c r="D33" s="19" t="n">
        <v>7249</v>
      </c>
      <c r="E33" s="18" t="n">
        <v>498.39591491</v>
      </c>
      <c r="F33" s="20" t="n">
        <v>2.66158324</v>
      </c>
      <c r="G33" s="18" t="n">
        <v>490.22407202</v>
      </c>
      <c r="H33" s="20" t="n">
        <v>3.79839639</v>
      </c>
      <c r="I33" s="18" t="n">
        <v>489.80222346</v>
      </c>
      <c r="J33" s="20" t="n">
        <v>7.41476537</v>
      </c>
      <c r="K33" s="18" t="n">
        <v>471.91407935</v>
      </c>
      <c r="L33" s="20" t="n">
        <v>7.5719525</v>
      </c>
      <c r="M33" s="18" t="s">
        <v>481</v>
      </c>
      <c r="N33" s="20" t="s">
        <v>481</v>
      </c>
      <c r="O33" s="18" t="s">
        <v>481</v>
      </c>
      <c r="P33" s="20" t="s">
        <v>481</v>
      </c>
      <c r="Q33" s="18" t="s">
        <v>481</v>
      </c>
      <c r="R33" s="20" t="s">
        <v>481</v>
      </c>
      <c r="S33" s="18" t="s">
        <v>481</v>
      </c>
      <c r="T33" s="20" t="s">
        <v>481</v>
      </c>
      <c r="U33" s="18" t="n">
        <v>416.48573444</v>
      </c>
      <c r="V33" s="20" t="n">
        <v>15.45430886</v>
      </c>
    </row>
    <row r="34" spans="1:22">
      <c r="A34" s="15" t="s">
        <v>509</v>
      </c>
      <c r="B34" s="17" t="n">
        <v>6350</v>
      </c>
      <c r="C34" s="18">
        <f>(50.0/B34*100)</f>
        <v/>
      </c>
      <c r="D34" s="19" t="n">
        <v>6300</v>
      </c>
      <c r="E34" s="18" t="n">
        <v>495.74681225</v>
      </c>
      <c r="F34" s="20" t="n">
        <v>2.89947507</v>
      </c>
      <c r="G34" s="18" t="n">
        <v>464.88286124</v>
      </c>
      <c r="H34" s="20" t="n">
        <v>3.9654891</v>
      </c>
      <c r="I34" s="18" t="n">
        <v>454.76599907</v>
      </c>
      <c r="J34" s="20" t="n">
        <v>6.34626334</v>
      </c>
      <c r="K34" s="18" t="n">
        <v>439.58064081</v>
      </c>
      <c r="L34" s="20" t="n">
        <v>6.65665921</v>
      </c>
      <c r="M34" s="18" t="s">
        <v>481</v>
      </c>
      <c r="N34" s="20" t="s">
        <v>481</v>
      </c>
      <c r="O34" s="18" t="s">
        <v>481</v>
      </c>
      <c r="P34" s="20" t="s">
        <v>481</v>
      </c>
      <c r="Q34" s="18" t="n">
        <v>336.51078337</v>
      </c>
      <c r="R34" s="20" t="n">
        <v>12.24828707</v>
      </c>
      <c r="S34" s="18" t="s">
        <v>481</v>
      </c>
      <c r="T34" s="20" t="s">
        <v>481</v>
      </c>
      <c r="U34" s="18" t="n">
        <v>373.78147841</v>
      </c>
      <c r="V34" s="20" t="n">
        <v>12.56168821</v>
      </c>
    </row>
    <row r="35" spans="1:22">
      <c r="A35" s="15" t="s">
        <v>510</v>
      </c>
      <c r="B35" s="17" t="n">
        <v>6406</v>
      </c>
      <c r="C35" s="18">
        <f>(44.0/B35*100)</f>
        <v/>
      </c>
      <c r="D35" s="19" t="n">
        <v>6362</v>
      </c>
      <c r="E35" s="18" t="n">
        <v>521.56735211</v>
      </c>
      <c r="F35" s="20" t="n">
        <v>2.06845862</v>
      </c>
      <c r="G35" s="18" t="n">
        <v>509.89822567</v>
      </c>
      <c r="H35" s="20" t="n">
        <v>2.57582576</v>
      </c>
      <c r="I35" s="18" t="n">
        <v>486.20794379</v>
      </c>
      <c r="J35" s="20" t="n">
        <v>4.98240304</v>
      </c>
      <c r="K35" s="18" t="n">
        <v>488.55425781</v>
      </c>
      <c r="L35" s="20" t="n">
        <v>6.10718058</v>
      </c>
      <c r="M35" s="18" t="s">
        <v>481</v>
      </c>
      <c r="N35" s="20" t="s">
        <v>481</v>
      </c>
      <c r="O35" s="18" t="s">
        <v>481</v>
      </c>
      <c r="P35" s="20" t="s">
        <v>481</v>
      </c>
      <c r="Q35" s="18" t="n">
        <v>349.78970242</v>
      </c>
      <c r="R35" s="20" t="n">
        <v>6.90672373</v>
      </c>
      <c r="S35" s="18" t="s">
        <v>481</v>
      </c>
      <c r="T35" s="20" t="s">
        <v>481</v>
      </c>
      <c r="U35" s="18" t="n">
        <v>422.06453122</v>
      </c>
      <c r="V35" s="20" t="n">
        <v>11.64669057</v>
      </c>
    </row>
    <row r="36" spans="1:22">
      <c r="A36" s="15" t="s">
        <v>511</v>
      </c>
      <c r="B36" s="17" t="n">
        <v>6736</v>
      </c>
      <c r="C36" s="18">
        <f>(34.0/B36*100)</f>
        <v/>
      </c>
      <c r="D36" s="19" t="n">
        <v>6702</v>
      </c>
      <c r="E36" s="18" t="n">
        <v>493.99267621</v>
      </c>
      <c r="F36" s="20" t="n">
        <v>2.5870718</v>
      </c>
      <c r="G36" s="18" t="n">
        <v>480.38239267</v>
      </c>
      <c r="H36" s="20" t="n">
        <v>2.88969459</v>
      </c>
      <c r="I36" s="18" t="n">
        <v>476.86636542</v>
      </c>
      <c r="J36" s="20" t="n">
        <v>4.83104792</v>
      </c>
      <c r="K36" s="18" t="n">
        <v>463.62689976</v>
      </c>
      <c r="L36" s="20" t="n">
        <v>5.64369891</v>
      </c>
      <c r="M36" s="18" t="s">
        <v>481</v>
      </c>
      <c r="N36" s="20" t="s">
        <v>481</v>
      </c>
      <c r="O36" s="18" t="s">
        <v>481</v>
      </c>
      <c r="P36" s="20" t="s">
        <v>481</v>
      </c>
      <c r="Q36" s="18" t="s">
        <v>481</v>
      </c>
      <c r="R36" s="20" t="s">
        <v>481</v>
      </c>
      <c r="S36" s="18" t="s">
        <v>481</v>
      </c>
      <c r="T36" s="20" t="s">
        <v>481</v>
      </c>
      <c r="U36" s="18" t="n">
        <v>405.60356868</v>
      </c>
      <c r="V36" s="20" t="n">
        <v>12.5264652</v>
      </c>
    </row>
    <row r="37" spans="1:22">
      <c r="A37" s="15" t="s">
        <v>512</v>
      </c>
      <c r="B37" s="17" t="n">
        <v>5458</v>
      </c>
      <c r="C37" s="18">
        <f>(74.0/B37*100)</f>
        <v/>
      </c>
      <c r="D37" s="19" t="n">
        <v>5384</v>
      </c>
      <c r="E37" s="18" t="n">
        <v>508.44780078</v>
      </c>
      <c r="F37" s="20" t="n">
        <v>3.17816199</v>
      </c>
      <c r="G37" s="18" t="n">
        <v>495.15894854</v>
      </c>
      <c r="H37" s="20" t="n">
        <v>3.99158731</v>
      </c>
      <c r="I37" s="18" t="n">
        <v>489.83886795</v>
      </c>
      <c r="J37" s="20" t="n">
        <v>5.44691932</v>
      </c>
      <c r="K37" s="18" t="n">
        <v>459.54923483</v>
      </c>
      <c r="L37" s="20" t="n">
        <v>6.72093255</v>
      </c>
      <c r="M37" s="18" t="s">
        <v>481</v>
      </c>
      <c r="N37" s="20" t="s">
        <v>481</v>
      </c>
      <c r="O37" s="18" t="s">
        <v>481</v>
      </c>
      <c r="P37" s="20" t="s">
        <v>481</v>
      </c>
      <c r="Q37" s="18" t="s">
        <v>481</v>
      </c>
      <c r="R37" s="20" t="s">
        <v>481</v>
      </c>
      <c r="S37" s="18" t="s">
        <v>481</v>
      </c>
      <c r="T37" s="20" t="s">
        <v>481</v>
      </c>
      <c r="U37" s="18" t="n">
        <v>389.4528439</v>
      </c>
      <c r="V37" s="20" t="n">
        <v>11.02985728</v>
      </c>
    </row>
    <row r="38" spans="1:22">
      <c r="A38" s="15" t="s">
        <v>513</v>
      </c>
      <c r="B38" s="17" t="n">
        <v>5860</v>
      </c>
      <c r="C38" s="18">
        <f>(17.0/B38*100)</f>
        <v/>
      </c>
      <c r="D38" s="19" t="n">
        <v>5843</v>
      </c>
      <c r="E38" s="18" t="n">
        <v>532.95176226</v>
      </c>
      <c r="F38" s="20" t="n">
        <v>3.09728881</v>
      </c>
      <c r="G38" s="18" t="n">
        <v>519.26072254</v>
      </c>
      <c r="H38" s="20" t="n">
        <v>4.0844545</v>
      </c>
      <c r="I38" s="18" t="n">
        <v>502.06731699</v>
      </c>
      <c r="J38" s="20" t="n">
        <v>5.49819891</v>
      </c>
      <c r="K38" s="18" t="n">
        <v>485.4063516</v>
      </c>
      <c r="L38" s="20" t="n">
        <v>6.79359599</v>
      </c>
      <c r="M38" s="18" t="s">
        <v>481</v>
      </c>
      <c r="N38" s="20" t="s">
        <v>481</v>
      </c>
      <c r="O38" s="18" t="s">
        <v>481</v>
      </c>
      <c r="P38" s="20" t="s">
        <v>481</v>
      </c>
      <c r="Q38" s="18" t="s">
        <v>481</v>
      </c>
      <c r="R38" s="20" t="s">
        <v>481</v>
      </c>
      <c r="S38" s="18" t="s">
        <v>481</v>
      </c>
      <c r="T38" s="20" t="s">
        <v>481</v>
      </c>
      <c r="U38" s="18" t="n">
        <v>448.09608405</v>
      </c>
      <c r="V38" s="20" t="n">
        <v>14.57504457</v>
      </c>
    </row>
    <row r="39" spans="1:22">
      <c r="A39" s="15" t="s">
        <v>514</v>
      </c>
      <c r="B39" s="17" t="n">
        <v>5895</v>
      </c>
      <c r="C39" s="18">
        <f>(33.0/B39*100)</f>
        <v/>
      </c>
      <c r="D39" s="19" t="n">
        <v>5862</v>
      </c>
      <c r="E39" s="18" t="n">
        <v>426.55955037</v>
      </c>
      <c r="F39" s="20" t="n">
        <v>4.82213606</v>
      </c>
      <c r="G39" s="18" t="n">
        <v>416.2509321</v>
      </c>
      <c r="H39" s="20" t="n">
        <v>4.47582573</v>
      </c>
      <c r="I39" s="18" t="n">
        <v>420.69921737</v>
      </c>
      <c r="J39" s="20" t="n">
        <v>6.3151663</v>
      </c>
      <c r="K39" s="18" t="n">
        <v>417.44154944</v>
      </c>
      <c r="L39" s="20" t="n">
        <v>7.34662069</v>
      </c>
      <c r="M39" s="18" t="s">
        <v>481</v>
      </c>
      <c r="N39" s="20" t="s">
        <v>481</v>
      </c>
      <c r="O39" s="18" t="s">
        <v>481</v>
      </c>
      <c r="P39" s="20" t="s">
        <v>481</v>
      </c>
      <c r="Q39" s="18" t="s">
        <v>481</v>
      </c>
      <c r="R39" s="20" t="s">
        <v>481</v>
      </c>
      <c r="S39" s="18" t="s">
        <v>481</v>
      </c>
      <c r="T39" s="20" t="s">
        <v>481</v>
      </c>
      <c r="U39" s="18" t="n">
        <v>366.44904589</v>
      </c>
      <c r="V39" s="20" t="n">
        <v>11.98782422</v>
      </c>
    </row>
    <row r="40" spans="1:22">
      <c r="A40" s="15" t="s">
        <v>515</v>
      </c>
      <c r="B40" s="17" t="n">
        <v>14157</v>
      </c>
      <c r="C40" s="18">
        <f>(308.0/B40*100)</f>
        <v/>
      </c>
      <c r="D40" s="19" t="n">
        <v>13849</v>
      </c>
      <c r="E40" s="18" t="n">
        <v>501.70068637</v>
      </c>
      <c r="F40" s="20" t="n">
        <v>2.78012146</v>
      </c>
      <c r="G40" s="18" t="n">
        <v>486.68720815</v>
      </c>
      <c r="H40" s="20" t="n">
        <v>3.75726986</v>
      </c>
      <c r="I40" s="18" t="n">
        <v>470.03129977</v>
      </c>
      <c r="J40" s="20" t="n">
        <v>6.92982685</v>
      </c>
      <c r="K40" s="18" t="n">
        <v>431.47198997</v>
      </c>
      <c r="L40" s="20" t="n">
        <v>7.42581148</v>
      </c>
      <c r="M40" s="18" t="s">
        <v>481</v>
      </c>
      <c r="N40" s="20" t="s">
        <v>481</v>
      </c>
      <c r="O40" s="18" t="s">
        <v>481</v>
      </c>
      <c r="P40" s="20" t="s">
        <v>481</v>
      </c>
      <c r="Q40" s="18" t="s">
        <v>481</v>
      </c>
      <c r="R40" s="20" t="s">
        <v>481</v>
      </c>
      <c r="S40" s="18" t="s">
        <v>481</v>
      </c>
      <c r="T40" s="20" t="s">
        <v>481</v>
      </c>
      <c r="U40" s="18" t="n">
        <v>421.74620892</v>
      </c>
      <c r="V40" s="20" t="n">
        <v>9.61861813</v>
      </c>
    </row>
    <row r="41" spans="1:22">
      <c r="A41" s="15" t="s">
        <v>516</v>
      </c>
      <c r="B41" s="17" t="n">
        <v>5712</v>
      </c>
      <c r="C41" s="18">
        <f>(43.0/B41*100)</f>
        <v/>
      </c>
      <c r="D41" s="19" t="n">
        <v>5669</v>
      </c>
      <c r="E41" s="18" t="n">
        <v>483.88665183</v>
      </c>
      <c r="F41" s="20" t="n">
        <v>3.03364921</v>
      </c>
      <c r="G41" s="18" t="n">
        <v>454.25069589</v>
      </c>
      <c r="H41" s="20" t="n">
        <v>3.87994421</v>
      </c>
      <c r="I41" s="18" t="n">
        <v>439.33029611</v>
      </c>
      <c r="J41" s="20" t="n">
        <v>7.36966873</v>
      </c>
      <c r="K41" s="18" t="n">
        <v>428.27021633</v>
      </c>
      <c r="L41" s="20" t="n">
        <v>10.63305092</v>
      </c>
      <c r="M41" s="18" t="s">
        <v>481</v>
      </c>
      <c r="N41" s="20" t="s">
        <v>481</v>
      </c>
      <c r="O41" s="18" t="s">
        <v>481</v>
      </c>
      <c r="P41" s="20" t="s">
        <v>481</v>
      </c>
      <c r="Q41" s="18" t="n">
        <v>392.51815558</v>
      </c>
      <c r="R41" s="20" t="n">
        <v>16.89642718</v>
      </c>
      <c r="S41" s="18" t="s">
        <v>481</v>
      </c>
      <c r="T41" s="20" t="s">
        <v>481</v>
      </c>
      <c r="U41" s="18" t="n">
        <v>407.97880755</v>
      </c>
      <c r="V41" s="20" t="n">
        <v>12.56818963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(1586.0/B46*100)</f>
        <v/>
      </c>
      <c r="D46" s="19" t="n">
        <v>21555</v>
      </c>
      <c r="E46" s="18" t="n">
        <v>389.35226103</v>
      </c>
      <c r="F46" s="20" t="n">
        <v>3.2788281</v>
      </c>
      <c r="G46" s="18" t="n">
        <v>380.57017533</v>
      </c>
      <c r="H46" s="20" t="n">
        <v>2.88516431</v>
      </c>
      <c r="I46" s="18" t="n">
        <v>392.79739064</v>
      </c>
      <c r="J46" s="20" t="n">
        <v>7.27668376</v>
      </c>
      <c r="K46" s="18" t="n">
        <v>369.77938123</v>
      </c>
      <c r="L46" s="20" t="n">
        <v>7.17150884</v>
      </c>
      <c r="M46" s="18" t="s">
        <v>481</v>
      </c>
      <c r="N46" s="20" t="s">
        <v>481</v>
      </c>
      <c r="O46" s="18" t="s">
        <v>481</v>
      </c>
      <c r="P46" s="20" t="s">
        <v>481</v>
      </c>
      <c r="Q46" s="18" t="s">
        <v>481</v>
      </c>
      <c r="R46" s="20" t="s">
        <v>481</v>
      </c>
      <c r="S46" s="18" t="s">
        <v>481</v>
      </c>
      <c r="T46" s="20" t="s">
        <v>481</v>
      </c>
      <c r="U46" s="18" t="n">
        <v>333.53596824</v>
      </c>
      <c r="V46" s="20" t="n">
        <v>4.02773391</v>
      </c>
    </row>
    <row r="47" spans="1:22">
      <c r="A47" s="15" t="s">
        <v>522</v>
      </c>
      <c r="B47" s="17" t="n">
        <v>5928</v>
      </c>
      <c r="C47" s="18">
        <f>(136.0/B47*100)</f>
        <v/>
      </c>
      <c r="D47" s="19" t="n">
        <v>5792</v>
      </c>
      <c r="E47" s="18" t="n">
        <v>462.30747886</v>
      </c>
      <c r="F47" s="20" t="n">
        <v>4.32511964</v>
      </c>
      <c r="G47" s="18" t="n">
        <v>440.79968596</v>
      </c>
      <c r="H47" s="20" t="n">
        <v>4.5248038</v>
      </c>
      <c r="I47" s="18" t="n">
        <v>441.88995971</v>
      </c>
      <c r="J47" s="20" t="n">
        <v>5.83480718</v>
      </c>
      <c r="K47" s="18" t="n">
        <v>420.731662</v>
      </c>
      <c r="L47" s="20" t="n">
        <v>4.82251596</v>
      </c>
      <c r="M47" s="18" t="s">
        <v>481</v>
      </c>
      <c r="N47" s="20" t="s">
        <v>481</v>
      </c>
      <c r="O47" s="18" t="s">
        <v>481</v>
      </c>
      <c r="P47" s="20" t="s">
        <v>481</v>
      </c>
      <c r="Q47" s="18" t="s">
        <v>481</v>
      </c>
      <c r="R47" s="20" t="s">
        <v>481</v>
      </c>
      <c r="S47" s="18" t="s">
        <v>481</v>
      </c>
      <c r="T47" s="20" t="s">
        <v>481</v>
      </c>
      <c r="U47" s="18" t="n">
        <v>352.12274261</v>
      </c>
      <c r="V47" s="20" t="n">
        <v>8.26243021</v>
      </c>
    </row>
    <row r="48" spans="1:22">
      <c r="A48" s="15" t="s">
        <v>523</v>
      </c>
      <c r="B48" s="17" t="n">
        <v>9841</v>
      </c>
      <c r="C48" s="18">
        <f>(7.0/B48*100)</f>
        <v/>
      </c>
      <c r="D48" s="19" t="n">
        <v>9834</v>
      </c>
      <c r="E48" s="18" t="n">
        <v>550.4888342</v>
      </c>
      <c r="F48" s="20" t="n">
        <v>5.12944402</v>
      </c>
      <c r="G48" s="18" t="n">
        <v>511.23948582</v>
      </c>
      <c r="H48" s="20" t="n">
        <v>5.10120687</v>
      </c>
      <c r="I48" s="18" t="n">
        <v>484.87626666</v>
      </c>
      <c r="J48" s="20" t="n">
        <v>8.124330670000001</v>
      </c>
      <c r="K48" s="18" t="n">
        <v>476.94133852</v>
      </c>
      <c r="L48" s="20" t="n">
        <v>11.0569322</v>
      </c>
      <c r="M48" s="18" t="s">
        <v>481</v>
      </c>
      <c r="N48" s="20" t="s">
        <v>481</v>
      </c>
      <c r="O48" s="18" t="s">
        <v>481</v>
      </c>
      <c r="P48" s="20" t="s">
        <v>481</v>
      </c>
      <c r="Q48" s="18" t="s">
        <v>481</v>
      </c>
      <c r="R48" s="20" t="s">
        <v>481</v>
      </c>
      <c r="S48" s="18" t="s">
        <v>481</v>
      </c>
      <c r="T48" s="20" t="s">
        <v>481</v>
      </c>
      <c r="U48" s="18" t="n">
        <v>472.69532476</v>
      </c>
      <c r="V48" s="20" t="n">
        <v>36.40955157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(234.0/B50*100)</f>
        <v/>
      </c>
      <c r="D50" s="19" t="n">
        <v>11561</v>
      </c>
      <c r="E50" s="18" t="n">
        <v>391.53931852</v>
      </c>
      <c r="F50" s="20" t="n">
        <v>2.52916867</v>
      </c>
      <c r="G50" s="18" t="n">
        <v>391.7351965</v>
      </c>
      <c r="H50" s="20" t="n">
        <v>3.1191113</v>
      </c>
      <c r="I50" s="18" t="n">
        <v>388.28383837</v>
      </c>
      <c r="J50" s="20" t="n">
        <v>6.12745085</v>
      </c>
      <c r="K50" s="18" t="n">
        <v>383.46518661</v>
      </c>
      <c r="L50" s="20" t="n">
        <v>7.7707668</v>
      </c>
      <c r="M50" s="18" t="s">
        <v>481</v>
      </c>
      <c r="N50" s="20" t="s">
        <v>481</v>
      </c>
      <c r="O50" s="18" t="s">
        <v>481</v>
      </c>
      <c r="P50" s="20" t="s">
        <v>481</v>
      </c>
      <c r="Q50" s="18" t="s">
        <v>481</v>
      </c>
      <c r="R50" s="20" t="s">
        <v>481</v>
      </c>
      <c r="S50" s="18" t="s">
        <v>481</v>
      </c>
      <c r="T50" s="20" t="s">
        <v>481</v>
      </c>
      <c r="U50" s="18" t="n">
        <v>336.22155337</v>
      </c>
      <c r="V50" s="20" t="n">
        <v>7.05826543</v>
      </c>
    </row>
    <row r="51" spans="1:22">
      <c r="A51" s="15" t="s">
        <v>526</v>
      </c>
      <c r="B51" s="17" t="n">
        <v>6866</v>
      </c>
      <c r="C51" s="18">
        <f>(109.0/B51*100)</f>
        <v/>
      </c>
      <c r="D51" s="19" t="n">
        <v>6757</v>
      </c>
      <c r="E51" s="18" t="n">
        <v>402.58676338</v>
      </c>
      <c r="F51" s="20" t="n">
        <v>2.89427667</v>
      </c>
      <c r="G51" s="18" t="n">
        <v>404.11348109</v>
      </c>
      <c r="H51" s="20" t="n">
        <v>3.81590484</v>
      </c>
      <c r="I51" s="18" t="n">
        <v>405.98330945</v>
      </c>
      <c r="J51" s="20" t="n">
        <v>4.88627273</v>
      </c>
      <c r="K51" s="18" t="n">
        <v>400.26668547</v>
      </c>
      <c r="L51" s="20" t="n">
        <v>6.43404111</v>
      </c>
      <c r="M51" s="18" t="s">
        <v>481</v>
      </c>
      <c r="N51" s="20" t="s">
        <v>481</v>
      </c>
      <c r="O51" s="18" t="s">
        <v>481</v>
      </c>
      <c r="P51" s="20" t="s">
        <v>481</v>
      </c>
      <c r="Q51" s="18" t="n">
        <v>380.5422133</v>
      </c>
      <c r="R51" s="20" t="n">
        <v>4.31283207</v>
      </c>
      <c r="S51" s="18" t="s">
        <v>481</v>
      </c>
      <c r="T51" s="20" t="s">
        <v>481</v>
      </c>
      <c r="U51" s="18" t="n">
        <v>376.03115076</v>
      </c>
      <c r="V51" s="20" t="n">
        <v>8.82059576</v>
      </c>
    </row>
    <row r="52" spans="1:22">
      <c r="A52" s="15" t="s">
        <v>527</v>
      </c>
      <c r="B52" s="17" t="n">
        <v>5809</v>
      </c>
      <c r="C52" s="18">
        <f>(82.0/B52*100)</f>
        <v/>
      </c>
      <c r="D52" s="19" t="n">
        <v>5727</v>
      </c>
      <c r="E52" s="18" t="n">
        <v>470.98885741</v>
      </c>
      <c r="F52" s="20" t="n">
        <v>2.98136107</v>
      </c>
      <c r="G52" s="18" t="n">
        <v>457.88049368</v>
      </c>
      <c r="H52" s="20" t="n">
        <v>3.51514647</v>
      </c>
      <c r="I52" s="18" t="n">
        <v>463.96682223</v>
      </c>
      <c r="J52" s="20" t="n">
        <v>6.22508132</v>
      </c>
      <c r="K52" s="18" t="n">
        <v>439.84404537</v>
      </c>
      <c r="L52" s="20" t="n">
        <v>6.44769312</v>
      </c>
      <c r="M52" s="18" t="s">
        <v>481</v>
      </c>
      <c r="N52" s="20" t="s">
        <v>481</v>
      </c>
      <c r="O52" s="18" t="s">
        <v>481</v>
      </c>
      <c r="P52" s="20" t="s">
        <v>481</v>
      </c>
      <c r="Q52" s="18" t="s">
        <v>481</v>
      </c>
      <c r="R52" s="20" t="s">
        <v>481</v>
      </c>
      <c r="S52" s="18" t="s">
        <v>481</v>
      </c>
      <c r="T52" s="20" t="s">
        <v>481</v>
      </c>
      <c r="U52" s="18" t="n">
        <v>385.2498532</v>
      </c>
      <c r="V52" s="20" t="n">
        <v>13.50934246</v>
      </c>
    </row>
    <row r="53" spans="1:22">
      <c r="A53" s="15" t="s">
        <v>528</v>
      </c>
      <c r="B53" s="17" t="n">
        <v>5571</v>
      </c>
      <c r="C53" s="18">
        <f>(89.0/B53*100)</f>
        <v/>
      </c>
      <c r="D53" s="19" t="n">
        <v>5482</v>
      </c>
      <c r="E53" s="18" t="n">
        <v>450.65777266</v>
      </c>
      <c r="F53" s="20" t="n">
        <v>2.32806536</v>
      </c>
      <c r="G53" s="18" t="n">
        <v>444.63836754</v>
      </c>
      <c r="H53" s="20" t="n">
        <v>2.63956022</v>
      </c>
      <c r="I53" s="18" t="n">
        <v>421.77265198</v>
      </c>
      <c r="J53" s="20" t="n">
        <v>4.29055915</v>
      </c>
      <c r="K53" s="18" t="n">
        <v>420.34878239</v>
      </c>
      <c r="L53" s="20" t="n">
        <v>3.9458049</v>
      </c>
      <c r="M53" s="18" t="s">
        <v>481</v>
      </c>
      <c r="N53" s="20" t="s">
        <v>481</v>
      </c>
      <c r="O53" s="18" t="s">
        <v>481</v>
      </c>
      <c r="P53" s="20" t="s">
        <v>481</v>
      </c>
      <c r="Q53" s="18" t="s">
        <v>481</v>
      </c>
      <c r="R53" s="20" t="s">
        <v>481</v>
      </c>
      <c r="S53" s="18" t="s">
        <v>481</v>
      </c>
      <c r="T53" s="20" t="s">
        <v>481</v>
      </c>
      <c r="U53" s="18" t="n">
        <v>339.10354657</v>
      </c>
      <c r="V53" s="20" t="n">
        <v>8.97495024</v>
      </c>
    </row>
    <row r="54" spans="1:22">
      <c r="A54" s="15" t="s">
        <v>529</v>
      </c>
      <c r="B54" s="17" t="n">
        <v>4740</v>
      </c>
      <c r="C54" s="18">
        <f>(180.0/B54*100)</f>
        <v/>
      </c>
      <c r="D54" s="19" t="n">
        <v>4560</v>
      </c>
      <c r="E54" s="18" t="n">
        <v>334.96132478</v>
      </c>
      <c r="F54" s="20" t="n">
        <v>3.18989187</v>
      </c>
      <c r="G54" s="18" t="n">
        <v>330.24252031</v>
      </c>
      <c r="H54" s="20" t="n">
        <v>3.49098839</v>
      </c>
      <c r="I54" s="18" t="n">
        <v>339.48268713</v>
      </c>
      <c r="J54" s="20" t="n">
        <v>5.44172863</v>
      </c>
      <c r="K54" s="18" t="n">
        <v>326.87742097</v>
      </c>
      <c r="L54" s="20" t="n">
        <v>7.74640371</v>
      </c>
      <c r="M54" s="18" t="s">
        <v>481</v>
      </c>
      <c r="N54" s="20" t="s">
        <v>481</v>
      </c>
      <c r="O54" s="18" t="s">
        <v>481</v>
      </c>
      <c r="P54" s="20" t="s">
        <v>481</v>
      </c>
      <c r="Q54" s="18" t="s">
        <v>481</v>
      </c>
      <c r="R54" s="20" t="s">
        <v>481</v>
      </c>
      <c r="S54" s="18" t="s">
        <v>481</v>
      </c>
      <c r="T54" s="20" t="s">
        <v>481</v>
      </c>
      <c r="U54" s="18" t="n">
        <v>280.35188259</v>
      </c>
      <c r="V54" s="20" t="n">
        <v>4.71297935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556.4499963</v>
      </c>
      <c r="F56" s="20" t="n">
        <v>3.15297186</v>
      </c>
      <c r="G56" s="18" t="n">
        <v>528.7029444999999</v>
      </c>
      <c r="H56" s="20" t="n">
        <v>4.11467795</v>
      </c>
      <c r="I56" s="18" t="n">
        <v>504.14437856</v>
      </c>
      <c r="J56" s="20" t="n">
        <v>7.50231949</v>
      </c>
      <c r="K56" s="18" t="n">
        <v>478.03232154</v>
      </c>
      <c r="L56" s="20" t="n">
        <v>8.354713050000001</v>
      </c>
      <c r="M56" s="18" t="s">
        <v>481</v>
      </c>
      <c r="N56" s="20" t="s">
        <v>481</v>
      </c>
      <c r="O56" s="18" t="s">
        <v>481</v>
      </c>
      <c r="P56" s="20" t="s">
        <v>481</v>
      </c>
      <c r="Q56" s="18" t="s">
        <v>481</v>
      </c>
      <c r="R56" s="20" t="s">
        <v>481</v>
      </c>
      <c r="S56" s="18" t="s">
        <v>481</v>
      </c>
      <c r="T56" s="20" t="s">
        <v>481</v>
      </c>
      <c r="U56" s="18" t="n">
        <v>469.49166251</v>
      </c>
      <c r="V56" s="20" t="n">
        <v>36.20351037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(143.0/B61*100)</f>
        <v/>
      </c>
      <c r="D61" s="19" t="n">
        <v>6382</v>
      </c>
      <c r="E61" s="18" t="n">
        <v>485.1092605</v>
      </c>
      <c r="F61" s="20" t="n">
        <v>2.37335146</v>
      </c>
      <c r="G61" s="18" t="n">
        <v>480.91575841</v>
      </c>
      <c r="H61" s="20" t="n">
        <v>3.69895016</v>
      </c>
      <c r="I61" s="18" t="n">
        <v>464.19553676</v>
      </c>
      <c r="J61" s="20" t="n">
        <v>4.4637277</v>
      </c>
      <c r="K61" s="18" t="n">
        <v>463.99088375</v>
      </c>
      <c r="L61" s="20" t="n">
        <v>5.13886301</v>
      </c>
      <c r="M61" s="18" t="s">
        <v>481</v>
      </c>
      <c r="N61" s="20" t="s">
        <v>481</v>
      </c>
      <c r="O61" s="18" t="s">
        <v>481</v>
      </c>
      <c r="P61" s="20" t="s">
        <v>481</v>
      </c>
      <c r="Q61" s="18" t="s">
        <v>481</v>
      </c>
      <c r="R61" s="20" t="s">
        <v>481</v>
      </c>
      <c r="S61" s="18" t="s">
        <v>481</v>
      </c>
      <c r="T61" s="20" t="s">
        <v>481</v>
      </c>
      <c r="U61" s="18" t="n">
        <v>407.07187448</v>
      </c>
      <c r="V61" s="20" t="n">
        <v>12.75306965</v>
      </c>
    </row>
    <row r="62" spans="1:22">
      <c r="A62" s="15" t="s">
        <v>537</v>
      </c>
      <c r="B62" s="17" t="n">
        <v>4476</v>
      </c>
      <c r="C62" s="18">
        <f>(3.0/B62*100)</f>
        <v/>
      </c>
      <c r="D62" s="19" t="n">
        <v>4473</v>
      </c>
      <c r="E62" s="18" t="n">
        <v>553.65501901</v>
      </c>
      <c r="F62" s="20" t="n">
        <v>1.38563016</v>
      </c>
      <c r="G62" s="18" t="n">
        <v>526.80696746</v>
      </c>
      <c r="H62" s="20" t="n">
        <v>2.76181523</v>
      </c>
      <c r="I62" s="18" t="n">
        <v>498.50399775</v>
      </c>
      <c r="J62" s="20" t="n">
        <v>6.47989965</v>
      </c>
      <c r="K62" s="18" t="n">
        <v>492.00376554</v>
      </c>
      <c r="L62" s="20" t="n">
        <v>8.332174</v>
      </c>
      <c r="M62" s="18" t="s">
        <v>481</v>
      </c>
      <c r="N62" s="20" t="s">
        <v>481</v>
      </c>
      <c r="O62" s="18" t="s">
        <v>481</v>
      </c>
      <c r="P62" s="20" t="s">
        <v>481</v>
      </c>
      <c r="Q62" s="18" t="s">
        <v>481</v>
      </c>
      <c r="R62" s="20" t="s">
        <v>481</v>
      </c>
      <c r="S62" s="18" t="s">
        <v>481</v>
      </c>
      <c r="T62" s="20" t="s">
        <v>481</v>
      </c>
      <c r="U62" s="18" t="n">
        <v>500.95374</v>
      </c>
      <c r="V62" s="20" t="n">
        <v>43.32771933</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431.82988779</v>
      </c>
      <c r="F66" s="20" t="n">
        <v>2.28597882</v>
      </c>
      <c r="G66" s="18" t="n">
        <v>423.88628202</v>
      </c>
      <c r="H66" s="20" t="n">
        <v>2.47945133</v>
      </c>
      <c r="I66" s="18" t="n">
        <v>409.81043529</v>
      </c>
      <c r="J66" s="20" t="n">
        <v>3.7871206</v>
      </c>
      <c r="K66" s="18" t="n">
        <v>404.99499096</v>
      </c>
      <c r="L66" s="20" t="n">
        <v>3.38810785</v>
      </c>
      <c r="M66" s="18" t="s">
        <v>481</v>
      </c>
      <c r="N66" s="20" t="s">
        <v>481</v>
      </c>
      <c r="O66" s="18" t="s">
        <v>481</v>
      </c>
      <c r="P66" s="20" t="s">
        <v>481</v>
      </c>
      <c r="Q66" s="18" t="s">
        <v>481</v>
      </c>
      <c r="R66" s="20" t="s">
        <v>481</v>
      </c>
      <c r="S66" s="18" t="s">
        <v>481</v>
      </c>
      <c r="T66" s="20" t="s">
        <v>481</v>
      </c>
      <c r="U66" s="18" t="n">
        <v>343.52503487</v>
      </c>
      <c r="V66" s="20" t="n">
        <v>5.8078976</v>
      </c>
    </row>
    <row r="67" spans="1:22">
      <c r="A67" s="15" t="s">
        <v>542</v>
      </c>
      <c r="B67" s="17" t="n">
        <v>6971</v>
      </c>
      <c r="C67" s="18">
        <f>(263.0/B67*100)</f>
        <v/>
      </c>
      <c r="D67" s="19" t="n">
        <v>6708</v>
      </c>
      <c r="E67" s="18" t="n">
        <v>394.50523242</v>
      </c>
      <c r="F67" s="20" t="n">
        <v>3.42379755</v>
      </c>
      <c r="G67" s="18" t="n">
        <v>388.17894024</v>
      </c>
      <c r="H67" s="20" t="n">
        <v>2.9699189</v>
      </c>
      <c r="I67" s="18" t="n">
        <v>393.19123856</v>
      </c>
      <c r="J67" s="20" t="n">
        <v>5.17019977</v>
      </c>
      <c r="K67" s="18" t="n">
        <v>394.63625333</v>
      </c>
      <c r="L67" s="20" t="n">
        <v>4.65120149</v>
      </c>
      <c r="M67" s="18" t="s">
        <v>481</v>
      </c>
      <c r="N67" s="20" t="s">
        <v>481</v>
      </c>
      <c r="O67" s="18" t="s">
        <v>481</v>
      </c>
      <c r="P67" s="20" t="s">
        <v>481</v>
      </c>
      <c r="Q67" s="18" t="s">
        <v>481</v>
      </c>
      <c r="R67" s="20" t="s">
        <v>481</v>
      </c>
      <c r="S67" s="18" t="s">
        <v>481</v>
      </c>
      <c r="T67" s="20" t="s">
        <v>481</v>
      </c>
      <c r="U67" s="18" t="n">
        <v>306.48250549</v>
      </c>
      <c r="V67" s="20" t="n">
        <v>8.728678650000001</v>
      </c>
    </row>
    <row r="68" spans="1:22">
      <c r="A68" s="15" t="s">
        <v>543</v>
      </c>
      <c r="B68" s="17" t="n">
        <v>12083</v>
      </c>
      <c r="C68" s="18">
        <f>(27.0/B68*100)</f>
        <v/>
      </c>
      <c r="D68" s="19" t="n">
        <v>12056</v>
      </c>
      <c r="E68" s="18" t="n">
        <v>428.06016077</v>
      </c>
      <c r="F68" s="20" t="n">
        <v>1.55602898</v>
      </c>
      <c r="G68" s="18" t="n">
        <v>397.1669052</v>
      </c>
      <c r="H68" s="20" t="n">
        <v>2.52634748</v>
      </c>
      <c r="I68" s="18" t="n">
        <v>377.46733187</v>
      </c>
      <c r="J68" s="20" t="n">
        <v>3.84305314</v>
      </c>
      <c r="K68" s="18" t="n">
        <v>373.70202143</v>
      </c>
      <c r="L68" s="20" t="n">
        <v>6.58178997</v>
      </c>
      <c r="M68" s="18" t="s">
        <v>481</v>
      </c>
      <c r="N68" s="20" t="s">
        <v>481</v>
      </c>
      <c r="O68" s="18" t="s">
        <v>481</v>
      </c>
      <c r="P68" s="20" t="s">
        <v>481</v>
      </c>
      <c r="Q68" s="18" t="s">
        <v>481</v>
      </c>
      <c r="R68" s="20" t="s">
        <v>481</v>
      </c>
      <c r="S68" s="18" t="s">
        <v>481</v>
      </c>
      <c r="T68" s="20" t="s">
        <v>481</v>
      </c>
      <c r="U68" s="18" t="n">
        <v>323.72415461</v>
      </c>
      <c r="V68" s="20" t="n">
        <v>4.01445821</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505.91345052</v>
      </c>
      <c r="F70" s="20" t="n">
        <v>3.04558498</v>
      </c>
      <c r="G70" s="18" t="n">
        <v>490.31811492</v>
      </c>
      <c r="H70" s="20" t="n">
        <v>3.82146087</v>
      </c>
      <c r="I70" s="18" t="n">
        <v>486.84350634</v>
      </c>
      <c r="J70" s="20" t="n">
        <v>4.53998764</v>
      </c>
      <c r="K70" s="18" t="n">
        <v>486.84668431</v>
      </c>
      <c r="L70" s="20" t="n">
        <v>5.46856288</v>
      </c>
      <c r="M70" s="18" t="s">
        <v>481</v>
      </c>
      <c r="N70" s="20" t="s">
        <v>481</v>
      </c>
      <c r="O70" s="18" t="s">
        <v>481</v>
      </c>
      <c r="P70" s="20" t="s">
        <v>481</v>
      </c>
      <c r="Q70" s="18" t="s">
        <v>481</v>
      </c>
      <c r="R70" s="20" t="s">
        <v>481</v>
      </c>
      <c r="S70" s="18" t="s">
        <v>481</v>
      </c>
      <c r="T70" s="20" t="s">
        <v>481</v>
      </c>
      <c r="U70" s="18" t="n">
        <v>439.96695642</v>
      </c>
      <c r="V70" s="20" t="n">
        <v>11.66519537</v>
      </c>
    </row>
    <row r="71" spans="1:22">
      <c r="A71" s="15" t="s">
        <v>546</v>
      </c>
      <c r="B71" s="17" t="n">
        <v>6115</v>
      </c>
      <c r="C71" s="18">
        <f>(18.0/B71*100)</f>
        <v/>
      </c>
      <c r="D71" s="19" t="n">
        <v>6097</v>
      </c>
      <c r="E71" s="18" t="n">
        <v>577.61648349</v>
      </c>
      <c r="F71" s="20" t="n">
        <v>1.6941718</v>
      </c>
      <c r="G71" s="18" t="n">
        <v>532.89161396</v>
      </c>
      <c r="H71" s="20" t="n">
        <v>3.16218927</v>
      </c>
      <c r="I71" s="18" t="n">
        <v>495.77629668</v>
      </c>
      <c r="J71" s="20" t="n">
        <v>7.9588111</v>
      </c>
      <c r="K71" s="18" t="n">
        <v>491.04975594</v>
      </c>
      <c r="L71" s="20" t="n">
        <v>10.91981116</v>
      </c>
      <c r="M71" s="18" t="s">
        <v>481</v>
      </c>
      <c r="N71" s="20" t="s">
        <v>481</v>
      </c>
      <c r="O71" s="18" t="s">
        <v>481</v>
      </c>
      <c r="P71" s="20" t="s">
        <v>481</v>
      </c>
      <c r="Q71" s="18" t="s">
        <v>481</v>
      </c>
      <c r="R71" s="20" t="s">
        <v>481</v>
      </c>
      <c r="S71" s="18" t="s">
        <v>481</v>
      </c>
      <c r="T71" s="20" t="s">
        <v>481</v>
      </c>
      <c r="U71" s="18" t="n">
        <v>461.28899866</v>
      </c>
      <c r="V71" s="20" t="n">
        <v>21.12379606</v>
      </c>
    </row>
    <row r="72" spans="1:22">
      <c r="A72" s="15" t="s">
        <v>547</v>
      </c>
      <c r="B72" s="17" t="n">
        <v>7708</v>
      </c>
      <c r="C72" s="18">
        <f>(5.0/B72*100)</f>
        <v/>
      </c>
      <c r="D72" s="19" t="n">
        <v>7703</v>
      </c>
      <c r="E72" s="18" t="n">
        <v>553.26191137</v>
      </c>
      <c r="F72" s="20" t="n">
        <v>3.35317648</v>
      </c>
      <c r="G72" s="18" t="n">
        <v>531.50066586</v>
      </c>
      <c r="H72" s="20" t="n">
        <v>3.8862783</v>
      </c>
      <c r="I72" s="18" t="n">
        <v>509.98873993</v>
      </c>
      <c r="J72" s="20" t="n">
        <v>7.02172386</v>
      </c>
      <c r="K72" s="18" t="n">
        <v>487.9127756</v>
      </c>
      <c r="L72" s="20" t="n">
        <v>7.16984567</v>
      </c>
      <c r="M72" s="18" t="s">
        <v>481</v>
      </c>
      <c r="N72" s="20" t="s">
        <v>481</v>
      </c>
      <c r="O72" s="18" t="s">
        <v>481</v>
      </c>
      <c r="P72" s="20" t="s">
        <v>481</v>
      </c>
      <c r="Q72" s="18" t="s">
        <v>481</v>
      </c>
      <c r="R72" s="20" t="s">
        <v>481</v>
      </c>
      <c r="S72" s="18" t="s">
        <v>481</v>
      </c>
      <c r="T72" s="20" t="s">
        <v>481</v>
      </c>
      <c r="U72" s="18" t="n">
        <v>393.45203013</v>
      </c>
      <c r="V72" s="20" t="n">
        <v>48.39416895</v>
      </c>
    </row>
    <row r="73" spans="1:22">
      <c r="A73" s="15" t="s">
        <v>548</v>
      </c>
      <c r="B73" s="17" t="n">
        <v>8249</v>
      </c>
      <c r="C73" s="18">
        <f>(149.0/B73*100)</f>
        <v/>
      </c>
      <c r="D73" s="19" t="n">
        <v>8100</v>
      </c>
      <c r="E73" s="18" t="n">
        <v>420.01875597</v>
      </c>
      <c r="F73" s="20" t="n">
        <v>3.2159847</v>
      </c>
      <c r="G73" s="18" t="n">
        <v>409.97316947</v>
      </c>
      <c r="H73" s="20" t="n">
        <v>4.20382552</v>
      </c>
      <c r="I73" s="18" t="n">
        <v>413.97525199</v>
      </c>
      <c r="J73" s="20" t="n">
        <v>6.7361317</v>
      </c>
      <c r="K73" s="18" t="n">
        <v>395.92030328</v>
      </c>
      <c r="L73" s="20" t="n">
        <v>6.90059894</v>
      </c>
      <c r="M73" s="18" t="s">
        <v>481</v>
      </c>
      <c r="N73" s="20" t="s">
        <v>481</v>
      </c>
      <c r="O73" s="18" t="s">
        <v>481</v>
      </c>
      <c r="P73" s="20" t="s">
        <v>481</v>
      </c>
      <c r="Q73" s="18" t="s">
        <v>481</v>
      </c>
      <c r="R73" s="20" t="s">
        <v>481</v>
      </c>
      <c r="S73" s="18" t="s">
        <v>481</v>
      </c>
      <c r="T73" s="20" t="s">
        <v>481</v>
      </c>
      <c r="U73" s="18" t="n">
        <v>365.91589984</v>
      </c>
      <c r="V73" s="20" t="n">
        <v>12.14054631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(229.0/B75*100)</f>
        <v/>
      </c>
      <c r="D75" s="19" t="n">
        <v>5146</v>
      </c>
      <c r="E75" s="18" t="n">
        <v>371.16793285</v>
      </c>
      <c r="F75" s="20" t="n">
        <v>4.25765469</v>
      </c>
      <c r="G75" s="18" t="n">
        <v>371.38516187</v>
      </c>
      <c r="H75" s="20" t="n">
        <v>3.7532691</v>
      </c>
      <c r="I75" s="18" t="n">
        <v>368.36717476</v>
      </c>
      <c r="J75" s="20" t="n">
        <v>4.08271155</v>
      </c>
      <c r="K75" s="18" t="n">
        <v>365.93957782</v>
      </c>
      <c r="L75" s="20" t="n">
        <v>5.04987897</v>
      </c>
      <c r="M75" s="18" t="s">
        <v>481</v>
      </c>
      <c r="N75" s="20" t="s">
        <v>481</v>
      </c>
      <c r="O75" s="18" t="s">
        <v>481</v>
      </c>
      <c r="P75" s="20" t="s">
        <v>481</v>
      </c>
      <c r="Q75" s="18" t="s">
        <v>481</v>
      </c>
      <c r="R75" s="20" t="s">
        <v>481</v>
      </c>
      <c r="S75" s="18" t="s">
        <v>481</v>
      </c>
      <c r="T75" s="20" t="s">
        <v>481</v>
      </c>
      <c r="U75" s="18" t="n">
        <v>317.35898089</v>
      </c>
      <c r="V75" s="20" t="n">
        <v>8.64015936</v>
      </c>
    </row>
    <row r="76" spans="1:22">
      <c r="A76" s="15" t="s">
        <v>551</v>
      </c>
      <c r="B76" s="17" t="n">
        <v>14167</v>
      </c>
      <c r="C76" s="18">
        <f>(230.0/B76*100)</f>
        <v/>
      </c>
      <c r="D76" s="19" t="n">
        <v>13937</v>
      </c>
      <c r="E76" s="18" t="n">
        <v>446.47533205</v>
      </c>
      <c r="F76" s="20" t="n">
        <v>2.69660833</v>
      </c>
      <c r="G76" s="18" t="n">
        <v>417.28878674</v>
      </c>
      <c r="H76" s="20" t="n">
        <v>3.05669628</v>
      </c>
      <c r="I76" s="18" t="n">
        <v>397.94457273</v>
      </c>
      <c r="J76" s="20" t="n">
        <v>5.57843443</v>
      </c>
      <c r="K76" s="18" t="n">
        <v>392.90682641</v>
      </c>
      <c r="L76" s="20" t="n">
        <v>5.52469638</v>
      </c>
      <c r="M76" s="18" t="s">
        <v>481</v>
      </c>
      <c r="N76" s="20" t="s">
        <v>481</v>
      </c>
      <c r="O76" s="18" t="s">
        <v>481</v>
      </c>
      <c r="P76" s="20" t="s">
        <v>481</v>
      </c>
      <c r="Q76" s="18" t="s">
        <v>481</v>
      </c>
      <c r="R76" s="20" t="s">
        <v>481</v>
      </c>
      <c r="S76" s="18" t="s">
        <v>481</v>
      </c>
      <c r="T76" s="20" t="s">
        <v>481</v>
      </c>
      <c r="U76" s="18" t="n">
        <v>354.98265975</v>
      </c>
      <c r="V76" s="20" t="n">
        <v>9.35219109</v>
      </c>
    </row>
    <row r="77" spans="1:22">
      <c r="A77" s="15" t="s">
        <v>552</v>
      </c>
      <c r="B77" s="17" t="n">
        <v>6062</v>
      </c>
      <c r="C77" s="18">
        <f>(124.0/B77*100)</f>
        <v/>
      </c>
      <c r="D77" s="19" t="n">
        <v>5938</v>
      </c>
      <c r="E77" s="18" t="n">
        <v>431.3955659</v>
      </c>
      <c r="F77" s="20" t="n">
        <v>3.48110536</v>
      </c>
      <c r="G77" s="18" t="n">
        <v>418.2322559</v>
      </c>
      <c r="H77" s="20" t="n">
        <v>3.26532429</v>
      </c>
      <c r="I77" s="18" t="n">
        <v>420.6906353</v>
      </c>
      <c r="J77" s="20" t="n">
        <v>4.33844377</v>
      </c>
      <c r="K77" s="18" t="n">
        <v>407.10737735</v>
      </c>
      <c r="L77" s="20" t="n">
        <v>4.49989504</v>
      </c>
      <c r="M77" s="18" t="s">
        <v>481</v>
      </c>
      <c r="N77" s="20" t="s">
        <v>481</v>
      </c>
      <c r="O77" s="18" t="s">
        <v>481</v>
      </c>
      <c r="P77" s="20" t="s">
        <v>481</v>
      </c>
      <c r="Q77" s="18" t="s">
        <v>481</v>
      </c>
      <c r="R77" s="20" t="s">
        <v>481</v>
      </c>
      <c r="S77" s="18" t="s">
        <v>481</v>
      </c>
      <c r="T77" s="20" t="s">
        <v>481</v>
      </c>
      <c r="U77" s="18" t="n">
        <v>352.38906083</v>
      </c>
      <c r="V77" s="20" t="n">
        <v>6.44181147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453.24273952</v>
      </c>
      <c r="F81" s="20" t="n">
        <v>3.60035825</v>
      </c>
      <c r="G81" s="18" t="n">
        <v>434.83485199</v>
      </c>
      <c r="H81" s="20" t="n">
        <v>3.92842338</v>
      </c>
      <c r="I81" s="18" t="n">
        <v>435.52884211</v>
      </c>
      <c r="J81" s="20" t="n">
        <v>6.54239631</v>
      </c>
      <c r="K81" s="18" t="n">
        <v>415.49425591</v>
      </c>
      <c r="L81" s="20" t="n">
        <v>7.03560249</v>
      </c>
      <c r="M81" s="18" t="s">
        <v>481</v>
      </c>
      <c r="N81" s="20" t="s">
        <v>481</v>
      </c>
      <c r="O81" s="18" t="s">
        <v>481</v>
      </c>
      <c r="P81" s="20" t="s">
        <v>481</v>
      </c>
      <c r="Q81" s="18" t="s">
        <v>481</v>
      </c>
      <c r="R81" s="20" t="s">
        <v>481</v>
      </c>
      <c r="S81" s="18" t="s">
        <v>481</v>
      </c>
      <c r="T81" s="20" t="s">
        <v>481</v>
      </c>
      <c r="U81" s="18" t="n">
        <v>389.56745849</v>
      </c>
      <c r="V81" s="20" t="n">
        <v>20.49659347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AD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748</v>
      </c>
    </row>
    <row customHeight="1" ht="30" r="4" spans="1:30">
      <c r="A4" s="6" t="n"/>
      <c r="B4" s="7" t="s">
        <v>462</v>
      </c>
      <c r="C4" s="7" t="s">
        <v>463</v>
      </c>
      <c r="D4" s="8" t="s">
        <v>462</v>
      </c>
      <c r="E4" s="9" t="s">
        <v>749</v>
      </c>
      <c r="F4" s="10" t="n"/>
      <c r="G4" s="9" t="s">
        <v>750</v>
      </c>
      <c r="H4" s="10" t="n"/>
      <c r="I4" s="9" t="s">
        <v>751</v>
      </c>
      <c r="J4" s="10" t="n"/>
      <c r="K4" s="9" t="s">
        <v>752</v>
      </c>
      <c r="L4" s="10" t="n"/>
      <c r="M4" s="9" t="s">
        <v>753</v>
      </c>
      <c r="N4" s="10" t="n"/>
      <c r="O4" s="9" t="s">
        <v>754</v>
      </c>
      <c r="P4" s="10" t="n"/>
      <c r="Q4" s="9" t="s">
        <v>755</v>
      </c>
      <c r="R4" s="10" t="n"/>
      <c r="S4" s="9" t="s">
        <v>756</v>
      </c>
      <c r="T4" s="10" t="n"/>
      <c r="U4" s="9" t="s">
        <v>584</v>
      </c>
      <c r="V4" s="10" t="n"/>
      <c r="W4" s="9" t="s">
        <v>585</v>
      </c>
      <c r="X4" s="10" t="n"/>
      <c r="Y4" s="9" t="s">
        <v>472</v>
      </c>
      <c r="Z4" s="10" t="n"/>
      <c r="AA4" s="9" t="s">
        <v>473</v>
      </c>
      <c r="AB4" s="10" t="n"/>
      <c r="AC4" s="9" t="s">
        <v>586</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(480.0/B7*100)</f>
        <v/>
      </c>
      <c r="D7" s="19" t="n">
        <v>14050</v>
      </c>
      <c r="E7" s="18" t="n">
        <v>504.20924581</v>
      </c>
      <c r="F7" s="20" t="n">
        <v>3.6140658</v>
      </c>
      <c r="G7" s="18" t="n">
        <v>516.25048011</v>
      </c>
      <c r="H7" s="20" t="n">
        <v>3.37662507</v>
      </c>
      <c r="I7" s="18" t="n">
        <v>512.19269761</v>
      </c>
      <c r="J7" s="20" t="n">
        <v>2.83168828</v>
      </c>
      <c r="K7" s="18" t="n">
        <v>489.77497761</v>
      </c>
      <c r="L7" s="20" t="n">
        <v>2.83981288</v>
      </c>
      <c r="M7" s="18" t="n">
        <v>477.38604661</v>
      </c>
      <c r="N7" s="20" t="n">
        <v>3.547668</v>
      </c>
      <c r="O7" s="18" t="n">
        <v>443.13221952</v>
      </c>
      <c r="P7" s="20" t="n">
        <v>3.6086559</v>
      </c>
      <c r="Q7" s="18" t="s">
        <v>481</v>
      </c>
      <c r="R7" s="20" t="s">
        <v>481</v>
      </c>
      <c r="S7" s="18" t="s">
        <v>481</v>
      </c>
      <c r="T7" s="20" t="s">
        <v>481</v>
      </c>
      <c r="U7" s="18" t="s">
        <v>481</v>
      </c>
      <c r="V7" s="20" t="s">
        <v>481</v>
      </c>
      <c r="W7" s="18" t="s">
        <v>481</v>
      </c>
      <c r="X7" s="20" t="s">
        <v>481</v>
      </c>
      <c r="Y7" s="18" t="s">
        <v>481</v>
      </c>
      <c r="Z7" s="20" t="s">
        <v>481</v>
      </c>
      <c r="AA7" s="18" t="s">
        <v>481</v>
      </c>
      <c r="AB7" s="20" t="s">
        <v>481</v>
      </c>
      <c r="AC7" s="18" t="n">
        <v>422.6316729</v>
      </c>
      <c r="AD7" s="20" t="n">
        <v>6.10136145</v>
      </c>
    </row>
    <row r="8" spans="1:30">
      <c r="A8" s="15" t="s">
        <v>483</v>
      </c>
      <c r="B8" s="17" t="n">
        <v>7007</v>
      </c>
      <c r="C8" s="18">
        <f>(38.0/B8*100)</f>
        <v/>
      </c>
      <c r="D8" s="19" t="n">
        <v>6969</v>
      </c>
      <c r="E8" s="18" t="n">
        <v>456.67815475</v>
      </c>
      <c r="F8" s="20" t="n">
        <v>4.89826982</v>
      </c>
      <c r="G8" s="18" t="n">
        <v>514.8790506</v>
      </c>
      <c r="H8" s="20" t="n">
        <v>3.48160019</v>
      </c>
      <c r="I8" s="18" t="n">
        <v>491.65427669</v>
      </c>
      <c r="J8" s="20" t="n">
        <v>7.31317347</v>
      </c>
      <c r="K8" s="18" t="n">
        <v>467.91989575</v>
      </c>
      <c r="L8" s="20" t="n">
        <v>13.57821547</v>
      </c>
      <c r="M8" s="18" t="n">
        <v>497.76384425</v>
      </c>
      <c r="N8" s="20" t="n">
        <v>20.86978905</v>
      </c>
      <c r="O8" s="18" t="n">
        <v>429.05743711</v>
      </c>
      <c r="P8" s="20" t="n">
        <v>10.24321555</v>
      </c>
      <c r="Q8" s="18" t="n">
        <v>426.61605918</v>
      </c>
      <c r="R8" s="20" t="n">
        <v>15.03765899</v>
      </c>
      <c r="S8" s="18" t="s">
        <v>481</v>
      </c>
      <c r="T8" s="20" t="s">
        <v>481</v>
      </c>
      <c r="U8" s="18" t="s">
        <v>481</v>
      </c>
      <c r="V8" s="20" t="s">
        <v>481</v>
      </c>
      <c r="W8" s="18" t="s">
        <v>481</v>
      </c>
      <c r="X8" s="20" t="s">
        <v>481</v>
      </c>
      <c r="Y8" s="18" t="n">
        <v>301.63126691</v>
      </c>
      <c r="Z8" s="20" t="n">
        <v>25.14921031</v>
      </c>
      <c r="AA8" s="18" t="s">
        <v>481</v>
      </c>
      <c r="AB8" s="20" t="s">
        <v>481</v>
      </c>
      <c r="AC8" s="18" t="n">
        <v>400.29297734</v>
      </c>
      <c r="AD8" s="20" t="n">
        <v>10.56303267</v>
      </c>
    </row>
    <row r="9" spans="1:30">
      <c r="A9" s="15" t="s">
        <v>484</v>
      </c>
      <c r="B9" s="17" t="n">
        <v>9651</v>
      </c>
      <c r="C9" s="18">
        <f>(162.0/B9*100)</f>
        <v/>
      </c>
      <c r="D9" s="19" t="n">
        <v>9489</v>
      </c>
      <c r="E9" s="18" t="n">
        <v>465.87017783</v>
      </c>
      <c r="F9" s="20" t="n">
        <v>8.93441926</v>
      </c>
      <c r="G9" s="18" t="n">
        <v>510.42665783</v>
      </c>
      <c r="H9" s="20" t="n">
        <v>3.07535733</v>
      </c>
      <c r="I9" s="18" t="n">
        <v>528.82849258</v>
      </c>
      <c r="J9" s="20" t="n">
        <v>4.45339344</v>
      </c>
      <c r="K9" s="18" t="n">
        <v>471.87536227</v>
      </c>
      <c r="L9" s="20" t="n">
        <v>10.64713887</v>
      </c>
      <c r="M9" s="18" t="n">
        <v>505.70304902</v>
      </c>
      <c r="N9" s="20" t="n">
        <v>10.12988477</v>
      </c>
      <c r="O9" s="18" t="n">
        <v>465.93698663</v>
      </c>
      <c r="P9" s="20" t="n">
        <v>12.49573961</v>
      </c>
      <c r="Q9" s="18" t="n">
        <v>545.21794943</v>
      </c>
      <c r="R9" s="20" t="n">
        <v>42.82639332</v>
      </c>
      <c r="S9" s="18" t="n">
        <v>436.39337729</v>
      </c>
      <c r="T9" s="20" t="n">
        <v>18.1550065</v>
      </c>
      <c r="U9" s="18" t="s">
        <v>481</v>
      </c>
      <c r="V9" s="20" t="s">
        <v>481</v>
      </c>
      <c r="W9" s="18" t="s">
        <v>481</v>
      </c>
      <c r="X9" s="20" t="s">
        <v>481</v>
      </c>
      <c r="Y9" s="18" t="n">
        <v>357.98454354</v>
      </c>
      <c r="Z9" s="20" t="n">
        <v>11.51846445</v>
      </c>
      <c r="AA9" s="18" t="s">
        <v>481</v>
      </c>
      <c r="AB9" s="20" t="s">
        <v>481</v>
      </c>
      <c r="AC9" s="18" t="n">
        <v>419.54148175</v>
      </c>
      <c r="AD9" s="20" t="n">
        <v>7.8990559</v>
      </c>
    </row>
    <row r="10" spans="1:30">
      <c r="A10" s="15" t="s">
        <v>485</v>
      </c>
      <c r="B10" s="17" t="n">
        <v>20058</v>
      </c>
      <c r="C10" s="18">
        <f>(548.0/B10*100)</f>
        <v/>
      </c>
      <c r="D10" s="19" t="n">
        <v>19510</v>
      </c>
      <c r="E10" s="18" t="n">
        <v>521.636348</v>
      </c>
      <c r="F10" s="20" t="n">
        <v>3.65202612</v>
      </c>
      <c r="G10" s="18" t="n">
        <v>561.35060641</v>
      </c>
      <c r="H10" s="20" t="n">
        <v>5.18767489</v>
      </c>
      <c r="I10" s="18" t="n">
        <v>533.4197961</v>
      </c>
      <c r="J10" s="20" t="n">
        <v>5.16310272</v>
      </c>
      <c r="K10" s="18" t="n">
        <v>527.79274371</v>
      </c>
      <c r="L10" s="20" t="n">
        <v>4.05683653</v>
      </c>
      <c r="M10" s="18" t="n">
        <v>505.95588527</v>
      </c>
      <c r="N10" s="20" t="n">
        <v>7.45412237</v>
      </c>
      <c r="O10" s="18" t="n">
        <v>494.47961028</v>
      </c>
      <c r="P10" s="20" t="n">
        <v>2.37759469</v>
      </c>
      <c r="Q10" s="18" t="s">
        <v>481</v>
      </c>
      <c r="R10" s="20" t="s">
        <v>481</v>
      </c>
      <c r="S10" s="18" t="s">
        <v>481</v>
      </c>
      <c r="T10" s="20" t="s">
        <v>481</v>
      </c>
      <c r="U10" s="18" t="s">
        <v>481</v>
      </c>
      <c r="V10" s="20" t="s">
        <v>481</v>
      </c>
      <c r="W10" s="18" t="s">
        <v>481</v>
      </c>
      <c r="X10" s="20" t="s">
        <v>481</v>
      </c>
      <c r="Y10" s="18" t="s">
        <v>481</v>
      </c>
      <c r="Z10" s="20" t="s">
        <v>481</v>
      </c>
      <c r="AA10" s="18" t="s">
        <v>481</v>
      </c>
      <c r="AB10" s="20" t="s">
        <v>481</v>
      </c>
      <c r="AC10" s="18" t="n">
        <v>443.58193163</v>
      </c>
      <c r="AD10" s="20" t="n">
        <v>8.21854875</v>
      </c>
    </row>
    <row r="11" spans="1:30">
      <c r="A11" s="15" t="s">
        <v>486</v>
      </c>
      <c r="B11" s="17" t="n">
        <v>7053</v>
      </c>
      <c r="C11" s="18">
        <f>(77.0/B11*100)</f>
        <v/>
      </c>
      <c r="D11" s="19" t="n">
        <v>6976</v>
      </c>
      <c r="E11" s="18" t="n">
        <v>412.73516571</v>
      </c>
      <c r="F11" s="20" t="n">
        <v>11.82544738</v>
      </c>
      <c r="G11" s="18" t="n">
        <v>430.71120625</v>
      </c>
      <c r="H11" s="20" t="n">
        <v>3.40541535</v>
      </c>
      <c r="I11" s="18" t="n">
        <v>439.61472004</v>
      </c>
      <c r="J11" s="20" t="n">
        <v>5.37086361</v>
      </c>
      <c r="K11" s="18" t="n">
        <v>395.06691964</v>
      </c>
      <c r="L11" s="20" t="n">
        <v>12.26021857</v>
      </c>
      <c r="M11" s="18" t="n">
        <v>382.62237654</v>
      </c>
      <c r="N11" s="20" t="n">
        <v>12.44821197</v>
      </c>
      <c r="O11" s="18" t="n">
        <v>365.43679238</v>
      </c>
      <c r="P11" s="20" t="n">
        <v>5.21680296</v>
      </c>
      <c r="Q11" s="18" t="s">
        <v>481</v>
      </c>
      <c r="R11" s="20" t="s">
        <v>481</v>
      </c>
      <c r="S11" s="18" t="s">
        <v>481</v>
      </c>
      <c r="T11" s="20" t="s">
        <v>481</v>
      </c>
      <c r="U11" s="18" t="s">
        <v>481</v>
      </c>
      <c r="V11" s="20" t="s">
        <v>481</v>
      </c>
      <c r="W11" s="18" t="s">
        <v>481</v>
      </c>
      <c r="X11" s="20" t="s">
        <v>481</v>
      </c>
      <c r="Y11" s="18" t="s">
        <v>481</v>
      </c>
      <c r="Z11" s="20" t="s">
        <v>481</v>
      </c>
      <c r="AA11" s="18" t="s">
        <v>481</v>
      </c>
      <c r="AB11" s="20" t="s">
        <v>481</v>
      </c>
      <c r="AC11" s="18" t="n">
        <v>355.81052416</v>
      </c>
      <c r="AD11" s="20" t="n">
        <v>7.97244671</v>
      </c>
    </row>
    <row r="12" spans="1:30">
      <c r="A12" s="15" t="s">
        <v>487</v>
      </c>
      <c r="B12" s="17" t="n">
        <v>6894</v>
      </c>
      <c r="C12" s="18">
        <f>(59.0/B12*100)</f>
        <v/>
      </c>
      <c r="D12" s="19" t="n">
        <v>6835</v>
      </c>
      <c r="E12" s="18" t="n">
        <v>472.20390862</v>
      </c>
      <c r="F12" s="20" t="n">
        <v>7.51549719</v>
      </c>
      <c r="G12" s="18" t="n">
        <v>505.83488804</v>
      </c>
      <c r="H12" s="20" t="n">
        <v>4.13436424</v>
      </c>
      <c r="I12" s="18" t="n">
        <v>502.4161348</v>
      </c>
      <c r="J12" s="20" t="n">
        <v>3.47086395</v>
      </c>
      <c r="K12" s="18" t="n">
        <v>485.48197314</v>
      </c>
      <c r="L12" s="20" t="n">
        <v>9.4680169</v>
      </c>
      <c r="M12" s="18" t="n">
        <v>461.13679</v>
      </c>
      <c r="N12" s="20" t="n">
        <v>10.20820753</v>
      </c>
      <c r="O12" s="18" t="n">
        <v>427.06805749</v>
      </c>
      <c r="P12" s="20" t="n">
        <v>6.97139331</v>
      </c>
      <c r="Q12" s="18" t="s">
        <v>481</v>
      </c>
      <c r="R12" s="20" t="s">
        <v>481</v>
      </c>
      <c r="S12" s="18" t="s">
        <v>481</v>
      </c>
      <c r="T12" s="20" t="s">
        <v>481</v>
      </c>
      <c r="U12" s="18" t="s">
        <v>481</v>
      </c>
      <c r="V12" s="20" t="s">
        <v>481</v>
      </c>
      <c r="W12" s="18" t="s">
        <v>481</v>
      </c>
      <c r="X12" s="20" t="s">
        <v>481</v>
      </c>
      <c r="Y12" s="18" t="n">
        <v>340.98506961</v>
      </c>
      <c r="Z12" s="20" t="n">
        <v>12.52444664</v>
      </c>
      <c r="AA12" s="18" t="s">
        <v>481</v>
      </c>
      <c r="AB12" s="20" t="s">
        <v>481</v>
      </c>
      <c r="AC12" s="18" t="n">
        <v>416.34091647</v>
      </c>
      <c r="AD12" s="20" t="n">
        <v>7.68195469</v>
      </c>
    </row>
    <row r="13" spans="1:30">
      <c r="A13" s="15" t="s">
        <v>488</v>
      </c>
      <c r="B13" s="17" t="n">
        <v>7161</v>
      </c>
      <c r="C13" s="18">
        <f>(109.0/B13*100)</f>
        <v/>
      </c>
      <c r="D13" s="19" t="n">
        <v>7052</v>
      </c>
      <c r="E13" s="18" t="n">
        <v>500.74515269</v>
      </c>
      <c r="F13" s="20" t="n">
        <v>11.3592691</v>
      </c>
      <c r="G13" s="18" t="n">
        <v>519.95425829</v>
      </c>
      <c r="H13" s="20" t="n">
        <v>2.51197373</v>
      </c>
      <c r="I13" s="18" t="n">
        <v>509.34664744</v>
      </c>
      <c r="J13" s="20" t="n">
        <v>4.25482641</v>
      </c>
      <c r="K13" s="18" t="n">
        <v>505.86987658</v>
      </c>
      <c r="L13" s="20" t="n">
        <v>9.121763229999999</v>
      </c>
      <c r="M13" s="18" t="n">
        <v>502.09920329</v>
      </c>
      <c r="N13" s="20" t="n">
        <v>9.654097119999999</v>
      </c>
      <c r="O13" s="18" t="n">
        <v>490.11059285</v>
      </c>
      <c r="P13" s="20" t="n">
        <v>9.292270309999999</v>
      </c>
      <c r="Q13" s="18" t="s">
        <v>481</v>
      </c>
      <c r="R13" s="20" t="s">
        <v>481</v>
      </c>
      <c r="S13" s="18" t="s">
        <v>481</v>
      </c>
      <c r="T13" s="20" t="s">
        <v>481</v>
      </c>
      <c r="U13" s="18" t="s">
        <v>481</v>
      </c>
      <c r="V13" s="20" t="s">
        <v>481</v>
      </c>
      <c r="W13" s="18" t="s">
        <v>481</v>
      </c>
      <c r="X13" s="20" t="s">
        <v>481</v>
      </c>
      <c r="Y13" s="18" t="n">
        <v>447.51533769</v>
      </c>
      <c r="Z13" s="20" t="n">
        <v>5.97365007</v>
      </c>
      <c r="AA13" s="18" t="s">
        <v>481</v>
      </c>
      <c r="AB13" s="20" t="s">
        <v>481</v>
      </c>
      <c r="AC13" s="18" t="n">
        <v>436.19138399</v>
      </c>
      <c r="AD13" s="20" t="n">
        <v>9.540658730000001</v>
      </c>
    </row>
    <row r="14" spans="1:30">
      <c r="A14" s="15" t="s">
        <v>489</v>
      </c>
      <c r="B14" s="17" t="n">
        <v>5587</v>
      </c>
      <c r="C14" s="18">
        <f>(78.0/B14*100)</f>
        <v/>
      </c>
      <c r="D14" s="19" t="n">
        <v>5509</v>
      </c>
      <c r="E14" s="18" t="n">
        <v>516.92651395</v>
      </c>
      <c r="F14" s="20" t="n">
        <v>6.82283246</v>
      </c>
      <c r="G14" s="18" t="n">
        <v>534.1680785</v>
      </c>
      <c r="H14" s="20" t="n">
        <v>3.26598263</v>
      </c>
      <c r="I14" s="18" t="n">
        <v>517.22465858</v>
      </c>
      <c r="J14" s="20" t="n">
        <v>2.6445333</v>
      </c>
      <c r="K14" s="18" t="n">
        <v>476.78441022</v>
      </c>
      <c r="L14" s="20" t="n">
        <v>12.64908437</v>
      </c>
      <c r="M14" s="18" t="n">
        <v>473.54781327</v>
      </c>
      <c r="N14" s="20" t="n">
        <v>17.24496424</v>
      </c>
      <c r="O14" s="18" t="n">
        <v>461.57124906</v>
      </c>
      <c r="P14" s="20" t="n">
        <v>10.35182713</v>
      </c>
      <c r="Q14" s="18" t="s">
        <v>481</v>
      </c>
      <c r="R14" s="20" t="s">
        <v>481</v>
      </c>
      <c r="S14" s="18" t="s">
        <v>481</v>
      </c>
      <c r="T14" s="20" t="s">
        <v>481</v>
      </c>
      <c r="U14" s="18" t="s">
        <v>481</v>
      </c>
      <c r="V14" s="20" t="s">
        <v>481</v>
      </c>
      <c r="W14" s="18" t="s">
        <v>481</v>
      </c>
      <c r="X14" s="20" t="s">
        <v>481</v>
      </c>
      <c r="Y14" s="18" t="s">
        <v>481</v>
      </c>
      <c r="Z14" s="20" t="s">
        <v>481</v>
      </c>
      <c r="AA14" s="18" t="s">
        <v>481</v>
      </c>
      <c r="AB14" s="20" t="s">
        <v>481</v>
      </c>
      <c r="AC14" s="18" t="n">
        <v>467.94715501</v>
      </c>
      <c r="AD14" s="20" t="n">
        <v>15.83745526</v>
      </c>
    </row>
    <row r="15" spans="1:30">
      <c r="A15" s="15" t="s">
        <v>490</v>
      </c>
      <c r="B15" s="17" t="n">
        <v>5882</v>
      </c>
      <c r="C15" s="18">
        <f>(58.0/B15*100)</f>
        <v/>
      </c>
      <c r="D15" s="19" t="n">
        <v>5824</v>
      </c>
      <c r="E15" s="18" t="n">
        <v>510.58849696</v>
      </c>
      <c r="F15" s="20" t="n">
        <v>12.83086089</v>
      </c>
      <c r="G15" s="18" t="n">
        <v>524.7338866699999</v>
      </c>
      <c r="H15" s="20" t="n">
        <v>2.42656495</v>
      </c>
      <c r="I15" s="18" t="n">
        <v>516.11134815</v>
      </c>
      <c r="J15" s="20" t="n">
        <v>2.80182803</v>
      </c>
      <c r="K15" s="18" t="n">
        <v>511.08031902</v>
      </c>
      <c r="L15" s="20" t="n">
        <v>5.01016626</v>
      </c>
      <c r="M15" s="18" t="n">
        <v>473.97652836</v>
      </c>
      <c r="N15" s="20" t="n">
        <v>7.86473228</v>
      </c>
      <c r="O15" s="18" t="n">
        <v>447.9787823</v>
      </c>
      <c r="P15" s="20" t="n">
        <v>5.45671078</v>
      </c>
      <c r="Q15" s="18" t="s">
        <v>481</v>
      </c>
      <c r="R15" s="20" t="s">
        <v>481</v>
      </c>
      <c r="S15" s="18" t="s">
        <v>481</v>
      </c>
      <c r="T15" s="20" t="s">
        <v>481</v>
      </c>
      <c r="U15" s="18" t="s">
        <v>481</v>
      </c>
      <c r="V15" s="20" t="s">
        <v>481</v>
      </c>
      <c r="W15" s="18" t="s">
        <v>481</v>
      </c>
      <c r="X15" s="20" t="s">
        <v>481</v>
      </c>
      <c r="Y15" s="18" t="n">
        <v>368.85220715</v>
      </c>
      <c r="Z15" s="20" t="n">
        <v>14.5875493</v>
      </c>
      <c r="AA15" s="18" t="s">
        <v>481</v>
      </c>
      <c r="AB15" s="20" t="s">
        <v>481</v>
      </c>
      <c r="AC15" s="18" t="n">
        <v>417.15105703</v>
      </c>
      <c r="AD15" s="20" t="n">
        <v>8.70789748</v>
      </c>
    </row>
    <row r="16" spans="1:30">
      <c r="A16" s="15" t="s">
        <v>491</v>
      </c>
      <c r="B16" s="17" t="n">
        <v>6108</v>
      </c>
      <c r="C16" s="18">
        <f>(117.0/B16*100)</f>
        <v/>
      </c>
      <c r="D16" s="19" t="n">
        <v>5991</v>
      </c>
      <c r="E16" s="18" t="n">
        <v>456.47103115</v>
      </c>
      <c r="F16" s="20" t="n">
        <v>8.269617029999999</v>
      </c>
      <c r="G16" s="18" t="n">
        <v>522.0030035</v>
      </c>
      <c r="H16" s="20" t="n">
        <v>2.4312726</v>
      </c>
      <c r="I16" s="18" t="n">
        <v>446.18373861</v>
      </c>
      <c r="J16" s="20" t="n">
        <v>3.99746467</v>
      </c>
      <c r="K16" s="18" t="n">
        <v>462.95391379</v>
      </c>
      <c r="L16" s="20" t="n">
        <v>9.02533292</v>
      </c>
      <c r="M16" s="18" t="n">
        <v>459.951631</v>
      </c>
      <c r="N16" s="20" t="n">
        <v>11.80812602</v>
      </c>
      <c r="O16" s="18" t="n">
        <v>406.38229516</v>
      </c>
      <c r="P16" s="20" t="n">
        <v>8.19627238</v>
      </c>
      <c r="Q16" s="18" t="s">
        <v>481</v>
      </c>
      <c r="R16" s="20" t="s">
        <v>481</v>
      </c>
      <c r="S16" s="18" t="s">
        <v>481</v>
      </c>
      <c r="T16" s="20" t="s">
        <v>481</v>
      </c>
      <c r="U16" s="18" t="s">
        <v>481</v>
      </c>
      <c r="V16" s="20" t="s">
        <v>481</v>
      </c>
      <c r="W16" s="18" t="s">
        <v>481</v>
      </c>
      <c r="X16" s="20" t="s">
        <v>481</v>
      </c>
      <c r="Y16" s="18" t="s">
        <v>481</v>
      </c>
      <c r="Z16" s="20" t="s">
        <v>481</v>
      </c>
      <c r="AA16" s="18" t="s">
        <v>481</v>
      </c>
      <c r="AB16" s="20" t="s">
        <v>481</v>
      </c>
      <c r="AC16" s="18" t="n">
        <v>401.16530121</v>
      </c>
      <c r="AD16" s="20" t="n">
        <v>7.00484785</v>
      </c>
    </row>
    <row r="17" spans="1:30">
      <c r="A17" s="15" t="s">
        <v>492</v>
      </c>
      <c r="B17" s="17" t="n">
        <v>6504</v>
      </c>
      <c r="C17" s="18">
        <f>(998.0/B17*100)</f>
        <v/>
      </c>
      <c r="D17" s="19" t="n">
        <v>5506</v>
      </c>
      <c r="E17" s="18" t="n">
        <v>492.93925275</v>
      </c>
      <c r="F17" s="20" t="n">
        <v>14.62103758</v>
      </c>
      <c r="G17" s="18" t="n">
        <v>524.11959553</v>
      </c>
      <c r="H17" s="20" t="n">
        <v>2.94333901</v>
      </c>
      <c r="I17" s="18" t="n">
        <v>512.28726881</v>
      </c>
      <c r="J17" s="20" t="n">
        <v>5.70115875</v>
      </c>
      <c r="K17" s="18" t="n">
        <v>474.79024635</v>
      </c>
      <c r="L17" s="20" t="n">
        <v>12.79016036</v>
      </c>
      <c r="M17" s="18" t="n">
        <v>463.58210304</v>
      </c>
      <c r="N17" s="20" t="n">
        <v>16.35933944</v>
      </c>
      <c r="O17" s="18" t="n">
        <v>450.2002527</v>
      </c>
      <c r="P17" s="20" t="n">
        <v>12.26914244</v>
      </c>
      <c r="Q17" s="18" t="n">
        <v>419.3130394</v>
      </c>
      <c r="R17" s="20" t="n">
        <v>16.390341</v>
      </c>
      <c r="S17" s="18" t="s">
        <v>481</v>
      </c>
      <c r="T17" s="20" t="s">
        <v>481</v>
      </c>
      <c r="U17" s="18" t="s">
        <v>481</v>
      </c>
      <c r="V17" s="20" t="s">
        <v>481</v>
      </c>
      <c r="W17" s="18" t="s">
        <v>481</v>
      </c>
      <c r="X17" s="20" t="s">
        <v>481</v>
      </c>
      <c r="Y17" s="18" t="n">
        <v>362.96139732</v>
      </c>
      <c r="Z17" s="20" t="n">
        <v>12.64520278</v>
      </c>
      <c r="AA17" s="18" t="s">
        <v>481</v>
      </c>
      <c r="AB17" s="20" t="s">
        <v>481</v>
      </c>
      <c r="AC17" s="18" t="n">
        <v>447.04025848</v>
      </c>
      <c r="AD17" s="20" t="n">
        <v>7.4346153</v>
      </c>
    </row>
    <row r="18" spans="1:30">
      <c r="A18" s="15" t="s">
        <v>493</v>
      </c>
      <c r="B18" s="17" t="n">
        <v>5532</v>
      </c>
      <c r="C18" s="18">
        <f>(28.0/B18*100)</f>
        <v/>
      </c>
      <c r="D18" s="19" t="n">
        <v>5504</v>
      </c>
      <c r="E18" s="18" t="n">
        <v>433.11098053</v>
      </c>
      <c r="F18" s="20" t="n">
        <v>8.426181059999999</v>
      </c>
      <c r="G18" s="18" t="n">
        <v>467.99617246</v>
      </c>
      <c r="H18" s="20" t="n">
        <v>7.72290428</v>
      </c>
      <c r="I18" s="18" t="n">
        <v>468.3705966</v>
      </c>
      <c r="J18" s="20" t="n">
        <v>3.55393866</v>
      </c>
      <c r="K18" s="18" t="n">
        <v>422.95711534</v>
      </c>
      <c r="L18" s="20" t="n">
        <v>7.18284069</v>
      </c>
      <c r="M18" s="18" t="n">
        <v>409.23457755</v>
      </c>
      <c r="N18" s="20" t="n">
        <v>11.97520305</v>
      </c>
      <c r="O18" s="18" t="n">
        <v>407.79024706</v>
      </c>
      <c r="P18" s="20" t="n">
        <v>10.55457098</v>
      </c>
      <c r="Q18" s="18" t="n">
        <v>404.22292256</v>
      </c>
      <c r="R18" s="20" t="n">
        <v>18.82718581</v>
      </c>
      <c r="S18" s="18" t="n">
        <v>397.91445803</v>
      </c>
      <c r="T18" s="20" t="n">
        <v>6.01507498</v>
      </c>
      <c r="U18" s="18" t="s">
        <v>481</v>
      </c>
      <c r="V18" s="20" t="s">
        <v>481</v>
      </c>
      <c r="W18" s="18" t="s">
        <v>481</v>
      </c>
      <c r="X18" s="20" t="s">
        <v>481</v>
      </c>
      <c r="Y18" s="18" t="s">
        <v>481</v>
      </c>
      <c r="Z18" s="20" t="s">
        <v>481</v>
      </c>
      <c r="AA18" s="18" t="s">
        <v>481</v>
      </c>
      <c r="AB18" s="20" t="s">
        <v>481</v>
      </c>
      <c r="AC18" s="18" t="n">
        <v>394.88424954</v>
      </c>
      <c r="AD18" s="20" t="n">
        <v>9.636517960000001</v>
      </c>
    </row>
    <row r="19" spans="1:30">
      <c r="A19" s="15" t="s">
        <v>494</v>
      </c>
      <c r="B19" s="17" t="n">
        <v>5658</v>
      </c>
      <c r="C19" s="18">
        <f>(119.0/B19*100)</f>
        <v/>
      </c>
      <c r="D19" s="19" t="n">
        <v>5539</v>
      </c>
      <c r="E19" s="18" t="n">
        <v>437.27530785</v>
      </c>
      <c r="F19" s="20" t="n">
        <v>13.11092379</v>
      </c>
      <c r="G19" s="18" t="n">
        <v>393.36294649</v>
      </c>
      <c r="H19" s="20" t="n">
        <v>11.42247017</v>
      </c>
      <c r="I19" s="18" t="n">
        <v>445.72136606</v>
      </c>
      <c r="J19" s="20" t="n">
        <v>11.95685635</v>
      </c>
      <c r="K19" s="18" t="n">
        <v>491.73636498</v>
      </c>
      <c r="L19" s="20" t="n">
        <v>5.2673081</v>
      </c>
      <c r="M19" s="18" t="n">
        <v>482.5059981</v>
      </c>
      <c r="N19" s="20" t="n">
        <v>5.45416485</v>
      </c>
      <c r="O19" s="18" t="n">
        <v>483.86011347</v>
      </c>
      <c r="P19" s="20" t="n">
        <v>5.10095388</v>
      </c>
      <c r="Q19" s="18" t="n">
        <v>407.03014311</v>
      </c>
      <c r="R19" s="20" t="n">
        <v>20.85428659</v>
      </c>
      <c r="S19" s="18" t="n">
        <v>404.04334751</v>
      </c>
      <c r="T19" s="20" t="n">
        <v>12.94579757</v>
      </c>
      <c r="U19" s="18" t="s">
        <v>481</v>
      </c>
      <c r="V19" s="20" t="s">
        <v>481</v>
      </c>
      <c r="W19" s="18" t="s">
        <v>481</v>
      </c>
      <c r="X19" s="20" t="s">
        <v>481</v>
      </c>
      <c r="Y19" s="18" t="s">
        <v>481</v>
      </c>
      <c r="Z19" s="20" t="s">
        <v>481</v>
      </c>
      <c r="AA19" s="18" t="s">
        <v>481</v>
      </c>
      <c r="AB19" s="20" t="s">
        <v>481</v>
      </c>
      <c r="AC19" s="18" t="n">
        <v>382.94875493</v>
      </c>
      <c r="AD19" s="20" t="n">
        <v>18.16610326</v>
      </c>
    </row>
    <row r="20" spans="1:30">
      <c r="A20" s="15" t="s">
        <v>495</v>
      </c>
      <c r="B20" s="17" t="n">
        <v>3371</v>
      </c>
      <c r="C20" s="18">
        <f>(75.0/B20*100)</f>
        <v/>
      </c>
      <c r="D20" s="19" t="n">
        <v>3296</v>
      </c>
      <c r="E20" s="18" t="n">
        <v>461.66222772</v>
      </c>
      <c r="F20" s="20" t="n">
        <v>12.01174236</v>
      </c>
      <c r="G20" s="18" t="n">
        <v>495.25907704</v>
      </c>
      <c r="H20" s="20" t="n">
        <v>5.47234582</v>
      </c>
      <c r="I20" s="18" t="n">
        <v>496.80937662</v>
      </c>
      <c r="J20" s="20" t="n">
        <v>2.67150711</v>
      </c>
      <c r="K20" s="18" t="n">
        <v>494.02158715</v>
      </c>
      <c r="L20" s="20" t="n">
        <v>4.46170297</v>
      </c>
      <c r="M20" s="18" t="n">
        <v>477.89050464</v>
      </c>
      <c r="N20" s="20" t="n">
        <v>7.81991887</v>
      </c>
      <c r="O20" s="18" t="n">
        <v>470.78838972</v>
      </c>
      <c r="P20" s="20" t="n">
        <v>9.746307549999999</v>
      </c>
      <c r="Q20" s="18" t="n">
        <v>473.92340322</v>
      </c>
      <c r="R20" s="20" t="n">
        <v>12.63130779</v>
      </c>
      <c r="S20" s="18" t="n">
        <v>442.84702836</v>
      </c>
      <c r="T20" s="20" t="n">
        <v>8.65243291</v>
      </c>
      <c r="U20" s="18" t="s">
        <v>481</v>
      </c>
      <c r="V20" s="20" t="s">
        <v>481</v>
      </c>
      <c r="W20" s="18" t="s">
        <v>481</v>
      </c>
      <c r="X20" s="20" t="s">
        <v>481</v>
      </c>
      <c r="Y20" s="18" t="s">
        <v>481</v>
      </c>
      <c r="Z20" s="20" t="s">
        <v>481</v>
      </c>
      <c r="AA20" s="18" t="s">
        <v>481</v>
      </c>
      <c r="AB20" s="20" t="s">
        <v>481</v>
      </c>
      <c r="AC20" s="18" t="n">
        <v>419.07460682</v>
      </c>
      <c r="AD20" s="20" t="n">
        <v>14.39006406</v>
      </c>
    </row>
    <row r="21" spans="1:30">
      <c r="A21" s="15" t="s">
        <v>496</v>
      </c>
      <c r="B21" s="17" t="n">
        <v>5741</v>
      </c>
      <c r="C21" s="18">
        <f>(45.0/B21*100)</f>
        <v/>
      </c>
      <c r="D21" s="19" t="n">
        <v>5696</v>
      </c>
      <c r="E21" s="18" t="n">
        <v>505.84640522</v>
      </c>
      <c r="F21" s="20" t="n">
        <v>5.99136736</v>
      </c>
      <c r="G21" s="18" t="n">
        <v>507.98541548</v>
      </c>
      <c r="H21" s="20" t="n">
        <v>1.95704649</v>
      </c>
      <c r="I21" s="18" t="n">
        <v>500.53665443</v>
      </c>
      <c r="J21" s="20" t="n">
        <v>6.90137783</v>
      </c>
      <c r="K21" s="18" t="n">
        <v>479.16379235</v>
      </c>
      <c r="L21" s="20" t="n">
        <v>14.78851091</v>
      </c>
      <c r="M21" s="18" t="n">
        <v>450.71869829</v>
      </c>
      <c r="N21" s="20" t="n">
        <v>16.09484878</v>
      </c>
      <c r="O21" s="18" t="n">
        <v>443.90263659</v>
      </c>
      <c r="P21" s="20" t="n">
        <v>10.28610404</v>
      </c>
      <c r="Q21" s="18" t="s">
        <v>481</v>
      </c>
      <c r="R21" s="20" t="s">
        <v>481</v>
      </c>
      <c r="S21" s="18" t="s">
        <v>481</v>
      </c>
      <c r="T21" s="20" t="s">
        <v>481</v>
      </c>
      <c r="U21" s="18" t="s">
        <v>481</v>
      </c>
      <c r="V21" s="20" t="s">
        <v>481</v>
      </c>
      <c r="W21" s="18" t="s">
        <v>481</v>
      </c>
      <c r="X21" s="20" t="s">
        <v>481</v>
      </c>
      <c r="Y21" s="18" t="s">
        <v>481</v>
      </c>
      <c r="Z21" s="20" t="s">
        <v>481</v>
      </c>
      <c r="AA21" s="18" t="s">
        <v>481</v>
      </c>
      <c r="AB21" s="20" t="s">
        <v>481</v>
      </c>
      <c r="AC21" s="18" t="n">
        <v>431.28205983</v>
      </c>
      <c r="AD21" s="20" t="n">
        <v>8.684042699999999</v>
      </c>
    </row>
    <row r="22" spans="1:30">
      <c r="A22" s="15" t="s">
        <v>497</v>
      </c>
      <c r="B22" s="17" t="n">
        <v>6598</v>
      </c>
      <c r="C22" s="18">
        <f>(34.0/B22*100)</f>
        <v/>
      </c>
      <c r="D22" s="19" t="n">
        <v>6564</v>
      </c>
      <c r="E22" s="18" t="n">
        <v>475.78363415</v>
      </c>
      <c r="F22" s="20" t="n">
        <v>12.76134493</v>
      </c>
      <c r="G22" s="18" t="n">
        <v>476.54228752</v>
      </c>
      <c r="H22" s="20" t="n">
        <v>6.00453191</v>
      </c>
      <c r="I22" s="18" t="n">
        <v>495.00755591</v>
      </c>
      <c r="J22" s="20" t="n">
        <v>4.09467741</v>
      </c>
      <c r="K22" s="18" t="n">
        <v>425.40197428</v>
      </c>
      <c r="L22" s="20" t="n">
        <v>10.94155933</v>
      </c>
      <c r="M22" s="18" t="n">
        <v>397.69202925</v>
      </c>
      <c r="N22" s="20" t="n">
        <v>10.34744238</v>
      </c>
      <c r="O22" s="18" t="n">
        <v>391.13553183</v>
      </c>
      <c r="P22" s="20" t="n">
        <v>11.65659381</v>
      </c>
      <c r="Q22" s="18" t="n">
        <v>390.72318853</v>
      </c>
      <c r="R22" s="20" t="n">
        <v>12.04298506</v>
      </c>
      <c r="S22" s="18" t="n">
        <v>401.99909405</v>
      </c>
      <c r="T22" s="20" t="n">
        <v>5.81695005</v>
      </c>
      <c r="U22" s="18" t="s">
        <v>481</v>
      </c>
      <c r="V22" s="20" t="s">
        <v>481</v>
      </c>
      <c r="W22" s="18" t="s">
        <v>481</v>
      </c>
      <c r="X22" s="20" t="s">
        <v>481</v>
      </c>
      <c r="Y22" s="18" t="s">
        <v>481</v>
      </c>
      <c r="Z22" s="20" t="s">
        <v>481</v>
      </c>
      <c r="AA22" s="18" t="n">
        <v>472.02253884</v>
      </c>
      <c r="AB22" s="20" t="n">
        <v>35.71952775</v>
      </c>
      <c r="AC22" s="18" t="n">
        <v>363.17535708</v>
      </c>
      <c r="AD22" s="20" t="n">
        <v>12.22515259</v>
      </c>
    </row>
    <row r="23" spans="1:3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s">
        <v>481</v>
      </c>
      <c r="R23" s="20" t="s">
        <v>481</v>
      </c>
      <c r="S23" s="18" t="s">
        <v>481</v>
      </c>
      <c r="T23" s="20" t="s">
        <v>481</v>
      </c>
      <c r="U23" s="18" t="s">
        <v>481</v>
      </c>
      <c r="V23" s="20" t="s">
        <v>481</v>
      </c>
      <c r="W23" s="18" t="s">
        <v>481</v>
      </c>
      <c r="X23" s="20" t="s">
        <v>481</v>
      </c>
      <c r="Y23" s="18" t="n">
        <v>489.72873084</v>
      </c>
      <c r="Z23" s="20" t="n">
        <v>2.84541514</v>
      </c>
      <c r="AA23" s="18" t="s">
        <v>481</v>
      </c>
      <c r="AB23" s="20" t="s">
        <v>481</v>
      </c>
      <c r="AC23" s="18" t="s">
        <v>481</v>
      </c>
      <c r="AD23" s="20" t="s">
        <v>481</v>
      </c>
    </row>
    <row r="24" spans="1:30">
      <c r="A24" s="15" t="s">
        <v>499</v>
      </c>
      <c r="B24" s="17" t="n">
        <v>6647</v>
      </c>
      <c r="C24" s="18">
        <f>(7.0/B24*100)</f>
        <v/>
      </c>
      <c r="D24" s="19" t="n">
        <v>6640</v>
      </c>
      <c r="E24" s="18" t="n">
        <v>496.47147708</v>
      </c>
      <c r="F24" s="20" t="n">
        <v>47.24106469</v>
      </c>
      <c r="G24" s="18" t="n">
        <v>549.9659328400001</v>
      </c>
      <c r="H24" s="20" t="n">
        <v>11.98516882</v>
      </c>
      <c r="I24" s="18" t="n">
        <v>542.40564612</v>
      </c>
      <c r="J24" s="20" t="n">
        <v>5.17547765</v>
      </c>
      <c r="K24" s="18" t="n">
        <v>528.07581049</v>
      </c>
      <c r="L24" s="20" t="n">
        <v>3.83701964</v>
      </c>
      <c r="M24" s="18" t="n">
        <v>514.34920606</v>
      </c>
      <c r="N24" s="20" t="n">
        <v>22.30238516</v>
      </c>
      <c r="O24" s="18" t="n">
        <v>478.11221697</v>
      </c>
      <c r="P24" s="20" t="n">
        <v>35.70921507</v>
      </c>
      <c r="Q24" s="18" t="n">
        <v>440.1042536</v>
      </c>
      <c r="R24" s="20" t="n">
        <v>20.17106894</v>
      </c>
      <c r="S24" s="18" t="s">
        <v>481</v>
      </c>
      <c r="T24" s="20" t="s">
        <v>481</v>
      </c>
      <c r="U24" s="18" t="s">
        <v>481</v>
      </c>
      <c r="V24" s="20" t="s">
        <v>481</v>
      </c>
      <c r="W24" s="18" t="s">
        <v>481</v>
      </c>
      <c r="X24" s="20" t="s">
        <v>481</v>
      </c>
      <c r="Y24" s="18" t="s">
        <v>481</v>
      </c>
      <c r="Z24" s="20" t="s">
        <v>481</v>
      </c>
      <c r="AA24" s="18" t="s">
        <v>481</v>
      </c>
      <c r="AB24" s="20" t="s">
        <v>481</v>
      </c>
      <c r="AC24" s="18" t="n">
        <v>442.35187631</v>
      </c>
      <c r="AD24" s="20" t="n">
        <v>11.24045969</v>
      </c>
    </row>
    <row r="25" spans="1:30">
      <c r="A25" s="15" t="s">
        <v>500</v>
      </c>
      <c r="B25" s="17" t="n">
        <v>5581</v>
      </c>
      <c r="C25" s="18">
        <f>(25.0/B25*100)</f>
        <v/>
      </c>
      <c r="D25" s="19" t="n">
        <v>5556</v>
      </c>
      <c r="E25" s="18" t="n">
        <v>473.85190903</v>
      </c>
      <c r="F25" s="20" t="n">
        <v>26.29377818</v>
      </c>
      <c r="G25" s="18" t="n">
        <v>508.79501473</v>
      </c>
      <c r="H25" s="20" t="n">
        <v>11.77093773</v>
      </c>
      <c r="I25" s="18" t="n">
        <v>529.996478</v>
      </c>
      <c r="J25" s="20" t="n">
        <v>3.63686178</v>
      </c>
      <c r="K25" s="18" t="n">
        <v>512.50969993</v>
      </c>
      <c r="L25" s="20" t="n">
        <v>9.194612810000001</v>
      </c>
      <c r="M25" s="18" t="n">
        <v>540.30697192</v>
      </c>
      <c r="N25" s="20" t="n">
        <v>14.74686481</v>
      </c>
      <c r="O25" s="18" t="n">
        <v>445.23214572</v>
      </c>
      <c r="P25" s="20" t="n">
        <v>12.45929939</v>
      </c>
      <c r="Q25" s="18" t="s">
        <v>481</v>
      </c>
      <c r="R25" s="20" t="s">
        <v>481</v>
      </c>
      <c r="S25" s="18" t="s">
        <v>481</v>
      </c>
      <c r="T25" s="20" t="s">
        <v>481</v>
      </c>
      <c r="U25" s="18" t="s">
        <v>481</v>
      </c>
      <c r="V25" s="20" t="s">
        <v>481</v>
      </c>
      <c r="W25" s="18" t="s">
        <v>481</v>
      </c>
      <c r="X25" s="20" t="s">
        <v>481</v>
      </c>
      <c r="Y25" s="18" t="s">
        <v>481</v>
      </c>
      <c r="Z25" s="20" t="s">
        <v>481</v>
      </c>
      <c r="AA25" s="18" t="s">
        <v>481</v>
      </c>
      <c r="AB25" s="20" t="s">
        <v>481</v>
      </c>
      <c r="AC25" s="18" t="n">
        <v>391.55429909</v>
      </c>
      <c r="AD25" s="20" t="n">
        <v>34.20209949</v>
      </c>
    </row>
    <row r="26" spans="1:30">
      <c r="A26" s="15" t="s">
        <v>501</v>
      </c>
      <c r="B26" s="17" t="n">
        <v>4869</v>
      </c>
      <c r="C26" s="18">
        <f>(47.0/B26*100)</f>
        <v/>
      </c>
      <c r="D26" s="19" t="n">
        <v>4822</v>
      </c>
      <c r="E26" s="18" t="n">
        <v>471.63961369</v>
      </c>
      <c r="F26" s="20" t="n">
        <v>7.23646665</v>
      </c>
      <c r="G26" s="18" t="n">
        <v>490.02130634</v>
      </c>
      <c r="H26" s="20" t="n">
        <v>4.18119218</v>
      </c>
      <c r="I26" s="18" t="n">
        <v>489.95792379</v>
      </c>
      <c r="J26" s="20" t="n">
        <v>2.14280949</v>
      </c>
      <c r="K26" s="18" t="n">
        <v>460.61001643</v>
      </c>
      <c r="L26" s="20" t="n">
        <v>6.95527768</v>
      </c>
      <c r="M26" s="18" t="n">
        <v>459.03126567</v>
      </c>
      <c r="N26" s="20" t="n">
        <v>13.65915486</v>
      </c>
      <c r="O26" s="18" t="n">
        <v>440.65467942</v>
      </c>
      <c r="P26" s="20" t="n">
        <v>6.46364001</v>
      </c>
      <c r="Q26" s="18" t="s">
        <v>481</v>
      </c>
      <c r="R26" s="20" t="s">
        <v>481</v>
      </c>
      <c r="S26" s="18" t="s">
        <v>481</v>
      </c>
      <c r="T26" s="20" t="s">
        <v>481</v>
      </c>
      <c r="U26" s="18" t="s">
        <v>481</v>
      </c>
      <c r="V26" s="20" t="s">
        <v>481</v>
      </c>
      <c r="W26" s="18" t="s">
        <v>481</v>
      </c>
      <c r="X26" s="20" t="s">
        <v>481</v>
      </c>
      <c r="Y26" s="18" t="s">
        <v>481</v>
      </c>
      <c r="Z26" s="20" t="s">
        <v>481</v>
      </c>
      <c r="AA26" s="18" t="s">
        <v>481</v>
      </c>
      <c r="AB26" s="20" t="s">
        <v>481</v>
      </c>
      <c r="AC26" s="18" t="n">
        <v>436.5620379</v>
      </c>
      <c r="AD26" s="20" t="n">
        <v>11.44437517</v>
      </c>
    </row>
    <row r="27" spans="1:30">
      <c r="A27" s="15" t="s">
        <v>502</v>
      </c>
      <c r="B27" s="17" t="n">
        <v>5299</v>
      </c>
      <c r="C27" s="18">
        <f>(43.0/B27*100)</f>
        <v/>
      </c>
      <c r="D27" s="19" t="n">
        <v>5256</v>
      </c>
      <c r="E27" s="18" t="n">
        <v>436.73472975</v>
      </c>
      <c r="F27" s="20" t="n">
        <v>7.63855316</v>
      </c>
      <c r="G27" s="18" t="n">
        <v>500.49032556</v>
      </c>
      <c r="H27" s="20" t="n">
        <v>1.75009995</v>
      </c>
      <c r="I27" s="18" t="n">
        <v>478.64996057</v>
      </c>
      <c r="J27" s="20" t="n">
        <v>2.59566079</v>
      </c>
      <c r="K27" s="18" t="n">
        <v>458.14038628</v>
      </c>
      <c r="L27" s="20" t="n">
        <v>8.24010895</v>
      </c>
      <c r="M27" s="18" t="n">
        <v>499.55665814</v>
      </c>
      <c r="N27" s="20" t="n">
        <v>9.591584839999999</v>
      </c>
      <c r="O27" s="18" t="n">
        <v>457.48375439</v>
      </c>
      <c r="P27" s="20" t="n">
        <v>6.16658937</v>
      </c>
      <c r="Q27" s="18" t="s">
        <v>481</v>
      </c>
      <c r="R27" s="20" t="s">
        <v>481</v>
      </c>
      <c r="S27" s="18" t="s">
        <v>481</v>
      </c>
      <c r="T27" s="20" t="s">
        <v>481</v>
      </c>
      <c r="U27" s="18" t="s">
        <v>481</v>
      </c>
      <c r="V27" s="20" t="s">
        <v>481</v>
      </c>
      <c r="W27" s="18" t="s">
        <v>481</v>
      </c>
      <c r="X27" s="20" t="s">
        <v>481</v>
      </c>
      <c r="Y27" s="18" t="s">
        <v>481</v>
      </c>
      <c r="Z27" s="20" t="s">
        <v>481</v>
      </c>
      <c r="AA27" s="18" t="s">
        <v>481</v>
      </c>
      <c r="AB27" s="20" t="s">
        <v>481</v>
      </c>
      <c r="AC27" s="18" t="n">
        <v>412.92618042</v>
      </c>
      <c r="AD27" s="20" t="n">
        <v>7.43680384</v>
      </c>
    </row>
    <row r="28" spans="1:30">
      <c r="A28" s="15" t="s">
        <v>503</v>
      </c>
      <c r="B28" s="17" t="n">
        <v>7568</v>
      </c>
      <c r="C28" s="18">
        <f>(136.0/B28*100)</f>
        <v/>
      </c>
      <c r="D28" s="19" t="n">
        <v>7432</v>
      </c>
      <c r="E28" s="18" t="n">
        <v>429.06667725</v>
      </c>
      <c r="F28" s="20" t="n">
        <v>4.61437916</v>
      </c>
      <c r="G28" s="18" t="n">
        <v>415.67001999</v>
      </c>
      <c r="H28" s="20" t="n">
        <v>4.38634308</v>
      </c>
      <c r="I28" s="18" t="n">
        <v>400.9713808</v>
      </c>
      <c r="J28" s="20" t="n">
        <v>4.11616522</v>
      </c>
      <c r="K28" s="18" t="n">
        <v>410.40804318</v>
      </c>
      <c r="L28" s="20" t="n">
        <v>7.0045942</v>
      </c>
      <c r="M28" s="18" t="n">
        <v>397.13233411</v>
      </c>
      <c r="N28" s="20" t="n">
        <v>11.09467633</v>
      </c>
      <c r="O28" s="18" t="n">
        <v>388.96637588</v>
      </c>
      <c r="P28" s="20" t="n">
        <v>9.994171720000001</v>
      </c>
      <c r="Q28" s="18" t="n">
        <v>397.53609652</v>
      </c>
      <c r="R28" s="20" t="n">
        <v>5.82934825</v>
      </c>
      <c r="S28" s="18" t="s">
        <v>481</v>
      </c>
      <c r="T28" s="20" t="s">
        <v>481</v>
      </c>
      <c r="U28" s="18" t="s">
        <v>481</v>
      </c>
      <c r="V28" s="20" t="s">
        <v>481</v>
      </c>
      <c r="W28" s="18" t="s">
        <v>481</v>
      </c>
      <c r="X28" s="20" t="s">
        <v>481</v>
      </c>
      <c r="Y28" s="18" t="s">
        <v>481</v>
      </c>
      <c r="Z28" s="20" t="s">
        <v>481</v>
      </c>
      <c r="AA28" s="18" t="s">
        <v>481</v>
      </c>
      <c r="AB28" s="20" t="s">
        <v>481</v>
      </c>
      <c r="AC28" s="18" t="n">
        <v>359.24647623</v>
      </c>
      <c r="AD28" s="20" t="n">
        <v>5.73669743</v>
      </c>
    </row>
    <row r="29" spans="1:30">
      <c r="A29" s="15" t="s">
        <v>504</v>
      </c>
      <c r="B29" s="17" t="n">
        <v>5385</v>
      </c>
      <c r="C29" s="18">
        <f>(30.0/B29*100)</f>
        <v/>
      </c>
      <c r="D29" s="19" t="n">
        <v>5355</v>
      </c>
      <c r="E29" s="18" t="n">
        <v>498.64509449</v>
      </c>
      <c r="F29" s="20" t="n">
        <v>10.42359291</v>
      </c>
      <c r="G29" s="18" t="n">
        <v>532.08652264</v>
      </c>
      <c r="H29" s="20" t="n">
        <v>3.2548571</v>
      </c>
      <c r="I29" s="18" t="n">
        <v>503.2155864</v>
      </c>
      <c r="J29" s="20" t="n">
        <v>4.77809038</v>
      </c>
      <c r="K29" s="18" t="n">
        <v>474.17079029</v>
      </c>
      <c r="L29" s="20" t="n">
        <v>8.36398833</v>
      </c>
      <c r="M29" s="18" t="n">
        <v>460.06874009</v>
      </c>
      <c r="N29" s="20" t="n">
        <v>11.11786731</v>
      </c>
      <c r="O29" s="18" t="n">
        <v>465.5929224</v>
      </c>
      <c r="P29" s="20" t="n">
        <v>17.25675609</v>
      </c>
      <c r="Q29" s="18" t="s">
        <v>481</v>
      </c>
      <c r="R29" s="20" t="s">
        <v>481</v>
      </c>
      <c r="S29" s="18" t="s">
        <v>481</v>
      </c>
      <c r="T29" s="20" t="s">
        <v>481</v>
      </c>
      <c r="U29" s="18" t="s">
        <v>481</v>
      </c>
      <c r="V29" s="20" t="s">
        <v>481</v>
      </c>
      <c r="W29" s="18" t="s">
        <v>481</v>
      </c>
      <c r="X29" s="20" t="s">
        <v>481</v>
      </c>
      <c r="Y29" s="18" t="n">
        <v>335.3902018</v>
      </c>
      <c r="Z29" s="20" t="n">
        <v>12.1685767</v>
      </c>
      <c r="AA29" s="18" t="s">
        <v>481</v>
      </c>
      <c r="AB29" s="20" t="s">
        <v>481</v>
      </c>
      <c r="AC29" s="18" t="n">
        <v>446.9271867</v>
      </c>
      <c r="AD29" s="20" t="n">
        <v>11.91864635</v>
      </c>
    </row>
    <row r="30" spans="1:30">
      <c r="A30" s="15" t="s">
        <v>505</v>
      </c>
      <c r="B30" s="17" t="n">
        <v>4520</v>
      </c>
      <c r="C30" s="18">
        <f>(128.0/B30*100)</f>
        <v/>
      </c>
      <c r="D30" s="19" t="n">
        <v>4392</v>
      </c>
      <c r="E30" s="18" t="n">
        <v>514.97981291</v>
      </c>
      <c r="F30" s="20" t="n">
        <v>3.05140377</v>
      </c>
      <c r="G30" s="18" t="n">
        <v>517.0848879599999</v>
      </c>
      <c r="H30" s="20" t="n">
        <v>8.10804731</v>
      </c>
      <c r="I30" s="18" t="n">
        <v>504.69881729</v>
      </c>
      <c r="J30" s="20" t="n">
        <v>6.36530428</v>
      </c>
      <c r="K30" s="18" t="n">
        <v>495.82313232</v>
      </c>
      <c r="L30" s="20" t="n">
        <v>5.99978367</v>
      </c>
      <c r="M30" s="18" t="n">
        <v>481.74822953</v>
      </c>
      <c r="N30" s="20" t="n">
        <v>4.90579555</v>
      </c>
      <c r="O30" s="18" t="n">
        <v>463.58990226</v>
      </c>
      <c r="P30" s="20" t="n">
        <v>5.99373717</v>
      </c>
      <c r="Q30" s="18" t="n">
        <v>436.85314367</v>
      </c>
      <c r="R30" s="20" t="n">
        <v>9.759773040000001</v>
      </c>
      <c r="S30" s="18" t="s">
        <v>481</v>
      </c>
      <c r="T30" s="20" t="s">
        <v>481</v>
      </c>
      <c r="U30" s="18" t="s">
        <v>481</v>
      </c>
      <c r="V30" s="20" t="s">
        <v>481</v>
      </c>
      <c r="W30" s="18" t="s">
        <v>481</v>
      </c>
      <c r="X30" s="20" t="s">
        <v>481</v>
      </c>
      <c r="Y30" s="18" t="s">
        <v>481</v>
      </c>
      <c r="Z30" s="20" t="s">
        <v>481</v>
      </c>
      <c r="AA30" s="18" t="s">
        <v>481</v>
      </c>
      <c r="AB30" s="20" t="s">
        <v>481</v>
      </c>
      <c r="AC30" s="18" t="n">
        <v>416.59134715</v>
      </c>
      <c r="AD30" s="20" t="n">
        <v>8.17291092</v>
      </c>
    </row>
    <row r="31" spans="1:30">
      <c r="A31" s="15" t="s">
        <v>506</v>
      </c>
      <c r="B31" s="17" t="n">
        <v>5456</v>
      </c>
      <c r="C31" s="18">
        <f>(134.0/B31*100)</f>
        <v/>
      </c>
      <c r="D31" s="19" t="n">
        <v>5322</v>
      </c>
      <c r="E31" s="18" t="n">
        <v>453.67165467</v>
      </c>
      <c r="F31" s="20" t="n">
        <v>17.41330214</v>
      </c>
      <c r="G31" s="18" t="n">
        <v>504.20264462</v>
      </c>
      <c r="H31" s="20" t="n">
        <v>3.01093413</v>
      </c>
      <c r="I31" s="18" t="n">
        <v>509.1471356</v>
      </c>
      <c r="J31" s="20" t="n">
        <v>3.04265481</v>
      </c>
      <c r="K31" s="18" t="n">
        <v>499.30378347</v>
      </c>
      <c r="L31" s="20" t="n">
        <v>5.99915909</v>
      </c>
      <c r="M31" s="18" t="n">
        <v>465.19003678</v>
      </c>
      <c r="N31" s="20" t="n">
        <v>12.81616214</v>
      </c>
      <c r="O31" s="18" t="n">
        <v>474.32814339</v>
      </c>
      <c r="P31" s="20" t="n">
        <v>12.14099548</v>
      </c>
      <c r="Q31" s="18" t="n">
        <v>501.34358367</v>
      </c>
      <c r="R31" s="20" t="n">
        <v>35.26886139</v>
      </c>
      <c r="S31" s="18" t="n">
        <v>455.08476926</v>
      </c>
      <c r="T31" s="20" t="n">
        <v>16.98830194</v>
      </c>
      <c r="U31" s="18" t="s">
        <v>481</v>
      </c>
      <c r="V31" s="20" t="s">
        <v>481</v>
      </c>
      <c r="W31" s="18" t="s">
        <v>481</v>
      </c>
      <c r="X31" s="20" t="s">
        <v>481</v>
      </c>
      <c r="Y31" s="18" t="s">
        <v>481</v>
      </c>
      <c r="Z31" s="20" t="s">
        <v>481</v>
      </c>
      <c r="AA31" s="18" t="s">
        <v>481</v>
      </c>
      <c r="AB31" s="20" t="s">
        <v>481</v>
      </c>
      <c r="AC31" s="18" t="n">
        <v>431.07773397</v>
      </c>
      <c r="AD31" s="20" t="n">
        <v>8.68833439</v>
      </c>
    </row>
    <row r="32" spans="1:30">
      <c r="A32" s="15" t="s">
        <v>507</v>
      </c>
      <c r="B32" s="17" t="n">
        <v>4478</v>
      </c>
      <c r="C32" s="18">
        <f>(6.0/B32*100)</f>
        <v/>
      </c>
      <c r="D32" s="19" t="n">
        <v>4472</v>
      </c>
      <c r="E32" s="18" t="n">
        <v>498.60098774</v>
      </c>
      <c r="F32" s="20" t="n">
        <v>18.52179913</v>
      </c>
      <c r="G32" s="18" t="n">
        <v>528.12657291</v>
      </c>
      <c r="H32" s="20" t="n">
        <v>26.72252324</v>
      </c>
      <c r="I32" s="18" t="n">
        <v>512.34850603</v>
      </c>
      <c r="J32" s="20" t="n">
        <v>5.88882473</v>
      </c>
      <c r="K32" s="18" t="n">
        <v>514.26393523</v>
      </c>
      <c r="L32" s="20" t="n">
        <v>3.87532099</v>
      </c>
      <c r="M32" s="18" t="n">
        <v>499.54575871</v>
      </c>
      <c r="N32" s="20" t="n">
        <v>4.13839734</v>
      </c>
      <c r="O32" s="18" t="n">
        <v>478.18451943</v>
      </c>
      <c r="P32" s="20" t="n">
        <v>7.34976602</v>
      </c>
      <c r="Q32" s="18" t="s">
        <v>481</v>
      </c>
      <c r="R32" s="20" t="s">
        <v>481</v>
      </c>
      <c r="S32" s="18" t="s">
        <v>481</v>
      </c>
      <c r="T32" s="20" t="s">
        <v>481</v>
      </c>
      <c r="U32" s="18" t="s">
        <v>481</v>
      </c>
      <c r="V32" s="20" t="s">
        <v>481</v>
      </c>
      <c r="W32" s="18" t="s">
        <v>481</v>
      </c>
      <c r="X32" s="20" t="s">
        <v>481</v>
      </c>
      <c r="Y32" s="18" t="s">
        <v>481</v>
      </c>
      <c r="Z32" s="20" t="s">
        <v>481</v>
      </c>
      <c r="AA32" s="18" t="s">
        <v>481</v>
      </c>
      <c r="AB32" s="20" t="s">
        <v>481</v>
      </c>
      <c r="AC32" s="18" t="n">
        <v>439.23219567</v>
      </c>
      <c r="AD32" s="20" t="n">
        <v>11.14542683</v>
      </c>
    </row>
    <row r="33" spans="1:30">
      <c r="A33" s="15" t="s">
        <v>508</v>
      </c>
      <c r="B33" s="17" t="n">
        <v>7325</v>
      </c>
      <c r="C33" s="18">
        <f>(77.0/B33*100)</f>
        <v/>
      </c>
      <c r="D33" s="19" t="n">
        <v>7248</v>
      </c>
      <c r="E33" s="18" t="n">
        <v>429.95631357</v>
      </c>
      <c r="F33" s="20" t="n">
        <v>15.1733687</v>
      </c>
      <c r="G33" s="18" t="n">
        <v>466.67823992</v>
      </c>
      <c r="H33" s="20" t="n">
        <v>10.4731195</v>
      </c>
      <c r="I33" s="18" t="n">
        <v>503.09551271</v>
      </c>
      <c r="J33" s="20" t="n">
        <v>2.87825632</v>
      </c>
      <c r="K33" s="18" t="n">
        <v>499.15436013</v>
      </c>
      <c r="L33" s="20" t="n">
        <v>12.42848067</v>
      </c>
      <c r="M33" s="18" t="n">
        <v>424.72723848</v>
      </c>
      <c r="N33" s="20" t="n">
        <v>19.64413876</v>
      </c>
      <c r="O33" s="18" t="n">
        <v>424.06567471</v>
      </c>
      <c r="P33" s="20" t="n">
        <v>18.90544949</v>
      </c>
      <c r="Q33" s="18" t="n">
        <v>379.03182774</v>
      </c>
      <c r="R33" s="20" t="n">
        <v>19.5528593</v>
      </c>
      <c r="S33" s="18" t="n">
        <v>391.50758698</v>
      </c>
      <c r="T33" s="20" t="n">
        <v>11.73937532</v>
      </c>
      <c r="U33" s="18" t="s">
        <v>481</v>
      </c>
      <c r="V33" s="20" t="s">
        <v>481</v>
      </c>
      <c r="W33" s="18" t="s">
        <v>481</v>
      </c>
      <c r="X33" s="20" t="s">
        <v>481</v>
      </c>
      <c r="Y33" s="18" t="s">
        <v>481</v>
      </c>
      <c r="Z33" s="20" t="s">
        <v>481</v>
      </c>
      <c r="AA33" s="18" t="s">
        <v>481</v>
      </c>
      <c r="AB33" s="20" t="s">
        <v>481</v>
      </c>
      <c r="AC33" s="18" t="n">
        <v>405.99292346</v>
      </c>
      <c r="AD33" s="20" t="n">
        <v>7.77071209</v>
      </c>
    </row>
    <row r="34" spans="1:30">
      <c r="A34" s="15" t="s">
        <v>509</v>
      </c>
      <c r="B34" s="17" t="n">
        <v>6350</v>
      </c>
      <c r="C34" s="18">
        <f>(53.0/B34*100)</f>
        <v/>
      </c>
      <c r="D34" s="19" t="n">
        <v>6297</v>
      </c>
      <c r="E34" s="18" t="n">
        <v>460.8715855</v>
      </c>
      <c r="F34" s="20" t="n">
        <v>7.44820701</v>
      </c>
      <c r="G34" s="18" t="n">
        <v>477.08152654</v>
      </c>
      <c r="H34" s="20" t="n">
        <v>9.458664629999999</v>
      </c>
      <c r="I34" s="18" t="n">
        <v>488.40404167</v>
      </c>
      <c r="J34" s="20" t="n">
        <v>3.13124752</v>
      </c>
      <c r="K34" s="18" t="n">
        <v>477.86065002</v>
      </c>
      <c r="L34" s="20" t="n">
        <v>7.16258919</v>
      </c>
      <c r="M34" s="18" t="n">
        <v>434.28108589</v>
      </c>
      <c r="N34" s="20" t="n">
        <v>9.978942119999999</v>
      </c>
      <c r="O34" s="18" t="n">
        <v>416.38203708</v>
      </c>
      <c r="P34" s="20" t="n">
        <v>7.71157639</v>
      </c>
      <c r="Q34" s="18" t="s">
        <v>481</v>
      </c>
      <c r="R34" s="20" t="s">
        <v>481</v>
      </c>
      <c r="S34" s="18" t="s">
        <v>481</v>
      </c>
      <c r="T34" s="20" t="s">
        <v>481</v>
      </c>
      <c r="U34" s="18" t="s">
        <v>481</v>
      </c>
      <c r="V34" s="20" t="s">
        <v>481</v>
      </c>
      <c r="W34" s="18" t="s">
        <v>481</v>
      </c>
      <c r="X34" s="20" t="s">
        <v>481</v>
      </c>
      <c r="Y34" s="18" t="n">
        <v>336.51078337</v>
      </c>
      <c r="Z34" s="20" t="n">
        <v>12.24828707</v>
      </c>
      <c r="AA34" s="18" t="s">
        <v>481</v>
      </c>
      <c r="AB34" s="20" t="s">
        <v>481</v>
      </c>
      <c r="AC34" s="18" t="n">
        <v>380.18880463</v>
      </c>
      <c r="AD34" s="20" t="n">
        <v>13.39280207</v>
      </c>
    </row>
    <row r="35" spans="1:30">
      <c r="A35" s="15" t="s">
        <v>510</v>
      </c>
      <c r="B35" s="17" t="n">
        <v>6406</v>
      </c>
      <c r="C35" s="18">
        <f>(46.0/B35*100)</f>
        <v/>
      </c>
      <c r="D35" s="19" t="n">
        <v>6360</v>
      </c>
      <c r="E35" s="18" t="n">
        <v>455.93887084</v>
      </c>
      <c r="F35" s="20" t="n">
        <v>13.5388635</v>
      </c>
      <c r="G35" s="18" t="n">
        <v>477.36395858</v>
      </c>
      <c r="H35" s="20" t="n">
        <v>2.409448</v>
      </c>
      <c r="I35" s="18" t="n">
        <v>523.01345106</v>
      </c>
      <c r="J35" s="20" t="n">
        <v>2.15104569</v>
      </c>
      <c r="K35" s="18" t="n">
        <v>528.4099531000001</v>
      </c>
      <c r="L35" s="20" t="n">
        <v>2.83488143</v>
      </c>
      <c r="M35" s="18" t="n">
        <v>479.69096558</v>
      </c>
      <c r="N35" s="20" t="n">
        <v>9.23039363</v>
      </c>
      <c r="O35" s="18" t="n">
        <v>484.91921605</v>
      </c>
      <c r="P35" s="20" t="n">
        <v>8.7845823</v>
      </c>
      <c r="Q35" s="18" t="s">
        <v>481</v>
      </c>
      <c r="R35" s="20" t="s">
        <v>481</v>
      </c>
      <c r="S35" s="18" t="s">
        <v>481</v>
      </c>
      <c r="T35" s="20" t="s">
        <v>481</v>
      </c>
      <c r="U35" s="18" t="s">
        <v>481</v>
      </c>
      <c r="V35" s="20" t="s">
        <v>481</v>
      </c>
      <c r="W35" s="18" t="s">
        <v>481</v>
      </c>
      <c r="X35" s="20" t="s">
        <v>481</v>
      </c>
      <c r="Y35" s="18" t="n">
        <v>349.78970242</v>
      </c>
      <c r="Z35" s="20" t="n">
        <v>6.90672373</v>
      </c>
      <c r="AA35" s="18" t="s">
        <v>481</v>
      </c>
      <c r="AB35" s="20" t="s">
        <v>481</v>
      </c>
      <c r="AC35" s="18" t="n">
        <v>412.2817766</v>
      </c>
      <c r="AD35" s="20" t="n">
        <v>9.86519088</v>
      </c>
    </row>
    <row r="36" spans="1:30">
      <c r="A36" s="15" t="s">
        <v>511</v>
      </c>
      <c r="B36" s="17" t="n">
        <v>6736</v>
      </c>
      <c r="C36" s="18">
        <f>(38.0/B36*100)</f>
        <v/>
      </c>
      <c r="D36" s="19" t="n">
        <v>6698</v>
      </c>
      <c r="E36" s="18" t="n">
        <v>445.58547539</v>
      </c>
      <c r="F36" s="20" t="n">
        <v>12.81446348</v>
      </c>
      <c r="G36" s="18" t="n">
        <v>497.82306062</v>
      </c>
      <c r="H36" s="20" t="n">
        <v>7.11305695</v>
      </c>
      <c r="I36" s="18" t="n">
        <v>488.33391277</v>
      </c>
      <c r="J36" s="20" t="n">
        <v>2.38394051</v>
      </c>
      <c r="K36" s="18" t="n">
        <v>459.75682081</v>
      </c>
      <c r="L36" s="20" t="n">
        <v>16.63938384</v>
      </c>
      <c r="M36" s="18" t="n">
        <v>463.22491422</v>
      </c>
      <c r="N36" s="20" t="n">
        <v>20.23691507</v>
      </c>
      <c r="O36" s="18" t="n">
        <v>435.74864094</v>
      </c>
      <c r="P36" s="20" t="n">
        <v>11.69162239</v>
      </c>
      <c r="Q36" s="18" t="s">
        <v>481</v>
      </c>
      <c r="R36" s="20" t="s">
        <v>481</v>
      </c>
      <c r="S36" s="18" t="s">
        <v>481</v>
      </c>
      <c r="T36" s="20" t="s">
        <v>481</v>
      </c>
      <c r="U36" s="18" t="s">
        <v>481</v>
      </c>
      <c r="V36" s="20" t="s">
        <v>481</v>
      </c>
      <c r="W36" s="18" t="s">
        <v>481</v>
      </c>
      <c r="X36" s="20" t="s">
        <v>481</v>
      </c>
      <c r="Y36" s="18" t="s">
        <v>481</v>
      </c>
      <c r="Z36" s="20" t="s">
        <v>481</v>
      </c>
      <c r="AA36" s="18" t="s">
        <v>481</v>
      </c>
      <c r="AB36" s="20" t="s">
        <v>481</v>
      </c>
      <c r="AC36" s="18" t="n">
        <v>399.07460324</v>
      </c>
      <c r="AD36" s="20" t="n">
        <v>9.055847999999999</v>
      </c>
    </row>
    <row r="37" spans="1:30">
      <c r="A37" s="15" t="s">
        <v>512</v>
      </c>
      <c r="B37" s="17" t="n">
        <v>5458</v>
      </c>
      <c r="C37" s="18">
        <f>(78.0/B37*100)</f>
        <v/>
      </c>
      <c r="D37" s="19" t="n">
        <v>5380</v>
      </c>
      <c r="E37" s="18" t="n">
        <v>460.72339108</v>
      </c>
      <c r="F37" s="20" t="n">
        <v>15.55115687</v>
      </c>
      <c r="G37" s="18" t="n">
        <v>518.2799774600001</v>
      </c>
      <c r="H37" s="20" t="n">
        <v>7.99177176</v>
      </c>
      <c r="I37" s="18" t="n">
        <v>500.83642718</v>
      </c>
      <c r="J37" s="20" t="n">
        <v>3.14207986</v>
      </c>
      <c r="K37" s="18" t="n">
        <v>496.85190297</v>
      </c>
      <c r="L37" s="20" t="n">
        <v>6.89727045</v>
      </c>
      <c r="M37" s="18" t="n">
        <v>501.27097291</v>
      </c>
      <c r="N37" s="20" t="n">
        <v>9.05671701</v>
      </c>
      <c r="O37" s="18" t="n">
        <v>452.31622891</v>
      </c>
      <c r="P37" s="20" t="n">
        <v>10.06658325</v>
      </c>
      <c r="Q37" s="18" t="n">
        <v>407.40696903</v>
      </c>
      <c r="R37" s="20" t="n">
        <v>17.97025924</v>
      </c>
      <c r="S37" s="18" t="n">
        <v>451.65039455</v>
      </c>
      <c r="T37" s="20" t="n">
        <v>5.79733426</v>
      </c>
      <c r="U37" s="18" t="s">
        <v>481</v>
      </c>
      <c r="V37" s="20" t="s">
        <v>481</v>
      </c>
      <c r="W37" s="18" t="s">
        <v>481</v>
      </c>
      <c r="X37" s="20" t="s">
        <v>481</v>
      </c>
      <c r="Y37" s="18" t="s">
        <v>481</v>
      </c>
      <c r="Z37" s="20" t="s">
        <v>481</v>
      </c>
      <c r="AA37" s="18" t="s">
        <v>481</v>
      </c>
      <c r="AB37" s="20" t="s">
        <v>481</v>
      </c>
      <c r="AC37" s="18" t="n">
        <v>403.17193985</v>
      </c>
      <c r="AD37" s="20" t="n">
        <v>8.497990079999999</v>
      </c>
    </row>
    <row r="38" spans="1:30">
      <c r="A38" s="15" t="s">
        <v>513</v>
      </c>
      <c r="B38" s="17" t="n">
        <v>5860</v>
      </c>
      <c r="C38" s="18">
        <f>(19.0/B38*100)</f>
        <v/>
      </c>
      <c r="D38" s="19" t="n">
        <v>5841</v>
      </c>
      <c r="E38" s="18" t="n">
        <v>546.96900622</v>
      </c>
      <c r="F38" s="20" t="n">
        <v>11.19101849</v>
      </c>
      <c r="G38" s="18" t="n">
        <v>531.1160344</v>
      </c>
      <c r="H38" s="20" t="n">
        <v>5.19972661</v>
      </c>
      <c r="I38" s="18" t="n">
        <v>524.97724665</v>
      </c>
      <c r="J38" s="20" t="n">
        <v>3.84329025</v>
      </c>
      <c r="K38" s="18" t="n">
        <v>506.21075636</v>
      </c>
      <c r="L38" s="20" t="n">
        <v>9.150029630000001</v>
      </c>
      <c r="M38" s="18" t="n">
        <v>514.07708976</v>
      </c>
      <c r="N38" s="20" t="n">
        <v>10.93442332</v>
      </c>
      <c r="O38" s="18" t="n">
        <v>490.62923452</v>
      </c>
      <c r="P38" s="20" t="n">
        <v>9.163848890000001</v>
      </c>
      <c r="Q38" s="18" t="n">
        <v>466.77271155</v>
      </c>
      <c r="R38" s="20" t="n">
        <v>11.1263131</v>
      </c>
      <c r="S38" s="18" t="s">
        <v>481</v>
      </c>
      <c r="T38" s="20" t="s">
        <v>481</v>
      </c>
      <c r="U38" s="18" t="s">
        <v>481</v>
      </c>
      <c r="V38" s="20" t="s">
        <v>481</v>
      </c>
      <c r="W38" s="18" t="s">
        <v>481</v>
      </c>
      <c r="X38" s="20" t="s">
        <v>481</v>
      </c>
      <c r="Y38" s="18" t="s">
        <v>481</v>
      </c>
      <c r="Z38" s="20" t="s">
        <v>481</v>
      </c>
      <c r="AA38" s="18" t="s">
        <v>481</v>
      </c>
      <c r="AB38" s="20" t="s">
        <v>481</v>
      </c>
      <c r="AC38" s="18" t="n">
        <v>460.79794262</v>
      </c>
      <c r="AD38" s="20" t="n">
        <v>10.11124772</v>
      </c>
    </row>
    <row r="39" spans="1:30">
      <c r="A39" s="15" t="s">
        <v>514</v>
      </c>
      <c r="B39" s="17" t="n">
        <v>5895</v>
      </c>
      <c r="C39" s="18">
        <f>(33.0/B39*100)</f>
        <v/>
      </c>
      <c r="D39" s="19" t="n">
        <v>5862</v>
      </c>
      <c r="E39" s="18" t="n">
        <v>431.08300862</v>
      </c>
      <c r="F39" s="20" t="n">
        <v>14.374398</v>
      </c>
      <c r="G39" s="18" t="n">
        <v>425.8412413</v>
      </c>
      <c r="H39" s="20" t="n">
        <v>4.77032331</v>
      </c>
      <c r="I39" s="18" t="n">
        <v>438.20160268</v>
      </c>
      <c r="J39" s="20" t="n">
        <v>7.21930616</v>
      </c>
      <c r="K39" s="18" t="n">
        <v>406.72219983</v>
      </c>
      <c r="L39" s="20" t="n">
        <v>12.73344692</v>
      </c>
      <c r="M39" s="18" t="n">
        <v>429.7903306</v>
      </c>
      <c r="N39" s="20" t="n">
        <v>11.3199267</v>
      </c>
      <c r="O39" s="18" t="n">
        <v>394.15555169</v>
      </c>
      <c r="P39" s="20" t="n">
        <v>4.20526586</v>
      </c>
      <c r="Q39" s="18" t="s">
        <v>481</v>
      </c>
      <c r="R39" s="20" t="s">
        <v>481</v>
      </c>
      <c r="S39" s="18" t="s">
        <v>481</v>
      </c>
      <c r="T39" s="20" t="s">
        <v>481</v>
      </c>
      <c r="U39" s="18" t="s">
        <v>481</v>
      </c>
      <c r="V39" s="20" t="s">
        <v>481</v>
      </c>
      <c r="W39" s="18" t="s">
        <v>481</v>
      </c>
      <c r="X39" s="20" t="s">
        <v>481</v>
      </c>
      <c r="Y39" s="18" t="s">
        <v>481</v>
      </c>
      <c r="Z39" s="20" t="s">
        <v>481</v>
      </c>
      <c r="AA39" s="18" t="s">
        <v>481</v>
      </c>
      <c r="AB39" s="20" t="s">
        <v>481</v>
      </c>
      <c r="AC39" s="18" t="n">
        <v>359.62385902</v>
      </c>
      <c r="AD39" s="20" t="n">
        <v>8.41432696</v>
      </c>
    </row>
    <row r="40" spans="1:30">
      <c r="A40" s="15" t="s">
        <v>515</v>
      </c>
      <c r="B40" s="17" t="n">
        <v>14157</v>
      </c>
      <c r="C40" s="18">
        <f>(313.0/B40*100)</f>
        <v/>
      </c>
      <c r="D40" s="19" t="n">
        <v>13844</v>
      </c>
      <c r="E40" s="18" t="n">
        <v>472.66121586</v>
      </c>
      <c r="F40" s="20" t="n">
        <v>5.70665064</v>
      </c>
      <c r="G40" s="18" t="n">
        <v>496.405676</v>
      </c>
      <c r="H40" s="20" t="n">
        <v>4.06717524</v>
      </c>
      <c r="I40" s="18" t="n">
        <v>512.2752436</v>
      </c>
      <c r="J40" s="20" t="n">
        <v>3.62186698</v>
      </c>
      <c r="K40" s="18" t="n">
        <v>484.09023594</v>
      </c>
      <c r="L40" s="20" t="n">
        <v>4.69783062</v>
      </c>
      <c r="M40" s="18" t="n">
        <v>474.80638603</v>
      </c>
      <c r="N40" s="20" t="n">
        <v>5.34161621</v>
      </c>
      <c r="O40" s="18" t="n">
        <v>437.38469762</v>
      </c>
      <c r="P40" s="20" t="n">
        <v>6.75551577</v>
      </c>
      <c r="Q40" s="18" t="s">
        <v>481</v>
      </c>
      <c r="R40" s="20" t="s">
        <v>481</v>
      </c>
      <c r="S40" s="18" t="s">
        <v>481</v>
      </c>
      <c r="T40" s="20" t="s">
        <v>481</v>
      </c>
      <c r="U40" s="18" t="s">
        <v>481</v>
      </c>
      <c r="V40" s="20" t="s">
        <v>481</v>
      </c>
      <c r="W40" s="18" t="s">
        <v>481</v>
      </c>
      <c r="X40" s="20" t="s">
        <v>481</v>
      </c>
      <c r="Y40" s="18" t="s">
        <v>481</v>
      </c>
      <c r="Z40" s="20" t="s">
        <v>481</v>
      </c>
      <c r="AA40" s="18" t="s">
        <v>481</v>
      </c>
      <c r="AB40" s="20" t="s">
        <v>481</v>
      </c>
      <c r="AC40" s="18" t="n">
        <v>390.74387649</v>
      </c>
      <c r="AD40" s="20" t="n">
        <v>8.280030930000001</v>
      </c>
    </row>
    <row r="41" spans="1:30">
      <c r="A41" s="15" t="s">
        <v>516</v>
      </c>
      <c r="B41" s="17" t="n">
        <v>5712</v>
      </c>
      <c r="C41" s="18">
        <f>(44.0/B41*100)</f>
        <v/>
      </c>
      <c r="D41" s="19" t="n">
        <v>5668</v>
      </c>
      <c r="E41" s="18" t="n">
        <v>484.78182707</v>
      </c>
      <c r="F41" s="20" t="n">
        <v>4.08957979</v>
      </c>
      <c r="G41" s="18" t="n">
        <v>437.57602606</v>
      </c>
      <c r="H41" s="20" t="n">
        <v>16.5232584</v>
      </c>
      <c r="I41" s="18" t="n">
        <v>477.11293416</v>
      </c>
      <c r="J41" s="20" t="n">
        <v>11.04954189</v>
      </c>
      <c r="K41" s="18" t="n">
        <v>466.5149337</v>
      </c>
      <c r="L41" s="20" t="n">
        <v>6.96530557</v>
      </c>
      <c r="M41" s="18" t="n">
        <v>470.54289607</v>
      </c>
      <c r="N41" s="20" t="n">
        <v>8.01390936</v>
      </c>
      <c r="O41" s="18" t="n">
        <v>463.56229247</v>
      </c>
      <c r="P41" s="20" t="n">
        <v>4.15177071</v>
      </c>
      <c r="Q41" s="18" t="s">
        <v>481</v>
      </c>
      <c r="R41" s="20" t="s">
        <v>481</v>
      </c>
      <c r="S41" s="18" t="s">
        <v>481</v>
      </c>
      <c r="T41" s="20" t="s">
        <v>481</v>
      </c>
      <c r="U41" s="18" t="s">
        <v>481</v>
      </c>
      <c r="V41" s="20" t="s">
        <v>481</v>
      </c>
      <c r="W41" s="18" t="s">
        <v>481</v>
      </c>
      <c r="X41" s="20" t="s">
        <v>481</v>
      </c>
      <c r="Y41" s="18" t="n">
        <v>392.51815558</v>
      </c>
      <c r="Z41" s="20" t="n">
        <v>16.89642718</v>
      </c>
      <c r="AA41" s="18" t="s">
        <v>481</v>
      </c>
      <c r="AB41" s="20" t="s">
        <v>481</v>
      </c>
      <c r="AC41" s="18" t="n">
        <v>400.81213851</v>
      </c>
      <c r="AD41" s="20" t="n">
        <v>7.91868051</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row>
    <row r="45" spans="1:3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n">
        <v>359.60621715</v>
      </c>
      <c r="Z45" s="20" t="n">
        <v>2.95186404</v>
      </c>
      <c r="AA45" s="18" t="s">
        <v>481</v>
      </c>
      <c r="AB45" s="20" t="s">
        <v>481</v>
      </c>
      <c r="AC45" s="18" t="s">
        <v>481</v>
      </c>
      <c r="AD45" s="20" t="s">
        <v>481</v>
      </c>
    </row>
    <row r="46" spans="1:30">
      <c r="A46" s="15" t="s">
        <v>521</v>
      </c>
      <c r="B46" s="17" t="n">
        <v>23141</v>
      </c>
      <c r="C46" s="18">
        <f>(1697.0/B46*100)</f>
        <v/>
      </c>
      <c r="D46" s="19" t="n">
        <v>21444</v>
      </c>
      <c r="E46" s="18" t="n">
        <v>397.19627403</v>
      </c>
      <c r="F46" s="20" t="n">
        <v>7.26629901</v>
      </c>
      <c r="G46" s="18" t="n">
        <v>405.94638307</v>
      </c>
      <c r="H46" s="20" t="n">
        <v>4.54045855</v>
      </c>
      <c r="I46" s="18" t="n">
        <v>382.60056219</v>
      </c>
      <c r="J46" s="20" t="n">
        <v>3.93610275</v>
      </c>
      <c r="K46" s="18" t="n">
        <v>344.78183392</v>
      </c>
      <c r="L46" s="20" t="n">
        <v>6.33596988</v>
      </c>
      <c r="M46" s="18" t="n">
        <v>340.42430906</v>
      </c>
      <c r="N46" s="20" t="n">
        <v>10.66087459</v>
      </c>
      <c r="O46" s="18" t="n">
        <v>355.98437645</v>
      </c>
      <c r="P46" s="20" t="n">
        <v>7.57410211</v>
      </c>
      <c r="Q46" s="18" t="n">
        <v>332.74069947</v>
      </c>
      <c r="R46" s="20" t="n">
        <v>16.29102878</v>
      </c>
      <c r="S46" s="18" t="n">
        <v>341.5550916</v>
      </c>
      <c r="T46" s="20" t="n">
        <v>4.77030389</v>
      </c>
      <c r="U46" s="18" t="s">
        <v>481</v>
      </c>
      <c r="V46" s="20" t="s">
        <v>481</v>
      </c>
      <c r="W46" s="18" t="s">
        <v>481</v>
      </c>
      <c r="X46" s="20" t="s">
        <v>481</v>
      </c>
      <c r="Y46" s="18" t="s">
        <v>481</v>
      </c>
      <c r="Z46" s="20" t="s">
        <v>481</v>
      </c>
      <c r="AA46" s="18" t="s">
        <v>481</v>
      </c>
      <c r="AB46" s="20" t="s">
        <v>481</v>
      </c>
      <c r="AC46" s="18" t="n">
        <v>334.81498062</v>
      </c>
      <c r="AD46" s="20" t="n">
        <v>3.52403928</v>
      </c>
    </row>
    <row r="47" spans="1:30">
      <c r="A47" s="15" t="s">
        <v>522</v>
      </c>
      <c r="B47" s="17" t="n">
        <v>5928</v>
      </c>
      <c r="C47" s="18">
        <f>(161.0/B47*100)</f>
        <v/>
      </c>
      <c r="D47" s="19" t="n">
        <v>5767</v>
      </c>
      <c r="E47" s="18" t="n">
        <v>405.11859481</v>
      </c>
      <c r="F47" s="20" t="n">
        <v>9.98218718</v>
      </c>
      <c r="G47" s="18" t="n">
        <v>506.0556577</v>
      </c>
      <c r="H47" s="20" t="n">
        <v>17.22472632</v>
      </c>
      <c r="I47" s="18" t="n">
        <v>454.4622465</v>
      </c>
      <c r="J47" s="20" t="n">
        <v>4.21989695</v>
      </c>
      <c r="K47" s="18" t="n">
        <v>443.28463121</v>
      </c>
      <c r="L47" s="20" t="n">
        <v>5.00747656</v>
      </c>
      <c r="M47" s="18" t="n">
        <v>417.98064985</v>
      </c>
      <c r="N47" s="20" t="n">
        <v>11.17806748</v>
      </c>
      <c r="O47" s="18" t="n">
        <v>430.33071184</v>
      </c>
      <c r="P47" s="20" t="n">
        <v>9.264310289999999</v>
      </c>
      <c r="Q47" s="18" t="n">
        <v>435.71015437</v>
      </c>
      <c r="R47" s="20" t="n">
        <v>12.53908063</v>
      </c>
      <c r="S47" s="18" t="n">
        <v>415.2253654</v>
      </c>
      <c r="T47" s="20" t="n">
        <v>5.41484054</v>
      </c>
      <c r="U47" s="18" t="s">
        <v>481</v>
      </c>
      <c r="V47" s="20" t="s">
        <v>481</v>
      </c>
      <c r="W47" s="18" t="s">
        <v>481</v>
      </c>
      <c r="X47" s="20" t="s">
        <v>481</v>
      </c>
      <c r="Y47" s="18" t="s">
        <v>481</v>
      </c>
      <c r="Z47" s="20" t="s">
        <v>481</v>
      </c>
      <c r="AA47" s="18" t="s">
        <v>481</v>
      </c>
      <c r="AB47" s="20" t="s">
        <v>481</v>
      </c>
      <c r="AC47" s="18" t="n">
        <v>371.38068334</v>
      </c>
      <c r="AD47" s="20" t="n">
        <v>6.53898288</v>
      </c>
    </row>
    <row r="48" spans="1:30">
      <c r="A48" s="15" t="s">
        <v>523</v>
      </c>
      <c r="B48" s="17" t="n">
        <v>9841</v>
      </c>
      <c r="C48" s="18">
        <f>(7.0/B48*100)</f>
        <v/>
      </c>
      <c r="D48" s="19" t="n">
        <v>9834</v>
      </c>
      <c r="E48" s="18" t="n">
        <v>491.44946669</v>
      </c>
      <c r="F48" s="20" t="n">
        <v>16.78077258</v>
      </c>
      <c r="G48" s="18" t="n">
        <v>503.77138795</v>
      </c>
      <c r="H48" s="20" t="n">
        <v>11.45547649</v>
      </c>
      <c r="I48" s="18" t="n">
        <v>531.8079749</v>
      </c>
      <c r="J48" s="20" t="n">
        <v>7.60226692</v>
      </c>
      <c r="K48" s="18" t="n">
        <v>545.21128307</v>
      </c>
      <c r="L48" s="20" t="n">
        <v>6.78969848</v>
      </c>
      <c r="M48" s="18" t="n">
        <v>569.66849425</v>
      </c>
      <c r="N48" s="20" t="n">
        <v>12.93097432</v>
      </c>
      <c r="O48" s="18" t="n">
        <v>549.76252516</v>
      </c>
      <c r="P48" s="20" t="n">
        <v>12.46393227</v>
      </c>
      <c r="Q48" s="18" t="n">
        <v>485.68770902</v>
      </c>
      <c r="R48" s="20" t="n">
        <v>59.30629143</v>
      </c>
      <c r="S48" s="18" t="n">
        <v>425.7451201</v>
      </c>
      <c r="T48" s="20" t="n">
        <v>19.36755227</v>
      </c>
      <c r="U48" s="18" t="s">
        <v>481</v>
      </c>
      <c r="V48" s="20" t="s">
        <v>481</v>
      </c>
      <c r="W48" s="18" t="s">
        <v>481</v>
      </c>
      <c r="X48" s="20" t="s">
        <v>481</v>
      </c>
      <c r="Y48" s="18" t="s">
        <v>481</v>
      </c>
      <c r="Z48" s="20" t="s">
        <v>481</v>
      </c>
      <c r="AA48" s="18" t="s">
        <v>481</v>
      </c>
      <c r="AB48" s="20" t="s">
        <v>481</v>
      </c>
      <c r="AC48" s="18" t="n">
        <v>485.09894275</v>
      </c>
      <c r="AD48" s="20" t="n">
        <v>18.19133046</v>
      </c>
    </row>
    <row r="49" spans="1:3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n">
        <v>409.03332786</v>
      </c>
      <c r="Z49" s="20" t="n">
        <v>3.05386641</v>
      </c>
      <c r="AA49" s="18" t="s">
        <v>481</v>
      </c>
      <c r="AB49" s="20" t="s">
        <v>481</v>
      </c>
      <c r="AC49" s="18" t="s">
        <v>481</v>
      </c>
      <c r="AD49" s="20" t="s">
        <v>481</v>
      </c>
    </row>
    <row r="50" spans="1:30">
      <c r="A50" s="15" t="s">
        <v>525</v>
      </c>
      <c r="B50" s="17" t="n">
        <v>11795</v>
      </c>
      <c r="C50" s="18">
        <f>(242.0/B50*100)</f>
        <v/>
      </c>
      <c r="D50" s="19" t="n">
        <v>11553</v>
      </c>
      <c r="E50" s="18" t="n">
        <v>373.2934092</v>
      </c>
      <c r="F50" s="20" t="n">
        <v>12.48496776</v>
      </c>
      <c r="G50" s="18" t="n">
        <v>402.80153483</v>
      </c>
      <c r="H50" s="20" t="n">
        <v>2.66439118</v>
      </c>
      <c r="I50" s="18" t="n">
        <v>388.66500194</v>
      </c>
      <c r="J50" s="20" t="n">
        <v>5.73389048</v>
      </c>
      <c r="K50" s="18" t="n">
        <v>365.90855556</v>
      </c>
      <c r="L50" s="20" t="n">
        <v>13.58693171</v>
      </c>
      <c r="M50" s="18" t="n">
        <v>359.77646222</v>
      </c>
      <c r="N50" s="20" t="n">
        <v>16.09049349</v>
      </c>
      <c r="O50" s="18" t="n">
        <v>343.42951693</v>
      </c>
      <c r="P50" s="20" t="n">
        <v>6.39898623</v>
      </c>
      <c r="Q50" s="18" t="n">
        <v>350.18689761</v>
      </c>
      <c r="R50" s="20" t="n">
        <v>5.36207294</v>
      </c>
      <c r="S50" s="18" t="s">
        <v>481</v>
      </c>
      <c r="T50" s="20" t="s">
        <v>481</v>
      </c>
      <c r="U50" s="18" t="s">
        <v>481</v>
      </c>
      <c r="V50" s="20" t="s">
        <v>481</v>
      </c>
      <c r="W50" s="18" t="s">
        <v>481</v>
      </c>
      <c r="X50" s="20" t="s">
        <v>481</v>
      </c>
      <c r="Y50" s="18" t="s">
        <v>481</v>
      </c>
      <c r="Z50" s="20" t="s">
        <v>481</v>
      </c>
      <c r="AA50" s="18" t="s">
        <v>481</v>
      </c>
      <c r="AB50" s="20" t="s">
        <v>481</v>
      </c>
      <c r="AC50" s="18" t="n">
        <v>337.00550195</v>
      </c>
      <c r="AD50" s="20" t="n">
        <v>5.66920063</v>
      </c>
    </row>
    <row r="51" spans="1:30">
      <c r="A51" s="15" t="s">
        <v>526</v>
      </c>
      <c r="B51" s="17" t="n">
        <v>6866</v>
      </c>
      <c r="C51" s="18">
        <f>(109.0/B51*100)</f>
        <v/>
      </c>
      <c r="D51" s="19" t="n">
        <v>6757</v>
      </c>
      <c r="E51" s="18" t="n">
        <v>376.82418158</v>
      </c>
      <c r="F51" s="20" t="n">
        <v>7.41204776</v>
      </c>
      <c r="G51" s="18" t="n">
        <v>408.26975749</v>
      </c>
      <c r="H51" s="20" t="n">
        <v>2.61087303</v>
      </c>
      <c r="I51" s="18" t="n">
        <v>393.443887</v>
      </c>
      <c r="J51" s="20" t="n">
        <v>11.10109489</v>
      </c>
      <c r="K51" s="18" t="n">
        <v>302.81692049</v>
      </c>
      <c r="L51" s="20" t="n">
        <v>28.16100875</v>
      </c>
      <c r="M51" s="18" t="n">
        <v>385.07643395</v>
      </c>
      <c r="N51" s="20" t="n">
        <v>28.01326803</v>
      </c>
      <c r="O51" s="18" t="n">
        <v>330.21869849</v>
      </c>
      <c r="P51" s="20" t="n">
        <v>14.88312264</v>
      </c>
      <c r="Q51" s="18" t="s">
        <v>481</v>
      </c>
      <c r="R51" s="20" t="s">
        <v>481</v>
      </c>
      <c r="S51" s="18" t="s">
        <v>481</v>
      </c>
      <c r="T51" s="20" t="s">
        <v>481</v>
      </c>
      <c r="U51" s="18" t="s">
        <v>481</v>
      </c>
      <c r="V51" s="20" t="s">
        <v>481</v>
      </c>
      <c r="W51" s="18" t="s">
        <v>481</v>
      </c>
      <c r="X51" s="20" t="s">
        <v>481</v>
      </c>
      <c r="Y51" s="18" t="n">
        <v>380.5422133</v>
      </c>
      <c r="Z51" s="20" t="n">
        <v>4.31283207</v>
      </c>
      <c r="AA51" s="18" t="s">
        <v>481</v>
      </c>
      <c r="AB51" s="20" t="s">
        <v>481</v>
      </c>
      <c r="AC51" s="18" t="n">
        <v>367.6692845</v>
      </c>
      <c r="AD51" s="20" t="n">
        <v>7.69031464</v>
      </c>
    </row>
    <row r="52" spans="1:30">
      <c r="A52" s="15" t="s">
        <v>527</v>
      </c>
      <c r="B52" s="17" t="n">
        <v>5809</v>
      </c>
      <c r="C52" s="18">
        <f>(85.0/B52*100)</f>
        <v/>
      </c>
      <c r="D52" s="19" t="n">
        <v>5724</v>
      </c>
      <c r="E52" s="18" t="n">
        <v>457.32483767</v>
      </c>
      <c r="F52" s="20" t="n">
        <v>13.21125334</v>
      </c>
      <c r="G52" s="18" t="n">
        <v>455.10562624</v>
      </c>
      <c r="H52" s="20" t="n">
        <v>5.1589086</v>
      </c>
      <c r="I52" s="18" t="n">
        <v>472.41131091</v>
      </c>
      <c r="J52" s="20" t="n">
        <v>3.80403219</v>
      </c>
      <c r="K52" s="18" t="n">
        <v>411.72100321</v>
      </c>
      <c r="L52" s="20" t="n">
        <v>12.23644653</v>
      </c>
      <c r="M52" s="18" t="n">
        <v>438.4778552</v>
      </c>
      <c r="N52" s="20" t="n">
        <v>16.2000781</v>
      </c>
      <c r="O52" s="18" t="n">
        <v>424.93036456</v>
      </c>
      <c r="P52" s="20" t="n">
        <v>26.10193653</v>
      </c>
      <c r="Q52" s="18" t="n">
        <v>404.40471308</v>
      </c>
      <c r="R52" s="20" t="n">
        <v>22.11667681</v>
      </c>
      <c r="S52" s="18" t="s">
        <v>481</v>
      </c>
      <c r="T52" s="20" t="s">
        <v>481</v>
      </c>
      <c r="U52" s="18" t="s">
        <v>481</v>
      </c>
      <c r="V52" s="20" t="s">
        <v>481</v>
      </c>
      <c r="W52" s="18" t="s">
        <v>481</v>
      </c>
      <c r="X52" s="20" t="s">
        <v>481</v>
      </c>
      <c r="Y52" s="18" t="s">
        <v>481</v>
      </c>
      <c r="Z52" s="20" t="s">
        <v>481</v>
      </c>
      <c r="AA52" s="18" t="s">
        <v>481</v>
      </c>
      <c r="AB52" s="20" t="s">
        <v>481</v>
      </c>
      <c r="AC52" s="18" t="n">
        <v>398.27130698</v>
      </c>
      <c r="AD52" s="20" t="n">
        <v>11.32390165</v>
      </c>
    </row>
    <row r="53" spans="1:30">
      <c r="A53" s="15" t="s">
        <v>528</v>
      </c>
      <c r="B53" s="17" t="n">
        <v>5571</v>
      </c>
      <c r="C53" s="18">
        <f>(89.0/B53*100)</f>
        <v/>
      </c>
      <c r="D53" s="19" t="n">
        <v>5482</v>
      </c>
      <c r="E53" s="18" t="n">
        <v>428.79957651</v>
      </c>
      <c r="F53" s="20" t="n">
        <v>9.56012157</v>
      </c>
      <c r="G53" s="18" t="n">
        <v>450.21705671</v>
      </c>
      <c r="H53" s="20" t="n">
        <v>3.64523763</v>
      </c>
      <c r="I53" s="18" t="n">
        <v>455.37062273</v>
      </c>
      <c r="J53" s="20" t="n">
        <v>2.16720233</v>
      </c>
      <c r="K53" s="18" t="n">
        <v>408.57025392</v>
      </c>
      <c r="L53" s="20" t="n">
        <v>3.7363203</v>
      </c>
      <c r="M53" s="18" t="n">
        <v>434.11994365</v>
      </c>
      <c r="N53" s="20" t="n">
        <v>9.842022330000001</v>
      </c>
      <c r="O53" s="18" t="n">
        <v>389.69379167</v>
      </c>
      <c r="P53" s="20" t="n">
        <v>5.39392709</v>
      </c>
      <c r="Q53" s="18" t="s">
        <v>481</v>
      </c>
      <c r="R53" s="20" t="s">
        <v>481</v>
      </c>
      <c r="S53" s="18" t="s">
        <v>481</v>
      </c>
      <c r="T53" s="20" t="s">
        <v>481</v>
      </c>
      <c r="U53" s="18" t="s">
        <v>481</v>
      </c>
      <c r="V53" s="20" t="s">
        <v>481</v>
      </c>
      <c r="W53" s="18" t="s">
        <v>481</v>
      </c>
      <c r="X53" s="20" t="s">
        <v>481</v>
      </c>
      <c r="Y53" s="18" t="s">
        <v>481</v>
      </c>
      <c r="Z53" s="20" t="s">
        <v>481</v>
      </c>
      <c r="AA53" s="18" t="s">
        <v>481</v>
      </c>
      <c r="AB53" s="20" t="s">
        <v>481</v>
      </c>
      <c r="AC53" s="18" t="n">
        <v>352.55071907</v>
      </c>
      <c r="AD53" s="20" t="n">
        <v>6.07815565</v>
      </c>
    </row>
    <row r="54" spans="1:30">
      <c r="A54" s="15" t="s">
        <v>529</v>
      </c>
      <c r="B54" s="17" t="n">
        <v>4740</v>
      </c>
      <c r="C54" s="18">
        <f>(206.0/B54*100)</f>
        <v/>
      </c>
      <c r="D54" s="19" t="n">
        <v>4534</v>
      </c>
      <c r="E54" s="18" t="n">
        <v>349.81138467</v>
      </c>
      <c r="F54" s="20" t="n">
        <v>7.8929557</v>
      </c>
      <c r="G54" s="18" t="n">
        <v>346.64529929</v>
      </c>
      <c r="H54" s="20" t="n">
        <v>5.96314379</v>
      </c>
      <c r="I54" s="18" t="n">
        <v>342.84019913</v>
      </c>
      <c r="J54" s="20" t="n">
        <v>5.05864258</v>
      </c>
      <c r="K54" s="18" t="n">
        <v>340.18788029</v>
      </c>
      <c r="L54" s="20" t="n">
        <v>14.55755873</v>
      </c>
      <c r="M54" s="18" t="n">
        <v>309.25539572</v>
      </c>
      <c r="N54" s="20" t="n">
        <v>10.13366958</v>
      </c>
      <c r="O54" s="18" t="n">
        <v>308.09822186</v>
      </c>
      <c r="P54" s="20" t="n">
        <v>3.65222871</v>
      </c>
      <c r="Q54" s="18" t="s">
        <v>481</v>
      </c>
      <c r="R54" s="20" t="s">
        <v>481</v>
      </c>
      <c r="S54" s="18" t="s">
        <v>481</v>
      </c>
      <c r="T54" s="20" t="s">
        <v>481</v>
      </c>
      <c r="U54" s="18" t="s">
        <v>481</v>
      </c>
      <c r="V54" s="20" t="s">
        <v>481</v>
      </c>
      <c r="W54" s="18" t="s">
        <v>481</v>
      </c>
      <c r="X54" s="20" t="s">
        <v>481</v>
      </c>
      <c r="Y54" s="18" t="s">
        <v>481</v>
      </c>
      <c r="Z54" s="20" t="s">
        <v>481</v>
      </c>
      <c r="AA54" s="18" t="s">
        <v>481</v>
      </c>
      <c r="AB54" s="20" t="s">
        <v>481</v>
      </c>
      <c r="AC54" s="18" t="n">
        <v>295.43261829</v>
      </c>
      <c r="AD54" s="20" t="n">
        <v>4.20722681</v>
      </c>
    </row>
    <row r="55" spans="1:3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n">
        <v>403.83322941</v>
      </c>
      <c r="Z55" s="20" t="n">
        <v>2.78193854</v>
      </c>
      <c r="AA55" s="18" t="s">
        <v>481</v>
      </c>
      <c r="AB55" s="20" t="s">
        <v>481</v>
      </c>
      <c r="AC55" s="18" t="s">
        <v>481</v>
      </c>
      <c r="AD55" s="20" t="s">
        <v>481</v>
      </c>
    </row>
    <row r="56" spans="1:30">
      <c r="A56" s="15" t="s">
        <v>531</v>
      </c>
      <c r="B56" s="17" t="n">
        <v>5359</v>
      </c>
      <c r="C56" s="18">
        <f>(77.0/B56*100)</f>
        <v/>
      </c>
      <c r="D56" s="19" t="n">
        <v>5282</v>
      </c>
      <c r="E56" s="18" t="n">
        <v>503.72867417</v>
      </c>
      <c r="F56" s="20" t="n">
        <v>15.0678611</v>
      </c>
      <c r="G56" s="18" t="n">
        <v>551.0197190600001</v>
      </c>
      <c r="H56" s="20" t="n">
        <v>2.67600508</v>
      </c>
      <c r="I56" s="18" t="n">
        <v>534.00749436</v>
      </c>
      <c r="J56" s="20" t="n">
        <v>15.91763026</v>
      </c>
      <c r="K56" s="18" t="n">
        <v>479.59038211</v>
      </c>
      <c r="L56" s="20" t="n">
        <v>16.04222527</v>
      </c>
      <c r="M56" s="18" t="n">
        <v>465.34543394</v>
      </c>
      <c r="N56" s="20" t="n">
        <v>25.04111622</v>
      </c>
      <c r="O56" s="18" t="n">
        <v>486.8867817</v>
      </c>
      <c r="P56" s="20" t="n">
        <v>22.05128294</v>
      </c>
      <c r="Q56" s="18" t="s">
        <v>481</v>
      </c>
      <c r="R56" s="20" t="s">
        <v>481</v>
      </c>
      <c r="S56" s="18" t="s">
        <v>481</v>
      </c>
      <c r="T56" s="20" t="s">
        <v>481</v>
      </c>
      <c r="U56" s="18" t="s">
        <v>481</v>
      </c>
      <c r="V56" s="20" t="s">
        <v>481</v>
      </c>
      <c r="W56" s="18" t="s">
        <v>481</v>
      </c>
      <c r="X56" s="20" t="s">
        <v>481</v>
      </c>
      <c r="Y56" s="18" t="s">
        <v>481</v>
      </c>
      <c r="Z56" s="20" t="s">
        <v>481</v>
      </c>
      <c r="AA56" s="18" t="s">
        <v>481</v>
      </c>
      <c r="AB56" s="20" t="s">
        <v>481</v>
      </c>
      <c r="AC56" s="18" t="n">
        <v>504.41515469</v>
      </c>
      <c r="AD56" s="20" t="n">
        <v>18.3584536</v>
      </c>
    </row>
    <row r="57" spans="1:3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n">
        <v>386.10959158</v>
      </c>
      <c r="Z57" s="20" t="n">
        <v>3.0844628</v>
      </c>
      <c r="AA57" s="18" t="s">
        <v>481</v>
      </c>
      <c r="AB57" s="20" t="s">
        <v>481</v>
      </c>
      <c r="AC57" s="18" t="s">
        <v>481</v>
      </c>
      <c r="AD57" s="20" t="s">
        <v>481</v>
      </c>
    </row>
    <row r="58" spans="1:3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n">
        <v>380.25901051</v>
      </c>
      <c r="Z58" s="20" t="n">
        <v>2.6518124</v>
      </c>
      <c r="AA58" s="18" t="s">
        <v>481</v>
      </c>
      <c r="AB58" s="20" t="s">
        <v>481</v>
      </c>
      <c r="AC58" s="18" t="s">
        <v>481</v>
      </c>
      <c r="AD58" s="20" t="s">
        <v>481</v>
      </c>
    </row>
    <row r="59" spans="1:3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n">
        <v>361.5339806</v>
      </c>
      <c r="Z59" s="20" t="n">
        <v>1.62528789</v>
      </c>
      <c r="AA59" s="18" t="s">
        <v>481</v>
      </c>
      <c r="AB59" s="20" t="s">
        <v>481</v>
      </c>
      <c r="AC59" s="18" t="s">
        <v>481</v>
      </c>
      <c r="AD59" s="20" t="s">
        <v>481</v>
      </c>
    </row>
    <row r="60" spans="1:3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n">
        <v>396.24965264</v>
      </c>
      <c r="Z60" s="20" t="n">
        <v>3.6919812</v>
      </c>
      <c r="AA60" s="18" t="s">
        <v>481</v>
      </c>
      <c r="AB60" s="20" t="s">
        <v>481</v>
      </c>
      <c r="AC60" s="18" t="s">
        <v>481</v>
      </c>
      <c r="AD60" s="20" t="s">
        <v>481</v>
      </c>
    </row>
    <row r="61" spans="1:30">
      <c r="A61" s="15" t="s">
        <v>536</v>
      </c>
      <c r="B61" s="17" t="n">
        <v>6525</v>
      </c>
      <c r="C61" s="18">
        <f>(146.0/B61*100)</f>
        <v/>
      </c>
      <c r="D61" s="19" t="n">
        <v>6379</v>
      </c>
      <c r="E61" s="18" t="n">
        <v>467.82711378</v>
      </c>
      <c r="F61" s="20" t="n">
        <v>5.15581867</v>
      </c>
      <c r="G61" s="18" t="n">
        <v>470.04132647</v>
      </c>
      <c r="H61" s="20" t="n">
        <v>7.80820411</v>
      </c>
      <c r="I61" s="18" t="n">
        <v>488.35026967</v>
      </c>
      <c r="J61" s="20" t="n">
        <v>2.57221993</v>
      </c>
      <c r="K61" s="18" t="n">
        <v>450.58373367</v>
      </c>
      <c r="L61" s="20" t="n">
        <v>7.19540069</v>
      </c>
      <c r="M61" s="18" t="n">
        <v>446.40077712</v>
      </c>
      <c r="N61" s="20" t="n">
        <v>10.44938728</v>
      </c>
      <c r="O61" s="18" t="n">
        <v>440.10912281</v>
      </c>
      <c r="P61" s="20" t="n">
        <v>7.01103873</v>
      </c>
      <c r="Q61" s="18" t="s">
        <v>481</v>
      </c>
      <c r="R61" s="20" t="s">
        <v>481</v>
      </c>
      <c r="S61" s="18" t="s">
        <v>481</v>
      </c>
      <c r="T61" s="20" t="s">
        <v>481</v>
      </c>
      <c r="U61" s="18" t="s">
        <v>481</v>
      </c>
      <c r="V61" s="20" t="s">
        <v>481</v>
      </c>
      <c r="W61" s="18" t="s">
        <v>481</v>
      </c>
      <c r="X61" s="20" t="s">
        <v>481</v>
      </c>
      <c r="Y61" s="18" t="s">
        <v>481</v>
      </c>
      <c r="Z61" s="20" t="s">
        <v>481</v>
      </c>
      <c r="AA61" s="18" t="s">
        <v>481</v>
      </c>
      <c r="AB61" s="20" t="s">
        <v>481</v>
      </c>
      <c r="AC61" s="18" t="n">
        <v>393.29132172</v>
      </c>
      <c r="AD61" s="20" t="n">
        <v>10.39629426</v>
      </c>
    </row>
    <row r="62" spans="1:30">
      <c r="A62" s="15" t="s">
        <v>537</v>
      </c>
      <c r="B62" s="17" t="n">
        <v>4476</v>
      </c>
      <c r="C62" s="18">
        <f>(3.0/B62*100)</f>
        <v/>
      </c>
      <c r="D62" s="19" t="n">
        <v>4473</v>
      </c>
      <c r="E62" s="18" t="n">
        <v>497.99849138</v>
      </c>
      <c r="F62" s="20" t="n">
        <v>12.24190833</v>
      </c>
      <c r="G62" s="18" t="n">
        <v>550.53823649</v>
      </c>
      <c r="H62" s="20" t="n">
        <v>1.83577199</v>
      </c>
      <c r="I62" s="18" t="n">
        <v>544.01787222</v>
      </c>
      <c r="J62" s="20" t="n">
        <v>2.11425887</v>
      </c>
      <c r="K62" s="18" t="n">
        <v>515.19168398</v>
      </c>
      <c r="L62" s="20" t="n">
        <v>6.95279695</v>
      </c>
      <c r="M62" s="18" t="n">
        <v>490.07552637</v>
      </c>
      <c r="N62" s="20" t="n">
        <v>15.00234214</v>
      </c>
      <c r="O62" s="18" t="n">
        <v>536.31868487</v>
      </c>
      <c r="P62" s="20" t="n">
        <v>10.07716453</v>
      </c>
      <c r="Q62" s="18" t="n">
        <v>456.67028502</v>
      </c>
      <c r="R62" s="20" t="n">
        <v>27.24067911</v>
      </c>
      <c r="S62" s="18" t="n">
        <v>519.2127599200001</v>
      </c>
      <c r="T62" s="20" t="n">
        <v>28.36780778</v>
      </c>
      <c r="U62" s="18" t="s">
        <v>481</v>
      </c>
      <c r="V62" s="20" t="s">
        <v>481</v>
      </c>
      <c r="W62" s="18" t="s">
        <v>481</v>
      </c>
      <c r="X62" s="20" t="s">
        <v>481</v>
      </c>
      <c r="Y62" s="18" t="s">
        <v>481</v>
      </c>
      <c r="Z62" s="20" t="s">
        <v>481</v>
      </c>
      <c r="AA62" s="18" t="s">
        <v>481</v>
      </c>
      <c r="AB62" s="20" t="s">
        <v>481</v>
      </c>
      <c r="AC62" s="18" t="n">
        <v>507.97965132</v>
      </c>
      <c r="AD62" s="20" t="n">
        <v>14.47174338</v>
      </c>
    </row>
    <row r="63" spans="1:3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n">
        <v>371.31142887</v>
      </c>
      <c r="Z63" s="20" t="n">
        <v>1.28307667</v>
      </c>
      <c r="AA63" s="18" t="s">
        <v>481</v>
      </c>
      <c r="AB63" s="20" t="s">
        <v>481</v>
      </c>
      <c r="AC63" s="18" t="s">
        <v>481</v>
      </c>
      <c r="AD63" s="20" t="s">
        <v>481</v>
      </c>
    </row>
    <row r="64" spans="1:3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n">
        <v>478.6447938</v>
      </c>
      <c r="Z64" s="20" t="n">
        <v>1.71583638</v>
      </c>
      <c r="AA64" s="18" t="s">
        <v>481</v>
      </c>
      <c r="AB64" s="20" t="s">
        <v>481</v>
      </c>
      <c r="AC64" s="18" t="s">
        <v>481</v>
      </c>
      <c r="AD64" s="20" t="s">
        <v>481</v>
      </c>
    </row>
    <row r="65" spans="1:3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n">
        <v>419.66352142</v>
      </c>
      <c r="Z65" s="20" t="n">
        <v>2.4655214</v>
      </c>
      <c r="AA65" s="18" t="s">
        <v>481</v>
      </c>
      <c r="AB65" s="20" t="s">
        <v>481</v>
      </c>
      <c r="AC65" s="18" t="s">
        <v>481</v>
      </c>
      <c r="AD65" s="20" t="s">
        <v>481</v>
      </c>
    </row>
    <row r="66" spans="1:30">
      <c r="A66" s="15" t="s">
        <v>541</v>
      </c>
      <c r="B66" s="17" t="n">
        <v>5665</v>
      </c>
      <c r="C66" s="18">
        <f>(78.0/B66*100)</f>
        <v/>
      </c>
      <c r="D66" s="19" t="n">
        <v>5587</v>
      </c>
      <c r="E66" s="18" t="n">
        <v>422.43673831</v>
      </c>
      <c r="F66" s="20" t="n">
        <v>7.60690351</v>
      </c>
      <c r="G66" s="18" t="n">
        <v>433.09113446</v>
      </c>
      <c r="H66" s="20" t="n">
        <v>6.59556785</v>
      </c>
      <c r="I66" s="18" t="n">
        <v>435.47093949</v>
      </c>
      <c r="J66" s="20" t="n">
        <v>2.77745576</v>
      </c>
      <c r="K66" s="18" t="n">
        <v>437.35385084</v>
      </c>
      <c r="L66" s="20" t="n">
        <v>6.11780503</v>
      </c>
      <c r="M66" s="18" t="n">
        <v>405.46662175</v>
      </c>
      <c r="N66" s="20" t="n">
        <v>8.472168249999999</v>
      </c>
      <c r="O66" s="18" t="n">
        <v>413.18795969</v>
      </c>
      <c r="P66" s="20" t="n">
        <v>8.7840279</v>
      </c>
      <c r="Q66" s="18" t="n">
        <v>403.77441584</v>
      </c>
      <c r="R66" s="20" t="n">
        <v>11.33147484</v>
      </c>
      <c r="S66" s="18" t="n">
        <v>383.93532667</v>
      </c>
      <c r="T66" s="20" t="n">
        <v>3.77646858</v>
      </c>
      <c r="U66" s="18" t="s">
        <v>481</v>
      </c>
      <c r="V66" s="20" t="s">
        <v>481</v>
      </c>
      <c r="W66" s="18" t="s">
        <v>481</v>
      </c>
      <c r="X66" s="20" t="s">
        <v>481</v>
      </c>
      <c r="Y66" s="18" t="s">
        <v>481</v>
      </c>
      <c r="Z66" s="20" t="s">
        <v>481</v>
      </c>
      <c r="AA66" s="18" t="s">
        <v>481</v>
      </c>
      <c r="AB66" s="20" t="s">
        <v>481</v>
      </c>
      <c r="AC66" s="18" t="n">
        <v>370.61691474</v>
      </c>
      <c r="AD66" s="20" t="n">
        <v>4.88827553</v>
      </c>
    </row>
    <row r="67" spans="1:30">
      <c r="A67" s="15" t="s">
        <v>542</v>
      </c>
      <c r="B67" s="17" t="n">
        <v>6971</v>
      </c>
      <c r="C67" s="18">
        <f>(326.0/B67*100)</f>
        <v/>
      </c>
      <c r="D67" s="19" t="n">
        <v>6645</v>
      </c>
      <c r="E67" s="18" t="n">
        <v>398.00161712</v>
      </c>
      <c r="F67" s="20" t="n">
        <v>13.0196026</v>
      </c>
      <c r="G67" s="18" t="n">
        <v>403.33165589</v>
      </c>
      <c r="H67" s="20" t="n">
        <v>3.29684629</v>
      </c>
      <c r="I67" s="18" t="n">
        <v>397.01164563</v>
      </c>
      <c r="J67" s="20" t="n">
        <v>6.42680854</v>
      </c>
      <c r="K67" s="18" t="n">
        <v>358.82655732</v>
      </c>
      <c r="L67" s="20" t="n">
        <v>17.93173262</v>
      </c>
      <c r="M67" s="18" t="n">
        <v>346.59372513</v>
      </c>
      <c r="N67" s="20" t="n">
        <v>12.85371956</v>
      </c>
      <c r="O67" s="18" t="n">
        <v>339.69198666</v>
      </c>
      <c r="P67" s="20" t="n">
        <v>3.80330219</v>
      </c>
      <c r="Q67" s="18" t="s">
        <v>481</v>
      </c>
      <c r="R67" s="20" t="s">
        <v>481</v>
      </c>
      <c r="S67" s="18" t="s">
        <v>481</v>
      </c>
      <c r="T67" s="20" t="s">
        <v>481</v>
      </c>
      <c r="U67" s="18" t="s">
        <v>481</v>
      </c>
      <c r="V67" s="20" t="s">
        <v>481</v>
      </c>
      <c r="W67" s="18" t="s">
        <v>481</v>
      </c>
      <c r="X67" s="20" t="s">
        <v>481</v>
      </c>
      <c r="Y67" s="18" t="s">
        <v>481</v>
      </c>
      <c r="Z67" s="20" t="s">
        <v>481</v>
      </c>
      <c r="AA67" s="18" t="s">
        <v>481</v>
      </c>
      <c r="AB67" s="20" t="s">
        <v>481</v>
      </c>
      <c r="AC67" s="18" t="n">
        <v>331.07036568</v>
      </c>
      <c r="AD67" s="20" t="n">
        <v>7.12923248</v>
      </c>
    </row>
    <row r="68" spans="1:30">
      <c r="A68" s="15" t="s">
        <v>543</v>
      </c>
      <c r="B68" s="17" t="n">
        <v>12083</v>
      </c>
      <c r="C68" s="18">
        <f>(28.0/B68*100)</f>
        <v/>
      </c>
      <c r="D68" s="19" t="n">
        <v>12055</v>
      </c>
      <c r="E68" s="18" t="n">
        <v>398.76285043</v>
      </c>
      <c r="F68" s="20" t="n">
        <v>2.57378318</v>
      </c>
      <c r="G68" s="18" t="n">
        <v>433.51992849</v>
      </c>
      <c r="H68" s="20" t="n">
        <v>2.18700998</v>
      </c>
      <c r="I68" s="18" t="n">
        <v>401.83163992</v>
      </c>
      <c r="J68" s="20" t="n">
        <v>2.96978925</v>
      </c>
      <c r="K68" s="18" t="n">
        <v>403.22630094</v>
      </c>
      <c r="L68" s="20" t="n">
        <v>4.31892514</v>
      </c>
      <c r="M68" s="18" t="n">
        <v>366.35076004</v>
      </c>
      <c r="N68" s="20" t="n">
        <v>4.96386091</v>
      </c>
      <c r="O68" s="18" t="n">
        <v>376.25116151</v>
      </c>
      <c r="P68" s="20" t="n">
        <v>2.77935137</v>
      </c>
      <c r="Q68" s="18" t="s">
        <v>481</v>
      </c>
      <c r="R68" s="20" t="s">
        <v>481</v>
      </c>
      <c r="S68" s="18" t="s">
        <v>481</v>
      </c>
      <c r="T68" s="20" t="s">
        <v>481</v>
      </c>
      <c r="U68" s="18" t="s">
        <v>481</v>
      </c>
      <c r="V68" s="20" t="s">
        <v>481</v>
      </c>
      <c r="W68" s="18" t="s">
        <v>481</v>
      </c>
      <c r="X68" s="20" t="s">
        <v>481</v>
      </c>
      <c r="Y68" s="18" t="s">
        <v>481</v>
      </c>
      <c r="Z68" s="20" t="s">
        <v>481</v>
      </c>
      <c r="AA68" s="18" t="s">
        <v>481</v>
      </c>
      <c r="AB68" s="20" t="s">
        <v>481</v>
      </c>
      <c r="AC68" s="18" t="n">
        <v>328.38621262</v>
      </c>
      <c r="AD68" s="20" t="n">
        <v>3.89590825</v>
      </c>
    </row>
    <row r="69" spans="1:3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n">
        <v>443.95431517</v>
      </c>
      <c r="Z69" s="20" t="n">
        <v>3.78500092</v>
      </c>
      <c r="AA69" s="18" t="s">
        <v>481</v>
      </c>
      <c r="AB69" s="20" t="s">
        <v>481</v>
      </c>
      <c r="AC69" s="18" t="s">
        <v>481</v>
      </c>
      <c r="AD69" s="20" t="s">
        <v>481</v>
      </c>
    </row>
    <row r="70" spans="1:30">
      <c r="A70" s="15" t="s">
        <v>545</v>
      </c>
      <c r="B70" s="17" t="n">
        <v>6036</v>
      </c>
      <c r="C70" s="18">
        <f>(223.0/B70*100)</f>
        <v/>
      </c>
      <c r="D70" s="19" t="n">
        <v>5813</v>
      </c>
      <c r="E70" s="18" t="n">
        <v>468.4411341</v>
      </c>
      <c r="F70" s="20" t="n">
        <v>17.87740256</v>
      </c>
      <c r="G70" s="18" t="n">
        <v>512.63237061</v>
      </c>
      <c r="H70" s="20" t="n">
        <v>8.7111363</v>
      </c>
      <c r="I70" s="18" t="n">
        <v>512.79780466</v>
      </c>
      <c r="J70" s="20" t="n">
        <v>4.95160476</v>
      </c>
      <c r="K70" s="18" t="n">
        <v>500.95940321</v>
      </c>
      <c r="L70" s="20" t="n">
        <v>3.35348933</v>
      </c>
      <c r="M70" s="18" t="n">
        <v>469.85226491</v>
      </c>
      <c r="N70" s="20" t="n">
        <v>8.54386401</v>
      </c>
      <c r="O70" s="18" t="n">
        <v>457.81008875</v>
      </c>
      <c r="P70" s="20" t="n">
        <v>12.18348534</v>
      </c>
      <c r="Q70" s="18" t="n">
        <v>448.83266758</v>
      </c>
      <c r="R70" s="20" t="n">
        <v>9.8797321</v>
      </c>
      <c r="S70" s="18" t="n">
        <v>448.37822862</v>
      </c>
      <c r="T70" s="20" t="n">
        <v>6.6357824</v>
      </c>
      <c r="U70" s="18" t="s">
        <v>481</v>
      </c>
      <c r="V70" s="20" t="s">
        <v>481</v>
      </c>
      <c r="W70" s="18" t="s">
        <v>481</v>
      </c>
      <c r="X70" s="20" t="s">
        <v>481</v>
      </c>
      <c r="Y70" s="18" t="s">
        <v>481</v>
      </c>
      <c r="Z70" s="20" t="s">
        <v>481</v>
      </c>
      <c r="AA70" s="18" t="s">
        <v>481</v>
      </c>
      <c r="AB70" s="20" t="s">
        <v>481</v>
      </c>
      <c r="AC70" s="18" t="n">
        <v>433.0859896</v>
      </c>
      <c r="AD70" s="20" t="n">
        <v>15.79432693</v>
      </c>
    </row>
    <row r="71" spans="1:30">
      <c r="A71" s="15" t="s">
        <v>546</v>
      </c>
      <c r="B71" s="17" t="n">
        <v>6115</v>
      </c>
      <c r="C71" s="18">
        <f>(18.0/B71*100)</f>
        <v/>
      </c>
      <c r="D71" s="19" t="n">
        <v>6097</v>
      </c>
      <c r="E71" s="18" t="n">
        <v>532.11282963</v>
      </c>
      <c r="F71" s="20" t="n">
        <v>13.62932582</v>
      </c>
      <c r="G71" s="18" t="n">
        <v>586.63863584</v>
      </c>
      <c r="H71" s="20" t="n">
        <v>2.1857063</v>
      </c>
      <c r="I71" s="18" t="n">
        <v>555.0033231800001</v>
      </c>
      <c r="J71" s="20" t="n">
        <v>1.82343377</v>
      </c>
      <c r="K71" s="18" t="n">
        <v>558.24496401</v>
      </c>
      <c r="L71" s="20" t="n">
        <v>5.96453746</v>
      </c>
      <c r="M71" s="18" t="n">
        <v>525.34440301</v>
      </c>
      <c r="N71" s="20" t="n">
        <v>14.29204364</v>
      </c>
      <c r="O71" s="18" t="n">
        <v>464.9512009</v>
      </c>
      <c r="P71" s="20" t="n">
        <v>11.92586875</v>
      </c>
      <c r="Q71" s="18" t="s">
        <v>481</v>
      </c>
      <c r="R71" s="20" t="s">
        <v>481</v>
      </c>
      <c r="S71" s="18" t="s">
        <v>481</v>
      </c>
      <c r="T71" s="20" t="s">
        <v>481</v>
      </c>
      <c r="U71" s="18" t="s">
        <v>481</v>
      </c>
      <c r="V71" s="20" t="s">
        <v>481</v>
      </c>
      <c r="W71" s="18" t="s">
        <v>481</v>
      </c>
      <c r="X71" s="20" t="s">
        <v>481</v>
      </c>
      <c r="Y71" s="18" t="s">
        <v>481</v>
      </c>
      <c r="Z71" s="20" t="s">
        <v>481</v>
      </c>
      <c r="AA71" s="18" t="s">
        <v>481</v>
      </c>
      <c r="AB71" s="20" t="s">
        <v>481</v>
      </c>
      <c r="AC71" s="18" t="n">
        <v>492.96893723</v>
      </c>
      <c r="AD71" s="20" t="n">
        <v>13.27524715</v>
      </c>
    </row>
    <row r="72" spans="1:30">
      <c r="A72" s="15" t="s">
        <v>547</v>
      </c>
      <c r="B72" s="17" t="n">
        <v>7708</v>
      </c>
      <c r="C72" s="18">
        <f>(5.0/B72*100)</f>
        <v/>
      </c>
      <c r="D72" s="19" t="n">
        <v>7703</v>
      </c>
      <c r="E72" s="18" t="n">
        <v>454.20941756</v>
      </c>
      <c r="F72" s="20" t="n">
        <v>14.65185014</v>
      </c>
      <c r="G72" s="18" t="n">
        <v>531.84829493</v>
      </c>
      <c r="H72" s="20" t="n">
        <v>7.65481231</v>
      </c>
      <c r="I72" s="18" t="n">
        <v>550.16353194</v>
      </c>
      <c r="J72" s="20" t="n">
        <v>3.78525314</v>
      </c>
      <c r="K72" s="18" t="n">
        <v>535.11787667</v>
      </c>
      <c r="L72" s="20" t="n">
        <v>9.73760706</v>
      </c>
      <c r="M72" s="18" t="n">
        <v>533.38916512</v>
      </c>
      <c r="N72" s="20" t="n">
        <v>31.29462156</v>
      </c>
      <c r="O72" s="18" t="n">
        <v>466.03549441</v>
      </c>
      <c r="P72" s="20" t="n">
        <v>10.86542622</v>
      </c>
      <c r="Q72" s="18" t="s">
        <v>481</v>
      </c>
      <c r="R72" s="20" t="s">
        <v>481</v>
      </c>
      <c r="S72" s="18" t="s">
        <v>481</v>
      </c>
      <c r="T72" s="20" t="s">
        <v>481</v>
      </c>
      <c r="U72" s="18" t="s">
        <v>481</v>
      </c>
      <c r="V72" s="20" t="s">
        <v>481</v>
      </c>
      <c r="W72" s="18" t="s">
        <v>481</v>
      </c>
      <c r="X72" s="20" t="s">
        <v>481</v>
      </c>
      <c r="Y72" s="18" t="s">
        <v>481</v>
      </c>
      <c r="Z72" s="20" t="s">
        <v>481</v>
      </c>
      <c r="AA72" s="18" t="s">
        <v>481</v>
      </c>
      <c r="AB72" s="20" t="s">
        <v>481</v>
      </c>
      <c r="AC72" s="18" t="n">
        <v>456.63014135</v>
      </c>
      <c r="AD72" s="20" t="n">
        <v>16.38968469</v>
      </c>
    </row>
    <row r="73" spans="1:30">
      <c r="A73" s="15" t="s">
        <v>548</v>
      </c>
      <c r="B73" s="17" t="n">
        <v>8249</v>
      </c>
      <c r="C73" s="18">
        <f>(151.0/B73*100)</f>
        <v/>
      </c>
      <c r="D73" s="19" t="n">
        <v>8098</v>
      </c>
      <c r="E73" s="18" t="n">
        <v>397.39804927</v>
      </c>
      <c r="F73" s="20" t="n">
        <v>5.73346798</v>
      </c>
      <c r="G73" s="18" t="n">
        <v>428.0622584</v>
      </c>
      <c r="H73" s="20" t="n">
        <v>3.41305155</v>
      </c>
      <c r="I73" s="18" t="n">
        <v>401.9470874</v>
      </c>
      <c r="J73" s="20" t="n">
        <v>5.45502588</v>
      </c>
      <c r="K73" s="18" t="n">
        <v>361.01874707</v>
      </c>
      <c r="L73" s="20" t="n">
        <v>12.21873753</v>
      </c>
      <c r="M73" s="18" t="n">
        <v>359.31711609</v>
      </c>
      <c r="N73" s="20" t="n">
        <v>13.68787593</v>
      </c>
      <c r="O73" s="18" t="n">
        <v>356.31338023</v>
      </c>
      <c r="P73" s="20" t="n">
        <v>6.51903999</v>
      </c>
      <c r="Q73" s="18" t="s">
        <v>481</v>
      </c>
      <c r="R73" s="20" t="s">
        <v>481</v>
      </c>
      <c r="S73" s="18" t="s">
        <v>481</v>
      </c>
      <c r="T73" s="20" t="s">
        <v>481</v>
      </c>
      <c r="U73" s="18" t="s">
        <v>481</v>
      </c>
      <c r="V73" s="20" t="s">
        <v>481</v>
      </c>
      <c r="W73" s="18" t="s">
        <v>481</v>
      </c>
      <c r="X73" s="20" t="s">
        <v>481</v>
      </c>
      <c r="Y73" s="18" t="s">
        <v>481</v>
      </c>
      <c r="Z73" s="20" t="s">
        <v>481</v>
      </c>
      <c r="AA73" s="18" t="s">
        <v>481</v>
      </c>
      <c r="AB73" s="20" t="s">
        <v>481</v>
      </c>
      <c r="AC73" s="18" t="n">
        <v>379.33261655</v>
      </c>
      <c r="AD73" s="20" t="n">
        <v>6.51635854</v>
      </c>
    </row>
    <row r="74" spans="1:3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n">
        <v>417.24339576</v>
      </c>
      <c r="Z74" s="20" t="n">
        <v>1.40662681</v>
      </c>
      <c r="AA74" s="18" t="s">
        <v>481</v>
      </c>
      <c r="AB74" s="20" t="s">
        <v>481</v>
      </c>
      <c r="AC74" s="18" t="s">
        <v>481</v>
      </c>
      <c r="AD74" s="20" t="s">
        <v>481</v>
      </c>
    </row>
    <row r="75" spans="1:30">
      <c r="A75" s="15" t="s">
        <v>550</v>
      </c>
      <c r="B75" s="17" t="n">
        <v>5375</v>
      </c>
      <c r="C75" s="18">
        <f>(238.0/B75*100)</f>
        <v/>
      </c>
      <c r="D75" s="19" t="n">
        <v>5137</v>
      </c>
      <c r="E75" s="18" t="n">
        <v>384.01846419</v>
      </c>
      <c r="F75" s="20" t="n">
        <v>7.72843419</v>
      </c>
      <c r="G75" s="18" t="n">
        <v>391.010837</v>
      </c>
      <c r="H75" s="20" t="n">
        <v>4.78322109</v>
      </c>
      <c r="I75" s="18" t="n">
        <v>361.524096</v>
      </c>
      <c r="J75" s="20" t="n">
        <v>4.36768911</v>
      </c>
      <c r="K75" s="18" t="n">
        <v>340.27311712</v>
      </c>
      <c r="L75" s="20" t="n">
        <v>6.37556725</v>
      </c>
      <c r="M75" s="18" t="n">
        <v>359.6245647</v>
      </c>
      <c r="N75" s="20" t="n">
        <v>8.915047530000001</v>
      </c>
      <c r="O75" s="18" t="n">
        <v>336.53926397</v>
      </c>
      <c r="P75" s="20" t="n">
        <v>6.59601141</v>
      </c>
      <c r="Q75" s="18" t="s">
        <v>481</v>
      </c>
      <c r="R75" s="20" t="s">
        <v>481</v>
      </c>
      <c r="S75" s="18" t="s">
        <v>481</v>
      </c>
      <c r="T75" s="20" t="s">
        <v>481</v>
      </c>
      <c r="U75" s="18" t="s">
        <v>481</v>
      </c>
      <c r="V75" s="20" t="s">
        <v>481</v>
      </c>
      <c r="W75" s="18" t="s">
        <v>481</v>
      </c>
      <c r="X75" s="20" t="s">
        <v>481</v>
      </c>
      <c r="Y75" s="18" t="s">
        <v>481</v>
      </c>
      <c r="Z75" s="20" t="s">
        <v>481</v>
      </c>
      <c r="AA75" s="18" t="s">
        <v>481</v>
      </c>
      <c r="AB75" s="20" t="s">
        <v>481</v>
      </c>
      <c r="AC75" s="18" t="n">
        <v>327.46270704</v>
      </c>
      <c r="AD75" s="20" t="n">
        <v>8.679763919999999</v>
      </c>
    </row>
    <row r="76" spans="1:30">
      <c r="A76" s="15" t="s">
        <v>551</v>
      </c>
      <c r="B76" s="17" t="n">
        <v>14167</v>
      </c>
      <c r="C76" s="18">
        <f>(230.0/B76*100)</f>
        <v/>
      </c>
      <c r="D76" s="19" t="n">
        <v>13937</v>
      </c>
      <c r="E76" s="18" t="n">
        <v>448.98865987</v>
      </c>
      <c r="F76" s="20" t="n">
        <v>7.16601654</v>
      </c>
      <c r="G76" s="18" t="n">
        <v>451.97905115</v>
      </c>
      <c r="H76" s="20" t="n">
        <v>3.53810618</v>
      </c>
      <c r="I76" s="18" t="n">
        <v>418.44929523</v>
      </c>
      <c r="J76" s="20" t="n">
        <v>3.37885529</v>
      </c>
      <c r="K76" s="18" t="n">
        <v>430.95948834</v>
      </c>
      <c r="L76" s="20" t="n">
        <v>6.82133984</v>
      </c>
      <c r="M76" s="18" t="n">
        <v>391.8047772</v>
      </c>
      <c r="N76" s="20" t="n">
        <v>7.83962609</v>
      </c>
      <c r="O76" s="18" t="n">
        <v>384.13495417</v>
      </c>
      <c r="P76" s="20" t="n">
        <v>4.27712083</v>
      </c>
      <c r="Q76" s="18" t="s">
        <v>481</v>
      </c>
      <c r="R76" s="20" t="s">
        <v>481</v>
      </c>
      <c r="S76" s="18" t="s">
        <v>481</v>
      </c>
      <c r="T76" s="20" t="s">
        <v>481</v>
      </c>
      <c r="U76" s="18" t="s">
        <v>481</v>
      </c>
      <c r="V76" s="20" t="s">
        <v>481</v>
      </c>
      <c r="W76" s="18" t="s">
        <v>481</v>
      </c>
      <c r="X76" s="20" t="s">
        <v>481</v>
      </c>
      <c r="Y76" s="18" t="s">
        <v>481</v>
      </c>
      <c r="Z76" s="20" t="s">
        <v>481</v>
      </c>
      <c r="AA76" s="18" t="s">
        <v>481</v>
      </c>
      <c r="AB76" s="20" t="s">
        <v>481</v>
      </c>
      <c r="AC76" s="18" t="n">
        <v>346.19396139</v>
      </c>
      <c r="AD76" s="20" t="n">
        <v>6.76178769</v>
      </c>
    </row>
    <row r="77" spans="1:30">
      <c r="A77" s="15" t="s">
        <v>552</v>
      </c>
      <c r="B77" s="17" t="n">
        <v>6062</v>
      </c>
      <c r="C77" s="18">
        <f>(147.0/B77*100)</f>
        <v/>
      </c>
      <c r="D77" s="19" t="n">
        <v>5915</v>
      </c>
      <c r="E77" s="18" t="n">
        <v>419.7013339</v>
      </c>
      <c r="F77" s="20" t="n">
        <v>4.72735781</v>
      </c>
      <c r="G77" s="18" t="n">
        <v>442.96722586</v>
      </c>
      <c r="H77" s="20" t="n">
        <v>6.41586711</v>
      </c>
      <c r="I77" s="18" t="n">
        <v>427.68258253</v>
      </c>
      <c r="J77" s="20" t="n">
        <v>3.13309155</v>
      </c>
      <c r="K77" s="18" t="n">
        <v>409.64050452</v>
      </c>
      <c r="L77" s="20" t="n">
        <v>9.639490589999999</v>
      </c>
      <c r="M77" s="18" t="n">
        <v>414.51012656</v>
      </c>
      <c r="N77" s="20" t="n">
        <v>12.81223977</v>
      </c>
      <c r="O77" s="18" t="n">
        <v>384.81066638</v>
      </c>
      <c r="P77" s="20" t="n">
        <v>7.27020262</v>
      </c>
      <c r="Q77" s="18" t="n">
        <v>375.54580418</v>
      </c>
      <c r="R77" s="20" t="n">
        <v>6.09289517</v>
      </c>
      <c r="S77" s="18" t="s">
        <v>481</v>
      </c>
      <c r="T77" s="20" t="s">
        <v>481</v>
      </c>
      <c r="U77" s="18" t="s">
        <v>481</v>
      </c>
      <c r="V77" s="20" t="s">
        <v>481</v>
      </c>
      <c r="W77" s="18" t="s">
        <v>481</v>
      </c>
      <c r="X77" s="20" t="s">
        <v>481</v>
      </c>
      <c r="Y77" s="18" t="s">
        <v>481</v>
      </c>
      <c r="Z77" s="20" t="s">
        <v>481</v>
      </c>
      <c r="AA77" s="18" t="s">
        <v>481</v>
      </c>
      <c r="AB77" s="20" t="s">
        <v>481</v>
      </c>
      <c r="AC77" s="18" t="n">
        <v>368.04790398</v>
      </c>
      <c r="AD77" s="20" t="n">
        <v>6.18481967</v>
      </c>
    </row>
    <row r="78" spans="1:3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n">
        <v>494.51831162</v>
      </c>
      <c r="Z78" s="20" t="n">
        <v>4.45771317</v>
      </c>
      <c r="AA78" s="18" t="s">
        <v>481</v>
      </c>
      <c r="AB78" s="20" t="s">
        <v>481</v>
      </c>
      <c r="AC78" s="18" t="s">
        <v>481</v>
      </c>
      <c r="AD78" s="20" t="s">
        <v>481</v>
      </c>
    </row>
    <row customHeight="1" ht="25" r="79" spans="1:3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n">
        <v>456.29558944</v>
      </c>
      <c r="Z79" s="20" t="n">
        <v>6.90963052</v>
      </c>
      <c r="AA79" s="18" t="s">
        <v>481</v>
      </c>
      <c r="AB79" s="20" t="s">
        <v>481</v>
      </c>
      <c r="AC79" s="18" t="s">
        <v>481</v>
      </c>
      <c r="AD79" s="20" t="s">
        <v>481</v>
      </c>
    </row>
    <row r="80" spans="1:3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n">
        <v>459.81599437</v>
      </c>
      <c r="Z80" s="20" t="n">
        <v>4.27720318</v>
      </c>
      <c r="AA80" s="18" t="s">
        <v>481</v>
      </c>
      <c r="AB80" s="20" t="s">
        <v>481</v>
      </c>
      <c r="AC80" s="18" t="s">
        <v>481</v>
      </c>
      <c r="AD80" s="20" t="s">
        <v>481</v>
      </c>
    </row>
    <row r="81" spans="1:30">
      <c r="A81" s="23" t="s">
        <v>556</v>
      </c>
      <c r="B81" s="17" t="n">
        <v>8861</v>
      </c>
      <c r="C81" s="18">
        <f>(76.0/B81*100)</f>
        <v/>
      </c>
      <c r="D81" s="19" t="n">
        <v>8785</v>
      </c>
      <c r="E81" s="18" t="n">
        <v>455.02107957</v>
      </c>
      <c r="F81" s="20" t="n">
        <v>10.46416283</v>
      </c>
      <c r="G81" s="18" t="n">
        <v>457.18293048</v>
      </c>
      <c r="H81" s="20" t="n">
        <v>4.71053075</v>
      </c>
      <c r="I81" s="18" t="n">
        <v>444.63506947</v>
      </c>
      <c r="J81" s="20" t="n">
        <v>4.26850773</v>
      </c>
      <c r="K81" s="18" t="n">
        <v>420.3972913</v>
      </c>
      <c r="L81" s="20" t="n">
        <v>9.65375682</v>
      </c>
      <c r="M81" s="18" t="n">
        <v>425.76199733</v>
      </c>
      <c r="N81" s="20" t="n">
        <v>9.85060135</v>
      </c>
      <c r="O81" s="18" t="n">
        <v>408.04795557</v>
      </c>
      <c r="P81" s="20" t="n">
        <v>6.75317704</v>
      </c>
      <c r="Q81" s="18" t="s">
        <v>481</v>
      </c>
      <c r="R81" s="20" t="s">
        <v>481</v>
      </c>
      <c r="S81" s="18" t="s">
        <v>481</v>
      </c>
      <c r="T81" s="20" t="s">
        <v>481</v>
      </c>
      <c r="U81" s="18" t="s">
        <v>481</v>
      </c>
      <c r="V81" s="20" t="s">
        <v>481</v>
      </c>
      <c r="W81" s="18" t="s">
        <v>481</v>
      </c>
      <c r="X81" s="20" t="s">
        <v>481</v>
      </c>
      <c r="Y81" s="18" t="s">
        <v>481</v>
      </c>
      <c r="Z81" s="20" t="s">
        <v>481</v>
      </c>
      <c r="AA81" s="18" t="s">
        <v>481</v>
      </c>
      <c r="AB81" s="20" t="s">
        <v>481</v>
      </c>
      <c r="AC81" s="18" t="n">
        <v>411.71979275</v>
      </c>
      <c r="AD81" s="20" t="n">
        <v>15.2243583</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sheetData>
  <mergeCells count="28">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AD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757</v>
      </c>
    </row>
    <row customHeight="1" ht="30" r="4" spans="1:30">
      <c r="A4" s="6" t="n"/>
      <c r="B4" s="7" t="s">
        <v>462</v>
      </c>
      <c r="C4" s="7" t="s">
        <v>463</v>
      </c>
      <c r="D4" s="8" t="s">
        <v>462</v>
      </c>
      <c r="E4" s="9" t="s">
        <v>749</v>
      </c>
      <c r="F4" s="10" t="n"/>
      <c r="G4" s="9" t="s">
        <v>750</v>
      </c>
      <c r="H4" s="10" t="n"/>
      <c r="I4" s="9" t="s">
        <v>751</v>
      </c>
      <c r="J4" s="10" t="n"/>
      <c r="K4" s="9" t="s">
        <v>752</v>
      </c>
      <c r="L4" s="10" t="n"/>
      <c r="M4" s="9" t="s">
        <v>753</v>
      </c>
      <c r="N4" s="10" t="n"/>
      <c r="O4" s="9" t="s">
        <v>754</v>
      </c>
      <c r="P4" s="10" t="n"/>
      <c r="Q4" s="9" t="s">
        <v>755</v>
      </c>
      <c r="R4" s="10" t="n"/>
      <c r="S4" s="9" t="s">
        <v>756</v>
      </c>
      <c r="T4" s="10" t="n"/>
      <c r="U4" s="9" t="s">
        <v>584</v>
      </c>
      <c r="V4" s="10" t="n"/>
      <c r="W4" s="9" t="s">
        <v>585</v>
      </c>
      <c r="X4" s="10" t="n"/>
      <c r="Y4" s="9" t="s">
        <v>472</v>
      </c>
      <c r="Z4" s="10" t="n"/>
      <c r="AA4" s="9" t="s">
        <v>473</v>
      </c>
      <c r="AB4" s="10" t="n"/>
      <c r="AC4" s="9" t="s">
        <v>586</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(492.0/B7*100)</f>
        <v/>
      </c>
      <c r="D7" s="19" t="n">
        <v>14038</v>
      </c>
      <c r="E7" s="18" t="n">
        <v>486.22898895</v>
      </c>
      <c r="F7" s="20" t="n">
        <v>3.38821144</v>
      </c>
      <c r="G7" s="18" t="n">
        <v>502.05507544</v>
      </c>
      <c r="H7" s="20" t="n">
        <v>3.50871202</v>
      </c>
      <c r="I7" s="18" t="n">
        <v>499.93150098</v>
      </c>
      <c r="J7" s="20" t="n">
        <v>4.7341</v>
      </c>
      <c r="K7" s="18" t="n">
        <v>494.06561075</v>
      </c>
      <c r="L7" s="20" t="n">
        <v>3.4286911</v>
      </c>
      <c r="M7" s="18" t="n">
        <v>491.33418201</v>
      </c>
      <c r="N7" s="20" t="n">
        <v>5.31181888</v>
      </c>
      <c r="O7" s="18" t="n">
        <v>504.58120754</v>
      </c>
      <c r="P7" s="20" t="n">
        <v>5.20074772</v>
      </c>
      <c r="Q7" s="18" t="n">
        <v>512.35078127</v>
      </c>
      <c r="R7" s="20" t="n">
        <v>5.11848733</v>
      </c>
      <c r="S7" s="18" t="n">
        <v>499.63572034</v>
      </c>
      <c r="T7" s="20" t="n">
        <v>3.19490174</v>
      </c>
      <c r="U7" s="18" t="s">
        <v>481</v>
      </c>
      <c r="V7" s="20" t="s">
        <v>481</v>
      </c>
      <c r="W7" s="18" t="s">
        <v>481</v>
      </c>
      <c r="X7" s="20" t="s">
        <v>481</v>
      </c>
      <c r="Y7" s="18" t="s">
        <v>481</v>
      </c>
      <c r="Z7" s="20" t="s">
        <v>481</v>
      </c>
      <c r="AA7" s="18" t="s">
        <v>481</v>
      </c>
      <c r="AB7" s="20" t="s">
        <v>481</v>
      </c>
      <c r="AC7" s="18" t="n">
        <v>432.32705673</v>
      </c>
      <c r="AD7" s="20" t="n">
        <v>5.95939091</v>
      </c>
    </row>
    <row r="8" spans="1:30">
      <c r="A8" s="15" t="s">
        <v>483</v>
      </c>
      <c r="B8" s="17" t="n">
        <v>7007</v>
      </c>
      <c r="C8" s="18">
        <f>(42.0/B8*100)</f>
        <v/>
      </c>
      <c r="D8" s="19" t="n">
        <v>6965</v>
      </c>
      <c r="E8" s="18" t="n">
        <v>483.09693689</v>
      </c>
      <c r="F8" s="20" t="n">
        <v>6.04254606</v>
      </c>
      <c r="G8" s="18" t="n">
        <v>486.31733598</v>
      </c>
      <c r="H8" s="20" t="n">
        <v>4.45378375</v>
      </c>
      <c r="I8" s="18" t="n">
        <v>487.54979355</v>
      </c>
      <c r="J8" s="20" t="n">
        <v>4.86822287</v>
      </c>
      <c r="K8" s="18" t="n">
        <v>501.01509903</v>
      </c>
      <c r="L8" s="20" t="n">
        <v>5.25745249</v>
      </c>
      <c r="M8" s="18" t="n">
        <v>506.14033467</v>
      </c>
      <c r="N8" s="20" t="n">
        <v>6.16412219</v>
      </c>
      <c r="O8" s="18" t="n">
        <v>501.42785089</v>
      </c>
      <c r="P8" s="20" t="n">
        <v>5.63715249</v>
      </c>
      <c r="Q8" s="18" t="n">
        <v>524.0221593</v>
      </c>
      <c r="R8" s="20" t="n">
        <v>7.68807147</v>
      </c>
      <c r="S8" s="18" t="n">
        <v>510.89134793</v>
      </c>
      <c r="T8" s="20" t="n">
        <v>3.62757446</v>
      </c>
      <c r="U8" s="18" t="s">
        <v>481</v>
      </c>
      <c r="V8" s="20" t="s">
        <v>481</v>
      </c>
      <c r="W8" s="18" t="s">
        <v>481</v>
      </c>
      <c r="X8" s="20" t="s">
        <v>481</v>
      </c>
      <c r="Y8" s="18" t="n">
        <v>301.63126691</v>
      </c>
      <c r="Z8" s="20" t="n">
        <v>25.14921031</v>
      </c>
      <c r="AA8" s="18" t="s">
        <v>481</v>
      </c>
      <c r="AB8" s="20" t="s">
        <v>481</v>
      </c>
      <c r="AC8" s="18" t="n">
        <v>421.7239647</v>
      </c>
      <c r="AD8" s="20" t="n">
        <v>9.900521250000001</v>
      </c>
    </row>
    <row r="9" spans="1:30">
      <c r="A9" s="15" t="s">
        <v>484</v>
      </c>
      <c r="B9" s="17" t="n">
        <v>9651</v>
      </c>
      <c r="C9" s="18">
        <f>(168.0/B9*100)</f>
        <v/>
      </c>
      <c r="D9" s="19" t="n">
        <v>9483</v>
      </c>
      <c r="E9" s="18" t="n">
        <v>482.12934029</v>
      </c>
      <c r="F9" s="20" t="n">
        <v>4.26873456</v>
      </c>
      <c r="G9" s="18" t="n">
        <v>492.25135093</v>
      </c>
      <c r="H9" s="20" t="n">
        <v>3.91491777</v>
      </c>
      <c r="I9" s="18" t="n">
        <v>509.33879714</v>
      </c>
      <c r="J9" s="20" t="n">
        <v>3.69267097</v>
      </c>
      <c r="K9" s="18" t="n">
        <v>515.3342267199999</v>
      </c>
      <c r="L9" s="20" t="n">
        <v>4.58818743</v>
      </c>
      <c r="M9" s="18" t="n">
        <v>518.34445122</v>
      </c>
      <c r="N9" s="20" t="n">
        <v>4.90801727</v>
      </c>
      <c r="O9" s="18" t="n">
        <v>542.67029546</v>
      </c>
      <c r="P9" s="20" t="n">
        <v>3.96953687</v>
      </c>
      <c r="Q9" s="18" t="n">
        <v>555.33964074</v>
      </c>
      <c r="R9" s="20" t="n">
        <v>4.95337035</v>
      </c>
      <c r="S9" s="18" t="n">
        <v>529.77826395</v>
      </c>
      <c r="T9" s="20" t="n">
        <v>3.22071716</v>
      </c>
      <c r="U9" s="18" t="s">
        <v>481</v>
      </c>
      <c r="V9" s="20" t="s">
        <v>481</v>
      </c>
      <c r="W9" s="18" t="s">
        <v>481</v>
      </c>
      <c r="X9" s="20" t="s">
        <v>481</v>
      </c>
      <c r="Y9" s="18" t="n">
        <v>357.98454354</v>
      </c>
      <c r="Z9" s="20" t="n">
        <v>11.51846445</v>
      </c>
      <c r="AA9" s="18" t="s">
        <v>481</v>
      </c>
      <c r="AB9" s="20" t="s">
        <v>481</v>
      </c>
      <c r="AC9" s="18" t="n">
        <v>432.11981623</v>
      </c>
      <c r="AD9" s="20" t="n">
        <v>6.11217087</v>
      </c>
    </row>
    <row r="10" spans="1:30">
      <c r="A10" s="15" t="s">
        <v>485</v>
      </c>
      <c r="B10" s="17" t="n">
        <v>20058</v>
      </c>
      <c r="C10" s="18">
        <f>(541.0/B10*100)</f>
        <v/>
      </c>
      <c r="D10" s="19" t="n">
        <v>19517</v>
      </c>
      <c r="E10" s="18" t="n">
        <v>510.24496842</v>
      </c>
      <c r="F10" s="20" t="n">
        <v>4.87406094</v>
      </c>
      <c r="G10" s="18" t="n">
        <v>521.81841838</v>
      </c>
      <c r="H10" s="20" t="n">
        <v>6.02737679</v>
      </c>
      <c r="I10" s="18" t="n">
        <v>517.5660388</v>
      </c>
      <c r="J10" s="20" t="n">
        <v>4.48771592</v>
      </c>
      <c r="K10" s="18" t="n">
        <v>510.91459998</v>
      </c>
      <c r="L10" s="20" t="n">
        <v>3.99764396</v>
      </c>
      <c r="M10" s="18" t="n">
        <v>515.33938474</v>
      </c>
      <c r="N10" s="20" t="n">
        <v>4.18485355</v>
      </c>
      <c r="O10" s="18" t="n">
        <v>516.22995517</v>
      </c>
      <c r="P10" s="20" t="n">
        <v>3.32213289</v>
      </c>
      <c r="Q10" s="18" t="n">
        <v>530.1385516300001</v>
      </c>
      <c r="R10" s="20" t="n">
        <v>5.09671336</v>
      </c>
      <c r="S10" s="18" t="n">
        <v>522.26134467</v>
      </c>
      <c r="T10" s="20" t="n">
        <v>3.02401185</v>
      </c>
      <c r="U10" s="18" t="s">
        <v>481</v>
      </c>
      <c r="V10" s="20" t="s">
        <v>481</v>
      </c>
      <c r="W10" s="18" t="s">
        <v>481</v>
      </c>
      <c r="X10" s="20" t="s">
        <v>481</v>
      </c>
      <c r="Y10" s="18" t="s">
        <v>481</v>
      </c>
      <c r="Z10" s="20" t="s">
        <v>481</v>
      </c>
      <c r="AA10" s="18" t="s">
        <v>481</v>
      </c>
      <c r="AB10" s="20" t="s">
        <v>481</v>
      </c>
      <c r="AC10" s="18" t="n">
        <v>443.89667972</v>
      </c>
      <c r="AD10" s="20" t="n">
        <v>8.379577749999999</v>
      </c>
    </row>
    <row r="11" spans="1:30">
      <c r="A11" s="15" t="s">
        <v>486</v>
      </c>
      <c r="B11" s="17" t="n">
        <v>7053</v>
      </c>
      <c r="C11" s="18">
        <f>(82.0/B11*100)</f>
        <v/>
      </c>
      <c r="D11" s="19" t="n">
        <v>6971</v>
      </c>
      <c r="E11" s="18" t="n">
        <v>429.43967084</v>
      </c>
      <c r="F11" s="20" t="n">
        <v>4.0233522</v>
      </c>
      <c r="G11" s="18" t="n">
        <v>417.52804632</v>
      </c>
      <c r="H11" s="20" t="n">
        <v>4.21763419</v>
      </c>
      <c r="I11" s="18" t="n">
        <v>416.60913267</v>
      </c>
      <c r="J11" s="20" t="n">
        <v>3.95415951</v>
      </c>
      <c r="K11" s="18" t="n">
        <v>416.24439803</v>
      </c>
      <c r="L11" s="20" t="n">
        <v>4.76256143</v>
      </c>
      <c r="M11" s="18" t="n">
        <v>428.77099569</v>
      </c>
      <c r="N11" s="20" t="n">
        <v>5.35988413</v>
      </c>
      <c r="O11" s="18" t="n">
        <v>439.3206081</v>
      </c>
      <c r="P11" s="20" t="n">
        <v>4.85564256</v>
      </c>
      <c r="Q11" s="18" t="n">
        <v>439.37714354</v>
      </c>
      <c r="R11" s="20" t="n">
        <v>7.02708576</v>
      </c>
      <c r="S11" s="18" t="n">
        <v>432.15917264</v>
      </c>
      <c r="T11" s="20" t="n">
        <v>4.12323617</v>
      </c>
      <c r="U11" s="18" t="s">
        <v>481</v>
      </c>
      <c r="V11" s="20" t="s">
        <v>481</v>
      </c>
      <c r="W11" s="18" t="s">
        <v>481</v>
      </c>
      <c r="X11" s="20" t="s">
        <v>481</v>
      </c>
      <c r="Y11" s="18" t="s">
        <v>481</v>
      </c>
      <c r="Z11" s="20" t="s">
        <v>481</v>
      </c>
      <c r="AA11" s="18" t="s">
        <v>481</v>
      </c>
      <c r="AB11" s="20" t="s">
        <v>481</v>
      </c>
      <c r="AC11" s="18" t="n">
        <v>357.14665042</v>
      </c>
      <c r="AD11" s="20" t="n">
        <v>7.848925</v>
      </c>
    </row>
    <row r="12" spans="1:30">
      <c r="A12" s="15" t="s">
        <v>487</v>
      </c>
      <c r="B12" s="17" t="n">
        <v>6894</v>
      </c>
      <c r="C12" s="18">
        <f>(59.0/B12*100)</f>
        <v/>
      </c>
      <c r="D12" s="19" t="n">
        <v>6835</v>
      </c>
      <c r="E12" s="18" t="n">
        <v>462.1525664</v>
      </c>
      <c r="F12" s="20" t="n">
        <v>5.48912184</v>
      </c>
      <c r="G12" s="18" t="n">
        <v>488.69667629</v>
      </c>
      <c r="H12" s="20" t="n">
        <v>4.11152985</v>
      </c>
      <c r="I12" s="18" t="n">
        <v>498.32474362</v>
      </c>
      <c r="J12" s="20" t="n">
        <v>3.98313766</v>
      </c>
      <c r="K12" s="18" t="n">
        <v>496.72323547</v>
      </c>
      <c r="L12" s="20" t="n">
        <v>4.10181146</v>
      </c>
      <c r="M12" s="18" t="n">
        <v>491.93823805</v>
      </c>
      <c r="N12" s="20" t="n">
        <v>4.78470841</v>
      </c>
      <c r="O12" s="18" t="n">
        <v>506.54988041</v>
      </c>
      <c r="P12" s="20" t="n">
        <v>5.07316136</v>
      </c>
      <c r="Q12" s="18" t="n">
        <v>519.18172929</v>
      </c>
      <c r="R12" s="20" t="n">
        <v>7.71647409</v>
      </c>
      <c r="S12" s="18" t="n">
        <v>506.97311452</v>
      </c>
      <c r="T12" s="20" t="n">
        <v>2.7057647</v>
      </c>
      <c r="U12" s="18" t="s">
        <v>481</v>
      </c>
      <c r="V12" s="20" t="s">
        <v>481</v>
      </c>
      <c r="W12" s="18" t="s">
        <v>481</v>
      </c>
      <c r="X12" s="20" t="s">
        <v>481</v>
      </c>
      <c r="Y12" s="18" t="n">
        <v>340.98506961</v>
      </c>
      <c r="Z12" s="20" t="n">
        <v>12.52444664</v>
      </c>
      <c r="AA12" s="18" t="s">
        <v>481</v>
      </c>
      <c r="AB12" s="20" t="s">
        <v>481</v>
      </c>
      <c r="AC12" s="18" t="n">
        <v>393.05646013</v>
      </c>
      <c r="AD12" s="20" t="n">
        <v>10.03058122</v>
      </c>
    </row>
    <row r="13" spans="1:30">
      <c r="A13" s="15" t="s">
        <v>488</v>
      </c>
      <c r="B13" s="17" t="n">
        <v>7161</v>
      </c>
      <c r="C13" s="18">
        <f>(113.0/B13*100)</f>
        <v/>
      </c>
      <c r="D13" s="19" t="n">
        <v>7048</v>
      </c>
      <c r="E13" s="18" t="n">
        <v>490.53479695</v>
      </c>
      <c r="F13" s="20" t="n">
        <v>5.56699202</v>
      </c>
      <c r="G13" s="18" t="n">
        <v>495.28424083</v>
      </c>
      <c r="H13" s="20" t="n">
        <v>5.83309829</v>
      </c>
      <c r="I13" s="18" t="n">
        <v>507.70159544</v>
      </c>
      <c r="J13" s="20" t="n">
        <v>5.14992701</v>
      </c>
      <c r="K13" s="18" t="n">
        <v>514.33320739</v>
      </c>
      <c r="L13" s="20" t="n">
        <v>5.04558721</v>
      </c>
      <c r="M13" s="18" t="n">
        <v>516.58003187</v>
      </c>
      <c r="N13" s="20" t="n">
        <v>5.49515143</v>
      </c>
      <c r="O13" s="18" t="n">
        <v>528.71756798</v>
      </c>
      <c r="P13" s="20" t="n">
        <v>3.85428226</v>
      </c>
      <c r="Q13" s="18" t="n">
        <v>536.49125073</v>
      </c>
      <c r="R13" s="20" t="n">
        <v>4.11079875</v>
      </c>
      <c r="S13" s="18" t="n">
        <v>518.14929134</v>
      </c>
      <c r="T13" s="20" t="n">
        <v>2.81339253</v>
      </c>
      <c r="U13" s="18" t="s">
        <v>481</v>
      </c>
      <c r="V13" s="20" t="s">
        <v>481</v>
      </c>
      <c r="W13" s="18" t="s">
        <v>481</v>
      </c>
      <c r="X13" s="20" t="s">
        <v>481</v>
      </c>
      <c r="Y13" s="18" t="n">
        <v>447.51533769</v>
      </c>
      <c r="Z13" s="20" t="n">
        <v>5.97365007</v>
      </c>
      <c r="AA13" s="18" t="s">
        <v>481</v>
      </c>
      <c r="AB13" s="20" t="s">
        <v>481</v>
      </c>
      <c r="AC13" s="18" t="n">
        <v>415.97588483</v>
      </c>
      <c r="AD13" s="20" t="n">
        <v>8.25215403</v>
      </c>
    </row>
    <row r="14" spans="1:30">
      <c r="A14" s="15" t="s">
        <v>489</v>
      </c>
      <c r="B14" s="17" t="n">
        <v>5587</v>
      </c>
      <c r="C14" s="18">
        <f>(78.0/B14*100)</f>
        <v/>
      </c>
      <c r="D14" s="19" t="n">
        <v>5509</v>
      </c>
      <c r="E14" s="18" t="n">
        <v>517.16040208</v>
      </c>
      <c r="F14" s="20" t="n">
        <v>4.79554593</v>
      </c>
      <c r="G14" s="18" t="n">
        <v>510.79188713</v>
      </c>
      <c r="H14" s="20" t="n">
        <v>5.19807972</v>
      </c>
      <c r="I14" s="18" t="n">
        <v>519.67251247</v>
      </c>
      <c r="J14" s="20" t="n">
        <v>3.38338171</v>
      </c>
      <c r="K14" s="18" t="n">
        <v>519.89877382</v>
      </c>
      <c r="L14" s="20" t="n">
        <v>4.17448172</v>
      </c>
      <c r="M14" s="18" t="n">
        <v>523.40383291</v>
      </c>
      <c r="N14" s="20" t="n">
        <v>4.46993719</v>
      </c>
      <c r="O14" s="18" t="n">
        <v>528.82604348</v>
      </c>
      <c r="P14" s="20" t="n">
        <v>4.21153958</v>
      </c>
      <c r="Q14" s="18" t="n">
        <v>537.1767052599999</v>
      </c>
      <c r="R14" s="20" t="n">
        <v>6.55573147</v>
      </c>
      <c r="S14" s="18" t="n">
        <v>517.4442844599999</v>
      </c>
      <c r="T14" s="20" t="n">
        <v>3.08303358</v>
      </c>
      <c r="U14" s="18" t="s">
        <v>481</v>
      </c>
      <c r="V14" s="20" t="s">
        <v>481</v>
      </c>
      <c r="W14" s="18" t="s">
        <v>481</v>
      </c>
      <c r="X14" s="20" t="s">
        <v>481</v>
      </c>
      <c r="Y14" s="18" t="s">
        <v>481</v>
      </c>
      <c r="Z14" s="20" t="s">
        <v>481</v>
      </c>
      <c r="AA14" s="18" t="s">
        <v>481</v>
      </c>
      <c r="AB14" s="20" t="s">
        <v>481</v>
      </c>
      <c r="AC14" s="18" t="n">
        <v>452.66282414</v>
      </c>
      <c r="AD14" s="20" t="n">
        <v>13.80313284</v>
      </c>
    </row>
    <row r="15" spans="1:30">
      <c r="A15" s="15" t="s">
        <v>490</v>
      </c>
      <c r="B15" s="17" t="n">
        <v>5882</v>
      </c>
      <c r="C15" s="18">
        <f>(59.0/B15*100)</f>
        <v/>
      </c>
      <c r="D15" s="19" t="n">
        <v>5823</v>
      </c>
      <c r="E15" s="18" t="n">
        <v>500.50791713</v>
      </c>
      <c r="F15" s="20" t="n">
        <v>5.44346676</v>
      </c>
      <c r="G15" s="18" t="n">
        <v>499.81502929</v>
      </c>
      <c r="H15" s="20" t="n">
        <v>4.32440855</v>
      </c>
      <c r="I15" s="18" t="n">
        <v>506.14215861</v>
      </c>
      <c r="J15" s="20" t="n">
        <v>4.30271201</v>
      </c>
      <c r="K15" s="18" t="n">
        <v>514.2512652</v>
      </c>
      <c r="L15" s="20" t="n">
        <v>4.09655617</v>
      </c>
      <c r="M15" s="18" t="n">
        <v>518.19523036</v>
      </c>
      <c r="N15" s="20" t="n">
        <v>4.7768758</v>
      </c>
      <c r="O15" s="18" t="n">
        <v>520.38154844</v>
      </c>
      <c r="P15" s="20" t="n">
        <v>3.65129976</v>
      </c>
      <c r="Q15" s="18" t="n">
        <v>528.66208095</v>
      </c>
      <c r="R15" s="20" t="n">
        <v>5.23000344</v>
      </c>
      <c r="S15" s="18" t="n">
        <v>515.92060686</v>
      </c>
      <c r="T15" s="20" t="n">
        <v>3.3121818</v>
      </c>
      <c r="U15" s="18" t="s">
        <v>481</v>
      </c>
      <c r="V15" s="20" t="s">
        <v>481</v>
      </c>
      <c r="W15" s="18" t="s">
        <v>481</v>
      </c>
      <c r="X15" s="20" t="s">
        <v>481</v>
      </c>
      <c r="Y15" s="18" t="n">
        <v>368.85220715</v>
      </c>
      <c r="Z15" s="20" t="n">
        <v>14.5875493</v>
      </c>
      <c r="AA15" s="18" t="s">
        <v>481</v>
      </c>
      <c r="AB15" s="20" t="s">
        <v>481</v>
      </c>
      <c r="AC15" s="18" t="n">
        <v>434.99012691</v>
      </c>
      <c r="AD15" s="20" t="n">
        <v>9.25466993</v>
      </c>
    </row>
    <row r="16" spans="1:30">
      <c r="A16" s="15" t="s">
        <v>491</v>
      </c>
      <c r="B16" s="17" t="n">
        <v>6108</v>
      </c>
      <c r="C16" s="18">
        <f>(119.0/B16*100)</f>
        <v/>
      </c>
      <c r="D16" s="19" t="n">
        <v>5989</v>
      </c>
      <c r="E16" s="18" t="n">
        <v>479.22967994</v>
      </c>
      <c r="F16" s="20" t="n">
        <v>4.25757719</v>
      </c>
      <c r="G16" s="18" t="n">
        <v>484.49599166</v>
      </c>
      <c r="H16" s="20" t="n">
        <v>3.8024062</v>
      </c>
      <c r="I16" s="18" t="n">
        <v>493.43940184</v>
      </c>
      <c r="J16" s="20" t="n">
        <v>4.066537</v>
      </c>
      <c r="K16" s="18" t="n">
        <v>507.39489448</v>
      </c>
      <c r="L16" s="20" t="n">
        <v>4.66003555</v>
      </c>
      <c r="M16" s="18" t="n">
        <v>500.64011747</v>
      </c>
      <c r="N16" s="20" t="n">
        <v>5.21600735</v>
      </c>
      <c r="O16" s="18" t="n">
        <v>514.76599648</v>
      </c>
      <c r="P16" s="20" t="n">
        <v>5.58000473</v>
      </c>
      <c r="Q16" s="18" t="n">
        <v>524.55998135</v>
      </c>
      <c r="R16" s="20" t="n">
        <v>6.5474804</v>
      </c>
      <c r="S16" s="18" t="n">
        <v>510.2600177</v>
      </c>
      <c r="T16" s="20" t="n">
        <v>2.76391175</v>
      </c>
      <c r="U16" s="18" t="s">
        <v>481</v>
      </c>
      <c r="V16" s="20" t="s">
        <v>481</v>
      </c>
      <c r="W16" s="18" t="s">
        <v>481</v>
      </c>
      <c r="X16" s="20" t="s">
        <v>481</v>
      </c>
      <c r="Y16" s="18" t="s">
        <v>481</v>
      </c>
      <c r="Z16" s="20" t="s">
        <v>481</v>
      </c>
      <c r="AA16" s="18" t="s">
        <v>481</v>
      </c>
      <c r="AB16" s="20" t="s">
        <v>481</v>
      </c>
      <c r="AC16" s="18" t="n">
        <v>404.3253016</v>
      </c>
      <c r="AD16" s="20" t="n">
        <v>6.22564986</v>
      </c>
    </row>
    <row r="17" spans="1:30">
      <c r="A17" s="15" t="s">
        <v>492</v>
      </c>
      <c r="B17" s="17" t="n">
        <v>6504</v>
      </c>
      <c r="C17" s="18">
        <f>(1035.0/B17*100)</f>
        <v/>
      </c>
      <c r="D17" s="19" t="n">
        <v>5469</v>
      </c>
      <c r="E17" s="18" t="n">
        <v>504.91804312</v>
      </c>
      <c r="F17" s="20" t="n">
        <v>5.79242204</v>
      </c>
      <c r="G17" s="18" t="n">
        <v>499.54642224</v>
      </c>
      <c r="H17" s="20" t="n">
        <v>5.41469335</v>
      </c>
      <c r="I17" s="18" t="n">
        <v>504.00378031</v>
      </c>
      <c r="J17" s="20" t="n">
        <v>4.93674591</v>
      </c>
      <c r="K17" s="18" t="n">
        <v>502.17044151</v>
      </c>
      <c r="L17" s="20" t="n">
        <v>5.42753178</v>
      </c>
      <c r="M17" s="18" t="n">
        <v>507.23902441</v>
      </c>
      <c r="N17" s="20" t="n">
        <v>6.12903583</v>
      </c>
      <c r="O17" s="18" t="n">
        <v>528.90414343</v>
      </c>
      <c r="P17" s="20" t="n">
        <v>4.71284387</v>
      </c>
      <c r="Q17" s="18" t="n">
        <v>543.1229349</v>
      </c>
      <c r="R17" s="20" t="n">
        <v>7.71386993</v>
      </c>
      <c r="S17" s="18" t="n">
        <v>524.7119751</v>
      </c>
      <c r="T17" s="20" t="n">
        <v>3.3993141</v>
      </c>
      <c r="U17" s="18" t="s">
        <v>481</v>
      </c>
      <c r="V17" s="20" t="s">
        <v>481</v>
      </c>
      <c r="W17" s="18" t="s">
        <v>481</v>
      </c>
      <c r="X17" s="20" t="s">
        <v>481</v>
      </c>
      <c r="Y17" s="18" t="n">
        <v>362.96139732</v>
      </c>
      <c r="Z17" s="20" t="n">
        <v>12.64520278</v>
      </c>
      <c r="AA17" s="18" t="s">
        <v>481</v>
      </c>
      <c r="AB17" s="20" t="s">
        <v>481</v>
      </c>
      <c r="AC17" s="18" t="n">
        <v>459.96415933</v>
      </c>
      <c r="AD17" s="20" t="n">
        <v>7.51077875</v>
      </c>
    </row>
    <row r="18" spans="1:30">
      <c r="A18" s="15" t="s">
        <v>493</v>
      </c>
      <c r="B18" s="17" t="n">
        <v>5532</v>
      </c>
      <c r="C18" s="18">
        <f>(28.0/B18*100)</f>
        <v/>
      </c>
      <c r="D18" s="19" t="n">
        <v>5504</v>
      </c>
      <c r="E18" s="18" t="n">
        <v>454.42299306</v>
      </c>
      <c r="F18" s="20" t="n">
        <v>5.26647387</v>
      </c>
      <c r="G18" s="18" t="n">
        <v>446.46842112</v>
      </c>
      <c r="H18" s="20" t="n">
        <v>5.66941546</v>
      </c>
      <c r="I18" s="18" t="n">
        <v>455.78125059</v>
      </c>
      <c r="J18" s="20" t="n">
        <v>4.7641345</v>
      </c>
      <c r="K18" s="18" t="n">
        <v>452.01113136</v>
      </c>
      <c r="L18" s="20" t="n">
        <v>5.38837488</v>
      </c>
      <c r="M18" s="18" t="n">
        <v>451.32784583</v>
      </c>
      <c r="N18" s="20" t="n">
        <v>6.23440712</v>
      </c>
      <c r="O18" s="18" t="n">
        <v>470.83378569</v>
      </c>
      <c r="P18" s="20" t="n">
        <v>5.32737693</v>
      </c>
      <c r="Q18" s="18" t="n">
        <v>474.72575843</v>
      </c>
      <c r="R18" s="20" t="n">
        <v>7.78168678</v>
      </c>
      <c r="S18" s="18" t="n">
        <v>458.49760379</v>
      </c>
      <c r="T18" s="20" t="n">
        <v>4.50249371</v>
      </c>
      <c r="U18" s="18" t="s">
        <v>481</v>
      </c>
      <c r="V18" s="20" t="s">
        <v>481</v>
      </c>
      <c r="W18" s="18" t="s">
        <v>481</v>
      </c>
      <c r="X18" s="20" t="s">
        <v>481</v>
      </c>
      <c r="Y18" s="18" t="s">
        <v>481</v>
      </c>
      <c r="Z18" s="20" t="s">
        <v>481</v>
      </c>
      <c r="AA18" s="18" t="s">
        <v>481</v>
      </c>
      <c r="AB18" s="20" t="s">
        <v>481</v>
      </c>
      <c r="AC18" s="18" t="n">
        <v>386.68264862</v>
      </c>
      <c r="AD18" s="20" t="n">
        <v>10.64417301</v>
      </c>
    </row>
    <row r="19" spans="1:30">
      <c r="A19" s="15" t="s">
        <v>494</v>
      </c>
      <c r="B19" s="17" t="n">
        <v>5658</v>
      </c>
      <c r="C19" s="18">
        <f>(123.0/B19*100)</f>
        <v/>
      </c>
      <c r="D19" s="19" t="n">
        <v>5535</v>
      </c>
      <c r="E19" s="18" t="n">
        <v>460.65266885</v>
      </c>
      <c r="F19" s="20" t="n">
        <v>5.94136612</v>
      </c>
      <c r="G19" s="18" t="n">
        <v>459.38362424</v>
      </c>
      <c r="H19" s="20" t="n">
        <v>5.78762228</v>
      </c>
      <c r="I19" s="18" t="n">
        <v>467.13448367</v>
      </c>
      <c r="J19" s="20" t="n">
        <v>4.6724929</v>
      </c>
      <c r="K19" s="18" t="n">
        <v>467.59530482</v>
      </c>
      <c r="L19" s="20" t="n">
        <v>5.32712709</v>
      </c>
      <c r="M19" s="18" t="n">
        <v>468.3214911</v>
      </c>
      <c r="N19" s="20" t="n">
        <v>6.7359756</v>
      </c>
      <c r="O19" s="18" t="n">
        <v>482.75964741</v>
      </c>
      <c r="P19" s="20" t="n">
        <v>4.80073005</v>
      </c>
      <c r="Q19" s="18" t="n">
        <v>504.91726362</v>
      </c>
      <c r="R19" s="20" t="n">
        <v>6.85374987</v>
      </c>
      <c r="S19" s="18" t="n">
        <v>496.0790122</v>
      </c>
      <c r="T19" s="20" t="n">
        <v>3.51303317</v>
      </c>
      <c r="U19" s="18" t="s">
        <v>481</v>
      </c>
      <c r="V19" s="20" t="s">
        <v>481</v>
      </c>
      <c r="W19" s="18" t="s">
        <v>481</v>
      </c>
      <c r="X19" s="20" t="s">
        <v>481</v>
      </c>
      <c r="Y19" s="18" t="s">
        <v>481</v>
      </c>
      <c r="Z19" s="20" t="s">
        <v>481</v>
      </c>
      <c r="AA19" s="18" t="s">
        <v>481</v>
      </c>
      <c r="AB19" s="20" t="s">
        <v>481</v>
      </c>
      <c r="AC19" s="18" t="n">
        <v>441.01360531</v>
      </c>
      <c r="AD19" s="20" t="n">
        <v>12.52942387</v>
      </c>
    </row>
    <row r="20" spans="1:30">
      <c r="A20" s="15" t="s">
        <v>495</v>
      </c>
      <c r="B20" s="17" t="n">
        <v>3371</v>
      </c>
      <c r="C20" s="18">
        <f>(75.0/B20*100)</f>
        <v/>
      </c>
      <c r="D20" s="19" t="n">
        <v>3296</v>
      </c>
      <c r="E20" s="18" t="n">
        <v>475.39456501</v>
      </c>
      <c r="F20" s="20" t="n">
        <v>6.69475177</v>
      </c>
      <c r="G20" s="18" t="n">
        <v>482.76518333</v>
      </c>
      <c r="H20" s="20" t="n">
        <v>6.12646471</v>
      </c>
      <c r="I20" s="18" t="n">
        <v>488.8075132</v>
      </c>
      <c r="J20" s="20" t="n">
        <v>5.78429871</v>
      </c>
      <c r="K20" s="18" t="n">
        <v>478.79386962</v>
      </c>
      <c r="L20" s="20" t="n">
        <v>5.93391373</v>
      </c>
      <c r="M20" s="18" t="n">
        <v>495.28114483</v>
      </c>
      <c r="N20" s="20" t="n">
        <v>5.91204674</v>
      </c>
      <c r="O20" s="18" t="n">
        <v>491.1383101</v>
      </c>
      <c r="P20" s="20" t="n">
        <v>4.89810374</v>
      </c>
      <c r="Q20" s="18" t="n">
        <v>505.03589862</v>
      </c>
      <c r="R20" s="20" t="n">
        <v>5.70734563</v>
      </c>
      <c r="S20" s="18" t="n">
        <v>495.14254951</v>
      </c>
      <c r="T20" s="20" t="n">
        <v>4.3961508</v>
      </c>
      <c r="U20" s="18" t="s">
        <v>481</v>
      </c>
      <c r="V20" s="20" t="s">
        <v>481</v>
      </c>
      <c r="W20" s="18" t="s">
        <v>481</v>
      </c>
      <c r="X20" s="20" t="s">
        <v>481</v>
      </c>
      <c r="Y20" s="18" t="s">
        <v>481</v>
      </c>
      <c r="Z20" s="20" t="s">
        <v>481</v>
      </c>
      <c r="AA20" s="18" t="s">
        <v>481</v>
      </c>
      <c r="AB20" s="20" t="s">
        <v>481</v>
      </c>
      <c r="AC20" s="18" t="n">
        <v>411.35583429</v>
      </c>
      <c r="AD20" s="20" t="n">
        <v>13.89639272</v>
      </c>
    </row>
    <row r="21" spans="1:30">
      <c r="A21" s="15" t="s">
        <v>496</v>
      </c>
      <c r="B21" s="17" t="n">
        <v>5741</v>
      </c>
      <c r="C21" s="18">
        <f>(45.0/B21*100)</f>
        <v/>
      </c>
      <c r="D21" s="19" t="n">
        <v>5696</v>
      </c>
      <c r="E21" s="18" t="n">
        <v>493.2718578</v>
      </c>
      <c r="F21" s="20" t="n">
        <v>4.45620045</v>
      </c>
      <c r="G21" s="18" t="n">
        <v>508.71993553</v>
      </c>
      <c r="H21" s="20" t="n">
        <v>3.8987511</v>
      </c>
      <c r="I21" s="18" t="n">
        <v>501.369279</v>
      </c>
      <c r="J21" s="20" t="n">
        <v>3.42652387</v>
      </c>
      <c r="K21" s="18" t="n">
        <v>501.13734157</v>
      </c>
      <c r="L21" s="20" t="n">
        <v>3.60844816</v>
      </c>
      <c r="M21" s="18" t="n">
        <v>510.38126941</v>
      </c>
      <c r="N21" s="20" t="n">
        <v>3.75734536</v>
      </c>
      <c r="O21" s="18" t="n">
        <v>507.86860793</v>
      </c>
      <c r="P21" s="20" t="n">
        <v>3.76479858</v>
      </c>
      <c r="Q21" s="18" t="n">
        <v>522.1946306900001</v>
      </c>
      <c r="R21" s="20" t="n">
        <v>5.29587074</v>
      </c>
      <c r="S21" s="18" t="n">
        <v>500.18135756</v>
      </c>
      <c r="T21" s="20" t="n">
        <v>3.95650999</v>
      </c>
      <c r="U21" s="18" t="s">
        <v>481</v>
      </c>
      <c r="V21" s="20" t="s">
        <v>481</v>
      </c>
      <c r="W21" s="18" t="s">
        <v>481</v>
      </c>
      <c r="X21" s="20" t="s">
        <v>481</v>
      </c>
      <c r="Y21" s="18" t="s">
        <v>481</v>
      </c>
      <c r="Z21" s="20" t="s">
        <v>481</v>
      </c>
      <c r="AA21" s="18" t="s">
        <v>481</v>
      </c>
      <c r="AB21" s="20" t="s">
        <v>481</v>
      </c>
      <c r="AC21" s="18" t="n">
        <v>465.75002342</v>
      </c>
      <c r="AD21" s="20" t="n">
        <v>11.17139623</v>
      </c>
    </row>
    <row r="22" spans="1:30">
      <c r="A22" s="15" t="s">
        <v>497</v>
      </c>
      <c r="B22" s="17" t="n">
        <v>6598</v>
      </c>
      <c r="C22" s="18">
        <f>(34.0/B22*100)</f>
        <v/>
      </c>
      <c r="D22" s="19" t="n">
        <v>6564</v>
      </c>
      <c r="E22" s="18" t="n">
        <v>475.2263346</v>
      </c>
      <c r="F22" s="20" t="n">
        <v>5.42532405</v>
      </c>
      <c r="G22" s="18" t="n">
        <v>459.18521209</v>
      </c>
      <c r="H22" s="20" t="n">
        <v>5.67271905</v>
      </c>
      <c r="I22" s="18" t="n">
        <v>467.63948755</v>
      </c>
      <c r="J22" s="20" t="n">
        <v>5.44509233</v>
      </c>
      <c r="K22" s="18" t="n">
        <v>462.55062304</v>
      </c>
      <c r="L22" s="20" t="n">
        <v>5.39696693</v>
      </c>
      <c r="M22" s="18" t="n">
        <v>471.80657956</v>
      </c>
      <c r="N22" s="20" t="n">
        <v>6.13528098</v>
      </c>
      <c r="O22" s="18" t="n">
        <v>483.64014085</v>
      </c>
      <c r="P22" s="20" t="n">
        <v>6.83342337</v>
      </c>
      <c r="Q22" s="18" t="n">
        <v>473.63996359</v>
      </c>
      <c r="R22" s="20" t="n">
        <v>7.74069885</v>
      </c>
      <c r="S22" s="18" t="n">
        <v>494.98809112</v>
      </c>
      <c r="T22" s="20" t="n">
        <v>5.59559704</v>
      </c>
      <c r="U22" s="18" t="s">
        <v>481</v>
      </c>
      <c r="V22" s="20" t="s">
        <v>481</v>
      </c>
      <c r="W22" s="18" t="s">
        <v>481</v>
      </c>
      <c r="X22" s="20" t="s">
        <v>481</v>
      </c>
      <c r="Y22" s="18" t="s">
        <v>481</v>
      </c>
      <c r="Z22" s="20" t="s">
        <v>481</v>
      </c>
      <c r="AA22" s="18" t="s">
        <v>481</v>
      </c>
      <c r="AB22" s="20" t="s">
        <v>481</v>
      </c>
      <c r="AC22" s="18" t="n">
        <v>375.28173312</v>
      </c>
      <c r="AD22" s="20" t="n">
        <v>12.18826478</v>
      </c>
    </row>
    <row r="23" spans="1:3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s">
        <v>481</v>
      </c>
      <c r="R23" s="20" t="s">
        <v>481</v>
      </c>
      <c r="S23" s="18" t="s">
        <v>481</v>
      </c>
      <c r="T23" s="20" t="s">
        <v>481</v>
      </c>
      <c r="U23" s="18" t="s">
        <v>481</v>
      </c>
      <c r="V23" s="20" t="s">
        <v>481</v>
      </c>
      <c r="W23" s="18" t="s">
        <v>481</v>
      </c>
      <c r="X23" s="20" t="s">
        <v>481</v>
      </c>
      <c r="Y23" s="18" t="n">
        <v>489.72873084</v>
      </c>
      <c r="Z23" s="20" t="n">
        <v>2.84541514</v>
      </c>
      <c r="AA23" s="18" t="s">
        <v>481</v>
      </c>
      <c r="AB23" s="20" t="s">
        <v>481</v>
      </c>
      <c r="AC23" s="18" t="s">
        <v>481</v>
      </c>
      <c r="AD23" s="20" t="s">
        <v>481</v>
      </c>
    </row>
    <row r="24" spans="1:30">
      <c r="A24" s="15" t="s">
        <v>499</v>
      </c>
      <c r="B24" s="17" t="n">
        <v>6647</v>
      </c>
      <c r="C24" s="18">
        <f>(7.0/B24*100)</f>
        <v/>
      </c>
      <c r="D24" s="19" t="n">
        <v>6640</v>
      </c>
      <c r="E24" s="18" t="n">
        <v>537.85008905</v>
      </c>
      <c r="F24" s="20" t="n">
        <v>3.46543026</v>
      </c>
      <c r="G24" s="18" t="n">
        <v>518.8382351499999</v>
      </c>
      <c r="H24" s="20" t="n">
        <v>5.41499142</v>
      </c>
      <c r="I24" s="18" t="n">
        <v>534.07064553</v>
      </c>
      <c r="J24" s="20" t="n">
        <v>7.14660218</v>
      </c>
      <c r="K24" s="18" t="n">
        <v>522.32090882</v>
      </c>
      <c r="L24" s="20" t="n">
        <v>6.13646683</v>
      </c>
      <c r="M24" s="18" t="n">
        <v>533.28992812</v>
      </c>
      <c r="N24" s="20" t="n">
        <v>7.94894117</v>
      </c>
      <c r="O24" s="18" t="n">
        <v>527.9045652900001</v>
      </c>
      <c r="P24" s="20" t="n">
        <v>4.69188727</v>
      </c>
      <c r="Q24" s="18" t="n">
        <v>558.51663616</v>
      </c>
      <c r="R24" s="20" t="n">
        <v>4.06421818</v>
      </c>
      <c r="S24" s="18" t="n">
        <v>531.92650143</v>
      </c>
      <c r="T24" s="20" t="n">
        <v>4.25978696</v>
      </c>
      <c r="U24" s="18" t="s">
        <v>481</v>
      </c>
      <c r="V24" s="20" t="s">
        <v>481</v>
      </c>
      <c r="W24" s="18" t="s">
        <v>481</v>
      </c>
      <c r="X24" s="20" t="s">
        <v>481</v>
      </c>
      <c r="Y24" s="18" t="s">
        <v>481</v>
      </c>
      <c r="Z24" s="20" t="s">
        <v>481</v>
      </c>
      <c r="AA24" s="18" t="s">
        <v>481</v>
      </c>
      <c r="AB24" s="20" t="s">
        <v>481</v>
      </c>
      <c r="AC24" s="18" t="n">
        <v>447.42182535</v>
      </c>
      <c r="AD24" s="20" t="n">
        <v>11.19791491</v>
      </c>
    </row>
    <row r="25" spans="1:30">
      <c r="A25" s="15" t="s">
        <v>500</v>
      </c>
      <c r="B25" s="17" t="n">
        <v>5581</v>
      </c>
      <c r="C25" s="18">
        <f>(25.0/B25*100)</f>
        <v/>
      </c>
      <c r="D25" s="19" t="n">
        <v>5556</v>
      </c>
      <c r="E25" s="18" t="n">
        <v>536.64790295</v>
      </c>
      <c r="F25" s="20" t="n">
        <v>4.36101527</v>
      </c>
      <c r="G25" s="18" t="n">
        <v>522.52791367</v>
      </c>
      <c r="H25" s="20" t="n">
        <v>5.10155178</v>
      </c>
      <c r="I25" s="18" t="n">
        <v>527.78682006</v>
      </c>
      <c r="J25" s="20" t="n">
        <v>4.53472507</v>
      </c>
      <c r="K25" s="18" t="n">
        <v>525.81240486</v>
      </c>
      <c r="L25" s="20" t="n">
        <v>6.27230488</v>
      </c>
      <c r="M25" s="18" t="n">
        <v>518.78761378</v>
      </c>
      <c r="N25" s="20" t="n">
        <v>7.43155933</v>
      </c>
      <c r="O25" s="18" t="n">
        <v>518.00513675</v>
      </c>
      <c r="P25" s="20" t="n">
        <v>5.34677136</v>
      </c>
      <c r="Q25" s="18" t="n">
        <v>523.5310573100001</v>
      </c>
      <c r="R25" s="20" t="n">
        <v>9.693721200000001</v>
      </c>
      <c r="S25" s="18" t="n">
        <v>518.30753794</v>
      </c>
      <c r="T25" s="20" t="n">
        <v>6.22477943</v>
      </c>
      <c r="U25" s="18" t="s">
        <v>481</v>
      </c>
      <c r="V25" s="20" t="s">
        <v>481</v>
      </c>
      <c r="W25" s="18" t="s">
        <v>481</v>
      </c>
      <c r="X25" s="20" t="s">
        <v>481</v>
      </c>
      <c r="Y25" s="18" t="s">
        <v>481</v>
      </c>
      <c r="Z25" s="20" t="s">
        <v>481</v>
      </c>
      <c r="AA25" s="18" t="s">
        <v>481</v>
      </c>
      <c r="AB25" s="20" t="s">
        <v>481</v>
      </c>
      <c r="AC25" s="18" t="n">
        <v>427.60829846</v>
      </c>
      <c r="AD25" s="20" t="n">
        <v>23.8753859</v>
      </c>
    </row>
    <row r="26" spans="1:30">
      <c r="A26" s="15" t="s">
        <v>501</v>
      </c>
      <c r="B26" s="17" t="n">
        <v>4869</v>
      </c>
      <c r="C26" s="18">
        <f>(49.0/B26*100)</f>
        <v/>
      </c>
      <c r="D26" s="19" t="n">
        <v>4820</v>
      </c>
      <c r="E26" s="18" t="n">
        <v>470.72722609</v>
      </c>
      <c r="F26" s="20" t="n">
        <v>5.14542361</v>
      </c>
      <c r="G26" s="18" t="n">
        <v>459.83764642</v>
      </c>
      <c r="H26" s="20" t="n">
        <v>4.98707033</v>
      </c>
      <c r="I26" s="18" t="n">
        <v>482.60123423</v>
      </c>
      <c r="J26" s="20" t="n">
        <v>3.33671786</v>
      </c>
      <c r="K26" s="18" t="n">
        <v>476.48689623</v>
      </c>
      <c r="L26" s="20" t="n">
        <v>3.9701364</v>
      </c>
      <c r="M26" s="18" t="n">
        <v>485.65125774</v>
      </c>
      <c r="N26" s="20" t="n">
        <v>4.25662378</v>
      </c>
      <c r="O26" s="18" t="n">
        <v>494.08568863</v>
      </c>
      <c r="P26" s="20" t="n">
        <v>3.43488392</v>
      </c>
      <c r="Q26" s="18" t="n">
        <v>493.76631174</v>
      </c>
      <c r="R26" s="20" t="n">
        <v>6.56482559</v>
      </c>
      <c r="S26" s="18" t="n">
        <v>490.06980538</v>
      </c>
      <c r="T26" s="20" t="n">
        <v>3.01278839</v>
      </c>
      <c r="U26" s="18" t="s">
        <v>481</v>
      </c>
      <c r="V26" s="20" t="s">
        <v>481</v>
      </c>
      <c r="W26" s="18" t="s">
        <v>481</v>
      </c>
      <c r="X26" s="20" t="s">
        <v>481</v>
      </c>
      <c r="Y26" s="18" t="s">
        <v>481</v>
      </c>
      <c r="Z26" s="20" t="s">
        <v>481</v>
      </c>
      <c r="AA26" s="18" t="s">
        <v>481</v>
      </c>
      <c r="AB26" s="20" t="s">
        <v>481</v>
      </c>
      <c r="AC26" s="18" t="n">
        <v>449.11412889</v>
      </c>
      <c r="AD26" s="20" t="n">
        <v>11.21629382</v>
      </c>
    </row>
    <row r="27" spans="1:30">
      <c r="A27" s="15" t="s">
        <v>502</v>
      </c>
      <c r="B27" s="17" t="n">
        <v>5299</v>
      </c>
      <c r="C27" s="18">
        <f>(43.0/B27*100)</f>
        <v/>
      </c>
      <c r="D27" s="19" t="n">
        <v>5256</v>
      </c>
      <c r="E27" s="18" t="n">
        <v>475.90012754</v>
      </c>
      <c r="F27" s="20" t="n">
        <v>4.02668527</v>
      </c>
      <c r="G27" s="18" t="n">
        <v>479.23797472</v>
      </c>
      <c r="H27" s="20" t="n">
        <v>3.82657054</v>
      </c>
      <c r="I27" s="18" t="n">
        <v>478.29689056</v>
      </c>
      <c r="J27" s="20" t="n">
        <v>3.82586756</v>
      </c>
      <c r="K27" s="18" t="n">
        <v>485.85695622</v>
      </c>
      <c r="L27" s="20" t="n">
        <v>3.87383747</v>
      </c>
      <c r="M27" s="18" t="n">
        <v>486.37975712</v>
      </c>
      <c r="N27" s="20" t="n">
        <v>4.4020806</v>
      </c>
      <c r="O27" s="18" t="n">
        <v>503.89709689</v>
      </c>
      <c r="P27" s="20" t="n">
        <v>4.56316066</v>
      </c>
      <c r="Q27" s="18" t="n">
        <v>522.92657096</v>
      </c>
      <c r="R27" s="20" t="n">
        <v>7.29278358</v>
      </c>
      <c r="S27" s="18" t="n">
        <v>504.6416051</v>
      </c>
      <c r="T27" s="20" t="n">
        <v>2.90001205</v>
      </c>
      <c r="U27" s="18" t="s">
        <v>481</v>
      </c>
      <c r="V27" s="20" t="s">
        <v>481</v>
      </c>
      <c r="W27" s="18" t="s">
        <v>481</v>
      </c>
      <c r="X27" s="20" t="s">
        <v>481</v>
      </c>
      <c r="Y27" s="18" t="s">
        <v>481</v>
      </c>
      <c r="Z27" s="20" t="s">
        <v>481</v>
      </c>
      <c r="AA27" s="18" t="s">
        <v>481</v>
      </c>
      <c r="AB27" s="20" t="s">
        <v>481</v>
      </c>
      <c r="AC27" s="18" t="n">
        <v>419.47225955</v>
      </c>
      <c r="AD27" s="20" t="n">
        <v>6.24669208</v>
      </c>
    </row>
    <row r="28" spans="1:30">
      <c r="A28" s="15" t="s">
        <v>503</v>
      </c>
      <c r="B28" s="17" t="n">
        <v>7568</v>
      </c>
      <c r="C28" s="18">
        <f>(145.0/B28*100)</f>
        <v/>
      </c>
      <c r="D28" s="19" t="n">
        <v>7423</v>
      </c>
      <c r="E28" s="18" t="n">
        <v>408.63388139</v>
      </c>
      <c r="F28" s="20" t="n">
        <v>4.46264158</v>
      </c>
      <c r="G28" s="18" t="n">
        <v>394.08811422</v>
      </c>
      <c r="H28" s="20" t="n">
        <v>3.84106982</v>
      </c>
      <c r="I28" s="18" t="n">
        <v>395.0516913</v>
      </c>
      <c r="J28" s="20" t="n">
        <v>3.49435145</v>
      </c>
      <c r="K28" s="18" t="n">
        <v>411.84789678</v>
      </c>
      <c r="L28" s="20" t="n">
        <v>3.91022624</v>
      </c>
      <c r="M28" s="18" t="n">
        <v>421.52553275</v>
      </c>
      <c r="N28" s="20" t="n">
        <v>4.84600593</v>
      </c>
      <c r="O28" s="18" t="n">
        <v>416.11647</v>
      </c>
      <c r="P28" s="20" t="n">
        <v>4.27825848</v>
      </c>
      <c r="Q28" s="18" t="n">
        <v>419.02607811</v>
      </c>
      <c r="R28" s="20" t="n">
        <v>5.83141387</v>
      </c>
      <c r="S28" s="18" t="n">
        <v>428.88941267</v>
      </c>
      <c r="T28" s="20" t="n">
        <v>3.50850661</v>
      </c>
      <c r="U28" s="18" t="s">
        <v>481</v>
      </c>
      <c r="V28" s="20" t="s">
        <v>481</v>
      </c>
      <c r="W28" s="18" t="s">
        <v>481</v>
      </c>
      <c r="X28" s="20" t="s">
        <v>481</v>
      </c>
      <c r="Y28" s="18" t="s">
        <v>481</v>
      </c>
      <c r="Z28" s="20" t="s">
        <v>481</v>
      </c>
      <c r="AA28" s="18" t="s">
        <v>481</v>
      </c>
      <c r="AB28" s="20" t="s">
        <v>481</v>
      </c>
      <c r="AC28" s="18" t="n">
        <v>353.61687302</v>
      </c>
      <c r="AD28" s="20" t="n">
        <v>11.37568169</v>
      </c>
    </row>
    <row r="29" spans="1:30">
      <c r="A29" s="15" t="s">
        <v>504</v>
      </c>
      <c r="B29" s="17" t="n">
        <v>5385</v>
      </c>
      <c r="C29" s="18">
        <f>(30.0/B29*100)</f>
        <v/>
      </c>
      <c r="D29" s="19" t="n">
        <v>5355</v>
      </c>
      <c r="E29" s="18" t="n">
        <v>499.49362343</v>
      </c>
      <c r="F29" s="20" t="n">
        <v>6.21151622</v>
      </c>
      <c r="G29" s="18" t="n">
        <v>493.98564798</v>
      </c>
      <c r="H29" s="20" t="n">
        <v>7.41211387</v>
      </c>
      <c r="I29" s="18" t="n">
        <v>494.17966637</v>
      </c>
      <c r="J29" s="20" t="n">
        <v>5.03005181</v>
      </c>
      <c r="K29" s="18" t="n">
        <v>497.17543342</v>
      </c>
      <c r="L29" s="20" t="n">
        <v>4.88143848</v>
      </c>
      <c r="M29" s="18" t="n">
        <v>519.79956315</v>
      </c>
      <c r="N29" s="20" t="n">
        <v>6.8274548</v>
      </c>
      <c r="O29" s="18" t="n">
        <v>526.64366496</v>
      </c>
      <c r="P29" s="20" t="n">
        <v>3.45449364</v>
      </c>
      <c r="Q29" s="18" t="n">
        <v>543.38215695</v>
      </c>
      <c r="R29" s="20" t="n">
        <v>4.19469494</v>
      </c>
      <c r="S29" s="18" t="n">
        <v>524.91909519</v>
      </c>
      <c r="T29" s="20" t="n">
        <v>3.21680877</v>
      </c>
      <c r="U29" s="18" t="s">
        <v>481</v>
      </c>
      <c r="V29" s="20" t="s">
        <v>481</v>
      </c>
      <c r="W29" s="18" t="s">
        <v>481</v>
      </c>
      <c r="X29" s="20" t="s">
        <v>481</v>
      </c>
      <c r="Y29" s="18" t="n">
        <v>335.3902018</v>
      </c>
      <c r="Z29" s="20" t="n">
        <v>12.1685767</v>
      </c>
      <c r="AA29" s="18" t="s">
        <v>481</v>
      </c>
      <c r="AB29" s="20" t="s">
        <v>481</v>
      </c>
      <c r="AC29" s="18" t="n">
        <v>451.69568307</v>
      </c>
      <c r="AD29" s="20" t="n">
        <v>12.93343001</v>
      </c>
    </row>
    <row r="30" spans="1:30">
      <c r="A30" s="15" t="s">
        <v>505</v>
      </c>
      <c r="B30" s="17" t="n">
        <v>4520</v>
      </c>
      <c r="C30" s="18">
        <f>(131.0/B30*100)</f>
        <v/>
      </c>
      <c r="D30" s="19" t="n">
        <v>4389</v>
      </c>
      <c r="E30" s="18" t="n">
        <v>486.10598416</v>
      </c>
      <c r="F30" s="20" t="n">
        <v>5.59543904</v>
      </c>
      <c r="G30" s="18" t="n">
        <v>490.17971513</v>
      </c>
      <c r="H30" s="20" t="n">
        <v>5.2718926</v>
      </c>
      <c r="I30" s="18" t="n">
        <v>498.94863204</v>
      </c>
      <c r="J30" s="20" t="n">
        <v>5.06304014</v>
      </c>
      <c r="K30" s="18" t="n">
        <v>485.34986096</v>
      </c>
      <c r="L30" s="20" t="n">
        <v>5.58617693</v>
      </c>
      <c r="M30" s="18" t="n">
        <v>495.32551273</v>
      </c>
      <c r="N30" s="20" t="n">
        <v>5.62034253</v>
      </c>
      <c r="O30" s="18" t="n">
        <v>500.29959652</v>
      </c>
      <c r="P30" s="20" t="n">
        <v>4.34161207</v>
      </c>
      <c r="Q30" s="18" t="n">
        <v>510.68441431</v>
      </c>
      <c r="R30" s="20" t="n">
        <v>6.04428606</v>
      </c>
      <c r="S30" s="18" t="n">
        <v>516.74072774</v>
      </c>
      <c r="T30" s="20" t="n">
        <v>4.11064397</v>
      </c>
      <c r="U30" s="18" t="s">
        <v>481</v>
      </c>
      <c r="V30" s="20" t="s">
        <v>481</v>
      </c>
      <c r="W30" s="18" t="s">
        <v>481</v>
      </c>
      <c r="X30" s="20" t="s">
        <v>481</v>
      </c>
      <c r="Y30" s="18" t="s">
        <v>481</v>
      </c>
      <c r="Z30" s="20" t="s">
        <v>481</v>
      </c>
      <c r="AA30" s="18" t="s">
        <v>481</v>
      </c>
      <c r="AB30" s="20" t="s">
        <v>481</v>
      </c>
      <c r="AC30" s="18" t="n">
        <v>407.5537886</v>
      </c>
      <c r="AD30" s="20" t="n">
        <v>8.59761117</v>
      </c>
    </row>
    <row r="31" spans="1:30">
      <c r="A31" s="15" t="s">
        <v>506</v>
      </c>
      <c r="B31" s="17" t="n">
        <v>5456</v>
      </c>
      <c r="C31" s="18">
        <f>(135.0/B31*100)</f>
        <v/>
      </c>
      <c r="D31" s="19" t="n">
        <v>5321</v>
      </c>
      <c r="E31" s="18" t="n">
        <v>487.72002488</v>
      </c>
      <c r="F31" s="20" t="n">
        <v>5.29633529</v>
      </c>
      <c r="G31" s="18" t="n">
        <v>484.91181958</v>
      </c>
      <c r="H31" s="20" t="n">
        <v>5.90680967</v>
      </c>
      <c r="I31" s="18" t="n">
        <v>490.0133757</v>
      </c>
      <c r="J31" s="20" t="n">
        <v>5.54642448</v>
      </c>
      <c r="K31" s="18" t="n">
        <v>490.45586233</v>
      </c>
      <c r="L31" s="20" t="n">
        <v>5.34931519</v>
      </c>
      <c r="M31" s="18" t="n">
        <v>507.51881053</v>
      </c>
      <c r="N31" s="20" t="n">
        <v>4.59028519</v>
      </c>
      <c r="O31" s="18" t="n">
        <v>510.76697689</v>
      </c>
      <c r="P31" s="20" t="n">
        <v>3.55934775</v>
      </c>
      <c r="Q31" s="18" t="n">
        <v>521.95262486</v>
      </c>
      <c r="R31" s="20" t="n">
        <v>5.58164723</v>
      </c>
      <c r="S31" s="18" t="n">
        <v>517.0489183</v>
      </c>
      <c r="T31" s="20" t="n">
        <v>3.09389886</v>
      </c>
      <c r="U31" s="18" t="s">
        <v>481</v>
      </c>
      <c r="V31" s="20" t="s">
        <v>481</v>
      </c>
      <c r="W31" s="18" t="s">
        <v>481</v>
      </c>
      <c r="X31" s="20" t="s">
        <v>481</v>
      </c>
      <c r="Y31" s="18" t="s">
        <v>481</v>
      </c>
      <c r="Z31" s="20" t="s">
        <v>481</v>
      </c>
      <c r="AA31" s="18" t="s">
        <v>481</v>
      </c>
      <c r="AB31" s="20" t="s">
        <v>481</v>
      </c>
      <c r="AC31" s="18" t="n">
        <v>420.31624792</v>
      </c>
      <c r="AD31" s="20" t="n">
        <v>7.38983013</v>
      </c>
    </row>
    <row r="32" spans="1:30">
      <c r="A32" s="15" t="s">
        <v>507</v>
      </c>
      <c r="B32" s="17" t="n">
        <v>4478</v>
      </c>
      <c r="C32" s="18">
        <f>(6.0/B32*100)</f>
        <v/>
      </c>
      <c r="D32" s="19" t="n">
        <v>4472</v>
      </c>
      <c r="E32" s="18" t="n">
        <v>494.55842573</v>
      </c>
      <c r="F32" s="20" t="n">
        <v>7.14504715</v>
      </c>
      <c r="G32" s="18" t="n">
        <v>496.95275471</v>
      </c>
      <c r="H32" s="20" t="n">
        <v>6.00843182</v>
      </c>
      <c r="I32" s="18" t="n">
        <v>502.21901231</v>
      </c>
      <c r="J32" s="20" t="n">
        <v>5.08927085</v>
      </c>
      <c r="K32" s="18" t="n">
        <v>492.62244677</v>
      </c>
      <c r="L32" s="20" t="n">
        <v>4.79021206</v>
      </c>
      <c r="M32" s="18" t="n">
        <v>502.38412181</v>
      </c>
      <c r="N32" s="20" t="n">
        <v>4.91568178</v>
      </c>
      <c r="O32" s="18" t="n">
        <v>509.78719649</v>
      </c>
      <c r="P32" s="20" t="n">
        <v>4.40395917</v>
      </c>
      <c r="Q32" s="18" t="n">
        <v>518.43908502</v>
      </c>
      <c r="R32" s="20" t="n">
        <v>5.30212857</v>
      </c>
      <c r="S32" s="18" t="n">
        <v>511.0282189</v>
      </c>
      <c r="T32" s="20" t="n">
        <v>2.98988548</v>
      </c>
      <c r="U32" s="18" t="s">
        <v>481</v>
      </c>
      <c r="V32" s="20" t="s">
        <v>481</v>
      </c>
      <c r="W32" s="18" t="s">
        <v>481</v>
      </c>
      <c r="X32" s="20" t="s">
        <v>481</v>
      </c>
      <c r="Y32" s="18" t="s">
        <v>481</v>
      </c>
      <c r="Z32" s="20" t="s">
        <v>481</v>
      </c>
      <c r="AA32" s="18" t="s">
        <v>481</v>
      </c>
      <c r="AB32" s="20" t="s">
        <v>481</v>
      </c>
      <c r="AC32" s="18" t="n">
        <v>415.82090782</v>
      </c>
      <c r="AD32" s="20" t="n">
        <v>21.07866408</v>
      </c>
    </row>
    <row r="33" spans="1:30">
      <c r="A33" s="15" t="s">
        <v>508</v>
      </c>
      <c r="B33" s="17" t="n">
        <v>7325</v>
      </c>
      <c r="C33" s="18">
        <f>(77.0/B33*100)</f>
        <v/>
      </c>
      <c r="D33" s="19" t="n">
        <v>7248</v>
      </c>
      <c r="E33" s="18" t="n">
        <v>487.72990485</v>
      </c>
      <c r="F33" s="20" t="n">
        <v>4.68071762</v>
      </c>
      <c r="G33" s="18" t="n">
        <v>490.87328871</v>
      </c>
      <c r="H33" s="20" t="n">
        <v>5.37279414</v>
      </c>
      <c r="I33" s="18" t="n">
        <v>482.46952891</v>
      </c>
      <c r="J33" s="20" t="n">
        <v>4.06825472</v>
      </c>
      <c r="K33" s="18" t="n">
        <v>501.05283959</v>
      </c>
      <c r="L33" s="20" t="n">
        <v>4.36246662</v>
      </c>
      <c r="M33" s="18" t="n">
        <v>502.56558951</v>
      </c>
      <c r="N33" s="20" t="n">
        <v>6.16358313</v>
      </c>
      <c r="O33" s="18" t="n">
        <v>504.0196057</v>
      </c>
      <c r="P33" s="20" t="n">
        <v>5.1384133</v>
      </c>
      <c r="Q33" s="18" t="n">
        <v>519.4830806799999</v>
      </c>
      <c r="R33" s="20" t="n">
        <v>9.561158600000001</v>
      </c>
      <c r="S33" s="18" t="n">
        <v>495.39311141</v>
      </c>
      <c r="T33" s="20" t="n">
        <v>3.75087741</v>
      </c>
      <c r="U33" s="18" t="s">
        <v>481</v>
      </c>
      <c r="V33" s="20" t="s">
        <v>481</v>
      </c>
      <c r="W33" s="18" t="s">
        <v>481</v>
      </c>
      <c r="X33" s="20" t="s">
        <v>481</v>
      </c>
      <c r="Y33" s="18" t="s">
        <v>481</v>
      </c>
      <c r="Z33" s="20" t="s">
        <v>481</v>
      </c>
      <c r="AA33" s="18" t="s">
        <v>481</v>
      </c>
      <c r="AB33" s="20" t="s">
        <v>481</v>
      </c>
      <c r="AC33" s="18" t="n">
        <v>415.81789458</v>
      </c>
      <c r="AD33" s="20" t="n">
        <v>11.01851045</v>
      </c>
    </row>
    <row r="34" spans="1:30">
      <c r="A34" s="15" t="s">
        <v>509</v>
      </c>
      <c r="B34" s="17" t="n">
        <v>6350</v>
      </c>
      <c r="C34" s="18">
        <f>(54.0/B34*100)</f>
        <v/>
      </c>
      <c r="D34" s="19" t="n">
        <v>6296</v>
      </c>
      <c r="E34" s="18" t="n">
        <v>448.48589371</v>
      </c>
      <c r="F34" s="20" t="n">
        <v>5.96839846</v>
      </c>
      <c r="G34" s="18" t="n">
        <v>460.46080844</v>
      </c>
      <c r="H34" s="20" t="n">
        <v>5.82189181</v>
      </c>
      <c r="I34" s="18" t="n">
        <v>469.25828898</v>
      </c>
      <c r="J34" s="20" t="n">
        <v>5.29364133</v>
      </c>
      <c r="K34" s="18" t="n">
        <v>481.20074288</v>
      </c>
      <c r="L34" s="20" t="n">
        <v>5.30552391</v>
      </c>
      <c r="M34" s="18" t="n">
        <v>489.74383527</v>
      </c>
      <c r="N34" s="20" t="n">
        <v>5.57192424</v>
      </c>
      <c r="O34" s="18" t="n">
        <v>491.85024786</v>
      </c>
      <c r="P34" s="20" t="n">
        <v>4.68564782</v>
      </c>
      <c r="Q34" s="18" t="n">
        <v>512.19848266</v>
      </c>
      <c r="R34" s="20" t="n">
        <v>7.44894272</v>
      </c>
      <c r="S34" s="18" t="n">
        <v>494.523297</v>
      </c>
      <c r="T34" s="20" t="n">
        <v>2.79159619</v>
      </c>
      <c r="U34" s="18" t="s">
        <v>481</v>
      </c>
      <c r="V34" s="20" t="s">
        <v>481</v>
      </c>
      <c r="W34" s="18" t="s">
        <v>481</v>
      </c>
      <c r="X34" s="20" t="s">
        <v>481</v>
      </c>
      <c r="Y34" s="18" t="n">
        <v>336.51078337</v>
      </c>
      <c r="Z34" s="20" t="n">
        <v>12.24828707</v>
      </c>
      <c r="AA34" s="18" t="s">
        <v>481</v>
      </c>
      <c r="AB34" s="20" t="s">
        <v>481</v>
      </c>
      <c r="AC34" s="18" t="n">
        <v>399.27240259</v>
      </c>
      <c r="AD34" s="20" t="n">
        <v>9.04303571</v>
      </c>
    </row>
    <row r="35" spans="1:30">
      <c r="A35" s="15" t="s">
        <v>510</v>
      </c>
      <c r="B35" s="17" t="n">
        <v>6406</v>
      </c>
      <c r="C35" s="18">
        <f>(47.0/B35*100)</f>
        <v/>
      </c>
      <c r="D35" s="19" t="n">
        <v>6359</v>
      </c>
      <c r="E35" s="18" t="n">
        <v>499.88217003</v>
      </c>
      <c r="F35" s="20" t="n">
        <v>5.09401692</v>
      </c>
      <c r="G35" s="18" t="n">
        <v>495.72252106</v>
      </c>
      <c r="H35" s="20" t="n">
        <v>3.98762308</v>
      </c>
      <c r="I35" s="18" t="n">
        <v>499.62456098</v>
      </c>
      <c r="J35" s="20" t="n">
        <v>4.26875388</v>
      </c>
      <c r="K35" s="18" t="n">
        <v>505.90263794</v>
      </c>
      <c r="L35" s="20" t="n">
        <v>3.90579327</v>
      </c>
      <c r="M35" s="18" t="n">
        <v>512.90912101</v>
      </c>
      <c r="N35" s="20" t="n">
        <v>4.86859429</v>
      </c>
      <c r="O35" s="18" t="n">
        <v>526.6458278699999</v>
      </c>
      <c r="P35" s="20" t="n">
        <v>4.49770989</v>
      </c>
      <c r="Q35" s="18" t="n">
        <v>525.84496377</v>
      </c>
      <c r="R35" s="20" t="n">
        <v>5.5335499</v>
      </c>
      <c r="S35" s="18" t="n">
        <v>528.9453012500001</v>
      </c>
      <c r="T35" s="20" t="n">
        <v>3.06332527</v>
      </c>
      <c r="U35" s="18" t="s">
        <v>481</v>
      </c>
      <c r="V35" s="20" t="s">
        <v>481</v>
      </c>
      <c r="W35" s="18" t="s">
        <v>481</v>
      </c>
      <c r="X35" s="20" t="s">
        <v>481</v>
      </c>
      <c r="Y35" s="18" t="n">
        <v>349.78970242</v>
      </c>
      <c r="Z35" s="20" t="n">
        <v>6.90672373</v>
      </c>
      <c r="AA35" s="18" t="s">
        <v>481</v>
      </c>
      <c r="AB35" s="20" t="s">
        <v>481</v>
      </c>
      <c r="AC35" s="18" t="n">
        <v>434.93517881</v>
      </c>
      <c r="AD35" s="20" t="n">
        <v>12.0515519</v>
      </c>
    </row>
    <row r="36" spans="1:30">
      <c r="A36" s="15" t="s">
        <v>511</v>
      </c>
      <c r="B36" s="17" t="n">
        <v>6736</v>
      </c>
      <c r="C36" s="18">
        <f>(38.0/B36*100)</f>
        <v/>
      </c>
      <c r="D36" s="19" t="n">
        <v>6698</v>
      </c>
      <c r="E36" s="18" t="n">
        <v>467.97398142</v>
      </c>
      <c r="F36" s="20" t="n">
        <v>3.86531524</v>
      </c>
      <c r="G36" s="18" t="n">
        <v>485.41997251</v>
      </c>
      <c r="H36" s="20" t="n">
        <v>3.95763525</v>
      </c>
      <c r="I36" s="18" t="n">
        <v>489.23672781</v>
      </c>
      <c r="J36" s="20" t="n">
        <v>3.45561857</v>
      </c>
      <c r="K36" s="18" t="n">
        <v>490.29309236</v>
      </c>
      <c r="L36" s="20" t="n">
        <v>3.86579224</v>
      </c>
      <c r="M36" s="18" t="n">
        <v>486.5930866</v>
      </c>
      <c r="N36" s="20" t="n">
        <v>5.3342533</v>
      </c>
      <c r="O36" s="18" t="n">
        <v>494.42793815</v>
      </c>
      <c r="P36" s="20" t="n">
        <v>4.45719216</v>
      </c>
      <c r="Q36" s="18" t="n">
        <v>507.60070487</v>
      </c>
      <c r="R36" s="20" t="n">
        <v>6.43599124</v>
      </c>
      <c r="S36" s="18" t="n">
        <v>494.39707173</v>
      </c>
      <c r="T36" s="20" t="n">
        <v>3.92135363</v>
      </c>
      <c r="U36" s="18" t="s">
        <v>481</v>
      </c>
      <c r="V36" s="20" t="s">
        <v>481</v>
      </c>
      <c r="W36" s="18" t="s">
        <v>481</v>
      </c>
      <c r="X36" s="20" t="s">
        <v>481</v>
      </c>
      <c r="Y36" s="18" t="s">
        <v>481</v>
      </c>
      <c r="Z36" s="20" t="s">
        <v>481</v>
      </c>
      <c r="AA36" s="18" t="s">
        <v>481</v>
      </c>
      <c r="AB36" s="20" t="s">
        <v>481</v>
      </c>
      <c r="AC36" s="18" t="n">
        <v>417.50452514</v>
      </c>
      <c r="AD36" s="20" t="n">
        <v>11.56107858</v>
      </c>
    </row>
    <row r="37" spans="1:30">
      <c r="A37" s="15" t="s">
        <v>512</v>
      </c>
      <c r="B37" s="17" t="n">
        <v>5458</v>
      </c>
      <c r="C37" s="18">
        <f>(79.0/B37*100)</f>
        <v/>
      </c>
      <c r="D37" s="19" t="n">
        <v>5379</v>
      </c>
      <c r="E37" s="18" t="n">
        <v>467.55275395</v>
      </c>
      <c r="F37" s="20" t="n">
        <v>5.63299792</v>
      </c>
      <c r="G37" s="18" t="n">
        <v>480.89287162</v>
      </c>
      <c r="H37" s="20" t="n">
        <v>5.66972914</v>
      </c>
      <c r="I37" s="18" t="n">
        <v>482.6672606</v>
      </c>
      <c r="J37" s="20" t="n">
        <v>5.34800779</v>
      </c>
      <c r="K37" s="18" t="n">
        <v>494.87916214</v>
      </c>
      <c r="L37" s="20" t="n">
        <v>5.23808966</v>
      </c>
      <c r="M37" s="18" t="n">
        <v>505.93637072</v>
      </c>
      <c r="N37" s="20" t="n">
        <v>5.39679148</v>
      </c>
      <c r="O37" s="18" t="n">
        <v>506.73331414</v>
      </c>
      <c r="P37" s="20" t="n">
        <v>4.20069286</v>
      </c>
      <c r="Q37" s="18" t="n">
        <v>519.90584291</v>
      </c>
      <c r="R37" s="20" t="n">
        <v>6.23131065</v>
      </c>
      <c r="S37" s="18" t="n">
        <v>513.43443383</v>
      </c>
      <c r="T37" s="20" t="n">
        <v>3.80147488</v>
      </c>
      <c r="U37" s="18" t="s">
        <v>481</v>
      </c>
      <c r="V37" s="20" t="s">
        <v>481</v>
      </c>
      <c r="W37" s="18" t="s">
        <v>481</v>
      </c>
      <c r="X37" s="20" t="s">
        <v>481</v>
      </c>
      <c r="Y37" s="18" t="s">
        <v>481</v>
      </c>
      <c r="Z37" s="20" t="s">
        <v>481</v>
      </c>
      <c r="AA37" s="18" t="s">
        <v>481</v>
      </c>
      <c r="AB37" s="20" t="s">
        <v>481</v>
      </c>
      <c r="AC37" s="18" t="n">
        <v>410.72642695</v>
      </c>
      <c r="AD37" s="20" t="n">
        <v>6.9810366</v>
      </c>
    </row>
    <row r="38" spans="1:30">
      <c r="A38" s="15" t="s">
        <v>513</v>
      </c>
      <c r="B38" s="17" t="n">
        <v>5860</v>
      </c>
      <c r="C38" s="18">
        <f>(18.0/B38*100)</f>
        <v/>
      </c>
      <c r="D38" s="19" t="n">
        <v>5842</v>
      </c>
      <c r="E38" s="18" t="n">
        <v>504.21980135</v>
      </c>
      <c r="F38" s="20" t="n">
        <v>5.94113425</v>
      </c>
      <c r="G38" s="18" t="n">
        <v>502.86120145</v>
      </c>
      <c r="H38" s="20" t="n">
        <v>5.3254833</v>
      </c>
      <c r="I38" s="18" t="n">
        <v>502.49656711</v>
      </c>
      <c r="J38" s="20" t="n">
        <v>6.10877164</v>
      </c>
      <c r="K38" s="18" t="n">
        <v>515.05920988</v>
      </c>
      <c r="L38" s="20" t="n">
        <v>5.38349915</v>
      </c>
      <c r="M38" s="18" t="n">
        <v>519.32651633</v>
      </c>
      <c r="N38" s="20" t="n">
        <v>6.02101031</v>
      </c>
      <c r="O38" s="18" t="n">
        <v>538.21617309</v>
      </c>
      <c r="P38" s="20" t="n">
        <v>4.75240086</v>
      </c>
      <c r="Q38" s="18" t="n">
        <v>558.07734133</v>
      </c>
      <c r="R38" s="20" t="n">
        <v>7.07675567</v>
      </c>
      <c r="S38" s="18" t="n">
        <v>536.5096976900001</v>
      </c>
      <c r="T38" s="20" t="n">
        <v>3.73096268</v>
      </c>
      <c r="U38" s="18" t="s">
        <v>481</v>
      </c>
      <c r="V38" s="20" t="s">
        <v>481</v>
      </c>
      <c r="W38" s="18" t="s">
        <v>481</v>
      </c>
      <c r="X38" s="20" t="s">
        <v>481</v>
      </c>
      <c r="Y38" s="18" t="s">
        <v>481</v>
      </c>
      <c r="Z38" s="20" t="s">
        <v>481</v>
      </c>
      <c r="AA38" s="18" t="s">
        <v>481</v>
      </c>
      <c r="AB38" s="20" t="s">
        <v>481</v>
      </c>
      <c r="AC38" s="18" t="n">
        <v>457.27725378</v>
      </c>
      <c r="AD38" s="20" t="n">
        <v>9.16724174</v>
      </c>
    </row>
    <row r="39" spans="1:30">
      <c r="A39" s="15" t="s">
        <v>514</v>
      </c>
      <c r="B39" s="17" t="n">
        <v>5895</v>
      </c>
      <c r="C39" s="18">
        <f>(33.0/B39*100)</f>
        <v/>
      </c>
      <c r="D39" s="19" t="n">
        <v>5862</v>
      </c>
      <c r="E39" s="18" t="n">
        <v>412.40920042</v>
      </c>
      <c r="F39" s="20" t="n">
        <v>5.07522507</v>
      </c>
      <c r="G39" s="18" t="n">
        <v>408.4057985</v>
      </c>
      <c r="H39" s="20" t="n">
        <v>4.89954819</v>
      </c>
      <c r="I39" s="18" t="n">
        <v>415.26999021</v>
      </c>
      <c r="J39" s="20" t="n">
        <v>5.32333688</v>
      </c>
      <c r="K39" s="18" t="n">
        <v>420.80629992</v>
      </c>
      <c r="L39" s="20" t="n">
        <v>6.06871016</v>
      </c>
      <c r="M39" s="18" t="n">
        <v>420.14377704</v>
      </c>
      <c r="N39" s="20" t="n">
        <v>6.97625621</v>
      </c>
      <c r="O39" s="18" t="n">
        <v>439.62438127</v>
      </c>
      <c r="P39" s="20" t="n">
        <v>6.36488477</v>
      </c>
      <c r="Q39" s="18" t="n">
        <v>440.73679217</v>
      </c>
      <c r="R39" s="20" t="n">
        <v>12.93768826</v>
      </c>
      <c r="S39" s="18" t="n">
        <v>442.64673024</v>
      </c>
      <c r="T39" s="20" t="n">
        <v>5.57419659</v>
      </c>
      <c r="U39" s="18" t="s">
        <v>481</v>
      </c>
      <c r="V39" s="20" t="s">
        <v>481</v>
      </c>
      <c r="W39" s="18" t="s">
        <v>481</v>
      </c>
      <c r="X39" s="20" t="s">
        <v>481</v>
      </c>
      <c r="Y39" s="18" t="s">
        <v>481</v>
      </c>
      <c r="Z39" s="20" t="s">
        <v>481</v>
      </c>
      <c r="AA39" s="18" t="s">
        <v>481</v>
      </c>
      <c r="AB39" s="20" t="s">
        <v>481</v>
      </c>
      <c r="AC39" s="18" t="n">
        <v>371.90604815</v>
      </c>
      <c r="AD39" s="20" t="n">
        <v>9.935409679999999</v>
      </c>
    </row>
    <row r="40" spans="1:30">
      <c r="A40" s="15" t="s">
        <v>515</v>
      </c>
      <c r="B40" s="17" t="n">
        <v>14157</v>
      </c>
      <c r="C40" s="18">
        <f>(314.0/B40*100)</f>
        <v/>
      </c>
      <c r="D40" s="19" t="n">
        <v>13843</v>
      </c>
      <c r="E40" s="18" t="n">
        <v>471.97493683</v>
      </c>
      <c r="F40" s="20" t="n">
        <v>4.06487947</v>
      </c>
      <c r="G40" s="18" t="n">
        <v>482.76279601</v>
      </c>
      <c r="H40" s="20" t="n">
        <v>5.11089985</v>
      </c>
      <c r="I40" s="18" t="n">
        <v>491.62966056</v>
      </c>
      <c r="J40" s="20" t="n">
        <v>4.61927434</v>
      </c>
      <c r="K40" s="18" t="n">
        <v>507.65605482</v>
      </c>
      <c r="L40" s="20" t="n">
        <v>4.00549699</v>
      </c>
      <c r="M40" s="18" t="n">
        <v>497.91405616</v>
      </c>
      <c r="N40" s="20" t="n">
        <v>5.67528768</v>
      </c>
      <c r="O40" s="18" t="n">
        <v>499.20163401</v>
      </c>
      <c r="P40" s="20" t="n">
        <v>3.95353875</v>
      </c>
      <c r="Q40" s="18" t="n">
        <v>523.84289041</v>
      </c>
      <c r="R40" s="20" t="n">
        <v>5.72778232</v>
      </c>
      <c r="S40" s="18" t="n">
        <v>504.63320138</v>
      </c>
      <c r="T40" s="20" t="n">
        <v>3.98827447</v>
      </c>
      <c r="U40" s="18" t="s">
        <v>481</v>
      </c>
      <c r="V40" s="20" t="s">
        <v>481</v>
      </c>
      <c r="W40" s="18" t="s">
        <v>481</v>
      </c>
      <c r="X40" s="20" t="s">
        <v>481</v>
      </c>
      <c r="Y40" s="18" t="s">
        <v>481</v>
      </c>
      <c r="Z40" s="20" t="s">
        <v>481</v>
      </c>
      <c r="AA40" s="18" t="s">
        <v>481</v>
      </c>
      <c r="AB40" s="20" t="s">
        <v>481</v>
      </c>
      <c r="AC40" s="18" t="n">
        <v>409.25078182</v>
      </c>
      <c r="AD40" s="20" t="n">
        <v>6.67900614</v>
      </c>
    </row>
    <row r="41" spans="1:30">
      <c r="A41" s="15" t="s">
        <v>516</v>
      </c>
      <c r="B41" s="17" t="n">
        <v>5712</v>
      </c>
      <c r="C41" s="18">
        <f>(45.0/B41*100)</f>
        <v/>
      </c>
      <c r="D41" s="19" t="n">
        <v>5667</v>
      </c>
      <c r="E41" s="18" t="n">
        <v>460.27982604</v>
      </c>
      <c r="F41" s="20" t="n">
        <v>5.39678005</v>
      </c>
      <c r="G41" s="18" t="n">
        <v>455.2528048</v>
      </c>
      <c r="H41" s="20" t="n">
        <v>7.15091149</v>
      </c>
      <c r="I41" s="18" t="n">
        <v>463.83339811</v>
      </c>
      <c r="J41" s="20" t="n">
        <v>6.02200919</v>
      </c>
      <c r="K41" s="18" t="n">
        <v>465.10848987</v>
      </c>
      <c r="L41" s="20" t="n">
        <v>6.3812979</v>
      </c>
      <c r="M41" s="18" t="n">
        <v>477.49589086</v>
      </c>
      <c r="N41" s="20" t="n">
        <v>5.88607654</v>
      </c>
      <c r="O41" s="18" t="n">
        <v>476.96770271</v>
      </c>
      <c r="P41" s="20" t="n">
        <v>4.05927668</v>
      </c>
      <c r="Q41" s="18" t="n">
        <v>488.57698177</v>
      </c>
      <c r="R41" s="20" t="n">
        <v>5.40374495</v>
      </c>
      <c r="S41" s="18" t="n">
        <v>480.86414393</v>
      </c>
      <c r="T41" s="20" t="n">
        <v>3.8379193</v>
      </c>
      <c r="U41" s="18" t="s">
        <v>481</v>
      </c>
      <c r="V41" s="20" t="s">
        <v>481</v>
      </c>
      <c r="W41" s="18" t="s">
        <v>481</v>
      </c>
      <c r="X41" s="20" t="s">
        <v>481</v>
      </c>
      <c r="Y41" s="18" t="n">
        <v>392.51815558</v>
      </c>
      <c r="Z41" s="20" t="n">
        <v>16.89642718</v>
      </c>
      <c r="AA41" s="18" t="s">
        <v>481</v>
      </c>
      <c r="AB41" s="20" t="s">
        <v>481</v>
      </c>
      <c r="AC41" s="18" t="n">
        <v>402.87581422</v>
      </c>
      <c r="AD41" s="20" t="n">
        <v>10.4480458</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row>
    <row r="45" spans="1:3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n">
        <v>359.60621715</v>
      </c>
      <c r="Z45" s="20" t="n">
        <v>2.95186404</v>
      </c>
      <c r="AA45" s="18" t="s">
        <v>481</v>
      </c>
      <c r="AB45" s="20" t="s">
        <v>481</v>
      </c>
      <c r="AC45" s="18" t="s">
        <v>481</v>
      </c>
      <c r="AD45" s="20" t="s">
        <v>481</v>
      </c>
    </row>
    <row r="46" spans="1:30">
      <c r="A46" s="15" t="s">
        <v>521</v>
      </c>
      <c r="B46" s="17" t="n">
        <v>23141</v>
      </c>
      <c r="C46" s="18">
        <f>(1728.0/B46*100)</f>
        <v/>
      </c>
      <c r="D46" s="19" t="n">
        <v>21413</v>
      </c>
      <c r="E46" s="18" t="n">
        <v>393.14509069</v>
      </c>
      <c r="F46" s="20" t="n">
        <v>4.00196692</v>
      </c>
      <c r="G46" s="18" t="n">
        <v>377.15540721</v>
      </c>
      <c r="H46" s="20" t="n">
        <v>5.35228932</v>
      </c>
      <c r="I46" s="18" t="n">
        <v>379.52328975</v>
      </c>
      <c r="J46" s="20" t="n">
        <v>4.44446505</v>
      </c>
      <c r="K46" s="18" t="n">
        <v>386.68209141</v>
      </c>
      <c r="L46" s="20" t="n">
        <v>5.00000772</v>
      </c>
      <c r="M46" s="18" t="n">
        <v>389.28250387</v>
      </c>
      <c r="N46" s="20" t="n">
        <v>7.41290971</v>
      </c>
      <c r="O46" s="18" t="n">
        <v>402.01585132</v>
      </c>
      <c r="P46" s="20" t="n">
        <v>5.3033212</v>
      </c>
      <c r="Q46" s="18" t="n">
        <v>403.18873536</v>
      </c>
      <c r="R46" s="20" t="n">
        <v>9.196351630000001</v>
      </c>
      <c r="S46" s="18" t="n">
        <v>398.81869492</v>
      </c>
      <c r="T46" s="20" t="n">
        <v>4.37288793</v>
      </c>
      <c r="U46" s="18" t="s">
        <v>481</v>
      </c>
      <c r="V46" s="20" t="s">
        <v>481</v>
      </c>
      <c r="W46" s="18" t="s">
        <v>481</v>
      </c>
      <c r="X46" s="20" t="s">
        <v>481</v>
      </c>
      <c r="Y46" s="18" t="s">
        <v>481</v>
      </c>
      <c r="Z46" s="20" t="s">
        <v>481</v>
      </c>
      <c r="AA46" s="18" t="s">
        <v>481</v>
      </c>
      <c r="AB46" s="20" t="s">
        <v>481</v>
      </c>
      <c r="AC46" s="18" t="n">
        <v>333.9562623</v>
      </c>
      <c r="AD46" s="20" t="n">
        <v>3.44988267</v>
      </c>
    </row>
    <row r="47" spans="1:30">
      <c r="A47" s="15" t="s">
        <v>522</v>
      </c>
      <c r="B47" s="17" t="n">
        <v>5928</v>
      </c>
      <c r="C47" s="18">
        <f>(167.0/B47*100)</f>
        <v/>
      </c>
      <c r="D47" s="19" t="n">
        <v>5761</v>
      </c>
      <c r="E47" s="18" t="n">
        <v>429.48420401</v>
      </c>
      <c r="F47" s="20" t="n">
        <v>5.48559681</v>
      </c>
      <c r="G47" s="18" t="n">
        <v>416.39180482</v>
      </c>
      <c r="H47" s="20" t="n">
        <v>5.24427927</v>
      </c>
      <c r="I47" s="18" t="n">
        <v>432.5864522</v>
      </c>
      <c r="J47" s="20" t="n">
        <v>5.4593193</v>
      </c>
      <c r="K47" s="18" t="n">
        <v>440.61365071</v>
      </c>
      <c r="L47" s="20" t="n">
        <v>6.5944219</v>
      </c>
      <c r="M47" s="18" t="n">
        <v>468.47819692</v>
      </c>
      <c r="N47" s="20" t="n">
        <v>5.78475907</v>
      </c>
      <c r="O47" s="18" t="n">
        <v>465.66177009</v>
      </c>
      <c r="P47" s="20" t="n">
        <v>5.23786451</v>
      </c>
      <c r="Q47" s="18" t="n">
        <v>464.33171691</v>
      </c>
      <c r="R47" s="20" t="n">
        <v>6.550262</v>
      </c>
      <c r="S47" s="18" t="n">
        <v>475.55600435</v>
      </c>
      <c r="T47" s="20" t="n">
        <v>4.82577865</v>
      </c>
      <c r="U47" s="18" t="s">
        <v>481</v>
      </c>
      <c r="V47" s="20" t="s">
        <v>481</v>
      </c>
      <c r="W47" s="18" t="s">
        <v>481</v>
      </c>
      <c r="X47" s="20" t="s">
        <v>481</v>
      </c>
      <c r="Y47" s="18" t="s">
        <v>481</v>
      </c>
      <c r="Z47" s="20" t="s">
        <v>481</v>
      </c>
      <c r="AA47" s="18" t="s">
        <v>481</v>
      </c>
      <c r="AB47" s="20" t="s">
        <v>481</v>
      </c>
      <c r="AC47" s="18" t="n">
        <v>368.82271916</v>
      </c>
      <c r="AD47" s="20" t="n">
        <v>5.71608265</v>
      </c>
    </row>
    <row r="48" spans="1:30">
      <c r="A48" s="15" t="s">
        <v>523</v>
      </c>
      <c r="B48" s="17" t="n">
        <v>9841</v>
      </c>
      <c r="C48" s="18">
        <f>(7.0/B48*100)</f>
        <v/>
      </c>
      <c r="D48" s="19" t="n">
        <v>9834</v>
      </c>
      <c r="E48" s="18" t="n">
        <v>547.33619169</v>
      </c>
      <c r="F48" s="20" t="n">
        <v>6.17737424</v>
      </c>
      <c r="G48" s="18" t="n">
        <v>508.25418838</v>
      </c>
      <c r="H48" s="20" t="n">
        <v>7.02358344</v>
      </c>
      <c r="I48" s="18" t="n">
        <v>523.42611772</v>
      </c>
      <c r="J48" s="20" t="n">
        <v>6.76900424</v>
      </c>
      <c r="K48" s="18" t="n">
        <v>521.33159191</v>
      </c>
      <c r="L48" s="20" t="n">
        <v>7.75465366</v>
      </c>
      <c r="M48" s="18" t="n">
        <v>538.02759585</v>
      </c>
      <c r="N48" s="20" t="n">
        <v>8.074367199999999</v>
      </c>
      <c r="O48" s="18" t="n">
        <v>523.13884124</v>
      </c>
      <c r="P48" s="20" t="n">
        <v>6.00175504</v>
      </c>
      <c r="Q48" s="18" t="n">
        <v>576.46434031</v>
      </c>
      <c r="R48" s="20" t="n">
        <v>11.04989283</v>
      </c>
      <c r="S48" s="18" t="n">
        <v>550.46123631</v>
      </c>
      <c r="T48" s="20" t="n">
        <v>6.53091419</v>
      </c>
      <c r="U48" s="18" t="s">
        <v>481</v>
      </c>
      <c r="V48" s="20" t="s">
        <v>481</v>
      </c>
      <c r="W48" s="18" t="s">
        <v>481</v>
      </c>
      <c r="X48" s="20" t="s">
        <v>481</v>
      </c>
      <c r="Y48" s="18" t="s">
        <v>481</v>
      </c>
      <c r="Z48" s="20" t="s">
        <v>481</v>
      </c>
      <c r="AA48" s="18" t="s">
        <v>481</v>
      </c>
      <c r="AB48" s="20" t="s">
        <v>481</v>
      </c>
      <c r="AC48" s="18" t="n">
        <v>466.2584594</v>
      </c>
      <c r="AD48" s="20" t="n">
        <v>42.11407194</v>
      </c>
    </row>
    <row r="49" spans="1:3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n">
        <v>409.03332786</v>
      </c>
      <c r="Z49" s="20" t="n">
        <v>3.05386641</v>
      </c>
      <c r="AA49" s="18" t="s">
        <v>481</v>
      </c>
      <c r="AB49" s="20" t="s">
        <v>481</v>
      </c>
      <c r="AC49" s="18" t="s">
        <v>481</v>
      </c>
      <c r="AD49" s="20" t="s">
        <v>481</v>
      </c>
    </row>
    <row r="50" spans="1:30">
      <c r="A50" s="15" t="s">
        <v>525</v>
      </c>
      <c r="B50" s="17" t="n">
        <v>11795</v>
      </c>
      <c r="C50" s="18">
        <f>(245.0/B50*100)</f>
        <v/>
      </c>
      <c r="D50" s="19" t="n">
        <v>11550</v>
      </c>
      <c r="E50" s="18" t="n">
        <v>378.76067445</v>
      </c>
      <c r="F50" s="20" t="n">
        <v>3.06985734</v>
      </c>
      <c r="G50" s="18" t="n">
        <v>381.53982947</v>
      </c>
      <c r="H50" s="20" t="n">
        <v>3.45814256</v>
      </c>
      <c r="I50" s="18" t="n">
        <v>387.75460221</v>
      </c>
      <c r="J50" s="20" t="n">
        <v>4.08629066</v>
      </c>
      <c r="K50" s="18" t="n">
        <v>394.67502514</v>
      </c>
      <c r="L50" s="20" t="n">
        <v>4.14280547</v>
      </c>
      <c r="M50" s="18" t="n">
        <v>399.51259867</v>
      </c>
      <c r="N50" s="20" t="n">
        <v>7.56929031</v>
      </c>
      <c r="O50" s="18" t="n">
        <v>401.48807238</v>
      </c>
      <c r="P50" s="20" t="n">
        <v>4.68190687</v>
      </c>
      <c r="Q50" s="18" t="n">
        <v>408.7874432</v>
      </c>
      <c r="R50" s="20" t="n">
        <v>6.26599587</v>
      </c>
      <c r="S50" s="18" t="n">
        <v>413.80032439</v>
      </c>
      <c r="T50" s="20" t="n">
        <v>4.05323566</v>
      </c>
      <c r="U50" s="18" t="s">
        <v>481</v>
      </c>
      <c r="V50" s="20" t="s">
        <v>481</v>
      </c>
      <c r="W50" s="18" t="s">
        <v>481</v>
      </c>
      <c r="X50" s="20" t="s">
        <v>481</v>
      </c>
      <c r="Y50" s="18" t="s">
        <v>481</v>
      </c>
      <c r="Z50" s="20" t="s">
        <v>481</v>
      </c>
      <c r="AA50" s="18" t="s">
        <v>481</v>
      </c>
      <c r="AB50" s="20" t="s">
        <v>481</v>
      </c>
      <c r="AC50" s="18" t="n">
        <v>330.27230332</v>
      </c>
      <c r="AD50" s="20" t="n">
        <v>11.73321126</v>
      </c>
    </row>
    <row r="51" spans="1:30">
      <c r="A51" s="15" t="s">
        <v>526</v>
      </c>
      <c r="B51" s="17" t="n">
        <v>6866</v>
      </c>
      <c r="C51" s="18">
        <f>(113.0/B51*100)</f>
        <v/>
      </c>
      <c r="D51" s="19" t="n">
        <v>6753</v>
      </c>
      <c r="E51" s="18" t="n">
        <v>404.37283604</v>
      </c>
      <c r="F51" s="20" t="n">
        <v>4.40130028</v>
      </c>
      <c r="G51" s="18" t="n">
        <v>400.02434991</v>
      </c>
      <c r="H51" s="20" t="n">
        <v>4.03784371</v>
      </c>
      <c r="I51" s="18" t="n">
        <v>399.42791213</v>
      </c>
      <c r="J51" s="20" t="n">
        <v>3.55180175</v>
      </c>
      <c r="K51" s="18" t="n">
        <v>404.61079434</v>
      </c>
      <c r="L51" s="20" t="n">
        <v>4.98392889</v>
      </c>
      <c r="M51" s="18" t="n">
        <v>412.24169005</v>
      </c>
      <c r="N51" s="20" t="n">
        <v>5.07500688</v>
      </c>
      <c r="O51" s="18" t="n">
        <v>401.36155391</v>
      </c>
      <c r="P51" s="20" t="n">
        <v>4.35749282</v>
      </c>
      <c r="Q51" s="18" t="n">
        <v>424.4959078</v>
      </c>
      <c r="R51" s="20" t="n">
        <v>8.16915962</v>
      </c>
      <c r="S51" s="18" t="n">
        <v>406.07495107</v>
      </c>
      <c r="T51" s="20" t="n">
        <v>5.14302308</v>
      </c>
      <c r="U51" s="18" t="s">
        <v>481</v>
      </c>
      <c r="V51" s="20" t="s">
        <v>481</v>
      </c>
      <c r="W51" s="18" t="s">
        <v>481</v>
      </c>
      <c r="X51" s="20" t="s">
        <v>481</v>
      </c>
      <c r="Y51" s="18" t="n">
        <v>380.5422133</v>
      </c>
      <c r="Z51" s="20" t="n">
        <v>4.31283207</v>
      </c>
      <c r="AA51" s="18" t="s">
        <v>481</v>
      </c>
      <c r="AB51" s="20" t="s">
        <v>481</v>
      </c>
      <c r="AC51" s="18" t="n">
        <v>373.9580624</v>
      </c>
      <c r="AD51" s="20" t="n">
        <v>9.35480665</v>
      </c>
    </row>
    <row r="52" spans="1:30">
      <c r="A52" s="15" t="s">
        <v>527</v>
      </c>
      <c r="B52" s="17" t="n">
        <v>5809</v>
      </c>
      <c r="C52" s="18">
        <f>(85.0/B52*100)</f>
        <v/>
      </c>
      <c r="D52" s="19" t="n">
        <v>5724</v>
      </c>
      <c r="E52" s="18" t="n">
        <v>446.54366664</v>
      </c>
      <c r="F52" s="20" t="n">
        <v>4.82983951</v>
      </c>
      <c r="G52" s="18" t="n">
        <v>451.1234851</v>
      </c>
      <c r="H52" s="20" t="n">
        <v>5.03488892</v>
      </c>
      <c r="I52" s="18" t="n">
        <v>454.58597987</v>
      </c>
      <c r="J52" s="20" t="n">
        <v>4.14821019</v>
      </c>
      <c r="K52" s="18" t="n">
        <v>461.80322932</v>
      </c>
      <c r="L52" s="20" t="n">
        <v>4.76655993</v>
      </c>
      <c r="M52" s="18" t="n">
        <v>463.92891872</v>
      </c>
      <c r="N52" s="20" t="n">
        <v>6.00820468</v>
      </c>
      <c r="O52" s="18" t="n">
        <v>477.76311399</v>
      </c>
      <c r="P52" s="20" t="n">
        <v>4.55949338</v>
      </c>
      <c r="Q52" s="18" t="n">
        <v>494.38016984</v>
      </c>
      <c r="R52" s="20" t="n">
        <v>7.66586329</v>
      </c>
      <c r="S52" s="18" t="n">
        <v>478.81961774</v>
      </c>
      <c r="T52" s="20" t="n">
        <v>3.92196549</v>
      </c>
      <c r="U52" s="18" t="s">
        <v>481</v>
      </c>
      <c r="V52" s="20" t="s">
        <v>481</v>
      </c>
      <c r="W52" s="18" t="s">
        <v>481</v>
      </c>
      <c r="X52" s="20" t="s">
        <v>481</v>
      </c>
      <c r="Y52" s="18" t="s">
        <v>481</v>
      </c>
      <c r="Z52" s="20" t="s">
        <v>481</v>
      </c>
      <c r="AA52" s="18" t="s">
        <v>481</v>
      </c>
      <c r="AB52" s="20" t="s">
        <v>481</v>
      </c>
      <c r="AC52" s="18" t="n">
        <v>418.413843</v>
      </c>
      <c r="AD52" s="20" t="n">
        <v>8.18099245</v>
      </c>
    </row>
    <row r="53" spans="1:30">
      <c r="A53" s="15" t="s">
        <v>528</v>
      </c>
      <c r="B53" s="17" t="n">
        <v>5571</v>
      </c>
      <c r="C53" s="18">
        <f>(90.0/B53*100)</f>
        <v/>
      </c>
      <c r="D53" s="19" t="n">
        <v>5481</v>
      </c>
      <c r="E53" s="18" t="n">
        <v>437.46330326</v>
      </c>
      <c r="F53" s="20" t="n">
        <v>4.41757186</v>
      </c>
      <c r="G53" s="18" t="n">
        <v>434.55137678</v>
      </c>
      <c r="H53" s="20" t="n">
        <v>4.41994441</v>
      </c>
      <c r="I53" s="18" t="n">
        <v>444.86985877</v>
      </c>
      <c r="J53" s="20" t="n">
        <v>4.1054638</v>
      </c>
      <c r="K53" s="18" t="n">
        <v>436.71048271</v>
      </c>
      <c r="L53" s="20" t="n">
        <v>4.24091475</v>
      </c>
      <c r="M53" s="18" t="n">
        <v>445.28075621</v>
      </c>
      <c r="N53" s="20" t="n">
        <v>5.12063767</v>
      </c>
      <c r="O53" s="18" t="n">
        <v>441.53926511</v>
      </c>
      <c r="P53" s="20" t="n">
        <v>6.53455764</v>
      </c>
      <c r="Q53" s="18" t="n">
        <v>453.70833532</v>
      </c>
      <c r="R53" s="20" t="n">
        <v>7.53083907</v>
      </c>
      <c r="S53" s="18" t="n">
        <v>450.48907354</v>
      </c>
      <c r="T53" s="20" t="n">
        <v>3.17075357</v>
      </c>
      <c r="U53" s="18" t="s">
        <v>481</v>
      </c>
      <c r="V53" s="20" t="s">
        <v>481</v>
      </c>
      <c r="W53" s="18" t="s">
        <v>481</v>
      </c>
      <c r="X53" s="20" t="s">
        <v>481</v>
      </c>
      <c r="Y53" s="18" t="s">
        <v>481</v>
      </c>
      <c r="Z53" s="20" t="s">
        <v>481</v>
      </c>
      <c r="AA53" s="18" t="s">
        <v>481</v>
      </c>
      <c r="AB53" s="20" t="s">
        <v>481</v>
      </c>
      <c r="AC53" s="18" t="n">
        <v>348.69867247</v>
      </c>
      <c r="AD53" s="20" t="n">
        <v>6.88850473</v>
      </c>
    </row>
    <row r="54" spans="1:30">
      <c r="A54" s="15" t="s">
        <v>529</v>
      </c>
      <c r="B54" s="17" t="n">
        <v>4740</v>
      </c>
      <c r="C54" s="18">
        <f>(224.0/B54*100)</f>
        <v/>
      </c>
      <c r="D54" s="19" t="n">
        <v>4516</v>
      </c>
      <c r="E54" s="18" t="n">
        <v>328.27069773</v>
      </c>
      <c r="F54" s="20" t="n">
        <v>3.767488</v>
      </c>
      <c r="G54" s="18" t="n">
        <v>317.06615318</v>
      </c>
      <c r="H54" s="20" t="n">
        <v>5.02756349</v>
      </c>
      <c r="I54" s="18" t="n">
        <v>327.29083805</v>
      </c>
      <c r="J54" s="20" t="n">
        <v>3.9532181</v>
      </c>
      <c r="K54" s="18" t="n">
        <v>343.77961022</v>
      </c>
      <c r="L54" s="20" t="n">
        <v>4.70939283</v>
      </c>
      <c r="M54" s="18" t="n">
        <v>332.92836719</v>
      </c>
      <c r="N54" s="20" t="n">
        <v>5.29675263</v>
      </c>
      <c r="O54" s="18" t="n">
        <v>337.46768174</v>
      </c>
      <c r="P54" s="20" t="n">
        <v>4.42764974</v>
      </c>
      <c r="Q54" s="18" t="n">
        <v>328.31808325</v>
      </c>
      <c r="R54" s="20" t="n">
        <v>8.85599154</v>
      </c>
      <c r="S54" s="18" t="n">
        <v>349.80206842</v>
      </c>
      <c r="T54" s="20" t="n">
        <v>4.14422652</v>
      </c>
      <c r="U54" s="18" t="s">
        <v>481</v>
      </c>
      <c r="V54" s="20" t="s">
        <v>481</v>
      </c>
      <c r="W54" s="18" t="s">
        <v>481</v>
      </c>
      <c r="X54" s="20" t="s">
        <v>481</v>
      </c>
      <c r="Y54" s="18" t="s">
        <v>481</v>
      </c>
      <c r="Z54" s="20" t="s">
        <v>481</v>
      </c>
      <c r="AA54" s="18" t="s">
        <v>481</v>
      </c>
      <c r="AB54" s="20" t="s">
        <v>481</v>
      </c>
      <c r="AC54" s="18" t="n">
        <v>280.96078086</v>
      </c>
      <c r="AD54" s="20" t="n">
        <v>5.18341942</v>
      </c>
    </row>
    <row r="55" spans="1:3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n">
        <v>403.83322941</v>
      </c>
      <c r="Z55" s="20" t="n">
        <v>2.78193854</v>
      </c>
      <c r="AA55" s="18" t="s">
        <v>481</v>
      </c>
      <c r="AB55" s="20" t="s">
        <v>481</v>
      </c>
      <c r="AC55" s="18" t="s">
        <v>481</v>
      </c>
      <c r="AD55" s="20" t="s">
        <v>481</v>
      </c>
    </row>
    <row r="56" spans="1:30">
      <c r="A56" s="15" t="s">
        <v>531</v>
      </c>
      <c r="B56" s="17" t="n">
        <v>5359</v>
      </c>
      <c r="C56" s="18">
        <f>(77.0/B56*100)</f>
        <v/>
      </c>
      <c r="D56" s="19" t="n">
        <v>5282</v>
      </c>
      <c r="E56" s="18" t="n">
        <v>560.95204732</v>
      </c>
      <c r="F56" s="20" t="n">
        <v>4.02545556</v>
      </c>
      <c r="G56" s="18" t="n">
        <v>547.73545633</v>
      </c>
      <c r="H56" s="20" t="n">
        <v>4.21351707</v>
      </c>
      <c r="I56" s="18" t="n">
        <v>540.19395896</v>
      </c>
      <c r="J56" s="20" t="n">
        <v>4.7679986</v>
      </c>
      <c r="K56" s="18" t="n">
        <v>542.78630054</v>
      </c>
      <c r="L56" s="20" t="n">
        <v>4.8616719</v>
      </c>
      <c r="M56" s="18" t="n">
        <v>534.7661951</v>
      </c>
      <c r="N56" s="20" t="n">
        <v>7.4819296</v>
      </c>
      <c r="O56" s="18" t="n">
        <v>549.11069694</v>
      </c>
      <c r="P56" s="20" t="n">
        <v>4.61719185</v>
      </c>
      <c r="Q56" s="18" t="n">
        <v>550.3367655</v>
      </c>
      <c r="R56" s="20" t="n">
        <v>7.56209653</v>
      </c>
      <c r="S56" s="18" t="n">
        <v>546.82866598</v>
      </c>
      <c r="T56" s="20" t="n">
        <v>4.47206432</v>
      </c>
      <c r="U56" s="18" t="s">
        <v>481</v>
      </c>
      <c r="V56" s="20" t="s">
        <v>481</v>
      </c>
      <c r="W56" s="18" t="s">
        <v>481</v>
      </c>
      <c r="X56" s="20" t="s">
        <v>481</v>
      </c>
      <c r="Y56" s="18" t="s">
        <v>481</v>
      </c>
      <c r="Z56" s="20" t="s">
        <v>481</v>
      </c>
      <c r="AA56" s="18" t="s">
        <v>481</v>
      </c>
      <c r="AB56" s="20" t="s">
        <v>481</v>
      </c>
      <c r="AC56" s="18" t="n">
        <v>482.26152567</v>
      </c>
      <c r="AD56" s="20" t="n">
        <v>21.54487648</v>
      </c>
    </row>
    <row r="57" spans="1:3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n">
        <v>386.10959158</v>
      </c>
      <c r="Z57" s="20" t="n">
        <v>3.0844628</v>
      </c>
      <c r="AA57" s="18" t="s">
        <v>481</v>
      </c>
      <c r="AB57" s="20" t="s">
        <v>481</v>
      </c>
      <c r="AC57" s="18" t="s">
        <v>481</v>
      </c>
      <c r="AD57" s="20" t="s">
        <v>481</v>
      </c>
    </row>
    <row r="58" spans="1:3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n">
        <v>380.25901051</v>
      </c>
      <c r="Z58" s="20" t="n">
        <v>2.6518124</v>
      </c>
      <c r="AA58" s="18" t="s">
        <v>481</v>
      </c>
      <c r="AB58" s="20" t="s">
        <v>481</v>
      </c>
      <c r="AC58" s="18" t="s">
        <v>481</v>
      </c>
      <c r="AD58" s="20" t="s">
        <v>481</v>
      </c>
    </row>
    <row r="59" spans="1:3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n">
        <v>361.5339806</v>
      </c>
      <c r="Z59" s="20" t="n">
        <v>1.62528789</v>
      </c>
      <c r="AA59" s="18" t="s">
        <v>481</v>
      </c>
      <c r="AB59" s="20" t="s">
        <v>481</v>
      </c>
      <c r="AC59" s="18" t="s">
        <v>481</v>
      </c>
      <c r="AD59" s="20" t="s">
        <v>481</v>
      </c>
    </row>
    <row r="60" spans="1:3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n">
        <v>396.24965264</v>
      </c>
      <c r="Z60" s="20" t="n">
        <v>3.6919812</v>
      </c>
      <c r="AA60" s="18" t="s">
        <v>481</v>
      </c>
      <c r="AB60" s="20" t="s">
        <v>481</v>
      </c>
      <c r="AC60" s="18" t="s">
        <v>481</v>
      </c>
      <c r="AD60" s="20" t="s">
        <v>481</v>
      </c>
    </row>
    <row r="61" spans="1:30">
      <c r="A61" s="15" t="s">
        <v>536</v>
      </c>
      <c r="B61" s="17" t="n">
        <v>6525</v>
      </c>
      <c r="C61" s="18">
        <f>(147.0/B61*100)</f>
        <v/>
      </c>
      <c r="D61" s="19" t="n">
        <v>6378</v>
      </c>
      <c r="E61" s="18" t="n">
        <v>462.09821491</v>
      </c>
      <c r="F61" s="20" t="n">
        <v>5.0249611</v>
      </c>
      <c r="G61" s="18" t="n">
        <v>466.28490865</v>
      </c>
      <c r="H61" s="20" t="n">
        <v>5.0893965</v>
      </c>
      <c r="I61" s="18" t="n">
        <v>466.86397161</v>
      </c>
      <c r="J61" s="20" t="n">
        <v>5.12553699</v>
      </c>
      <c r="K61" s="18" t="n">
        <v>472.36072682</v>
      </c>
      <c r="L61" s="20" t="n">
        <v>3.99320382</v>
      </c>
      <c r="M61" s="18" t="n">
        <v>480.40139941</v>
      </c>
      <c r="N61" s="20" t="n">
        <v>6.11345011</v>
      </c>
      <c r="O61" s="18" t="n">
        <v>489.98524969</v>
      </c>
      <c r="P61" s="20" t="n">
        <v>4.86855382</v>
      </c>
      <c r="Q61" s="18" t="n">
        <v>507.37515474</v>
      </c>
      <c r="R61" s="20" t="n">
        <v>7.22500537</v>
      </c>
      <c r="S61" s="18" t="n">
        <v>495.10789324</v>
      </c>
      <c r="T61" s="20" t="n">
        <v>3.03909627</v>
      </c>
      <c r="U61" s="18" t="s">
        <v>481</v>
      </c>
      <c r="V61" s="20" t="s">
        <v>481</v>
      </c>
      <c r="W61" s="18" t="s">
        <v>481</v>
      </c>
      <c r="X61" s="20" t="s">
        <v>481</v>
      </c>
      <c r="Y61" s="18" t="s">
        <v>481</v>
      </c>
      <c r="Z61" s="20" t="s">
        <v>481</v>
      </c>
      <c r="AA61" s="18" t="s">
        <v>481</v>
      </c>
      <c r="AB61" s="20" t="s">
        <v>481</v>
      </c>
      <c r="AC61" s="18" t="n">
        <v>404.38871829</v>
      </c>
      <c r="AD61" s="20" t="n">
        <v>8.66089895</v>
      </c>
    </row>
    <row r="62" spans="1:30">
      <c r="A62" s="15" t="s">
        <v>537</v>
      </c>
      <c r="B62" s="17" t="n">
        <v>4476</v>
      </c>
      <c r="C62" s="18">
        <f>(3.0/B62*100)</f>
        <v/>
      </c>
      <c r="D62" s="19" t="n">
        <v>4473</v>
      </c>
      <c r="E62" s="18" t="n">
        <v>546.79347046</v>
      </c>
      <c r="F62" s="20" t="n">
        <v>2.89033831</v>
      </c>
      <c r="G62" s="18" t="n">
        <v>538.32949381</v>
      </c>
      <c r="H62" s="20" t="n">
        <v>3.50833766</v>
      </c>
      <c r="I62" s="18" t="n">
        <v>537.33192554</v>
      </c>
      <c r="J62" s="20" t="n">
        <v>3.30688176</v>
      </c>
      <c r="K62" s="18" t="n">
        <v>540.71414236</v>
      </c>
      <c r="L62" s="20" t="n">
        <v>4.84348956</v>
      </c>
      <c r="M62" s="18" t="n">
        <v>549.93474458</v>
      </c>
      <c r="N62" s="20" t="n">
        <v>7.70320715</v>
      </c>
      <c r="O62" s="18" t="n">
        <v>548.9340828099999</v>
      </c>
      <c r="P62" s="20" t="n">
        <v>4.23547757</v>
      </c>
      <c r="Q62" s="18" t="n">
        <v>563.6857234300001</v>
      </c>
      <c r="R62" s="20" t="n">
        <v>6.04952973</v>
      </c>
      <c r="S62" s="18" t="n">
        <v>546.2983791299999</v>
      </c>
      <c r="T62" s="20" t="n">
        <v>2.93583751</v>
      </c>
      <c r="U62" s="18" t="s">
        <v>481</v>
      </c>
      <c r="V62" s="20" t="s">
        <v>481</v>
      </c>
      <c r="W62" s="18" t="s">
        <v>481</v>
      </c>
      <c r="X62" s="20" t="s">
        <v>481</v>
      </c>
      <c r="Y62" s="18" t="s">
        <v>481</v>
      </c>
      <c r="Z62" s="20" t="s">
        <v>481</v>
      </c>
      <c r="AA62" s="18" t="s">
        <v>481</v>
      </c>
      <c r="AB62" s="20" t="s">
        <v>481</v>
      </c>
      <c r="AC62" s="18" t="n">
        <v>459.89617078</v>
      </c>
      <c r="AD62" s="20" t="n">
        <v>27.69747746</v>
      </c>
    </row>
    <row r="63" spans="1:3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n">
        <v>371.31142887</v>
      </c>
      <c r="Z63" s="20" t="n">
        <v>1.28307667</v>
      </c>
      <c r="AA63" s="18" t="s">
        <v>481</v>
      </c>
      <c r="AB63" s="20" t="s">
        <v>481</v>
      </c>
      <c r="AC63" s="18" t="s">
        <v>481</v>
      </c>
      <c r="AD63" s="20" t="s">
        <v>481</v>
      </c>
    </row>
    <row r="64" spans="1:3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n">
        <v>478.6447938</v>
      </c>
      <c r="Z64" s="20" t="n">
        <v>1.71583638</v>
      </c>
      <c r="AA64" s="18" t="s">
        <v>481</v>
      </c>
      <c r="AB64" s="20" t="s">
        <v>481</v>
      </c>
      <c r="AC64" s="18" t="s">
        <v>481</v>
      </c>
      <c r="AD64" s="20" t="s">
        <v>481</v>
      </c>
    </row>
    <row r="65" spans="1:3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n">
        <v>419.66352142</v>
      </c>
      <c r="Z65" s="20" t="n">
        <v>2.4655214</v>
      </c>
      <c r="AA65" s="18" t="s">
        <v>481</v>
      </c>
      <c r="AB65" s="20" t="s">
        <v>481</v>
      </c>
      <c r="AC65" s="18" t="s">
        <v>481</v>
      </c>
      <c r="AD65" s="20" t="s">
        <v>481</v>
      </c>
    </row>
    <row r="66" spans="1:30">
      <c r="A66" s="15" t="s">
        <v>541</v>
      </c>
      <c r="B66" s="17" t="n">
        <v>5665</v>
      </c>
      <c r="C66" s="18">
        <f>(79.0/B66*100)</f>
        <v/>
      </c>
      <c r="D66" s="19" t="n">
        <v>5586</v>
      </c>
      <c r="E66" s="18" t="n">
        <v>417.89625338</v>
      </c>
      <c r="F66" s="20" t="n">
        <v>5.88476588</v>
      </c>
      <c r="G66" s="18" t="n">
        <v>400.52366205</v>
      </c>
      <c r="H66" s="20" t="n">
        <v>4.67569671</v>
      </c>
      <c r="I66" s="18" t="n">
        <v>404.36477877</v>
      </c>
      <c r="J66" s="20" t="n">
        <v>4.13916965</v>
      </c>
      <c r="K66" s="18" t="n">
        <v>422.17139628</v>
      </c>
      <c r="L66" s="20" t="n">
        <v>4.03679229</v>
      </c>
      <c r="M66" s="18" t="n">
        <v>425.21952875</v>
      </c>
      <c r="N66" s="20" t="n">
        <v>4.40523204</v>
      </c>
      <c r="O66" s="18" t="n">
        <v>435.05111261</v>
      </c>
      <c r="P66" s="20" t="n">
        <v>5.28953294</v>
      </c>
      <c r="Q66" s="18" t="n">
        <v>434.05619289</v>
      </c>
      <c r="R66" s="20" t="n">
        <v>7.7904927</v>
      </c>
      <c r="S66" s="18" t="n">
        <v>437.21176459</v>
      </c>
      <c r="T66" s="20" t="n">
        <v>2.75719131</v>
      </c>
      <c r="U66" s="18" t="s">
        <v>481</v>
      </c>
      <c r="V66" s="20" t="s">
        <v>481</v>
      </c>
      <c r="W66" s="18" t="s">
        <v>481</v>
      </c>
      <c r="X66" s="20" t="s">
        <v>481</v>
      </c>
      <c r="Y66" s="18" t="s">
        <v>481</v>
      </c>
      <c r="Z66" s="20" t="s">
        <v>481</v>
      </c>
      <c r="AA66" s="18" t="s">
        <v>481</v>
      </c>
      <c r="AB66" s="20" t="s">
        <v>481</v>
      </c>
      <c r="AC66" s="18" t="n">
        <v>355.76060665</v>
      </c>
      <c r="AD66" s="20" t="n">
        <v>5.27900609</v>
      </c>
    </row>
    <row r="67" spans="1:30">
      <c r="A67" s="15" t="s">
        <v>542</v>
      </c>
      <c r="B67" s="17" t="n">
        <v>6971</v>
      </c>
      <c r="C67" s="18">
        <f>(349.0/B67*100)</f>
        <v/>
      </c>
      <c r="D67" s="19" t="n">
        <v>6622</v>
      </c>
      <c r="E67" s="18" t="n">
        <v>382.0186964</v>
      </c>
      <c r="F67" s="20" t="n">
        <v>5.41555642</v>
      </c>
      <c r="G67" s="18" t="n">
        <v>371.43073356</v>
      </c>
      <c r="H67" s="20" t="n">
        <v>3.72622954</v>
      </c>
      <c r="I67" s="18" t="n">
        <v>385.98282652</v>
      </c>
      <c r="J67" s="20" t="n">
        <v>3.27541274</v>
      </c>
      <c r="K67" s="18" t="n">
        <v>394.31000009</v>
      </c>
      <c r="L67" s="20" t="n">
        <v>4.65169022</v>
      </c>
      <c r="M67" s="18" t="n">
        <v>397.3165406</v>
      </c>
      <c r="N67" s="20" t="n">
        <v>5.97964021</v>
      </c>
      <c r="O67" s="18" t="n">
        <v>403.73245125</v>
      </c>
      <c r="P67" s="20" t="n">
        <v>4.69200252</v>
      </c>
      <c r="Q67" s="18" t="n">
        <v>411.17008527</v>
      </c>
      <c r="R67" s="20" t="n">
        <v>9.429890240000001</v>
      </c>
      <c r="S67" s="18" t="n">
        <v>414.81109977</v>
      </c>
      <c r="T67" s="20" t="n">
        <v>4.45734591</v>
      </c>
      <c r="U67" s="18" t="s">
        <v>481</v>
      </c>
      <c r="V67" s="20" t="s">
        <v>481</v>
      </c>
      <c r="W67" s="18" t="s">
        <v>481</v>
      </c>
      <c r="X67" s="20" t="s">
        <v>481</v>
      </c>
      <c r="Y67" s="18" t="s">
        <v>481</v>
      </c>
      <c r="Z67" s="20" t="s">
        <v>481</v>
      </c>
      <c r="AA67" s="18" t="s">
        <v>481</v>
      </c>
      <c r="AB67" s="20" t="s">
        <v>481</v>
      </c>
      <c r="AC67" s="18" t="n">
        <v>314.94541972</v>
      </c>
      <c r="AD67" s="20" t="n">
        <v>10.15975398</v>
      </c>
    </row>
    <row r="68" spans="1:30">
      <c r="A68" s="15" t="s">
        <v>543</v>
      </c>
      <c r="B68" s="17" t="n">
        <v>12083</v>
      </c>
      <c r="C68" s="18">
        <f>(28.0/B68*100)</f>
        <v/>
      </c>
      <c r="D68" s="19" t="n">
        <v>12055</v>
      </c>
      <c r="E68" s="18" t="n">
        <v>396.7748089</v>
      </c>
      <c r="F68" s="20" t="n">
        <v>2.65308287</v>
      </c>
      <c r="G68" s="18" t="n">
        <v>402.67095277</v>
      </c>
      <c r="H68" s="20" t="n">
        <v>2.47601374</v>
      </c>
      <c r="I68" s="18" t="n">
        <v>403.2716512</v>
      </c>
      <c r="J68" s="20" t="n">
        <v>2.86227313</v>
      </c>
      <c r="K68" s="18" t="n">
        <v>413.12820491</v>
      </c>
      <c r="L68" s="20" t="n">
        <v>4.05388167</v>
      </c>
      <c r="M68" s="18" t="n">
        <v>417.2911467</v>
      </c>
      <c r="N68" s="20" t="n">
        <v>4.6637076</v>
      </c>
      <c r="O68" s="18" t="n">
        <v>421.75168175</v>
      </c>
      <c r="P68" s="20" t="n">
        <v>3.95071721</v>
      </c>
      <c r="Q68" s="18" t="n">
        <v>422.17761406</v>
      </c>
      <c r="R68" s="20" t="n">
        <v>8.340424629999999</v>
      </c>
      <c r="S68" s="18" t="n">
        <v>438.38076579</v>
      </c>
      <c r="T68" s="20" t="n">
        <v>3.84790274</v>
      </c>
      <c r="U68" s="18" t="s">
        <v>481</v>
      </c>
      <c r="V68" s="20" t="s">
        <v>481</v>
      </c>
      <c r="W68" s="18" t="s">
        <v>481</v>
      </c>
      <c r="X68" s="20" t="s">
        <v>481</v>
      </c>
      <c r="Y68" s="18" t="s">
        <v>481</v>
      </c>
      <c r="Z68" s="20" t="s">
        <v>481</v>
      </c>
      <c r="AA68" s="18" t="s">
        <v>481</v>
      </c>
      <c r="AB68" s="20" t="s">
        <v>481</v>
      </c>
      <c r="AC68" s="18" t="n">
        <v>331.16310215</v>
      </c>
      <c r="AD68" s="20" t="n">
        <v>3.37697174</v>
      </c>
    </row>
    <row r="69" spans="1:3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n">
        <v>443.95431517</v>
      </c>
      <c r="Z69" s="20" t="n">
        <v>3.78500092</v>
      </c>
      <c r="AA69" s="18" t="s">
        <v>481</v>
      </c>
      <c r="AB69" s="20" t="s">
        <v>481</v>
      </c>
      <c r="AC69" s="18" t="s">
        <v>481</v>
      </c>
      <c r="AD69" s="20" t="s">
        <v>481</v>
      </c>
    </row>
    <row r="70" spans="1:30">
      <c r="A70" s="15" t="s">
        <v>545</v>
      </c>
      <c r="B70" s="17" t="n">
        <v>6036</v>
      </c>
      <c r="C70" s="18">
        <f>(223.0/B70*100)</f>
        <v/>
      </c>
      <c r="D70" s="19" t="n">
        <v>5813</v>
      </c>
      <c r="E70" s="18" t="n">
        <v>492.87020059</v>
      </c>
      <c r="F70" s="20" t="n">
        <v>5.81200976</v>
      </c>
      <c r="G70" s="18" t="n">
        <v>491.79525242</v>
      </c>
      <c r="H70" s="20" t="n">
        <v>7.00191474</v>
      </c>
      <c r="I70" s="18" t="n">
        <v>483.33774894</v>
      </c>
      <c r="J70" s="20" t="n">
        <v>4.86555694</v>
      </c>
      <c r="K70" s="18" t="n">
        <v>488.25045302</v>
      </c>
      <c r="L70" s="20" t="n">
        <v>4.4644059</v>
      </c>
      <c r="M70" s="18" t="n">
        <v>496.71391919</v>
      </c>
      <c r="N70" s="20" t="n">
        <v>5.55733253</v>
      </c>
      <c r="O70" s="18" t="n">
        <v>499.69851038</v>
      </c>
      <c r="P70" s="20" t="n">
        <v>5.19298373</v>
      </c>
      <c r="Q70" s="18" t="n">
        <v>501.51979749</v>
      </c>
      <c r="R70" s="20" t="n">
        <v>6.34453459</v>
      </c>
      <c r="S70" s="18" t="n">
        <v>509.23558019</v>
      </c>
      <c r="T70" s="20" t="n">
        <v>4.0786411</v>
      </c>
      <c r="U70" s="18" t="s">
        <v>481</v>
      </c>
      <c r="V70" s="20" t="s">
        <v>481</v>
      </c>
      <c r="W70" s="18" t="s">
        <v>481</v>
      </c>
      <c r="X70" s="20" t="s">
        <v>481</v>
      </c>
      <c r="Y70" s="18" t="s">
        <v>481</v>
      </c>
      <c r="Z70" s="20" t="s">
        <v>481</v>
      </c>
      <c r="AA70" s="18" t="s">
        <v>481</v>
      </c>
      <c r="AB70" s="20" t="s">
        <v>481</v>
      </c>
      <c r="AC70" s="18" t="n">
        <v>451.69569275</v>
      </c>
      <c r="AD70" s="20" t="n">
        <v>8.632354100000001</v>
      </c>
    </row>
    <row r="71" spans="1:30">
      <c r="A71" s="15" t="s">
        <v>546</v>
      </c>
      <c r="B71" s="17" t="n">
        <v>6115</v>
      </c>
      <c r="C71" s="18">
        <f>(18.0/B71*100)</f>
        <v/>
      </c>
      <c r="D71" s="19" t="n">
        <v>6097</v>
      </c>
      <c r="E71" s="18" t="n">
        <v>573.65724674</v>
      </c>
      <c r="F71" s="20" t="n">
        <v>3.77022526</v>
      </c>
      <c r="G71" s="18" t="n">
        <v>552.77277187</v>
      </c>
      <c r="H71" s="20" t="n">
        <v>3.98571143</v>
      </c>
      <c r="I71" s="18" t="n">
        <v>555.60319807</v>
      </c>
      <c r="J71" s="20" t="n">
        <v>4.12821088</v>
      </c>
      <c r="K71" s="18" t="n">
        <v>563.66370655</v>
      </c>
      <c r="L71" s="20" t="n">
        <v>4.70013035</v>
      </c>
      <c r="M71" s="18" t="n">
        <v>553.21005121</v>
      </c>
      <c r="N71" s="20" t="n">
        <v>6.19239434</v>
      </c>
      <c r="O71" s="18" t="n">
        <v>572.89140657</v>
      </c>
      <c r="P71" s="20" t="n">
        <v>3.89407088</v>
      </c>
      <c r="Q71" s="18" t="n">
        <v>577.89397299</v>
      </c>
      <c r="R71" s="20" t="n">
        <v>8.49709605</v>
      </c>
      <c r="S71" s="18" t="n">
        <v>569.69329779</v>
      </c>
      <c r="T71" s="20" t="n">
        <v>3.20552575</v>
      </c>
      <c r="U71" s="18" t="s">
        <v>481</v>
      </c>
      <c r="V71" s="20" t="s">
        <v>481</v>
      </c>
      <c r="W71" s="18" t="s">
        <v>481</v>
      </c>
      <c r="X71" s="20" t="s">
        <v>481</v>
      </c>
      <c r="Y71" s="18" t="s">
        <v>481</v>
      </c>
      <c r="Z71" s="20" t="s">
        <v>481</v>
      </c>
      <c r="AA71" s="18" t="s">
        <v>481</v>
      </c>
      <c r="AB71" s="20" t="s">
        <v>481</v>
      </c>
      <c r="AC71" s="18" t="n">
        <v>456.21092343</v>
      </c>
      <c r="AD71" s="20" t="n">
        <v>20.77099305</v>
      </c>
    </row>
    <row r="72" spans="1:30">
      <c r="A72" s="15" t="s">
        <v>547</v>
      </c>
      <c r="B72" s="17" t="n">
        <v>7708</v>
      </c>
      <c r="C72" s="18">
        <f>(5.0/B72*100)</f>
        <v/>
      </c>
      <c r="D72" s="19" t="n">
        <v>7703</v>
      </c>
      <c r="E72" s="18" t="n">
        <v>549.74455696</v>
      </c>
      <c r="F72" s="20" t="n">
        <v>4.7606238</v>
      </c>
      <c r="G72" s="18" t="n">
        <v>525.0491068</v>
      </c>
      <c r="H72" s="20" t="n">
        <v>5.37444526</v>
      </c>
      <c r="I72" s="18" t="n">
        <v>537.70559838</v>
      </c>
      <c r="J72" s="20" t="n">
        <v>5.32837372</v>
      </c>
      <c r="K72" s="18" t="n">
        <v>542.77664639</v>
      </c>
      <c r="L72" s="20" t="n">
        <v>6.0051071</v>
      </c>
      <c r="M72" s="18" t="n">
        <v>568.59475206</v>
      </c>
      <c r="N72" s="20" t="n">
        <v>6.83046118</v>
      </c>
      <c r="O72" s="18" t="n">
        <v>537.2597874099999</v>
      </c>
      <c r="P72" s="20" t="n">
        <v>4.4766054</v>
      </c>
      <c r="Q72" s="18" t="n">
        <v>576.14311233</v>
      </c>
      <c r="R72" s="20" t="n">
        <v>7.31369237</v>
      </c>
      <c r="S72" s="18" t="n">
        <v>543.52232836</v>
      </c>
      <c r="T72" s="20" t="n">
        <v>3.97183161</v>
      </c>
      <c r="U72" s="18" t="s">
        <v>481</v>
      </c>
      <c r="V72" s="20" t="s">
        <v>481</v>
      </c>
      <c r="W72" s="18" t="s">
        <v>481</v>
      </c>
      <c r="X72" s="20" t="s">
        <v>481</v>
      </c>
      <c r="Y72" s="18" t="s">
        <v>481</v>
      </c>
      <c r="Z72" s="20" t="s">
        <v>481</v>
      </c>
      <c r="AA72" s="18" t="s">
        <v>481</v>
      </c>
      <c r="AB72" s="20" t="s">
        <v>481</v>
      </c>
      <c r="AC72" s="18" t="n">
        <v>408.74184155</v>
      </c>
      <c r="AD72" s="20" t="n">
        <v>34.75839666</v>
      </c>
    </row>
    <row r="73" spans="1:30">
      <c r="A73" s="15" t="s">
        <v>548</v>
      </c>
      <c r="B73" s="17" t="n">
        <v>8249</v>
      </c>
      <c r="C73" s="18">
        <f>(152.0/B73*100)</f>
        <v/>
      </c>
      <c r="D73" s="19" t="n">
        <v>8097</v>
      </c>
      <c r="E73" s="18" t="n">
        <v>416.27206984</v>
      </c>
      <c r="F73" s="20" t="n">
        <v>6.64083876</v>
      </c>
      <c r="G73" s="18" t="n">
        <v>403.88423111</v>
      </c>
      <c r="H73" s="20" t="n">
        <v>4.09392856</v>
      </c>
      <c r="I73" s="18" t="n">
        <v>405.97509672</v>
      </c>
      <c r="J73" s="20" t="n">
        <v>4.78775182</v>
      </c>
      <c r="K73" s="18" t="n">
        <v>408.20838678</v>
      </c>
      <c r="L73" s="20" t="n">
        <v>4.32065419</v>
      </c>
      <c r="M73" s="18" t="n">
        <v>411.97205051</v>
      </c>
      <c r="N73" s="20" t="n">
        <v>6.07391038</v>
      </c>
      <c r="O73" s="18" t="n">
        <v>420.49828986</v>
      </c>
      <c r="P73" s="20" t="n">
        <v>4.47331141</v>
      </c>
      <c r="Q73" s="18" t="n">
        <v>439.28061911</v>
      </c>
      <c r="R73" s="20" t="n">
        <v>9.541792429999999</v>
      </c>
      <c r="S73" s="18" t="n">
        <v>431.76985696</v>
      </c>
      <c r="T73" s="20" t="n">
        <v>4.04167795</v>
      </c>
      <c r="U73" s="18" t="s">
        <v>481</v>
      </c>
      <c r="V73" s="20" t="s">
        <v>481</v>
      </c>
      <c r="W73" s="18" t="s">
        <v>481</v>
      </c>
      <c r="X73" s="20" t="s">
        <v>481</v>
      </c>
      <c r="Y73" s="18" t="s">
        <v>481</v>
      </c>
      <c r="Z73" s="20" t="s">
        <v>481</v>
      </c>
      <c r="AA73" s="18" t="s">
        <v>481</v>
      </c>
      <c r="AB73" s="20" t="s">
        <v>481</v>
      </c>
      <c r="AC73" s="18" t="n">
        <v>369.48333472</v>
      </c>
      <c r="AD73" s="20" t="n">
        <v>14.69703861</v>
      </c>
    </row>
    <row r="74" spans="1:3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n">
        <v>417.24339576</v>
      </c>
      <c r="Z74" s="20" t="n">
        <v>1.40662681</v>
      </c>
      <c r="AA74" s="18" t="s">
        <v>481</v>
      </c>
      <c r="AB74" s="20" t="s">
        <v>481</v>
      </c>
      <c r="AC74" s="18" t="s">
        <v>481</v>
      </c>
      <c r="AD74" s="20" t="s">
        <v>481</v>
      </c>
    </row>
    <row r="75" spans="1:30">
      <c r="A75" s="15" t="s">
        <v>550</v>
      </c>
      <c r="B75" s="17" t="n">
        <v>5375</v>
      </c>
      <c r="C75" s="18">
        <f>(240.0/B75*100)</f>
        <v/>
      </c>
      <c r="D75" s="19" t="n">
        <v>5135</v>
      </c>
      <c r="E75" s="18" t="n">
        <v>381.56779964</v>
      </c>
      <c r="F75" s="20" t="n">
        <v>4.24316792</v>
      </c>
      <c r="G75" s="18" t="n">
        <v>372.09831099</v>
      </c>
      <c r="H75" s="20" t="n">
        <v>4.24925143</v>
      </c>
      <c r="I75" s="18" t="n">
        <v>359.78598426</v>
      </c>
      <c r="J75" s="20" t="n">
        <v>4.41116192</v>
      </c>
      <c r="K75" s="18" t="n">
        <v>358.52729245</v>
      </c>
      <c r="L75" s="20" t="n">
        <v>4.46723749</v>
      </c>
      <c r="M75" s="18" t="n">
        <v>363.28449461</v>
      </c>
      <c r="N75" s="20" t="n">
        <v>7.21647018</v>
      </c>
      <c r="O75" s="18" t="n">
        <v>365.04314296</v>
      </c>
      <c r="P75" s="20" t="n">
        <v>8.52507404</v>
      </c>
      <c r="Q75" s="18" t="n">
        <v>371.26433304</v>
      </c>
      <c r="R75" s="20" t="n">
        <v>8.53429173</v>
      </c>
      <c r="S75" s="18" t="n">
        <v>384.15198957</v>
      </c>
      <c r="T75" s="20" t="n">
        <v>5.09109707</v>
      </c>
      <c r="U75" s="18" t="s">
        <v>481</v>
      </c>
      <c r="V75" s="20" t="s">
        <v>481</v>
      </c>
      <c r="W75" s="18" t="s">
        <v>481</v>
      </c>
      <c r="X75" s="20" t="s">
        <v>481</v>
      </c>
      <c r="Y75" s="18" t="s">
        <v>481</v>
      </c>
      <c r="Z75" s="20" t="s">
        <v>481</v>
      </c>
      <c r="AA75" s="18" t="s">
        <v>481</v>
      </c>
      <c r="AB75" s="20" t="s">
        <v>481</v>
      </c>
      <c r="AC75" s="18" t="n">
        <v>324.1886656</v>
      </c>
      <c r="AD75" s="20" t="n">
        <v>8.6031122</v>
      </c>
    </row>
    <row r="76" spans="1:30">
      <c r="A76" s="15" t="s">
        <v>551</v>
      </c>
      <c r="B76" s="17" t="n">
        <v>14167</v>
      </c>
      <c r="C76" s="18">
        <f>(231.0/B76*100)</f>
        <v/>
      </c>
      <c r="D76" s="19" t="n">
        <v>13936</v>
      </c>
      <c r="E76" s="18" t="n">
        <v>419.39026786</v>
      </c>
      <c r="F76" s="20" t="n">
        <v>2.75427439</v>
      </c>
      <c r="G76" s="18" t="n">
        <v>420.70219611</v>
      </c>
      <c r="H76" s="20" t="n">
        <v>4.2018815</v>
      </c>
      <c r="I76" s="18" t="n">
        <v>429.6571483</v>
      </c>
      <c r="J76" s="20" t="n">
        <v>5.37506177</v>
      </c>
      <c r="K76" s="18" t="n">
        <v>430.29028059</v>
      </c>
      <c r="L76" s="20" t="n">
        <v>4.61408764</v>
      </c>
      <c r="M76" s="18" t="n">
        <v>436.04027538</v>
      </c>
      <c r="N76" s="20" t="n">
        <v>6.65483829</v>
      </c>
      <c r="O76" s="18" t="n">
        <v>450.44108611</v>
      </c>
      <c r="P76" s="20" t="n">
        <v>5.03788781</v>
      </c>
      <c r="Q76" s="18" t="n">
        <v>444.70331726</v>
      </c>
      <c r="R76" s="20" t="n">
        <v>9.57933092</v>
      </c>
      <c r="S76" s="18" t="n">
        <v>454.15184796</v>
      </c>
      <c r="T76" s="20" t="n">
        <v>4.45679414</v>
      </c>
      <c r="U76" s="18" t="s">
        <v>481</v>
      </c>
      <c r="V76" s="20" t="s">
        <v>481</v>
      </c>
      <c r="W76" s="18" t="s">
        <v>481</v>
      </c>
      <c r="X76" s="20" t="s">
        <v>481</v>
      </c>
      <c r="Y76" s="18" t="s">
        <v>481</v>
      </c>
      <c r="Z76" s="20" t="s">
        <v>481</v>
      </c>
      <c r="AA76" s="18" t="s">
        <v>481</v>
      </c>
      <c r="AB76" s="20" t="s">
        <v>481</v>
      </c>
      <c r="AC76" s="18" t="n">
        <v>354.14408683</v>
      </c>
      <c r="AD76" s="20" t="n">
        <v>7.40888463</v>
      </c>
    </row>
    <row r="77" spans="1:30">
      <c r="A77" s="15" t="s">
        <v>552</v>
      </c>
      <c r="B77" s="17" t="n">
        <v>6062</v>
      </c>
      <c r="C77" s="18">
        <f>(154.0/B77*100)</f>
        <v/>
      </c>
      <c r="D77" s="19" t="n">
        <v>5908</v>
      </c>
      <c r="E77" s="18" t="n">
        <v>418.24017791</v>
      </c>
      <c r="F77" s="20" t="n">
        <v>3.66898095</v>
      </c>
      <c r="G77" s="18" t="n">
        <v>411.59698449</v>
      </c>
      <c r="H77" s="20" t="n">
        <v>4.42157575</v>
      </c>
      <c r="I77" s="18" t="n">
        <v>411.83788322</v>
      </c>
      <c r="J77" s="20" t="n">
        <v>4.35199842</v>
      </c>
      <c r="K77" s="18" t="n">
        <v>425.20236325</v>
      </c>
      <c r="L77" s="20" t="n">
        <v>4.04890674</v>
      </c>
      <c r="M77" s="18" t="n">
        <v>424.44788947</v>
      </c>
      <c r="N77" s="20" t="n">
        <v>6.5209641</v>
      </c>
      <c r="O77" s="18" t="n">
        <v>432.95798319</v>
      </c>
      <c r="P77" s="20" t="n">
        <v>4.60206103</v>
      </c>
      <c r="Q77" s="18" t="n">
        <v>436.00144625</v>
      </c>
      <c r="R77" s="20" t="n">
        <v>6.98992117</v>
      </c>
      <c r="S77" s="18" t="n">
        <v>437.76157561</v>
      </c>
      <c r="T77" s="20" t="n">
        <v>4.7925287</v>
      </c>
      <c r="U77" s="18" t="s">
        <v>481</v>
      </c>
      <c r="V77" s="20" t="s">
        <v>481</v>
      </c>
      <c r="W77" s="18" t="s">
        <v>481</v>
      </c>
      <c r="X77" s="20" t="s">
        <v>481</v>
      </c>
      <c r="Y77" s="18" t="s">
        <v>481</v>
      </c>
      <c r="Z77" s="20" t="s">
        <v>481</v>
      </c>
      <c r="AA77" s="18" t="s">
        <v>481</v>
      </c>
      <c r="AB77" s="20" t="s">
        <v>481</v>
      </c>
      <c r="AC77" s="18" t="n">
        <v>357.88808102</v>
      </c>
      <c r="AD77" s="20" t="n">
        <v>4.6391601</v>
      </c>
    </row>
    <row r="78" spans="1:3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n">
        <v>494.51831162</v>
      </c>
      <c r="Z78" s="20" t="n">
        <v>4.45771317</v>
      </c>
      <c r="AA78" s="18" t="s">
        <v>481</v>
      </c>
      <c r="AB78" s="20" t="s">
        <v>481</v>
      </c>
      <c r="AC78" s="18" t="s">
        <v>481</v>
      </c>
      <c r="AD78" s="20" t="s">
        <v>481</v>
      </c>
    </row>
    <row customHeight="1" ht="25" r="79" spans="1:3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n">
        <v>456.29558944</v>
      </c>
      <c r="Z79" s="20" t="n">
        <v>6.90963052</v>
      </c>
      <c r="AA79" s="18" t="s">
        <v>481</v>
      </c>
      <c r="AB79" s="20" t="s">
        <v>481</v>
      </c>
      <c r="AC79" s="18" t="s">
        <v>481</v>
      </c>
      <c r="AD79" s="20" t="s">
        <v>481</v>
      </c>
    </row>
    <row r="80" spans="1:3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n">
        <v>459.81599437</v>
      </c>
      <c r="Z80" s="20" t="n">
        <v>4.27720318</v>
      </c>
      <c r="AA80" s="18" t="s">
        <v>481</v>
      </c>
      <c r="AB80" s="20" t="s">
        <v>481</v>
      </c>
      <c r="AC80" s="18" t="s">
        <v>481</v>
      </c>
      <c r="AD80" s="20" t="s">
        <v>481</v>
      </c>
    </row>
    <row r="81" spans="1:30">
      <c r="A81" s="23" t="s">
        <v>556</v>
      </c>
      <c r="B81" s="17" t="n">
        <v>8861</v>
      </c>
      <c r="C81" s="18">
        <f>(76.0/B81*100)</f>
        <v/>
      </c>
      <c r="D81" s="19" t="n">
        <v>8785</v>
      </c>
      <c r="E81" s="18" t="n">
        <v>437.66552104</v>
      </c>
      <c r="F81" s="20" t="n">
        <v>6.49634328</v>
      </c>
      <c r="G81" s="18" t="n">
        <v>432.18025295</v>
      </c>
      <c r="H81" s="20" t="n">
        <v>6.17210616</v>
      </c>
      <c r="I81" s="18" t="n">
        <v>434.4546787</v>
      </c>
      <c r="J81" s="20" t="n">
        <v>5.14008086</v>
      </c>
      <c r="K81" s="18" t="n">
        <v>434.29026781</v>
      </c>
      <c r="L81" s="20" t="n">
        <v>4.96245108</v>
      </c>
      <c r="M81" s="18" t="n">
        <v>442.38826419</v>
      </c>
      <c r="N81" s="20" t="n">
        <v>6.85000462</v>
      </c>
      <c r="O81" s="18" t="n">
        <v>444.41493898</v>
      </c>
      <c r="P81" s="20" t="n">
        <v>4.26375921</v>
      </c>
      <c r="Q81" s="18" t="n">
        <v>462.4988547</v>
      </c>
      <c r="R81" s="20" t="n">
        <v>8.689303450000001</v>
      </c>
      <c r="S81" s="18" t="n">
        <v>463.94610192</v>
      </c>
      <c r="T81" s="20" t="n">
        <v>3.81700396</v>
      </c>
      <c r="U81" s="18" t="s">
        <v>481</v>
      </c>
      <c r="V81" s="20" t="s">
        <v>481</v>
      </c>
      <c r="W81" s="18" t="s">
        <v>481</v>
      </c>
      <c r="X81" s="20" t="s">
        <v>481</v>
      </c>
      <c r="Y81" s="18" t="s">
        <v>481</v>
      </c>
      <c r="Z81" s="20" t="s">
        <v>481</v>
      </c>
      <c r="AA81" s="18" t="s">
        <v>481</v>
      </c>
      <c r="AB81" s="20" t="s">
        <v>481</v>
      </c>
      <c r="AC81" s="18" t="n">
        <v>374.99937423</v>
      </c>
      <c r="AD81" s="20" t="n">
        <v>14.18127063</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sheetData>
  <mergeCells count="28">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AD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758</v>
      </c>
    </row>
    <row customHeight="1" ht="30" r="4" spans="1:30">
      <c r="A4" s="6" t="n"/>
      <c r="B4" s="7" t="s">
        <v>462</v>
      </c>
      <c r="C4" s="7" t="s">
        <v>463</v>
      </c>
      <c r="D4" s="8" t="s">
        <v>462</v>
      </c>
      <c r="E4" s="9" t="s">
        <v>749</v>
      </c>
      <c r="F4" s="10" t="n"/>
      <c r="G4" s="9" t="s">
        <v>750</v>
      </c>
      <c r="H4" s="10" t="n"/>
      <c r="I4" s="9" t="s">
        <v>751</v>
      </c>
      <c r="J4" s="10" t="n"/>
      <c r="K4" s="9" t="s">
        <v>752</v>
      </c>
      <c r="L4" s="10" t="n"/>
      <c r="M4" s="9" t="s">
        <v>753</v>
      </c>
      <c r="N4" s="10" t="n"/>
      <c r="O4" s="9" t="s">
        <v>754</v>
      </c>
      <c r="P4" s="10" t="n"/>
      <c r="Q4" s="9" t="s">
        <v>755</v>
      </c>
      <c r="R4" s="10" t="n"/>
      <c r="S4" s="9" t="s">
        <v>756</v>
      </c>
      <c r="T4" s="10" t="n"/>
      <c r="U4" s="9" t="s">
        <v>584</v>
      </c>
      <c r="V4" s="10" t="n"/>
      <c r="W4" s="9" t="s">
        <v>585</v>
      </c>
      <c r="X4" s="10" t="n"/>
      <c r="Y4" s="9" t="s">
        <v>472</v>
      </c>
      <c r="Z4" s="10" t="n"/>
      <c r="AA4" s="9" t="s">
        <v>473</v>
      </c>
      <c r="AB4" s="10" t="n"/>
      <c r="AC4" s="9" t="s">
        <v>586</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(492.0/B7*100)</f>
        <v/>
      </c>
      <c r="D7" s="19" t="n">
        <v>14038</v>
      </c>
      <c r="E7" s="18" t="n">
        <v>500.86806482</v>
      </c>
      <c r="F7" s="20" t="n">
        <v>2.69442541</v>
      </c>
      <c r="G7" s="18" t="n">
        <v>497.74805795</v>
      </c>
      <c r="H7" s="20" t="n">
        <v>4.06946457</v>
      </c>
      <c r="I7" s="18" t="n">
        <v>500.78862738</v>
      </c>
      <c r="J7" s="20" t="n">
        <v>3.35928587</v>
      </c>
      <c r="K7" s="18" t="n">
        <v>502.14786669</v>
      </c>
      <c r="L7" s="20" t="n">
        <v>3.21817039</v>
      </c>
      <c r="M7" s="18" t="n">
        <v>503.68693549</v>
      </c>
      <c r="N7" s="20" t="n">
        <v>4.59145097</v>
      </c>
      <c r="O7" s="18" t="n">
        <v>499.62678707</v>
      </c>
      <c r="P7" s="20" t="n">
        <v>4.45828666</v>
      </c>
      <c r="Q7" s="18" t="n">
        <v>499.64471175</v>
      </c>
      <c r="R7" s="20" t="n">
        <v>5.90016173</v>
      </c>
      <c r="S7" s="18" t="n">
        <v>479.0253314</v>
      </c>
      <c r="T7" s="20" t="n">
        <v>4.07814113</v>
      </c>
      <c r="U7" s="18" t="s">
        <v>481</v>
      </c>
      <c r="V7" s="20" t="s">
        <v>481</v>
      </c>
      <c r="W7" s="18" t="s">
        <v>481</v>
      </c>
      <c r="X7" s="20" t="s">
        <v>481</v>
      </c>
      <c r="Y7" s="18" t="s">
        <v>481</v>
      </c>
      <c r="Z7" s="20" t="s">
        <v>481</v>
      </c>
      <c r="AA7" s="18" t="s">
        <v>481</v>
      </c>
      <c r="AB7" s="20" t="s">
        <v>481</v>
      </c>
      <c r="AC7" s="18" t="n">
        <v>424.61612187</v>
      </c>
      <c r="AD7" s="20" t="n">
        <v>5.96061852</v>
      </c>
    </row>
    <row r="8" spans="1:30">
      <c r="A8" s="15" t="s">
        <v>483</v>
      </c>
      <c r="B8" s="17" t="n">
        <v>7007</v>
      </c>
      <c r="C8" s="18">
        <f>(42.0/B8*100)</f>
        <v/>
      </c>
      <c r="D8" s="19" t="n">
        <v>6965</v>
      </c>
      <c r="E8" s="18" t="n">
        <v>491.46080445</v>
      </c>
      <c r="F8" s="20" t="n">
        <v>4.34158672</v>
      </c>
      <c r="G8" s="18" t="n">
        <v>498.38710886</v>
      </c>
      <c r="H8" s="20" t="n">
        <v>3.95744709</v>
      </c>
      <c r="I8" s="18" t="n">
        <v>508.70564357</v>
      </c>
      <c r="J8" s="20" t="n">
        <v>3.84848492</v>
      </c>
      <c r="K8" s="18" t="n">
        <v>515.56461667</v>
      </c>
      <c r="L8" s="20" t="n">
        <v>4.76094921</v>
      </c>
      <c r="M8" s="18" t="n">
        <v>511.58875502</v>
      </c>
      <c r="N8" s="20" t="n">
        <v>5.51059524</v>
      </c>
      <c r="O8" s="18" t="n">
        <v>492.90181039</v>
      </c>
      <c r="P8" s="20" t="n">
        <v>5.88787773</v>
      </c>
      <c r="Q8" s="18" t="n">
        <v>519.9580999900001</v>
      </c>
      <c r="R8" s="20" t="n">
        <v>9.30066882</v>
      </c>
      <c r="S8" s="18" t="n">
        <v>470.75533017</v>
      </c>
      <c r="T8" s="20" t="n">
        <v>6.85222802</v>
      </c>
      <c r="U8" s="18" t="s">
        <v>481</v>
      </c>
      <c r="V8" s="20" t="s">
        <v>481</v>
      </c>
      <c r="W8" s="18" t="s">
        <v>481</v>
      </c>
      <c r="X8" s="20" t="s">
        <v>481</v>
      </c>
      <c r="Y8" s="18" t="n">
        <v>301.63126691</v>
      </c>
      <c r="Z8" s="20" t="n">
        <v>25.14921031</v>
      </c>
      <c r="AA8" s="18" t="s">
        <v>481</v>
      </c>
      <c r="AB8" s="20" t="s">
        <v>481</v>
      </c>
      <c r="AC8" s="18" t="n">
        <v>413.306104</v>
      </c>
      <c r="AD8" s="20" t="n">
        <v>9.14278223</v>
      </c>
    </row>
    <row r="9" spans="1:30">
      <c r="A9" s="15" t="s">
        <v>484</v>
      </c>
      <c r="B9" s="17" t="n">
        <v>9651</v>
      </c>
      <c r="C9" s="18">
        <f>(168.0/B9*100)</f>
        <v/>
      </c>
      <c r="D9" s="19" t="n">
        <v>9483</v>
      </c>
      <c r="E9" s="18" t="n">
        <v>496.55630595</v>
      </c>
      <c r="F9" s="20" t="n">
        <v>3.02067467</v>
      </c>
      <c r="G9" s="18" t="n">
        <v>505.73414555</v>
      </c>
      <c r="H9" s="20" t="n">
        <v>3.65808621</v>
      </c>
      <c r="I9" s="18" t="n">
        <v>518.66667763</v>
      </c>
      <c r="J9" s="20" t="n">
        <v>3.32724404</v>
      </c>
      <c r="K9" s="18" t="n">
        <v>534.98411262</v>
      </c>
      <c r="L9" s="20" t="n">
        <v>3.98664529</v>
      </c>
      <c r="M9" s="18" t="n">
        <v>531.8564896399999</v>
      </c>
      <c r="N9" s="20" t="n">
        <v>4.3576114</v>
      </c>
      <c r="O9" s="18" t="n">
        <v>531.2329453999999</v>
      </c>
      <c r="P9" s="20" t="n">
        <v>4.46408105</v>
      </c>
      <c r="Q9" s="18" t="n">
        <v>531.32891122</v>
      </c>
      <c r="R9" s="20" t="n">
        <v>8.00924646</v>
      </c>
      <c r="S9" s="18" t="n">
        <v>503.44439321</v>
      </c>
      <c r="T9" s="20" t="n">
        <v>4.81384284</v>
      </c>
      <c r="U9" s="18" t="s">
        <v>481</v>
      </c>
      <c r="V9" s="20" t="s">
        <v>481</v>
      </c>
      <c r="W9" s="18" t="s">
        <v>481</v>
      </c>
      <c r="X9" s="20" t="s">
        <v>481</v>
      </c>
      <c r="Y9" s="18" t="n">
        <v>357.98454354</v>
      </c>
      <c r="Z9" s="20" t="n">
        <v>11.51846445</v>
      </c>
      <c r="AA9" s="18" t="s">
        <v>481</v>
      </c>
      <c r="AB9" s="20" t="s">
        <v>481</v>
      </c>
      <c r="AC9" s="18" t="n">
        <v>423.21680658</v>
      </c>
      <c r="AD9" s="20" t="n">
        <v>5.73981916</v>
      </c>
    </row>
    <row r="10" spans="1:30">
      <c r="A10" s="15" t="s">
        <v>485</v>
      </c>
      <c r="B10" s="17" t="n">
        <v>20058</v>
      </c>
      <c r="C10" s="18">
        <f>(541.0/B10*100)</f>
        <v/>
      </c>
      <c r="D10" s="19" t="n">
        <v>19517</v>
      </c>
      <c r="E10" s="18" t="n">
        <v>523.77703017</v>
      </c>
      <c r="F10" s="20" t="n">
        <v>3.31673347</v>
      </c>
      <c r="G10" s="18" t="n">
        <v>520.60579517</v>
      </c>
      <c r="H10" s="20" t="n">
        <v>3.95025896</v>
      </c>
      <c r="I10" s="18" t="n">
        <v>527.02825838</v>
      </c>
      <c r="J10" s="20" t="n">
        <v>3.87575634</v>
      </c>
      <c r="K10" s="18" t="n">
        <v>518.88552021</v>
      </c>
      <c r="L10" s="20" t="n">
        <v>3.77439861</v>
      </c>
      <c r="M10" s="18" t="n">
        <v>519.34849191</v>
      </c>
      <c r="N10" s="20" t="n">
        <v>4.17952225</v>
      </c>
      <c r="O10" s="18" t="n">
        <v>510.77362435</v>
      </c>
      <c r="P10" s="20" t="n">
        <v>3.25091968</v>
      </c>
      <c r="Q10" s="18" t="n">
        <v>522.90092485</v>
      </c>
      <c r="R10" s="20" t="n">
        <v>5.76350697</v>
      </c>
      <c r="S10" s="18" t="n">
        <v>503.67992051</v>
      </c>
      <c r="T10" s="20" t="n">
        <v>4.44188314</v>
      </c>
      <c r="U10" s="18" t="s">
        <v>481</v>
      </c>
      <c r="V10" s="20" t="s">
        <v>481</v>
      </c>
      <c r="W10" s="18" t="s">
        <v>481</v>
      </c>
      <c r="X10" s="20" t="s">
        <v>481</v>
      </c>
      <c r="Y10" s="18" t="s">
        <v>481</v>
      </c>
      <c r="Z10" s="20" t="s">
        <v>481</v>
      </c>
      <c r="AA10" s="18" t="s">
        <v>481</v>
      </c>
      <c r="AB10" s="20" t="s">
        <v>481</v>
      </c>
      <c r="AC10" s="18" t="n">
        <v>442.38751239</v>
      </c>
      <c r="AD10" s="20" t="n">
        <v>7.69567417</v>
      </c>
    </row>
    <row r="11" spans="1:30">
      <c r="A11" s="15" t="s">
        <v>486</v>
      </c>
      <c r="B11" s="17" t="n">
        <v>7053</v>
      </c>
      <c r="C11" s="18">
        <f>(82.0/B11*100)</f>
        <v/>
      </c>
      <c r="D11" s="19" t="n">
        <v>6971</v>
      </c>
      <c r="E11" s="18" t="n">
        <v>434.38640957</v>
      </c>
      <c r="F11" s="20" t="n">
        <v>3.91979499</v>
      </c>
      <c r="G11" s="18" t="n">
        <v>418.71270494</v>
      </c>
      <c r="H11" s="20" t="n">
        <v>3.88173298</v>
      </c>
      <c r="I11" s="18" t="n">
        <v>422.96642857</v>
      </c>
      <c r="J11" s="20" t="n">
        <v>4.30505725</v>
      </c>
      <c r="K11" s="18" t="n">
        <v>430.71364394</v>
      </c>
      <c r="L11" s="20" t="n">
        <v>4.60081995</v>
      </c>
      <c r="M11" s="18" t="n">
        <v>427.43108671</v>
      </c>
      <c r="N11" s="20" t="n">
        <v>5.23738856</v>
      </c>
      <c r="O11" s="18" t="n">
        <v>427.28288935</v>
      </c>
      <c r="P11" s="20" t="n">
        <v>6.11356186</v>
      </c>
      <c r="Q11" s="18" t="n">
        <v>438.43679919</v>
      </c>
      <c r="R11" s="20" t="n">
        <v>9.60902419</v>
      </c>
      <c r="S11" s="18" t="n">
        <v>412.41610039</v>
      </c>
      <c r="T11" s="20" t="n">
        <v>6.16239139</v>
      </c>
      <c r="U11" s="18" t="s">
        <v>481</v>
      </c>
      <c r="V11" s="20" t="s">
        <v>481</v>
      </c>
      <c r="W11" s="18" t="s">
        <v>481</v>
      </c>
      <c r="X11" s="20" t="s">
        <v>481</v>
      </c>
      <c r="Y11" s="18" t="s">
        <v>481</v>
      </c>
      <c r="Z11" s="20" t="s">
        <v>481</v>
      </c>
      <c r="AA11" s="18" t="s">
        <v>481</v>
      </c>
      <c r="AB11" s="20" t="s">
        <v>481</v>
      </c>
      <c r="AC11" s="18" t="n">
        <v>360.52954379</v>
      </c>
      <c r="AD11" s="20" t="n">
        <v>7.59929612</v>
      </c>
    </row>
    <row r="12" spans="1:30">
      <c r="A12" s="15" t="s">
        <v>487</v>
      </c>
      <c r="B12" s="17" t="n">
        <v>6894</v>
      </c>
      <c r="C12" s="18">
        <f>(59.0/B12*100)</f>
        <v/>
      </c>
      <c r="D12" s="19" t="n">
        <v>6835</v>
      </c>
      <c r="E12" s="18" t="n">
        <v>487.21123689</v>
      </c>
      <c r="F12" s="20" t="n">
        <v>4.23913542</v>
      </c>
      <c r="G12" s="18" t="n">
        <v>496.51602559</v>
      </c>
      <c r="H12" s="20" t="n">
        <v>3.9645929</v>
      </c>
      <c r="I12" s="18" t="n">
        <v>498.35043086</v>
      </c>
      <c r="J12" s="20" t="n">
        <v>4.29506915</v>
      </c>
      <c r="K12" s="18" t="n">
        <v>504.96608751</v>
      </c>
      <c r="L12" s="20" t="n">
        <v>3.33216384</v>
      </c>
      <c r="M12" s="18" t="n">
        <v>505.27838047</v>
      </c>
      <c r="N12" s="20" t="n">
        <v>3.33452623</v>
      </c>
      <c r="O12" s="18" t="n">
        <v>510.07409565</v>
      </c>
      <c r="P12" s="20" t="n">
        <v>4.55063974</v>
      </c>
      <c r="Q12" s="18" t="n">
        <v>512.08408042</v>
      </c>
      <c r="R12" s="20" t="n">
        <v>7.48086168</v>
      </c>
      <c r="S12" s="18" t="n">
        <v>479.93720653</v>
      </c>
      <c r="T12" s="20" t="n">
        <v>3.90366477</v>
      </c>
      <c r="U12" s="18" t="s">
        <v>481</v>
      </c>
      <c r="V12" s="20" t="s">
        <v>481</v>
      </c>
      <c r="W12" s="18" t="s">
        <v>481</v>
      </c>
      <c r="X12" s="20" t="s">
        <v>481</v>
      </c>
      <c r="Y12" s="18" t="n">
        <v>340.98506961</v>
      </c>
      <c r="Z12" s="20" t="n">
        <v>12.52444664</v>
      </c>
      <c r="AA12" s="18" t="s">
        <v>481</v>
      </c>
      <c r="AB12" s="20" t="s">
        <v>481</v>
      </c>
      <c r="AC12" s="18" t="n">
        <v>394.66320115</v>
      </c>
      <c r="AD12" s="20" t="n">
        <v>10.06758572</v>
      </c>
    </row>
    <row r="13" spans="1:30">
      <c r="A13" s="15" t="s">
        <v>488</v>
      </c>
      <c r="B13" s="17" t="n">
        <v>7161</v>
      </c>
      <c r="C13" s="18">
        <f>(113.0/B13*100)</f>
        <v/>
      </c>
      <c r="D13" s="19" t="n">
        <v>7048</v>
      </c>
      <c r="E13" s="18" t="n">
        <v>500.69383061</v>
      </c>
      <c r="F13" s="20" t="n">
        <v>4.28548669</v>
      </c>
      <c r="G13" s="18" t="n">
        <v>514.43448902</v>
      </c>
      <c r="H13" s="20" t="n">
        <v>4.53605687</v>
      </c>
      <c r="I13" s="18" t="n">
        <v>517.61006291</v>
      </c>
      <c r="J13" s="20" t="n">
        <v>3.94113746</v>
      </c>
      <c r="K13" s="18" t="n">
        <v>519.11885474</v>
      </c>
      <c r="L13" s="20" t="n">
        <v>3.13957362</v>
      </c>
      <c r="M13" s="18" t="n">
        <v>523.56175697</v>
      </c>
      <c r="N13" s="20" t="n">
        <v>4.54545099</v>
      </c>
      <c r="O13" s="18" t="n">
        <v>525.85945557</v>
      </c>
      <c r="P13" s="20" t="n">
        <v>4.13046015</v>
      </c>
      <c r="Q13" s="18" t="n">
        <v>528.26306656</v>
      </c>
      <c r="R13" s="20" t="n">
        <v>5.41287826</v>
      </c>
      <c r="S13" s="18" t="n">
        <v>505.86862323</v>
      </c>
      <c r="T13" s="20" t="n">
        <v>3.68413672</v>
      </c>
      <c r="U13" s="18" t="s">
        <v>481</v>
      </c>
      <c r="V13" s="20" t="s">
        <v>481</v>
      </c>
      <c r="W13" s="18" t="s">
        <v>481</v>
      </c>
      <c r="X13" s="20" t="s">
        <v>481</v>
      </c>
      <c r="Y13" s="18" t="n">
        <v>447.51533769</v>
      </c>
      <c r="Z13" s="20" t="n">
        <v>5.97365007</v>
      </c>
      <c r="AA13" s="18" t="s">
        <v>481</v>
      </c>
      <c r="AB13" s="20" t="s">
        <v>481</v>
      </c>
      <c r="AC13" s="18" t="n">
        <v>419.54796932</v>
      </c>
      <c r="AD13" s="20" t="n">
        <v>7.90145639</v>
      </c>
    </row>
    <row r="14" spans="1:30">
      <c r="A14" s="15" t="s">
        <v>489</v>
      </c>
      <c r="B14" s="17" t="n">
        <v>5587</v>
      </c>
      <c r="C14" s="18">
        <f>(78.0/B14*100)</f>
        <v/>
      </c>
      <c r="D14" s="19" t="n">
        <v>5509</v>
      </c>
      <c r="E14" s="18" t="n">
        <v>527.0247483099999</v>
      </c>
      <c r="F14" s="20" t="n">
        <v>4.17524148</v>
      </c>
      <c r="G14" s="18" t="n">
        <v>519.4663918700001</v>
      </c>
      <c r="H14" s="20" t="n">
        <v>4.13821866</v>
      </c>
      <c r="I14" s="18" t="n">
        <v>516.74597395</v>
      </c>
      <c r="J14" s="20" t="n">
        <v>4.0244391</v>
      </c>
      <c r="K14" s="18" t="n">
        <v>520.95600663</v>
      </c>
      <c r="L14" s="20" t="n">
        <v>3.54537342</v>
      </c>
      <c r="M14" s="18" t="n">
        <v>531.2606088</v>
      </c>
      <c r="N14" s="20" t="n">
        <v>4.25962539</v>
      </c>
      <c r="O14" s="18" t="n">
        <v>526.13692837</v>
      </c>
      <c r="P14" s="20" t="n">
        <v>4.21465927</v>
      </c>
      <c r="Q14" s="18" t="n">
        <v>527.92527002</v>
      </c>
      <c r="R14" s="20" t="n">
        <v>6.48712843</v>
      </c>
      <c r="S14" s="18" t="n">
        <v>501.07723494</v>
      </c>
      <c r="T14" s="20" t="n">
        <v>3.96516354</v>
      </c>
      <c r="U14" s="18" t="s">
        <v>481</v>
      </c>
      <c r="V14" s="20" t="s">
        <v>481</v>
      </c>
      <c r="W14" s="18" t="s">
        <v>481</v>
      </c>
      <c r="X14" s="20" t="s">
        <v>481</v>
      </c>
      <c r="Y14" s="18" t="s">
        <v>481</v>
      </c>
      <c r="Z14" s="20" t="s">
        <v>481</v>
      </c>
      <c r="AA14" s="18" t="s">
        <v>481</v>
      </c>
      <c r="AB14" s="20" t="s">
        <v>481</v>
      </c>
      <c r="AC14" s="18" t="n">
        <v>452.51721766</v>
      </c>
      <c r="AD14" s="20" t="n">
        <v>15.04191284</v>
      </c>
    </row>
    <row r="15" spans="1:30">
      <c r="A15" s="15" t="s">
        <v>490</v>
      </c>
      <c r="B15" s="17" t="n">
        <v>5882</v>
      </c>
      <c r="C15" s="18">
        <f>(59.0/B15*100)</f>
        <v/>
      </c>
      <c r="D15" s="19" t="n">
        <v>5823</v>
      </c>
      <c r="E15" s="18" t="n">
        <v>502.91041693</v>
      </c>
      <c r="F15" s="20" t="n">
        <v>4.14038996</v>
      </c>
      <c r="G15" s="18" t="n">
        <v>510.54410807</v>
      </c>
      <c r="H15" s="20" t="n">
        <v>3.54513338</v>
      </c>
      <c r="I15" s="18" t="n">
        <v>516.74076837</v>
      </c>
      <c r="J15" s="20" t="n">
        <v>4.23338736</v>
      </c>
      <c r="K15" s="18" t="n">
        <v>515.7964322399999</v>
      </c>
      <c r="L15" s="20" t="n">
        <v>3.26327217</v>
      </c>
      <c r="M15" s="18" t="n">
        <v>519.35385592</v>
      </c>
      <c r="N15" s="20" t="n">
        <v>4.6634966</v>
      </c>
      <c r="O15" s="18" t="n">
        <v>519.88383032</v>
      </c>
      <c r="P15" s="20" t="n">
        <v>4.03410915</v>
      </c>
      <c r="Q15" s="18" t="n">
        <v>530.98489349</v>
      </c>
      <c r="R15" s="20" t="n">
        <v>6.00551865</v>
      </c>
      <c r="S15" s="18" t="n">
        <v>500.45646214</v>
      </c>
      <c r="T15" s="20" t="n">
        <v>5.9714483</v>
      </c>
      <c r="U15" s="18" t="s">
        <v>481</v>
      </c>
      <c r="V15" s="20" t="s">
        <v>481</v>
      </c>
      <c r="W15" s="18" t="s">
        <v>481</v>
      </c>
      <c r="X15" s="20" t="s">
        <v>481</v>
      </c>
      <c r="Y15" s="18" t="n">
        <v>368.85220715</v>
      </c>
      <c r="Z15" s="20" t="n">
        <v>14.5875493</v>
      </c>
      <c r="AA15" s="18" t="s">
        <v>481</v>
      </c>
      <c r="AB15" s="20" t="s">
        <v>481</v>
      </c>
      <c r="AC15" s="18" t="n">
        <v>440.66697187</v>
      </c>
      <c r="AD15" s="20" t="n">
        <v>9.447076300000001</v>
      </c>
    </row>
    <row r="16" spans="1:30">
      <c r="A16" s="15" t="s">
        <v>491</v>
      </c>
      <c r="B16" s="17" t="n">
        <v>6108</v>
      </c>
      <c r="C16" s="18">
        <f>(119.0/B16*100)</f>
        <v/>
      </c>
      <c r="D16" s="19" t="n">
        <v>5989</v>
      </c>
      <c r="E16" s="18" t="n">
        <v>491.21489103</v>
      </c>
      <c r="F16" s="20" t="n">
        <v>3.19389941</v>
      </c>
      <c r="G16" s="18" t="n">
        <v>506.80373271</v>
      </c>
      <c r="H16" s="20" t="n">
        <v>2.89873027</v>
      </c>
      <c r="I16" s="18" t="n">
        <v>506.52471617</v>
      </c>
      <c r="J16" s="20" t="n">
        <v>3.91647732</v>
      </c>
      <c r="K16" s="18" t="n">
        <v>509.76281464</v>
      </c>
      <c r="L16" s="20" t="n">
        <v>4.61352586</v>
      </c>
      <c r="M16" s="18" t="n">
        <v>508.21638646</v>
      </c>
      <c r="N16" s="20" t="n">
        <v>5.21532272</v>
      </c>
      <c r="O16" s="18" t="n">
        <v>496.42996858</v>
      </c>
      <c r="P16" s="20" t="n">
        <v>6.40340015</v>
      </c>
      <c r="Q16" s="18" t="n">
        <v>515.0694466800001</v>
      </c>
      <c r="R16" s="20" t="n">
        <v>8.996127380000001</v>
      </c>
      <c r="S16" s="18" t="n">
        <v>463.81862522</v>
      </c>
      <c r="T16" s="20" t="n">
        <v>4.79531274</v>
      </c>
      <c r="U16" s="18" t="s">
        <v>481</v>
      </c>
      <c r="V16" s="20" t="s">
        <v>481</v>
      </c>
      <c r="W16" s="18" t="s">
        <v>481</v>
      </c>
      <c r="X16" s="20" t="s">
        <v>481</v>
      </c>
      <c r="Y16" s="18" t="s">
        <v>481</v>
      </c>
      <c r="Z16" s="20" t="s">
        <v>481</v>
      </c>
      <c r="AA16" s="18" t="s">
        <v>481</v>
      </c>
      <c r="AB16" s="20" t="s">
        <v>481</v>
      </c>
      <c r="AC16" s="18" t="n">
        <v>402.25184158</v>
      </c>
      <c r="AD16" s="20" t="n">
        <v>6.31272806</v>
      </c>
    </row>
    <row r="17" spans="1:30">
      <c r="A17" s="15" t="s">
        <v>492</v>
      </c>
      <c r="B17" s="17" t="n">
        <v>6504</v>
      </c>
      <c r="C17" s="18">
        <f>(1035.0/B17*100)</f>
        <v/>
      </c>
      <c r="D17" s="19" t="n">
        <v>5469</v>
      </c>
      <c r="E17" s="18" t="n">
        <v>508.62075709</v>
      </c>
      <c r="F17" s="20" t="n">
        <v>4.48985765</v>
      </c>
      <c r="G17" s="18" t="n">
        <v>517.19536231</v>
      </c>
      <c r="H17" s="20" t="n">
        <v>4.90580632</v>
      </c>
      <c r="I17" s="18" t="n">
        <v>513.71864429</v>
      </c>
      <c r="J17" s="20" t="n">
        <v>3.90940774</v>
      </c>
      <c r="K17" s="18" t="n">
        <v>521.99661095</v>
      </c>
      <c r="L17" s="20" t="n">
        <v>4.16443036</v>
      </c>
      <c r="M17" s="18" t="n">
        <v>524.5238335400001</v>
      </c>
      <c r="N17" s="20" t="n">
        <v>4.65861152</v>
      </c>
      <c r="O17" s="18" t="n">
        <v>533.8091485800001</v>
      </c>
      <c r="P17" s="20" t="n">
        <v>4.98581727</v>
      </c>
      <c r="Q17" s="18" t="n">
        <v>521.32996776</v>
      </c>
      <c r="R17" s="20" t="n">
        <v>6.66276318</v>
      </c>
      <c r="S17" s="18" t="n">
        <v>496.81930983</v>
      </c>
      <c r="T17" s="20" t="n">
        <v>6.42370717</v>
      </c>
      <c r="U17" s="18" t="s">
        <v>481</v>
      </c>
      <c r="V17" s="20" t="s">
        <v>481</v>
      </c>
      <c r="W17" s="18" t="s">
        <v>481</v>
      </c>
      <c r="X17" s="20" t="s">
        <v>481</v>
      </c>
      <c r="Y17" s="18" t="n">
        <v>362.96139732</v>
      </c>
      <c r="Z17" s="20" t="n">
        <v>12.64520278</v>
      </c>
      <c r="AA17" s="18" t="s">
        <v>481</v>
      </c>
      <c r="AB17" s="20" t="s">
        <v>481</v>
      </c>
      <c r="AC17" s="18" t="n">
        <v>445.65124161</v>
      </c>
      <c r="AD17" s="20" t="n">
        <v>7.99022186</v>
      </c>
    </row>
    <row r="18" spans="1:30">
      <c r="A18" s="15" t="s">
        <v>493</v>
      </c>
      <c r="B18" s="17" t="n">
        <v>5532</v>
      </c>
      <c r="C18" s="18">
        <f>(28.0/B18*100)</f>
        <v/>
      </c>
      <c r="D18" s="19" t="n">
        <v>5504</v>
      </c>
      <c r="E18" s="18" t="n">
        <v>463.46227256</v>
      </c>
      <c r="F18" s="20" t="n">
        <v>4.43042295</v>
      </c>
      <c r="G18" s="18" t="n">
        <v>454.98144468</v>
      </c>
      <c r="H18" s="20" t="n">
        <v>5.38469215</v>
      </c>
      <c r="I18" s="18" t="n">
        <v>453.12144974</v>
      </c>
      <c r="J18" s="20" t="n">
        <v>4.84112958</v>
      </c>
      <c r="K18" s="18" t="n">
        <v>463.58254106</v>
      </c>
      <c r="L18" s="20" t="n">
        <v>6.10819302</v>
      </c>
      <c r="M18" s="18" t="n">
        <v>462.71133952</v>
      </c>
      <c r="N18" s="20" t="n">
        <v>6.18964364</v>
      </c>
      <c r="O18" s="18" t="n">
        <v>452.71006506</v>
      </c>
      <c r="P18" s="20" t="n">
        <v>6.17133276</v>
      </c>
      <c r="Q18" s="18" t="n">
        <v>455.63939992</v>
      </c>
      <c r="R18" s="20" t="n">
        <v>7.75565146</v>
      </c>
      <c r="S18" s="18" t="n">
        <v>437.771441</v>
      </c>
      <c r="T18" s="20" t="n">
        <v>5.44347191</v>
      </c>
      <c r="U18" s="18" t="s">
        <v>481</v>
      </c>
      <c r="V18" s="20" t="s">
        <v>481</v>
      </c>
      <c r="W18" s="18" t="s">
        <v>481</v>
      </c>
      <c r="X18" s="20" t="s">
        <v>481</v>
      </c>
      <c r="Y18" s="18" t="s">
        <v>481</v>
      </c>
      <c r="Z18" s="20" t="s">
        <v>481</v>
      </c>
      <c r="AA18" s="18" t="s">
        <v>481</v>
      </c>
      <c r="AB18" s="20" t="s">
        <v>481</v>
      </c>
      <c r="AC18" s="18" t="n">
        <v>375.14376743</v>
      </c>
      <c r="AD18" s="20" t="n">
        <v>9.20771498</v>
      </c>
    </row>
    <row r="19" spans="1:30">
      <c r="A19" s="15" t="s">
        <v>494</v>
      </c>
      <c r="B19" s="17" t="n">
        <v>5658</v>
      </c>
      <c r="C19" s="18">
        <f>(123.0/B19*100)</f>
        <v/>
      </c>
      <c r="D19" s="19" t="n">
        <v>5535</v>
      </c>
      <c r="E19" s="18" t="n">
        <v>465.85893112</v>
      </c>
      <c r="F19" s="20" t="n">
        <v>4.65237341</v>
      </c>
      <c r="G19" s="18" t="n">
        <v>465.13963095</v>
      </c>
      <c r="H19" s="20" t="n">
        <v>4.9050296</v>
      </c>
      <c r="I19" s="18" t="n">
        <v>482.10113862</v>
      </c>
      <c r="J19" s="20" t="n">
        <v>4.5540262</v>
      </c>
      <c r="K19" s="18" t="n">
        <v>485.81645637</v>
      </c>
      <c r="L19" s="20" t="n">
        <v>4.67884423</v>
      </c>
      <c r="M19" s="18" t="n">
        <v>491.3336794</v>
      </c>
      <c r="N19" s="20" t="n">
        <v>4.28109381</v>
      </c>
      <c r="O19" s="18" t="n">
        <v>485.93684148</v>
      </c>
      <c r="P19" s="20" t="n">
        <v>5.06729782</v>
      </c>
      <c r="Q19" s="18" t="n">
        <v>504.5459425</v>
      </c>
      <c r="R19" s="20" t="n">
        <v>6.31058232</v>
      </c>
      <c r="S19" s="18" t="n">
        <v>474.33172421</v>
      </c>
      <c r="T19" s="20" t="n">
        <v>5.2717206</v>
      </c>
      <c r="U19" s="18" t="s">
        <v>481</v>
      </c>
      <c r="V19" s="20" t="s">
        <v>481</v>
      </c>
      <c r="W19" s="18" t="s">
        <v>481</v>
      </c>
      <c r="X19" s="20" t="s">
        <v>481</v>
      </c>
      <c r="Y19" s="18" t="s">
        <v>481</v>
      </c>
      <c r="Z19" s="20" t="s">
        <v>481</v>
      </c>
      <c r="AA19" s="18" t="s">
        <v>481</v>
      </c>
      <c r="AB19" s="20" t="s">
        <v>481</v>
      </c>
      <c r="AC19" s="18" t="n">
        <v>402.39247431</v>
      </c>
      <c r="AD19" s="20" t="n">
        <v>10.81117261</v>
      </c>
    </row>
    <row r="20" spans="1:30">
      <c r="A20" s="15" t="s">
        <v>495</v>
      </c>
      <c r="B20" s="17" t="n">
        <v>3371</v>
      </c>
      <c r="C20" s="18">
        <f>(75.0/B20*100)</f>
        <v/>
      </c>
      <c r="D20" s="19" t="n">
        <v>3296</v>
      </c>
      <c r="E20" s="18" t="n">
        <v>484.87949024</v>
      </c>
      <c r="F20" s="20" t="n">
        <v>6.09073781</v>
      </c>
      <c r="G20" s="18" t="n">
        <v>481.48991069</v>
      </c>
      <c r="H20" s="20" t="n">
        <v>6.43856347</v>
      </c>
      <c r="I20" s="18" t="n">
        <v>489.56796871</v>
      </c>
      <c r="J20" s="20" t="n">
        <v>5.4773948</v>
      </c>
      <c r="K20" s="18" t="n">
        <v>481.85696723</v>
      </c>
      <c r="L20" s="20" t="n">
        <v>5.27459028</v>
      </c>
      <c r="M20" s="18" t="n">
        <v>497.07266826</v>
      </c>
      <c r="N20" s="20" t="n">
        <v>4.61971161</v>
      </c>
      <c r="O20" s="18" t="n">
        <v>502.83866126</v>
      </c>
      <c r="P20" s="20" t="n">
        <v>4.8682547</v>
      </c>
      <c r="Q20" s="18" t="n">
        <v>506.0243237</v>
      </c>
      <c r="R20" s="20" t="n">
        <v>5.37104778</v>
      </c>
      <c r="S20" s="18" t="n">
        <v>480.75956648</v>
      </c>
      <c r="T20" s="20" t="n">
        <v>4.76793647</v>
      </c>
      <c r="U20" s="18" t="s">
        <v>481</v>
      </c>
      <c r="V20" s="20" t="s">
        <v>481</v>
      </c>
      <c r="W20" s="18" t="s">
        <v>481</v>
      </c>
      <c r="X20" s="20" t="s">
        <v>481</v>
      </c>
      <c r="Y20" s="18" t="s">
        <v>481</v>
      </c>
      <c r="Z20" s="20" t="s">
        <v>481</v>
      </c>
      <c r="AA20" s="18" t="s">
        <v>481</v>
      </c>
      <c r="AB20" s="20" t="s">
        <v>481</v>
      </c>
      <c r="AC20" s="18" t="n">
        <v>420.89377356</v>
      </c>
      <c r="AD20" s="20" t="n">
        <v>12.80665324</v>
      </c>
    </row>
    <row r="21" spans="1:30">
      <c r="A21" s="15" t="s">
        <v>496</v>
      </c>
      <c r="B21" s="17" t="n">
        <v>5741</v>
      </c>
      <c r="C21" s="18">
        <f>(45.0/B21*100)</f>
        <v/>
      </c>
      <c r="D21" s="19" t="n">
        <v>5696</v>
      </c>
      <c r="E21" s="18" t="n">
        <v>496.74638454</v>
      </c>
      <c r="F21" s="20" t="n">
        <v>3.51469879</v>
      </c>
      <c r="G21" s="18" t="n">
        <v>504.12060395</v>
      </c>
      <c r="H21" s="20" t="n">
        <v>3.70518711</v>
      </c>
      <c r="I21" s="18" t="n">
        <v>500.73743833</v>
      </c>
      <c r="J21" s="20" t="n">
        <v>3.49757455</v>
      </c>
      <c r="K21" s="18" t="n">
        <v>507.61527476</v>
      </c>
      <c r="L21" s="20" t="n">
        <v>3.54118999</v>
      </c>
      <c r="M21" s="18" t="n">
        <v>514.2895836500001</v>
      </c>
      <c r="N21" s="20" t="n">
        <v>3.34662215</v>
      </c>
      <c r="O21" s="18" t="n">
        <v>509.79306489</v>
      </c>
      <c r="P21" s="20" t="n">
        <v>4.0558206</v>
      </c>
      <c r="Q21" s="18" t="n">
        <v>517.95287394</v>
      </c>
      <c r="R21" s="20" t="n">
        <v>6.00321587</v>
      </c>
      <c r="S21" s="18" t="n">
        <v>492.07470942</v>
      </c>
      <c r="T21" s="20" t="n">
        <v>5.1564997</v>
      </c>
      <c r="U21" s="18" t="s">
        <v>481</v>
      </c>
      <c r="V21" s="20" t="s">
        <v>481</v>
      </c>
      <c r="W21" s="18" t="s">
        <v>481</v>
      </c>
      <c r="X21" s="20" t="s">
        <v>481</v>
      </c>
      <c r="Y21" s="18" t="s">
        <v>481</v>
      </c>
      <c r="Z21" s="20" t="s">
        <v>481</v>
      </c>
      <c r="AA21" s="18" t="s">
        <v>481</v>
      </c>
      <c r="AB21" s="20" t="s">
        <v>481</v>
      </c>
      <c r="AC21" s="18" t="n">
        <v>439.11567115</v>
      </c>
      <c r="AD21" s="20" t="n">
        <v>13.23111786</v>
      </c>
    </row>
    <row r="22" spans="1:30">
      <c r="A22" s="15" t="s">
        <v>497</v>
      </c>
      <c r="B22" s="17" t="n">
        <v>6598</v>
      </c>
      <c r="C22" s="18">
        <f>(34.0/B22*100)</f>
        <v/>
      </c>
      <c r="D22" s="19" t="n">
        <v>6564</v>
      </c>
      <c r="E22" s="18" t="n">
        <v>480.97255437</v>
      </c>
      <c r="F22" s="20" t="n">
        <v>5.61349841</v>
      </c>
      <c r="G22" s="18" t="n">
        <v>463.27301767</v>
      </c>
      <c r="H22" s="20" t="n">
        <v>5.16660988</v>
      </c>
      <c r="I22" s="18" t="n">
        <v>481.68684435</v>
      </c>
      <c r="J22" s="20" t="n">
        <v>4.86965918</v>
      </c>
      <c r="K22" s="18" t="n">
        <v>479.87892246</v>
      </c>
      <c r="L22" s="20" t="n">
        <v>5.798543</v>
      </c>
      <c r="M22" s="18" t="n">
        <v>464.59243271</v>
      </c>
      <c r="N22" s="20" t="n">
        <v>6.12632227</v>
      </c>
      <c r="O22" s="18" t="n">
        <v>469.02074967</v>
      </c>
      <c r="P22" s="20" t="n">
        <v>6.8696948</v>
      </c>
      <c r="Q22" s="18" t="n">
        <v>469.95820065</v>
      </c>
      <c r="R22" s="20" t="n">
        <v>7.47189983</v>
      </c>
      <c r="S22" s="18" t="n">
        <v>467.1643211</v>
      </c>
      <c r="T22" s="20" t="n">
        <v>6.61969045</v>
      </c>
      <c r="U22" s="18" t="s">
        <v>481</v>
      </c>
      <c r="V22" s="20" t="s">
        <v>481</v>
      </c>
      <c r="W22" s="18" t="s">
        <v>481</v>
      </c>
      <c r="X22" s="20" t="s">
        <v>481</v>
      </c>
      <c r="Y22" s="18" t="s">
        <v>481</v>
      </c>
      <c r="Z22" s="20" t="s">
        <v>481</v>
      </c>
      <c r="AA22" s="18" t="s">
        <v>481</v>
      </c>
      <c r="AB22" s="20" t="s">
        <v>481</v>
      </c>
      <c r="AC22" s="18" t="n">
        <v>371.90168625</v>
      </c>
      <c r="AD22" s="20" t="n">
        <v>11.11248955</v>
      </c>
    </row>
    <row r="23" spans="1:3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s">
        <v>481</v>
      </c>
      <c r="R23" s="20" t="s">
        <v>481</v>
      </c>
      <c r="S23" s="18" t="s">
        <v>481</v>
      </c>
      <c r="T23" s="20" t="s">
        <v>481</v>
      </c>
      <c r="U23" s="18" t="s">
        <v>481</v>
      </c>
      <c r="V23" s="20" t="s">
        <v>481</v>
      </c>
      <c r="W23" s="18" t="s">
        <v>481</v>
      </c>
      <c r="X23" s="20" t="s">
        <v>481</v>
      </c>
      <c r="Y23" s="18" t="n">
        <v>489.72873084</v>
      </c>
      <c r="Z23" s="20" t="n">
        <v>2.84541514</v>
      </c>
      <c r="AA23" s="18" t="s">
        <v>481</v>
      </c>
      <c r="AB23" s="20" t="s">
        <v>481</v>
      </c>
      <c r="AC23" s="18" t="s">
        <v>481</v>
      </c>
      <c r="AD23" s="20" t="s">
        <v>481</v>
      </c>
    </row>
    <row r="24" spans="1:30">
      <c r="A24" s="15" t="s">
        <v>499</v>
      </c>
      <c r="B24" s="17" t="n">
        <v>6647</v>
      </c>
      <c r="C24" s="18">
        <f>(7.0/B24*100)</f>
        <v/>
      </c>
      <c r="D24" s="19" t="n">
        <v>6640</v>
      </c>
      <c r="E24" s="18" t="n">
        <v>537.76876601</v>
      </c>
      <c r="F24" s="20" t="n">
        <v>3.58010283</v>
      </c>
      <c r="G24" s="18" t="n">
        <v>534.51049407</v>
      </c>
      <c r="H24" s="20" t="n">
        <v>5.25729948</v>
      </c>
      <c r="I24" s="18" t="n">
        <v>533.81349846</v>
      </c>
      <c r="J24" s="20" t="n">
        <v>5.80252249</v>
      </c>
      <c r="K24" s="18" t="n">
        <v>525.26916179</v>
      </c>
      <c r="L24" s="20" t="n">
        <v>5.05774228</v>
      </c>
      <c r="M24" s="18" t="n">
        <v>527.0703557099999</v>
      </c>
      <c r="N24" s="20" t="n">
        <v>7.54925592</v>
      </c>
      <c r="O24" s="18" t="n">
        <v>536.50798255</v>
      </c>
      <c r="P24" s="20" t="n">
        <v>6.92084321</v>
      </c>
      <c r="Q24" s="18" t="n">
        <v>552.62199445</v>
      </c>
      <c r="R24" s="20" t="n">
        <v>4.2648709</v>
      </c>
      <c r="S24" s="18" t="n">
        <v>523.19828301</v>
      </c>
      <c r="T24" s="20" t="n">
        <v>4.23216302</v>
      </c>
      <c r="U24" s="18" t="s">
        <v>481</v>
      </c>
      <c r="V24" s="20" t="s">
        <v>481</v>
      </c>
      <c r="W24" s="18" t="s">
        <v>481</v>
      </c>
      <c r="X24" s="20" t="s">
        <v>481</v>
      </c>
      <c r="Y24" s="18" t="s">
        <v>481</v>
      </c>
      <c r="Z24" s="20" t="s">
        <v>481</v>
      </c>
      <c r="AA24" s="18" t="s">
        <v>481</v>
      </c>
      <c r="AB24" s="20" t="s">
        <v>481</v>
      </c>
      <c r="AC24" s="18" t="n">
        <v>434.79486735</v>
      </c>
      <c r="AD24" s="20" t="n">
        <v>11.29691867</v>
      </c>
    </row>
    <row r="25" spans="1:30">
      <c r="A25" s="15" t="s">
        <v>500</v>
      </c>
      <c r="B25" s="17" t="n">
        <v>5581</v>
      </c>
      <c r="C25" s="18">
        <f>(25.0/B25*100)</f>
        <v/>
      </c>
      <c r="D25" s="19" t="n">
        <v>5556</v>
      </c>
      <c r="E25" s="18" t="n">
        <v>536.12164207</v>
      </c>
      <c r="F25" s="20" t="n">
        <v>4.15104185</v>
      </c>
      <c r="G25" s="18" t="n">
        <v>531.03011709</v>
      </c>
      <c r="H25" s="20" t="n">
        <v>4.51306126</v>
      </c>
      <c r="I25" s="18" t="n">
        <v>531.75526155</v>
      </c>
      <c r="J25" s="20" t="n">
        <v>4.34261924</v>
      </c>
      <c r="K25" s="18" t="n">
        <v>524.36508713</v>
      </c>
      <c r="L25" s="20" t="n">
        <v>6.42763523</v>
      </c>
      <c r="M25" s="18" t="n">
        <v>519.8728188699999</v>
      </c>
      <c r="N25" s="20" t="n">
        <v>6.7272339</v>
      </c>
      <c r="O25" s="18" t="n">
        <v>497.95300173</v>
      </c>
      <c r="P25" s="20" t="n">
        <v>7.63414072</v>
      </c>
      <c r="Q25" s="18" t="n">
        <v>492.35884181</v>
      </c>
      <c r="R25" s="20" t="n">
        <v>12.66361366</v>
      </c>
      <c r="S25" s="18" t="n">
        <v>494.77893688</v>
      </c>
      <c r="T25" s="20" t="n">
        <v>8.73594896</v>
      </c>
      <c r="U25" s="18" t="s">
        <v>481</v>
      </c>
      <c r="V25" s="20" t="s">
        <v>481</v>
      </c>
      <c r="W25" s="18" t="s">
        <v>481</v>
      </c>
      <c r="X25" s="20" t="s">
        <v>481</v>
      </c>
      <c r="Y25" s="18" t="s">
        <v>481</v>
      </c>
      <c r="Z25" s="20" t="s">
        <v>481</v>
      </c>
      <c r="AA25" s="18" t="s">
        <v>481</v>
      </c>
      <c r="AB25" s="20" t="s">
        <v>481</v>
      </c>
      <c r="AC25" s="18" t="n">
        <v>422.17457838</v>
      </c>
      <c r="AD25" s="20" t="n">
        <v>21.32582854</v>
      </c>
    </row>
    <row r="26" spans="1:30">
      <c r="A26" s="15" t="s">
        <v>501</v>
      </c>
      <c r="B26" s="17" t="n">
        <v>4869</v>
      </c>
      <c r="C26" s="18">
        <f>(49.0/B26*100)</f>
        <v/>
      </c>
      <c r="D26" s="19" t="n">
        <v>4820</v>
      </c>
      <c r="E26" s="18" t="n">
        <v>489.91910191</v>
      </c>
      <c r="F26" s="20" t="n">
        <v>4.67870087</v>
      </c>
      <c r="G26" s="18" t="n">
        <v>481.54240805</v>
      </c>
      <c r="H26" s="20" t="n">
        <v>3.99412285</v>
      </c>
      <c r="I26" s="18" t="n">
        <v>485.25411403</v>
      </c>
      <c r="J26" s="20" t="n">
        <v>3.6798788</v>
      </c>
      <c r="K26" s="18" t="n">
        <v>486.22066038</v>
      </c>
      <c r="L26" s="20" t="n">
        <v>3.75014295</v>
      </c>
      <c r="M26" s="18" t="n">
        <v>490.50631432</v>
      </c>
      <c r="N26" s="20" t="n">
        <v>4.82001727</v>
      </c>
      <c r="O26" s="18" t="n">
        <v>485.36733463</v>
      </c>
      <c r="P26" s="20" t="n">
        <v>3.77660825</v>
      </c>
      <c r="Q26" s="18" t="n">
        <v>477.75876567</v>
      </c>
      <c r="R26" s="20" t="n">
        <v>8.689404100000001</v>
      </c>
      <c r="S26" s="18" t="n">
        <v>465.14296461</v>
      </c>
      <c r="T26" s="20" t="n">
        <v>4.60820708</v>
      </c>
      <c r="U26" s="18" t="s">
        <v>481</v>
      </c>
      <c r="V26" s="20" t="s">
        <v>481</v>
      </c>
      <c r="W26" s="18" t="s">
        <v>481</v>
      </c>
      <c r="X26" s="20" t="s">
        <v>481</v>
      </c>
      <c r="Y26" s="18" t="s">
        <v>481</v>
      </c>
      <c r="Z26" s="20" t="s">
        <v>481</v>
      </c>
      <c r="AA26" s="18" t="s">
        <v>481</v>
      </c>
      <c r="AB26" s="20" t="s">
        <v>481</v>
      </c>
      <c r="AC26" s="18" t="n">
        <v>431.87889136</v>
      </c>
      <c r="AD26" s="20" t="n">
        <v>11.16056538</v>
      </c>
    </row>
    <row r="27" spans="1:30">
      <c r="A27" s="15" t="s">
        <v>502</v>
      </c>
      <c r="B27" s="17" t="n">
        <v>5299</v>
      </c>
      <c r="C27" s="18">
        <f>(43.0/B27*100)</f>
        <v/>
      </c>
      <c r="D27" s="19" t="n">
        <v>5256</v>
      </c>
      <c r="E27" s="18" t="n">
        <v>477.29781099</v>
      </c>
      <c r="F27" s="20" t="n">
        <v>3.89844605</v>
      </c>
      <c r="G27" s="18" t="n">
        <v>485.11917433</v>
      </c>
      <c r="H27" s="20" t="n">
        <v>3.63748215</v>
      </c>
      <c r="I27" s="18" t="n">
        <v>484.91339675</v>
      </c>
      <c r="J27" s="20" t="n">
        <v>3.35194796</v>
      </c>
      <c r="K27" s="18" t="n">
        <v>499.18277557</v>
      </c>
      <c r="L27" s="20" t="n">
        <v>4.08821962</v>
      </c>
      <c r="M27" s="18" t="n">
        <v>506.48365407</v>
      </c>
      <c r="N27" s="20" t="n">
        <v>4.73591185</v>
      </c>
      <c r="O27" s="18" t="n">
        <v>512.48932619</v>
      </c>
      <c r="P27" s="20" t="n">
        <v>4.52636483</v>
      </c>
      <c r="Q27" s="18" t="n">
        <v>516.80696621</v>
      </c>
      <c r="R27" s="20" t="n">
        <v>6.33019626</v>
      </c>
      <c r="S27" s="18" t="n">
        <v>471.26746367</v>
      </c>
      <c r="T27" s="20" t="n">
        <v>4.24007324</v>
      </c>
      <c r="U27" s="18" t="s">
        <v>481</v>
      </c>
      <c r="V27" s="20" t="s">
        <v>481</v>
      </c>
      <c r="W27" s="18" t="s">
        <v>481</v>
      </c>
      <c r="X27" s="20" t="s">
        <v>481</v>
      </c>
      <c r="Y27" s="18" t="s">
        <v>481</v>
      </c>
      <c r="Z27" s="20" t="s">
        <v>481</v>
      </c>
      <c r="AA27" s="18" t="s">
        <v>481</v>
      </c>
      <c r="AB27" s="20" t="s">
        <v>481</v>
      </c>
      <c r="AC27" s="18" t="n">
        <v>404.55022741</v>
      </c>
      <c r="AD27" s="20" t="n">
        <v>5.37378977</v>
      </c>
    </row>
    <row r="28" spans="1:30">
      <c r="A28" s="15" t="s">
        <v>503</v>
      </c>
      <c r="B28" s="17" t="n">
        <v>7568</v>
      </c>
      <c r="C28" s="18">
        <f>(145.0/B28*100)</f>
        <v/>
      </c>
      <c r="D28" s="19" t="n">
        <v>7423</v>
      </c>
      <c r="E28" s="18" t="n">
        <v>414.63168011</v>
      </c>
      <c r="F28" s="20" t="n">
        <v>3.75207182</v>
      </c>
      <c r="G28" s="18" t="n">
        <v>399.20956188</v>
      </c>
      <c r="H28" s="20" t="n">
        <v>3.80745934</v>
      </c>
      <c r="I28" s="18" t="n">
        <v>402.25591348</v>
      </c>
      <c r="J28" s="20" t="n">
        <v>3.55934539</v>
      </c>
      <c r="K28" s="18" t="n">
        <v>410.36540647</v>
      </c>
      <c r="L28" s="20" t="n">
        <v>4.19489646</v>
      </c>
      <c r="M28" s="18" t="n">
        <v>418.68972959</v>
      </c>
      <c r="N28" s="20" t="n">
        <v>4.34572414</v>
      </c>
      <c r="O28" s="18" t="n">
        <v>418.78029572</v>
      </c>
      <c r="P28" s="20" t="n">
        <v>4.60045898</v>
      </c>
      <c r="Q28" s="18" t="n">
        <v>426.88250015</v>
      </c>
      <c r="R28" s="20" t="n">
        <v>5.59015961</v>
      </c>
      <c r="S28" s="18" t="n">
        <v>414.79690868</v>
      </c>
      <c r="T28" s="20" t="n">
        <v>4.32806962</v>
      </c>
      <c r="U28" s="18" t="s">
        <v>481</v>
      </c>
      <c r="V28" s="20" t="s">
        <v>481</v>
      </c>
      <c r="W28" s="18" t="s">
        <v>481</v>
      </c>
      <c r="X28" s="20" t="s">
        <v>481</v>
      </c>
      <c r="Y28" s="18" t="s">
        <v>481</v>
      </c>
      <c r="Z28" s="20" t="s">
        <v>481</v>
      </c>
      <c r="AA28" s="18" t="s">
        <v>481</v>
      </c>
      <c r="AB28" s="20" t="s">
        <v>481</v>
      </c>
      <c r="AC28" s="18" t="n">
        <v>359.45617215</v>
      </c>
      <c r="AD28" s="20" t="n">
        <v>10.91977141</v>
      </c>
    </row>
    <row r="29" spans="1:30">
      <c r="A29" s="15" t="s">
        <v>504</v>
      </c>
      <c r="B29" s="17" t="n">
        <v>5385</v>
      </c>
      <c r="C29" s="18">
        <f>(30.0/B29*100)</f>
        <v/>
      </c>
      <c r="D29" s="19" t="n">
        <v>5355</v>
      </c>
      <c r="E29" s="18" t="n">
        <v>509.64842698</v>
      </c>
      <c r="F29" s="20" t="n">
        <v>4.33249522</v>
      </c>
      <c r="G29" s="18" t="n">
        <v>507.89019782</v>
      </c>
      <c r="H29" s="20" t="n">
        <v>4.05888436</v>
      </c>
      <c r="I29" s="18" t="n">
        <v>517.95385049</v>
      </c>
      <c r="J29" s="20" t="n">
        <v>4.3185951</v>
      </c>
      <c r="K29" s="18" t="n">
        <v>527.39458001</v>
      </c>
      <c r="L29" s="20" t="n">
        <v>3.11564883</v>
      </c>
      <c r="M29" s="18" t="n">
        <v>531.60973179</v>
      </c>
      <c r="N29" s="20" t="n">
        <v>4.62571244</v>
      </c>
      <c r="O29" s="18" t="n">
        <v>522.45411237</v>
      </c>
      <c r="P29" s="20" t="n">
        <v>6.04715695</v>
      </c>
      <c r="Q29" s="18" t="n">
        <v>520.98856282</v>
      </c>
      <c r="R29" s="20" t="n">
        <v>8.29962248</v>
      </c>
      <c r="S29" s="18" t="n">
        <v>504.88535019</v>
      </c>
      <c r="T29" s="20" t="n">
        <v>6.92024389</v>
      </c>
      <c r="U29" s="18" t="s">
        <v>481</v>
      </c>
      <c r="V29" s="20" t="s">
        <v>481</v>
      </c>
      <c r="W29" s="18" t="s">
        <v>481</v>
      </c>
      <c r="X29" s="20" t="s">
        <v>481</v>
      </c>
      <c r="Y29" s="18" t="n">
        <v>335.3902018</v>
      </c>
      <c r="Z29" s="20" t="n">
        <v>12.1685767</v>
      </c>
      <c r="AA29" s="18" t="s">
        <v>481</v>
      </c>
      <c r="AB29" s="20" t="s">
        <v>481</v>
      </c>
      <c r="AC29" s="18" t="n">
        <v>443.14355126</v>
      </c>
      <c r="AD29" s="20" t="n">
        <v>11.11226939</v>
      </c>
    </row>
    <row r="30" spans="1:30">
      <c r="A30" s="15" t="s">
        <v>505</v>
      </c>
      <c r="B30" s="17" t="n">
        <v>4520</v>
      </c>
      <c r="C30" s="18">
        <f>(131.0/B30*100)</f>
        <v/>
      </c>
      <c r="D30" s="19" t="n">
        <v>4389</v>
      </c>
      <c r="E30" s="18" t="n">
        <v>497.82640272</v>
      </c>
      <c r="F30" s="20" t="n">
        <v>4.05983516</v>
      </c>
      <c r="G30" s="18" t="n">
        <v>501.6043328</v>
      </c>
      <c r="H30" s="20" t="n">
        <v>5.09974669</v>
      </c>
      <c r="I30" s="18" t="n">
        <v>501.76006559</v>
      </c>
      <c r="J30" s="20" t="n">
        <v>4.0555593</v>
      </c>
      <c r="K30" s="18" t="n">
        <v>501.73644547</v>
      </c>
      <c r="L30" s="20" t="n">
        <v>4.04113765</v>
      </c>
      <c r="M30" s="18" t="n">
        <v>498.78651232</v>
      </c>
      <c r="N30" s="20" t="n">
        <v>5.75631045</v>
      </c>
      <c r="O30" s="18" t="n">
        <v>501.69763858</v>
      </c>
      <c r="P30" s="20" t="n">
        <v>5.51908524</v>
      </c>
      <c r="Q30" s="18" t="n">
        <v>505.26542183</v>
      </c>
      <c r="R30" s="20" t="n">
        <v>6.70547388</v>
      </c>
      <c r="S30" s="18" t="n">
        <v>491.71965469</v>
      </c>
      <c r="T30" s="20" t="n">
        <v>5.16213489</v>
      </c>
      <c r="U30" s="18" t="s">
        <v>481</v>
      </c>
      <c r="V30" s="20" t="s">
        <v>481</v>
      </c>
      <c r="W30" s="18" t="s">
        <v>481</v>
      </c>
      <c r="X30" s="20" t="s">
        <v>481</v>
      </c>
      <c r="Y30" s="18" t="s">
        <v>481</v>
      </c>
      <c r="Z30" s="20" t="s">
        <v>481</v>
      </c>
      <c r="AA30" s="18" t="s">
        <v>481</v>
      </c>
      <c r="AB30" s="20" t="s">
        <v>481</v>
      </c>
      <c r="AC30" s="18" t="n">
        <v>401.58640733</v>
      </c>
      <c r="AD30" s="20" t="n">
        <v>7.90018894</v>
      </c>
    </row>
    <row r="31" spans="1:30">
      <c r="A31" s="15" t="s">
        <v>506</v>
      </c>
      <c r="B31" s="17" t="n">
        <v>5456</v>
      </c>
      <c r="C31" s="18">
        <f>(135.0/B31*100)</f>
        <v/>
      </c>
      <c r="D31" s="19" t="n">
        <v>5321</v>
      </c>
      <c r="E31" s="18" t="n">
        <v>496.10165345</v>
      </c>
      <c r="F31" s="20" t="n">
        <v>4.43656037</v>
      </c>
      <c r="G31" s="18" t="n">
        <v>496.48242005</v>
      </c>
      <c r="H31" s="20" t="n">
        <v>3.85024049</v>
      </c>
      <c r="I31" s="18" t="n">
        <v>504.90683061</v>
      </c>
      <c r="J31" s="20" t="n">
        <v>4.16370917</v>
      </c>
      <c r="K31" s="18" t="n">
        <v>509.45135842</v>
      </c>
      <c r="L31" s="20" t="n">
        <v>3.94212663</v>
      </c>
      <c r="M31" s="18" t="n">
        <v>517.81981347</v>
      </c>
      <c r="N31" s="20" t="n">
        <v>4.69334434</v>
      </c>
      <c r="O31" s="18" t="n">
        <v>507.8734736</v>
      </c>
      <c r="P31" s="20" t="n">
        <v>4.3611262</v>
      </c>
      <c r="Q31" s="18" t="n">
        <v>520.0399417899999</v>
      </c>
      <c r="R31" s="20" t="n">
        <v>5.90981043</v>
      </c>
      <c r="S31" s="18" t="n">
        <v>498.63041627</v>
      </c>
      <c r="T31" s="20" t="n">
        <v>4.61206463</v>
      </c>
      <c r="U31" s="18" t="s">
        <v>481</v>
      </c>
      <c r="V31" s="20" t="s">
        <v>481</v>
      </c>
      <c r="W31" s="18" t="s">
        <v>481</v>
      </c>
      <c r="X31" s="20" t="s">
        <v>481</v>
      </c>
      <c r="Y31" s="18" t="s">
        <v>481</v>
      </c>
      <c r="Z31" s="20" t="s">
        <v>481</v>
      </c>
      <c r="AA31" s="18" t="s">
        <v>481</v>
      </c>
      <c r="AB31" s="20" t="s">
        <v>481</v>
      </c>
      <c r="AC31" s="18" t="n">
        <v>421.20722061</v>
      </c>
      <c r="AD31" s="20" t="n">
        <v>7.19355588</v>
      </c>
    </row>
    <row r="32" spans="1:30">
      <c r="A32" s="15" t="s">
        <v>507</v>
      </c>
      <c r="B32" s="17" t="n">
        <v>4478</v>
      </c>
      <c r="C32" s="18">
        <f>(6.0/B32*100)</f>
        <v/>
      </c>
      <c r="D32" s="19" t="n">
        <v>4472</v>
      </c>
      <c r="E32" s="18" t="n">
        <v>509.30540034</v>
      </c>
      <c r="F32" s="20" t="n">
        <v>4.99571403</v>
      </c>
      <c r="G32" s="18" t="n">
        <v>507.35048541</v>
      </c>
      <c r="H32" s="20" t="n">
        <v>4.92742636</v>
      </c>
      <c r="I32" s="18" t="n">
        <v>508.92812915</v>
      </c>
      <c r="J32" s="20" t="n">
        <v>4.08603673</v>
      </c>
      <c r="K32" s="18" t="n">
        <v>503.70925682</v>
      </c>
      <c r="L32" s="20" t="n">
        <v>4.50998235</v>
      </c>
      <c r="M32" s="18" t="n">
        <v>516.69591345</v>
      </c>
      <c r="N32" s="20" t="n">
        <v>4.38109078</v>
      </c>
      <c r="O32" s="18" t="n">
        <v>508.12593728</v>
      </c>
      <c r="P32" s="20" t="n">
        <v>4.41462445</v>
      </c>
      <c r="Q32" s="18" t="n">
        <v>509.52174763</v>
      </c>
      <c r="R32" s="20" t="n">
        <v>5.23989279</v>
      </c>
      <c r="S32" s="18" t="n">
        <v>492.85496938</v>
      </c>
      <c r="T32" s="20" t="n">
        <v>3.62987747</v>
      </c>
      <c r="U32" s="18" t="s">
        <v>481</v>
      </c>
      <c r="V32" s="20" t="s">
        <v>481</v>
      </c>
      <c r="W32" s="18" t="s">
        <v>481</v>
      </c>
      <c r="X32" s="20" t="s">
        <v>481</v>
      </c>
      <c r="Y32" s="18" t="s">
        <v>481</v>
      </c>
      <c r="Z32" s="20" t="s">
        <v>481</v>
      </c>
      <c r="AA32" s="18" t="s">
        <v>481</v>
      </c>
      <c r="AB32" s="20" t="s">
        <v>481</v>
      </c>
      <c r="AC32" s="18" t="n">
        <v>412.82485306</v>
      </c>
      <c r="AD32" s="20" t="n">
        <v>18.35042738</v>
      </c>
    </row>
    <row r="33" spans="1:30">
      <c r="A33" s="15" t="s">
        <v>508</v>
      </c>
      <c r="B33" s="17" t="n">
        <v>7325</v>
      </c>
      <c r="C33" s="18">
        <f>(77.0/B33*100)</f>
        <v/>
      </c>
      <c r="D33" s="19" t="n">
        <v>7248</v>
      </c>
      <c r="E33" s="18" t="n">
        <v>496.67207868</v>
      </c>
      <c r="F33" s="20" t="n">
        <v>3.94504445</v>
      </c>
      <c r="G33" s="18" t="n">
        <v>486.58853481</v>
      </c>
      <c r="H33" s="20" t="n">
        <v>4.64850234</v>
      </c>
      <c r="I33" s="18" t="n">
        <v>491.25554707</v>
      </c>
      <c r="J33" s="20" t="n">
        <v>4.16824042</v>
      </c>
      <c r="K33" s="18" t="n">
        <v>501.86871779</v>
      </c>
      <c r="L33" s="20" t="n">
        <v>4.1287948</v>
      </c>
      <c r="M33" s="18" t="n">
        <v>504.43242448</v>
      </c>
      <c r="N33" s="20" t="n">
        <v>5.33309021</v>
      </c>
      <c r="O33" s="18" t="n">
        <v>499.4534935</v>
      </c>
      <c r="P33" s="20" t="n">
        <v>6.23737956</v>
      </c>
      <c r="Q33" s="18" t="n">
        <v>519.30974912</v>
      </c>
      <c r="R33" s="20" t="n">
        <v>9.73744276</v>
      </c>
      <c r="S33" s="18" t="n">
        <v>469.76512371</v>
      </c>
      <c r="T33" s="20" t="n">
        <v>5.45297678</v>
      </c>
      <c r="U33" s="18" t="s">
        <v>481</v>
      </c>
      <c r="V33" s="20" t="s">
        <v>481</v>
      </c>
      <c r="W33" s="18" t="s">
        <v>481</v>
      </c>
      <c r="X33" s="20" t="s">
        <v>481</v>
      </c>
      <c r="Y33" s="18" t="s">
        <v>481</v>
      </c>
      <c r="Z33" s="20" t="s">
        <v>481</v>
      </c>
      <c r="AA33" s="18" t="s">
        <v>481</v>
      </c>
      <c r="AB33" s="20" t="s">
        <v>481</v>
      </c>
      <c r="AC33" s="18" t="n">
        <v>406.55245051</v>
      </c>
      <c r="AD33" s="20" t="n">
        <v>9.62113875</v>
      </c>
    </row>
    <row r="34" spans="1:30">
      <c r="A34" s="15" t="s">
        <v>509</v>
      </c>
      <c r="B34" s="17" t="n">
        <v>6350</v>
      </c>
      <c r="C34" s="18">
        <f>(54.0/B34*100)</f>
        <v/>
      </c>
      <c r="D34" s="19" t="n">
        <v>6296</v>
      </c>
      <c r="E34" s="18" t="n">
        <v>483.16630483</v>
      </c>
      <c r="F34" s="20" t="n">
        <v>5.0925027</v>
      </c>
      <c r="G34" s="18" t="n">
        <v>477.14216495</v>
      </c>
      <c r="H34" s="20" t="n">
        <v>4.81985751</v>
      </c>
      <c r="I34" s="18" t="n">
        <v>483.38769261</v>
      </c>
      <c r="J34" s="20" t="n">
        <v>4.32114385</v>
      </c>
      <c r="K34" s="18" t="n">
        <v>484.74975782</v>
      </c>
      <c r="L34" s="20" t="n">
        <v>4.53099886</v>
      </c>
      <c r="M34" s="18" t="n">
        <v>487.66371187</v>
      </c>
      <c r="N34" s="20" t="n">
        <v>5.82844754</v>
      </c>
      <c r="O34" s="18" t="n">
        <v>489.49647771</v>
      </c>
      <c r="P34" s="20" t="n">
        <v>4.95968057</v>
      </c>
      <c r="Q34" s="18" t="n">
        <v>490.70078299</v>
      </c>
      <c r="R34" s="20" t="n">
        <v>5.86614744</v>
      </c>
      <c r="S34" s="18" t="n">
        <v>473.40349001</v>
      </c>
      <c r="T34" s="20" t="n">
        <v>3.52155407</v>
      </c>
      <c r="U34" s="18" t="s">
        <v>481</v>
      </c>
      <c r="V34" s="20" t="s">
        <v>481</v>
      </c>
      <c r="W34" s="18" t="s">
        <v>481</v>
      </c>
      <c r="X34" s="20" t="s">
        <v>481</v>
      </c>
      <c r="Y34" s="18" t="n">
        <v>336.51078337</v>
      </c>
      <c r="Z34" s="20" t="n">
        <v>12.24828707</v>
      </c>
      <c r="AA34" s="18" t="s">
        <v>481</v>
      </c>
      <c r="AB34" s="20" t="s">
        <v>481</v>
      </c>
      <c r="AC34" s="18" t="n">
        <v>388.60767999</v>
      </c>
      <c r="AD34" s="20" t="n">
        <v>9.734387440000001</v>
      </c>
    </row>
    <row r="35" spans="1:30">
      <c r="A35" s="15" t="s">
        <v>510</v>
      </c>
      <c r="B35" s="17" t="n">
        <v>6406</v>
      </c>
      <c r="C35" s="18">
        <f>(47.0/B35*100)</f>
        <v/>
      </c>
      <c r="D35" s="19" t="n">
        <v>6359</v>
      </c>
      <c r="E35" s="18" t="n">
        <v>510.91377363</v>
      </c>
      <c r="F35" s="20" t="n">
        <v>4.09469892</v>
      </c>
      <c r="G35" s="18" t="n">
        <v>498.04749977</v>
      </c>
      <c r="H35" s="20" t="n">
        <v>4.21162296</v>
      </c>
      <c r="I35" s="18" t="n">
        <v>517.98472638</v>
      </c>
      <c r="J35" s="20" t="n">
        <v>4.038895</v>
      </c>
      <c r="K35" s="18" t="n">
        <v>516.5742088</v>
      </c>
      <c r="L35" s="20" t="n">
        <v>4.44540461</v>
      </c>
      <c r="M35" s="18" t="n">
        <v>522.02155383</v>
      </c>
      <c r="N35" s="20" t="n">
        <v>4.2307594</v>
      </c>
      <c r="O35" s="18" t="n">
        <v>519.75087366</v>
      </c>
      <c r="P35" s="20" t="n">
        <v>4.55695126</v>
      </c>
      <c r="Q35" s="18" t="n">
        <v>517.43316086</v>
      </c>
      <c r="R35" s="20" t="n">
        <v>5.25889401</v>
      </c>
      <c r="S35" s="18" t="n">
        <v>510.30954288</v>
      </c>
      <c r="T35" s="20" t="n">
        <v>3.68933706</v>
      </c>
      <c r="U35" s="18" t="s">
        <v>481</v>
      </c>
      <c r="V35" s="20" t="s">
        <v>481</v>
      </c>
      <c r="W35" s="18" t="s">
        <v>481</v>
      </c>
      <c r="X35" s="20" t="s">
        <v>481</v>
      </c>
      <c r="Y35" s="18" t="n">
        <v>349.78970242</v>
      </c>
      <c r="Z35" s="20" t="n">
        <v>6.90672373</v>
      </c>
      <c r="AA35" s="18" t="s">
        <v>481</v>
      </c>
      <c r="AB35" s="20" t="s">
        <v>481</v>
      </c>
      <c r="AC35" s="18" t="n">
        <v>434.20656529</v>
      </c>
      <c r="AD35" s="20" t="n">
        <v>10.6541271</v>
      </c>
    </row>
    <row r="36" spans="1:30">
      <c r="A36" s="15" t="s">
        <v>511</v>
      </c>
      <c r="B36" s="17" t="n">
        <v>6736</v>
      </c>
      <c r="C36" s="18">
        <f>(38.0/B36*100)</f>
        <v/>
      </c>
      <c r="D36" s="19" t="n">
        <v>6698</v>
      </c>
      <c r="E36" s="18" t="n">
        <v>479.72228131</v>
      </c>
      <c r="F36" s="20" t="n">
        <v>3.19447335</v>
      </c>
      <c r="G36" s="18" t="n">
        <v>482.53882521</v>
      </c>
      <c r="H36" s="20" t="n">
        <v>3.67540124</v>
      </c>
      <c r="I36" s="18" t="n">
        <v>481.38578886</v>
      </c>
      <c r="J36" s="20" t="n">
        <v>3.27998069</v>
      </c>
      <c r="K36" s="18" t="n">
        <v>496.72293285</v>
      </c>
      <c r="L36" s="20" t="n">
        <v>3.62280328</v>
      </c>
      <c r="M36" s="18" t="n">
        <v>496.05165671</v>
      </c>
      <c r="N36" s="20" t="n">
        <v>4.27504364</v>
      </c>
      <c r="O36" s="18" t="n">
        <v>499.66649811</v>
      </c>
      <c r="P36" s="20" t="n">
        <v>5.38207822</v>
      </c>
      <c r="Q36" s="18" t="n">
        <v>501.27855477</v>
      </c>
      <c r="R36" s="20" t="n">
        <v>6.4744752</v>
      </c>
      <c r="S36" s="18" t="n">
        <v>478.53290146</v>
      </c>
      <c r="T36" s="20" t="n">
        <v>5.69446117</v>
      </c>
      <c r="U36" s="18" t="s">
        <v>481</v>
      </c>
      <c r="V36" s="20" t="s">
        <v>481</v>
      </c>
      <c r="W36" s="18" t="s">
        <v>481</v>
      </c>
      <c r="X36" s="20" t="s">
        <v>481</v>
      </c>
      <c r="Y36" s="18" t="s">
        <v>481</v>
      </c>
      <c r="Z36" s="20" t="s">
        <v>481</v>
      </c>
      <c r="AA36" s="18" t="s">
        <v>481</v>
      </c>
      <c r="AB36" s="20" t="s">
        <v>481</v>
      </c>
      <c r="AC36" s="18" t="n">
        <v>417.06935328</v>
      </c>
      <c r="AD36" s="20" t="n">
        <v>10.76795134</v>
      </c>
    </row>
    <row r="37" spans="1:30">
      <c r="A37" s="15" t="s">
        <v>512</v>
      </c>
      <c r="B37" s="17" t="n">
        <v>5458</v>
      </c>
      <c r="C37" s="18">
        <f>(79.0/B37*100)</f>
        <v/>
      </c>
      <c r="D37" s="19" t="n">
        <v>5379</v>
      </c>
      <c r="E37" s="18" t="n">
        <v>480.46769499</v>
      </c>
      <c r="F37" s="20" t="n">
        <v>5.26137927</v>
      </c>
      <c r="G37" s="18" t="n">
        <v>488.10410952</v>
      </c>
      <c r="H37" s="20" t="n">
        <v>5.37100868</v>
      </c>
      <c r="I37" s="18" t="n">
        <v>498.39114553</v>
      </c>
      <c r="J37" s="20" t="n">
        <v>4.32566898</v>
      </c>
      <c r="K37" s="18" t="n">
        <v>505.37155354</v>
      </c>
      <c r="L37" s="20" t="n">
        <v>4.56093236</v>
      </c>
      <c r="M37" s="18" t="n">
        <v>512.68891224</v>
      </c>
      <c r="N37" s="20" t="n">
        <v>4.92324936</v>
      </c>
      <c r="O37" s="18" t="n">
        <v>510.83215858</v>
      </c>
      <c r="P37" s="20" t="n">
        <v>4.28109499</v>
      </c>
      <c r="Q37" s="18" t="n">
        <v>517.9417332100001</v>
      </c>
      <c r="R37" s="20" t="n">
        <v>5.12157859</v>
      </c>
      <c r="S37" s="18" t="n">
        <v>489.77394699</v>
      </c>
      <c r="T37" s="20" t="n">
        <v>6.39633244</v>
      </c>
      <c r="U37" s="18" t="s">
        <v>481</v>
      </c>
      <c r="V37" s="20" t="s">
        <v>481</v>
      </c>
      <c r="W37" s="18" t="s">
        <v>481</v>
      </c>
      <c r="X37" s="20" t="s">
        <v>481</v>
      </c>
      <c r="Y37" s="18" t="s">
        <v>481</v>
      </c>
      <c r="Z37" s="20" t="s">
        <v>481</v>
      </c>
      <c r="AA37" s="18" t="s">
        <v>481</v>
      </c>
      <c r="AB37" s="20" t="s">
        <v>481</v>
      </c>
      <c r="AC37" s="18" t="n">
        <v>405.02673694</v>
      </c>
      <c r="AD37" s="20" t="n">
        <v>6.33202604</v>
      </c>
    </row>
    <row r="38" spans="1:30">
      <c r="A38" s="15" t="s">
        <v>513</v>
      </c>
      <c r="B38" s="17" t="n">
        <v>5860</v>
      </c>
      <c r="C38" s="18">
        <f>(18.0/B38*100)</f>
        <v/>
      </c>
      <c r="D38" s="19" t="n">
        <v>5842</v>
      </c>
      <c r="E38" s="18" t="n">
        <v>517.22337545</v>
      </c>
      <c r="F38" s="20" t="n">
        <v>4.73033899</v>
      </c>
      <c r="G38" s="18" t="n">
        <v>524.64546541</v>
      </c>
      <c r="H38" s="20" t="n">
        <v>4.41673432</v>
      </c>
      <c r="I38" s="18" t="n">
        <v>523.54885194</v>
      </c>
      <c r="J38" s="20" t="n">
        <v>4.8666681</v>
      </c>
      <c r="K38" s="18" t="n">
        <v>523.65988082</v>
      </c>
      <c r="L38" s="20" t="n">
        <v>4.36669881</v>
      </c>
      <c r="M38" s="18" t="n">
        <v>539.24878776</v>
      </c>
      <c r="N38" s="20" t="n">
        <v>4.79363162</v>
      </c>
      <c r="O38" s="18" t="n">
        <v>535.07918293</v>
      </c>
      <c r="P38" s="20" t="n">
        <v>5.7371762</v>
      </c>
      <c r="Q38" s="18" t="n">
        <v>531.37985722</v>
      </c>
      <c r="R38" s="20" t="n">
        <v>7.63316185</v>
      </c>
      <c r="S38" s="18" t="n">
        <v>497.79034995</v>
      </c>
      <c r="T38" s="20" t="n">
        <v>7.73818514</v>
      </c>
      <c r="U38" s="18" t="s">
        <v>481</v>
      </c>
      <c r="V38" s="20" t="s">
        <v>481</v>
      </c>
      <c r="W38" s="18" t="s">
        <v>481</v>
      </c>
      <c r="X38" s="20" t="s">
        <v>481</v>
      </c>
      <c r="Y38" s="18" t="s">
        <v>481</v>
      </c>
      <c r="Z38" s="20" t="s">
        <v>481</v>
      </c>
      <c r="AA38" s="18" t="s">
        <v>481</v>
      </c>
      <c r="AB38" s="20" t="s">
        <v>481</v>
      </c>
      <c r="AC38" s="18" t="n">
        <v>448.57835267</v>
      </c>
      <c r="AD38" s="20" t="n">
        <v>8.8355874</v>
      </c>
    </row>
    <row r="39" spans="1:30">
      <c r="A39" s="15" t="s">
        <v>514</v>
      </c>
      <c r="B39" s="17" t="n">
        <v>5895</v>
      </c>
      <c r="C39" s="18">
        <f>(33.0/B39*100)</f>
        <v/>
      </c>
      <c r="D39" s="19" t="n">
        <v>5862</v>
      </c>
      <c r="E39" s="18" t="n">
        <v>423.3176165</v>
      </c>
      <c r="F39" s="20" t="n">
        <v>5.43127397</v>
      </c>
      <c r="G39" s="18" t="n">
        <v>413.9025051</v>
      </c>
      <c r="H39" s="20" t="n">
        <v>4.78109338</v>
      </c>
      <c r="I39" s="18" t="n">
        <v>424.28662446</v>
      </c>
      <c r="J39" s="20" t="n">
        <v>5.66886323</v>
      </c>
      <c r="K39" s="18" t="n">
        <v>430.76123672</v>
      </c>
      <c r="L39" s="20" t="n">
        <v>5.9212918</v>
      </c>
      <c r="M39" s="18" t="n">
        <v>418.24417033</v>
      </c>
      <c r="N39" s="20" t="n">
        <v>6.72257202</v>
      </c>
      <c r="O39" s="18" t="n">
        <v>432.84841948</v>
      </c>
      <c r="P39" s="20" t="n">
        <v>7.17325992</v>
      </c>
      <c r="Q39" s="18" t="n">
        <v>423.55093209</v>
      </c>
      <c r="R39" s="20" t="n">
        <v>10.95553608</v>
      </c>
      <c r="S39" s="18" t="n">
        <v>420.38208651</v>
      </c>
      <c r="T39" s="20" t="n">
        <v>5.69739114</v>
      </c>
      <c r="U39" s="18" t="s">
        <v>481</v>
      </c>
      <c r="V39" s="20" t="s">
        <v>481</v>
      </c>
      <c r="W39" s="18" t="s">
        <v>481</v>
      </c>
      <c r="X39" s="20" t="s">
        <v>481</v>
      </c>
      <c r="Y39" s="18" t="s">
        <v>481</v>
      </c>
      <c r="Z39" s="20" t="s">
        <v>481</v>
      </c>
      <c r="AA39" s="18" t="s">
        <v>481</v>
      </c>
      <c r="AB39" s="20" t="s">
        <v>481</v>
      </c>
      <c r="AC39" s="18" t="n">
        <v>368.52976307</v>
      </c>
      <c r="AD39" s="20" t="n">
        <v>10.42050682</v>
      </c>
    </row>
    <row r="40" spans="1:30">
      <c r="A40" s="15" t="s">
        <v>515</v>
      </c>
      <c r="B40" s="17" t="n">
        <v>14157</v>
      </c>
      <c r="C40" s="18">
        <f>(314.0/B40*100)</f>
        <v/>
      </c>
      <c r="D40" s="19" t="n">
        <v>13843</v>
      </c>
      <c r="E40" s="18" t="n">
        <v>486.19312563</v>
      </c>
      <c r="F40" s="20" t="n">
        <v>3.70144939</v>
      </c>
      <c r="G40" s="18" t="n">
        <v>495.44828994</v>
      </c>
      <c r="H40" s="20" t="n">
        <v>3.27579085</v>
      </c>
      <c r="I40" s="18" t="n">
        <v>504.99565603</v>
      </c>
      <c r="J40" s="20" t="n">
        <v>3.67090665</v>
      </c>
      <c r="K40" s="18" t="n">
        <v>506.51996503</v>
      </c>
      <c r="L40" s="20" t="n">
        <v>4.10279513</v>
      </c>
      <c r="M40" s="18" t="n">
        <v>501.26389509</v>
      </c>
      <c r="N40" s="20" t="n">
        <v>4.7892881</v>
      </c>
      <c r="O40" s="18" t="n">
        <v>487.45935343</v>
      </c>
      <c r="P40" s="20" t="n">
        <v>5.780828</v>
      </c>
      <c r="Q40" s="18" t="n">
        <v>502.20108242</v>
      </c>
      <c r="R40" s="20" t="n">
        <v>7.77247543</v>
      </c>
      <c r="S40" s="18" t="n">
        <v>492.17449632</v>
      </c>
      <c r="T40" s="20" t="n">
        <v>5.83400513</v>
      </c>
      <c r="U40" s="18" t="s">
        <v>481</v>
      </c>
      <c r="V40" s="20" t="s">
        <v>481</v>
      </c>
      <c r="W40" s="18" t="s">
        <v>481</v>
      </c>
      <c r="X40" s="20" t="s">
        <v>481</v>
      </c>
      <c r="Y40" s="18" t="s">
        <v>481</v>
      </c>
      <c r="Z40" s="20" t="s">
        <v>481</v>
      </c>
      <c r="AA40" s="18" t="s">
        <v>481</v>
      </c>
      <c r="AB40" s="20" t="s">
        <v>481</v>
      </c>
      <c r="AC40" s="18" t="n">
        <v>405.84629912</v>
      </c>
      <c r="AD40" s="20" t="n">
        <v>6.99782508</v>
      </c>
    </row>
    <row r="41" spans="1:30">
      <c r="A41" s="15" t="s">
        <v>516</v>
      </c>
      <c r="B41" s="17" t="n">
        <v>5712</v>
      </c>
      <c r="C41" s="18">
        <f>(45.0/B41*100)</f>
        <v/>
      </c>
      <c r="D41" s="19" t="n">
        <v>5667</v>
      </c>
      <c r="E41" s="18" t="n">
        <v>478.67469268</v>
      </c>
      <c r="F41" s="20" t="n">
        <v>4.40651376</v>
      </c>
      <c r="G41" s="18" t="n">
        <v>471.37162173</v>
      </c>
      <c r="H41" s="20" t="n">
        <v>7.30220596</v>
      </c>
      <c r="I41" s="18" t="n">
        <v>471.37506162</v>
      </c>
      <c r="J41" s="20" t="n">
        <v>5.44190914</v>
      </c>
      <c r="K41" s="18" t="n">
        <v>470.22982958</v>
      </c>
      <c r="L41" s="20" t="n">
        <v>5.59140296</v>
      </c>
      <c r="M41" s="18" t="n">
        <v>470.7234746</v>
      </c>
      <c r="N41" s="20" t="n">
        <v>6.45806136</v>
      </c>
      <c r="O41" s="18" t="n">
        <v>476.94185637</v>
      </c>
      <c r="P41" s="20" t="n">
        <v>4.15168042</v>
      </c>
      <c r="Q41" s="18" t="n">
        <v>484.1023344</v>
      </c>
      <c r="R41" s="20" t="n">
        <v>5.43275143</v>
      </c>
      <c r="S41" s="18" t="n">
        <v>464.99321807</v>
      </c>
      <c r="T41" s="20" t="n">
        <v>5.07805397</v>
      </c>
      <c r="U41" s="18" t="s">
        <v>481</v>
      </c>
      <c r="V41" s="20" t="s">
        <v>481</v>
      </c>
      <c r="W41" s="18" t="s">
        <v>481</v>
      </c>
      <c r="X41" s="20" t="s">
        <v>481</v>
      </c>
      <c r="Y41" s="18" t="n">
        <v>392.51815558</v>
      </c>
      <c r="Z41" s="20" t="n">
        <v>16.89642718</v>
      </c>
      <c r="AA41" s="18" t="s">
        <v>481</v>
      </c>
      <c r="AB41" s="20" t="s">
        <v>481</v>
      </c>
      <c r="AC41" s="18" t="n">
        <v>392.87494839</v>
      </c>
      <c r="AD41" s="20" t="n">
        <v>10.17739395</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row>
    <row r="45" spans="1:3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n">
        <v>359.60621715</v>
      </c>
      <c r="Z45" s="20" t="n">
        <v>2.95186404</v>
      </c>
      <c r="AA45" s="18" t="s">
        <v>481</v>
      </c>
      <c r="AB45" s="20" t="s">
        <v>481</v>
      </c>
      <c r="AC45" s="18" t="s">
        <v>481</v>
      </c>
      <c r="AD45" s="20" t="s">
        <v>481</v>
      </c>
    </row>
    <row r="46" spans="1:30">
      <c r="A46" s="15" t="s">
        <v>521</v>
      </c>
      <c r="B46" s="17" t="n">
        <v>23141</v>
      </c>
      <c r="C46" s="18">
        <f>(1728.0/B46*100)</f>
        <v/>
      </c>
      <c r="D46" s="19" t="n">
        <v>21413</v>
      </c>
      <c r="E46" s="18" t="n">
        <v>395.43693307</v>
      </c>
      <c r="F46" s="20" t="n">
        <v>3.69522999</v>
      </c>
      <c r="G46" s="18" t="n">
        <v>381.3713785</v>
      </c>
      <c r="H46" s="20" t="n">
        <v>4.60016983</v>
      </c>
      <c r="I46" s="18" t="n">
        <v>379.47940896</v>
      </c>
      <c r="J46" s="20" t="n">
        <v>5.29511297</v>
      </c>
      <c r="K46" s="18" t="n">
        <v>396.13657077</v>
      </c>
      <c r="L46" s="20" t="n">
        <v>5.98463895</v>
      </c>
      <c r="M46" s="18" t="n">
        <v>383.78582822</v>
      </c>
      <c r="N46" s="20" t="n">
        <v>6.21141835</v>
      </c>
      <c r="O46" s="18" t="n">
        <v>403.70713989</v>
      </c>
      <c r="P46" s="20" t="n">
        <v>5.89669804</v>
      </c>
      <c r="Q46" s="18" t="n">
        <v>396.68091003</v>
      </c>
      <c r="R46" s="20" t="n">
        <v>9.832703240000001</v>
      </c>
      <c r="S46" s="18" t="n">
        <v>384.93001476</v>
      </c>
      <c r="T46" s="20" t="n">
        <v>5.41229952</v>
      </c>
      <c r="U46" s="18" t="s">
        <v>481</v>
      </c>
      <c r="V46" s="20" t="s">
        <v>481</v>
      </c>
      <c r="W46" s="18" t="s">
        <v>481</v>
      </c>
      <c r="X46" s="20" t="s">
        <v>481</v>
      </c>
      <c r="Y46" s="18" t="s">
        <v>481</v>
      </c>
      <c r="Z46" s="20" t="s">
        <v>481</v>
      </c>
      <c r="AA46" s="18" t="s">
        <v>481</v>
      </c>
      <c r="AB46" s="20" t="s">
        <v>481</v>
      </c>
      <c r="AC46" s="18" t="n">
        <v>332.82592005</v>
      </c>
      <c r="AD46" s="20" t="n">
        <v>3.35635558</v>
      </c>
    </row>
    <row r="47" spans="1:30">
      <c r="A47" s="15" t="s">
        <v>522</v>
      </c>
      <c r="B47" s="17" t="n">
        <v>5928</v>
      </c>
      <c r="C47" s="18">
        <f>(167.0/B47*100)</f>
        <v/>
      </c>
      <c r="D47" s="19" t="n">
        <v>5761</v>
      </c>
      <c r="E47" s="18" t="n">
        <v>445.87762897</v>
      </c>
      <c r="F47" s="20" t="n">
        <v>5.21559785</v>
      </c>
      <c r="G47" s="18" t="n">
        <v>431.3905923</v>
      </c>
      <c r="H47" s="20" t="n">
        <v>5.4235209</v>
      </c>
      <c r="I47" s="18" t="n">
        <v>450.67182528</v>
      </c>
      <c r="J47" s="20" t="n">
        <v>4.72313077</v>
      </c>
      <c r="K47" s="18" t="n">
        <v>456.25376337</v>
      </c>
      <c r="L47" s="20" t="n">
        <v>5.91803199</v>
      </c>
      <c r="M47" s="18" t="n">
        <v>457.28316447</v>
      </c>
      <c r="N47" s="20" t="n">
        <v>7.16072915</v>
      </c>
      <c r="O47" s="18" t="n">
        <v>459.21460068</v>
      </c>
      <c r="P47" s="20" t="n">
        <v>6.01834265</v>
      </c>
      <c r="Q47" s="18" t="n">
        <v>455.37116229</v>
      </c>
      <c r="R47" s="20" t="n">
        <v>7.87115505</v>
      </c>
      <c r="S47" s="18" t="n">
        <v>450.44404826</v>
      </c>
      <c r="T47" s="20" t="n">
        <v>5.23159631</v>
      </c>
      <c r="U47" s="18" t="s">
        <v>481</v>
      </c>
      <c r="V47" s="20" t="s">
        <v>481</v>
      </c>
      <c r="W47" s="18" t="s">
        <v>481</v>
      </c>
      <c r="X47" s="20" t="s">
        <v>481</v>
      </c>
      <c r="Y47" s="18" t="s">
        <v>481</v>
      </c>
      <c r="Z47" s="20" t="s">
        <v>481</v>
      </c>
      <c r="AA47" s="18" t="s">
        <v>481</v>
      </c>
      <c r="AB47" s="20" t="s">
        <v>481</v>
      </c>
      <c r="AC47" s="18" t="n">
        <v>367.94866358</v>
      </c>
      <c r="AD47" s="20" t="n">
        <v>6.051141</v>
      </c>
    </row>
    <row r="48" spans="1:30">
      <c r="A48" s="15" t="s">
        <v>523</v>
      </c>
      <c r="B48" s="17" t="n">
        <v>9841</v>
      </c>
      <c r="C48" s="18">
        <f>(7.0/B48*100)</f>
        <v/>
      </c>
      <c r="D48" s="19" t="n">
        <v>9834</v>
      </c>
      <c r="E48" s="18" t="n">
        <v>544.5835812399999</v>
      </c>
      <c r="F48" s="20" t="n">
        <v>7.60429261</v>
      </c>
      <c r="G48" s="18" t="n">
        <v>508.81517236</v>
      </c>
      <c r="H48" s="20" t="n">
        <v>6.79212622</v>
      </c>
      <c r="I48" s="18" t="n">
        <v>524.2948797</v>
      </c>
      <c r="J48" s="20" t="n">
        <v>6.56094069</v>
      </c>
      <c r="K48" s="18" t="n">
        <v>534.7420548</v>
      </c>
      <c r="L48" s="20" t="n">
        <v>5.99737803</v>
      </c>
      <c r="M48" s="18" t="n">
        <v>535.37321434</v>
      </c>
      <c r="N48" s="20" t="n">
        <v>8.36319389</v>
      </c>
      <c r="O48" s="18" t="n">
        <v>535.43586805</v>
      </c>
      <c r="P48" s="20" t="n">
        <v>6.72802506</v>
      </c>
      <c r="Q48" s="18" t="n">
        <v>573.67186984</v>
      </c>
      <c r="R48" s="20" t="n">
        <v>10.06138071</v>
      </c>
      <c r="S48" s="18" t="n">
        <v>539.54864978</v>
      </c>
      <c r="T48" s="20" t="n">
        <v>6.36292705</v>
      </c>
      <c r="U48" s="18" t="s">
        <v>481</v>
      </c>
      <c r="V48" s="20" t="s">
        <v>481</v>
      </c>
      <c r="W48" s="18" t="s">
        <v>481</v>
      </c>
      <c r="X48" s="20" t="s">
        <v>481</v>
      </c>
      <c r="Y48" s="18" t="s">
        <v>481</v>
      </c>
      <c r="Z48" s="20" t="s">
        <v>481</v>
      </c>
      <c r="AA48" s="18" t="s">
        <v>481</v>
      </c>
      <c r="AB48" s="20" t="s">
        <v>481</v>
      </c>
      <c r="AC48" s="18" t="n">
        <v>468.91418118</v>
      </c>
      <c r="AD48" s="20" t="n">
        <v>39.82924661</v>
      </c>
    </row>
    <row r="49" spans="1:3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n">
        <v>409.03332786</v>
      </c>
      <c r="Z49" s="20" t="n">
        <v>3.05386641</v>
      </c>
      <c r="AA49" s="18" t="s">
        <v>481</v>
      </c>
      <c r="AB49" s="20" t="s">
        <v>481</v>
      </c>
      <c r="AC49" s="18" t="s">
        <v>481</v>
      </c>
      <c r="AD49" s="20" t="s">
        <v>481</v>
      </c>
    </row>
    <row r="50" spans="1:30">
      <c r="A50" s="15" t="s">
        <v>525</v>
      </c>
      <c r="B50" s="17" t="n">
        <v>11795</v>
      </c>
      <c r="C50" s="18">
        <f>(245.0/B50*100)</f>
        <v/>
      </c>
      <c r="D50" s="19" t="n">
        <v>11550</v>
      </c>
      <c r="E50" s="18" t="n">
        <v>383.05529967</v>
      </c>
      <c r="F50" s="20" t="n">
        <v>2.87236294</v>
      </c>
      <c r="G50" s="18" t="n">
        <v>382.41000232</v>
      </c>
      <c r="H50" s="20" t="n">
        <v>3.09545201</v>
      </c>
      <c r="I50" s="18" t="n">
        <v>393.79323987</v>
      </c>
      <c r="J50" s="20" t="n">
        <v>4.03062129</v>
      </c>
      <c r="K50" s="18" t="n">
        <v>406.95012967</v>
      </c>
      <c r="L50" s="20" t="n">
        <v>4.45191373</v>
      </c>
      <c r="M50" s="18" t="n">
        <v>401.47659877</v>
      </c>
      <c r="N50" s="20" t="n">
        <v>5.05237125</v>
      </c>
      <c r="O50" s="18" t="n">
        <v>399.37165101</v>
      </c>
      <c r="P50" s="20" t="n">
        <v>5.08021205</v>
      </c>
      <c r="Q50" s="18" t="n">
        <v>392.29325247</v>
      </c>
      <c r="R50" s="20" t="n">
        <v>6.71611867</v>
      </c>
      <c r="S50" s="18" t="n">
        <v>389.7570635</v>
      </c>
      <c r="T50" s="20" t="n">
        <v>4.98638174</v>
      </c>
      <c r="U50" s="18" t="s">
        <v>481</v>
      </c>
      <c r="V50" s="20" t="s">
        <v>481</v>
      </c>
      <c r="W50" s="18" t="s">
        <v>481</v>
      </c>
      <c r="X50" s="20" t="s">
        <v>481</v>
      </c>
      <c r="Y50" s="18" t="s">
        <v>481</v>
      </c>
      <c r="Z50" s="20" t="s">
        <v>481</v>
      </c>
      <c r="AA50" s="18" t="s">
        <v>481</v>
      </c>
      <c r="AB50" s="20" t="s">
        <v>481</v>
      </c>
      <c r="AC50" s="18" t="n">
        <v>328.42276371</v>
      </c>
      <c r="AD50" s="20" t="n">
        <v>11.72901379</v>
      </c>
    </row>
    <row r="51" spans="1:30">
      <c r="A51" s="15" t="s">
        <v>526</v>
      </c>
      <c r="B51" s="17" t="n">
        <v>6866</v>
      </c>
      <c r="C51" s="18">
        <f>(113.0/B51*100)</f>
        <v/>
      </c>
      <c r="D51" s="19" t="n">
        <v>6753</v>
      </c>
      <c r="E51" s="18" t="n">
        <v>404.42623299</v>
      </c>
      <c r="F51" s="20" t="n">
        <v>3.36630656</v>
      </c>
      <c r="G51" s="18" t="n">
        <v>395.53152546</v>
      </c>
      <c r="H51" s="20" t="n">
        <v>4.24705696</v>
      </c>
      <c r="I51" s="18" t="n">
        <v>407.65526826</v>
      </c>
      <c r="J51" s="20" t="n">
        <v>4.31989968</v>
      </c>
      <c r="K51" s="18" t="n">
        <v>409.7728364</v>
      </c>
      <c r="L51" s="20" t="n">
        <v>4.43424607</v>
      </c>
      <c r="M51" s="18" t="n">
        <v>414.410957</v>
      </c>
      <c r="N51" s="20" t="n">
        <v>5.41440729</v>
      </c>
      <c r="O51" s="18" t="n">
        <v>410.10791029</v>
      </c>
      <c r="P51" s="20" t="n">
        <v>5.77357245</v>
      </c>
      <c r="Q51" s="18" t="n">
        <v>414.84047381</v>
      </c>
      <c r="R51" s="20" t="n">
        <v>6.94679231</v>
      </c>
      <c r="S51" s="18" t="n">
        <v>389.53645167</v>
      </c>
      <c r="T51" s="20" t="n">
        <v>4.98801047</v>
      </c>
      <c r="U51" s="18" t="s">
        <v>481</v>
      </c>
      <c r="V51" s="20" t="s">
        <v>481</v>
      </c>
      <c r="W51" s="18" t="s">
        <v>481</v>
      </c>
      <c r="X51" s="20" t="s">
        <v>481</v>
      </c>
      <c r="Y51" s="18" t="n">
        <v>380.5422133</v>
      </c>
      <c r="Z51" s="20" t="n">
        <v>4.31283207</v>
      </c>
      <c r="AA51" s="18" t="s">
        <v>481</v>
      </c>
      <c r="AB51" s="20" t="s">
        <v>481</v>
      </c>
      <c r="AC51" s="18" t="n">
        <v>370.83503881</v>
      </c>
      <c r="AD51" s="20" t="n">
        <v>8.50529736</v>
      </c>
    </row>
    <row r="52" spans="1:30">
      <c r="A52" s="15" t="s">
        <v>527</v>
      </c>
      <c r="B52" s="17" t="n">
        <v>5809</v>
      </c>
      <c r="C52" s="18">
        <f>(85.0/B52*100)</f>
        <v/>
      </c>
      <c r="D52" s="19" t="n">
        <v>5724</v>
      </c>
      <c r="E52" s="18" t="n">
        <v>464.65885258</v>
      </c>
      <c r="F52" s="20" t="n">
        <v>4.22577896</v>
      </c>
      <c r="G52" s="18" t="n">
        <v>458.86105408</v>
      </c>
      <c r="H52" s="20" t="n">
        <v>4.09931363</v>
      </c>
      <c r="I52" s="18" t="n">
        <v>463.20324962</v>
      </c>
      <c r="J52" s="20" t="n">
        <v>4.52173663</v>
      </c>
      <c r="K52" s="18" t="n">
        <v>470.64088499</v>
      </c>
      <c r="L52" s="20" t="n">
        <v>4.78627488</v>
      </c>
      <c r="M52" s="18" t="n">
        <v>469.65690004</v>
      </c>
      <c r="N52" s="20" t="n">
        <v>4.68978512</v>
      </c>
      <c r="O52" s="18" t="n">
        <v>477.87192966</v>
      </c>
      <c r="P52" s="20" t="n">
        <v>5.4965472</v>
      </c>
      <c r="Q52" s="18" t="n">
        <v>489.73437162</v>
      </c>
      <c r="R52" s="20" t="n">
        <v>6.82486896</v>
      </c>
      <c r="S52" s="18" t="n">
        <v>452.29289407</v>
      </c>
      <c r="T52" s="20" t="n">
        <v>4.91575535</v>
      </c>
      <c r="U52" s="18" t="s">
        <v>481</v>
      </c>
      <c r="V52" s="20" t="s">
        <v>481</v>
      </c>
      <c r="W52" s="18" t="s">
        <v>481</v>
      </c>
      <c r="X52" s="20" t="s">
        <v>481</v>
      </c>
      <c r="Y52" s="18" t="s">
        <v>481</v>
      </c>
      <c r="Z52" s="20" t="s">
        <v>481</v>
      </c>
      <c r="AA52" s="18" t="s">
        <v>481</v>
      </c>
      <c r="AB52" s="20" t="s">
        <v>481</v>
      </c>
      <c r="AC52" s="18" t="n">
        <v>406.49343621</v>
      </c>
      <c r="AD52" s="20" t="n">
        <v>7.03043677</v>
      </c>
    </row>
    <row r="53" spans="1:30">
      <c r="A53" s="15" t="s">
        <v>528</v>
      </c>
      <c r="B53" s="17" t="n">
        <v>5571</v>
      </c>
      <c r="C53" s="18">
        <f>(90.0/B53*100)</f>
        <v/>
      </c>
      <c r="D53" s="19" t="n">
        <v>5481</v>
      </c>
      <c r="E53" s="18" t="n">
        <v>446.94874845</v>
      </c>
      <c r="F53" s="20" t="n">
        <v>3.31102325</v>
      </c>
      <c r="G53" s="18" t="n">
        <v>440.00072668</v>
      </c>
      <c r="H53" s="20" t="n">
        <v>3.91587356</v>
      </c>
      <c r="I53" s="18" t="n">
        <v>444.58772404</v>
      </c>
      <c r="J53" s="20" t="n">
        <v>4.40646391</v>
      </c>
      <c r="K53" s="18" t="n">
        <v>445.111648</v>
      </c>
      <c r="L53" s="20" t="n">
        <v>4.76874485</v>
      </c>
      <c r="M53" s="18" t="n">
        <v>440.8241094</v>
      </c>
      <c r="N53" s="20" t="n">
        <v>5.32709198</v>
      </c>
      <c r="O53" s="18" t="n">
        <v>437.7135118</v>
      </c>
      <c r="P53" s="20" t="n">
        <v>5.55378595</v>
      </c>
      <c r="Q53" s="18" t="n">
        <v>452.17538849</v>
      </c>
      <c r="R53" s="20" t="n">
        <v>6.70402492</v>
      </c>
      <c r="S53" s="18" t="n">
        <v>436.14312154</v>
      </c>
      <c r="T53" s="20" t="n">
        <v>4.03269152</v>
      </c>
      <c r="U53" s="18" t="s">
        <v>481</v>
      </c>
      <c r="V53" s="20" t="s">
        <v>481</v>
      </c>
      <c r="W53" s="18" t="s">
        <v>481</v>
      </c>
      <c r="X53" s="20" t="s">
        <v>481</v>
      </c>
      <c r="Y53" s="18" t="s">
        <v>481</v>
      </c>
      <c r="Z53" s="20" t="s">
        <v>481</v>
      </c>
      <c r="AA53" s="18" t="s">
        <v>481</v>
      </c>
      <c r="AB53" s="20" t="s">
        <v>481</v>
      </c>
      <c r="AC53" s="18" t="n">
        <v>341.17609701</v>
      </c>
      <c r="AD53" s="20" t="n">
        <v>6.54819698</v>
      </c>
    </row>
    <row r="54" spans="1:30">
      <c r="A54" s="15" t="s">
        <v>529</v>
      </c>
      <c r="B54" s="17" t="n">
        <v>4740</v>
      </c>
      <c r="C54" s="18">
        <f>(224.0/B54*100)</f>
        <v/>
      </c>
      <c r="D54" s="19" t="n">
        <v>4516</v>
      </c>
      <c r="E54" s="18" t="n">
        <v>336.29681478</v>
      </c>
      <c r="F54" s="20" t="n">
        <v>4.38230403</v>
      </c>
      <c r="G54" s="18" t="n">
        <v>331.0423213</v>
      </c>
      <c r="H54" s="20" t="n">
        <v>4.36875494</v>
      </c>
      <c r="I54" s="18" t="n">
        <v>327.98042081</v>
      </c>
      <c r="J54" s="20" t="n">
        <v>3.95652371</v>
      </c>
      <c r="K54" s="18" t="n">
        <v>337.68872062</v>
      </c>
      <c r="L54" s="20" t="n">
        <v>4.37019521</v>
      </c>
      <c r="M54" s="18" t="n">
        <v>333.39360531</v>
      </c>
      <c r="N54" s="20" t="n">
        <v>5.57219564</v>
      </c>
      <c r="O54" s="18" t="n">
        <v>329.17851165</v>
      </c>
      <c r="P54" s="20" t="n">
        <v>5.0904758</v>
      </c>
      <c r="Q54" s="18" t="n">
        <v>344.10784663</v>
      </c>
      <c r="R54" s="20" t="n">
        <v>6.87084456</v>
      </c>
      <c r="S54" s="18" t="n">
        <v>337.15031149</v>
      </c>
      <c r="T54" s="20" t="n">
        <v>4.49321281</v>
      </c>
      <c r="U54" s="18" t="s">
        <v>481</v>
      </c>
      <c r="V54" s="20" t="s">
        <v>481</v>
      </c>
      <c r="W54" s="18" t="s">
        <v>481</v>
      </c>
      <c r="X54" s="20" t="s">
        <v>481</v>
      </c>
      <c r="Y54" s="18" t="s">
        <v>481</v>
      </c>
      <c r="Z54" s="20" t="s">
        <v>481</v>
      </c>
      <c r="AA54" s="18" t="s">
        <v>481</v>
      </c>
      <c r="AB54" s="20" t="s">
        <v>481</v>
      </c>
      <c r="AC54" s="18" t="n">
        <v>279.44503633</v>
      </c>
      <c r="AD54" s="20" t="n">
        <v>4.28133848</v>
      </c>
    </row>
    <row r="55" spans="1:3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n">
        <v>403.83322941</v>
      </c>
      <c r="Z55" s="20" t="n">
        <v>2.78193854</v>
      </c>
      <c r="AA55" s="18" t="s">
        <v>481</v>
      </c>
      <c r="AB55" s="20" t="s">
        <v>481</v>
      </c>
      <c r="AC55" s="18" t="s">
        <v>481</v>
      </c>
      <c r="AD55" s="20" t="s">
        <v>481</v>
      </c>
    </row>
    <row r="56" spans="1:30">
      <c r="A56" s="15" t="s">
        <v>531</v>
      </c>
      <c r="B56" s="17" t="n">
        <v>5359</v>
      </c>
      <c r="C56" s="18">
        <f>(77.0/B56*100)</f>
        <v/>
      </c>
      <c r="D56" s="19" t="n">
        <v>5282</v>
      </c>
      <c r="E56" s="18" t="n">
        <v>557.40572485</v>
      </c>
      <c r="F56" s="20" t="n">
        <v>3.85319683</v>
      </c>
      <c r="G56" s="18" t="n">
        <v>556.92499986</v>
      </c>
      <c r="H56" s="20" t="n">
        <v>3.5734968</v>
      </c>
      <c r="I56" s="18" t="n">
        <v>546.06076233</v>
      </c>
      <c r="J56" s="20" t="n">
        <v>3.92485576</v>
      </c>
      <c r="K56" s="18" t="n">
        <v>544.17473516</v>
      </c>
      <c r="L56" s="20" t="n">
        <v>5.33012776</v>
      </c>
      <c r="M56" s="18" t="n">
        <v>541.281604</v>
      </c>
      <c r="N56" s="20" t="n">
        <v>6.89246449</v>
      </c>
      <c r="O56" s="18" t="n">
        <v>538.99653196</v>
      </c>
      <c r="P56" s="20" t="n">
        <v>7.14714307</v>
      </c>
      <c r="Q56" s="18" t="n">
        <v>535.50557211</v>
      </c>
      <c r="R56" s="20" t="n">
        <v>9.409571700000001</v>
      </c>
      <c r="S56" s="18" t="n">
        <v>523.36382821</v>
      </c>
      <c r="T56" s="20" t="n">
        <v>5.78716302</v>
      </c>
      <c r="U56" s="18" t="s">
        <v>481</v>
      </c>
      <c r="V56" s="20" t="s">
        <v>481</v>
      </c>
      <c r="W56" s="18" t="s">
        <v>481</v>
      </c>
      <c r="X56" s="20" t="s">
        <v>481</v>
      </c>
      <c r="Y56" s="18" t="s">
        <v>481</v>
      </c>
      <c r="Z56" s="20" t="s">
        <v>481</v>
      </c>
      <c r="AA56" s="18" t="s">
        <v>481</v>
      </c>
      <c r="AB56" s="20" t="s">
        <v>481</v>
      </c>
      <c r="AC56" s="18" t="n">
        <v>467.70886029</v>
      </c>
      <c r="AD56" s="20" t="n">
        <v>19.31793309</v>
      </c>
    </row>
    <row r="57" spans="1:3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n">
        <v>386.10959158</v>
      </c>
      <c r="Z57" s="20" t="n">
        <v>3.0844628</v>
      </c>
      <c r="AA57" s="18" t="s">
        <v>481</v>
      </c>
      <c r="AB57" s="20" t="s">
        <v>481</v>
      </c>
      <c r="AC57" s="18" t="s">
        <v>481</v>
      </c>
      <c r="AD57" s="20" t="s">
        <v>481</v>
      </c>
    </row>
    <row r="58" spans="1:3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n">
        <v>380.25901051</v>
      </c>
      <c r="Z58" s="20" t="n">
        <v>2.6518124</v>
      </c>
      <c r="AA58" s="18" t="s">
        <v>481</v>
      </c>
      <c r="AB58" s="20" t="s">
        <v>481</v>
      </c>
      <c r="AC58" s="18" t="s">
        <v>481</v>
      </c>
      <c r="AD58" s="20" t="s">
        <v>481</v>
      </c>
    </row>
    <row r="59" spans="1:3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n">
        <v>361.5339806</v>
      </c>
      <c r="Z59" s="20" t="n">
        <v>1.62528789</v>
      </c>
      <c r="AA59" s="18" t="s">
        <v>481</v>
      </c>
      <c r="AB59" s="20" t="s">
        <v>481</v>
      </c>
      <c r="AC59" s="18" t="s">
        <v>481</v>
      </c>
      <c r="AD59" s="20" t="s">
        <v>481</v>
      </c>
    </row>
    <row r="60" spans="1:3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n">
        <v>396.24965264</v>
      </c>
      <c r="Z60" s="20" t="n">
        <v>3.6919812</v>
      </c>
      <c r="AA60" s="18" t="s">
        <v>481</v>
      </c>
      <c r="AB60" s="20" t="s">
        <v>481</v>
      </c>
      <c r="AC60" s="18" t="s">
        <v>481</v>
      </c>
      <c r="AD60" s="20" t="s">
        <v>481</v>
      </c>
    </row>
    <row r="61" spans="1:30">
      <c r="A61" s="15" t="s">
        <v>536</v>
      </c>
      <c r="B61" s="17" t="n">
        <v>6525</v>
      </c>
      <c r="C61" s="18">
        <f>(147.0/B61*100)</f>
        <v/>
      </c>
      <c r="D61" s="19" t="n">
        <v>6378</v>
      </c>
      <c r="E61" s="18" t="n">
        <v>475.71312381</v>
      </c>
      <c r="F61" s="20" t="n">
        <v>4.22980879</v>
      </c>
      <c r="G61" s="18" t="n">
        <v>472.63668069</v>
      </c>
      <c r="H61" s="20" t="n">
        <v>4.13232444</v>
      </c>
      <c r="I61" s="18" t="n">
        <v>482.23746991</v>
      </c>
      <c r="J61" s="20" t="n">
        <v>3.65736047</v>
      </c>
      <c r="K61" s="18" t="n">
        <v>481.70046153</v>
      </c>
      <c r="L61" s="20" t="n">
        <v>4.29095758</v>
      </c>
      <c r="M61" s="18" t="n">
        <v>489.96556718</v>
      </c>
      <c r="N61" s="20" t="n">
        <v>4.50413806</v>
      </c>
      <c r="O61" s="18" t="n">
        <v>493.60083075</v>
      </c>
      <c r="P61" s="20" t="n">
        <v>5.83389555</v>
      </c>
      <c r="Q61" s="18" t="n">
        <v>497.99292001</v>
      </c>
      <c r="R61" s="20" t="n">
        <v>6.49371875</v>
      </c>
      <c r="S61" s="18" t="n">
        <v>470.93805181</v>
      </c>
      <c r="T61" s="20" t="n">
        <v>3.9087867</v>
      </c>
      <c r="U61" s="18" t="s">
        <v>481</v>
      </c>
      <c r="V61" s="20" t="s">
        <v>481</v>
      </c>
      <c r="W61" s="18" t="s">
        <v>481</v>
      </c>
      <c r="X61" s="20" t="s">
        <v>481</v>
      </c>
      <c r="Y61" s="18" t="s">
        <v>481</v>
      </c>
      <c r="Z61" s="20" t="s">
        <v>481</v>
      </c>
      <c r="AA61" s="18" t="s">
        <v>481</v>
      </c>
      <c r="AB61" s="20" t="s">
        <v>481</v>
      </c>
      <c r="AC61" s="18" t="n">
        <v>392.48259877</v>
      </c>
      <c r="AD61" s="20" t="n">
        <v>8.609377609999999</v>
      </c>
    </row>
    <row r="62" spans="1:30">
      <c r="A62" s="15" t="s">
        <v>537</v>
      </c>
      <c r="B62" s="17" t="n">
        <v>4476</v>
      </c>
      <c r="C62" s="18">
        <f>(3.0/B62*100)</f>
        <v/>
      </c>
      <c r="D62" s="19" t="n">
        <v>4473</v>
      </c>
      <c r="E62" s="18" t="n">
        <v>552.36288073</v>
      </c>
      <c r="F62" s="20" t="n">
        <v>2.62408112</v>
      </c>
      <c r="G62" s="18" t="n">
        <v>545.15322943</v>
      </c>
      <c r="H62" s="20" t="n">
        <v>2.50162312</v>
      </c>
      <c r="I62" s="18" t="n">
        <v>539.62600488</v>
      </c>
      <c r="J62" s="20" t="n">
        <v>2.86417244</v>
      </c>
      <c r="K62" s="18" t="n">
        <v>544.26048151</v>
      </c>
      <c r="L62" s="20" t="n">
        <v>4.18781641</v>
      </c>
      <c r="M62" s="18" t="n">
        <v>545.9092667899999</v>
      </c>
      <c r="N62" s="20" t="n">
        <v>5.32887428</v>
      </c>
      <c r="O62" s="18" t="n">
        <v>538.89360545</v>
      </c>
      <c r="P62" s="20" t="n">
        <v>5.38932741</v>
      </c>
      <c r="Q62" s="18" t="n">
        <v>547.32033534</v>
      </c>
      <c r="R62" s="20" t="n">
        <v>7.81879989</v>
      </c>
      <c r="S62" s="18" t="n">
        <v>521.55480087</v>
      </c>
      <c r="T62" s="20" t="n">
        <v>5.83313923</v>
      </c>
      <c r="U62" s="18" t="s">
        <v>481</v>
      </c>
      <c r="V62" s="20" t="s">
        <v>481</v>
      </c>
      <c r="W62" s="18" t="s">
        <v>481</v>
      </c>
      <c r="X62" s="20" t="s">
        <v>481</v>
      </c>
      <c r="Y62" s="18" t="s">
        <v>481</v>
      </c>
      <c r="Z62" s="20" t="s">
        <v>481</v>
      </c>
      <c r="AA62" s="18" t="s">
        <v>481</v>
      </c>
      <c r="AB62" s="20" t="s">
        <v>481</v>
      </c>
      <c r="AC62" s="18" t="n">
        <v>485.15153567</v>
      </c>
      <c r="AD62" s="20" t="n">
        <v>27.29975547</v>
      </c>
    </row>
    <row r="63" spans="1:3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n">
        <v>371.31142887</v>
      </c>
      <c r="Z63" s="20" t="n">
        <v>1.28307667</v>
      </c>
      <c r="AA63" s="18" t="s">
        <v>481</v>
      </c>
      <c r="AB63" s="20" t="s">
        <v>481</v>
      </c>
      <c r="AC63" s="18" t="s">
        <v>481</v>
      </c>
      <c r="AD63" s="20" t="s">
        <v>481</v>
      </c>
    </row>
    <row r="64" spans="1:3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n">
        <v>478.6447938</v>
      </c>
      <c r="Z64" s="20" t="n">
        <v>1.71583638</v>
      </c>
      <c r="AA64" s="18" t="s">
        <v>481</v>
      </c>
      <c r="AB64" s="20" t="s">
        <v>481</v>
      </c>
      <c r="AC64" s="18" t="s">
        <v>481</v>
      </c>
      <c r="AD64" s="20" t="s">
        <v>481</v>
      </c>
    </row>
    <row r="65" spans="1:3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n">
        <v>419.66352142</v>
      </c>
      <c r="Z65" s="20" t="n">
        <v>2.4655214</v>
      </c>
      <c r="AA65" s="18" t="s">
        <v>481</v>
      </c>
      <c r="AB65" s="20" t="s">
        <v>481</v>
      </c>
      <c r="AC65" s="18" t="s">
        <v>481</v>
      </c>
      <c r="AD65" s="20" t="s">
        <v>481</v>
      </c>
    </row>
    <row r="66" spans="1:30">
      <c r="A66" s="15" t="s">
        <v>541</v>
      </c>
      <c r="B66" s="17" t="n">
        <v>5665</v>
      </c>
      <c r="C66" s="18">
        <f>(79.0/B66*100)</f>
        <v/>
      </c>
      <c r="D66" s="19" t="n">
        <v>5586</v>
      </c>
      <c r="E66" s="18" t="n">
        <v>430.35452762</v>
      </c>
      <c r="F66" s="20" t="n">
        <v>3.51455331</v>
      </c>
      <c r="G66" s="18" t="n">
        <v>417.47638114</v>
      </c>
      <c r="H66" s="20" t="n">
        <v>4.70477182</v>
      </c>
      <c r="I66" s="18" t="n">
        <v>419.59593714</v>
      </c>
      <c r="J66" s="20" t="n">
        <v>3.90896887</v>
      </c>
      <c r="K66" s="18" t="n">
        <v>425.55269087</v>
      </c>
      <c r="L66" s="20" t="n">
        <v>3.70378131</v>
      </c>
      <c r="M66" s="18" t="n">
        <v>421.79236898</v>
      </c>
      <c r="N66" s="20" t="n">
        <v>5.15608835</v>
      </c>
      <c r="O66" s="18" t="n">
        <v>430.7167574</v>
      </c>
      <c r="P66" s="20" t="n">
        <v>5.21780904</v>
      </c>
      <c r="Q66" s="18" t="n">
        <v>433.05100752</v>
      </c>
      <c r="R66" s="20" t="n">
        <v>6.48529864</v>
      </c>
      <c r="S66" s="18" t="n">
        <v>423.57309331</v>
      </c>
      <c r="T66" s="20" t="n">
        <v>4.01385553</v>
      </c>
      <c r="U66" s="18" t="s">
        <v>481</v>
      </c>
      <c r="V66" s="20" t="s">
        <v>481</v>
      </c>
      <c r="W66" s="18" t="s">
        <v>481</v>
      </c>
      <c r="X66" s="20" t="s">
        <v>481</v>
      </c>
      <c r="Y66" s="18" t="s">
        <v>481</v>
      </c>
      <c r="Z66" s="20" t="s">
        <v>481</v>
      </c>
      <c r="AA66" s="18" t="s">
        <v>481</v>
      </c>
      <c r="AB66" s="20" t="s">
        <v>481</v>
      </c>
      <c r="AC66" s="18" t="n">
        <v>355.87409487</v>
      </c>
      <c r="AD66" s="20" t="n">
        <v>4.6228544</v>
      </c>
    </row>
    <row r="67" spans="1:30">
      <c r="A67" s="15" t="s">
        <v>542</v>
      </c>
      <c r="B67" s="17" t="n">
        <v>6971</v>
      </c>
      <c r="C67" s="18">
        <f>(349.0/B67*100)</f>
        <v/>
      </c>
      <c r="D67" s="19" t="n">
        <v>6622</v>
      </c>
      <c r="E67" s="18" t="n">
        <v>409.65316776</v>
      </c>
      <c r="F67" s="20" t="n">
        <v>4.37394823</v>
      </c>
      <c r="G67" s="18" t="n">
        <v>383.3001876</v>
      </c>
      <c r="H67" s="20" t="n">
        <v>3.62057066</v>
      </c>
      <c r="I67" s="18" t="n">
        <v>388.01163246</v>
      </c>
      <c r="J67" s="20" t="n">
        <v>3.97090561</v>
      </c>
      <c r="K67" s="18" t="n">
        <v>396.49626092</v>
      </c>
      <c r="L67" s="20" t="n">
        <v>4.13276683</v>
      </c>
      <c r="M67" s="18" t="n">
        <v>394.28116511</v>
      </c>
      <c r="N67" s="20" t="n">
        <v>5.05745687</v>
      </c>
      <c r="O67" s="18" t="n">
        <v>392.2178071</v>
      </c>
      <c r="P67" s="20" t="n">
        <v>6.03850556</v>
      </c>
      <c r="Q67" s="18" t="n">
        <v>400.71452147</v>
      </c>
      <c r="R67" s="20" t="n">
        <v>8.134553410000001</v>
      </c>
      <c r="S67" s="18" t="n">
        <v>384.84451344</v>
      </c>
      <c r="T67" s="20" t="n">
        <v>4.39113912</v>
      </c>
      <c r="U67" s="18" t="s">
        <v>481</v>
      </c>
      <c r="V67" s="20" t="s">
        <v>481</v>
      </c>
      <c r="W67" s="18" t="s">
        <v>481</v>
      </c>
      <c r="X67" s="20" t="s">
        <v>481</v>
      </c>
      <c r="Y67" s="18" t="s">
        <v>481</v>
      </c>
      <c r="Z67" s="20" t="s">
        <v>481</v>
      </c>
      <c r="AA67" s="18" t="s">
        <v>481</v>
      </c>
      <c r="AB67" s="20" t="s">
        <v>481</v>
      </c>
      <c r="AC67" s="18" t="n">
        <v>327.48232365</v>
      </c>
      <c r="AD67" s="20" t="n">
        <v>9.194320879999999</v>
      </c>
    </row>
    <row r="68" spans="1:30">
      <c r="A68" s="15" t="s">
        <v>543</v>
      </c>
      <c r="B68" s="17" t="n">
        <v>12083</v>
      </c>
      <c r="C68" s="18">
        <f>(28.0/B68*100)</f>
        <v/>
      </c>
      <c r="D68" s="19" t="n">
        <v>12055</v>
      </c>
      <c r="E68" s="18" t="n">
        <v>409.78538994</v>
      </c>
      <c r="F68" s="20" t="n">
        <v>2.2926975</v>
      </c>
      <c r="G68" s="18" t="n">
        <v>414.2573615</v>
      </c>
      <c r="H68" s="20" t="n">
        <v>2.74428629</v>
      </c>
      <c r="I68" s="18" t="n">
        <v>409.92874595</v>
      </c>
      <c r="J68" s="20" t="n">
        <v>3.07721959</v>
      </c>
      <c r="K68" s="18" t="n">
        <v>411.51449501</v>
      </c>
      <c r="L68" s="20" t="n">
        <v>2.98559889</v>
      </c>
      <c r="M68" s="18" t="n">
        <v>412.1638483</v>
      </c>
      <c r="N68" s="20" t="n">
        <v>4.93038303</v>
      </c>
      <c r="O68" s="18" t="n">
        <v>412.77760438</v>
      </c>
      <c r="P68" s="20" t="n">
        <v>4.5120478</v>
      </c>
      <c r="Q68" s="18" t="n">
        <v>405.16275345</v>
      </c>
      <c r="R68" s="20" t="n">
        <v>7.03142591</v>
      </c>
      <c r="S68" s="18" t="n">
        <v>412.76295163</v>
      </c>
      <c r="T68" s="20" t="n">
        <v>4.1196222</v>
      </c>
      <c r="U68" s="18" t="s">
        <v>481</v>
      </c>
      <c r="V68" s="20" t="s">
        <v>481</v>
      </c>
      <c r="W68" s="18" t="s">
        <v>481</v>
      </c>
      <c r="X68" s="20" t="s">
        <v>481</v>
      </c>
      <c r="Y68" s="18" t="s">
        <v>481</v>
      </c>
      <c r="Z68" s="20" t="s">
        <v>481</v>
      </c>
      <c r="AA68" s="18" t="s">
        <v>481</v>
      </c>
      <c r="AB68" s="20" t="s">
        <v>481</v>
      </c>
      <c r="AC68" s="18" t="n">
        <v>329.15853476</v>
      </c>
      <c r="AD68" s="20" t="n">
        <v>3.10198975</v>
      </c>
    </row>
    <row r="69" spans="1:3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n">
        <v>443.95431517</v>
      </c>
      <c r="Z69" s="20" t="n">
        <v>3.78500092</v>
      </c>
      <c r="AA69" s="18" t="s">
        <v>481</v>
      </c>
      <c r="AB69" s="20" t="s">
        <v>481</v>
      </c>
      <c r="AC69" s="18" t="s">
        <v>481</v>
      </c>
      <c r="AD69" s="20" t="s">
        <v>481</v>
      </c>
    </row>
    <row r="70" spans="1:30">
      <c r="A70" s="15" t="s">
        <v>545</v>
      </c>
      <c r="B70" s="17" t="n">
        <v>6036</v>
      </c>
      <c r="C70" s="18">
        <f>(223.0/B70*100)</f>
        <v/>
      </c>
      <c r="D70" s="19" t="n">
        <v>5813</v>
      </c>
      <c r="E70" s="18" t="n">
        <v>501.92397051</v>
      </c>
      <c r="F70" s="20" t="n">
        <v>5.22906279</v>
      </c>
      <c r="G70" s="18" t="n">
        <v>498.19332014</v>
      </c>
      <c r="H70" s="20" t="n">
        <v>4.25861548</v>
      </c>
      <c r="I70" s="18" t="n">
        <v>491.8323574</v>
      </c>
      <c r="J70" s="20" t="n">
        <v>4.16901499</v>
      </c>
      <c r="K70" s="18" t="n">
        <v>501.63859766</v>
      </c>
      <c r="L70" s="20" t="n">
        <v>4.72179543</v>
      </c>
      <c r="M70" s="18" t="n">
        <v>497.01757339</v>
      </c>
      <c r="N70" s="20" t="n">
        <v>5.3870056</v>
      </c>
      <c r="O70" s="18" t="n">
        <v>501.99778331</v>
      </c>
      <c r="P70" s="20" t="n">
        <v>5.87246711</v>
      </c>
      <c r="Q70" s="18" t="n">
        <v>489.23305341</v>
      </c>
      <c r="R70" s="20" t="n">
        <v>8.00261347</v>
      </c>
      <c r="S70" s="18" t="n">
        <v>493.38901099</v>
      </c>
      <c r="T70" s="20" t="n">
        <v>5.06889374</v>
      </c>
      <c r="U70" s="18" t="s">
        <v>481</v>
      </c>
      <c r="V70" s="20" t="s">
        <v>481</v>
      </c>
      <c r="W70" s="18" t="s">
        <v>481</v>
      </c>
      <c r="X70" s="20" t="s">
        <v>481</v>
      </c>
      <c r="Y70" s="18" t="s">
        <v>481</v>
      </c>
      <c r="Z70" s="20" t="s">
        <v>481</v>
      </c>
      <c r="AA70" s="18" t="s">
        <v>481</v>
      </c>
      <c r="AB70" s="20" t="s">
        <v>481</v>
      </c>
      <c r="AC70" s="18" t="n">
        <v>439.09134172</v>
      </c>
      <c r="AD70" s="20" t="n">
        <v>9.51090423</v>
      </c>
    </row>
    <row r="71" spans="1:30">
      <c r="A71" s="15" t="s">
        <v>546</v>
      </c>
      <c r="B71" s="17" t="n">
        <v>6115</v>
      </c>
      <c r="C71" s="18">
        <f>(18.0/B71*100)</f>
        <v/>
      </c>
      <c r="D71" s="19" t="n">
        <v>6097</v>
      </c>
      <c r="E71" s="18" t="n">
        <v>577.15777795</v>
      </c>
      <c r="F71" s="20" t="n">
        <v>3.07143542</v>
      </c>
      <c r="G71" s="18" t="n">
        <v>566.96506712</v>
      </c>
      <c r="H71" s="20" t="n">
        <v>2.88335385</v>
      </c>
      <c r="I71" s="18" t="n">
        <v>562.1563152</v>
      </c>
      <c r="J71" s="20" t="n">
        <v>3.05984584</v>
      </c>
      <c r="K71" s="18" t="n">
        <v>568.19199342</v>
      </c>
      <c r="L71" s="20" t="n">
        <v>3.78801143</v>
      </c>
      <c r="M71" s="18" t="n">
        <v>560.19225747</v>
      </c>
      <c r="N71" s="20" t="n">
        <v>4.79885984</v>
      </c>
      <c r="O71" s="18" t="n">
        <v>561.88963864</v>
      </c>
      <c r="P71" s="20" t="n">
        <v>7.13758073</v>
      </c>
      <c r="Q71" s="18" t="n">
        <v>566.0021686600001</v>
      </c>
      <c r="R71" s="20" t="n">
        <v>11.47120463</v>
      </c>
      <c r="S71" s="18" t="n">
        <v>524.28422411</v>
      </c>
      <c r="T71" s="20" t="n">
        <v>6.27490224</v>
      </c>
      <c r="U71" s="18" t="s">
        <v>481</v>
      </c>
      <c r="V71" s="20" t="s">
        <v>481</v>
      </c>
      <c r="W71" s="18" t="s">
        <v>481</v>
      </c>
      <c r="X71" s="20" t="s">
        <v>481</v>
      </c>
      <c r="Y71" s="18" t="s">
        <v>481</v>
      </c>
      <c r="Z71" s="20" t="s">
        <v>481</v>
      </c>
      <c r="AA71" s="18" t="s">
        <v>481</v>
      </c>
      <c r="AB71" s="20" t="s">
        <v>481</v>
      </c>
      <c r="AC71" s="18" t="n">
        <v>449.57588981</v>
      </c>
      <c r="AD71" s="20" t="n">
        <v>20.2221826</v>
      </c>
    </row>
    <row r="72" spans="1:30">
      <c r="A72" s="15" t="s">
        <v>547</v>
      </c>
      <c r="B72" s="17" t="n">
        <v>7708</v>
      </c>
      <c r="C72" s="18">
        <f>(5.0/B72*100)</f>
        <v/>
      </c>
      <c r="D72" s="19" t="n">
        <v>7703</v>
      </c>
      <c r="E72" s="18" t="n">
        <v>538.87050593</v>
      </c>
      <c r="F72" s="20" t="n">
        <v>4.13149907</v>
      </c>
      <c r="G72" s="18" t="n">
        <v>531.97281445</v>
      </c>
      <c r="H72" s="20" t="n">
        <v>5.24679124</v>
      </c>
      <c r="I72" s="18" t="n">
        <v>551.37271495</v>
      </c>
      <c r="J72" s="20" t="n">
        <v>3.98454031</v>
      </c>
      <c r="K72" s="18" t="n">
        <v>552.75274036</v>
      </c>
      <c r="L72" s="20" t="n">
        <v>4.72992323</v>
      </c>
      <c r="M72" s="18" t="n">
        <v>564.64089265</v>
      </c>
      <c r="N72" s="20" t="n">
        <v>6.79595254</v>
      </c>
      <c r="O72" s="18" t="n">
        <v>531.5698003799999</v>
      </c>
      <c r="P72" s="20" t="n">
        <v>5.3638442</v>
      </c>
      <c r="Q72" s="18" t="n">
        <v>554.76470525</v>
      </c>
      <c r="R72" s="20" t="n">
        <v>8.582676490000001</v>
      </c>
      <c r="S72" s="18" t="n">
        <v>526.43465456</v>
      </c>
      <c r="T72" s="20" t="n">
        <v>5.69559164</v>
      </c>
      <c r="U72" s="18" t="s">
        <v>481</v>
      </c>
      <c r="V72" s="20" t="s">
        <v>481</v>
      </c>
      <c r="W72" s="18" t="s">
        <v>481</v>
      </c>
      <c r="X72" s="20" t="s">
        <v>481</v>
      </c>
      <c r="Y72" s="18" t="s">
        <v>481</v>
      </c>
      <c r="Z72" s="20" t="s">
        <v>481</v>
      </c>
      <c r="AA72" s="18" t="s">
        <v>481</v>
      </c>
      <c r="AB72" s="20" t="s">
        <v>481</v>
      </c>
      <c r="AC72" s="18" t="n">
        <v>408.92737177</v>
      </c>
      <c r="AD72" s="20" t="n">
        <v>39.54731226</v>
      </c>
    </row>
    <row r="73" spans="1:30">
      <c r="A73" s="15" t="s">
        <v>548</v>
      </c>
      <c r="B73" s="17" t="n">
        <v>8249</v>
      </c>
      <c r="C73" s="18">
        <f>(152.0/B73*100)</f>
        <v/>
      </c>
      <c r="D73" s="19" t="n">
        <v>8097</v>
      </c>
      <c r="E73" s="18" t="n">
        <v>428.85871759</v>
      </c>
      <c r="F73" s="20" t="n">
        <v>4.44672283</v>
      </c>
      <c r="G73" s="18" t="n">
        <v>414.23152248</v>
      </c>
      <c r="H73" s="20" t="n">
        <v>4.08935139</v>
      </c>
      <c r="I73" s="18" t="n">
        <v>414.28087018</v>
      </c>
      <c r="J73" s="20" t="n">
        <v>4.36479096</v>
      </c>
      <c r="K73" s="18" t="n">
        <v>417.56990245</v>
      </c>
      <c r="L73" s="20" t="n">
        <v>4.65214689</v>
      </c>
      <c r="M73" s="18" t="n">
        <v>412.66605754</v>
      </c>
      <c r="N73" s="20" t="n">
        <v>6.45686655</v>
      </c>
      <c r="O73" s="18" t="n">
        <v>418.00116317</v>
      </c>
      <c r="P73" s="20" t="n">
        <v>4.77599983</v>
      </c>
      <c r="Q73" s="18" t="n">
        <v>412.69440602</v>
      </c>
      <c r="R73" s="20" t="n">
        <v>10.690988</v>
      </c>
      <c r="S73" s="18" t="n">
        <v>408.18535857</v>
      </c>
      <c r="T73" s="20" t="n">
        <v>5.66651046</v>
      </c>
      <c r="U73" s="18" t="s">
        <v>481</v>
      </c>
      <c r="V73" s="20" t="s">
        <v>481</v>
      </c>
      <c r="W73" s="18" t="s">
        <v>481</v>
      </c>
      <c r="X73" s="20" t="s">
        <v>481</v>
      </c>
      <c r="Y73" s="18" t="s">
        <v>481</v>
      </c>
      <c r="Z73" s="20" t="s">
        <v>481</v>
      </c>
      <c r="AA73" s="18" t="s">
        <v>481</v>
      </c>
      <c r="AB73" s="20" t="s">
        <v>481</v>
      </c>
      <c r="AC73" s="18" t="n">
        <v>365.59132744</v>
      </c>
      <c r="AD73" s="20" t="n">
        <v>13.46134987</v>
      </c>
    </row>
    <row r="74" spans="1:3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n">
        <v>417.24339576</v>
      </c>
      <c r="Z74" s="20" t="n">
        <v>1.40662681</v>
      </c>
      <c r="AA74" s="18" t="s">
        <v>481</v>
      </c>
      <c r="AB74" s="20" t="s">
        <v>481</v>
      </c>
      <c r="AC74" s="18" t="s">
        <v>481</v>
      </c>
      <c r="AD74" s="20" t="s">
        <v>481</v>
      </c>
    </row>
    <row r="75" spans="1:30">
      <c r="A75" s="15" t="s">
        <v>550</v>
      </c>
      <c r="B75" s="17" t="n">
        <v>5375</v>
      </c>
      <c r="C75" s="18">
        <f>(240.0/B75*100)</f>
        <v/>
      </c>
      <c r="D75" s="19" t="n">
        <v>5135</v>
      </c>
      <c r="E75" s="18" t="n">
        <v>386.16566647</v>
      </c>
      <c r="F75" s="20" t="n">
        <v>3.9096552</v>
      </c>
      <c r="G75" s="18" t="n">
        <v>371.93832977</v>
      </c>
      <c r="H75" s="20" t="n">
        <v>3.85386673</v>
      </c>
      <c r="I75" s="18" t="n">
        <v>367.55235688</v>
      </c>
      <c r="J75" s="20" t="n">
        <v>5.61348798</v>
      </c>
      <c r="K75" s="18" t="n">
        <v>357.60150372</v>
      </c>
      <c r="L75" s="20" t="n">
        <v>5.39702557</v>
      </c>
      <c r="M75" s="18" t="n">
        <v>356.41687951</v>
      </c>
      <c r="N75" s="20" t="n">
        <v>7.64229886</v>
      </c>
      <c r="O75" s="18" t="n">
        <v>364.51447667</v>
      </c>
      <c r="P75" s="20" t="n">
        <v>7.77516496</v>
      </c>
      <c r="Q75" s="18" t="n">
        <v>374.40269487</v>
      </c>
      <c r="R75" s="20" t="n">
        <v>8.97497164</v>
      </c>
      <c r="S75" s="18" t="n">
        <v>364.81017982</v>
      </c>
      <c r="T75" s="20" t="n">
        <v>6.98842184</v>
      </c>
      <c r="U75" s="18" t="s">
        <v>481</v>
      </c>
      <c r="V75" s="20" t="s">
        <v>481</v>
      </c>
      <c r="W75" s="18" t="s">
        <v>481</v>
      </c>
      <c r="X75" s="20" t="s">
        <v>481</v>
      </c>
      <c r="Y75" s="18" t="s">
        <v>481</v>
      </c>
      <c r="Z75" s="20" t="s">
        <v>481</v>
      </c>
      <c r="AA75" s="18" t="s">
        <v>481</v>
      </c>
      <c r="AB75" s="20" t="s">
        <v>481</v>
      </c>
      <c r="AC75" s="18" t="n">
        <v>325.16037775</v>
      </c>
      <c r="AD75" s="20" t="n">
        <v>8.140932919999999</v>
      </c>
    </row>
    <row r="76" spans="1:30">
      <c r="A76" s="15" t="s">
        <v>551</v>
      </c>
      <c r="B76" s="17" t="n">
        <v>14167</v>
      </c>
      <c r="C76" s="18">
        <f>(231.0/B76*100)</f>
        <v/>
      </c>
      <c r="D76" s="19" t="n">
        <v>13936</v>
      </c>
      <c r="E76" s="18" t="n">
        <v>428.11942442</v>
      </c>
      <c r="F76" s="20" t="n">
        <v>2.9665349</v>
      </c>
      <c r="G76" s="18" t="n">
        <v>430.90080297</v>
      </c>
      <c r="H76" s="20" t="n">
        <v>3.56888097</v>
      </c>
      <c r="I76" s="18" t="n">
        <v>432.01507637</v>
      </c>
      <c r="J76" s="20" t="n">
        <v>4.3028347</v>
      </c>
      <c r="K76" s="18" t="n">
        <v>435.31803807</v>
      </c>
      <c r="L76" s="20" t="n">
        <v>5.12526817</v>
      </c>
      <c r="M76" s="18" t="n">
        <v>438.88908244</v>
      </c>
      <c r="N76" s="20" t="n">
        <v>6.84551454</v>
      </c>
      <c r="O76" s="18" t="n">
        <v>438.26178712</v>
      </c>
      <c r="P76" s="20" t="n">
        <v>6.06941471</v>
      </c>
      <c r="Q76" s="18" t="n">
        <v>429.11773385</v>
      </c>
      <c r="R76" s="20" t="n">
        <v>9.67918002</v>
      </c>
      <c r="S76" s="18" t="n">
        <v>428.41553575</v>
      </c>
      <c r="T76" s="20" t="n">
        <v>4.52402758</v>
      </c>
      <c r="U76" s="18" t="s">
        <v>481</v>
      </c>
      <c r="V76" s="20" t="s">
        <v>481</v>
      </c>
      <c r="W76" s="18" t="s">
        <v>481</v>
      </c>
      <c r="X76" s="20" t="s">
        <v>481</v>
      </c>
      <c r="Y76" s="18" t="s">
        <v>481</v>
      </c>
      <c r="Z76" s="20" t="s">
        <v>481</v>
      </c>
      <c r="AA76" s="18" t="s">
        <v>481</v>
      </c>
      <c r="AB76" s="20" t="s">
        <v>481</v>
      </c>
      <c r="AC76" s="18" t="n">
        <v>351.36589944</v>
      </c>
      <c r="AD76" s="20" t="n">
        <v>6.86970591</v>
      </c>
    </row>
    <row r="77" spans="1:30">
      <c r="A77" s="15" t="s">
        <v>552</v>
      </c>
      <c r="B77" s="17" t="n">
        <v>6062</v>
      </c>
      <c r="C77" s="18">
        <f>(154.0/B77*100)</f>
        <v/>
      </c>
      <c r="D77" s="19" t="n">
        <v>5908</v>
      </c>
      <c r="E77" s="18" t="n">
        <v>426.20829059</v>
      </c>
      <c r="F77" s="20" t="n">
        <v>3.5152046</v>
      </c>
      <c r="G77" s="18" t="n">
        <v>415.64992647</v>
      </c>
      <c r="H77" s="20" t="n">
        <v>4.78303761</v>
      </c>
      <c r="I77" s="18" t="n">
        <v>418.82728829</v>
      </c>
      <c r="J77" s="20" t="n">
        <v>4.74055878</v>
      </c>
      <c r="K77" s="18" t="n">
        <v>432.96822697</v>
      </c>
      <c r="L77" s="20" t="n">
        <v>4.13650544</v>
      </c>
      <c r="M77" s="18" t="n">
        <v>427.2128277</v>
      </c>
      <c r="N77" s="20" t="n">
        <v>5.89232615</v>
      </c>
      <c r="O77" s="18" t="n">
        <v>433.07574016</v>
      </c>
      <c r="P77" s="20" t="n">
        <v>5.82234421</v>
      </c>
      <c r="Q77" s="18" t="n">
        <v>439.91496005</v>
      </c>
      <c r="R77" s="20" t="n">
        <v>5.80349913</v>
      </c>
      <c r="S77" s="18" t="n">
        <v>407.67203273</v>
      </c>
      <c r="T77" s="20" t="n">
        <v>5.98448524</v>
      </c>
      <c r="U77" s="18" t="s">
        <v>481</v>
      </c>
      <c r="V77" s="20" t="s">
        <v>481</v>
      </c>
      <c r="W77" s="18" t="s">
        <v>481</v>
      </c>
      <c r="X77" s="20" t="s">
        <v>481</v>
      </c>
      <c r="Y77" s="18" t="s">
        <v>481</v>
      </c>
      <c r="Z77" s="20" t="s">
        <v>481</v>
      </c>
      <c r="AA77" s="18" t="s">
        <v>481</v>
      </c>
      <c r="AB77" s="20" t="s">
        <v>481</v>
      </c>
      <c r="AC77" s="18" t="n">
        <v>357.48508987</v>
      </c>
      <c r="AD77" s="20" t="n">
        <v>4.57556418</v>
      </c>
    </row>
    <row r="78" spans="1:3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n">
        <v>494.51831162</v>
      </c>
      <c r="Z78" s="20" t="n">
        <v>4.45771317</v>
      </c>
      <c r="AA78" s="18" t="s">
        <v>481</v>
      </c>
      <c r="AB78" s="20" t="s">
        <v>481</v>
      </c>
      <c r="AC78" s="18" t="s">
        <v>481</v>
      </c>
      <c r="AD78" s="20" t="s">
        <v>481</v>
      </c>
    </row>
    <row customHeight="1" ht="25" r="79" spans="1:3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n">
        <v>456.29558944</v>
      </c>
      <c r="Z79" s="20" t="n">
        <v>6.90963052</v>
      </c>
      <c r="AA79" s="18" t="s">
        <v>481</v>
      </c>
      <c r="AB79" s="20" t="s">
        <v>481</v>
      </c>
      <c r="AC79" s="18" t="s">
        <v>481</v>
      </c>
      <c r="AD79" s="20" t="s">
        <v>481</v>
      </c>
    </row>
    <row r="80" spans="1:3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n">
        <v>459.81599437</v>
      </c>
      <c r="Z80" s="20" t="n">
        <v>4.27720318</v>
      </c>
      <c r="AA80" s="18" t="s">
        <v>481</v>
      </c>
      <c r="AB80" s="20" t="s">
        <v>481</v>
      </c>
      <c r="AC80" s="18" t="s">
        <v>481</v>
      </c>
      <c r="AD80" s="20" t="s">
        <v>481</v>
      </c>
    </row>
    <row r="81" spans="1:30">
      <c r="A81" s="23" t="s">
        <v>556</v>
      </c>
      <c r="B81" s="17" t="n">
        <v>8861</v>
      </c>
      <c r="C81" s="18">
        <f>(76.0/B81*100)</f>
        <v/>
      </c>
      <c r="D81" s="19" t="n">
        <v>8785</v>
      </c>
      <c r="E81" s="18" t="n">
        <v>453.73054186</v>
      </c>
      <c r="F81" s="20" t="n">
        <v>5.02663972</v>
      </c>
      <c r="G81" s="18" t="n">
        <v>443.83230411</v>
      </c>
      <c r="H81" s="20" t="n">
        <v>4.63243952</v>
      </c>
      <c r="I81" s="18" t="n">
        <v>451.4777492</v>
      </c>
      <c r="J81" s="20" t="n">
        <v>4.16085434</v>
      </c>
      <c r="K81" s="18" t="n">
        <v>445.63043533</v>
      </c>
      <c r="L81" s="20" t="n">
        <v>4.1786105</v>
      </c>
      <c r="M81" s="18" t="n">
        <v>448.87132814</v>
      </c>
      <c r="N81" s="20" t="n">
        <v>6.18685269</v>
      </c>
      <c r="O81" s="18" t="n">
        <v>448.06828209</v>
      </c>
      <c r="P81" s="20" t="n">
        <v>4.97869668</v>
      </c>
      <c r="Q81" s="18" t="n">
        <v>446.62536685</v>
      </c>
      <c r="R81" s="20" t="n">
        <v>8.355910870000001</v>
      </c>
      <c r="S81" s="18" t="n">
        <v>433.97037925</v>
      </c>
      <c r="T81" s="20" t="n">
        <v>4.52346904</v>
      </c>
      <c r="U81" s="18" t="s">
        <v>481</v>
      </c>
      <c r="V81" s="20" t="s">
        <v>481</v>
      </c>
      <c r="W81" s="18" t="s">
        <v>481</v>
      </c>
      <c r="X81" s="20" t="s">
        <v>481</v>
      </c>
      <c r="Y81" s="18" t="s">
        <v>481</v>
      </c>
      <c r="Z81" s="20" t="s">
        <v>481</v>
      </c>
      <c r="AA81" s="18" t="s">
        <v>481</v>
      </c>
      <c r="AB81" s="20" t="s">
        <v>481</v>
      </c>
      <c r="AC81" s="18" t="n">
        <v>390.5281626</v>
      </c>
      <c r="AD81" s="20" t="n">
        <v>13.52580098</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sheetData>
  <mergeCells count="28">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759</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484.79869825</v>
      </c>
      <c r="F7" s="20" t="n">
        <v>1.76837793</v>
      </c>
      <c r="G7" s="18" t="n">
        <v>506.78010002</v>
      </c>
      <c r="H7" s="20" t="n">
        <v>2.45280065</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475.6989744</v>
      </c>
      <c r="F8" s="20" t="n">
        <v>3.47810721</v>
      </c>
      <c r="G8" s="18" t="n">
        <v>524.67626581</v>
      </c>
      <c r="H8" s="20" t="n">
        <v>4.50993527</v>
      </c>
      <c r="I8" s="18" t="s">
        <v>481</v>
      </c>
      <c r="J8" s="20" t="s">
        <v>481</v>
      </c>
      <c r="K8" s="18" t="s">
        <v>481</v>
      </c>
      <c r="L8" s="20" t="s">
        <v>481</v>
      </c>
      <c r="M8" s="18" t="n">
        <v>301.63126691</v>
      </c>
      <c r="N8" s="20" t="n">
        <v>25.14921031</v>
      </c>
      <c r="O8" s="18" t="s">
        <v>481</v>
      </c>
      <c r="P8" s="20" t="s">
        <v>481</v>
      </c>
      <c r="Q8" s="18" t="s">
        <v>481</v>
      </c>
      <c r="R8" s="20" t="s">
        <v>481</v>
      </c>
    </row>
    <row r="9" spans="1:18">
      <c r="A9" s="15" t="s">
        <v>484</v>
      </c>
      <c r="B9" s="17" t="n">
        <v>9651</v>
      </c>
      <c r="C9" s="18">
        <f>(175.0/B9*100)</f>
        <v/>
      </c>
      <c r="D9" s="19" t="n">
        <v>9476</v>
      </c>
      <c r="E9" s="18" t="n">
        <v>439.1958644</v>
      </c>
      <c r="F9" s="20" t="n">
        <v>3.21333234</v>
      </c>
      <c r="G9" s="18" t="n">
        <v>538.05760041</v>
      </c>
      <c r="H9" s="20" t="n">
        <v>2.53698947</v>
      </c>
      <c r="I9" s="18" t="s">
        <v>481</v>
      </c>
      <c r="J9" s="20" t="s">
        <v>481</v>
      </c>
      <c r="K9" s="18" t="s">
        <v>481</v>
      </c>
      <c r="L9" s="20" t="s">
        <v>481</v>
      </c>
      <c r="M9" s="18" t="n">
        <v>357.98454354</v>
      </c>
      <c r="N9" s="20" t="n">
        <v>11.51846445</v>
      </c>
      <c r="O9" s="18" t="s">
        <v>481</v>
      </c>
      <c r="P9" s="20" t="s">
        <v>481</v>
      </c>
      <c r="Q9" s="18" t="s">
        <v>481</v>
      </c>
      <c r="R9" s="20" t="s">
        <v>481</v>
      </c>
    </row>
    <row r="10" spans="1:18">
      <c r="A10" s="15" t="s">
        <v>485</v>
      </c>
      <c r="B10" s="17" t="n">
        <v>20058</v>
      </c>
      <c r="C10" s="18">
        <f>(545.0/B10*100)</f>
        <v/>
      </c>
      <c r="D10" s="19" t="n">
        <v>19513</v>
      </c>
      <c r="E10" s="18" t="n">
        <v>515.5035779900001</v>
      </c>
      <c r="F10" s="20" t="n">
        <v>3.1798284</v>
      </c>
      <c r="G10" s="18" t="n">
        <v>516.5333815</v>
      </c>
      <c r="H10" s="20" t="n">
        <v>2.39081429</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381.15241344</v>
      </c>
      <c r="F11" s="20" t="n">
        <v>4.5805588</v>
      </c>
      <c r="G11" s="18" t="n">
        <v>430.94081695</v>
      </c>
      <c r="H11" s="20" t="n">
        <v>2.44096119</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443.60712272</v>
      </c>
      <c r="F12" s="20" t="n">
        <v>6.01331752</v>
      </c>
      <c r="G12" s="18" t="n">
        <v>501.78870588</v>
      </c>
      <c r="H12" s="20" t="n">
        <v>2.17724753</v>
      </c>
      <c r="I12" s="18" t="s">
        <v>481</v>
      </c>
      <c r="J12" s="20" t="s">
        <v>481</v>
      </c>
      <c r="K12" s="18" t="s">
        <v>481</v>
      </c>
      <c r="L12" s="20" t="s">
        <v>481</v>
      </c>
      <c r="M12" s="18" t="n">
        <v>340.98506961</v>
      </c>
      <c r="N12" s="20" t="n">
        <v>12.52444664</v>
      </c>
      <c r="O12" s="18" t="s">
        <v>481</v>
      </c>
      <c r="P12" s="20" t="s">
        <v>481</v>
      </c>
      <c r="Q12" s="18" t="s">
        <v>481</v>
      </c>
      <c r="R12" s="20" t="s">
        <v>481</v>
      </c>
    </row>
    <row r="13" spans="1:18">
      <c r="A13" s="15" t="s">
        <v>488</v>
      </c>
      <c r="B13" s="17" t="n">
        <v>7161</v>
      </c>
      <c r="C13" s="18">
        <f>(477.0/B13*100)</f>
        <v/>
      </c>
      <c r="D13" s="19" t="n">
        <v>6684</v>
      </c>
      <c r="E13" s="18" t="s">
        <v>481</v>
      </c>
      <c r="F13" s="20" t="s">
        <v>481</v>
      </c>
      <c r="G13" s="18" t="n">
        <v>516.21984404</v>
      </c>
      <c r="H13" s="20" t="n">
        <v>2.13952797</v>
      </c>
      <c r="I13" s="18" t="s">
        <v>481</v>
      </c>
      <c r="J13" s="20" t="s">
        <v>481</v>
      </c>
      <c r="K13" s="18" t="s">
        <v>481</v>
      </c>
      <c r="L13" s="20" t="s">
        <v>481</v>
      </c>
      <c r="M13" s="18" t="n">
        <v>447.51533769</v>
      </c>
      <c r="N13" s="20" t="n">
        <v>5.97365007</v>
      </c>
      <c r="O13" s="18" t="s">
        <v>481</v>
      </c>
      <c r="P13" s="20" t="s">
        <v>481</v>
      </c>
      <c r="Q13" s="18" t="s">
        <v>481</v>
      </c>
      <c r="R13" s="20" t="s">
        <v>481</v>
      </c>
    </row>
    <row r="14" spans="1:18">
      <c r="A14" s="15" t="s">
        <v>489</v>
      </c>
      <c r="B14" s="17" t="n">
        <v>5587</v>
      </c>
      <c r="C14" s="18">
        <f>(78.0/B14*100)</f>
        <v/>
      </c>
      <c r="D14" s="19" t="n">
        <v>5509</v>
      </c>
      <c r="E14" s="18" t="n">
        <v>458.71586457</v>
      </c>
      <c r="F14" s="20" t="n">
        <v>6.68079267</v>
      </c>
      <c r="G14" s="18" t="n">
        <v>523.00658781</v>
      </c>
      <c r="H14" s="20" t="n">
        <v>2.04017609</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492.41979445</v>
      </c>
      <c r="F15" s="20" t="n">
        <v>4.27498468</v>
      </c>
      <c r="G15" s="18" t="n">
        <v>517.05761461</v>
      </c>
      <c r="H15" s="20" t="n">
        <v>2.29641925</v>
      </c>
      <c r="I15" s="18" t="s">
        <v>481</v>
      </c>
      <c r="J15" s="20" t="s">
        <v>481</v>
      </c>
      <c r="K15" s="18" t="s">
        <v>481</v>
      </c>
      <c r="L15" s="20" t="s">
        <v>481</v>
      </c>
      <c r="M15" s="18" t="n">
        <v>368.85220715</v>
      </c>
      <c r="N15" s="20" t="n">
        <v>14.5875493</v>
      </c>
      <c r="O15" s="18" t="s">
        <v>481</v>
      </c>
      <c r="P15" s="20" t="s">
        <v>481</v>
      </c>
      <c r="Q15" s="18" t="s">
        <v>481</v>
      </c>
      <c r="R15" s="20" t="s">
        <v>481</v>
      </c>
    </row>
    <row r="16" spans="1:18">
      <c r="A16" s="15" t="s">
        <v>491</v>
      </c>
      <c r="B16" s="17" t="n">
        <v>6108</v>
      </c>
      <c r="C16" s="18">
        <f>(121.0/B16*100)</f>
        <v/>
      </c>
      <c r="D16" s="19" t="n">
        <v>5987</v>
      </c>
      <c r="E16" s="18" t="n">
        <v>401.59108447</v>
      </c>
      <c r="F16" s="20" t="n">
        <v>5.45498528</v>
      </c>
      <c r="G16" s="18" t="n">
        <v>507.629874</v>
      </c>
      <c r="H16" s="20" t="n">
        <v>2.00165659</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478.90256982</v>
      </c>
      <c r="F17" s="20" t="n">
        <v>5.04284248</v>
      </c>
      <c r="G17" s="18" t="n">
        <v>521.44358262</v>
      </c>
      <c r="H17" s="20" t="n">
        <v>2.87529394</v>
      </c>
      <c r="I17" s="18" t="s">
        <v>481</v>
      </c>
      <c r="J17" s="20" t="s">
        <v>481</v>
      </c>
      <c r="K17" s="18" t="s">
        <v>481</v>
      </c>
      <c r="L17" s="20" t="s">
        <v>481</v>
      </c>
      <c r="M17" s="18" t="n">
        <v>362.96139732</v>
      </c>
      <c r="N17" s="20" t="n">
        <v>12.64520278</v>
      </c>
      <c r="O17" s="18" t="s">
        <v>481</v>
      </c>
      <c r="P17" s="20" t="s">
        <v>481</v>
      </c>
      <c r="Q17" s="18" t="s">
        <v>481</v>
      </c>
      <c r="R17" s="20" t="s">
        <v>481</v>
      </c>
    </row>
    <row r="18" spans="1:18">
      <c r="A18" s="15" t="s">
        <v>493</v>
      </c>
      <c r="B18" s="17" t="n">
        <v>5532</v>
      </c>
      <c r="C18" s="18">
        <f>(29.0/B18*100)</f>
        <v/>
      </c>
      <c r="D18" s="19" t="n">
        <v>5503</v>
      </c>
      <c r="E18" s="18" t="n">
        <v>389.24241091</v>
      </c>
      <c r="F18" s="20" t="n">
        <v>7.53869971</v>
      </c>
      <c r="G18" s="18" t="n">
        <v>459.43710475</v>
      </c>
      <c r="H18" s="20" t="n">
        <v>3.65211547</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451.25624867</v>
      </c>
      <c r="F19" s="20" t="n">
        <v>5.47971031</v>
      </c>
      <c r="G19" s="18" t="n">
        <v>486.79859835</v>
      </c>
      <c r="H19" s="20" t="n">
        <v>3.12052923</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481.90065006</v>
      </c>
      <c r="F20" s="20" t="n">
        <v>2.90173889</v>
      </c>
      <c r="G20" s="18" t="n">
        <v>492.86742846</v>
      </c>
      <c r="H20" s="20" t="n">
        <v>2.71282987</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503.63307404</v>
      </c>
      <c r="F21" s="20" t="n">
        <v>2.05783394</v>
      </c>
      <c r="G21" s="18" t="n">
        <v>504.90830379</v>
      </c>
      <c r="H21" s="20" t="n">
        <v>6.51225484</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458.89634325</v>
      </c>
      <c r="F22" s="20" t="n">
        <v>4.94656595</v>
      </c>
      <c r="G22" s="18" t="n">
        <v>490.49336119</v>
      </c>
      <c r="H22" s="20" t="n">
        <v>4.62380959</v>
      </c>
      <c r="I22" s="18" t="s">
        <v>481</v>
      </c>
      <c r="J22" s="20" t="s">
        <v>481</v>
      </c>
      <c r="K22" s="18" t="s">
        <v>481</v>
      </c>
      <c r="L22" s="20" t="s">
        <v>481</v>
      </c>
      <c r="M22" s="18" t="s">
        <v>481</v>
      </c>
      <c r="N22" s="20" t="s">
        <v>481</v>
      </c>
      <c r="O22" s="18" t="n">
        <v>461.7644262</v>
      </c>
      <c r="P22" s="20" t="n">
        <v>35.22638896</v>
      </c>
      <c r="Q22" s="18" t="s">
        <v>481</v>
      </c>
      <c r="R22" s="20" t="s">
        <v>481</v>
      </c>
    </row>
    <row r="23" spans="1:18">
      <c r="A23" s="15" t="s">
        <v>498</v>
      </c>
      <c r="B23" s="17" t="n">
        <v>11583</v>
      </c>
      <c r="C23" s="18">
        <f>(230.0/B23*100)</f>
        <v/>
      </c>
      <c r="D23" s="19" t="n">
        <v>11353</v>
      </c>
      <c r="E23" s="18" t="n">
        <v>470.28479354</v>
      </c>
      <c r="F23" s="20" t="n">
        <v>3.44662134</v>
      </c>
      <c r="G23" s="18" t="n">
        <v>507.77965488</v>
      </c>
      <c r="H23" s="20" t="n">
        <v>4.32585348</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517.19978861</v>
      </c>
      <c r="F24" s="20" t="n">
        <v>3.91167488</v>
      </c>
      <c r="G24" s="18" t="n">
        <v>562.95049174</v>
      </c>
      <c r="H24" s="20" t="n">
        <v>7.07771974</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515.41636102</v>
      </c>
      <c r="F25" s="20" t="n">
        <v>4.71342214</v>
      </c>
      <c r="G25" s="18" t="n">
        <v>536.60893687</v>
      </c>
      <c r="H25" s="20" t="n">
        <v>4.10074367</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445.84070361</v>
      </c>
      <c r="F26" s="20" t="n">
        <v>6.69155543</v>
      </c>
      <c r="G26" s="18" t="n">
        <v>486.296477</v>
      </c>
      <c r="H26" s="20" t="n">
        <v>1.81772782</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428.65228756</v>
      </c>
      <c r="F27" s="20" t="n">
        <v>1.9735953</v>
      </c>
      <c r="G27" s="18" t="n">
        <v>510.35220972</v>
      </c>
      <c r="H27" s="20" t="n">
        <v>1.65387974</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417.8046944</v>
      </c>
      <c r="F28" s="20" t="n">
        <v>2.51530726</v>
      </c>
      <c r="G28" s="18" t="n">
        <v>388.07037259</v>
      </c>
      <c r="H28" s="20" t="n">
        <v>3.44062206</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494.50058721</v>
      </c>
      <c r="F29" s="20" t="n">
        <v>2.87928076</v>
      </c>
      <c r="G29" s="18" t="n">
        <v>537.81011019</v>
      </c>
      <c r="H29" s="20" t="n">
        <v>2.75342396</v>
      </c>
      <c r="I29" s="18" t="s">
        <v>481</v>
      </c>
      <c r="J29" s="20" t="s">
        <v>481</v>
      </c>
      <c r="K29" s="18" t="s">
        <v>481</v>
      </c>
      <c r="L29" s="20" t="s">
        <v>481</v>
      </c>
      <c r="M29" s="18" t="n">
        <v>335.3902018</v>
      </c>
      <c r="N29" s="20" t="n">
        <v>12.1685767</v>
      </c>
      <c r="O29" s="18" t="s">
        <v>481</v>
      </c>
      <c r="P29" s="20" t="s">
        <v>481</v>
      </c>
      <c r="Q29" s="18" t="s">
        <v>481</v>
      </c>
      <c r="R29" s="20" t="s">
        <v>481</v>
      </c>
    </row>
    <row r="30" spans="1:18">
      <c r="A30" s="15" t="s">
        <v>505</v>
      </c>
      <c r="B30" s="17" t="n">
        <v>4520</v>
      </c>
      <c r="C30" s="18">
        <f>(140.0/B30*100)</f>
        <v/>
      </c>
      <c r="D30" s="19" t="n">
        <v>4380</v>
      </c>
      <c r="E30" s="18" t="n">
        <v>484.67433444</v>
      </c>
      <c r="F30" s="20" t="n">
        <v>3.04761579</v>
      </c>
      <c r="G30" s="18" t="n">
        <v>508.47084294</v>
      </c>
      <c r="H30" s="20" t="n">
        <v>3.10228556</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501.72981506</v>
      </c>
      <c r="N31" s="20" t="n">
        <v>2.23163648</v>
      </c>
      <c r="O31" s="18" t="s">
        <v>481</v>
      </c>
      <c r="P31" s="20" t="s">
        <v>481</v>
      </c>
      <c r="Q31" s="18" t="s">
        <v>481</v>
      </c>
      <c r="R31" s="20" t="s">
        <v>481</v>
      </c>
    </row>
    <row r="32" spans="1:18">
      <c r="A32" s="15" t="s">
        <v>507</v>
      </c>
      <c r="B32" s="17" t="n">
        <v>4478</v>
      </c>
      <c r="C32" s="18">
        <f>(6.0/B32*100)</f>
        <v/>
      </c>
      <c r="D32" s="19" t="n">
        <v>4472</v>
      </c>
      <c r="E32" s="18" t="n">
        <v>406.00663493</v>
      </c>
      <c r="F32" s="20" t="n">
        <v>10.8011</v>
      </c>
      <c r="G32" s="18" t="n">
        <v>506.75654029</v>
      </c>
      <c r="H32" s="20" t="n">
        <v>2.35256354</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482.06277079</v>
      </c>
      <c r="F33" s="20" t="n">
        <v>3.55995799</v>
      </c>
      <c r="G33" s="18" t="n">
        <v>497.65819598</v>
      </c>
      <c r="H33" s="20" t="n">
        <v>3.09402479</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442.24763987</v>
      </c>
      <c r="F34" s="20" t="n">
        <v>6.2819904</v>
      </c>
      <c r="G34" s="18" t="n">
        <v>488.71780333</v>
      </c>
      <c r="H34" s="20" t="n">
        <v>2.8451286</v>
      </c>
      <c r="I34" s="18" t="s">
        <v>481</v>
      </c>
      <c r="J34" s="20" t="s">
        <v>481</v>
      </c>
      <c r="K34" s="18" t="s">
        <v>481</v>
      </c>
      <c r="L34" s="20" t="s">
        <v>481</v>
      </c>
      <c r="M34" s="18" t="n">
        <v>336.51078337</v>
      </c>
      <c r="N34" s="20" t="n">
        <v>12.24828707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509.91963209</v>
      </c>
      <c r="P35" s="20" t="n">
        <v>1.25633733</v>
      </c>
      <c r="Q35" s="18" t="s">
        <v>481</v>
      </c>
      <c r="R35" s="20" t="s">
        <v>481</v>
      </c>
    </row>
    <row r="36" spans="1:18">
      <c r="A36" s="15" t="s">
        <v>511</v>
      </c>
      <c r="B36" s="17" t="n">
        <v>6736</v>
      </c>
      <c r="C36" s="18">
        <f>(40.0/B36*100)</f>
        <v/>
      </c>
      <c r="D36" s="19" t="n">
        <v>6696</v>
      </c>
      <c r="E36" s="18" t="n">
        <v>452.60593888</v>
      </c>
      <c r="F36" s="20" t="n">
        <v>2.89350421</v>
      </c>
      <c r="G36" s="18" t="n">
        <v>501.22672324</v>
      </c>
      <c r="H36" s="20" t="n">
        <v>2.43259087</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477.51567237</v>
      </c>
      <c r="F37" s="20" t="n">
        <v>5.36607412</v>
      </c>
      <c r="G37" s="18" t="n">
        <v>500.28637947</v>
      </c>
      <c r="H37" s="20" t="n">
        <v>3.09501689</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512.09857396</v>
      </c>
      <c r="F38" s="20" t="n">
        <v>4.46159766</v>
      </c>
      <c r="G38" s="18" t="n">
        <v>527.51614146</v>
      </c>
      <c r="H38" s="20" t="n">
        <v>3.49306881</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380.8600557</v>
      </c>
      <c r="F39" s="20" t="n">
        <v>5.0112954</v>
      </c>
      <c r="G39" s="18" t="n">
        <v>426.68249527</v>
      </c>
      <c r="H39" s="20" t="n">
        <v>4.35336461</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457.54894017</v>
      </c>
      <c r="F40" s="20" t="n">
        <v>3.92406546</v>
      </c>
      <c r="G40" s="18" t="n">
        <v>500.70018506</v>
      </c>
      <c r="H40" s="20" t="n">
        <v>2.73261222</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473.7767376</v>
      </c>
      <c r="F41" s="20" t="n">
        <v>3.0366438</v>
      </c>
      <c r="G41" s="18" t="n">
        <v>453.24285934</v>
      </c>
      <c r="H41" s="20" t="n">
        <v>9.60658677</v>
      </c>
      <c r="I41" s="18" t="s">
        <v>481</v>
      </c>
      <c r="J41" s="20" t="s">
        <v>481</v>
      </c>
      <c r="K41" s="18" t="s">
        <v>481</v>
      </c>
      <c r="L41" s="20" t="s">
        <v>481</v>
      </c>
      <c r="M41" s="18" t="n">
        <v>392.51815558</v>
      </c>
      <c r="N41" s="20" t="n">
        <v>16.89642718</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353.51756221</v>
      </c>
      <c r="F45" s="20" t="n">
        <v>3.96260912</v>
      </c>
      <c r="G45" s="18" t="n">
        <v>361.8135534</v>
      </c>
      <c r="H45" s="20" t="n">
        <v>3.00566676</v>
      </c>
      <c r="I45" s="18" t="s">
        <v>481</v>
      </c>
      <c r="J45" s="20" t="s">
        <v>481</v>
      </c>
      <c r="K45" s="18" t="s">
        <v>481</v>
      </c>
      <c r="L45" s="20" t="s">
        <v>481</v>
      </c>
      <c r="M45" s="18" t="n">
        <v>329.04151335</v>
      </c>
      <c r="N45" s="20" t="n">
        <v>37.71577479</v>
      </c>
      <c r="O45" s="18" t="n">
        <v>408.80232346</v>
      </c>
      <c r="P45" s="20" t="n">
        <v>27.65524249</v>
      </c>
      <c r="Q45" s="18" t="n">
        <v>350.04274185</v>
      </c>
      <c r="R45" s="20" t="n">
        <v>5.54369251</v>
      </c>
    </row>
    <row r="46" spans="1:18">
      <c r="A46" s="15" t="s">
        <v>521</v>
      </c>
      <c r="B46" s="17" t="n">
        <v>23141</v>
      </c>
      <c r="C46" s="18">
        <f>(1771.0/B46*100)</f>
        <v/>
      </c>
      <c r="D46" s="19" t="n">
        <v>21370</v>
      </c>
      <c r="E46" s="18" t="n">
        <v>339.62687741</v>
      </c>
      <c r="F46" s="20" t="n">
        <v>2.96812083</v>
      </c>
      <c r="G46" s="18" t="n">
        <v>394.42608212</v>
      </c>
      <c r="H46" s="20" t="n">
        <v>3.20614407</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367.18172605</v>
      </c>
      <c r="F47" s="20" t="n">
        <v>5.18781005</v>
      </c>
      <c r="G47" s="18" t="n">
        <v>452.78393228</v>
      </c>
      <c r="H47" s="20" t="n">
        <v>3.82312499</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482.38954614</v>
      </c>
      <c r="F48" s="20" t="n">
        <v>5.06926606</v>
      </c>
      <c r="G48" s="18" t="n">
        <v>543.54942782</v>
      </c>
      <c r="H48" s="20" t="n">
        <v>5.17834681</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402.16820091</v>
      </c>
      <c r="F49" s="20" t="n">
        <v>4.40333345</v>
      </c>
      <c r="G49" s="18" t="n">
        <v>413.12808528</v>
      </c>
      <c r="H49" s="20" t="n">
        <v>3.64891545</v>
      </c>
      <c r="I49" s="18" t="s">
        <v>481</v>
      </c>
      <c r="J49" s="20" t="s">
        <v>481</v>
      </c>
      <c r="K49" s="18" t="s">
        <v>481</v>
      </c>
      <c r="L49" s="20" t="s">
        <v>481</v>
      </c>
      <c r="M49" s="18" t="s">
        <v>481</v>
      </c>
      <c r="N49" s="20" t="s">
        <v>481</v>
      </c>
      <c r="O49" s="18" t="s">
        <v>481</v>
      </c>
      <c r="P49" s="20" t="s">
        <v>481</v>
      </c>
      <c r="Q49" s="18" t="n">
        <v>346.94225022</v>
      </c>
      <c r="R49" s="20" t="n">
        <v>14.20643886</v>
      </c>
    </row>
    <row r="50" spans="1:18">
      <c r="A50" s="15" t="s">
        <v>525</v>
      </c>
      <c r="B50" s="17" t="n">
        <v>11795</v>
      </c>
      <c r="C50" s="18">
        <f>(249.0/B50*100)</f>
        <v/>
      </c>
      <c r="D50" s="19" t="n">
        <v>11546</v>
      </c>
      <c r="E50" s="18" t="n">
        <v>357.19715969</v>
      </c>
      <c r="F50" s="20" t="n">
        <v>3.81511817</v>
      </c>
      <c r="G50" s="18" t="n">
        <v>398.25775186</v>
      </c>
      <c r="H50" s="20" t="n">
        <v>2.47063353</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390.45632936</v>
      </c>
      <c r="F51" s="20" t="n">
        <v>3.34021966</v>
      </c>
      <c r="G51" s="18" t="n">
        <v>410.7194698</v>
      </c>
      <c r="H51" s="20" t="n">
        <v>3.06031162</v>
      </c>
      <c r="I51" s="18" t="s">
        <v>481</v>
      </c>
      <c r="J51" s="20" t="s">
        <v>481</v>
      </c>
      <c r="K51" s="18" t="s">
        <v>481</v>
      </c>
      <c r="L51" s="20" t="s">
        <v>481</v>
      </c>
      <c r="M51" s="18" t="n">
        <v>380.5422133</v>
      </c>
      <c r="N51" s="20" t="n">
        <v>4.31283207</v>
      </c>
      <c r="O51" s="18" t="s">
        <v>481</v>
      </c>
      <c r="P51" s="20" t="s">
        <v>481</v>
      </c>
      <c r="Q51" s="18" t="s">
        <v>481</v>
      </c>
      <c r="R51" s="20" t="s">
        <v>481</v>
      </c>
    </row>
    <row r="52" spans="1:18">
      <c r="A52" s="15" t="s">
        <v>527</v>
      </c>
      <c r="B52" s="17" t="n">
        <v>5809</v>
      </c>
      <c r="C52" s="18">
        <f>(85.0/B52*100)</f>
        <v/>
      </c>
      <c r="D52" s="19" t="n">
        <v>5724</v>
      </c>
      <c r="E52" s="18" t="n">
        <v>415.9584332</v>
      </c>
      <c r="F52" s="20" t="n">
        <v>4.17513048</v>
      </c>
      <c r="G52" s="18" t="n">
        <v>493.84854112</v>
      </c>
      <c r="H52" s="20" t="n">
        <v>3.2380101</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403.95252049</v>
      </c>
      <c r="F53" s="20" t="n">
        <v>5.09935125</v>
      </c>
      <c r="G53" s="18" t="n">
        <v>443.09469216</v>
      </c>
      <c r="H53" s="20" t="n">
        <v>1.7781803</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323.93775766</v>
      </c>
      <c r="F54" s="20" t="n">
        <v>3.5215683</v>
      </c>
      <c r="G54" s="18" t="n">
        <v>332.14497168</v>
      </c>
      <c r="H54" s="20" t="n">
        <v>3.1532332</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367.93111833</v>
      </c>
      <c r="F55" s="20" t="n">
        <v>5.00810429</v>
      </c>
      <c r="G55" s="18" t="n">
        <v>416.72533694</v>
      </c>
      <c r="H55" s="20" t="n">
        <v>2.91511022</v>
      </c>
      <c r="I55" s="18" t="s">
        <v>481</v>
      </c>
      <c r="J55" s="20" t="s">
        <v>481</v>
      </c>
      <c r="K55" s="18" t="s">
        <v>481</v>
      </c>
      <c r="L55" s="20" t="s">
        <v>481</v>
      </c>
      <c r="M55" s="18" t="n">
        <v>402.2497</v>
      </c>
      <c r="N55" s="20" t="n">
        <v>27.58568418</v>
      </c>
      <c r="O55" s="18" t="n">
        <v>337.90579798</v>
      </c>
      <c r="P55" s="20" t="n">
        <v>35.09582782</v>
      </c>
      <c r="Q55" s="18" t="n">
        <v>327.46884597</v>
      </c>
      <c r="R55" s="20" t="n">
        <v>26.79874609</v>
      </c>
    </row>
    <row r="56" spans="1:18">
      <c r="A56" s="15" t="s">
        <v>531</v>
      </c>
      <c r="B56" s="17" t="n">
        <v>5359</v>
      </c>
      <c r="C56" s="18">
        <f>(77.0/B56*100)</f>
        <v/>
      </c>
      <c r="D56" s="19" t="n">
        <v>5282</v>
      </c>
      <c r="E56" s="18" t="n">
        <v>534.9610077900001</v>
      </c>
      <c r="F56" s="20" t="n">
        <v>3.0051731</v>
      </c>
      <c r="G56" s="18" t="n">
        <v>566.70389835</v>
      </c>
      <c r="H56" s="20" t="n">
        <v>3.90256232</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372.86452726</v>
      </c>
      <c r="F57" s="20" t="n">
        <v>4.25185833</v>
      </c>
      <c r="G57" s="18" t="n">
        <v>390.96695715</v>
      </c>
      <c r="H57" s="20" t="n">
        <v>3.35045313</v>
      </c>
      <c r="I57" s="18" t="s">
        <v>481</v>
      </c>
      <c r="J57" s="20" t="s">
        <v>481</v>
      </c>
      <c r="K57" s="18" t="s">
        <v>481</v>
      </c>
      <c r="L57" s="20" t="s">
        <v>481</v>
      </c>
      <c r="M57" s="18" t="s">
        <v>481</v>
      </c>
      <c r="N57" s="20" t="s">
        <v>481</v>
      </c>
      <c r="O57" s="18" t="s">
        <v>481</v>
      </c>
      <c r="P57" s="20" t="s">
        <v>481</v>
      </c>
      <c r="Q57" s="18" t="n">
        <v>363.03440594</v>
      </c>
      <c r="R57" s="20" t="n">
        <v>10.73306835</v>
      </c>
    </row>
    <row r="58" spans="1:18">
      <c r="A58" s="15" t="s">
        <v>533</v>
      </c>
      <c r="B58" s="17" t="n">
        <v>7267</v>
      </c>
      <c r="C58" s="18">
        <f>(10.0/B58*100)</f>
        <v/>
      </c>
      <c r="D58" s="19" t="n">
        <v>7257</v>
      </c>
      <c r="E58" s="18" t="n">
        <v>374.1629207</v>
      </c>
      <c r="F58" s="20" t="n">
        <v>3.81356982</v>
      </c>
      <c r="G58" s="18" t="n">
        <v>384.04678372</v>
      </c>
      <c r="H58" s="20" t="n">
        <v>2.89596298</v>
      </c>
      <c r="I58" s="18" t="s">
        <v>481</v>
      </c>
      <c r="J58" s="20" t="s">
        <v>481</v>
      </c>
      <c r="K58" s="18" t="s">
        <v>481</v>
      </c>
      <c r="L58" s="20" t="s">
        <v>481</v>
      </c>
      <c r="M58" s="18" t="s">
        <v>481</v>
      </c>
      <c r="N58" s="20" t="s">
        <v>481</v>
      </c>
      <c r="O58" s="18" t="n">
        <v>312.41312358</v>
      </c>
      <c r="P58" s="20" t="n">
        <v>29.65781158</v>
      </c>
      <c r="Q58" s="18" t="n">
        <v>346.89314102</v>
      </c>
      <c r="R58" s="20" t="n">
        <v>26.34131526</v>
      </c>
    </row>
    <row r="59" spans="1:18">
      <c r="A59" s="15" t="s">
        <v>534</v>
      </c>
      <c r="B59" s="17" t="n">
        <v>4826</v>
      </c>
      <c r="C59" s="18">
        <f>(26.0/B59*100)</f>
        <v/>
      </c>
      <c r="D59" s="19" t="n">
        <v>4800</v>
      </c>
      <c r="E59" s="18" t="n">
        <v>343.62841744</v>
      </c>
      <c r="F59" s="20" t="n">
        <v>3.47146912</v>
      </c>
      <c r="G59" s="18" t="n">
        <v>368.28007533</v>
      </c>
      <c r="H59" s="20" t="n">
        <v>1.84773508</v>
      </c>
      <c r="I59" s="18" t="s">
        <v>481</v>
      </c>
      <c r="J59" s="20" t="s">
        <v>481</v>
      </c>
      <c r="K59" s="18" t="s">
        <v>481</v>
      </c>
      <c r="L59" s="20" t="s">
        <v>481</v>
      </c>
      <c r="M59" s="18" t="s">
        <v>481</v>
      </c>
      <c r="N59" s="20" t="s">
        <v>481</v>
      </c>
      <c r="O59" s="18" t="n">
        <v>291.08560671</v>
      </c>
      <c r="P59" s="20" t="n">
        <v>18.2588473</v>
      </c>
      <c r="Q59" s="18" t="n">
        <v>324.74532277</v>
      </c>
      <c r="R59" s="20" t="n">
        <v>8.28027794</v>
      </c>
    </row>
    <row r="60" spans="1:18">
      <c r="A60" s="15" t="s">
        <v>535</v>
      </c>
      <c r="B60" s="17" t="n">
        <v>4546</v>
      </c>
      <c r="C60" s="18">
        <f>(15.0/B60*100)</f>
        <v/>
      </c>
      <c r="D60" s="19" t="n">
        <v>4531</v>
      </c>
      <c r="E60" s="18" t="n">
        <v>371.93002027</v>
      </c>
      <c r="F60" s="20" t="n">
        <v>5.49418366</v>
      </c>
      <c r="G60" s="18" t="n">
        <v>404.0408099</v>
      </c>
      <c r="H60" s="20" t="n">
        <v>4.23610058</v>
      </c>
      <c r="I60" s="18" t="s">
        <v>481</v>
      </c>
      <c r="J60" s="20" t="s">
        <v>481</v>
      </c>
      <c r="K60" s="18" t="s">
        <v>481</v>
      </c>
      <c r="L60" s="20" t="s">
        <v>481</v>
      </c>
      <c r="M60" s="18" t="s">
        <v>481</v>
      </c>
      <c r="N60" s="20" t="s">
        <v>481</v>
      </c>
      <c r="O60" s="18" t="n">
        <v>312.3822</v>
      </c>
      <c r="P60" s="20" t="n">
        <v>54.17033195</v>
      </c>
      <c r="Q60" s="18" t="n">
        <v>367.48382657</v>
      </c>
      <c r="R60" s="20" t="n">
        <v>7.36982474</v>
      </c>
    </row>
    <row r="61" spans="1:18">
      <c r="A61" s="15" t="s">
        <v>536</v>
      </c>
      <c r="B61" s="17" t="n">
        <v>6525</v>
      </c>
      <c r="C61" s="18">
        <f>(148.0/B61*100)</f>
        <v/>
      </c>
      <c r="D61" s="19" t="n">
        <v>6377</v>
      </c>
      <c r="E61" s="18" t="n">
        <v>412.35111764</v>
      </c>
      <c r="F61" s="20" t="n">
        <v>6.68324315</v>
      </c>
      <c r="G61" s="18" t="n">
        <v>483.79711785</v>
      </c>
      <c r="H61" s="20" t="n">
        <v>2.26177666</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524.15794623</v>
      </c>
      <c r="F62" s="20" t="n">
        <v>2.87202732</v>
      </c>
      <c r="G62" s="18" t="n">
        <v>551.14086155</v>
      </c>
      <c r="H62" s="20" t="n">
        <v>1.40062936</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345.77810911</v>
      </c>
      <c r="F63" s="20" t="n">
        <v>2.86014545</v>
      </c>
      <c r="G63" s="18" t="n">
        <v>382.59123868</v>
      </c>
      <c r="H63" s="20" t="n">
        <v>1.69110358</v>
      </c>
      <c r="I63" s="18" t="s">
        <v>481</v>
      </c>
      <c r="J63" s="20" t="s">
        <v>481</v>
      </c>
      <c r="K63" s="18" t="s">
        <v>481</v>
      </c>
      <c r="L63" s="20" t="s">
        <v>481</v>
      </c>
      <c r="M63" s="18" t="s">
        <v>481</v>
      </c>
      <c r="N63" s="20" t="s">
        <v>481</v>
      </c>
      <c r="O63" s="18" t="n">
        <v>297.0726</v>
      </c>
      <c r="P63" s="20" t="n">
        <v>69.16297029</v>
      </c>
      <c r="Q63" s="18" t="n">
        <v>352.42846587</v>
      </c>
      <c r="R63" s="20" t="n">
        <v>8.16624062</v>
      </c>
    </row>
    <row r="64" spans="1:18">
      <c r="A64" s="15" t="s">
        <v>539</v>
      </c>
      <c r="B64" s="17" t="n">
        <v>3634</v>
      </c>
      <c r="C64" s="18">
        <f>(3.0/B64*100)</f>
        <v/>
      </c>
      <c r="D64" s="19" t="n">
        <v>3631</v>
      </c>
      <c r="E64" s="18" t="n">
        <v>427.7503507</v>
      </c>
      <c r="F64" s="20" t="n">
        <v>6.08066481</v>
      </c>
      <c r="G64" s="18" t="n">
        <v>493.97167541</v>
      </c>
      <c r="H64" s="20" t="n">
        <v>1.99929439</v>
      </c>
      <c r="I64" s="18" t="s">
        <v>481</v>
      </c>
      <c r="J64" s="20" t="s">
        <v>481</v>
      </c>
      <c r="K64" s="18" t="s">
        <v>481</v>
      </c>
      <c r="L64" s="20" t="s">
        <v>481</v>
      </c>
      <c r="M64" s="18" t="s">
        <v>481</v>
      </c>
      <c r="N64" s="20" t="s">
        <v>481</v>
      </c>
      <c r="O64" s="18" t="n">
        <v>114.6028</v>
      </c>
      <c r="P64" s="20" t="n">
        <v>25.90165342</v>
      </c>
      <c r="Q64" s="18" t="n">
        <v>381.27495497</v>
      </c>
      <c r="R64" s="20" t="n">
        <v>7.4713827</v>
      </c>
    </row>
    <row r="65" spans="1:18">
      <c r="A65" s="15" t="s">
        <v>540</v>
      </c>
      <c r="B65" s="17" t="n">
        <v>5325</v>
      </c>
      <c r="C65" s="18">
        <f>(14.0/B65*100)</f>
        <v/>
      </c>
      <c r="D65" s="19" t="n">
        <v>5311</v>
      </c>
      <c r="E65" s="18" t="n">
        <v>381.81815761</v>
      </c>
      <c r="F65" s="20" t="n">
        <v>5.29702806</v>
      </c>
      <c r="G65" s="18" t="n">
        <v>425.56714156</v>
      </c>
      <c r="H65" s="20" t="n">
        <v>2.47082218</v>
      </c>
      <c r="I65" s="18" t="s">
        <v>481</v>
      </c>
      <c r="J65" s="20" t="s">
        <v>481</v>
      </c>
      <c r="K65" s="18" t="s">
        <v>481</v>
      </c>
      <c r="L65" s="20" t="s">
        <v>481</v>
      </c>
      <c r="M65" s="18" t="n">
        <v>355.69220484</v>
      </c>
      <c r="N65" s="20" t="n">
        <v>43.77586534</v>
      </c>
      <c r="O65" s="18" t="s">
        <v>481</v>
      </c>
      <c r="P65" s="20" t="s">
        <v>481</v>
      </c>
      <c r="Q65" s="18" t="n">
        <v>362.59574217</v>
      </c>
      <c r="R65" s="20" t="n">
        <v>14.11861137</v>
      </c>
    </row>
    <row r="66" spans="1:18">
      <c r="A66" s="15" t="s">
        <v>541</v>
      </c>
      <c r="B66" s="17" t="n">
        <v>5665</v>
      </c>
      <c r="C66" s="18">
        <f>(80.0/B66*100)</f>
        <v/>
      </c>
      <c r="D66" s="19" t="n">
        <v>5585</v>
      </c>
      <c r="E66" s="18" t="n">
        <v>391.42892707</v>
      </c>
      <c r="F66" s="20" t="n">
        <v>2.23998135</v>
      </c>
      <c r="G66" s="18" t="n">
        <v>437.54245536</v>
      </c>
      <c r="H66" s="20" t="n">
        <v>1.80054143</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383.34618787</v>
      </c>
      <c r="F67" s="20" t="n">
        <v>3.72497027</v>
      </c>
      <c r="G67" s="18" t="n">
        <v>396.78925561</v>
      </c>
      <c r="H67" s="20" t="n">
        <v>2.98706233</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372.82612182</v>
      </c>
      <c r="F68" s="20" t="n">
        <v>1.96346692</v>
      </c>
      <c r="G68" s="18" t="n">
        <v>414.19481573</v>
      </c>
      <c r="H68" s="20" t="n">
        <v>1.40118177</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404.07818639</v>
      </c>
      <c r="F69" s="20" t="n">
        <v>7.00204294</v>
      </c>
      <c r="G69" s="18" t="n">
        <v>446.9215897</v>
      </c>
      <c r="H69" s="20" t="n">
        <v>3.76994263</v>
      </c>
      <c r="I69" s="18" t="s">
        <v>481</v>
      </c>
      <c r="J69" s="20" t="s">
        <v>481</v>
      </c>
      <c r="K69" s="18" t="s">
        <v>481</v>
      </c>
      <c r="L69" s="20" t="s">
        <v>481</v>
      </c>
      <c r="M69" s="18" t="s">
        <v>481</v>
      </c>
      <c r="N69" s="20" t="s">
        <v>481</v>
      </c>
      <c r="O69" s="18" t="s">
        <v>481</v>
      </c>
      <c r="P69" s="20" t="s">
        <v>481</v>
      </c>
      <c r="Q69" s="18" t="n">
        <v>477.53208533</v>
      </c>
      <c r="R69" s="20" t="n">
        <v>30.0510584</v>
      </c>
    </row>
    <row r="70" spans="1:18">
      <c r="A70" s="15" t="s">
        <v>545</v>
      </c>
      <c r="B70" s="17" t="n">
        <v>6036</v>
      </c>
      <c r="C70" s="18">
        <f>(223.0/B70*100)</f>
        <v/>
      </c>
      <c r="D70" s="19" t="n">
        <v>5813</v>
      </c>
      <c r="E70" s="18" t="n">
        <v>461.40117673</v>
      </c>
      <c r="F70" s="20" t="n">
        <v>7.30378491</v>
      </c>
      <c r="G70" s="18" t="n">
        <v>498.43747948</v>
      </c>
      <c r="H70" s="20" t="n">
        <v>3.10669584</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542.72619035</v>
      </c>
      <c r="F71" s="20" t="n">
        <v>2.39308877</v>
      </c>
      <c r="G71" s="18" t="n">
        <v>579.6257943099999</v>
      </c>
      <c r="H71" s="20" t="n">
        <v>1.93417229</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522.10118004</v>
      </c>
      <c r="F72" s="20" t="n">
        <v>3.97691203</v>
      </c>
      <c r="G72" s="18" t="n">
        <v>553.46827444</v>
      </c>
      <c r="H72" s="20" t="n">
        <v>3.5562372</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396.5658421</v>
      </c>
      <c r="F73" s="20" t="n">
        <v>3.41287369</v>
      </c>
      <c r="G73" s="18" t="n">
        <v>429.98134075</v>
      </c>
      <c r="H73" s="20" t="n">
        <v>3.72408633</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401.92069924</v>
      </c>
      <c r="F74" s="20" t="n">
        <v>1.85692476</v>
      </c>
      <c r="G74" s="18" t="n">
        <v>451.89917076</v>
      </c>
      <c r="H74" s="20" t="n">
        <v>2.95760534</v>
      </c>
      <c r="I74" s="18" t="s">
        <v>481</v>
      </c>
      <c r="J74" s="20" t="s">
        <v>481</v>
      </c>
      <c r="K74" s="18" t="s">
        <v>481</v>
      </c>
      <c r="L74" s="20" t="s">
        <v>481</v>
      </c>
      <c r="M74" s="18" t="s">
        <v>481</v>
      </c>
      <c r="N74" s="20" t="s">
        <v>481</v>
      </c>
      <c r="O74" s="18" t="s">
        <v>481</v>
      </c>
      <c r="P74" s="20" t="s">
        <v>481</v>
      </c>
      <c r="Q74" s="18" t="n">
        <v>391.11445921</v>
      </c>
      <c r="R74" s="20" t="n">
        <v>10.94669128</v>
      </c>
    </row>
    <row r="75" spans="1:18">
      <c r="A75" s="15" t="s">
        <v>550</v>
      </c>
      <c r="B75" s="17" t="n">
        <v>5375</v>
      </c>
      <c r="C75" s="18">
        <f>(244.0/B75*100)</f>
        <v/>
      </c>
      <c r="D75" s="19" t="n">
        <v>5131</v>
      </c>
      <c r="E75" s="18" t="n">
        <v>343.58821384</v>
      </c>
      <c r="F75" s="20" t="n">
        <v>4.37952442</v>
      </c>
      <c r="G75" s="18" t="n">
        <v>376.55043805</v>
      </c>
      <c r="H75" s="20" t="n">
        <v>3.27517436</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407.23698808</v>
      </c>
      <c r="F76" s="20" t="n">
        <v>4.54978016</v>
      </c>
      <c r="G76" s="18" t="n">
        <v>433.69432768</v>
      </c>
      <c r="H76" s="20" t="n">
        <v>2.3547623</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372.11644918</v>
      </c>
      <c r="F77" s="20" t="n">
        <v>3.07627219</v>
      </c>
      <c r="G77" s="18" t="n">
        <v>431.757773</v>
      </c>
      <c r="H77" s="20" t="n">
        <v>2.76763375</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487.34614803</v>
      </c>
      <c r="F78" s="20" t="n">
        <v>16.64846837</v>
      </c>
      <c r="G78" s="18" t="n">
        <v>494.89939073</v>
      </c>
      <c r="H78" s="20" t="n">
        <v>4.56989969</v>
      </c>
      <c r="I78" s="18" t="s">
        <v>481</v>
      </c>
      <c r="J78" s="20" t="s">
        <v>481</v>
      </c>
      <c r="K78" s="18" t="s">
        <v>481</v>
      </c>
      <c r="L78" s="20" t="s">
        <v>481</v>
      </c>
      <c r="M78" s="18" t="n">
        <v>420.6506</v>
      </c>
      <c r="N78" s="20" t="n">
        <v>44.69610729</v>
      </c>
      <c r="O78" s="18" t="s">
        <v>481</v>
      </c>
      <c r="P78" s="20" t="s">
        <v>481</v>
      </c>
      <c r="Q78" s="18" t="n">
        <v>346.289</v>
      </c>
      <c r="R78" s="20" t="n">
        <v>39.76729255</v>
      </c>
    </row>
    <row customHeight="1" ht="25" r="79" spans="1:18">
      <c r="A79" s="15" t="s">
        <v>554</v>
      </c>
      <c r="B79" s="17" t="n">
        <v>1657</v>
      </c>
      <c r="C79" s="18">
        <f>(41.0/B79*100)</f>
        <v/>
      </c>
      <c r="D79" s="19" t="n">
        <v>1616</v>
      </c>
      <c r="E79" s="18" t="n">
        <v>408.1297184</v>
      </c>
      <c r="F79" s="20" t="n">
        <v>10.52715281</v>
      </c>
      <c r="G79" s="18" t="n">
        <v>469.72006768</v>
      </c>
      <c r="H79" s="20" t="n">
        <v>7.36132557</v>
      </c>
      <c r="I79" s="18" t="s">
        <v>481</v>
      </c>
      <c r="J79" s="20" t="s">
        <v>481</v>
      </c>
      <c r="K79" s="18" t="s">
        <v>481</v>
      </c>
      <c r="L79" s="20" t="s">
        <v>481</v>
      </c>
      <c r="M79" s="18" t="s">
        <v>481</v>
      </c>
      <c r="N79" s="20" t="s">
        <v>481</v>
      </c>
      <c r="O79" s="18" t="s">
        <v>481</v>
      </c>
      <c r="P79" s="20" t="s">
        <v>481</v>
      </c>
      <c r="Q79" s="18" t="n">
        <v>452.58292895</v>
      </c>
      <c r="R79" s="20" t="n">
        <v>58.71634631</v>
      </c>
    </row>
    <row r="80" spans="1:18">
      <c r="A80" s="15" t="s">
        <v>555</v>
      </c>
      <c r="B80" s="17" t="n">
        <v>7841</v>
      </c>
      <c r="C80" s="18">
        <f>(0.0/B80*100)</f>
        <v/>
      </c>
      <c r="D80" s="19" t="n">
        <v>7841</v>
      </c>
      <c r="E80" s="18" t="n">
        <v>449.49092602</v>
      </c>
      <c r="F80" s="20" t="n">
        <v>4.87305024</v>
      </c>
      <c r="G80" s="18" t="n">
        <v>467.72356649</v>
      </c>
      <c r="H80" s="20" t="n">
        <v>4.69746373</v>
      </c>
      <c r="I80" s="18" t="s">
        <v>481</v>
      </c>
      <c r="J80" s="20" t="s">
        <v>481</v>
      </c>
      <c r="K80" s="18" t="s">
        <v>481</v>
      </c>
      <c r="L80" s="20" t="s">
        <v>481</v>
      </c>
      <c r="M80" s="18" t="s">
        <v>481</v>
      </c>
      <c r="N80" s="20" t="s">
        <v>481</v>
      </c>
      <c r="O80" s="18" t="s">
        <v>481</v>
      </c>
      <c r="P80" s="20" t="s">
        <v>481</v>
      </c>
      <c r="Q80" s="18" t="n">
        <v>409.65329499</v>
      </c>
      <c r="R80" s="20" t="n">
        <v>33.85476915</v>
      </c>
    </row>
    <row r="81" spans="1:18">
      <c r="A81" s="23" t="s">
        <v>556</v>
      </c>
      <c r="B81" s="17" t="n">
        <v>8861</v>
      </c>
      <c r="C81" s="18">
        <f>(76.0/B81*100)</f>
        <v/>
      </c>
      <c r="D81" s="19" t="n">
        <v>8785</v>
      </c>
      <c r="E81" s="18" t="n">
        <v>413.63465623</v>
      </c>
      <c r="F81" s="20" t="n">
        <v>2.67167317</v>
      </c>
      <c r="G81" s="18" t="n">
        <v>490.89007126</v>
      </c>
      <c r="H81" s="20" t="n">
        <v>4.07087336</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762</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490.15982339</v>
      </c>
      <c r="F7" s="20" t="n">
        <v>1.77654858</v>
      </c>
      <c r="G7" s="18" t="n">
        <v>508.77250929</v>
      </c>
      <c r="H7" s="20" t="n">
        <v>2.54833765</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500.85850187</v>
      </c>
      <c r="F8" s="20" t="n">
        <v>3.47082209</v>
      </c>
      <c r="G8" s="18" t="n">
        <v>494.8709566</v>
      </c>
      <c r="H8" s="20" t="n">
        <v>3.67948854</v>
      </c>
      <c r="I8" s="18" t="s">
        <v>481</v>
      </c>
      <c r="J8" s="20" t="s">
        <v>481</v>
      </c>
      <c r="K8" s="18" t="s">
        <v>481</v>
      </c>
      <c r="L8" s="20" t="s">
        <v>481</v>
      </c>
      <c r="M8" s="18" t="n">
        <v>301.63126691</v>
      </c>
      <c r="N8" s="20" t="n">
        <v>25.14921031</v>
      </c>
      <c r="O8" s="18" t="s">
        <v>481</v>
      </c>
      <c r="P8" s="20" t="s">
        <v>481</v>
      </c>
      <c r="Q8" s="18" t="s">
        <v>481</v>
      </c>
      <c r="R8" s="20" t="s">
        <v>481</v>
      </c>
    </row>
    <row r="9" spans="1:18">
      <c r="A9" s="15" t="s">
        <v>484</v>
      </c>
      <c r="B9" s="17" t="n">
        <v>9651</v>
      </c>
      <c r="C9" s="18">
        <f>(175.0/B9*100)</f>
        <v/>
      </c>
      <c r="D9" s="19" t="n">
        <v>9476</v>
      </c>
      <c r="E9" s="18" t="n">
        <v>477.98667453</v>
      </c>
      <c r="F9" s="20" t="n">
        <v>2.81700551</v>
      </c>
      <c r="G9" s="18" t="n">
        <v>545.3960776</v>
      </c>
      <c r="H9" s="20" t="n">
        <v>2.59588174</v>
      </c>
      <c r="I9" s="18" t="s">
        <v>481</v>
      </c>
      <c r="J9" s="20" t="s">
        <v>481</v>
      </c>
      <c r="K9" s="18" t="s">
        <v>481</v>
      </c>
      <c r="L9" s="20" t="s">
        <v>481</v>
      </c>
      <c r="M9" s="18" t="n">
        <v>357.98454354</v>
      </c>
      <c r="N9" s="20" t="n">
        <v>11.51846445</v>
      </c>
      <c r="O9" s="18" t="s">
        <v>481</v>
      </c>
      <c r="P9" s="20" t="s">
        <v>481</v>
      </c>
      <c r="Q9" s="18" t="s">
        <v>481</v>
      </c>
      <c r="R9" s="20" t="s">
        <v>481</v>
      </c>
    </row>
    <row r="10" spans="1:18">
      <c r="A10" s="15" t="s">
        <v>485</v>
      </c>
      <c r="B10" s="17" t="n">
        <v>20058</v>
      </c>
      <c r="C10" s="18">
        <f>(545.0/B10*100)</f>
        <v/>
      </c>
      <c r="D10" s="19" t="n">
        <v>19513</v>
      </c>
      <c r="E10" s="18" t="n">
        <v>515.65277</v>
      </c>
      <c r="F10" s="20" t="n">
        <v>2.53406314</v>
      </c>
      <c r="G10" s="18" t="n">
        <v>517.72535801</v>
      </c>
      <c r="H10" s="20" t="n">
        <v>3.5597389</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393.06942936</v>
      </c>
      <c r="F11" s="20" t="n">
        <v>3.06019678</v>
      </c>
      <c r="G11" s="18" t="n">
        <v>445.0567105</v>
      </c>
      <c r="H11" s="20" t="n">
        <v>2.90865423</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466.94619456</v>
      </c>
      <c r="F12" s="20" t="n">
        <v>3.15306162</v>
      </c>
      <c r="G12" s="18" t="n">
        <v>512.4319956099999</v>
      </c>
      <c r="H12" s="20" t="n">
        <v>2.29093823</v>
      </c>
      <c r="I12" s="18" t="s">
        <v>481</v>
      </c>
      <c r="J12" s="20" t="s">
        <v>481</v>
      </c>
      <c r="K12" s="18" t="s">
        <v>481</v>
      </c>
      <c r="L12" s="20" t="s">
        <v>481</v>
      </c>
      <c r="M12" s="18" t="n">
        <v>340.98506961</v>
      </c>
      <c r="N12" s="20" t="n">
        <v>12.52444664</v>
      </c>
      <c r="O12" s="18" t="s">
        <v>481</v>
      </c>
      <c r="P12" s="20" t="s">
        <v>481</v>
      </c>
      <c r="Q12" s="18" t="s">
        <v>481</v>
      </c>
      <c r="R12" s="20" t="s">
        <v>481</v>
      </c>
    </row>
    <row r="13" spans="1:18">
      <c r="A13" s="15" t="s">
        <v>488</v>
      </c>
      <c r="B13" s="17" t="n">
        <v>7161</v>
      </c>
      <c r="C13" s="18">
        <f>(2754.0/B13*100)</f>
        <v/>
      </c>
      <c r="D13" s="19" t="n">
        <v>4407</v>
      </c>
      <c r="E13" s="18" t="s">
        <v>481</v>
      </c>
      <c r="F13" s="20" t="s">
        <v>481</v>
      </c>
      <c r="G13" s="18" t="n">
        <v>525.16226393</v>
      </c>
      <c r="H13" s="20" t="n">
        <v>2.28195188</v>
      </c>
      <c r="I13" s="18" t="s">
        <v>481</v>
      </c>
      <c r="J13" s="20" t="s">
        <v>481</v>
      </c>
      <c r="K13" s="18" t="s">
        <v>481</v>
      </c>
      <c r="L13" s="20" t="s">
        <v>481</v>
      </c>
      <c r="M13" s="18" t="n">
        <v>447.51533769</v>
      </c>
      <c r="N13" s="20" t="n">
        <v>5.97365007</v>
      </c>
      <c r="O13" s="18" t="s">
        <v>481</v>
      </c>
      <c r="P13" s="20" t="s">
        <v>481</v>
      </c>
      <c r="Q13" s="18" t="s">
        <v>481</v>
      </c>
      <c r="R13" s="20" t="s">
        <v>481</v>
      </c>
    </row>
    <row r="14" spans="1:18">
      <c r="A14" s="15" t="s">
        <v>489</v>
      </c>
      <c r="B14" s="17" t="n">
        <v>5587</v>
      </c>
      <c r="C14" s="18">
        <f>(78.0/B14*100)</f>
        <v/>
      </c>
      <c r="D14" s="19" t="n">
        <v>5509</v>
      </c>
      <c r="E14" s="18" t="n">
        <v>500.27799595</v>
      </c>
      <c r="F14" s="20" t="n">
        <v>2.36481071</v>
      </c>
      <c r="G14" s="18" t="n">
        <v>542.8425217</v>
      </c>
      <c r="H14" s="20" t="n">
        <v>2.62309547</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504.76890736</v>
      </c>
      <c r="F15" s="20" t="n">
        <v>2.27687724</v>
      </c>
      <c r="G15" s="18" t="n">
        <v>527.37233493</v>
      </c>
      <c r="H15" s="20" t="n">
        <v>3.18361791</v>
      </c>
      <c r="I15" s="18" t="s">
        <v>481</v>
      </c>
      <c r="J15" s="20" t="s">
        <v>481</v>
      </c>
      <c r="K15" s="18" t="s">
        <v>481</v>
      </c>
      <c r="L15" s="20" t="s">
        <v>481</v>
      </c>
      <c r="M15" s="18" t="n">
        <v>368.85220715</v>
      </c>
      <c r="N15" s="20" t="n">
        <v>14.5875493</v>
      </c>
      <c r="O15" s="18" t="s">
        <v>481</v>
      </c>
      <c r="P15" s="20" t="s">
        <v>481</v>
      </c>
      <c r="Q15" s="18" t="s">
        <v>481</v>
      </c>
      <c r="R15" s="20" t="s">
        <v>481</v>
      </c>
    </row>
    <row r="16" spans="1:18">
      <c r="A16" s="15" t="s">
        <v>491</v>
      </c>
      <c r="B16" s="17" t="n">
        <v>6108</v>
      </c>
      <c r="C16" s="18">
        <f>(121.0/B16*100)</f>
        <v/>
      </c>
      <c r="D16" s="19" t="n">
        <v>5987</v>
      </c>
      <c r="E16" s="18" t="n">
        <v>462.91803992</v>
      </c>
      <c r="F16" s="20" t="n">
        <v>3.28048028</v>
      </c>
      <c r="G16" s="18" t="n">
        <v>510.49763939</v>
      </c>
      <c r="H16" s="20" t="n">
        <v>2.23641753</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492.54841154</v>
      </c>
      <c r="F17" s="20" t="n">
        <v>3.21203406</v>
      </c>
      <c r="G17" s="18" t="n">
        <v>533.60924873</v>
      </c>
      <c r="H17" s="20" t="n">
        <v>3.36541326</v>
      </c>
      <c r="I17" s="18" t="s">
        <v>481</v>
      </c>
      <c r="J17" s="20" t="s">
        <v>481</v>
      </c>
      <c r="K17" s="18" t="s">
        <v>481</v>
      </c>
      <c r="L17" s="20" t="s">
        <v>481</v>
      </c>
      <c r="M17" s="18" t="n">
        <v>362.96139732</v>
      </c>
      <c r="N17" s="20" t="n">
        <v>12.64520278</v>
      </c>
      <c r="O17" s="18" t="s">
        <v>481</v>
      </c>
      <c r="P17" s="20" t="s">
        <v>481</v>
      </c>
      <c r="Q17" s="18" t="s">
        <v>481</v>
      </c>
      <c r="R17" s="20" t="s">
        <v>481</v>
      </c>
    </row>
    <row r="18" spans="1:18">
      <c r="A18" s="15" t="s">
        <v>493</v>
      </c>
      <c r="B18" s="17" t="n">
        <v>5532</v>
      </c>
      <c r="C18" s="18">
        <f>(29.0/B18*100)</f>
        <v/>
      </c>
      <c r="D18" s="19" t="n">
        <v>5503</v>
      </c>
      <c r="E18" s="18" t="n">
        <v>421.17944346</v>
      </c>
      <c r="F18" s="20" t="n">
        <v>4.28520811</v>
      </c>
      <c r="G18" s="18" t="n">
        <v>477.07994465</v>
      </c>
      <c r="H18" s="20" t="n">
        <v>3.32788688</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454.49011507</v>
      </c>
      <c r="F19" s="20" t="n">
        <v>3.31891404</v>
      </c>
      <c r="G19" s="18" t="n">
        <v>496.2884446</v>
      </c>
      <c r="H19" s="20" t="n">
        <v>2.76843813</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482.85841133</v>
      </c>
      <c r="F20" s="20" t="n">
        <v>2.6394679</v>
      </c>
      <c r="G20" s="18" t="n">
        <v>497.61236028</v>
      </c>
      <c r="H20" s="20" t="n">
        <v>2.82562119</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504.59393419</v>
      </c>
      <c r="F21" s="20" t="n">
        <v>2.01393054</v>
      </c>
      <c r="G21" s="18" t="n">
        <v>460.08542809</v>
      </c>
      <c r="H21" s="20" t="n">
        <v>11.14708267</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457.3491355</v>
      </c>
      <c r="F22" s="20" t="n">
        <v>5.25540444</v>
      </c>
      <c r="G22" s="18" t="n">
        <v>482.83947525</v>
      </c>
      <c r="H22" s="20" t="n">
        <v>4.34230697</v>
      </c>
      <c r="I22" s="18" t="s">
        <v>481</v>
      </c>
      <c r="J22" s="20" t="s">
        <v>481</v>
      </c>
      <c r="K22" s="18" t="s">
        <v>481</v>
      </c>
      <c r="L22" s="20" t="s">
        <v>481</v>
      </c>
      <c r="M22" s="18" t="s">
        <v>481</v>
      </c>
      <c r="N22" s="20" t="s">
        <v>481</v>
      </c>
      <c r="O22" s="18" t="n">
        <v>460.5223</v>
      </c>
      <c r="P22" s="20" t="n">
        <v>40.76659368</v>
      </c>
      <c r="Q22" s="18" t="s">
        <v>481</v>
      </c>
      <c r="R22" s="20" t="s">
        <v>481</v>
      </c>
    </row>
    <row r="23" spans="1:18">
      <c r="A23" s="15" t="s">
        <v>498</v>
      </c>
      <c r="B23" s="17" t="n">
        <v>11583</v>
      </c>
      <c r="C23" s="18">
        <f>(230.0/B23*100)</f>
        <v/>
      </c>
      <c r="D23" s="19" t="n">
        <v>11353</v>
      </c>
      <c r="E23" s="18" t="n">
        <v>471.90649499</v>
      </c>
      <c r="F23" s="20" t="n">
        <v>3.50104832</v>
      </c>
      <c r="G23" s="18" t="n">
        <v>506.31096643</v>
      </c>
      <c r="H23" s="20" t="n">
        <v>3.29153382</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532.4398722</v>
      </c>
      <c r="N24" s="20" t="n">
        <v>3.00001481</v>
      </c>
      <c r="O24" s="18" t="s">
        <v>481</v>
      </c>
      <c r="P24" s="20" t="s">
        <v>481</v>
      </c>
      <c r="Q24" s="18" t="s">
        <v>481</v>
      </c>
      <c r="R24" s="20" t="s">
        <v>481</v>
      </c>
    </row>
    <row r="25" spans="1:18">
      <c r="A25" s="15" t="s">
        <v>500</v>
      </c>
      <c r="B25" s="17" t="n">
        <v>5581</v>
      </c>
      <c r="C25" s="18">
        <f>(25.0/B25*100)</f>
        <v/>
      </c>
      <c r="D25" s="19" t="n">
        <v>5556</v>
      </c>
      <c r="E25" s="18" t="n">
        <v>518.6855441599999</v>
      </c>
      <c r="F25" s="20" t="n">
        <v>3.93918891</v>
      </c>
      <c r="G25" s="18" t="n">
        <v>539.24094545</v>
      </c>
      <c r="H25" s="20" t="n">
        <v>4.77309756</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468.98926577</v>
      </c>
      <c r="F26" s="20" t="n">
        <v>2.61951873</v>
      </c>
      <c r="G26" s="18" t="n">
        <v>495.3462944</v>
      </c>
      <c r="H26" s="20" t="n">
        <v>2.63546099</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469.6235816</v>
      </c>
      <c r="F27" s="20" t="n">
        <v>1.68009628</v>
      </c>
      <c r="G27" s="18" t="n">
        <v>515.68278012</v>
      </c>
      <c r="H27" s="20" t="n">
        <v>2.13814809</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406.60126325</v>
      </c>
      <c r="F28" s="20" t="n">
        <v>2.79599073</v>
      </c>
      <c r="G28" s="18" t="n">
        <v>412.32485292</v>
      </c>
      <c r="H28" s="20" t="n">
        <v>2.50512328</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492.39434955</v>
      </c>
      <c r="F29" s="20" t="n">
        <v>3.28772142</v>
      </c>
      <c r="G29" s="18" t="n">
        <v>532.7599115100001</v>
      </c>
      <c r="H29" s="20" t="n">
        <v>2.43445825</v>
      </c>
      <c r="I29" s="18" t="s">
        <v>481</v>
      </c>
      <c r="J29" s="20" t="s">
        <v>481</v>
      </c>
      <c r="K29" s="18" t="s">
        <v>481</v>
      </c>
      <c r="L29" s="20" t="s">
        <v>481</v>
      </c>
      <c r="M29" s="18" t="n">
        <v>335.3902018</v>
      </c>
      <c r="N29" s="20" t="n">
        <v>12.1685767</v>
      </c>
      <c r="O29" s="18" t="s">
        <v>481</v>
      </c>
      <c r="P29" s="20" t="s">
        <v>481</v>
      </c>
      <c r="Q29" s="18" t="s">
        <v>481</v>
      </c>
      <c r="R29" s="20" t="s">
        <v>481</v>
      </c>
    </row>
    <row r="30" spans="1:18">
      <c r="A30" s="15" t="s">
        <v>505</v>
      </c>
      <c r="B30" s="17" t="n">
        <v>4520</v>
      </c>
      <c r="C30" s="18">
        <f>(140.0/B30*100)</f>
        <v/>
      </c>
      <c r="D30" s="19" t="n">
        <v>4380</v>
      </c>
      <c r="E30" s="18" t="n">
        <v>494.00521532</v>
      </c>
      <c r="F30" s="20" t="n">
        <v>2.69906265</v>
      </c>
      <c r="G30" s="18" t="n">
        <v>502.20423378</v>
      </c>
      <c r="H30" s="20" t="n">
        <v>3.65953658</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501.72981506</v>
      </c>
      <c r="N31" s="20" t="n">
        <v>2.23163648</v>
      </c>
      <c r="O31" s="18" t="s">
        <v>481</v>
      </c>
      <c r="P31" s="20" t="s">
        <v>481</v>
      </c>
      <c r="Q31" s="18" t="s">
        <v>481</v>
      </c>
      <c r="R31" s="20" t="s">
        <v>481</v>
      </c>
    </row>
    <row r="32" spans="1:18">
      <c r="A32" s="15" t="s">
        <v>507</v>
      </c>
      <c r="B32" s="17" t="n">
        <v>4478</v>
      </c>
      <c r="C32" s="18">
        <f>(6.0/B32*100)</f>
        <v/>
      </c>
      <c r="D32" s="19" t="n">
        <v>4472</v>
      </c>
      <c r="E32" s="18" t="n">
        <v>479.68968154</v>
      </c>
      <c r="F32" s="20" t="n">
        <v>3.05827821</v>
      </c>
      <c r="G32" s="18" t="n">
        <v>517.57848857</v>
      </c>
      <c r="H32" s="20" t="n">
        <v>2.66936494</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465.25842609</v>
      </c>
      <c r="F33" s="20" t="n">
        <v>4.14102485</v>
      </c>
      <c r="G33" s="18" t="n">
        <v>509.1765557</v>
      </c>
      <c r="H33" s="20" t="n">
        <v>2.40686499</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451.78518941</v>
      </c>
      <c r="F34" s="20" t="n">
        <v>3.69359805</v>
      </c>
      <c r="G34" s="18" t="n">
        <v>497.12794517</v>
      </c>
      <c r="H34" s="20" t="n">
        <v>2.85509698</v>
      </c>
      <c r="I34" s="18" t="s">
        <v>481</v>
      </c>
      <c r="J34" s="20" t="s">
        <v>481</v>
      </c>
      <c r="K34" s="18" t="s">
        <v>481</v>
      </c>
      <c r="L34" s="20" t="s">
        <v>481</v>
      </c>
      <c r="M34" s="18" t="n">
        <v>336.51078337</v>
      </c>
      <c r="N34" s="20" t="n">
        <v>12.24828707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509.91963209</v>
      </c>
      <c r="P35" s="20" t="n">
        <v>1.25633733</v>
      </c>
      <c r="Q35" s="18" t="s">
        <v>481</v>
      </c>
      <c r="R35" s="20" t="s">
        <v>481</v>
      </c>
    </row>
    <row r="36" spans="1:18">
      <c r="A36" s="15" t="s">
        <v>511</v>
      </c>
      <c r="B36" s="17" t="n">
        <v>6736</v>
      </c>
      <c r="C36" s="18">
        <f>(40.0/B36*100)</f>
        <v/>
      </c>
      <c r="D36" s="19" t="n">
        <v>6696</v>
      </c>
      <c r="E36" s="18" t="n">
        <v>462.28960395</v>
      </c>
      <c r="F36" s="20" t="n">
        <v>2.77452427</v>
      </c>
      <c r="G36" s="18" t="n">
        <v>506.0126921</v>
      </c>
      <c r="H36" s="20" t="n">
        <v>2.30990168</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487.29680137</v>
      </c>
      <c r="F37" s="20" t="n">
        <v>3.44598919</v>
      </c>
      <c r="G37" s="18" t="n">
        <v>507.47016526</v>
      </c>
      <c r="H37" s="20" t="n">
        <v>3.80861373</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512.26020458</v>
      </c>
      <c r="F38" s="20" t="n">
        <v>3.65897881</v>
      </c>
      <c r="G38" s="18" t="n">
        <v>535.54258061</v>
      </c>
      <c r="H38" s="20" t="n">
        <v>3.56041477</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398.571568</v>
      </c>
      <c r="F39" s="20" t="n">
        <v>3.93770825</v>
      </c>
      <c r="G39" s="18" t="n">
        <v>438.96488201</v>
      </c>
      <c r="H39" s="20" t="n">
        <v>4.86256112</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470.1393922</v>
      </c>
      <c r="F40" s="20" t="n">
        <v>2.98742755</v>
      </c>
      <c r="G40" s="18" t="n">
        <v>509.41802715</v>
      </c>
      <c r="H40" s="20" t="n">
        <v>2.80235269</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473.94162258</v>
      </c>
      <c r="F41" s="20" t="n">
        <v>3.36965379</v>
      </c>
      <c r="G41" s="18" t="n">
        <v>452.30834746</v>
      </c>
      <c r="H41" s="20" t="n">
        <v>5.76994747</v>
      </c>
      <c r="I41" s="18" t="s">
        <v>481</v>
      </c>
      <c r="J41" s="20" t="s">
        <v>481</v>
      </c>
      <c r="K41" s="18" t="s">
        <v>481</v>
      </c>
      <c r="L41" s="20" t="s">
        <v>481</v>
      </c>
      <c r="M41" s="18" t="n">
        <v>392.51815558</v>
      </c>
      <c r="N41" s="20" t="n">
        <v>16.89642718</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346.26542107</v>
      </c>
      <c r="F45" s="20" t="n">
        <v>3.137109</v>
      </c>
      <c r="G45" s="18" t="n">
        <v>371.95354228</v>
      </c>
      <c r="H45" s="20" t="n">
        <v>3.77041769</v>
      </c>
      <c r="I45" s="18" t="s">
        <v>481</v>
      </c>
      <c r="J45" s="20" t="s">
        <v>481</v>
      </c>
      <c r="K45" s="18" t="s">
        <v>481</v>
      </c>
      <c r="L45" s="20" t="s">
        <v>481</v>
      </c>
      <c r="M45" s="18" t="n">
        <v>335.75363062</v>
      </c>
      <c r="N45" s="20" t="n">
        <v>26.54534074</v>
      </c>
      <c r="O45" s="18" t="n">
        <v>412.05011374</v>
      </c>
      <c r="P45" s="20" t="n">
        <v>27.61202636</v>
      </c>
      <c r="Q45" s="18" t="n">
        <v>349.0564429</v>
      </c>
      <c r="R45" s="20" t="n">
        <v>4.89987454</v>
      </c>
    </row>
    <row r="46" spans="1:18">
      <c r="A46" s="15" t="s">
        <v>521</v>
      </c>
      <c r="B46" s="17" t="n">
        <v>23141</v>
      </c>
      <c r="C46" s="18">
        <f>(1771.0/B46*100)</f>
        <v/>
      </c>
      <c r="D46" s="19" t="n">
        <v>21370</v>
      </c>
      <c r="E46" s="18" t="n">
        <v>354.36369188</v>
      </c>
      <c r="F46" s="20" t="n">
        <v>2.76081588</v>
      </c>
      <c r="G46" s="18" t="n">
        <v>421.48424696</v>
      </c>
      <c r="H46" s="20" t="n">
        <v>3.66176333</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443.76113459</v>
      </c>
      <c r="F47" s="20" t="n">
        <v>4.44571169</v>
      </c>
      <c r="G47" s="18" t="n">
        <v>440.22627915</v>
      </c>
      <c r="H47" s="20" t="n">
        <v>5.65173474</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502.55625506</v>
      </c>
      <c r="F48" s="20" t="n">
        <v>5.19809424</v>
      </c>
      <c r="G48" s="18" t="n">
        <v>551.68588811</v>
      </c>
      <c r="H48" s="20" t="n">
        <v>5.05121251</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404.89287061</v>
      </c>
      <c r="F49" s="20" t="n">
        <v>3.30863046</v>
      </c>
      <c r="G49" s="18" t="n">
        <v>418.64347873</v>
      </c>
      <c r="H49" s="20" t="n">
        <v>3.70684564</v>
      </c>
      <c r="I49" s="18" t="s">
        <v>481</v>
      </c>
      <c r="J49" s="20" t="s">
        <v>481</v>
      </c>
      <c r="K49" s="18" t="s">
        <v>481</v>
      </c>
      <c r="L49" s="20" t="s">
        <v>481</v>
      </c>
      <c r="M49" s="18" t="s">
        <v>481</v>
      </c>
      <c r="N49" s="20" t="s">
        <v>481</v>
      </c>
      <c r="O49" s="18" t="s">
        <v>481</v>
      </c>
      <c r="P49" s="20" t="s">
        <v>481</v>
      </c>
      <c r="Q49" s="18" t="n">
        <v>346.94225022</v>
      </c>
      <c r="R49" s="20" t="n">
        <v>14.20643886</v>
      </c>
    </row>
    <row r="50" spans="1:18">
      <c r="A50" s="15" t="s">
        <v>525</v>
      </c>
      <c r="B50" s="17" t="n">
        <v>11795</v>
      </c>
      <c r="C50" s="18">
        <f>(249.0/B50*100)</f>
        <v/>
      </c>
      <c r="D50" s="19" t="n">
        <v>11546</v>
      </c>
      <c r="E50" s="18" t="n">
        <v>378.51169233</v>
      </c>
      <c r="F50" s="20" t="n">
        <v>2.58027067</v>
      </c>
      <c r="G50" s="18" t="n">
        <v>407.02876736</v>
      </c>
      <c r="H50" s="20" t="n">
        <v>3.378917</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404.45302708</v>
      </c>
      <c r="F51" s="20" t="n">
        <v>2.8602572</v>
      </c>
      <c r="G51" s="18" t="n">
        <v>391.10931521</v>
      </c>
      <c r="H51" s="20" t="n">
        <v>3.95354096</v>
      </c>
      <c r="I51" s="18" t="s">
        <v>481</v>
      </c>
      <c r="J51" s="20" t="s">
        <v>481</v>
      </c>
      <c r="K51" s="18" t="s">
        <v>481</v>
      </c>
      <c r="L51" s="20" t="s">
        <v>481</v>
      </c>
      <c r="M51" s="18" t="n">
        <v>380.5422133</v>
      </c>
      <c r="N51" s="20" t="n">
        <v>4.31283207</v>
      </c>
      <c r="O51" s="18" t="s">
        <v>481</v>
      </c>
      <c r="P51" s="20" t="s">
        <v>481</v>
      </c>
      <c r="Q51" s="18" t="s">
        <v>481</v>
      </c>
      <c r="R51" s="20" t="s">
        <v>481</v>
      </c>
    </row>
    <row r="52" spans="1:18">
      <c r="A52" s="15" t="s">
        <v>527</v>
      </c>
      <c r="B52" s="17" t="n">
        <v>5809</v>
      </c>
      <c r="C52" s="18">
        <f>(85.0/B52*100)</f>
        <v/>
      </c>
      <c r="D52" s="19" t="n">
        <v>5724</v>
      </c>
      <c r="E52" s="18" t="n">
        <v>450.29796956</v>
      </c>
      <c r="F52" s="20" t="n">
        <v>3.59834042</v>
      </c>
      <c r="G52" s="18" t="n">
        <v>470.87170939</v>
      </c>
      <c r="H52" s="20" t="n">
        <v>3.02505576</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410.86985303</v>
      </c>
      <c r="F53" s="20" t="n">
        <v>2.36721079</v>
      </c>
      <c r="G53" s="18" t="n">
        <v>459.12874481</v>
      </c>
      <c r="H53" s="20" t="n">
        <v>2.13948832</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327.08529683</v>
      </c>
      <c r="F54" s="20" t="n">
        <v>2.87567739</v>
      </c>
      <c r="G54" s="18" t="n">
        <v>339.26448427</v>
      </c>
      <c r="H54" s="20" t="n">
        <v>3.63814106</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381.70347116</v>
      </c>
      <c r="F55" s="20" t="n">
        <v>3.98237284</v>
      </c>
      <c r="G55" s="18" t="n">
        <v>417.22603034</v>
      </c>
      <c r="H55" s="20" t="n">
        <v>3.16600815</v>
      </c>
      <c r="I55" s="18" t="s">
        <v>481</v>
      </c>
      <c r="J55" s="20" t="s">
        <v>481</v>
      </c>
      <c r="K55" s="18" t="s">
        <v>481</v>
      </c>
      <c r="L55" s="20" t="s">
        <v>481</v>
      </c>
      <c r="M55" s="18" t="n">
        <v>402.2497</v>
      </c>
      <c r="N55" s="20" t="n">
        <v>27.58568418</v>
      </c>
      <c r="O55" s="18" t="n">
        <v>498.87853036</v>
      </c>
      <c r="P55" s="20" t="n">
        <v>41.64295257</v>
      </c>
      <c r="Q55" s="18" t="n">
        <v>327.07334665</v>
      </c>
      <c r="R55" s="20" t="n">
        <v>24.88477635</v>
      </c>
    </row>
    <row r="56" spans="1:18">
      <c r="A56" s="15" t="s">
        <v>531</v>
      </c>
      <c r="B56" s="17" t="n">
        <v>5359</v>
      </c>
      <c r="C56" s="18">
        <f>(77.0/B56*100)</f>
        <v/>
      </c>
      <c r="D56" s="19" t="n">
        <v>5282</v>
      </c>
      <c r="E56" s="18" t="n">
        <v>528.39177602</v>
      </c>
      <c r="F56" s="20" t="n">
        <v>3.41923268</v>
      </c>
      <c r="G56" s="18" t="n">
        <v>568.59401339</v>
      </c>
      <c r="H56" s="20" t="n">
        <v>2.93944984</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382.33200088</v>
      </c>
      <c r="F57" s="20" t="n">
        <v>3.27672036</v>
      </c>
      <c r="G57" s="18" t="n">
        <v>394.07058038</v>
      </c>
      <c r="H57" s="20" t="n">
        <v>4.34830059</v>
      </c>
      <c r="I57" s="18" t="s">
        <v>481</v>
      </c>
      <c r="J57" s="20" t="s">
        <v>481</v>
      </c>
      <c r="K57" s="18" t="s">
        <v>481</v>
      </c>
      <c r="L57" s="20" t="s">
        <v>481</v>
      </c>
      <c r="M57" s="18" t="n">
        <v>251.0427</v>
      </c>
      <c r="N57" s="20" t="n">
        <v>48.0275654</v>
      </c>
      <c r="O57" s="18" t="s">
        <v>481</v>
      </c>
      <c r="P57" s="20" t="s">
        <v>481</v>
      </c>
      <c r="Q57" s="18" t="n">
        <v>363.29526766</v>
      </c>
      <c r="R57" s="20" t="n">
        <v>10.59835387</v>
      </c>
    </row>
    <row r="58" spans="1:18">
      <c r="A58" s="15" t="s">
        <v>533</v>
      </c>
      <c r="B58" s="17" t="n">
        <v>7267</v>
      </c>
      <c r="C58" s="18">
        <f>(10.0/B58*100)</f>
        <v/>
      </c>
      <c r="D58" s="19" t="n">
        <v>7257</v>
      </c>
      <c r="E58" s="18" t="n">
        <v>368.27495268</v>
      </c>
      <c r="F58" s="20" t="n">
        <v>3.41628699</v>
      </c>
      <c r="G58" s="18" t="n">
        <v>392.30101397</v>
      </c>
      <c r="H58" s="20" t="n">
        <v>3.14055964</v>
      </c>
      <c r="I58" s="18" t="s">
        <v>481</v>
      </c>
      <c r="J58" s="20" t="s">
        <v>481</v>
      </c>
      <c r="K58" s="18" t="s">
        <v>481</v>
      </c>
      <c r="L58" s="20" t="s">
        <v>481</v>
      </c>
      <c r="M58" s="18" t="s">
        <v>481</v>
      </c>
      <c r="N58" s="20" t="s">
        <v>481</v>
      </c>
      <c r="O58" s="18" t="n">
        <v>323.59055695</v>
      </c>
      <c r="P58" s="20" t="n">
        <v>30.93674013</v>
      </c>
      <c r="Q58" s="18" t="n">
        <v>353.41806298</v>
      </c>
      <c r="R58" s="20" t="n">
        <v>25.74175088</v>
      </c>
    </row>
    <row r="59" spans="1:18">
      <c r="A59" s="15" t="s">
        <v>534</v>
      </c>
      <c r="B59" s="17" t="n">
        <v>4826</v>
      </c>
      <c r="C59" s="18">
        <f>(26.0/B59*100)</f>
        <v/>
      </c>
      <c r="D59" s="19" t="n">
        <v>4800</v>
      </c>
      <c r="E59" s="18" t="n">
        <v>355.73950105</v>
      </c>
      <c r="F59" s="20" t="n">
        <v>2.09822178</v>
      </c>
      <c r="G59" s="18" t="n">
        <v>375.03903113</v>
      </c>
      <c r="H59" s="20" t="n">
        <v>2.31494781</v>
      </c>
      <c r="I59" s="18" t="s">
        <v>481</v>
      </c>
      <c r="J59" s="20" t="s">
        <v>481</v>
      </c>
      <c r="K59" s="18" t="s">
        <v>481</v>
      </c>
      <c r="L59" s="20" t="s">
        <v>481</v>
      </c>
      <c r="M59" s="18" t="s">
        <v>481</v>
      </c>
      <c r="N59" s="20" t="s">
        <v>481</v>
      </c>
      <c r="O59" s="18" t="n">
        <v>282.38226321</v>
      </c>
      <c r="P59" s="20" t="n">
        <v>17.90175095</v>
      </c>
      <c r="Q59" s="18" t="n">
        <v>331.14932027</v>
      </c>
      <c r="R59" s="20" t="n">
        <v>4.9481029</v>
      </c>
    </row>
    <row r="60" spans="1:18">
      <c r="A60" s="15" t="s">
        <v>535</v>
      </c>
      <c r="B60" s="17" t="n">
        <v>4546</v>
      </c>
      <c r="C60" s="18">
        <f>(15.0/B60*100)</f>
        <v/>
      </c>
      <c r="D60" s="19" t="n">
        <v>4531</v>
      </c>
      <c r="E60" s="18" t="n">
        <v>378.10420246</v>
      </c>
      <c r="F60" s="20" t="n">
        <v>6.15111094</v>
      </c>
      <c r="G60" s="18" t="n">
        <v>414.44104912</v>
      </c>
      <c r="H60" s="20" t="n">
        <v>4.20365424</v>
      </c>
      <c r="I60" s="18" t="s">
        <v>481</v>
      </c>
      <c r="J60" s="20" t="s">
        <v>481</v>
      </c>
      <c r="K60" s="18" t="s">
        <v>481</v>
      </c>
      <c r="L60" s="20" t="s">
        <v>481</v>
      </c>
      <c r="M60" s="18" t="s">
        <v>481</v>
      </c>
      <c r="N60" s="20" t="s">
        <v>481</v>
      </c>
      <c r="O60" s="18" t="n">
        <v>312.3822</v>
      </c>
      <c r="P60" s="20" t="n">
        <v>54.17033195</v>
      </c>
      <c r="Q60" s="18" t="n">
        <v>370.80778783</v>
      </c>
      <c r="R60" s="20" t="n">
        <v>8.76390325</v>
      </c>
    </row>
    <row r="61" spans="1:18">
      <c r="A61" s="15" t="s">
        <v>536</v>
      </c>
      <c r="B61" s="17" t="n">
        <v>6525</v>
      </c>
      <c r="C61" s="18">
        <f>(148.0/B61*100)</f>
        <v/>
      </c>
      <c r="D61" s="19" t="n">
        <v>6377</v>
      </c>
      <c r="E61" s="18" t="n">
        <v>449.71172753</v>
      </c>
      <c r="F61" s="20" t="n">
        <v>3.03758923</v>
      </c>
      <c r="G61" s="18" t="n">
        <v>497.17921765</v>
      </c>
      <c r="H61" s="20" t="n">
        <v>2.59605177</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520.44653092</v>
      </c>
      <c r="F62" s="20" t="n">
        <v>1.82165523</v>
      </c>
      <c r="G62" s="18" t="n">
        <v>562.98509575</v>
      </c>
      <c r="H62" s="20" t="n">
        <v>1.64263434</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361.99402237</v>
      </c>
      <c r="F63" s="20" t="n">
        <v>2.30472051</v>
      </c>
      <c r="G63" s="18" t="n">
        <v>381.1296292</v>
      </c>
      <c r="H63" s="20" t="n">
        <v>2.26540796</v>
      </c>
      <c r="I63" s="18" t="s">
        <v>481</v>
      </c>
      <c r="J63" s="20" t="s">
        <v>481</v>
      </c>
      <c r="K63" s="18" t="s">
        <v>481</v>
      </c>
      <c r="L63" s="20" t="s">
        <v>481</v>
      </c>
      <c r="M63" s="18" t="n">
        <v>397.0039</v>
      </c>
      <c r="N63" s="20" t="n">
        <v>31.14181399</v>
      </c>
      <c r="O63" s="18" t="n">
        <v>297.0726</v>
      </c>
      <c r="P63" s="20" t="n">
        <v>69.16297029</v>
      </c>
      <c r="Q63" s="18" t="n">
        <v>350.57533657</v>
      </c>
      <c r="R63" s="20" t="n">
        <v>8.226626059999999</v>
      </c>
    </row>
    <row r="64" spans="1:18">
      <c r="A64" s="15" t="s">
        <v>539</v>
      </c>
      <c r="B64" s="17" t="n">
        <v>3634</v>
      </c>
      <c r="C64" s="18">
        <f>(3.0/B64*100)</f>
        <v/>
      </c>
      <c r="D64" s="19" t="n">
        <v>3631</v>
      </c>
      <c r="E64" s="18" t="n">
        <v>456.74808509</v>
      </c>
      <c r="F64" s="20" t="n">
        <v>4.36055828</v>
      </c>
      <c r="G64" s="18" t="n">
        <v>492.32646353</v>
      </c>
      <c r="H64" s="20" t="n">
        <v>2.16257528</v>
      </c>
      <c r="I64" s="18" t="s">
        <v>481</v>
      </c>
      <c r="J64" s="20" t="s">
        <v>481</v>
      </c>
      <c r="K64" s="18" t="s">
        <v>481</v>
      </c>
      <c r="L64" s="20" t="s">
        <v>481</v>
      </c>
      <c r="M64" s="18" t="s">
        <v>481</v>
      </c>
      <c r="N64" s="20" t="s">
        <v>481</v>
      </c>
      <c r="O64" s="18" t="s">
        <v>481</v>
      </c>
      <c r="P64" s="20" t="s">
        <v>481</v>
      </c>
      <c r="Q64" s="18" t="n">
        <v>434.35099648</v>
      </c>
      <c r="R64" s="20" t="n">
        <v>6.37587198</v>
      </c>
    </row>
    <row r="65" spans="1:18">
      <c r="A65" s="15" t="s">
        <v>540</v>
      </c>
      <c r="B65" s="17" t="n">
        <v>5325</v>
      </c>
      <c r="C65" s="18">
        <f>(14.0/B65*100)</f>
        <v/>
      </c>
      <c r="D65" s="19" t="n">
        <v>5311</v>
      </c>
      <c r="E65" s="18" t="n">
        <v>408.85189345</v>
      </c>
      <c r="F65" s="20" t="n">
        <v>3.05899443</v>
      </c>
      <c r="G65" s="18" t="n">
        <v>437.88626154</v>
      </c>
      <c r="H65" s="20" t="n">
        <v>3.88799493</v>
      </c>
      <c r="I65" s="18" t="s">
        <v>481</v>
      </c>
      <c r="J65" s="20" t="s">
        <v>481</v>
      </c>
      <c r="K65" s="18" t="s">
        <v>481</v>
      </c>
      <c r="L65" s="20" t="s">
        <v>481</v>
      </c>
      <c r="M65" s="18" t="n">
        <v>406.78902874</v>
      </c>
      <c r="N65" s="20" t="n">
        <v>27.06415707</v>
      </c>
      <c r="O65" s="18" t="s">
        <v>481</v>
      </c>
      <c r="P65" s="20" t="s">
        <v>481</v>
      </c>
      <c r="Q65" s="18" t="n">
        <v>359.16761765</v>
      </c>
      <c r="R65" s="20" t="n">
        <v>14.07106401</v>
      </c>
    </row>
    <row r="66" spans="1:18">
      <c r="A66" s="15" t="s">
        <v>541</v>
      </c>
      <c r="B66" s="17" t="n">
        <v>5665</v>
      </c>
      <c r="C66" s="18">
        <f>(80.0/B66*100)</f>
        <v/>
      </c>
      <c r="D66" s="19" t="n">
        <v>5585</v>
      </c>
      <c r="E66" s="18" t="n">
        <v>408.93343505</v>
      </c>
      <c r="F66" s="20" t="n">
        <v>2.52330722</v>
      </c>
      <c r="G66" s="18" t="n">
        <v>424.56993395</v>
      </c>
      <c r="H66" s="20" t="n">
        <v>1.98534777</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388.69232538</v>
      </c>
      <c r="F67" s="20" t="n">
        <v>2.96346982</v>
      </c>
      <c r="G67" s="18" t="n">
        <v>399.85326836</v>
      </c>
      <c r="H67" s="20" t="n">
        <v>4.64981834</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383.64604934</v>
      </c>
      <c r="F68" s="20" t="n">
        <v>1.69222465</v>
      </c>
      <c r="G68" s="18" t="n">
        <v>448.3070414</v>
      </c>
      <c r="H68" s="20" t="n">
        <v>2.06053152</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438.16346185</v>
      </c>
      <c r="F69" s="20" t="n">
        <v>3.97531266</v>
      </c>
      <c r="G69" s="18" t="n">
        <v>449.57001606</v>
      </c>
      <c r="H69" s="20" t="n">
        <v>4.96124923</v>
      </c>
      <c r="I69" s="18" t="s">
        <v>481</v>
      </c>
      <c r="J69" s="20" t="s">
        <v>481</v>
      </c>
      <c r="K69" s="18" t="s">
        <v>481</v>
      </c>
      <c r="L69" s="20" t="s">
        <v>481</v>
      </c>
      <c r="M69" s="18" t="s">
        <v>481</v>
      </c>
      <c r="N69" s="20" t="s">
        <v>481</v>
      </c>
      <c r="O69" s="18" t="s">
        <v>481</v>
      </c>
      <c r="P69" s="20" t="s">
        <v>481</v>
      </c>
      <c r="Q69" s="18" t="n">
        <v>463.8166625</v>
      </c>
      <c r="R69" s="20" t="n">
        <v>32.25246456</v>
      </c>
    </row>
    <row r="70" spans="1:18">
      <c r="A70" s="15" t="s">
        <v>545</v>
      </c>
      <c r="B70" s="17" t="n">
        <v>6036</v>
      </c>
      <c r="C70" s="18">
        <f>(223.0/B70*100)</f>
        <v/>
      </c>
      <c r="D70" s="19" t="n">
        <v>5813</v>
      </c>
      <c r="E70" s="18" t="n">
        <v>476.73787999</v>
      </c>
      <c r="F70" s="20" t="n">
        <v>4.33020745</v>
      </c>
      <c r="G70" s="18" t="n">
        <v>501.67430875</v>
      </c>
      <c r="H70" s="20" t="n">
        <v>3.09612656</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545.92616455</v>
      </c>
      <c r="F71" s="20" t="n">
        <v>2.29288176</v>
      </c>
      <c r="G71" s="18" t="n">
        <v>583.93816099</v>
      </c>
      <c r="H71" s="20" t="n">
        <v>2.24717948</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533.21613139</v>
      </c>
      <c r="F72" s="20" t="n">
        <v>3.28207393</v>
      </c>
      <c r="G72" s="18" t="n">
        <v>551.65238709</v>
      </c>
      <c r="H72" s="20" t="n">
        <v>3.56772047</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415.27520933</v>
      </c>
      <c r="F73" s="20" t="n">
        <v>2.73443346</v>
      </c>
      <c r="G73" s="18" t="n">
        <v>416.49865772</v>
      </c>
      <c r="H73" s="20" t="n">
        <v>7.02342836</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397.68823241</v>
      </c>
      <c r="F74" s="20" t="n">
        <v>1.89108692</v>
      </c>
      <c r="G74" s="18" t="n">
        <v>462.81226128</v>
      </c>
      <c r="H74" s="20" t="n">
        <v>3.07051457</v>
      </c>
      <c r="I74" s="18" t="s">
        <v>481</v>
      </c>
      <c r="J74" s="20" t="s">
        <v>481</v>
      </c>
      <c r="K74" s="18" t="s">
        <v>481</v>
      </c>
      <c r="L74" s="20" t="s">
        <v>481</v>
      </c>
      <c r="M74" s="18" t="s">
        <v>481</v>
      </c>
      <c r="N74" s="20" t="s">
        <v>481</v>
      </c>
      <c r="O74" s="18" t="s">
        <v>481</v>
      </c>
      <c r="P74" s="20" t="s">
        <v>481</v>
      </c>
      <c r="Q74" s="18" t="n">
        <v>392.65329788</v>
      </c>
      <c r="R74" s="20" t="n">
        <v>10.99663293</v>
      </c>
    </row>
    <row r="75" spans="1:18">
      <c r="A75" s="15" t="s">
        <v>550</v>
      </c>
      <c r="B75" s="17" t="n">
        <v>5375</v>
      </c>
      <c r="C75" s="18">
        <f>(244.0/B75*100)</f>
        <v/>
      </c>
      <c r="D75" s="19" t="n">
        <v>5131</v>
      </c>
      <c r="E75" s="18" t="n">
        <v>354.03670875</v>
      </c>
      <c r="F75" s="20" t="n">
        <v>3.21198425</v>
      </c>
      <c r="G75" s="18" t="n">
        <v>383.20856058</v>
      </c>
      <c r="H75" s="20" t="n">
        <v>3.6956718</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403.95643884</v>
      </c>
      <c r="F76" s="20" t="n">
        <v>2.52231945</v>
      </c>
      <c r="G76" s="18" t="n">
        <v>466.12859698</v>
      </c>
      <c r="H76" s="20" t="n">
        <v>3.13558777</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396.00766925</v>
      </c>
      <c r="F77" s="20" t="n">
        <v>2.72407692</v>
      </c>
      <c r="G77" s="18" t="n">
        <v>446.52789061</v>
      </c>
      <c r="H77" s="20" t="n">
        <v>3.0228809</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468.01333509</v>
      </c>
      <c r="F78" s="20" t="n">
        <v>15.71707259</v>
      </c>
      <c r="G78" s="18" t="n">
        <v>495.55735038</v>
      </c>
      <c r="H78" s="20" t="n">
        <v>4.55048547</v>
      </c>
      <c r="I78" s="18" t="s">
        <v>481</v>
      </c>
      <c r="J78" s="20" t="s">
        <v>481</v>
      </c>
      <c r="K78" s="18" t="s">
        <v>481</v>
      </c>
      <c r="L78" s="20" t="s">
        <v>481</v>
      </c>
      <c r="M78" s="18" t="s">
        <v>481</v>
      </c>
      <c r="N78" s="20" t="s">
        <v>481</v>
      </c>
      <c r="O78" s="18" t="s">
        <v>481</v>
      </c>
      <c r="P78" s="20" t="s">
        <v>481</v>
      </c>
      <c r="Q78" s="18" t="n">
        <v>346.289</v>
      </c>
      <c r="R78" s="20" t="n">
        <v>39.76729255</v>
      </c>
    </row>
    <row customHeight="1" ht="25" r="79" spans="1:18">
      <c r="A79" s="15" t="s">
        <v>554</v>
      </c>
      <c r="B79" s="17" t="n">
        <v>1657</v>
      </c>
      <c r="C79" s="18">
        <f>(41.0/B79*100)</f>
        <v/>
      </c>
      <c r="D79" s="19" t="n">
        <v>1616</v>
      </c>
      <c r="E79" s="18" t="n">
        <v>452.50006586</v>
      </c>
      <c r="F79" s="20" t="n">
        <v>7.17277988</v>
      </c>
      <c r="G79" s="18" t="n">
        <v>473.2354815</v>
      </c>
      <c r="H79" s="20" t="n">
        <v>15.33302203</v>
      </c>
      <c r="I79" s="18" t="s">
        <v>481</v>
      </c>
      <c r="J79" s="20" t="s">
        <v>481</v>
      </c>
      <c r="K79" s="18" t="s">
        <v>481</v>
      </c>
      <c r="L79" s="20" t="s">
        <v>481</v>
      </c>
      <c r="M79" s="18" t="s">
        <v>481</v>
      </c>
      <c r="N79" s="20" t="s">
        <v>481</v>
      </c>
      <c r="O79" s="18" t="s">
        <v>481</v>
      </c>
      <c r="P79" s="20" t="s">
        <v>481</v>
      </c>
      <c r="Q79" s="18" t="n">
        <v>452.58292895</v>
      </c>
      <c r="R79" s="20" t="n">
        <v>58.71634631</v>
      </c>
    </row>
    <row r="80" spans="1:18">
      <c r="A80" s="15" t="s">
        <v>555</v>
      </c>
      <c r="B80" s="17" t="n">
        <v>7841</v>
      </c>
      <c r="C80" s="18">
        <f>(0.0/B80*100)</f>
        <v/>
      </c>
      <c r="D80" s="19" t="n">
        <v>7841</v>
      </c>
      <c r="E80" s="18" t="n">
        <v>455.5459719</v>
      </c>
      <c r="F80" s="20" t="n">
        <v>4.88044763</v>
      </c>
      <c r="G80" s="18" t="n">
        <v>465.36073615</v>
      </c>
      <c r="H80" s="20" t="n">
        <v>4.58833729</v>
      </c>
      <c r="I80" s="18" t="s">
        <v>481</v>
      </c>
      <c r="J80" s="20" t="s">
        <v>481</v>
      </c>
      <c r="K80" s="18" t="s">
        <v>481</v>
      </c>
      <c r="L80" s="20" t="s">
        <v>481</v>
      </c>
      <c r="M80" s="18" t="s">
        <v>481</v>
      </c>
      <c r="N80" s="20" t="s">
        <v>481</v>
      </c>
      <c r="O80" s="18" t="s">
        <v>481</v>
      </c>
      <c r="P80" s="20" t="s">
        <v>481</v>
      </c>
      <c r="Q80" s="18" t="n">
        <v>410.23750609</v>
      </c>
      <c r="R80" s="20" t="n">
        <v>35.13561024</v>
      </c>
    </row>
    <row r="81" spans="1:18">
      <c r="A81" s="23" t="s">
        <v>556</v>
      </c>
      <c r="B81" s="17" t="n">
        <v>8861</v>
      </c>
      <c r="C81" s="18">
        <f>(76.0/B81*100)</f>
        <v/>
      </c>
      <c r="D81" s="19" t="n">
        <v>8785</v>
      </c>
      <c r="E81" s="18" t="n">
        <v>448.91896019</v>
      </c>
      <c r="F81" s="20" t="n">
        <v>3.15407052</v>
      </c>
      <c r="G81" s="18" t="n">
        <v>411.29293953</v>
      </c>
      <c r="H81" s="20" t="n">
        <v>11.87407778</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763</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481.36219027</v>
      </c>
      <c r="F7" s="20" t="n">
        <v>1.96991382</v>
      </c>
      <c r="G7" s="18" t="n">
        <v>507.45090153</v>
      </c>
      <c r="H7" s="20" t="n">
        <v>2.34414687</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484.8412076</v>
      </c>
      <c r="F8" s="20" t="n">
        <v>3.08816485</v>
      </c>
      <c r="G8" s="18" t="n">
        <v>522.19944557</v>
      </c>
      <c r="H8" s="20" t="n">
        <v>4.78313478</v>
      </c>
      <c r="I8" s="18" t="s">
        <v>481</v>
      </c>
      <c r="J8" s="20" t="s">
        <v>481</v>
      </c>
      <c r="K8" s="18" t="s">
        <v>481</v>
      </c>
      <c r="L8" s="20" t="s">
        <v>481</v>
      </c>
      <c r="M8" s="18" t="n">
        <v>301.63126691</v>
      </c>
      <c r="N8" s="20" t="n">
        <v>25.14921031</v>
      </c>
      <c r="O8" s="18" t="s">
        <v>481</v>
      </c>
      <c r="P8" s="20" t="s">
        <v>481</v>
      </c>
      <c r="Q8" s="18" t="s">
        <v>481</v>
      </c>
      <c r="R8" s="20" t="s">
        <v>481</v>
      </c>
    </row>
    <row r="9" spans="1:18">
      <c r="A9" s="15" t="s">
        <v>484</v>
      </c>
      <c r="B9" s="17" t="n">
        <v>9651</v>
      </c>
      <c r="C9" s="18">
        <f>(175.0/B9*100)</f>
        <v/>
      </c>
      <c r="D9" s="19" t="n">
        <v>9476</v>
      </c>
      <c r="E9" s="18" t="n">
        <v>438.75351112</v>
      </c>
      <c r="F9" s="20" t="n">
        <v>3.15170448</v>
      </c>
      <c r="G9" s="18" t="n">
        <v>545.51902997</v>
      </c>
      <c r="H9" s="20" t="n">
        <v>2.17404143</v>
      </c>
      <c r="I9" s="18" t="s">
        <v>481</v>
      </c>
      <c r="J9" s="20" t="s">
        <v>481</v>
      </c>
      <c r="K9" s="18" t="s">
        <v>481</v>
      </c>
      <c r="L9" s="20" t="s">
        <v>481</v>
      </c>
      <c r="M9" s="18" t="n">
        <v>357.98454354</v>
      </c>
      <c r="N9" s="20" t="n">
        <v>11.51846445</v>
      </c>
      <c r="O9" s="18" t="s">
        <v>481</v>
      </c>
      <c r="P9" s="20" t="s">
        <v>481</v>
      </c>
      <c r="Q9" s="18" t="s">
        <v>481</v>
      </c>
      <c r="R9" s="20" t="s">
        <v>481</v>
      </c>
    </row>
    <row r="10" spans="1:18">
      <c r="A10" s="15" t="s">
        <v>485</v>
      </c>
      <c r="B10" s="17" t="n">
        <v>20058</v>
      </c>
      <c r="C10" s="18">
        <f>(545.0/B10*100)</f>
        <v/>
      </c>
      <c r="D10" s="19" t="n">
        <v>19513</v>
      </c>
      <c r="E10" s="18" t="n">
        <v>517.6903237499999</v>
      </c>
      <c r="F10" s="20" t="n">
        <v>3.36155479</v>
      </c>
      <c r="G10" s="18" t="n">
        <v>514.79682672</v>
      </c>
      <c r="H10" s="20" t="n">
        <v>2.32240314</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376.18470927</v>
      </c>
      <c r="F11" s="20" t="n">
        <v>4.45850445</v>
      </c>
      <c r="G11" s="18" t="n">
        <v>432.70762306</v>
      </c>
      <c r="H11" s="20" t="n">
        <v>2.42373459</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437.32641744</v>
      </c>
      <c r="F12" s="20" t="n">
        <v>7.27560459</v>
      </c>
      <c r="G12" s="18" t="n">
        <v>502.77932301</v>
      </c>
      <c r="H12" s="20" t="n">
        <v>2.18077308</v>
      </c>
      <c r="I12" s="18" t="s">
        <v>481</v>
      </c>
      <c r="J12" s="20" t="s">
        <v>481</v>
      </c>
      <c r="K12" s="18" t="s">
        <v>481</v>
      </c>
      <c r="L12" s="20" t="s">
        <v>481</v>
      </c>
      <c r="M12" s="18" t="n">
        <v>340.98506961</v>
      </c>
      <c r="N12" s="20" t="n">
        <v>12.52444664</v>
      </c>
      <c r="O12" s="18" t="s">
        <v>481</v>
      </c>
      <c r="P12" s="20" t="s">
        <v>481</v>
      </c>
      <c r="Q12" s="18" t="s">
        <v>481</v>
      </c>
      <c r="R12" s="20" t="s">
        <v>481</v>
      </c>
    </row>
    <row r="13" spans="1:18">
      <c r="A13" s="15" t="s">
        <v>488</v>
      </c>
      <c r="B13" s="17" t="n">
        <v>7161</v>
      </c>
      <c r="C13" s="18">
        <f>(514.0/B13*100)</f>
        <v/>
      </c>
      <c r="D13" s="19" t="n">
        <v>6647</v>
      </c>
      <c r="E13" s="18" t="s">
        <v>481</v>
      </c>
      <c r="F13" s="20" t="s">
        <v>481</v>
      </c>
      <c r="G13" s="18" t="n">
        <v>516.41668558</v>
      </c>
      <c r="H13" s="20" t="n">
        <v>2.13124895</v>
      </c>
      <c r="I13" s="18" t="s">
        <v>481</v>
      </c>
      <c r="J13" s="20" t="s">
        <v>481</v>
      </c>
      <c r="K13" s="18" t="s">
        <v>481</v>
      </c>
      <c r="L13" s="20" t="s">
        <v>481</v>
      </c>
      <c r="M13" s="18" t="n">
        <v>447.51533769</v>
      </c>
      <c r="N13" s="20" t="n">
        <v>5.97365007</v>
      </c>
      <c r="O13" s="18" t="s">
        <v>481</v>
      </c>
      <c r="P13" s="20" t="s">
        <v>481</v>
      </c>
      <c r="Q13" s="18" t="s">
        <v>481</v>
      </c>
      <c r="R13" s="20" t="s">
        <v>481</v>
      </c>
    </row>
    <row r="14" spans="1:18">
      <c r="A14" s="15" t="s">
        <v>489</v>
      </c>
      <c r="B14" s="17" t="n">
        <v>5587</v>
      </c>
      <c r="C14" s="18">
        <f>(78.0/B14*100)</f>
        <v/>
      </c>
      <c r="D14" s="19" t="n">
        <v>5509</v>
      </c>
      <c r="E14" s="18" t="n">
        <v>459.10726978</v>
      </c>
      <c r="F14" s="20" t="n">
        <v>6.75412174</v>
      </c>
      <c r="G14" s="18" t="n">
        <v>523.43386591</v>
      </c>
      <c r="H14" s="20" t="n">
        <v>2.0589049</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506.95233249</v>
      </c>
      <c r="F15" s="20" t="n">
        <v>3.44711137</v>
      </c>
      <c r="G15" s="18" t="n">
        <v>515.97954961</v>
      </c>
      <c r="H15" s="20" t="n">
        <v>2.77931576</v>
      </c>
      <c r="I15" s="18" t="s">
        <v>481</v>
      </c>
      <c r="J15" s="20" t="s">
        <v>481</v>
      </c>
      <c r="K15" s="18" t="s">
        <v>481</v>
      </c>
      <c r="L15" s="20" t="s">
        <v>481</v>
      </c>
      <c r="M15" s="18" t="n">
        <v>368.85220715</v>
      </c>
      <c r="N15" s="20" t="n">
        <v>14.5875493</v>
      </c>
      <c r="O15" s="18" t="s">
        <v>481</v>
      </c>
      <c r="P15" s="20" t="s">
        <v>481</v>
      </c>
      <c r="Q15" s="18" t="s">
        <v>481</v>
      </c>
      <c r="R15" s="20" t="s">
        <v>481</v>
      </c>
    </row>
    <row r="16" spans="1:18">
      <c r="A16" s="15" t="s">
        <v>491</v>
      </c>
      <c r="B16" s="17" t="n">
        <v>6108</v>
      </c>
      <c r="C16" s="18">
        <f>(121.0/B16*100)</f>
        <v/>
      </c>
      <c r="D16" s="19" t="n">
        <v>5987</v>
      </c>
      <c r="E16" s="18" t="n">
        <v>405.01967768</v>
      </c>
      <c r="F16" s="20" t="n">
        <v>4.38755914</v>
      </c>
      <c r="G16" s="18" t="n">
        <v>511.16356819</v>
      </c>
      <c r="H16" s="20" t="n">
        <v>2.06471907</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485.39345475</v>
      </c>
      <c r="F17" s="20" t="n">
        <v>5.3504658</v>
      </c>
      <c r="G17" s="18" t="n">
        <v>519.69081887</v>
      </c>
      <c r="H17" s="20" t="n">
        <v>3.0572044</v>
      </c>
      <c r="I17" s="18" t="s">
        <v>481</v>
      </c>
      <c r="J17" s="20" t="s">
        <v>481</v>
      </c>
      <c r="K17" s="18" t="s">
        <v>481</v>
      </c>
      <c r="L17" s="20" t="s">
        <v>481</v>
      </c>
      <c r="M17" s="18" t="n">
        <v>362.96139732</v>
      </c>
      <c r="N17" s="20" t="n">
        <v>12.64520278</v>
      </c>
      <c r="O17" s="18" t="s">
        <v>481</v>
      </c>
      <c r="P17" s="20" t="s">
        <v>481</v>
      </c>
      <c r="Q17" s="18" t="s">
        <v>481</v>
      </c>
      <c r="R17" s="20" t="s">
        <v>481</v>
      </c>
    </row>
    <row r="18" spans="1:18">
      <c r="A18" s="15" t="s">
        <v>493</v>
      </c>
      <c r="B18" s="17" t="n">
        <v>5532</v>
      </c>
      <c r="C18" s="18">
        <f>(29.0/B18*100)</f>
        <v/>
      </c>
      <c r="D18" s="19" t="n">
        <v>5503</v>
      </c>
      <c r="E18" s="18" t="n">
        <v>394.61694145</v>
      </c>
      <c r="F18" s="20" t="n">
        <v>6.43665054</v>
      </c>
      <c r="G18" s="18" t="n">
        <v>459.44479877</v>
      </c>
      <c r="H18" s="20" t="n">
        <v>3.69291863</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451.12577874</v>
      </c>
      <c r="F19" s="20" t="n">
        <v>5.13067252</v>
      </c>
      <c r="G19" s="18" t="n">
        <v>487.33829481</v>
      </c>
      <c r="H19" s="20" t="n">
        <v>3.14910303</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493.71426799</v>
      </c>
      <c r="F20" s="20" t="n">
        <v>2.19313966</v>
      </c>
      <c r="G20" s="18" t="n">
        <v>478.9834799</v>
      </c>
      <c r="H20" s="20" t="n">
        <v>3.33327729</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503.65523503</v>
      </c>
      <c r="F21" s="20" t="n">
        <v>2.03837314</v>
      </c>
      <c r="G21" s="18" t="n">
        <v>504.62585752</v>
      </c>
      <c r="H21" s="20" t="n">
        <v>6.78869826</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464.5888977</v>
      </c>
      <c r="F22" s="20" t="n">
        <v>4.63515772</v>
      </c>
      <c r="G22" s="18" t="n">
        <v>480.61876684</v>
      </c>
      <c r="H22" s="20" t="n">
        <v>4.97256241</v>
      </c>
      <c r="I22" s="18" t="s">
        <v>481</v>
      </c>
      <c r="J22" s="20" t="s">
        <v>481</v>
      </c>
      <c r="K22" s="18" t="s">
        <v>481</v>
      </c>
      <c r="L22" s="20" t="s">
        <v>481</v>
      </c>
      <c r="M22" s="18" t="s">
        <v>481</v>
      </c>
      <c r="N22" s="20" t="s">
        <v>481</v>
      </c>
      <c r="O22" s="18" t="n">
        <v>429.38974297</v>
      </c>
      <c r="P22" s="20" t="n">
        <v>40.20861255</v>
      </c>
      <c r="Q22" s="18" t="s">
        <v>481</v>
      </c>
      <c r="R22" s="20" t="s">
        <v>481</v>
      </c>
    </row>
    <row r="23" spans="1:18">
      <c r="A23" s="15" t="s">
        <v>498</v>
      </c>
      <c r="B23" s="17" t="n">
        <v>11583</v>
      </c>
      <c r="C23" s="18">
        <f>(230.0/B23*100)</f>
        <v/>
      </c>
      <c r="D23" s="19" t="n">
        <v>11353</v>
      </c>
      <c r="E23" s="18" t="n">
        <v>464.38853429</v>
      </c>
      <c r="F23" s="20" t="n">
        <v>4.05197353</v>
      </c>
      <c r="G23" s="18" t="n">
        <v>501.13800677</v>
      </c>
      <c r="H23" s="20" t="n">
        <v>3.46405521</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521.74272626</v>
      </c>
      <c r="F24" s="20" t="n">
        <v>5.81067431</v>
      </c>
      <c r="G24" s="18" t="n">
        <v>540.8350278200001</v>
      </c>
      <c r="H24" s="20" t="n">
        <v>4.47231341</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513.88151894</v>
      </c>
      <c r="F25" s="20" t="n">
        <v>4.59257209</v>
      </c>
      <c r="G25" s="18" t="n">
        <v>538.73678936</v>
      </c>
      <c r="H25" s="20" t="n">
        <v>4.36895075</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440.47085527</v>
      </c>
      <c r="F26" s="20" t="n">
        <v>6.56550645</v>
      </c>
      <c r="G26" s="18" t="n">
        <v>487.3005942</v>
      </c>
      <c r="H26" s="20" t="n">
        <v>1.88116397</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424.7103684</v>
      </c>
      <c r="F27" s="20" t="n">
        <v>2.06860065</v>
      </c>
      <c r="G27" s="18" t="n">
        <v>511.68125601</v>
      </c>
      <c r="H27" s="20" t="n">
        <v>1.64052635</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404.41837954</v>
      </c>
      <c r="F28" s="20" t="n">
        <v>7.22280117</v>
      </c>
      <c r="G28" s="18" t="n">
        <v>410.30055481</v>
      </c>
      <c r="H28" s="20" t="n">
        <v>2.38632865</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489.49010566</v>
      </c>
      <c r="F29" s="20" t="n">
        <v>2.85760519</v>
      </c>
      <c r="G29" s="18" t="n">
        <v>544.19691409</v>
      </c>
      <c r="H29" s="20" t="n">
        <v>2.47600456</v>
      </c>
      <c r="I29" s="18" t="s">
        <v>481</v>
      </c>
      <c r="J29" s="20" t="s">
        <v>481</v>
      </c>
      <c r="K29" s="18" t="s">
        <v>481</v>
      </c>
      <c r="L29" s="20" t="s">
        <v>481</v>
      </c>
      <c r="M29" s="18" t="n">
        <v>335.3902018</v>
      </c>
      <c r="N29" s="20" t="n">
        <v>12.1685767</v>
      </c>
      <c r="O29" s="18" t="s">
        <v>481</v>
      </c>
      <c r="P29" s="20" t="s">
        <v>481</v>
      </c>
      <c r="Q29" s="18" t="s">
        <v>481</v>
      </c>
      <c r="R29" s="20" t="s">
        <v>481</v>
      </c>
    </row>
    <row r="30" spans="1:18">
      <c r="A30" s="15" t="s">
        <v>505</v>
      </c>
      <c r="B30" s="17" t="n">
        <v>4520</v>
      </c>
      <c r="C30" s="18">
        <f>(140.0/B30*100)</f>
        <v/>
      </c>
      <c r="D30" s="19" t="n">
        <v>4380</v>
      </c>
      <c r="E30" s="18" t="n">
        <v>484.20022031</v>
      </c>
      <c r="F30" s="20" t="n">
        <v>3.34259998</v>
      </c>
      <c r="G30" s="18" t="n">
        <v>508.03793364</v>
      </c>
      <c r="H30" s="20" t="n">
        <v>3.01959858</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501.72981506</v>
      </c>
      <c r="N31" s="20" t="n">
        <v>2.23163648</v>
      </c>
      <c r="O31" s="18" t="s">
        <v>481</v>
      </c>
      <c r="P31" s="20" t="s">
        <v>481</v>
      </c>
      <c r="Q31" s="18" t="s">
        <v>481</v>
      </c>
      <c r="R31" s="20" t="s">
        <v>481</v>
      </c>
    </row>
    <row r="32" spans="1:18">
      <c r="A32" s="15" t="s">
        <v>507</v>
      </c>
      <c r="B32" s="17" t="n">
        <v>4478</v>
      </c>
      <c r="C32" s="18">
        <f>(6.0/B32*100)</f>
        <v/>
      </c>
      <c r="D32" s="19" t="n">
        <v>4472</v>
      </c>
      <c r="E32" s="18" t="n">
        <v>411.30284445</v>
      </c>
      <c r="F32" s="20" t="n">
        <v>10.09195308</v>
      </c>
      <c r="G32" s="18" t="n">
        <v>506.96911822</v>
      </c>
      <c r="H32" s="20" t="n">
        <v>2.35885308</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479.05626558</v>
      </c>
      <c r="F33" s="20" t="n">
        <v>3.59057831</v>
      </c>
      <c r="G33" s="18" t="n">
        <v>499.88537224</v>
      </c>
      <c r="H33" s="20" t="n">
        <v>3.03862858</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453.40946379</v>
      </c>
      <c r="F34" s="20" t="n">
        <v>5.51960733</v>
      </c>
      <c r="G34" s="18" t="n">
        <v>488.65030933</v>
      </c>
      <c r="H34" s="20" t="n">
        <v>2.78673472</v>
      </c>
      <c r="I34" s="18" t="s">
        <v>481</v>
      </c>
      <c r="J34" s="20" t="s">
        <v>481</v>
      </c>
      <c r="K34" s="18" t="s">
        <v>481</v>
      </c>
      <c r="L34" s="20" t="s">
        <v>481</v>
      </c>
      <c r="M34" s="18" t="n">
        <v>336.51078337</v>
      </c>
      <c r="N34" s="20" t="n">
        <v>12.24828707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509.91963209</v>
      </c>
      <c r="P35" s="20" t="n">
        <v>1.25633733</v>
      </c>
      <c r="Q35" s="18" t="s">
        <v>481</v>
      </c>
      <c r="R35" s="20" t="s">
        <v>481</v>
      </c>
    </row>
    <row r="36" spans="1:18">
      <c r="A36" s="15" t="s">
        <v>511</v>
      </c>
      <c r="B36" s="17" t="n">
        <v>6736</v>
      </c>
      <c r="C36" s="18">
        <f>(40.0/B36*100)</f>
        <v/>
      </c>
      <c r="D36" s="19" t="n">
        <v>6696</v>
      </c>
      <c r="E36" s="18" t="n">
        <v>452.59694435</v>
      </c>
      <c r="F36" s="20" t="n">
        <v>3.24507813</v>
      </c>
      <c r="G36" s="18" t="n">
        <v>503.13594315</v>
      </c>
      <c r="H36" s="20" t="n">
        <v>2.47556731</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477.7012124</v>
      </c>
      <c r="F37" s="20" t="n">
        <v>4.25573533</v>
      </c>
      <c r="G37" s="18" t="n">
        <v>500.89503432</v>
      </c>
      <c r="H37" s="20" t="n">
        <v>3.35633161</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501.77873946</v>
      </c>
      <c r="F38" s="20" t="n">
        <v>4.23507891</v>
      </c>
      <c r="G38" s="18" t="n">
        <v>539.41518465</v>
      </c>
      <c r="H38" s="20" t="n">
        <v>3.88080257</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382.04853323</v>
      </c>
      <c r="F39" s="20" t="n">
        <v>4.95499353</v>
      </c>
      <c r="G39" s="18" t="n">
        <v>426.49246428</v>
      </c>
      <c r="H39" s="20" t="n">
        <v>4.35514277</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455.24858459</v>
      </c>
      <c r="F40" s="20" t="n">
        <v>4.30774728</v>
      </c>
      <c r="G40" s="18" t="n">
        <v>500.62058315</v>
      </c>
      <c r="H40" s="20" t="n">
        <v>2.70427348</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457.00091861</v>
      </c>
      <c r="F41" s="20" t="n">
        <v>3.72733801</v>
      </c>
      <c r="G41" s="18" t="n">
        <v>489.48342518</v>
      </c>
      <c r="H41" s="20" t="n">
        <v>3.89464091</v>
      </c>
      <c r="I41" s="18" t="s">
        <v>481</v>
      </c>
      <c r="J41" s="20" t="s">
        <v>481</v>
      </c>
      <c r="K41" s="18" t="s">
        <v>481</v>
      </c>
      <c r="L41" s="20" t="s">
        <v>481</v>
      </c>
      <c r="M41" s="18" t="n">
        <v>392.51815558</v>
      </c>
      <c r="N41" s="20" t="n">
        <v>16.89642718</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347.85103266</v>
      </c>
      <c r="F45" s="20" t="n">
        <v>2.67225252</v>
      </c>
      <c r="G45" s="18" t="n">
        <v>377.62093473</v>
      </c>
      <c r="H45" s="20" t="n">
        <v>4.20311223</v>
      </c>
      <c r="I45" s="18" t="s">
        <v>481</v>
      </c>
      <c r="J45" s="20" t="s">
        <v>481</v>
      </c>
      <c r="K45" s="18" t="s">
        <v>481</v>
      </c>
      <c r="L45" s="20" t="s">
        <v>481</v>
      </c>
      <c r="M45" s="18" t="n">
        <v>329.04116944</v>
      </c>
      <c r="N45" s="20" t="n">
        <v>22.95513311</v>
      </c>
      <c r="O45" s="18" t="n">
        <v>401.57113915</v>
      </c>
      <c r="P45" s="20" t="n">
        <v>31.20391723</v>
      </c>
      <c r="Q45" s="18" t="n">
        <v>351.08361975</v>
      </c>
      <c r="R45" s="20" t="n">
        <v>4.15501182</v>
      </c>
    </row>
    <row r="46" spans="1:18">
      <c r="A46" s="15" t="s">
        <v>521</v>
      </c>
      <c r="B46" s="17" t="n">
        <v>23141</v>
      </c>
      <c r="C46" s="18">
        <f>(1771.0/B46*100)</f>
        <v/>
      </c>
      <c r="D46" s="19" t="n">
        <v>21370</v>
      </c>
      <c r="E46" s="18" t="n">
        <v>333.32560199</v>
      </c>
      <c r="F46" s="20" t="n">
        <v>2.87652754</v>
      </c>
      <c r="G46" s="18" t="n">
        <v>398.99406505</v>
      </c>
      <c r="H46" s="20" t="n">
        <v>3.16462512</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365.72630009</v>
      </c>
      <c r="F47" s="20" t="n">
        <v>5.02310264</v>
      </c>
      <c r="G47" s="18" t="n">
        <v>454.73449343</v>
      </c>
      <c r="H47" s="20" t="n">
        <v>3.7231318</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478.87787439</v>
      </c>
      <c r="F48" s="20" t="n">
        <v>5.27495236</v>
      </c>
      <c r="G48" s="18" t="n">
        <v>545.89246352</v>
      </c>
      <c r="H48" s="20" t="n">
        <v>5.13672923</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407.79718604</v>
      </c>
      <c r="F49" s="20" t="n">
        <v>3.42795884</v>
      </c>
      <c r="G49" s="18" t="n">
        <v>411.50762748</v>
      </c>
      <c r="H49" s="20" t="n">
        <v>3.87261467</v>
      </c>
      <c r="I49" s="18" t="s">
        <v>481</v>
      </c>
      <c r="J49" s="20" t="s">
        <v>481</v>
      </c>
      <c r="K49" s="18" t="s">
        <v>481</v>
      </c>
      <c r="L49" s="20" t="s">
        <v>481</v>
      </c>
      <c r="M49" s="18" t="s">
        <v>481</v>
      </c>
      <c r="N49" s="20" t="s">
        <v>481</v>
      </c>
      <c r="O49" s="18" t="s">
        <v>481</v>
      </c>
      <c r="P49" s="20" t="s">
        <v>481</v>
      </c>
      <c r="Q49" s="18" t="n">
        <v>348.60084199</v>
      </c>
      <c r="R49" s="20" t="n">
        <v>14.14514892</v>
      </c>
    </row>
    <row r="50" spans="1:18">
      <c r="A50" s="15" t="s">
        <v>525</v>
      </c>
      <c r="B50" s="17" t="n">
        <v>11795</v>
      </c>
      <c r="C50" s="18">
        <f>(249.0/B50*100)</f>
        <v/>
      </c>
      <c r="D50" s="19" t="n">
        <v>11546</v>
      </c>
      <c r="E50" s="18" t="n">
        <v>348.29550272</v>
      </c>
      <c r="F50" s="20" t="n">
        <v>3.72206303</v>
      </c>
      <c r="G50" s="18" t="n">
        <v>401.03630018</v>
      </c>
      <c r="H50" s="20" t="n">
        <v>2.31578406</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392.65885493</v>
      </c>
      <c r="F51" s="20" t="n">
        <v>3.05868674</v>
      </c>
      <c r="G51" s="18" t="n">
        <v>420.41481729</v>
      </c>
      <c r="H51" s="20" t="n">
        <v>3.67302558</v>
      </c>
      <c r="I51" s="18" t="s">
        <v>481</v>
      </c>
      <c r="J51" s="20" t="s">
        <v>481</v>
      </c>
      <c r="K51" s="18" t="s">
        <v>481</v>
      </c>
      <c r="L51" s="20" t="s">
        <v>481</v>
      </c>
      <c r="M51" s="18" t="n">
        <v>380.5422133</v>
      </c>
      <c r="N51" s="20" t="n">
        <v>4.31283207</v>
      </c>
      <c r="O51" s="18" t="s">
        <v>481</v>
      </c>
      <c r="P51" s="20" t="s">
        <v>481</v>
      </c>
      <c r="Q51" s="18" t="s">
        <v>481</v>
      </c>
      <c r="R51" s="20" t="s">
        <v>481</v>
      </c>
    </row>
    <row r="52" spans="1:18">
      <c r="A52" s="15" t="s">
        <v>527</v>
      </c>
      <c r="B52" s="17" t="n">
        <v>5809</v>
      </c>
      <c r="C52" s="18">
        <f>(85.0/B52*100)</f>
        <v/>
      </c>
      <c r="D52" s="19" t="n">
        <v>5724</v>
      </c>
      <c r="E52" s="18" t="n">
        <v>423.93642605</v>
      </c>
      <c r="F52" s="20" t="n">
        <v>3.80067412</v>
      </c>
      <c r="G52" s="18" t="n">
        <v>487.70260974</v>
      </c>
      <c r="H52" s="20" t="n">
        <v>3.35929928</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407.90523034</v>
      </c>
      <c r="F53" s="20" t="n">
        <v>4.59310115</v>
      </c>
      <c r="G53" s="18" t="n">
        <v>443.6322743</v>
      </c>
      <c r="H53" s="20" t="n">
        <v>1.81201791</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327.76559148</v>
      </c>
      <c r="F54" s="20" t="n">
        <v>3.38183958</v>
      </c>
      <c r="G54" s="18" t="n">
        <v>331.1401067</v>
      </c>
      <c r="H54" s="20" t="n">
        <v>3.16099094</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363.99771048</v>
      </c>
      <c r="F55" s="20" t="n">
        <v>4.25743874</v>
      </c>
      <c r="G55" s="18" t="n">
        <v>418.13311747</v>
      </c>
      <c r="H55" s="20" t="n">
        <v>2.83344863</v>
      </c>
      <c r="I55" s="18" t="s">
        <v>481</v>
      </c>
      <c r="J55" s="20" t="s">
        <v>481</v>
      </c>
      <c r="K55" s="18" t="s">
        <v>481</v>
      </c>
      <c r="L55" s="20" t="s">
        <v>481</v>
      </c>
      <c r="M55" s="18" t="n">
        <v>402.2497</v>
      </c>
      <c r="N55" s="20" t="n">
        <v>27.58568418</v>
      </c>
      <c r="O55" s="18" t="n">
        <v>410.46401738</v>
      </c>
      <c r="P55" s="20" t="n">
        <v>34.35920068</v>
      </c>
      <c r="Q55" s="18" t="n">
        <v>324.9091428</v>
      </c>
      <c r="R55" s="20" t="n">
        <v>26.62452234</v>
      </c>
    </row>
    <row r="56" spans="1:18">
      <c r="A56" s="15" t="s">
        <v>531</v>
      </c>
      <c r="B56" s="17" t="n">
        <v>5359</v>
      </c>
      <c r="C56" s="18">
        <f>(77.0/B56*100)</f>
        <v/>
      </c>
      <c r="D56" s="19" t="n">
        <v>5282</v>
      </c>
      <c r="E56" s="18" t="n">
        <v>532.23714993</v>
      </c>
      <c r="F56" s="20" t="n">
        <v>3.03698001</v>
      </c>
      <c r="G56" s="18" t="n">
        <v>567.5425302899999</v>
      </c>
      <c r="H56" s="20" t="n">
        <v>3.81554834</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371.17854005</v>
      </c>
      <c r="F57" s="20" t="n">
        <v>4.01575375</v>
      </c>
      <c r="G57" s="18" t="n">
        <v>398.21251646</v>
      </c>
      <c r="H57" s="20" t="n">
        <v>3.83204494</v>
      </c>
      <c r="I57" s="18" t="s">
        <v>481</v>
      </c>
      <c r="J57" s="20" t="s">
        <v>481</v>
      </c>
      <c r="K57" s="18" t="s">
        <v>481</v>
      </c>
      <c r="L57" s="20" t="s">
        <v>481</v>
      </c>
      <c r="M57" s="18" t="s">
        <v>481</v>
      </c>
      <c r="N57" s="20" t="s">
        <v>481</v>
      </c>
      <c r="O57" s="18" t="s">
        <v>481</v>
      </c>
      <c r="P57" s="20" t="s">
        <v>481</v>
      </c>
      <c r="Q57" s="18" t="n">
        <v>363.01737824</v>
      </c>
      <c r="R57" s="20" t="n">
        <v>10.56793055</v>
      </c>
    </row>
    <row r="58" spans="1:18">
      <c r="A58" s="15" t="s">
        <v>533</v>
      </c>
      <c r="B58" s="17" t="n">
        <v>7267</v>
      </c>
      <c r="C58" s="18">
        <f>(10.0/B58*100)</f>
        <v/>
      </c>
      <c r="D58" s="19" t="n">
        <v>7257</v>
      </c>
      <c r="E58" s="18" t="n">
        <v>371.04558393</v>
      </c>
      <c r="F58" s="20" t="n">
        <v>3.75226452</v>
      </c>
      <c r="G58" s="18" t="n">
        <v>386.16859582</v>
      </c>
      <c r="H58" s="20" t="n">
        <v>2.87186702</v>
      </c>
      <c r="I58" s="18" t="s">
        <v>481</v>
      </c>
      <c r="J58" s="20" t="s">
        <v>481</v>
      </c>
      <c r="K58" s="18" t="s">
        <v>481</v>
      </c>
      <c r="L58" s="20" t="s">
        <v>481</v>
      </c>
      <c r="M58" s="18" t="s">
        <v>481</v>
      </c>
      <c r="N58" s="20" t="s">
        <v>481</v>
      </c>
      <c r="O58" s="18" t="n">
        <v>312.41312358</v>
      </c>
      <c r="P58" s="20" t="n">
        <v>29.65781158</v>
      </c>
      <c r="Q58" s="18" t="n">
        <v>353.27056381</v>
      </c>
      <c r="R58" s="20" t="n">
        <v>27.02369882</v>
      </c>
    </row>
    <row r="59" spans="1:18">
      <c r="A59" s="15" t="s">
        <v>534</v>
      </c>
      <c r="B59" s="17" t="n">
        <v>4826</v>
      </c>
      <c r="C59" s="18">
        <f>(26.0/B59*100)</f>
        <v/>
      </c>
      <c r="D59" s="19" t="n">
        <v>4800</v>
      </c>
      <c r="E59" s="18" t="n">
        <v>346.47949492</v>
      </c>
      <c r="F59" s="20" t="n">
        <v>3.03037785</v>
      </c>
      <c r="G59" s="18" t="n">
        <v>370.71722175</v>
      </c>
      <c r="H59" s="20" t="n">
        <v>1.89236373</v>
      </c>
      <c r="I59" s="18" t="s">
        <v>481</v>
      </c>
      <c r="J59" s="20" t="s">
        <v>481</v>
      </c>
      <c r="K59" s="18" t="s">
        <v>481</v>
      </c>
      <c r="L59" s="20" t="s">
        <v>481</v>
      </c>
      <c r="M59" s="18" t="s">
        <v>481</v>
      </c>
      <c r="N59" s="20" t="s">
        <v>481</v>
      </c>
      <c r="O59" s="18" t="n">
        <v>287.16012709</v>
      </c>
      <c r="P59" s="20" t="n">
        <v>15.45780304</v>
      </c>
      <c r="Q59" s="18" t="n">
        <v>322.49873851</v>
      </c>
      <c r="R59" s="20" t="n">
        <v>6.14520431</v>
      </c>
    </row>
    <row r="60" spans="1:18">
      <c r="A60" s="15" t="s">
        <v>535</v>
      </c>
      <c r="B60" s="17" t="n">
        <v>4546</v>
      </c>
      <c r="C60" s="18">
        <f>(15.0/B60*100)</f>
        <v/>
      </c>
      <c r="D60" s="19" t="n">
        <v>4531</v>
      </c>
      <c r="E60" s="18" t="n">
        <v>362.67569247</v>
      </c>
      <c r="F60" s="20" t="n">
        <v>6.20413108</v>
      </c>
      <c r="G60" s="18" t="n">
        <v>409.12985129</v>
      </c>
      <c r="H60" s="20" t="n">
        <v>4.13431056</v>
      </c>
      <c r="I60" s="18" t="s">
        <v>481</v>
      </c>
      <c r="J60" s="20" t="s">
        <v>481</v>
      </c>
      <c r="K60" s="18" t="s">
        <v>481</v>
      </c>
      <c r="L60" s="20" t="s">
        <v>481</v>
      </c>
      <c r="M60" s="18" t="s">
        <v>481</v>
      </c>
      <c r="N60" s="20" t="s">
        <v>481</v>
      </c>
      <c r="O60" s="18" t="n">
        <v>312.3822</v>
      </c>
      <c r="P60" s="20" t="n">
        <v>54.17033195</v>
      </c>
      <c r="Q60" s="18" t="n">
        <v>356.48786387</v>
      </c>
      <c r="R60" s="20" t="n">
        <v>7.93106251</v>
      </c>
    </row>
    <row r="61" spans="1:18">
      <c r="A61" s="15" t="s">
        <v>536</v>
      </c>
      <c r="B61" s="17" t="n">
        <v>6525</v>
      </c>
      <c r="C61" s="18">
        <f>(148.0/B61*100)</f>
        <v/>
      </c>
      <c r="D61" s="19" t="n">
        <v>6377</v>
      </c>
      <c r="E61" s="18" t="n">
        <v>412.32640785</v>
      </c>
      <c r="F61" s="20" t="n">
        <v>7.11250579</v>
      </c>
      <c r="G61" s="18" t="n">
        <v>484.60364115</v>
      </c>
      <c r="H61" s="20" t="n">
        <v>2.18105148</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520.97753878</v>
      </c>
      <c r="F62" s="20" t="n">
        <v>2.65526962</v>
      </c>
      <c r="G62" s="18" t="n">
        <v>553.6174847</v>
      </c>
      <c r="H62" s="20" t="n">
        <v>1.44840414</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349.88007504</v>
      </c>
      <c r="F63" s="20" t="n">
        <v>2.67116971</v>
      </c>
      <c r="G63" s="18" t="n">
        <v>386.57162683</v>
      </c>
      <c r="H63" s="20" t="n">
        <v>1.8675064</v>
      </c>
      <c r="I63" s="18" t="s">
        <v>481</v>
      </c>
      <c r="J63" s="20" t="s">
        <v>481</v>
      </c>
      <c r="K63" s="18" t="s">
        <v>481</v>
      </c>
      <c r="L63" s="20" t="s">
        <v>481</v>
      </c>
      <c r="M63" s="18" t="s">
        <v>481</v>
      </c>
      <c r="N63" s="20" t="s">
        <v>481</v>
      </c>
      <c r="O63" s="18" t="n">
        <v>304.4940507</v>
      </c>
      <c r="P63" s="20" t="n">
        <v>46.30928435</v>
      </c>
      <c r="Q63" s="18" t="n">
        <v>357.92389551</v>
      </c>
      <c r="R63" s="20" t="n">
        <v>8.21368872</v>
      </c>
    </row>
    <row r="64" spans="1:18">
      <c r="A64" s="15" t="s">
        <v>539</v>
      </c>
      <c r="B64" s="17" t="n">
        <v>3634</v>
      </c>
      <c r="C64" s="18">
        <f>(3.0/B64*100)</f>
        <v/>
      </c>
      <c r="D64" s="19" t="n">
        <v>3631</v>
      </c>
      <c r="E64" s="18" t="n">
        <v>462.61831947</v>
      </c>
      <c r="F64" s="20" t="n">
        <v>2.66241743</v>
      </c>
      <c r="G64" s="18" t="n">
        <v>553.56482837</v>
      </c>
      <c r="H64" s="20" t="n">
        <v>3.66974686</v>
      </c>
      <c r="I64" s="18" t="s">
        <v>481</v>
      </c>
      <c r="J64" s="20" t="s">
        <v>481</v>
      </c>
      <c r="K64" s="18" t="s">
        <v>481</v>
      </c>
      <c r="L64" s="20" t="s">
        <v>481</v>
      </c>
      <c r="M64" s="18" t="n">
        <v>511.23049042</v>
      </c>
      <c r="N64" s="20" t="n">
        <v>90.93392535</v>
      </c>
      <c r="O64" s="18" t="n">
        <v>330.15095127</v>
      </c>
      <c r="P64" s="20" t="n">
        <v>165.7404516</v>
      </c>
      <c r="Q64" s="18" t="n">
        <v>457.89668007</v>
      </c>
      <c r="R64" s="20" t="n">
        <v>3.24282464</v>
      </c>
    </row>
    <row r="65" spans="1:18">
      <c r="A65" s="15" t="s">
        <v>540</v>
      </c>
      <c r="B65" s="17" t="n">
        <v>5325</v>
      </c>
      <c r="C65" s="18">
        <f>(14.0/B65*100)</f>
        <v/>
      </c>
      <c r="D65" s="19" t="n">
        <v>5311</v>
      </c>
      <c r="E65" s="18" t="n">
        <v>381.07631192</v>
      </c>
      <c r="F65" s="20" t="n">
        <v>5.47043957</v>
      </c>
      <c r="G65" s="18" t="n">
        <v>425.70630547</v>
      </c>
      <c r="H65" s="20" t="n">
        <v>2.4735516</v>
      </c>
      <c r="I65" s="18" t="s">
        <v>481</v>
      </c>
      <c r="J65" s="20" t="s">
        <v>481</v>
      </c>
      <c r="K65" s="18" t="s">
        <v>481</v>
      </c>
      <c r="L65" s="20" t="s">
        <v>481</v>
      </c>
      <c r="M65" s="18" t="n">
        <v>355.69220484</v>
      </c>
      <c r="N65" s="20" t="n">
        <v>43.77586534</v>
      </c>
      <c r="O65" s="18" t="s">
        <v>481</v>
      </c>
      <c r="P65" s="20" t="s">
        <v>481</v>
      </c>
      <c r="Q65" s="18" t="n">
        <v>358.31327336</v>
      </c>
      <c r="R65" s="20" t="n">
        <v>12.98979615</v>
      </c>
    </row>
    <row r="66" spans="1:18">
      <c r="A66" s="15" t="s">
        <v>541</v>
      </c>
      <c r="B66" s="17" t="n">
        <v>5665</v>
      </c>
      <c r="C66" s="18">
        <f>(80.0/B66*100)</f>
        <v/>
      </c>
      <c r="D66" s="19" t="n">
        <v>5585</v>
      </c>
      <c r="E66" s="18" t="n">
        <v>397.42540773</v>
      </c>
      <c r="F66" s="20" t="n">
        <v>2.56234291</v>
      </c>
      <c r="G66" s="18" t="n">
        <v>427.95506018</v>
      </c>
      <c r="H66" s="20" t="n">
        <v>1.65994221</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391.43520064</v>
      </c>
      <c r="F67" s="20" t="n">
        <v>3.76315786</v>
      </c>
      <c r="G67" s="18" t="n">
        <v>391.64674504</v>
      </c>
      <c r="H67" s="20" t="n">
        <v>3.20404942</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367.3755477</v>
      </c>
      <c r="F68" s="20" t="n">
        <v>2.01712723</v>
      </c>
      <c r="G68" s="18" t="n">
        <v>417.1417249</v>
      </c>
      <c r="H68" s="20" t="n">
        <v>1.35893213</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399.44041096</v>
      </c>
      <c r="F69" s="20" t="n">
        <v>7.00849508</v>
      </c>
      <c r="G69" s="18" t="n">
        <v>447.84693585</v>
      </c>
      <c r="H69" s="20" t="n">
        <v>3.73339836</v>
      </c>
      <c r="I69" s="18" t="s">
        <v>481</v>
      </c>
      <c r="J69" s="20" t="s">
        <v>481</v>
      </c>
      <c r="K69" s="18" t="s">
        <v>481</v>
      </c>
      <c r="L69" s="20" t="s">
        <v>481</v>
      </c>
      <c r="M69" s="18" t="s">
        <v>481</v>
      </c>
      <c r="N69" s="20" t="s">
        <v>481</v>
      </c>
      <c r="O69" s="18" t="s">
        <v>481</v>
      </c>
      <c r="P69" s="20" t="s">
        <v>481</v>
      </c>
      <c r="Q69" s="18" t="n">
        <v>463.8166625</v>
      </c>
      <c r="R69" s="20" t="n">
        <v>32.25246456</v>
      </c>
    </row>
    <row r="70" spans="1:18">
      <c r="A70" s="15" t="s">
        <v>545</v>
      </c>
      <c r="B70" s="17" t="n">
        <v>6036</v>
      </c>
      <c r="C70" s="18">
        <f>(223.0/B70*100)</f>
        <v/>
      </c>
      <c r="D70" s="19" t="n">
        <v>5813</v>
      </c>
      <c r="E70" s="18" t="n">
        <v>460.63392539</v>
      </c>
      <c r="F70" s="20" t="n">
        <v>7.60600017</v>
      </c>
      <c r="G70" s="18" t="n">
        <v>498.77326946</v>
      </c>
      <c r="H70" s="20" t="n">
        <v>3.08207308</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522.15560593</v>
      </c>
      <c r="F71" s="20" t="n">
        <v>3.19550858</v>
      </c>
      <c r="G71" s="18" t="n">
        <v>579.77789412</v>
      </c>
      <c r="H71" s="20" t="n">
        <v>1.67073583</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527.19560011</v>
      </c>
      <c r="F72" s="20" t="n">
        <v>4.01038442</v>
      </c>
      <c r="G72" s="18" t="n">
        <v>551.94284422</v>
      </c>
      <c r="H72" s="20" t="n">
        <v>3.43904352</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396.30128781</v>
      </c>
      <c r="F73" s="20" t="n">
        <v>3.39012123</v>
      </c>
      <c r="G73" s="18" t="n">
        <v>430.85917025</v>
      </c>
      <c r="H73" s="20" t="n">
        <v>3.64220597</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397.97093916</v>
      </c>
      <c r="F74" s="20" t="n">
        <v>1.80652034</v>
      </c>
      <c r="G74" s="18" t="n">
        <v>461.82755634</v>
      </c>
      <c r="H74" s="20" t="n">
        <v>2.4989604</v>
      </c>
      <c r="I74" s="18" t="s">
        <v>481</v>
      </c>
      <c r="J74" s="20" t="s">
        <v>481</v>
      </c>
      <c r="K74" s="18" t="s">
        <v>481</v>
      </c>
      <c r="L74" s="20" t="s">
        <v>481</v>
      </c>
      <c r="M74" s="18" t="s">
        <v>481</v>
      </c>
      <c r="N74" s="20" t="s">
        <v>481</v>
      </c>
      <c r="O74" s="18" t="s">
        <v>481</v>
      </c>
      <c r="P74" s="20" t="s">
        <v>481</v>
      </c>
      <c r="Q74" s="18" t="n">
        <v>389.51558455</v>
      </c>
      <c r="R74" s="20" t="n">
        <v>11.32886906</v>
      </c>
    </row>
    <row r="75" spans="1:18">
      <c r="A75" s="15" t="s">
        <v>550</v>
      </c>
      <c r="B75" s="17" t="n">
        <v>5375</v>
      </c>
      <c r="C75" s="18">
        <f>(244.0/B75*100)</f>
        <v/>
      </c>
      <c r="D75" s="19" t="n">
        <v>5131</v>
      </c>
      <c r="E75" s="18" t="n">
        <v>342.39528482</v>
      </c>
      <c r="F75" s="20" t="n">
        <v>3.28688385</v>
      </c>
      <c r="G75" s="18" t="n">
        <v>390.88536006</v>
      </c>
      <c r="H75" s="20" t="n">
        <v>3.56829465</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403.41602056</v>
      </c>
      <c r="F76" s="20" t="n">
        <v>3.63235116</v>
      </c>
      <c r="G76" s="18" t="n">
        <v>437.09078607</v>
      </c>
      <c r="H76" s="20" t="n">
        <v>2.33497715</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378.60390787</v>
      </c>
      <c r="F77" s="20" t="n">
        <v>3.67340011</v>
      </c>
      <c r="G77" s="18" t="n">
        <v>437.69948743</v>
      </c>
      <c r="H77" s="20" t="n">
        <v>2.80238169</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488.11719065</v>
      </c>
      <c r="F78" s="20" t="n">
        <v>16.70007421</v>
      </c>
      <c r="G78" s="18" t="n">
        <v>494.85693977</v>
      </c>
      <c r="H78" s="20" t="n">
        <v>4.57004322</v>
      </c>
      <c r="I78" s="18" t="s">
        <v>481</v>
      </c>
      <c r="J78" s="20" t="s">
        <v>481</v>
      </c>
      <c r="K78" s="18" t="s">
        <v>481</v>
      </c>
      <c r="L78" s="20" t="s">
        <v>481</v>
      </c>
      <c r="M78" s="18" t="s">
        <v>481</v>
      </c>
      <c r="N78" s="20" t="s">
        <v>481</v>
      </c>
      <c r="O78" s="18" t="s">
        <v>481</v>
      </c>
      <c r="P78" s="20" t="s">
        <v>481</v>
      </c>
      <c r="Q78" s="18" t="n">
        <v>357.51562087</v>
      </c>
      <c r="R78" s="20" t="n">
        <v>28.34084027</v>
      </c>
    </row>
    <row customHeight="1" ht="25" r="79" spans="1:18">
      <c r="A79" s="15" t="s">
        <v>554</v>
      </c>
      <c r="B79" s="17" t="n">
        <v>1657</v>
      </c>
      <c r="C79" s="18">
        <f>(41.0/B79*100)</f>
        <v/>
      </c>
      <c r="D79" s="19" t="n">
        <v>1616</v>
      </c>
      <c r="E79" s="18" t="n">
        <v>423.84405455</v>
      </c>
      <c r="F79" s="20" t="n">
        <v>11.11045076</v>
      </c>
      <c r="G79" s="18" t="n">
        <v>470.16248093</v>
      </c>
      <c r="H79" s="20" t="n">
        <v>7.82770189</v>
      </c>
      <c r="I79" s="18" t="s">
        <v>481</v>
      </c>
      <c r="J79" s="20" t="s">
        <v>481</v>
      </c>
      <c r="K79" s="18" t="s">
        <v>481</v>
      </c>
      <c r="L79" s="20" t="s">
        <v>481</v>
      </c>
      <c r="M79" s="18" t="s">
        <v>481</v>
      </c>
      <c r="N79" s="20" t="s">
        <v>481</v>
      </c>
      <c r="O79" s="18" t="s">
        <v>481</v>
      </c>
      <c r="P79" s="20" t="s">
        <v>481</v>
      </c>
      <c r="Q79" s="18" t="n">
        <v>449.60863995</v>
      </c>
      <c r="R79" s="20" t="n">
        <v>47.99487925</v>
      </c>
    </row>
    <row r="80" spans="1:18">
      <c r="A80" s="15" t="s">
        <v>555</v>
      </c>
      <c r="B80" s="17" t="n">
        <v>7841</v>
      </c>
      <c r="C80" s="18">
        <f>(0.0/B80*100)</f>
        <v/>
      </c>
      <c r="D80" s="19" t="n">
        <v>7841</v>
      </c>
      <c r="E80" s="18" t="n">
        <v>451.48932119</v>
      </c>
      <c r="F80" s="20" t="n">
        <v>5.12863117</v>
      </c>
      <c r="G80" s="18" t="n">
        <v>466.87209437</v>
      </c>
      <c r="H80" s="20" t="n">
        <v>4.47699646</v>
      </c>
      <c r="I80" s="18" t="s">
        <v>481</v>
      </c>
      <c r="J80" s="20" t="s">
        <v>481</v>
      </c>
      <c r="K80" s="18" t="s">
        <v>481</v>
      </c>
      <c r="L80" s="20" t="s">
        <v>481</v>
      </c>
      <c r="M80" s="18" t="s">
        <v>481</v>
      </c>
      <c r="N80" s="20" t="s">
        <v>481</v>
      </c>
      <c r="O80" s="18" t="s">
        <v>481</v>
      </c>
      <c r="P80" s="20" t="s">
        <v>481</v>
      </c>
      <c r="Q80" s="18" t="n">
        <v>411.2165818</v>
      </c>
      <c r="R80" s="20" t="n">
        <v>29.92557685</v>
      </c>
    </row>
    <row r="81" spans="1:18">
      <c r="A81" s="23" t="s">
        <v>556</v>
      </c>
      <c r="B81" s="17" t="n">
        <v>8861</v>
      </c>
      <c r="C81" s="18">
        <f>(76.0/B81*100)</f>
        <v/>
      </c>
      <c r="D81" s="19" t="n">
        <v>8785</v>
      </c>
      <c r="E81" s="18" t="n">
        <v>412.51422213</v>
      </c>
      <c r="F81" s="20" t="n">
        <v>2.63723803</v>
      </c>
      <c r="G81" s="18" t="n">
        <v>491.99444501</v>
      </c>
      <c r="H81" s="20" t="n">
        <v>4.1000399</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764</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487.75580139</v>
      </c>
      <c r="F7" s="20" t="n">
        <v>1.77583588</v>
      </c>
      <c r="G7" s="18" t="n">
        <v>511.96212041</v>
      </c>
      <c r="H7" s="20" t="n">
        <v>2.81192564</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509.81241463</v>
      </c>
      <c r="F8" s="20" t="n">
        <v>3.38124198</v>
      </c>
      <c r="G8" s="18" t="n">
        <v>480.40836286</v>
      </c>
      <c r="H8" s="20" t="n">
        <v>4.20054945</v>
      </c>
      <c r="I8" s="18" t="s">
        <v>481</v>
      </c>
      <c r="J8" s="20" t="s">
        <v>481</v>
      </c>
      <c r="K8" s="18" t="s">
        <v>481</v>
      </c>
      <c r="L8" s="20" t="s">
        <v>481</v>
      </c>
      <c r="M8" s="18" t="n">
        <v>301.63126691</v>
      </c>
      <c r="N8" s="20" t="n">
        <v>25.14921031</v>
      </c>
      <c r="O8" s="18" t="s">
        <v>481</v>
      </c>
      <c r="P8" s="20" t="s">
        <v>481</v>
      </c>
      <c r="Q8" s="18" t="s">
        <v>481</v>
      </c>
      <c r="R8" s="20" t="s">
        <v>481</v>
      </c>
    </row>
    <row r="9" spans="1:18">
      <c r="A9" s="15" t="s">
        <v>484</v>
      </c>
      <c r="B9" s="17" t="n">
        <v>9651</v>
      </c>
      <c r="C9" s="18">
        <f>(175.0/B9*100)</f>
        <v/>
      </c>
      <c r="D9" s="19" t="n">
        <v>9476</v>
      </c>
      <c r="E9" s="18" t="n">
        <v>477.50513345</v>
      </c>
      <c r="F9" s="20" t="n">
        <v>2.7266675</v>
      </c>
      <c r="G9" s="18" t="n">
        <v>551.06459767</v>
      </c>
      <c r="H9" s="20" t="n">
        <v>2.47138025</v>
      </c>
      <c r="I9" s="18" t="s">
        <v>481</v>
      </c>
      <c r="J9" s="20" t="s">
        <v>481</v>
      </c>
      <c r="K9" s="18" t="s">
        <v>481</v>
      </c>
      <c r="L9" s="20" t="s">
        <v>481</v>
      </c>
      <c r="M9" s="18" t="n">
        <v>357.98454354</v>
      </c>
      <c r="N9" s="20" t="n">
        <v>11.51846445</v>
      </c>
      <c r="O9" s="18" t="s">
        <v>481</v>
      </c>
      <c r="P9" s="20" t="s">
        <v>481</v>
      </c>
      <c r="Q9" s="18" t="s">
        <v>481</v>
      </c>
      <c r="R9" s="20" t="s">
        <v>481</v>
      </c>
    </row>
    <row r="10" spans="1:18">
      <c r="A10" s="15" t="s">
        <v>485</v>
      </c>
      <c r="B10" s="17" t="n">
        <v>20058</v>
      </c>
      <c r="C10" s="18">
        <f>(545.0/B10*100)</f>
        <v/>
      </c>
      <c r="D10" s="19" t="n">
        <v>19513</v>
      </c>
      <c r="E10" s="18" t="n">
        <v>514.33926005</v>
      </c>
      <c r="F10" s="20" t="n">
        <v>2.63017334</v>
      </c>
      <c r="G10" s="18" t="n">
        <v>521.73826328</v>
      </c>
      <c r="H10" s="20" t="n">
        <v>3.08393066</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393.7495142</v>
      </c>
      <c r="F11" s="20" t="n">
        <v>2.88456804</v>
      </c>
      <c r="G11" s="18" t="n">
        <v>444.77044332</v>
      </c>
      <c r="H11" s="20" t="n">
        <v>2.89050461</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464.30437999</v>
      </c>
      <c r="F12" s="20" t="n">
        <v>3.00959721</v>
      </c>
      <c r="G12" s="18" t="n">
        <v>515.9046048</v>
      </c>
      <c r="H12" s="20" t="n">
        <v>2.18966848</v>
      </c>
      <c r="I12" s="18" t="s">
        <v>481</v>
      </c>
      <c r="J12" s="20" t="s">
        <v>481</v>
      </c>
      <c r="K12" s="18" t="s">
        <v>481</v>
      </c>
      <c r="L12" s="20" t="s">
        <v>481</v>
      </c>
      <c r="M12" s="18" t="n">
        <v>340.98506961</v>
      </c>
      <c r="N12" s="20" t="n">
        <v>12.52444664</v>
      </c>
      <c r="O12" s="18" t="s">
        <v>481</v>
      </c>
      <c r="P12" s="20" t="s">
        <v>481</v>
      </c>
      <c r="Q12" s="18" t="s">
        <v>481</v>
      </c>
      <c r="R12" s="20" t="s">
        <v>481</v>
      </c>
    </row>
    <row r="13" spans="1:18">
      <c r="A13" s="15" t="s">
        <v>488</v>
      </c>
      <c r="B13" s="17" t="n">
        <v>7161</v>
      </c>
      <c r="C13" s="18">
        <f>(2813.0/B13*100)</f>
        <v/>
      </c>
      <c r="D13" s="19" t="n">
        <v>4348</v>
      </c>
      <c r="E13" s="18" t="s">
        <v>481</v>
      </c>
      <c r="F13" s="20" t="s">
        <v>481</v>
      </c>
      <c r="G13" s="18" t="n">
        <v>525.7419721</v>
      </c>
      <c r="H13" s="20" t="n">
        <v>2.24157968</v>
      </c>
      <c r="I13" s="18" t="s">
        <v>481</v>
      </c>
      <c r="J13" s="20" t="s">
        <v>481</v>
      </c>
      <c r="K13" s="18" t="s">
        <v>481</v>
      </c>
      <c r="L13" s="20" t="s">
        <v>481</v>
      </c>
      <c r="M13" s="18" t="n">
        <v>447.51533769</v>
      </c>
      <c r="N13" s="20" t="n">
        <v>5.97365007</v>
      </c>
      <c r="O13" s="18" t="s">
        <v>481</v>
      </c>
      <c r="P13" s="20" t="s">
        <v>481</v>
      </c>
      <c r="Q13" s="18" t="s">
        <v>481</v>
      </c>
      <c r="R13" s="20" t="s">
        <v>481</v>
      </c>
    </row>
    <row r="14" spans="1:18">
      <c r="A14" s="15" t="s">
        <v>489</v>
      </c>
      <c r="B14" s="17" t="n">
        <v>5587</v>
      </c>
      <c r="C14" s="18">
        <f>(78.0/B14*100)</f>
        <v/>
      </c>
      <c r="D14" s="19" t="n">
        <v>5509</v>
      </c>
      <c r="E14" s="18" t="n">
        <v>501.01387441</v>
      </c>
      <c r="F14" s="20" t="n">
        <v>2.38646516</v>
      </c>
      <c r="G14" s="18" t="n">
        <v>542.63696894</v>
      </c>
      <c r="H14" s="20" t="n">
        <v>2.65569442</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500.57686421</v>
      </c>
      <c r="F15" s="20" t="n">
        <v>2.79642139</v>
      </c>
      <c r="G15" s="18" t="n">
        <v>525.28251944</v>
      </c>
      <c r="H15" s="20" t="n">
        <v>2.82233715</v>
      </c>
      <c r="I15" s="18" t="s">
        <v>481</v>
      </c>
      <c r="J15" s="20" t="s">
        <v>481</v>
      </c>
      <c r="K15" s="18" t="s">
        <v>481</v>
      </c>
      <c r="L15" s="20" t="s">
        <v>481</v>
      </c>
      <c r="M15" s="18" t="n">
        <v>368.85220715</v>
      </c>
      <c r="N15" s="20" t="n">
        <v>14.5875493</v>
      </c>
      <c r="O15" s="18" t="s">
        <v>481</v>
      </c>
      <c r="P15" s="20" t="s">
        <v>481</v>
      </c>
      <c r="Q15" s="18" t="s">
        <v>481</v>
      </c>
      <c r="R15" s="20" t="s">
        <v>481</v>
      </c>
    </row>
    <row r="16" spans="1:18">
      <c r="A16" s="15" t="s">
        <v>491</v>
      </c>
      <c r="B16" s="17" t="n">
        <v>6108</v>
      </c>
      <c r="C16" s="18">
        <f>(121.0/B16*100)</f>
        <v/>
      </c>
      <c r="D16" s="19" t="n">
        <v>5987</v>
      </c>
      <c r="E16" s="18" t="n">
        <v>466.32974196</v>
      </c>
      <c r="F16" s="20" t="n">
        <v>3.13494285</v>
      </c>
      <c r="G16" s="18" t="n">
        <v>509.85515955</v>
      </c>
      <c r="H16" s="20" t="n">
        <v>2.32479077</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492.44161253</v>
      </c>
      <c r="F17" s="20" t="n">
        <v>3.23798395</v>
      </c>
      <c r="G17" s="18" t="n">
        <v>536.39705006</v>
      </c>
      <c r="H17" s="20" t="n">
        <v>3.16285086</v>
      </c>
      <c r="I17" s="18" t="s">
        <v>481</v>
      </c>
      <c r="J17" s="20" t="s">
        <v>481</v>
      </c>
      <c r="K17" s="18" t="s">
        <v>481</v>
      </c>
      <c r="L17" s="20" t="s">
        <v>481</v>
      </c>
      <c r="M17" s="18" t="n">
        <v>362.96139732</v>
      </c>
      <c r="N17" s="20" t="n">
        <v>12.64520278</v>
      </c>
      <c r="O17" s="18" t="s">
        <v>481</v>
      </c>
      <c r="P17" s="20" t="s">
        <v>481</v>
      </c>
      <c r="Q17" s="18" t="s">
        <v>481</v>
      </c>
      <c r="R17" s="20" t="s">
        <v>481</v>
      </c>
    </row>
    <row r="18" spans="1:18">
      <c r="A18" s="15" t="s">
        <v>493</v>
      </c>
      <c r="B18" s="17" t="n">
        <v>5532</v>
      </c>
      <c r="C18" s="18">
        <f>(29.0/B18*100)</f>
        <v/>
      </c>
      <c r="D18" s="19" t="n">
        <v>5503</v>
      </c>
      <c r="E18" s="18" t="n">
        <v>421.99634472</v>
      </c>
      <c r="F18" s="20" t="n">
        <v>4.32709484</v>
      </c>
      <c r="G18" s="18" t="n">
        <v>477.25468172</v>
      </c>
      <c r="H18" s="20" t="n">
        <v>3.26289911</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455.0367819</v>
      </c>
      <c r="F19" s="20" t="n">
        <v>3.34975002</v>
      </c>
      <c r="G19" s="18" t="n">
        <v>495.89314333</v>
      </c>
      <c r="H19" s="20" t="n">
        <v>2.70733884</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476.78229415</v>
      </c>
      <c r="F20" s="20" t="n">
        <v>2.87447208</v>
      </c>
      <c r="G20" s="18" t="n">
        <v>500.5276199</v>
      </c>
      <c r="H20" s="20" t="n">
        <v>2.75529422</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504.54666859</v>
      </c>
      <c r="F21" s="20" t="n">
        <v>2.0188075</v>
      </c>
      <c r="G21" s="18" t="n">
        <v>463.03879378</v>
      </c>
      <c r="H21" s="20" t="n">
        <v>12.81513833</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462.40008245</v>
      </c>
      <c r="F22" s="20" t="n">
        <v>4.53132392</v>
      </c>
      <c r="G22" s="18" t="n">
        <v>480.72583438</v>
      </c>
      <c r="H22" s="20" t="n">
        <v>4.64763935</v>
      </c>
      <c r="I22" s="18" t="s">
        <v>481</v>
      </c>
      <c r="J22" s="20" t="s">
        <v>481</v>
      </c>
      <c r="K22" s="18" t="s">
        <v>481</v>
      </c>
      <c r="L22" s="20" t="s">
        <v>481</v>
      </c>
      <c r="M22" s="18" t="s">
        <v>481</v>
      </c>
      <c r="N22" s="20" t="s">
        <v>481</v>
      </c>
      <c r="O22" s="18" t="n">
        <v>453.69444853</v>
      </c>
      <c r="P22" s="20" t="n">
        <v>23.59889974</v>
      </c>
      <c r="Q22" s="18" t="s">
        <v>481</v>
      </c>
      <c r="R22" s="20" t="s">
        <v>481</v>
      </c>
    </row>
    <row r="23" spans="1:18">
      <c r="A23" s="15" t="s">
        <v>498</v>
      </c>
      <c r="B23" s="17" t="n">
        <v>11583</v>
      </c>
      <c r="C23" s="18">
        <f>(230.0/B23*100)</f>
        <v/>
      </c>
      <c r="D23" s="19" t="n">
        <v>11353</v>
      </c>
      <c r="E23" s="18" t="n">
        <v>468.25397707</v>
      </c>
      <c r="F23" s="20" t="n">
        <v>3.48927227</v>
      </c>
      <c r="G23" s="18" t="n">
        <v>520.26953474</v>
      </c>
      <c r="H23" s="20" t="n">
        <v>3.98178735</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532.4398722</v>
      </c>
      <c r="N24" s="20" t="n">
        <v>3.00001481</v>
      </c>
      <c r="O24" s="18" t="s">
        <v>481</v>
      </c>
      <c r="P24" s="20" t="s">
        <v>481</v>
      </c>
      <c r="Q24" s="18" t="s">
        <v>481</v>
      </c>
      <c r="R24" s="20" t="s">
        <v>481</v>
      </c>
    </row>
    <row r="25" spans="1:18">
      <c r="A25" s="15" t="s">
        <v>500</v>
      </c>
      <c r="B25" s="17" t="n">
        <v>5581</v>
      </c>
      <c r="C25" s="18">
        <f>(25.0/B25*100)</f>
        <v/>
      </c>
      <c r="D25" s="19" t="n">
        <v>5556</v>
      </c>
      <c r="E25" s="18" t="n">
        <v>519.72060274</v>
      </c>
      <c r="F25" s="20" t="n">
        <v>3.90155623</v>
      </c>
      <c r="G25" s="18" t="n">
        <v>536.0407527</v>
      </c>
      <c r="H25" s="20" t="n">
        <v>4.98141394</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470.08055054</v>
      </c>
      <c r="F26" s="20" t="n">
        <v>2.63905699</v>
      </c>
      <c r="G26" s="18" t="n">
        <v>494.38151069</v>
      </c>
      <c r="H26" s="20" t="n">
        <v>2.65552079</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467.86449071</v>
      </c>
      <c r="F27" s="20" t="n">
        <v>1.78237671</v>
      </c>
      <c r="G27" s="18" t="n">
        <v>518.32567721</v>
      </c>
      <c r="H27" s="20" t="n">
        <v>2.03995267</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401.07955735</v>
      </c>
      <c r="F28" s="20" t="n">
        <v>2.34271793</v>
      </c>
      <c r="G28" s="18" t="n">
        <v>430.0742809</v>
      </c>
      <c r="H28" s="20" t="n">
        <v>3.58771511</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498.42728009</v>
      </c>
      <c r="F29" s="20" t="n">
        <v>2.97940252</v>
      </c>
      <c r="G29" s="18" t="n">
        <v>533.81236158</v>
      </c>
      <c r="H29" s="20" t="n">
        <v>2.62158752</v>
      </c>
      <c r="I29" s="18" t="s">
        <v>481</v>
      </c>
      <c r="J29" s="20" t="s">
        <v>481</v>
      </c>
      <c r="K29" s="18" t="s">
        <v>481</v>
      </c>
      <c r="L29" s="20" t="s">
        <v>481</v>
      </c>
      <c r="M29" s="18" t="n">
        <v>335.3902018</v>
      </c>
      <c r="N29" s="20" t="n">
        <v>12.1685767</v>
      </c>
      <c r="O29" s="18" t="s">
        <v>481</v>
      </c>
      <c r="P29" s="20" t="s">
        <v>481</v>
      </c>
      <c r="Q29" s="18" t="s">
        <v>481</v>
      </c>
      <c r="R29" s="20" t="s">
        <v>481</v>
      </c>
    </row>
    <row r="30" spans="1:18">
      <c r="A30" s="15" t="s">
        <v>505</v>
      </c>
      <c r="B30" s="17" t="n">
        <v>4520</v>
      </c>
      <c r="C30" s="18">
        <f>(140.0/B30*100)</f>
        <v/>
      </c>
      <c r="D30" s="19" t="n">
        <v>4380</v>
      </c>
      <c r="E30" s="18" t="n">
        <v>493.32730475</v>
      </c>
      <c r="F30" s="20" t="n">
        <v>2.62233488</v>
      </c>
      <c r="G30" s="18" t="n">
        <v>503.67508317</v>
      </c>
      <c r="H30" s="20" t="n">
        <v>3.86195349</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501.72981506</v>
      </c>
      <c r="N31" s="20" t="n">
        <v>2.23163648</v>
      </c>
      <c r="O31" s="18" t="s">
        <v>481</v>
      </c>
      <c r="P31" s="20" t="s">
        <v>481</v>
      </c>
      <c r="Q31" s="18" t="s">
        <v>481</v>
      </c>
      <c r="R31" s="20" t="s">
        <v>481</v>
      </c>
    </row>
    <row r="32" spans="1:18">
      <c r="A32" s="15" t="s">
        <v>507</v>
      </c>
      <c r="B32" s="17" t="n">
        <v>4478</v>
      </c>
      <c r="C32" s="18">
        <f>(6.0/B32*100)</f>
        <v/>
      </c>
      <c r="D32" s="19" t="n">
        <v>4472</v>
      </c>
      <c r="E32" s="18" t="n">
        <v>480.43087715</v>
      </c>
      <c r="F32" s="20" t="n">
        <v>3.01269552</v>
      </c>
      <c r="G32" s="18" t="n">
        <v>517.1044801100001</v>
      </c>
      <c r="H32" s="20" t="n">
        <v>2.68847655</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466.27369286</v>
      </c>
      <c r="F33" s="20" t="n">
        <v>3.95755008</v>
      </c>
      <c r="G33" s="18" t="n">
        <v>508.72530226</v>
      </c>
      <c r="H33" s="20" t="n">
        <v>2.41053768</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446.66099561</v>
      </c>
      <c r="F34" s="20" t="n">
        <v>3.72671692</v>
      </c>
      <c r="G34" s="18" t="n">
        <v>498.31340481</v>
      </c>
      <c r="H34" s="20" t="n">
        <v>2.74267951</v>
      </c>
      <c r="I34" s="18" t="s">
        <v>481</v>
      </c>
      <c r="J34" s="20" t="s">
        <v>481</v>
      </c>
      <c r="K34" s="18" t="s">
        <v>481</v>
      </c>
      <c r="L34" s="20" t="s">
        <v>481</v>
      </c>
      <c r="M34" s="18" t="n">
        <v>336.51078337</v>
      </c>
      <c r="N34" s="20" t="n">
        <v>12.24828707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509.91963209</v>
      </c>
      <c r="P35" s="20" t="n">
        <v>1.25633733</v>
      </c>
      <c r="Q35" s="18" t="s">
        <v>481</v>
      </c>
      <c r="R35" s="20" t="s">
        <v>481</v>
      </c>
    </row>
    <row r="36" spans="1:18">
      <c r="A36" s="15" t="s">
        <v>511</v>
      </c>
      <c r="B36" s="17" t="n">
        <v>6736</v>
      </c>
      <c r="C36" s="18">
        <f>(40.0/B36*100)</f>
        <v/>
      </c>
      <c r="D36" s="19" t="n">
        <v>6696</v>
      </c>
      <c r="E36" s="18" t="n">
        <v>455.46184389</v>
      </c>
      <c r="F36" s="20" t="n">
        <v>3.07474335</v>
      </c>
      <c r="G36" s="18" t="n">
        <v>509.65033632</v>
      </c>
      <c r="H36" s="20" t="n">
        <v>2.28312878</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488.26482755</v>
      </c>
      <c r="F37" s="20" t="n">
        <v>3.56491912</v>
      </c>
      <c r="G37" s="18" t="n">
        <v>505.54407486</v>
      </c>
      <c r="H37" s="20" t="n">
        <v>3.33489397</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515.52114145</v>
      </c>
      <c r="F38" s="20" t="n">
        <v>3.06738924</v>
      </c>
      <c r="G38" s="18" t="n">
        <v>530.42228403</v>
      </c>
      <c r="H38" s="20" t="n">
        <v>4.25421146</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398.89706609</v>
      </c>
      <c r="F39" s="20" t="n">
        <v>3.90735529</v>
      </c>
      <c r="G39" s="18" t="n">
        <v>439.52038279</v>
      </c>
      <c r="H39" s="20" t="n">
        <v>4.94847961</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470.9371597</v>
      </c>
      <c r="F40" s="20" t="n">
        <v>3.0308147</v>
      </c>
      <c r="G40" s="18" t="n">
        <v>508.64487719</v>
      </c>
      <c r="H40" s="20" t="n">
        <v>2.79702951</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468.60593485</v>
      </c>
      <c r="F41" s="20" t="n">
        <v>3.17191787</v>
      </c>
      <c r="G41" s="18" t="n">
        <v>483.74293321</v>
      </c>
      <c r="H41" s="20" t="n">
        <v>6.26531547</v>
      </c>
      <c r="I41" s="18" t="s">
        <v>481</v>
      </c>
      <c r="J41" s="20" t="s">
        <v>481</v>
      </c>
      <c r="K41" s="18" t="s">
        <v>481</v>
      </c>
      <c r="L41" s="20" t="s">
        <v>481</v>
      </c>
      <c r="M41" s="18" t="n">
        <v>392.51815558</v>
      </c>
      <c r="N41" s="20" t="n">
        <v>16.89642718</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354.81311525</v>
      </c>
      <c r="F45" s="20" t="n">
        <v>2.83669326</v>
      </c>
      <c r="G45" s="18" t="n">
        <v>369.55626366</v>
      </c>
      <c r="H45" s="20" t="n">
        <v>4.84437512</v>
      </c>
      <c r="I45" s="18" t="s">
        <v>481</v>
      </c>
      <c r="J45" s="20" t="s">
        <v>481</v>
      </c>
      <c r="K45" s="18" t="s">
        <v>481</v>
      </c>
      <c r="L45" s="20" t="s">
        <v>481</v>
      </c>
      <c r="M45" s="18" t="n">
        <v>339.32808939</v>
      </c>
      <c r="N45" s="20" t="n">
        <v>14.94614877</v>
      </c>
      <c r="O45" s="18" t="n">
        <v>418.02959207</v>
      </c>
      <c r="P45" s="20" t="n">
        <v>26.94195645</v>
      </c>
      <c r="Q45" s="18" t="n">
        <v>356.78236099</v>
      </c>
      <c r="R45" s="20" t="n">
        <v>3.92207349</v>
      </c>
    </row>
    <row r="46" spans="1:18">
      <c r="A46" s="15" t="s">
        <v>521</v>
      </c>
      <c r="B46" s="17" t="n">
        <v>23141</v>
      </c>
      <c r="C46" s="18">
        <f>(1771.0/B46*100)</f>
        <v/>
      </c>
      <c r="D46" s="19" t="n">
        <v>21370</v>
      </c>
      <c r="E46" s="18" t="n">
        <v>354.15884333</v>
      </c>
      <c r="F46" s="20" t="n">
        <v>2.73865959</v>
      </c>
      <c r="G46" s="18" t="n">
        <v>425.15630763</v>
      </c>
      <c r="H46" s="20" t="n">
        <v>3.75242573</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445.39598101</v>
      </c>
      <c r="F47" s="20" t="n">
        <v>4.31059618</v>
      </c>
      <c r="G47" s="18" t="n">
        <v>436.93725989</v>
      </c>
      <c r="H47" s="20" t="n">
        <v>5.61656858</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506.0604452</v>
      </c>
      <c r="F48" s="20" t="n">
        <v>4.33912106</v>
      </c>
      <c r="G48" s="18" t="n">
        <v>570.32701086</v>
      </c>
      <c r="H48" s="20" t="n">
        <v>5.94913595</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404.66791407</v>
      </c>
      <c r="F49" s="20" t="n">
        <v>3.33901613</v>
      </c>
      <c r="G49" s="18" t="n">
        <v>417.24194403</v>
      </c>
      <c r="H49" s="20" t="n">
        <v>3.74620124</v>
      </c>
      <c r="I49" s="18" t="s">
        <v>481</v>
      </c>
      <c r="J49" s="20" t="s">
        <v>481</v>
      </c>
      <c r="K49" s="18" t="s">
        <v>481</v>
      </c>
      <c r="L49" s="20" t="s">
        <v>481</v>
      </c>
      <c r="M49" s="18" t="s">
        <v>481</v>
      </c>
      <c r="N49" s="20" t="s">
        <v>481</v>
      </c>
      <c r="O49" s="18" t="s">
        <v>481</v>
      </c>
      <c r="P49" s="20" t="s">
        <v>481</v>
      </c>
      <c r="Q49" s="18" t="n">
        <v>346.94225022</v>
      </c>
      <c r="R49" s="20" t="n">
        <v>14.20643886</v>
      </c>
    </row>
    <row r="50" spans="1:18">
      <c r="A50" s="15" t="s">
        <v>525</v>
      </c>
      <c r="B50" s="17" t="n">
        <v>11795</v>
      </c>
      <c r="C50" s="18">
        <f>(249.0/B50*100)</f>
        <v/>
      </c>
      <c r="D50" s="19" t="n">
        <v>11546</v>
      </c>
      <c r="E50" s="18" t="n">
        <v>375.69540841</v>
      </c>
      <c r="F50" s="20" t="n">
        <v>2.55897127</v>
      </c>
      <c r="G50" s="18" t="n">
        <v>407.54713143</v>
      </c>
      <c r="H50" s="20" t="n">
        <v>3.28035272</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399.02155073</v>
      </c>
      <c r="F51" s="20" t="n">
        <v>2.74015475</v>
      </c>
      <c r="G51" s="18" t="n">
        <v>425.1895623</v>
      </c>
      <c r="H51" s="20" t="n">
        <v>4.86733131</v>
      </c>
      <c r="I51" s="18" t="s">
        <v>481</v>
      </c>
      <c r="J51" s="20" t="s">
        <v>481</v>
      </c>
      <c r="K51" s="18" t="s">
        <v>481</v>
      </c>
      <c r="L51" s="20" t="s">
        <v>481</v>
      </c>
      <c r="M51" s="18" t="n">
        <v>380.5422133</v>
      </c>
      <c r="N51" s="20" t="n">
        <v>4.31283207</v>
      </c>
      <c r="O51" s="18" t="s">
        <v>481</v>
      </c>
      <c r="P51" s="20" t="s">
        <v>481</v>
      </c>
      <c r="Q51" s="18" t="s">
        <v>481</v>
      </c>
      <c r="R51" s="20" t="s">
        <v>481</v>
      </c>
    </row>
    <row r="52" spans="1:18">
      <c r="A52" s="15" t="s">
        <v>527</v>
      </c>
      <c r="B52" s="17" t="n">
        <v>5809</v>
      </c>
      <c r="C52" s="18">
        <f>(85.0/B52*100)</f>
        <v/>
      </c>
      <c r="D52" s="19" t="n">
        <v>5724</v>
      </c>
      <c r="E52" s="18" t="n">
        <v>446.48196913</v>
      </c>
      <c r="F52" s="20" t="n">
        <v>3.71671151</v>
      </c>
      <c r="G52" s="18" t="n">
        <v>473.23105765</v>
      </c>
      <c r="H52" s="20" t="n">
        <v>2.94746877</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411.69283865</v>
      </c>
      <c r="F53" s="20" t="n">
        <v>2.37412024</v>
      </c>
      <c r="G53" s="18" t="n">
        <v>458.24661687</v>
      </c>
      <c r="H53" s="20" t="n">
        <v>2.08814414</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318.95670903</v>
      </c>
      <c r="F54" s="20" t="n">
        <v>3.00928005</v>
      </c>
      <c r="G54" s="18" t="n">
        <v>351.43219523</v>
      </c>
      <c r="H54" s="20" t="n">
        <v>3.62668621</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381.02165322</v>
      </c>
      <c r="F55" s="20" t="n">
        <v>3.9131615</v>
      </c>
      <c r="G55" s="18" t="n">
        <v>418.44770628</v>
      </c>
      <c r="H55" s="20" t="n">
        <v>3.15268072</v>
      </c>
      <c r="I55" s="18" t="s">
        <v>481</v>
      </c>
      <c r="J55" s="20" t="s">
        <v>481</v>
      </c>
      <c r="K55" s="18" t="s">
        <v>481</v>
      </c>
      <c r="L55" s="20" t="s">
        <v>481</v>
      </c>
      <c r="M55" s="18" t="n">
        <v>402.2497</v>
      </c>
      <c r="N55" s="20" t="n">
        <v>27.58568418</v>
      </c>
      <c r="O55" s="18" t="n">
        <v>461.0364342</v>
      </c>
      <c r="P55" s="20" t="n">
        <v>55.12191837</v>
      </c>
      <c r="Q55" s="18" t="n">
        <v>323.07913877</v>
      </c>
      <c r="R55" s="20" t="n">
        <v>23.78398706</v>
      </c>
    </row>
    <row r="56" spans="1:18">
      <c r="A56" s="15" t="s">
        <v>531</v>
      </c>
      <c r="B56" s="17" t="n">
        <v>5359</v>
      </c>
      <c r="C56" s="18">
        <f>(77.0/B56*100)</f>
        <v/>
      </c>
      <c r="D56" s="19" t="n">
        <v>5282</v>
      </c>
      <c r="E56" s="18" t="n">
        <v>528.35815532</v>
      </c>
      <c r="F56" s="20" t="n">
        <v>3.22631946</v>
      </c>
      <c r="G56" s="18" t="n">
        <v>568.74626502</v>
      </c>
      <c r="H56" s="20" t="n">
        <v>3.07235057</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386.2679901</v>
      </c>
      <c r="F57" s="20" t="n">
        <v>3.47484619</v>
      </c>
      <c r="G57" s="18" t="n">
        <v>386.86986922</v>
      </c>
      <c r="H57" s="20" t="n">
        <v>3.85493439</v>
      </c>
      <c r="I57" s="18" t="s">
        <v>481</v>
      </c>
      <c r="J57" s="20" t="s">
        <v>481</v>
      </c>
      <c r="K57" s="18" t="s">
        <v>481</v>
      </c>
      <c r="L57" s="20" t="s">
        <v>481</v>
      </c>
      <c r="M57" s="18" t="s">
        <v>481</v>
      </c>
      <c r="N57" s="20" t="s">
        <v>481</v>
      </c>
      <c r="O57" s="18" t="s">
        <v>481</v>
      </c>
      <c r="P57" s="20" t="s">
        <v>481</v>
      </c>
      <c r="Q57" s="18" t="n">
        <v>363.29526766</v>
      </c>
      <c r="R57" s="20" t="n">
        <v>10.59835387</v>
      </c>
    </row>
    <row r="58" spans="1:18">
      <c r="A58" s="15" t="s">
        <v>533</v>
      </c>
      <c r="B58" s="17" t="n">
        <v>7267</v>
      </c>
      <c r="C58" s="18">
        <f>(10.0/B58*100)</f>
        <v/>
      </c>
      <c r="D58" s="19" t="n">
        <v>7257</v>
      </c>
      <c r="E58" s="18" t="n">
        <v>369.65466344</v>
      </c>
      <c r="F58" s="20" t="n">
        <v>3.53717602</v>
      </c>
      <c r="G58" s="18" t="n">
        <v>390.40915153</v>
      </c>
      <c r="H58" s="20" t="n">
        <v>3.13478009</v>
      </c>
      <c r="I58" s="18" t="s">
        <v>481</v>
      </c>
      <c r="J58" s="20" t="s">
        <v>481</v>
      </c>
      <c r="K58" s="18" t="s">
        <v>481</v>
      </c>
      <c r="L58" s="20" t="s">
        <v>481</v>
      </c>
      <c r="M58" s="18" t="s">
        <v>481</v>
      </c>
      <c r="N58" s="20" t="s">
        <v>481</v>
      </c>
      <c r="O58" s="18" t="n">
        <v>323.59055695</v>
      </c>
      <c r="P58" s="20" t="n">
        <v>30.93674013</v>
      </c>
      <c r="Q58" s="18" t="n">
        <v>356.15343289</v>
      </c>
      <c r="R58" s="20" t="n">
        <v>26.34649755</v>
      </c>
    </row>
    <row r="59" spans="1:18">
      <c r="A59" s="15" t="s">
        <v>534</v>
      </c>
      <c r="B59" s="17" t="n">
        <v>4826</v>
      </c>
      <c r="C59" s="18">
        <f>(26.0/B59*100)</f>
        <v/>
      </c>
      <c r="D59" s="19" t="n">
        <v>4800</v>
      </c>
      <c r="E59" s="18" t="n">
        <v>358.01045494</v>
      </c>
      <c r="F59" s="20" t="n">
        <v>2.1703484</v>
      </c>
      <c r="G59" s="18" t="n">
        <v>372.32656889</v>
      </c>
      <c r="H59" s="20" t="n">
        <v>2.34454366</v>
      </c>
      <c r="I59" s="18" t="s">
        <v>481</v>
      </c>
      <c r="J59" s="20" t="s">
        <v>481</v>
      </c>
      <c r="K59" s="18" t="s">
        <v>481</v>
      </c>
      <c r="L59" s="20" t="s">
        <v>481</v>
      </c>
      <c r="M59" s="18" t="s">
        <v>481</v>
      </c>
      <c r="N59" s="20" t="s">
        <v>481</v>
      </c>
      <c r="O59" s="18" t="n">
        <v>280.22628568</v>
      </c>
      <c r="P59" s="20" t="n">
        <v>15.96945034</v>
      </c>
      <c r="Q59" s="18" t="n">
        <v>326.62093374</v>
      </c>
      <c r="R59" s="20" t="n">
        <v>4.71246935</v>
      </c>
    </row>
    <row r="60" spans="1:18">
      <c r="A60" s="15" t="s">
        <v>535</v>
      </c>
      <c r="B60" s="17" t="n">
        <v>4546</v>
      </c>
      <c r="C60" s="18">
        <f>(15.0/B60*100)</f>
        <v/>
      </c>
      <c r="D60" s="19" t="n">
        <v>4531</v>
      </c>
      <c r="E60" s="18" t="n">
        <v>383.67877108</v>
      </c>
      <c r="F60" s="20" t="n">
        <v>6.03684212</v>
      </c>
      <c r="G60" s="18" t="n">
        <v>408.68272928</v>
      </c>
      <c r="H60" s="20" t="n">
        <v>4.3761499</v>
      </c>
      <c r="I60" s="18" t="s">
        <v>481</v>
      </c>
      <c r="J60" s="20" t="s">
        <v>481</v>
      </c>
      <c r="K60" s="18" t="s">
        <v>481</v>
      </c>
      <c r="L60" s="20" t="s">
        <v>481</v>
      </c>
      <c r="M60" s="18" t="s">
        <v>481</v>
      </c>
      <c r="N60" s="20" t="s">
        <v>481</v>
      </c>
      <c r="O60" s="18" t="n">
        <v>373.04380552</v>
      </c>
      <c r="P60" s="20" t="n">
        <v>87.59989863</v>
      </c>
      <c r="Q60" s="18" t="n">
        <v>375.47390257</v>
      </c>
      <c r="R60" s="20" t="n">
        <v>7.97161359</v>
      </c>
    </row>
    <row r="61" spans="1:18">
      <c r="A61" s="15" t="s">
        <v>536</v>
      </c>
      <c r="B61" s="17" t="n">
        <v>6525</v>
      </c>
      <c r="C61" s="18">
        <f>(148.0/B61*100)</f>
        <v/>
      </c>
      <c r="D61" s="19" t="n">
        <v>6377</v>
      </c>
      <c r="E61" s="18" t="n">
        <v>450.44142256</v>
      </c>
      <c r="F61" s="20" t="n">
        <v>2.86049583</v>
      </c>
      <c r="G61" s="18" t="n">
        <v>497.79698302</v>
      </c>
      <c r="H61" s="20" t="n">
        <v>2.72805535</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521.13720145</v>
      </c>
      <c r="F62" s="20" t="n">
        <v>1.81313962</v>
      </c>
      <c r="G62" s="18" t="n">
        <v>565.43760063</v>
      </c>
      <c r="H62" s="20" t="n">
        <v>1.67974398</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362.47755155</v>
      </c>
      <c r="F63" s="20" t="n">
        <v>2.41312552</v>
      </c>
      <c r="G63" s="18" t="n">
        <v>379.02042375</v>
      </c>
      <c r="H63" s="20" t="n">
        <v>2.16608099</v>
      </c>
      <c r="I63" s="18" t="s">
        <v>481</v>
      </c>
      <c r="J63" s="20" t="s">
        <v>481</v>
      </c>
      <c r="K63" s="18" t="s">
        <v>481</v>
      </c>
      <c r="L63" s="20" t="s">
        <v>481</v>
      </c>
      <c r="M63" s="18" t="n">
        <v>399.45297857</v>
      </c>
      <c r="N63" s="20" t="n">
        <v>24.59290212</v>
      </c>
      <c r="O63" s="18" t="n">
        <v>304.4940507</v>
      </c>
      <c r="P63" s="20" t="n">
        <v>46.30928435</v>
      </c>
      <c r="Q63" s="18" t="n">
        <v>358.5769266</v>
      </c>
      <c r="R63" s="20" t="n">
        <v>8.451725619999999</v>
      </c>
    </row>
    <row r="64" spans="1:18">
      <c r="A64" s="15" t="s">
        <v>539</v>
      </c>
      <c r="B64" s="17" t="n">
        <v>3634</v>
      </c>
      <c r="C64" s="18">
        <f>(3.0/B64*100)</f>
        <v/>
      </c>
      <c r="D64" s="19" t="n">
        <v>3631</v>
      </c>
      <c r="E64" s="18" t="n">
        <v>466.58830929</v>
      </c>
      <c r="F64" s="20" t="n">
        <v>2.66241606</v>
      </c>
      <c r="G64" s="18" t="n">
        <v>537.167256</v>
      </c>
      <c r="H64" s="20" t="n">
        <v>4.75442803</v>
      </c>
      <c r="I64" s="18" t="s">
        <v>481</v>
      </c>
      <c r="J64" s="20" t="s">
        <v>481</v>
      </c>
      <c r="K64" s="18" t="s">
        <v>481</v>
      </c>
      <c r="L64" s="20" t="s">
        <v>481</v>
      </c>
      <c r="M64" s="18" t="n">
        <v>511.23049042</v>
      </c>
      <c r="N64" s="20" t="n">
        <v>90.93392535</v>
      </c>
      <c r="O64" s="18" t="n">
        <v>587.8178</v>
      </c>
      <c r="P64" s="20" t="n">
        <v>35.23562453</v>
      </c>
      <c r="Q64" s="18" t="n">
        <v>460.5961263</v>
      </c>
      <c r="R64" s="20" t="n">
        <v>3.29760991</v>
      </c>
    </row>
    <row r="65" spans="1:18">
      <c r="A65" s="15" t="s">
        <v>540</v>
      </c>
      <c r="B65" s="17" t="n">
        <v>5325</v>
      </c>
      <c r="C65" s="18">
        <f>(14.0/B65*100)</f>
        <v/>
      </c>
      <c r="D65" s="19" t="n">
        <v>5311</v>
      </c>
      <c r="E65" s="18" t="n">
        <v>408.08208393</v>
      </c>
      <c r="F65" s="20" t="n">
        <v>3.01849683</v>
      </c>
      <c r="G65" s="18" t="n">
        <v>439.65811454</v>
      </c>
      <c r="H65" s="20" t="n">
        <v>3.78585764</v>
      </c>
      <c r="I65" s="18" t="s">
        <v>481</v>
      </c>
      <c r="J65" s="20" t="s">
        <v>481</v>
      </c>
      <c r="K65" s="18" t="s">
        <v>481</v>
      </c>
      <c r="L65" s="20" t="s">
        <v>481</v>
      </c>
      <c r="M65" s="18" t="n">
        <v>406.78902874</v>
      </c>
      <c r="N65" s="20" t="n">
        <v>27.06415707</v>
      </c>
      <c r="O65" s="18" t="s">
        <v>481</v>
      </c>
      <c r="P65" s="20" t="s">
        <v>481</v>
      </c>
      <c r="Q65" s="18" t="n">
        <v>360.69461536</v>
      </c>
      <c r="R65" s="20" t="n">
        <v>13.52045682</v>
      </c>
    </row>
    <row r="66" spans="1:18">
      <c r="A66" s="15" t="s">
        <v>541</v>
      </c>
      <c r="B66" s="17" t="n">
        <v>5665</v>
      </c>
      <c r="C66" s="18">
        <f>(80.0/B66*100)</f>
        <v/>
      </c>
      <c r="D66" s="19" t="n">
        <v>5585</v>
      </c>
      <c r="E66" s="18" t="n">
        <v>405.36175614</v>
      </c>
      <c r="F66" s="20" t="n">
        <v>2.0365455</v>
      </c>
      <c r="G66" s="18" t="n">
        <v>429.2938622</v>
      </c>
      <c r="H66" s="20" t="n">
        <v>1.96311968</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373.55962942</v>
      </c>
      <c r="F67" s="20" t="n">
        <v>2.68318111</v>
      </c>
      <c r="G67" s="18" t="n">
        <v>411.21051881</v>
      </c>
      <c r="H67" s="20" t="n">
        <v>3.43023237</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384.09792495</v>
      </c>
      <c r="F68" s="20" t="n">
        <v>1.76456503</v>
      </c>
      <c r="G68" s="18" t="n">
        <v>445.15196086</v>
      </c>
      <c r="H68" s="20" t="n">
        <v>2.10332171</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438.57621608</v>
      </c>
      <c r="F69" s="20" t="n">
        <v>3.90243762</v>
      </c>
      <c r="G69" s="18" t="n">
        <v>449.316199</v>
      </c>
      <c r="H69" s="20" t="n">
        <v>5.07528973</v>
      </c>
      <c r="I69" s="18" t="s">
        <v>481</v>
      </c>
      <c r="J69" s="20" t="s">
        <v>481</v>
      </c>
      <c r="K69" s="18" t="s">
        <v>481</v>
      </c>
      <c r="L69" s="20" t="s">
        <v>481</v>
      </c>
      <c r="M69" s="18" t="s">
        <v>481</v>
      </c>
      <c r="N69" s="20" t="s">
        <v>481</v>
      </c>
      <c r="O69" s="18" t="s">
        <v>481</v>
      </c>
      <c r="P69" s="20" t="s">
        <v>481</v>
      </c>
      <c r="Q69" s="18" t="n">
        <v>458.43284699</v>
      </c>
      <c r="R69" s="20" t="n">
        <v>31.55032453</v>
      </c>
    </row>
    <row r="70" spans="1:18">
      <c r="A70" s="15" t="s">
        <v>545</v>
      </c>
      <c r="B70" s="17" t="n">
        <v>6036</v>
      </c>
      <c r="C70" s="18">
        <f>(223.0/B70*100)</f>
        <v/>
      </c>
      <c r="D70" s="19" t="n">
        <v>5813</v>
      </c>
      <c r="E70" s="18" t="n">
        <v>477.84781898</v>
      </c>
      <c r="F70" s="20" t="n">
        <v>4.07500657</v>
      </c>
      <c r="G70" s="18" t="n">
        <v>502.86826179</v>
      </c>
      <c r="H70" s="20" t="n">
        <v>3.10183962</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537.33080977</v>
      </c>
      <c r="F71" s="20" t="n">
        <v>2.3967911</v>
      </c>
      <c r="G71" s="18" t="n">
        <v>584.6079068499999</v>
      </c>
      <c r="H71" s="20" t="n">
        <v>1.79647154</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535.29089521</v>
      </c>
      <c r="F72" s="20" t="n">
        <v>3.20833991</v>
      </c>
      <c r="G72" s="18" t="n">
        <v>551.60707239</v>
      </c>
      <c r="H72" s="20" t="n">
        <v>3.95060468</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415.93710924</v>
      </c>
      <c r="F73" s="20" t="n">
        <v>2.74001892</v>
      </c>
      <c r="G73" s="18" t="n">
        <v>413.32680261</v>
      </c>
      <c r="H73" s="20" t="n">
        <v>6.90048482</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397.90885161</v>
      </c>
      <c r="F74" s="20" t="n">
        <v>1.7851989</v>
      </c>
      <c r="G74" s="18" t="n">
        <v>464.89881026</v>
      </c>
      <c r="H74" s="20" t="n">
        <v>3.08924983</v>
      </c>
      <c r="I74" s="18" t="s">
        <v>481</v>
      </c>
      <c r="J74" s="20" t="s">
        <v>481</v>
      </c>
      <c r="K74" s="18" t="s">
        <v>481</v>
      </c>
      <c r="L74" s="20" t="s">
        <v>481</v>
      </c>
      <c r="M74" s="18" t="s">
        <v>481</v>
      </c>
      <c r="N74" s="20" t="s">
        <v>481</v>
      </c>
      <c r="O74" s="18" t="s">
        <v>481</v>
      </c>
      <c r="P74" s="20" t="s">
        <v>481</v>
      </c>
      <c r="Q74" s="18" t="n">
        <v>389.51558455</v>
      </c>
      <c r="R74" s="20" t="n">
        <v>11.32886906</v>
      </c>
    </row>
    <row r="75" spans="1:18">
      <c r="A75" s="15" t="s">
        <v>550</v>
      </c>
      <c r="B75" s="17" t="n">
        <v>5375</v>
      </c>
      <c r="C75" s="18">
        <f>(244.0/B75*100)</f>
        <v/>
      </c>
      <c r="D75" s="19" t="n">
        <v>5131</v>
      </c>
      <c r="E75" s="18" t="n">
        <v>364.01335683</v>
      </c>
      <c r="F75" s="20" t="n">
        <v>3.05300277</v>
      </c>
      <c r="G75" s="18" t="n">
        <v>374.75134822</v>
      </c>
      <c r="H75" s="20" t="n">
        <v>4.18599951</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404.54444545</v>
      </c>
      <c r="F76" s="20" t="n">
        <v>2.50807758</v>
      </c>
      <c r="G76" s="18" t="n">
        <v>461.39814907</v>
      </c>
      <c r="H76" s="20" t="n">
        <v>3.14708215</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391.64734655</v>
      </c>
      <c r="F77" s="20" t="n">
        <v>2.61549496</v>
      </c>
      <c r="G77" s="18" t="n">
        <v>454.93347805</v>
      </c>
      <c r="H77" s="20" t="n">
        <v>3.21409072</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465.71440596</v>
      </c>
      <c r="F78" s="20" t="n">
        <v>14.95218426</v>
      </c>
      <c r="G78" s="18" t="n">
        <v>495.7380018</v>
      </c>
      <c r="H78" s="20" t="n">
        <v>4.5521672</v>
      </c>
      <c r="I78" s="18" t="s">
        <v>481</v>
      </c>
      <c r="J78" s="20" t="s">
        <v>481</v>
      </c>
      <c r="K78" s="18" t="s">
        <v>481</v>
      </c>
      <c r="L78" s="20" t="s">
        <v>481</v>
      </c>
      <c r="M78" s="18" t="s">
        <v>481</v>
      </c>
      <c r="N78" s="20" t="s">
        <v>481</v>
      </c>
      <c r="O78" s="18" t="s">
        <v>481</v>
      </c>
      <c r="P78" s="20" t="s">
        <v>481</v>
      </c>
      <c r="Q78" s="18" t="n">
        <v>357.51562087</v>
      </c>
      <c r="R78" s="20" t="n">
        <v>28.34084027</v>
      </c>
    </row>
    <row customHeight="1" ht="25" r="79" spans="1:18">
      <c r="A79" s="15" t="s">
        <v>554</v>
      </c>
      <c r="B79" s="17" t="n">
        <v>1657</v>
      </c>
      <c r="C79" s="18">
        <f>(41.0/B79*100)</f>
        <v/>
      </c>
      <c r="D79" s="19" t="n">
        <v>1616</v>
      </c>
      <c r="E79" s="18" t="n">
        <v>453.32891644</v>
      </c>
      <c r="F79" s="20" t="n">
        <v>7.22187061</v>
      </c>
      <c r="G79" s="18" t="n">
        <v>476.9320391</v>
      </c>
      <c r="H79" s="20" t="n">
        <v>19.29908311</v>
      </c>
      <c r="I79" s="18" t="s">
        <v>481</v>
      </c>
      <c r="J79" s="20" t="s">
        <v>481</v>
      </c>
      <c r="K79" s="18" t="s">
        <v>481</v>
      </c>
      <c r="L79" s="20" t="s">
        <v>481</v>
      </c>
      <c r="M79" s="18" t="s">
        <v>481</v>
      </c>
      <c r="N79" s="20" t="s">
        <v>481</v>
      </c>
      <c r="O79" s="18" t="s">
        <v>481</v>
      </c>
      <c r="P79" s="20" t="s">
        <v>481</v>
      </c>
      <c r="Q79" s="18" t="n">
        <v>452.58292895</v>
      </c>
      <c r="R79" s="20" t="n">
        <v>58.71634631</v>
      </c>
    </row>
    <row r="80" spans="1:18">
      <c r="A80" s="15" t="s">
        <v>555</v>
      </c>
      <c r="B80" s="17" t="n">
        <v>7841</v>
      </c>
      <c r="C80" s="18">
        <f>(0.0/B80*100)</f>
        <v/>
      </c>
      <c r="D80" s="19" t="n">
        <v>7841</v>
      </c>
      <c r="E80" s="18" t="n">
        <v>454.42065342</v>
      </c>
      <c r="F80" s="20" t="n">
        <v>4.53387104</v>
      </c>
      <c r="G80" s="18" t="n">
        <v>467.17123052</v>
      </c>
      <c r="H80" s="20" t="n">
        <v>4.7660601</v>
      </c>
      <c r="I80" s="18" t="s">
        <v>481</v>
      </c>
      <c r="J80" s="20" t="s">
        <v>481</v>
      </c>
      <c r="K80" s="18" t="s">
        <v>481</v>
      </c>
      <c r="L80" s="20" t="s">
        <v>481</v>
      </c>
      <c r="M80" s="18" t="s">
        <v>481</v>
      </c>
      <c r="N80" s="20" t="s">
        <v>481</v>
      </c>
      <c r="O80" s="18" t="s">
        <v>481</v>
      </c>
      <c r="P80" s="20" t="s">
        <v>481</v>
      </c>
      <c r="Q80" s="18" t="n">
        <v>425.66107553</v>
      </c>
      <c r="R80" s="20" t="n">
        <v>37.97255521</v>
      </c>
    </row>
    <row r="81" spans="1:18">
      <c r="A81" s="23" t="s">
        <v>556</v>
      </c>
      <c r="B81" s="17" t="n">
        <v>8861</v>
      </c>
      <c r="C81" s="18">
        <f>(76.0/B81*100)</f>
        <v/>
      </c>
      <c r="D81" s="19" t="n">
        <v>8785</v>
      </c>
      <c r="E81" s="18" t="n">
        <v>448.6280175</v>
      </c>
      <c r="F81" s="20" t="n">
        <v>3.19115332</v>
      </c>
      <c r="G81" s="18" t="n">
        <v>413.92810576</v>
      </c>
      <c r="H81" s="20" t="n">
        <v>11.80372572</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765</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484.25327474</v>
      </c>
      <c r="F7" s="20" t="n">
        <v>2.05353866</v>
      </c>
      <c r="G7" s="18" t="n">
        <v>505.01835572</v>
      </c>
      <c r="H7" s="20" t="n">
        <v>2.36069728</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491.43918068</v>
      </c>
      <c r="F8" s="20" t="n">
        <v>3.41441782</v>
      </c>
      <c r="G8" s="18" t="n">
        <v>504.50056195</v>
      </c>
      <c r="H8" s="20" t="n">
        <v>3.90981813</v>
      </c>
      <c r="I8" s="18" t="s">
        <v>481</v>
      </c>
      <c r="J8" s="20" t="s">
        <v>481</v>
      </c>
      <c r="K8" s="18" t="s">
        <v>481</v>
      </c>
      <c r="L8" s="20" t="s">
        <v>481</v>
      </c>
      <c r="M8" s="18" t="n">
        <v>301.63126691</v>
      </c>
      <c r="N8" s="20" t="n">
        <v>25.14921031</v>
      </c>
      <c r="O8" s="18" t="s">
        <v>481</v>
      </c>
      <c r="P8" s="20" t="s">
        <v>481</v>
      </c>
      <c r="Q8" s="18" t="s">
        <v>481</v>
      </c>
      <c r="R8" s="20" t="s">
        <v>481</v>
      </c>
    </row>
    <row r="9" spans="1:18">
      <c r="A9" s="15" t="s">
        <v>484</v>
      </c>
      <c r="B9" s="17" t="n">
        <v>9651</v>
      </c>
      <c r="C9" s="18">
        <f>(175.0/B9*100)</f>
        <v/>
      </c>
      <c r="D9" s="19" t="n">
        <v>9476</v>
      </c>
      <c r="E9" s="18" t="n">
        <v>449.38827281</v>
      </c>
      <c r="F9" s="20" t="n">
        <v>3.42024572</v>
      </c>
      <c r="G9" s="18" t="n">
        <v>541.32650463</v>
      </c>
      <c r="H9" s="20" t="n">
        <v>2.48292513</v>
      </c>
      <c r="I9" s="18" t="s">
        <v>481</v>
      </c>
      <c r="J9" s="20" t="s">
        <v>481</v>
      </c>
      <c r="K9" s="18" t="s">
        <v>481</v>
      </c>
      <c r="L9" s="20" t="s">
        <v>481</v>
      </c>
      <c r="M9" s="18" t="n">
        <v>357.98454354</v>
      </c>
      <c r="N9" s="20" t="n">
        <v>11.51846445</v>
      </c>
      <c r="O9" s="18" t="s">
        <v>481</v>
      </c>
      <c r="P9" s="20" t="s">
        <v>481</v>
      </c>
      <c r="Q9" s="18" t="s">
        <v>481</v>
      </c>
      <c r="R9" s="20" t="s">
        <v>481</v>
      </c>
    </row>
    <row r="10" spans="1:18">
      <c r="A10" s="15" t="s">
        <v>485</v>
      </c>
      <c r="B10" s="17" t="n">
        <v>20058</v>
      </c>
      <c r="C10" s="18">
        <f>(545.0/B10*100)</f>
        <v/>
      </c>
      <c r="D10" s="19" t="n">
        <v>19513</v>
      </c>
      <c r="E10" s="18" t="n">
        <v>517.14668223</v>
      </c>
      <c r="F10" s="20" t="n">
        <v>3.26262003</v>
      </c>
      <c r="G10" s="18" t="n">
        <v>515.1737588</v>
      </c>
      <c r="H10" s="20" t="n">
        <v>2.38268312</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378.86455368</v>
      </c>
      <c r="F11" s="20" t="n">
        <v>4.26534476</v>
      </c>
      <c r="G11" s="18" t="n">
        <v>432.87070667</v>
      </c>
      <c r="H11" s="20" t="n">
        <v>2.45745475</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459.70009017</v>
      </c>
      <c r="F12" s="20" t="n">
        <v>4.34823059</v>
      </c>
      <c r="G12" s="18" t="n">
        <v>512.73115406</v>
      </c>
      <c r="H12" s="20" t="n">
        <v>2.38734504</v>
      </c>
      <c r="I12" s="18" t="s">
        <v>481</v>
      </c>
      <c r="J12" s="20" t="s">
        <v>481</v>
      </c>
      <c r="K12" s="18" t="s">
        <v>481</v>
      </c>
      <c r="L12" s="20" t="s">
        <v>481</v>
      </c>
      <c r="M12" s="18" t="n">
        <v>340.98506961</v>
      </c>
      <c r="N12" s="20" t="n">
        <v>12.52444664</v>
      </c>
      <c r="O12" s="18" t="s">
        <v>481</v>
      </c>
      <c r="P12" s="20" t="s">
        <v>481</v>
      </c>
      <c r="Q12" s="18" t="s">
        <v>481</v>
      </c>
      <c r="R12" s="20" t="s">
        <v>481</v>
      </c>
    </row>
    <row r="13" spans="1:18">
      <c r="A13" s="15" t="s">
        <v>488</v>
      </c>
      <c r="B13" s="17" t="n">
        <v>7161</v>
      </c>
      <c r="C13" s="18">
        <f>(122.0/B13*100)</f>
        <v/>
      </c>
      <c r="D13" s="19" t="n">
        <v>7039</v>
      </c>
      <c r="E13" s="18" t="n">
        <v>480.21789264</v>
      </c>
      <c r="F13" s="20" t="n">
        <v>8.89115337</v>
      </c>
      <c r="G13" s="18" t="n">
        <v>516.51825879</v>
      </c>
      <c r="H13" s="20" t="n">
        <v>2.1340966</v>
      </c>
      <c r="I13" s="18" t="s">
        <v>481</v>
      </c>
      <c r="J13" s="20" t="s">
        <v>481</v>
      </c>
      <c r="K13" s="18" t="s">
        <v>481</v>
      </c>
      <c r="L13" s="20" t="s">
        <v>481</v>
      </c>
      <c r="M13" s="18" t="n">
        <v>447.51533769</v>
      </c>
      <c r="N13" s="20" t="n">
        <v>5.97365007</v>
      </c>
      <c r="O13" s="18" t="s">
        <v>481</v>
      </c>
      <c r="P13" s="20" t="s">
        <v>481</v>
      </c>
      <c r="Q13" s="18" t="s">
        <v>481</v>
      </c>
      <c r="R13" s="20" t="s">
        <v>481</v>
      </c>
    </row>
    <row r="14" spans="1:18">
      <c r="A14" s="15" t="s">
        <v>489</v>
      </c>
      <c r="B14" s="17" t="n">
        <v>5587</v>
      </c>
      <c r="C14" s="18">
        <f>(78.0/B14*100)</f>
        <v/>
      </c>
      <c r="D14" s="19" t="n">
        <v>5509</v>
      </c>
      <c r="E14" s="18" t="n">
        <v>470.10748948</v>
      </c>
      <c r="F14" s="20" t="n">
        <v>5.5386149</v>
      </c>
      <c r="G14" s="18" t="n">
        <v>523.80666021</v>
      </c>
      <c r="H14" s="20" t="n">
        <v>2.09411319</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485.19546542</v>
      </c>
      <c r="F15" s="20" t="n">
        <v>4.55963121</v>
      </c>
      <c r="G15" s="18" t="n">
        <v>517.73811303</v>
      </c>
      <c r="H15" s="20" t="n">
        <v>2.24928831</v>
      </c>
      <c r="I15" s="18" t="s">
        <v>481</v>
      </c>
      <c r="J15" s="20" t="s">
        <v>481</v>
      </c>
      <c r="K15" s="18" t="s">
        <v>481</v>
      </c>
      <c r="L15" s="20" t="s">
        <v>481</v>
      </c>
      <c r="M15" s="18" t="n">
        <v>368.85220715</v>
      </c>
      <c r="N15" s="20" t="n">
        <v>14.5875493</v>
      </c>
      <c r="O15" s="18" t="s">
        <v>481</v>
      </c>
      <c r="P15" s="20" t="s">
        <v>481</v>
      </c>
      <c r="Q15" s="18" t="s">
        <v>481</v>
      </c>
      <c r="R15" s="20" t="s">
        <v>481</v>
      </c>
    </row>
    <row r="16" spans="1:18">
      <c r="A16" s="15" t="s">
        <v>491</v>
      </c>
      <c r="B16" s="17" t="n">
        <v>6108</v>
      </c>
      <c r="C16" s="18">
        <f>(121.0/B16*100)</f>
        <v/>
      </c>
      <c r="D16" s="19" t="n">
        <v>5987</v>
      </c>
      <c r="E16" s="18" t="n">
        <v>480.78788573</v>
      </c>
      <c r="F16" s="20" t="n">
        <v>2.49114718</v>
      </c>
      <c r="G16" s="18" t="n">
        <v>520.37234313</v>
      </c>
      <c r="H16" s="20" t="n">
        <v>2.90948787</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482.91980817</v>
      </c>
      <c r="F17" s="20" t="n">
        <v>4.57173765</v>
      </c>
      <c r="G17" s="18" t="n">
        <v>521.34881161</v>
      </c>
      <c r="H17" s="20" t="n">
        <v>3.14161689</v>
      </c>
      <c r="I17" s="18" t="s">
        <v>481</v>
      </c>
      <c r="J17" s="20" t="s">
        <v>481</v>
      </c>
      <c r="K17" s="18" t="s">
        <v>481</v>
      </c>
      <c r="L17" s="20" t="s">
        <v>481</v>
      </c>
      <c r="M17" s="18" t="n">
        <v>362.96139732</v>
      </c>
      <c r="N17" s="20" t="n">
        <v>12.64520278</v>
      </c>
      <c r="O17" s="18" t="s">
        <v>481</v>
      </c>
      <c r="P17" s="20" t="s">
        <v>481</v>
      </c>
      <c r="Q17" s="18" t="s">
        <v>481</v>
      </c>
      <c r="R17" s="20" t="s">
        <v>481</v>
      </c>
    </row>
    <row r="18" spans="1:18">
      <c r="A18" s="15" t="s">
        <v>493</v>
      </c>
      <c r="B18" s="17" t="n">
        <v>5532</v>
      </c>
      <c r="C18" s="18">
        <f>(29.0/B18*100)</f>
        <v/>
      </c>
      <c r="D18" s="19" t="n">
        <v>5503</v>
      </c>
      <c r="E18" s="18" t="n">
        <v>391.18420749</v>
      </c>
      <c r="F18" s="20" t="n">
        <v>4.50003892</v>
      </c>
      <c r="G18" s="18" t="n">
        <v>471.26682862</v>
      </c>
      <c r="H18" s="20" t="n">
        <v>2.95190962</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480.1062134</v>
      </c>
      <c r="F19" s="20" t="n">
        <v>3.07389966</v>
      </c>
      <c r="G19" s="18" t="n">
        <v>474.32966621</v>
      </c>
      <c r="H19" s="20" t="n">
        <v>4.48506595</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479.75131032</v>
      </c>
      <c r="F20" s="20" t="n">
        <v>2.87164466</v>
      </c>
      <c r="G20" s="18" t="n">
        <v>494.92835295</v>
      </c>
      <c r="H20" s="20" t="n">
        <v>2.78962577</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504.22818065</v>
      </c>
      <c r="F21" s="20" t="n">
        <v>2.08726776</v>
      </c>
      <c r="G21" s="18" t="n">
        <v>500.20601723</v>
      </c>
      <c r="H21" s="20" t="n">
        <v>4.06202011</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467.0523061</v>
      </c>
      <c r="F22" s="20" t="n">
        <v>5.36295638</v>
      </c>
      <c r="G22" s="18" t="n">
        <v>472.66221184</v>
      </c>
      <c r="H22" s="20" t="n">
        <v>4.31919162</v>
      </c>
      <c r="I22" s="18" t="s">
        <v>481</v>
      </c>
      <c r="J22" s="20" t="s">
        <v>481</v>
      </c>
      <c r="K22" s="18" t="s">
        <v>481</v>
      </c>
      <c r="L22" s="20" t="s">
        <v>481</v>
      </c>
      <c r="M22" s="18" t="s">
        <v>481</v>
      </c>
      <c r="N22" s="20" t="s">
        <v>481</v>
      </c>
      <c r="O22" s="18" t="n">
        <v>455.49166667</v>
      </c>
      <c r="P22" s="20" t="n">
        <v>20.84377562</v>
      </c>
      <c r="Q22" s="18" t="s">
        <v>481</v>
      </c>
      <c r="R22" s="20" t="s">
        <v>481</v>
      </c>
    </row>
    <row r="23" spans="1:18">
      <c r="A23" s="15" t="s">
        <v>498</v>
      </c>
      <c r="B23" s="17" t="n">
        <v>11583</v>
      </c>
      <c r="C23" s="18">
        <f>(230.0/B23*100)</f>
        <v/>
      </c>
      <c r="D23" s="19" t="n">
        <v>11353</v>
      </c>
      <c r="E23" s="18" t="n">
        <v>449.15117301</v>
      </c>
      <c r="F23" s="20" t="n">
        <v>4.18796831</v>
      </c>
      <c r="G23" s="18" t="n">
        <v>506.71756602</v>
      </c>
      <c r="H23" s="20" t="n">
        <v>3.21690927</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510.35627714</v>
      </c>
      <c r="F24" s="20" t="n">
        <v>5.1217314</v>
      </c>
      <c r="G24" s="18" t="n">
        <v>551.4700818699999</v>
      </c>
      <c r="H24" s="20" t="n">
        <v>4.85024263</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511.33964536</v>
      </c>
      <c r="F25" s="20" t="n">
        <v>5.11074723</v>
      </c>
      <c r="G25" s="18" t="n">
        <v>537.74397469</v>
      </c>
      <c r="H25" s="20" t="n">
        <v>4.41375544</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446.72790624</v>
      </c>
      <c r="F26" s="20" t="n">
        <v>4.99544476</v>
      </c>
      <c r="G26" s="18" t="n">
        <v>487.91244032</v>
      </c>
      <c r="H26" s="20" t="n">
        <v>1.85071059</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442.32135181</v>
      </c>
      <c r="F27" s="20" t="n">
        <v>2.25666385</v>
      </c>
      <c r="G27" s="18" t="n">
        <v>503.80917661</v>
      </c>
      <c r="H27" s="20" t="n">
        <v>1.58805841</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410.68760957</v>
      </c>
      <c r="F28" s="20" t="n">
        <v>2.54796663</v>
      </c>
      <c r="G28" s="18" t="n">
        <v>404.97120365</v>
      </c>
      <c r="H28" s="20" t="n">
        <v>4.42428705</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521.31180554</v>
      </c>
      <c r="F29" s="20" t="n">
        <v>3.45279024</v>
      </c>
      <c r="G29" s="18" t="n">
        <v>514.6620041899999</v>
      </c>
      <c r="H29" s="20" t="n">
        <v>2.63542719</v>
      </c>
      <c r="I29" s="18" t="s">
        <v>481</v>
      </c>
      <c r="J29" s="20" t="s">
        <v>481</v>
      </c>
      <c r="K29" s="18" t="s">
        <v>481</v>
      </c>
      <c r="L29" s="20" t="s">
        <v>481</v>
      </c>
      <c r="M29" s="18" t="n">
        <v>335.3902018</v>
      </c>
      <c r="N29" s="20" t="n">
        <v>12.1685767</v>
      </c>
      <c r="O29" s="18" t="s">
        <v>481</v>
      </c>
      <c r="P29" s="20" t="s">
        <v>481</v>
      </c>
      <c r="Q29" s="18" t="s">
        <v>481</v>
      </c>
      <c r="R29" s="20" t="s">
        <v>481</v>
      </c>
    </row>
    <row r="30" spans="1:18">
      <c r="A30" s="15" t="s">
        <v>505</v>
      </c>
      <c r="B30" s="17" t="n">
        <v>4520</v>
      </c>
      <c r="C30" s="18">
        <f>(140.0/B30*100)</f>
        <v/>
      </c>
      <c r="D30" s="19" t="n">
        <v>4380</v>
      </c>
      <c r="E30" s="18" t="n">
        <v>488.5912654</v>
      </c>
      <c r="F30" s="20" t="n">
        <v>3.18327021</v>
      </c>
      <c r="G30" s="18" t="n">
        <v>504.56969942</v>
      </c>
      <c r="H30" s="20" t="n">
        <v>2.95775138</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501.72981506</v>
      </c>
      <c r="N31" s="20" t="n">
        <v>2.23163648</v>
      </c>
      <c r="O31" s="18" t="s">
        <v>481</v>
      </c>
      <c r="P31" s="20" t="s">
        <v>481</v>
      </c>
      <c r="Q31" s="18" t="s">
        <v>481</v>
      </c>
      <c r="R31" s="20" t="s">
        <v>481</v>
      </c>
    </row>
    <row r="32" spans="1:18">
      <c r="A32" s="15" t="s">
        <v>507</v>
      </c>
      <c r="B32" s="17" t="n">
        <v>4478</v>
      </c>
      <c r="C32" s="18">
        <f>(6.0/B32*100)</f>
        <v/>
      </c>
      <c r="D32" s="19" t="n">
        <v>4472</v>
      </c>
      <c r="E32" s="18" t="n">
        <v>413.36995188</v>
      </c>
      <c r="F32" s="20" t="n">
        <v>10.92073166</v>
      </c>
      <c r="G32" s="18" t="n">
        <v>507.1240525</v>
      </c>
      <c r="H32" s="20" t="n">
        <v>2.33928867</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461.82034332</v>
      </c>
      <c r="F33" s="20" t="n">
        <v>2.80304442</v>
      </c>
      <c r="G33" s="18" t="n">
        <v>548.23990554</v>
      </c>
      <c r="H33" s="20" t="n">
        <v>2.74430105</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452.10897992</v>
      </c>
      <c r="F34" s="20" t="n">
        <v>5.54490306</v>
      </c>
      <c r="G34" s="18" t="n">
        <v>489.0028814</v>
      </c>
      <c r="H34" s="20" t="n">
        <v>2.79970998</v>
      </c>
      <c r="I34" s="18" t="s">
        <v>481</v>
      </c>
      <c r="J34" s="20" t="s">
        <v>481</v>
      </c>
      <c r="K34" s="18" t="s">
        <v>481</v>
      </c>
      <c r="L34" s="20" t="s">
        <v>481</v>
      </c>
      <c r="M34" s="18" t="n">
        <v>336.51078337</v>
      </c>
      <c r="N34" s="20" t="n">
        <v>12.24828707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509.91963209</v>
      </c>
      <c r="P35" s="20" t="n">
        <v>1.25633733</v>
      </c>
      <c r="Q35" s="18" t="s">
        <v>481</v>
      </c>
      <c r="R35" s="20" t="s">
        <v>481</v>
      </c>
    </row>
    <row r="36" spans="1:18">
      <c r="A36" s="15" t="s">
        <v>511</v>
      </c>
      <c r="B36" s="17" t="n">
        <v>6736</v>
      </c>
      <c r="C36" s="18">
        <f>(40.0/B36*100)</f>
        <v/>
      </c>
      <c r="D36" s="19" t="n">
        <v>6696</v>
      </c>
      <c r="E36" s="18" t="n">
        <v>467.59332206</v>
      </c>
      <c r="F36" s="20" t="n">
        <v>3.1180955</v>
      </c>
      <c r="G36" s="18" t="n">
        <v>496.60031807</v>
      </c>
      <c r="H36" s="20" t="n">
        <v>2.56084286</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478.71220027</v>
      </c>
      <c r="F37" s="20" t="n">
        <v>4.88980444</v>
      </c>
      <c r="G37" s="18" t="n">
        <v>500.71317806</v>
      </c>
      <c r="H37" s="20" t="n">
        <v>3.16722316</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506.33940697</v>
      </c>
      <c r="F38" s="20" t="n">
        <v>4.05822689</v>
      </c>
      <c r="G38" s="18" t="n">
        <v>532.1509154</v>
      </c>
      <c r="H38" s="20" t="n">
        <v>3.62688233</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383.29695562</v>
      </c>
      <c r="F39" s="20" t="n">
        <v>4.96223583</v>
      </c>
      <c r="G39" s="18" t="n">
        <v>426.70404728</v>
      </c>
      <c r="H39" s="20" t="n">
        <v>4.35875385</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459.81128556</v>
      </c>
      <c r="F40" s="20" t="n">
        <v>3.91876365</v>
      </c>
      <c r="G40" s="18" t="n">
        <v>499.58393634</v>
      </c>
      <c r="H40" s="20" t="n">
        <v>2.58034952</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482.07396205</v>
      </c>
      <c r="F41" s="20" t="n">
        <v>3.96840055</v>
      </c>
      <c r="G41" s="18" t="n">
        <v>452.03000928</v>
      </c>
      <c r="H41" s="20" t="n">
        <v>4.06076524</v>
      </c>
      <c r="I41" s="18" t="s">
        <v>481</v>
      </c>
      <c r="J41" s="20" t="s">
        <v>481</v>
      </c>
      <c r="K41" s="18" t="s">
        <v>481</v>
      </c>
      <c r="L41" s="20" t="s">
        <v>481</v>
      </c>
      <c r="M41" s="18" t="n">
        <v>392.51815558</v>
      </c>
      <c r="N41" s="20" t="n">
        <v>16.89642718</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351.29336891</v>
      </c>
      <c r="F45" s="20" t="n">
        <v>2.93489325</v>
      </c>
      <c r="G45" s="18" t="n">
        <v>368.17356028</v>
      </c>
      <c r="H45" s="20" t="n">
        <v>3.5576469</v>
      </c>
      <c r="I45" s="18" t="s">
        <v>481</v>
      </c>
      <c r="J45" s="20" t="s">
        <v>481</v>
      </c>
      <c r="K45" s="18" t="s">
        <v>481</v>
      </c>
      <c r="L45" s="20" t="s">
        <v>481</v>
      </c>
      <c r="M45" s="18" t="n">
        <v>358.36569516</v>
      </c>
      <c r="N45" s="20" t="n">
        <v>13.04259825</v>
      </c>
      <c r="O45" s="18" t="n">
        <v>346.82792614</v>
      </c>
      <c r="P45" s="20" t="n">
        <v>66.62212411</v>
      </c>
      <c r="Q45" s="18" t="n">
        <v>351.91962701</v>
      </c>
      <c r="R45" s="20" t="n">
        <v>4.08232191</v>
      </c>
    </row>
    <row r="46" spans="1:18">
      <c r="A46" s="15" t="s">
        <v>521</v>
      </c>
      <c r="B46" s="17" t="n">
        <v>23141</v>
      </c>
      <c r="C46" s="18">
        <f>(1771.0/B46*100)</f>
        <v/>
      </c>
      <c r="D46" s="19" t="n">
        <v>21370</v>
      </c>
      <c r="E46" s="18" t="n">
        <v>334.54178503</v>
      </c>
      <c r="F46" s="20" t="n">
        <v>2.95056786</v>
      </c>
      <c r="G46" s="18" t="n">
        <v>400.7995605</v>
      </c>
      <c r="H46" s="20" t="n">
        <v>3.16287179</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369.9935562</v>
      </c>
      <c r="F47" s="20" t="n">
        <v>5.11912499</v>
      </c>
      <c r="G47" s="18" t="n">
        <v>454.38938724</v>
      </c>
      <c r="H47" s="20" t="n">
        <v>3.75785182</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519.74249087</v>
      </c>
      <c r="F48" s="20" t="n">
        <v>4.15711614</v>
      </c>
      <c r="G48" s="18" t="n">
        <v>547.12694406</v>
      </c>
      <c r="H48" s="20" t="n">
        <v>7.77176749</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398.81208824</v>
      </c>
      <c r="F49" s="20" t="n">
        <v>4.86930086</v>
      </c>
      <c r="G49" s="18" t="n">
        <v>413.69489028</v>
      </c>
      <c r="H49" s="20" t="n">
        <v>3.08154217</v>
      </c>
      <c r="I49" s="18" t="s">
        <v>481</v>
      </c>
      <c r="J49" s="20" t="s">
        <v>481</v>
      </c>
      <c r="K49" s="18" t="s">
        <v>481</v>
      </c>
      <c r="L49" s="20" t="s">
        <v>481</v>
      </c>
      <c r="M49" s="18" t="s">
        <v>481</v>
      </c>
      <c r="N49" s="20" t="s">
        <v>481</v>
      </c>
      <c r="O49" s="18" t="s">
        <v>481</v>
      </c>
      <c r="P49" s="20" t="s">
        <v>481</v>
      </c>
      <c r="Q49" s="18" t="n">
        <v>347.02367698</v>
      </c>
      <c r="R49" s="20" t="n">
        <v>14.17392724</v>
      </c>
    </row>
    <row r="50" spans="1:18">
      <c r="A50" s="15" t="s">
        <v>525</v>
      </c>
      <c r="B50" s="17" t="n">
        <v>11795</v>
      </c>
      <c r="C50" s="18">
        <f>(249.0/B50*100)</f>
        <v/>
      </c>
      <c r="D50" s="19" t="n">
        <v>11546</v>
      </c>
      <c r="E50" s="18" t="n">
        <v>396.20523259</v>
      </c>
      <c r="F50" s="20" t="n">
        <v>3.43070519</v>
      </c>
      <c r="G50" s="18" t="n">
        <v>384.98648422</v>
      </c>
      <c r="H50" s="20" t="n">
        <v>2.59773225</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386.79826819</v>
      </c>
      <c r="F51" s="20" t="n">
        <v>3.59707356</v>
      </c>
      <c r="G51" s="18" t="n">
        <v>420.8305279</v>
      </c>
      <c r="H51" s="20" t="n">
        <v>3.13820699</v>
      </c>
      <c r="I51" s="18" t="s">
        <v>481</v>
      </c>
      <c r="J51" s="20" t="s">
        <v>481</v>
      </c>
      <c r="K51" s="18" t="s">
        <v>481</v>
      </c>
      <c r="L51" s="20" t="s">
        <v>481</v>
      </c>
      <c r="M51" s="18" t="n">
        <v>380.5422133</v>
      </c>
      <c r="N51" s="20" t="n">
        <v>4.31283207</v>
      </c>
      <c r="O51" s="18" t="s">
        <v>481</v>
      </c>
      <c r="P51" s="20" t="s">
        <v>481</v>
      </c>
      <c r="Q51" s="18" t="s">
        <v>481</v>
      </c>
      <c r="R51" s="20" t="s">
        <v>481</v>
      </c>
    </row>
    <row r="52" spans="1:18">
      <c r="A52" s="15" t="s">
        <v>527</v>
      </c>
      <c r="B52" s="17" t="n">
        <v>5809</v>
      </c>
      <c r="C52" s="18">
        <f>(85.0/B52*100)</f>
        <v/>
      </c>
      <c r="D52" s="19" t="n">
        <v>5724</v>
      </c>
      <c r="E52" s="18" t="n">
        <v>420.31622846</v>
      </c>
      <c r="F52" s="20" t="n">
        <v>4.08758866</v>
      </c>
      <c r="G52" s="18" t="n">
        <v>485.03918896</v>
      </c>
      <c r="H52" s="20" t="n">
        <v>2.70981657</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403.20141939</v>
      </c>
      <c r="F53" s="20" t="n">
        <v>3.05113545</v>
      </c>
      <c r="G53" s="18" t="n">
        <v>449.34675013</v>
      </c>
      <c r="H53" s="20" t="n">
        <v>1.8520194</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323.01944829</v>
      </c>
      <c r="F54" s="20" t="n">
        <v>2.8346884</v>
      </c>
      <c r="G54" s="18" t="n">
        <v>335.77896775</v>
      </c>
      <c r="H54" s="20" t="n">
        <v>3.52187577</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365.95557487</v>
      </c>
      <c r="F55" s="20" t="n">
        <v>4.61949549</v>
      </c>
      <c r="G55" s="18" t="n">
        <v>418.75606299</v>
      </c>
      <c r="H55" s="20" t="n">
        <v>2.82172323</v>
      </c>
      <c r="I55" s="18" t="s">
        <v>481</v>
      </c>
      <c r="J55" s="20" t="s">
        <v>481</v>
      </c>
      <c r="K55" s="18" t="s">
        <v>481</v>
      </c>
      <c r="L55" s="20" t="s">
        <v>481</v>
      </c>
      <c r="M55" s="18" t="n">
        <v>402.2497</v>
      </c>
      <c r="N55" s="20" t="n">
        <v>27.58568418</v>
      </c>
      <c r="O55" s="18" t="n">
        <v>368.37919907</v>
      </c>
      <c r="P55" s="20" t="n">
        <v>35.66582137</v>
      </c>
      <c r="Q55" s="18" t="n">
        <v>324.9091428</v>
      </c>
      <c r="R55" s="20" t="n">
        <v>26.62452234</v>
      </c>
    </row>
    <row r="56" spans="1:18">
      <c r="A56" s="15" t="s">
        <v>531</v>
      </c>
      <c r="B56" s="17" t="n">
        <v>5359</v>
      </c>
      <c r="C56" s="18">
        <f>(77.0/B56*100)</f>
        <v/>
      </c>
      <c r="D56" s="19" t="n">
        <v>5282</v>
      </c>
      <c r="E56" s="18" t="n">
        <v>540.53911967</v>
      </c>
      <c r="F56" s="20" t="n">
        <v>3.25486788</v>
      </c>
      <c r="G56" s="18" t="n">
        <v>557.40522729</v>
      </c>
      <c r="H56" s="20" t="n">
        <v>3.61170018</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374.92853611</v>
      </c>
      <c r="F57" s="20" t="n">
        <v>4.96076822</v>
      </c>
      <c r="G57" s="18" t="n">
        <v>391.27561354</v>
      </c>
      <c r="H57" s="20" t="n">
        <v>3.23996323</v>
      </c>
      <c r="I57" s="18" t="s">
        <v>481</v>
      </c>
      <c r="J57" s="20" t="s">
        <v>481</v>
      </c>
      <c r="K57" s="18" t="s">
        <v>481</v>
      </c>
      <c r="L57" s="20" t="s">
        <v>481</v>
      </c>
      <c r="M57" s="18" t="s">
        <v>481</v>
      </c>
      <c r="N57" s="20" t="s">
        <v>481</v>
      </c>
      <c r="O57" s="18" t="s">
        <v>481</v>
      </c>
      <c r="P57" s="20" t="s">
        <v>481</v>
      </c>
      <c r="Q57" s="18" t="n">
        <v>363.26688786</v>
      </c>
      <c r="R57" s="20" t="n">
        <v>10.87447316</v>
      </c>
    </row>
    <row r="58" spans="1:18">
      <c r="A58" s="15" t="s">
        <v>533</v>
      </c>
      <c r="B58" s="17" t="n">
        <v>7267</v>
      </c>
      <c r="C58" s="18">
        <f>(10.0/B58*100)</f>
        <v/>
      </c>
      <c r="D58" s="19" t="n">
        <v>7257</v>
      </c>
      <c r="E58" s="18" t="n">
        <v>372.91518268</v>
      </c>
      <c r="F58" s="20" t="n">
        <v>3.67890853</v>
      </c>
      <c r="G58" s="18" t="n">
        <v>385.05150802</v>
      </c>
      <c r="H58" s="20" t="n">
        <v>2.9115439</v>
      </c>
      <c r="I58" s="18" t="s">
        <v>481</v>
      </c>
      <c r="J58" s="20" t="s">
        <v>481</v>
      </c>
      <c r="K58" s="18" t="s">
        <v>481</v>
      </c>
      <c r="L58" s="20" t="s">
        <v>481</v>
      </c>
      <c r="M58" s="18" t="s">
        <v>481</v>
      </c>
      <c r="N58" s="20" t="s">
        <v>481</v>
      </c>
      <c r="O58" s="18" t="n">
        <v>312.41312358</v>
      </c>
      <c r="P58" s="20" t="n">
        <v>29.65781158</v>
      </c>
      <c r="Q58" s="18" t="n">
        <v>347.8239544</v>
      </c>
      <c r="R58" s="20" t="n">
        <v>24.48256388</v>
      </c>
    </row>
    <row r="59" spans="1:18">
      <c r="A59" s="15" t="s">
        <v>534</v>
      </c>
      <c r="B59" s="17" t="n">
        <v>4826</v>
      </c>
      <c r="C59" s="18">
        <f>(26.0/B59*100)</f>
        <v/>
      </c>
      <c r="D59" s="19" t="n">
        <v>4800</v>
      </c>
      <c r="E59" s="18" t="n">
        <v>348.55891583</v>
      </c>
      <c r="F59" s="20" t="n">
        <v>2.87748823</v>
      </c>
      <c r="G59" s="18" t="n">
        <v>371.22619516</v>
      </c>
      <c r="H59" s="20" t="n">
        <v>2.04794732</v>
      </c>
      <c r="I59" s="18" t="s">
        <v>481</v>
      </c>
      <c r="J59" s="20" t="s">
        <v>481</v>
      </c>
      <c r="K59" s="18" t="s">
        <v>481</v>
      </c>
      <c r="L59" s="20" t="s">
        <v>481</v>
      </c>
      <c r="M59" s="18" t="s">
        <v>481</v>
      </c>
      <c r="N59" s="20" t="s">
        <v>481</v>
      </c>
      <c r="O59" s="18" t="n">
        <v>286.09676564</v>
      </c>
      <c r="P59" s="20" t="n">
        <v>16.95852324</v>
      </c>
      <c r="Q59" s="18" t="n">
        <v>325.83276889</v>
      </c>
      <c r="R59" s="20" t="n">
        <v>5.3763765</v>
      </c>
    </row>
    <row r="60" spans="1:18">
      <c r="A60" s="15" t="s">
        <v>535</v>
      </c>
      <c r="B60" s="17" t="n">
        <v>4546</v>
      </c>
      <c r="C60" s="18">
        <f>(15.0/B60*100)</f>
        <v/>
      </c>
      <c r="D60" s="19" t="n">
        <v>4531</v>
      </c>
      <c r="E60" s="18" t="n">
        <v>370.3986912</v>
      </c>
      <c r="F60" s="20" t="n">
        <v>5.2955216</v>
      </c>
      <c r="G60" s="18" t="n">
        <v>406.32302538</v>
      </c>
      <c r="H60" s="20" t="n">
        <v>4.13929434</v>
      </c>
      <c r="I60" s="18" t="s">
        <v>481</v>
      </c>
      <c r="J60" s="20" t="s">
        <v>481</v>
      </c>
      <c r="K60" s="18" t="s">
        <v>481</v>
      </c>
      <c r="L60" s="20" t="s">
        <v>481</v>
      </c>
      <c r="M60" s="18" t="s">
        <v>481</v>
      </c>
      <c r="N60" s="20" t="s">
        <v>481</v>
      </c>
      <c r="O60" s="18" t="n">
        <v>312.3822</v>
      </c>
      <c r="P60" s="20" t="n">
        <v>54.17033195</v>
      </c>
      <c r="Q60" s="18" t="n">
        <v>363.23855233</v>
      </c>
      <c r="R60" s="20" t="n">
        <v>7.71128959</v>
      </c>
    </row>
    <row r="61" spans="1:18">
      <c r="A61" s="15" t="s">
        <v>536</v>
      </c>
      <c r="B61" s="17" t="n">
        <v>6525</v>
      </c>
      <c r="C61" s="18">
        <f>(148.0/B61*100)</f>
        <v/>
      </c>
      <c r="D61" s="19" t="n">
        <v>6377</v>
      </c>
      <c r="E61" s="18" t="n">
        <v>417.82820331</v>
      </c>
      <c r="F61" s="20" t="n">
        <v>6.24344164</v>
      </c>
      <c r="G61" s="18" t="n">
        <v>484.81840082</v>
      </c>
      <c r="H61" s="20" t="n">
        <v>2.15658706</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540.3624224500001</v>
      </c>
      <c r="F62" s="20" t="n">
        <v>1.72556314</v>
      </c>
      <c r="G62" s="18" t="n">
        <v>547.4578954</v>
      </c>
      <c r="H62" s="20" t="n">
        <v>1.62374615</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349.83706668</v>
      </c>
      <c r="F63" s="20" t="n">
        <v>2.47145581</v>
      </c>
      <c r="G63" s="18" t="n">
        <v>388.5827944</v>
      </c>
      <c r="H63" s="20" t="n">
        <v>1.95881673</v>
      </c>
      <c r="I63" s="18" t="s">
        <v>481</v>
      </c>
      <c r="J63" s="20" t="s">
        <v>481</v>
      </c>
      <c r="K63" s="18" t="s">
        <v>481</v>
      </c>
      <c r="L63" s="20" t="s">
        <v>481</v>
      </c>
      <c r="M63" s="18" t="n">
        <v>397.49794985</v>
      </c>
      <c r="N63" s="20" t="n">
        <v>31.69763141</v>
      </c>
      <c r="O63" s="18" t="n">
        <v>304.4940507</v>
      </c>
      <c r="P63" s="20" t="n">
        <v>46.30928435</v>
      </c>
      <c r="Q63" s="18" t="n">
        <v>360.85511329</v>
      </c>
      <c r="R63" s="20" t="n">
        <v>8.677164530000001</v>
      </c>
    </row>
    <row r="64" spans="1:18">
      <c r="A64" s="15" t="s">
        <v>539</v>
      </c>
      <c r="B64" s="17" t="n">
        <v>3634</v>
      </c>
      <c r="C64" s="18">
        <f>(3.0/B64*100)</f>
        <v/>
      </c>
      <c r="D64" s="19" t="n">
        <v>3631</v>
      </c>
      <c r="E64" s="18" t="n">
        <v>462.47582736</v>
      </c>
      <c r="F64" s="20" t="n">
        <v>3.22388012</v>
      </c>
      <c r="G64" s="18" t="n">
        <v>518.23855145</v>
      </c>
      <c r="H64" s="20" t="n">
        <v>3.34280297</v>
      </c>
      <c r="I64" s="18" t="s">
        <v>481</v>
      </c>
      <c r="J64" s="20" t="s">
        <v>481</v>
      </c>
      <c r="K64" s="18" t="s">
        <v>481</v>
      </c>
      <c r="L64" s="20" t="s">
        <v>481</v>
      </c>
      <c r="M64" s="18" t="n">
        <v>511.23049042</v>
      </c>
      <c r="N64" s="20" t="n">
        <v>90.93392535</v>
      </c>
      <c r="O64" s="18" t="n">
        <v>330.15095127</v>
      </c>
      <c r="P64" s="20" t="n">
        <v>165.7404516</v>
      </c>
      <c r="Q64" s="18" t="n">
        <v>458.07684819</v>
      </c>
      <c r="R64" s="20" t="n">
        <v>3.52621413</v>
      </c>
    </row>
    <row r="65" spans="1:18">
      <c r="A65" s="15" t="s">
        <v>540</v>
      </c>
      <c r="B65" s="17" t="n">
        <v>5325</v>
      </c>
      <c r="C65" s="18">
        <f>(14.0/B65*100)</f>
        <v/>
      </c>
      <c r="D65" s="19" t="n">
        <v>5311</v>
      </c>
      <c r="E65" s="18" t="n">
        <v>383.78835314</v>
      </c>
      <c r="F65" s="20" t="n">
        <v>4.84778945</v>
      </c>
      <c r="G65" s="18" t="n">
        <v>425.00445802</v>
      </c>
      <c r="H65" s="20" t="n">
        <v>2.49017747</v>
      </c>
      <c r="I65" s="18" t="s">
        <v>481</v>
      </c>
      <c r="J65" s="20" t="s">
        <v>481</v>
      </c>
      <c r="K65" s="18" t="s">
        <v>481</v>
      </c>
      <c r="L65" s="20" t="s">
        <v>481</v>
      </c>
      <c r="M65" s="18" t="n">
        <v>398.06170643</v>
      </c>
      <c r="N65" s="20" t="n">
        <v>36.0635668</v>
      </c>
      <c r="O65" s="18" t="s">
        <v>481</v>
      </c>
      <c r="P65" s="20" t="s">
        <v>481</v>
      </c>
      <c r="Q65" s="18" t="n">
        <v>358.28269194</v>
      </c>
      <c r="R65" s="20" t="n">
        <v>14.57430529</v>
      </c>
    </row>
    <row r="66" spans="1:18">
      <c r="A66" s="15" t="s">
        <v>541</v>
      </c>
      <c r="B66" s="17" t="n">
        <v>5665</v>
      </c>
      <c r="C66" s="18">
        <f>(80.0/B66*100)</f>
        <v/>
      </c>
      <c r="D66" s="19" t="n">
        <v>5585</v>
      </c>
      <c r="E66" s="18" t="n">
        <v>395.09088885</v>
      </c>
      <c r="F66" s="20" t="n">
        <v>2.28441833</v>
      </c>
      <c r="G66" s="18" t="n">
        <v>433.82570965</v>
      </c>
      <c r="H66" s="20" t="n">
        <v>2.0415229</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380.55309773</v>
      </c>
      <c r="F67" s="20" t="n">
        <v>2.94730595</v>
      </c>
      <c r="G67" s="18" t="n">
        <v>400.98116788</v>
      </c>
      <c r="H67" s="20" t="n">
        <v>3.10605251</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384.92365916</v>
      </c>
      <c r="F68" s="20" t="n">
        <v>1.9790171</v>
      </c>
      <c r="G68" s="18" t="n">
        <v>411.49023892</v>
      </c>
      <c r="H68" s="20" t="n">
        <v>1.49259556</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406.83991842</v>
      </c>
      <c r="F69" s="20" t="n">
        <v>6.60396497</v>
      </c>
      <c r="G69" s="18" t="n">
        <v>447.93090252</v>
      </c>
      <c r="H69" s="20" t="n">
        <v>3.76478965</v>
      </c>
      <c r="I69" s="18" t="s">
        <v>481</v>
      </c>
      <c r="J69" s="20" t="s">
        <v>481</v>
      </c>
      <c r="K69" s="18" t="s">
        <v>481</v>
      </c>
      <c r="L69" s="20" t="s">
        <v>481</v>
      </c>
      <c r="M69" s="18" t="s">
        <v>481</v>
      </c>
      <c r="N69" s="20" t="s">
        <v>481</v>
      </c>
      <c r="O69" s="18" t="s">
        <v>481</v>
      </c>
      <c r="P69" s="20" t="s">
        <v>481</v>
      </c>
      <c r="Q69" s="18" t="n">
        <v>458.43284699</v>
      </c>
      <c r="R69" s="20" t="n">
        <v>31.55032453</v>
      </c>
    </row>
    <row r="70" spans="1:18">
      <c r="A70" s="15" t="s">
        <v>545</v>
      </c>
      <c r="B70" s="17" t="n">
        <v>6036</v>
      </c>
      <c r="C70" s="18">
        <f>(223.0/B70*100)</f>
        <v/>
      </c>
      <c r="D70" s="19" t="n">
        <v>5813</v>
      </c>
      <c r="E70" s="18" t="n">
        <v>461.87163778</v>
      </c>
      <c r="F70" s="20" t="n">
        <v>6.97372029</v>
      </c>
      <c r="G70" s="18" t="n">
        <v>498.95712029</v>
      </c>
      <c r="H70" s="20" t="n">
        <v>3.12538102</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551.07875999</v>
      </c>
      <c r="F71" s="20" t="n">
        <v>1.74589663</v>
      </c>
      <c r="G71" s="18" t="n">
        <v>587.1124683199999</v>
      </c>
      <c r="H71" s="20" t="n">
        <v>2.73363709</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532.93659292</v>
      </c>
      <c r="F72" s="20" t="n">
        <v>3.47618532</v>
      </c>
      <c r="G72" s="18" t="n">
        <v>553.55182218</v>
      </c>
      <c r="H72" s="20" t="n">
        <v>4.3876427</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395.33172353</v>
      </c>
      <c r="F73" s="20" t="n">
        <v>3.33607258</v>
      </c>
      <c r="G73" s="18" t="n">
        <v>430.23866293</v>
      </c>
      <c r="H73" s="20" t="n">
        <v>3.49904207</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392.29922647</v>
      </c>
      <c r="F74" s="20" t="n">
        <v>1.81279578</v>
      </c>
      <c r="G74" s="18" t="n">
        <v>461.33461175</v>
      </c>
      <c r="H74" s="20" t="n">
        <v>2.53667657</v>
      </c>
      <c r="I74" s="18" t="s">
        <v>481</v>
      </c>
      <c r="J74" s="20" t="s">
        <v>481</v>
      </c>
      <c r="K74" s="18" t="s">
        <v>481</v>
      </c>
      <c r="L74" s="20" t="s">
        <v>481</v>
      </c>
      <c r="M74" s="18" t="s">
        <v>481</v>
      </c>
      <c r="N74" s="20" t="s">
        <v>481</v>
      </c>
      <c r="O74" s="18" t="s">
        <v>481</v>
      </c>
      <c r="P74" s="20" t="s">
        <v>481</v>
      </c>
      <c r="Q74" s="18" t="n">
        <v>391.47735382</v>
      </c>
      <c r="R74" s="20" t="n">
        <v>11.47168981</v>
      </c>
    </row>
    <row r="75" spans="1:18">
      <c r="A75" s="15" t="s">
        <v>550</v>
      </c>
      <c r="B75" s="17" t="n">
        <v>5375</v>
      </c>
      <c r="C75" s="18">
        <f>(244.0/B75*100)</f>
        <v/>
      </c>
      <c r="D75" s="19" t="n">
        <v>5131</v>
      </c>
      <c r="E75" s="18" t="n">
        <v>363.98580302</v>
      </c>
      <c r="F75" s="20" t="n">
        <v>3.26551223</v>
      </c>
      <c r="G75" s="18" t="n">
        <v>372.28350579</v>
      </c>
      <c r="H75" s="20" t="n">
        <v>4.00324465</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420.49885286</v>
      </c>
      <c r="F76" s="20" t="n">
        <v>3.97000703</v>
      </c>
      <c r="G76" s="18" t="n">
        <v>430.97431791</v>
      </c>
      <c r="H76" s="20" t="n">
        <v>2.27278159</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387.34775942</v>
      </c>
      <c r="F77" s="20" t="n">
        <v>4.33363938</v>
      </c>
      <c r="G77" s="18" t="n">
        <v>427.53235045</v>
      </c>
      <c r="H77" s="20" t="n">
        <v>2.86921899</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486.36956411</v>
      </c>
      <c r="F78" s="20" t="n">
        <v>16.57246887</v>
      </c>
      <c r="G78" s="18" t="n">
        <v>494.87848433</v>
      </c>
      <c r="H78" s="20" t="n">
        <v>4.5672269</v>
      </c>
      <c r="I78" s="18" t="s">
        <v>481</v>
      </c>
      <c r="J78" s="20" t="s">
        <v>481</v>
      </c>
      <c r="K78" s="18" t="s">
        <v>481</v>
      </c>
      <c r="L78" s="20" t="s">
        <v>481</v>
      </c>
      <c r="M78" s="18" t="s">
        <v>481</v>
      </c>
      <c r="N78" s="20" t="s">
        <v>481</v>
      </c>
      <c r="O78" s="18" t="s">
        <v>481</v>
      </c>
      <c r="P78" s="20" t="s">
        <v>481</v>
      </c>
      <c r="Q78" s="18" t="s">
        <v>481</v>
      </c>
      <c r="R78" s="20" t="s">
        <v>481</v>
      </c>
    </row>
    <row customHeight="1" ht="25" r="79" spans="1:18">
      <c r="A79" s="15" t="s">
        <v>554</v>
      </c>
      <c r="B79" s="17" t="n">
        <v>1657</v>
      </c>
      <c r="C79" s="18">
        <f>(41.0/B79*100)</f>
        <v/>
      </c>
      <c r="D79" s="19" t="n">
        <v>1616</v>
      </c>
      <c r="E79" s="18" t="n">
        <v>449.58182716</v>
      </c>
      <c r="F79" s="20" t="n">
        <v>10.8677358</v>
      </c>
      <c r="G79" s="18" t="n">
        <v>458.17496241</v>
      </c>
      <c r="H79" s="20" t="n">
        <v>8.00726878</v>
      </c>
      <c r="I79" s="18" t="s">
        <v>481</v>
      </c>
      <c r="J79" s="20" t="s">
        <v>481</v>
      </c>
      <c r="K79" s="18" t="s">
        <v>481</v>
      </c>
      <c r="L79" s="20" t="s">
        <v>481</v>
      </c>
      <c r="M79" s="18" t="s">
        <v>481</v>
      </c>
      <c r="N79" s="20" t="s">
        <v>481</v>
      </c>
      <c r="O79" s="18" t="s">
        <v>481</v>
      </c>
      <c r="P79" s="20" t="s">
        <v>481</v>
      </c>
      <c r="Q79" s="18" t="n">
        <v>452.58292895</v>
      </c>
      <c r="R79" s="20" t="n">
        <v>58.71634631</v>
      </c>
    </row>
    <row r="80" spans="1:18">
      <c r="A80" s="15" t="s">
        <v>555</v>
      </c>
      <c r="B80" s="17" t="n">
        <v>7841</v>
      </c>
      <c r="C80" s="18">
        <f>(0.0/B80*100)</f>
        <v/>
      </c>
      <c r="D80" s="19" t="n">
        <v>7841</v>
      </c>
      <c r="E80" s="18" t="n">
        <v>452.37511127</v>
      </c>
      <c r="F80" s="20" t="n">
        <v>4.76567777</v>
      </c>
      <c r="G80" s="18" t="n">
        <v>464.86681107</v>
      </c>
      <c r="H80" s="20" t="n">
        <v>4.66117364</v>
      </c>
      <c r="I80" s="18" t="s">
        <v>481</v>
      </c>
      <c r="J80" s="20" t="s">
        <v>481</v>
      </c>
      <c r="K80" s="18" t="s">
        <v>481</v>
      </c>
      <c r="L80" s="20" t="s">
        <v>481</v>
      </c>
      <c r="M80" s="18" t="s">
        <v>481</v>
      </c>
      <c r="N80" s="20" t="s">
        <v>481</v>
      </c>
      <c r="O80" s="18" t="s">
        <v>481</v>
      </c>
      <c r="P80" s="20" t="s">
        <v>481</v>
      </c>
      <c r="Q80" s="18" t="n">
        <v>423.10732105</v>
      </c>
      <c r="R80" s="20" t="n">
        <v>34.30479612</v>
      </c>
    </row>
    <row r="81" spans="1:18">
      <c r="A81" s="23" t="s">
        <v>556</v>
      </c>
      <c r="B81" s="17" t="n">
        <v>8861</v>
      </c>
      <c r="C81" s="18">
        <f>(76.0/B81*100)</f>
        <v/>
      </c>
      <c r="D81" s="19" t="n">
        <v>8785</v>
      </c>
      <c r="E81" s="18" t="n">
        <v>420.88627506</v>
      </c>
      <c r="F81" s="20" t="n">
        <v>3.13957172</v>
      </c>
      <c r="G81" s="18" t="n">
        <v>491.48165912</v>
      </c>
      <c r="H81" s="20" t="n">
        <v>4.22703029</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766</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487.8387367</v>
      </c>
      <c r="F7" s="20" t="n">
        <v>1.77035051</v>
      </c>
      <c r="G7" s="18" t="n">
        <v>511.30457246</v>
      </c>
      <c r="H7" s="20" t="n">
        <v>2.65370273</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497.12968688</v>
      </c>
      <c r="F8" s="20" t="n">
        <v>3.69882552</v>
      </c>
      <c r="G8" s="18" t="n">
        <v>498.57499989</v>
      </c>
      <c r="H8" s="20" t="n">
        <v>2.93795522</v>
      </c>
      <c r="I8" s="18" t="s">
        <v>481</v>
      </c>
      <c r="J8" s="20" t="s">
        <v>481</v>
      </c>
      <c r="K8" s="18" t="s">
        <v>481</v>
      </c>
      <c r="L8" s="20" t="s">
        <v>481</v>
      </c>
      <c r="M8" s="18" t="n">
        <v>301.63126691</v>
      </c>
      <c r="N8" s="20" t="n">
        <v>25.14921031</v>
      </c>
      <c r="O8" s="18" t="s">
        <v>481</v>
      </c>
      <c r="P8" s="20" t="s">
        <v>481</v>
      </c>
      <c r="Q8" s="18" t="s">
        <v>481</v>
      </c>
      <c r="R8" s="20" t="s">
        <v>481</v>
      </c>
    </row>
    <row r="9" spans="1:18">
      <c r="A9" s="15" t="s">
        <v>484</v>
      </c>
      <c r="B9" s="17" t="n">
        <v>9651</v>
      </c>
      <c r="C9" s="18">
        <f>(175.0/B9*100)</f>
        <v/>
      </c>
      <c r="D9" s="19" t="n">
        <v>9476</v>
      </c>
      <c r="E9" s="18" t="n">
        <v>479.40442689</v>
      </c>
      <c r="F9" s="20" t="n">
        <v>2.87500864</v>
      </c>
      <c r="G9" s="18" t="n">
        <v>543.39843</v>
      </c>
      <c r="H9" s="20" t="n">
        <v>2.59467632</v>
      </c>
      <c r="I9" s="18" t="s">
        <v>481</v>
      </c>
      <c r="J9" s="20" t="s">
        <v>481</v>
      </c>
      <c r="K9" s="18" t="s">
        <v>481</v>
      </c>
      <c r="L9" s="20" t="s">
        <v>481</v>
      </c>
      <c r="M9" s="18" t="n">
        <v>357.98454354</v>
      </c>
      <c r="N9" s="20" t="n">
        <v>11.51846445</v>
      </c>
      <c r="O9" s="18" t="s">
        <v>481</v>
      </c>
      <c r="P9" s="20" t="s">
        <v>481</v>
      </c>
      <c r="Q9" s="18" t="s">
        <v>481</v>
      </c>
      <c r="R9" s="20" t="s">
        <v>481</v>
      </c>
    </row>
    <row r="10" spans="1:18">
      <c r="A10" s="15" t="s">
        <v>485</v>
      </c>
      <c r="B10" s="17" t="n">
        <v>20058</v>
      </c>
      <c r="C10" s="18">
        <f>(545.0/B10*100)</f>
        <v/>
      </c>
      <c r="D10" s="19" t="n">
        <v>19513</v>
      </c>
      <c r="E10" s="18" t="n">
        <v>510.09241489</v>
      </c>
      <c r="F10" s="20" t="n">
        <v>2.56329047</v>
      </c>
      <c r="G10" s="18" t="n">
        <v>532.8116289</v>
      </c>
      <c r="H10" s="20" t="n">
        <v>2.99016192</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394.38124252</v>
      </c>
      <c r="F11" s="20" t="n">
        <v>2.89481651</v>
      </c>
      <c r="G11" s="18" t="n">
        <v>444.43098358</v>
      </c>
      <c r="H11" s="20" t="n">
        <v>2.89970376</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468.87965507</v>
      </c>
      <c r="F12" s="20" t="n">
        <v>2.95858458</v>
      </c>
      <c r="G12" s="18" t="n">
        <v>519.75814925</v>
      </c>
      <c r="H12" s="20" t="n">
        <v>2.35131433</v>
      </c>
      <c r="I12" s="18" t="s">
        <v>481</v>
      </c>
      <c r="J12" s="20" t="s">
        <v>481</v>
      </c>
      <c r="K12" s="18" t="s">
        <v>481</v>
      </c>
      <c r="L12" s="20" t="s">
        <v>481</v>
      </c>
      <c r="M12" s="18" t="n">
        <v>340.98506961</v>
      </c>
      <c r="N12" s="20" t="n">
        <v>12.52444664</v>
      </c>
      <c r="O12" s="18" t="s">
        <v>481</v>
      </c>
      <c r="P12" s="20" t="s">
        <v>481</v>
      </c>
      <c r="Q12" s="18" t="s">
        <v>481</v>
      </c>
      <c r="R12" s="20" t="s">
        <v>481</v>
      </c>
    </row>
    <row r="13" spans="1:18">
      <c r="A13" s="15" t="s">
        <v>488</v>
      </c>
      <c r="B13" s="17" t="n">
        <v>7161</v>
      </c>
      <c r="C13" s="18">
        <f>(122.0/B13*100)</f>
        <v/>
      </c>
      <c r="D13" s="19" t="n">
        <v>7039</v>
      </c>
      <c r="E13" s="18" t="n">
        <v>495.60533469</v>
      </c>
      <c r="F13" s="20" t="n">
        <v>2.91993555</v>
      </c>
      <c r="G13" s="18" t="n">
        <v>528.8546573</v>
      </c>
      <c r="H13" s="20" t="n">
        <v>2.32874624</v>
      </c>
      <c r="I13" s="18" t="s">
        <v>481</v>
      </c>
      <c r="J13" s="20" t="s">
        <v>481</v>
      </c>
      <c r="K13" s="18" t="s">
        <v>481</v>
      </c>
      <c r="L13" s="20" t="s">
        <v>481</v>
      </c>
      <c r="M13" s="18" t="n">
        <v>447.51533769</v>
      </c>
      <c r="N13" s="20" t="n">
        <v>5.97365007</v>
      </c>
      <c r="O13" s="18" t="s">
        <v>481</v>
      </c>
      <c r="P13" s="20" t="s">
        <v>481</v>
      </c>
      <c r="Q13" s="18" t="s">
        <v>481</v>
      </c>
      <c r="R13" s="20" t="s">
        <v>481</v>
      </c>
    </row>
    <row r="14" spans="1:18">
      <c r="A14" s="15" t="s">
        <v>489</v>
      </c>
      <c r="B14" s="17" t="n">
        <v>5587</v>
      </c>
      <c r="C14" s="18">
        <f>(78.0/B14*100)</f>
        <v/>
      </c>
      <c r="D14" s="19" t="n">
        <v>5509</v>
      </c>
      <c r="E14" s="18" t="n">
        <v>499.21669823</v>
      </c>
      <c r="F14" s="20" t="n">
        <v>2.58764156</v>
      </c>
      <c r="G14" s="18" t="n">
        <v>538.34934748</v>
      </c>
      <c r="H14" s="20" t="n">
        <v>2.43690655</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503.51774308</v>
      </c>
      <c r="F15" s="20" t="n">
        <v>2.30216269</v>
      </c>
      <c r="G15" s="18" t="n">
        <v>528.73137034</v>
      </c>
      <c r="H15" s="20" t="n">
        <v>3.27303067</v>
      </c>
      <c r="I15" s="18" t="s">
        <v>481</v>
      </c>
      <c r="J15" s="20" t="s">
        <v>481</v>
      </c>
      <c r="K15" s="18" t="s">
        <v>481</v>
      </c>
      <c r="L15" s="20" t="s">
        <v>481</v>
      </c>
      <c r="M15" s="18" t="n">
        <v>368.85220715</v>
      </c>
      <c r="N15" s="20" t="n">
        <v>14.5875493</v>
      </c>
      <c r="O15" s="18" t="s">
        <v>481</v>
      </c>
      <c r="P15" s="20" t="s">
        <v>481</v>
      </c>
      <c r="Q15" s="18" t="s">
        <v>481</v>
      </c>
      <c r="R15" s="20" t="s">
        <v>481</v>
      </c>
    </row>
    <row r="16" spans="1:18">
      <c r="A16" s="15" t="s">
        <v>491</v>
      </c>
      <c r="B16" s="17" t="n">
        <v>6108</v>
      </c>
      <c r="C16" s="18">
        <f>(121.0/B16*100)</f>
        <v/>
      </c>
      <c r="D16" s="19" t="n">
        <v>5987</v>
      </c>
      <c r="E16" s="18" t="n">
        <v>489.56049876</v>
      </c>
      <c r="F16" s="20" t="n">
        <v>2.24079849</v>
      </c>
      <c r="G16" s="18" t="n">
        <v>508.50105695</v>
      </c>
      <c r="H16" s="20" t="n">
        <v>3.53091239</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496.84341953</v>
      </c>
      <c r="F17" s="20" t="n">
        <v>3.37609016</v>
      </c>
      <c r="G17" s="18" t="n">
        <v>532.4246286600001</v>
      </c>
      <c r="H17" s="20" t="n">
        <v>3.16346823</v>
      </c>
      <c r="I17" s="18" t="s">
        <v>481</v>
      </c>
      <c r="J17" s="20" t="s">
        <v>481</v>
      </c>
      <c r="K17" s="18" t="s">
        <v>481</v>
      </c>
      <c r="L17" s="20" t="s">
        <v>481</v>
      </c>
      <c r="M17" s="18" t="n">
        <v>362.96139732</v>
      </c>
      <c r="N17" s="20" t="n">
        <v>12.64520278</v>
      </c>
      <c r="O17" s="18" t="s">
        <v>481</v>
      </c>
      <c r="P17" s="20" t="s">
        <v>481</v>
      </c>
      <c r="Q17" s="18" t="s">
        <v>481</v>
      </c>
      <c r="R17" s="20" t="s">
        <v>481</v>
      </c>
    </row>
    <row r="18" spans="1:18">
      <c r="A18" s="15" t="s">
        <v>493</v>
      </c>
      <c r="B18" s="17" t="n">
        <v>5532</v>
      </c>
      <c r="C18" s="18">
        <f>(29.0/B18*100)</f>
        <v/>
      </c>
      <c r="D18" s="19" t="n">
        <v>5503</v>
      </c>
      <c r="E18" s="18" t="n">
        <v>434.45326811</v>
      </c>
      <c r="F18" s="20" t="n">
        <v>3.72232858</v>
      </c>
      <c r="G18" s="18" t="n">
        <v>467.30299244</v>
      </c>
      <c r="H18" s="20" t="n">
        <v>4.62431075</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455.44349824</v>
      </c>
      <c r="F19" s="20" t="n">
        <v>3.66912724</v>
      </c>
      <c r="G19" s="18" t="n">
        <v>489.6289391</v>
      </c>
      <c r="H19" s="20" t="n">
        <v>2.57118951</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478.67637425</v>
      </c>
      <c r="F20" s="20" t="n">
        <v>2.82047952</v>
      </c>
      <c r="G20" s="18" t="n">
        <v>500.19295617</v>
      </c>
      <c r="H20" s="20" t="n">
        <v>2.86677827</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504.44325585</v>
      </c>
      <c r="F21" s="20" t="n">
        <v>2.02371716</v>
      </c>
      <c r="G21" s="18" t="n">
        <v>460.98928682</v>
      </c>
      <c r="H21" s="20" t="n">
        <v>13.42307228</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452.65171704</v>
      </c>
      <c r="F22" s="20" t="n">
        <v>5.27889458</v>
      </c>
      <c r="G22" s="18" t="n">
        <v>493.15095824</v>
      </c>
      <c r="H22" s="20" t="n">
        <v>3.42188531</v>
      </c>
      <c r="I22" s="18" t="s">
        <v>481</v>
      </c>
      <c r="J22" s="20" t="s">
        <v>481</v>
      </c>
      <c r="K22" s="18" t="s">
        <v>481</v>
      </c>
      <c r="L22" s="20" t="s">
        <v>481</v>
      </c>
      <c r="M22" s="18" t="s">
        <v>481</v>
      </c>
      <c r="N22" s="20" t="s">
        <v>481</v>
      </c>
      <c r="O22" s="18" t="n">
        <v>460.5223</v>
      </c>
      <c r="P22" s="20" t="n">
        <v>40.76659368</v>
      </c>
      <c r="Q22" s="18" t="s">
        <v>481</v>
      </c>
      <c r="R22" s="20" t="s">
        <v>481</v>
      </c>
    </row>
    <row r="23" spans="1:18">
      <c r="A23" s="15" t="s">
        <v>498</v>
      </c>
      <c r="B23" s="17" t="n">
        <v>11583</v>
      </c>
      <c r="C23" s="18">
        <f>(230.0/B23*100)</f>
        <v/>
      </c>
      <c r="D23" s="19" t="n">
        <v>11353</v>
      </c>
      <c r="E23" s="18" t="n">
        <v>486.74963645</v>
      </c>
      <c r="F23" s="20" t="n">
        <v>3.16308478</v>
      </c>
      <c r="G23" s="18" t="n">
        <v>505.67743183</v>
      </c>
      <c r="H23" s="20" t="n">
        <v>3.82389183</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532.4398722</v>
      </c>
      <c r="N24" s="20" t="n">
        <v>3.00001481</v>
      </c>
      <c r="O24" s="18" t="s">
        <v>481</v>
      </c>
      <c r="P24" s="20" t="s">
        <v>481</v>
      </c>
      <c r="Q24" s="18" t="s">
        <v>481</v>
      </c>
      <c r="R24" s="20" t="s">
        <v>481</v>
      </c>
    </row>
    <row r="25" spans="1:18">
      <c r="A25" s="15" t="s">
        <v>500</v>
      </c>
      <c r="B25" s="17" t="n">
        <v>5581</v>
      </c>
      <c r="C25" s="18">
        <f>(25.0/B25*100)</f>
        <v/>
      </c>
      <c r="D25" s="19" t="n">
        <v>5556</v>
      </c>
      <c r="E25" s="18" t="n">
        <v>520.2307477099999</v>
      </c>
      <c r="F25" s="20" t="n">
        <v>3.90134779</v>
      </c>
      <c r="G25" s="18" t="n">
        <v>534.57662731</v>
      </c>
      <c r="H25" s="20" t="n">
        <v>4.83133378</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472.63164905</v>
      </c>
      <c r="F26" s="20" t="n">
        <v>2.86427265</v>
      </c>
      <c r="G26" s="18" t="n">
        <v>489.84140795</v>
      </c>
      <c r="H26" s="20" t="n">
        <v>2.45553384</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461.99892906</v>
      </c>
      <c r="F27" s="20" t="n">
        <v>1.89947832</v>
      </c>
      <c r="G27" s="18" t="n">
        <v>508.0885522</v>
      </c>
      <c r="H27" s="20" t="n">
        <v>1.90016893</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410.68068501</v>
      </c>
      <c r="F28" s="20" t="n">
        <v>2.63671671</v>
      </c>
      <c r="G28" s="18" t="n">
        <v>407.23928422</v>
      </c>
      <c r="H28" s="20" t="n">
        <v>2.81422002</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509.36854</v>
      </c>
      <c r="F29" s="20" t="n">
        <v>3.28254593</v>
      </c>
      <c r="G29" s="18" t="n">
        <v>522.87503184</v>
      </c>
      <c r="H29" s="20" t="n">
        <v>2.91998248</v>
      </c>
      <c r="I29" s="18" t="s">
        <v>481</v>
      </c>
      <c r="J29" s="20" t="s">
        <v>481</v>
      </c>
      <c r="K29" s="18" t="s">
        <v>481</v>
      </c>
      <c r="L29" s="20" t="s">
        <v>481</v>
      </c>
      <c r="M29" s="18" t="n">
        <v>335.3902018</v>
      </c>
      <c r="N29" s="20" t="n">
        <v>12.1685767</v>
      </c>
      <c r="O29" s="18" t="s">
        <v>481</v>
      </c>
      <c r="P29" s="20" t="s">
        <v>481</v>
      </c>
      <c r="Q29" s="18" t="s">
        <v>481</v>
      </c>
      <c r="R29" s="20" t="s">
        <v>481</v>
      </c>
    </row>
    <row r="30" spans="1:18">
      <c r="A30" s="15" t="s">
        <v>505</v>
      </c>
      <c r="B30" s="17" t="n">
        <v>4520</v>
      </c>
      <c r="C30" s="18">
        <f>(140.0/B30*100)</f>
        <v/>
      </c>
      <c r="D30" s="19" t="n">
        <v>4380</v>
      </c>
      <c r="E30" s="18" t="n">
        <v>492.88568858</v>
      </c>
      <c r="F30" s="20" t="n">
        <v>2.66035127</v>
      </c>
      <c r="G30" s="18" t="n">
        <v>505.32665782</v>
      </c>
      <c r="H30" s="20" t="n">
        <v>3.90700109</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501.72981506</v>
      </c>
      <c r="N31" s="20" t="n">
        <v>2.23163648</v>
      </c>
      <c r="O31" s="18" t="s">
        <v>481</v>
      </c>
      <c r="P31" s="20" t="s">
        <v>481</v>
      </c>
      <c r="Q31" s="18" t="s">
        <v>481</v>
      </c>
      <c r="R31" s="20" t="s">
        <v>481</v>
      </c>
    </row>
    <row r="32" spans="1:18">
      <c r="A32" s="15" t="s">
        <v>507</v>
      </c>
      <c r="B32" s="17" t="n">
        <v>4478</v>
      </c>
      <c r="C32" s="18">
        <f>(6.0/B32*100)</f>
        <v/>
      </c>
      <c r="D32" s="19" t="n">
        <v>4472</v>
      </c>
      <c r="E32" s="18" t="n">
        <v>480.7276123</v>
      </c>
      <c r="F32" s="20" t="n">
        <v>3.10644199</v>
      </c>
      <c r="G32" s="18" t="n">
        <v>516.9956416700001</v>
      </c>
      <c r="H32" s="20" t="n">
        <v>2.68155794</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488.87645145</v>
      </c>
      <c r="F33" s="20" t="n">
        <v>2.6427144</v>
      </c>
      <c r="G33" s="18" t="n">
        <v>512.49131892</v>
      </c>
      <c r="H33" s="20" t="n">
        <v>5.10117232</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449.65770049</v>
      </c>
      <c r="F34" s="20" t="n">
        <v>3.5402435</v>
      </c>
      <c r="G34" s="18" t="n">
        <v>498.05868414</v>
      </c>
      <c r="H34" s="20" t="n">
        <v>2.68596318</v>
      </c>
      <c r="I34" s="18" t="s">
        <v>481</v>
      </c>
      <c r="J34" s="20" t="s">
        <v>481</v>
      </c>
      <c r="K34" s="18" t="s">
        <v>481</v>
      </c>
      <c r="L34" s="20" t="s">
        <v>481</v>
      </c>
      <c r="M34" s="18" t="n">
        <v>336.51078337</v>
      </c>
      <c r="N34" s="20" t="n">
        <v>12.24828707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509.91963209</v>
      </c>
      <c r="P35" s="20" t="n">
        <v>1.25633733</v>
      </c>
      <c r="Q35" s="18" t="s">
        <v>481</v>
      </c>
      <c r="R35" s="20" t="s">
        <v>481</v>
      </c>
    </row>
    <row r="36" spans="1:18">
      <c r="A36" s="15" t="s">
        <v>511</v>
      </c>
      <c r="B36" s="17" t="n">
        <v>6736</v>
      </c>
      <c r="C36" s="18">
        <f>(40.0/B36*100)</f>
        <v/>
      </c>
      <c r="D36" s="19" t="n">
        <v>6696</v>
      </c>
      <c r="E36" s="18" t="n">
        <v>453.65872828</v>
      </c>
      <c r="F36" s="20" t="n">
        <v>2.75634386</v>
      </c>
      <c r="G36" s="18" t="n">
        <v>508.77984567</v>
      </c>
      <c r="H36" s="20" t="n">
        <v>2.22011034</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488.20615718</v>
      </c>
      <c r="F37" s="20" t="n">
        <v>3.46738962</v>
      </c>
      <c r="G37" s="18" t="n">
        <v>505.17090463</v>
      </c>
      <c r="H37" s="20" t="n">
        <v>3.65434982</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510.70718094</v>
      </c>
      <c r="F38" s="20" t="n">
        <v>3.27834967</v>
      </c>
      <c r="G38" s="18" t="n">
        <v>533.67907619</v>
      </c>
      <c r="H38" s="20" t="n">
        <v>3.89896682</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399.22461087</v>
      </c>
      <c r="F39" s="20" t="n">
        <v>3.99291947</v>
      </c>
      <c r="G39" s="18" t="n">
        <v>439.91303258</v>
      </c>
      <c r="H39" s="20" t="n">
        <v>4.87814869</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472.21458302</v>
      </c>
      <c r="F40" s="20" t="n">
        <v>2.98407629</v>
      </c>
      <c r="G40" s="18" t="n">
        <v>507.93825487</v>
      </c>
      <c r="H40" s="20" t="n">
        <v>2.79864605</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454.3127446</v>
      </c>
      <c r="F41" s="20" t="n">
        <v>3.57761516</v>
      </c>
      <c r="G41" s="18" t="n">
        <v>490.11719705</v>
      </c>
      <c r="H41" s="20" t="n">
        <v>3.92112012</v>
      </c>
      <c r="I41" s="18" t="s">
        <v>481</v>
      </c>
      <c r="J41" s="20" t="s">
        <v>481</v>
      </c>
      <c r="K41" s="18" t="s">
        <v>481</v>
      </c>
      <c r="L41" s="20" t="s">
        <v>481</v>
      </c>
      <c r="M41" s="18" t="n">
        <v>392.51815558</v>
      </c>
      <c r="N41" s="20" t="n">
        <v>16.89642718</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360.30420994</v>
      </c>
      <c r="F45" s="20" t="n">
        <v>3.38040003</v>
      </c>
      <c r="G45" s="18" t="n">
        <v>360.44175213</v>
      </c>
      <c r="H45" s="20" t="n">
        <v>3.5720954</v>
      </c>
      <c r="I45" s="18" t="s">
        <v>481</v>
      </c>
      <c r="J45" s="20" t="s">
        <v>481</v>
      </c>
      <c r="K45" s="18" t="s">
        <v>481</v>
      </c>
      <c r="L45" s="20" t="s">
        <v>481</v>
      </c>
      <c r="M45" s="18" t="n">
        <v>356.17992995</v>
      </c>
      <c r="N45" s="20" t="n">
        <v>12.07837345</v>
      </c>
      <c r="O45" s="18" t="n">
        <v>346.82792614</v>
      </c>
      <c r="P45" s="20" t="n">
        <v>66.62212411</v>
      </c>
      <c r="Q45" s="18" t="n">
        <v>357.11987456</v>
      </c>
      <c r="R45" s="20" t="n">
        <v>4.29884741</v>
      </c>
    </row>
    <row r="46" spans="1:18">
      <c r="A46" s="15" t="s">
        <v>521</v>
      </c>
      <c r="B46" s="17" t="n">
        <v>23141</v>
      </c>
      <c r="C46" s="18">
        <f>(1771.0/B46*100)</f>
        <v/>
      </c>
      <c r="D46" s="19" t="n">
        <v>21370</v>
      </c>
      <c r="E46" s="18" t="n">
        <v>357.42720588</v>
      </c>
      <c r="F46" s="20" t="n">
        <v>2.69247479</v>
      </c>
      <c r="G46" s="18" t="n">
        <v>426.0307144</v>
      </c>
      <c r="H46" s="20" t="n">
        <v>3.88980162</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444.03890034</v>
      </c>
      <c r="F47" s="20" t="n">
        <v>4.35799671</v>
      </c>
      <c r="G47" s="18" t="n">
        <v>439.75852786</v>
      </c>
      <c r="H47" s="20" t="n">
        <v>5.50586514</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523.62639864</v>
      </c>
      <c r="F48" s="20" t="n">
        <v>5.02725239</v>
      </c>
      <c r="G48" s="18" t="n">
        <v>535.97193445</v>
      </c>
      <c r="H48" s="20" t="n">
        <v>5.59642715</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401.6225388</v>
      </c>
      <c r="F49" s="20" t="n">
        <v>3.52496233</v>
      </c>
      <c r="G49" s="18" t="n">
        <v>418.3453402</v>
      </c>
      <c r="H49" s="20" t="n">
        <v>3.83627243</v>
      </c>
      <c r="I49" s="18" t="s">
        <v>481</v>
      </c>
      <c r="J49" s="20" t="s">
        <v>481</v>
      </c>
      <c r="K49" s="18" t="s">
        <v>481</v>
      </c>
      <c r="L49" s="20" t="s">
        <v>481</v>
      </c>
      <c r="M49" s="18" t="s">
        <v>481</v>
      </c>
      <c r="N49" s="20" t="s">
        <v>481</v>
      </c>
      <c r="O49" s="18" t="s">
        <v>481</v>
      </c>
      <c r="P49" s="20" t="s">
        <v>481</v>
      </c>
      <c r="Q49" s="18" t="n">
        <v>347.02367698</v>
      </c>
      <c r="R49" s="20" t="n">
        <v>14.17392724</v>
      </c>
    </row>
    <row r="50" spans="1:18">
      <c r="A50" s="15" t="s">
        <v>525</v>
      </c>
      <c r="B50" s="17" t="n">
        <v>11795</v>
      </c>
      <c r="C50" s="18">
        <f>(249.0/B50*100)</f>
        <v/>
      </c>
      <c r="D50" s="19" t="n">
        <v>11546</v>
      </c>
      <c r="E50" s="18" t="n">
        <v>369.51387615</v>
      </c>
      <c r="F50" s="20" t="n">
        <v>2.91052746</v>
      </c>
      <c r="G50" s="18" t="n">
        <v>405.08014894</v>
      </c>
      <c r="H50" s="20" t="n">
        <v>2.45440096</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398.59410568</v>
      </c>
      <c r="F51" s="20" t="n">
        <v>2.66284258</v>
      </c>
      <c r="G51" s="18" t="n">
        <v>434.6924693</v>
      </c>
      <c r="H51" s="20" t="n">
        <v>4.93031572</v>
      </c>
      <c r="I51" s="18" t="s">
        <v>481</v>
      </c>
      <c r="J51" s="20" t="s">
        <v>481</v>
      </c>
      <c r="K51" s="18" t="s">
        <v>481</v>
      </c>
      <c r="L51" s="20" t="s">
        <v>481</v>
      </c>
      <c r="M51" s="18" t="n">
        <v>380.5422133</v>
      </c>
      <c r="N51" s="20" t="n">
        <v>4.31283207</v>
      </c>
      <c r="O51" s="18" t="s">
        <v>481</v>
      </c>
      <c r="P51" s="20" t="s">
        <v>481</v>
      </c>
      <c r="Q51" s="18" t="s">
        <v>481</v>
      </c>
      <c r="R51" s="20" t="s">
        <v>481</v>
      </c>
    </row>
    <row r="52" spans="1:18">
      <c r="A52" s="15" t="s">
        <v>527</v>
      </c>
      <c r="B52" s="17" t="n">
        <v>5809</v>
      </c>
      <c r="C52" s="18">
        <f>(85.0/B52*100)</f>
        <v/>
      </c>
      <c r="D52" s="19" t="n">
        <v>5724</v>
      </c>
      <c r="E52" s="18" t="n">
        <v>445.97883895</v>
      </c>
      <c r="F52" s="20" t="n">
        <v>3.31319176</v>
      </c>
      <c r="G52" s="18" t="n">
        <v>474.35113104</v>
      </c>
      <c r="H52" s="20" t="n">
        <v>3.25341235</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415.04728763</v>
      </c>
      <c r="F53" s="20" t="n">
        <v>2.38560472</v>
      </c>
      <c r="G53" s="18" t="n">
        <v>455.79826777</v>
      </c>
      <c r="H53" s="20" t="n">
        <v>2.15968131</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314.22484617</v>
      </c>
      <c r="F54" s="20" t="n">
        <v>3.11293316</v>
      </c>
      <c r="G54" s="18" t="n">
        <v>351.83153801</v>
      </c>
      <c r="H54" s="20" t="n">
        <v>3.36765578</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381.64293037</v>
      </c>
      <c r="F55" s="20" t="n">
        <v>3.49859767</v>
      </c>
      <c r="G55" s="18" t="n">
        <v>417.6800456</v>
      </c>
      <c r="H55" s="20" t="n">
        <v>3.09153262</v>
      </c>
      <c r="I55" s="18" t="s">
        <v>481</v>
      </c>
      <c r="J55" s="20" t="s">
        <v>481</v>
      </c>
      <c r="K55" s="18" t="s">
        <v>481</v>
      </c>
      <c r="L55" s="20" t="s">
        <v>481</v>
      </c>
      <c r="M55" s="18" t="n">
        <v>402.2497</v>
      </c>
      <c r="N55" s="20" t="n">
        <v>27.58568418</v>
      </c>
      <c r="O55" s="18" t="n">
        <v>366.0474</v>
      </c>
      <c r="P55" s="20" t="n">
        <v>37.1258564</v>
      </c>
      <c r="Q55" s="18" t="n">
        <v>323.07913877</v>
      </c>
      <c r="R55" s="20" t="n">
        <v>23.78398706</v>
      </c>
    </row>
    <row r="56" spans="1:18">
      <c r="A56" s="15" t="s">
        <v>531</v>
      </c>
      <c r="B56" s="17" t="n">
        <v>5359</v>
      </c>
      <c r="C56" s="18">
        <f>(77.0/B56*100)</f>
        <v/>
      </c>
      <c r="D56" s="19" t="n">
        <v>5282</v>
      </c>
      <c r="E56" s="18" t="n">
        <v>529.26721834</v>
      </c>
      <c r="F56" s="20" t="n">
        <v>3.16581569</v>
      </c>
      <c r="G56" s="18" t="n">
        <v>569.31958589</v>
      </c>
      <c r="H56" s="20" t="n">
        <v>3.17338817</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381.27312311</v>
      </c>
      <c r="F57" s="20" t="n">
        <v>3.2933759</v>
      </c>
      <c r="G57" s="18" t="n">
        <v>395.27089154</v>
      </c>
      <c r="H57" s="20" t="n">
        <v>4.64579065</v>
      </c>
      <c r="I57" s="18" t="s">
        <v>481</v>
      </c>
      <c r="J57" s="20" t="s">
        <v>481</v>
      </c>
      <c r="K57" s="18" t="s">
        <v>481</v>
      </c>
      <c r="L57" s="20" t="s">
        <v>481</v>
      </c>
      <c r="M57" s="18" t="n">
        <v>251.0427</v>
      </c>
      <c r="N57" s="20" t="n">
        <v>48.0275654</v>
      </c>
      <c r="O57" s="18" t="s">
        <v>481</v>
      </c>
      <c r="P57" s="20" t="s">
        <v>481</v>
      </c>
      <c r="Q57" s="18" t="n">
        <v>363.5498801</v>
      </c>
      <c r="R57" s="20" t="n">
        <v>10.89585412</v>
      </c>
    </row>
    <row r="58" spans="1:18">
      <c r="A58" s="15" t="s">
        <v>533</v>
      </c>
      <c r="B58" s="17" t="n">
        <v>7267</v>
      </c>
      <c r="C58" s="18">
        <f>(10.0/B58*100)</f>
        <v/>
      </c>
      <c r="D58" s="19" t="n">
        <v>7257</v>
      </c>
      <c r="E58" s="18" t="n">
        <v>368.63445323</v>
      </c>
      <c r="F58" s="20" t="n">
        <v>3.52381812</v>
      </c>
      <c r="G58" s="18" t="n">
        <v>392.06774758</v>
      </c>
      <c r="H58" s="20" t="n">
        <v>3.18143799</v>
      </c>
      <c r="I58" s="18" t="s">
        <v>481</v>
      </c>
      <c r="J58" s="20" t="s">
        <v>481</v>
      </c>
      <c r="K58" s="18" t="s">
        <v>481</v>
      </c>
      <c r="L58" s="20" t="s">
        <v>481</v>
      </c>
      <c r="M58" s="18" t="s">
        <v>481</v>
      </c>
      <c r="N58" s="20" t="s">
        <v>481</v>
      </c>
      <c r="O58" s="18" t="n">
        <v>323.59055695</v>
      </c>
      <c r="P58" s="20" t="n">
        <v>30.93674013</v>
      </c>
      <c r="Q58" s="18" t="n">
        <v>350.57153054</v>
      </c>
      <c r="R58" s="20" t="n">
        <v>23.78162896</v>
      </c>
    </row>
    <row r="59" spans="1:18">
      <c r="A59" s="15" t="s">
        <v>534</v>
      </c>
      <c r="B59" s="17" t="n">
        <v>4826</v>
      </c>
      <c r="C59" s="18">
        <f>(26.0/B59*100)</f>
        <v/>
      </c>
      <c r="D59" s="19" t="n">
        <v>4800</v>
      </c>
      <c r="E59" s="18" t="n">
        <v>358.0323915</v>
      </c>
      <c r="F59" s="20" t="n">
        <v>2.49758862</v>
      </c>
      <c r="G59" s="18" t="n">
        <v>371.06179601</v>
      </c>
      <c r="H59" s="20" t="n">
        <v>2.24795753</v>
      </c>
      <c r="I59" s="18" t="s">
        <v>481</v>
      </c>
      <c r="J59" s="20" t="s">
        <v>481</v>
      </c>
      <c r="K59" s="18" t="s">
        <v>481</v>
      </c>
      <c r="L59" s="20" t="s">
        <v>481</v>
      </c>
      <c r="M59" s="18" t="s">
        <v>481</v>
      </c>
      <c r="N59" s="20" t="s">
        <v>481</v>
      </c>
      <c r="O59" s="18" t="n">
        <v>277.95464014</v>
      </c>
      <c r="P59" s="20" t="n">
        <v>17.14982778</v>
      </c>
      <c r="Q59" s="18" t="n">
        <v>328.04689722</v>
      </c>
      <c r="R59" s="20" t="n">
        <v>4.73440084</v>
      </c>
    </row>
    <row r="60" spans="1:18">
      <c r="A60" s="15" t="s">
        <v>535</v>
      </c>
      <c r="B60" s="17" t="n">
        <v>4546</v>
      </c>
      <c r="C60" s="18">
        <f>(15.0/B60*100)</f>
        <v/>
      </c>
      <c r="D60" s="19" t="n">
        <v>4531</v>
      </c>
      <c r="E60" s="18" t="n">
        <v>379.05944627</v>
      </c>
      <c r="F60" s="20" t="n">
        <v>6.13308954</v>
      </c>
      <c r="G60" s="18" t="n">
        <v>411.63982756</v>
      </c>
      <c r="H60" s="20" t="n">
        <v>4.1819249</v>
      </c>
      <c r="I60" s="18" t="s">
        <v>481</v>
      </c>
      <c r="J60" s="20" t="s">
        <v>481</v>
      </c>
      <c r="K60" s="18" t="s">
        <v>481</v>
      </c>
      <c r="L60" s="20" t="s">
        <v>481</v>
      </c>
      <c r="M60" s="18" t="s">
        <v>481</v>
      </c>
      <c r="N60" s="20" t="s">
        <v>481</v>
      </c>
      <c r="O60" s="18" t="n">
        <v>312.3822</v>
      </c>
      <c r="P60" s="20" t="n">
        <v>54.17033195</v>
      </c>
      <c r="Q60" s="18" t="n">
        <v>376.13432389</v>
      </c>
      <c r="R60" s="20" t="n">
        <v>8.329466249999999</v>
      </c>
    </row>
    <row r="61" spans="1:18">
      <c r="A61" s="15" t="s">
        <v>536</v>
      </c>
      <c r="B61" s="17" t="n">
        <v>6525</v>
      </c>
      <c r="C61" s="18">
        <f>(148.0/B61*100)</f>
        <v/>
      </c>
      <c r="D61" s="19" t="n">
        <v>6377</v>
      </c>
      <c r="E61" s="18" t="n">
        <v>451.51840048</v>
      </c>
      <c r="F61" s="20" t="n">
        <v>3.03740755</v>
      </c>
      <c r="G61" s="18" t="n">
        <v>497.07120077</v>
      </c>
      <c r="H61" s="20" t="n">
        <v>2.63309435</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529.6376684000001</v>
      </c>
      <c r="F62" s="20" t="n">
        <v>1.67679769</v>
      </c>
      <c r="G62" s="18" t="n">
        <v>557.7512693</v>
      </c>
      <c r="H62" s="20" t="n">
        <v>1.59520187</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362.46950269</v>
      </c>
      <c r="F63" s="20" t="n">
        <v>2.6071306</v>
      </c>
      <c r="G63" s="18" t="n">
        <v>378.87003951</v>
      </c>
      <c r="H63" s="20" t="n">
        <v>2.2513077</v>
      </c>
      <c r="I63" s="18" t="s">
        <v>481</v>
      </c>
      <c r="J63" s="20" t="s">
        <v>481</v>
      </c>
      <c r="K63" s="18" t="s">
        <v>481</v>
      </c>
      <c r="L63" s="20" t="s">
        <v>481</v>
      </c>
      <c r="M63" s="18" t="n">
        <v>407.2545853</v>
      </c>
      <c r="N63" s="20" t="n">
        <v>29.59823384</v>
      </c>
      <c r="O63" s="18" t="n">
        <v>304.4940507</v>
      </c>
      <c r="P63" s="20" t="n">
        <v>46.30928435</v>
      </c>
      <c r="Q63" s="18" t="n">
        <v>360.16252952</v>
      </c>
      <c r="R63" s="20" t="n">
        <v>8.36325939</v>
      </c>
    </row>
    <row r="64" spans="1:18">
      <c r="A64" s="15" t="s">
        <v>539</v>
      </c>
      <c r="B64" s="17" t="n">
        <v>3634</v>
      </c>
      <c r="C64" s="18">
        <f>(3.0/B64*100)</f>
        <v/>
      </c>
      <c r="D64" s="19" t="n">
        <v>3631</v>
      </c>
      <c r="E64" s="18" t="n">
        <v>468.26193489</v>
      </c>
      <c r="F64" s="20" t="n">
        <v>3.03739838</v>
      </c>
      <c r="G64" s="18" t="n">
        <v>509.0524833</v>
      </c>
      <c r="H64" s="20" t="n">
        <v>3.64797158</v>
      </c>
      <c r="I64" s="18" t="s">
        <v>481</v>
      </c>
      <c r="J64" s="20" t="s">
        <v>481</v>
      </c>
      <c r="K64" s="18" t="s">
        <v>481</v>
      </c>
      <c r="L64" s="20" t="s">
        <v>481</v>
      </c>
      <c r="M64" s="18" t="n">
        <v>511.23049042</v>
      </c>
      <c r="N64" s="20" t="n">
        <v>90.93392535</v>
      </c>
      <c r="O64" s="18" t="n">
        <v>587.8178</v>
      </c>
      <c r="P64" s="20" t="n">
        <v>35.23562453</v>
      </c>
      <c r="Q64" s="18" t="n">
        <v>463.20406908</v>
      </c>
      <c r="R64" s="20" t="n">
        <v>3.58351063</v>
      </c>
    </row>
    <row r="65" spans="1:18">
      <c r="A65" s="15" t="s">
        <v>540</v>
      </c>
      <c r="B65" s="17" t="n">
        <v>5325</v>
      </c>
      <c r="C65" s="18">
        <f>(14.0/B65*100)</f>
        <v/>
      </c>
      <c r="D65" s="19" t="n">
        <v>5311</v>
      </c>
      <c r="E65" s="18" t="n">
        <v>409.18563904</v>
      </c>
      <c r="F65" s="20" t="n">
        <v>3.00841291</v>
      </c>
      <c r="G65" s="18" t="n">
        <v>437.92479618</v>
      </c>
      <c r="H65" s="20" t="n">
        <v>3.90039903</v>
      </c>
      <c r="I65" s="18" t="s">
        <v>481</v>
      </c>
      <c r="J65" s="20" t="s">
        <v>481</v>
      </c>
      <c r="K65" s="18" t="s">
        <v>481</v>
      </c>
      <c r="L65" s="20" t="s">
        <v>481</v>
      </c>
      <c r="M65" s="18" t="n">
        <v>406.78902874</v>
      </c>
      <c r="N65" s="20" t="n">
        <v>27.06415707</v>
      </c>
      <c r="O65" s="18" t="s">
        <v>481</v>
      </c>
      <c r="P65" s="20" t="s">
        <v>481</v>
      </c>
      <c r="Q65" s="18" t="n">
        <v>358.26964683</v>
      </c>
      <c r="R65" s="20" t="n">
        <v>14.63112112</v>
      </c>
    </row>
    <row r="66" spans="1:18">
      <c r="A66" s="15" t="s">
        <v>541</v>
      </c>
      <c r="B66" s="17" t="n">
        <v>5665</v>
      </c>
      <c r="C66" s="18">
        <f>(80.0/B66*100)</f>
        <v/>
      </c>
      <c r="D66" s="19" t="n">
        <v>5585</v>
      </c>
      <c r="E66" s="18" t="n">
        <v>407.76359351</v>
      </c>
      <c r="F66" s="20" t="n">
        <v>2.07735514</v>
      </c>
      <c r="G66" s="18" t="n">
        <v>426.14591602</v>
      </c>
      <c r="H66" s="20" t="n">
        <v>1.79142556</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381.10292816</v>
      </c>
      <c r="F67" s="20" t="n">
        <v>3.02472976</v>
      </c>
      <c r="G67" s="18" t="n">
        <v>414.03401189</v>
      </c>
      <c r="H67" s="20" t="n">
        <v>3.28792828</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384.44911848</v>
      </c>
      <c r="F68" s="20" t="n">
        <v>1.6331765</v>
      </c>
      <c r="G68" s="18" t="n">
        <v>444.33460017</v>
      </c>
      <c r="H68" s="20" t="n">
        <v>1.90804227</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439.70130815</v>
      </c>
      <c r="F69" s="20" t="n">
        <v>3.94629726</v>
      </c>
      <c r="G69" s="18" t="n">
        <v>448.24251634</v>
      </c>
      <c r="H69" s="20" t="n">
        <v>5.07786015</v>
      </c>
      <c r="I69" s="18" t="s">
        <v>481</v>
      </c>
      <c r="J69" s="20" t="s">
        <v>481</v>
      </c>
      <c r="K69" s="18" t="s">
        <v>481</v>
      </c>
      <c r="L69" s="20" t="s">
        <v>481</v>
      </c>
      <c r="M69" s="18" t="s">
        <v>481</v>
      </c>
      <c r="N69" s="20" t="s">
        <v>481</v>
      </c>
      <c r="O69" s="18" t="s">
        <v>481</v>
      </c>
      <c r="P69" s="20" t="s">
        <v>481</v>
      </c>
      <c r="Q69" s="18" t="n">
        <v>458.43284699</v>
      </c>
      <c r="R69" s="20" t="n">
        <v>31.55032453</v>
      </c>
    </row>
    <row r="70" spans="1:18">
      <c r="A70" s="15" t="s">
        <v>545</v>
      </c>
      <c r="B70" s="17" t="n">
        <v>6036</v>
      </c>
      <c r="C70" s="18">
        <f>(223.0/B70*100)</f>
        <v/>
      </c>
      <c r="D70" s="19" t="n">
        <v>5813</v>
      </c>
      <c r="E70" s="18" t="n">
        <v>477.07028758</v>
      </c>
      <c r="F70" s="20" t="n">
        <v>4.32643939</v>
      </c>
      <c r="G70" s="18" t="n">
        <v>501.96743638</v>
      </c>
      <c r="H70" s="20" t="n">
        <v>3.1036734</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552.8896425299999</v>
      </c>
      <c r="F71" s="20" t="n">
        <v>1.98089489</v>
      </c>
      <c r="G71" s="18" t="n">
        <v>586.86177278</v>
      </c>
      <c r="H71" s="20" t="n">
        <v>2.28038885</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542.01685936</v>
      </c>
      <c r="F72" s="20" t="n">
        <v>3.51538675</v>
      </c>
      <c r="G72" s="18" t="n">
        <v>542.90770262</v>
      </c>
      <c r="H72" s="20" t="n">
        <v>3.56866079</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415.83143022</v>
      </c>
      <c r="F73" s="20" t="n">
        <v>2.79984556</v>
      </c>
      <c r="G73" s="18" t="n">
        <v>413.71265836</v>
      </c>
      <c r="H73" s="20" t="n">
        <v>6.78461379</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400.20478524</v>
      </c>
      <c r="F74" s="20" t="n">
        <v>1.82126518</v>
      </c>
      <c r="G74" s="18" t="n">
        <v>465.3377933</v>
      </c>
      <c r="H74" s="20" t="n">
        <v>3.04628983</v>
      </c>
      <c r="I74" s="18" t="s">
        <v>481</v>
      </c>
      <c r="J74" s="20" t="s">
        <v>481</v>
      </c>
      <c r="K74" s="18" t="s">
        <v>481</v>
      </c>
      <c r="L74" s="20" t="s">
        <v>481</v>
      </c>
      <c r="M74" s="18" t="s">
        <v>481</v>
      </c>
      <c r="N74" s="20" t="s">
        <v>481</v>
      </c>
      <c r="O74" s="18" t="s">
        <v>481</v>
      </c>
      <c r="P74" s="20" t="s">
        <v>481</v>
      </c>
      <c r="Q74" s="18" t="n">
        <v>391.54492595</v>
      </c>
      <c r="R74" s="20" t="n">
        <v>11.43087584</v>
      </c>
    </row>
    <row r="75" spans="1:18">
      <c r="A75" s="15" t="s">
        <v>550</v>
      </c>
      <c r="B75" s="17" t="n">
        <v>5375</v>
      </c>
      <c r="C75" s="18">
        <f>(244.0/B75*100)</f>
        <v/>
      </c>
      <c r="D75" s="19" t="n">
        <v>5131</v>
      </c>
      <c r="E75" s="18" t="n">
        <v>366.40895621</v>
      </c>
      <c r="F75" s="20" t="n">
        <v>3.46069679</v>
      </c>
      <c r="G75" s="18" t="n">
        <v>370.17243447</v>
      </c>
      <c r="H75" s="20" t="n">
        <v>3.60158824</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404.6877308</v>
      </c>
      <c r="F76" s="20" t="n">
        <v>2.45683146</v>
      </c>
      <c r="G76" s="18" t="n">
        <v>464.156077</v>
      </c>
      <c r="H76" s="20" t="n">
        <v>3.50136081</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398.15339457</v>
      </c>
      <c r="F77" s="20" t="n">
        <v>2.89802759</v>
      </c>
      <c r="G77" s="18" t="n">
        <v>436.53403913</v>
      </c>
      <c r="H77" s="20" t="n">
        <v>2.86265289</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467.95789108</v>
      </c>
      <c r="F78" s="20" t="n">
        <v>16.09783862</v>
      </c>
      <c r="G78" s="18" t="n">
        <v>495.51851503</v>
      </c>
      <c r="H78" s="20" t="n">
        <v>4.55198917</v>
      </c>
      <c r="I78" s="18" t="s">
        <v>481</v>
      </c>
      <c r="J78" s="20" t="s">
        <v>481</v>
      </c>
      <c r="K78" s="18" t="s">
        <v>481</v>
      </c>
      <c r="L78" s="20" t="s">
        <v>481</v>
      </c>
      <c r="M78" s="18" t="s">
        <v>481</v>
      </c>
      <c r="N78" s="20" t="s">
        <v>481</v>
      </c>
      <c r="O78" s="18" t="s">
        <v>481</v>
      </c>
      <c r="P78" s="20" t="s">
        <v>481</v>
      </c>
      <c r="Q78" s="18" t="s">
        <v>481</v>
      </c>
      <c r="R78" s="20" t="s">
        <v>481</v>
      </c>
    </row>
    <row customHeight="1" ht="25" r="79" spans="1:18">
      <c r="A79" s="15" t="s">
        <v>554</v>
      </c>
      <c r="B79" s="17" t="n">
        <v>1657</v>
      </c>
      <c r="C79" s="18">
        <f>(41.0/B79*100)</f>
        <v/>
      </c>
      <c r="D79" s="19" t="n">
        <v>1616</v>
      </c>
      <c r="E79" s="18" t="n">
        <v>445.15636464</v>
      </c>
      <c r="F79" s="20" t="n">
        <v>13.41984718</v>
      </c>
      <c r="G79" s="18" t="n">
        <v>460.82964348</v>
      </c>
      <c r="H79" s="20" t="n">
        <v>6.77996594</v>
      </c>
      <c r="I79" s="18" t="s">
        <v>481</v>
      </c>
      <c r="J79" s="20" t="s">
        <v>481</v>
      </c>
      <c r="K79" s="18" t="s">
        <v>481</v>
      </c>
      <c r="L79" s="20" t="s">
        <v>481</v>
      </c>
      <c r="M79" s="18" t="s">
        <v>481</v>
      </c>
      <c r="N79" s="20" t="s">
        <v>481</v>
      </c>
      <c r="O79" s="18" t="s">
        <v>481</v>
      </c>
      <c r="P79" s="20" t="s">
        <v>481</v>
      </c>
      <c r="Q79" s="18" t="n">
        <v>452.58292895</v>
      </c>
      <c r="R79" s="20" t="n">
        <v>58.71634631</v>
      </c>
    </row>
    <row r="80" spans="1:18">
      <c r="A80" s="15" t="s">
        <v>555</v>
      </c>
      <c r="B80" s="17" t="n">
        <v>7841</v>
      </c>
      <c r="C80" s="18">
        <f>(0.0/B80*100)</f>
        <v/>
      </c>
      <c r="D80" s="19" t="n">
        <v>7841</v>
      </c>
      <c r="E80" s="18" t="n">
        <v>455.03656751</v>
      </c>
      <c r="F80" s="20" t="n">
        <v>4.61461646</v>
      </c>
      <c r="G80" s="18" t="n">
        <v>466.79407854</v>
      </c>
      <c r="H80" s="20" t="n">
        <v>4.71213614</v>
      </c>
      <c r="I80" s="18" t="s">
        <v>481</v>
      </c>
      <c r="J80" s="20" t="s">
        <v>481</v>
      </c>
      <c r="K80" s="18" t="s">
        <v>481</v>
      </c>
      <c r="L80" s="20" t="s">
        <v>481</v>
      </c>
      <c r="M80" s="18" t="s">
        <v>481</v>
      </c>
      <c r="N80" s="20" t="s">
        <v>481</v>
      </c>
      <c r="O80" s="18" t="s">
        <v>481</v>
      </c>
      <c r="P80" s="20" t="s">
        <v>481</v>
      </c>
      <c r="Q80" s="18" t="n">
        <v>431.6705384</v>
      </c>
      <c r="R80" s="20" t="n">
        <v>37.64618891</v>
      </c>
    </row>
    <row r="81" spans="1:18">
      <c r="A81" s="23" t="s">
        <v>556</v>
      </c>
      <c r="B81" s="17" t="n">
        <v>8861</v>
      </c>
      <c r="C81" s="18">
        <f>(76.0/B81*100)</f>
        <v/>
      </c>
      <c r="D81" s="19" t="n">
        <v>8785</v>
      </c>
      <c r="E81" s="18" t="n">
        <v>448.46717972</v>
      </c>
      <c r="F81" s="20" t="n">
        <v>3.1660772</v>
      </c>
      <c r="G81" s="18" t="n">
        <v>416.01390596</v>
      </c>
      <c r="H81" s="20" t="n">
        <v>12.12745223</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767</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496.77219967</v>
      </c>
      <c r="F7" s="20" t="n">
        <v>1.91683744</v>
      </c>
      <c r="G7" s="18" t="n">
        <v>491.76888224</v>
      </c>
      <c r="H7" s="20" t="n">
        <v>2.89371803</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(0.0/B8*100)</f>
        <v/>
      </c>
      <c r="D8" s="19" t="n">
        <v>7007</v>
      </c>
      <c r="E8" s="18" t="s">
        <v>481</v>
      </c>
      <c r="F8" s="20" t="s">
        <v>481</v>
      </c>
      <c r="G8" s="18" t="s">
        <v>481</v>
      </c>
      <c r="H8" s="20" t="s">
        <v>481</v>
      </c>
      <c r="I8" s="18" t="s">
        <v>481</v>
      </c>
      <c r="J8" s="20" t="s">
        <v>481</v>
      </c>
      <c r="K8" s="18" t="s">
        <v>481</v>
      </c>
      <c r="L8" s="20" t="s">
        <v>481</v>
      </c>
      <c r="M8" s="18" t="n">
        <v>496.74227422</v>
      </c>
      <c r="N8" s="20" t="n">
        <v>2.86086146</v>
      </c>
      <c r="O8" s="18" t="s">
        <v>481</v>
      </c>
      <c r="P8" s="20" t="s">
        <v>481</v>
      </c>
      <c r="Q8" s="18" t="s">
        <v>481</v>
      </c>
      <c r="R8" s="20" t="s">
        <v>481</v>
      </c>
    </row>
    <row r="9" spans="1:18">
      <c r="A9" s="15" t="s">
        <v>484</v>
      </c>
      <c r="B9" s="17" t="n">
        <v>9651</v>
      </c>
      <c r="C9" s="18">
        <f>(0.0/B9*100)</f>
        <v/>
      </c>
      <c r="D9" s="19" t="n">
        <v>9651</v>
      </c>
      <c r="E9" s="18" t="s">
        <v>481</v>
      </c>
      <c r="F9" s="20" t="s">
        <v>481</v>
      </c>
      <c r="G9" s="18" t="s">
        <v>481</v>
      </c>
      <c r="H9" s="20" t="s">
        <v>481</v>
      </c>
      <c r="I9" s="18" t="s">
        <v>481</v>
      </c>
      <c r="J9" s="20" t="s">
        <v>481</v>
      </c>
      <c r="K9" s="18" t="s">
        <v>481</v>
      </c>
      <c r="L9" s="20" t="s">
        <v>481</v>
      </c>
      <c r="M9" s="18" t="n">
        <v>506.98436243</v>
      </c>
      <c r="N9" s="20" t="n">
        <v>2.350343</v>
      </c>
      <c r="O9" s="18" t="s">
        <v>481</v>
      </c>
      <c r="P9" s="20" t="s">
        <v>481</v>
      </c>
      <c r="Q9" s="18" t="s">
        <v>481</v>
      </c>
      <c r="R9" s="20" t="s">
        <v>481</v>
      </c>
    </row>
    <row r="10" spans="1:18">
      <c r="A10" s="15" t="s">
        <v>485</v>
      </c>
      <c r="B10" s="17" t="n">
        <v>20058</v>
      </c>
      <c r="C10" s="18">
        <f>(545.0/B10*100)</f>
        <v/>
      </c>
      <c r="D10" s="19" t="n">
        <v>19513</v>
      </c>
      <c r="E10" s="18" t="n">
        <v>514.00595365</v>
      </c>
      <c r="F10" s="20" t="n">
        <v>2.7766372</v>
      </c>
      <c r="G10" s="18" t="n">
        <v>519.15092784</v>
      </c>
      <c r="H10" s="20" t="n">
        <v>3.17063808</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426.94545162</v>
      </c>
      <c r="F11" s="20" t="n">
        <v>2.76566377</v>
      </c>
      <c r="G11" s="18" t="n">
        <v>409.25737175</v>
      </c>
      <c r="H11" s="20" t="n">
        <v>4.284128</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498.1264328</v>
      </c>
      <c r="F12" s="20" t="n">
        <v>2.17726295</v>
      </c>
      <c r="G12" s="18" t="n">
        <v>465.09760735</v>
      </c>
      <c r="H12" s="20" t="n">
        <v>7.43214524</v>
      </c>
      <c r="I12" s="18" t="s">
        <v>481</v>
      </c>
      <c r="J12" s="20" t="s">
        <v>481</v>
      </c>
      <c r="K12" s="18" t="s">
        <v>481</v>
      </c>
      <c r="L12" s="20" t="s">
        <v>481</v>
      </c>
      <c r="M12" s="18" t="n">
        <v>340.98506961</v>
      </c>
      <c r="N12" s="20" t="n">
        <v>12.52444664</v>
      </c>
      <c r="O12" s="18" t="s">
        <v>481</v>
      </c>
      <c r="P12" s="20" t="s">
        <v>481</v>
      </c>
      <c r="Q12" s="18" t="s">
        <v>481</v>
      </c>
      <c r="R12" s="20" t="s">
        <v>481</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511.08763174</v>
      </c>
      <c r="N13" s="20" t="n">
        <v>2.17417839</v>
      </c>
      <c r="O13" s="18" t="s">
        <v>481</v>
      </c>
      <c r="P13" s="20" t="s">
        <v>481</v>
      </c>
      <c r="Q13" s="18" t="s">
        <v>481</v>
      </c>
      <c r="R13" s="20" t="s">
        <v>481</v>
      </c>
    </row>
    <row r="14" spans="1:18">
      <c r="A14" s="15" t="s">
        <v>489</v>
      </c>
      <c r="B14" s="17" t="n">
        <v>5587</v>
      </c>
      <c r="C14" s="18">
        <f>(78.0/B14*100)</f>
        <v/>
      </c>
      <c r="D14" s="19" t="n">
        <v>5509</v>
      </c>
      <c r="E14" s="18" t="n">
        <v>516.61955292</v>
      </c>
      <c r="F14" s="20" t="n">
        <v>2.21532678</v>
      </c>
      <c r="G14" s="18" t="n">
        <v>526.49736762</v>
      </c>
      <c r="H14" s="20" t="n">
        <v>3.04455158</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498.54839057</v>
      </c>
      <c r="F15" s="20" t="n">
        <v>3.73741177</v>
      </c>
      <c r="G15" s="18" t="n">
        <v>516.27403806</v>
      </c>
      <c r="H15" s="20" t="n">
        <v>2.40810754</v>
      </c>
      <c r="I15" s="18" t="s">
        <v>481</v>
      </c>
      <c r="J15" s="20" t="s">
        <v>481</v>
      </c>
      <c r="K15" s="18" t="s">
        <v>481</v>
      </c>
      <c r="L15" s="20" t="s">
        <v>481</v>
      </c>
      <c r="M15" s="18" t="n">
        <v>368.85220715</v>
      </c>
      <c r="N15" s="20" t="n">
        <v>14.5875493</v>
      </c>
      <c r="O15" s="18" t="s">
        <v>481</v>
      </c>
      <c r="P15" s="20" t="s">
        <v>481</v>
      </c>
      <c r="Q15" s="18" t="s">
        <v>481</v>
      </c>
      <c r="R15" s="20" t="s">
        <v>481</v>
      </c>
    </row>
    <row r="16" spans="1:18">
      <c r="A16" s="15" t="s">
        <v>491</v>
      </c>
      <c r="B16" s="17" t="n">
        <v>6108</v>
      </c>
      <c r="C16" s="18">
        <f>(121.0/B16*100)</f>
        <v/>
      </c>
      <c r="D16" s="19" t="n">
        <v>5987</v>
      </c>
      <c r="E16" s="18" t="n">
        <v>422.44395363</v>
      </c>
      <c r="F16" s="20" t="n">
        <v>4.2378121</v>
      </c>
      <c r="G16" s="18" t="n">
        <v>513.3129811</v>
      </c>
      <c r="H16" s="20" t="n">
        <v>1.96467023</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508.38749612</v>
      </c>
      <c r="F17" s="20" t="n">
        <v>3.00309117</v>
      </c>
      <c r="G17" s="18" t="n">
        <v>538.95482918</v>
      </c>
      <c r="H17" s="20" t="n">
        <v>5.59444787</v>
      </c>
      <c r="I17" s="18" t="s">
        <v>481</v>
      </c>
      <c r="J17" s="20" t="s">
        <v>481</v>
      </c>
      <c r="K17" s="18" t="s">
        <v>481</v>
      </c>
      <c r="L17" s="20" t="s">
        <v>481</v>
      </c>
      <c r="M17" s="18" t="n">
        <v>362.96139732</v>
      </c>
      <c r="N17" s="20" t="n">
        <v>12.64520278</v>
      </c>
      <c r="O17" s="18" t="s">
        <v>481</v>
      </c>
      <c r="P17" s="20" t="s">
        <v>481</v>
      </c>
      <c r="Q17" s="18" t="s">
        <v>481</v>
      </c>
      <c r="R17" s="20" t="s">
        <v>481</v>
      </c>
    </row>
    <row r="18" spans="1:18">
      <c r="A18" s="15" t="s">
        <v>493</v>
      </c>
      <c r="B18" s="17" t="n">
        <v>5532</v>
      </c>
      <c r="C18" s="18">
        <f>(29.0/B18*100)</f>
        <v/>
      </c>
      <c r="D18" s="19" t="n">
        <v>5503</v>
      </c>
      <c r="E18" s="18" t="n">
        <v>454.98928488</v>
      </c>
      <c r="F18" s="20" t="n">
        <v>3.8941847</v>
      </c>
      <c r="G18" s="18" t="n">
        <v>443.42515668</v>
      </c>
      <c r="H18" s="20" t="n">
        <v>6.15051391</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464.91136912</v>
      </c>
      <c r="F19" s="20" t="n">
        <v>4.12131883</v>
      </c>
      <c r="G19" s="18" t="n">
        <v>486.68085681</v>
      </c>
      <c r="H19" s="20" t="n">
        <v>2.87849064</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490.35582542</v>
      </c>
      <c r="F20" s="20" t="n">
        <v>2.3912506</v>
      </c>
      <c r="G20" s="18" t="n">
        <v>483.96420365</v>
      </c>
      <c r="H20" s="20" t="n">
        <v>3.67097598</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(0.0/B21*100)</f>
        <v/>
      </c>
      <c r="D21" s="19" t="n">
        <v>5741</v>
      </c>
      <c r="E21" s="18" t="s">
        <v>481</v>
      </c>
      <c r="F21" s="20" t="s">
        <v>481</v>
      </c>
      <c r="G21" s="18" t="s">
        <v>481</v>
      </c>
      <c r="H21" s="20" t="s">
        <v>481</v>
      </c>
      <c r="I21" s="18" t="s">
        <v>481</v>
      </c>
      <c r="J21" s="20" t="s">
        <v>481</v>
      </c>
      <c r="K21" s="18" t="s">
        <v>481</v>
      </c>
      <c r="L21" s="20" t="s">
        <v>481</v>
      </c>
      <c r="M21" s="18" t="n">
        <v>503.72199734</v>
      </c>
      <c r="N21" s="20" t="n">
        <v>2.05313709</v>
      </c>
      <c r="O21" s="18" t="s">
        <v>481</v>
      </c>
      <c r="P21" s="20" t="s">
        <v>481</v>
      </c>
      <c r="Q21" s="18" t="s">
        <v>481</v>
      </c>
      <c r="R21" s="20" t="s">
        <v>481</v>
      </c>
    </row>
    <row r="22" spans="1:18">
      <c r="A22" s="15" t="s">
        <v>497</v>
      </c>
      <c r="B22" s="17" t="n">
        <v>6598</v>
      </c>
      <c r="C22" s="18">
        <f>(35.0/B22*100)</f>
        <v/>
      </c>
      <c r="D22" s="19" t="n">
        <v>6563</v>
      </c>
      <c r="E22" s="18" t="n">
        <v>478.41634584</v>
      </c>
      <c r="F22" s="20" t="n">
        <v>3.67183424</v>
      </c>
      <c r="G22" s="18" t="n">
        <v>427.43887711</v>
      </c>
      <c r="H22" s="20" t="n">
        <v>6.37039094</v>
      </c>
      <c r="I22" s="18" t="s">
        <v>481</v>
      </c>
      <c r="J22" s="20" t="s">
        <v>481</v>
      </c>
      <c r="K22" s="18" t="s">
        <v>481</v>
      </c>
      <c r="L22" s="20" t="s">
        <v>481</v>
      </c>
      <c r="M22" s="18" t="s">
        <v>481</v>
      </c>
      <c r="N22" s="20" t="s">
        <v>481</v>
      </c>
      <c r="O22" s="18" t="n">
        <v>469.36337091</v>
      </c>
      <c r="P22" s="20" t="n">
        <v>31.00040015</v>
      </c>
      <c r="Q22" s="18" t="s">
        <v>481</v>
      </c>
      <c r="R22" s="20" t="s">
        <v>481</v>
      </c>
    </row>
    <row r="23" spans="1:18">
      <c r="A23" s="15" t="s">
        <v>498</v>
      </c>
      <c r="B23" s="17" t="n">
        <v>11583</v>
      </c>
      <c r="C23" s="18">
        <f>(230.0/B23*100)</f>
        <v/>
      </c>
      <c r="D23" s="19" t="n">
        <v>11353</v>
      </c>
      <c r="E23" s="18" t="n">
        <v>500.81458218</v>
      </c>
      <c r="F23" s="20" t="n">
        <v>3.23816557</v>
      </c>
      <c r="G23" s="18" t="n">
        <v>470.64132121</v>
      </c>
      <c r="H23" s="20" t="n">
        <v>3.89639184</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531.6247895</v>
      </c>
      <c r="F24" s="20" t="n">
        <v>3.17934925</v>
      </c>
      <c r="G24" s="18" t="n">
        <v>543.21733351</v>
      </c>
      <c r="H24" s="20" t="n">
        <v>13.84209331</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515.34313092</v>
      </c>
      <c r="F25" s="20" t="n">
        <v>6.06301526</v>
      </c>
      <c r="G25" s="18" t="n">
        <v>531.42119828</v>
      </c>
      <c r="H25" s="20" t="n">
        <v>3.57241001</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(0.0/B26*100)</f>
        <v/>
      </c>
      <c r="D26" s="19" t="n">
        <v>4869</v>
      </c>
      <c r="E26" s="18" t="s">
        <v>481</v>
      </c>
      <c r="F26" s="20" t="s">
        <v>481</v>
      </c>
      <c r="G26" s="18" t="s">
        <v>481</v>
      </c>
      <c r="H26" s="20" t="s">
        <v>481</v>
      </c>
      <c r="I26" s="18" t="s">
        <v>481</v>
      </c>
      <c r="J26" s="20" t="s">
        <v>481</v>
      </c>
      <c r="K26" s="18" t="s">
        <v>481</v>
      </c>
      <c r="L26" s="20" t="s">
        <v>481</v>
      </c>
      <c r="M26" s="18" t="n">
        <v>482.30507155</v>
      </c>
      <c r="N26" s="20" t="n">
        <v>1.8687429</v>
      </c>
      <c r="O26" s="18" t="s">
        <v>481</v>
      </c>
      <c r="P26" s="20" t="s">
        <v>481</v>
      </c>
      <c r="Q26" s="18" t="s">
        <v>481</v>
      </c>
      <c r="R26" s="20" t="s">
        <v>481</v>
      </c>
    </row>
    <row r="27" spans="1:18">
      <c r="A27" s="15" t="s">
        <v>502</v>
      </c>
      <c r="B27" s="17" t="n">
        <v>5299</v>
      </c>
      <c r="C27" s="18">
        <f>(48.0/B27*100)</f>
        <v/>
      </c>
      <c r="D27" s="19" t="n">
        <v>5251</v>
      </c>
      <c r="E27" s="18" t="n">
        <v>484.91961561</v>
      </c>
      <c r="F27" s="20" t="n">
        <v>1.53393083</v>
      </c>
      <c r="G27" s="18" t="n">
        <v>491.00653913</v>
      </c>
      <c r="H27" s="20" t="n">
        <v>3.40944656</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413.4014837</v>
      </c>
      <c r="F28" s="20" t="n">
        <v>2.33499172</v>
      </c>
      <c r="G28" s="18" t="n">
        <v>375.18326454</v>
      </c>
      <c r="H28" s="20" t="n">
        <v>4.00664738</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n">
        <v>512.25278989</v>
      </c>
      <c r="N29" s="20" t="n">
        <v>2.21158673</v>
      </c>
      <c r="O29" s="18" t="s">
        <v>481</v>
      </c>
      <c r="P29" s="20" t="s">
        <v>481</v>
      </c>
      <c r="Q29" s="18" t="s">
        <v>481</v>
      </c>
      <c r="R29" s="20" t="s">
        <v>481</v>
      </c>
    </row>
    <row r="30" spans="1:18">
      <c r="A30" s="15" t="s">
        <v>505</v>
      </c>
      <c r="B30" s="17" t="n">
        <v>4520</v>
      </c>
      <c r="C30" s="18">
        <f>(140.0/B30*100)</f>
        <v/>
      </c>
      <c r="D30" s="19" t="n">
        <v>4380</v>
      </c>
      <c r="E30" s="18" t="n">
        <v>502.71603278</v>
      </c>
      <c r="F30" s="20" t="n">
        <v>2.39558758</v>
      </c>
      <c r="G30" s="18" t="n">
        <v>463.5514264</v>
      </c>
      <c r="H30" s="20" t="n">
        <v>4.68904384</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501.72981506</v>
      </c>
      <c r="N31" s="20" t="n">
        <v>2.23163648</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504.46925149</v>
      </c>
      <c r="N32" s="20" t="n">
        <v>2.38982369</v>
      </c>
      <c r="O32" s="18" t="s">
        <v>481</v>
      </c>
      <c r="P32" s="20" t="s">
        <v>481</v>
      </c>
      <c r="Q32" s="18" t="s">
        <v>481</v>
      </c>
      <c r="R32" s="20" t="s">
        <v>481</v>
      </c>
    </row>
    <row r="33" spans="1:18">
      <c r="A33" s="15" t="s">
        <v>508</v>
      </c>
      <c r="B33" s="17" t="n">
        <v>7325</v>
      </c>
      <c r="C33" s="18">
        <f>(78.0/B33*100)</f>
        <v/>
      </c>
      <c r="D33" s="19" t="n">
        <v>7247</v>
      </c>
      <c r="E33" s="18" t="n">
        <v>464.52932316</v>
      </c>
      <c r="F33" s="20" t="n">
        <v>2.67504653</v>
      </c>
      <c r="G33" s="18" t="n">
        <v>546.51170127</v>
      </c>
      <c r="H33" s="20" t="n">
        <v>3.05029102</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n">
        <v>475.23010526</v>
      </c>
      <c r="N34" s="20" t="n">
        <v>2.65840196</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509.91963209</v>
      </c>
      <c r="P35" s="20" t="n">
        <v>1.25633733</v>
      </c>
      <c r="Q35" s="18" t="s">
        <v>481</v>
      </c>
      <c r="R35" s="20" t="s">
        <v>481</v>
      </c>
    </row>
    <row r="36" spans="1:18">
      <c r="A36" s="15" t="s">
        <v>511</v>
      </c>
      <c r="B36" s="17" t="n">
        <v>6736</v>
      </c>
      <c r="C36" s="18">
        <f>(40.0/B36*100)</f>
        <v/>
      </c>
      <c r="D36" s="19" t="n">
        <v>6696</v>
      </c>
      <c r="E36" s="18" t="n">
        <v>484.27715525</v>
      </c>
      <c r="F36" s="20" t="n">
        <v>2.34598499</v>
      </c>
      <c r="G36" s="18" t="n">
        <v>490.59456856</v>
      </c>
      <c r="H36" s="20" t="n">
        <v>3.27839082</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493.49733684</v>
      </c>
      <c r="F37" s="20" t="n">
        <v>3.44804252</v>
      </c>
      <c r="G37" s="18" t="n">
        <v>497.7300621</v>
      </c>
      <c r="H37" s="20" t="n">
        <v>4.60732631</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520.49918942</v>
      </c>
      <c r="F38" s="20" t="n">
        <v>3.04310772</v>
      </c>
      <c r="G38" s="18" t="n">
        <v>524.9354937000001</v>
      </c>
      <c r="H38" s="20" t="n">
        <v>5.82719857</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418.05091648</v>
      </c>
      <c r="F39" s="20" t="n">
        <v>4.40963419</v>
      </c>
      <c r="G39" s="18" t="n">
        <v>435.89592923</v>
      </c>
      <c r="H39" s="20" t="n">
        <v>12.05782163</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495.55113641</v>
      </c>
      <c r="F40" s="20" t="n">
        <v>2.58330469</v>
      </c>
      <c r="G40" s="18" t="n">
        <v>460.67952678</v>
      </c>
      <c r="H40" s="20" t="n">
        <v>6.45763387</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474.62723067</v>
      </c>
      <c r="F41" s="20" t="n">
        <v>3.15761623</v>
      </c>
      <c r="G41" s="18" t="n">
        <v>433.12636663</v>
      </c>
      <c r="H41" s="20" t="n">
        <v>5.68559178</v>
      </c>
      <c r="I41" s="18" t="s">
        <v>481</v>
      </c>
      <c r="J41" s="20" t="s">
        <v>481</v>
      </c>
      <c r="K41" s="18" t="s">
        <v>481</v>
      </c>
      <c r="L41" s="20" t="s">
        <v>481</v>
      </c>
      <c r="M41" s="18" t="n">
        <v>392.51815558</v>
      </c>
      <c r="N41" s="20" t="n">
        <v>16.89642718</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354.64526791</v>
      </c>
      <c r="F45" s="20" t="n">
        <v>4.10620097</v>
      </c>
      <c r="G45" s="18" t="n">
        <v>362.16855699</v>
      </c>
      <c r="H45" s="20" t="n">
        <v>3.02859045</v>
      </c>
      <c r="I45" s="18" t="s">
        <v>481</v>
      </c>
      <c r="J45" s="20" t="s">
        <v>481</v>
      </c>
      <c r="K45" s="18" t="s">
        <v>481</v>
      </c>
      <c r="L45" s="20" t="s">
        <v>481</v>
      </c>
      <c r="M45" s="18" t="n">
        <v>355.54142051</v>
      </c>
      <c r="N45" s="20" t="n">
        <v>11.87000091</v>
      </c>
      <c r="O45" s="18" t="n">
        <v>387.11038522</v>
      </c>
      <c r="P45" s="20" t="n">
        <v>46.21953718</v>
      </c>
      <c r="Q45" s="18" t="n">
        <v>349.93262885</v>
      </c>
      <c r="R45" s="20" t="n">
        <v>6.18301991</v>
      </c>
    </row>
    <row r="46" spans="1:18">
      <c r="A46" s="15" t="s">
        <v>521</v>
      </c>
      <c r="B46" s="17" t="n">
        <v>23141</v>
      </c>
      <c r="C46" s="18">
        <f>(1771.0/B46*100)</f>
        <v/>
      </c>
      <c r="D46" s="19" t="n">
        <v>21370</v>
      </c>
      <c r="E46" s="18" t="n">
        <v>375.81090221</v>
      </c>
      <c r="F46" s="20" t="n">
        <v>2.96212804</v>
      </c>
      <c r="G46" s="18" t="n">
        <v>384.95244906</v>
      </c>
      <c r="H46" s="20" t="n">
        <v>3.88014185</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446.18087357</v>
      </c>
      <c r="F47" s="20" t="n">
        <v>3.93000413</v>
      </c>
      <c r="G47" s="18" t="n">
        <v>430.78797038</v>
      </c>
      <c r="H47" s="20" t="n">
        <v>5.01108365</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528.63502278</v>
      </c>
      <c r="F48" s="20" t="n">
        <v>4.38177126</v>
      </c>
      <c r="G48" s="18" t="n">
        <v>539.14270465</v>
      </c>
      <c r="H48" s="20" t="n">
        <v>8.134791010000001</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411.96287475</v>
      </c>
      <c r="F49" s="20" t="n">
        <v>3.12961997</v>
      </c>
      <c r="G49" s="18" t="n">
        <v>382.23144109</v>
      </c>
      <c r="H49" s="20" t="n">
        <v>6.1507248</v>
      </c>
      <c r="I49" s="18" t="s">
        <v>481</v>
      </c>
      <c r="J49" s="20" t="s">
        <v>481</v>
      </c>
      <c r="K49" s="18" t="s">
        <v>481</v>
      </c>
      <c r="L49" s="20" t="s">
        <v>481</v>
      </c>
      <c r="M49" s="18" t="s">
        <v>481</v>
      </c>
      <c r="N49" s="20" t="s">
        <v>481</v>
      </c>
      <c r="O49" s="18" t="s">
        <v>481</v>
      </c>
      <c r="P49" s="20" t="s">
        <v>481</v>
      </c>
      <c r="Q49" s="18" t="n">
        <v>348.01264734</v>
      </c>
      <c r="R49" s="20" t="n">
        <v>13.76700856</v>
      </c>
    </row>
    <row r="50" spans="1:18">
      <c r="A50" s="15" t="s">
        <v>525</v>
      </c>
      <c r="B50" s="17" t="n">
        <v>11795</v>
      </c>
      <c r="C50" s="18">
        <f>(249.0/B50*100)</f>
        <v/>
      </c>
      <c r="D50" s="19" t="n">
        <v>11546</v>
      </c>
      <c r="E50" s="18" t="n">
        <v>393.14181864</v>
      </c>
      <c r="F50" s="20" t="n">
        <v>2.41552609</v>
      </c>
      <c r="G50" s="18" t="n">
        <v>379.80476074</v>
      </c>
      <c r="H50" s="20" t="n">
        <v>3.15198379</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n">
        <v>400.25337307</v>
      </c>
      <c r="N51" s="20" t="n">
        <v>2.4652548</v>
      </c>
      <c r="O51" s="18" t="s">
        <v>481</v>
      </c>
      <c r="P51" s="20" t="s">
        <v>481</v>
      </c>
      <c r="Q51" s="18" t="s">
        <v>481</v>
      </c>
      <c r="R51" s="20" t="s">
        <v>481</v>
      </c>
    </row>
    <row r="52" spans="1:18">
      <c r="A52" s="15" t="s">
        <v>527</v>
      </c>
      <c r="B52" s="17" t="n">
        <v>5809</v>
      </c>
      <c r="C52" s="18">
        <f>(85.0/B52*100)</f>
        <v/>
      </c>
      <c r="D52" s="19" t="n">
        <v>5724</v>
      </c>
      <c r="E52" s="18" t="n">
        <v>459.82290213</v>
      </c>
      <c r="F52" s="20" t="n">
        <v>3.15614677</v>
      </c>
      <c r="G52" s="18" t="n">
        <v>477.76374823</v>
      </c>
      <c r="H52" s="20" t="n">
        <v>3.66470994</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(0.0/B53*100)</f>
        <v/>
      </c>
      <c r="D53" s="19" t="n">
        <v>5571</v>
      </c>
      <c r="E53" s="18" t="s">
        <v>481</v>
      </c>
      <c r="F53" s="20" t="s">
        <v>481</v>
      </c>
      <c r="G53" s="18" t="s">
        <v>481</v>
      </c>
      <c r="H53" s="20" t="s">
        <v>481</v>
      </c>
      <c r="I53" s="18" t="s">
        <v>481</v>
      </c>
      <c r="J53" s="20" t="s">
        <v>481</v>
      </c>
      <c r="K53" s="18" t="s">
        <v>481</v>
      </c>
      <c r="L53" s="20" t="s">
        <v>481</v>
      </c>
      <c r="M53" s="18" t="n">
        <v>437.12852379</v>
      </c>
      <c r="N53" s="20" t="n">
        <v>1.71824983</v>
      </c>
      <c r="O53" s="18" t="s">
        <v>481</v>
      </c>
      <c r="P53" s="20" t="s">
        <v>481</v>
      </c>
      <c r="Q53" s="18" t="s">
        <v>481</v>
      </c>
      <c r="R53" s="20" t="s">
        <v>481</v>
      </c>
    </row>
    <row r="54" spans="1:18">
      <c r="A54" s="15" t="s">
        <v>529</v>
      </c>
      <c r="B54" s="17" t="n">
        <v>4740</v>
      </c>
      <c r="C54" s="18">
        <f>(241.0/B54*100)</f>
        <v/>
      </c>
      <c r="D54" s="19" t="n">
        <v>4499</v>
      </c>
      <c r="E54" s="18" t="n">
        <v>333.22961991</v>
      </c>
      <c r="F54" s="20" t="n">
        <v>2.83515616</v>
      </c>
      <c r="G54" s="18" t="n">
        <v>317.5821334</v>
      </c>
      <c r="H54" s="20" t="n">
        <v>4.28192615</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407.69453759</v>
      </c>
      <c r="F55" s="20" t="n">
        <v>2.78331084</v>
      </c>
      <c r="G55" s="18" t="n">
        <v>356.67424002</v>
      </c>
      <c r="H55" s="20" t="n">
        <v>5.45163634</v>
      </c>
      <c r="I55" s="18" t="s">
        <v>481</v>
      </c>
      <c r="J55" s="20" t="s">
        <v>481</v>
      </c>
      <c r="K55" s="18" t="s">
        <v>481</v>
      </c>
      <c r="L55" s="20" t="s">
        <v>481</v>
      </c>
      <c r="M55" s="18" t="n">
        <v>402.2497</v>
      </c>
      <c r="N55" s="20" t="n">
        <v>27.58568418</v>
      </c>
      <c r="O55" s="18" t="n">
        <v>420.79850135</v>
      </c>
      <c r="P55" s="20" t="n">
        <v>18.02522446</v>
      </c>
      <c r="Q55" s="18" t="n">
        <v>334.01800054</v>
      </c>
      <c r="R55" s="20" t="n">
        <v>24.98254433</v>
      </c>
    </row>
    <row r="56" spans="1:18">
      <c r="A56" s="15" t="s">
        <v>531</v>
      </c>
      <c r="B56" s="17" t="n">
        <v>5359</v>
      </c>
      <c r="C56" s="18">
        <f>(77.0/B56*100)</f>
        <v/>
      </c>
      <c r="D56" s="19" t="n">
        <v>5282</v>
      </c>
      <c r="E56" s="18" t="n">
        <v>549.00734954</v>
      </c>
      <c r="F56" s="20" t="n">
        <v>2.85267548</v>
      </c>
      <c r="G56" s="18" t="n">
        <v>538.22201838</v>
      </c>
      <c r="H56" s="20" t="n">
        <v>5.76262495</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384.03502356</v>
      </c>
      <c r="F57" s="20" t="n">
        <v>3.73747773</v>
      </c>
      <c r="G57" s="18" t="n">
        <v>389.75924394</v>
      </c>
      <c r="H57" s="20" t="n">
        <v>3.36218619</v>
      </c>
      <c r="I57" s="18" t="s">
        <v>481</v>
      </c>
      <c r="J57" s="20" t="s">
        <v>481</v>
      </c>
      <c r="K57" s="18" t="s">
        <v>481</v>
      </c>
      <c r="L57" s="20" t="s">
        <v>481</v>
      </c>
      <c r="M57" s="18" t="s">
        <v>481</v>
      </c>
      <c r="N57" s="20" t="s">
        <v>481</v>
      </c>
      <c r="O57" s="18" t="s">
        <v>481</v>
      </c>
      <c r="P57" s="20" t="s">
        <v>481</v>
      </c>
      <c r="Q57" s="18" t="n">
        <v>365.78093288</v>
      </c>
      <c r="R57" s="20" t="n">
        <v>10.80103018</v>
      </c>
    </row>
    <row r="58" spans="1:18">
      <c r="A58" s="15" t="s">
        <v>533</v>
      </c>
      <c r="B58" s="17" t="n">
        <v>7267</v>
      </c>
      <c r="C58" s="18">
        <f>(10.0/B58*100)</f>
        <v/>
      </c>
      <c r="D58" s="19" t="n">
        <v>7257</v>
      </c>
      <c r="E58" s="18" t="n">
        <v>373.10023067</v>
      </c>
      <c r="F58" s="20" t="n">
        <v>3.41721146</v>
      </c>
      <c r="G58" s="18" t="n">
        <v>385.21475957</v>
      </c>
      <c r="H58" s="20" t="n">
        <v>2.97442219</v>
      </c>
      <c r="I58" s="18" t="s">
        <v>481</v>
      </c>
      <c r="J58" s="20" t="s">
        <v>481</v>
      </c>
      <c r="K58" s="18" t="s">
        <v>481</v>
      </c>
      <c r="L58" s="20" t="s">
        <v>481</v>
      </c>
      <c r="M58" s="18" t="s">
        <v>481</v>
      </c>
      <c r="N58" s="20" t="s">
        <v>481</v>
      </c>
      <c r="O58" s="18" t="n">
        <v>312.41312358</v>
      </c>
      <c r="P58" s="20" t="n">
        <v>29.65781158</v>
      </c>
      <c r="Q58" s="18" t="n">
        <v>351.1261451</v>
      </c>
      <c r="R58" s="20" t="n">
        <v>23.39319809</v>
      </c>
    </row>
    <row r="59" spans="1:18">
      <c r="A59" s="15" t="s">
        <v>534</v>
      </c>
      <c r="B59" s="17" t="n">
        <v>4826</v>
      </c>
      <c r="C59" s="18">
        <f>(26.0/B59*100)</f>
        <v/>
      </c>
      <c r="D59" s="19" t="n">
        <v>4800</v>
      </c>
      <c r="E59" s="18" t="n">
        <v>358.54056171</v>
      </c>
      <c r="F59" s="20" t="n">
        <v>3.16796248</v>
      </c>
      <c r="G59" s="18" t="n">
        <v>366.66555397</v>
      </c>
      <c r="H59" s="20" t="n">
        <v>1.88520008</v>
      </c>
      <c r="I59" s="18" t="s">
        <v>481</v>
      </c>
      <c r="J59" s="20" t="s">
        <v>481</v>
      </c>
      <c r="K59" s="18" t="s">
        <v>481</v>
      </c>
      <c r="L59" s="20" t="s">
        <v>481</v>
      </c>
      <c r="M59" s="18" t="s">
        <v>481</v>
      </c>
      <c r="N59" s="20" t="s">
        <v>481</v>
      </c>
      <c r="O59" s="18" t="n">
        <v>300.42657328</v>
      </c>
      <c r="P59" s="20" t="n">
        <v>18.64402369</v>
      </c>
      <c r="Q59" s="18" t="n">
        <v>328.81537597</v>
      </c>
      <c r="R59" s="20" t="n">
        <v>5.9138073</v>
      </c>
    </row>
    <row r="60" spans="1:18">
      <c r="A60" s="15" t="s">
        <v>535</v>
      </c>
      <c r="B60" s="17" t="n">
        <v>4546</v>
      </c>
      <c r="C60" s="18">
        <f>(15.0/B60*100)</f>
        <v/>
      </c>
      <c r="D60" s="19" t="n">
        <v>4531</v>
      </c>
      <c r="E60" s="18" t="n">
        <v>388.49988615</v>
      </c>
      <c r="F60" s="20" t="n">
        <v>5.33274721</v>
      </c>
      <c r="G60" s="18" t="n">
        <v>410.64764233</v>
      </c>
      <c r="H60" s="20" t="n">
        <v>4.79697204</v>
      </c>
      <c r="I60" s="18" t="s">
        <v>481</v>
      </c>
      <c r="J60" s="20" t="s">
        <v>481</v>
      </c>
      <c r="K60" s="18" t="s">
        <v>481</v>
      </c>
      <c r="L60" s="20" t="s">
        <v>481</v>
      </c>
      <c r="M60" s="18" t="s">
        <v>481</v>
      </c>
      <c r="N60" s="20" t="s">
        <v>481</v>
      </c>
      <c r="O60" s="18" t="n">
        <v>415.39734003</v>
      </c>
      <c r="P60" s="20" t="n">
        <v>65.98148127</v>
      </c>
      <c r="Q60" s="18" t="n">
        <v>380.82487528</v>
      </c>
      <c r="R60" s="20" t="n">
        <v>7.72011845</v>
      </c>
    </row>
    <row r="61" spans="1:18">
      <c r="A61" s="15" t="s">
        <v>536</v>
      </c>
      <c r="B61" s="17" t="n">
        <v>6525</v>
      </c>
      <c r="C61" s="18">
        <f>(148.0/B61*100)</f>
        <v/>
      </c>
      <c r="D61" s="19" t="n">
        <v>6377</v>
      </c>
      <c r="E61" s="18" t="n">
        <v>481.82674902</v>
      </c>
      <c r="F61" s="20" t="n">
        <v>2.34975503</v>
      </c>
      <c r="G61" s="18" t="n">
        <v>442.81706829</v>
      </c>
      <c r="H61" s="20" t="n">
        <v>5.94963798</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543.73572447</v>
      </c>
      <c r="F62" s="20" t="n">
        <v>1.33854901</v>
      </c>
      <c r="G62" s="18" t="n">
        <v>544.50405956</v>
      </c>
      <c r="H62" s="20" t="n">
        <v>2.13155703</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(3.0/B64*100)</f>
        <v/>
      </c>
      <c r="D64" s="19" t="n">
        <v>3631</v>
      </c>
      <c r="E64" s="18" t="n">
        <v>477.9452395</v>
      </c>
      <c r="F64" s="20" t="n">
        <v>2.5562987</v>
      </c>
      <c r="G64" s="18" t="n">
        <v>499.81023337</v>
      </c>
      <c r="H64" s="20" t="n">
        <v>4.48725344</v>
      </c>
      <c r="I64" s="18" t="s">
        <v>481</v>
      </c>
      <c r="J64" s="20" t="s">
        <v>481</v>
      </c>
      <c r="K64" s="18" t="s">
        <v>481</v>
      </c>
      <c r="L64" s="20" t="s">
        <v>481</v>
      </c>
      <c r="M64" s="18" t="n">
        <v>511.23049042</v>
      </c>
      <c r="N64" s="20" t="n">
        <v>90.93392535</v>
      </c>
      <c r="O64" s="18" t="n">
        <v>306.45714279</v>
      </c>
      <c r="P64" s="20" t="n">
        <v>162.02333276</v>
      </c>
      <c r="Q64" s="18" t="n">
        <v>470.70169678</v>
      </c>
      <c r="R64" s="20" t="n">
        <v>3.50110536</v>
      </c>
    </row>
    <row r="65" spans="1:18">
      <c r="A65" s="15" t="s">
        <v>540</v>
      </c>
      <c r="B65" s="17" t="n">
        <v>5325</v>
      </c>
      <c r="C65" s="18">
        <f>(14.0/B65*100)</f>
        <v/>
      </c>
      <c r="D65" s="19" t="n">
        <v>5311</v>
      </c>
      <c r="E65" s="18" t="n">
        <v>420.87480158</v>
      </c>
      <c r="F65" s="20" t="n">
        <v>2.47828094</v>
      </c>
      <c r="G65" s="18" t="n">
        <v>415.56483844</v>
      </c>
      <c r="H65" s="20" t="n">
        <v>6.26405718</v>
      </c>
      <c r="I65" s="18" t="s">
        <v>481</v>
      </c>
      <c r="J65" s="20" t="s">
        <v>481</v>
      </c>
      <c r="K65" s="18" t="s">
        <v>481</v>
      </c>
      <c r="L65" s="20" t="s">
        <v>481</v>
      </c>
      <c r="M65" s="18" t="n">
        <v>400.44145152</v>
      </c>
      <c r="N65" s="20" t="n">
        <v>45.87412996</v>
      </c>
      <c r="O65" s="18" t="n">
        <v>493.8066</v>
      </c>
      <c r="P65" s="20" t="n">
        <v>58.32351229</v>
      </c>
      <c r="Q65" s="18" t="n">
        <v>370.3247467</v>
      </c>
      <c r="R65" s="20" t="n">
        <v>15.13139497</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417.93412468</v>
      </c>
      <c r="N66" s="20" t="n">
        <v>1.46238599</v>
      </c>
      <c r="O66" s="18" t="s">
        <v>481</v>
      </c>
      <c r="P66" s="20" t="s">
        <v>481</v>
      </c>
      <c r="Q66" s="18" t="s">
        <v>481</v>
      </c>
      <c r="R66" s="20" t="s">
        <v>481</v>
      </c>
    </row>
    <row r="67" spans="1:18">
      <c r="A67" s="15" t="s">
        <v>542</v>
      </c>
      <c r="B67" s="17" t="n">
        <v>6971</v>
      </c>
      <c r="C67" s="18">
        <f>(396.0/B67*100)</f>
        <v/>
      </c>
      <c r="D67" s="19" t="n">
        <v>6575</v>
      </c>
      <c r="E67" s="18" t="n">
        <v>395.88596217</v>
      </c>
      <c r="F67" s="20" t="n">
        <v>2.85673691</v>
      </c>
      <c r="G67" s="18" t="n">
        <v>379.53460394</v>
      </c>
      <c r="H67" s="20" t="n">
        <v>4.16814358</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407.63864696</v>
      </c>
      <c r="F68" s="20" t="n">
        <v>1.53988358</v>
      </c>
      <c r="G68" s="18" t="n">
        <v>387.77770217</v>
      </c>
      <c r="H68" s="20" t="n">
        <v>2.20970719</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444.87115461</v>
      </c>
      <c r="F69" s="20" t="n">
        <v>3.88078675</v>
      </c>
      <c r="G69" s="18" t="n">
        <v>442.03948173</v>
      </c>
      <c r="H69" s="20" t="n">
        <v>5.92221948</v>
      </c>
      <c r="I69" s="18" t="s">
        <v>481</v>
      </c>
      <c r="J69" s="20" t="s">
        <v>481</v>
      </c>
      <c r="K69" s="18" t="s">
        <v>481</v>
      </c>
      <c r="L69" s="20" t="s">
        <v>481</v>
      </c>
      <c r="M69" s="18" t="s">
        <v>481</v>
      </c>
      <c r="N69" s="20" t="s">
        <v>481</v>
      </c>
      <c r="O69" s="18" t="s">
        <v>481</v>
      </c>
      <c r="P69" s="20" t="s">
        <v>481</v>
      </c>
      <c r="Q69" s="18" t="n">
        <v>453.84415463</v>
      </c>
      <c r="R69" s="20" t="n">
        <v>24.14786919</v>
      </c>
    </row>
    <row r="70" spans="1:18">
      <c r="A70" s="15" t="s">
        <v>545</v>
      </c>
      <c r="B70" s="17" t="n">
        <v>6036</v>
      </c>
      <c r="C70" s="18">
        <f>(223.0/B70*100)</f>
        <v/>
      </c>
      <c r="D70" s="19" t="n">
        <v>5813</v>
      </c>
      <c r="E70" s="18" t="n">
        <v>497.17670409</v>
      </c>
      <c r="F70" s="20" t="n">
        <v>3.10989123</v>
      </c>
      <c r="G70" s="18" t="n">
        <v>471.39286441</v>
      </c>
      <c r="H70" s="20" t="n">
        <v>6.11713671</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(0.0/B71*100)</f>
        <v/>
      </c>
      <c r="D71" s="19" t="n">
        <v>6115</v>
      </c>
      <c r="E71" s="18" t="s">
        <v>481</v>
      </c>
      <c r="F71" s="20" t="s">
        <v>481</v>
      </c>
      <c r="G71" s="18" t="s">
        <v>481</v>
      </c>
      <c r="H71" s="20" t="s">
        <v>481</v>
      </c>
      <c r="I71" s="18" t="s">
        <v>481</v>
      </c>
      <c r="J71" s="20" t="s">
        <v>481</v>
      </c>
      <c r="K71" s="18" t="s">
        <v>481</v>
      </c>
      <c r="L71" s="20" t="s">
        <v>481</v>
      </c>
      <c r="M71" s="18" t="n">
        <v>564.18967857</v>
      </c>
      <c r="N71" s="20" t="n">
        <v>1.4662683</v>
      </c>
      <c r="O71" s="18" t="s">
        <v>481</v>
      </c>
      <c r="P71" s="20" t="s">
        <v>481</v>
      </c>
      <c r="Q71" s="18" t="s">
        <v>481</v>
      </c>
      <c r="R71" s="20" t="s">
        <v>481</v>
      </c>
    </row>
    <row r="72" spans="1:18">
      <c r="A72" s="15" t="s">
        <v>547</v>
      </c>
      <c r="B72" s="17" t="n">
        <v>7708</v>
      </c>
      <c r="C72" s="18">
        <f>(5.0/B72*100)</f>
        <v/>
      </c>
      <c r="D72" s="19" t="n">
        <v>7703</v>
      </c>
      <c r="E72" s="18" t="n">
        <v>522.93110647</v>
      </c>
      <c r="F72" s="20" t="n">
        <v>3.67892619</v>
      </c>
      <c r="G72" s="18" t="n">
        <v>560.9342431</v>
      </c>
      <c r="H72" s="20" t="n">
        <v>3.82936345</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415.78130533</v>
      </c>
      <c r="F73" s="20" t="n">
        <v>3.3121996</v>
      </c>
      <c r="G73" s="18" t="n">
        <v>415.03095436</v>
      </c>
      <c r="H73" s="20" t="n">
        <v>3.87415525</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419.52215494</v>
      </c>
      <c r="F74" s="20" t="n">
        <v>1.55794881</v>
      </c>
      <c r="G74" s="18" t="n">
        <v>407.36789709</v>
      </c>
      <c r="H74" s="20" t="n">
        <v>5.74772984</v>
      </c>
      <c r="I74" s="18" t="s">
        <v>481</v>
      </c>
      <c r="J74" s="20" t="s">
        <v>481</v>
      </c>
      <c r="K74" s="18" t="s">
        <v>481</v>
      </c>
      <c r="L74" s="20" t="s">
        <v>481</v>
      </c>
      <c r="M74" s="18" t="s">
        <v>481</v>
      </c>
      <c r="N74" s="20" t="s">
        <v>481</v>
      </c>
      <c r="O74" s="18" t="n">
        <v>518.3588999999999</v>
      </c>
      <c r="P74" s="20" t="n">
        <v>40.72061582</v>
      </c>
      <c r="Q74" s="18" t="n">
        <v>421.19794269</v>
      </c>
      <c r="R74" s="20" t="n">
        <v>8.77561384</v>
      </c>
    </row>
    <row r="75" spans="1:18">
      <c r="A75" s="15" t="s">
        <v>550</v>
      </c>
      <c r="B75" s="17" t="n">
        <v>5375</v>
      </c>
      <c r="C75" s="18">
        <f>(244.0/B75*100)</f>
        <v/>
      </c>
      <c r="D75" s="19" t="n">
        <v>5131</v>
      </c>
      <c r="E75" s="18" t="n">
        <v>345.84481205</v>
      </c>
      <c r="F75" s="20" t="n">
        <v>4.56574779</v>
      </c>
      <c r="G75" s="18" t="n">
        <v>374.54139317</v>
      </c>
      <c r="H75" s="20" t="n">
        <v>3.13149635</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439.08219577</v>
      </c>
      <c r="F76" s="20" t="n">
        <v>2.92957398</v>
      </c>
      <c r="G76" s="18" t="n">
        <v>409.00960374</v>
      </c>
      <c r="H76" s="20" t="n">
        <v>3.03780996</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386.82106978</v>
      </c>
      <c r="F77" s="20" t="n">
        <v>3.04663563</v>
      </c>
      <c r="G77" s="18" t="n">
        <v>446.86311024</v>
      </c>
      <c r="H77" s="20" t="n">
        <v>3.04037001</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(41.0/B79*100)</f>
        <v/>
      </c>
      <c r="D79" s="19" t="n">
        <v>1616</v>
      </c>
      <c r="E79" s="18" t="n">
        <v>457.03332325</v>
      </c>
      <c r="F79" s="20" t="n">
        <v>7.05985699</v>
      </c>
      <c r="G79" s="18" t="n">
        <v>435.98686632</v>
      </c>
      <c r="H79" s="20" t="n">
        <v>15.09350292</v>
      </c>
      <c r="I79" s="18" t="s">
        <v>481</v>
      </c>
      <c r="J79" s="20" t="s">
        <v>481</v>
      </c>
      <c r="K79" s="18" t="s">
        <v>481</v>
      </c>
      <c r="L79" s="20" t="s">
        <v>481</v>
      </c>
      <c r="M79" s="18" t="s">
        <v>481</v>
      </c>
      <c r="N79" s="20" t="s">
        <v>481</v>
      </c>
      <c r="O79" s="18" t="s">
        <v>481</v>
      </c>
      <c r="P79" s="20" t="s">
        <v>481</v>
      </c>
      <c r="Q79" s="18" t="n">
        <v>452.58292895</v>
      </c>
      <c r="R79" s="20" t="n">
        <v>58.71634631</v>
      </c>
    </row>
    <row r="80" spans="1:18">
      <c r="A80" s="15" t="s">
        <v>555</v>
      </c>
      <c r="B80" s="17" t="n">
        <v>7841</v>
      </c>
      <c r="C80" s="18">
        <f>(0.0/B80*100)</f>
        <v/>
      </c>
      <c r="D80" s="19" t="n">
        <v>7841</v>
      </c>
      <c r="E80" s="18" t="n">
        <v>456.8936148</v>
      </c>
      <c r="F80" s="20" t="n">
        <v>4.51006693</v>
      </c>
      <c r="G80" s="18" t="n">
        <v>468.67296811</v>
      </c>
      <c r="H80" s="20" t="n">
        <v>5.01217624</v>
      </c>
      <c r="I80" s="18" t="s">
        <v>481</v>
      </c>
      <c r="J80" s="20" t="s">
        <v>481</v>
      </c>
      <c r="K80" s="18" t="s">
        <v>481</v>
      </c>
      <c r="L80" s="20" t="s">
        <v>481</v>
      </c>
      <c r="M80" s="18" t="s">
        <v>481</v>
      </c>
      <c r="N80" s="20" t="s">
        <v>481</v>
      </c>
      <c r="O80" s="18" t="s">
        <v>481</v>
      </c>
      <c r="P80" s="20" t="s">
        <v>481</v>
      </c>
      <c r="Q80" s="18" t="n">
        <v>437.59077582</v>
      </c>
      <c r="R80" s="20" t="n">
        <v>26.22635489</v>
      </c>
    </row>
    <row r="81" spans="1:18">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n">
        <v>446.10977731</v>
      </c>
      <c r="N81" s="20" t="n">
        <v>3.2500212</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768</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492.66238691</v>
      </c>
      <c r="F7" s="20" t="n">
        <v>1.68992748</v>
      </c>
      <c r="G7" s="18" t="n">
        <v>500.51256534</v>
      </c>
      <c r="H7" s="20" t="n">
        <v>2.85754691</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(0.0/B8*100)</f>
        <v/>
      </c>
      <c r="D8" s="19" t="n">
        <v>7007</v>
      </c>
      <c r="E8" s="18" t="s">
        <v>481</v>
      </c>
      <c r="F8" s="20" t="s">
        <v>481</v>
      </c>
      <c r="G8" s="18" t="s">
        <v>481</v>
      </c>
      <c r="H8" s="20" t="s">
        <v>481</v>
      </c>
      <c r="I8" s="18" t="s">
        <v>481</v>
      </c>
      <c r="J8" s="20" t="s">
        <v>481</v>
      </c>
      <c r="K8" s="18" t="s">
        <v>481</v>
      </c>
      <c r="L8" s="20" t="s">
        <v>481</v>
      </c>
      <c r="M8" s="18" t="n">
        <v>496.74227422</v>
      </c>
      <c r="N8" s="20" t="n">
        <v>2.86086146</v>
      </c>
      <c r="O8" s="18" t="s">
        <v>481</v>
      </c>
      <c r="P8" s="20" t="s">
        <v>481</v>
      </c>
      <c r="Q8" s="18" t="s">
        <v>481</v>
      </c>
      <c r="R8" s="20" t="s">
        <v>481</v>
      </c>
    </row>
    <row r="9" spans="1:18">
      <c r="A9" s="15" t="s">
        <v>484</v>
      </c>
      <c r="B9" s="17" t="n">
        <v>9651</v>
      </c>
      <c r="C9" s="18">
        <f>(0.0/B9*100)</f>
        <v/>
      </c>
      <c r="D9" s="19" t="n">
        <v>9651</v>
      </c>
      <c r="E9" s="18" t="s">
        <v>481</v>
      </c>
      <c r="F9" s="20" t="s">
        <v>481</v>
      </c>
      <c r="G9" s="18" t="s">
        <v>481</v>
      </c>
      <c r="H9" s="20" t="s">
        <v>481</v>
      </c>
      <c r="I9" s="18" t="s">
        <v>481</v>
      </c>
      <c r="J9" s="20" t="s">
        <v>481</v>
      </c>
      <c r="K9" s="18" t="s">
        <v>481</v>
      </c>
      <c r="L9" s="20" t="s">
        <v>481</v>
      </c>
      <c r="M9" s="18" t="n">
        <v>506.98436243</v>
      </c>
      <c r="N9" s="20" t="n">
        <v>2.350343</v>
      </c>
      <c r="O9" s="18" t="s">
        <v>481</v>
      </c>
      <c r="P9" s="20" t="s">
        <v>481</v>
      </c>
      <c r="Q9" s="18" t="s">
        <v>481</v>
      </c>
      <c r="R9" s="20" t="s">
        <v>481</v>
      </c>
    </row>
    <row r="10" spans="1:18">
      <c r="A10" s="15" t="s">
        <v>485</v>
      </c>
      <c r="B10" s="17" t="n">
        <v>20058</v>
      </c>
      <c r="C10" s="18">
        <f>(545.0/B10*100)</f>
        <v/>
      </c>
      <c r="D10" s="19" t="n">
        <v>19513</v>
      </c>
      <c r="E10" s="18" t="n">
        <v>510.30150005</v>
      </c>
      <c r="F10" s="20" t="n">
        <v>2.65513172</v>
      </c>
      <c r="G10" s="18" t="n">
        <v>525.16841278</v>
      </c>
      <c r="H10" s="20" t="n">
        <v>2.67475113</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428.00939899</v>
      </c>
      <c r="F11" s="20" t="n">
        <v>2.94902499</v>
      </c>
      <c r="G11" s="18" t="n">
        <v>413.46984161</v>
      </c>
      <c r="H11" s="20" t="n">
        <v>3.39372239</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500.53736437</v>
      </c>
      <c r="F12" s="20" t="n">
        <v>2.23026035</v>
      </c>
      <c r="G12" s="18" t="n">
        <v>471.11426538</v>
      </c>
      <c r="H12" s="20" t="n">
        <v>3.44249861</v>
      </c>
      <c r="I12" s="18" t="s">
        <v>481</v>
      </c>
      <c r="J12" s="20" t="s">
        <v>481</v>
      </c>
      <c r="K12" s="18" t="s">
        <v>481</v>
      </c>
      <c r="L12" s="20" t="s">
        <v>481</v>
      </c>
      <c r="M12" s="18" t="n">
        <v>340.98506961</v>
      </c>
      <c r="N12" s="20" t="n">
        <v>12.52444664</v>
      </c>
      <c r="O12" s="18" t="s">
        <v>481</v>
      </c>
      <c r="P12" s="20" t="s">
        <v>481</v>
      </c>
      <c r="Q12" s="18" t="s">
        <v>481</v>
      </c>
      <c r="R12" s="20" t="s">
        <v>481</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511.08763174</v>
      </c>
      <c r="N13" s="20" t="n">
        <v>2.17417839</v>
      </c>
      <c r="O13" s="18" t="s">
        <v>481</v>
      </c>
      <c r="P13" s="20" t="s">
        <v>481</v>
      </c>
      <c r="Q13" s="18" t="s">
        <v>481</v>
      </c>
      <c r="R13" s="20" t="s">
        <v>481</v>
      </c>
    </row>
    <row r="14" spans="1:18">
      <c r="A14" s="15" t="s">
        <v>489</v>
      </c>
      <c r="B14" s="17" t="n">
        <v>5587</v>
      </c>
      <c r="C14" s="18">
        <f>(78.0/B14*100)</f>
        <v/>
      </c>
      <c r="D14" s="19" t="n">
        <v>5509</v>
      </c>
      <c r="E14" s="18" t="n">
        <v>517.23066383</v>
      </c>
      <c r="F14" s="20" t="n">
        <v>2.23595325</v>
      </c>
      <c r="G14" s="18" t="n">
        <v>527.42054996</v>
      </c>
      <c r="H14" s="20" t="n">
        <v>3.26854351</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502.28542222</v>
      </c>
      <c r="F15" s="20" t="n">
        <v>2.42530008</v>
      </c>
      <c r="G15" s="18" t="n">
        <v>529.73276899</v>
      </c>
      <c r="H15" s="20" t="n">
        <v>2.83725868</v>
      </c>
      <c r="I15" s="18" t="s">
        <v>481</v>
      </c>
      <c r="J15" s="20" t="s">
        <v>481</v>
      </c>
      <c r="K15" s="18" t="s">
        <v>481</v>
      </c>
      <c r="L15" s="20" t="s">
        <v>481</v>
      </c>
      <c r="M15" s="18" t="n">
        <v>368.85220715</v>
      </c>
      <c r="N15" s="20" t="n">
        <v>14.5875493</v>
      </c>
      <c r="O15" s="18" t="s">
        <v>481</v>
      </c>
      <c r="P15" s="20" t="s">
        <v>481</v>
      </c>
      <c r="Q15" s="18" t="s">
        <v>481</v>
      </c>
      <c r="R15" s="20" t="s">
        <v>481</v>
      </c>
    </row>
    <row r="16" spans="1:18">
      <c r="A16" s="15" t="s">
        <v>491</v>
      </c>
      <c r="B16" s="17" t="n">
        <v>6108</v>
      </c>
      <c r="C16" s="18">
        <f>(121.0/B16*100)</f>
        <v/>
      </c>
      <c r="D16" s="19" t="n">
        <v>5987</v>
      </c>
      <c r="E16" s="18" t="n">
        <v>467.62554312</v>
      </c>
      <c r="F16" s="20" t="n">
        <v>3.38637812</v>
      </c>
      <c r="G16" s="18" t="n">
        <v>506.5783991</v>
      </c>
      <c r="H16" s="20" t="n">
        <v>2.23098571</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511.77077517</v>
      </c>
      <c r="F17" s="20" t="n">
        <v>2.98609317</v>
      </c>
      <c r="G17" s="18" t="n">
        <v>522.10073261</v>
      </c>
      <c r="H17" s="20" t="n">
        <v>4.68139324</v>
      </c>
      <c r="I17" s="18" t="s">
        <v>481</v>
      </c>
      <c r="J17" s="20" t="s">
        <v>481</v>
      </c>
      <c r="K17" s="18" t="s">
        <v>481</v>
      </c>
      <c r="L17" s="20" t="s">
        <v>481</v>
      </c>
      <c r="M17" s="18" t="n">
        <v>362.96139732</v>
      </c>
      <c r="N17" s="20" t="n">
        <v>12.64520278</v>
      </c>
      <c r="O17" s="18" t="s">
        <v>481</v>
      </c>
      <c r="P17" s="20" t="s">
        <v>481</v>
      </c>
      <c r="Q17" s="18" t="s">
        <v>481</v>
      </c>
      <c r="R17" s="20" t="s">
        <v>481</v>
      </c>
    </row>
    <row r="18" spans="1:18">
      <c r="A18" s="15" t="s">
        <v>493</v>
      </c>
      <c r="B18" s="17" t="n">
        <v>5532</v>
      </c>
      <c r="C18" s="18">
        <f>(29.0/B18*100)</f>
        <v/>
      </c>
      <c r="D18" s="19" t="n">
        <v>5503</v>
      </c>
      <c r="E18" s="18" t="n">
        <v>464.25314987</v>
      </c>
      <c r="F18" s="20" t="n">
        <v>3.76993708</v>
      </c>
      <c r="G18" s="18" t="n">
        <v>432.90237238</v>
      </c>
      <c r="H18" s="20" t="n">
        <v>4.53398768</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462.65752643</v>
      </c>
      <c r="F19" s="20" t="n">
        <v>3.06715241</v>
      </c>
      <c r="G19" s="18" t="n">
        <v>493.74809907</v>
      </c>
      <c r="H19" s="20" t="n">
        <v>2.95408995</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483.26671023</v>
      </c>
      <c r="F20" s="20" t="n">
        <v>2.6442447</v>
      </c>
      <c r="G20" s="18" t="n">
        <v>495.54545418</v>
      </c>
      <c r="H20" s="20" t="n">
        <v>2.90388265</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(0.0/B21*100)</f>
        <v/>
      </c>
      <c r="D21" s="19" t="n">
        <v>5741</v>
      </c>
      <c r="E21" s="18" t="s">
        <v>481</v>
      </c>
      <c r="F21" s="20" t="s">
        <v>481</v>
      </c>
      <c r="G21" s="18" t="s">
        <v>481</v>
      </c>
      <c r="H21" s="20" t="s">
        <v>481</v>
      </c>
      <c r="I21" s="18" t="s">
        <v>481</v>
      </c>
      <c r="J21" s="20" t="s">
        <v>481</v>
      </c>
      <c r="K21" s="18" t="s">
        <v>481</v>
      </c>
      <c r="L21" s="20" t="s">
        <v>481</v>
      </c>
      <c r="M21" s="18" t="n">
        <v>503.72199734</v>
      </c>
      <c r="N21" s="20" t="n">
        <v>2.05313709</v>
      </c>
      <c r="O21" s="18" t="s">
        <v>481</v>
      </c>
      <c r="P21" s="20" t="s">
        <v>481</v>
      </c>
      <c r="Q21" s="18" t="s">
        <v>481</v>
      </c>
      <c r="R21" s="20" t="s">
        <v>481</v>
      </c>
    </row>
    <row r="22" spans="1:18">
      <c r="A22" s="15" t="s">
        <v>497</v>
      </c>
      <c r="B22" s="17" t="n">
        <v>6598</v>
      </c>
      <c r="C22" s="18">
        <f>(35.0/B22*100)</f>
        <v/>
      </c>
      <c r="D22" s="19" t="n">
        <v>6563</v>
      </c>
      <c r="E22" s="18" t="n">
        <v>476.62345165</v>
      </c>
      <c r="F22" s="20" t="n">
        <v>4.49978595</v>
      </c>
      <c r="G22" s="18" t="n">
        <v>458.34584014</v>
      </c>
      <c r="H22" s="20" t="n">
        <v>3.80258328</v>
      </c>
      <c r="I22" s="18" t="s">
        <v>481</v>
      </c>
      <c r="J22" s="20" t="s">
        <v>481</v>
      </c>
      <c r="K22" s="18" t="s">
        <v>481</v>
      </c>
      <c r="L22" s="20" t="s">
        <v>481</v>
      </c>
      <c r="M22" s="18" t="s">
        <v>481</v>
      </c>
      <c r="N22" s="20" t="s">
        <v>481</v>
      </c>
      <c r="O22" s="18" t="n">
        <v>455.12705</v>
      </c>
      <c r="P22" s="20" t="n">
        <v>31.96602977</v>
      </c>
      <c r="Q22" s="18" t="s">
        <v>481</v>
      </c>
      <c r="R22" s="20" t="s">
        <v>481</v>
      </c>
    </row>
    <row r="23" spans="1:18">
      <c r="A23" s="15" t="s">
        <v>498</v>
      </c>
      <c r="B23" s="17" t="n">
        <v>11583</v>
      </c>
      <c r="C23" s="18">
        <f>(230.0/B23*100)</f>
        <v/>
      </c>
      <c r="D23" s="19" t="n">
        <v>11353</v>
      </c>
      <c r="E23" s="18" t="n">
        <v>461.85718008</v>
      </c>
      <c r="F23" s="20" t="n">
        <v>4.10308959</v>
      </c>
      <c r="G23" s="18" t="n">
        <v>502.9368092</v>
      </c>
      <c r="H23" s="20" t="n">
        <v>3.05222247</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532.4398722</v>
      </c>
      <c r="N24" s="20" t="n">
        <v>3.00001481</v>
      </c>
      <c r="O24" s="18" t="s">
        <v>481</v>
      </c>
      <c r="P24" s="20" t="s">
        <v>481</v>
      </c>
      <c r="Q24" s="18" t="s">
        <v>481</v>
      </c>
      <c r="R24" s="20" t="s">
        <v>481</v>
      </c>
    </row>
    <row r="25" spans="1:18">
      <c r="A25" s="15" t="s">
        <v>500</v>
      </c>
      <c r="B25" s="17" t="n">
        <v>5581</v>
      </c>
      <c r="C25" s="18">
        <f>(25.0/B25*100)</f>
        <v/>
      </c>
      <c r="D25" s="19" t="n">
        <v>5556</v>
      </c>
      <c r="E25" s="18" t="n">
        <v>519.9980789</v>
      </c>
      <c r="F25" s="20" t="n">
        <v>3.69276995</v>
      </c>
      <c r="G25" s="18" t="n">
        <v>539.74650636</v>
      </c>
      <c r="H25" s="20" t="n">
        <v>5.69230234</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(0.0/B26*100)</f>
        <v/>
      </c>
      <c r="D26" s="19" t="n">
        <v>4869</v>
      </c>
      <c r="E26" s="18" t="s">
        <v>481</v>
      </c>
      <c r="F26" s="20" t="s">
        <v>481</v>
      </c>
      <c r="G26" s="18" t="s">
        <v>481</v>
      </c>
      <c r="H26" s="20" t="s">
        <v>481</v>
      </c>
      <c r="I26" s="18" t="s">
        <v>481</v>
      </c>
      <c r="J26" s="20" t="s">
        <v>481</v>
      </c>
      <c r="K26" s="18" t="s">
        <v>481</v>
      </c>
      <c r="L26" s="20" t="s">
        <v>481</v>
      </c>
      <c r="M26" s="18" t="n">
        <v>482.30507155</v>
      </c>
      <c r="N26" s="20" t="n">
        <v>1.8687429</v>
      </c>
      <c r="O26" s="18" t="s">
        <v>481</v>
      </c>
      <c r="P26" s="20" t="s">
        <v>481</v>
      </c>
      <c r="Q26" s="18" t="s">
        <v>481</v>
      </c>
      <c r="R26" s="20" t="s">
        <v>481</v>
      </c>
    </row>
    <row r="27" spans="1:18">
      <c r="A27" s="15" t="s">
        <v>502</v>
      </c>
      <c r="B27" s="17" t="n">
        <v>5299</v>
      </c>
      <c r="C27" s="18">
        <f>(48.0/B27*100)</f>
        <v/>
      </c>
      <c r="D27" s="19" t="n">
        <v>5251</v>
      </c>
      <c r="E27" s="18" t="n">
        <v>482.9749141</v>
      </c>
      <c r="F27" s="20" t="n">
        <v>1.4254307</v>
      </c>
      <c r="G27" s="18" t="n">
        <v>496.06226038</v>
      </c>
      <c r="H27" s="20" t="n">
        <v>2.55287501</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411.11962115</v>
      </c>
      <c r="F28" s="20" t="n">
        <v>2.50424499</v>
      </c>
      <c r="G28" s="18" t="n">
        <v>405.46968513</v>
      </c>
      <c r="H28" s="20" t="n">
        <v>2.99390803</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n">
        <v>512.25278989</v>
      </c>
      <c r="N29" s="20" t="n">
        <v>2.21158673</v>
      </c>
      <c r="O29" s="18" t="s">
        <v>481</v>
      </c>
      <c r="P29" s="20" t="s">
        <v>481</v>
      </c>
      <c r="Q29" s="18" t="s">
        <v>481</v>
      </c>
      <c r="R29" s="20" t="s">
        <v>481</v>
      </c>
    </row>
    <row r="30" spans="1:18">
      <c r="A30" s="15" t="s">
        <v>505</v>
      </c>
      <c r="B30" s="17" t="n">
        <v>4520</v>
      </c>
      <c r="C30" s="18">
        <f>(140.0/B30*100)</f>
        <v/>
      </c>
      <c r="D30" s="19" t="n">
        <v>4380</v>
      </c>
      <c r="E30" s="18" t="n">
        <v>497.15340923</v>
      </c>
      <c r="F30" s="20" t="n">
        <v>2.60328362</v>
      </c>
      <c r="G30" s="18" t="n">
        <v>493.79797069</v>
      </c>
      <c r="H30" s="20" t="n">
        <v>3.49018182</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501.72981506</v>
      </c>
      <c r="N31" s="20" t="n">
        <v>2.23163648</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504.46925149</v>
      </c>
      <c r="N32" s="20" t="n">
        <v>2.38982369</v>
      </c>
      <c r="O32" s="18" t="s">
        <v>481</v>
      </c>
      <c r="P32" s="20" t="s">
        <v>481</v>
      </c>
      <c r="Q32" s="18" t="s">
        <v>481</v>
      </c>
      <c r="R32" s="20" t="s">
        <v>481</v>
      </c>
    </row>
    <row r="33" spans="1:18">
      <c r="A33" s="15" t="s">
        <v>508</v>
      </c>
      <c r="B33" s="17" t="n">
        <v>7325</v>
      </c>
      <c r="C33" s="18">
        <f>(78.0/B33*100)</f>
        <v/>
      </c>
      <c r="D33" s="19" t="n">
        <v>7247</v>
      </c>
      <c r="E33" s="18" t="n">
        <v>490.20716869</v>
      </c>
      <c r="F33" s="20" t="n">
        <v>2.61739339</v>
      </c>
      <c r="G33" s="18" t="n">
        <v>505.04873812</v>
      </c>
      <c r="H33" s="20" t="n">
        <v>5.20396321</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n">
        <v>475.23010526</v>
      </c>
      <c r="N34" s="20" t="n">
        <v>2.65840196</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509.91963209</v>
      </c>
      <c r="P35" s="20" t="n">
        <v>1.25633733</v>
      </c>
      <c r="Q35" s="18" t="s">
        <v>481</v>
      </c>
      <c r="R35" s="20" t="s">
        <v>481</v>
      </c>
    </row>
    <row r="36" spans="1:18">
      <c r="A36" s="15" t="s">
        <v>511</v>
      </c>
      <c r="B36" s="17" t="n">
        <v>6736</v>
      </c>
      <c r="C36" s="18">
        <f>(40.0/B36*100)</f>
        <v/>
      </c>
      <c r="D36" s="19" t="n">
        <v>6696</v>
      </c>
      <c r="E36" s="18" t="n">
        <v>482.83075045</v>
      </c>
      <c r="F36" s="20" t="n">
        <v>2.64590956</v>
      </c>
      <c r="G36" s="18" t="n">
        <v>489.92275254</v>
      </c>
      <c r="H36" s="20" t="n">
        <v>2.58856933</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492.84520423</v>
      </c>
      <c r="F37" s="20" t="n">
        <v>3.68662575</v>
      </c>
      <c r="G37" s="18" t="n">
        <v>497.02425531</v>
      </c>
      <c r="H37" s="20" t="n">
        <v>3.56262992</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520.24755053</v>
      </c>
      <c r="F38" s="20" t="n">
        <v>3.18096881</v>
      </c>
      <c r="G38" s="18" t="n">
        <v>524.13295422</v>
      </c>
      <c r="H38" s="20" t="n">
        <v>4.35480927</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422.99560943</v>
      </c>
      <c r="F39" s="20" t="n">
        <v>4.20129661</v>
      </c>
      <c r="G39" s="18" t="n">
        <v>407.21795004</v>
      </c>
      <c r="H39" s="20" t="n">
        <v>6.96339874</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496.04775526</v>
      </c>
      <c r="F40" s="20" t="n">
        <v>2.59059915</v>
      </c>
      <c r="G40" s="18" t="n">
        <v>470.25354358</v>
      </c>
      <c r="H40" s="20" t="n">
        <v>4.70171954</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473.96269298</v>
      </c>
      <c r="F41" s="20" t="n">
        <v>3.31026561</v>
      </c>
      <c r="G41" s="18" t="n">
        <v>459.03578486</v>
      </c>
      <c r="H41" s="20" t="n">
        <v>5.14361229</v>
      </c>
      <c r="I41" s="18" t="s">
        <v>481</v>
      </c>
      <c r="J41" s="20" t="s">
        <v>481</v>
      </c>
      <c r="K41" s="18" t="s">
        <v>481</v>
      </c>
      <c r="L41" s="20" t="s">
        <v>481</v>
      </c>
      <c r="M41" s="18" t="n">
        <v>392.51815558</v>
      </c>
      <c r="N41" s="20" t="n">
        <v>16.89642718</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346.22965113</v>
      </c>
      <c r="F45" s="20" t="n">
        <v>3.24442825</v>
      </c>
      <c r="G45" s="18" t="n">
        <v>372.61771396</v>
      </c>
      <c r="H45" s="20" t="n">
        <v>3.45664567</v>
      </c>
      <c r="I45" s="18" t="s">
        <v>481</v>
      </c>
      <c r="J45" s="20" t="s">
        <v>481</v>
      </c>
      <c r="K45" s="18" t="s">
        <v>481</v>
      </c>
      <c r="L45" s="20" t="s">
        <v>481</v>
      </c>
      <c r="M45" s="18" t="n">
        <v>355.14563172</v>
      </c>
      <c r="N45" s="20" t="n">
        <v>10.87300332</v>
      </c>
      <c r="O45" s="18" t="n">
        <v>343.59342601</v>
      </c>
      <c r="P45" s="20" t="n">
        <v>53.08473658</v>
      </c>
      <c r="Q45" s="18" t="n">
        <v>350.22361983</v>
      </c>
      <c r="R45" s="20" t="n">
        <v>4.60191496</v>
      </c>
    </row>
    <row r="46" spans="1:18">
      <c r="A46" s="15" t="s">
        <v>521</v>
      </c>
      <c r="B46" s="17" t="n">
        <v>23141</v>
      </c>
      <c r="C46" s="18">
        <f>(1771.0/B46*100)</f>
        <v/>
      </c>
      <c r="D46" s="19" t="n">
        <v>21370</v>
      </c>
      <c r="E46" s="18" t="n">
        <v>374.29323779</v>
      </c>
      <c r="F46" s="20" t="n">
        <v>2.79450077</v>
      </c>
      <c r="G46" s="18" t="n">
        <v>399.57042518</v>
      </c>
      <c r="H46" s="20" t="n">
        <v>4.62434232</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448.92348084</v>
      </c>
      <c r="F47" s="20" t="n">
        <v>3.94172724</v>
      </c>
      <c r="G47" s="18" t="n">
        <v>419.09594919</v>
      </c>
      <c r="H47" s="20" t="n">
        <v>5.1259847</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530.20902326</v>
      </c>
      <c r="F48" s="20" t="n">
        <v>5.05422713</v>
      </c>
      <c r="G48" s="18" t="n">
        <v>532.95773367</v>
      </c>
      <c r="H48" s="20" t="n">
        <v>5.41736698</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410.93573464</v>
      </c>
      <c r="F49" s="20" t="n">
        <v>3.11335794</v>
      </c>
      <c r="G49" s="18" t="n">
        <v>400.63493402</v>
      </c>
      <c r="H49" s="20" t="n">
        <v>5.35532622</v>
      </c>
      <c r="I49" s="18" t="s">
        <v>481</v>
      </c>
      <c r="J49" s="20" t="s">
        <v>481</v>
      </c>
      <c r="K49" s="18" t="s">
        <v>481</v>
      </c>
      <c r="L49" s="20" t="s">
        <v>481</v>
      </c>
      <c r="M49" s="18" t="s">
        <v>481</v>
      </c>
      <c r="N49" s="20" t="s">
        <v>481</v>
      </c>
      <c r="O49" s="18" t="s">
        <v>481</v>
      </c>
      <c r="P49" s="20" t="s">
        <v>481</v>
      </c>
      <c r="Q49" s="18" t="n">
        <v>348.01264734</v>
      </c>
      <c r="R49" s="20" t="n">
        <v>13.76700856</v>
      </c>
    </row>
    <row r="50" spans="1:18">
      <c r="A50" s="15" t="s">
        <v>525</v>
      </c>
      <c r="B50" s="17" t="n">
        <v>11795</v>
      </c>
      <c r="C50" s="18">
        <f>(249.0/B50*100)</f>
        <v/>
      </c>
      <c r="D50" s="19" t="n">
        <v>11546</v>
      </c>
      <c r="E50" s="18" t="n">
        <v>385.78502949</v>
      </c>
      <c r="F50" s="20" t="n">
        <v>2.58947837</v>
      </c>
      <c r="G50" s="18" t="n">
        <v>398.08641135</v>
      </c>
      <c r="H50" s="20" t="n">
        <v>2.62223512</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n">
        <v>400.25337307</v>
      </c>
      <c r="N51" s="20" t="n">
        <v>2.4652548</v>
      </c>
      <c r="O51" s="18" t="s">
        <v>481</v>
      </c>
      <c r="P51" s="20" t="s">
        <v>481</v>
      </c>
      <c r="Q51" s="18" t="s">
        <v>481</v>
      </c>
      <c r="R51" s="20" t="s">
        <v>481</v>
      </c>
    </row>
    <row r="52" spans="1:18">
      <c r="A52" s="15" t="s">
        <v>527</v>
      </c>
      <c r="B52" s="17" t="n">
        <v>5809</v>
      </c>
      <c r="C52" s="18">
        <f>(85.0/B52*100)</f>
        <v/>
      </c>
      <c r="D52" s="19" t="n">
        <v>5724</v>
      </c>
      <c r="E52" s="18" t="n">
        <v>468.85604035</v>
      </c>
      <c r="F52" s="20" t="n">
        <v>2.99720858</v>
      </c>
      <c r="G52" s="18" t="n">
        <v>450.72973387</v>
      </c>
      <c r="H52" s="20" t="n">
        <v>3.58264148</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(0.0/B53*100)</f>
        <v/>
      </c>
      <c r="D53" s="19" t="n">
        <v>5571</v>
      </c>
      <c r="E53" s="18" t="s">
        <v>481</v>
      </c>
      <c r="F53" s="20" t="s">
        <v>481</v>
      </c>
      <c r="G53" s="18" t="s">
        <v>481</v>
      </c>
      <c r="H53" s="20" t="s">
        <v>481</v>
      </c>
      <c r="I53" s="18" t="s">
        <v>481</v>
      </c>
      <c r="J53" s="20" t="s">
        <v>481</v>
      </c>
      <c r="K53" s="18" t="s">
        <v>481</v>
      </c>
      <c r="L53" s="20" t="s">
        <v>481</v>
      </c>
      <c r="M53" s="18" t="n">
        <v>437.12852379</v>
      </c>
      <c r="N53" s="20" t="n">
        <v>1.71824983</v>
      </c>
      <c r="O53" s="18" t="s">
        <v>481</v>
      </c>
      <c r="P53" s="20" t="s">
        <v>481</v>
      </c>
      <c r="Q53" s="18" t="s">
        <v>481</v>
      </c>
      <c r="R53" s="20" t="s">
        <v>481</v>
      </c>
    </row>
    <row r="54" spans="1:18">
      <c r="A54" s="15" t="s">
        <v>529</v>
      </c>
      <c r="B54" s="17" t="n">
        <v>4740</v>
      </c>
      <c r="C54" s="18">
        <f>(241.0/B54*100)</f>
        <v/>
      </c>
      <c r="D54" s="19" t="n">
        <v>4499</v>
      </c>
      <c r="E54" s="18" t="n">
        <v>328.01499877</v>
      </c>
      <c r="F54" s="20" t="n">
        <v>2.95532971</v>
      </c>
      <c r="G54" s="18" t="n">
        <v>336.51648962</v>
      </c>
      <c r="H54" s="20" t="n">
        <v>3.71916041</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409.01497656</v>
      </c>
      <c r="F55" s="20" t="n">
        <v>2.81669281</v>
      </c>
      <c r="G55" s="18" t="n">
        <v>374.66205058</v>
      </c>
      <c r="H55" s="20" t="n">
        <v>4.96526444</v>
      </c>
      <c r="I55" s="18" t="s">
        <v>481</v>
      </c>
      <c r="J55" s="20" t="s">
        <v>481</v>
      </c>
      <c r="K55" s="18" t="s">
        <v>481</v>
      </c>
      <c r="L55" s="20" t="s">
        <v>481</v>
      </c>
      <c r="M55" s="18" t="n">
        <v>402.2497</v>
      </c>
      <c r="N55" s="20" t="n">
        <v>27.58568418</v>
      </c>
      <c r="O55" s="18" t="n">
        <v>417.56864048</v>
      </c>
      <c r="P55" s="20" t="n">
        <v>17.2114265</v>
      </c>
      <c r="Q55" s="18" t="n">
        <v>332.86000864</v>
      </c>
      <c r="R55" s="20" t="n">
        <v>23.54785777</v>
      </c>
    </row>
    <row r="56" spans="1:18">
      <c r="A56" s="15" t="s">
        <v>531</v>
      </c>
      <c r="B56" s="17" t="n">
        <v>5359</v>
      </c>
      <c r="C56" s="18">
        <f>(77.0/B56*100)</f>
        <v/>
      </c>
      <c r="D56" s="19" t="n">
        <v>5282</v>
      </c>
      <c r="E56" s="18" t="n">
        <v>544.42480588</v>
      </c>
      <c r="F56" s="20" t="n">
        <v>3.41678004</v>
      </c>
      <c r="G56" s="18" t="n">
        <v>554.70488678</v>
      </c>
      <c r="H56" s="20" t="n">
        <v>3.68394411</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384.97738164</v>
      </c>
      <c r="F57" s="20" t="n">
        <v>3.27696007</v>
      </c>
      <c r="G57" s="18" t="n">
        <v>389.21376341</v>
      </c>
      <c r="H57" s="20" t="n">
        <v>4.23864429</v>
      </c>
      <c r="I57" s="18" t="s">
        <v>481</v>
      </c>
      <c r="J57" s="20" t="s">
        <v>481</v>
      </c>
      <c r="K57" s="18" t="s">
        <v>481</v>
      </c>
      <c r="L57" s="20" t="s">
        <v>481</v>
      </c>
      <c r="M57" s="18" t="n">
        <v>251.0427</v>
      </c>
      <c r="N57" s="20" t="n">
        <v>48.0275654</v>
      </c>
      <c r="O57" s="18" t="s">
        <v>481</v>
      </c>
      <c r="P57" s="20" t="s">
        <v>481</v>
      </c>
      <c r="Q57" s="18" t="n">
        <v>365.75404793</v>
      </c>
      <c r="R57" s="20" t="n">
        <v>10.75581643</v>
      </c>
    </row>
    <row r="58" spans="1:18">
      <c r="A58" s="15" t="s">
        <v>533</v>
      </c>
      <c r="B58" s="17" t="n">
        <v>7267</v>
      </c>
      <c r="C58" s="18">
        <f>(10.0/B58*100)</f>
        <v/>
      </c>
      <c r="D58" s="19" t="n">
        <v>7257</v>
      </c>
      <c r="E58" s="18" t="n">
        <v>369.30394548</v>
      </c>
      <c r="F58" s="20" t="n">
        <v>3.70809388</v>
      </c>
      <c r="G58" s="18" t="n">
        <v>391.45618506</v>
      </c>
      <c r="H58" s="20" t="n">
        <v>3.0560169</v>
      </c>
      <c r="I58" s="18" t="s">
        <v>481</v>
      </c>
      <c r="J58" s="20" t="s">
        <v>481</v>
      </c>
      <c r="K58" s="18" t="s">
        <v>481</v>
      </c>
      <c r="L58" s="20" t="s">
        <v>481</v>
      </c>
      <c r="M58" s="18" t="s">
        <v>481</v>
      </c>
      <c r="N58" s="20" t="s">
        <v>481</v>
      </c>
      <c r="O58" s="18" t="n">
        <v>323.59055695</v>
      </c>
      <c r="P58" s="20" t="n">
        <v>30.93674013</v>
      </c>
      <c r="Q58" s="18" t="n">
        <v>353.80991203</v>
      </c>
      <c r="R58" s="20" t="n">
        <v>22.74652268</v>
      </c>
    </row>
    <row r="59" spans="1:18">
      <c r="A59" s="15" t="s">
        <v>534</v>
      </c>
      <c r="B59" s="17" t="n">
        <v>4826</v>
      </c>
      <c r="C59" s="18">
        <f>(26.0/B59*100)</f>
        <v/>
      </c>
      <c r="D59" s="19" t="n">
        <v>4800</v>
      </c>
      <c r="E59" s="18" t="n">
        <v>352.78369001</v>
      </c>
      <c r="F59" s="20" t="n">
        <v>2.21495939</v>
      </c>
      <c r="G59" s="18" t="n">
        <v>375.08211038</v>
      </c>
      <c r="H59" s="20" t="n">
        <v>2.47498479</v>
      </c>
      <c r="I59" s="18" t="s">
        <v>481</v>
      </c>
      <c r="J59" s="20" t="s">
        <v>481</v>
      </c>
      <c r="K59" s="18" t="s">
        <v>481</v>
      </c>
      <c r="L59" s="20" t="s">
        <v>481</v>
      </c>
      <c r="M59" s="18" t="s">
        <v>481</v>
      </c>
      <c r="N59" s="20" t="s">
        <v>481</v>
      </c>
      <c r="O59" s="18" t="n">
        <v>299.47083056</v>
      </c>
      <c r="P59" s="20" t="n">
        <v>18.28977302</v>
      </c>
      <c r="Q59" s="18" t="n">
        <v>330.51654915</v>
      </c>
      <c r="R59" s="20" t="n">
        <v>4.85829664</v>
      </c>
    </row>
    <row r="60" spans="1:18">
      <c r="A60" s="15" t="s">
        <v>535</v>
      </c>
      <c r="B60" s="17" t="n">
        <v>4546</v>
      </c>
      <c r="C60" s="18">
        <f>(15.0/B60*100)</f>
        <v/>
      </c>
      <c r="D60" s="19" t="n">
        <v>4531</v>
      </c>
      <c r="E60" s="18" t="n">
        <v>397.14943265</v>
      </c>
      <c r="F60" s="20" t="n">
        <v>5.36182564</v>
      </c>
      <c r="G60" s="18" t="n">
        <v>397.81548427</v>
      </c>
      <c r="H60" s="20" t="n">
        <v>4.74009935</v>
      </c>
      <c r="I60" s="18" t="s">
        <v>481</v>
      </c>
      <c r="J60" s="20" t="s">
        <v>481</v>
      </c>
      <c r="K60" s="18" t="s">
        <v>481</v>
      </c>
      <c r="L60" s="20" t="s">
        <v>481</v>
      </c>
      <c r="M60" s="18" t="s">
        <v>481</v>
      </c>
      <c r="N60" s="20" t="s">
        <v>481</v>
      </c>
      <c r="O60" s="18" t="n">
        <v>394.07751084</v>
      </c>
      <c r="P60" s="20" t="n">
        <v>76.15525270000001</v>
      </c>
      <c r="Q60" s="18" t="n">
        <v>392.42487904</v>
      </c>
      <c r="R60" s="20" t="n">
        <v>7.46042725</v>
      </c>
    </row>
    <row r="61" spans="1:18">
      <c r="A61" s="15" t="s">
        <v>536</v>
      </c>
      <c r="B61" s="17" t="n">
        <v>6525</v>
      </c>
      <c r="C61" s="18">
        <f>(148.0/B61*100)</f>
        <v/>
      </c>
      <c r="D61" s="19" t="n">
        <v>6377</v>
      </c>
      <c r="E61" s="18" t="n">
        <v>482.39419658</v>
      </c>
      <c r="F61" s="20" t="n">
        <v>2.43848789</v>
      </c>
      <c r="G61" s="18" t="n">
        <v>445.5850329</v>
      </c>
      <c r="H61" s="20" t="n">
        <v>4.40226216</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544.47023914</v>
      </c>
      <c r="F62" s="20" t="n">
        <v>1.43823423</v>
      </c>
      <c r="G62" s="18" t="n">
        <v>543.14949127</v>
      </c>
      <c r="H62" s="20" t="n">
        <v>2.21156331</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(3.0/B64*100)</f>
        <v/>
      </c>
      <c r="D64" s="19" t="n">
        <v>3631</v>
      </c>
      <c r="E64" s="18" t="n">
        <v>480.20844408</v>
      </c>
      <c r="F64" s="20" t="n">
        <v>2.62342447</v>
      </c>
      <c r="G64" s="18" t="n">
        <v>487.78434385</v>
      </c>
      <c r="H64" s="20" t="n">
        <v>4.90936634</v>
      </c>
      <c r="I64" s="18" t="s">
        <v>481</v>
      </c>
      <c r="J64" s="20" t="s">
        <v>481</v>
      </c>
      <c r="K64" s="18" t="s">
        <v>481</v>
      </c>
      <c r="L64" s="20" t="s">
        <v>481</v>
      </c>
      <c r="M64" s="18" t="n">
        <v>511.23049042</v>
      </c>
      <c r="N64" s="20" t="n">
        <v>90.93392535</v>
      </c>
      <c r="O64" s="18" t="n">
        <v>588.43315581</v>
      </c>
      <c r="P64" s="20" t="n">
        <v>32.24803501</v>
      </c>
      <c r="Q64" s="18" t="n">
        <v>471.89784592</v>
      </c>
      <c r="R64" s="20" t="n">
        <v>3.51825955</v>
      </c>
    </row>
    <row r="65" spans="1:18">
      <c r="A65" s="15" t="s">
        <v>540</v>
      </c>
      <c r="B65" s="17" t="n">
        <v>5325</v>
      </c>
      <c r="C65" s="18">
        <f>(14.0/B65*100)</f>
        <v/>
      </c>
      <c r="D65" s="19" t="n">
        <v>5311</v>
      </c>
      <c r="E65" s="18" t="n">
        <v>422.97181361</v>
      </c>
      <c r="F65" s="20" t="n">
        <v>2.56092013</v>
      </c>
      <c r="G65" s="18" t="n">
        <v>404.484375</v>
      </c>
      <c r="H65" s="20" t="n">
        <v>4.17537039</v>
      </c>
      <c r="I65" s="18" t="s">
        <v>481</v>
      </c>
      <c r="J65" s="20" t="s">
        <v>481</v>
      </c>
      <c r="K65" s="18" t="s">
        <v>481</v>
      </c>
      <c r="L65" s="20" t="s">
        <v>481</v>
      </c>
      <c r="M65" s="18" t="n">
        <v>415.62586341</v>
      </c>
      <c r="N65" s="20" t="n">
        <v>34.00049211</v>
      </c>
      <c r="O65" s="18" t="n">
        <v>493.8066</v>
      </c>
      <c r="P65" s="20" t="n">
        <v>58.32351229</v>
      </c>
      <c r="Q65" s="18" t="n">
        <v>370.3247467</v>
      </c>
      <c r="R65" s="20" t="n">
        <v>15.13139497</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417.93412468</v>
      </c>
      <c r="N66" s="20" t="n">
        <v>1.46238599</v>
      </c>
      <c r="O66" s="18" t="s">
        <v>481</v>
      </c>
      <c r="P66" s="20" t="s">
        <v>481</v>
      </c>
      <c r="Q66" s="18" t="s">
        <v>481</v>
      </c>
      <c r="R66" s="20" t="s">
        <v>481</v>
      </c>
    </row>
    <row r="67" spans="1:18">
      <c r="A67" s="15" t="s">
        <v>542</v>
      </c>
      <c r="B67" s="17" t="n">
        <v>6971</v>
      </c>
      <c r="C67" s="18">
        <f>(396.0/B67*100)</f>
        <v/>
      </c>
      <c r="D67" s="19" t="n">
        <v>6575</v>
      </c>
      <c r="E67" s="18" t="n">
        <v>388.39562896</v>
      </c>
      <c r="F67" s="20" t="n">
        <v>2.85280947</v>
      </c>
      <c r="G67" s="18" t="n">
        <v>401.80280036</v>
      </c>
      <c r="H67" s="20" t="n">
        <v>3.56644061</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397.66118488</v>
      </c>
      <c r="F68" s="20" t="n">
        <v>1.67525027</v>
      </c>
      <c r="G68" s="18" t="n">
        <v>412.34972949</v>
      </c>
      <c r="H68" s="20" t="n">
        <v>1.91054623</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445.6525892</v>
      </c>
      <c r="F69" s="20" t="n">
        <v>4.07969129</v>
      </c>
      <c r="G69" s="18" t="n">
        <v>440.38706877</v>
      </c>
      <c r="H69" s="20" t="n">
        <v>5.89260332</v>
      </c>
      <c r="I69" s="18" t="s">
        <v>481</v>
      </c>
      <c r="J69" s="20" t="s">
        <v>481</v>
      </c>
      <c r="K69" s="18" t="s">
        <v>481</v>
      </c>
      <c r="L69" s="20" t="s">
        <v>481</v>
      </c>
      <c r="M69" s="18" t="s">
        <v>481</v>
      </c>
      <c r="N69" s="20" t="s">
        <v>481</v>
      </c>
      <c r="O69" s="18" t="s">
        <v>481</v>
      </c>
      <c r="P69" s="20" t="s">
        <v>481</v>
      </c>
      <c r="Q69" s="18" t="n">
        <v>450.65148199</v>
      </c>
      <c r="R69" s="20" t="n">
        <v>23.8285456</v>
      </c>
    </row>
    <row r="70" spans="1:18">
      <c r="A70" s="15" t="s">
        <v>545</v>
      </c>
      <c r="B70" s="17" t="n">
        <v>6036</v>
      </c>
      <c r="C70" s="18">
        <f>(223.0/B70*100)</f>
        <v/>
      </c>
      <c r="D70" s="19" t="n">
        <v>5813</v>
      </c>
      <c r="E70" s="18" t="n">
        <v>497.15411958</v>
      </c>
      <c r="F70" s="20" t="n">
        <v>3.23425056</v>
      </c>
      <c r="G70" s="18" t="n">
        <v>479.69736683</v>
      </c>
      <c r="H70" s="20" t="n">
        <v>6.56518299</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(0.0/B71*100)</f>
        <v/>
      </c>
      <c r="D71" s="19" t="n">
        <v>6115</v>
      </c>
      <c r="E71" s="18" t="s">
        <v>481</v>
      </c>
      <c r="F71" s="20" t="s">
        <v>481</v>
      </c>
      <c r="G71" s="18" t="s">
        <v>481</v>
      </c>
      <c r="H71" s="20" t="s">
        <v>481</v>
      </c>
      <c r="I71" s="18" t="s">
        <v>481</v>
      </c>
      <c r="J71" s="20" t="s">
        <v>481</v>
      </c>
      <c r="K71" s="18" t="s">
        <v>481</v>
      </c>
      <c r="L71" s="20" t="s">
        <v>481</v>
      </c>
      <c r="M71" s="18" t="n">
        <v>564.18967857</v>
      </c>
      <c r="N71" s="20" t="n">
        <v>1.4662683</v>
      </c>
      <c r="O71" s="18" t="s">
        <v>481</v>
      </c>
      <c r="P71" s="20" t="s">
        <v>481</v>
      </c>
      <c r="Q71" s="18" t="s">
        <v>481</v>
      </c>
      <c r="R71" s="20" t="s">
        <v>481</v>
      </c>
    </row>
    <row r="72" spans="1:18">
      <c r="A72" s="15" t="s">
        <v>547</v>
      </c>
      <c r="B72" s="17" t="n">
        <v>7708</v>
      </c>
      <c r="C72" s="18">
        <f>(5.0/B72*100)</f>
        <v/>
      </c>
      <c r="D72" s="19" t="n">
        <v>7703</v>
      </c>
      <c r="E72" s="18" t="n">
        <v>535.28251539</v>
      </c>
      <c r="F72" s="20" t="n">
        <v>3.26026728</v>
      </c>
      <c r="G72" s="18" t="n">
        <v>552.7513482000001</v>
      </c>
      <c r="H72" s="20" t="n">
        <v>3.63745879</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409.0830711</v>
      </c>
      <c r="F73" s="20" t="n">
        <v>3.10096972</v>
      </c>
      <c r="G73" s="18" t="n">
        <v>428.19775872</v>
      </c>
      <c r="H73" s="20" t="n">
        <v>4.78852143</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414.52050124</v>
      </c>
      <c r="F74" s="20" t="n">
        <v>1.71694481</v>
      </c>
      <c r="G74" s="18" t="n">
        <v>433.15058913</v>
      </c>
      <c r="H74" s="20" t="n">
        <v>4.04887793</v>
      </c>
      <c r="I74" s="18" t="s">
        <v>481</v>
      </c>
      <c r="J74" s="20" t="s">
        <v>481</v>
      </c>
      <c r="K74" s="18" t="s">
        <v>481</v>
      </c>
      <c r="L74" s="20" t="s">
        <v>481</v>
      </c>
      <c r="M74" s="18" t="s">
        <v>481</v>
      </c>
      <c r="N74" s="20" t="s">
        <v>481</v>
      </c>
      <c r="O74" s="18" t="s">
        <v>481</v>
      </c>
      <c r="P74" s="20" t="s">
        <v>481</v>
      </c>
      <c r="Q74" s="18" t="n">
        <v>421.19794269</v>
      </c>
      <c r="R74" s="20" t="n">
        <v>8.77561384</v>
      </c>
    </row>
    <row r="75" spans="1:18">
      <c r="A75" s="15" t="s">
        <v>550</v>
      </c>
      <c r="B75" s="17" t="n">
        <v>5375</v>
      </c>
      <c r="C75" s="18">
        <f>(244.0/B75*100)</f>
        <v/>
      </c>
      <c r="D75" s="19" t="n">
        <v>5131</v>
      </c>
      <c r="E75" s="18" t="n">
        <v>354.02310761</v>
      </c>
      <c r="F75" s="20" t="n">
        <v>3.1254004</v>
      </c>
      <c r="G75" s="18" t="n">
        <v>385.3418739</v>
      </c>
      <c r="H75" s="20" t="n">
        <v>3.58713011</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426.21721488</v>
      </c>
      <c r="F76" s="20" t="n">
        <v>2.79849448</v>
      </c>
      <c r="G76" s="18" t="n">
        <v>430.70463524</v>
      </c>
      <c r="H76" s="20" t="n">
        <v>3.11316096</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418.1990628</v>
      </c>
      <c r="F77" s="20" t="n">
        <v>2.56911869</v>
      </c>
      <c r="G77" s="18" t="n">
        <v>419.17066152</v>
      </c>
      <c r="H77" s="20" t="n">
        <v>4.42620942</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(41.0/B79*100)</f>
        <v/>
      </c>
      <c r="D79" s="19" t="n">
        <v>1616</v>
      </c>
      <c r="E79" s="18" t="n">
        <v>455.993935</v>
      </c>
      <c r="F79" s="20" t="n">
        <v>7.25609071</v>
      </c>
      <c r="G79" s="18" t="n">
        <v>459.33940878</v>
      </c>
      <c r="H79" s="20" t="n">
        <v>10.04208369</v>
      </c>
      <c r="I79" s="18" t="s">
        <v>481</v>
      </c>
      <c r="J79" s="20" t="s">
        <v>481</v>
      </c>
      <c r="K79" s="18" t="s">
        <v>481</v>
      </c>
      <c r="L79" s="20" t="s">
        <v>481</v>
      </c>
      <c r="M79" s="18" t="s">
        <v>481</v>
      </c>
      <c r="N79" s="20" t="s">
        <v>481</v>
      </c>
      <c r="O79" s="18" t="s">
        <v>481</v>
      </c>
      <c r="P79" s="20" t="s">
        <v>481</v>
      </c>
      <c r="Q79" s="18" t="n">
        <v>452.58292895</v>
      </c>
      <c r="R79" s="20" t="n">
        <v>58.71634631</v>
      </c>
    </row>
    <row r="80" spans="1:18">
      <c r="A80" s="15" t="s">
        <v>555</v>
      </c>
      <c r="B80" s="17" t="n">
        <v>7841</v>
      </c>
      <c r="C80" s="18">
        <f>(0.0/B80*100)</f>
        <v/>
      </c>
      <c r="D80" s="19" t="n">
        <v>7841</v>
      </c>
      <c r="E80" s="18" t="n">
        <v>459.36460441</v>
      </c>
      <c r="F80" s="20" t="n">
        <v>4.89332282</v>
      </c>
      <c r="G80" s="18" t="n">
        <v>460.81265629</v>
      </c>
      <c r="H80" s="20" t="n">
        <v>4.88707878</v>
      </c>
      <c r="I80" s="18" t="s">
        <v>481</v>
      </c>
      <c r="J80" s="20" t="s">
        <v>481</v>
      </c>
      <c r="K80" s="18" t="s">
        <v>481</v>
      </c>
      <c r="L80" s="20" t="s">
        <v>481</v>
      </c>
      <c r="M80" s="18" t="s">
        <v>481</v>
      </c>
      <c r="N80" s="20" t="s">
        <v>481</v>
      </c>
      <c r="O80" s="18" t="s">
        <v>481</v>
      </c>
      <c r="P80" s="20" t="s">
        <v>481</v>
      </c>
      <c r="Q80" s="18" t="n">
        <v>434.67125229</v>
      </c>
      <c r="R80" s="20" t="n">
        <v>25.07423785</v>
      </c>
    </row>
    <row r="81" spans="1:18">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n">
        <v>446.10977731</v>
      </c>
      <c r="N81" s="20" t="n">
        <v>3.2500212</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769</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496.63253044</v>
      </c>
      <c r="F7" s="20" t="n">
        <v>1.66837099</v>
      </c>
      <c r="G7" s="18" t="n">
        <v>491.76553344</v>
      </c>
      <c r="H7" s="20" t="n">
        <v>2.78092046</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504.53160544</v>
      </c>
      <c r="F8" s="20" t="n">
        <v>3.06442604</v>
      </c>
      <c r="G8" s="18" t="n">
        <v>479.62158674</v>
      </c>
      <c r="H8" s="20" t="n">
        <v>4.70944408</v>
      </c>
      <c r="I8" s="18" t="s">
        <v>481</v>
      </c>
      <c r="J8" s="20" t="s">
        <v>481</v>
      </c>
      <c r="K8" s="18" t="s">
        <v>481</v>
      </c>
      <c r="L8" s="20" t="s">
        <v>481</v>
      </c>
      <c r="M8" s="18" t="n">
        <v>301.63126691</v>
      </c>
      <c r="N8" s="20" t="n">
        <v>25.14921031</v>
      </c>
      <c r="O8" s="18" t="s">
        <v>481</v>
      </c>
      <c r="P8" s="20" t="s">
        <v>481</v>
      </c>
      <c r="Q8" s="18" t="s">
        <v>481</v>
      </c>
      <c r="R8" s="20" t="s">
        <v>481</v>
      </c>
    </row>
    <row r="9" spans="1:18">
      <c r="A9" s="15" t="s">
        <v>484</v>
      </c>
      <c r="B9" s="17" t="n">
        <v>9651</v>
      </c>
      <c r="C9" s="18">
        <f>(175.0/B9*100)</f>
        <v/>
      </c>
      <c r="D9" s="19" t="n">
        <v>9476</v>
      </c>
      <c r="E9" s="18" t="n">
        <v>498.20056633</v>
      </c>
      <c r="F9" s="20" t="n">
        <v>3.44345003</v>
      </c>
      <c r="G9" s="18" t="n">
        <v>527.0859243800001</v>
      </c>
      <c r="H9" s="20" t="n">
        <v>2.7573925</v>
      </c>
      <c r="I9" s="18" t="s">
        <v>481</v>
      </c>
      <c r="J9" s="20" t="s">
        <v>481</v>
      </c>
      <c r="K9" s="18" t="s">
        <v>481</v>
      </c>
      <c r="L9" s="20" t="s">
        <v>481</v>
      </c>
      <c r="M9" s="18" t="n">
        <v>357.98454354</v>
      </c>
      <c r="N9" s="20" t="n">
        <v>11.51846445</v>
      </c>
      <c r="O9" s="18" t="s">
        <v>481</v>
      </c>
      <c r="P9" s="20" t="s">
        <v>481</v>
      </c>
      <c r="Q9" s="18" t="s">
        <v>481</v>
      </c>
      <c r="R9" s="20" t="s">
        <v>481</v>
      </c>
    </row>
    <row r="10" spans="1:18">
      <c r="A10" s="15" t="s">
        <v>485</v>
      </c>
      <c r="B10" s="17" t="n">
        <v>20058</v>
      </c>
      <c r="C10" s="18">
        <f>(545.0/B10*100)</f>
        <v/>
      </c>
      <c r="D10" s="19" t="n">
        <v>19513</v>
      </c>
      <c r="E10" s="18" t="n">
        <v>515.81675847</v>
      </c>
      <c r="F10" s="20" t="n">
        <v>2.60408564</v>
      </c>
      <c r="G10" s="18" t="n">
        <v>516.38296982</v>
      </c>
      <c r="H10" s="20" t="n">
        <v>3.11730436</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405.42933494</v>
      </c>
      <c r="F11" s="20" t="n">
        <v>3.16304117</v>
      </c>
      <c r="G11" s="18" t="n">
        <v>432.47413192</v>
      </c>
      <c r="H11" s="20" t="n">
        <v>2.81417355</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485.69008652</v>
      </c>
      <c r="F12" s="20" t="n">
        <v>2.68219161</v>
      </c>
      <c r="G12" s="18" t="n">
        <v>512.60420173</v>
      </c>
      <c r="H12" s="20" t="n">
        <v>3.37057879</v>
      </c>
      <c r="I12" s="18" t="s">
        <v>481</v>
      </c>
      <c r="J12" s="20" t="s">
        <v>481</v>
      </c>
      <c r="K12" s="18" t="s">
        <v>481</v>
      </c>
      <c r="L12" s="20" t="s">
        <v>481</v>
      </c>
      <c r="M12" s="18" t="n">
        <v>340.98506961</v>
      </c>
      <c r="N12" s="20" t="n">
        <v>12.52444664</v>
      </c>
      <c r="O12" s="18" t="s">
        <v>481</v>
      </c>
      <c r="P12" s="20" t="s">
        <v>481</v>
      </c>
      <c r="Q12" s="18" t="s">
        <v>481</v>
      </c>
      <c r="R12" s="20" t="s">
        <v>481</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511.08763174</v>
      </c>
      <c r="N13" s="20" t="n">
        <v>2.17417839</v>
      </c>
      <c r="O13" s="18" t="s">
        <v>481</v>
      </c>
      <c r="P13" s="20" t="s">
        <v>481</v>
      </c>
      <c r="Q13" s="18" t="s">
        <v>481</v>
      </c>
      <c r="R13" s="20" t="s">
        <v>481</v>
      </c>
    </row>
    <row r="14" spans="1:18">
      <c r="A14" s="15" t="s">
        <v>489</v>
      </c>
      <c r="B14" s="17" t="n">
        <v>5587</v>
      </c>
      <c r="C14" s="18">
        <f>(0.0/B14*100)</f>
        <v/>
      </c>
      <c r="D14" s="19" t="n">
        <v>5587</v>
      </c>
      <c r="E14" s="18" t="s">
        <v>481</v>
      </c>
      <c r="F14" s="20" t="s">
        <v>481</v>
      </c>
      <c r="G14" s="18" t="s">
        <v>481</v>
      </c>
      <c r="H14" s="20" t="s">
        <v>481</v>
      </c>
      <c r="I14" s="18" t="s">
        <v>481</v>
      </c>
      <c r="J14" s="20" t="s">
        <v>481</v>
      </c>
      <c r="K14" s="18" t="s">
        <v>481</v>
      </c>
      <c r="L14" s="20" t="s">
        <v>481</v>
      </c>
      <c r="M14" s="18" t="n">
        <v>519.52913237</v>
      </c>
      <c r="N14" s="20" t="n">
        <v>2.04255433</v>
      </c>
      <c r="O14" s="18" t="s">
        <v>481</v>
      </c>
      <c r="P14" s="20" t="s">
        <v>481</v>
      </c>
      <c r="Q14" s="18" t="s">
        <v>481</v>
      </c>
      <c r="R14" s="20" t="s">
        <v>481</v>
      </c>
    </row>
    <row r="15" spans="1:18">
      <c r="A15" s="15" t="s">
        <v>490</v>
      </c>
      <c r="B15" s="17" t="n">
        <v>5882</v>
      </c>
      <c r="C15" s="18">
        <f>(61.0/B15*100)</f>
        <v/>
      </c>
      <c r="D15" s="19" t="n">
        <v>5821</v>
      </c>
      <c r="E15" s="18" t="n">
        <v>515.06422251</v>
      </c>
      <c r="F15" s="20" t="n">
        <v>2.36319068</v>
      </c>
      <c r="G15" s="18" t="n">
        <v>506.93230996</v>
      </c>
      <c r="H15" s="20" t="n">
        <v>3.33883034</v>
      </c>
      <c r="I15" s="18" t="s">
        <v>481</v>
      </c>
      <c r="J15" s="20" t="s">
        <v>481</v>
      </c>
      <c r="K15" s="18" t="s">
        <v>481</v>
      </c>
      <c r="L15" s="20" t="s">
        <v>481</v>
      </c>
      <c r="M15" s="18" t="n">
        <v>368.85220715</v>
      </c>
      <c r="N15" s="20" t="n">
        <v>14.5875493</v>
      </c>
      <c r="O15" s="18" t="s">
        <v>481</v>
      </c>
      <c r="P15" s="20" t="s">
        <v>481</v>
      </c>
      <c r="Q15" s="18" t="s">
        <v>481</v>
      </c>
      <c r="R15" s="20" t="s">
        <v>481</v>
      </c>
    </row>
    <row r="16" spans="1:18">
      <c r="A16" s="15" t="s">
        <v>491</v>
      </c>
      <c r="B16" s="17" t="n">
        <v>6108</v>
      </c>
      <c r="C16" s="18">
        <f>(121.0/B16*100)</f>
        <v/>
      </c>
      <c r="D16" s="19" t="n">
        <v>5987</v>
      </c>
      <c r="E16" s="18" t="n">
        <v>488.00784747</v>
      </c>
      <c r="F16" s="20" t="n">
        <v>2.46383197</v>
      </c>
      <c r="G16" s="18" t="n">
        <v>508.79340195</v>
      </c>
      <c r="H16" s="20" t="n">
        <v>3.18206647</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517.3998556</v>
      </c>
      <c r="F17" s="20" t="n">
        <v>2.93096508</v>
      </c>
      <c r="G17" s="18" t="n">
        <v>502.9826421</v>
      </c>
      <c r="H17" s="20" t="n">
        <v>4.46690515</v>
      </c>
      <c r="I17" s="18" t="s">
        <v>481</v>
      </c>
      <c r="J17" s="20" t="s">
        <v>481</v>
      </c>
      <c r="K17" s="18" t="s">
        <v>481</v>
      </c>
      <c r="L17" s="20" t="s">
        <v>481</v>
      </c>
      <c r="M17" s="18" t="n">
        <v>362.96139732</v>
      </c>
      <c r="N17" s="20" t="n">
        <v>12.64520278</v>
      </c>
      <c r="O17" s="18" t="s">
        <v>481</v>
      </c>
      <c r="P17" s="20" t="s">
        <v>481</v>
      </c>
      <c r="Q17" s="18" t="s">
        <v>481</v>
      </c>
      <c r="R17" s="20" t="s">
        <v>481</v>
      </c>
    </row>
    <row r="18" spans="1:18">
      <c r="A18" s="15" t="s">
        <v>493</v>
      </c>
      <c r="B18" s="17" t="n">
        <v>5532</v>
      </c>
      <c r="C18" s="18">
        <f>(29.0/B18*100)</f>
        <v/>
      </c>
      <c r="D18" s="19" t="n">
        <v>5503</v>
      </c>
      <c r="E18" s="18" t="n">
        <v>460.02833959</v>
      </c>
      <c r="F18" s="20" t="n">
        <v>3.35155045</v>
      </c>
      <c r="G18" s="18" t="n">
        <v>417.13810644</v>
      </c>
      <c r="H18" s="20" t="n">
        <v>6.36712107</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482.92996702</v>
      </c>
      <c r="F19" s="20" t="n">
        <v>2.68097851</v>
      </c>
      <c r="G19" s="18" t="n">
        <v>461.48628989</v>
      </c>
      <c r="H19" s="20" t="n">
        <v>4.12308067</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483.15870145</v>
      </c>
      <c r="F20" s="20" t="n">
        <v>2.30578248</v>
      </c>
      <c r="G20" s="18" t="n">
        <v>498.66312747</v>
      </c>
      <c r="H20" s="20" t="n">
        <v>3.22397267</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505.36390664</v>
      </c>
      <c r="F21" s="20" t="n">
        <v>2.04106634</v>
      </c>
      <c r="G21" s="18" t="n">
        <v>473.74407833</v>
      </c>
      <c r="H21" s="20" t="n">
        <v>6.32847537</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472.9246696</v>
      </c>
      <c r="F22" s="20" t="n">
        <v>3.68610959</v>
      </c>
      <c r="G22" s="18" t="n">
        <v>459.65684152</v>
      </c>
      <c r="H22" s="20" t="n">
        <v>7.25660348</v>
      </c>
      <c r="I22" s="18" t="s">
        <v>481</v>
      </c>
      <c r="J22" s="20" t="s">
        <v>481</v>
      </c>
      <c r="K22" s="18" t="s">
        <v>481</v>
      </c>
      <c r="L22" s="20" t="s">
        <v>481</v>
      </c>
      <c r="M22" s="18" t="s">
        <v>481</v>
      </c>
      <c r="N22" s="20" t="s">
        <v>481</v>
      </c>
      <c r="O22" s="18" t="n">
        <v>459.02167211</v>
      </c>
      <c r="P22" s="20" t="n">
        <v>32.72905613</v>
      </c>
      <c r="Q22" s="18" t="s">
        <v>481</v>
      </c>
      <c r="R22" s="20" t="s">
        <v>481</v>
      </c>
    </row>
    <row r="23" spans="1:18">
      <c r="A23" s="15" t="s">
        <v>498</v>
      </c>
      <c r="B23" s="17" t="n">
        <v>11583</v>
      </c>
      <c r="C23" s="18">
        <f>(230.0/B23*100)</f>
        <v/>
      </c>
      <c r="D23" s="19" t="n">
        <v>11353</v>
      </c>
      <c r="E23" s="18" t="n">
        <v>490.823309</v>
      </c>
      <c r="F23" s="20" t="n">
        <v>3.19656297</v>
      </c>
      <c r="G23" s="18" t="n">
        <v>490.02467642</v>
      </c>
      <c r="H23" s="20" t="n">
        <v>4.85166448</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532.03025414</v>
      </c>
      <c r="F24" s="20" t="n">
        <v>2.90393887</v>
      </c>
      <c r="G24" s="18" t="n">
        <v>575.22167996</v>
      </c>
      <c r="H24" s="20" t="n">
        <v>29.52053958</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522.95050286</v>
      </c>
      <c r="F25" s="20" t="n">
        <v>3.76428019</v>
      </c>
      <c r="G25" s="18" t="n">
        <v>529.00333367</v>
      </c>
      <c r="H25" s="20" t="n">
        <v>6.28856114</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(0.0/B26*100)</f>
        <v/>
      </c>
      <c r="D26" s="19" t="n">
        <v>4869</v>
      </c>
      <c r="E26" s="18" t="s">
        <v>481</v>
      </c>
      <c r="F26" s="20" t="s">
        <v>481</v>
      </c>
      <c r="G26" s="18" t="s">
        <v>481</v>
      </c>
      <c r="H26" s="20" t="s">
        <v>481</v>
      </c>
      <c r="I26" s="18" t="s">
        <v>481</v>
      </c>
      <c r="J26" s="20" t="s">
        <v>481</v>
      </c>
      <c r="K26" s="18" t="s">
        <v>481</v>
      </c>
      <c r="L26" s="20" t="s">
        <v>481</v>
      </c>
      <c r="M26" s="18" t="n">
        <v>482.30507155</v>
      </c>
      <c r="N26" s="20" t="n">
        <v>1.8687429</v>
      </c>
      <c r="O26" s="18" t="s">
        <v>481</v>
      </c>
      <c r="P26" s="20" t="s">
        <v>481</v>
      </c>
      <c r="Q26" s="18" t="s">
        <v>481</v>
      </c>
      <c r="R26" s="20" t="s">
        <v>481</v>
      </c>
    </row>
    <row r="27" spans="1:18">
      <c r="A27" s="15" t="s">
        <v>502</v>
      </c>
      <c r="B27" s="17" t="n">
        <v>5299</v>
      </c>
      <c r="C27" s="18">
        <f>(48.0/B27*100)</f>
        <v/>
      </c>
      <c r="D27" s="19" t="n">
        <v>5251</v>
      </c>
      <c r="E27" s="18" t="n">
        <v>490.06933085</v>
      </c>
      <c r="F27" s="20" t="n">
        <v>1.46456245</v>
      </c>
      <c r="G27" s="18" t="n">
        <v>471.18639558</v>
      </c>
      <c r="H27" s="20" t="n">
        <v>2.63418449</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413.7684264</v>
      </c>
      <c r="F28" s="20" t="n">
        <v>2.37049109</v>
      </c>
      <c r="G28" s="18" t="n">
        <v>393.036058</v>
      </c>
      <c r="H28" s="20" t="n">
        <v>2.96930866</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517.71924003</v>
      </c>
      <c r="F29" s="20" t="n">
        <v>2.29707506</v>
      </c>
      <c r="G29" s="18" t="n">
        <v>514.90570309</v>
      </c>
      <c r="H29" s="20" t="n">
        <v>6.07984637</v>
      </c>
      <c r="I29" s="18" t="s">
        <v>481</v>
      </c>
      <c r="J29" s="20" t="s">
        <v>481</v>
      </c>
      <c r="K29" s="18" t="s">
        <v>481</v>
      </c>
      <c r="L29" s="20" t="s">
        <v>481</v>
      </c>
      <c r="M29" s="18" t="n">
        <v>335.3902018</v>
      </c>
      <c r="N29" s="20" t="n">
        <v>12.1685767</v>
      </c>
      <c r="O29" s="18" t="s">
        <v>481</v>
      </c>
      <c r="P29" s="20" t="s">
        <v>481</v>
      </c>
      <c r="Q29" s="18" t="s">
        <v>481</v>
      </c>
      <c r="R29" s="20" t="s">
        <v>481</v>
      </c>
    </row>
    <row r="30" spans="1:18">
      <c r="A30" s="15" t="s">
        <v>505</v>
      </c>
      <c r="B30" s="17" t="n">
        <v>4520</v>
      </c>
      <c r="C30" s="18">
        <f>(140.0/B30*100)</f>
        <v/>
      </c>
      <c r="D30" s="19" t="n">
        <v>4380</v>
      </c>
      <c r="E30" s="18" t="n">
        <v>499.2471595</v>
      </c>
      <c r="F30" s="20" t="n">
        <v>2.36372341</v>
      </c>
      <c r="G30" s="18" t="n">
        <v>480.8501446</v>
      </c>
      <c r="H30" s="20" t="n">
        <v>5.03593213</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501.72981506</v>
      </c>
      <c r="N31" s="20" t="n">
        <v>2.23163648</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504.46925149</v>
      </c>
      <c r="N32" s="20" t="n">
        <v>2.38982369</v>
      </c>
      <c r="O32" s="18" t="s">
        <v>481</v>
      </c>
      <c r="P32" s="20" t="s">
        <v>481</v>
      </c>
      <c r="Q32" s="18" t="s">
        <v>481</v>
      </c>
      <c r="R32" s="20" t="s">
        <v>481</v>
      </c>
    </row>
    <row r="33" spans="1:18">
      <c r="A33" s="15" t="s">
        <v>508</v>
      </c>
      <c r="B33" s="17" t="n">
        <v>7325</v>
      </c>
      <c r="C33" s="18">
        <f>(78.0/B33*100)</f>
        <v/>
      </c>
      <c r="D33" s="19" t="n">
        <v>7247</v>
      </c>
      <c r="E33" s="18" t="n">
        <v>497.02617979</v>
      </c>
      <c r="F33" s="20" t="n">
        <v>2.53747865</v>
      </c>
      <c r="G33" s="18" t="n">
        <v>454.98638173</v>
      </c>
      <c r="H33" s="20" t="n">
        <v>7.54711953</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485.58893423</v>
      </c>
      <c r="F34" s="20" t="n">
        <v>2.68314688</v>
      </c>
      <c r="G34" s="18" t="n">
        <v>456.10659347</v>
      </c>
      <c r="H34" s="20" t="n">
        <v>4.05037863</v>
      </c>
      <c r="I34" s="18" t="s">
        <v>481</v>
      </c>
      <c r="J34" s="20" t="s">
        <v>481</v>
      </c>
      <c r="K34" s="18" t="s">
        <v>481</v>
      </c>
      <c r="L34" s="20" t="s">
        <v>481</v>
      </c>
      <c r="M34" s="18" t="n">
        <v>336.51078337</v>
      </c>
      <c r="N34" s="20" t="n">
        <v>12.24828707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509.91963209</v>
      </c>
      <c r="P35" s="20" t="n">
        <v>1.25633733</v>
      </c>
      <c r="Q35" s="18" t="s">
        <v>481</v>
      </c>
      <c r="R35" s="20" t="s">
        <v>481</v>
      </c>
    </row>
    <row r="36" spans="1:18">
      <c r="A36" s="15" t="s">
        <v>511</v>
      </c>
      <c r="B36" s="17" t="n">
        <v>6736</v>
      </c>
      <c r="C36" s="18">
        <f>(40.0/B36*100)</f>
        <v/>
      </c>
      <c r="D36" s="19" t="n">
        <v>6696</v>
      </c>
      <c r="E36" s="18" t="n">
        <v>493.58509727</v>
      </c>
      <c r="F36" s="20" t="n">
        <v>2.736012</v>
      </c>
      <c r="G36" s="18" t="n">
        <v>475.42340804</v>
      </c>
      <c r="H36" s="20" t="n">
        <v>2.98381363</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492.7656104</v>
      </c>
      <c r="F37" s="20" t="n">
        <v>4.33830662</v>
      </c>
      <c r="G37" s="18" t="n">
        <v>496.17234863</v>
      </c>
      <c r="H37" s="20" t="n">
        <v>3.35608626</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524.89220076</v>
      </c>
      <c r="F38" s="20" t="n">
        <v>2.98811824</v>
      </c>
      <c r="G38" s="18" t="n">
        <v>510.46844211</v>
      </c>
      <c r="H38" s="20" t="n">
        <v>4.7126236</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423.96785905</v>
      </c>
      <c r="F39" s="20" t="n">
        <v>4.07544226</v>
      </c>
      <c r="G39" s="18" t="n">
        <v>404.31904785</v>
      </c>
      <c r="H39" s="20" t="n">
        <v>8.299549499999999</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495.53369174</v>
      </c>
      <c r="F40" s="20" t="n">
        <v>2.87724052</v>
      </c>
      <c r="G40" s="18" t="n">
        <v>483.6021626</v>
      </c>
      <c r="H40" s="20" t="n">
        <v>3.51472695</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471.59424566</v>
      </c>
      <c r="F41" s="20" t="n">
        <v>2.91223318</v>
      </c>
      <c r="G41" s="18" t="n">
        <v>461.13551187</v>
      </c>
      <c r="H41" s="20" t="n">
        <v>8.85042327</v>
      </c>
      <c r="I41" s="18" t="s">
        <v>481</v>
      </c>
      <c r="J41" s="20" t="s">
        <v>481</v>
      </c>
      <c r="K41" s="18" t="s">
        <v>481</v>
      </c>
      <c r="L41" s="20" t="s">
        <v>481</v>
      </c>
      <c r="M41" s="18" t="n">
        <v>392.51815558</v>
      </c>
      <c r="N41" s="20" t="n">
        <v>16.89642718</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338.09812212</v>
      </c>
      <c r="F45" s="20" t="n">
        <v>13.37385453</v>
      </c>
      <c r="G45" s="18" t="n">
        <v>327.44501169</v>
      </c>
      <c r="H45" s="20" t="n">
        <v>11.54626729</v>
      </c>
      <c r="I45" s="18" t="s">
        <v>481</v>
      </c>
      <c r="J45" s="20" t="s">
        <v>481</v>
      </c>
      <c r="K45" s="18" t="s">
        <v>481</v>
      </c>
      <c r="L45" s="20" t="s">
        <v>481</v>
      </c>
      <c r="M45" s="18" t="n">
        <v>360.64181448</v>
      </c>
      <c r="N45" s="20" t="n">
        <v>2.99439395</v>
      </c>
      <c r="O45" s="18" t="s">
        <v>481</v>
      </c>
      <c r="P45" s="20" t="s">
        <v>481</v>
      </c>
      <c r="Q45" s="18" t="n">
        <v>355.72322935</v>
      </c>
      <c r="R45" s="20" t="n">
        <v>7.59589258</v>
      </c>
    </row>
    <row r="46" spans="1:18">
      <c r="A46" s="15" t="s">
        <v>521</v>
      </c>
      <c r="B46" s="17" t="n">
        <v>23141</v>
      </c>
      <c r="C46" s="18">
        <f>(1771.0/B46*100)</f>
        <v/>
      </c>
      <c r="D46" s="19" t="n">
        <v>21370</v>
      </c>
      <c r="E46" s="18" t="n">
        <v>377.36006539</v>
      </c>
      <c r="F46" s="20" t="n">
        <v>2.7327528</v>
      </c>
      <c r="G46" s="18" t="n">
        <v>382.58149244</v>
      </c>
      <c r="H46" s="20" t="n">
        <v>4.43104756</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451.06793339</v>
      </c>
      <c r="F47" s="20" t="n">
        <v>4.13779514</v>
      </c>
      <c r="G47" s="18" t="n">
        <v>424.23124559</v>
      </c>
      <c r="H47" s="20" t="n">
        <v>4.23261626</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515.0797399099999</v>
      </c>
      <c r="F48" s="20" t="n">
        <v>4.21171878</v>
      </c>
      <c r="G48" s="18" t="n">
        <v>550.7692041400001</v>
      </c>
      <c r="H48" s="20" t="n">
        <v>7.46908501</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407.08170047</v>
      </c>
      <c r="F49" s="20" t="n">
        <v>3.35418811</v>
      </c>
      <c r="G49" s="18" t="n">
        <v>413.94265437</v>
      </c>
      <c r="H49" s="20" t="n">
        <v>3.96119307</v>
      </c>
      <c r="I49" s="18" t="s">
        <v>481</v>
      </c>
      <c r="J49" s="20" t="s">
        <v>481</v>
      </c>
      <c r="K49" s="18" t="s">
        <v>481</v>
      </c>
      <c r="L49" s="20" t="s">
        <v>481</v>
      </c>
      <c r="M49" s="18" t="s">
        <v>481</v>
      </c>
      <c r="N49" s="20" t="s">
        <v>481</v>
      </c>
      <c r="O49" s="18" t="n">
        <v>306.9584</v>
      </c>
      <c r="P49" s="20" t="n">
        <v>50.02787127</v>
      </c>
      <c r="Q49" s="18" t="n">
        <v>347.85670341</v>
      </c>
      <c r="R49" s="20" t="n">
        <v>14.36860042</v>
      </c>
    </row>
    <row r="50" spans="1:18">
      <c r="A50" s="15" t="s">
        <v>525</v>
      </c>
      <c r="B50" s="17" t="n">
        <v>11795</v>
      </c>
      <c r="C50" s="18">
        <f>(249.0/B50*100)</f>
        <v/>
      </c>
      <c r="D50" s="19" t="n">
        <v>11546</v>
      </c>
      <c r="E50" s="18" t="n">
        <v>387.33954829</v>
      </c>
      <c r="F50" s="20" t="n">
        <v>2.50914222</v>
      </c>
      <c r="G50" s="18" t="n">
        <v>393.68941111</v>
      </c>
      <c r="H50" s="20" t="n">
        <v>3.06835843</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n">
        <v>400.25337307</v>
      </c>
      <c r="N51" s="20" t="n">
        <v>2.4652548</v>
      </c>
      <c r="O51" s="18" t="s">
        <v>481</v>
      </c>
      <c r="P51" s="20" t="s">
        <v>481</v>
      </c>
      <c r="Q51" s="18" t="s">
        <v>481</v>
      </c>
      <c r="R51" s="20" t="s">
        <v>481</v>
      </c>
    </row>
    <row r="52" spans="1:18">
      <c r="A52" s="15" t="s">
        <v>527</v>
      </c>
      <c r="B52" s="17" t="n">
        <v>5809</v>
      </c>
      <c r="C52" s="18">
        <f>(85.0/B52*100)</f>
        <v/>
      </c>
      <c r="D52" s="19" t="n">
        <v>5724</v>
      </c>
      <c r="E52" s="18" t="n">
        <v>470.85886149</v>
      </c>
      <c r="F52" s="20" t="n">
        <v>3.42498732</v>
      </c>
      <c r="G52" s="18" t="n">
        <v>455.4201987</v>
      </c>
      <c r="H52" s="20" t="n">
        <v>3.28618056</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424.96493488</v>
      </c>
      <c r="F53" s="20" t="n">
        <v>2.71961272</v>
      </c>
      <c r="G53" s="18" t="n">
        <v>444.93863433</v>
      </c>
      <c r="H53" s="20" t="n">
        <v>1.96536956</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321.25650318</v>
      </c>
      <c r="F54" s="20" t="n">
        <v>2.76656378</v>
      </c>
      <c r="G54" s="18" t="n">
        <v>339.73126353</v>
      </c>
      <c r="H54" s="20" t="n">
        <v>3.86850726</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406.94978208</v>
      </c>
      <c r="F55" s="20" t="n">
        <v>3.11944877</v>
      </c>
      <c r="G55" s="18" t="n">
        <v>394.85225198</v>
      </c>
      <c r="H55" s="20" t="n">
        <v>4.02266409</v>
      </c>
      <c r="I55" s="18" t="s">
        <v>481</v>
      </c>
      <c r="J55" s="20" t="s">
        <v>481</v>
      </c>
      <c r="K55" s="18" t="s">
        <v>481</v>
      </c>
      <c r="L55" s="20" t="s">
        <v>481</v>
      </c>
      <c r="M55" s="18" t="n">
        <v>402.2497</v>
      </c>
      <c r="N55" s="20" t="n">
        <v>27.58568418</v>
      </c>
      <c r="O55" s="18" t="n">
        <v>417.89482069</v>
      </c>
      <c r="P55" s="20" t="n">
        <v>20.24025614</v>
      </c>
      <c r="Q55" s="18" t="n">
        <v>329.31752271</v>
      </c>
      <c r="R55" s="20" t="n">
        <v>25.70481081</v>
      </c>
    </row>
    <row r="56" spans="1:18">
      <c r="A56" s="15" t="s">
        <v>531</v>
      </c>
      <c r="B56" s="17" t="n">
        <v>5359</v>
      </c>
      <c r="C56" s="18">
        <f>(77.0/B56*100)</f>
        <v/>
      </c>
      <c r="D56" s="19" t="n">
        <v>5282</v>
      </c>
      <c r="E56" s="18" t="n">
        <v>552.21872503</v>
      </c>
      <c r="F56" s="20" t="n">
        <v>2.94791859</v>
      </c>
      <c r="G56" s="18" t="n">
        <v>534.80041254</v>
      </c>
      <c r="H56" s="20" t="n">
        <v>3.8622584</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391.72105808</v>
      </c>
      <c r="F57" s="20" t="n">
        <v>3.36303359</v>
      </c>
      <c r="G57" s="18" t="n">
        <v>379.66239023</v>
      </c>
      <c r="H57" s="20" t="n">
        <v>3.68801513</v>
      </c>
      <c r="I57" s="18" t="s">
        <v>481</v>
      </c>
      <c r="J57" s="20" t="s">
        <v>481</v>
      </c>
      <c r="K57" s="18" t="s">
        <v>481</v>
      </c>
      <c r="L57" s="20" t="s">
        <v>481</v>
      </c>
      <c r="M57" s="18" t="s">
        <v>481</v>
      </c>
      <c r="N57" s="20" t="s">
        <v>481</v>
      </c>
      <c r="O57" s="18" t="s">
        <v>481</v>
      </c>
      <c r="P57" s="20" t="s">
        <v>481</v>
      </c>
      <c r="Q57" s="18" t="n">
        <v>365.75404793</v>
      </c>
      <c r="R57" s="20" t="n">
        <v>10.75581643</v>
      </c>
    </row>
    <row r="58" spans="1:18">
      <c r="A58" s="15" t="s">
        <v>533</v>
      </c>
      <c r="B58" s="17" t="n">
        <v>7267</v>
      </c>
      <c r="C58" s="18">
        <f>(10.0/B58*100)</f>
        <v/>
      </c>
      <c r="D58" s="19" t="n">
        <v>7257</v>
      </c>
      <c r="E58" s="18" t="n">
        <v>384.98520829</v>
      </c>
      <c r="F58" s="20" t="n">
        <v>3.15915797</v>
      </c>
      <c r="G58" s="18" t="n">
        <v>374.50815943</v>
      </c>
      <c r="H58" s="20" t="n">
        <v>3.35129345</v>
      </c>
      <c r="I58" s="18" t="s">
        <v>481</v>
      </c>
      <c r="J58" s="20" t="s">
        <v>481</v>
      </c>
      <c r="K58" s="18" t="s">
        <v>481</v>
      </c>
      <c r="L58" s="20" t="s">
        <v>481</v>
      </c>
      <c r="M58" s="18" t="s">
        <v>481</v>
      </c>
      <c r="N58" s="20" t="s">
        <v>481</v>
      </c>
      <c r="O58" s="18" t="n">
        <v>318.55832999</v>
      </c>
      <c r="P58" s="20" t="n">
        <v>27.47459178</v>
      </c>
      <c r="Q58" s="18" t="n">
        <v>357.09081519</v>
      </c>
      <c r="R58" s="20" t="n">
        <v>21.33017123</v>
      </c>
    </row>
    <row r="59" spans="1:18">
      <c r="A59" s="15" t="s">
        <v>534</v>
      </c>
      <c r="B59" s="17" t="n">
        <v>4826</v>
      </c>
      <c r="C59" s="18">
        <f>(26.0/B59*100)</f>
        <v/>
      </c>
      <c r="D59" s="19" t="n">
        <v>4800</v>
      </c>
      <c r="E59" s="18" t="n">
        <v>338.31983332</v>
      </c>
      <c r="F59" s="20" t="n">
        <v>4.23412117</v>
      </c>
      <c r="G59" s="18" t="n">
        <v>370.31055708</v>
      </c>
      <c r="H59" s="20" t="n">
        <v>1.97927197</v>
      </c>
      <c r="I59" s="18" t="s">
        <v>481</v>
      </c>
      <c r="J59" s="20" t="s">
        <v>481</v>
      </c>
      <c r="K59" s="18" t="s">
        <v>481</v>
      </c>
      <c r="L59" s="20" t="s">
        <v>481</v>
      </c>
      <c r="M59" s="18" t="s">
        <v>481</v>
      </c>
      <c r="N59" s="20" t="s">
        <v>481</v>
      </c>
      <c r="O59" s="18" t="n">
        <v>304.06731111</v>
      </c>
      <c r="P59" s="20" t="n">
        <v>16.91230718</v>
      </c>
      <c r="Q59" s="18" t="n">
        <v>315.09286174</v>
      </c>
      <c r="R59" s="20" t="n">
        <v>6.34545279</v>
      </c>
    </row>
    <row r="60" spans="1:18">
      <c r="A60" s="15" t="s">
        <v>535</v>
      </c>
      <c r="B60" s="17" t="n">
        <v>4546</v>
      </c>
      <c r="C60" s="18">
        <f>(15.0/B60*100)</f>
        <v/>
      </c>
      <c r="D60" s="19" t="n">
        <v>4531</v>
      </c>
      <c r="E60" s="18" t="n">
        <v>401.70301925</v>
      </c>
      <c r="F60" s="20" t="n">
        <v>5.90741134</v>
      </c>
      <c r="G60" s="18" t="n">
        <v>392.96792741</v>
      </c>
      <c r="H60" s="20" t="n">
        <v>5.40912531</v>
      </c>
      <c r="I60" s="18" t="s">
        <v>481</v>
      </c>
      <c r="J60" s="20" t="s">
        <v>481</v>
      </c>
      <c r="K60" s="18" t="s">
        <v>481</v>
      </c>
      <c r="L60" s="20" t="s">
        <v>481</v>
      </c>
      <c r="M60" s="18" t="s">
        <v>481</v>
      </c>
      <c r="N60" s="20" t="s">
        <v>481</v>
      </c>
      <c r="O60" s="18" t="n">
        <v>344.32870624</v>
      </c>
      <c r="P60" s="20" t="n">
        <v>55.9261244</v>
      </c>
      <c r="Q60" s="18" t="n">
        <v>393.68009425</v>
      </c>
      <c r="R60" s="20" t="n">
        <v>7.87870367</v>
      </c>
    </row>
    <row r="61" spans="1:18">
      <c r="A61" s="15" t="s">
        <v>536</v>
      </c>
      <c r="B61" s="17" t="n">
        <v>6525</v>
      </c>
      <c r="C61" s="18">
        <f>(148.0/B61*100)</f>
        <v/>
      </c>
      <c r="D61" s="19" t="n">
        <v>6377</v>
      </c>
      <c r="E61" s="18" t="n">
        <v>420.9243382</v>
      </c>
      <c r="F61" s="20" t="n">
        <v>5.09284198</v>
      </c>
      <c r="G61" s="18" t="n">
        <v>486.85879322</v>
      </c>
      <c r="H61" s="20" t="n">
        <v>2.18229953</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548.97509007</v>
      </c>
      <c r="F62" s="20" t="n">
        <v>1.38496673</v>
      </c>
      <c r="G62" s="18" t="n">
        <v>529.46434406</v>
      </c>
      <c r="H62" s="20" t="n">
        <v>2.58507274</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372.11941103</v>
      </c>
      <c r="F63" s="20" t="n">
        <v>1.88940333</v>
      </c>
      <c r="G63" s="18" t="n">
        <v>361.38492456</v>
      </c>
      <c r="H63" s="20" t="n">
        <v>3.06497763</v>
      </c>
      <c r="I63" s="18" t="s">
        <v>481</v>
      </c>
      <c r="J63" s="20" t="s">
        <v>481</v>
      </c>
      <c r="K63" s="18" t="s">
        <v>481</v>
      </c>
      <c r="L63" s="20" t="s">
        <v>481</v>
      </c>
      <c r="M63" s="18" t="n">
        <v>406.22846556</v>
      </c>
      <c r="N63" s="20" t="n">
        <v>34.30640082</v>
      </c>
      <c r="O63" s="18" t="n">
        <v>344.82439385</v>
      </c>
      <c r="P63" s="20" t="n">
        <v>36.53690219</v>
      </c>
      <c r="Q63" s="18" t="n">
        <v>394.21855525</v>
      </c>
      <c r="R63" s="20" t="n">
        <v>5.72966407</v>
      </c>
    </row>
    <row r="64" spans="1:18">
      <c r="A64" s="15" t="s">
        <v>539</v>
      </c>
      <c r="B64" s="17" t="n">
        <v>3634</v>
      </c>
      <c r="C64" s="18">
        <f>(3.0/B64*100)</f>
        <v/>
      </c>
      <c r="D64" s="19" t="n">
        <v>3631</v>
      </c>
      <c r="E64" s="18" t="n">
        <v>483.18422301</v>
      </c>
      <c r="F64" s="20" t="n">
        <v>2.6834817</v>
      </c>
      <c r="G64" s="18" t="n">
        <v>483.8634871</v>
      </c>
      <c r="H64" s="20" t="n">
        <v>5.76552991</v>
      </c>
      <c r="I64" s="18" t="s">
        <v>481</v>
      </c>
      <c r="J64" s="20" t="s">
        <v>481</v>
      </c>
      <c r="K64" s="18" t="s">
        <v>481</v>
      </c>
      <c r="L64" s="20" t="s">
        <v>481</v>
      </c>
      <c r="M64" s="18" t="n">
        <v>525.37352033</v>
      </c>
      <c r="N64" s="20" t="n">
        <v>70.06336014999999</v>
      </c>
      <c r="O64" s="18" t="n">
        <v>114.6028</v>
      </c>
      <c r="P64" s="20" t="n">
        <v>25.90165342</v>
      </c>
      <c r="Q64" s="18" t="n">
        <v>471.2824929</v>
      </c>
      <c r="R64" s="20" t="n">
        <v>3.05809801</v>
      </c>
    </row>
    <row r="65" spans="1:18">
      <c r="A65" s="15" t="s">
        <v>540</v>
      </c>
      <c r="B65" s="17" t="n">
        <v>5325</v>
      </c>
      <c r="C65" s="18">
        <f>(14.0/B65*100)</f>
        <v/>
      </c>
      <c r="D65" s="19" t="n">
        <v>5311</v>
      </c>
      <c r="E65" s="18" t="n">
        <v>417.72320257</v>
      </c>
      <c r="F65" s="20" t="n">
        <v>2.50920934</v>
      </c>
      <c r="G65" s="18" t="n">
        <v>424.5296318</v>
      </c>
      <c r="H65" s="20" t="n">
        <v>3.60031866</v>
      </c>
      <c r="I65" s="18" t="s">
        <v>481</v>
      </c>
      <c r="J65" s="20" t="s">
        <v>481</v>
      </c>
      <c r="K65" s="18" t="s">
        <v>481</v>
      </c>
      <c r="L65" s="20" t="s">
        <v>481</v>
      </c>
      <c r="M65" s="18" t="n">
        <v>522.84583478</v>
      </c>
      <c r="N65" s="20" t="n">
        <v>66.76979566</v>
      </c>
      <c r="O65" s="18" t="n">
        <v>493.8066</v>
      </c>
      <c r="P65" s="20" t="n">
        <v>58.32351229</v>
      </c>
      <c r="Q65" s="18" t="n">
        <v>360.47519653</v>
      </c>
      <c r="R65" s="20" t="n">
        <v>12.01225086</v>
      </c>
    </row>
    <row r="66" spans="1:18">
      <c r="A66" s="15" t="s">
        <v>541</v>
      </c>
      <c r="B66" s="17" t="n">
        <v>5665</v>
      </c>
      <c r="C66" s="18">
        <f>(80.0/B66*100)</f>
        <v/>
      </c>
      <c r="D66" s="19" t="n">
        <v>5585</v>
      </c>
      <c r="E66" s="18" t="n">
        <v>410.08921628</v>
      </c>
      <c r="F66" s="20" t="n">
        <v>2.15712598</v>
      </c>
      <c r="G66" s="18" t="n">
        <v>430.64408461</v>
      </c>
      <c r="H66" s="20" t="n">
        <v>1.91913956</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396.97606451</v>
      </c>
      <c r="F67" s="20" t="n">
        <v>2.89902448</v>
      </c>
      <c r="G67" s="18" t="n">
        <v>383.16374449</v>
      </c>
      <c r="H67" s="20" t="n">
        <v>3.47661931</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397.80512939</v>
      </c>
      <c r="F68" s="20" t="n">
        <v>1.52971944</v>
      </c>
      <c r="G68" s="18" t="n">
        <v>407.49496726</v>
      </c>
      <c r="H68" s="20" t="n">
        <v>1.84301344</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423.20751761</v>
      </c>
      <c r="F69" s="20" t="n">
        <v>4.14869089</v>
      </c>
      <c r="G69" s="18" t="n">
        <v>454.66816808</v>
      </c>
      <c r="H69" s="20" t="n">
        <v>4.11074527</v>
      </c>
      <c r="I69" s="18" t="s">
        <v>481</v>
      </c>
      <c r="J69" s="20" t="s">
        <v>481</v>
      </c>
      <c r="K69" s="18" t="s">
        <v>481</v>
      </c>
      <c r="L69" s="20" t="s">
        <v>481</v>
      </c>
      <c r="M69" s="18" t="s">
        <v>481</v>
      </c>
      <c r="N69" s="20" t="s">
        <v>481</v>
      </c>
      <c r="O69" s="18" t="s">
        <v>481</v>
      </c>
      <c r="P69" s="20" t="s">
        <v>481</v>
      </c>
      <c r="Q69" s="18" t="n">
        <v>457.68697255</v>
      </c>
      <c r="R69" s="20" t="n">
        <v>31.10475823</v>
      </c>
    </row>
    <row r="70" spans="1:18">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n">
        <v>494.06003026</v>
      </c>
      <c r="N70" s="20" t="n">
        <v>3.10877023</v>
      </c>
      <c r="O70" s="18" t="s">
        <v>481</v>
      </c>
      <c r="P70" s="20" t="s">
        <v>481</v>
      </c>
      <c r="Q70" s="18" t="s">
        <v>481</v>
      </c>
      <c r="R70" s="20" t="s">
        <v>481</v>
      </c>
    </row>
    <row r="71" spans="1:18">
      <c r="A71" s="15" t="s">
        <v>546</v>
      </c>
      <c r="B71" s="17" t="n">
        <v>6115</v>
      </c>
      <c r="C71" s="18">
        <f>(18.0/B71*100)</f>
        <v/>
      </c>
      <c r="D71" s="19" t="n">
        <v>6097</v>
      </c>
      <c r="E71" s="18" t="n">
        <v>573.2096506</v>
      </c>
      <c r="F71" s="20" t="n">
        <v>1.52273978</v>
      </c>
      <c r="G71" s="18" t="n">
        <v>523.7181229</v>
      </c>
      <c r="H71" s="20" t="n">
        <v>3.12292279</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537.39758779</v>
      </c>
      <c r="F72" s="20" t="n">
        <v>3.52375831</v>
      </c>
      <c r="G72" s="18" t="n">
        <v>547.88737991</v>
      </c>
      <c r="H72" s="20" t="n">
        <v>3.30991964</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420.20162756</v>
      </c>
      <c r="F73" s="20" t="n">
        <v>3.31197562</v>
      </c>
      <c r="G73" s="18" t="n">
        <v>409.38533042</v>
      </c>
      <c r="H73" s="20" t="n">
        <v>3.78409602</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418.43582923</v>
      </c>
      <c r="F74" s="20" t="n">
        <v>1.83069608</v>
      </c>
      <c r="G74" s="18" t="n">
        <v>419.05257645</v>
      </c>
      <c r="H74" s="20" t="n">
        <v>3.23658651</v>
      </c>
      <c r="I74" s="18" t="s">
        <v>481</v>
      </c>
      <c r="J74" s="20" t="s">
        <v>481</v>
      </c>
      <c r="K74" s="18" t="s">
        <v>481</v>
      </c>
      <c r="L74" s="20" t="s">
        <v>481</v>
      </c>
      <c r="M74" s="18" t="s">
        <v>481</v>
      </c>
      <c r="N74" s="20" t="s">
        <v>481</v>
      </c>
      <c r="O74" s="18" t="s">
        <v>481</v>
      </c>
      <c r="P74" s="20" t="s">
        <v>481</v>
      </c>
      <c r="Q74" s="18" t="n">
        <v>412.07654377</v>
      </c>
      <c r="R74" s="20" t="n">
        <v>9.57202193</v>
      </c>
    </row>
    <row r="75" spans="1:18">
      <c r="A75" s="15" t="s">
        <v>550</v>
      </c>
      <c r="B75" s="17" t="n">
        <v>5375</v>
      </c>
      <c r="C75" s="18">
        <f>(244.0/B75*100)</f>
        <v/>
      </c>
      <c r="D75" s="19" t="n">
        <v>5131</v>
      </c>
      <c r="E75" s="18" t="n">
        <v>351.45057747</v>
      </c>
      <c r="F75" s="20" t="n">
        <v>4.26318849</v>
      </c>
      <c r="G75" s="18" t="n">
        <v>374.40899424</v>
      </c>
      <c r="H75" s="20" t="n">
        <v>3.16973688</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431.51672701</v>
      </c>
      <c r="F76" s="20" t="n">
        <v>3.21938772</v>
      </c>
      <c r="G76" s="18" t="n">
        <v>424.51969636</v>
      </c>
      <c r="H76" s="20" t="n">
        <v>2.62917854</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420.40808208</v>
      </c>
      <c r="F77" s="20" t="n">
        <v>2.7973566</v>
      </c>
      <c r="G77" s="18" t="n">
        <v>409.30096957</v>
      </c>
      <c r="H77" s="20" t="n">
        <v>6.16599693</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473.1021075</v>
      </c>
      <c r="F78" s="20" t="n">
        <v>14.84613602</v>
      </c>
      <c r="G78" s="18" t="n">
        <v>495.87780047</v>
      </c>
      <c r="H78" s="20" t="n">
        <v>4.5989249</v>
      </c>
      <c r="I78" s="18" t="s">
        <v>481</v>
      </c>
      <c r="J78" s="20" t="s">
        <v>481</v>
      </c>
      <c r="K78" s="18" t="s">
        <v>481</v>
      </c>
      <c r="L78" s="20" t="s">
        <v>481</v>
      </c>
      <c r="M78" s="18" t="s">
        <v>481</v>
      </c>
      <c r="N78" s="20" t="s">
        <v>481</v>
      </c>
      <c r="O78" s="18" t="s">
        <v>481</v>
      </c>
      <c r="P78" s="20" t="s">
        <v>481</v>
      </c>
      <c r="Q78" s="18" t="n">
        <v>392.45588514</v>
      </c>
      <c r="R78" s="20" t="n">
        <v>55.15937846</v>
      </c>
    </row>
    <row customHeight="1" ht="25" r="79" spans="1:18">
      <c r="A79" s="15" t="s">
        <v>554</v>
      </c>
      <c r="B79" s="17" t="n">
        <v>1657</v>
      </c>
      <c r="C79" s="18">
        <f>(41.0/B79*100)</f>
        <v/>
      </c>
      <c r="D79" s="19" t="n">
        <v>1616</v>
      </c>
      <c r="E79" s="18" t="n">
        <v>454.18619948</v>
      </c>
      <c r="F79" s="20" t="n">
        <v>7.61399115</v>
      </c>
      <c r="G79" s="18" t="n">
        <v>460.04568369</v>
      </c>
      <c r="H79" s="20" t="n">
        <v>9.977634070000001</v>
      </c>
      <c r="I79" s="18" t="s">
        <v>481</v>
      </c>
      <c r="J79" s="20" t="s">
        <v>481</v>
      </c>
      <c r="K79" s="18" t="s">
        <v>481</v>
      </c>
      <c r="L79" s="20" t="s">
        <v>481</v>
      </c>
      <c r="M79" s="18" t="s">
        <v>481</v>
      </c>
      <c r="N79" s="20" t="s">
        <v>481</v>
      </c>
      <c r="O79" s="18" t="s">
        <v>481</v>
      </c>
      <c r="P79" s="20" t="s">
        <v>481</v>
      </c>
      <c r="Q79" s="18" t="n">
        <v>452.58292895</v>
      </c>
      <c r="R79" s="20" t="n">
        <v>58.71634631</v>
      </c>
    </row>
    <row r="80" spans="1:18">
      <c r="A80" s="15" t="s">
        <v>555</v>
      </c>
      <c r="B80" s="17" t="n">
        <v>7841</v>
      </c>
      <c r="C80" s="18">
        <f>(0.0/B80*100)</f>
        <v/>
      </c>
      <c r="D80" s="19" t="n">
        <v>7841</v>
      </c>
      <c r="E80" s="18" t="n">
        <v>461.05536335</v>
      </c>
      <c r="F80" s="20" t="n">
        <v>4.41123053</v>
      </c>
      <c r="G80" s="18" t="n">
        <v>457.12949701</v>
      </c>
      <c r="H80" s="20" t="n">
        <v>5.32481316</v>
      </c>
      <c r="I80" s="18" t="s">
        <v>481</v>
      </c>
      <c r="J80" s="20" t="s">
        <v>481</v>
      </c>
      <c r="K80" s="18" t="s">
        <v>481</v>
      </c>
      <c r="L80" s="20" t="s">
        <v>481</v>
      </c>
      <c r="M80" s="18" t="s">
        <v>481</v>
      </c>
      <c r="N80" s="20" t="s">
        <v>481</v>
      </c>
      <c r="O80" s="18" t="s">
        <v>481</v>
      </c>
      <c r="P80" s="20" t="s">
        <v>481</v>
      </c>
      <c r="Q80" s="18" t="n">
        <v>447.80559003</v>
      </c>
      <c r="R80" s="20" t="n">
        <v>24.18002654</v>
      </c>
    </row>
    <row r="81" spans="1:18">
      <c r="A81" s="23" t="s">
        <v>556</v>
      </c>
      <c r="B81" s="17" t="n">
        <v>8861</v>
      </c>
      <c r="C81" s="18">
        <f>(76.0/B81*100)</f>
        <v/>
      </c>
      <c r="D81" s="19" t="n">
        <v>8785</v>
      </c>
      <c r="E81" s="18" t="n">
        <v>449.27754294</v>
      </c>
      <c r="F81" s="20" t="n">
        <v>3.39526674</v>
      </c>
      <c r="G81" s="18" t="n">
        <v>426.52974162</v>
      </c>
      <c r="H81" s="20" t="n">
        <v>4.29933252</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770</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492.77375936</v>
      </c>
      <c r="F7" s="20" t="n">
        <v>1.70376844</v>
      </c>
      <c r="G7" s="18" t="n">
        <v>501.08368468</v>
      </c>
      <c r="H7" s="20" t="n">
        <v>2.50135689</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505.48025735</v>
      </c>
      <c r="F8" s="20" t="n">
        <v>3.08329355</v>
      </c>
      <c r="G8" s="18" t="n">
        <v>476.59574258</v>
      </c>
      <c r="H8" s="20" t="n">
        <v>3.54687467</v>
      </c>
      <c r="I8" s="18" t="s">
        <v>481</v>
      </c>
      <c r="J8" s="20" t="s">
        <v>481</v>
      </c>
      <c r="K8" s="18" t="s">
        <v>481</v>
      </c>
      <c r="L8" s="20" t="s">
        <v>481</v>
      </c>
      <c r="M8" s="18" t="n">
        <v>301.63126691</v>
      </c>
      <c r="N8" s="20" t="n">
        <v>25.14921031</v>
      </c>
      <c r="O8" s="18" t="s">
        <v>481</v>
      </c>
      <c r="P8" s="20" t="s">
        <v>481</v>
      </c>
      <c r="Q8" s="18" t="s">
        <v>481</v>
      </c>
      <c r="R8" s="20" t="s">
        <v>481</v>
      </c>
    </row>
    <row r="9" spans="1:18">
      <c r="A9" s="15" t="s">
        <v>484</v>
      </c>
      <c r="B9" s="17" t="n">
        <v>9651</v>
      </c>
      <c r="C9" s="18">
        <f>(175.0/B9*100)</f>
        <v/>
      </c>
      <c r="D9" s="19" t="n">
        <v>9476</v>
      </c>
      <c r="E9" s="18" t="n">
        <v>497.03105031</v>
      </c>
      <c r="F9" s="20" t="n">
        <v>2.92683964</v>
      </c>
      <c r="G9" s="18" t="n">
        <v>535.9060650599999</v>
      </c>
      <c r="H9" s="20" t="n">
        <v>2.63542303</v>
      </c>
      <c r="I9" s="18" t="s">
        <v>481</v>
      </c>
      <c r="J9" s="20" t="s">
        <v>481</v>
      </c>
      <c r="K9" s="18" t="s">
        <v>481</v>
      </c>
      <c r="L9" s="20" t="s">
        <v>481</v>
      </c>
      <c r="M9" s="18" t="n">
        <v>357.98454354</v>
      </c>
      <c r="N9" s="20" t="n">
        <v>11.51846445</v>
      </c>
      <c r="O9" s="18" t="s">
        <v>481</v>
      </c>
      <c r="P9" s="20" t="s">
        <v>481</v>
      </c>
      <c r="Q9" s="18" t="s">
        <v>481</v>
      </c>
      <c r="R9" s="20" t="s">
        <v>481</v>
      </c>
    </row>
    <row r="10" spans="1:18">
      <c r="A10" s="15" t="s">
        <v>485</v>
      </c>
      <c r="B10" s="17" t="n">
        <v>20058</v>
      </c>
      <c r="C10" s="18">
        <f>(545.0/B10*100)</f>
        <v/>
      </c>
      <c r="D10" s="19" t="n">
        <v>19513</v>
      </c>
      <c r="E10" s="18" t="n">
        <v>513.92990047</v>
      </c>
      <c r="F10" s="20" t="n">
        <v>2.48603255</v>
      </c>
      <c r="G10" s="18" t="n">
        <v>522.17526309</v>
      </c>
      <c r="H10" s="20" t="n">
        <v>3.24440912</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406.41415027</v>
      </c>
      <c r="F11" s="20" t="n">
        <v>3.21330899</v>
      </c>
      <c r="G11" s="18" t="n">
        <v>434.32601127</v>
      </c>
      <c r="H11" s="20" t="n">
        <v>2.85412751</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492.36796364</v>
      </c>
      <c r="F12" s="20" t="n">
        <v>2.6400828</v>
      </c>
      <c r="G12" s="18" t="n">
        <v>505.13524651</v>
      </c>
      <c r="H12" s="20" t="n">
        <v>3.76133235</v>
      </c>
      <c r="I12" s="18" t="s">
        <v>481</v>
      </c>
      <c r="J12" s="20" t="s">
        <v>481</v>
      </c>
      <c r="K12" s="18" t="s">
        <v>481</v>
      </c>
      <c r="L12" s="20" t="s">
        <v>481</v>
      </c>
      <c r="M12" s="18" t="n">
        <v>340.98506961</v>
      </c>
      <c r="N12" s="20" t="n">
        <v>12.52444664</v>
      </c>
      <c r="O12" s="18" t="s">
        <v>481</v>
      </c>
      <c r="P12" s="20" t="s">
        <v>481</v>
      </c>
      <c r="Q12" s="18" t="s">
        <v>481</v>
      </c>
      <c r="R12" s="20" t="s">
        <v>481</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511.08763174</v>
      </c>
      <c r="N13" s="20" t="n">
        <v>2.17417839</v>
      </c>
      <c r="O13" s="18" t="s">
        <v>481</v>
      </c>
      <c r="P13" s="20" t="s">
        <v>481</v>
      </c>
      <c r="Q13" s="18" t="s">
        <v>481</v>
      </c>
      <c r="R13" s="20" t="s">
        <v>481</v>
      </c>
    </row>
    <row r="14" spans="1:18">
      <c r="A14" s="15" t="s">
        <v>489</v>
      </c>
      <c r="B14" s="17" t="n">
        <v>5587</v>
      </c>
      <c r="C14" s="18">
        <f>(0.0/B14*100)</f>
        <v/>
      </c>
      <c r="D14" s="19" t="n">
        <v>5587</v>
      </c>
      <c r="E14" s="18" t="s">
        <v>481</v>
      </c>
      <c r="F14" s="20" t="s">
        <v>481</v>
      </c>
      <c r="G14" s="18" t="s">
        <v>481</v>
      </c>
      <c r="H14" s="20" t="s">
        <v>481</v>
      </c>
      <c r="I14" s="18" t="s">
        <v>481</v>
      </c>
      <c r="J14" s="20" t="s">
        <v>481</v>
      </c>
      <c r="K14" s="18" t="s">
        <v>481</v>
      </c>
      <c r="L14" s="20" t="s">
        <v>481</v>
      </c>
      <c r="M14" s="18" t="n">
        <v>519.52913237</v>
      </c>
      <c r="N14" s="20" t="n">
        <v>2.04255433</v>
      </c>
      <c r="O14" s="18" t="s">
        <v>481</v>
      </c>
      <c r="P14" s="20" t="s">
        <v>481</v>
      </c>
      <c r="Q14" s="18" t="s">
        <v>481</v>
      </c>
      <c r="R14" s="20" t="s">
        <v>481</v>
      </c>
    </row>
    <row r="15" spans="1:18">
      <c r="A15" s="15" t="s">
        <v>490</v>
      </c>
      <c r="B15" s="17" t="n">
        <v>5882</v>
      </c>
      <c r="C15" s="18">
        <f>(61.0/B15*100)</f>
        <v/>
      </c>
      <c r="D15" s="19" t="n">
        <v>5821</v>
      </c>
      <c r="E15" s="18" t="n">
        <v>515.1629259699999</v>
      </c>
      <c r="F15" s="20" t="n">
        <v>2.49977901</v>
      </c>
      <c r="G15" s="18" t="n">
        <v>507.4588187</v>
      </c>
      <c r="H15" s="20" t="n">
        <v>2.41968147</v>
      </c>
      <c r="I15" s="18" t="s">
        <v>481</v>
      </c>
      <c r="J15" s="20" t="s">
        <v>481</v>
      </c>
      <c r="K15" s="18" t="s">
        <v>481</v>
      </c>
      <c r="L15" s="20" t="s">
        <v>481</v>
      </c>
      <c r="M15" s="18" t="n">
        <v>368.85220715</v>
      </c>
      <c r="N15" s="20" t="n">
        <v>14.5875493</v>
      </c>
      <c r="O15" s="18" t="s">
        <v>481</v>
      </c>
      <c r="P15" s="20" t="s">
        <v>481</v>
      </c>
      <c r="Q15" s="18" t="s">
        <v>481</v>
      </c>
      <c r="R15" s="20" t="s">
        <v>481</v>
      </c>
    </row>
    <row r="16" spans="1:18">
      <c r="A16" s="15" t="s">
        <v>491</v>
      </c>
      <c r="B16" s="17" t="n">
        <v>6108</v>
      </c>
      <c r="C16" s="18">
        <f>(121.0/B16*100)</f>
        <v/>
      </c>
      <c r="D16" s="19" t="n">
        <v>5987</v>
      </c>
      <c r="E16" s="18" t="n">
        <v>496.13137358</v>
      </c>
      <c r="F16" s="20" t="n">
        <v>2.25840581</v>
      </c>
      <c r="G16" s="18" t="n">
        <v>485.76772909</v>
      </c>
      <c r="H16" s="20" t="n">
        <v>3.5624914</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514.7862007799999</v>
      </c>
      <c r="F17" s="20" t="n">
        <v>2.88212683</v>
      </c>
      <c r="G17" s="18" t="n">
        <v>509.95508274</v>
      </c>
      <c r="H17" s="20" t="n">
        <v>4.23516272</v>
      </c>
      <c r="I17" s="18" t="s">
        <v>481</v>
      </c>
      <c r="J17" s="20" t="s">
        <v>481</v>
      </c>
      <c r="K17" s="18" t="s">
        <v>481</v>
      </c>
      <c r="L17" s="20" t="s">
        <v>481</v>
      </c>
      <c r="M17" s="18" t="n">
        <v>362.96139732</v>
      </c>
      <c r="N17" s="20" t="n">
        <v>12.64520278</v>
      </c>
      <c r="O17" s="18" t="s">
        <v>481</v>
      </c>
      <c r="P17" s="20" t="s">
        <v>481</v>
      </c>
      <c r="Q17" s="18" t="s">
        <v>481</v>
      </c>
      <c r="R17" s="20" t="s">
        <v>481</v>
      </c>
    </row>
    <row r="18" spans="1:18">
      <c r="A18" s="15" t="s">
        <v>493</v>
      </c>
      <c r="B18" s="17" t="n">
        <v>5532</v>
      </c>
      <c r="C18" s="18">
        <f>(29.0/B18*100)</f>
        <v/>
      </c>
      <c r="D18" s="19" t="n">
        <v>5503</v>
      </c>
      <c r="E18" s="18" t="n">
        <v>456.92613454</v>
      </c>
      <c r="F18" s="20" t="n">
        <v>5.08373422</v>
      </c>
      <c r="G18" s="18" t="n">
        <v>451.1519682</v>
      </c>
      <c r="H18" s="20" t="n">
        <v>3.52688567</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483.66793835</v>
      </c>
      <c r="F19" s="20" t="n">
        <v>2.9430083</v>
      </c>
      <c r="G19" s="18" t="n">
        <v>469.4830814</v>
      </c>
      <c r="H19" s="20" t="n">
        <v>3.28054019</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490.46274768</v>
      </c>
      <c r="F20" s="20" t="n">
        <v>2.39803653</v>
      </c>
      <c r="G20" s="18" t="n">
        <v>484.0199384</v>
      </c>
      <c r="H20" s="20" t="n">
        <v>3.31610134</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504.19721952</v>
      </c>
      <c r="F21" s="20" t="n">
        <v>2.02411026</v>
      </c>
      <c r="G21" s="18" t="n">
        <v>470.89345469</v>
      </c>
      <c r="H21" s="20" t="n">
        <v>12.31341041</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477.22724993</v>
      </c>
      <c r="F22" s="20" t="n">
        <v>4.19371375</v>
      </c>
      <c r="G22" s="18" t="n">
        <v>448.83944776</v>
      </c>
      <c r="H22" s="20" t="n">
        <v>3.91077838</v>
      </c>
      <c r="I22" s="18" t="s">
        <v>481</v>
      </c>
      <c r="J22" s="20" t="s">
        <v>481</v>
      </c>
      <c r="K22" s="18" t="s">
        <v>481</v>
      </c>
      <c r="L22" s="20" t="s">
        <v>481</v>
      </c>
      <c r="M22" s="18" t="s">
        <v>481</v>
      </c>
      <c r="N22" s="20" t="s">
        <v>481</v>
      </c>
      <c r="O22" s="18" t="n">
        <v>459.5907941</v>
      </c>
      <c r="P22" s="20" t="n">
        <v>32.16872178</v>
      </c>
      <c r="Q22" s="18" t="s">
        <v>481</v>
      </c>
      <c r="R22" s="20" t="s">
        <v>481</v>
      </c>
    </row>
    <row r="23" spans="1:18">
      <c r="A23" s="15" t="s">
        <v>498</v>
      </c>
      <c r="B23" s="17" t="n">
        <v>11583</v>
      </c>
      <c r="C23" s="18">
        <f>(230.0/B23*100)</f>
        <v/>
      </c>
      <c r="D23" s="19" t="n">
        <v>11353</v>
      </c>
      <c r="E23" s="18" t="n">
        <v>492.07854266</v>
      </c>
      <c r="F23" s="20" t="n">
        <v>3.12217952</v>
      </c>
      <c r="G23" s="18" t="n">
        <v>485.76137636</v>
      </c>
      <c r="H23" s="20" t="n">
        <v>3.85871092</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532.4398722</v>
      </c>
      <c r="N24" s="20" t="n">
        <v>3.00001481</v>
      </c>
      <c r="O24" s="18" t="s">
        <v>481</v>
      </c>
      <c r="P24" s="20" t="s">
        <v>481</v>
      </c>
      <c r="Q24" s="18" t="s">
        <v>481</v>
      </c>
      <c r="R24" s="20" t="s">
        <v>481</v>
      </c>
    </row>
    <row r="25" spans="1:18">
      <c r="A25" s="15" t="s">
        <v>500</v>
      </c>
      <c r="B25" s="17" t="n">
        <v>5581</v>
      </c>
      <c r="C25" s="18">
        <f>(25.0/B25*100)</f>
        <v/>
      </c>
      <c r="D25" s="19" t="n">
        <v>5556</v>
      </c>
      <c r="E25" s="18" t="n">
        <v>523.28680034</v>
      </c>
      <c r="F25" s="20" t="n">
        <v>4.03094549</v>
      </c>
      <c r="G25" s="18" t="n">
        <v>526.6573815100001</v>
      </c>
      <c r="H25" s="20" t="n">
        <v>4.25635254</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(0.0/B26*100)</f>
        <v/>
      </c>
      <c r="D26" s="19" t="n">
        <v>4869</v>
      </c>
      <c r="E26" s="18" t="s">
        <v>481</v>
      </c>
      <c r="F26" s="20" t="s">
        <v>481</v>
      </c>
      <c r="G26" s="18" t="s">
        <v>481</v>
      </c>
      <c r="H26" s="20" t="s">
        <v>481</v>
      </c>
      <c r="I26" s="18" t="s">
        <v>481</v>
      </c>
      <c r="J26" s="20" t="s">
        <v>481</v>
      </c>
      <c r="K26" s="18" t="s">
        <v>481</v>
      </c>
      <c r="L26" s="20" t="s">
        <v>481</v>
      </c>
      <c r="M26" s="18" t="n">
        <v>482.30507155</v>
      </c>
      <c r="N26" s="20" t="n">
        <v>1.8687429</v>
      </c>
      <c r="O26" s="18" t="s">
        <v>481</v>
      </c>
      <c r="P26" s="20" t="s">
        <v>481</v>
      </c>
      <c r="Q26" s="18" t="s">
        <v>481</v>
      </c>
      <c r="R26" s="20" t="s">
        <v>481</v>
      </c>
    </row>
    <row r="27" spans="1:18">
      <c r="A27" s="15" t="s">
        <v>502</v>
      </c>
      <c r="B27" s="17" t="n">
        <v>5299</v>
      </c>
      <c r="C27" s="18">
        <f>(48.0/B27*100)</f>
        <v/>
      </c>
      <c r="D27" s="19" t="n">
        <v>5251</v>
      </c>
      <c r="E27" s="18" t="n">
        <v>488.62714041</v>
      </c>
      <c r="F27" s="20" t="n">
        <v>1.4719117</v>
      </c>
      <c r="G27" s="18" t="n">
        <v>476.10762347</v>
      </c>
      <c r="H27" s="20" t="n">
        <v>3.01002992</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408.95440463</v>
      </c>
      <c r="F28" s="20" t="n">
        <v>2.37748747</v>
      </c>
      <c r="G28" s="18" t="n">
        <v>409.91940847</v>
      </c>
      <c r="H28" s="20" t="n">
        <v>3.18910338</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524.13984929</v>
      </c>
      <c r="F29" s="20" t="n">
        <v>2.61527177</v>
      </c>
      <c r="G29" s="18" t="n">
        <v>500.31831581</v>
      </c>
      <c r="H29" s="20" t="n">
        <v>3.20781252</v>
      </c>
      <c r="I29" s="18" t="s">
        <v>481</v>
      </c>
      <c r="J29" s="20" t="s">
        <v>481</v>
      </c>
      <c r="K29" s="18" t="s">
        <v>481</v>
      </c>
      <c r="L29" s="20" t="s">
        <v>481</v>
      </c>
      <c r="M29" s="18" t="n">
        <v>335.3902018</v>
      </c>
      <c r="N29" s="20" t="n">
        <v>12.1685767</v>
      </c>
      <c r="O29" s="18" t="s">
        <v>481</v>
      </c>
      <c r="P29" s="20" t="s">
        <v>481</v>
      </c>
      <c r="Q29" s="18" t="s">
        <v>481</v>
      </c>
      <c r="R29" s="20" t="s">
        <v>481</v>
      </c>
    </row>
    <row r="30" spans="1:18">
      <c r="A30" s="15" t="s">
        <v>505</v>
      </c>
      <c r="B30" s="17" t="n">
        <v>4520</v>
      </c>
      <c r="C30" s="18">
        <f>(140.0/B30*100)</f>
        <v/>
      </c>
      <c r="D30" s="19" t="n">
        <v>4380</v>
      </c>
      <c r="E30" s="18" t="n">
        <v>496.64600628</v>
      </c>
      <c r="F30" s="20" t="n">
        <v>2.54781011</v>
      </c>
      <c r="G30" s="18" t="n">
        <v>494.45231769</v>
      </c>
      <c r="H30" s="20" t="n">
        <v>3.38931594</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501.72981506</v>
      </c>
      <c r="N31" s="20" t="n">
        <v>2.23163648</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504.46925149</v>
      </c>
      <c r="N32" s="20" t="n">
        <v>2.38982369</v>
      </c>
      <c r="O32" s="18" t="s">
        <v>481</v>
      </c>
      <c r="P32" s="20" t="s">
        <v>481</v>
      </c>
      <c r="Q32" s="18" t="s">
        <v>481</v>
      </c>
      <c r="R32" s="20" t="s">
        <v>481</v>
      </c>
    </row>
    <row r="33" spans="1:18">
      <c r="A33" s="15" t="s">
        <v>508</v>
      </c>
      <c r="B33" s="17" t="n">
        <v>7325</v>
      </c>
      <c r="C33" s="18">
        <f>(78.0/B33*100)</f>
        <v/>
      </c>
      <c r="D33" s="19" t="n">
        <v>7247</v>
      </c>
      <c r="E33" s="18" t="n">
        <v>491.11731338</v>
      </c>
      <c r="F33" s="20" t="n">
        <v>2.64506938</v>
      </c>
      <c r="G33" s="18" t="n">
        <v>499.35203431</v>
      </c>
      <c r="H33" s="20" t="n">
        <v>4.18335256</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485.47521251</v>
      </c>
      <c r="F34" s="20" t="n">
        <v>2.94861801</v>
      </c>
      <c r="G34" s="18" t="n">
        <v>464.62552473</v>
      </c>
      <c r="H34" s="20" t="n">
        <v>3.26650775</v>
      </c>
      <c r="I34" s="18" t="s">
        <v>481</v>
      </c>
      <c r="J34" s="20" t="s">
        <v>481</v>
      </c>
      <c r="K34" s="18" t="s">
        <v>481</v>
      </c>
      <c r="L34" s="20" t="s">
        <v>481</v>
      </c>
      <c r="M34" s="18" t="n">
        <v>336.51078337</v>
      </c>
      <c r="N34" s="20" t="n">
        <v>12.24828707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509.91963209</v>
      </c>
      <c r="P35" s="20" t="n">
        <v>1.25633733</v>
      </c>
      <c r="Q35" s="18" t="s">
        <v>481</v>
      </c>
      <c r="R35" s="20" t="s">
        <v>481</v>
      </c>
    </row>
    <row r="36" spans="1:18">
      <c r="A36" s="15" t="s">
        <v>511</v>
      </c>
      <c r="B36" s="17" t="n">
        <v>6736</v>
      </c>
      <c r="C36" s="18">
        <f>(40.0/B36*100)</f>
        <v/>
      </c>
      <c r="D36" s="19" t="n">
        <v>6696</v>
      </c>
      <c r="E36" s="18" t="n">
        <v>453.89224354</v>
      </c>
      <c r="F36" s="20" t="n">
        <v>2.90558379</v>
      </c>
      <c r="G36" s="18" t="n">
        <v>503.00025868</v>
      </c>
      <c r="H36" s="20" t="n">
        <v>2.24940875</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484.38196258</v>
      </c>
      <c r="F37" s="20" t="n">
        <v>3.57612367</v>
      </c>
      <c r="G37" s="18" t="n">
        <v>508.03017339</v>
      </c>
      <c r="H37" s="20" t="n">
        <v>3.52470566</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521.20155719</v>
      </c>
      <c r="F38" s="20" t="n">
        <v>3.03944185</v>
      </c>
      <c r="G38" s="18" t="n">
        <v>521.57694597</v>
      </c>
      <c r="H38" s="20" t="n">
        <v>4.37813988</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423.26068066</v>
      </c>
      <c r="F39" s="20" t="n">
        <v>4.21331679</v>
      </c>
      <c r="G39" s="18" t="n">
        <v>405.90220864</v>
      </c>
      <c r="H39" s="20" t="n">
        <v>6.27614299</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493.90256756</v>
      </c>
      <c r="F40" s="20" t="n">
        <v>2.73594624</v>
      </c>
      <c r="G40" s="18" t="n">
        <v>484.76584688</v>
      </c>
      <c r="H40" s="20" t="n">
        <v>4.26523798</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471.02808834</v>
      </c>
      <c r="F41" s="20" t="n">
        <v>3.12330527</v>
      </c>
      <c r="G41" s="18" t="n">
        <v>466.91688908</v>
      </c>
      <c r="H41" s="20" t="n">
        <v>7.35407567</v>
      </c>
      <c r="I41" s="18" t="s">
        <v>481</v>
      </c>
      <c r="J41" s="20" t="s">
        <v>481</v>
      </c>
      <c r="K41" s="18" t="s">
        <v>481</v>
      </c>
      <c r="L41" s="20" t="s">
        <v>481</v>
      </c>
      <c r="M41" s="18" t="n">
        <v>392.51815558</v>
      </c>
      <c r="N41" s="20" t="n">
        <v>16.89642718</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330.07695018</v>
      </c>
      <c r="F45" s="20" t="n">
        <v>18.32753774</v>
      </c>
      <c r="G45" s="18" t="n">
        <v>344.68861465</v>
      </c>
      <c r="H45" s="20" t="n">
        <v>18.58651935</v>
      </c>
      <c r="I45" s="18" t="s">
        <v>481</v>
      </c>
      <c r="J45" s="20" t="s">
        <v>481</v>
      </c>
      <c r="K45" s="18" t="s">
        <v>481</v>
      </c>
      <c r="L45" s="20" t="s">
        <v>481</v>
      </c>
      <c r="M45" s="18" t="n">
        <v>360.16454061</v>
      </c>
      <c r="N45" s="20" t="n">
        <v>2.97927355</v>
      </c>
      <c r="O45" s="18" t="s">
        <v>481</v>
      </c>
      <c r="P45" s="20" t="s">
        <v>481</v>
      </c>
      <c r="Q45" s="18" t="n">
        <v>354.44257928</v>
      </c>
      <c r="R45" s="20" t="n">
        <v>7.64007806</v>
      </c>
    </row>
    <row r="46" spans="1:18">
      <c r="A46" s="15" t="s">
        <v>521</v>
      </c>
      <c r="B46" s="17" t="n">
        <v>23141</v>
      </c>
      <c r="C46" s="18">
        <f>(1771.0/B46*100)</f>
        <v/>
      </c>
      <c r="D46" s="19" t="n">
        <v>21370</v>
      </c>
      <c r="E46" s="18" t="n">
        <v>376.80884816</v>
      </c>
      <c r="F46" s="20" t="n">
        <v>2.78351038</v>
      </c>
      <c r="G46" s="18" t="n">
        <v>388.25836612</v>
      </c>
      <c r="H46" s="20" t="n">
        <v>4.96111206</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447.3101197</v>
      </c>
      <c r="F47" s="20" t="n">
        <v>3.95711934</v>
      </c>
      <c r="G47" s="18" t="n">
        <v>422.42544744</v>
      </c>
      <c r="H47" s="20" t="n">
        <v>4.92137733</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510.25341745</v>
      </c>
      <c r="F48" s="20" t="n">
        <v>4.9780833</v>
      </c>
      <c r="G48" s="18" t="n">
        <v>553.23744013</v>
      </c>
      <c r="H48" s="20" t="n">
        <v>5.67362943</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403.43827862</v>
      </c>
      <c r="F49" s="20" t="n">
        <v>3.52539449</v>
      </c>
      <c r="G49" s="18" t="n">
        <v>418.75774706</v>
      </c>
      <c r="H49" s="20" t="n">
        <v>3.87298205</v>
      </c>
      <c r="I49" s="18" t="s">
        <v>481</v>
      </c>
      <c r="J49" s="20" t="s">
        <v>481</v>
      </c>
      <c r="K49" s="18" t="s">
        <v>481</v>
      </c>
      <c r="L49" s="20" t="s">
        <v>481</v>
      </c>
      <c r="M49" s="18" t="s">
        <v>481</v>
      </c>
      <c r="N49" s="20" t="s">
        <v>481</v>
      </c>
      <c r="O49" s="18" t="n">
        <v>306.9584</v>
      </c>
      <c r="P49" s="20" t="n">
        <v>50.02787127</v>
      </c>
      <c r="Q49" s="18" t="n">
        <v>346.94225022</v>
      </c>
      <c r="R49" s="20" t="n">
        <v>14.20643886</v>
      </c>
    </row>
    <row r="50" spans="1:18">
      <c r="A50" s="15" t="s">
        <v>525</v>
      </c>
      <c r="B50" s="17" t="n">
        <v>11795</v>
      </c>
      <c r="C50" s="18">
        <f>(249.0/B50*100)</f>
        <v/>
      </c>
      <c r="D50" s="19" t="n">
        <v>11546</v>
      </c>
      <c r="E50" s="18" t="n">
        <v>385.22503095</v>
      </c>
      <c r="F50" s="20" t="n">
        <v>2.55973696</v>
      </c>
      <c r="G50" s="18" t="n">
        <v>401.02244561</v>
      </c>
      <c r="H50" s="20" t="n">
        <v>3.0468221</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n">
        <v>400.25337307</v>
      </c>
      <c r="N51" s="20" t="n">
        <v>2.4652548</v>
      </c>
      <c r="O51" s="18" t="s">
        <v>481</v>
      </c>
      <c r="P51" s="20" t="s">
        <v>481</v>
      </c>
      <c r="Q51" s="18" t="s">
        <v>481</v>
      </c>
      <c r="R51" s="20" t="s">
        <v>481</v>
      </c>
    </row>
    <row r="52" spans="1:18">
      <c r="A52" s="15" t="s">
        <v>527</v>
      </c>
      <c r="B52" s="17" t="n">
        <v>5809</v>
      </c>
      <c r="C52" s="18">
        <f>(85.0/B52*100)</f>
        <v/>
      </c>
      <c r="D52" s="19" t="n">
        <v>5724</v>
      </c>
      <c r="E52" s="18" t="n">
        <v>461.36383827</v>
      </c>
      <c r="F52" s="20" t="n">
        <v>2.89795597</v>
      </c>
      <c r="G52" s="18" t="n">
        <v>471.47691911</v>
      </c>
      <c r="H52" s="20" t="n">
        <v>3.74751243</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421.97498104</v>
      </c>
      <c r="F53" s="20" t="n">
        <v>2.19423172</v>
      </c>
      <c r="G53" s="18" t="n">
        <v>453.10303671</v>
      </c>
      <c r="H53" s="20" t="n">
        <v>2.31545322</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320.54189305</v>
      </c>
      <c r="F54" s="20" t="n">
        <v>2.83689346</v>
      </c>
      <c r="G54" s="18" t="n">
        <v>353.88750512</v>
      </c>
      <c r="H54" s="20" t="n">
        <v>4.03504785</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409.12590622</v>
      </c>
      <c r="F55" s="20" t="n">
        <v>2.90678469</v>
      </c>
      <c r="G55" s="18" t="n">
        <v>381.7890464</v>
      </c>
      <c r="H55" s="20" t="n">
        <v>4.12938442</v>
      </c>
      <c r="I55" s="18" t="s">
        <v>481</v>
      </c>
      <c r="J55" s="20" t="s">
        <v>481</v>
      </c>
      <c r="K55" s="18" t="s">
        <v>481</v>
      </c>
      <c r="L55" s="20" t="s">
        <v>481</v>
      </c>
      <c r="M55" s="18" t="n">
        <v>402.2497</v>
      </c>
      <c r="N55" s="20" t="n">
        <v>27.58568418</v>
      </c>
      <c r="O55" s="18" t="n">
        <v>412.55140627</v>
      </c>
      <c r="P55" s="20" t="n">
        <v>19.06065678</v>
      </c>
      <c r="Q55" s="18" t="n">
        <v>328.25637242</v>
      </c>
      <c r="R55" s="20" t="n">
        <v>23.96982239</v>
      </c>
    </row>
    <row r="56" spans="1:18">
      <c r="A56" s="15" t="s">
        <v>531</v>
      </c>
      <c r="B56" s="17" t="n">
        <v>5359</v>
      </c>
      <c r="C56" s="18">
        <f>(77.0/B56*100)</f>
        <v/>
      </c>
      <c r="D56" s="19" t="n">
        <v>5282</v>
      </c>
      <c r="E56" s="18" t="n">
        <v>532.37181652</v>
      </c>
      <c r="F56" s="20" t="n">
        <v>3.67925929</v>
      </c>
      <c r="G56" s="18" t="n">
        <v>564.49599592</v>
      </c>
      <c r="H56" s="20" t="n">
        <v>2.8968504</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384.96527761</v>
      </c>
      <c r="F57" s="20" t="n">
        <v>3.4092371</v>
      </c>
      <c r="G57" s="18" t="n">
        <v>389.63866062</v>
      </c>
      <c r="H57" s="20" t="n">
        <v>3.82225994</v>
      </c>
      <c r="I57" s="18" t="s">
        <v>481</v>
      </c>
      <c r="J57" s="20" t="s">
        <v>481</v>
      </c>
      <c r="K57" s="18" t="s">
        <v>481</v>
      </c>
      <c r="L57" s="20" t="s">
        <v>481</v>
      </c>
      <c r="M57" s="18" t="n">
        <v>251.0427</v>
      </c>
      <c r="N57" s="20" t="n">
        <v>48.0275654</v>
      </c>
      <c r="O57" s="18" t="s">
        <v>481</v>
      </c>
      <c r="P57" s="20" t="s">
        <v>481</v>
      </c>
      <c r="Q57" s="18" t="n">
        <v>365.75404793</v>
      </c>
      <c r="R57" s="20" t="n">
        <v>10.75581643</v>
      </c>
    </row>
    <row r="58" spans="1:18">
      <c r="A58" s="15" t="s">
        <v>533</v>
      </c>
      <c r="B58" s="17" t="n">
        <v>7267</v>
      </c>
      <c r="C58" s="18">
        <f>(10.0/B58*100)</f>
        <v/>
      </c>
      <c r="D58" s="19" t="n">
        <v>7257</v>
      </c>
      <c r="E58" s="18" t="n">
        <v>379.88701336</v>
      </c>
      <c r="F58" s="20" t="n">
        <v>2.94647703</v>
      </c>
      <c r="G58" s="18" t="n">
        <v>382.08240004</v>
      </c>
      <c r="H58" s="20" t="n">
        <v>3.63417037</v>
      </c>
      <c r="I58" s="18" t="s">
        <v>481</v>
      </c>
      <c r="J58" s="20" t="s">
        <v>481</v>
      </c>
      <c r="K58" s="18" t="s">
        <v>481</v>
      </c>
      <c r="L58" s="20" t="s">
        <v>481</v>
      </c>
      <c r="M58" s="18" t="s">
        <v>481</v>
      </c>
      <c r="N58" s="20" t="s">
        <v>481</v>
      </c>
      <c r="O58" s="18" t="n">
        <v>318.55832999</v>
      </c>
      <c r="P58" s="20" t="n">
        <v>27.47459178</v>
      </c>
      <c r="Q58" s="18" t="n">
        <v>354.74080919</v>
      </c>
      <c r="R58" s="20" t="n">
        <v>22.22280045</v>
      </c>
    </row>
    <row r="59" spans="1:18">
      <c r="A59" s="15" t="s">
        <v>534</v>
      </c>
      <c r="B59" s="17" t="n">
        <v>4826</v>
      </c>
      <c r="C59" s="18">
        <f>(26.0/B59*100)</f>
        <v/>
      </c>
      <c r="D59" s="19" t="n">
        <v>4800</v>
      </c>
      <c r="E59" s="18" t="n">
        <v>359.48138545</v>
      </c>
      <c r="F59" s="20" t="n">
        <v>2.22261508</v>
      </c>
      <c r="G59" s="18" t="n">
        <v>375.13914266</v>
      </c>
      <c r="H59" s="20" t="n">
        <v>2.74461032</v>
      </c>
      <c r="I59" s="18" t="s">
        <v>481</v>
      </c>
      <c r="J59" s="20" t="s">
        <v>481</v>
      </c>
      <c r="K59" s="18" t="s">
        <v>481</v>
      </c>
      <c r="L59" s="20" t="s">
        <v>481</v>
      </c>
      <c r="M59" s="18" t="s">
        <v>481</v>
      </c>
      <c r="N59" s="20" t="s">
        <v>481</v>
      </c>
      <c r="O59" s="18" t="n">
        <v>326.44392479</v>
      </c>
      <c r="P59" s="20" t="n">
        <v>39.15548521</v>
      </c>
      <c r="Q59" s="18" t="n">
        <v>330.75266527</v>
      </c>
      <c r="R59" s="20" t="n">
        <v>4.68065177</v>
      </c>
    </row>
    <row r="60" spans="1:18">
      <c r="A60" s="15" t="s">
        <v>535</v>
      </c>
      <c r="B60" s="17" t="n">
        <v>4546</v>
      </c>
      <c r="C60" s="18">
        <f>(15.0/B60*100)</f>
        <v/>
      </c>
      <c r="D60" s="19" t="n">
        <v>4531</v>
      </c>
      <c r="E60" s="18" t="n">
        <v>402.22604582</v>
      </c>
      <c r="F60" s="20" t="n">
        <v>6.00126921</v>
      </c>
      <c r="G60" s="18" t="n">
        <v>395.20217061</v>
      </c>
      <c r="H60" s="20" t="n">
        <v>4.30699429</v>
      </c>
      <c r="I60" s="18" t="s">
        <v>481</v>
      </c>
      <c r="J60" s="20" t="s">
        <v>481</v>
      </c>
      <c r="K60" s="18" t="s">
        <v>481</v>
      </c>
      <c r="L60" s="20" t="s">
        <v>481</v>
      </c>
      <c r="M60" s="18" t="s">
        <v>481</v>
      </c>
      <c r="N60" s="20" t="s">
        <v>481</v>
      </c>
      <c r="O60" s="18" t="n">
        <v>348.62115933</v>
      </c>
      <c r="P60" s="20" t="n">
        <v>61.79675608</v>
      </c>
      <c r="Q60" s="18" t="n">
        <v>389.61659949</v>
      </c>
      <c r="R60" s="20" t="n">
        <v>8.411114169999999</v>
      </c>
    </row>
    <row r="61" spans="1:18">
      <c r="A61" s="15" t="s">
        <v>536</v>
      </c>
      <c r="B61" s="17" t="n">
        <v>6525</v>
      </c>
      <c r="C61" s="18">
        <f>(148.0/B61*100)</f>
        <v/>
      </c>
      <c r="D61" s="19" t="n">
        <v>6377</v>
      </c>
      <c r="E61" s="18" t="n">
        <v>456.8484079</v>
      </c>
      <c r="F61" s="20" t="n">
        <v>2.85276934</v>
      </c>
      <c r="G61" s="18" t="n">
        <v>497.04209101</v>
      </c>
      <c r="H61" s="20" t="n">
        <v>2.66966617</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543.9517135900001</v>
      </c>
      <c r="F62" s="20" t="n">
        <v>1.32353241</v>
      </c>
      <c r="G62" s="18" t="n">
        <v>544.12322984</v>
      </c>
      <c r="H62" s="20" t="n">
        <v>2.194383</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370.73552165</v>
      </c>
      <c r="F63" s="20" t="n">
        <v>1.79728255</v>
      </c>
      <c r="G63" s="18" t="n">
        <v>366.12610947</v>
      </c>
      <c r="H63" s="20" t="n">
        <v>2.95702559</v>
      </c>
      <c r="I63" s="18" t="s">
        <v>481</v>
      </c>
      <c r="J63" s="20" t="s">
        <v>481</v>
      </c>
      <c r="K63" s="18" t="s">
        <v>481</v>
      </c>
      <c r="L63" s="20" t="s">
        <v>481</v>
      </c>
      <c r="M63" s="18" t="n">
        <v>399.0614818</v>
      </c>
      <c r="N63" s="20" t="n">
        <v>74.32373307</v>
      </c>
      <c r="O63" s="18" t="n">
        <v>344.82439385</v>
      </c>
      <c r="P63" s="20" t="n">
        <v>36.53690219</v>
      </c>
      <c r="Q63" s="18" t="n">
        <v>393.8766959</v>
      </c>
      <c r="R63" s="20" t="n">
        <v>5.69702314</v>
      </c>
    </row>
    <row r="64" spans="1:18">
      <c r="A64" s="15" t="s">
        <v>539</v>
      </c>
      <c r="B64" s="17" t="n">
        <v>3634</v>
      </c>
      <c r="C64" s="18">
        <f>(3.0/B64*100)</f>
        <v/>
      </c>
      <c r="D64" s="19" t="n">
        <v>3631</v>
      </c>
      <c r="E64" s="18" t="n">
        <v>485.46191118</v>
      </c>
      <c r="F64" s="20" t="n">
        <v>2.58084493</v>
      </c>
      <c r="G64" s="18" t="n">
        <v>472.08033032</v>
      </c>
      <c r="H64" s="20" t="n">
        <v>6.26730349</v>
      </c>
      <c r="I64" s="18" t="s">
        <v>481</v>
      </c>
      <c r="J64" s="20" t="s">
        <v>481</v>
      </c>
      <c r="K64" s="18" t="s">
        <v>481</v>
      </c>
      <c r="L64" s="20" t="s">
        <v>481</v>
      </c>
      <c r="M64" s="18" t="n">
        <v>525.37352033</v>
      </c>
      <c r="N64" s="20" t="n">
        <v>70.06336014999999</v>
      </c>
      <c r="O64" s="18" t="n">
        <v>600.0783</v>
      </c>
      <c r="P64" s="20" t="n">
        <v>33.47522969</v>
      </c>
      <c r="Q64" s="18" t="n">
        <v>472.07557976</v>
      </c>
      <c r="R64" s="20" t="n">
        <v>3.3550205</v>
      </c>
    </row>
    <row r="65" spans="1:18">
      <c r="A65" s="15" t="s">
        <v>540</v>
      </c>
      <c r="B65" s="17" t="n">
        <v>5325</v>
      </c>
      <c r="C65" s="18">
        <f>(14.0/B65*100)</f>
        <v/>
      </c>
      <c r="D65" s="19" t="n">
        <v>5311</v>
      </c>
      <c r="E65" s="18" t="n">
        <v>418.36269241</v>
      </c>
      <c r="F65" s="20" t="n">
        <v>2.73819991</v>
      </c>
      <c r="G65" s="18" t="n">
        <v>425.05641748</v>
      </c>
      <c r="H65" s="20" t="n">
        <v>3.78937002</v>
      </c>
      <c r="I65" s="18" t="s">
        <v>481</v>
      </c>
      <c r="J65" s="20" t="s">
        <v>481</v>
      </c>
      <c r="K65" s="18" t="s">
        <v>481</v>
      </c>
      <c r="L65" s="20" t="s">
        <v>481</v>
      </c>
      <c r="M65" s="18" t="n">
        <v>473.38705618</v>
      </c>
      <c r="N65" s="20" t="n">
        <v>54.36397245</v>
      </c>
      <c r="O65" s="18" t="n">
        <v>493.8066</v>
      </c>
      <c r="P65" s="20" t="n">
        <v>58.32351229</v>
      </c>
      <c r="Q65" s="18" t="n">
        <v>361.23119255</v>
      </c>
      <c r="R65" s="20" t="n">
        <v>11.98667359</v>
      </c>
    </row>
    <row r="66" spans="1:18">
      <c r="A66" s="15" t="s">
        <v>541</v>
      </c>
      <c r="B66" s="17" t="n">
        <v>5665</v>
      </c>
      <c r="C66" s="18">
        <f>(80.0/B66*100)</f>
        <v/>
      </c>
      <c r="D66" s="19" t="n">
        <v>5585</v>
      </c>
      <c r="E66" s="18" t="n">
        <v>417.29327703</v>
      </c>
      <c r="F66" s="20" t="n">
        <v>1.73270772</v>
      </c>
      <c r="G66" s="18" t="n">
        <v>420.31114241</v>
      </c>
      <c r="H66" s="20" t="n">
        <v>2.52354858</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387.09773105</v>
      </c>
      <c r="F67" s="20" t="n">
        <v>2.93547337</v>
      </c>
      <c r="G67" s="18" t="n">
        <v>403.8528857</v>
      </c>
      <c r="H67" s="20" t="n">
        <v>3.68318789</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391.86355265</v>
      </c>
      <c r="F68" s="20" t="n">
        <v>1.8550693</v>
      </c>
      <c r="G68" s="18" t="n">
        <v>421.21351076</v>
      </c>
      <c r="H68" s="20" t="n">
        <v>1.80505238</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450.08075261</v>
      </c>
      <c r="F69" s="20" t="n">
        <v>4.02429961</v>
      </c>
      <c r="G69" s="18" t="n">
        <v>435.49573269</v>
      </c>
      <c r="H69" s="20" t="n">
        <v>5.21039113</v>
      </c>
      <c r="I69" s="18" t="s">
        <v>481</v>
      </c>
      <c r="J69" s="20" t="s">
        <v>481</v>
      </c>
      <c r="K69" s="18" t="s">
        <v>481</v>
      </c>
      <c r="L69" s="20" t="s">
        <v>481</v>
      </c>
      <c r="M69" s="18" t="s">
        <v>481</v>
      </c>
      <c r="N69" s="20" t="s">
        <v>481</v>
      </c>
      <c r="O69" s="18" t="s">
        <v>481</v>
      </c>
      <c r="P69" s="20" t="s">
        <v>481</v>
      </c>
      <c r="Q69" s="18" t="n">
        <v>457.68697255</v>
      </c>
      <c r="R69" s="20" t="n">
        <v>31.10475823</v>
      </c>
    </row>
    <row r="70" spans="1:18">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n">
        <v>494.06003026</v>
      </c>
      <c r="N70" s="20" t="n">
        <v>3.10877023</v>
      </c>
      <c r="O70" s="18" t="s">
        <v>481</v>
      </c>
      <c r="P70" s="20" t="s">
        <v>481</v>
      </c>
      <c r="Q70" s="18" t="s">
        <v>481</v>
      </c>
      <c r="R70" s="20" t="s">
        <v>481</v>
      </c>
    </row>
    <row r="71" spans="1:18">
      <c r="A71" s="15" t="s">
        <v>546</v>
      </c>
      <c r="B71" s="17" t="n">
        <v>6115</v>
      </c>
      <c r="C71" s="18">
        <f>(18.0/B71*100)</f>
        <v/>
      </c>
      <c r="D71" s="19" t="n">
        <v>6097</v>
      </c>
      <c r="E71" s="18" t="n">
        <v>574.3743005600001</v>
      </c>
      <c r="F71" s="20" t="n">
        <v>1.77578231</v>
      </c>
      <c r="G71" s="18" t="n">
        <v>527.1709306400001</v>
      </c>
      <c r="H71" s="20" t="n">
        <v>3.13938239</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538.98651209</v>
      </c>
      <c r="F72" s="20" t="n">
        <v>3.17713421</v>
      </c>
      <c r="G72" s="18" t="n">
        <v>547.3029196700001</v>
      </c>
      <c r="H72" s="20" t="n">
        <v>3.81255259</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405.36739021</v>
      </c>
      <c r="F73" s="20" t="n">
        <v>3.0897351</v>
      </c>
      <c r="G73" s="18" t="n">
        <v>432.80881415</v>
      </c>
      <c r="H73" s="20" t="n">
        <v>4.25635782</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405.66783365</v>
      </c>
      <c r="F74" s="20" t="n">
        <v>1.63092962</v>
      </c>
      <c r="G74" s="18" t="n">
        <v>451.74896914</v>
      </c>
      <c r="H74" s="20" t="n">
        <v>3.40923529</v>
      </c>
      <c r="I74" s="18" t="s">
        <v>481</v>
      </c>
      <c r="J74" s="20" t="s">
        <v>481</v>
      </c>
      <c r="K74" s="18" t="s">
        <v>481</v>
      </c>
      <c r="L74" s="20" t="s">
        <v>481</v>
      </c>
      <c r="M74" s="18" t="s">
        <v>481</v>
      </c>
      <c r="N74" s="20" t="s">
        <v>481</v>
      </c>
      <c r="O74" s="18" t="n">
        <v>316.6768</v>
      </c>
      <c r="P74" s="20" t="n">
        <v>27.09130008</v>
      </c>
      <c r="Q74" s="18" t="n">
        <v>410.70702417</v>
      </c>
      <c r="R74" s="20" t="n">
        <v>9.6076541</v>
      </c>
    </row>
    <row r="75" spans="1:18">
      <c r="A75" s="15" t="s">
        <v>550</v>
      </c>
      <c r="B75" s="17" t="n">
        <v>5375</v>
      </c>
      <c r="C75" s="18">
        <f>(244.0/B75*100)</f>
        <v/>
      </c>
      <c r="D75" s="19" t="n">
        <v>5131</v>
      </c>
      <c r="E75" s="18" t="n">
        <v>353.41655201</v>
      </c>
      <c r="F75" s="20" t="n">
        <v>3.22675531</v>
      </c>
      <c r="G75" s="18" t="n">
        <v>384.9828567</v>
      </c>
      <c r="H75" s="20" t="n">
        <v>3.4271682</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423.34118954</v>
      </c>
      <c r="F76" s="20" t="n">
        <v>2.75344491</v>
      </c>
      <c r="G76" s="18" t="n">
        <v>435.33697211</v>
      </c>
      <c r="H76" s="20" t="n">
        <v>2.63395648</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413.08810911</v>
      </c>
      <c r="F77" s="20" t="n">
        <v>2.84144229</v>
      </c>
      <c r="G77" s="18" t="n">
        <v>431.97558739</v>
      </c>
      <c r="H77" s="20" t="n">
        <v>3.41438538</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486.49431346</v>
      </c>
      <c r="F78" s="20" t="n">
        <v>15.50475706</v>
      </c>
      <c r="G78" s="18" t="n">
        <v>494.90121966</v>
      </c>
      <c r="H78" s="20" t="n">
        <v>4.56620337</v>
      </c>
      <c r="I78" s="18" t="s">
        <v>481</v>
      </c>
      <c r="J78" s="20" t="s">
        <v>481</v>
      </c>
      <c r="K78" s="18" t="s">
        <v>481</v>
      </c>
      <c r="L78" s="20" t="s">
        <v>481</v>
      </c>
      <c r="M78" s="18" t="s">
        <v>481</v>
      </c>
      <c r="N78" s="20" t="s">
        <v>481</v>
      </c>
      <c r="O78" s="18" t="s">
        <v>481</v>
      </c>
      <c r="P78" s="20" t="s">
        <v>481</v>
      </c>
      <c r="Q78" s="18" t="n">
        <v>392.45588514</v>
      </c>
      <c r="R78" s="20" t="n">
        <v>55.15937846</v>
      </c>
    </row>
    <row customHeight="1" ht="25" r="79" spans="1:18">
      <c r="A79" s="15" t="s">
        <v>554</v>
      </c>
      <c r="B79" s="17" t="n">
        <v>1657</v>
      </c>
      <c r="C79" s="18">
        <f>(41.0/B79*100)</f>
        <v/>
      </c>
      <c r="D79" s="19" t="n">
        <v>1616</v>
      </c>
      <c r="E79" s="18" t="n">
        <v>443.71782202</v>
      </c>
      <c r="F79" s="20" t="n">
        <v>7.92735815</v>
      </c>
      <c r="G79" s="18" t="n">
        <v>471.6810586</v>
      </c>
      <c r="H79" s="20" t="n">
        <v>8.292221359999999</v>
      </c>
      <c r="I79" s="18" t="s">
        <v>481</v>
      </c>
      <c r="J79" s="20" t="s">
        <v>481</v>
      </c>
      <c r="K79" s="18" t="s">
        <v>481</v>
      </c>
      <c r="L79" s="20" t="s">
        <v>481</v>
      </c>
      <c r="M79" s="18" t="s">
        <v>481</v>
      </c>
      <c r="N79" s="20" t="s">
        <v>481</v>
      </c>
      <c r="O79" s="18" t="s">
        <v>481</v>
      </c>
      <c r="P79" s="20" t="s">
        <v>481</v>
      </c>
      <c r="Q79" s="18" t="n">
        <v>452.58292895</v>
      </c>
      <c r="R79" s="20" t="n">
        <v>58.71634631</v>
      </c>
    </row>
    <row r="80" spans="1:18">
      <c r="A80" s="15" t="s">
        <v>555</v>
      </c>
      <c r="B80" s="17" t="n">
        <v>7841</v>
      </c>
      <c r="C80" s="18">
        <f>(0.0/B80*100)</f>
        <v/>
      </c>
      <c r="D80" s="19" t="n">
        <v>7841</v>
      </c>
      <c r="E80" s="18" t="n">
        <v>456.82605377</v>
      </c>
      <c r="F80" s="20" t="n">
        <v>4.79744427</v>
      </c>
      <c r="G80" s="18" t="n">
        <v>464.01452572</v>
      </c>
      <c r="H80" s="20" t="n">
        <v>5.01196772</v>
      </c>
      <c r="I80" s="18" t="s">
        <v>481</v>
      </c>
      <c r="J80" s="20" t="s">
        <v>481</v>
      </c>
      <c r="K80" s="18" t="s">
        <v>481</v>
      </c>
      <c r="L80" s="20" t="s">
        <v>481</v>
      </c>
      <c r="M80" s="18" t="s">
        <v>481</v>
      </c>
      <c r="N80" s="20" t="s">
        <v>481</v>
      </c>
      <c r="O80" s="18" t="s">
        <v>481</v>
      </c>
      <c r="P80" s="20" t="s">
        <v>481</v>
      </c>
      <c r="Q80" s="18" t="n">
        <v>446.5553838</v>
      </c>
      <c r="R80" s="20" t="n">
        <v>23.63534179</v>
      </c>
    </row>
    <row r="81" spans="1:18">
      <c r="A81" s="23" t="s">
        <v>556</v>
      </c>
      <c r="B81" s="17" t="n">
        <v>8861</v>
      </c>
      <c r="C81" s="18">
        <f>(76.0/B81*100)</f>
        <v/>
      </c>
      <c r="D81" s="19" t="n">
        <v>8785</v>
      </c>
      <c r="E81" s="18" t="n">
        <v>445.72466731</v>
      </c>
      <c r="F81" s="20" t="n">
        <v>3.21642375</v>
      </c>
      <c r="G81" s="18" t="n">
        <v>448.00926958</v>
      </c>
      <c r="H81" s="20" t="n">
        <v>5.43744037</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771</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491.68978437</v>
      </c>
      <c r="F7" s="20" t="n">
        <v>2.21412302</v>
      </c>
      <c r="G7" s="18" t="n">
        <v>499.15353305</v>
      </c>
      <c r="H7" s="20" t="n">
        <v>1.92208039</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500.18990093</v>
      </c>
      <c r="F8" s="20" t="n">
        <v>3.14045378</v>
      </c>
      <c r="G8" s="18" t="n">
        <v>493.42828256</v>
      </c>
      <c r="H8" s="20" t="n">
        <v>4.15216778</v>
      </c>
      <c r="I8" s="18" t="s">
        <v>481</v>
      </c>
      <c r="J8" s="20" t="s">
        <v>481</v>
      </c>
      <c r="K8" s="18" t="s">
        <v>481</v>
      </c>
      <c r="L8" s="20" t="s">
        <v>481</v>
      </c>
      <c r="M8" s="18" t="n">
        <v>301.63126691</v>
      </c>
      <c r="N8" s="20" t="n">
        <v>25.14921031</v>
      </c>
      <c r="O8" s="18" t="s">
        <v>481</v>
      </c>
      <c r="P8" s="20" t="s">
        <v>481</v>
      </c>
      <c r="Q8" s="18" t="s">
        <v>481</v>
      </c>
      <c r="R8" s="20" t="s">
        <v>481</v>
      </c>
    </row>
    <row r="9" spans="1:18">
      <c r="A9" s="15" t="s">
        <v>484</v>
      </c>
      <c r="B9" s="17" t="n">
        <v>9651</v>
      </c>
      <c r="C9" s="18">
        <f>(175.0/B9*100)</f>
        <v/>
      </c>
      <c r="D9" s="19" t="n">
        <v>9476</v>
      </c>
      <c r="E9" s="18" t="n">
        <v>523.24036941</v>
      </c>
      <c r="F9" s="20" t="n">
        <v>2.51838949</v>
      </c>
      <c r="G9" s="18" t="n">
        <v>475.1117677</v>
      </c>
      <c r="H9" s="20" t="n">
        <v>3.59756333</v>
      </c>
      <c r="I9" s="18" t="s">
        <v>481</v>
      </c>
      <c r="J9" s="20" t="s">
        <v>481</v>
      </c>
      <c r="K9" s="18" t="s">
        <v>481</v>
      </c>
      <c r="L9" s="20" t="s">
        <v>481</v>
      </c>
      <c r="M9" s="18" t="n">
        <v>357.98454354</v>
      </c>
      <c r="N9" s="20" t="n">
        <v>11.51846445</v>
      </c>
      <c r="O9" s="18" t="s">
        <v>481</v>
      </c>
      <c r="P9" s="20" t="s">
        <v>481</v>
      </c>
      <c r="Q9" s="18" t="s">
        <v>481</v>
      </c>
      <c r="R9" s="20" t="s">
        <v>481</v>
      </c>
    </row>
    <row r="10" spans="1:18">
      <c r="A10" s="15" t="s">
        <v>485</v>
      </c>
      <c r="B10" s="17" t="n">
        <v>20058</v>
      </c>
      <c r="C10" s="18">
        <f>(545.0/B10*100)</f>
        <v/>
      </c>
      <c r="D10" s="19" t="n">
        <v>19513</v>
      </c>
      <c r="E10" s="18" t="n">
        <v>501.65816299</v>
      </c>
      <c r="F10" s="20" t="n">
        <v>2.84855174</v>
      </c>
      <c r="G10" s="18" t="n">
        <v>529.30289863</v>
      </c>
      <c r="H10" s="20" t="n">
        <v>2.47203147</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428.67616079</v>
      </c>
      <c r="F11" s="20" t="n">
        <v>2.7577103</v>
      </c>
      <c r="G11" s="18" t="n">
        <v>411.33809933</v>
      </c>
      <c r="H11" s="20" t="n">
        <v>3.42813883</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(0.0/B12*100)</f>
        <v/>
      </c>
      <c r="D12" s="19" t="n">
        <v>6894</v>
      </c>
      <c r="E12" s="18" t="s">
        <v>481</v>
      </c>
      <c r="F12" s="20" t="s">
        <v>481</v>
      </c>
      <c r="G12" s="18" t="s">
        <v>481</v>
      </c>
      <c r="H12" s="20" t="s">
        <v>481</v>
      </c>
      <c r="I12" s="18" t="s">
        <v>481</v>
      </c>
      <c r="J12" s="20" t="s">
        <v>481</v>
      </c>
      <c r="K12" s="18" t="s">
        <v>481</v>
      </c>
      <c r="L12" s="20" t="s">
        <v>481</v>
      </c>
      <c r="M12" s="18" t="n">
        <v>492.32543789</v>
      </c>
      <c r="N12" s="20" t="n">
        <v>2.39605519</v>
      </c>
      <c r="O12" s="18" t="s">
        <v>481</v>
      </c>
      <c r="P12" s="20" t="s">
        <v>481</v>
      </c>
      <c r="Q12" s="18" t="s">
        <v>481</v>
      </c>
      <c r="R12" s="20" t="s">
        <v>481</v>
      </c>
    </row>
    <row r="13" spans="1:18">
      <c r="A13" s="15" t="s">
        <v>488</v>
      </c>
      <c r="B13" s="17" t="n">
        <v>7161</v>
      </c>
      <c r="C13" s="18">
        <f>(122.0/B13*100)</f>
        <v/>
      </c>
      <c r="D13" s="19" t="n">
        <v>7039</v>
      </c>
      <c r="E13" s="18" t="n">
        <v>521.20694866</v>
      </c>
      <c r="F13" s="20" t="n">
        <v>2.25041623</v>
      </c>
      <c r="G13" s="18" t="n">
        <v>486.22753193</v>
      </c>
      <c r="H13" s="20" t="n">
        <v>3.89090118</v>
      </c>
      <c r="I13" s="18" t="s">
        <v>481</v>
      </c>
      <c r="J13" s="20" t="s">
        <v>481</v>
      </c>
      <c r="K13" s="18" t="s">
        <v>481</v>
      </c>
      <c r="L13" s="20" t="s">
        <v>481</v>
      </c>
      <c r="M13" s="18" t="n">
        <v>447.51533769</v>
      </c>
      <c r="N13" s="20" t="n">
        <v>5.97365007</v>
      </c>
      <c r="O13" s="18" t="s">
        <v>481</v>
      </c>
      <c r="P13" s="20" t="s">
        <v>481</v>
      </c>
      <c r="Q13" s="18" t="s">
        <v>481</v>
      </c>
      <c r="R13" s="20" t="s">
        <v>481</v>
      </c>
    </row>
    <row r="14" spans="1:18">
      <c r="A14" s="15" t="s">
        <v>489</v>
      </c>
      <c r="B14" s="17" t="n">
        <v>5587</v>
      </c>
      <c r="C14" s="18">
        <f>(78.0/B14*100)</f>
        <v/>
      </c>
      <c r="D14" s="19" t="n">
        <v>5509</v>
      </c>
      <c r="E14" s="18" t="n">
        <v>526.9424009099999</v>
      </c>
      <c r="F14" s="20" t="n">
        <v>1.98306277</v>
      </c>
      <c r="G14" s="18" t="n">
        <v>494.72457388</v>
      </c>
      <c r="H14" s="20" t="n">
        <v>3.91892741</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515.71390557</v>
      </c>
      <c r="F15" s="20" t="n">
        <v>2.24392485</v>
      </c>
      <c r="G15" s="18" t="n">
        <v>490.37438546</v>
      </c>
      <c r="H15" s="20" t="n">
        <v>5.60283814</v>
      </c>
      <c r="I15" s="18" t="s">
        <v>481</v>
      </c>
      <c r="J15" s="20" t="s">
        <v>481</v>
      </c>
      <c r="K15" s="18" t="s">
        <v>481</v>
      </c>
      <c r="L15" s="20" t="s">
        <v>481</v>
      </c>
      <c r="M15" s="18" t="n">
        <v>368.85220715</v>
      </c>
      <c r="N15" s="20" t="n">
        <v>14.5875493</v>
      </c>
      <c r="O15" s="18" t="s">
        <v>481</v>
      </c>
      <c r="P15" s="20" t="s">
        <v>481</v>
      </c>
      <c r="Q15" s="18" t="s">
        <v>481</v>
      </c>
      <c r="R15" s="20" t="s">
        <v>481</v>
      </c>
    </row>
    <row r="16" spans="1:18">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n">
        <v>492.92040182</v>
      </c>
      <c r="N16" s="20" t="n">
        <v>2.09885807</v>
      </c>
      <c r="O16" s="18" t="s">
        <v>481</v>
      </c>
      <c r="P16" s="20" t="s">
        <v>481</v>
      </c>
      <c r="Q16" s="18" t="s">
        <v>481</v>
      </c>
      <c r="R16" s="20" t="s">
        <v>481</v>
      </c>
    </row>
    <row r="17" spans="1:18">
      <c r="A17" s="15" t="s">
        <v>492</v>
      </c>
      <c r="B17" s="17" t="n">
        <v>6504</v>
      </c>
      <c r="C17" s="18">
        <f>(1114.0/B17*100)</f>
        <v/>
      </c>
      <c r="D17" s="19" t="n">
        <v>5390</v>
      </c>
      <c r="E17" s="18" t="n">
        <v>517.6851050499999</v>
      </c>
      <c r="F17" s="20" t="n">
        <v>2.92472929</v>
      </c>
      <c r="G17" s="18" t="n">
        <v>501.5522672</v>
      </c>
      <c r="H17" s="20" t="n">
        <v>4.57283585</v>
      </c>
      <c r="I17" s="18" t="s">
        <v>481</v>
      </c>
      <c r="J17" s="20" t="s">
        <v>481</v>
      </c>
      <c r="K17" s="18" t="s">
        <v>481</v>
      </c>
      <c r="L17" s="20" t="s">
        <v>481</v>
      </c>
      <c r="M17" s="18" t="n">
        <v>362.96139732</v>
      </c>
      <c r="N17" s="20" t="n">
        <v>12.64520278</v>
      </c>
      <c r="O17" s="18" t="s">
        <v>481</v>
      </c>
      <c r="P17" s="20" t="s">
        <v>481</v>
      </c>
      <c r="Q17" s="18" t="s">
        <v>481</v>
      </c>
      <c r="R17" s="20" t="s">
        <v>481</v>
      </c>
    </row>
    <row r="18" spans="1:18">
      <c r="A18" s="15" t="s">
        <v>493</v>
      </c>
      <c r="B18" s="17" t="n">
        <v>5532</v>
      </c>
      <c r="C18" s="18">
        <f>(0.0/B18*100)</f>
        <v/>
      </c>
      <c r="D18" s="19" t="n">
        <v>5532</v>
      </c>
      <c r="E18" s="18" t="s">
        <v>481</v>
      </c>
      <c r="F18" s="20" t="s">
        <v>481</v>
      </c>
      <c r="G18" s="18" t="s">
        <v>481</v>
      </c>
      <c r="H18" s="20" t="s">
        <v>481</v>
      </c>
      <c r="I18" s="18" t="s">
        <v>481</v>
      </c>
      <c r="J18" s="20" t="s">
        <v>481</v>
      </c>
      <c r="K18" s="18" t="s">
        <v>481</v>
      </c>
      <c r="L18" s="20" t="s">
        <v>481</v>
      </c>
      <c r="M18" s="18" t="n">
        <v>453.62985087</v>
      </c>
      <c r="N18" s="20" t="n">
        <v>3.75358545</v>
      </c>
      <c r="O18" s="18" t="s">
        <v>481</v>
      </c>
      <c r="P18" s="20" t="s">
        <v>481</v>
      </c>
      <c r="Q18" s="18" t="s">
        <v>481</v>
      </c>
      <c r="R18" s="20" t="s">
        <v>481</v>
      </c>
    </row>
    <row r="19" spans="1:18">
      <c r="A19" s="15" t="s">
        <v>494</v>
      </c>
      <c r="B19" s="17" t="n">
        <v>5658</v>
      </c>
      <c r="C19" s="18">
        <f>(135.0/B19*100)</f>
        <v/>
      </c>
      <c r="D19" s="19" t="n">
        <v>5523</v>
      </c>
      <c r="E19" s="18" t="n">
        <v>490.57532962</v>
      </c>
      <c r="F19" s="20" t="n">
        <v>2.69090101</v>
      </c>
      <c r="G19" s="18" t="n">
        <v>422.01929948</v>
      </c>
      <c r="H19" s="20" t="n">
        <v>4.78564611</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479.83936648</v>
      </c>
      <c r="F20" s="20" t="n">
        <v>3.79598896</v>
      </c>
      <c r="G20" s="18" t="n">
        <v>492.49387913</v>
      </c>
      <c r="H20" s="20" t="n">
        <v>2.41942316</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483.22866478</v>
      </c>
      <c r="F21" s="20" t="n">
        <v>4.19253658</v>
      </c>
      <c r="G21" s="18" t="n">
        <v>508.03894318</v>
      </c>
      <c r="H21" s="20" t="n">
        <v>2.07569677</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477.75771352</v>
      </c>
      <c r="F22" s="20" t="n">
        <v>4.2364562</v>
      </c>
      <c r="G22" s="18" t="n">
        <v>453.70688583</v>
      </c>
      <c r="H22" s="20" t="n">
        <v>4.7715086</v>
      </c>
      <c r="I22" s="18" t="s">
        <v>481</v>
      </c>
      <c r="J22" s="20" t="s">
        <v>481</v>
      </c>
      <c r="K22" s="18" t="s">
        <v>481</v>
      </c>
      <c r="L22" s="20" t="s">
        <v>481</v>
      </c>
      <c r="M22" s="18" t="s">
        <v>481</v>
      </c>
      <c r="N22" s="20" t="s">
        <v>481</v>
      </c>
      <c r="O22" s="18" t="n">
        <v>493.11356373</v>
      </c>
      <c r="P22" s="20" t="n">
        <v>44.85242697</v>
      </c>
      <c r="Q22" s="18" t="s">
        <v>481</v>
      </c>
      <c r="R22" s="20" t="s">
        <v>481</v>
      </c>
    </row>
    <row r="23" spans="1:18">
      <c r="A23" s="15" t="s">
        <v>498</v>
      </c>
      <c r="B23" s="17" t="n">
        <v>11583</v>
      </c>
      <c r="C23" s="18">
        <f>(230.0/B23*100)</f>
        <v/>
      </c>
      <c r="D23" s="19" t="n">
        <v>11353</v>
      </c>
      <c r="E23" s="18" t="n">
        <v>494.55919909</v>
      </c>
      <c r="F23" s="20" t="n">
        <v>3.52072974</v>
      </c>
      <c r="G23" s="18" t="n">
        <v>483.78009191</v>
      </c>
      <c r="H23" s="20" t="n">
        <v>3.65425119</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543.41433144</v>
      </c>
      <c r="F24" s="20" t="n">
        <v>3.77112175</v>
      </c>
      <c r="G24" s="18" t="n">
        <v>485.01222518</v>
      </c>
      <c r="H24" s="20" t="n">
        <v>7.4185948</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515.48866693</v>
      </c>
      <c r="F25" s="20" t="n">
        <v>6.66228074</v>
      </c>
      <c r="G25" s="18" t="n">
        <v>528.36948872</v>
      </c>
      <c r="H25" s="20" t="n">
        <v>3.41141353</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486.93936688</v>
      </c>
      <c r="F26" s="20" t="n">
        <v>2.03146412</v>
      </c>
      <c r="G26" s="18" t="n">
        <v>468.70992876</v>
      </c>
      <c r="H26" s="20" t="n">
        <v>3.05048971</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500.34797474</v>
      </c>
      <c r="F27" s="20" t="n">
        <v>2.16150674</v>
      </c>
      <c r="G27" s="18" t="n">
        <v>476.35591693</v>
      </c>
      <c r="H27" s="20" t="n">
        <v>2.02742813</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411.60303549</v>
      </c>
      <c r="F28" s="20" t="n">
        <v>2.37032594</v>
      </c>
      <c r="G28" s="18" t="n">
        <v>394.62680135</v>
      </c>
      <c r="H28" s="20" t="n">
        <v>4.05411988</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507.38901628</v>
      </c>
      <c r="F29" s="20" t="n">
        <v>2.65181539</v>
      </c>
      <c r="G29" s="18" t="n">
        <v>569.35316459</v>
      </c>
      <c r="H29" s="20" t="n">
        <v>5.28000932</v>
      </c>
      <c r="I29" s="18" t="s">
        <v>481</v>
      </c>
      <c r="J29" s="20" t="s">
        <v>481</v>
      </c>
      <c r="K29" s="18" t="s">
        <v>481</v>
      </c>
      <c r="L29" s="20" t="s">
        <v>481</v>
      </c>
      <c r="M29" s="18" t="n">
        <v>335.3902018</v>
      </c>
      <c r="N29" s="20" t="n">
        <v>12.1685767</v>
      </c>
      <c r="O29" s="18" t="s">
        <v>481</v>
      </c>
      <c r="P29" s="20" t="s">
        <v>481</v>
      </c>
      <c r="Q29" s="18" t="s">
        <v>481</v>
      </c>
      <c r="R29" s="20" t="s">
        <v>481</v>
      </c>
    </row>
    <row r="30" spans="1:18">
      <c r="A30" s="15" t="s">
        <v>505</v>
      </c>
      <c r="B30" s="17" t="n">
        <v>4520</v>
      </c>
      <c r="C30" s="18">
        <f>(140.0/B30*100)</f>
        <v/>
      </c>
      <c r="D30" s="19" t="n">
        <v>4380</v>
      </c>
      <c r="E30" s="18" t="n">
        <v>496.85304893</v>
      </c>
      <c r="F30" s="20" t="n">
        <v>3.54400588</v>
      </c>
      <c r="G30" s="18" t="n">
        <v>495.78811214</v>
      </c>
      <c r="H30" s="20" t="n">
        <v>2.70978886</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(135.0/B31*100)</f>
        <v/>
      </c>
      <c r="D31" s="19" t="n">
        <v>5321</v>
      </c>
      <c r="E31" s="18" t="n">
        <v>408.20222475</v>
      </c>
      <c r="F31" s="20" t="n">
        <v>8.88101921</v>
      </c>
      <c r="G31" s="18" t="n">
        <v>505.24902397</v>
      </c>
      <c r="H31" s="20" t="n">
        <v>2.18009961</v>
      </c>
      <c r="I31" s="18" t="s">
        <v>481</v>
      </c>
      <c r="J31" s="20" t="s">
        <v>481</v>
      </c>
      <c r="K31" s="18" t="s">
        <v>481</v>
      </c>
      <c r="L31" s="20" t="s">
        <v>481</v>
      </c>
      <c r="M31" s="18" t="s">
        <v>481</v>
      </c>
      <c r="N31" s="20" t="s">
        <v>481</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504.46925149</v>
      </c>
      <c r="N32" s="20" t="n">
        <v>2.38982369</v>
      </c>
      <c r="O32" s="18" t="s">
        <v>481</v>
      </c>
      <c r="P32" s="20" t="s">
        <v>481</v>
      </c>
      <c r="Q32" s="18" t="s">
        <v>481</v>
      </c>
      <c r="R32" s="20" t="s">
        <v>481</v>
      </c>
    </row>
    <row r="33" spans="1:18">
      <c r="A33" s="15" t="s">
        <v>508</v>
      </c>
      <c r="B33" s="17" t="n">
        <v>7325</v>
      </c>
      <c r="C33" s="18">
        <f>(78.0/B33*100)</f>
        <v/>
      </c>
      <c r="D33" s="19" t="n">
        <v>7247</v>
      </c>
      <c r="E33" s="18" t="n">
        <v>502.25816516</v>
      </c>
      <c r="F33" s="20" t="n">
        <v>2.48906067</v>
      </c>
      <c r="G33" s="18" t="n">
        <v>452.20784977</v>
      </c>
      <c r="H33" s="20" t="n">
        <v>3.68862292</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488.96361642</v>
      </c>
      <c r="F34" s="20" t="n">
        <v>2.76198025</v>
      </c>
      <c r="G34" s="18" t="n">
        <v>447.55235083</v>
      </c>
      <c r="H34" s="20" t="n">
        <v>3.46334106</v>
      </c>
      <c r="I34" s="18" t="s">
        <v>481</v>
      </c>
      <c r="J34" s="20" t="s">
        <v>481</v>
      </c>
      <c r="K34" s="18" t="s">
        <v>481</v>
      </c>
      <c r="L34" s="20" t="s">
        <v>481</v>
      </c>
      <c r="M34" s="18" t="n">
        <v>336.51078337</v>
      </c>
      <c r="N34" s="20" t="n">
        <v>12.24828707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509.91963209</v>
      </c>
      <c r="P35" s="20" t="n">
        <v>1.25633733</v>
      </c>
      <c r="Q35" s="18" t="s">
        <v>481</v>
      </c>
      <c r="R35" s="20" t="s">
        <v>481</v>
      </c>
    </row>
    <row r="36" spans="1:18">
      <c r="A36" s="15" t="s">
        <v>511</v>
      </c>
      <c r="B36" s="17" t="n">
        <v>6736</v>
      </c>
      <c r="C36" s="18">
        <f>(40.0/B36*100)</f>
        <v/>
      </c>
      <c r="D36" s="19" t="n">
        <v>6696</v>
      </c>
      <c r="E36" s="18" t="n">
        <v>493.48895728</v>
      </c>
      <c r="F36" s="20" t="n">
        <v>2.27414425</v>
      </c>
      <c r="G36" s="18" t="n">
        <v>472.86979033</v>
      </c>
      <c r="H36" s="20" t="n">
        <v>3.15679967</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469.63354937</v>
      </c>
      <c r="F37" s="20" t="n">
        <v>6.00335176</v>
      </c>
      <c r="G37" s="18" t="n">
        <v>501.1119079</v>
      </c>
      <c r="H37" s="20" t="n">
        <v>2.86475687</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526.53507233</v>
      </c>
      <c r="F38" s="20" t="n">
        <v>3.24754885</v>
      </c>
      <c r="G38" s="18" t="n">
        <v>511.23613467</v>
      </c>
      <c r="H38" s="20" t="n">
        <v>4.07515695</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424.92432517</v>
      </c>
      <c r="F39" s="20" t="n">
        <v>4.21566856</v>
      </c>
      <c r="G39" s="18" t="n">
        <v>391.60887272</v>
      </c>
      <c r="H39" s="20" t="n">
        <v>5.84597048</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492.03247319</v>
      </c>
      <c r="F40" s="20" t="n">
        <v>2.85696434</v>
      </c>
      <c r="G40" s="18" t="n">
        <v>494.4099598</v>
      </c>
      <c r="H40" s="20" t="n">
        <v>3.74490373</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474.51644741</v>
      </c>
      <c r="F41" s="20" t="n">
        <v>3.19169689</v>
      </c>
      <c r="G41" s="18" t="n">
        <v>450.12896294</v>
      </c>
      <c r="H41" s="20" t="n">
        <v>5.34428439</v>
      </c>
      <c r="I41" s="18" t="s">
        <v>481</v>
      </c>
      <c r="J41" s="20" t="s">
        <v>481</v>
      </c>
      <c r="K41" s="18" t="s">
        <v>481</v>
      </c>
      <c r="L41" s="20" t="s">
        <v>481</v>
      </c>
      <c r="M41" s="18" t="n">
        <v>392.51815558</v>
      </c>
      <c r="N41" s="20" t="n">
        <v>16.89642718</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357.5719363</v>
      </c>
      <c r="F45" s="20" t="n">
        <v>21.10675212</v>
      </c>
      <c r="G45" s="18" t="n">
        <v>327.64648816</v>
      </c>
      <c r="H45" s="20" t="n">
        <v>16.90586877</v>
      </c>
      <c r="I45" s="18" t="s">
        <v>481</v>
      </c>
      <c r="J45" s="20" t="s">
        <v>481</v>
      </c>
      <c r="K45" s="18" t="s">
        <v>481</v>
      </c>
      <c r="L45" s="20" t="s">
        <v>481</v>
      </c>
      <c r="M45" s="18" t="n">
        <v>360.14758037</v>
      </c>
      <c r="N45" s="20" t="n">
        <v>2.99494083</v>
      </c>
      <c r="O45" s="18" t="s">
        <v>481</v>
      </c>
      <c r="P45" s="20" t="s">
        <v>481</v>
      </c>
      <c r="Q45" s="18" t="n">
        <v>354.76200437</v>
      </c>
      <c r="R45" s="20" t="n">
        <v>7.85268227</v>
      </c>
    </row>
    <row r="46" spans="1:18">
      <c r="A46" s="15" t="s">
        <v>521</v>
      </c>
      <c r="B46" s="17" t="n">
        <v>23141</v>
      </c>
      <c r="C46" s="18">
        <f>(1771.0/B46*100)</f>
        <v/>
      </c>
      <c r="D46" s="19" t="n">
        <v>21370</v>
      </c>
      <c r="E46" s="18" t="n">
        <v>378.68042162</v>
      </c>
      <c r="F46" s="20" t="n">
        <v>2.86621753</v>
      </c>
      <c r="G46" s="18" t="n">
        <v>378.10714448</v>
      </c>
      <c r="H46" s="20" t="n">
        <v>3.85165949</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(0.0/B47*100)</f>
        <v/>
      </c>
      <c r="D47" s="19" t="n">
        <v>5928</v>
      </c>
      <c r="E47" s="18" t="s">
        <v>481</v>
      </c>
      <c r="F47" s="20" t="s">
        <v>481</v>
      </c>
      <c r="G47" s="18" t="s">
        <v>481</v>
      </c>
      <c r="H47" s="20" t="s">
        <v>481</v>
      </c>
      <c r="I47" s="18" t="s">
        <v>481</v>
      </c>
      <c r="J47" s="20" t="s">
        <v>481</v>
      </c>
      <c r="K47" s="18" t="s">
        <v>481</v>
      </c>
      <c r="L47" s="20" t="s">
        <v>481</v>
      </c>
      <c r="M47" s="18" t="n">
        <v>441.18991931</v>
      </c>
      <c r="N47" s="20" t="n">
        <v>3.95489289</v>
      </c>
      <c r="O47" s="18" t="s">
        <v>481</v>
      </c>
      <c r="P47" s="20" t="s">
        <v>481</v>
      </c>
      <c r="Q47" s="18" t="s">
        <v>481</v>
      </c>
      <c r="R47" s="20" t="s">
        <v>481</v>
      </c>
    </row>
    <row r="48" spans="1:18">
      <c r="A48" s="15" t="s">
        <v>523</v>
      </c>
      <c r="B48" s="17" t="n">
        <v>9841</v>
      </c>
      <c r="C48" s="18">
        <f>(7.0/B48*100)</f>
        <v/>
      </c>
      <c r="D48" s="19" t="n">
        <v>9834</v>
      </c>
      <c r="E48" s="18" t="n">
        <v>530.90299451</v>
      </c>
      <c r="F48" s="20" t="n">
        <v>5.52369942</v>
      </c>
      <c r="G48" s="18" t="n">
        <v>531.84956668</v>
      </c>
      <c r="H48" s="20" t="n">
        <v>4.72444778</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(249.0/B50*100)</f>
        <v/>
      </c>
      <c r="D50" s="19" t="n">
        <v>11546</v>
      </c>
      <c r="E50" s="18" t="n">
        <v>392.5565639</v>
      </c>
      <c r="F50" s="20" t="n">
        <v>2.9041897</v>
      </c>
      <c r="G50" s="18" t="n">
        <v>387.04729772</v>
      </c>
      <c r="H50" s="20" t="n">
        <v>2.5651506</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416.02499328</v>
      </c>
      <c r="F51" s="20" t="n">
        <v>3.37579709</v>
      </c>
      <c r="G51" s="18" t="n">
        <v>386.09082178</v>
      </c>
      <c r="H51" s="20" t="n">
        <v>2.63747879</v>
      </c>
      <c r="I51" s="18" t="s">
        <v>481</v>
      </c>
      <c r="J51" s="20" t="s">
        <v>481</v>
      </c>
      <c r="K51" s="18" t="s">
        <v>481</v>
      </c>
      <c r="L51" s="20" t="s">
        <v>481</v>
      </c>
      <c r="M51" s="18" t="n">
        <v>380.5422133</v>
      </c>
      <c r="N51" s="20" t="n">
        <v>4.31283207</v>
      </c>
      <c r="O51" s="18" t="s">
        <v>481</v>
      </c>
      <c r="P51" s="20" t="s">
        <v>481</v>
      </c>
      <c r="Q51" s="18" t="s">
        <v>481</v>
      </c>
      <c r="R51" s="20" t="s">
        <v>481</v>
      </c>
    </row>
    <row r="52" spans="1:18">
      <c r="A52" s="15" t="s">
        <v>527</v>
      </c>
      <c r="B52" s="17" t="n">
        <v>5809</v>
      </c>
      <c r="C52" s="18">
        <f>(0.0/B52*100)</f>
        <v/>
      </c>
      <c r="D52" s="19" t="n">
        <v>5809</v>
      </c>
      <c r="E52" s="18" t="s">
        <v>481</v>
      </c>
      <c r="F52" s="20" t="s">
        <v>481</v>
      </c>
      <c r="G52" s="18" t="s">
        <v>481</v>
      </c>
      <c r="H52" s="20" t="s">
        <v>481</v>
      </c>
      <c r="I52" s="18" t="s">
        <v>481</v>
      </c>
      <c r="J52" s="20" t="s">
        <v>481</v>
      </c>
      <c r="K52" s="18" t="s">
        <v>481</v>
      </c>
      <c r="L52" s="20" t="s">
        <v>481</v>
      </c>
      <c r="M52" s="18" t="n">
        <v>464.04009938</v>
      </c>
      <c r="N52" s="20" t="n">
        <v>2.77109765</v>
      </c>
      <c r="O52" s="18" t="s">
        <v>481</v>
      </c>
      <c r="P52" s="20" t="s">
        <v>481</v>
      </c>
      <c r="Q52" s="18" t="s">
        <v>481</v>
      </c>
      <c r="R52" s="20" t="s">
        <v>481</v>
      </c>
    </row>
    <row r="53" spans="1:18">
      <c r="A53" s="15" t="s">
        <v>528</v>
      </c>
      <c r="B53" s="17" t="n">
        <v>5571</v>
      </c>
      <c r="C53" s="18">
        <f>(90.0/B53*100)</f>
        <v/>
      </c>
      <c r="D53" s="19" t="n">
        <v>5481</v>
      </c>
      <c r="E53" s="18" t="n">
        <v>443.70975763</v>
      </c>
      <c r="F53" s="20" t="n">
        <v>2.00059509</v>
      </c>
      <c r="G53" s="18" t="n">
        <v>417.72304428</v>
      </c>
      <c r="H53" s="20" t="n">
        <v>3.35643886</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334.59909229</v>
      </c>
      <c r="F54" s="20" t="n">
        <v>2.84338357</v>
      </c>
      <c r="G54" s="18" t="n">
        <v>323.86743813</v>
      </c>
      <c r="H54" s="20" t="n">
        <v>3.74439097</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409.79839087</v>
      </c>
      <c r="F55" s="20" t="n">
        <v>2.93678216</v>
      </c>
      <c r="G55" s="18" t="n">
        <v>386.63648331</v>
      </c>
      <c r="H55" s="20" t="n">
        <v>3.65658863</v>
      </c>
      <c r="I55" s="18" t="s">
        <v>481</v>
      </c>
      <c r="J55" s="20" t="s">
        <v>481</v>
      </c>
      <c r="K55" s="18" t="s">
        <v>481</v>
      </c>
      <c r="L55" s="20" t="s">
        <v>481</v>
      </c>
      <c r="M55" s="18" t="n">
        <v>402.2497</v>
      </c>
      <c r="N55" s="20" t="n">
        <v>27.58568418</v>
      </c>
      <c r="O55" s="18" t="n">
        <v>415.93917014</v>
      </c>
      <c r="P55" s="20" t="n">
        <v>15.69219013</v>
      </c>
      <c r="Q55" s="18" t="n">
        <v>329.31752271</v>
      </c>
      <c r="R55" s="20" t="n">
        <v>25.70481081</v>
      </c>
    </row>
    <row r="56" spans="1:18">
      <c r="A56" s="15" t="s">
        <v>531</v>
      </c>
      <c r="B56" s="17" t="n">
        <v>5359</v>
      </c>
      <c r="C56" s="18">
        <f>(77.0/B56*100)</f>
        <v/>
      </c>
      <c r="D56" s="19" t="n">
        <v>5282</v>
      </c>
      <c r="E56" s="18" t="n">
        <v>556.21364391</v>
      </c>
      <c r="F56" s="20" t="n">
        <v>2.89830504</v>
      </c>
      <c r="G56" s="18" t="n">
        <v>507.94722566</v>
      </c>
      <c r="H56" s="20" t="n">
        <v>4.4305613</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395.34219534</v>
      </c>
      <c r="F57" s="20" t="n">
        <v>3.56851756</v>
      </c>
      <c r="G57" s="18" t="n">
        <v>375.50121923</v>
      </c>
      <c r="H57" s="20" t="n">
        <v>3.54574451</v>
      </c>
      <c r="I57" s="18" t="s">
        <v>481</v>
      </c>
      <c r="J57" s="20" t="s">
        <v>481</v>
      </c>
      <c r="K57" s="18" t="s">
        <v>481</v>
      </c>
      <c r="L57" s="20" t="s">
        <v>481</v>
      </c>
      <c r="M57" s="18" t="s">
        <v>481</v>
      </c>
      <c r="N57" s="20" t="s">
        <v>481</v>
      </c>
      <c r="O57" s="18" t="s">
        <v>481</v>
      </c>
      <c r="P57" s="20" t="s">
        <v>481</v>
      </c>
      <c r="Q57" s="18" t="n">
        <v>365.34513542</v>
      </c>
      <c r="R57" s="20" t="n">
        <v>10.57484159</v>
      </c>
    </row>
    <row r="58" spans="1:18">
      <c r="A58" s="15" t="s">
        <v>533</v>
      </c>
      <c r="B58" s="17" t="n">
        <v>7267</v>
      </c>
      <c r="C58" s="18">
        <f>(10.0/B58*100)</f>
        <v/>
      </c>
      <c r="D58" s="19" t="n">
        <v>7257</v>
      </c>
      <c r="E58" s="18" t="n">
        <v>385.65287959</v>
      </c>
      <c r="F58" s="20" t="n">
        <v>3.09298618</v>
      </c>
      <c r="G58" s="18" t="n">
        <v>372.51943368</v>
      </c>
      <c r="H58" s="20" t="n">
        <v>3.48815146</v>
      </c>
      <c r="I58" s="18" t="s">
        <v>481</v>
      </c>
      <c r="J58" s="20" t="s">
        <v>481</v>
      </c>
      <c r="K58" s="18" t="s">
        <v>481</v>
      </c>
      <c r="L58" s="20" t="s">
        <v>481</v>
      </c>
      <c r="M58" s="18" t="s">
        <v>481</v>
      </c>
      <c r="N58" s="20" t="s">
        <v>481</v>
      </c>
      <c r="O58" s="18" t="n">
        <v>318.55832999</v>
      </c>
      <c r="P58" s="20" t="n">
        <v>27.47459178</v>
      </c>
      <c r="Q58" s="18" t="n">
        <v>356.59919997</v>
      </c>
      <c r="R58" s="20" t="n">
        <v>21.45490433</v>
      </c>
    </row>
    <row r="59" spans="1:18">
      <c r="A59" s="15" t="s">
        <v>534</v>
      </c>
      <c r="B59" s="17" t="n">
        <v>4826</v>
      </c>
      <c r="C59" s="18">
        <f>(26.0/B59*100)</f>
        <v/>
      </c>
      <c r="D59" s="19" t="n">
        <v>4800</v>
      </c>
      <c r="E59" s="18" t="n">
        <v>340.85100968</v>
      </c>
      <c r="F59" s="20" t="n">
        <v>3.33277371</v>
      </c>
      <c r="G59" s="18" t="n">
        <v>372.676489</v>
      </c>
      <c r="H59" s="20" t="n">
        <v>1.96712246</v>
      </c>
      <c r="I59" s="18" t="s">
        <v>481</v>
      </c>
      <c r="J59" s="20" t="s">
        <v>481</v>
      </c>
      <c r="K59" s="18" t="s">
        <v>481</v>
      </c>
      <c r="L59" s="20" t="s">
        <v>481</v>
      </c>
      <c r="M59" s="18" t="s">
        <v>481</v>
      </c>
      <c r="N59" s="20" t="s">
        <v>481</v>
      </c>
      <c r="O59" s="18" t="n">
        <v>299.89824598</v>
      </c>
      <c r="P59" s="20" t="n">
        <v>26.31957579</v>
      </c>
      <c r="Q59" s="18" t="n">
        <v>324.94921379</v>
      </c>
      <c r="R59" s="20" t="n">
        <v>5.24743883</v>
      </c>
    </row>
    <row r="60" spans="1:18">
      <c r="A60" s="15" t="s">
        <v>535</v>
      </c>
      <c r="B60" s="17" t="n">
        <v>4546</v>
      </c>
      <c r="C60" s="18">
        <f>(15.0/B60*100)</f>
        <v/>
      </c>
      <c r="D60" s="19" t="n">
        <v>4531</v>
      </c>
      <c r="E60" s="18" t="n">
        <v>402.70197333</v>
      </c>
      <c r="F60" s="20" t="n">
        <v>5.07838649</v>
      </c>
      <c r="G60" s="18" t="n">
        <v>387.59420754</v>
      </c>
      <c r="H60" s="20" t="n">
        <v>5.80573217</v>
      </c>
      <c r="I60" s="18" t="s">
        <v>481</v>
      </c>
      <c r="J60" s="20" t="s">
        <v>481</v>
      </c>
      <c r="K60" s="18" t="s">
        <v>481</v>
      </c>
      <c r="L60" s="20" t="s">
        <v>481</v>
      </c>
      <c r="M60" s="18" t="s">
        <v>481</v>
      </c>
      <c r="N60" s="20" t="s">
        <v>481</v>
      </c>
      <c r="O60" s="18" t="n">
        <v>420.0665</v>
      </c>
      <c r="P60" s="20" t="n">
        <v>61.17190589</v>
      </c>
      <c r="Q60" s="18" t="n">
        <v>397.01588462</v>
      </c>
      <c r="R60" s="20" t="n">
        <v>7.73159568</v>
      </c>
    </row>
    <row r="61" spans="1:18">
      <c r="A61" s="15" t="s">
        <v>536</v>
      </c>
      <c r="B61" s="17" t="n">
        <v>6525</v>
      </c>
      <c r="C61" s="18">
        <f>(148.0/B61*100)</f>
        <v/>
      </c>
      <c r="D61" s="19" t="n">
        <v>6377</v>
      </c>
      <c r="E61" s="18" t="n">
        <v>486.09476787</v>
      </c>
      <c r="F61" s="20" t="n">
        <v>2.54164641</v>
      </c>
      <c r="G61" s="18" t="n">
        <v>456.40290236</v>
      </c>
      <c r="H61" s="20" t="n">
        <v>3.37550808</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551.38171244</v>
      </c>
      <c r="F62" s="20" t="n">
        <v>1.50556616</v>
      </c>
      <c r="G62" s="18" t="n">
        <v>531.60473135</v>
      </c>
      <c r="H62" s="20" t="n">
        <v>2.04833917</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369.57628384</v>
      </c>
      <c r="F63" s="20" t="n">
        <v>1.80623883</v>
      </c>
      <c r="G63" s="18" t="n">
        <v>366.95126842</v>
      </c>
      <c r="H63" s="20" t="n">
        <v>3.282535</v>
      </c>
      <c r="I63" s="18" t="s">
        <v>481</v>
      </c>
      <c r="J63" s="20" t="s">
        <v>481</v>
      </c>
      <c r="K63" s="18" t="s">
        <v>481</v>
      </c>
      <c r="L63" s="20" t="s">
        <v>481</v>
      </c>
      <c r="M63" s="18" t="n">
        <v>455.00976781</v>
      </c>
      <c r="N63" s="20" t="n">
        <v>31.47363895</v>
      </c>
      <c r="O63" s="18" t="n">
        <v>339.90823093</v>
      </c>
      <c r="P63" s="20" t="n">
        <v>49.20150293</v>
      </c>
      <c r="Q63" s="18" t="n">
        <v>396.49246001</v>
      </c>
      <c r="R63" s="20" t="n">
        <v>5.81082035</v>
      </c>
    </row>
    <row r="64" spans="1:18">
      <c r="A64" s="15" t="s">
        <v>539</v>
      </c>
      <c r="B64" s="17" t="n">
        <v>3634</v>
      </c>
      <c r="C64" s="18">
        <f>(3.0/B64*100)</f>
        <v/>
      </c>
      <c r="D64" s="19" t="n">
        <v>3631</v>
      </c>
      <c r="E64" s="18" t="n">
        <v>482.34616589</v>
      </c>
      <c r="F64" s="20" t="n">
        <v>2.44588754</v>
      </c>
      <c r="G64" s="18" t="n">
        <v>441.73464713</v>
      </c>
      <c r="H64" s="20" t="n">
        <v>11.57936083</v>
      </c>
      <c r="I64" s="18" t="s">
        <v>481</v>
      </c>
      <c r="J64" s="20" t="s">
        <v>481</v>
      </c>
      <c r="K64" s="18" t="s">
        <v>481</v>
      </c>
      <c r="L64" s="20" t="s">
        <v>481</v>
      </c>
      <c r="M64" s="18" t="n">
        <v>511.23049042</v>
      </c>
      <c r="N64" s="20" t="n">
        <v>90.93392535</v>
      </c>
      <c r="O64" s="18" t="n">
        <v>330.15095127</v>
      </c>
      <c r="P64" s="20" t="n">
        <v>165.7404516</v>
      </c>
      <c r="Q64" s="18" t="n">
        <v>477.11685363</v>
      </c>
      <c r="R64" s="20" t="n">
        <v>3.08806761</v>
      </c>
    </row>
    <row r="65" spans="1:18">
      <c r="A65" s="15" t="s">
        <v>540</v>
      </c>
      <c r="B65" s="17" t="n">
        <v>5325</v>
      </c>
      <c r="C65" s="18">
        <f>(14.0/B65*100)</f>
        <v/>
      </c>
      <c r="D65" s="19" t="n">
        <v>5311</v>
      </c>
      <c r="E65" s="18" t="n">
        <v>417.63514198</v>
      </c>
      <c r="F65" s="20" t="n">
        <v>2.70515597</v>
      </c>
      <c r="G65" s="18" t="n">
        <v>427.07212884</v>
      </c>
      <c r="H65" s="20" t="n">
        <v>3.45809856</v>
      </c>
      <c r="I65" s="18" t="s">
        <v>481</v>
      </c>
      <c r="J65" s="20" t="s">
        <v>481</v>
      </c>
      <c r="K65" s="18" t="s">
        <v>481</v>
      </c>
      <c r="L65" s="20" t="s">
        <v>481</v>
      </c>
      <c r="M65" s="18" t="n">
        <v>460.30386344</v>
      </c>
      <c r="N65" s="20" t="n">
        <v>40.08328586</v>
      </c>
      <c r="O65" s="18" t="n">
        <v>493.8066</v>
      </c>
      <c r="P65" s="20" t="n">
        <v>58.32351229</v>
      </c>
      <c r="Q65" s="18" t="n">
        <v>372.17020823</v>
      </c>
      <c r="R65" s="20" t="n">
        <v>14.26188744</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417.93412468</v>
      </c>
      <c r="N66" s="20" t="n">
        <v>1.46238599</v>
      </c>
      <c r="O66" s="18" t="s">
        <v>481</v>
      </c>
      <c r="P66" s="20" t="s">
        <v>481</v>
      </c>
      <c r="Q66" s="18" t="s">
        <v>481</v>
      </c>
      <c r="R66" s="20" t="s">
        <v>481</v>
      </c>
    </row>
    <row r="67" spans="1:18">
      <c r="A67" s="15" t="s">
        <v>542</v>
      </c>
      <c r="B67" s="17" t="n">
        <v>6971</v>
      </c>
      <c r="C67" s="18">
        <f>(396.0/B67*100)</f>
        <v/>
      </c>
      <c r="D67" s="19" t="n">
        <v>6575</v>
      </c>
      <c r="E67" s="18" t="n">
        <v>396.76566754</v>
      </c>
      <c r="F67" s="20" t="n">
        <v>3.21479708</v>
      </c>
      <c r="G67" s="18" t="n">
        <v>389.01144845</v>
      </c>
      <c r="H67" s="20" t="n">
        <v>3.17366493</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406.55357307</v>
      </c>
      <c r="F68" s="20" t="n">
        <v>1.45650293</v>
      </c>
      <c r="G68" s="18" t="n">
        <v>394.86906902</v>
      </c>
      <c r="H68" s="20" t="n">
        <v>2.08357851</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451.10560584</v>
      </c>
      <c r="F69" s="20" t="n">
        <v>4.30751696</v>
      </c>
      <c r="G69" s="18" t="n">
        <v>432.22522583</v>
      </c>
      <c r="H69" s="20" t="n">
        <v>4.97246594</v>
      </c>
      <c r="I69" s="18" t="s">
        <v>481</v>
      </c>
      <c r="J69" s="20" t="s">
        <v>481</v>
      </c>
      <c r="K69" s="18" t="s">
        <v>481</v>
      </c>
      <c r="L69" s="20" t="s">
        <v>481</v>
      </c>
      <c r="M69" s="18" t="s">
        <v>481</v>
      </c>
      <c r="N69" s="20" t="s">
        <v>481</v>
      </c>
      <c r="O69" s="18" t="s">
        <v>481</v>
      </c>
      <c r="P69" s="20" t="s">
        <v>481</v>
      </c>
      <c r="Q69" s="18" t="n">
        <v>456.07031538</v>
      </c>
      <c r="R69" s="20" t="n">
        <v>28.71330602</v>
      </c>
    </row>
    <row r="70" spans="1:18">
      <c r="A70" s="15" t="s">
        <v>545</v>
      </c>
      <c r="B70" s="17" t="n">
        <v>6036</v>
      </c>
      <c r="C70" s="18">
        <f>(223.0/B70*100)</f>
        <v/>
      </c>
      <c r="D70" s="19" t="n">
        <v>5813</v>
      </c>
      <c r="E70" s="18" t="n">
        <v>496.61309163</v>
      </c>
      <c r="F70" s="20" t="n">
        <v>3.38326929</v>
      </c>
      <c r="G70" s="18" t="n">
        <v>490.78217406</v>
      </c>
      <c r="H70" s="20" t="n">
        <v>4.18719295</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574.99684068</v>
      </c>
      <c r="F71" s="20" t="n">
        <v>1.85059333</v>
      </c>
      <c r="G71" s="18" t="n">
        <v>544.51750614</v>
      </c>
      <c r="H71" s="20" t="n">
        <v>2.1013867</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527.71028947</v>
      </c>
      <c r="F72" s="20" t="n">
        <v>4.36953425</v>
      </c>
      <c r="G72" s="18" t="n">
        <v>548.84561859</v>
      </c>
      <c r="H72" s="20" t="n">
        <v>3.16940409</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419.82507895</v>
      </c>
      <c r="F73" s="20" t="n">
        <v>3.78001227</v>
      </c>
      <c r="G73" s="18" t="n">
        <v>412.42440784</v>
      </c>
      <c r="H73" s="20" t="n">
        <v>3.46331513</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429.77494158</v>
      </c>
      <c r="F74" s="20" t="n">
        <v>2.04696323</v>
      </c>
      <c r="G74" s="18" t="n">
        <v>401.28877275</v>
      </c>
      <c r="H74" s="20" t="n">
        <v>2.60327644</v>
      </c>
      <c r="I74" s="18" t="s">
        <v>481</v>
      </c>
      <c r="J74" s="20" t="s">
        <v>481</v>
      </c>
      <c r="K74" s="18" t="s">
        <v>481</v>
      </c>
      <c r="L74" s="20" t="s">
        <v>481</v>
      </c>
      <c r="M74" s="18" t="s">
        <v>481</v>
      </c>
      <c r="N74" s="20" t="s">
        <v>481</v>
      </c>
      <c r="O74" s="18" t="s">
        <v>481</v>
      </c>
      <c r="P74" s="20" t="s">
        <v>481</v>
      </c>
      <c r="Q74" s="18" t="n">
        <v>398.27262112</v>
      </c>
      <c r="R74" s="20" t="n">
        <v>10.9349354</v>
      </c>
    </row>
    <row r="75" spans="1:18">
      <c r="A75" s="15" t="s">
        <v>550</v>
      </c>
      <c r="B75" s="17" t="n">
        <v>5375</v>
      </c>
      <c r="C75" s="18">
        <f>(0.0/B75*100)</f>
        <v/>
      </c>
      <c r="D75" s="19" t="n">
        <v>5375</v>
      </c>
      <c r="E75" s="18" t="s">
        <v>481</v>
      </c>
      <c r="F75" s="20" t="s">
        <v>481</v>
      </c>
      <c r="G75" s="18" t="s">
        <v>481</v>
      </c>
      <c r="H75" s="20" t="s">
        <v>481</v>
      </c>
      <c r="I75" s="18" t="s">
        <v>481</v>
      </c>
      <c r="J75" s="20" t="s">
        <v>481</v>
      </c>
      <c r="K75" s="18" t="s">
        <v>481</v>
      </c>
      <c r="L75" s="20" t="s">
        <v>481</v>
      </c>
      <c r="M75" s="18" t="n">
        <v>366.81798548</v>
      </c>
      <c r="N75" s="20" t="n">
        <v>2.95156554</v>
      </c>
      <c r="O75" s="18" t="s">
        <v>481</v>
      </c>
      <c r="P75" s="20" t="s">
        <v>481</v>
      </c>
      <c r="Q75" s="18" t="s">
        <v>481</v>
      </c>
      <c r="R75" s="20" t="s">
        <v>481</v>
      </c>
    </row>
    <row r="76" spans="1:18">
      <c r="A76" s="15" t="s">
        <v>551</v>
      </c>
      <c r="B76" s="17" t="n">
        <v>14167</v>
      </c>
      <c r="C76" s="18">
        <f>(232.0/B76*100)</f>
        <v/>
      </c>
      <c r="D76" s="19" t="n">
        <v>13935</v>
      </c>
      <c r="E76" s="18" t="n">
        <v>438.39465285</v>
      </c>
      <c r="F76" s="20" t="n">
        <v>3.0320913</v>
      </c>
      <c r="G76" s="18" t="n">
        <v>412.62109499</v>
      </c>
      <c r="H76" s="20" t="n">
        <v>2.4871215</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424.09950837</v>
      </c>
      <c r="F77" s="20" t="n">
        <v>2.65955194</v>
      </c>
      <c r="G77" s="18" t="n">
        <v>395.77931387</v>
      </c>
      <c r="H77" s="20" t="n">
        <v>3.70072409</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n">
        <v>459.63330518</v>
      </c>
      <c r="F80" s="20" t="n">
        <v>4.40105508</v>
      </c>
      <c r="G80" s="18" t="n">
        <v>460.96765509</v>
      </c>
      <c r="H80" s="20" t="n">
        <v>5.1560466</v>
      </c>
      <c r="I80" s="18" t="s">
        <v>481</v>
      </c>
      <c r="J80" s="20" t="s">
        <v>481</v>
      </c>
      <c r="K80" s="18" t="s">
        <v>481</v>
      </c>
      <c r="L80" s="20" t="s">
        <v>481</v>
      </c>
      <c r="M80" s="18" t="s">
        <v>481</v>
      </c>
      <c r="N80" s="20" t="s">
        <v>481</v>
      </c>
      <c r="O80" s="18" t="s">
        <v>481</v>
      </c>
      <c r="P80" s="20" t="s">
        <v>481</v>
      </c>
      <c r="Q80" s="18" t="n">
        <v>440.81551472</v>
      </c>
      <c r="R80" s="20" t="n">
        <v>29.22301783</v>
      </c>
    </row>
    <row r="81" spans="1:18">
      <c r="A81" s="23" t="s">
        <v>556</v>
      </c>
      <c r="B81" s="17" t="n">
        <v>8861</v>
      </c>
      <c r="C81" s="18">
        <f>(76.0/B81*100)</f>
        <v/>
      </c>
      <c r="D81" s="19" t="n">
        <v>8785</v>
      </c>
      <c r="E81" s="18" t="n">
        <v>473.54449113</v>
      </c>
      <c r="F81" s="20" t="n">
        <v>4.29224941</v>
      </c>
      <c r="G81" s="18" t="n">
        <v>420.85899257</v>
      </c>
      <c r="H81" s="20" t="n">
        <v>2.87925957</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772</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479.72252703</v>
      </c>
      <c r="F7" s="20" t="n">
        <v>2.0725895</v>
      </c>
      <c r="G7" s="18" t="n">
        <v>511.06386561</v>
      </c>
      <c r="H7" s="20" t="n">
        <v>1.91624916</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501.83691047</v>
      </c>
      <c r="F8" s="20" t="n">
        <v>3.04738172</v>
      </c>
      <c r="G8" s="18" t="n">
        <v>489.80882684</v>
      </c>
      <c r="H8" s="20" t="n">
        <v>3.80865658</v>
      </c>
      <c r="I8" s="18" t="s">
        <v>481</v>
      </c>
      <c r="J8" s="20" t="s">
        <v>481</v>
      </c>
      <c r="K8" s="18" t="s">
        <v>481</v>
      </c>
      <c r="L8" s="20" t="s">
        <v>481</v>
      </c>
      <c r="M8" s="18" t="n">
        <v>301.63126691</v>
      </c>
      <c r="N8" s="20" t="n">
        <v>25.14921031</v>
      </c>
      <c r="O8" s="18" t="s">
        <v>481</v>
      </c>
      <c r="P8" s="20" t="s">
        <v>481</v>
      </c>
      <c r="Q8" s="18" t="s">
        <v>481</v>
      </c>
      <c r="R8" s="20" t="s">
        <v>481</v>
      </c>
    </row>
    <row r="9" spans="1:18">
      <c r="A9" s="15" t="s">
        <v>484</v>
      </c>
      <c r="B9" s="17" t="n">
        <v>9651</v>
      </c>
      <c r="C9" s="18">
        <f>(175.0/B9*100)</f>
        <v/>
      </c>
      <c r="D9" s="19" t="n">
        <v>9476</v>
      </c>
      <c r="E9" s="18" t="n">
        <v>515.63081527</v>
      </c>
      <c r="F9" s="20" t="n">
        <v>2.50192213</v>
      </c>
      <c r="G9" s="18" t="n">
        <v>497.38474195</v>
      </c>
      <c r="H9" s="20" t="n">
        <v>3.70115831</v>
      </c>
      <c r="I9" s="18" t="s">
        <v>481</v>
      </c>
      <c r="J9" s="20" t="s">
        <v>481</v>
      </c>
      <c r="K9" s="18" t="s">
        <v>481</v>
      </c>
      <c r="L9" s="20" t="s">
        <v>481</v>
      </c>
      <c r="M9" s="18" t="n">
        <v>357.98454354</v>
      </c>
      <c r="N9" s="20" t="n">
        <v>11.51846445</v>
      </c>
      <c r="O9" s="18" t="s">
        <v>481</v>
      </c>
      <c r="P9" s="20" t="s">
        <v>481</v>
      </c>
      <c r="Q9" s="18" t="s">
        <v>481</v>
      </c>
      <c r="R9" s="20" t="s">
        <v>481</v>
      </c>
    </row>
    <row r="10" spans="1:18">
      <c r="A10" s="15" t="s">
        <v>485</v>
      </c>
      <c r="B10" s="17" t="n">
        <v>20058</v>
      </c>
      <c r="C10" s="18">
        <f>(545.0/B10*100)</f>
        <v/>
      </c>
      <c r="D10" s="19" t="n">
        <v>19513</v>
      </c>
      <c r="E10" s="18" t="n">
        <v>506.01856483</v>
      </c>
      <c r="F10" s="20" t="n">
        <v>2.594444</v>
      </c>
      <c r="G10" s="18" t="n">
        <v>534.70409637</v>
      </c>
      <c r="H10" s="20" t="n">
        <v>2.66760402</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429.83191751</v>
      </c>
      <c r="F11" s="20" t="n">
        <v>3.02626876</v>
      </c>
      <c r="G11" s="18" t="n">
        <v>414.53014899</v>
      </c>
      <c r="H11" s="20" t="n">
        <v>3.02186208</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(0.0/B12*100)</f>
        <v/>
      </c>
      <c r="D12" s="19" t="n">
        <v>6894</v>
      </c>
      <c r="E12" s="18" t="s">
        <v>481</v>
      </c>
      <c r="F12" s="20" t="s">
        <v>481</v>
      </c>
      <c r="G12" s="18" t="s">
        <v>481</v>
      </c>
      <c r="H12" s="20" t="s">
        <v>481</v>
      </c>
      <c r="I12" s="18" t="s">
        <v>481</v>
      </c>
      <c r="J12" s="20" t="s">
        <v>481</v>
      </c>
      <c r="K12" s="18" t="s">
        <v>481</v>
      </c>
      <c r="L12" s="20" t="s">
        <v>481</v>
      </c>
      <c r="M12" s="18" t="n">
        <v>492.32543789</v>
      </c>
      <c r="N12" s="20" t="n">
        <v>2.39605519</v>
      </c>
      <c r="O12" s="18" t="s">
        <v>481</v>
      </c>
      <c r="P12" s="20" t="s">
        <v>481</v>
      </c>
      <c r="Q12" s="18" t="s">
        <v>481</v>
      </c>
      <c r="R12" s="20" t="s">
        <v>481</v>
      </c>
    </row>
    <row r="13" spans="1:18">
      <c r="A13" s="15" t="s">
        <v>488</v>
      </c>
      <c r="B13" s="17" t="n">
        <v>7161</v>
      </c>
      <c r="C13" s="18">
        <f>(122.0/B13*100)</f>
        <v/>
      </c>
      <c r="D13" s="19" t="n">
        <v>7039</v>
      </c>
      <c r="E13" s="18" t="n">
        <v>520.54685009</v>
      </c>
      <c r="F13" s="20" t="n">
        <v>2.35084708</v>
      </c>
      <c r="G13" s="18" t="n">
        <v>485.74318099</v>
      </c>
      <c r="H13" s="20" t="n">
        <v>3.37101172</v>
      </c>
      <c r="I13" s="18" t="s">
        <v>481</v>
      </c>
      <c r="J13" s="20" t="s">
        <v>481</v>
      </c>
      <c r="K13" s="18" t="s">
        <v>481</v>
      </c>
      <c r="L13" s="20" t="s">
        <v>481</v>
      </c>
      <c r="M13" s="18" t="n">
        <v>447.51533769</v>
      </c>
      <c r="N13" s="20" t="n">
        <v>5.97365007</v>
      </c>
      <c r="O13" s="18" t="s">
        <v>481</v>
      </c>
      <c r="P13" s="20" t="s">
        <v>481</v>
      </c>
      <c r="Q13" s="18" t="s">
        <v>481</v>
      </c>
      <c r="R13" s="20" t="s">
        <v>481</v>
      </c>
    </row>
    <row r="14" spans="1:18">
      <c r="A14" s="15" t="s">
        <v>489</v>
      </c>
      <c r="B14" s="17" t="n">
        <v>5587</v>
      </c>
      <c r="C14" s="18">
        <f>(78.0/B14*100)</f>
        <v/>
      </c>
      <c r="D14" s="19" t="n">
        <v>5509</v>
      </c>
      <c r="E14" s="18" t="n">
        <v>524.48207089</v>
      </c>
      <c r="F14" s="20" t="n">
        <v>2.59964887</v>
      </c>
      <c r="G14" s="18" t="n">
        <v>514.48259501</v>
      </c>
      <c r="H14" s="20" t="n">
        <v>2.22719193</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518.3517954500001</v>
      </c>
      <c r="F15" s="20" t="n">
        <v>2.37223428</v>
      </c>
      <c r="G15" s="18" t="n">
        <v>494.37255228</v>
      </c>
      <c r="H15" s="20" t="n">
        <v>2.95562357</v>
      </c>
      <c r="I15" s="18" t="s">
        <v>481</v>
      </c>
      <c r="J15" s="20" t="s">
        <v>481</v>
      </c>
      <c r="K15" s="18" t="s">
        <v>481</v>
      </c>
      <c r="L15" s="20" t="s">
        <v>481</v>
      </c>
      <c r="M15" s="18" t="n">
        <v>368.85220715</v>
      </c>
      <c r="N15" s="20" t="n">
        <v>14.5875493</v>
      </c>
      <c r="O15" s="18" t="s">
        <v>481</v>
      </c>
      <c r="P15" s="20" t="s">
        <v>481</v>
      </c>
      <c r="Q15" s="18" t="s">
        <v>481</v>
      </c>
      <c r="R15" s="20" t="s">
        <v>481</v>
      </c>
    </row>
    <row r="16" spans="1:18">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n">
        <v>492.92040182</v>
      </c>
      <c r="N16" s="20" t="n">
        <v>2.09885807</v>
      </c>
      <c r="O16" s="18" t="s">
        <v>481</v>
      </c>
      <c r="P16" s="20" t="s">
        <v>481</v>
      </c>
      <c r="Q16" s="18" t="s">
        <v>481</v>
      </c>
      <c r="R16" s="20" t="s">
        <v>481</v>
      </c>
    </row>
    <row r="17" spans="1:18">
      <c r="A17" s="15" t="s">
        <v>492</v>
      </c>
      <c r="B17" s="17" t="n">
        <v>6504</v>
      </c>
      <c r="C17" s="18">
        <f>(1114.0/B17*100)</f>
        <v/>
      </c>
      <c r="D17" s="19" t="n">
        <v>5390</v>
      </c>
      <c r="E17" s="18" t="n">
        <v>514.5212921</v>
      </c>
      <c r="F17" s="20" t="n">
        <v>2.90513454</v>
      </c>
      <c r="G17" s="18" t="n">
        <v>510.74506539</v>
      </c>
      <c r="H17" s="20" t="n">
        <v>4.42170646</v>
      </c>
      <c r="I17" s="18" t="s">
        <v>481</v>
      </c>
      <c r="J17" s="20" t="s">
        <v>481</v>
      </c>
      <c r="K17" s="18" t="s">
        <v>481</v>
      </c>
      <c r="L17" s="20" t="s">
        <v>481</v>
      </c>
      <c r="M17" s="18" t="n">
        <v>362.96139732</v>
      </c>
      <c r="N17" s="20" t="n">
        <v>12.64520278</v>
      </c>
      <c r="O17" s="18" t="s">
        <v>481</v>
      </c>
      <c r="P17" s="20" t="s">
        <v>481</v>
      </c>
      <c r="Q17" s="18" t="s">
        <v>481</v>
      </c>
      <c r="R17" s="20" t="s">
        <v>481</v>
      </c>
    </row>
    <row r="18" spans="1:18">
      <c r="A18" s="15" t="s">
        <v>493</v>
      </c>
      <c r="B18" s="17" t="n">
        <v>5532</v>
      </c>
      <c r="C18" s="18">
        <f>(0.0/B18*100)</f>
        <v/>
      </c>
      <c r="D18" s="19" t="n">
        <v>5532</v>
      </c>
      <c r="E18" s="18" t="s">
        <v>481</v>
      </c>
      <c r="F18" s="20" t="s">
        <v>481</v>
      </c>
      <c r="G18" s="18" t="s">
        <v>481</v>
      </c>
      <c r="H18" s="20" t="s">
        <v>481</v>
      </c>
      <c r="I18" s="18" t="s">
        <v>481</v>
      </c>
      <c r="J18" s="20" t="s">
        <v>481</v>
      </c>
      <c r="K18" s="18" t="s">
        <v>481</v>
      </c>
      <c r="L18" s="20" t="s">
        <v>481</v>
      </c>
      <c r="M18" s="18" t="n">
        <v>453.62985087</v>
      </c>
      <c r="N18" s="20" t="n">
        <v>3.75358545</v>
      </c>
      <c r="O18" s="18" t="s">
        <v>481</v>
      </c>
      <c r="P18" s="20" t="s">
        <v>481</v>
      </c>
      <c r="Q18" s="18" t="s">
        <v>481</v>
      </c>
      <c r="R18" s="20" t="s">
        <v>481</v>
      </c>
    </row>
    <row r="19" spans="1:18">
      <c r="A19" s="15" t="s">
        <v>494</v>
      </c>
      <c r="B19" s="17" t="n">
        <v>5658</v>
      </c>
      <c r="C19" s="18">
        <f>(135.0/B19*100)</f>
        <v/>
      </c>
      <c r="D19" s="19" t="n">
        <v>5523</v>
      </c>
      <c r="E19" s="18" t="n">
        <v>486.43834304</v>
      </c>
      <c r="F19" s="20" t="n">
        <v>2.90236323</v>
      </c>
      <c r="G19" s="18" t="n">
        <v>462.10965047</v>
      </c>
      <c r="H19" s="20" t="n">
        <v>3.31448979</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475.08561192</v>
      </c>
      <c r="F20" s="20" t="n">
        <v>2.90656183</v>
      </c>
      <c r="G20" s="18" t="n">
        <v>506.47826418</v>
      </c>
      <c r="H20" s="20" t="n">
        <v>3.05647657</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487.71184309</v>
      </c>
      <c r="F21" s="20" t="n">
        <v>2.76425963</v>
      </c>
      <c r="G21" s="18" t="n">
        <v>514.1642518</v>
      </c>
      <c r="H21" s="20" t="n">
        <v>2.20279367</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473.79907947</v>
      </c>
      <c r="F22" s="20" t="n">
        <v>4.13894753</v>
      </c>
      <c r="G22" s="18" t="n">
        <v>459.43733642</v>
      </c>
      <c r="H22" s="20" t="n">
        <v>4.06464125</v>
      </c>
      <c r="I22" s="18" t="s">
        <v>481</v>
      </c>
      <c r="J22" s="20" t="s">
        <v>481</v>
      </c>
      <c r="K22" s="18" t="s">
        <v>481</v>
      </c>
      <c r="L22" s="20" t="s">
        <v>481</v>
      </c>
      <c r="M22" s="18" t="s">
        <v>481</v>
      </c>
      <c r="N22" s="20" t="s">
        <v>481</v>
      </c>
      <c r="O22" s="18" t="n">
        <v>436.71985344</v>
      </c>
      <c r="P22" s="20" t="n">
        <v>32.23102225</v>
      </c>
      <c r="Q22" s="18" t="s">
        <v>481</v>
      </c>
      <c r="R22" s="20" t="s">
        <v>481</v>
      </c>
    </row>
    <row r="23" spans="1:18">
      <c r="A23" s="15" t="s">
        <v>498</v>
      </c>
      <c r="B23" s="17" t="n">
        <v>11583</v>
      </c>
      <c r="C23" s="18">
        <f>(230.0/B23*100)</f>
        <v/>
      </c>
      <c r="D23" s="19" t="n">
        <v>11353</v>
      </c>
      <c r="E23" s="18" t="n">
        <v>489.39332991</v>
      </c>
      <c r="F23" s="20" t="n">
        <v>3.24295566</v>
      </c>
      <c r="G23" s="18" t="n">
        <v>493.90662345</v>
      </c>
      <c r="H23" s="20" t="n">
        <v>3.59902492</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532.4398722</v>
      </c>
      <c r="N24" s="20" t="n">
        <v>3.00001481</v>
      </c>
      <c r="O24" s="18" t="s">
        <v>481</v>
      </c>
      <c r="P24" s="20" t="s">
        <v>481</v>
      </c>
      <c r="Q24" s="18" t="s">
        <v>481</v>
      </c>
      <c r="R24" s="20" t="s">
        <v>481</v>
      </c>
    </row>
    <row r="25" spans="1:18">
      <c r="A25" s="15" t="s">
        <v>500</v>
      </c>
      <c r="B25" s="17" t="n">
        <v>5581</v>
      </c>
      <c r="C25" s="18">
        <f>(25.0/B25*100)</f>
        <v/>
      </c>
      <c r="D25" s="19" t="n">
        <v>5556</v>
      </c>
      <c r="E25" s="18" t="n">
        <v>498.95287565</v>
      </c>
      <c r="F25" s="20" t="n">
        <v>3.98408026</v>
      </c>
      <c r="G25" s="18" t="n">
        <v>547.00436403</v>
      </c>
      <c r="H25" s="20" t="n">
        <v>3.77219059</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490.69732794</v>
      </c>
      <c r="F26" s="20" t="n">
        <v>2.0820514</v>
      </c>
      <c r="G26" s="18" t="n">
        <v>458.06352502</v>
      </c>
      <c r="H26" s="20" t="n">
        <v>3.02109456</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473.64899594</v>
      </c>
      <c r="F27" s="20" t="n">
        <v>1.95924561</v>
      </c>
      <c r="G27" s="18" t="n">
        <v>496.37788805</v>
      </c>
      <c r="H27" s="20" t="n">
        <v>1.66399315</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411.41746419</v>
      </c>
      <c r="F28" s="20" t="n">
        <v>2.49009778</v>
      </c>
      <c r="G28" s="18" t="n">
        <v>405.07449471</v>
      </c>
      <c r="H28" s="20" t="n">
        <v>3.21087208</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523.6864273800001</v>
      </c>
      <c r="F29" s="20" t="n">
        <v>2.50314604</v>
      </c>
      <c r="G29" s="18" t="n">
        <v>496.63499317</v>
      </c>
      <c r="H29" s="20" t="n">
        <v>4.27543474</v>
      </c>
      <c r="I29" s="18" t="s">
        <v>481</v>
      </c>
      <c r="J29" s="20" t="s">
        <v>481</v>
      </c>
      <c r="K29" s="18" t="s">
        <v>481</v>
      </c>
      <c r="L29" s="20" t="s">
        <v>481</v>
      </c>
      <c r="M29" s="18" t="n">
        <v>335.3902018</v>
      </c>
      <c r="N29" s="20" t="n">
        <v>12.1685767</v>
      </c>
      <c r="O29" s="18" t="s">
        <v>481</v>
      </c>
      <c r="P29" s="20" t="s">
        <v>481</v>
      </c>
      <c r="Q29" s="18" t="s">
        <v>481</v>
      </c>
      <c r="R29" s="20" t="s">
        <v>481</v>
      </c>
    </row>
    <row r="30" spans="1:18">
      <c r="A30" s="15" t="s">
        <v>505</v>
      </c>
      <c r="B30" s="17" t="n">
        <v>4520</v>
      </c>
      <c r="C30" s="18">
        <f>(140.0/B30*100)</f>
        <v/>
      </c>
      <c r="D30" s="19" t="n">
        <v>4380</v>
      </c>
      <c r="E30" s="18" t="n">
        <v>467.35355008</v>
      </c>
      <c r="F30" s="20" t="n">
        <v>3.31779077</v>
      </c>
      <c r="G30" s="18" t="n">
        <v>514.13480135</v>
      </c>
      <c r="H30" s="20" t="n">
        <v>2.58110452</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(135.0/B31*100)</f>
        <v/>
      </c>
      <c r="D31" s="19" t="n">
        <v>5321</v>
      </c>
      <c r="E31" s="18" t="n">
        <v>484.59848744</v>
      </c>
      <c r="F31" s="20" t="n">
        <v>2.5540437</v>
      </c>
      <c r="G31" s="18" t="n">
        <v>521.59050018</v>
      </c>
      <c r="H31" s="20" t="n">
        <v>2.61740959</v>
      </c>
      <c r="I31" s="18" t="s">
        <v>481</v>
      </c>
      <c r="J31" s="20" t="s">
        <v>481</v>
      </c>
      <c r="K31" s="18" t="s">
        <v>481</v>
      </c>
      <c r="L31" s="20" t="s">
        <v>481</v>
      </c>
      <c r="M31" s="18" t="s">
        <v>481</v>
      </c>
      <c r="N31" s="20" t="s">
        <v>481</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504.46925149</v>
      </c>
      <c r="N32" s="20" t="n">
        <v>2.38982369</v>
      </c>
      <c r="O32" s="18" t="s">
        <v>481</v>
      </c>
      <c r="P32" s="20" t="s">
        <v>481</v>
      </c>
      <c r="Q32" s="18" t="s">
        <v>481</v>
      </c>
      <c r="R32" s="20" t="s">
        <v>481</v>
      </c>
    </row>
    <row r="33" spans="1:18">
      <c r="A33" s="15" t="s">
        <v>508</v>
      </c>
      <c r="B33" s="17" t="n">
        <v>7325</v>
      </c>
      <c r="C33" s="18">
        <f>(78.0/B33*100)</f>
        <v/>
      </c>
      <c r="D33" s="19" t="n">
        <v>7247</v>
      </c>
      <c r="E33" s="18" t="n">
        <v>452.59137619</v>
      </c>
      <c r="F33" s="20" t="n">
        <v>2.89689986</v>
      </c>
      <c r="G33" s="18" t="n">
        <v>523.7647392</v>
      </c>
      <c r="H33" s="20" t="n">
        <v>2.41308022</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487.19894907</v>
      </c>
      <c r="F34" s="20" t="n">
        <v>2.92620899</v>
      </c>
      <c r="G34" s="18" t="n">
        <v>463.87811773</v>
      </c>
      <c r="H34" s="20" t="n">
        <v>3.18526075</v>
      </c>
      <c r="I34" s="18" t="s">
        <v>481</v>
      </c>
      <c r="J34" s="20" t="s">
        <v>481</v>
      </c>
      <c r="K34" s="18" t="s">
        <v>481</v>
      </c>
      <c r="L34" s="20" t="s">
        <v>481</v>
      </c>
      <c r="M34" s="18" t="n">
        <v>336.51078337</v>
      </c>
      <c r="N34" s="20" t="n">
        <v>12.24828707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509.91963209</v>
      </c>
      <c r="P35" s="20" t="n">
        <v>1.25633733</v>
      </c>
      <c r="Q35" s="18" t="s">
        <v>481</v>
      </c>
      <c r="R35" s="20" t="s">
        <v>481</v>
      </c>
    </row>
    <row r="36" spans="1:18">
      <c r="A36" s="15" t="s">
        <v>511</v>
      </c>
      <c r="B36" s="17" t="n">
        <v>6736</v>
      </c>
      <c r="C36" s="18">
        <f>(40.0/B36*100)</f>
        <v/>
      </c>
      <c r="D36" s="19" t="n">
        <v>6696</v>
      </c>
      <c r="E36" s="18" t="n">
        <v>476.49877406</v>
      </c>
      <c r="F36" s="20" t="n">
        <v>3.13677578</v>
      </c>
      <c r="G36" s="18" t="n">
        <v>492.27295705</v>
      </c>
      <c r="H36" s="20" t="n">
        <v>2.38804849</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489.79928694</v>
      </c>
      <c r="F37" s="20" t="n">
        <v>3.31073725</v>
      </c>
      <c r="G37" s="18" t="n">
        <v>507.05528238</v>
      </c>
      <c r="H37" s="20" t="n">
        <v>3.75100123</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516.09607458</v>
      </c>
      <c r="F38" s="20" t="n">
        <v>3.16628803</v>
      </c>
      <c r="G38" s="18" t="n">
        <v>532.32868783</v>
      </c>
      <c r="H38" s="20" t="n">
        <v>3.90702376</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423.08330932</v>
      </c>
      <c r="F39" s="20" t="n">
        <v>4.22808392</v>
      </c>
      <c r="G39" s="18" t="n">
        <v>403.51169255</v>
      </c>
      <c r="H39" s="20" t="n">
        <v>6.03901038</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491.43470583</v>
      </c>
      <c r="F40" s="20" t="n">
        <v>2.71890768</v>
      </c>
      <c r="G40" s="18" t="n">
        <v>497.8250634</v>
      </c>
      <c r="H40" s="20" t="n">
        <v>3.94012496</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467.61049104</v>
      </c>
      <c r="F41" s="20" t="n">
        <v>3.26191554</v>
      </c>
      <c r="G41" s="18" t="n">
        <v>482.89402504</v>
      </c>
      <c r="H41" s="20" t="n">
        <v>4.68380042</v>
      </c>
      <c r="I41" s="18" t="s">
        <v>481</v>
      </c>
      <c r="J41" s="20" t="s">
        <v>481</v>
      </c>
      <c r="K41" s="18" t="s">
        <v>481</v>
      </c>
      <c r="L41" s="20" t="s">
        <v>481</v>
      </c>
      <c r="M41" s="18" t="n">
        <v>392.51815558</v>
      </c>
      <c r="N41" s="20" t="n">
        <v>16.89642718</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329.56946666</v>
      </c>
      <c r="F45" s="20" t="n">
        <v>24.44286934</v>
      </c>
      <c r="G45" s="18" t="n">
        <v>347.23986694</v>
      </c>
      <c r="H45" s="20" t="n">
        <v>21.48298554</v>
      </c>
      <c r="I45" s="18" t="s">
        <v>481</v>
      </c>
      <c r="J45" s="20" t="s">
        <v>481</v>
      </c>
      <c r="K45" s="18" t="s">
        <v>481</v>
      </c>
      <c r="L45" s="20" t="s">
        <v>481</v>
      </c>
      <c r="M45" s="18" t="n">
        <v>360.05167122</v>
      </c>
      <c r="N45" s="20" t="n">
        <v>2.98195298</v>
      </c>
      <c r="O45" s="18" t="s">
        <v>481</v>
      </c>
      <c r="P45" s="20" t="s">
        <v>481</v>
      </c>
      <c r="Q45" s="18" t="n">
        <v>355.03878201</v>
      </c>
      <c r="R45" s="20" t="n">
        <v>8.320990399999999</v>
      </c>
    </row>
    <row r="46" spans="1:18">
      <c r="A46" s="15" t="s">
        <v>521</v>
      </c>
      <c r="B46" s="17" t="n">
        <v>23141</v>
      </c>
      <c r="C46" s="18">
        <f>(1771.0/B46*100)</f>
        <v/>
      </c>
      <c r="D46" s="19" t="n">
        <v>21370</v>
      </c>
      <c r="E46" s="18" t="n">
        <v>377.62211448</v>
      </c>
      <c r="F46" s="20" t="n">
        <v>2.77122708</v>
      </c>
      <c r="G46" s="18" t="n">
        <v>383.16856464</v>
      </c>
      <c r="H46" s="20" t="n">
        <v>4.80952311</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(0.0/B47*100)</f>
        <v/>
      </c>
      <c r="D47" s="19" t="n">
        <v>5928</v>
      </c>
      <c r="E47" s="18" t="s">
        <v>481</v>
      </c>
      <c r="F47" s="20" t="s">
        <v>481</v>
      </c>
      <c r="G47" s="18" t="s">
        <v>481</v>
      </c>
      <c r="H47" s="20" t="s">
        <v>481</v>
      </c>
      <c r="I47" s="18" t="s">
        <v>481</v>
      </c>
      <c r="J47" s="20" t="s">
        <v>481</v>
      </c>
      <c r="K47" s="18" t="s">
        <v>481</v>
      </c>
      <c r="L47" s="20" t="s">
        <v>481</v>
      </c>
      <c r="M47" s="18" t="n">
        <v>441.18991931</v>
      </c>
      <c r="N47" s="20" t="n">
        <v>3.95489289</v>
      </c>
      <c r="O47" s="18" t="s">
        <v>481</v>
      </c>
      <c r="P47" s="20" t="s">
        <v>481</v>
      </c>
      <c r="Q47" s="18" t="s">
        <v>481</v>
      </c>
      <c r="R47" s="20" t="s">
        <v>481</v>
      </c>
    </row>
    <row r="48" spans="1:18">
      <c r="A48" s="15" t="s">
        <v>523</v>
      </c>
      <c r="B48" s="17" t="n">
        <v>9841</v>
      </c>
      <c r="C48" s="18">
        <f>(7.0/B48*100)</f>
        <v/>
      </c>
      <c r="D48" s="19" t="n">
        <v>9834</v>
      </c>
      <c r="E48" s="18" t="n">
        <v>530.92628511</v>
      </c>
      <c r="F48" s="20" t="n">
        <v>5.68413204</v>
      </c>
      <c r="G48" s="18" t="n">
        <v>531.95953293</v>
      </c>
      <c r="H48" s="20" t="n">
        <v>4.51724041</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(249.0/B50*100)</f>
        <v/>
      </c>
      <c r="D50" s="19" t="n">
        <v>11546</v>
      </c>
      <c r="E50" s="18" t="n">
        <v>379.58548457</v>
      </c>
      <c r="F50" s="20" t="n">
        <v>2.61337493</v>
      </c>
      <c r="G50" s="18" t="n">
        <v>402.69724957</v>
      </c>
      <c r="H50" s="20" t="n">
        <v>2.54500172</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390.08585521</v>
      </c>
      <c r="F51" s="20" t="n">
        <v>3.06993689</v>
      </c>
      <c r="G51" s="18" t="n">
        <v>412.66839876</v>
      </c>
      <c r="H51" s="20" t="n">
        <v>3.1536359</v>
      </c>
      <c r="I51" s="18" t="s">
        <v>481</v>
      </c>
      <c r="J51" s="20" t="s">
        <v>481</v>
      </c>
      <c r="K51" s="18" t="s">
        <v>481</v>
      </c>
      <c r="L51" s="20" t="s">
        <v>481</v>
      </c>
      <c r="M51" s="18" t="n">
        <v>380.5422133</v>
      </c>
      <c r="N51" s="20" t="n">
        <v>4.31283207</v>
      </c>
      <c r="O51" s="18" t="s">
        <v>481</v>
      </c>
      <c r="P51" s="20" t="s">
        <v>481</v>
      </c>
      <c r="Q51" s="18" t="s">
        <v>481</v>
      </c>
      <c r="R51" s="20" t="s">
        <v>481</v>
      </c>
    </row>
    <row r="52" spans="1:18">
      <c r="A52" s="15" t="s">
        <v>527</v>
      </c>
      <c r="B52" s="17" t="n">
        <v>5809</v>
      </c>
      <c r="C52" s="18">
        <f>(0.0/B52*100)</f>
        <v/>
      </c>
      <c r="D52" s="19" t="n">
        <v>5809</v>
      </c>
      <c r="E52" s="18" t="s">
        <v>481</v>
      </c>
      <c r="F52" s="20" t="s">
        <v>481</v>
      </c>
      <c r="G52" s="18" t="s">
        <v>481</v>
      </c>
      <c r="H52" s="20" t="s">
        <v>481</v>
      </c>
      <c r="I52" s="18" t="s">
        <v>481</v>
      </c>
      <c r="J52" s="20" t="s">
        <v>481</v>
      </c>
      <c r="K52" s="18" t="s">
        <v>481</v>
      </c>
      <c r="L52" s="20" t="s">
        <v>481</v>
      </c>
      <c r="M52" s="18" t="n">
        <v>464.04009938</v>
      </c>
      <c r="N52" s="20" t="n">
        <v>2.77109765</v>
      </c>
      <c r="O52" s="18" t="s">
        <v>481</v>
      </c>
      <c r="P52" s="20" t="s">
        <v>481</v>
      </c>
      <c r="Q52" s="18" t="s">
        <v>481</v>
      </c>
      <c r="R52" s="20" t="s">
        <v>481</v>
      </c>
    </row>
    <row r="53" spans="1:18">
      <c r="A53" s="15" t="s">
        <v>528</v>
      </c>
      <c r="B53" s="17" t="n">
        <v>5571</v>
      </c>
      <c r="C53" s="18">
        <f>(90.0/B53*100)</f>
        <v/>
      </c>
      <c r="D53" s="19" t="n">
        <v>5481</v>
      </c>
      <c r="E53" s="18" t="n">
        <v>439.34615879</v>
      </c>
      <c r="F53" s="20" t="n">
        <v>2.00842819</v>
      </c>
      <c r="G53" s="18" t="n">
        <v>434.96005373</v>
      </c>
      <c r="H53" s="20" t="n">
        <v>2.5870628</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320.63337108</v>
      </c>
      <c r="F54" s="20" t="n">
        <v>2.78477838</v>
      </c>
      <c r="G54" s="18" t="n">
        <v>353.04803455</v>
      </c>
      <c r="H54" s="20" t="n">
        <v>4.01932418</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405.71357036</v>
      </c>
      <c r="F55" s="20" t="n">
        <v>3.1148092</v>
      </c>
      <c r="G55" s="18" t="n">
        <v>400.67235572</v>
      </c>
      <c r="H55" s="20" t="n">
        <v>3.29072046</v>
      </c>
      <c r="I55" s="18" t="s">
        <v>481</v>
      </c>
      <c r="J55" s="20" t="s">
        <v>481</v>
      </c>
      <c r="K55" s="18" t="s">
        <v>481</v>
      </c>
      <c r="L55" s="20" t="s">
        <v>481</v>
      </c>
      <c r="M55" s="18" t="n">
        <v>402.2497</v>
      </c>
      <c r="N55" s="20" t="n">
        <v>27.58568418</v>
      </c>
      <c r="O55" s="18" t="n">
        <v>434.50710465</v>
      </c>
      <c r="P55" s="20" t="n">
        <v>13.95440099</v>
      </c>
      <c r="Q55" s="18" t="n">
        <v>331.14053483</v>
      </c>
      <c r="R55" s="20" t="n">
        <v>23.05937169</v>
      </c>
    </row>
    <row r="56" spans="1:18">
      <c r="A56" s="15" t="s">
        <v>531</v>
      </c>
      <c r="B56" s="17" t="n">
        <v>5359</v>
      </c>
      <c r="C56" s="18">
        <f>(77.0/B56*100)</f>
        <v/>
      </c>
      <c r="D56" s="19" t="n">
        <v>5282</v>
      </c>
      <c r="E56" s="18" t="n">
        <v>543.48289656</v>
      </c>
      <c r="F56" s="20" t="n">
        <v>3.40352034</v>
      </c>
      <c r="G56" s="18" t="n">
        <v>552.93124518</v>
      </c>
      <c r="H56" s="20" t="n">
        <v>3.51636363</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383.97619868</v>
      </c>
      <c r="F57" s="20" t="n">
        <v>3.29544955</v>
      </c>
      <c r="G57" s="18" t="n">
        <v>390.48211995</v>
      </c>
      <c r="H57" s="20" t="n">
        <v>3.70518153</v>
      </c>
      <c r="I57" s="18" t="s">
        <v>481</v>
      </c>
      <c r="J57" s="20" t="s">
        <v>481</v>
      </c>
      <c r="K57" s="18" t="s">
        <v>481</v>
      </c>
      <c r="L57" s="20" t="s">
        <v>481</v>
      </c>
      <c r="M57" s="18" t="n">
        <v>251.0427</v>
      </c>
      <c r="N57" s="20" t="n">
        <v>48.0275654</v>
      </c>
      <c r="O57" s="18" t="s">
        <v>481</v>
      </c>
      <c r="P57" s="20" t="s">
        <v>481</v>
      </c>
      <c r="Q57" s="18" t="n">
        <v>365.34513542</v>
      </c>
      <c r="R57" s="20" t="n">
        <v>10.57484159</v>
      </c>
    </row>
    <row r="58" spans="1:18">
      <c r="A58" s="15" t="s">
        <v>533</v>
      </c>
      <c r="B58" s="17" t="n">
        <v>7267</v>
      </c>
      <c r="C58" s="18">
        <f>(10.0/B58*100)</f>
        <v/>
      </c>
      <c r="D58" s="19" t="n">
        <v>7257</v>
      </c>
      <c r="E58" s="18" t="n">
        <v>380.5011755</v>
      </c>
      <c r="F58" s="20" t="n">
        <v>2.91655904</v>
      </c>
      <c r="G58" s="18" t="n">
        <v>381.02628687</v>
      </c>
      <c r="H58" s="20" t="n">
        <v>3.80377693</v>
      </c>
      <c r="I58" s="18" t="s">
        <v>481</v>
      </c>
      <c r="J58" s="20" t="s">
        <v>481</v>
      </c>
      <c r="K58" s="18" t="s">
        <v>481</v>
      </c>
      <c r="L58" s="20" t="s">
        <v>481</v>
      </c>
      <c r="M58" s="18" t="s">
        <v>481</v>
      </c>
      <c r="N58" s="20" t="s">
        <v>481</v>
      </c>
      <c r="O58" s="18" t="n">
        <v>327.27411463</v>
      </c>
      <c r="P58" s="20" t="n">
        <v>27.94672935</v>
      </c>
      <c r="Q58" s="18" t="n">
        <v>350.24260659</v>
      </c>
      <c r="R58" s="20" t="n">
        <v>23.56103344</v>
      </c>
    </row>
    <row r="59" spans="1:18">
      <c r="A59" s="15" t="s">
        <v>534</v>
      </c>
      <c r="B59" s="17" t="n">
        <v>4826</v>
      </c>
      <c r="C59" s="18">
        <f>(26.0/B59*100)</f>
        <v/>
      </c>
      <c r="D59" s="19" t="n">
        <v>4800</v>
      </c>
      <c r="E59" s="18" t="n">
        <v>364.12430943</v>
      </c>
      <c r="F59" s="20" t="n">
        <v>2.10900941</v>
      </c>
      <c r="G59" s="18" t="n">
        <v>367.5816937</v>
      </c>
      <c r="H59" s="20" t="n">
        <v>2.94731102</v>
      </c>
      <c r="I59" s="18" t="s">
        <v>481</v>
      </c>
      <c r="J59" s="20" t="s">
        <v>481</v>
      </c>
      <c r="K59" s="18" t="s">
        <v>481</v>
      </c>
      <c r="L59" s="20" t="s">
        <v>481</v>
      </c>
      <c r="M59" s="18" t="s">
        <v>481</v>
      </c>
      <c r="N59" s="20" t="s">
        <v>481</v>
      </c>
      <c r="O59" s="18" t="n">
        <v>325.76486612</v>
      </c>
      <c r="P59" s="20" t="n">
        <v>32.12246167</v>
      </c>
      <c r="Q59" s="18" t="n">
        <v>339.58187702</v>
      </c>
      <c r="R59" s="20" t="n">
        <v>4.3243141</v>
      </c>
    </row>
    <row r="60" spans="1:18">
      <c r="A60" s="15" t="s">
        <v>535</v>
      </c>
      <c r="B60" s="17" t="n">
        <v>4546</v>
      </c>
      <c r="C60" s="18">
        <f>(15.0/B60*100)</f>
        <v/>
      </c>
      <c r="D60" s="19" t="n">
        <v>4531</v>
      </c>
      <c r="E60" s="18" t="n">
        <v>404.5322299</v>
      </c>
      <c r="F60" s="20" t="n">
        <v>6.1269264</v>
      </c>
      <c r="G60" s="18" t="n">
        <v>383.92848903</v>
      </c>
      <c r="H60" s="20" t="n">
        <v>4.65503955</v>
      </c>
      <c r="I60" s="18" t="s">
        <v>481</v>
      </c>
      <c r="J60" s="20" t="s">
        <v>481</v>
      </c>
      <c r="K60" s="18" t="s">
        <v>481</v>
      </c>
      <c r="L60" s="20" t="s">
        <v>481</v>
      </c>
      <c r="M60" s="18" t="s">
        <v>481</v>
      </c>
      <c r="N60" s="20" t="s">
        <v>481</v>
      </c>
      <c r="O60" s="18" t="n">
        <v>420.0665</v>
      </c>
      <c r="P60" s="20" t="n">
        <v>61.17190589</v>
      </c>
      <c r="Q60" s="18" t="n">
        <v>396.7838194</v>
      </c>
      <c r="R60" s="20" t="n">
        <v>7.8680763</v>
      </c>
    </row>
    <row r="61" spans="1:18">
      <c r="A61" s="15" t="s">
        <v>536</v>
      </c>
      <c r="B61" s="17" t="n">
        <v>6525</v>
      </c>
      <c r="C61" s="18">
        <f>(148.0/B61*100)</f>
        <v/>
      </c>
      <c r="D61" s="19" t="n">
        <v>6377</v>
      </c>
      <c r="E61" s="18" t="n">
        <v>484.42287339</v>
      </c>
      <c r="F61" s="20" t="n">
        <v>2.88481243</v>
      </c>
      <c r="G61" s="18" t="n">
        <v>466.39529494</v>
      </c>
      <c r="H61" s="20" t="n">
        <v>3.30775572</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542.5557174100001</v>
      </c>
      <c r="F62" s="20" t="n">
        <v>1.52218055</v>
      </c>
      <c r="G62" s="18" t="n">
        <v>546.32801694</v>
      </c>
      <c r="H62" s="20" t="n">
        <v>1.90793117</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373.0566166</v>
      </c>
      <c r="F63" s="20" t="n">
        <v>2.07379432</v>
      </c>
      <c r="G63" s="18" t="n">
        <v>362.58424751</v>
      </c>
      <c r="H63" s="20" t="n">
        <v>2.65604893</v>
      </c>
      <c r="I63" s="18" t="s">
        <v>481</v>
      </c>
      <c r="J63" s="20" t="s">
        <v>481</v>
      </c>
      <c r="K63" s="18" t="s">
        <v>481</v>
      </c>
      <c r="L63" s="20" t="s">
        <v>481</v>
      </c>
      <c r="M63" s="18" t="n">
        <v>455.00976781</v>
      </c>
      <c r="N63" s="20" t="n">
        <v>31.47363895</v>
      </c>
      <c r="O63" s="18" t="n">
        <v>339.90823093</v>
      </c>
      <c r="P63" s="20" t="n">
        <v>49.20150293</v>
      </c>
      <c r="Q63" s="18" t="n">
        <v>396.45613538</v>
      </c>
      <c r="R63" s="20" t="n">
        <v>5.81383798</v>
      </c>
    </row>
    <row r="64" spans="1:18">
      <c r="A64" s="15" t="s">
        <v>539</v>
      </c>
      <c r="B64" s="17" t="n">
        <v>3634</v>
      </c>
      <c r="C64" s="18">
        <f>(3.0/B64*100)</f>
        <v/>
      </c>
      <c r="D64" s="19" t="n">
        <v>3631</v>
      </c>
      <c r="E64" s="18" t="n">
        <v>484.99767156</v>
      </c>
      <c r="F64" s="20" t="n">
        <v>2.53673895</v>
      </c>
      <c r="G64" s="18" t="n">
        <v>451.40845319</v>
      </c>
      <c r="H64" s="20" t="n">
        <v>8.30685364</v>
      </c>
      <c r="I64" s="18" t="s">
        <v>481</v>
      </c>
      <c r="J64" s="20" t="s">
        <v>481</v>
      </c>
      <c r="K64" s="18" t="s">
        <v>481</v>
      </c>
      <c r="L64" s="20" t="s">
        <v>481</v>
      </c>
      <c r="M64" s="18" t="n">
        <v>511.23049042</v>
      </c>
      <c r="N64" s="20" t="n">
        <v>90.93392535</v>
      </c>
      <c r="O64" s="18" t="n">
        <v>575.5573000000001</v>
      </c>
      <c r="P64" s="20" t="n">
        <v>42.4869633</v>
      </c>
      <c r="Q64" s="18" t="n">
        <v>476.74577119</v>
      </c>
      <c r="R64" s="20" t="n">
        <v>3.22706909</v>
      </c>
    </row>
    <row r="65" spans="1:18">
      <c r="A65" s="15" t="s">
        <v>540</v>
      </c>
      <c r="B65" s="17" t="n">
        <v>5325</v>
      </c>
      <c r="C65" s="18">
        <f>(14.0/B65*100)</f>
        <v/>
      </c>
      <c r="D65" s="19" t="n">
        <v>5311</v>
      </c>
      <c r="E65" s="18" t="n">
        <v>421.35508209</v>
      </c>
      <c r="F65" s="20" t="n">
        <v>2.70093282</v>
      </c>
      <c r="G65" s="18" t="n">
        <v>417.66951699</v>
      </c>
      <c r="H65" s="20" t="n">
        <v>3.50646224</v>
      </c>
      <c r="I65" s="18" t="s">
        <v>481</v>
      </c>
      <c r="J65" s="20" t="s">
        <v>481</v>
      </c>
      <c r="K65" s="18" t="s">
        <v>481</v>
      </c>
      <c r="L65" s="20" t="s">
        <v>481</v>
      </c>
      <c r="M65" s="18" t="n">
        <v>445.24178787</v>
      </c>
      <c r="N65" s="20" t="n">
        <v>43.87574988</v>
      </c>
      <c r="O65" s="18" t="n">
        <v>493.8066</v>
      </c>
      <c r="P65" s="20" t="n">
        <v>58.32351229</v>
      </c>
      <c r="Q65" s="18" t="n">
        <v>372.43684424</v>
      </c>
      <c r="R65" s="20" t="n">
        <v>14.11971724</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417.93412468</v>
      </c>
      <c r="N66" s="20" t="n">
        <v>1.46238599</v>
      </c>
      <c r="O66" s="18" t="s">
        <v>481</v>
      </c>
      <c r="P66" s="20" t="s">
        <v>481</v>
      </c>
      <c r="Q66" s="18" t="s">
        <v>481</v>
      </c>
      <c r="R66" s="20" t="s">
        <v>481</v>
      </c>
    </row>
    <row r="67" spans="1:18">
      <c r="A67" s="15" t="s">
        <v>542</v>
      </c>
      <c r="B67" s="17" t="n">
        <v>6971</v>
      </c>
      <c r="C67" s="18">
        <f>(396.0/B67*100)</f>
        <v/>
      </c>
      <c r="D67" s="19" t="n">
        <v>6575</v>
      </c>
      <c r="E67" s="18" t="n">
        <v>382.43012966</v>
      </c>
      <c r="F67" s="20" t="n">
        <v>3.15418205</v>
      </c>
      <c r="G67" s="18" t="n">
        <v>403.50169608</v>
      </c>
      <c r="H67" s="20" t="n">
        <v>3.08469897</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393.72765171</v>
      </c>
      <c r="F68" s="20" t="n">
        <v>1.93062892</v>
      </c>
      <c r="G68" s="18" t="n">
        <v>416.24313644</v>
      </c>
      <c r="H68" s="20" t="n">
        <v>1.47713176</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446.87865507</v>
      </c>
      <c r="F69" s="20" t="n">
        <v>4.27875061</v>
      </c>
      <c r="G69" s="18" t="n">
        <v>439.47474663</v>
      </c>
      <c r="H69" s="20" t="n">
        <v>5.25099653</v>
      </c>
      <c r="I69" s="18" t="s">
        <v>481</v>
      </c>
      <c r="J69" s="20" t="s">
        <v>481</v>
      </c>
      <c r="K69" s="18" t="s">
        <v>481</v>
      </c>
      <c r="L69" s="20" t="s">
        <v>481</v>
      </c>
      <c r="M69" s="18" t="s">
        <v>481</v>
      </c>
      <c r="N69" s="20" t="s">
        <v>481</v>
      </c>
      <c r="O69" s="18" t="s">
        <v>481</v>
      </c>
      <c r="P69" s="20" t="s">
        <v>481</v>
      </c>
      <c r="Q69" s="18" t="n">
        <v>452.00869989</v>
      </c>
      <c r="R69" s="20" t="n">
        <v>28.09398742</v>
      </c>
    </row>
    <row r="70" spans="1:18">
      <c r="A70" s="15" t="s">
        <v>545</v>
      </c>
      <c r="B70" s="17" t="n">
        <v>6036</v>
      </c>
      <c r="C70" s="18">
        <f>(223.0/B70*100)</f>
        <v/>
      </c>
      <c r="D70" s="19" t="n">
        <v>5813</v>
      </c>
      <c r="E70" s="18" t="n">
        <v>496.56735035</v>
      </c>
      <c r="F70" s="20" t="n">
        <v>3.3839276</v>
      </c>
      <c r="G70" s="18" t="n">
        <v>490.0357308</v>
      </c>
      <c r="H70" s="20" t="n">
        <v>4.39147913</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569.88304413</v>
      </c>
      <c r="F71" s="20" t="n">
        <v>1.7902032</v>
      </c>
      <c r="G71" s="18" t="n">
        <v>550.0514576100001</v>
      </c>
      <c r="H71" s="20" t="n">
        <v>2.49429245</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533.84688669</v>
      </c>
      <c r="F72" s="20" t="n">
        <v>3.18388748</v>
      </c>
      <c r="G72" s="18" t="n">
        <v>553.41234391</v>
      </c>
      <c r="H72" s="20" t="n">
        <v>3.71245706</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402.34518921</v>
      </c>
      <c r="F73" s="20" t="n">
        <v>3.04154587</v>
      </c>
      <c r="G73" s="18" t="n">
        <v>436.26733117</v>
      </c>
      <c r="H73" s="20" t="n">
        <v>4.25827081</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411.13448476</v>
      </c>
      <c r="F74" s="20" t="n">
        <v>1.94136013</v>
      </c>
      <c r="G74" s="18" t="n">
        <v>435.01106557</v>
      </c>
      <c r="H74" s="20" t="n">
        <v>2.94073773</v>
      </c>
      <c r="I74" s="18" t="s">
        <v>481</v>
      </c>
      <c r="J74" s="20" t="s">
        <v>481</v>
      </c>
      <c r="K74" s="18" t="s">
        <v>481</v>
      </c>
      <c r="L74" s="20" t="s">
        <v>481</v>
      </c>
      <c r="M74" s="18" t="s">
        <v>481</v>
      </c>
      <c r="N74" s="20" t="s">
        <v>481</v>
      </c>
      <c r="O74" s="18" t="s">
        <v>481</v>
      </c>
      <c r="P74" s="20" t="s">
        <v>481</v>
      </c>
      <c r="Q74" s="18" t="n">
        <v>399.73639786</v>
      </c>
      <c r="R74" s="20" t="n">
        <v>10.80940118</v>
      </c>
    </row>
    <row r="75" spans="1:18">
      <c r="A75" s="15" t="s">
        <v>550</v>
      </c>
      <c r="B75" s="17" t="n">
        <v>5375</v>
      </c>
      <c r="C75" s="18">
        <f>(0.0/B75*100)</f>
        <v/>
      </c>
      <c r="D75" s="19" t="n">
        <v>5375</v>
      </c>
      <c r="E75" s="18" t="s">
        <v>481</v>
      </c>
      <c r="F75" s="20" t="s">
        <v>481</v>
      </c>
      <c r="G75" s="18" t="s">
        <v>481</v>
      </c>
      <c r="H75" s="20" t="s">
        <v>481</v>
      </c>
      <c r="I75" s="18" t="s">
        <v>481</v>
      </c>
      <c r="J75" s="20" t="s">
        <v>481</v>
      </c>
      <c r="K75" s="18" t="s">
        <v>481</v>
      </c>
      <c r="L75" s="20" t="s">
        <v>481</v>
      </c>
      <c r="M75" s="18" t="n">
        <v>366.81798548</v>
      </c>
      <c r="N75" s="20" t="n">
        <v>2.95156554</v>
      </c>
      <c r="O75" s="18" t="s">
        <v>481</v>
      </c>
      <c r="P75" s="20" t="s">
        <v>481</v>
      </c>
      <c r="Q75" s="18" t="s">
        <v>481</v>
      </c>
      <c r="R75" s="20" t="s">
        <v>481</v>
      </c>
    </row>
    <row r="76" spans="1:18">
      <c r="A76" s="15" t="s">
        <v>551</v>
      </c>
      <c r="B76" s="17" t="n">
        <v>14167</v>
      </c>
      <c r="C76" s="18">
        <f>(232.0/B76*100)</f>
        <v/>
      </c>
      <c r="D76" s="19" t="n">
        <v>13935</v>
      </c>
      <c r="E76" s="18" t="n">
        <v>428.0250008</v>
      </c>
      <c r="F76" s="20" t="n">
        <v>2.78719089</v>
      </c>
      <c r="G76" s="18" t="n">
        <v>427.27658013</v>
      </c>
      <c r="H76" s="20" t="n">
        <v>2.52089046</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411.30006489</v>
      </c>
      <c r="F77" s="20" t="n">
        <v>3.00398137</v>
      </c>
      <c r="G77" s="18" t="n">
        <v>428.19240721</v>
      </c>
      <c r="H77" s="20" t="n">
        <v>3.19220994</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n">
        <v>458.12252729</v>
      </c>
      <c r="F80" s="20" t="n">
        <v>5.18771687</v>
      </c>
      <c r="G80" s="18" t="n">
        <v>461.94440603</v>
      </c>
      <c r="H80" s="20" t="n">
        <v>4.67990784</v>
      </c>
      <c r="I80" s="18" t="s">
        <v>481</v>
      </c>
      <c r="J80" s="20" t="s">
        <v>481</v>
      </c>
      <c r="K80" s="18" t="s">
        <v>481</v>
      </c>
      <c r="L80" s="20" t="s">
        <v>481</v>
      </c>
      <c r="M80" s="18" t="s">
        <v>481</v>
      </c>
      <c r="N80" s="20" t="s">
        <v>481</v>
      </c>
      <c r="O80" s="18" t="s">
        <v>481</v>
      </c>
      <c r="P80" s="20" t="s">
        <v>481</v>
      </c>
      <c r="Q80" s="18" t="n">
        <v>433.2955989</v>
      </c>
      <c r="R80" s="20" t="n">
        <v>26.51709249</v>
      </c>
    </row>
    <row r="81" spans="1:18">
      <c r="A81" s="23" t="s">
        <v>556</v>
      </c>
      <c r="B81" s="17" t="n">
        <v>8861</v>
      </c>
      <c r="C81" s="18">
        <f>(76.0/B81*100)</f>
        <v/>
      </c>
      <c r="D81" s="19" t="n">
        <v>8785</v>
      </c>
      <c r="E81" s="18" t="n">
        <v>442.42858604</v>
      </c>
      <c r="F81" s="20" t="n">
        <v>3.52370296</v>
      </c>
      <c r="G81" s="18" t="n">
        <v>451.65472263</v>
      </c>
      <c r="H81" s="20" t="n">
        <v>3.85929803</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773</v>
      </c>
    </row>
    <row customHeight="1" ht="30" r="4" spans="1:20">
      <c r="A4" s="6" t="n"/>
      <c r="B4" s="7" t="s">
        <v>462</v>
      </c>
      <c r="C4" s="7" t="s">
        <v>463</v>
      </c>
      <c r="D4" s="8" t="s">
        <v>462</v>
      </c>
      <c r="E4" s="9" t="s">
        <v>774</v>
      </c>
      <c r="F4" s="10" t="n"/>
      <c r="G4" s="9" t="s">
        <v>775</v>
      </c>
      <c r="H4" s="10" t="n"/>
      <c r="I4" s="9" t="s">
        <v>776</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(534.0/B7*100)</f>
        <v/>
      </c>
      <c r="D7" s="19" t="n">
        <v>13996</v>
      </c>
      <c r="E7" s="18" t="n">
        <v>497.94093579</v>
      </c>
      <c r="F7" s="20" t="n">
        <v>2.36412776</v>
      </c>
      <c r="G7" s="18" t="n">
        <v>496.52627711</v>
      </c>
      <c r="H7" s="20" t="n">
        <v>2.71069554</v>
      </c>
      <c r="I7" s="18" t="n">
        <v>523.63649663</v>
      </c>
      <c r="J7" s="20" t="n">
        <v>3.37171327</v>
      </c>
      <c r="K7" s="18" t="n">
        <v>447.9744125</v>
      </c>
      <c r="L7" s="20" t="n">
        <v>3.96785557</v>
      </c>
      <c r="M7" s="18" t="s">
        <v>481</v>
      </c>
      <c r="N7" s="20" t="s">
        <v>481</v>
      </c>
      <c r="O7" s="18" t="s">
        <v>481</v>
      </c>
      <c r="P7" s="20" t="s">
        <v>481</v>
      </c>
      <c r="Q7" s="18" t="s">
        <v>481</v>
      </c>
      <c r="R7" s="20" t="s">
        <v>481</v>
      </c>
      <c r="S7" s="18" t="n">
        <v>442.26360063</v>
      </c>
      <c r="T7" s="20" t="n">
        <v>9.130769450000001</v>
      </c>
    </row>
    <row r="8" spans="1:20">
      <c r="A8" s="15" t="s">
        <v>483</v>
      </c>
      <c r="B8" s="17" t="n">
        <v>7007</v>
      </c>
      <c r="C8" s="18">
        <f>(46.0/B8*100)</f>
        <v/>
      </c>
      <c r="D8" s="19" t="n">
        <v>6961</v>
      </c>
      <c r="E8" s="18" t="n">
        <v>513.36562979</v>
      </c>
      <c r="F8" s="20" t="n">
        <v>3.19781888</v>
      </c>
      <c r="G8" s="18" t="n">
        <v>513.60848721</v>
      </c>
      <c r="H8" s="20" t="n">
        <v>8.601059380000001</v>
      </c>
      <c r="I8" s="18" t="n">
        <v>452.96156263</v>
      </c>
      <c r="J8" s="20" t="n">
        <v>14.2376522</v>
      </c>
      <c r="K8" s="18" t="n">
        <v>436.4198708</v>
      </c>
      <c r="L8" s="20" t="n">
        <v>3.89765197</v>
      </c>
      <c r="M8" s="18" t="s">
        <v>481</v>
      </c>
      <c r="N8" s="20" t="s">
        <v>481</v>
      </c>
      <c r="O8" s="18" t="n">
        <v>301.63126691</v>
      </c>
      <c r="P8" s="20" t="n">
        <v>25.14921031</v>
      </c>
      <c r="Q8" s="18" t="s">
        <v>481</v>
      </c>
      <c r="R8" s="20" t="s">
        <v>481</v>
      </c>
      <c r="S8" s="18" t="n">
        <v>428.67976176</v>
      </c>
      <c r="T8" s="20" t="n">
        <v>9.97187426</v>
      </c>
    </row>
    <row r="9" spans="1:20">
      <c r="A9" s="15" t="s">
        <v>484</v>
      </c>
      <c r="B9" s="17" t="n">
        <v>9651</v>
      </c>
      <c r="C9" s="18">
        <f>(510.0/B9*100)</f>
        <v/>
      </c>
      <c r="D9" s="19" t="n">
        <v>9141</v>
      </c>
      <c r="E9" s="18" t="n">
        <v>519.89518964</v>
      </c>
      <c r="F9" s="20" t="n">
        <v>2.16401105</v>
      </c>
      <c r="G9" s="18" t="n">
        <v>539.05954116</v>
      </c>
      <c r="H9" s="20" t="n">
        <v>3.39547683</v>
      </c>
      <c r="I9" s="18" t="n">
        <v>508.96404713</v>
      </c>
      <c r="J9" s="20" t="n">
        <v>5.79938362</v>
      </c>
      <c r="K9" s="18" t="n">
        <v>416.22075865</v>
      </c>
      <c r="L9" s="20" t="n">
        <v>6.04975957</v>
      </c>
      <c r="M9" s="18" t="s">
        <v>481</v>
      </c>
      <c r="N9" s="20" t="s">
        <v>481</v>
      </c>
      <c r="O9" s="18" t="n">
        <v>357.98454354</v>
      </c>
      <c r="P9" s="20" t="n">
        <v>11.51846445</v>
      </c>
      <c r="Q9" s="18" t="s">
        <v>481</v>
      </c>
      <c r="R9" s="20" t="s">
        <v>481</v>
      </c>
      <c r="S9" s="18" t="n">
        <v>437.93884104</v>
      </c>
      <c r="T9" s="20" t="n">
        <v>6.79184183</v>
      </c>
    </row>
    <row r="10" spans="1:20">
      <c r="A10" s="15" t="s">
        <v>485</v>
      </c>
      <c r="B10" s="17" t="n">
        <v>20058</v>
      </c>
      <c r="C10" s="18">
        <f>(545.0/B10*100)</f>
        <v/>
      </c>
      <c r="D10" s="19" t="n">
        <v>19513</v>
      </c>
      <c r="E10" s="18" t="n">
        <v>509.84232077</v>
      </c>
      <c r="F10" s="20" t="n">
        <v>4.18816171</v>
      </c>
      <c r="G10" s="18" t="n">
        <v>515.85783328</v>
      </c>
      <c r="H10" s="20" t="n">
        <v>2.41443438</v>
      </c>
      <c r="I10" s="18" t="n">
        <v>534.07705</v>
      </c>
      <c r="J10" s="20" t="n">
        <v>2.55951519</v>
      </c>
      <c r="K10" s="18" t="n">
        <v>457.66484393</v>
      </c>
      <c r="L10" s="20" t="n">
        <v>6.03159435</v>
      </c>
      <c r="M10" s="18" t="s">
        <v>481</v>
      </c>
      <c r="N10" s="20" t="s">
        <v>481</v>
      </c>
      <c r="O10" s="18" t="s">
        <v>481</v>
      </c>
      <c r="P10" s="20" t="s">
        <v>481</v>
      </c>
      <c r="Q10" s="18" t="s">
        <v>481</v>
      </c>
      <c r="R10" s="20" t="s">
        <v>481</v>
      </c>
      <c r="S10" s="18" t="n">
        <v>432.41139612</v>
      </c>
      <c r="T10" s="20" t="n">
        <v>11.35990638</v>
      </c>
    </row>
    <row r="11" spans="1:20">
      <c r="A11" s="15" t="s">
        <v>486</v>
      </c>
      <c r="B11" s="17" t="n">
        <v>7053</v>
      </c>
      <c r="C11" s="18">
        <f>(94.0/B11*100)</f>
        <v/>
      </c>
      <c r="D11" s="19" t="n">
        <v>6959</v>
      </c>
      <c r="E11" s="18" t="n">
        <v>438.07238476</v>
      </c>
      <c r="F11" s="20" t="n">
        <v>2.54473921</v>
      </c>
      <c r="G11" s="18" t="n">
        <v>390.07056432</v>
      </c>
      <c r="H11" s="20" t="n">
        <v>4.77371841</v>
      </c>
      <c r="I11" s="18" t="n">
        <v>417.44291046</v>
      </c>
      <c r="J11" s="20" t="n">
        <v>10.59575425</v>
      </c>
      <c r="K11" s="18" t="n">
        <v>381.61604453</v>
      </c>
      <c r="L11" s="20" t="n">
        <v>5.27695564</v>
      </c>
      <c r="M11" s="18" t="s">
        <v>481</v>
      </c>
      <c r="N11" s="20" t="s">
        <v>481</v>
      </c>
      <c r="O11" s="18" t="s">
        <v>481</v>
      </c>
      <c r="P11" s="20" t="s">
        <v>481</v>
      </c>
      <c r="Q11" s="18" t="s">
        <v>481</v>
      </c>
      <c r="R11" s="20" t="s">
        <v>481</v>
      </c>
      <c r="S11" s="18" t="n">
        <v>371.08499673</v>
      </c>
      <c r="T11" s="20" t="n">
        <v>8.918339230000001</v>
      </c>
    </row>
    <row r="12" spans="1:20">
      <c r="A12" s="15" t="s">
        <v>487</v>
      </c>
      <c r="B12" s="17" t="n">
        <v>6894</v>
      </c>
      <c r="C12" s="18">
        <f>(59.0/B12*100)</f>
        <v/>
      </c>
      <c r="D12" s="19" t="n">
        <v>6835</v>
      </c>
      <c r="E12" s="18" t="n">
        <v>504.57614295</v>
      </c>
      <c r="F12" s="20" t="n">
        <v>2.24379302</v>
      </c>
      <c r="G12" s="18" t="n">
        <v>474.01369722</v>
      </c>
      <c r="H12" s="20" t="n">
        <v>4.6473582</v>
      </c>
      <c r="I12" s="18" t="n">
        <v>425.01322134</v>
      </c>
      <c r="J12" s="20" t="n">
        <v>12.65010327</v>
      </c>
      <c r="K12" s="18" t="n">
        <v>424.64340274</v>
      </c>
      <c r="L12" s="20" t="n">
        <v>6.97346529</v>
      </c>
      <c r="M12" s="18" t="s">
        <v>481</v>
      </c>
      <c r="N12" s="20" t="s">
        <v>481</v>
      </c>
      <c r="O12" s="18" t="n">
        <v>340.98506961</v>
      </c>
      <c r="P12" s="20" t="n">
        <v>12.52444664</v>
      </c>
      <c r="Q12" s="18" t="s">
        <v>481</v>
      </c>
      <c r="R12" s="20" t="s">
        <v>481</v>
      </c>
      <c r="S12" s="18" t="n">
        <v>429.17426948</v>
      </c>
      <c r="T12" s="20" t="n">
        <v>10.55078911</v>
      </c>
    </row>
    <row r="13" spans="1:20">
      <c r="A13" s="15" t="s">
        <v>488</v>
      </c>
      <c r="B13" s="17" t="n">
        <v>7161</v>
      </c>
      <c r="C13" s="18">
        <f>(124.0/B13*100)</f>
        <v/>
      </c>
      <c r="D13" s="19" t="n">
        <v>7037</v>
      </c>
      <c r="E13" s="18" t="n">
        <v>520.69428485</v>
      </c>
      <c r="F13" s="20" t="n">
        <v>2.14293442</v>
      </c>
      <c r="G13" s="18" t="n">
        <v>497.07456464</v>
      </c>
      <c r="H13" s="20" t="n">
        <v>4.61064261</v>
      </c>
      <c r="I13" s="18" t="n">
        <v>491.0499863</v>
      </c>
      <c r="J13" s="20" t="n">
        <v>22.43037153</v>
      </c>
      <c r="K13" s="18" t="n">
        <v>455.80166196</v>
      </c>
      <c r="L13" s="20" t="n">
        <v>7.99019283</v>
      </c>
      <c r="M13" s="18" t="s">
        <v>481</v>
      </c>
      <c r="N13" s="20" t="s">
        <v>481</v>
      </c>
      <c r="O13" s="18" t="n">
        <v>447.51533769</v>
      </c>
      <c r="P13" s="20" t="n">
        <v>5.97365007</v>
      </c>
      <c r="Q13" s="18" t="s">
        <v>481</v>
      </c>
      <c r="R13" s="20" t="s">
        <v>481</v>
      </c>
      <c r="S13" s="18" t="n">
        <v>451.20291451</v>
      </c>
      <c r="T13" s="20" t="n">
        <v>8.523025499999999</v>
      </c>
    </row>
    <row r="14" spans="1:20">
      <c r="A14" s="15" t="s">
        <v>489</v>
      </c>
      <c r="B14" s="17" t="n">
        <v>5587</v>
      </c>
      <c r="C14" s="18">
        <f>(78.0/B14*100)</f>
        <v/>
      </c>
      <c r="D14" s="19" t="n">
        <v>5509</v>
      </c>
      <c r="E14" s="18" t="n">
        <v>529.98284273</v>
      </c>
      <c r="F14" s="20" t="n">
        <v>2.19102592</v>
      </c>
      <c r="G14" s="18" t="n">
        <v>476.09808671</v>
      </c>
      <c r="H14" s="20" t="n">
        <v>4.35065954</v>
      </c>
      <c r="I14" s="18" t="n">
        <v>470.90970392</v>
      </c>
      <c r="J14" s="20" t="n">
        <v>9.817199670000001</v>
      </c>
      <c r="K14" s="18" t="n">
        <v>457.2678843</v>
      </c>
      <c r="L14" s="20" t="n">
        <v>9.76355004</v>
      </c>
      <c r="M14" s="18" t="s">
        <v>481</v>
      </c>
      <c r="N14" s="20" t="s">
        <v>481</v>
      </c>
      <c r="O14" s="18" t="s">
        <v>481</v>
      </c>
      <c r="P14" s="20" t="s">
        <v>481</v>
      </c>
      <c r="Q14" s="18" t="s">
        <v>481</v>
      </c>
      <c r="R14" s="20" t="s">
        <v>481</v>
      </c>
      <c r="S14" s="18" t="n">
        <v>451.08074662</v>
      </c>
      <c r="T14" s="20" t="n">
        <v>12.67110024</v>
      </c>
    </row>
    <row r="15" spans="1:20">
      <c r="A15" s="15" t="s">
        <v>490</v>
      </c>
      <c r="B15" s="17" t="n">
        <v>5882</v>
      </c>
      <c r="C15" s="18">
        <f>(63.0/B15*100)</f>
        <v/>
      </c>
      <c r="D15" s="19" t="n">
        <v>5819</v>
      </c>
      <c r="E15" s="18" t="n">
        <v>518.15557066</v>
      </c>
      <c r="F15" s="20" t="n">
        <v>2.23100316</v>
      </c>
      <c r="G15" s="18" t="n">
        <v>505.3358555</v>
      </c>
      <c r="H15" s="20" t="n">
        <v>4.60471436</v>
      </c>
      <c r="I15" s="18" t="n">
        <v>503.32429979</v>
      </c>
      <c r="J15" s="20" t="n">
        <v>10.08612553</v>
      </c>
      <c r="K15" s="18" t="n">
        <v>424.25667471</v>
      </c>
      <c r="L15" s="20" t="n">
        <v>10.82348656</v>
      </c>
      <c r="M15" s="18" t="s">
        <v>481</v>
      </c>
      <c r="N15" s="20" t="s">
        <v>481</v>
      </c>
      <c r="O15" s="18" t="n">
        <v>368.85220715</v>
      </c>
      <c r="P15" s="20" t="n">
        <v>14.5875493</v>
      </c>
      <c r="Q15" s="18" t="s">
        <v>481</v>
      </c>
      <c r="R15" s="20" t="s">
        <v>481</v>
      </c>
      <c r="S15" s="18" t="n">
        <v>442.73656887</v>
      </c>
      <c r="T15" s="20" t="n">
        <v>7.53324635</v>
      </c>
    </row>
    <row r="16" spans="1:20">
      <c r="A16" s="15" t="s">
        <v>491</v>
      </c>
      <c r="B16" s="17" t="n">
        <v>6108</v>
      </c>
      <c r="C16" s="18">
        <f>(121.0/B16*100)</f>
        <v/>
      </c>
      <c r="D16" s="19" t="n">
        <v>5987</v>
      </c>
      <c r="E16" s="18" t="n">
        <v>503.17186223</v>
      </c>
      <c r="F16" s="20" t="n">
        <v>2.14768009</v>
      </c>
      <c r="G16" s="18" t="n">
        <v>517.25661286</v>
      </c>
      <c r="H16" s="20" t="n">
        <v>4.89326968</v>
      </c>
      <c r="I16" s="18" t="n">
        <v>494.67742818</v>
      </c>
      <c r="J16" s="20" t="n">
        <v>10.37421349</v>
      </c>
      <c r="K16" s="18" t="n">
        <v>392.25010125</v>
      </c>
      <c r="L16" s="20" t="n">
        <v>6.28627534</v>
      </c>
      <c r="M16" s="18" t="s">
        <v>481</v>
      </c>
      <c r="N16" s="20" t="s">
        <v>481</v>
      </c>
      <c r="O16" s="18" t="s">
        <v>481</v>
      </c>
      <c r="P16" s="20" t="s">
        <v>481</v>
      </c>
      <c r="Q16" s="18" t="s">
        <v>481</v>
      </c>
      <c r="R16" s="20" t="s">
        <v>481</v>
      </c>
      <c r="S16" s="18" t="n">
        <v>403.99356275</v>
      </c>
      <c r="T16" s="20" t="n">
        <v>9.738686789999999</v>
      </c>
    </row>
    <row r="17" spans="1:20">
      <c r="A17" s="15" t="s">
        <v>492</v>
      </c>
      <c r="B17" s="17" t="n">
        <v>6504</v>
      </c>
      <c r="C17" s="18">
        <f>(1120.0/B17*100)</f>
        <v/>
      </c>
      <c r="D17" s="19" t="n">
        <v>5384</v>
      </c>
      <c r="E17" s="18" t="n">
        <v>508.58354178</v>
      </c>
      <c r="F17" s="20" t="n">
        <v>3.005794</v>
      </c>
      <c r="G17" s="18" t="n">
        <v>534.87539111</v>
      </c>
      <c r="H17" s="20" t="n">
        <v>4.13260988</v>
      </c>
      <c r="I17" s="18" t="n">
        <v>539.70953724</v>
      </c>
      <c r="J17" s="20" t="n">
        <v>5.5940341</v>
      </c>
      <c r="K17" s="18" t="n">
        <v>437.56462066</v>
      </c>
      <c r="L17" s="20" t="n">
        <v>9.030836430000001</v>
      </c>
      <c r="M17" s="18" t="s">
        <v>481</v>
      </c>
      <c r="N17" s="20" t="s">
        <v>481</v>
      </c>
      <c r="O17" s="18" t="n">
        <v>362.96139732</v>
      </c>
      <c r="P17" s="20" t="n">
        <v>12.64520278</v>
      </c>
      <c r="Q17" s="18" t="s">
        <v>481</v>
      </c>
      <c r="R17" s="20" t="s">
        <v>481</v>
      </c>
      <c r="S17" s="18" t="n">
        <v>461.81109335</v>
      </c>
      <c r="T17" s="20" t="n">
        <v>7.5311432</v>
      </c>
    </row>
    <row r="18" spans="1:20">
      <c r="A18" s="15" t="s">
        <v>493</v>
      </c>
      <c r="B18" s="17" t="n">
        <v>5532</v>
      </c>
      <c r="C18" s="18">
        <f>(29.0/B18*100)</f>
        <v/>
      </c>
      <c r="D18" s="19" t="n">
        <v>5503</v>
      </c>
      <c r="E18" s="18" t="n">
        <v>468.93464684</v>
      </c>
      <c r="F18" s="20" t="n">
        <v>4.12870202</v>
      </c>
      <c r="G18" s="18" t="n">
        <v>433.01630615</v>
      </c>
      <c r="H18" s="20" t="n">
        <v>4.35758993</v>
      </c>
      <c r="I18" s="18" t="n">
        <v>437.55693811</v>
      </c>
      <c r="J18" s="20" t="n">
        <v>5.16166844</v>
      </c>
      <c r="K18" s="18" t="n">
        <v>391.0034032</v>
      </c>
      <c r="L18" s="20" t="n">
        <v>9.97945679</v>
      </c>
      <c r="M18" s="18" t="s">
        <v>481</v>
      </c>
      <c r="N18" s="20" t="s">
        <v>481</v>
      </c>
      <c r="O18" s="18" t="s">
        <v>481</v>
      </c>
      <c r="P18" s="20" t="s">
        <v>481</v>
      </c>
      <c r="Q18" s="18" t="s">
        <v>481</v>
      </c>
      <c r="R18" s="20" t="s">
        <v>481</v>
      </c>
      <c r="S18" s="18" t="n">
        <v>382.55685795</v>
      </c>
      <c r="T18" s="20" t="n">
        <v>14.34736681</v>
      </c>
    </row>
    <row r="19" spans="1:20">
      <c r="A19" s="15" t="s">
        <v>494</v>
      </c>
      <c r="B19" s="17" t="n">
        <v>5658</v>
      </c>
      <c r="C19" s="18">
        <f>(139.0/B19*100)</f>
        <v/>
      </c>
      <c r="D19" s="19" t="n">
        <v>5519</v>
      </c>
      <c r="E19" s="18" t="n">
        <v>488.96945288</v>
      </c>
      <c r="F19" s="20" t="n">
        <v>2.87418019</v>
      </c>
      <c r="G19" s="18" t="n">
        <v>448.18767407</v>
      </c>
      <c r="H19" s="20" t="n">
        <v>6.02736393</v>
      </c>
      <c r="I19" s="18" t="n">
        <v>429.82210135</v>
      </c>
      <c r="J19" s="20" t="n">
        <v>9.54493029</v>
      </c>
      <c r="K19" s="18" t="n">
        <v>469.44549655</v>
      </c>
      <c r="L19" s="20" t="n">
        <v>7.71795137</v>
      </c>
      <c r="M19" s="18" t="s">
        <v>481</v>
      </c>
      <c r="N19" s="20" t="s">
        <v>481</v>
      </c>
      <c r="O19" s="18" t="s">
        <v>481</v>
      </c>
      <c r="P19" s="20" t="s">
        <v>481</v>
      </c>
      <c r="Q19" s="18" t="s">
        <v>481</v>
      </c>
      <c r="R19" s="20" t="s">
        <v>481</v>
      </c>
      <c r="S19" s="18" t="n">
        <v>401.64171334</v>
      </c>
      <c r="T19" s="20" t="n">
        <v>11.27099368</v>
      </c>
    </row>
    <row r="20" spans="1:20">
      <c r="A20" s="15" t="s">
        <v>495</v>
      </c>
      <c r="B20" s="17" t="n">
        <v>3371</v>
      </c>
      <c r="C20" s="18">
        <f>(75.0/B20*100)</f>
        <v/>
      </c>
      <c r="D20" s="19" t="n">
        <v>3296</v>
      </c>
      <c r="E20" s="18" t="n">
        <v>494.52136931</v>
      </c>
      <c r="F20" s="20" t="n">
        <v>2.338514</v>
      </c>
      <c r="G20" s="18" t="n">
        <v>487.48680615</v>
      </c>
      <c r="H20" s="20" t="n">
        <v>5.4650256</v>
      </c>
      <c r="I20" s="18" t="n">
        <v>479.79910009</v>
      </c>
      <c r="J20" s="20" t="n">
        <v>13.63106612</v>
      </c>
      <c r="K20" s="18" t="n">
        <v>438.43210807</v>
      </c>
      <c r="L20" s="20" t="n">
        <v>7.17346823</v>
      </c>
      <c r="M20" s="18" t="s">
        <v>481</v>
      </c>
      <c r="N20" s="20" t="s">
        <v>481</v>
      </c>
      <c r="O20" s="18" t="s">
        <v>481</v>
      </c>
      <c r="P20" s="20" t="s">
        <v>481</v>
      </c>
      <c r="Q20" s="18" t="s">
        <v>481</v>
      </c>
      <c r="R20" s="20" t="s">
        <v>481</v>
      </c>
      <c r="S20" s="18" t="n">
        <v>388.16283421</v>
      </c>
      <c r="T20" s="20" t="n">
        <v>19.13312462</v>
      </c>
    </row>
    <row r="21" spans="1:20">
      <c r="A21" s="15" t="s">
        <v>496</v>
      </c>
      <c r="B21" s="17" t="n">
        <v>5741</v>
      </c>
      <c r="C21" s="18">
        <f>(46.0/B21*100)</f>
        <v/>
      </c>
      <c r="D21" s="19" t="n">
        <v>5695</v>
      </c>
      <c r="E21" s="18" t="n">
        <v>510.25551275</v>
      </c>
      <c r="F21" s="20" t="n">
        <v>3.28649027</v>
      </c>
      <c r="G21" s="18" t="n">
        <v>499.12461808</v>
      </c>
      <c r="H21" s="20" t="n">
        <v>2.6940745</v>
      </c>
      <c r="I21" s="18" t="n">
        <v>519.1909963000001</v>
      </c>
      <c r="J21" s="20" t="n">
        <v>2.47919715</v>
      </c>
      <c r="K21" s="18" t="n">
        <v>453.31234764</v>
      </c>
      <c r="L21" s="20" t="n">
        <v>6.2921512</v>
      </c>
      <c r="M21" s="18" t="s">
        <v>481</v>
      </c>
      <c r="N21" s="20" t="s">
        <v>481</v>
      </c>
      <c r="O21" s="18" t="s">
        <v>481</v>
      </c>
      <c r="P21" s="20" t="s">
        <v>481</v>
      </c>
      <c r="Q21" s="18" t="s">
        <v>481</v>
      </c>
      <c r="R21" s="20" t="s">
        <v>481</v>
      </c>
      <c r="S21" s="18" t="n">
        <v>448.57616886</v>
      </c>
      <c r="T21" s="20" t="n">
        <v>14.39354641</v>
      </c>
    </row>
    <row r="22" spans="1:20">
      <c r="A22" s="15" t="s">
        <v>497</v>
      </c>
      <c r="B22" s="17" t="n">
        <v>6598</v>
      </c>
      <c r="C22" s="18">
        <f>(35.0/B22*100)</f>
        <v/>
      </c>
      <c r="D22" s="19" t="n">
        <v>6563</v>
      </c>
      <c r="E22" s="18" t="n">
        <v>469.28980118</v>
      </c>
      <c r="F22" s="20" t="n">
        <v>4.01262781</v>
      </c>
      <c r="G22" s="18" t="n">
        <v>478.62204084</v>
      </c>
      <c r="H22" s="20" t="n">
        <v>5.65491879</v>
      </c>
      <c r="I22" s="18" t="n">
        <v>506.89308777</v>
      </c>
      <c r="J22" s="20" t="n">
        <v>6.33807213</v>
      </c>
      <c r="K22" s="18" t="n">
        <v>424.5505214</v>
      </c>
      <c r="L22" s="20" t="n">
        <v>12.09171373</v>
      </c>
      <c r="M22" s="18" t="s">
        <v>481</v>
      </c>
      <c r="N22" s="20" t="s">
        <v>481</v>
      </c>
      <c r="O22" s="18" t="s">
        <v>481</v>
      </c>
      <c r="P22" s="20" t="s">
        <v>481</v>
      </c>
      <c r="Q22" s="18" t="n">
        <v>386.3415592</v>
      </c>
      <c r="R22" s="20" t="n">
        <v>21.50197962</v>
      </c>
      <c r="S22" s="18" t="n">
        <v>378.01310594</v>
      </c>
      <c r="T22" s="20" t="n">
        <v>15.26419082</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489.72873084</v>
      </c>
      <c r="P23" s="20" t="n">
        <v>2.84541514</v>
      </c>
      <c r="Q23" s="18" t="s">
        <v>481</v>
      </c>
      <c r="R23" s="20" t="s">
        <v>481</v>
      </c>
      <c r="S23" s="18" t="s">
        <v>481</v>
      </c>
      <c r="T23" s="20" t="s">
        <v>481</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532.4398722</v>
      </c>
      <c r="P24" s="20" t="n">
        <v>3.00001481</v>
      </c>
      <c r="Q24" s="18" t="s">
        <v>481</v>
      </c>
      <c r="R24" s="20" t="s">
        <v>481</v>
      </c>
      <c r="S24" s="18" t="s">
        <v>481</v>
      </c>
      <c r="T24" s="20" t="s">
        <v>481</v>
      </c>
    </row>
    <row r="25" spans="1:20">
      <c r="A25" s="15" t="s">
        <v>500</v>
      </c>
      <c r="B25" s="17" t="n">
        <v>5581</v>
      </c>
      <c r="C25" s="18">
        <f>(25.0/B25*100)</f>
        <v/>
      </c>
      <c r="D25" s="19" t="n">
        <v>5556</v>
      </c>
      <c r="E25" s="18" t="n">
        <v>536.06068272</v>
      </c>
      <c r="F25" s="20" t="n">
        <v>4.19187182</v>
      </c>
      <c r="G25" s="18" t="n">
        <v>517.3740381</v>
      </c>
      <c r="H25" s="20" t="n">
        <v>3.30250507</v>
      </c>
      <c r="I25" s="18" t="n">
        <v>566.3327487400001</v>
      </c>
      <c r="J25" s="20" t="n">
        <v>7.75366024</v>
      </c>
      <c r="K25" s="18" t="n">
        <v>433.74903496</v>
      </c>
      <c r="L25" s="20" t="n">
        <v>6.33413158</v>
      </c>
      <c r="M25" s="18" t="s">
        <v>481</v>
      </c>
      <c r="N25" s="20" t="s">
        <v>481</v>
      </c>
      <c r="O25" s="18" t="s">
        <v>481</v>
      </c>
      <c r="P25" s="20" t="s">
        <v>481</v>
      </c>
      <c r="Q25" s="18" t="s">
        <v>481</v>
      </c>
      <c r="R25" s="20" t="s">
        <v>481</v>
      </c>
      <c r="S25" s="18" t="n">
        <v>490.10720442</v>
      </c>
      <c r="T25" s="20" t="n">
        <v>42.72246916</v>
      </c>
    </row>
    <row r="26" spans="1:20">
      <c r="A26" s="15" t="s">
        <v>501</v>
      </c>
      <c r="B26" s="17" t="n">
        <v>4869</v>
      </c>
      <c r="C26" s="18">
        <f>(50.0/B26*100)</f>
        <v/>
      </c>
      <c r="D26" s="19" t="n">
        <v>4819</v>
      </c>
      <c r="E26" s="18" t="n">
        <v>492.91085396</v>
      </c>
      <c r="F26" s="20" t="n">
        <v>1.89405003</v>
      </c>
      <c r="G26" s="18" t="n">
        <v>461.25016564</v>
      </c>
      <c r="H26" s="20" t="n">
        <v>4.34149672</v>
      </c>
      <c r="I26" s="18" t="n">
        <v>462.460508</v>
      </c>
      <c r="J26" s="20" t="n">
        <v>5.45642204</v>
      </c>
      <c r="K26" s="18" t="n">
        <v>454.2412473</v>
      </c>
      <c r="L26" s="20" t="n">
        <v>7.54007811</v>
      </c>
      <c r="M26" s="18" t="s">
        <v>481</v>
      </c>
      <c r="N26" s="20" t="s">
        <v>481</v>
      </c>
      <c r="O26" s="18" t="s">
        <v>481</v>
      </c>
      <c r="P26" s="20" t="s">
        <v>481</v>
      </c>
      <c r="Q26" s="18" t="s">
        <v>481</v>
      </c>
      <c r="R26" s="20" t="s">
        <v>481</v>
      </c>
      <c r="S26" s="18" t="n">
        <v>451.14905871</v>
      </c>
      <c r="T26" s="20" t="n">
        <v>11.02489347</v>
      </c>
    </row>
    <row r="27" spans="1:20">
      <c r="A27" s="15" t="s">
        <v>502</v>
      </c>
      <c r="B27" s="17" t="n">
        <v>5299</v>
      </c>
      <c r="C27" s="18">
        <f>(48.0/B27*100)</f>
        <v/>
      </c>
      <c r="D27" s="19" t="n">
        <v>5251</v>
      </c>
      <c r="E27" s="18" t="n">
        <v>496.71590388</v>
      </c>
      <c r="F27" s="20" t="n">
        <v>1.68697652</v>
      </c>
      <c r="G27" s="18" t="n">
        <v>483.48202475</v>
      </c>
      <c r="H27" s="20" t="n">
        <v>4.75798271</v>
      </c>
      <c r="I27" s="18" t="n">
        <v>505.38977502</v>
      </c>
      <c r="J27" s="20" t="n">
        <v>9.513619609999999</v>
      </c>
      <c r="K27" s="18" t="n">
        <v>423.78790135</v>
      </c>
      <c r="L27" s="20" t="n">
        <v>3.98999594</v>
      </c>
      <c r="M27" s="18" t="s">
        <v>481</v>
      </c>
      <c r="N27" s="20" t="s">
        <v>481</v>
      </c>
      <c r="O27" s="18" t="s">
        <v>481</v>
      </c>
      <c r="P27" s="20" t="s">
        <v>481</v>
      </c>
      <c r="Q27" s="18" t="s">
        <v>481</v>
      </c>
      <c r="R27" s="20" t="s">
        <v>481</v>
      </c>
      <c r="S27" s="18" t="n">
        <v>411.76756215</v>
      </c>
      <c r="T27" s="20" t="n">
        <v>8.82093843</v>
      </c>
    </row>
    <row r="28" spans="1:20">
      <c r="A28" s="15" t="s">
        <v>503</v>
      </c>
      <c r="B28" s="17" t="n">
        <v>7568</v>
      </c>
      <c r="C28" s="18">
        <f>(166.0/B28*100)</f>
        <v/>
      </c>
      <c r="D28" s="19" t="n">
        <v>7402</v>
      </c>
      <c r="E28" s="18" t="n">
        <v>422.29071809</v>
      </c>
      <c r="F28" s="20" t="n">
        <v>2.45557502</v>
      </c>
      <c r="G28" s="18" t="n">
        <v>392.92692904</v>
      </c>
      <c r="H28" s="20" t="n">
        <v>3.04465269</v>
      </c>
      <c r="I28" s="18" t="n">
        <v>389.85646127</v>
      </c>
      <c r="J28" s="20" t="n">
        <v>5.37709382</v>
      </c>
      <c r="K28" s="18" t="n">
        <v>404.13273028</v>
      </c>
      <c r="L28" s="20" t="n">
        <v>12.41326105</v>
      </c>
      <c r="M28" s="18" t="s">
        <v>481</v>
      </c>
      <c r="N28" s="20" t="s">
        <v>481</v>
      </c>
      <c r="O28" s="18" t="s">
        <v>481</v>
      </c>
      <c r="P28" s="20" t="s">
        <v>481</v>
      </c>
      <c r="Q28" s="18" t="s">
        <v>481</v>
      </c>
      <c r="R28" s="20" t="s">
        <v>481</v>
      </c>
      <c r="S28" s="18" t="n">
        <v>361.6611745</v>
      </c>
      <c r="T28" s="20" t="n">
        <v>11.62121221</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512.25278989</v>
      </c>
      <c r="P29" s="20" t="n">
        <v>2.21158673</v>
      </c>
      <c r="Q29" s="18" t="s">
        <v>481</v>
      </c>
      <c r="R29" s="20" t="s">
        <v>481</v>
      </c>
      <c r="S29" s="18" t="s">
        <v>481</v>
      </c>
      <c r="T29" s="20" t="s">
        <v>481</v>
      </c>
    </row>
    <row r="30" spans="1:20">
      <c r="A30" s="15" t="s">
        <v>505</v>
      </c>
      <c r="B30" s="17" t="n">
        <v>4520</v>
      </c>
      <c r="C30" s="18">
        <f>(140.0/B30*100)</f>
        <v/>
      </c>
      <c r="D30" s="19" t="n">
        <v>4380</v>
      </c>
      <c r="E30" s="18" t="n">
        <v>487.64671624</v>
      </c>
      <c r="F30" s="20" t="n">
        <v>3.72530116</v>
      </c>
      <c r="G30" s="18" t="n">
        <v>496.77223372</v>
      </c>
      <c r="H30" s="20" t="n">
        <v>3.34279679</v>
      </c>
      <c r="I30" s="18" t="n">
        <v>531.59388806</v>
      </c>
      <c r="J30" s="20" t="n">
        <v>3.29935405</v>
      </c>
      <c r="K30" s="18" t="n">
        <v>422.17925588</v>
      </c>
      <c r="L30" s="20" t="n">
        <v>5.81826465</v>
      </c>
      <c r="M30" s="18" t="s">
        <v>481</v>
      </c>
      <c r="N30" s="20" t="s">
        <v>481</v>
      </c>
      <c r="O30" s="18" t="s">
        <v>481</v>
      </c>
      <c r="P30" s="20" t="s">
        <v>481</v>
      </c>
      <c r="Q30" s="18" t="s">
        <v>481</v>
      </c>
      <c r="R30" s="20" t="s">
        <v>481</v>
      </c>
      <c r="S30" s="18" t="n">
        <v>433.1517766</v>
      </c>
      <c r="T30" s="20" t="n">
        <v>12.22524207</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501.72981506</v>
      </c>
      <c r="P31" s="20" t="n">
        <v>2.23163648</v>
      </c>
      <c r="Q31" s="18" t="s">
        <v>481</v>
      </c>
      <c r="R31" s="20" t="s">
        <v>481</v>
      </c>
      <c r="S31" s="18" t="s">
        <v>481</v>
      </c>
      <c r="T31" s="20" t="s">
        <v>481</v>
      </c>
    </row>
    <row r="32" spans="1:20">
      <c r="A32" s="15" t="s">
        <v>507</v>
      </c>
      <c r="B32" s="17" t="n">
        <v>4478</v>
      </c>
      <c r="C32" s="18">
        <f>(6.0/B32*100)</f>
        <v/>
      </c>
      <c r="D32" s="19" t="n">
        <v>4472</v>
      </c>
      <c r="E32" s="18" t="n">
        <v>510.87003779</v>
      </c>
      <c r="F32" s="20" t="n">
        <v>2.28092511</v>
      </c>
      <c r="G32" s="18" t="n">
        <v>456.54774603</v>
      </c>
      <c r="H32" s="20" t="n">
        <v>7.37276102</v>
      </c>
      <c r="I32" s="18" t="n">
        <v>495.25633206</v>
      </c>
      <c r="J32" s="20" t="n">
        <v>20.77085197</v>
      </c>
      <c r="K32" s="18" t="n">
        <v>411.26327339</v>
      </c>
      <c r="L32" s="20" t="n">
        <v>12.39222594</v>
      </c>
      <c r="M32" s="18" t="s">
        <v>481</v>
      </c>
      <c r="N32" s="20" t="s">
        <v>481</v>
      </c>
      <c r="O32" s="18" t="s">
        <v>481</v>
      </c>
      <c r="P32" s="20" t="s">
        <v>481</v>
      </c>
      <c r="Q32" s="18" t="s">
        <v>481</v>
      </c>
      <c r="R32" s="20" t="s">
        <v>481</v>
      </c>
      <c r="S32" s="18" t="n">
        <v>453.38732162</v>
      </c>
      <c r="T32" s="20" t="n">
        <v>17.05214995</v>
      </c>
    </row>
    <row r="33" spans="1:20">
      <c r="A33" s="15" t="s">
        <v>508</v>
      </c>
      <c r="B33" s="17" t="n">
        <v>7325</v>
      </c>
      <c r="C33" s="18">
        <f>(78.0/B33*100)</f>
        <v/>
      </c>
      <c r="D33" s="19" t="n">
        <v>7247</v>
      </c>
      <c r="E33" s="18" t="n">
        <v>477.61971696</v>
      </c>
      <c r="F33" s="20" t="n">
        <v>3.96559656</v>
      </c>
      <c r="G33" s="18" t="n">
        <v>507.86037876</v>
      </c>
      <c r="H33" s="20" t="n">
        <v>4.01119032</v>
      </c>
      <c r="I33" s="18" t="n">
        <v>510.08984275</v>
      </c>
      <c r="J33" s="20" t="n">
        <v>6.02001052</v>
      </c>
      <c r="K33" s="18" t="n">
        <v>489.45728579</v>
      </c>
      <c r="L33" s="20" t="n">
        <v>3.51800922</v>
      </c>
      <c r="M33" s="18" t="s">
        <v>481</v>
      </c>
      <c r="N33" s="20" t="s">
        <v>481</v>
      </c>
      <c r="O33" s="18" t="s">
        <v>481</v>
      </c>
      <c r="P33" s="20" t="s">
        <v>481</v>
      </c>
      <c r="Q33" s="18" t="s">
        <v>481</v>
      </c>
      <c r="R33" s="20" t="s">
        <v>481</v>
      </c>
      <c r="S33" s="18" t="n">
        <v>420.30887449</v>
      </c>
      <c r="T33" s="20" t="n">
        <v>9.282429</v>
      </c>
    </row>
    <row r="34" spans="1:20">
      <c r="A34" s="15" t="s">
        <v>509</v>
      </c>
      <c r="B34" s="17" t="n">
        <v>6350</v>
      </c>
      <c r="C34" s="18">
        <f>(60.0/B34*100)</f>
        <v/>
      </c>
      <c r="D34" s="19" t="n">
        <v>6290</v>
      </c>
      <c r="E34" s="18" t="n">
        <v>492.3225019</v>
      </c>
      <c r="F34" s="20" t="n">
        <v>2.63699432</v>
      </c>
      <c r="G34" s="18" t="n">
        <v>456.51181715</v>
      </c>
      <c r="H34" s="20" t="n">
        <v>4.75746585</v>
      </c>
      <c r="I34" s="18" t="n">
        <v>463.82897554</v>
      </c>
      <c r="J34" s="20" t="n">
        <v>9.83921149</v>
      </c>
      <c r="K34" s="18" t="n">
        <v>431.08701148</v>
      </c>
      <c r="L34" s="20" t="n">
        <v>12.51358448</v>
      </c>
      <c r="M34" s="18" t="s">
        <v>481</v>
      </c>
      <c r="N34" s="20" t="s">
        <v>481</v>
      </c>
      <c r="O34" s="18" t="n">
        <v>336.51078337</v>
      </c>
      <c r="P34" s="20" t="n">
        <v>12.24828707</v>
      </c>
      <c r="Q34" s="18" t="s">
        <v>481</v>
      </c>
      <c r="R34" s="20" t="s">
        <v>481</v>
      </c>
      <c r="S34" s="18" t="n">
        <v>390.44592423</v>
      </c>
      <c r="T34" s="20" t="n">
        <v>10.84423793</v>
      </c>
    </row>
    <row r="35" spans="1:20">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n">
        <v>509.91963209</v>
      </c>
      <c r="R35" s="20" t="n">
        <v>1.25633733</v>
      </c>
      <c r="S35" s="18" t="s">
        <v>481</v>
      </c>
      <c r="T35" s="20" t="s">
        <v>481</v>
      </c>
    </row>
    <row r="36" spans="1:20">
      <c r="A36" s="15" t="s">
        <v>511</v>
      </c>
      <c r="B36" s="17" t="n">
        <v>6736</v>
      </c>
      <c r="C36" s="18">
        <f>(40.0/B36*100)</f>
        <v/>
      </c>
      <c r="D36" s="19" t="n">
        <v>6696</v>
      </c>
      <c r="E36" s="18" t="n">
        <v>462.87206526</v>
      </c>
      <c r="F36" s="20" t="n">
        <v>3.42943743</v>
      </c>
      <c r="G36" s="18" t="n">
        <v>502.47689971</v>
      </c>
      <c r="H36" s="20" t="n">
        <v>2.67953966</v>
      </c>
      <c r="I36" s="18" t="n">
        <v>522.13668147</v>
      </c>
      <c r="J36" s="20" t="n">
        <v>3.3794266</v>
      </c>
      <c r="K36" s="18" t="n">
        <v>467.60582163</v>
      </c>
      <c r="L36" s="20" t="n">
        <v>3.41039353</v>
      </c>
      <c r="M36" s="18" t="s">
        <v>481</v>
      </c>
      <c r="N36" s="20" t="s">
        <v>481</v>
      </c>
      <c r="O36" s="18" t="s">
        <v>481</v>
      </c>
      <c r="P36" s="20" t="s">
        <v>481</v>
      </c>
      <c r="Q36" s="18" t="s">
        <v>481</v>
      </c>
      <c r="R36" s="20" t="s">
        <v>481</v>
      </c>
      <c r="S36" s="18" t="n">
        <v>404.15823685</v>
      </c>
      <c r="T36" s="20" t="n">
        <v>14.1223919</v>
      </c>
    </row>
    <row r="37" spans="1:20">
      <c r="A37" s="15" t="s">
        <v>512</v>
      </c>
      <c r="B37" s="17" t="n">
        <v>5458</v>
      </c>
      <c r="C37" s="18">
        <f>(81.0/B37*100)</f>
        <v/>
      </c>
      <c r="D37" s="19" t="n">
        <v>5377</v>
      </c>
      <c r="E37" s="18" t="n">
        <v>506.19997252</v>
      </c>
      <c r="F37" s="20" t="n">
        <v>2.5800665</v>
      </c>
      <c r="G37" s="18" t="n">
        <v>484.63276341</v>
      </c>
      <c r="H37" s="20" t="n">
        <v>5.16852783</v>
      </c>
      <c r="I37" s="18" t="n">
        <v>489.2454735</v>
      </c>
      <c r="J37" s="20" t="n">
        <v>21.4438135</v>
      </c>
      <c r="K37" s="18" t="n">
        <v>398.61657436</v>
      </c>
      <c r="L37" s="20" t="n">
        <v>8.69317599</v>
      </c>
      <c r="M37" s="18" t="s">
        <v>481</v>
      </c>
      <c r="N37" s="20" t="s">
        <v>481</v>
      </c>
      <c r="O37" s="18" t="s">
        <v>481</v>
      </c>
      <c r="P37" s="20" t="s">
        <v>481</v>
      </c>
      <c r="Q37" s="18" t="s">
        <v>481</v>
      </c>
      <c r="R37" s="20" t="s">
        <v>481</v>
      </c>
      <c r="S37" s="18" t="n">
        <v>406.29473541</v>
      </c>
      <c r="T37" s="20" t="n">
        <v>8.68826144</v>
      </c>
    </row>
    <row r="38" spans="1:20">
      <c r="A38" s="15" t="s">
        <v>513</v>
      </c>
      <c r="B38" s="17" t="n">
        <v>5860</v>
      </c>
      <c r="C38" s="18">
        <f>(19.0/B38*100)</f>
        <v/>
      </c>
      <c r="D38" s="19" t="n">
        <v>5841</v>
      </c>
      <c r="E38" s="18" t="n">
        <v>529.45111401</v>
      </c>
      <c r="F38" s="20" t="n">
        <v>2.90932078</v>
      </c>
      <c r="G38" s="18" t="n">
        <v>527.55338123</v>
      </c>
      <c r="H38" s="20" t="n">
        <v>6.36735553</v>
      </c>
      <c r="I38" s="18" t="n">
        <v>495.34564248</v>
      </c>
      <c r="J38" s="20" t="n">
        <v>12.09454388</v>
      </c>
      <c r="K38" s="18" t="n">
        <v>484.7089518</v>
      </c>
      <c r="L38" s="20" t="n">
        <v>6.53951454</v>
      </c>
      <c r="M38" s="18" t="s">
        <v>481</v>
      </c>
      <c r="N38" s="20" t="s">
        <v>481</v>
      </c>
      <c r="O38" s="18" t="s">
        <v>481</v>
      </c>
      <c r="P38" s="20" t="s">
        <v>481</v>
      </c>
      <c r="Q38" s="18" t="s">
        <v>481</v>
      </c>
      <c r="R38" s="20" t="s">
        <v>481</v>
      </c>
      <c r="S38" s="18" t="n">
        <v>447.11725712</v>
      </c>
      <c r="T38" s="20" t="n">
        <v>10.02955335</v>
      </c>
    </row>
    <row r="39" spans="1:20">
      <c r="A39" s="15" t="s">
        <v>514</v>
      </c>
      <c r="B39" s="17" t="n">
        <v>5895</v>
      </c>
      <c r="C39" s="18">
        <f>(33.0/B39*100)</f>
        <v/>
      </c>
      <c r="D39" s="19" t="n">
        <v>5862</v>
      </c>
      <c r="E39" s="18" t="n">
        <v>431.38624782</v>
      </c>
      <c r="F39" s="20" t="n">
        <v>4.9165301</v>
      </c>
      <c r="G39" s="18" t="n">
        <v>414.73802077</v>
      </c>
      <c r="H39" s="20" t="n">
        <v>5.03471297</v>
      </c>
      <c r="I39" s="18" t="n">
        <v>434.61667063</v>
      </c>
      <c r="J39" s="20" t="n">
        <v>5.80795214</v>
      </c>
      <c r="K39" s="18" t="n">
        <v>387.11765216</v>
      </c>
      <c r="L39" s="20" t="n">
        <v>6.25137534</v>
      </c>
      <c r="M39" s="18" t="s">
        <v>481</v>
      </c>
      <c r="N39" s="20" t="s">
        <v>481</v>
      </c>
      <c r="O39" s="18" t="s">
        <v>481</v>
      </c>
      <c r="P39" s="20" t="s">
        <v>481</v>
      </c>
      <c r="Q39" s="18" t="s">
        <v>481</v>
      </c>
      <c r="R39" s="20" t="s">
        <v>481</v>
      </c>
      <c r="S39" s="18" t="n">
        <v>374.24284353</v>
      </c>
      <c r="T39" s="20" t="n">
        <v>10.53864182</v>
      </c>
    </row>
    <row r="40" spans="1:20">
      <c r="A40" s="15" t="s">
        <v>515</v>
      </c>
      <c r="B40" s="17" t="n">
        <v>14157</v>
      </c>
      <c r="C40" s="18">
        <f>(347.0/B40*100)</f>
        <v/>
      </c>
      <c r="D40" s="19" t="n">
        <v>13810</v>
      </c>
      <c r="E40" s="18" t="n">
        <v>494.95241951</v>
      </c>
      <c r="F40" s="20" t="n">
        <v>3.27140611</v>
      </c>
      <c r="G40" s="18" t="n">
        <v>505.12099693</v>
      </c>
      <c r="H40" s="20" t="n">
        <v>3.44269506</v>
      </c>
      <c r="I40" s="18" t="n">
        <v>506.9441382</v>
      </c>
      <c r="J40" s="20" t="n">
        <v>5.63376187</v>
      </c>
      <c r="K40" s="18" t="n">
        <v>414.04269234</v>
      </c>
      <c r="L40" s="20" t="n">
        <v>6.08916014</v>
      </c>
      <c r="M40" s="18" t="s">
        <v>481</v>
      </c>
      <c r="N40" s="20" t="s">
        <v>481</v>
      </c>
      <c r="O40" s="18" t="s">
        <v>481</v>
      </c>
      <c r="P40" s="20" t="s">
        <v>481</v>
      </c>
      <c r="Q40" s="18" t="s">
        <v>481</v>
      </c>
      <c r="R40" s="20" t="s">
        <v>481</v>
      </c>
      <c r="S40" s="18" t="n">
        <v>394.5808044</v>
      </c>
      <c r="T40" s="20" t="n">
        <v>8.340046170000001</v>
      </c>
    </row>
    <row r="41" spans="1:20">
      <c r="A41" s="15" t="s">
        <v>516</v>
      </c>
      <c r="B41" s="17" t="n">
        <v>5712</v>
      </c>
      <c r="C41" s="18">
        <f>(47.0/B41*100)</f>
        <v/>
      </c>
      <c r="D41" s="19" t="n">
        <v>5665</v>
      </c>
      <c r="E41" s="18" t="n">
        <v>445.22230811</v>
      </c>
      <c r="F41" s="20" t="n">
        <v>5.00519706</v>
      </c>
      <c r="G41" s="18" t="n">
        <v>488.97428817</v>
      </c>
      <c r="H41" s="20" t="n">
        <v>3.21264753</v>
      </c>
      <c r="I41" s="18" t="n">
        <v>482.36750494</v>
      </c>
      <c r="J41" s="20" t="n">
        <v>5.18691932</v>
      </c>
      <c r="K41" s="18" t="n">
        <v>431.51482993</v>
      </c>
      <c r="L41" s="20" t="n">
        <v>6.27770112</v>
      </c>
      <c r="M41" s="18" t="s">
        <v>481</v>
      </c>
      <c r="N41" s="20" t="s">
        <v>481</v>
      </c>
      <c r="O41" s="18" t="n">
        <v>392.51815558</v>
      </c>
      <c r="P41" s="20" t="n">
        <v>16.89642718</v>
      </c>
      <c r="Q41" s="18" t="s">
        <v>481</v>
      </c>
      <c r="R41" s="20" t="s">
        <v>481</v>
      </c>
      <c r="S41" s="18" t="n">
        <v>399.7493396</v>
      </c>
      <c r="T41" s="20" t="n">
        <v>12.94689891</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359.60621715</v>
      </c>
      <c r="P45" s="20" t="n">
        <v>2.95186404</v>
      </c>
      <c r="Q45" s="18" t="s">
        <v>481</v>
      </c>
      <c r="R45" s="20" t="s">
        <v>481</v>
      </c>
      <c r="S45" s="18" t="s">
        <v>481</v>
      </c>
      <c r="T45" s="20" t="s">
        <v>481</v>
      </c>
    </row>
    <row r="46" spans="1:20">
      <c r="A46" s="15" t="s">
        <v>521</v>
      </c>
      <c r="B46" s="17" t="n">
        <v>23141</v>
      </c>
      <c r="C46" s="18">
        <f>(1779.0/B46*100)</f>
        <v/>
      </c>
      <c r="D46" s="19" t="n">
        <v>21362</v>
      </c>
      <c r="E46" s="18" t="n">
        <v>399.39797194</v>
      </c>
      <c r="F46" s="20" t="n">
        <v>3.28051918</v>
      </c>
      <c r="G46" s="18" t="n">
        <v>364.63064378</v>
      </c>
      <c r="H46" s="20" t="n">
        <v>4.2207003</v>
      </c>
      <c r="I46" s="18" t="n">
        <v>355.86348291</v>
      </c>
      <c r="J46" s="20" t="n">
        <v>10.25733099</v>
      </c>
      <c r="K46" s="18" t="n">
        <v>337.5417534</v>
      </c>
      <c r="L46" s="20" t="n">
        <v>3.26574895</v>
      </c>
      <c r="M46" s="18" t="s">
        <v>481</v>
      </c>
      <c r="N46" s="20" t="s">
        <v>481</v>
      </c>
      <c r="O46" s="18" t="s">
        <v>481</v>
      </c>
      <c r="P46" s="20" t="s">
        <v>481</v>
      </c>
      <c r="Q46" s="18" t="s">
        <v>481</v>
      </c>
      <c r="R46" s="20" t="s">
        <v>481</v>
      </c>
      <c r="S46" s="18" t="n">
        <v>338.73737432</v>
      </c>
      <c r="T46" s="20" t="n">
        <v>5.27731947</v>
      </c>
    </row>
    <row r="47" spans="1:20">
      <c r="A47" s="15" t="s">
        <v>522</v>
      </c>
      <c r="B47" s="17" t="n">
        <v>5928</v>
      </c>
      <c r="C47" s="18">
        <f>(184.0/B47*100)</f>
        <v/>
      </c>
      <c r="D47" s="19" t="n">
        <v>5744</v>
      </c>
      <c r="E47" s="18" t="n">
        <v>471.942054</v>
      </c>
      <c r="F47" s="20" t="n">
        <v>4.26272122</v>
      </c>
      <c r="G47" s="18" t="n">
        <v>428.67772057</v>
      </c>
      <c r="H47" s="20" t="n">
        <v>3.95894204</v>
      </c>
      <c r="I47" s="18" t="n">
        <v>436.2283376</v>
      </c>
      <c r="J47" s="20" t="n">
        <v>4.97335308</v>
      </c>
      <c r="K47" s="18" t="n">
        <v>368.1951933</v>
      </c>
      <c r="L47" s="20" t="n">
        <v>6.312425</v>
      </c>
      <c r="M47" s="18" t="s">
        <v>481</v>
      </c>
      <c r="N47" s="20" t="s">
        <v>481</v>
      </c>
      <c r="O47" s="18" t="s">
        <v>481</v>
      </c>
      <c r="P47" s="20" t="s">
        <v>481</v>
      </c>
      <c r="Q47" s="18" t="s">
        <v>481</v>
      </c>
      <c r="R47" s="20" t="s">
        <v>481</v>
      </c>
      <c r="S47" s="18" t="n">
        <v>389.60010891</v>
      </c>
      <c r="T47" s="20" t="n">
        <v>7.271677</v>
      </c>
    </row>
    <row r="48" spans="1:20">
      <c r="A48" s="15" t="s">
        <v>523</v>
      </c>
      <c r="B48" s="17" t="n">
        <v>9841</v>
      </c>
      <c r="C48" s="18">
        <f>(7.0/B48*100)</f>
        <v/>
      </c>
      <c r="D48" s="19" t="n">
        <v>9834</v>
      </c>
      <c r="E48" s="18" t="n">
        <v>548.45169507</v>
      </c>
      <c r="F48" s="20" t="n">
        <v>4.38093703</v>
      </c>
      <c r="G48" s="18" t="n">
        <v>524.64595037</v>
      </c>
      <c r="H48" s="20" t="n">
        <v>6.61431702</v>
      </c>
      <c r="I48" s="18" t="n">
        <v>488.40451343</v>
      </c>
      <c r="J48" s="20" t="n">
        <v>10.54181306</v>
      </c>
      <c r="K48" s="18" t="n">
        <v>484.09279329</v>
      </c>
      <c r="L48" s="20" t="n">
        <v>7.99371132</v>
      </c>
      <c r="M48" s="18" t="s">
        <v>481</v>
      </c>
      <c r="N48" s="20" t="s">
        <v>481</v>
      </c>
      <c r="O48" s="18" t="s">
        <v>481</v>
      </c>
      <c r="P48" s="20" t="s">
        <v>481</v>
      </c>
      <c r="Q48" s="18" t="s">
        <v>481</v>
      </c>
      <c r="R48" s="20" t="s">
        <v>481</v>
      </c>
      <c r="S48" s="18" t="n">
        <v>376.26937819</v>
      </c>
      <c r="T48" s="20" t="n">
        <v>19.06387035</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409.03332786</v>
      </c>
      <c r="P49" s="20" t="n">
        <v>3.05386641</v>
      </c>
      <c r="Q49" s="18" t="s">
        <v>481</v>
      </c>
      <c r="R49" s="20" t="s">
        <v>481</v>
      </c>
      <c r="S49" s="18" t="s">
        <v>481</v>
      </c>
      <c r="T49" s="20" t="s">
        <v>481</v>
      </c>
    </row>
    <row r="50" spans="1:20">
      <c r="A50" s="15" t="s">
        <v>525</v>
      </c>
      <c r="B50" s="17" t="n">
        <v>11795</v>
      </c>
      <c r="C50" s="18">
        <f>(250.0/B50*100)</f>
        <v/>
      </c>
      <c r="D50" s="19" t="n">
        <v>11545</v>
      </c>
      <c r="E50" s="18" t="n">
        <v>406.12294524</v>
      </c>
      <c r="F50" s="20" t="n">
        <v>2.39438</v>
      </c>
      <c r="G50" s="18" t="n">
        <v>370.88061349</v>
      </c>
      <c r="H50" s="20" t="n">
        <v>2.80864194</v>
      </c>
      <c r="I50" s="18" t="n">
        <v>367.78028971</v>
      </c>
      <c r="J50" s="20" t="n">
        <v>5.93843606</v>
      </c>
      <c r="K50" s="18" t="n">
        <v>347.83550743</v>
      </c>
      <c r="L50" s="20" t="n">
        <v>9.218126939999999</v>
      </c>
      <c r="M50" s="18" t="s">
        <v>481</v>
      </c>
      <c r="N50" s="20" t="s">
        <v>481</v>
      </c>
      <c r="O50" s="18" t="s">
        <v>481</v>
      </c>
      <c r="P50" s="20" t="s">
        <v>481</v>
      </c>
      <c r="Q50" s="18" t="s">
        <v>481</v>
      </c>
      <c r="R50" s="20" t="s">
        <v>481</v>
      </c>
      <c r="S50" s="18" t="n">
        <v>349.42340823</v>
      </c>
      <c r="T50" s="20" t="n">
        <v>6.97606311</v>
      </c>
    </row>
    <row r="51" spans="1:20">
      <c r="A51" s="15" t="s">
        <v>526</v>
      </c>
      <c r="B51" s="17" t="n">
        <v>6866</v>
      </c>
      <c r="C51" s="18">
        <f>(112.0/B51*100)</f>
        <v/>
      </c>
      <c r="D51" s="19" t="n">
        <v>6754</v>
      </c>
      <c r="E51" s="18" t="n">
        <v>415.94541935</v>
      </c>
      <c r="F51" s="20" t="n">
        <v>3.64613714</v>
      </c>
      <c r="G51" s="18" t="n">
        <v>401.27869533</v>
      </c>
      <c r="H51" s="20" t="n">
        <v>2.52761047</v>
      </c>
      <c r="I51" s="18" t="n">
        <v>396.58644617</v>
      </c>
      <c r="J51" s="20" t="n">
        <v>4.04504979</v>
      </c>
      <c r="K51" s="18" t="n">
        <v>373.93188865</v>
      </c>
      <c r="L51" s="20" t="n">
        <v>6.27375186</v>
      </c>
      <c r="M51" s="18" t="s">
        <v>481</v>
      </c>
      <c r="N51" s="20" t="s">
        <v>481</v>
      </c>
      <c r="O51" s="18" t="n">
        <v>380.5422133</v>
      </c>
      <c r="P51" s="20" t="n">
        <v>4.31283207</v>
      </c>
      <c r="Q51" s="18" t="s">
        <v>481</v>
      </c>
      <c r="R51" s="20" t="s">
        <v>481</v>
      </c>
      <c r="S51" s="18" t="n">
        <v>363.97731327</v>
      </c>
      <c r="T51" s="20" t="n">
        <v>5.59690409</v>
      </c>
    </row>
    <row r="52" spans="1:20">
      <c r="A52" s="15" t="s">
        <v>527</v>
      </c>
      <c r="B52" s="17" t="n">
        <v>5809</v>
      </c>
      <c r="C52" s="18">
        <f>(85.0/B52*100)</f>
        <v/>
      </c>
      <c r="D52" s="19" t="n">
        <v>5724</v>
      </c>
      <c r="E52" s="18" t="n">
        <v>479.24846492</v>
      </c>
      <c r="F52" s="20" t="n">
        <v>2.71924222</v>
      </c>
      <c r="G52" s="18" t="n">
        <v>451.78999963</v>
      </c>
      <c r="H52" s="20" t="n">
        <v>4.94335756</v>
      </c>
      <c r="I52" s="18" t="n">
        <v>432.18640387</v>
      </c>
      <c r="J52" s="20" t="n">
        <v>8.062282939999999</v>
      </c>
      <c r="K52" s="18" t="n">
        <v>396.92682724</v>
      </c>
      <c r="L52" s="20" t="n">
        <v>5.74616255</v>
      </c>
      <c r="M52" s="18" t="s">
        <v>481</v>
      </c>
      <c r="N52" s="20" t="s">
        <v>481</v>
      </c>
      <c r="O52" s="18" t="s">
        <v>481</v>
      </c>
      <c r="P52" s="20" t="s">
        <v>481</v>
      </c>
      <c r="Q52" s="18" t="s">
        <v>481</v>
      </c>
      <c r="R52" s="20" t="s">
        <v>481</v>
      </c>
      <c r="S52" s="18" t="n">
        <v>401.56642395</v>
      </c>
      <c r="T52" s="20" t="n">
        <v>10.22883525</v>
      </c>
    </row>
    <row r="53" spans="1:20">
      <c r="A53" s="15" t="s">
        <v>528</v>
      </c>
      <c r="B53" s="17" t="n">
        <v>5571</v>
      </c>
      <c r="C53" s="18">
        <f>(90.0/B53*100)</f>
        <v/>
      </c>
      <c r="D53" s="19" t="n">
        <v>5481</v>
      </c>
      <c r="E53" s="18" t="n">
        <v>434.32103268</v>
      </c>
      <c r="F53" s="20" t="n">
        <v>2.45676658</v>
      </c>
      <c r="G53" s="18" t="n">
        <v>427.96277474</v>
      </c>
      <c r="H53" s="20" t="n">
        <v>2.97979969</v>
      </c>
      <c r="I53" s="18" t="n">
        <v>486.63476457</v>
      </c>
      <c r="J53" s="20" t="n">
        <v>2.71210642</v>
      </c>
      <c r="K53" s="18" t="n">
        <v>381.39321237</v>
      </c>
      <c r="L53" s="20" t="n">
        <v>6.31804133</v>
      </c>
      <c r="M53" s="18" t="s">
        <v>481</v>
      </c>
      <c r="N53" s="20" t="s">
        <v>481</v>
      </c>
      <c r="O53" s="18" t="s">
        <v>481</v>
      </c>
      <c r="P53" s="20" t="s">
        <v>481</v>
      </c>
      <c r="Q53" s="18" t="s">
        <v>481</v>
      </c>
      <c r="R53" s="20" t="s">
        <v>481</v>
      </c>
      <c r="S53" s="18" t="n">
        <v>356.77086701</v>
      </c>
      <c r="T53" s="20" t="n">
        <v>11.1337635</v>
      </c>
    </row>
    <row r="54" spans="1:20">
      <c r="A54" s="15" t="s">
        <v>529</v>
      </c>
      <c r="B54" s="17" t="n">
        <v>4740</v>
      </c>
      <c r="C54" s="18">
        <f>(245.0/B54*100)</f>
        <v/>
      </c>
      <c r="D54" s="19" t="n">
        <v>4495</v>
      </c>
      <c r="E54" s="18" t="n">
        <v>354.19864844</v>
      </c>
      <c r="F54" s="20" t="n">
        <v>3.78638273</v>
      </c>
      <c r="G54" s="18" t="n">
        <v>321.77960634</v>
      </c>
      <c r="H54" s="20" t="n">
        <v>2.93923284</v>
      </c>
      <c r="I54" s="18" t="n">
        <v>316.00760736</v>
      </c>
      <c r="J54" s="20" t="n">
        <v>4.31910937</v>
      </c>
      <c r="K54" s="18" t="n">
        <v>282.45388762</v>
      </c>
      <c r="L54" s="20" t="n">
        <v>5.79499154</v>
      </c>
      <c r="M54" s="18" t="s">
        <v>481</v>
      </c>
      <c r="N54" s="20" t="s">
        <v>481</v>
      </c>
      <c r="O54" s="18" t="s">
        <v>481</v>
      </c>
      <c r="P54" s="20" t="s">
        <v>481</v>
      </c>
      <c r="Q54" s="18" t="s">
        <v>481</v>
      </c>
      <c r="R54" s="20" t="s">
        <v>481</v>
      </c>
      <c r="S54" s="18" t="n">
        <v>287.88116969</v>
      </c>
      <c r="T54" s="20" t="n">
        <v>5.88180951</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403.83322941</v>
      </c>
      <c r="P55" s="20" t="n">
        <v>2.78193854</v>
      </c>
      <c r="Q55" s="18" t="s">
        <v>481</v>
      </c>
      <c r="R55" s="20" t="s">
        <v>481</v>
      </c>
      <c r="S55" s="18" t="s">
        <v>481</v>
      </c>
      <c r="T55" s="20" t="s">
        <v>481</v>
      </c>
    </row>
    <row r="56" spans="1:20">
      <c r="A56" s="15" t="s">
        <v>531</v>
      </c>
      <c r="B56" s="17" t="n">
        <v>5359</v>
      </c>
      <c r="C56" s="18">
        <f>(77.0/B56*100)</f>
        <v/>
      </c>
      <c r="D56" s="19" t="n">
        <v>5282</v>
      </c>
      <c r="E56" s="18" t="n">
        <v>519.13914231</v>
      </c>
      <c r="F56" s="20" t="n">
        <v>6.96114712</v>
      </c>
      <c r="G56" s="18" t="n">
        <v>540.67536874</v>
      </c>
      <c r="H56" s="20" t="n">
        <v>3.85276077</v>
      </c>
      <c r="I56" s="18" t="n">
        <v>581.5952325</v>
      </c>
      <c r="J56" s="20" t="n">
        <v>3.38318034</v>
      </c>
      <c r="K56" s="18" t="n">
        <v>522.89956135</v>
      </c>
      <c r="L56" s="20" t="n">
        <v>3.32033569</v>
      </c>
      <c r="M56" s="18" t="s">
        <v>481</v>
      </c>
      <c r="N56" s="20" t="s">
        <v>481</v>
      </c>
      <c r="O56" s="18" t="s">
        <v>481</v>
      </c>
      <c r="P56" s="20" t="s">
        <v>481</v>
      </c>
      <c r="Q56" s="18" t="s">
        <v>481</v>
      </c>
      <c r="R56" s="20" t="s">
        <v>481</v>
      </c>
      <c r="S56" s="18" t="n">
        <v>492.08488439</v>
      </c>
      <c r="T56" s="20" t="n">
        <v>19.46921935</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386.10959158</v>
      </c>
      <c r="P57" s="20" t="n">
        <v>3.0844628</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380.25901051</v>
      </c>
      <c r="P58" s="20" t="n">
        <v>2.6518124</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361.5339806</v>
      </c>
      <c r="P59" s="20" t="n">
        <v>1.62528789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396.24965264</v>
      </c>
      <c r="P60" s="20" t="n">
        <v>3.6919812</v>
      </c>
      <c r="Q60" s="18" t="s">
        <v>481</v>
      </c>
      <c r="R60" s="20" t="s">
        <v>481</v>
      </c>
      <c r="S60" s="18" t="s">
        <v>481</v>
      </c>
      <c r="T60" s="20" t="s">
        <v>481</v>
      </c>
    </row>
    <row r="61" spans="1:20">
      <c r="A61" s="15" t="s">
        <v>536</v>
      </c>
      <c r="B61" s="17" t="n">
        <v>6525</v>
      </c>
      <c r="C61" s="18">
        <f>(148.0/B61*100)</f>
        <v/>
      </c>
      <c r="D61" s="19" t="n">
        <v>6377</v>
      </c>
      <c r="E61" s="18" t="n">
        <v>492.07685288</v>
      </c>
      <c r="F61" s="20" t="n">
        <v>2.57602818</v>
      </c>
      <c r="G61" s="18" t="n">
        <v>458.66486266</v>
      </c>
      <c r="H61" s="20" t="n">
        <v>3.05329505</v>
      </c>
      <c r="I61" s="18" t="n">
        <v>484.6920025</v>
      </c>
      <c r="J61" s="20" t="n">
        <v>4.70793809</v>
      </c>
      <c r="K61" s="18" t="n">
        <v>410.6859362</v>
      </c>
      <c r="L61" s="20" t="n">
        <v>8.40654574</v>
      </c>
      <c r="M61" s="18" t="s">
        <v>481</v>
      </c>
      <c r="N61" s="20" t="s">
        <v>481</v>
      </c>
      <c r="O61" s="18" t="s">
        <v>481</v>
      </c>
      <c r="P61" s="20" t="s">
        <v>481</v>
      </c>
      <c r="Q61" s="18" t="s">
        <v>481</v>
      </c>
      <c r="R61" s="20" t="s">
        <v>481</v>
      </c>
      <c r="S61" s="18" t="n">
        <v>421.08688371</v>
      </c>
      <c r="T61" s="20" t="n">
        <v>9.605622520000001</v>
      </c>
    </row>
    <row r="62" spans="1:20">
      <c r="A62" s="15" t="s">
        <v>537</v>
      </c>
      <c r="B62" s="17" t="n">
        <v>4476</v>
      </c>
      <c r="C62" s="18">
        <f>(3.0/B62*100)</f>
        <v/>
      </c>
      <c r="D62" s="19" t="n">
        <v>4473</v>
      </c>
      <c r="E62" s="18" t="n">
        <v>552.7071903</v>
      </c>
      <c r="F62" s="20" t="n">
        <v>1.78775991</v>
      </c>
      <c r="G62" s="18" t="n">
        <v>535.24644156</v>
      </c>
      <c r="H62" s="20" t="n">
        <v>2.47513875</v>
      </c>
      <c r="I62" s="18" t="n">
        <v>545.06672195</v>
      </c>
      <c r="J62" s="20" t="n">
        <v>4.98420804</v>
      </c>
      <c r="K62" s="18" t="n">
        <v>526.4345921</v>
      </c>
      <c r="L62" s="20" t="n">
        <v>4.54256942</v>
      </c>
      <c r="M62" s="18" t="s">
        <v>481</v>
      </c>
      <c r="N62" s="20" t="s">
        <v>481</v>
      </c>
      <c r="O62" s="18" t="s">
        <v>481</v>
      </c>
      <c r="P62" s="20" t="s">
        <v>481</v>
      </c>
      <c r="Q62" s="18" t="s">
        <v>481</v>
      </c>
      <c r="R62" s="20" t="s">
        <v>481</v>
      </c>
      <c r="S62" s="18" t="n">
        <v>534.51476195</v>
      </c>
      <c r="T62" s="20" t="n">
        <v>26.05457795</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371.31142887</v>
      </c>
      <c r="P63" s="20" t="n">
        <v>1.28307667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478.6447938</v>
      </c>
      <c r="P64" s="20" t="n">
        <v>1.71583638</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419.66352142</v>
      </c>
      <c r="P65" s="20" t="n">
        <v>2.4655214</v>
      </c>
      <c r="Q65" s="18" t="s">
        <v>481</v>
      </c>
      <c r="R65" s="20" t="s">
        <v>481</v>
      </c>
      <c r="S65" s="18" t="s">
        <v>481</v>
      </c>
      <c r="T65" s="20" t="s">
        <v>481</v>
      </c>
    </row>
    <row r="66" spans="1:20">
      <c r="A66" s="15" t="s">
        <v>541</v>
      </c>
      <c r="B66" s="17" t="n">
        <v>5665</v>
      </c>
      <c r="C66" s="18">
        <f>(80.0/B66*100)</f>
        <v/>
      </c>
      <c r="D66" s="19" t="n">
        <v>5585</v>
      </c>
      <c r="E66" s="18" t="n">
        <v>439.07582773</v>
      </c>
      <c r="F66" s="20" t="n">
        <v>2.20457365</v>
      </c>
      <c r="G66" s="18" t="n">
        <v>412.17888385</v>
      </c>
      <c r="H66" s="20" t="n">
        <v>2.07613709</v>
      </c>
      <c r="I66" s="18" t="n">
        <v>418.10567734</v>
      </c>
      <c r="J66" s="20" t="n">
        <v>5.05610555</v>
      </c>
      <c r="K66" s="18" t="n">
        <v>373.42163203</v>
      </c>
      <c r="L66" s="20" t="n">
        <v>4.9087168</v>
      </c>
      <c r="M66" s="18" t="s">
        <v>481</v>
      </c>
      <c r="N66" s="20" t="s">
        <v>481</v>
      </c>
      <c r="O66" s="18" t="s">
        <v>481</v>
      </c>
      <c r="P66" s="20" t="s">
        <v>481</v>
      </c>
      <c r="Q66" s="18" t="s">
        <v>481</v>
      </c>
      <c r="R66" s="20" t="s">
        <v>481</v>
      </c>
      <c r="S66" s="18" t="n">
        <v>372.66003631</v>
      </c>
      <c r="T66" s="20" t="n">
        <v>6.42706885</v>
      </c>
    </row>
    <row r="67" spans="1:20">
      <c r="A67" s="15" t="s">
        <v>542</v>
      </c>
      <c r="B67" s="17" t="n">
        <v>6971</v>
      </c>
      <c r="C67" s="18">
        <f>(408.0/B67*100)</f>
        <v/>
      </c>
      <c r="D67" s="19" t="n">
        <v>6563</v>
      </c>
      <c r="E67" s="18" t="n">
        <v>417.51848197</v>
      </c>
      <c r="F67" s="20" t="n">
        <v>3.37493068</v>
      </c>
      <c r="G67" s="18" t="n">
        <v>375.31467105</v>
      </c>
      <c r="H67" s="20" t="n">
        <v>2.62290886</v>
      </c>
      <c r="I67" s="18" t="n">
        <v>367.01672793</v>
      </c>
      <c r="J67" s="20" t="n">
        <v>4.27482586</v>
      </c>
      <c r="K67" s="18" t="n">
        <v>364.05724914</v>
      </c>
      <c r="L67" s="20" t="n">
        <v>8.02751567</v>
      </c>
      <c r="M67" s="18" t="s">
        <v>481</v>
      </c>
      <c r="N67" s="20" t="s">
        <v>481</v>
      </c>
      <c r="O67" s="18" t="s">
        <v>481</v>
      </c>
      <c r="P67" s="20" t="s">
        <v>481</v>
      </c>
      <c r="Q67" s="18" t="s">
        <v>481</v>
      </c>
      <c r="R67" s="20" t="s">
        <v>481</v>
      </c>
      <c r="S67" s="18" t="n">
        <v>314.28553185</v>
      </c>
      <c r="T67" s="20" t="n">
        <v>10.52550524</v>
      </c>
    </row>
    <row r="68" spans="1:20">
      <c r="A68" s="15" t="s">
        <v>543</v>
      </c>
      <c r="B68" s="17" t="n">
        <v>12083</v>
      </c>
      <c r="C68" s="18">
        <f>(29.0/B68*100)</f>
        <v/>
      </c>
      <c r="D68" s="19" t="n">
        <v>12054</v>
      </c>
      <c r="E68" s="18" t="n">
        <v>404.40689771</v>
      </c>
      <c r="F68" s="20" t="n">
        <v>2.17796465</v>
      </c>
      <c r="G68" s="18" t="n">
        <v>408.93891633</v>
      </c>
      <c r="H68" s="20" t="n">
        <v>2.000399</v>
      </c>
      <c r="I68" s="18" t="n">
        <v>441.04156964</v>
      </c>
      <c r="J68" s="20" t="n">
        <v>2.70187939</v>
      </c>
      <c r="K68" s="18" t="n">
        <v>349.12867874</v>
      </c>
      <c r="L68" s="20" t="n">
        <v>2.92799251</v>
      </c>
      <c r="M68" s="18" t="s">
        <v>481</v>
      </c>
      <c r="N68" s="20" t="s">
        <v>481</v>
      </c>
      <c r="O68" s="18" t="s">
        <v>481</v>
      </c>
      <c r="P68" s="20" t="s">
        <v>481</v>
      </c>
      <c r="Q68" s="18" t="s">
        <v>481</v>
      </c>
      <c r="R68" s="20" t="s">
        <v>481</v>
      </c>
      <c r="S68" s="18" t="n">
        <v>365.48217699</v>
      </c>
      <c r="T68" s="20" t="n">
        <v>5.57614256</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443.95431517</v>
      </c>
      <c r="P69" s="20" t="n">
        <v>3.78500092</v>
      </c>
      <c r="Q69" s="18" t="s">
        <v>481</v>
      </c>
      <c r="R69" s="20" t="s">
        <v>481</v>
      </c>
      <c r="S69" s="18" t="s">
        <v>481</v>
      </c>
      <c r="T69" s="20" t="s">
        <v>481</v>
      </c>
    </row>
    <row r="70" spans="1:20">
      <c r="A70" s="15" t="s">
        <v>545</v>
      </c>
      <c r="B70" s="17" t="n">
        <v>6036</v>
      </c>
      <c r="C70" s="18">
        <f>(223.0/B70*100)</f>
        <v/>
      </c>
      <c r="D70" s="19" t="n">
        <v>5813</v>
      </c>
      <c r="E70" s="18" t="n">
        <v>510.78535491</v>
      </c>
      <c r="F70" s="20" t="n">
        <v>4.15391487</v>
      </c>
      <c r="G70" s="18" t="n">
        <v>487.33790847</v>
      </c>
      <c r="H70" s="20" t="n">
        <v>3.36097613</v>
      </c>
      <c r="I70" s="18" t="n">
        <v>511.67565886</v>
      </c>
      <c r="J70" s="20" t="n">
        <v>4.29471732</v>
      </c>
      <c r="K70" s="18" t="n">
        <v>453.96563007</v>
      </c>
      <c r="L70" s="20" t="n">
        <v>8.59509132</v>
      </c>
      <c r="M70" s="18" t="s">
        <v>481</v>
      </c>
      <c r="N70" s="20" t="s">
        <v>481</v>
      </c>
      <c r="O70" s="18" t="s">
        <v>481</v>
      </c>
      <c r="P70" s="20" t="s">
        <v>481</v>
      </c>
      <c r="Q70" s="18" t="s">
        <v>481</v>
      </c>
      <c r="R70" s="20" t="s">
        <v>481</v>
      </c>
      <c r="S70" s="18" t="n">
        <v>451.78810279</v>
      </c>
      <c r="T70" s="20" t="n">
        <v>9.066158919999999</v>
      </c>
    </row>
    <row r="71" spans="1:20">
      <c r="A71" s="15" t="s">
        <v>546</v>
      </c>
      <c r="B71" s="17" t="n">
        <v>6115</v>
      </c>
      <c r="C71" s="18">
        <f>(18.0/B71*100)</f>
        <v/>
      </c>
      <c r="D71" s="19" t="n">
        <v>6097</v>
      </c>
      <c r="E71" s="18" t="n">
        <v>512.1045889</v>
      </c>
      <c r="F71" s="20" t="n">
        <v>2.65439524</v>
      </c>
      <c r="G71" s="18" t="n">
        <v>582.46900802</v>
      </c>
      <c r="H71" s="20" t="n">
        <v>1.87719336</v>
      </c>
      <c r="I71" s="18" t="n">
        <v>592.66126289</v>
      </c>
      <c r="J71" s="20" t="n">
        <v>2.79968641</v>
      </c>
      <c r="K71" s="18" t="n">
        <v>466.42208156</v>
      </c>
      <c r="L71" s="20" t="n">
        <v>7.0519855</v>
      </c>
      <c r="M71" s="18" t="s">
        <v>481</v>
      </c>
      <c r="N71" s="20" t="s">
        <v>481</v>
      </c>
      <c r="O71" s="18" t="s">
        <v>481</v>
      </c>
      <c r="P71" s="20" t="s">
        <v>481</v>
      </c>
      <c r="Q71" s="18" t="s">
        <v>481</v>
      </c>
      <c r="R71" s="20" t="s">
        <v>481</v>
      </c>
      <c r="S71" s="18" t="n">
        <v>458.68339103</v>
      </c>
      <c r="T71" s="20" t="n">
        <v>24.77779673</v>
      </c>
    </row>
    <row r="72" spans="1:20">
      <c r="A72" s="15" t="s">
        <v>547</v>
      </c>
      <c r="B72" s="17" t="n">
        <v>7708</v>
      </c>
      <c r="C72" s="18">
        <f>(6.0/B72*100)</f>
        <v/>
      </c>
      <c r="D72" s="19" t="n">
        <v>7702</v>
      </c>
      <c r="E72" s="18" t="n">
        <v>564.71375828</v>
      </c>
      <c r="F72" s="20" t="n">
        <v>3.20353207</v>
      </c>
      <c r="G72" s="18" t="n">
        <v>506.70407447</v>
      </c>
      <c r="H72" s="20" t="n">
        <v>4.8204284</v>
      </c>
      <c r="I72" s="18" t="n">
        <v>507.97441347</v>
      </c>
      <c r="J72" s="20" t="n">
        <v>6.31645992</v>
      </c>
      <c r="K72" s="18" t="n">
        <v>471.30502175</v>
      </c>
      <c r="L72" s="20" t="n">
        <v>9.64724719</v>
      </c>
      <c r="M72" s="18" t="s">
        <v>481</v>
      </c>
      <c r="N72" s="20" t="s">
        <v>481</v>
      </c>
      <c r="O72" s="18" t="s">
        <v>481</v>
      </c>
      <c r="P72" s="20" t="s">
        <v>481</v>
      </c>
      <c r="Q72" s="18" t="s">
        <v>481</v>
      </c>
      <c r="R72" s="20" t="s">
        <v>481</v>
      </c>
      <c r="S72" s="18" t="n">
        <v>436.57425584</v>
      </c>
      <c r="T72" s="20" t="n">
        <v>31.32717503</v>
      </c>
    </row>
    <row r="73" spans="1:20">
      <c r="A73" s="15" t="s">
        <v>548</v>
      </c>
      <c r="B73" s="17" t="n">
        <v>8249</v>
      </c>
      <c r="C73" s="18">
        <f>(156.0/B73*100)</f>
        <v/>
      </c>
      <c r="D73" s="19" t="n">
        <v>8093</v>
      </c>
      <c r="E73" s="18" t="n">
        <v>434.09302104</v>
      </c>
      <c r="F73" s="20" t="n">
        <v>4.11880493</v>
      </c>
      <c r="G73" s="18" t="n">
        <v>406.87937654</v>
      </c>
      <c r="H73" s="20" t="n">
        <v>3.159138</v>
      </c>
      <c r="I73" s="18" t="n">
        <v>415.76224209</v>
      </c>
      <c r="J73" s="20" t="n">
        <v>6.35453842</v>
      </c>
      <c r="K73" s="18" t="n">
        <v>377.03950285</v>
      </c>
      <c r="L73" s="20" t="n">
        <v>4.79251474</v>
      </c>
      <c r="M73" s="18" t="s">
        <v>481</v>
      </c>
      <c r="N73" s="20" t="s">
        <v>481</v>
      </c>
      <c r="O73" s="18" t="s">
        <v>481</v>
      </c>
      <c r="P73" s="20" t="s">
        <v>481</v>
      </c>
      <c r="Q73" s="18" t="s">
        <v>481</v>
      </c>
      <c r="R73" s="20" t="s">
        <v>481</v>
      </c>
      <c r="S73" s="18" t="n">
        <v>388.57380933</v>
      </c>
      <c r="T73" s="20" t="n">
        <v>14.99602958</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417.24339576</v>
      </c>
      <c r="P74" s="20" t="n">
        <v>1.40662681</v>
      </c>
      <c r="Q74" s="18" t="s">
        <v>481</v>
      </c>
      <c r="R74" s="20" t="s">
        <v>481</v>
      </c>
      <c r="S74" s="18" t="s">
        <v>481</v>
      </c>
      <c r="T74" s="20" t="s">
        <v>481</v>
      </c>
    </row>
    <row r="75" spans="1:20">
      <c r="A75" s="15" t="s">
        <v>550</v>
      </c>
      <c r="B75" s="17" t="n">
        <v>5375</v>
      </c>
      <c r="C75" s="18">
        <f>(246.0/B75*100)</f>
        <v/>
      </c>
      <c r="D75" s="19" t="n">
        <v>5129</v>
      </c>
      <c r="E75" s="18" t="n">
        <v>379.03915321</v>
      </c>
      <c r="F75" s="20" t="n">
        <v>3.27736612</v>
      </c>
      <c r="G75" s="18" t="n">
        <v>359.39300361</v>
      </c>
      <c r="H75" s="20" t="n">
        <v>4.37154033</v>
      </c>
      <c r="I75" s="18" t="n">
        <v>357.03571587</v>
      </c>
      <c r="J75" s="20" t="n">
        <v>6.94228873</v>
      </c>
      <c r="K75" s="18" t="n">
        <v>327.95996535</v>
      </c>
      <c r="L75" s="20" t="n">
        <v>7.42840697</v>
      </c>
      <c r="M75" s="18" t="s">
        <v>481</v>
      </c>
      <c r="N75" s="20" t="s">
        <v>481</v>
      </c>
      <c r="O75" s="18" t="s">
        <v>481</v>
      </c>
      <c r="P75" s="20" t="s">
        <v>481</v>
      </c>
      <c r="Q75" s="18" t="s">
        <v>481</v>
      </c>
      <c r="R75" s="20" t="s">
        <v>481</v>
      </c>
      <c r="S75" s="18" t="n">
        <v>337.03405885</v>
      </c>
      <c r="T75" s="20" t="n">
        <v>9.47379752</v>
      </c>
    </row>
    <row r="76" spans="1:20">
      <c r="A76" s="15" t="s">
        <v>551</v>
      </c>
      <c r="B76" s="17" t="n">
        <v>14167</v>
      </c>
      <c r="C76" s="18">
        <f>(232.0/B76*100)</f>
        <v/>
      </c>
      <c r="D76" s="19" t="n">
        <v>13935</v>
      </c>
      <c r="E76" s="18" t="n">
        <v>425.37874017</v>
      </c>
      <c r="F76" s="20" t="n">
        <v>2.97408521</v>
      </c>
      <c r="G76" s="18" t="n">
        <v>430.50596936</v>
      </c>
      <c r="H76" s="20" t="n">
        <v>3.21176559</v>
      </c>
      <c r="I76" s="18" t="n">
        <v>455.41698385</v>
      </c>
      <c r="J76" s="20" t="n">
        <v>4.40413321</v>
      </c>
      <c r="K76" s="18" t="n">
        <v>403.01903176</v>
      </c>
      <c r="L76" s="20" t="n">
        <v>4.98924097</v>
      </c>
      <c r="M76" s="18" t="s">
        <v>481</v>
      </c>
      <c r="N76" s="20" t="s">
        <v>481</v>
      </c>
      <c r="O76" s="18" t="s">
        <v>481</v>
      </c>
      <c r="P76" s="20" t="s">
        <v>481</v>
      </c>
      <c r="Q76" s="18" t="s">
        <v>481</v>
      </c>
      <c r="R76" s="20" t="s">
        <v>481</v>
      </c>
      <c r="S76" s="18" t="n">
        <v>358.40492991</v>
      </c>
      <c r="T76" s="20" t="n">
        <v>8.165541749999999</v>
      </c>
    </row>
    <row r="77" spans="1:20">
      <c r="A77" s="15" t="s">
        <v>552</v>
      </c>
      <c r="B77" s="17" t="n">
        <v>6062</v>
      </c>
      <c r="C77" s="18">
        <f>(175.0/B77*100)</f>
        <v/>
      </c>
      <c r="D77" s="19" t="n">
        <v>5887</v>
      </c>
      <c r="E77" s="18" t="n">
        <v>438.31615489</v>
      </c>
      <c r="F77" s="20" t="n">
        <v>3.326217</v>
      </c>
      <c r="G77" s="18" t="n">
        <v>415.28427523</v>
      </c>
      <c r="H77" s="20" t="n">
        <v>2.43124438</v>
      </c>
      <c r="I77" s="18" t="n">
        <v>420.9404856</v>
      </c>
      <c r="J77" s="20" t="n">
        <v>6.30234804</v>
      </c>
      <c r="K77" s="18" t="n">
        <v>371.88816463</v>
      </c>
      <c r="L77" s="20" t="n">
        <v>4.68585368</v>
      </c>
      <c r="M77" s="18" t="s">
        <v>481</v>
      </c>
      <c r="N77" s="20" t="s">
        <v>481</v>
      </c>
      <c r="O77" s="18" t="s">
        <v>481</v>
      </c>
      <c r="P77" s="20" t="s">
        <v>481</v>
      </c>
      <c r="Q77" s="18" t="s">
        <v>481</v>
      </c>
      <c r="R77" s="20" t="s">
        <v>481</v>
      </c>
      <c r="S77" s="18" t="n">
        <v>371.02857392</v>
      </c>
      <c r="T77" s="20" t="n">
        <v>5.92296406</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494.51831162</v>
      </c>
      <c r="P78" s="20" t="n">
        <v>4.45771317</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456.29558944</v>
      </c>
      <c r="P79" s="20" t="n">
        <v>6.90963052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459.81599437</v>
      </c>
      <c r="P80" s="20" t="n">
        <v>4.27720318</v>
      </c>
      <c r="Q80" s="18" t="s">
        <v>481</v>
      </c>
      <c r="R80" s="20" t="s">
        <v>481</v>
      </c>
      <c r="S80" s="18" t="s">
        <v>481</v>
      </c>
      <c r="T80" s="20" t="s">
        <v>481</v>
      </c>
    </row>
    <row r="81" spans="1:20">
      <c r="A81" s="23" t="s">
        <v>556</v>
      </c>
      <c r="B81" s="17" t="n">
        <v>8861</v>
      </c>
      <c r="C81" s="18">
        <f>(76.0/B81*100)</f>
        <v/>
      </c>
      <c r="D81" s="19" t="n">
        <v>8785</v>
      </c>
      <c r="E81" s="18" t="n">
        <v>458.85933707</v>
      </c>
      <c r="F81" s="20" t="n">
        <v>3.47621495</v>
      </c>
      <c r="G81" s="18" t="n">
        <v>441.21650716</v>
      </c>
      <c r="H81" s="20" t="n">
        <v>3.81285814</v>
      </c>
      <c r="I81" s="18" t="n">
        <v>469.25486288</v>
      </c>
      <c r="J81" s="20" t="n">
        <v>7.18130611</v>
      </c>
      <c r="K81" s="18" t="n">
        <v>398.96231336</v>
      </c>
      <c r="L81" s="20" t="n">
        <v>5.16401149</v>
      </c>
      <c r="M81" s="18" t="s">
        <v>481</v>
      </c>
      <c r="N81" s="20" t="s">
        <v>481</v>
      </c>
      <c r="O81" s="18" t="s">
        <v>481</v>
      </c>
      <c r="P81" s="20" t="s">
        <v>481</v>
      </c>
      <c r="Q81" s="18" t="s">
        <v>481</v>
      </c>
      <c r="R81" s="20" t="s">
        <v>481</v>
      </c>
      <c r="S81" s="18" t="n">
        <v>395.77144219</v>
      </c>
      <c r="T81" s="20" t="n">
        <v>19.56269023</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777</v>
      </c>
    </row>
    <row customHeight="1" ht="30" r="4" spans="1:20">
      <c r="A4" s="6" t="n"/>
      <c r="B4" s="7" t="s">
        <v>462</v>
      </c>
      <c r="C4" s="7" t="s">
        <v>463</v>
      </c>
      <c r="D4" s="8" t="s">
        <v>462</v>
      </c>
      <c r="E4" s="9" t="s">
        <v>774</v>
      </c>
      <c r="F4" s="10" t="n"/>
      <c r="G4" s="9" t="s">
        <v>775</v>
      </c>
      <c r="H4" s="10" t="n"/>
      <c r="I4" s="9" t="s">
        <v>776</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(534.0/B7*100)</f>
        <v/>
      </c>
      <c r="D7" s="19" t="n">
        <v>13996</v>
      </c>
      <c r="E7" s="18" t="n">
        <v>506.55053066</v>
      </c>
      <c r="F7" s="20" t="n">
        <v>2.01171404</v>
      </c>
      <c r="G7" s="18" t="n">
        <v>504.32057569</v>
      </c>
      <c r="H7" s="20" t="n">
        <v>2.60451798</v>
      </c>
      <c r="I7" s="18" t="n">
        <v>492.68022568</v>
      </c>
      <c r="J7" s="20" t="n">
        <v>5.09409079</v>
      </c>
      <c r="K7" s="18" t="n">
        <v>447.9744125</v>
      </c>
      <c r="L7" s="20" t="n">
        <v>3.96785557</v>
      </c>
      <c r="M7" s="18" t="s">
        <v>481</v>
      </c>
      <c r="N7" s="20" t="s">
        <v>481</v>
      </c>
      <c r="O7" s="18" t="s">
        <v>481</v>
      </c>
      <c r="P7" s="20" t="s">
        <v>481</v>
      </c>
      <c r="Q7" s="18" t="s">
        <v>481</v>
      </c>
      <c r="R7" s="20" t="s">
        <v>481</v>
      </c>
      <c r="S7" s="18" t="n">
        <v>450.47287712</v>
      </c>
      <c r="T7" s="20" t="n">
        <v>6.94060463</v>
      </c>
    </row>
    <row r="8" spans="1:20">
      <c r="A8" s="15" t="s">
        <v>483</v>
      </c>
      <c r="B8" s="17" t="n">
        <v>7007</v>
      </c>
      <c r="C8" s="18">
        <f>(46.0/B8*100)</f>
        <v/>
      </c>
      <c r="D8" s="19" t="n">
        <v>6961</v>
      </c>
      <c r="E8" s="18" t="n">
        <v>517.19892066</v>
      </c>
      <c r="F8" s="20" t="n">
        <v>3.09247892</v>
      </c>
      <c r="G8" s="18" t="n">
        <v>448.9840873</v>
      </c>
      <c r="H8" s="20" t="n">
        <v>7.96303824</v>
      </c>
      <c r="I8" s="18" t="n">
        <v>418.13456994</v>
      </c>
      <c r="J8" s="20" t="n">
        <v>17.55337122</v>
      </c>
      <c r="K8" s="18" t="n">
        <v>436.4198708</v>
      </c>
      <c r="L8" s="20" t="n">
        <v>3.89765197</v>
      </c>
      <c r="M8" s="18" t="s">
        <v>481</v>
      </c>
      <c r="N8" s="20" t="s">
        <v>481</v>
      </c>
      <c r="O8" s="18" t="n">
        <v>301.63126691</v>
      </c>
      <c r="P8" s="20" t="n">
        <v>25.14921031</v>
      </c>
      <c r="Q8" s="18" t="s">
        <v>481</v>
      </c>
      <c r="R8" s="20" t="s">
        <v>481</v>
      </c>
      <c r="S8" s="18" t="n">
        <v>430.53431707</v>
      </c>
      <c r="T8" s="20" t="n">
        <v>10.4714863</v>
      </c>
    </row>
    <row r="9" spans="1:20">
      <c r="A9" s="15" t="s">
        <v>484</v>
      </c>
      <c r="B9" s="17" t="n">
        <v>9651</v>
      </c>
      <c r="C9" s="18">
        <f>(510.0/B9*100)</f>
        <v/>
      </c>
      <c r="D9" s="19" t="n">
        <v>9141</v>
      </c>
      <c r="E9" s="18" t="n">
        <v>513.52604438</v>
      </c>
      <c r="F9" s="20" t="n">
        <v>2.07792186</v>
      </c>
      <c r="G9" s="18" t="n">
        <v>545.78921175</v>
      </c>
      <c r="H9" s="20" t="n">
        <v>3.35375349</v>
      </c>
      <c r="I9" s="18" t="n">
        <v>534.25924836</v>
      </c>
      <c r="J9" s="20" t="n">
        <v>5.41026055</v>
      </c>
      <c r="K9" s="18" t="n">
        <v>416.22075865</v>
      </c>
      <c r="L9" s="20" t="n">
        <v>6.04975957</v>
      </c>
      <c r="M9" s="18" t="s">
        <v>481</v>
      </c>
      <c r="N9" s="20" t="s">
        <v>481</v>
      </c>
      <c r="O9" s="18" t="n">
        <v>357.98454354</v>
      </c>
      <c r="P9" s="20" t="n">
        <v>11.51846445</v>
      </c>
      <c r="Q9" s="18" t="s">
        <v>481</v>
      </c>
      <c r="R9" s="20" t="s">
        <v>481</v>
      </c>
      <c r="S9" s="18" t="n">
        <v>438.40161182</v>
      </c>
      <c r="T9" s="20" t="n">
        <v>6.65292015</v>
      </c>
    </row>
    <row r="10" spans="1:20">
      <c r="A10" s="15" t="s">
        <v>485</v>
      </c>
      <c r="B10" s="17" t="n">
        <v>20058</v>
      </c>
      <c r="C10" s="18">
        <f>(545.0/B10*100)</f>
        <v/>
      </c>
      <c r="D10" s="19" t="n">
        <v>19513</v>
      </c>
      <c r="E10" s="18" t="n">
        <v>518.22939383</v>
      </c>
      <c r="F10" s="20" t="n">
        <v>3.39155266</v>
      </c>
      <c r="G10" s="18" t="n">
        <v>519.74370678</v>
      </c>
      <c r="H10" s="20" t="n">
        <v>2.65162746</v>
      </c>
      <c r="I10" s="18" t="n">
        <v>528.01872155</v>
      </c>
      <c r="J10" s="20" t="n">
        <v>2.73772035</v>
      </c>
      <c r="K10" s="18" t="n">
        <v>457.66484393</v>
      </c>
      <c r="L10" s="20" t="n">
        <v>6.03159435</v>
      </c>
      <c r="M10" s="18" t="s">
        <v>481</v>
      </c>
      <c r="N10" s="20" t="s">
        <v>481</v>
      </c>
      <c r="O10" s="18" t="s">
        <v>481</v>
      </c>
      <c r="P10" s="20" t="s">
        <v>481</v>
      </c>
      <c r="Q10" s="18" t="s">
        <v>481</v>
      </c>
      <c r="R10" s="20" t="s">
        <v>481</v>
      </c>
      <c r="S10" s="18" t="n">
        <v>454.75766685</v>
      </c>
      <c r="T10" s="20" t="n">
        <v>8.36647413</v>
      </c>
    </row>
    <row r="11" spans="1:20">
      <c r="A11" s="15" t="s">
        <v>486</v>
      </c>
      <c r="B11" s="17" t="n">
        <v>7053</v>
      </c>
      <c r="C11" s="18">
        <f>(94.0/B11*100)</f>
        <v/>
      </c>
      <c r="D11" s="19" t="n">
        <v>6959</v>
      </c>
      <c r="E11" s="18" t="n">
        <v>439.55163895</v>
      </c>
      <c r="F11" s="20" t="n">
        <v>2.55707118</v>
      </c>
      <c r="G11" s="18" t="n">
        <v>379.74535593</v>
      </c>
      <c r="H11" s="20" t="n">
        <v>4.89234561</v>
      </c>
      <c r="I11" s="18" t="n">
        <v>383.26533506</v>
      </c>
      <c r="J11" s="20" t="n">
        <v>12.64866393</v>
      </c>
      <c r="K11" s="18" t="n">
        <v>381.61604453</v>
      </c>
      <c r="L11" s="20" t="n">
        <v>5.27695564</v>
      </c>
      <c r="M11" s="18" t="s">
        <v>481</v>
      </c>
      <c r="N11" s="20" t="s">
        <v>481</v>
      </c>
      <c r="O11" s="18" t="s">
        <v>481</v>
      </c>
      <c r="P11" s="20" t="s">
        <v>481</v>
      </c>
      <c r="Q11" s="18" t="s">
        <v>481</v>
      </c>
      <c r="R11" s="20" t="s">
        <v>481</v>
      </c>
      <c r="S11" s="18" t="n">
        <v>367.72340505</v>
      </c>
      <c r="T11" s="20" t="n">
        <v>7.57049217</v>
      </c>
    </row>
    <row r="12" spans="1:20">
      <c r="A12" s="15" t="s">
        <v>487</v>
      </c>
      <c r="B12" s="17" t="n">
        <v>6894</v>
      </c>
      <c r="C12" s="18">
        <f>(59.0/B12*100)</f>
        <v/>
      </c>
      <c r="D12" s="19" t="n">
        <v>6835</v>
      </c>
      <c r="E12" s="18" t="n">
        <v>506.7386647</v>
      </c>
      <c r="F12" s="20" t="n">
        <v>2.24787242</v>
      </c>
      <c r="G12" s="18" t="n">
        <v>454.9029563</v>
      </c>
      <c r="H12" s="20" t="n">
        <v>5.12943651</v>
      </c>
      <c r="I12" s="18" t="n">
        <v>416.37848182</v>
      </c>
      <c r="J12" s="20" t="n">
        <v>13.29362403</v>
      </c>
      <c r="K12" s="18" t="n">
        <v>424.64340274</v>
      </c>
      <c r="L12" s="20" t="n">
        <v>6.97346529</v>
      </c>
      <c r="M12" s="18" t="s">
        <v>481</v>
      </c>
      <c r="N12" s="20" t="s">
        <v>481</v>
      </c>
      <c r="O12" s="18" t="n">
        <v>340.98506961</v>
      </c>
      <c r="P12" s="20" t="n">
        <v>12.52444664</v>
      </c>
      <c r="Q12" s="18" t="s">
        <v>481</v>
      </c>
      <c r="R12" s="20" t="s">
        <v>481</v>
      </c>
      <c r="S12" s="18" t="n">
        <v>423.93046238</v>
      </c>
      <c r="T12" s="20" t="n">
        <v>9.889057319999999</v>
      </c>
    </row>
    <row r="13" spans="1:20">
      <c r="A13" s="15" t="s">
        <v>488</v>
      </c>
      <c r="B13" s="17" t="n">
        <v>7161</v>
      </c>
      <c r="C13" s="18">
        <f>(124.0/B13*100)</f>
        <v/>
      </c>
      <c r="D13" s="19" t="n">
        <v>7037</v>
      </c>
      <c r="E13" s="18" t="n">
        <v>517.38336454</v>
      </c>
      <c r="F13" s="20" t="n">
        <v>2.3668212</v>
      </c>
      <c r="G13" s="18" t="n">
        <v>518.778921</v>
      </c>
      <c r="H13" s="20" t="n">
        <v>3.1586175</v>
      </c>
      <c r="I13" s="18" t="n">
        <v>521.32572993</v>
      </c>
      <c r="J13" s="20" t="n">
        <v>12.18674385</v>
      </c>
      <c r="K13" s="18" t="n">
        <v>455.80166196</v>
      </c>
      <c r="L13" s="20" t="n">
        <v>7.99019283</v>
      </c>
      <c r="M13" s="18" t="s">
        <v>481</v>
      </c>
      <c r="N13" s="20" t="s">
        <v>481</v>
      </c>
      <c r="O13" s="18" t="n">
        <v>447.51533769</v>
      </c>
      <c r="P13" s="20" t="n">
        <v>5.97365007</v>
      </c>
      <c r="Q13" s="18" t="s">
        <v>481</v>
      </c>
      <c r="R13" s="20" t="s">
        <v>481</v>
      </c>
      <c r="S13" s="18" t="n">
        <v>451.31474425</v>
      </c>
      <c r="T13" s="20" t="n">
        <v>7.89139026</v>
      </c>
    </row>
    <row r="14" spans="1:20">
      <c r="A14" s="15" t="s">
        <v>489</v>
      </c>
      <c r="B14" s="17" t="n">
        <v>5587</v>
      </c>
      <c r="C14" s="18">
        <f>(78.0/B14*100)</f>
        <v/>
      </c>
      <c r="D14" s="19" t="n">
        <v>5509</v>
      </c>
      <c r="E14" s="18" t="n">
        <v>529.64020365</v>
      </c>
      <c r="F14" s="20" t="n">
        <v>2.16679637</v>
      </c>
      <c r="G14" s="18" t="n">
        <v>487.63333307</v>
      </c>
      <c r="H14" s="20" t="n">
        <v>4.603045</v>
      </c>
      <c r="I14" s="18" t="n">
        <v>464.98796432</v>
      </c>
      <c r="J14" s="20" t="n">
        <v>8.65413057</v>
      </c>
      <c r="K14" s="18" t="n">
        <v>457.2678843</v>
      </c>
      <c r="L14" s="20" t="n">
        <v>9.76355004</v>
      </c>
      <c r="M14" s="18" t="s">
        <v>481</v>
      </c>
      <c r="N14" s="20" t="s">
        <v>481</v>
      </c>
      <c r="O14" s="18" t="s">
        <v>481</v>
      </c>
      <c r="P14" s="20" t="s">
        <v>481</v>
      </c>
      <c r="Q14" s="18" t="s">
        <v>481</v>
      </c>
      <c r="R14" s="20" t="s">
        <v>481</v>
      </c>
      <c r="S14" s="18" t="n">
        <v>451.54299008</v>
      </c>
      <c r="T14" s="20" t="n">
        <v>12.14809765</v>
      </c>
    </row>
    <row r="15" spans="1:20">
      <c r="A15" s="15" t="s">
        <v>490</v>
      </c>
      <c r="B15" s="17" t="n">
        <v>5882</v>
      </c>
      <c r="C15" s="18">
        <f>(63.0/B15*100)</f>
        <v/>
      </c>
      <c r="D15" s="19" t="n">
        <v>5819</v>
      </c>
      <c r="E15" s="18" t="n">
        <v>519.17523592</v>
      </c>
      <c r="F15" s="20" t="n">
        <v>2.17369087</v>
      </c>
      <c r="G15" s="18" t="n">
        <v>491.8717096</v>
      </c>
      <c r="H15" s="20" t="n">
        <v>6.07845813</v>
      </c>
      <c r="I15" s="18" t="n">
        <v>459.90881478</v>
      </c>
      <c r="J15" s="20" t="n">
        <v>16.47164734</v>
      </c>
      <c r="K15" s="18" t="n">
        <v>424.25667471</v>
      </c>
      <c r="L15" s="20" t="n">
        <v>10.82348656</v>
      </c>
      <c r="M15" s="18" t="s">
        <v>481</v>
      </c>
      <c r="N15" s="20" t="s">
        <v>481</v>
      </c>
      <c r="O15" s="18" t="n">
        <v>368.85220715</v>
      </c>
      <c r="P15" s="20" t="n">
        <v>14.5875493</v>
      </c>
      <c r="Q15" s="18" t="s">
        <v>481</v>
      </c>
      <c r="R15" s="20" t="s">
        <v>481</v>
      </c>
      <c r="S15" s="18" t="n">
        <v>448.14027937</v>
      </c>
      <c r="T15" s="20" t="n">
        <v>7.41404597</v>
      </c>
    </row>
    <row r="16" spans="1:20">
      <c r="A16" s="15" t="s">
        <v>491</v>
      </c>
      <c r="B16" s="17" t="n">
        <v>6108</v>
      </c>
      <c r="C16" s="18">
        <f>(121.0/B16*100)</f>
        <v/>
      </c>
      <c r="D16" s="19" t="n">
        <v>5987</v>
      </c>
      <c r="E16" s="18" t="n">
        <v>508.67414072</v>
      </c>
      <c r="F16" s="20" t="n">
        <v>2.10537101</v>
      </c>
      <c r="G16" s="18" t="n">
        <v>481.47615287</v>
      </c>
      <c r="H16" s="20" t="n">
        <v>5.40149501</v>
      </c>
      <c r="I16" s="18" t="n">
        <v>448.27536323</v>
      </c>
      <c r="J16" s="20" t="n">
        <v>13.91978349</v>
      </c>
      <c r="K16" s="18" t="n">
        <v>392.25010125</v>
      </c>
      <c r="L16" s="20" t="n">
        <v>6.28627534</v>
      </c>
      <c r="M16" s="18" t="s">
        <v>481</v>
      </c>
      <c r="N16" s="20" t="s">
        <v>481</v>
      </c>
      <c r="O16" s="18" t="s">
        <v>481</v>
      </c>
      <c r="P16" s="20" t="s">
        <v>481</v>
      </c>
      <c r="Q16" s="18" t="s">
        <v>481</v>
      </c>
      <c r="R16" s="20" t="s">
        <v>481</v>
      </c>
      <c r="S16" s="18" t="n">
        <v>404.7950869</v>
      </c>
      <c r="T16" s="20" t="n">
        <v>8.647584090000001</v>
      </c>
    </row>
    <row r="17" spans="1:20">
      <c r="A17" s="15" t="s">
        <v>492</v>
      </c>
      <c r="B17" s="17" t="n">
        <v>6504</v>
      </c>
      <c r="C17" s="18">
        <f>(1120.0/B17*100)</f>
        <v/>
      </c>
      <c r="D17" s="19" t="n">
        <v>5384</v>
      </c>
      <c r="E17" s="18" t="n">
        <v>521.23201251</v>
      </c>
      <c r="F17" s="20" t="n">
        <v>2.75613107</v>
      </c>
      <c r="G17" s="18" t="n">
        <v>515.1933691200001</v>
      </c>
      <c r="H17" s="20" t="n">
        <v>6.3480221</v>
      </c>
      <c r="I17" s="18" t="n">
        <v>509.92660107</v>
      </c>
      <c r="J17" s="20" t="n">
        <v>10.05773572</v>
      </c>
      <c r="K17" s="18" t="n">
        <v>437.56462066</v>
      </c>
      <c r="L17" s="20" t="n">
        <v>9.030836430000001</v>
      </c>
      <c r="M17" s="18" t="s">
        <v>481</v>
      </c>
      <c r="N17" s="20" t="s">
        <v>481</v>
      </c>
      <c r="O17" s="18" t="n">
        <v>362.96139732</v>
      </c>
      <c r="P17" s="20" t="n">
        <v>12.64520278</v>
      </c>
      <c r="Q17" s="18" t="s">
        <v>481</v>
      </c>
      <c r="R17" s="20" t="s">
        <v>481</v>
      </c>
      <c r="S17" s="18" t="n">
        <v>465.7554727</v>
      </c>
      <c r="T17" s="20" t="n">
        <v>7.18377095</v>
      </c>
    </row>
    <row r="18" spans="1:20">
      <c r="A18" s="15" t="s">
        <v>493</v>
      </c>
      <c r="B18" s="17" t="n">
        <v>5532</v>
      </c>
      <c r="C18" s="18">
        <f>(29.0/B18*100)</f>
        <v/>
      </c>
      <c r="D18" s="19" t="n">
        <v>5503</v>
      </c>
      <c r="E18" s="18" t="n">
        <v>472.7125885</v>
      </c>
      <c r="F18" s="20" t="n">
        <v>3.46610315</v>
      </c>
      <c r="G18" s="18" t="n">
        <v>415.22894308</v>
      </c>
      <c r="H18" s="20" t="n">
        <v>4.89161509</v>
      </c>
      <c r="I18" s="18" t="n">
        <v>424.09677288</v>
      </c>
      <c r="J18" s="20" t="n">
        <v>9.93115341</v>
      </c>
      <c r="K18" s="18" t="n">
        <v>391.0034032</v>
      </c>
      <c r="L18" s="20" t="n">
        <v>9.97945679</v>
      </c>
      <c r="M18" s="18" t="s">
        <v>481</v>
      </c>
      <c r="N18" s="20" t="s">
        <v>481</v>
      </c>
      <c r="O18" s="18" t="s">
        <v>481</v>
      </c>
      <c r="P18" s="20" t="s">
        <v>481</v>
      </c>
      <c r="Q18" s="18" t="s">
        <v>481</v>
      </c>
      <c r="R18" s="20" t="s">
        <v>481</v>
      </c>
      <c r="S18" s="18" t="n">
        <v>394.84473493</v>
      </c>
      <c r="T18" s="20" t="n">
        <v>11.53041894</v>
      </c>
    </row>
    <row r="19" spans="1:20">
      <c r="A19" s="15" t="s">
        <v>494</v>
      </c>
      <c r="B19" s="17" t="n">
        <v>5658</v>
      </c>
      <c r="C19" s="18">
        <f>(139.0/B19*100)</f>
        <v/>
      </c>
      <c r="D19" s="19" t="n">
        <v>5519</v>
      </c>
      <c r="E19" s="18" t="n">
        <v>490.17811254</v>
      </c>
      <c r="F19" s="20" t="n">
        <v>2.8900644</v>
      </c>
      <c r="G19" s="18" t="n">
        <v>453.97262879</v>
      </c>
      <c r="H19" s="20" t="n">
        <v>6.15428002</v>
      </c>
      <c r="I19" s="18" t="n">
        <v>439.30634732</v>
      </c>
      <c r="J19" s="20" t="n">
        <v>10.59278769</v>
      </c>
      <c r="K19" s="18" t="n">
        <v>469.44549655</v>
      </c>
      <c r="L19" s="20" t="n">
        <v>7.71795137</v>
      </c>
      <c r="M19" s="18" t="s">
        <v>481</v>
      </c>
      <c r="N19" s="20" t="s">
        <v>481</v>
      </c>
      <c r="O19" s="18" t="s">
        <v>481</v>
      </c>
      <c r="P19" s="20" t="s">
        <v>481</v>
      </c>
      <c r="Q19" s="18" t="s">
        <v>481</v>
      </c>
      <c r="R19" s="20" t="s">
        <v>481</v>
      </c>
      <c r="S19" s="18" t="n">
        <v>400.80526252</v>
      </c>
      <c r="T19" s="20" t="n">
        <v>11.01150191</v>
      </c>
    </row>
    <row r="20" spans="1:20">
      <c r="A20" s="15" t="s">
        <v>495</v>
      </c>
      <c r="B20" s="17" t="n">
        <v>3371</v>
      </c>
      <c r="C20" s="18">
        <f>(75.0/B20*100)</f>
        <v/>
      </c>
      <c r="D20" s="19" t="n">
        <v>3296</v>
      </c>
      <c r="E20" s="18" t="n">
        <v>496.48777947</v>
      </c>
      <c r="F20" s="20" t="n">
        <v>2.23948359</v>
      </c>
      <c r="G20" s="18" t="n">
        <v>480.53045466</v>
      </c>
      <c r="H20" s="20" t="n">
        <v>5.5613845</v>
      </c>
      <c r="I20" s="18" t="n">
        <v>461.93464606</v>
      </c>
      <c r="J20" s="20" t="n">
        <v>18.47626314</v>
      </c>
      <c r="K20" s="18" t="n">
        <v>438.43210807</v>
      </c>
      <c r="L20" s="20" t="n">
        <v>7.17346823</v>
      </c>
      <c r="M20" s="18" t="s">
        <v>481</v>
      </c>
      <c r="N20" s="20" t="s">
        <v>481</v>
      </c>
      <c r="O20" s="18" t="s">
        <v>481</v>
      </c>
      <c r="P20" s="20" t="s">
        <v>481</v>
      </c>
      <c r="Q20" s="18" t="s">
        <v>481</v>
      </c>
      <c r="R20" s="20" t="s">
        <v>481</v>
      </c>
      <c r="S20" s="18" t="n">
        <v>403.71057645</v>
      </c>
      <c r="T20" s="20" t="n">
        <v>18.99938198</v>
      </c>
    </row>
    <row r="21" spans="1:20">
      <c r="A21" s="15" t="s">
        <v>496</v>
      </c>
      <c r="B21" s="17" t="n">
        <v>5741</v>
      </c>
      <c r="C21" s="18">
        <f>(46.0/B21*100)</f>
        <v/>
      </c>
      <c r="D21" s="19" t="n">
        <v>5695</v>
      </c>
      <c r="E21" s="18" t="n">
        <v>505.38376302</v>
      </c>
      <c r="F21" s="20" t="n">
        <v>4.73170992</v>
      </c>
      <c r="G21" s="18" t="n">
        <v>509.40252495</v>
      </c>
      <c r="H21" s="20" t="n">
        <v>2.32812419</v>
      </c>
      <c r="I21" s="18" t="n">
        <v>512.1801256</v>
      </c>
      <c r="J21" s="20" t="n">
        <v>2.4917528</v>
      </c>
      <c r="K21" s="18" t="n">
        <v>453.31234764</v>
      </c>
      <c r="L21" s="20" t="n">
        <v>6.2921512</v>
      </c>
      <c r="M21" s="18" t="s">
        <v>481</v>
      </c>
      <c r="N21" s="20" t="s">
        <v>481</v>
      </c>
      <c r="O21" s="18" t="s">
        <v>481</v>
      </c>
      <c r="P21" s="20" t="s">
        <v>481</v>
      </c>
      <c r="Q21" s="18" t="s">
        <v>481</v>
      </c>
      <c r="R21" s="20" t="s">
        <v>481</v>
      </c>
      <c r="S21" s="18" t="n">
        <v>452.72169485</v>
      </c>
      <c r="T21" s="20" t="n">
        <v>11.90213707</v>
      </c>
    </row>
    <row r="22" spans="1:20">
      <c r="A22" s="15" t="s">
        <v>497</v>
      </c>
      <c r="B22" s="17" t="n">
        <v>6598</v>
      </c>
      <c r="C22" s="18">
        <f>(35.0/B22*100)</f>
        <v/>
      </c>
      <c r="D22" s="19" t="n">
        <v>6563</v>
      </c>
      <c r="E22" s="18" t="n">
        <v>488.05999124</v>
      </c>
      <c r="F22" s="20" t="n">
        <v>3.659261</v>
      </c>
      <c r="G22" s="18" t="n">
        <v>472.95077014</v>
      </c>
      <c r="H22" s="20" t="n">
        <v>4.32457932</v>
      </c>
      <c r="I22" s="18" t="n">
        <v>467.23392965</v>
      </c>
      <c r="J22" s="20" t="n">
        <v>5.53397336</v>
      </c>
      <c r="K22" s="18" t="n">
        <v>424.5505214</v>
      </c>
      <c r="L22" s="20" t="n">
        <v>12.09171373</v>
      </c>
      <c r="M22" s="18" t="s">
        <v>481</v>
      </c>
      <c r="N22" s="20" t="s">
        <v>481</v>
      </c>
      <c r="O22" s="18" t="s">
        <v>481</v>
      </c>
      <c r="P22" s="20" t="s">
        <v>481</v>
      </c>
      <c r="Q22" s="18" t="n">
        <v>429.24040395</v>
      </c>
      <c r="R22" s="20" t="n">
        <v>28.91187496</v>
      </c>
      <c r="S22" s="18" t="n">
        <v>393.94368955</v>
      </c>
      <c r="T22" s="20" t="n">
        <v>13.43234189</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489.72873084</v>
      </c>
      <c r="P23" s="20" t="n">
        <v>2.84541514</v>
      </c>
      <c r="Q23" s="18" t="s">
        <v>481</v>
      </c>
      <c r="R23" s="20" t="s">
        <v>481</v>
      </c>
      <c r="S23" s="18" t="s">
        <v>481</v>
      </c>
      <c r="T23" s="20" t="s">
        <v>481</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532.4398722</v>
      </c>
      <c r="P24" s="20" t="n">
        <v>3.00001481</v>
      </c>
      <c r="Q24" s="18" t="s">
        <v>481</v>
      </c>
      <c r="R24" s="20" t="s">
        <v>481</v>
      </c>
      <c r="S24" s="18" t="s">
        <v>481</v>
      </c>
      <c r="T24" s="20" t="s">
        <v>481</v>
      </c>
    </row>
    <row r="25" spans="1:20">
      <c r="A25" s="15" t="s">
        <v>500</v>
      </c>
      <c r="B25" s="17" t="n">
        <v>5581</v>
      </c>
      <c r="C25" s="18">
        <f>(25.0/B25*100)</f>
        <v/>
      </c>
      <c r="D25" s="19" t="n">
        <v>5556</v>
      </c>
      <c r="E25" s="18" t="n">
        <v>542.0497929000001</v>
      </c>
      <c r="F25" s="20" t="n">
        <v>4.63239658</v>
      </c>
      <c r="G25" s="18" t="n">
        <v>516.60859851</v>
      </c>
      <c r="H25" s="20" t="n">
        <v>3.32446682</v>
      </c>
      <c r="I25" s="18" t="n">
        <v>552.5255846699999</v>
      </c>
      <c r="J25" s="20" t="n">
        <v>6.83265355</v>
      </c>
      <c r="K25" s="18" t="n">
        <v>433.74903496</v>
      </c>
      <c r="L25" s="20" t="n">
        <v>6.33413158</v>
      </c>
      <c r="M25" s="18" t="s">
        <v>481</v>
      </c>
      <c r="N25" s="20" t="s">
        <v>481</v>
      </c>
      <c r="O25" s="18" t="s">
        <v>481</v>
      </c>
      <c r="P25" s="20" t="s">
        <v>481</v>
      </c>
      <c r="Q25" s="18" t="s">
        <v>481</v>
      </c>
      <c r="R25" s="20" t="s">
        <v>481</v>
      </c>
      <c r="S25" s="18" t="n">
        <v>491.09698662</v>
      </c>
      <c r="T25" s="20" t="n">
        <v>34.4098689</v>
      </c>
    </row>
    <row r="26" spans="1:20">
      <c r="A26" s="15" t="s">
        <v>501</v>
      </c>
      <c r="B26" s="17" t="n">
        <v>4869</v>
      </c>
      <c r="C26" s="18">
        <f>(50.0/B26*100)</f>
        <v/>
      </c>
      <c r="D26" s="19" t="n">
        <v>4819</v>
      </c>
      <c r="E26" s="18" t="n">
        <v>492.98244314</v>
      </c>
      <c r="F26" s="20" t="n">
        <v>1.88009232</v>
      </c>
      <c r="G26" s="18" t="n">
        <v>462.56182831</v>
      </c>
      <c r="H26" s="20" t="n">
        <v>3.90337225</v>
      </c>
      <c r="I26" s="18" t="n">
        <v>446.18211177</v>
      </c>
      <c r="J26" s="20" t="n">
        <v>6.5899705</v>
      </c>
      <c r="K26" s="18" t="n">
        <v>454.2412473</v>
      </c>
      <c r="L26" s="20" t="n">
        <v>7.54007811</v>
      </c>
      <c r="M26" s="18" t="s">
        <v>481</v>
      </c>
      <c r="N26" s="20" t="s">
        <v>481</v>
      </c>
      <c r="O26" s="18" t="s">
        <v>481</v>
      </c>
      <c r="P26" s="20" t="s">
        <v>481</v>
      </c>
      <c r="Q26" s="18" t="s">
        <v>481</v>
      </c>
      <c r="R26" s="20" t="s">
        <v>481</v>
      </c>
      <c r="S26" s="18" t="n">
        <v>452.20860623</v>
      </c>
      <c r="T26" s="20" t="n">
        <v>10.89063949</v>
      </c>
    </row>
    <row r="27" spans="1:20">
      <c r="A27" s="15" t="s">
        <v>502</v>
      </c>
      <c r="B27" s="17" t="n">
        <v>5299</v>
      </c>
      <c r="C27" s="18">
        <f>(48.0/B27*100)</f>
        <v/>
      </c>
      <c r="D27" s="19" t="n">
        <v>5251</v>
      </c>
      <c r="E27" s="18" t="n">
        <v>497.6223679</v>
      </c>
      <c r="F27" s="20" t="n">
        <v>1.55080576</v>
      </c>
      <c r="G27" s="18" t="n">
        <v>479.75731515</v>
      </c>
      <c r="H27" s="20" t="n">
        <v>4.87292338</v>
      </c>
      <c r="I27" s="18" t="n">
        <v>496.68558907</v>
      </c>
      <c r="J27" s="20" t="n">
        <v>11.13368794</v>
      </c>
      <c r="K27" s="18" t="n">
        <v>423.78790135</v>
      </c>
      <c r="L27" s="20" t="n">
        <v>3.98999594</v>
      </c>
      <c r="M27" s="18" t="s">
        <v>481</v>
      </c>
      <c r="N27" s="20" t="s">
        <v>481</v>
      </c>
      <c r="O27" s="18" t="s">
        <v>481</v>
      </c>
      <c r="P27" s="20" t="s">
        <v>481</v>
      </c>
      <c r="Q27" s="18" t="s">
        <v>481</v>
      </c>
      <c r="R27" s="20" t="s">
        <v>481</v>
      </c>
      <c r="S27" s="18" t="n">
        <v>418.93210122</v>
      </c>
      <c r="T27" s="20" t="n">
        <v>8.52857026</v>
      </c>
    </row>
    <row r="28" spans="1:20">
      <c r="A28" s="15" t="s">
        <v>503</v>
      </c>
      <c r="B28" s="17" t="n">
        <v>7568</v>
      </c>
      <c r="C28" s="18">
        <f>(166.0/B28*100)</f>
        <v/>
      </c>
      <c r="D28" s="19" t="n">
        <v>7402</v>
      </c>
      <c r="E28" s="18" t="n">
        <v>419.35807399</v>
      </c>
      <c r="F28" s="20" t="n">
        <v>2.50525022</v>
      </c>
      <c r="G28" s="18" t="n">
        <v>392.56410968</v>
      </c>
      <c r="H28" s="20" t="n">
        <v>2.94613467</v>
      </c>
      <c r="I28" s="18" t="n">
        <v>390.11040645</v>
      </c>
      <c r="J28" s="20" t="n">
        <v>5.32685129</v>
      </c>
      <c r="K28" s="18" t="n">
        <v>404.13273028</v>
      </c>
      <c r="L28" s="20" t="n">
        <v>12.41326105</v>
      </c>
      <c r="M28" s="18" t="s">
        <v>481</v>
      </c>
      <c r="N28" s="20" t="s">
        <v>481</v>
      </c>
      <c r="O28" s="18" t="s">
        <v>481</v>
      </c>
      <c r="P28" s="20" t="s">
        <v>481</v>
      </c>
      <c r="Q28" s="18" t="s">
        <v>481</v>
      </c>
      <c r="R28" s="20" t="s">
        <v>481</v>
      </c>
      <c r="S28" s="18" t="n">
        <v>372.06794781</v>
      </c>
      <c r="T28" s="20" t="n">
        <v>10.30675016</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512.25278989</v>
      </c>
      <c r="P29" s="20" t="n">
        <v>2.21158673</v>
      </c>
      <c r="Q29" s="18" t="s">
        <v>481</v>
      </c>
      <c r="R29" s="20" t="s">
        <v>481</v>
      </c>
      <c r="S29" s="18" t="s">
        <v>481</v>
      </c>
      <c r="T29" s="20" t="s">
        <v>481</v>
      </c>
    </row>
    <row r="30" spans="1:20">
      <c r="A30" s="15" t="s">
        <v>505</v>
      </c>
      <c r="B30" s="17" t="n">
        <v>4520</v>
      </c>
      <c r="C30" s="18">
        <f>(140.0/B30*100)</f>
        <v/>
      </c>
      <c r="D30" s="19" t="n">
        <v>4380</v>
      </c>
      <c r="E30" s="18" t="n">
        <v>502.21510358</v>
      </c>
      <c r="F30" s="20" t="n">
        <v>2.89716233</v>
      </c>
      <c r="G30" s="18" t="n">
        <v>511.58783719</v>
      </c>
      <c r="H30" s="20" t="n">
        <v>3.03253664</v>
      </c>
      <c r="I30" s="18" t="n">
        <v>502.2758443</v>
      </c>
      <c r="J30" s="20" t="n">
        <v>6.39349848</v>
      </c>
      <c r="K30" s="18" t="n">
        <v>422.17925588</v>
      </c>
      <c r="L30" s="20" t="n">
        <v>5.81826465</v>
      </c>
      <c r="M30" s="18" t="s">
        <v>481</v>
      </c>
      <c r="N30" s="20" t="s">
        <v>481</v>
      </c>
      <c r="O30" s="18" t="s">
        <v>481</v>
      </c>
      <c r="P30" s="20" t="s">
        <v>481</v>
      </c>
      <c r="Q30" s="18" t="s">
        <v>481</v>
      </c>
      <c r="R30" s="20" t="s">
        <v>481</v>
      </c>
      <c r="S30" s="18" t="n">
        <v>427.49147815</v>
      </c>
      <c r="T30" s="20" t="n">
        <v>10.49180853</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501.72981506</v>
      </c>
      <c r="P31" s="20" t="n">
        <v>2.23163648</v>
      </c>
      <c r="Q31" s="18" t="s">
        <v>481</v>
      </c>
      <c r="R31" s="20" t="s">
        <v>481</v>
      </c>
      <c r="S31" s="18" t="s">
        <v>481</v>
      </c>
      <c r="T31" s="20" t="s">
        <v>481</v>
      </c>
    </row>
    <row r="32" spans="1:20">
      <c r="A32" s="15" t="s">
        <v>507</v>
      </c>
      <c r="B32" s="17" t="n">
        <v>4478</v>
      </c>
      <c r="C32" s="18">
        <f>(6.0/B32*100)</f>
        <v/>
      </c>
      <c r="D32" s="19" t="n">
        <v>4472</v>
      </c>
      <c r="E32" s="18" t="n">
        <v>510.90432909</v>
      </c>
      <c r="F32" s="20" t="n">
        <v>2.27577914</v>
      </c>
      <c r="G32" s="18" t="n">
        <v>483.90986658</v>
      </c>
      <c r="H32" s="20" t="n">
        <v>6.04000446</v>
      </c>
      <c r="I32" s="18" t="n">
        <v>479.55421625</v>
      </c>
      <c r="J32" s="20" t="n">
        <v>16.19126998</v>
      </c>
      <c r="K32" s="18" t="n">
        <v>411.26327339</v>
      </c>
      <c r="L32" s="20" t="n">
        <v>12.39222594</v>
      </c>
      <c r="M32" s="18" t="s">
        <v>481</v>
      </c>
      <c r="N32" s="20" t="s">
        <v>481</v>
      </c>
      <c r="O32" s="18" t="s">
        <v>481</v>
      </c>
      <c r="P32" s="20" t="s">
        <v>481</v>
      </c>
      <c r="Q32" s="18" t="s">
        <v>481</v>
      </c>
      <c r="R32" s="20" t="s">
        <v>481</v>
      </c>
      <c r="S32" s="18" t="n">
        <v>452.63162896</v>
      </c>
      <c r="T32" s="20" t="n">
        <v>18.22538712</v>
      </c>
    </row>
    <row r="33" spans="1:20">
      <c r="A33" s="15" t="s">
        <v>508</v>
      </c>
      <c r="B33" s="17" t="n">
        <v>7325</v>
      </c>
      <c r="C33" s="18">
        <f>(78.0/B33*100)</f>
        <v/>
      </c>
      <c r="D33" s="19" t="n">
        <v>7247</v>
      </c>
      <c r="E33" s="18" t="n">
        <v>502.28299881</v>
      </c>
      <c r="F33" s="20" t="n">
        <v>3.54385561</v>
      </c>
      <c r="G33" s="18" t="n">
        <v>488.71867202</v>
      </c>
      <c r="H33" s="20" t="n">
        <v>4.32474104</v>
      </c>
      <c r="I33" s="18" t="n">
        <v>493.83923905</v>
      </c>
      <c r="J33" s="20" t="n">
        <v>6.50645003</v>
      </c>
      <c r="K33" s="18" t="n">
        <v>489.45728579</v>
      </c>
      <c r="L33" s="20" t="n">
        <v>3.51800922</v>
      </c>
      <c r="M33" s="18" t="s">
        <v>481</v>
      </c>
      <c r="N33" s="20" t="s">
        <v>481</v>
      </c>
      <c r="O33" s="18" t="s">
        <v>481</v>
      </c>
      <c r="P33" s="20" t="s">
        <v>481</v>
      </c>
      <c r="Q33" s="18" t="s">
        <v>481</v>
      </c>
      <c r="R33" s="20" t="s">
        <v>481</v>
      </c>
      <c r="S33" s="18" t="n">
        <v>422.76723095</v>
      </c>
      <c r="T33" s="20" t="n">
        <v>9.28174162</v>
      </c>
    </row>
    <row r="34" spans="1:20">
      <c r="A34" s="15" t="s">
        <v>509</v>
      </c>
      <c r="B34" s="17" t="n">
        <v>6350</v>
      </c>
      <c r="C34" s="18">
        <f>(60.0/B34*100)</f>
        <v/>
      </c>
      <c r="D34" s="19" t="n">
        <v>6290</v>
      </c>
      <c r="E34" s="18" t="n">
        <v>493.83071441</v>
      </c>
      <c r="F34" s="20" t="n">
        <v>2.60283181</v>
      </c>
      <c r="G34" s="18" t="n">
        <v>449.19129467</v>
      </c>
      <c r="H34" s="20" t="n">
        <v>4.38791348</v>
      </c>
      <c r="I34" s="18" t="n">
        <v>440.55050739</v>
      </c>
      <c r="J34" s="20" t="n">
        <v>10.27046876</v>
      </c>
      <c r="K34" s="18" t="n">
        <v>431.08701148</v>
      </c>
      <c r="L34" s="20" t="n">
        <v>12.51358448</v>
      </c>
      <c r="M34" s="18" t="s">
        <v>481</v>
      </c>
      <c r="N34" s="20" t="s">
        <v>481</v>
      </c>
      <c r="O34" s="18" t="n">
        <v>336.51078337</v>
      </c>
      <c r="P34" s="20" t="n">
        <v>12.24828707</v>
      </c>
      <c r="Q34" s="18" t="s">
        <v>481</v>
      </c>
      <c r="R34" s="20" t="s">
        <v>481</v>
      </c>
      <c r="S34" s="18" t="n">
        <v>393.79380918</v>
      </c>
      <c r="T34" s="20" t="n">
        <v>9.885071480000001</v>
      </c>
    </row>
    <row r="35" spans="1:20">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n">
        <v>509.91963209</v>
      </c>
      <c r="R35" s="20" t="n">
        <v>1.25633733</v>
      </c>
      <c r="S35" s="18" t="s">
        <v>481</v>
      </c>
      <c r="T35" s="20" t="s">
        <v>481</v>
      </c>
    </row>
    <row r="36" spans="1:20">
      <c r="A36" s="15" t="s">
        <v>511</v>
      </c>
      <c r="B36" s="17" t="n">
        <v>6736</v>
      </c>
      <c r="C36" s="18">
        <f>(40.0/B36*100)</f>
        <v/>
      </c>
      <c r="D36" s="19" t="n">
        <v>6696</v>
      </c>
      <c r="E36" s="18" t="n">
        <v>493.28996187</v>
      </c>
      <c r="F36" s="20" t="n">
        <v>2.42972442</v>
      </c>
      <c r="G36" s="18" t="n">
        <v>483.87567776</v>
      </c>
      <c r="H36" s="20" t="n">
        <v>4.28030738</v>
      </c>
      <c r="I36" s="18" t="n">
        <v>485.97478376</v>
      </c>
      <c r="J36" s="20" t="n">
        <v>6.77917512</v>
      </c>
      <c r="K36" s="18" t="n">
        <v>467.60582163</v>
      </c>
      <c r="L36" s="20" t="n">
        <v>3.41039353</v>
      </c>
      <c r="M36" s="18" t="s">
        <v>481</v>
      </c>
      <c r="N36" s="20" t="s">
        <v>481</v>
      </c>
      <c r="O36" s="18" t="s">
        <v>481</v>
      </c>
      <c r="P36" s="20" t="s">
        <v>481</v>
      </c>
      <c r="Q36" s="18" t="s">
        <v>481</v>
      </c>
      <c r="R36" s="20" t="s">
        <v>481</v>
      </c>
      <c r="S36" s="18" t="n">
        <v>406.49037239</v>
      </c>
      <c r="T36" s="20" t="n">
        <v>12.41020123</v>
      </c>
    </row>
    <row r="37" spans="1:20">
      <c r="A37" s="15" t="s">
        <v>512</v>
      </c>
      <c r="B37" s="17" t="n">
        <v>5458</v>
      </c>
      <c r="C37" s="18">
        <f>(81.0/B37*100)</f>
        <v/>
      </c>
      <c r="D37" s="19" t="n">
        <v>5377</v>
      </c>
      <c r="E37" s="18" t="n">
        <v>499.47921245</v>
      </c>
      <c r="F37" s="20" t="n">
        <v>3.27707924</v>
      </c>
      <c r="G37" s="18" t="n">
        <v>503.21683068</v>
      </c>
      <c r="H37" s="20" t="n">
        <v>3.0495961</v>
      </c>
      <c r="I37" s="18" t="n">
        <v>510.08712275</v>
      </c>
      <c r="J37" s="20" t="n">
        <v>8.43216367</v>
      </c>
      <c r="K37" s="18" t="n">
        <v>398.61657436</v>
      </c>
      <c r="L37" s="20" t="n">
        <v>8.69317599</v>
      </c>
      <c r="M37" s="18" t="s">
        <v>481</v>
      </c>
      <c r="N37" s="20" t="s">
        <v>481</v>
      </c>
      <c r="O37" s="18" t="s">
        <v>481</v>
      </c>
      <c r="P37" s="20" t="s">
        <v>481</v>
      </c>
      <c r="Q37" s="18" t="s">
        <v>481</v>
      </c>
      <c r="R37" s="20" t="s">
        <v>481</v>
      </c>
      <c r="S37" s="18" t="n">
        <v>411.73232906</v>
      </c>
      <c r="T37" s="20" t="n">
        <v>9.40176585</v>
      </c>
    </row>
    <row r="38" spans="1:20">
      <c r="A38" s="15" t="s">
        <v>513</v>
      </c>
      <c r="B38" s="17" t="n">
        <v>5860</v>
      </c>
      <c r="C38" s="18">
        <f>(19.0/B38*100)</f>
        <v/>
      </c>
      <c r="D38" s="19" t="n">
        <v>5841</v>
      </c>
      <c r="E38" s="18" t="n">
        <v>533.35689715</v>
      </c>
      <c r="F38" s="20" t="n">
        <v>2.8015347</v>
      </c>
      <c r="G38" s="18" t="n">
        <v>495.93184192</v>
      </c>
      <c r="H38" s="20" t="n">
        <v>7.16100767</v>
      </c>
      <c r="I38" s="18" t="n">
        <v>512.8783419599999</v>
      </c>
      <c r="J38" s="20" t="n">
        <v>17.34240479</v>
      </c>
      <c r="K38" s="18" t="n">
        <v>484.7089518</v>
      </c>
      <c r="L38" s="20" t="n">
        <v>6.53951454</v>
      </c>
      <c r="M38" s="18" t="s">
        <v>481</v>
      </c>
      <c r="N38" s="20" t="s">
        <v>481</v>
      </c>
      <c r="O38" s="18" t="s">
        <v>481</v>
      </c>
      <c r="P38" s="20" t="s">
        <v>481</v>
      </c>
      <c r="Q38" s="18" t="s">
        <v>481</v>
      </c>
      <c r="R38" s="20" t="s">
        <v>481</v>
      </c>
      <c r="S38" s="18" t="n">
        <v>451.08166376</v>
      </c>
      <c r="T38" s="20" t="n">
        <v>12.10168636</v>
      </c>
    </row>
    <row r="39" spans="1:20">
      <c r="A39" s="15" t="s">
        <v>514</v>
      </c>
      <c r="B39" s="17" t="n">
        <v>5895</v>
      </c>
      <c r="C39" s="18">
        <f>(33.0/B39*100)</f>
        <v/>
      </c>
      <c r="D39" s="19" t="n">
        <v>5862</v>
      </c>
      <c r="E39" s="18" t="n">
        <v>437.4507588</v>
      </c>
      <c r="F39" s="20" t="n">
        <v>5.71583586</v>
      </c>
      <c r="G39" s="18" t="n">
        <v>412.11978106</v>
      </c>
      <c r="H39" s="20" t="n">
        <v>4.17934163</v>
      </c>
      <c r="I39" s="18" t="n">
        <v>425.96301509</v>
      </c>
      <c r="J39" s="20" t="n">
        <v>5.58762975</v>
      </c>
      <c r="K39" s="18" t="n">
        <v>387.11765216</v>
      </c>
      <c r="L39" s="20" t="n">
        <v>6.25137534</v>
      </c>
      <c r="M39" s="18" t="s">
        <v>481</v>
      </c>
      <c r="N39" s="20" t="s">
        <v>481</v>
      </c>
      <c r="O39" s="18" t="s">
        <v>481</v>
      </c>
      <c r="P39" s="20" t="s">
        <v>481</v>
      </c>
      <c r="Q39" s="18" t="s">
        <v>481</v>
      </c>
      <c r="R39" s="20" t="s">
        <v>481</v>
      </c>
      <c r="S39" s="18" t="n">
        <v>372.13751921</v>
      </c>
      <c r="T39" s="20" t="n">
        <v>10.1771428</v>
      </c>
    </row>
    <row r="40" spans="1:20">
      <c r="A40" s="15" t="s">
        <v>515</v>
      </c>
      <c r="B40" s="17" t="n">
        <v>14157</v>
      </c>
      <c r="C40" s="18">
        <f>(347.0/B40*100)</f>
        <v/>
      </c>
      <c r="D40" s="19" t="n">
        <v>13810</v>
      </c>
      <c r="E40" s="18" t="n">
        <v>498.76653114</v>
      </c>
      <c r="F40" s="20" t="n">
        <v>3.02394189</v>
      </c>
      <c r="G40" s="18" t="n">
        <v>502.69820377</v>
      </c>
      <c r="H40" s="20" t="n">
        <v>2.77641388</v>
      </c>
      <c r="I40" s="18" t="n">
        <v>483.37635628</v>
      </c>
      <c r="J40" s="20" t="n">
        <v>6.85740741</v>
      </c>
      <c r="K40" s="18" t="n">
        <v>414.04269234</v>
      </c>
      <c r="L40" s="20" t="n">
        <v>6.08916014</v>
      </c>
      <c r="M40" s="18" t="s">
        <v>481</v>
      </c>
      <c r="N40" s="20" t="s">
        <v>481</v>
      </c>
      <c r="O40" s="18" t="s">
        <v>481</v>
      </c>
      <c r="P40" s="20" t="s">
        <v>481</v>
      </c>
      <c r="Q40" s="18" t="s">
        <v>481</v>
      </c>
      <c r="R40" s="20" t="s">
        <v>481</v>
      </c>
      <c r="S40" s="18" t="n">
        <v>402.50383493</v>
      </c>
      <c r="T40" s="20" t="n">
        <v>8.64766214</v>
      </c>
    </row>
    <row r="41" spans="1:20">
      <c r="A41" s="15" t="s">
        <v>516</v>
      </c>
      <c r="B41" s="17" t="n">
        <v>5712</v>
      </c>
      <c r="C41" s="18">
        <f>(47.0/B41*100)</f>
        <v/>
      </c>
      <c r="D41" s="19" t="n">
        <v>5665</v>
      </c>
      <c r="E41" s="18" t="n">
        <v>449.86128946</v>
      </c>
      <c r="F41" s="20" t="n">
        <v>4.86952271</v>
      </c>
      <c r="G41" s="18" t="n">
        <v>486.76485574</v>
      </c>
      <c r="H41" s="20" t="n">
        <v>3.12804189</v>
      </c>
      <c r="I41" s="18" t="n">
        <v>501.15772099</v>
      </c>
      <c r="J41" s="20" t="n">
        <v>4.699042</v>
      </c>
      <c r="K41" s="18" t="n">
        <v>431.51482993</v>
      </c>
      <c r="L41" s="20" t="n">
        <v>6.27770112</v>
      </c>
      <c r="M41" s="18" t="s">
        <v>481</v>
      </c>
      <c r="N41" s="20" t="s">
        <v>481</v>
      </c>
      <c r="O41" s="18" t="n">
        <v>392.51815558</v>
      </c>
      <c r="P41" s="20" t="n">
        <v>16.89642718</v>
      </c>
      <c r="Q41" s="18" t="s">
        <v>481</v>
      </c>
      <c r="R41" s="20" t="s">
        <v>481</v>
      </c>
      <c r="S41" s="18" t="n">
        <v>404.95817809</v>
      </c>
      <c r="T41" s="20" t="n">
        <v>11.39998469</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359.60621715</v>
      </c>
      <c r="P45" s="20" t="n">
        <v>2.95186404</v>
      </c>
      <c r="Q45" s="18" t="s">
        <v>481</v>
      </c>
      <c r="R45" s="20" t="s">
        <v>481</v>
      </c>
      <c r="S45" s="18" t="s">
        <v>481</v>
      </c>
      <c r="T45" s="20" t="s">
        <v>481</v>
      </c>
    </row>
    <row r="46" spans="1:20">
      <c r="A46" s="15" t="s">
        <v>521</v>
      </c>
      <c r="B46" s="17" t="n">
        <v>23141</v>
      </c>
      <c r="C46" s="18">
        <f>(1779.0/B46*100)</f>
        <v/>
      </c>
      <c r="D46" s="19" t="n">
        <v>21362</v>
      </c>
      <c r="E46" s="18" t="n">
        <v>400.05399809</v>
      </c>
      <c r="F46" s="20" t="n">
        <v>3.32632166</v>
      </c>
      <c r="G46" s="18" t="n">
        <v>367.28864819</v>
      </c>
      <c r="H46" s="20" t="n">
        <v>4.45644271</v>
      </c>
      <c r="I46" s="18" t="n">
        <v>356.30397424</v>
      </c>
      <c r="J46" s="20" t="n">
        <v>12.8176491</v>
      </c>
      <c r="K46" s="18" t="n">
        <v>337.5417534</v>
      </c>
      <c r="L46" s="20" t="n">
        <v>3.26574895</v>
      </c>
      <c r="M46" s="18" t="s">
        <v>481</v>
      </c>
      <c r="N46" s="20" t="s">
        <v>481</v>
      </c>
      <c r="O46" s="18" t="s">
        <v>481</v>
      </c>
      <c r="P46" s="20" t="s">
        <v>481</v>
      </c>
      <c r="Q46" s="18" t="s">
        <v>481</v>
      </c>
      <c r="R46" s="20" t="s">
        <v>481</v>
      </c>
      <c r="S46" s="18" t="n">
        <v>338.47893688</v>
      </c>
      <c r="T46" s="20" t="n">
        <v>4.63368002</v>
      </c>
    </row>
    <row r="47" spans="1:20">
      <c r="A47" s="15" t="s">
        <v>522</v>
      </c>
      <c r="B47" s="17" t="n">
        <v>5928</v>
      </c>
      <c r="C47" s="18">
        <f>(184.0/B47*100)</f>
        <v/>
      </c>
      <c r="D47" s="19" t="n">
        <v>5744</v>
      </c>
      <c r="E47" s="18" t="n">
        <v>476.90504309</v>
      </c>
      <c r="F47" s="20" t="n">
        <v>4.05371026</v>
      </c>
      <c r="G47" s="18" t="n">
        <v>424.15235102</v>
      </c>
      <c r="H47" s="20" t="n">
        <v>4.30184572</v>
      </c>
      <c r="I47" s="18" t="n">
        <v>424.72391634</v>
      </c>
      <c r="J47" s="20" t="n">
        <v>6.21378564</v>
      </c>
      <c r="K47" s="18" t="n">
        <v>368.1951933</v>
      </c>
      <c r="L47" s="20" t="n">
        <v>6.312425</v>
      </c>
      <c r="M47" s="18" t="s">
        <v>481</v>
      </c>
      <c r="N47" s="20" t="s">
        <v>481</v>
      </c>
      <c r="O47" s="18" t="s">
        <v>481</v>
      </c>
      <c r="P47" s="20" t="s">
        <v>481</v>
      </c>
      <c r="Q47" s="18" t="s">
        <v>481</v>
      </c>
      <c r="R47" s="20" t="s">
        <v>481</v>
      </c>
      <c r="S47" s="18" t="n">
        <v>386.71926682</v>
      </c>
      <c r="T47" s="20" t="n">
        <v>7.31946983</v>
      </c>
    </row>
    <row r="48" spans="1:20">
      <c r="A48" s="15" t="s">
        <v>523</v>
      </c>
      <c r="B48" s="17" t="n">
        <v>9841</v>
      </c>
      <c r="C48" s="18">
        <f>(7.0/B48*100)</f>
        <v/>
      </c>
      <c r="D48" s="19" t="n">
        <v>9834</v>
      </c>
      <c r="E48" s="18" t="n">
        <v>558.51144826</v>
      </c>
      <c r="F48" s="20" t="n">
        <v>5.18563461</v>
      </c>
      <c r="G48" s="18" t="n">
        <v>516.92015444</v>
      </c>
      <c r="H48" s="20" t="n">
        <v>4.91766452</v>
      </c>
      <c r="I48" s="18" t="n">
        <v>472.54916408</v>
      </c>
      <c r="J48" s="20" t="n">
        <v>7.7346345</v>
      </c>
      <c r="K48" s="18" t="n">
        <v>484.09279329</v>
      </c>
      <c r="L48" s="20" t="n">
        <v>7.99371132</v>
      </c>
      <c r="M48" s="18" t="s">
        <v>481</v>
      </c>
      <c r="N48" s="20" t="s">
        <v>481</v>
      </c>
      <c r="O48" s="18" t="s">
        <v>481</v>
      </c>
      <c r="P48" s="20" t="s">
        <v>481</v>
      </c>
      <c r="Q48" s="18" t="s">
        <v>481</v>
      </c>
      <c r="R48" s="20" t="s">
        <v>481</v>
      </c>
      <c r="S48" s="18" t="n">
        <v>411.49744219</v>
      </c>
      <c r="T48" s="20" t="n">
        <v>20.6918968</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409.03332786</v>
      </c>
      <c r="P49" s="20" t="n">
        <v>3.05386641</v>
      </c>
      <c r="Q49" s="18" t="s">
        <v>481</v>
      </c>
      <c r="R49" s="20" t="s">
        <v>481</v>
      </c>
      <c r="S49" s="18" t="s">
        <v>481</v>
      </c>
      <c r="T49" s="20" t="s">
        <v>481</v>
      </c>
    </row>
    <row r="50" spans="1:20">
      <c r="A50" s="15" t="s">
        <v>525</v>
      </c>
      <c r="B50" s="17" t="n">
        <v>11795</v>
      </c>
      <c r="C50" s="18">
        <f>(250.0/B50*100)</f>
        <v/>
      </c>
      <c r="D50" s="19" t="n">
        <v>11545</v>
      </c>
      <c r="E50" s="18" t="n">
        <v>406.39609175</v>
      </c>
      <c r="F50" s="20" t="n">
        <v>2.54156872</v>
      </c>
      <c r="G50" s="18" t="n">
        <v>371.57722522</v>
      </c>
      <c r="H50" s="20" t="n">
        <v>2.88744469</v>
      </c>
      <c r="I50" s="18" t="n">
        <v>369.43788264</v>
      </c>
      <c r="J50" s="20" t="n">
        <v>5.81536574</v>
      </c>
      <c r="K50" s="18" t="n">
        <v>347.83550743</v>
      </c>
      <c r="L50" s="20" t="n">
        <v>9.218126939999999</v>
      </c>
      <c r="M50" s="18" t="s">
        <v>481</v>
      </c>
      <c r="N50" s="20" t="s">
        <v>481</v>
      </c>
      <c r="O50" s="18" t="s">
        <v>481</v>
      </c>
      <c r="P50" s="20" t="s">
        <v>481</v>
      </c>
      <c r="Q50" s="18" t="s">
        <v>481</v>
      </c>
      <c r="R50" s="20" t="s">
        <v>481</v>
      </c>
      <c r="S50" s="18" t="n">
        <v>339.77513546</v>
      </c>
      <c r="T50" s="20" t="n">
        <v>8.279884020000001</v>
      </c>
    </row>
    <row r="51" spans="1:20">
      <c r="A51" s="15" t="s">
        <v>526</v>
      </c>
      <c r="B51" s="17" t="n">
        <v>6866</v>
      </c>
      <c r="C51" s="18">
        <f>(112.0/B51*100)</f>
        <v/>
      </c>
      <c r="D51" s="19" t="n">
        <v>6754</v>
      </c>
      <c r="E51" s="18" t="n">
        <v>418.73076272</v>
      </c>
      <c r="F51" s="20" t="n">
        <v>3.25958592</v>
      </c>
      <c r="G51" s="18" t="n">
        <v>398.9374003</v>
      </c>
      <c r="H51" s="20" t="n">
        <v>2.80010998</v>
      </c>
      <c r="I51" s="18" t="n">
        <v>392.42069956</v>
      </c>
      <c r="J51" s="20" t="n">
        <v>4.97438726</v>
      </c>
      <c r="K51" s="18" t="n">
        <v>373.93188865</v>
      </c>
      <c r="L51" s="20" t="n">
        <v>6.27375186</v>
      </c>
      <c r="M51" s="18" t="s">
        <v>481</v>
      </c>
      <c r="N51" s="20" t="s">
        <v>481</v>
      </c>
      <c r="O51" s="18" t="n">
        <v>380.5422133</v>
      </c>
      <c r="P51" s="20" t="n">
        <v>4.31283207</v>
      </c>
      <c r="Q51" s="18" t="s">
        <v>481</v>
      </c>
      <c r="R51" s="20" t="s">
        <v>481</v>
      </c>
      <c r="S51" s="18" t="n">
        <v>360.47315961</v>
      </c>
      <c r="T51" s="20" t="n">
        <v>5.57596818</v>
      </c>
    </row>
    <row r="52" spans="1:20">
      <c r="A52" s="15" t="s">
        <v>527</v>
      </c>
      <c r="B52" s="17" t="n">
        <v>5809</v>
      </c>
      <c r="C52" s="18">
        <f>(85.0/B52*100)</f>
        <v/>
      </c>
      <c r="D52" s="19" t="n">
        <v>5724</v>
      </c>
      <c r="E52" s="18" t="n">
        <v>477.78557866</v>
      </c>
      <c r="F52" s="20" t="n">
        <v>2.66480437</v>
      </c>
      <c r="G52" s="18" t="n">
        <v>444.54973113</v>
      </c>
      <c r="H52" s="20" t="n">
        <v>5.42366146</v>
      </c>
      <c r="I52" s="18" t="n">
        <v>418.50031236</v>
      </c>
      <c r="J52" s="20" t="n">
        <v>10.55848187</v>
      </c>
      <c r="K52" s="18" t="n">
        <v>396.92682724</v>
      </c>
      <c r="L52" s="20" t="n">
        <v>5.74616255</v>
      </c>
      <c r="M52" s="18" t="s">
        <v>481</v>
      </c>
      <c r="N52" s="20" t="s">
        <v>481</v>
      </c>
      <c r="O52" s="18" t="s">
        <v>481</v>
      </c>
      <c r="P52" s="20" t="s">
        <v>481</v>
      </c>
      <c r="Q52" s="18" t="s">
        <v>481</v>
      </c>
      <c r="R52" s="20" t="s">
        <v>481</v>
      </c>
      <c r="S52" s="18" t="n">
        <v>404.39539346</v>
      </c>
      <c r="T52" s="20" t="n">
        <v>10.22123743</v>
      </c>
    </row>
    <row r="53" spans="1:20">
      <c r="A53" s="15" t="s">
        <v>528</v>
      </c>
      <c r="B53" s="17" t="n">
        <v>5571</v>
      </c>
      <c r="C53" s="18">
        <f>(90.0/B53*100)</f>
        <v/>
      </c>
      <c r="D53" s="19" t="n">
        <v>5481</v>
      </c>
      <c r="E53" s="18" t="n">
        <v>459.66819135</v>
      </c>
      <c r="F53" s="20" t="n">
        <v>2.14228885</v>
      </c>
      <c r="G53" s="18" t="n">
        <v>419.34165971</v>
      </c>
      <c r="H53" s="20" t="n">
        <v>2.52146527</v>
      </c>
      <c r="I53" s="18" t="n">
        <v>449.31858391</v>
      </c>
      <c r="J53" s="20" t="n">
        <v>5.08920624</v>
      </c>
      <c r="K53" s="18" t="n">
        <v>381.39321237</v>
      </c>
      <c r="L53" s="20" t="n">
        <v>6.31804133</v>
      </c>
      <c r="M53" s="18" t="s">
        <v>481</v>
      </c>
      <c r="N53" s="20" t="s">
        <v>481</v>
      </c>
      <c r="O53" s="18" t="s">
        <v>481</v>
      </c>
      <c r="P53" s="20" t="s">
        <v>481</v>
      </c>
      <c r="Q53" s="18" t="s">
        <v>481</v>
      </c>
      <c r="R53" s="20" t="s">
        <v>481</v>
      </c>
      <c r="S53" s="18" t="n">
        <v>362.14987736</v>
      </c>
      <c r="T53" s="20" t="n">
        <v>9.967221159999999</v>
      </c>
    </row>
    <row r="54" spans="1:20">
      <c r="A54" s="15" t="s">
        <v>529</v>
      </c>
      <c r="B54" s="17" t="n">
        <v>4740</v>
      </c>
      <c r="C54" s="18">
        <f>(245.0/B54*100)</f>
        <v/>
      </c>
      <c r="D54" s="19" t="n">
        <v>4495</v>
      </c>
      <c r="E54" s="18" t="n">
        <v>349.44327764</v>
      </c>
      <c r="F54" s="20" t="n">
        <v>3.32753635</v>
      </c>
      <c r="G54" s="18" t="n">
        <v>326.16320952</v>
      </c>
      <c r="H54" s="20" t="n">
        <v>3.40297394</v>
      </c>
      <c r="I54" s="18" t="n">
        <v>308.78892629</v>
      </c>
      <c r="J54" s="20" t="n">
        <v>5.06983075</v>
      </c>
      <c r="K54" s="18" t="n">
        <v>282.45388762</v>
      </c>
      <c r="L54" s="20" t="n">
        <v>5.79499154</v>
      </c>
      <c r="M54" s="18" t="s">
        <v>481</v>
      </c>
      <c r="N54" s="20" t="s">
        <v>481</v>
      </c>
      <c r="O54" s="18" t="s">
        <v>481</v>
      </c>
      <c r="P54" s="20" t="s">
        <v>481</v>
      </c>
      <c r="Q54" s="18" t="s">
        <v>481</v>
      </c>
      <c r="R54" s="20" t="s">
        <v>481</v>
      </c>
      <c r="S54" s="18" t="n">
        <v>289.45249286</v>
      </c>
      <c r="T54" s="20" t="n">
        <v>4.32696948</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403.83322941</v>
      </c>
      <c r="P55" s="20" t="n">
        <v>2.78193854</v>
      </c>
      <c r="Q55" s="18" t="s">
        <v>481</v>
      </c>
      <c r="R55" s="20" t="s">
        <v>481</v>
      </c>
      <c r="S55" s="18" t="s">
        <v>481</v>
      </c>
      <c r="T55" s="20" t="s">
        <v>481</v>
      </c>
    </row>
    <row r="56" spans="1:20">
      <c r="A56" s="15" t="s">
        <v>531</v>
      </c>
      <c r="B56" s="17" t="n">
        <v>5359</v>
      </c>
      <c r="C56" s="18">
        <f>(77.0/B56*100)</f>
        <v/>
      </c>
      <c r="D56" s="19" t="n">
        <v>5282</v>
      </c>
      <c r="E56" s="18" t="n">
        <v>570.6461803</v>
      </c>
      <c r="F56" s="20" t="n">
        <v>3.50957362</v>
      </c>
      <c r="G56" s="18" t="n">
        <v>527.58619493</v>
      </c>
      <c r="H56" s="20" t="n">
        <v>4.72899039</v>
      </c>
      <c r="I56" s="18" t="n">
        <v>521.33989124</v>
      </c>
      <c r="J56" s="20" t="n">
        <v>7.17591149</v>
      </c>
      <c r="K56" s="18" t="n">
        <v>522.89956135</v>
      </c>
      <c r="L56" s="20" t="n">
        <v>3.32033569</v>
      </c>
      <c r="M56" s="18" t="s">
        <v>481</v>
      </c>
      <c r="N56" s="20" t="s">
        <v>481</v>
      </c>
      <c r="O56" s="18" t="s">
        <v>481</v>
      </c>
      <c r="P56" s="20" t="s">
        <v>481</v>
      </c>
      <c r="Q56" s="18" t="s">
        <v>481</v>
      </c>
      <c r="R56" s="20" t="s">
        <v>481</v>
      </c>
      <c r="S56" s="18" t="n">
        <v>497.99490483</v>
      </c>
      <c r="T56" s="20" t="n">
        <v>17.66165721</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386.10959158</v>
      </c>
      <c r="P57" s="20" t="n">
        <v>3.0844628</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380.25901051</v>
      </c>
      <c r="P58" s="20" t="n">
        <v>2.6518124</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361.5339806</v>
      </c>
      <c r="P59" s="20" t="n">
        <v>1.62528789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396.24965264</v>
      </c>
      <c r="P60" s="20" t="n">
        <v>3.6919812</v>
      </c>
      <c r="Q60" s="18" t="s">
        <v>481</v>
      </c>
      <c r="R60" s="20" t="s">
        <v>481</v>
      </c>
      <c r="S60" s="18" t="s">
        <v>481</v>
      </c>
      <c r="T60" s="20" t="s">
        <v>481</v>
      </c>
    </row>
    <row r="61" spans="1:20">
      <c r="A61" s="15" t="s">
        <v>536</v>
      </c>
      <c r="B61" s="17" t="n">
        <v>6525</v>
      </c>
      <c r="C61" s="18">
        <f>(148.0/B61*100)</f>
        <v/>
      </c>
      <c r="D61" s="19" t="n">
        <v>6377</v>
      </c>
      <c r="E61" s="18" t="n">
        <v>492.64872493</v>
      </c>
      <c r="F61" s="20" t="n">
        <v>2.53659271</v>
      </c>
      <c r="G61" s="18" t="n">
        <v>462.58926572</v>
      </c>
      <c r="H61" s="20" t="n">
        <v>3.21684957</v>
      </c>
      <c r="I61" s="18" t="n">
        <v>485.74133813</v>
      </c>
      <c r="J61" s="20" t="n">
        <v>4.76420637</v>
      </c>
      <c r="K61" s="18" t="n">
        <v>410.6859362</v>
      </c>
      <c r="L61" s="20" t="n">
        <v>8.40654574</v>
      </c>
      <c r="M61" s="18" t="s">
        <v>481</v>
      </c>
      <c r="N61" s="20" t="s">
        <v>481</v>
      </c>
      <c r="O61" s="18" t="s">
        <v>481</v>
      </c>
      <c r="P61" s="20" t="s">
        <v>481</v>
      </c>
      <c r="Q61" s="18" t="s">
        <v>481</v>
      </c>
      <c r="R61" s="20" t="s">
        <v>481</v>
      </c>
      <c r="S61" s="18" t="n">
        <v>425.99716459</v>
      </c>
      <c r="T61" s="20" t="n">
        <v>8.64417748</v>
      </c>
    </row>
    <row r="62" spans="1:20">
      <c r="A62" s="15" t="s">
        <v>537</v>
      </c>
      <c r="B62" s="17" t="n">
        <v>4476</v>
      </c>
      <c r="C62" s="18">
        <f>(3.0/B62*100)</f>
        <v/>
      </c>
      <c r="D62" s="19" t="n">
        <v>4473</v>
      </c>
      <c r="E62" s="18" t="n">
        <v>552.117986</v>
      </c>
      <c r="F62" s="20" t="n">
        <v>1.53412462</v>
      </c>
      <c r="G62" s="18" t="n">
        <v>533.59088163</v>
      </c>
      <c r="H62" s="20" t="n">
        <v>3.0468131</v>
      </c>
      <c r="I62" s="18" t="n">
        <v>527.48009474</v>
      </c>
      <c r="J62" s="20" t="n">
        <v>7.14297968</v>
      </c>
      <c r="K62" s="18" t="n">
        <v>526.4345921</v>
      </c>
      <c r="L62" s="20" t="n">
        <v>4.54256942</v>
      </c>
      <c r="M62" s="18" t="s">
        <v>481</v>
      </c>
      <c r="N62" s="20" t="s">
        <v>481</v>
      </c>
      <c r="O62" s="18" t="s">
        <v>481</v>
      </c>
      <c r="P62" s="20" t="s">
        <v>481</v>
      </c>
      <c r="Q62" s="18" t="s">
        <v>481</v>
      </c>
      <c r="R62" s="20" t="s">
        <v>481</v>
      </c>
      <c r="S62" s="18" t="n">
        <v>545.36750753</v>
      </c>
      <c r="T62" s="20" t="n">
        <v>24.2061662</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371.31142887</v>
      </c>
      <c r="P63" s="20" t="n">
        <v>1.28307667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478.6447938</v>
      </c>
      <c r="P64" s="20" t="n">
        <v>1.71583638</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419.66352142</v>
      </c>
      <c r="P65" s="20" t="n">
        <v>2.4655214</v>
      </c>
      <c r="Q65" s="18" t="s">
        <v>481</v>
      </c>
      <c r="R65" s="20" t="s">
        <v>481</v>
      </c>
      <c r="S65" s="18" t="s">
        <v>481</v>
      </c>
      <c r="T65" s="20" t="s">
        <v>481</v>
      </c>
    </row>
    <row r="66" spans="1:20">
      <c r="A66" s="15" t="s">
        <v>541</v>
      </c>
      <c r="B66" s="17" t="n">
        <v>5665</v>
      </c>
      <c r="C66" s="18">
        <f>(80.0/B66*100)</f>
        <v/>
      </c>
      <c r="D66" s="19" t="n">
        <v>5585</v>
      </c>
      <c r="E66" s="18" t="n">
        <v>443.37274505</v>
      </c>
      <c r="F66" s="20" t="n">
        <v>2.40605973</v>
      </c>
      <c r="G66" s="18" t="n">
        <v>411.72362121</v>
      </c>
      <c r="H66" s="20" t="n">
        <v>2.1251548</v>
      </c>
      <c r="I66" s="18" t="n">
        <v>401.01914618</v>
      </c>
      <c r="J66" s="20" t="n">
        <v>5.59258712</v>
      </c>
      <c r="K66" s="18" t="n">
        <v>373.42163203</v>
      </c>
      <c r="L66" s="20" t="n">
        <v>4.9087168</v>
      </c>
      <c r="M66" s="18" t="s">
        <v>481</v>
      </c>
      <c r="N66" s="20" t="s">
        <v>481</v>
      </c>
      <c r="O66" s="18" t="s">
        <v>481</v>
      </c>
      <c r="P66" s="20" t="s">
        <v>481</v>
      </c>
      <c r="Q66" s="18" t="s">
        <v>481</v>
      </c>
      <c r="R66" s="20" t="s">
        <v>481</v>
      </c>
      <c r="S66" s="18" t="n">
        <v>376.53063106</v>
      </c>
      <c r="T66" s="20" t="n">
        <v>5.74303468</v>
      </c>
    </row>
    <row r="67" spans="1:20">
      <c r="A67" s="15" t="s">
        <v>542</v>
      </c>
      <c r="B67" s="17" t="n">
        <v>6971</v>
      </c>
      <c r="C67" s="18">
        <f>(408.0/B67*100)</f>
        <v/>
      </c>
      <c r="D67" s="19" t="n">
        <v>6563</v>
      </c>
      <c r="E67" s="18" t="n">
        <v>412.63308141</v>
      </c>
      <c r="F67" s="20" t="n">
        <v>3.38731767</v>
      </c>
      <c r="G67" s="18" t="n">
        <v>380.04941642</v>
      </c>
      <c r="H67" s="20" t="n">
        <v>2.92292598</v>
      </c>
      <c r="I67" s="18" t="n">
        <v>372.99632175</v>
      </c>
      <c r="J67" s="20" t="n">
        <v>4.30110287</v>
      </c>
      <c r="K67" s="18" t="n">
        <v>364.05724914</v>
      </c>
      <c r="L67" s="20" t="n">
        <v>8.02751567</v>
      </c>
      <c r="M67" s="18" t="s">
        <v>481</v>
      </c>
      <c r="N67" s="20" t="s">
        <v>481</v>
      </c>
      <c r="O67" s="18" t="s">
        <v>481</v>
      </c>
      <c r="P67" s="20" t="s">
        <v>481</v>
      </c>
      <c r="Q67" s="18" t="s">
        <v>481</v>
      </c>
      <c r="R67" s="20" t="s">
        <v>481</v>
      </c>
      <c r="S67" s="18" t="n">
        <v>317.63607782</v>
      </c>
      <c r="T67" s="20" t="n">
        <v>8.5825946</v>
      </c>
    </row>
    <row r="68" spans="1:20">
      <c r="A68" s="15" t="s">
        <v>543</v>
      </c>
      <c r="B68" s="17" t="n">
        <v>12083</v>
      </c>
      <c r="C68" s="18">
        <f>(29.0/B68*100)</f>
        <v/>
      </c>
      <c r="D68" s="19" t="n">
        <v>12054</v>
      </c>
      <c r="E68" s="18" t="n">
        <v>429.01420776</v>
      </c>
      <c r="F68" s="20" t="n">
        <v>2.1220964</v>
      </c>
      <c r="G68" s="18" t="n">
        <v>396.34307943</v>
      </c>
      <c r="H68" s="20" t="n">
        <v>2.02286547</v>
      </c>
      <c r="I68" s="18" t="n">
        <v>409.15532094</v>
      </c>
      <c r="J68" s="20" t="n">
        <v>3.89208321</v>
      </c>
      <c r="K68" s="18" t="n">
        <v>349.12867874</v>
      </c>
      <c r="L68" s="20" t="n">
        <v>2.92799251</v>
      </c>
      <c r="M68" s="18" t="s">
        <v>481</v>
      </c>
      <c r="N68" s="20" t="s">
        <v>481</v>
      </c>
      <c r="O68" s="18" t="s">
        <v>481</v>
      </c>
      <c r="P68" s="20" t="s">
        <v>481</v>
      </c>
      <c r="Q68" s="18" t="s">
        <v>481</v>
      </c>
      <c r="R68" s="20" t="s">
        <v>481</v>
      </c>
      <c r="S68" s="18" t="n">
        <v>365.43031348</v>
      </c>
      <c r="T68" s="20" t="n">
        <v>4.47325503</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443.95431517</v>
      </c>
      <c r="P69" s="20" t="n">
        <v>3.78500092</v>
      </c>
      <c r="Q69" s="18" t="s">
        <v>481</v>
      </c>
      <c r="R69" s="20" t="s">
        <v>481</v>
      </c>
      <c r="S69" s="18" t="s">
        <v>481</v>
      </c>
      <c r="T69" s="20" t="s">
        <v>481</v>
      </c>
    </row>
    <row r="70" spans="1:20">
      <c r="A70" s="15" t="s">
        <v>545</v>
      </c>
      <c r="B70" s="17" t="n">
        <v>6036</v>
      </c>
      <c r="C70" s="18">
        <f>(223.0/B70*100)</f>
        <v/>
      </c>
      <c r="D70" s="19" t="n">
        <v>5813</v>
      </c>
      <c r="E70" s="18" t="n">
        <v>511.14405685</v>
      </c>
      <c r="F70" s="20" t="n">
        <v>4.47760013</v>
      </c>
      <c r="G70" s="18" t="n">
        <v>490.19336533</v>
      </c>
      <c r="H70" s="20" t="n">
        <v>2.9895852</v>
      </c>
      <c r="I70" s="18" t="n">
        <v>505.28952795</v>
      </c>
      <c r="J70" s="20" t="n">
        <v>5.07212524</v>
      </c>
      <c r="K70" s="18" t="n">
        <v>453.96563007</v>
      </c>
      <c r="L70" s="20" t="n">
        <v>8.59509132</v>
      </c>
      <c r="M70" s="18" t="s">
        <v>481</v>
      </c>
      <c r="N70" s="20" t="s">
        <v>481</v>
      </c>
      <c r="O70" s="18" t="s">
        <v>481</v>
      </c>
      <c r="P70" s="20" t="s">
        <v>481</v>
      </c>
      <c r="Q70" s="18" t="s">
        <v>481</v>
      </c>
      <c r="R70" s="20" t="s">
        <v>481</v>
      </c>
      <c r="S70" s="18" t="n">
        <v>453.27405307</v>
      </c>
      <c r="T70" s="20" t="n">
        <v>8.19670472</v>
      </c>
    </row>
    <row r="71" spans="1:20">
      <c r="A71" s="15" t="s">
        <v>546</v>
      </c>
      <c r="B71" s="17" t="n">
        <v>6115</v>
      </c>
      <c r="C71" s="18">
        <f>(18.0/B71*100)</f>
        <v/>
      </c>
      <c r="D71" s="19" t="n">
        <v>6097</v>
      </c>
      <c r="E71" s="18" t="n">
        <v>564.77426339</v>
      </c>
      <c r="F71" s="20" t="n">
        <v>1.73914112</v>
      </c>
      <c r="G71" s="18" t="n">
        <v>581.0284097700001</v>
      </c>
      <c r="H71" s="20" t="n">
        <v>2.32419917</v>
      </c>
      <c r="I71" s="18" t="n">
        <v>584.29135536</v>
      </c>
      <c r="J71" s="20" t="n">
        <v>7.96791186</v>
      </c>
      <c r="K71" s="18" t="n">
        <v>466.42208156</v>
      </c>
      <c r="L71" s="20" t="n">
        <v>7.0519855</v>
      </c>
      <c r="M71" s="18" t="s">
        <v>481</v>
      </c>
      <c r="N71" s="20" t="s">
        <v>481</v>
      </c>
      <c r="O71" s="18" t="s">
        <v>481</v>
      </c>
      <c r="P71" s="20" t="s">
        <v>481</v>
      </c>
      <c r="Q71" s="18" t="s">
        <v>481</v>
      </c>
      <c r="R71" s="20" t="s">
        <v>481</v>
      </c>
      <c r="S71" s="18" t="n">
        <v>498.91303229</v>
      </c>
      <c r="T71" s="20" t="n">
        <v>22.02051511</v>
      </c>
    </row>
    <row r="72" spans="1:20">
      <c r="A72" s="15" t="s">
        <v>547</v>
      </c>
      <c r="B72" s="17" t="n">
        <v>7708</v>
      </c>
      <c r="C72" s="18">
        <f>(6.0/B72*100)</f>
        <v/>
      </c>
      <c r="D72" s="19" t="n">
        <v>7702</v>
      </c>
      <c r="E72" s="18" t="n">
        <v>560.9341801100001</v>
      </c>
      <c r="F72" s="20" t="n">
        <v>3.30665559</v>
      </c>
      <c r="G72" s="18" t="n">
        <v>511.44350407</v>
      </c>
      <c r="H72" s="20" t="n">
        <v>4.8579427</v>
      </c>
      <c r="I72" s="18" t="n">
        <v>487.18659052</v>
      </c>
      <c r="J72" s="20" t="n">
        <v>7.38477776</v>
      </c>
      <c r="K72" s="18" t="n">
        <v>471.30502175</v>
      </c>
      <c r="L72" s="20" t="n">
        <v>9.64724719</v>
      </c>
      <c r="M72" s="18" t="s">
        <v>481</v>
      </c>
      <c r="N72" s="20" t="s">
        <v>481</v>
      </c>
      <c r="O72" s="18" t="s">
        <v>481</v>
      </c>
      <c r="P72" s="20" t="s">
        <v>481</v>
      </c>
      <c r="Q72" s="18" t="s">
        <v>481</v>
      </c>
      <c r="R72" s="20" t="s">
        <v>481</v>
      </c>
      <c r="S72" s="18" t="n">
        <v>462.89733428</v>
      </c>
      <c r="T72" s="20" t="n">
        <v>32.46726591</v>
      </c>
    </row>
    <row r="73" spans="1:20">
      <c r="A73" s="15" t="s">
        <v>548</v>
      </c>
      <c r="B73" s="17" t="n">
        <v>8249</v>
      </c>
      <c r="C73" s="18">
        <f>(156.0/B73*100)</f>
        <v/>
      </c>
      <c r="D73" s="19" t="n">
        <v>8093</v>
      </c>
      <c r="E73" s="18" t="n">
        <v>430.88356847</v>
      </c>
      <c r="F73" s="20" t="n">
        <v>3.87836057</v>
      </c>
      <c r="G73" s="18" t="n">
        <v>407.11905193</v>
      </c>
      <c r="H73" s="20" t="n">
        <v>3.35771793</v>
      </c>
      <c r="I73" s="18" t="n">
        <v>400.05885456</v>
      </c>
      <c r="J73" s="20" t="n">
        <v>6.96638548</v>
      </c>
      <c r="K73" s="18" t="n">
        <v>377.03950285</v>
      </c>
      <c r="L73" s="20" t="n">
        <v>4.79251474</v>
      </c>
      <c r="M73" s="18" t="s">
        <v>481</v>
      </c>
      <c r="N73" s="20" t="s">
        <v>481</v>
      </c>
      <c r="O73" s="18" t="s">
        <v>481</v>
      </c>
      <c r="P73" s="20" t="s">
        <v>481</v>
      </c>
      <c r="Q73" s="18" t="s">
        <v>481</v>
      </c>
      <c r="R73" s="20" t="s">
        <v>481</v>
      </c>
      <c r="S73" s="18" t="n">
        <v>395.49263249</v>
      </c>
      <c r="T73" s="20" t="n">
        <v>13.45979719</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417.24339576</v>
      </c>
      <c r="P74" s="20" t="n">
        <v>1.40662681</v>
      </c>
      <c r="Q74" s="18" t="s">
        <v>481</v>
      </c>
      <c r="R74" s="20" t="s">
        <v>481</v>
      </c>
      <c r="S74" s="18" t="s">
        <v>481</v>
      </c>
      <c r="T74" s="20" t="s">
        <v>481</v>
      </c>
    </row>
    <row r="75" spans="1:20">
      <c r="A75" s="15" t="s">
        <v>550</v>
      </c>
      <c r="B75" s="17" t="n">
        <v>5375</v>
      </c>
      <c r="C75" s="18">
        <f>(246.0/B75*100)</f>
        <v/>
      </c>
      <c r="D75" s="19" t="n">
        <v>5129</v>
      </c>
      <c r="E75" s="18" t="n">
        <v>379.02157584</v>
      </c>
      <c r="F75" s="20" t="n">
        <v>3.67632833</v>
      </c>
      <c r="G75" s="18" t="n">
        <v>365.52197182</v>
      </c>
      <c r="H75" s="20" t="n">
        <v>3.99947405</v>
      </c>
      <c r="I75" s="18" t="n">
        <v>356.59107726</v>
      </c>
      <c r="J75" s="20" t="n">
        <v>6.37311871</v>
      </c>
      <c r="K75" s="18" t="n">
        <v>327.95996535</v>
      </c>
      <c r="L75" s="20" t="n">
        <v>7.42840697</v>
      </c>
      <c r="M75" s="18" t="s">
        <v>481</v>
      </c>
      <c r="N75" s="20" t="s">
        <v>481</v>
      </c>
      <c r="O75" s="18" t="s">
        <v>481</v>
      </c>
      <c r="P75" s="20" t="s">
        <v>481</v>
      </c>
      <c r="Q75" s="18" t="s">
        <v>481</v>
      </c>
      <c r="R75" s="20" t="s">
        <v>481</v>
      </c>
      <c r="S75" s="18" t="n">
        <v>335.65237554</v>
      </c>
      <c r="T75" s="20" t="n">
        <v>7.62618558</v>
      </c>
    </row>
    <row r="76" spans="1:20">
      <c r="A76" s="15" t="s">
        <v>551</v>
      </c>
      <c r="B76" s="17" t="n">
        <v>14167</v>
      </c>
      <c r="C76" s="18">
        <f>(232.0/B76*100)</f>
        <v/>
      </c>
      <c r="D76" s="19" t="n">
        <v>13935</v>
      </c>
      <c r="E76" s="18" t="n">
        <v>444.57411404</v>
      </c>
      <c r="F76" s="20" t="n">
        <v>2.73654942</v>
      </c>
      <c r="G76" s="18" t="n">
        <v>416.71999444</v>
      </c>
      <c r="H76" s="20" t="n">
        <v>3.44455213</v>
      </c>
      <c r="I76" s="18" t="n">
        <v>414.27637632</v>
      </c>
      <c r="J76" s="20" t="n">
        <v>5.64479656</v>
      </c>
      <c r="K76" s="18" t="n">
        <v>403.01903176</v>
      </c>
      <c r="L76" s="20" t="n">
        <v>4.98924097</v>
      </c>
      <c r="M76" s="18" t="s">
        <v>481</v>
      </c>
      <c r="N76" s="20" t="s">
        <v>481</v>
      </c>
      <c r="O76" s="18" t="s">
        <v>481</v>
      </c>
      <c r="P76" s="20" t="s">
        <v>481</v>
      </c>
      <c r="Q76" s="18" t="s">
        <v>481</v>
      </c>
      <c r="R76" s="20" t="s">
        <v>481</v>
      </c>
      <c r="S76" s="18" t="n">
        <v>367.88018316</v>
      </c>
      <c r="T76" s="20" t="n">
        <v>6.88773257</v>
      </c>
    </row>
    <row r="77" spans="1:20">
      <c r="A77" s="15" t="s">
        <v>552</v>
      </c>
      <c r="B77" s="17" t="n">
        <v>6062</v>
      </c>
      <c r="C77" s="18">
        <f>(175.0/B77*100)</f>
        <v/>
      </c>
      <c r="D77" s="19" t="n">
        <v>5887</v>
      </c>
      <c r="E77" s="18" t="n">
        <v>441.28266028</v>
      </c>
      <c r="F77" s="20" t="n">
        <v>3.0259719</v>
      </c>
      <c r="G77" s="18" t="n">
        <v>406.4372721</v>
      </c>
      <c r="H77" s="20" t="n">
        <v>3.16232187</v>
      </c>
      <c r="I77" s="18" t="n">
        <v>392.35774157</v>
      </c>
      <c r="J77" s="20" t="n">
        <v>7.28776517</v>
      </c>
      <c r="K77" s="18" t="n">
        <v>371.88816463</v>
      </c>
      <c r="L77" s="20" t="n">
        <v>4.68585368</v>
      </c>
      <c r="M77" s="18" t="s">
        <v>481</v>
      </c>
      <c r="N77" s="20" t="s">
        <v>481</v>
      </c>
      <c r="O77" s="18" t="s">
        <v>481</v>
      </c>
      <c r="P77" s="20" t="s">
        <v>481</v>
      </c>
      <c r="Q77" s="18" t="s">
        <v>481</v>
      </c>
      <c r="R77" s="20" t="s">
        <v>481</v>
      </c>
      <c r="S77" s="18" t="n">
        <v>366.92657854</v>
      </c>
      <c r="T77" s="20" t="n">
        <v>5.51663014</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494.51831162</v>
      </c>
      <c r="P78" s="20" t="n">
        <v>4.45771317</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456.29558944</v>
      </c>
      <c r="P79" s="20" t="n">
        <v>6.90963052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459.81599437</v>
      </c>
      <c r="P80" s="20" t="n">
        <v>4.27720318</v>
      </c>
      <c r="Q80" s="18" t="s">
        <v>481</v>
      </c>
      <c r="R80" s="20" t="s">
        <v>481</v>
      </c>
      <c r="S80" s="18" t="s">
        <v>481</v>
      </c>
      <c r="T80" s="20" t="s">
        <v>481</v>
      </c>
    </row>
    <row r="81" spans="1:20">
      <c r="A81" s="23" t="s">
        <v>556</v>
      </c>
      <c r="B81" s="17" t="n">
        <v>8861</v>
      </c>
      <c r="C81" s="18">
        <f>(76.0/B81*100)</f>
        <v/>
      </c>
      <c r="D81" s="19" t="n">
        <v>8785</v>
      </c>
      <c r="E81" s="18" t="n">
        <v>468.07762129</v>
      </c>
      <c r="F81" s="20" t="n">
        <v>3.78877349</v>
      </c>
      <c r="G81" s="18" t="n">
        <v>430.02795357</v>
      </c>
      <c r="H81" s="20" t="n">
        <v>2.86825841</v>
      </c>
      <c r="I81" s="18" t="n">
        <v>431.33918932</v>
      </c>
      <c r="J81" s="20" t="n">
        <v>6.69708587</v>
      </c>
      <c r="K81" s="18" t="n">
        <v>398.96231336</v>
      </c>
      <c r="L81" s="20" t="n">
        <v>5.16401149</v>
      </c>
      <c r="M81" s="18" t="s">
        <v>481</v>
      </c>
      <c r="N81" s="20" t="s">
        <v>481</v>
      </c>
      <c r="O81" s="18" t="s">
        <v>481</v>
      </c>
      <c r="P81" s="20" t="s">
        <v>481</v>
      </c>
      <c r="Q81" s="18" t="s">
        <v>481</v>
      </c>
      <c r="R81" s="20" t="s">
        <v>481</v>
      </c>
      <c r="S81" s="18" t="n">
        <v>406.14898738</v>
      </c>
      <c r="T81" s="20" t="n">
        <v>14.55225038</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778</v>
      </c>
    </row>
    <row customHeight="1" ht="30" r="4" spans="1:20">
      <c r="A4" s="6" t="n"/>
      <c r="B4" s="7" t="s">
        <v>462</v>
      </c>
      <c r="C4" s="7" t="s">
        <v>463</v>
      </c>
      <c r="D4" s="8" t="s">
        <v>462</v>
      </c>
      <c r="E4" s="9" t="s">
        <v>774</v>
      </c>
      <c r="F4" s="10" t="n"/>
      <c r="G4" s="9" t="s">
        <v>775</v>
      </c>
      <c r="H4" s="10" t="n"/>
      <c r="I4" s="9" t="s">
        <v>776</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(534.0/B7*100)</f>
        <v/>
      </c>
      <c r="D7" s="19" t="n">
        <v>13996</v>
      </c>
      <c r="E7" s="18" t="n">
        <v>501.81571662</v>
      </c>
      <c r="F7" s="20" t="n">
        <v>1.81451766</v>
      </c>
      <c r="G7" s="18" t="n">
        <v>514.18709396</v>
      </c>
      <c r="H7" s="20" t="n">
        <v>3.59091601</v>
      </c>
      <c r="I7" s="18" t="n">
        <v>502.84279939</v>
      </c>
      <c r="J7" s="20" t="n">
        <v>4.46388908</v>
      </c>
      <c r="K7" s="18" t="n">
        <v>447.9744125</v>
      </c>
      <c r="L7" s="20" t="n">
        <v>3.96785557</v>
      </c>
      <c r="M7" s="18" t="s">
        <v>481</v>
      </c>
      <c r="N7" s="20" t="s">
        <v>481</v>
      </c>
      <c r="O7" s="18" t="s">
        <v>481</v>
      </c>
      <c r="P7" s="20" t="s">
        <v>481</v>
      </c>
      <c r="Q7" s="18" t="s">
        <v>481</v>
      </c>
      <c r="R7" s="20" t="s">
        <v>481</v>
      </c>
      <c r="S7" s="18" t="n">
        <v>443.32956062</v>
      </c>
      <c r="T7" s="20" t="n">
        <v>6.98971954</v>
      </c>
    </row>
    <row r="8" spans="1:20">
      <c r="A8" s="15" t="s">
        <v>483</v>
      </c>
      <c r="B8" s="17" t="n">
        <v>7007</v>
      </c>
      <c r="C8" s="18">
        <f>(46.0/B8*100)</f>
        <v/>
      </c>
      <c r="D8" s="19" t="n">
        <v>6961</v>
      </c>
      <c r="E8" s="18" t="n">
        <v>514.01581695</v>
      </c>
      <c r="F8" s="20" t="n">
        <v>3.07348668</v>
      </c>
      <c r="G8" s="18" t="n">
        <v>506.66967569</v>
      </c>
      <c r="H8" s="20" t="n">
        <v>10.88803923</v>
      </c>
      <c r="I8" s="18" t="n">
        <v>425.99079997</v>
      </c>
      <c r="J8" s="20" t="n">
        <v>19.37798743</v>
      </c>
      <c r="K8" s="18" t="n">
        <v>436.4198708</v>
      </c>
      <c r="L8" s="20" t="n">
        <v>3.89765197</v>
      </c>
      <c r="M8" s="18" t="s">
        <v>481</v>
      </c>
      <c r="N8" s="20" t="s">
        <v>481</v>
      </c>
      <c r="O8" s="18" t="n">
        <v>301.63126691</v>
      </c>
      <c r="P8" s="20" t="n">
        <v>25.14921031</v>
      </c>
      <c r="Q8" s="18" t="s">
        <v>481</v>
      </c>
      <c r="R8" s="20" t="s">
        <v>481</v>
      </c>
      <c r="S8" s="18" t="n">
        <v>426.68949846</v>
      </c>
      <c r="T8" s="20" t="n">
        <v>10.05406673</v>
      </c>
    </row>
    <row r="9" spans="1:20">
      <c r="A9" s="15" t="s">
        <v>484</v>
      </c>
      <c r="B9" s="17" t="n">
        <v>9651</v>
      </c>
      <c r="C9" s="18">
        <f>(510.0/B9*100)</f>
        <v/>
      </c>
      <c r="D9" s="19" t="n">
        <v>9141</v>
      </c>
      <c r="E9" s="18" t="n">
        <v>503.48649096</v>
      </c>
      <c r="F9" s="20" t="n">
        <v>2.05591494</v>
      </c>
      <c r="G9" s="18" t="n">
        <v>558.9987707400001</v>
      </c>
      <c r="H9" s="20" t="n">
        <v>3.22701394</v>
      </c>
      <c r="I9" s="18" t="n">
        <v>549.07225335</v>
      </c>
      <c r="J9" s="20" t="n">
        <v>4.35815003</v>
      </c>
      <c r="K9" s="18" t="n">
        <v>416.22075865</v>
      </c>
      <c r="L9" s="20" t="n">
        <v>6.04975957</v>
      </c>
      <c r="M9" s="18" t="s">
        <v>481</v>
      </c>
      <c r="N9" s="20" t="s">
        <v>481</v>
      </c>
      <c r="O9" s="18" t="n">
        <v>357.98454354</v>
      </c>
      <c r="P9" s="20" t="n">
        <v>11.51846445</v>
      </c>
      <c r="Q9" s="18" t="s">
        <v>481</v>
      </c>
      <c r="R9" s="20" t="s">
        <v>481</v>
      </c>
      <c r="S9" s="18" t="n">
        <v>433.65307407</v>
      </c>
      <c r="T9" s="20" t="n">
        <v>6.12457024</v>
      </c>
    </row>
    <row r="10" spans="1:20">
      <c r="A10" s="15" t="s">
        <v>485</v>
      </c>
      <c r="B10" s="17" t="n">
        <v>20058</v>
      </c>
      <c r="C10" s="18">
        <f>(545.0/B10*100)</f>
        <v/>
      </c>
      <c r="D10" s="19" t="n">
        <v>19513</v>
      </c>
      <c r="E10" s="18" t="n">
        <v>522.52382635</v>
      </c>
      <c r="F10" s="20" t="n">
        <v>2.7778733</v>
      </c>
      <c r="G10" s="18" t="n">
        <v>520.45999184</v>
      </c>
      <c r="H10" s="20" t="n">
        <v>2.5251023</v>
      </c>
      <c r="I10" s="18" t="n">
        <v>524.87192034</v>
      </c>
      <c r="J10" s="20" t="n">
        <v>3.47490087</v>
      </c>
      <c r="K10" s="18" t="n">
        <v>457.66484393</v>
      </c>
      <c r="L10" s="20" t="n">
        <v>6.03159435</v>
      </c>
      <c r="M10" s="18" t="s">
        <v>481</v>
      </c>
      <c r="N10" s="20" t="s">
        <v>481</v>
      </c>
      <c r="O10" s="18" t="s">
        <v>481</v>
      </c>
      <c r="P10" s="20" t="s">
        <v>481</v>
      </c>
      <c r="Q10" s="18" t="s">
        <v>481</v>
      </c>
      <c r="R10" s="20" t="s">
        <v>481</v>
      </c>
      <c r="S10" s="18" t="n">
        <v>443.54083384</v>
      </c>
      <c r="T10" s="20" t="n">
        <v>9.361879460000001</v>
      </c>
    </row>
    <row r="11" spans="1:20">
      <c r="A11" s="15" t="s">
        <v>486</v>
      </c>
      <c r="B11" s="17" t="n">
        <v>7053</v>
      </c>
      <c r="C11" s="18">
        <f>(94.0/B11*100)</f>
        <v/>
      </c>
      <c r="D11" s="19" t="n">
        <v>6959</v>
      </c>
      <c r="E11" s="18" t="n">
        <v>437.89316443</v>
      </c>
      <c r="F11" s="20" t="n">
        <v>2.49496141</v>
      </c>
      <c r="G11" s="18" t="n">
        <v>374.91583983</v>
      </c>
      <c r="H11" s="20" t="n">
        <v>5.27058487</v>
      </c>
      <c r="I11" s="18" t="n">
        <v>374.94720548</v>
      </c>
      <c r="J11" s="20" t="n">
        <v>11.21248387</v>
      </c>
      <c r="K11" s="18" t="n">
        <v>381.61604453</v>
      </c>
      <c r="L11" s="20" t="n">
        <v>5.27695564</v>
      </c>
      <c r="M11" s="18" t="s">
        <v>481</v>
      </c>
      <c r="N11" s="20" t="s">
        <v>481</v>
      </c>
      <c r="O11" s="18" t="s">
        <v>481</v>
      </c>
      <c r="P11" s="20" t="s">
        <v>481</v>
      </c>
      <c r="Q11" s="18" t="s">
        <v>481</v>
      </c>
      <c r="R11" s="20" t="s">
        <v>481</v>
      </c>
      <c r="S11" s="18" t="n">
        <v>367.31211387</v>
      </c>
      <c r="T11" s="20" t="n">
        <v>6.73516029</v>
      </c>
    </row>
    <row r="12" spans="1:20">
      <c r="A12" s="15" t="s">
        <v>487</v>
      </c>
      <c r="B12" s="17" t="n">
        <v>6894</v>
      </c>
      <c r="C12" s="18">
        <f>(59.0/B12*100)</f>
        <v/>
      </c>
      <c r="D12" s="19" t="n">
        <v>6835</v>
      </c>
      <c r="E12" s="18" t="n">
        <v>505.16236859</v>
      </c>
      <c r="F12" s="20" t="n">
        <v>2.24428377</v>
      </c>
      <c r="G12" s="18" t="n">
        <v>452.83330154</v>
      </c>
      <c r="H12" s="20" t="n">
        <v>7.04242527</v>
      </c>
      <c r="I12" s="18" t="n">
        <v>400.80334759</v>
      </c>
      <c r="J12" s="20" t="n">
        <v>12.14223745</v>
      </c>
      <c r="K12" s="18" t="n">
        <v>424.64340274</v>
      </c>
      <c r="L12" s="20" t="n">
        <v>6.97346529</v>
      </c>
      <c r="M12" s="18" t="s">
        <v>481</v>
      </c>
      <c r="N12" s="20" t="s">
        <v>481</v>
      </c>
      <c r="O12" s="18" t="n">
        <v>340.98506961</v>
      </c>
      <c r="P12" s="20" t="n">
        <v>12.52444664</v>
      </c>
      <c r="Q12" s="18" t="s">
        <v>481</v>
      </c>
      <c r="R12" s="20" t="s">
        <v>481</v>
      </c>
      <c r="S12" s="18" t="n">
        <v>422.61153706</v>
      </c>
      <c r="T12" s="20" t="n">
        <v>9.273776209999999</v>
      </c>
    </row>
    <row r="13" spans="1:20">
      <c r="A13" s="15" t="s">
        <v>488</v>
      </c>
      <c r="B13" s="17" t="n">
        <v>7161</v>
      </c>
      <c r="C13" s="18">
        <f>(124.0/B13*100)</f>
        <v/>
      </c>
      <c r="D13" s="19" t="n">
        <v>7037</v>
      </c>
      <c r="E13" s="18" t="n">
        <v>520.11527055</v>
      </c>
      <c r="F13" s="20" t="n">
        <v>2.10486535</v>
      </c>
      <c r="G13" s="18" t="n">
        <v>486.31833044</v>
      </c>
      <c r="H13" s="20" t="n">
        <v>7.90566367</v>
      </c>
      <c r="I13" s="18" t="n">
        <v>446.59384578</v>
      </c>
      <c r="J13" s="20" t="n">
        <v>18.09573833</v>
      </c>
      <c r="K13" s="18" t="n">
        <v>455.80166196</v>
      </c>
      <c r="L13" s="20" t="n">
        <v>7.99019283</v>
      </c>
      <c r="M13" s="18" t="s">
        <v>481</v>
      </c>
      <c r="N13" s="20" t="s">
        <v>481</v>
      </c>
      <c r="O13" s="18" t="n">
        <v>447.51533769</v>
      </c>
      <c r="P13" s="20" t="n">
        <v>5.97365007</v>
      </c>
      <c r="Q13" s="18" t="s">
        <v>481</v>
      </c>
      <c r="R13" s="20" t="s">
        <v>481</v>
      </c>
      <c r="S13" s="18" t="n">
        <v>450.57632564</v>
      </c>
      <c r="T13" s="20" t="n">
        <v>8.124587399999999</v>
      </c>
    </row>
    <row r="14" spans="1:20">
      <c r="A14" s="15" t="s">
        <v>489</v>
      </c>
      <c r="B14" s="17" t="n">
        <v>5587</v>
      </c>
      <c r="C14" s="18">
        <f>(78.0/B14*100)</f>
        <v/>
      </c>
      <c r="D14" s="19" t="n">
        <v>5509</v>
      </c>
      <c r="E14" s="18" t="n">
        <v>528.53305039</v>
      </c>
      <c r="F14" s="20" t="n">
        <v>2.08136046</v>
      </c>
      <c r="G14" s="18" t="n">
        <v>468.32427689</v>
      </c>
      <c r="H14" s="20" t="n">
        <v>6.15016839</v>
      </c>
      <c r="I14" s="18" t="n">
        <v>457.79241167</v>
      </c>
      <c r="J14" s="20" t="n">
        <v>11.35377864</v>
      </c>
      <c r="K14" s="18" t="n">
        <v>457.2678843</v>
      </c>
      <c r="L14" s="20" t="n">
        <v>9.76355004</v>
      </c>
      <c r="M14" s="18" t="s">
        <v>481</v>
      </c>
      <c r="N14" s="20" t="s">
        <v>481</v>
      </c>
      <c r="O14" s="18" t="s">
        <v>481</v>
      </c>
      <c r="P14" s="20" t="s">
        <v>481</v>
      </c>
      <c r="Q14" s="18" t="s">
        <v>481</v>
      </c>
      <c r="R14" s="20" t="s">
        <v>481</v>
      </c>
      <c r="S14" s="18" t="n">
        <v>449.7570803</v>
      </c>
      <c r="T14" s="20" t="n">
        <v>11.28184094</v>
      </c>
    </row>
    <row r="15" spans="1:20">
      <c r="A15" s="15" t="s">
        <v>490</v>
      </c>
      <c r="B15" s="17" t="n">
        <v>5882</v>
      </c>
      <c r="C15" s="18">
        <f>(63.0/B15*100)</f>
        <v/>
      </c>
      <c r="D15" s="19" t="n">
        <v>5819</v>
      </c>
      <c r="E15" s="18" t="n">
        <v>518.34601624</v>
      </c>
      <c r="F15" s="20" t="n">
        <v>2.15710215</v>
      </c>
      <c r="G15" s="18" t="n">
        <v>494.66866715</v>
      </c>
      <c r="H15" s="20" t="n">
        <v>7.06049727</v>
      </c>
      <c r="I15" s="18" t="n">
        <v>473.18596393</v>
      </c>
      <c r="J15" s="20" t="n">
        <v>16.1781501</v>
      </c>
      <c r="K15" s="18" t="n">
        <v>424.25667471</v>
      </c>
      <c r="L15" s="20" t="n">
        <v>10.82348656</v>
      </c>
      <c r="M15" s="18" t="s">
        <v>481</v>
      </c>
      <c r="N15" s="20" t="s">
        <v>481</v>
      </c>
      <c r="O15" s="18" t="n">
        <v>368.85220715</v>
      </c>
      <c r="P15" s="20" t="n">
        <v>14.5875493</v>
      </c>
      <c r="Q15" s="18" t="s">
        <v>481</v>
      </c>
      <c r="R15" s="20" t="s">
        <v>481</v>
      </c>
      <c r="S15" s="18" t="n">
        <v>448.79576189</v>
      </c>
      <c r="T15" s="20" t="n">
        <v>7.3010994</v>
      </c>
    </row>
    <row r="16" spans="1:20">
      <c r="A16" s="15" t="s">
        <v>491</v>
      </c>
      <c r="B16" s="17" t="n">
        <v>6108</v>
      </c>
      <c r="C16" s="18">
        <f>(121.0/B16*100)</f>
        <v/>
      </c>
      <c r="D16" s="19" t="n">
        <v>5987</v>
      </c>
      <c r="E16" s="18" t="n">
        <v>507.66298156</v>
      </c>
      <c r="F16" s="20" t="n">
        <v>1.98408433</v>
      </c>
      <c r="G16" s="18" t="n">
        <v>497.52927716</v>
      </c>
      <c r="H16" s="20" t="n">
        <v>9.7476457</v>
      </c>
      <c r="I16" s="18" t="n">
        <v>408.12999847</v>
      </c>
      <c r="J16" s="20" t="n">
        <v>11.90765982</v>
      </c>
      <c r="K16" s="18" t="n">
        <v>392.25010125</v>
      </c>
      <c r="L16" s="20" t="n">
        <v>6.28627534</v>
      </c>
      <c r="M16" s="18" t="s">
        <v>481</v>
      </c>
      <c r="N16" s="20" t="s">
        <v>481</v>
      </c>
      <c r="O16" s="18" t="s">
        <v>481</v>
      </c>
      <c r="P16" s="20" t="s">
        <v>481</v>
      </c>
      <c r="Q16" s="18" t="s">
        <v>481</v>
      </c>
      <c r="R16" s="20" t="s">
        <v>481</v>
      </c>
      <c r="S16" s="18" t="n">
        <v>406.4095895</v>
      </c>
      <c r="T16" s="20" t="n">
        <v>8.105617670000001</v>
      </c>
    </row>
    <row r="17" spans="1:20">
      <c r="A17" s="15" t="s">
        <v>492</v>
      </c>
      <c r="B17" s="17" t="n">
        <v>6504</v>
      </c>
      <c r="C17" s="18">
        <f>(1120.0/B17*100)</f>
        <v/>
      </c>
      <c r="D17" s="19" t="n">
        <v>5384</v>
      </c>
      <c r="E17" s="18" t="n">
        <v>515.51291521</v>
      </c>
      <c r="F17" s="20" t="n">
        <v>2.77476158</v>
      </c>
      <c r="G17" s="18" t="n">
        <v>548.77929481</v>
      </c>
      <c r="H17" s="20" t="n">
        <v>5.156106</v>
      </c>
      <c r="I17" s="18" t="n">
        <v>499.71709818</v>
      </c>
      <c r="J17" s="20" t="n">
        <v>12.54979542</v>
      </c>
      <c r="K17" s="18" t="n">
        <v>437.56462066</v>
      </c>
      <c r="L17" s="20" t="n">
        <v>9.030836430000001</v>
      </c>
      <c r="M17" s="18" t="s">
        <v>481</v>
      </c>
      <c r="N17" s="20" t="s">
        <v>481</v>
      </c>
      <c r="O17" s="18" t="n">
        <v>362.96139732</v>
      </c>
      <c r="P17" s="20" t="n">
        <v>12.64520278</v>
      </c>
      <c r="Q17" s="18" t="s">
        <v>481</v>
      </c>
      <c r="R17" s="20" t="s">
        <v>481</v>
      </c>
      <c r="S17" s="18" t="n">
        <v>463.68039557</v>
      </c>
      <c r="T17" s="20" t="n">
        <v>6.37567707</v>
      </c>
    </row>
    <row r="18" spans="1:20">
      <c r="A18" s="15" t="s">
        <v>493</v>
      </c>
      <c r="B18" s="17" t="n">
        <v>5532</v>
      </c>
      <c r="C18" s="18">
        <f>(29.0/B18*100)</f>
        <v/>
      </c>
      <c r="D18" s="19" t="n">
        <v>5503</v>
      </c>
      <c r="E18" s="18" t="n">
        <v>471.46153541</v>
      </c>
      <c r="F18" s="20" t="n">
        <v>3.57544382</v>
      </c>
      <c r="G18" s="18" t="n">
        <v>419.72656694</v>
      </c>
      <c r="H18" s="20" t="n">
        <v>3.88214253</v>
      </c>
      <c r="I18" s="18" t="n">
        <v>394.32051647</v>
      </c>
      <c r="J18" s="20" t="n">
        <v>7.58575552</v>
      </c>
      <c r="K18" s="18" t="n">
        <v>391.0034032</v>
      </c>
      <c r="L18" s="20" t="n">
        <v>9.97945679</v>
      </c>
      <c r="M18" s="18" t="s">
        <v>481</v>
      </c>
      <c r="N18" s="20" t="s">
        <v>481</v>
      </c>
      <c r="O18" s="18" t="s">
        <v>481</v>
      </c>
      <c r="P18" s="20" t="s">
        <v>481</v>
      </c>
      <c r="Q18" s="18" t="s">
        <v>481</v>
      </c>
      <c r="R18" s="20" t="s">
        <v>481</v>
      </c>
      <c r="S18" s="18" t="n">
        <v>385.97375353</v>
      </c>
      <c r="T18" s="20" t="n">
        <v>11.29067369</v>
      </c>
    </row>
    <row r="19" spans="1:20">
      <c r="A19" s="15" t="s">
        <v>494</v>
      </c>
      <c r="B19" s="17" t="n">
        <v>5658</v>
      </c>
      <c r="C19" s="18">
        <f>(139.0/B19*100)</f>
        <v/>
      </c>
      <c r="D19" s="19" t="n">
        <v>5519</v>
      </c>
      <c r="E19" s="18" t="n">
        <v>489.78714886</v>
      </c>
      <c r="F19" s="20" t="n">
        <v>2.80886746</v>
      </c>
      <c r="G19" s="18" t="n">
        <v>445.27592618</v>
      </c>
      <c r="H19" s="20" t="n">
        <v>8.772982089999999</v>
      </c>
      <c r="I19" s="18" t="n">
        <v>396.60878384</v>
      </c>
      <c r="J19" s="20" t="n">
        <v>8.31580538</v>
      </c>
      <c r="K19" s="18" t="n">
        <v>469.44549655</v>
      </c>
      <c r="L19" s="20" t="n">
        <v>7.71795137</v>
      </c>
      <c r="M19" s="18" t="s">
        <v>481</v>
      </c>
      <c r="N19" s="20" t="s">
        <v>481</v>
      </c>
      <c r="O19" s="18" t="s">
        <v>481</v>
      </c>
      <c r="P19" s="20" t="s">
        <v>481</v>
      </c>
      <c r="Q19" s="18" t="s">
        <v>481</v>
      </c>
      <c r="R19" s="20" t="s">
        <v>481</v>
      </c>
      <c r="S19" s="18" t="n">
        <v>398.80299074</v>
      </c>
      <c r="T19" s="20" t="n">
        <v>9.43141499</v>
      </c>
    </row>
    <row r="20" spans="1:20">
      <c r="A20" s="15" t="s">
        <v>495</v>
      </c>
      <c r="B20" s="17" t="n">
        <v>3371</v>
      </c>
      <c r="C20" s="18">
        <f>(75.0/B20*100)</f>
        <v/>
      </c>
      <c r="D20" s="19" t="n">
        <v>3296</v>
      </c>
      <c r="E20" s="18" t="n">
        <v>494.71141878</v>
      </c>
      <c r="F20" s="20" t="n">
        <v>2.31206468</v>
      </c>
      <c r="G20" s="18" t="n">
        <v>487.59331376</v>
      </c>
      <c r="H20" s="20" t="n">
        <v>6.74021422</v>
      </c>
      <c r="I20" s="18" t="n">
        <v>475.29379889</v>
      </c>
      <c r="J20" s="20" t="n">
        <v>16.35721713</v>
      </c>
      <c r="K20" s="18" t="n">
        <v>438.43210807</v>
      </c>
      <c r="L20" s="20" t="n">
        <v>7.17346823</v>
      </c>
      <c r="M20" s="18" t="s">
        <v>481</v>
      </c>
      <c r="N20" s="20" t="s">
        <v>481</v>
      </c>
      <c r="O20" s="18" t="s">
        <v>481</v>
      </c>
      <c r="P20" s="20" t="s">
        <v>481</v>
      </c>
      <c r="Q20" s="18" t="s">
        <v>481</v>
      </c>
      <c r="R20" s="20" t="s">
        <v>481</v>
      </c>
      <c r="S20" s="18" t="n">
        <v>404.60978128</v>
      </c>
      <c r="T20" s="20" t="n">
        <v>16.68359116</v>
      </c>
    </row>
    <row r="21" spans="1:20">
      <c r="A21" s="15" t="s">
        <v>496</v>
      </c>
      <c r="B21" s="17" t="n">
        <v>5741</v>
      </c>
      <c r="C21" s="18">
        <f>(46.0/B21*100)</f>
        <v/>
      </c>
      <c r="D21" s="19" t="n">
        <v>5695</v>
      </c>
      <c r="E21" s="18" t="n">
        <v>507.35801539</v>
      </c>
      <c r="F21" s="20" t="n">
        <v>2.04035199</v>
      </c>
      <c r="G21" s="18" t="n">
        <v>517.91580819</v>
      </c>
      <c r="H21" s="20" t="n">
        <v>3.25657095</v>
      </c>
      <c r="I21" s="18" t="n">
        <v>509.85054464</v>
      </c>
      <c r="J21" s="20" t="n">
        <v>4.5922125</v>
      </c>
      <c r="K21" s="18" t="n">
        <v>453.31234764</v>
      </c>
      <c r="L21" s="20" t="n">
        <v>6.2921512</v>
      </c>
      <c r="M21" s="18" t="s">
        <v>481</v>
      </c>
      <c r="N21" s="20" t="s">
        <v>481</v>
      </c>
      <c r="O21" s="18" t="s">
        <v>481</v>
      </c>
      <c r="P21" s="20" t="s">
        <v>481</v>
      </c>
      <c r="Q21" s="18" t="s">
        <v>481</v>
      </c>
      <c r="R21" s="20" t="s">
        <v>481</v>
      </c>
      <c r="S21" s="18" t="n">
        <v>445.36493204</v>
      </c>
      <c r="T21" s="20" t="n">
        <v>10.48594069</v>
      </c>
    </row>
    <row r="22" spans="1:20">
      <c r="A22" s="15" t="s">
        <v>497</v>
      </c>
      <c r="B22" s="17" t="n">
        <v>6598</v>
      </c>
      <c r="C22" s="18">
        <f>(35.0/B22*100)</f>
        <v/>
      </c>
      <c r="D22" s="19" t="n">
        <v>6563</v>
      </c>
      <c r="E22" s="18" t="n">
        <v>475.87890507</v>
      </c>
      <c r="F22" s="20" t="n">
        <v>3.80498856</v>
      </c>
      <c r="G22" s="18" t="n">
        <v>487.16954033</v>
      </c>
      <c r="H22" s="20" t="n">
        <v>5.32635306</v>
      </c>
      <c r="I22" s="18" t="n">
        <v>472.00863837</v>
      </c>
      <c r="J22" s="20" t="n">
        <v>5.70559102</v>
      </c>
      <c r="K22" s="18" t="n">
        <v>424.5505214</v>
      </c>
      <c r="L22" s="20" t="n">
        <v>12.09171373</v>
      </c>
      <c r="M22" s="18" t="s">
        <v>481</v>
      </c>
      <c r="N22" s="20" t="s">
        <v>481</v>
      </c>
      <c r="O22" s="18" t="s">
        <v>481</v>
      </c>
      <c r="P22" s="20" t="s">
        <v>481</v>
      </c>
      <c r="Q22" s="18" t="n">
        <v>384.82238036</v>
      </c>
      <c r="R22" s="20" t="n">
        <v>23.74760254</v>
      </c>
      <c r="S22" s="18" t="n">
        <v>394.67316608</v>
      </c>
      <c r="T22" s="20" t="n">
        <v>14.42681999</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489.72873084</v>
      </c>
      <c r="P23" s="20" t="n">
        <v>2.84541514</v>
      </c>
      <c r="Q23" s="18" t="s">
        <v>481</v>
      </c>
      <c r="R23" s="20" t="s">
        <v>481</v>
      </c>
      <c r="S23" s="18" t="s">
        <v>481</v>
      </c>
      <c r="T23" s="20" t="s">
        <v>481</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532.4398722</v>
      </c>
      <c r="P24" s="20" t="n">
        <v>3.00001481</v>
      </c>
      <c r="Q24" s="18" t="s">
        <v>481</v>
      </c>
      <c r="R24" s="20" t="s">
        <v>481</v>
      </c>
      <c r="S24" s="18" t="s">
        <v>481</v>
      </c>
      <c r="T24" s="20" t="s">
        <v>481</v>
      </c>
    </row>
    <row r="25" spans="1:20">
      <c r="A25" s="15" t="s">
        <v>500</v>
      </c>
      <c r="B25" s="17" t="n">
        <v>5581</v>
      </c>
      <c r="C25" s="18">
        <f>(25.0/B25*100)</f>
        <v/>
      </c>
      <c r="D25" s="19" t="n">
        <v>5556</v>
      </c>
      <c r="E25" s="18" t="n">
        <v>541.92812423</v>
      </c>
      <c r="F25" s="20" t="n">
        <v>4.49414509</v>
      </c>
      <c r="G25" s="18" t="n">
        <v>512.82811241</v>
      </c>
      <c r="H25" s="20" t="n">
        <v>3.46205608</v>
      </c>
      <c r="I25" s="18" t="n">
        <v>551.53489372</v>
      </c>
      <c r="J25" s="20" t="n">
        <v>6.30404356</v>
      </c>
      <c r="K25" s="18" t="n">
        <v>433.74903496</v>
      </c>
      <c r="L25" s="20" t="n">
        <v>6.33413158</v>
      </c>
      <c r="M25" s="18" t="s">
        <v>481</v>
      </c>
      <c r="N25" s="20" t="s">
        <v>481</v>
      </c>
      <c r="O25" s="18" t="s">
        <v>481</v>
      </c>
      <c r="P25" s="20" t="s">
        <v>481</v>
      </c>
      <c r="Q25" s="18" t="s">
        <v>481</v>
      </c>
      <c r="R25" s="20" t="s">
        <v>481</v>
      </c>
      <c r="S25" s="18" t="n">
        <v>515.2732582899999</v>
      </c>
      <c r="T25" s="20" t="n">
        <v>26.36366257</v>
      </c>
    </row>
    <row r="26" spans="1:20">
      <c r="A26" s="15" t="s">
        <v>501</v>
      </c>
      <c r="B26" s="17" t="n">
        <v>4869</v>
      </c>
      <c r="C26" s="18">
        <f>(50.0/B26*100)</f>
        <v/>
      </c>
      <c r="D26" s="19" t="n">
        <v>4819</v>
      </c>
      <c r="E26" s="18" t="n">
        <v>493.09243421</v>
      </c>
      <c r="F26" s="20" t="n">
        <v>1.86286778</v>
      </c>
      <c r="G26" s="18" t="n">
        <v>459.41636139</v>
      </c>
      <c r="H26" s="20" t="n">
        <v>4.66739296</v>
      </c>
      <c r="I26" s="18" t="n">
        <v>431.17403712</v>
      </c>
      <c r="J26" s="20" t="n">
        <v>6.71397669</v>
      </c>
      <c r="K26" s="18" t="n">
        <v>454.2412473</v>
      </c>
      <c r="L26" s="20" t="n">
        <v>7.54007811</v>
      </c>
      <c r="M26" s="18" t="s">
        <v>481</v>
      </c>
      <c r="N26" s="20" t="s">
        <v>481</v>
      </c>
      <c r="O26" s="18" t="s">
        <v>481</v>
      </c>
      <c r="P26" s="20" t="s">
        <v>481</v>
      </c>
      <c r="Q26" s="18" t="s">
        <v>481</v>
      </c>
      <c r="R26" s="20" t="s">
        <v>481</v>
      </c>
      <c r="S26" s="18" t="n">
        <v>449.69396977</v>
      </c>
      <c r="T26" s="20" t="n">
        <v>10.601662</v>
      </c>
    </row>
    <row r="27" spans="1:20">
      <c r="A27" s="15" t="s">
        <v>502</v>
      </c>
      <c r="B27" s="17" t="n">
        <v>5299</v>
      </c>
      <c r="C27" s="18">
        <f>(48.0/B27*100)</f>
        <v/>
      </c>
      <c r="D27" s="19" t="n">
        <v>5251</v>
      </c>
      <c r="E27" s="18" t="n">
        <v>498.35932254</v>
      </c>
      <c r="F27" s="20" t="n">
        <v>1.69536587</v>
      </c>
      <c r="G27" s="18" t="n">
        <v>482.84021725</v>
      </c>
      <c r="H27" s="20" t="n">
        <v>6.31203533</v>
      </c>
      <c r="I27" s="18" t="n">
        <v>451.6167174</v>
      </c>
      <c r="J27" s="20" t="n">
        <v>12.07778749</v>
      </c>
      <c r="K27" s="18" t="n">
        <v>423.78790135</v>
      </c>
      <c r="L27" s="20" t="n">
        <v>3.98999594</v>
      </c>
      <c r="M27" s="18" t="s">
        <v>481</v>
      </c>
      <c r="N27" s="20" t="s">
        <v>481</v>
      </c>
      <c r="O27" s="18" t="s">
        <v>481</v>
      </c>
      <c r="P27" s="20" t="s">
        <v>481</v>
      </c>
      <c r="Q27" s="18" t="s">
        <v>481</v>
      </c>
      <c r="R27" s="20" t="s">
        <v>481</v>
      </c>
      <c r="S27" s="18" t="n">
        <v>416.8054279</v>
      </c>
      <c r="T27" s="20" t="n">
        <v>7.76885445</v>
      </c>
    </row>
    <row r="28" spans="1:20">
      <c r="A28" s="15" t="s">
        <v>503</v>
      </c>
      <c r="B28" s="17" t="n">
        <v>7568</v>
      </c>
      <c r="C28" s="18">
        <f>(166.0/B28*100)</f>
        <v/>
      </c>
      <c r="D28" s="19" t="n">
        <v>7402</v>
      </c>
      <c r="E28" s="18" t="n">
        <v>418.81652682</v>
      </c>
      <c r="F28" s="20" t="n">
        <v>2.33039653</v>
      </c>
      <c r="G28" s="18" t="n">
        <v>386.1399363</v>
      </c>
      <c r="H28" s="20" t="n">
        <v>3.31197695</v>
      </c>
      <c r="I28" s="18" t="n">
        <v>375.98026103</v>
      </c>
      <c r="J28" s="20" t="n">
        <v>5.46380638</v>
      </c>
      <c r="K28" s="18" t="n">
        <v>404.13273028</v>
      </c>
      <c r="L28" s="20" t="n">
        <v>12.41326105</v>
      </c>
      <c r="M28" s="18" t="s">
        <v>481</v>
      </c>
      <c r="N28" s="20" t="s">
        <v>481</v>
      </c>
      <c r="O28" s="18" t="s">
        <v>481</v>
      </c>
      <c r="P28" s="20" t="s">
        <v>481</v>
      </c>
      <c r="Q28" s="18" t="s">
        <v>481</v>
      </c>
      <c r="R28" s="20" t="s">
        <v>481</v>
      </c>
      <c r="S28" s="18" t="n">
        <v>374.21062528</v>
      </c>
      <c r="T28" s="20" t="n">
        <v>7.79732939</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512.25278989</v>
      </c>
      <c r="P29" s="20" t="n">
        <v>2.21158673</v>
      </c>
      <c r="Q29" s="18" t="s">
        <v>481</v>
      </c>
      <c r="R29" s="20" t="s">
        <v>481</v>
      </c>
      <c r="S29" s="18" t="s">
        <v>481</v>
      </c>
      <c r="T29" s="20" t="s">
        <v>481</v>
      </c>
    </row>
    <row r="30" spans="1:20">
      <c r="A30" s="15" t="s">
        <v>505</v>
      </c>
      <c r="B30" s="17" t="n">
        <v>4520</v>
      </c>
      <c r="C30" s="18">
        <f>(140.0/B30*100)</f>
        <v/>
      </c>
      <c r="D30" s="19" t="n">
        <v>4380</v>
      </c>
      <c r="E30" s="18" t="n">
        <v>504.75408572</v>
      </c>
      <c r="F30" s="20" t="n">
        <v>2.61983142</v>
      </c>
      <c r="G30" s="18" t="n">
        <v>509.44827345</v>
      </c>
      <c r="H30" s="20" t="n">
        <v>3.86596861</v>
      </c>
      <c r="I30" s="18" t="n">
        <v>506.86335789</v>
      </c>
      <c r="J30" s="20" t="n">
        <v>6.62600452</v>
      </c>
      <c r="K30" s="18" t="n">
        <v>422.17925588</v>
      </c>
      <c r="L30" s="20" t="n">
        <v>5.81826465</v>
      </c>
      <c r="M30" s="18" t="s">
        <v>481</v>
      </c>
      <c r="N30" s="20" t="s">
        <v>481</v>
      </c>
      <c r="O30" s="18" t="s">
        <v>481</v>
      </c>
      <c r="P30" s="20" t="s">
        <v>481</v>
      </c>
      <c r="Q30" s="18" t="s">
        <v>481</v>
      </c>
      <c r="R30" s="20" t="s">
        <v>481</v>
      </c>
      <c r="S30" s="18" t="n">
        <v>429.87346702</v>
      </c>
      <c r="T30" s="20" t="n">
        <v>10.44120987</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501.72981506</v>
      </c>
      <c r="P31" s="20" t="n">
        <v>2.23163648</v>
      </c>
      <c r="Q31" s="18" t="s">
        <v>481</v>
      </c>
      <c r="R31" s="20" t="s">
        <v>481</v>
      </c>
      <c r="S31" s="18" t="s">
        <v>481</v>
      </c>
      <c r="T31" s="20" t="s">
        <v>481</v>
      </c>
    </row>
    <row r="32" spans="1:20">
      <c r="A32" s="15" t="s">
        <v>507</v>
      </c>
      <c r="B32" s="17" t="n">
        <v>4478</v>
      </c>
      <c r="C32" s="18">
        <f>(6.0/B32*100)</f>
        <v/>
      </c>
      <c r="D32" s="19" t="n">
        <v>4472</v>
      </c>
      <c r="E32" s="18" t="n">
        <v>510.77089682</v>
      </c>
      <c r="F32" s="20" t="n">
        <v>2.28788802</v>
      </c>
      <c r="G32" s="18" t="n">
        <v>460.8035202</v>
      </c>
      <c r="H32" s="20" t="n">
        <v>7.99629224</v>
      </c>
      <c r="I32" s="18" t="n">
        <v>449.3781317</v>
      </c>
      <c r="J32" s="20" t="n">
        <v>19.55298313</v>
      </c>
      <c r="K32" s="18" t="n">
        <v>411.26327339</v>
      </c>
      <c r="L32" s="20" t="n">
        <v>12.39222594</v>
      </c>
      <c r="M32" s="18" t="s">
        <v>481</v>
      </c>
      <c r="N32" s="20" t="s">
        <v>481</v>
      </c>
      <c r="O32" s="18" t="s">
        <v>481</v>
      </c>
      <c r="P32" s="20" t="s">
        <v>481</v>
      </c>
      <c r="Q32" s="18" t="s">
        <v>481</v>
      </c>
      <c r="R32" s="20" t="s">
        <v>481</v>
      </c>
      <c r="S32" s="18" t="n">
        <v>459.38049017</v>
      </c>
      <c r="T32" s="20" t="n">
        <v>13.25742956</v>
      </c>
    </row>
    <row r="33" spans="1:20">
      <c r="A33" s="15" t="s">
        <v>508</v>
      </c>
      <c r="B33" s="17" t="n">
        <v>7325</v>
      </c>
      <c r="C33" s="18">
        <f>(78.0/B33*100)</f>
        <v/>
      </c>
      <c r="D33" s="19" t="n">
        <v>7247</v>
      </c>
      <c r="E33" s="18" t="n">
        <v>508.53100333</v>
      </c>
      <c r="F33" s="20" t="n">
        <v>3.17574196</v>
      </c>
      <c r="G33" s="18" t="n">
        <v>468.89491916</v>
      </c>
      <c r="H33" s="20" t="n">
        <v>4.6453068</v>
      </c>
      <c r="I33" s="18" t="n">
        <v>458.94340995</v>
      </c>
      <c r="J33" s="20" t="n">
        <v>8.89917925</v>
      </c>
      <c r="K33" s="18" t="n">
        <v>489.45728579</v>
      </c>
      <c r="L33" s="20" t="n">
        <v>3.51800922</v>
      </c>
      <c r="M33" s="18" t="s">
        <v>481</v>
      </c>
      <c r="N33" s="20" t="s">
        <v>481</v>
      </c>
      <c r="O33" s="18" t="s">
        <v>481</v>
      </c>
      <c r="P33" s="20" t="s">
        <v>481</v>
      </c>
      <c r="Q33" s="18" t="s">
        <v>481</v>
      </c>
      <c r="R33" s="20" t="s">
        <v>481</v>
      </c>
      <c r="S33" s="18" t="n">
        <v>419.85924146</v>
      </c>
      <c r="T33" s="20" t="n">
        <v>8.319806740000001</v>
      </c>
    </row>
    <row r="34" spans="1:20">
      <c r="A34" s="15" t="s">
        <v>509</v>
      </c>
      <c r="B34" s="17" t="n">
        <v>6350</v>
      </c>
      <c r="C34" s="18">
        <f>(60.0/B34*100)</f>
        <v/>
      </c>
      <c r="D34" s="19" t="n">
        <v>6290</v>
      </c>
      <c r="E34" s="18" t="n">
        <v>492.64052005</v>
      </c>
      <c r="F34" s="20" t="n">
        <v>2.60722191</v>
      </c>
      <c r="G34" s="18" t="n">
        <v>449.43284494</v>
      </c>
      <c r="H34" s="20" t="n">
        <v>6.19937848</v>
      </c>
      <c r="I34" s="18" t="n">
        <v>434.00778483</v>
      </c>
      <c r="J34" s="20" t="n">
        <v>9.73307067</v>
      </c>
      <c r="K34" s="18" t="n">
        <v>431.08701148</v>
      </c>
      <c r="L34" s="20" t="n">
        <v>12.51358448</v>
      </c>
      <c r="M34" s="18" t="s">
        <v>481</v>
      </c>
      <c r="N34" s="20" t="s">
        <v>481</v>
      </c>
      <c r="O34" s="18" t="n">
        <v>336.51078337</v>
      </c>
      <c r="P34" s="20" t="n">
        <v>12.24828707</v>
      </c>
      <c r="Q34" s="18" t="s">
        <v>481</v>
      </c>
      <c r="R34" s="20" t="s">
        <v>481</v>
      </c>
      <c r="S34" s="18" t="n">
        <v>395.82913708</v>
      </c>
      <c r="T34" s="20" t="n">
        <v>11.23725469</v>
      </c>
    </row>
    <row r="35" spans="1:20">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n">
        <v>509.91963209</v>
      </c>
      <c r="R35" s="20" t="n">
        <v>1.25633733</v>
      </c>
      <c r="S35" s="18" t="s">
        <v>481</v>
      </c>
      <c r="T35" s="20" t="s">
        <v>481</v>
      </c>
    </row>
    <row r="36" spans="1:20">
      <c r="A36" s="15" t="s">
        <v>511</v>
      </c>
      <c r="B36" s="17" t="n">
        <v>6736</v>
      </c>
      <c r="C36" s="18">
        <f>(40.0/B36*100)</f>
        <v/>
      </c>
      <c r="D36" s="19" t="n">
        <v>6696</v>
      </c>
      <c r="E36" s="18" t="n">
        <v>489.56641269</v>
      </c>
      <c r="F36" s="20" t="n">
        <v>2.46747973</v>
      </c>
      <c r="G36" s="18" t="n">
        <v>498.73092469</v>
      </c>
      <c r="H36" s="20" t="n">
        <v>4.73320146</v>
      </c>
      <c r="I36" s="18" t="n">
        <v>493.67826348</v>
      </c>
      <c r="J36" s="20" t="n">
        <v>7.55445831</v>
      </c>
      <c r="K36" s="18" t="n">
        <v>467.60582163</v>
      </c>
      <c r="L36" s="20" t="n">
        <v>3.41039353</v>
      </c>
      <c r="M36" s="18" t="s">
        <v>481</v>
      </c>
      <c r="N36" s="20" t="s">
        <v>481</v>
      </c>
      <c r="O36" s="18" t="s">
        <v>481</v>
      </c>
      <c r="P36" s="20" t="s">
        <v>481</v>
      </c>
      <c r="Q36" s="18" t="s">
        <v>481</v>
      </c>
      <c r="R36" s="20" t="s">
        <v>481</v>
      </c>
      <c r="S36" s="18" t="n">
        <v>410.35027047</v>
      </c>
      <c r="T36" s="20" t="n">
        <v>12.8618761</v>
      </c>
    </row>
    <row r="37" spans="1:20">
      <c r="A37" s="15" t="s">
        <v>512</v>
      </c>
      <c r="B37" s="17" t="n">
        <v>5458</v>
      </c>
      <c r="C37" s="18">
        <f>(81.0/B37*100)</f>
        <v/>
      </c>
      <c r="D37" s="19" t="n">
        <v>5377</v>
      </c>
      <c r="E37" s="18" t="n">
        <v>507.96764868</v>
      </c>
      <c r="F37" s="20" t="n">
        <v>2.69172015</v>
      </c>
      <c r="G37" s="18" t="n">
        <v>471.79338678</v>
      </c>
      <c r="H37" s="20" t="n">
        <v>4.92237769</v>
      </c>
      <c r="I37" s="18" t="n">
        <v>466.13349026</v>
      </c>
      <c r="J37" s="20" t="n">
        <v>18.07970176</v>
      </c>
      <c r="K37" s="18" t="n">
        <v>398.61657436</v>
      </c>
      <c r="L37" s="20" t="n">
        <v>8.69317599</v>
      </c>
      <c r="M37" s="18" t="s">
        <v>481</v>
      </c>
      <c r="N37" s="20" t="s">
        <v>481</v>
      </c>
      <c r="O37" s="18" t="s">
        <v>481</v>
      </c>
      <c r="P37" s="20" t="s">
        <v>481</v>
      </c>
      <c r="Q37" s="18" t="s">
        <v>481</v>
      </c>
      <c r="R37" s="20" t="s">
        <v>481</v>
      </c>
      <c r="S37" s="18" t="n">
        <v>420.77325533</v>
      </c>
      <c r="T37" s="20" t="n">
        <v>8.474750670000001</v>
      </c>
    </row>
    <row r="38" spans="1:20">
      <c r="A38" s="15" t="s">
        <v>513</v>
      </c>
      <c r="B38" s="17" t="n">
        <v>5860</v>
      </c>
      <c r="C38" s="18">
        <f>(19.0/B38*100)</f>
        <v/>
      </c>
      <c r="D38" s="19" t="n">
        <v>5841</v>
      </c>
      <c r="E38" s="18" t="n">
        <v>530.80220478</v>
      </c>
      <c r="F38" s="20" t="n">
        <v>2.91837154</v>
      </c>
      <c r="G38" s="18" t="n">
        <v>513.52321102</v>
      </c>
      <c r="H38" s="20" t="n">
        <v>8.693460829999999</v>
      </c>
      <c r="I38" s="18" t="n">
        <v>453.59652622</v>
      </c>
      <c r="J38" s="20" t="n">
        <v>14.08919244</v>
      </c>
      <c r="K38" s="18" t="n">
        <v>484.7089518</v>
      </c>
      <c r="L38" s="20" t="n">
        <v>6.53951454</v>
      </c>
      <c r="M38" s="18" t="s">
        <v>481</v>
      </c>
      <c r="N38" s="20" t="s">
        <v>481</v>
      </c>
      <c r="O38" s="18" t="s">
        <v>481</v>
      </c>
      <c r="P38" s="20" t="s">
        <v>481</v>
      </c>
      <c r="Q38" s="18" t="s">
        <v>481</v>
      </c>
      <c r="R38" s="20" t="s">
        <v>481</v>
      </c>
      <c r="S38" s="18" t="n">
        <v>458.64265004</v>
      </c>
      <c r="T38" s="20" t="n">
        <v>9.94837173</v>
      </c>
    </row>
    <row r="39" spans="1:20">
      <c r="A39" s="15" t="s">
        <v>514</v>
      </c>
      <c r="B39" s="17" t="n">
        <v>5895</v>
      </c>
      <c r="C39" s="18">
        <f>(33.0/B39*100)</f>
        <v/>
      </c>
      <c r="D39" s="19" t="n">
        <v>5862</v>
      </c>
      <c r="E39" s="18" t="n">
        <v>436.16334446</v>
      </c>
      <c r="F39" s="20" t="n">
        <v>4.90418896</v>
      </c>
      <c r="G39" s="18" t="n">
        <v>413.48040182</v>
      </c>
      <c r="H39" s="20" t="n">
        <v>5.17573745</v>
      </c>
      <c r="I39" s="18" t="n">
        <v>422.27460403</v>
      </c>
      <c r="J39" s="20" t="n">
        <v>5.46002026</v>
      </c>
      <c r="K39" s="18" t="n">
        <v>387.11765216</v>
      </c>
      <c r="L39" s="20" t="n">
        <v>6.25137534</v>
      </c>
      <c r="M39" s="18" t="s">
        <v>481</v>
      </c>
      <c r="N39" s="20" t="s">
        <v>481</v>
      </c>
      <c r="O39" s="18" t="s">
        <v>481</v>
      </c>
      <c r="P39" s="20" t="s">
        <v>481</v>
      </c>
      <c r="Q39" s="18" t="s">
        <v>481</v>
      </c>
      <c r="R39" s="20" t="s">
        <v>481</v>
      </c>
      <c r="S39" s="18" t="n">
        <v>372.04261765</v>
      </c>
      <c r="T39" s="20" t="n">
        <v>9.05202411</v>
      </c>
    </row>
    <row r="40" spans="1:20">
      <c r="A40" s="15" t="s">
        <v>515</v>
      </c>
      <c r="B40" s="17" t="n">
        <v>14157</v>
      </c>
      <c r="C40" s="18">
        <f>(347.0/B40*100)</f>
        <v/>
      </c>
      <c r="D40" s="19" t="n">
        <v>13810</v>
      </c>
      <c r="E40" s="18" t="n">
        <v>501.47014324</v>
      </c>
      <c r="F40" s="20" t="n">
        <v>2.49636267</v>
      </c>
      <c r="G40" s="18" t="n">
        <v>497.7060797</v>
      </c>
      <c r="H40" s="20" t="n">
        <v>5.80856768</v>
      </c>
      <c r="I40" s="18" t="n">
        <v>451.67761073</v>
      </c>
      <c r="J40" s="20" t="n">
        <v>8.65657418</v>
      </c>
      <c r="K40" s="18" t="n">
        <v>414.04269234</v>
      </c>
      <c r="L40" s="20" t="n">
        <v>6.08916014</v>
      </c>
      <c r="M40" s="18" t="s">
        <v>481</v>
      </c>
      <c r="N40" s="20" t="s">
        <v>481</v>
      </c>
      <c r="O40" s="18" t="s">
        <v>481</v>
      </c>
      <c r="P40" s="20" t="s">
        <v>481</v>
      </c>
      <c r="Q40" s="18" t="s">
        <v>481</v>
      </c>
      <c r="R40" s="20" t="s">
        <v>481</v>
      </c>
      <c r="S40" s="18" t="n">
        <v>404.86989312</v>
      </c>
      <c r="T40" s="20" t="n">
        <v>7.4744588</v>
      </c>
    </row>
    <row r="41" spans="1:20">
      <c r="A41" s="15" t="s">
        <v>516</v>
      </c>
      <c r="B41" s="17" t="n">
        <v>5712</v>
      </c>
      <c r="C41" s="18">
        <f>(47.0/B41*100)</f>
        <v/>
      </c>
      <c r="D41" s="19" t="n">
        <v>5665</v>
      </c>
      <c r="E41" s="18" t="n">
        <v>458.32727244</v>
      </c>
      <c r="F41" s="20" t="n">
        <v>3.86053932</v>
      </c>
      <c r="G41" s="18" t="n">
        <v>494.98237519</v>
      </c>
      <c r="H41" s="20" t="n">
        <v>3.62439931</v>
      </c>
      <c r="I41" s="18" t="n">
        <v>481.93297606</v>
      </c>
      <c r="J41" s="20" t="n">
        <v>6.36222829</v>
      </c>
      <c r="K41" s="18" t="n">
        <v>431.51482993</v>
      </c>
      <c r="L41" s="20" t="n">
        <v>6.27770112</v>
      </c>
      <c r="M41" s="18" t="s">
        <v>481</v>
      </c>
      <c r="N41" s="20" t="s">
        <v>481</v>
      </c>
      <c r="O41" s="18" t="n">
        <v>392.51815558</v>
      </c>
      <c r="P41" s="20" t="n">
        <v>16.89642718</v>
      </c>
      <c r="Q41" s="18" t="s">
        <v>481</v>
      </c>
      <c r="R41" s="20" t="s">
        <v>481</v>
      </c>
      <c r="S41" s="18" t="n">
        <v>398.49293312</v>
      </c>
      <c r="T41" s="20" t="n">
        <v>8.26338486</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359.60621715</v>
      </c>
      <c r="P45" s="20" t="n">
        <v>2.95186404</v>
      </c>
      <c r="Q45" s="18" t="s">
        <v>481</v>
      </c>
      <c r="R45" s="20" t="s">
        <v>481</v>
      </c>
      <c r="S45" s="18" t="s">
        <v>481</v>
      </c>
      <c r="T45" s="20" t="s">
        <v>481</v>
      </c>
    </row>
    <row r="46" spans="1:20">
      <c r="A46" s="15" t="s">
        <v>521</v>
      </c>
      <c r="B46" s="17" t="n">
        <v>23141</v>
      </c>
      <c r="C46" s="18">
        <f>(1779.0/B46*100)</f>
        <v/>
      </c>
      <c r="D46" s="19" t="n">
        <v>21362</v>
      </c>
      <c r="E46" s="18" t="n">
        <v>398.44334935</v>
      </c>
      <c r="F46" s="20" t="n">
        <v>3.24870789</v>
      </c>
      <c r="G46" s="18" t="n">
        <v>361.04789511</v>
      </c>
      <c r="H46" s="20" t="n">
        <v>5.08684759</v>
      </c>
      <c r="I46" s="18" t="n">
        <v>332.89861399</v>
      </c>
      <c r="J46" s="20" t="n">
        <v>11.58529912</v>
      </c>
      <c r="K46" s="18" t="n">
        <v>337.5417534</v>
      </c>
      <c r="L46" s="20" t="n">
        <v>3.26574895</v>
      </c>
      <c r="M46" s="18" t="s">
        <v>481</v>
      </c>
      <c r="N46" s="20" t="s">
        <v>481</v>
      </c>
      <c r="O46" s="18" t="s">
        <v>481</v>
      </c>
      <c r="P46" s="20" t="s">
        <v>481</v>
      </c>
      <c r="Q46" s="18" t="s">
        <v>481</v>
      </c>
      <c r="R46" s="20" t="s">
        <v>481</v>
      </c>
      <c r="S46" s="18" t="n">
        <v>338.1356645</v>
      </c>
      <c r="T46" s="20" t="n">
        <v>4.42052185</v>
      </c>
    </row>
    <row r="47" spans="1:20">
      <c r="A47" s="15" t="s">
        <v>522</v>
      </c>
      <c r="B47" s="17" t="n">
        <v>5928</v>
      </c>
      <c r="C47" s="18">
        <f>(184.0/B47*100)</f>
        <v/>
      </c>
      <c r="D47" s="19" t="n">
        <v>5744</v>
      </c>
      <c r="E47" s="18" t="n">
        <v>475.86765302</v>
      </c>
      <c r="F47" s="20" t="n">
        <v>4.09145251</v>
      </c>
      <c r="G47" s="18" t="n">
        <v>422.84523627</v>
      </c>
      <c r="H47" s="20" t="n">
        <v>4.07236284</v>
      </c>
      <c r="I47" s="18" t="n">
        <v>416.24390369</v>
      </c>
      <c r="J47" s="20" t="n">
        <v>5.05785475</v>
      </c>
      <c r="K47" s="18" t="n">
        <v>368.1951933</v>
      </c>
      <c r="L47" s="20" t="n">
        <v>6.312425</v>
      </c>
      <c r="M47" s="18" t="s">
        <v>481</v>
      </c>
      <c r="N47" s="20" t="s">
        <v>481</v>
      </c>
      <c r="O47" s="18" t="s">
        <v>481</v>
      </c>
      <c r="P47" s="20" t="s">
        <v>481</v>
      </c>
      <c r="Q47" s="18" t="s">
        <v>481</v>
      </c>
      <c r="R47" s="20" t="s">
        <v>481</v>
      </c>
      <c r="S47" s="18" t="n">
        <v>380.67223569</v>
      </c>
      <c r="T47" s="20" t="n">
        <v>7.19927772</v>
      </c>
    </row>
    <row r="48" spans="1:20">
      <c r="A48" s="15" t="s">
        <v>523</v>
      </c>
      <c r="B48" s="17" t="n">
        <v>9841</v>
      </c>
      <c r="C48" s="18">
        <f>(7.0/B48*100)</f>
        <v/>
      </c>
      <c r="D48" s="19" t="n">
        <v>9834</v>
      </c>
      <c r="E48" s="18" t="n">
        <v>554.52616481</v>
      </c>
      <c r="F48" s="20" t="n">
        <v>4.65624855</v>
      </c>
      <c r="G48" s="18" t="n">
        <v>490.05151205</v>
      </c>
      <c r="H48" s="20" t="n">
        <v>6.25185948</v>
      </c>
      <c r="I48" s="18" t="n">
        <v>447.17319236</v>
      </c>
      <c r="J48" s="20" t="n">
        <v>9.34843953</v>
      </c>
      <c r="K48" s="18" t="n">
        <v>484.09279329</v>
      </c>
      <c r="L48" s="20" t="n">
        <v>7.99371132</v>
      </c>
      <c r="M48" s="18" t="s">
        <v>481</v>
      </c>
      <c r="N48" s="20" t="s">
        <v>481</v>
      </c>
      <c r="O48" s="18" t="s">
        <v>481</v>
      </c>
      <c r="P48" s="20" t="s">
        <v>481</v>
      </c>
      <c r="Q48" s="18" t="s">
        <v>481</v>
      </c>
      <c r="R48" s="20" t="s">
        <v>481</v>
      </c>
      <c r="S48" s="18" t="n">
        <v>419.26238644</v>
      </c>
      <c r="T48" s="20" t="n">
        <v>15.02044988</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409.03332786</v>
      </c>
      <c r="P49" s="20" t="n">
        <v>3.05386641</v>
      </c>
      <c r="Q49" s="18" t="s">
        <v>481</v>
      </c>
      <c r="R49" s="20" t="s">
        <v>481</v>
      </c>
      <c r="S49" s="18" t="s">
        <v>481</v>
      </c>
      <c r="T49" s="20" t="s">
        <v>481</v>
      </c>
    </row>
    <row r="50" spans="1:20">
      <c r="A50" s="15" t="s">
        <v>525</v>
      </c>
      <c r="B50" s="17" t="n">
        <v>11795</v>
      </c>
      <c r="C50" s="18">
        <f>(250.0/B50*100)</f>
        <v/>
      </c>
      <c r="D50" s="19" t="n">
        <v>11545</v>
      </c>
      <c r="E50" s="18" t="n">
        <v>406.50989901</v>
      </c>
      <c r="F50" s="20" t="n">
        <v>2.25993401</v>
      </c>
      <c r="G50" s="18" t="n">
        <v>362.93432994</v>
      </c>
      <c r="H50" s="20" t="n">
        <v>3.02906974</v>
      </c>
      <c r="I50" s="18" t="n">
        <v>356.68168317</v>
      </c>
      <c r="J50" s="20" t="n">
        <v>5.7155641</v>
      </c>
      <c r="K50" s="18" t="n">
        <v>347.83550743</v>
      </c>
      <c r="L50" s="20" t="n">
        <v>9.218126939999999</v>
      </c>
      <c r="M50" s="18" t="s">
        <v>481</v>
      </c>
      <c r="N50" s="20" t="s">
        <v>481</v>
      </c>
      <c r="O50" s="18" t="s">
        <v>481</v>
      </c>
      <c r="P50" s="20" t="s">
        <v>481</v>
      </c>
      <c r="Q50" s="18" t="s">
        <v>481</v>
      </c>
      <c r="R50" s="20" t="s">
        <v>481</v>
      </c>
      <c r="S50" s="18" t="n">
        <v>348.19931649</v>
      </c>
      <c r="T50" s="20" t="n">
        <v>7.13935681</v>
      </c>
    </row>
    <row r="51" spans="1:20">
      <c r="A51" s="15" t="s">
        <v>526</v>
      </c>
      <c r="B51" s="17" t="n">
        <v>6866</v>
      </c>
      <c r="C51" s="18">
        <f>(112.0/B51*100)</f>
        <v/>
      </c>
      <c r="D51" s="19" t="n">
        <v>6754</v>
      </c>
      <c r="E51" s="18" t="n">
        <v>422.21422594</v>
      </c>
      <c r="F51" s="20" t="n">
        <v>3.48129041</v>
      </c>
      <c r="G51" s="18" t="n">
        <v>395.27316863</v>
      </c>
      <c r="H51" s="20" t="n">
        <v>2.8491507</v>
      </c>
      <c r="I51" s="18" t="n">
        <v>388.1798966</v>
      </c>
      <c r="J51" s="20" t="n">
        <v>3.98666214</v>
      </c>
      <c r="K51" s="18" t="n">
        <v>373.93188865</v>
      </c>
      <c r="L51" s="20" t="n">
        <v>6.27375186</v>
      </c>
      <c r="M51" s="18" t="s">
        <v>481</v>
      </c>
      <c r="N51" s="20" t="s">
        <v>481</v>
      </c>
      <c r="O51" s="18" t="n">
        <v>380.5422133</v>
      </c>
      <c r="P51" s="20" t="n">
        <v>4.31283207</v>
      </c>
      <c r="Q51" s="18" t="s">
        <v>481</v>
      </c>
      <c r="R51" s="20" t="s">
        <v>481</v>
      </c>
      <c r="S51" s="18" t="n">
        <v>369.06352006</v>
      </c>
      <c r="T51" s="20" t="n">
        <v>4.81006441</v>
      </c>
    </row>
    <row r="52" spans="1:20">
      <c r="A52" s="15" t="s">
        <v>527</v>
      </c>
      <c r="B52" s="17" t="n">
        <v>5809</v>
      </c>
      <c r="C52" s="18">
        <f>(85.0/B52*100)</f>
        <v/>
      </c>
      <c r="D52" s="19" t="n">
        <v>5724</v>
      </c>
      <c r="E52" s="18" t="n">
        <v>476.52018144</v>
      </c>
      <c r="F52" s="20" t="n">
        <v>2.61855873</v>
      </c>
      <c r="G52" s="18" t="n">
        <v>444.58548957</v>
      </c>
      <c r="H52" s="20" t="n">
        <v>7.3868845</v>
      </c>
      <c r="I52" s="18" t="n">
        <v>423.11263806</v>
      </c>
      <c r="J52" s="20" t="n">
        <v>12.60706512</v>
      </c>
      <c r="K52" s="18" t="n">
        <v>396.92682724</v>
      </c>
      <c r="L52" s="20" t="n">
        <v>5.74616255</v>
      </c>
      <c r="M52" s="18" t="s">
        <v>481</v>
      </c>
      <c r="N52" s="20" t="s">
        <v>481</v>
      </c>
      <c r="O52" s="18" t="s">
        <v>481</v>
      </c>
      <c r="P52" s="20" t="s">
        <v>481</v>
      </c>
      <c r="Q52" s="18" t="s">
        <v>481</v>
      </c>
      <c r="R52" s="20" t="s">
        <v>481</v>
      </c>
      <c r="S52" s="18" t="n">
        <v>399.22347768</v>
      </c>
      <c r="T52" s="20" t="n">
        <v>9.319153869999999</v>
      </c>
    </row>
    <row r="53" spans="1:20">
      <c r="A53" s="15" t="s">
        <v>528</v>
      </c>
      <c r="B53" s="17" t="n">
        <v>5571</v>
      </c>
      <c r="C53" s="18">
        <f>(90.0/B53*100)</f>
        <v/>
      </c>
      <c r="D53" s="19" t="n">
        <v>5481</v>
      </c>
      <c r="E53" s="18" t="n">
        <v>455.81053696</v>
      </c>
      <c r="F53" s="20" t="n">
        <v>2.03983235</v>
      </c>
      <c r="G53" s="18" t="n">
        <v>431.81515214</v>
      </c>
      <c r="H53" s="20" t="n">
        <v>2.81120662</v>
      </c>
      <c r="I53" s="18" t="n">
        <v>433.96605155</v>
      </c>
      <c r="J53" s="20" t="n">
        <v>4.80159127</v>
      </c>
      <c r="K53" s="18" t="n">
        <v>381.39321237</v>
      </c>
      <c r="L53" s="20" t="n">
        <v>6.31804133</v>
      </c>
      <c r="M53" s="18" t="s">
        <v>481</v>
      </c>
      <c r="N53" s="20" t="s">
        <v>481</v>
      </c>
      <c r="O53" s="18" t="s">
        <v>481</v>
      </c>
      <c r="P53" s="20" t="s">
        <v>481</v>
      </c>
      <c r="Q53" s="18" t="s">
        <v>481</v>
      </c>
      <c r="R53" s="20" t="s">
        <v>481</v>
      </c>
      <c r="S53" s="18" t="n">
        <v>361.61745846</v>
      </c>
      <c r="T53" s="20" t="n">
        <v>9.26640761</v>
      </c>
    </row>
    <row r="54" spans="1:20">
      <c r="A54" s="15" t="s">
        <v>529</v>
      </c>
      <c r="B54" s="17" t="n">
        <v>4740</v>
      </c>
      <c r="C54" s="18">
        <f>(245.0/B54*100)</f>
        <v/>
      </c>
      <c r="D54" s="19" t="n">
        <v>4495</v>
      </c>
      <c r="E54" s="18" t="n">
        <v>356.80414459</v>
      </c>
      <c r="F54" s="20" t="n">
        <v>3.65396973</v>
      </c>
      <c r="G54" s="18" t="n">
        <v>320.696204</v>
      </c>
      <c r="H54" s="20" t="n">
        <v>3.51190716</v>
      </c>
      <c r="I54" s="18" t="n">
        <v>311.36902509</v>
      </c>
      <c r="J54" s="20" t="n">
        <v>4.13977991</v>
      </c>
      <c r="K54" s="18" t="n">
        <v>282.45388762</v>
      </c>
      <c r="L54" s="20" t="n">
        <v>5.79499154</v>
      </c>
      <c r="M54" s="18" t="s">
        <v>481</v>
      </c>
      <c r="N54" s="20" t="s">
        <v>481</v>
      </c>
      <c r="O54" s="18" t="s">
        <v>481</v>
      </c>
      <c r="P54" s="20" t="s">
        <v>481</v>
      </c>
      <c r="Q54" s="18" t="s">
        <v>481</v>
      </c>
      <c r="R54" s="20" t="s">
        <v>481</v>
      </c>
      <c r="S54" s="18" t="n">
        <v>287.49339791</v>
      </c>
      <c r="T54" s="20" t="n">
        <v>4.47007316</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403.83322941</v>
      </c>
      <c r="P55" s="20" t="n">
        <v>2.78193854</v>
      </c>
      <c r="Q55" s="18" t="s">
        <v>481</v>
      </c>
      <c r="R55" s="20" t="s">
        <v>481</v>
      </c>
      <c r="S55" s="18" t="s">
        <v>481</v>
      </c>
      <c r="T55" s="20" t="s">
        <v>481</v>
      </c>
    </row>
    <row r="56" spans="1:20">
      <c r="A56" s="15" t="s">
        <v>531</v>
      </c>
      <c r="B56" s="17" t="n">
        <v>5359</v>
      </c>
      <c r="C56" s="18">
        <f>(77.0/B56*100)</f>
        <v/>
      </c>
      <c r="D56" s="19" t="n">
        <v>5282</v>
      </c>
      <c r="E56" s="18" t="n">
        <v>564.5708624</v>
      </c>
      <c r="F56" s="20" t="n">
        <v>3.42598787</v>
      </c>
      <c r="G56" s="18" t="n">
        <v>536.16066444</v>
      </c>
      <c r="H56" s="20" t="n">
        <v>6.37687521</v>
      </c>
      <c r="I56" s="18" t="n">
        <v>529.88433423</v>
      </c>
      <c r="J56" s="20" t="n">
        <v>7.8461315</v>
      </c>
      <c r="K56" s="18" t="n">
        <v>522.89956135</v>
      </c>
      <c r="L56" s="20" t="n">
        <v>3.32033569</v>
      </c>
      <c r="M56" s="18" t="s">
        <v>481</v>
      </c>
      <c r="N56" s="20" t="s">
        <v>481</v>
      </c>
      <c r="O56" s="18" t="s">
        <v>481</v>
      </c>
      <c r="P56" s="20" t="s">
        <v>481</v>
      </c>
      <c r="Q56" s="18" t="s">
        <v>481</v>
      </c>
      <c r="R56" s="20" t="s">
        <v>481</v>
      </c>
      <c r="S56" s="18" t="n">
        <v>478.2490006</v>
      </c>
      <c r="T56" s="20" t="n">
        <v>18.08145395</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386.10959158</v>
      </c>
      <c r="P57" s="20" t="n">
        <v>3.0844628</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380.25901051</v>
      </c>
      <c r="P58" s="20" t="n">
        <v>2.6518124</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361.5339806</v>
      </c>
      <c r="P59" s="20" t="n">
        <v>1.62528789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396.24965264</v>
      </c>
      <c r="P60" s="20" t="n">
        <v>3.6919812</v>
      </c>
      <c r="Q60" s="18" t="s">
        <v>481</v>
      </c>
      <c r="R60" s="20" t="s">
        <v>481</v>
      </c>
      <c r="S60" s="18" t="s">
        <v>481</v>
      </c>
      <c r="T60" s="20" t="s">
        <v>481</v>
      </c>
    </row>
    <row r="61" spans="1:20">
      <c r="A61" s="15" t="s">
        <v>536</v>
      </c>
      <c r="B61" s="17" t="n">
        <v>6525</v>
      </c>
      <c r="C61" s="18">
        <f>(148.0/B61*100)</f>
        <v/>
      </c>
      <c r="D61" s="19" t="n">
        <v>6377</v>
      </c>
      <c r="E61" s="18" t="n">
        <v>491.184881</v>
      </c>
      <c r="F61" s="20" t="n">
        <v>2.30573299</v>
      </c>
      <c r="G61" s="18" t="n">
        <v>462.56637614</v>
      </c>
      <c r="H61" s="20" t="n">
        <v>3.80240074</v>
      </c>
      <c r="I61" s="18" t="n">
        <v>471.26870889</v>
      </c>
      <c r="J61" s="20" t="n">
        <v>5.2941299</v>
      </c>
      <c r="K61" s="18" t="n">
        <v>410.6859362</v>
      </c>
      <c r="L61" s="20" t="n">
        <v>8.40654574</v>
      </c>
      <c r="M61" s="18" t="s">
        <v>481</v>
      </c>
      <c r="N61" s="20" t="s">
        <v>481</v>
      </c>
      <c r="O61" s="18" t="s">
        <v>481</v>
      </c>
      <c r="P61" s="20" t="s">
        <v>481</v>
      </c>
      <c r="Q61" s="18" t="s">
        <v>481</v>
      </c>
      <c r="R61" s="20" t="s">
        <v>481</v>
      </c>
      <c r="S61" s="18" t="n">
        <v>433.81046969</v>
      </c>
      <c r="T61" s="20" t="n">
        <v>7.75663297</v>
      </c>
    </row>
    <row r="62" spans="1:20">
      <c r="A62" s="15" t="s">
        <v>537</v>
      </c>
      <c r="B62" s="17" t="n">
        <v>4476</v>
      </c>
      <c r="C62" s="18">
        <f>(3.0/B62*100)</f>
        <v/>
      </c>
      <c r="D62" s="19" t="n">
        <v>4473</v>
      </c>
      <c r="E62" s="18" t="n">
        <v>554.99163865</v>
      </c>
      <c r="F62" s="20" t="n">
        <v>1.39089865</v>
      </c>
      <c r="G62" s="18" t="n">
        <v>519.64989718</v>
      </c>
      <c r="H62" s="20" t="n">
        <v>3.35305425</v>
      </c>
      <c r="I62" s="18" t="n">
        <v>517.47361872</v>
      </c>
      <c r="J62" s="20" t="n">
        <v>6.72071647</v>
      </c>
      <c r="K62" s="18" t="n">
        <v>526.4345921</v>
      </c>
      <c r="L62" s="20" t="n">
        <v>4.54256942</v>
      </c>
      <c r="M62" s="18" t="s">
        <v>481</v>
      </c>
      <c r="N62" s="20" t="s">
        <v>481</v>
      </c>
      <c r="O62" s="18" t="s">
        <v>481</v>
      </c>
      <c r="P62" s="20" t="s">
        <v>481</v>
      </c>
      <c r="Q62" s="18" t="s">
        <v>481</v>
      </c>
      <c r="R62" s="20" t="s">
        <v>481</v>
      </c>
      <c r="S62" s="18" t="n">
        <v>529.2513338700001</v>
      </c>
      <c r="T62" s="20" t="n">
        <v>18.08245666</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371.31142887</v>
      </c>
      <c r="P63" s="20" t="n">
        <v>1.28307667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478.6447938</v>
      </c>
      <c r="P64" s="20" t="n">
        <v>1.71583638</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419.66352142</v>
      </c>
      <c r="P65" s="20" t="n">
        <v>2.4655214</v>
      </c>
      <c r="Q65" s="18" t="s">
        <v>481</v>
      </c>
      <c r="R65" s="20" t="s">
        <v>481</v>
      </c>
      <c r="S65" s="18" t="s">
        <v>481</v>
      </c>
      <c r="T65" s="20" t="s">
        <v>481</v>
      </c>
    </row>
    <row r="66" spans="1:20">
      <c r="A66" s="15" t="s">
        <v>541</v>
      </c>
      <c r="B66" s="17" t="n">
        <v>5665</v>
      </c>
      <c r="C66" s="18">
        <f>(80.0/B66*100)</f>
        <v/>
      </c>
      <c r="D66" s="19" t="n">
        <v>5585</v>
      </c>
      <c r="E66" s="18" t="n">
        <v>441.27892106</v>
      </c>
      <c r="F66" s="20" t="n">
        <v>1.96749113</v>
      </c>
      <c r="G66" s="18" t="n">
        <v>407.16020276</v>
      </c>
      <c r="H66" s="20" t="n">
        <v>2.82224421</v>
      </c>
      <c r="I66" s="18" t="n">
        <v>387.95235468</v>
      </c>
      <c r="J66" s="20" t="n">
        <v>5.87981416</v>
      </c>
      <c r="K66" s="18" t="n">
        <v>373.42163203</v>
      </c>
      <c r="L66" s="20" t="n">
        <v>4.9087168</v>
      </c>
      <c r="M66" s="18" t="s">
        <v>481</v>
      </c>
      <c r="N66" s="20" t="s">
        <v>481</v>
      </c>
      <c r="O66" s="18" t="s">
        <v>481</v>
      </c>
      <c r="P66" s="20" t="s">
        <v>481</v>
      </c>
      <c r="Q66" s="18" t="s">
        <v>481</v>
      </c>
      <c r="R66" s="20" t="s">
        <v>481</v>
      </c>
      <c r="S66" s="18" t="n">
        <v>378.29395251</v>
      </c>
      <c r="T66" s="20" t="n">
        <v>5.34166219</v>
      </c>
    </row>
    <row r="67" spans="1:20">
      <c r="A67" s="15" t="s">
        <v>542</v>
      </c>
      <c r="B67" s="17" t="n">
        <v>6971</v>
      </c>
      <c r="C67" s="18">
        <f>(408.0/B67*100)</f>
        <v/>
      </c>
      <c r="D67" s="19" t="n">
        <v>6563</v>
      </c>
      <c r="E67" s="18" t="n">
        <v>417.16278493</v>
      </c>
      <c r="F67" s="20" t="n">
        <v>3.27035632</v>
      </c>
      <c r="G67" s="18" t="n">
        <v>372.6120884</v>
      </c>
      <c r="H67" s="20" t="n">
        <v>2.75571893</v>
      </c>
      <c r="I67" s="18" t="n">
        <v>356.34794778</v>
      </c>
      <c r="J67" s="20" t="n">
        <v>4.23098523</v>
      </c>
      <c r="K67" s="18" t="n">
        <v>364.05724914</v>
      </c>
      <c r="L67" s="20" t="n">
        <v>8.02751567</v>
      </c>
      <c r="M67" s="18" t="s">
        <v>481</v>
      </c>
      <c r="N67" s="20" t="s">
        <v>481</v>
      </c>
      <c r="O67" s="18" t="s">
        <v>481</v>
      </c>
      <c r="P67" s="20" t="s">
        <v>481</v>
      </c>
      <c r="Q67" s="18" t="s">
        <v>481</v>
      </c>
      <c r="R67" s="20" t="s">
        <v>481</v>
      </c>
      <c r="S67" s="18" t="n">
        <v>326.47394124</v>
      </c>
      <c r="T67" s="20" t="n">
        <v>7.52959858</v>
      </c>
    </row>
    <row r="68" spans="1:20">
      <c r="A68" s="15" t="s">
        <v>543</v>
      </c>
      <c r="B68" s="17" t="n">
        <v>12083</v>
      </c>
      <c r="C68" s="18">
        <f>(29.0/B68*100)</f>
        <v/>
      </c>
      <c r="D68" s="19" t="n">
        <v>12054</v>
      </c>
      <c r="E68" s="18" t="n">
        <v>437.52739541</v>
      </c>
      <c r="F68" s="20" t="n">
        <v>1.95610144</v>
      </c>
      <c r="G68" s="18" t="n">
        <v>387.74101852</v>
      </c>
      <c r="H68" s="20" t="n">
        <v>2.1704868</v>
      </c>
      <c r="I68" s="18" t="n">
        <v>376.10120684</v>
      </c>
      <c r="J68" s="20" t="n">
        <v>3.9150611</v>
      </c>
      <c r="K68" s="18" t="n">
        <v>349.12867874</v>
      </c>
      <c r="L68" s="20" t="n">
        <v>2.92799251</v>
      </c>
      <c r="M68" s="18" t="s">
        <v>481</v>
      </c>
      <c r="N68" s="20" t="s">
        <v>481</v>
      </c>
      <c r="O68" s="18" t="s">
        <v>481</v>
      </c>
      <c r="P68" s="20" t="s">
        <v>481</v>
      </c>
      <c r="Q68" s="18" t="s">
        <v>481</v>
      </c>
      <c r="R68" s="20" t="s">
        <v>481</v>
      </c>
      <c r="S68" s="18" t="n">
        <v>365.49341693</v>
      </c>
      <c r="T68" s="20" t="n">
        <v>4.70612306</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443.95431517</v>
      </c>
      <c r="P69" s="20" t="n">
        <v>3.78500092</v>
      </c>
      <c r="Q69" s="18" t="s">
        <v>481</v>
      </c>
      <c r="R69" s="20" t="s">
        <v>481</v>
      </c>
      <c r="S69" s="18" t="s">
        <v>481</v>
      </c>
      <c r="T69" s="20" t="s">
        <v>481</v>
      </c>
    </row>
    <row r="70" spans="1:20">
      <c r="A70" s="15" t="s">
        <v>545</v>
      </c>
      <c r="B70" s="17" t="n">
        <v>6036</v>
      </c>
      <c r="C70" s="18">
        <f>(223.0/B70*100)</f>
        <v/>
      </c>
      <c r="D70" s="19" t="n">
        <v>5813</v>
      </c>
      <c r="E70" s="18" t="n">
        <v>511.366485</v>
      </c>
      <c r="F70" s="20" t="n">
        <v>3.39354604</v>
      </c>
      <c r="G70" s="18" t="n">
        <v>487.05064265</v>
      </c>
      <c r="H70" s="20" t="n">
        <v>3.51005529</v>
      </c>
      <c r="I70" s="18" t="n">
        <v>500.03439031</v>
      </c>
      <c r="J70" s="20" t="n">
        <v>4.81726889</v>
      </c>
      <c r="K70" s="18" t="n">
        <v>453.96563007</v>
      </c>
      <c r="L70" s="20" t="n">
        <v>8.59509132</v>
      </c>
      <c r="M70" s="18" t="s">
        <v>481</v>
      </c>
      <c r="N70" s="20" t="s">
        <v>481</v>
      </c>
      <c r="O70" s="18" t="s">
        <v>481</v>
      </c>
      <c r="P70" s="20" t="s">
        <v>481</v>
      </c>
      <c r="Q70" s="18" t="s">
        <v>481</v>
      </c>
      <c r="R70" s="20" t="s">
        <v>481</v>
      </c>
      <c r="S70" s="18" t="n">
        <v>446.79009521</v>
      </c>
      <c r="T70" s="20" t="n">
        <v>7.79695215</v>
      </c>
    </row>
    <row r="71" spans="1:20">
      <c r="A71" s="15" t="s">
        <v>546</v>
      </c>
      <c r="B71" s="17" t="n">
        <v>6115</v>
      </c>
      <c r="C71" s="18">
        <f>(18.0/B71*100)</f>
        <v/>
      </c>
      <c r="D71" s="19" t="n">
        <v>6097</v>
      </c>
      <c r="E71" s="18" t="n">
        <v>571.49919091</v>
      </c>
      <c r="F71" s="20" t="n">
        <v>1.44290881</v>
      </c>
      <c r="G71" s="18" t="n">
        <v>570.9879925400001</v>
      </c>
      <c r="H71" s="20" t="n">
        <v>4.14841455</v>
      </c>
      <c r="I71" s="18" t="n">
        <v>540.37593069</v>
      </c>
      <c r="J71" s="20" t="n">
        <v>10.95705263</v>
      </c>
      <c r="K71" s="18" t="n">
        <v>466.42208156</v>
      </c>
      <c r="L71" s="20" t="n">
        <v>7.0519855</v>
      </c>
      <c r="M71" s="18" t="s">
        <v>481</v>
      </c>
      <c r="N71" s="20" t="s">
        <v>481</v>
      </c>
      <c r="O71" s="18" t="s">
        <v>481</v>
      </c>
      <c r="P71" s="20" t="s">
        <v>481</v>
      </c>
      <c r="Q71" s="18" t="s">
        <v>481</v>
      </c>
      <c r="R71" s="20" t="s">
        <v>481</v>
      </c>
      <c r="S71" s="18" t="n">
        <v>480.1211354</v>
      </c>
      <c r="T71" s="20" t="n">
        <v>21.55402716</v>
      </c>
    </row>
    <row r="72" spans="1:20">
      <c r="A72" s="15" t="s">
        <v>547</v>
      </c>
      <c r="B72" s="17" t="n">
        <v>7708</v>
      </c>
      <c r="C72" s="18">
        <f>(6.0/B72*100)</f>
        <v/>
      </c>
      <c r="D72" s="19" t="n">
        <v>7702</v>
      </c>
      <c r="E72" s="18" t="n">
        <v>560.3068590300001</v>
      </c>
      <c r="F72" s="20" t="n">
        <v>3.1435497</v>
      </c>
      <c r="G72" s="18" t="n">
        <v>489.43571245</v>
      </c>
      <c r="H72" s="20" t="n">
        <v>5.70987309</v>
      </c>
      <c r="I72" s="18" t="n">
        <v>472.22115376</v>
      </c>
      <c r="J72" s="20" t="n">
        <v>8.08400722</v>
      </c>
      <c r="K72" s="18" t="n">
        <v>471.30502175</v>
      </c>
      <c r="L72" s="20" t="n">
        <v>9.64724719</v>
      </c>
      <c r="M72" s="18" t="s">
        <v>481</v>
      </c>
      <c r="N72" s="20" t="s">
        <v>481</v>
      </c>
      <c r="O72" s="18" t="s">
        <v>481</v>
      </c>
      <c r="P72" s="20" t="s">
        <v>481</v>
      </c>
      <c r="Q72" s="18" t="s">
        <v>481</v>
      </c>
      <c r="R72" s="20" t="s">
        <v>481</v>
      </c>
      <c r="S72" s="18" t="n">
        <v>489.75831816</v>
      </c>
      <c r="T72" s="20" t="n">
        <v>31.81276351</v>
      </c>
    </row>
    <row r="73" spans="1:20">
      <c r="A73" s="15" t="s">
        <v>548</v>
      </c>
      <c r="B73" s="17" t="n">
        <v>8249</v>
      </c>
      <c r="C73" s="18">
        <f>(156.0/B73*100)</f>
        <v/>
      </c>
      <c r="D73" s="19" t="n">
        <v>8093</v>
      </c>
      <c r="E73" s="18" t="n">
        <v>433.77016126</v>
      </c>
      <c r="F73" s="20" t="n">
        <v>3.7770279</v>
      </c>
      <c r="G73" s="18" t="n">
        <v>396.59296916</v>
      </c>
      <c r="H73" s="20" t="n">
        <v>3.14030821</v>
      </c>
      <c r="I73" s="18" t="n">
        <v>398.00596746</v>
      </c>
      <c r="J73" s="20" t="n">
        <v>6.44731683</v>
      </c>
      <c r="K73" s="18" t="n">
        <v>377.03950285</v>
      </c>
      <c r="L73" s="20" t="n">
        <v>4.79251474</v>
      </c>
      <c r="M73" s="18" t="s">
        <v>481</v>
      </c>
      <c r="N73" s="20" t="s">
        <v>481</v>
      </c>
      <c r="O73" s="18" t="s">
        <v>481</v>
      </c>
      <c r="P73" s="20" t="s">
        <v>481</v>
      </c>
      <c r="Q73" s="18" t="s">
        <v>481</v>
      </c>
      <c r="R73" s="20" t="s">
        <v>481</v>
      </c>
      <c r="S73" s="18" t="n">
        <v>374.30847237</v>
      </c>
      <c r="T73" s="20" t="n">
        <v>11.98087101</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417.24339576</v>
      </c>
      <c r="P74" s="20" t="n">
        <v>1.40662681</v>
      </c>
      <c r="Q74" s="18" t="s">
        <v>481</v>
      </c>
      <c r="R74" s="20" t="s">
        <v>481</v>
      </c>
      <c r="S74" s="18" t="s">
        <v>481</v>
      </c>
      <c r="T74" s="20" t="s">
        <v>481</v>
      </c>
    </row>
    <row r="75" spans="1:20">
      <c r="A75" s="15" t="s">
        <v>550</v>
      </c>
      <c r="B75" s="17" t="n">
        <v>5375</v>
      </c>
      <c r="C75" s="18">
        <f>(246.0/B75*100)</f>
        <v/>
      </c>
      <c r="D75" s="19" t="n">
        <v>5129</v>
      </c>
      <c r="E75" s="18" t="n">
        <v>380.1871318</v>
      </c>
      <c r="F75" s="20" t="n">
        <v>3.10766215</v>
      </c>
      <c r="G75" s="18" t="n">
        <v>356.54722876</v>
      </c>
      <c r="H75" s="20" t="n">
        <v>5.06408941</v>
      </c>
      <c r="I75" s="18" t="n">
        <v>338.66853383</v>
      </c>
      <c r="J75" s="20" t="n">
        <v>7.12115872</v>
      </c>
      <c r="K75" s="18" t="n">
        <v>327.95996535</v>
      </c>
      <c r="L75" s="20" t="n">
        <v>7.42840697</v>
      </c>
      <c r="M75" s="18" t="s">
        <v>481</v>
      </c>
      <c r="N75" s="20" t="s">
        <v>481</v>
      </c>
      <c r="O75" s="18" t="s">
        <v>481</v>
      </c>
      <c r="P75" s="20" t="s">
        <v>481</v>
      </c>
      <c r="Q75" s="18" t="s">
        <v>481</v>
      </c>
      <c r="R75" s="20" t="s">
        <v>481</v>
      </c>
      <c r="S75" s="18" t="n">
        <v>342.52938456</v>
      </c>
      <c r="T75" s="20" t="n">
        <v>8.11844964</v>
      </c>
    </row>
    <row r="76" spans="1:20">
      <c r="A76" s="15" t="s">
        <v>551</v>
      </c>
      <c r="B76" s="17" t="n">
        <v>14167</v>
      </c>
      <c r="C76" s="18">
        <f>(232.0/B76*100)</f>
        <v/>
      </c>
      <c r="D76" s="19" t="n">
        <v>13935</v>
      </c>
      <c r="E76" s="18" t="n">
        <v>446.30891779</v>
      </c>
      <c r="F76" s="20" t="n">
        <v>2.45989788</v>
      </c>
      <c r="G76" s="18" t="n">
        <v>411.59714077</v>
      </c>
      <c r="H76" s="20" t="n">
        <v>3.51349853</v>
      </c>
      <c r="I76" s="18" t="n">
        <v>407.33450314</v>
      </c>
      <c r="J76" s="20" t="n">
        <v>4.85560963</v>
      </c>
      <c r="K76" s="18" t="n">
        <v>403.01903176</v>
      </c>
      <c r="L76" s="20" t="n">
        <v>4.98924097</v>
      </c>
      <c r="M76" s="18" t="s">
        <v>481</v>
      </c>
      <c r="N76" s="20" t="s">
        <v>481</v>
      </c>
      <c r="O76" s="18" t="s">
        <v>481</v>
      </c>
      <c r="P76" s="20" t="s">
        <v>481</v>
      </c>
      <c r="Q76" s="18" t="s">
        <v>481</v>
      </c>
      <c r="R76" s="20" t="s">
        <v>481</v>
      </c>
      <c r="S76" s="18" t="n">
        <v>370.007919</v>
      </c>
      <c r="T76" s="20" t="n">
        <v>6.03111503</v>
      </c>
    </row>
    <row r="77" spans="1:20">
      <c r="A77" s="15" t="s">
        <v>552</v>
      </c>
      <c r="B77" s="17" t="n">
        <v>6062</v>
      </c>
      <c r="C77" s="18">
        <f>(175.0/B77*100)</f>
        <v/>
      </c>
      <c r="D77" s="19" t="n">
        <v>5887</v>
      </c>
      <c r="E77" s="18" t="n">
        <v>441.77160149</v>
      </c>
      <c r="F77" s="20" t="n">
        <v>2.90202045</v>
      </c>
      <c r="G77" s="18" t="n">
        <v>406.2155309</v>
      </c>
      <c r="H77" s="20" t="n">
        <v>3.63092113</v>
      </c>
      <c r="I77" s="18" t="n">
        <v>392.01984003</v>
      </c>
      <c r="J77" s="20" t="n">
        <v>7.0788596</v>
      </c>
      <c r="K77" s="18" t="n">
        <v>371.88816463</v>
      </c>
      <c r="L77" s="20" t="n">
        <v>4.68585368</v>
      </c>
      <c r="M77" s="18" t="s">
        <v>481</v>
      </c>
      <c r="N77" s="20" t="s">
        <v>481</v>
      </c>
      <c r="O77" s="18" t="s">
        <v>481</v>
      </c>
      <c r="P77" s="20" t="s">
        <v>481</v>
      </c>
      <c r="Q77" s="18" t="s">
        <v>481</v>
      </c>
      <c r="R77" s="20" t="s">
        <v>481</v>
      </c>
      <c r="S77" s="18" t="n">
        <v>366.07118869</v>
      </c>
      <c r="T77" s="20" t="n">
        <v>5.30477912</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494.51831162</v>
      </c>
      <c r="P78" s="20" t="n">
        <v>4.45771317</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456.29558944</v>
      </c>
      <c r="P79" s="20" t="n">
        <v>6.90963052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459.81599437</v>
      </c>
      <c r="P80" s="20" t="n">
        <v>4.27720318</v>
      </c>
      <c r="Q80" s="18" t="s">
        <v>481</v>
      </c>
      <c r="R80" s="20" t="s">
        <v>481</v>
      </c>
      <c r="S80" s="18" t="s">
        <v>481</v>
      </c>
      <c r="T80" s="20" t="s">
        <v>481</v>
      </c>
    </row>
    <row r="81" spans="1:20">
      <c r="A81" s="23" t="s">
        <v>556</v>
      </c>
      <c r="B81" s="17" t="n">
        <v>8861</v>
      </c>
      <c r="C81" s="18">
        <f>(76.0/B81*100)</f>
        <v/>
      </c>
      <c r="D81" s="19" t="n">
        <v>8785</v>
      </c>
      <c r="E81" s="18" t="n">
        <v>468.89523358</v>
      </c>
      <c r="F81" s="20" t="n">
        <v>3.66008114</v>
      </c>
      <c r="G81" s="18" t="n">
        <v>420.92639387</v>
      </c>
      <c r="H81" s="20" t="n">
        <v>2.87268885</v>
      </c>
      <c r="I81" s="18" t="n">
        <v>404.6913631</v>
      </c>
      <c r="J81" s="20" t="n">
        <v>6.67591838</v>
      </c>
      <c r="K81" s="18" t="n">
        <v>398.96231336</v>
      </c>
      <c r="L81" s="20" t="n">
        <v>5.16401149</v>
      </c>
      <c r="M81" s="18" t="s">
        <v>481</v>
      </c>
      <c r="N81" s="20" t="s">
        <v>481</v>
      </c>
      <c r="O81" s="18" t="s">
        <v>481</v>
      </c>
      <c r="P81" s="20" t="s">
        <v>481</v>
      </c>
      <c r="Q81" s="18" t="s">
        <v>481</v>
      </c>
      <c r="R81" s="20" t="s">
        <v>481</v>
      </c>
      <c r="S81" s="18" t="n">
        <v>411.30834519</v>
      </c>
      <c r="T81" s="20" t="n">
        <v>18.21283977</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779</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476.5247903</v>
      </c>
      <c r="F7" s="20" t="n">
        <v>2.9187264</v>
      </c>
      <c r="G7" s="18" t="n">
        <v>491.88715518</v>
      </c>
      <c r="H7" s="20" t="n">
        <v>2.74728957</v>
      </c>
      <c r="I7" s="18" t="n">
        <v>511.99941473</v>
      </c>
      <c r="J7" s="20" t="n">
        <v>2.35314325</v>
      </c>
      <c r="K7" s="18" t="n">
        <v>529.47525093</v>
      </c>
      <c r="L7" s="20" t="n">
        <v>4.07170377</v>
      </c>
      <c r="M7" s="18" t="n">
        <v>447.9744125</v>
      </c>
      <c r="N7" s="20" t="n">
        <v>3.96785557</v>
      </c>
      <c r="O7" s="18" t="s">
        <v>481</v>
      </c>
      <c r="P7" s="20" t="s">
        <v>481</v>
      </c>
      <c r="Q7" s="18" t="s">
        <v>481</v>
      </c>
      <c r="R7" s="20" t="s">
        <v>481</v>
      </c>
      <c r="S7" s="18" t="s">
        <v>481</v>
      </c>
      <c r="T7" s="20" t="s">
        <v>481</v>
      </c>
      <c r="U7" s="18" t="n">
        <v>454.63270189</v>
      </c>
      <c r="V7" s="20" t="n">
        <v>10.16228436</v>
      </c>
    </row>
    <row r="8" spans="1:22">
      <c r="A8" s="15" t="s">
        <v>483</v>
      </c>
      <c r="B8" s="17" t="n">
        <v>7007</v>
      </c>
      <c r="C8" s="18">
        <f>(53.0/B8*100)</f>
        <v/>
      </c>
      <c r="D8" s="19" t="n">
        <v>6954</v>
      </c>
      <c r="E8" s="18" t="n">
        <v>481.2182623</v>
      </c>
      <c r="F8" s="20" t="n">
        <v>6.50337839</v>
      </c>
      <c r="G8" s="18" t="n">
        <v>490.31832507</v>
      </c>
      <c r="H8" s="20" t="n">
        <v>5.31915592</v>
      </c>
      <c r="I8" s="18" t="n">
        <v>518.66628148</v>
      </c>
      <c r="J8" s="20" t="n">
        <v>3.96653953</v>
      </c>
      <c r="K8" s="18" t="n">
        <v>523.03499646</v>
      </c>
      <c r="L8" s="20" t="n">
        <v>3.85343746</v>
      </c>
      <c r="M8" s="18" t="n">
        <v>436.4198708</v>
      </c>
      <c r="N8" s="20" t="n">
        <v>3.89765197</v>
      </c>
      <c r="O8" s="18" t="s">
        <v>481</v>
      </c>
      <c r="P8" s="20" t="s">
        <v>481</v>
      </c>
      <c r="Q8" s="18" t="s">
        <v>481</v>
      </c>
      <c r="R8" s="20" t="s">
        <v>481</v>
      </c>
      <c r="S8" s="18" t="s">
        <v>481</v>
      </c>
      <c r="T8" s="20" t="s">
        <v>481</v>
      </c>
      <c r="U8" s="18" t="n">
        <v>434.53029689</v>
      </c>
      <c r="V8" s="20" t="n">
        <v>10.50238424</v>
      </c>
    </row>
    <row r="9" spans="1:22">
      <c r="A9" s="15" t="s">
        <v>484</v>
      </c>
      <c r="B9" s="17" t="n">
        <v>9651</v>
      </c>
      <c r="C9" s="18">
        <f>(642.0/B9*100)</f>
        <v/>
      </c>
      <c r="D9" s="19" t="n">
        <v>9009</v>
      </c>
      <c r="E9" s="18" t="n">
        <v>491.25613103</v>
      </c>
      <c r="F9" s="20" t="n">
        <v>4.0470004</v>
      </c>
      <c r="G9" s="18" t="n">
        <v>513.18632426</v>
      </c>
      <c r="H9" s="20" t="n">
        <v>3.81718096</v>
      </c>
      <c r="I9" s="18" t="n">
        <v>532.68109952</v>
      </c>
      <c r="J9" s="20" t="n">
        <v>2.33784369</v>
      </c>
      <c r="K9" s="18" t="n">
        <v>525.57904412</v>
      </c>
      <c r="L9" s="20" t="n">
        <v>3.46961695</v>
      </c>
      <c r="M9" s="18" t="n">
        <v>416.22075865</v>
      </c>
      <c r="N9" s="20" t="n">
        <v>6.04975957</v>
      </c>
      <c r="O9" s="18" t="s">
        <v>481</v>
      </c>
      <c r="P9" s="20" t="s">
        <v>481</v>
      </c>
      <c r="Q9" s="18" t="s">
        <v>481</v>
      </c>
      <c r="R9" s="20" t="s">
        <v>481</v>
      </c>
      <c r="S9" s="18" t="s">
        <v>481</v>
      </c>
      <c r="T9" s="20" t="s">
        <v>481</v>
      </c>
      <c r="U9" s="18" t="n">
        <v>416.53316331</v>
      </c>
      <c r="V9" s="20" t="n">
        <v>7.37157654</v>
      </c>
    </row>
    <row r="10" spans="1:22">
      <c r="A10" s="15" t="s">
        <v>485</v>
      </c>
      <c r="B10" s="17" t="n">
        <v>20058</v>
      </c>
      <c r="C10" s="18">
        <f>(547.0/B10*100)</f>
        <v/>
      </c>
      <c r="D10" s="19" t="n">
        <v>19511</v>
      </c>
      <c r="E10" s="18" t="n">
        <v>504.6712241</v>
      </c>
      <c r="F10" s="20" t="n">
        <v>4.13354735</v>
      </c>
      <c r="G10" s="18" t="n">
        <v>509.16892807</v>
      </c>
      <c r="H10" s="20" t="n">
        <v>3.62342395</v>
      </c>
      <c r="I10" s="18" t="n">
        <v>525.15227893</v>
      </c>
      <c r="J10" s="20" t="n">
        <v>2.24916304</v>
      </c>
      <c r="K10" s="18" t="n">
        <v>536.72278985</v>
      </c>
      <c r="L10" s="20" t="n">
        <v>3.53076613</v>
      </c>
      <c r="M10" s="18" t="n">
        <v>457.66484393</v>
      </c>
      <c r="N10" s="20" t="n">
        <v>6.03159435</v>
      </c>
      <c r="O10" s="18" t="s">
        <v>481</v>
      </c>
      <c r="P10" s="20" t="s">
        <v>481</v>
      </c>
      <c r="Q10" s="18" t="s">
        <v>481</v>
      </c>
      <c r="R10" s="20" t="s">
        <v>481</v>
      </c>
      <c r="S10" s="18" t="s">
        <v>481</v>
      </c>
      <c r="T10" s="20" t="s">
        <v>481</v>
      </c>
      <c r="U10" s="18" t="n">
        <v>437.42753735</v>
      </c>
      <c r="V10" s="20" t="n">
        <v>10.48267093</v>
      </c>
    </row>
    <row r="11" spans="1:22">
      <c r="A11" s="15" t="s">
        <v>486</v>
      </c>
      <c r="B11" s="17" t="n">
        <v>7053</v>
      </c>
      <c r="C11" s="18">
        <f>(98.0/B11*100)</f>
        <v/>
      </c>
      <c r="D11" s="19" t="n">
        <v>6955</v>
      </c>
      <c r="E11" s="18" t="n">
        <v>383.95813736</v>
      </c>
      <c r="F11" s="20" t="n">
        <v>6.22104596</v>
      </c>
      <c r="G11" s="18" t="n">
        <v>417.97273196</v>
      </c>
      <c r="H11" s="20" t="n">
        <v>4.43831838</v>
      </c>
      <c r="I11" s="18" t="n">
        <v>435.49938356</v>
      </c>
      <c r="J11" s="20" t="n">
        <v>2.73568556</v>
      </c>
      <c r="K11" s="18" t="n">
        <v>440.91460596</v>
      </c>
      <c r="L11" s="20" t="n">
        <v>5.61375226</v>
      </c>
      <c r="M11" s="18" t="n">
        <v>381.61604453</v>
      </c>
      <c r="N11" s="20" t="n">
        <v>5.27695564</v>
      </c>
      <c r="O11" s="18" t="s">
        <v>481</v>
      </c>
      <c r="P11" s="20" t="s">
        <v>481</v>
      </c>
      <c r="Q11" s="18" t="s">
        <v>481</v>
      </c>
      <c r="R11" s="20" t="s">
        <v>481</v>
      </c>
      <c r="S11" s="18" t="s">
        <v>481</v>
      </c>
      <c r="T11" s="20" t="s">
        <v>481</v>
      </c>
      <c r="U11" s="18" t="n">
        <v>371.5156528</v>
      </c>
      <c r="V11" s="20" t="n">
        <v>10.94925334</v>
      </c>
    </row>
    <row r="12" spans="1:22">
      <c r="A12" s="15" t="s">
        <v>487</v>
      </c>
      <c r="B12" s="17" t="n">
        <v>6894</v>
      </c>
      <c r="C12" s="18">
        <f>(59.0/B12*100)</f>
        <v/>
      </c>
      <c r="D12" s="19" t="n">
        <v>6835</v>
      </c>
      <c r="E12" s="18" t="n">
        <v>474.92129737</v>
      </c>
      <c r="F12" s="20" t="n">
        <v>3.4472109</v>
      </c>
      <c r="G12" s="18" t="n">
        <v>495.9514604</v>
      </c>
      <c r="H12" s="20" t="n">
        <v>3.48227294</v>
      </c>
      <c r="I12" s="18" t="n">
        <v>507.01093172</v>
      </c>
      <c r="J12" s="20" t="n">
        <v>2.70152275</v>
      </c>
      <c r="K12" s="18" t="n">
        <v>503.45508938</v>
      </c>
      <c r="L12" s="20" t="n">
        <v>5.81055568</v>
      </c>
      <c r="M12" s="18" t="n">
        <v>424.64340274</v>
      </c>
      <c r="N12" s="20" t="n">
        <v>6.97346529</v>
      </c>
      <c r="O12" s="18" t="s">
        <v>481</v>
      </c>
      <c r="P12" s="20" t="s">
        <v>481</v>
      </c>
      <c r="Q12" s="18" t="s">
        <v>481</v>
      </c>
      <c r="R12" s="20" t="s">
        <v>481</v>
      </c>
      <c r="S12" s="18" t="s">
        <v>481</v>
      </c>
      <c r="T12" s="20" t="s">
        <v>481</v>
      </c>
      <c r="U12" s="18" t="n">
        <v>396.94178635</v>
      </c>
      <c r="V12" s="20" t="n">
        <v>12.57842382</v>
      </c>
    </row>
    <row r="13" spans="1:22">
      <c r="A13" s="15" t="s">
        <v>488</v>
      </c>
      <c r="B13" s="17" t="n">
        <v>7161</v>
      </c>
      <c r="C13" s="18">
        <f>(139.0/B13*100)</f>
        <v/>
      </c>
      <c r="D13" s="19" t="n">
        <v>7022</v>
      </c>
      <c r="E13" s="18" t="n">
        <v>499.67589231</v>
      </c>
      <c r="F13" s="20" t="n">
        <v>4.31182634</v>
      </c>
      <c r="G13" s="18" t="n">
        <v>520.25206028</v>
      </c>
      <c r="H13" s="20" t="n">
        <v>3.50027991</v>
      </c>
      <c r="I13" s="18" t="n">
        <v>511.66746838</v>
      </c>
      <c r="J13" s="20" t="n">
        <v>2.39575703</v>
      </c>
      <c r="K13" s="18" t="n">
        <v>523.5226972200001</v>
      </c>
      <c r="L13" s="20" t="n">
        <v>4.25960831</v>
      </c>
      <c r="M13" s="18" t="n">
        <v>455.80166196</v>
      </c>
      <c r="N13" s="20" t="n">
        <v>7.99019283</v>
      </c>
      <c r="O13" s="18" t="s">
        <v>481</v>
      </c>
      <c r="P13" s="20" t="s">
        <v>481</v>
      </c>
      <c r="Q13" s="18" t="s">
        <v>481</v>
      </c>
      <c r="R13" s="20" t="s">
        <v>481</v>
      </c>
      <c r="S13" s="18" t="s">
        <v>481</v>
      </c>
      <c r="T13" s="20" t="s">
        <v>481</v>
      </c>
      <c r="U13" s="18" t="n">
        <v>445.99376099</v>
      </c>
      <c r="V13" s="20" t="n">
        <v>12.82811517</v>
      </c>
    </row>
    <row r="14" spans="1:22">
      <c r="A14" s="15" t="s">
        <v>489</v>
      </c>
      <c r="B14" s="17" t="n">
        <v>5587</v>
      </c>
      <c r="C14" s="18">
        <f>(78.0/B14*100)</f>
        <v/>
      </c>
      <c r="D14" s="19" t="n">
        <v>5509</v>
      </c>
      <c r="E14" s="18" t="n">
        <v>497.48951727</v>
      </c>
      <c r="F14" s="20" t="n">
        <v>4.62262447</v>
      </c>
      <c r="G14" s="18" t="n">
        <v>517.13015161</v>
      </c>
      <c r="H14" s="20" t="n">
        <v>3.18388556</v>
      </c>
      <c r="I14" s="18" t="n">
        <v>529.69098976</v>
      </c>
      <c r="J14" s="20" t="n">
        <v>2.14369019</v>
      </c>
      <c r="K14" s="18" t="n">
        <v>519.55077519</v>
      </c>
      <c r="L14" s="20" t="n">
        <v>5.21679965</v>
      </c>
      <c r="M14" s="18" t="n">
        <v>457.2678843</v>
      </c>
      <c r="N14" s="20" t="n">
        <v>9.76355004</v>
      </c>
      <c r="O14" s="18" t="s">
        <v>481</v>
      </c>
      <c r="P14" s="20" t="s">
        <v>481</v>
      </c>
      <c r="Q14" s="18" t="s">
        <v>481</v>
      </c>
      <c r="R14" s="20" t="s">
        <v>481</v>
      </c>
      <c r="S14" s="18" t="s">
        <v>481</v>
      </c>
      <c r="T14" s="20" t="s">
        <v>481</v>
      </c>
      <c r="U14" s="18" t="n">
        <v>441.80807784</v>
      </c>
      <c r="V14" s="20" t="n">
        <v>15.75172214</v>
      </c>
    </row>
    <row r="15" spans="1:22">
      <c r="A15" s="15" t="s">
        <v>490</v>
      </c>
      <c r="B15" s="17" t="n">
        <v>5882</v>
      </c>
      <c r="C15" s="18">
        <f>(63.0/B15*100)</f>
        <v/>
      </c>
      <c r="D15" s="19" t="n">
        <v>5819</v>
      </c>
      <c r="E15" s="18" t="n">
        <v>481.40485628</v>
      </c>
      <c r="F15" s="20" t="n">
        <v>5.37888642</v>
      </c>
      <c r="G15" s="18" t="n">
        <v>509.67147859</v>
      </c>
      <c r="H15" s="20" t="n">
        <v>3.5583361</v>
      </c>
      <c r="I15" s="18" t="n">
        <v>519.37017626</v>
      </c>
      <c r="J15" s="20" t="n">
        <v>2.44870226</v>
      </c>
      <c r="K15" s="18" t="n">
        <v>515.34534115</v>
      </c>
      <c r="L15" s="20" t="n">
        <v>4.58111261</v>
      </c>
      <c r="M15" s="18" t="n">
        <v>424.25667471</v>
      </c>
      <c r="N15" s="20" t="n">
        <v>10.82348656</v>
      </c>
      <c r="O15" s="18" t="s">
        <v>481</v>
      </c>
      <c r="P15" s="20" t="s">
        <v>481</v>
      </c>
      <c r="Q15" s="18" t="s">
        <v>481</v>
      </c>
      <c r="R15" s="20" t="s">
        <v>481</v>
      </c>
      <c r="S15" s="18" t="s">
        <v>481</v>
      </c>
      <c r="T15" s="20" t="s">
        <v>481</v>
      </c>
      <c r="U15" s="18" t="n">
        <v>434.98913703</v>
      </c>
      <c r="V15" s="20" t="n">
        <v>12.39570915</v>
      </c>
    </row>
    <row r="16" spans="1:22">
      <c r="A16" s="15" t="s">
        <v>491</v>
      </c>
      <c r="B16" s="17" t="n">
        <v>6108</v>
      </c>
      <c r="C16" s="18">
        <f>(122.0/B16*100)</f>
        <v/>
      </c>
      <c r="D16" s="19" t="n">
        <v>5986</v>
      </c>
      <c r="E16" s="18" t="n">
        <v>470.87004077</v>
      </c>
      <c r="F16" s="20" t="n">
        <v>4.17233895</v>
      </c>
      <c r="G16" s="18" t="n">
        <v>496.04528438</v>
      </c>
      <c r="H16" s="20" t="n">
        <v>3.31153501</v>
      </c>
      <c r="I16" s="18" t="n">
        <v>516.29227833</v>
      </c>
      <c r="J16" s="20" t="n">
        <v>2.43551196</v>
      </c>
      <c r="K16" s="18" t="n">
        <v>515.02864383</v>
      </c>
      <c r="L16" s="20" t="n">
        <v>5.29696997</v>
      </c>
      <c r="M16" s="18" t="n">
        <v>392.25010125</v>
      </c>
      <c r="N16" s="20" t="n">
        <v>6.28627534</v>
      </c>
      <c r="O16" s="18" t="s">
        <v>481</v>
      </c>
      <c r="P16" s="20" t="s">
        <v>481</v>
      </c>
      <c r="Q16" s="18" t="s">
        <v>481</v>
      </c>
      <c r="R16" s="20" t="s">
        <v>481</v>
      </c>
      <c r="S16" s="18" t="s">
        <v>481</v>
      </c>
      <c r="T16" s="20" t="s">
        <v>481</v>
      </c>
      <c r="U16" s="18" t="n">
        <v>376.04282809</v>
      </c>
      <c r="V16" s="20" t="n">
        <v>13.75074782</v>
      </c>
    </row>
    <row r="17" spans="1:22">
      <c r="A17" s="15" t="s">
        <v>492</v>
      </c>
      <c r="B17" s="17" t="n">
        <v>6504</v>
      </c>
      <c r="C17" s="18">
        <f>(1219.0/B17*100)</f>
        <v/>
      </c>
      <c r="D17" s="19" t="n">
        <v>5285</v>
      </c>
      <c r="E17" s="18" t="n">
        <v>494.42628488</v>
      </c>
      <c r="F17" s="20" t="n">
        <v>5.53068893</v>
      </c>
      <c r="G17" s="18" t="n">
        <v>508.263852</v>
      </c>
      <c r="H17" s="20" t="n">
        <v>4.28667953</v>
      </c>
      <c r="I17" s="18" t="n">
        <v>521.5835256300001</v>
      </c>
      <c r="J17" s="20" t="n">
        <v>3.06959745</v>
      </c>
      <c r="K17" s="18" t="n">
        <v>519.66769992</v>
      </c>
      <c r="L17" s="20" t="n">
        <v>5.2926611</v>
      </c>
      <c r="M17" s="18" t="n">
        <v>437.56462066</v>
      </c>
      <c r="N17" s="20" t="n">
        <v>9.030836430000001</v>
      </c>
      <c r="O17" s="18" t="s">
        <v>481</v>
      </c>
      <c r="P17" s="20" t="s">
        <v>481</v>
      </c>
      <c r="Q17" s="18" t="s">
        <v>481</v>
      </c>
      <c r="R17" s="20" t="s">
        <v>481</v>
      </c>
      <c r="S17" s="18" t="s">
        <v>481</v>
      </c>
      <c r="T17" s="20" t="s">
        <v>481</v>
      </c>
      <c r="U17" s="18" t="n">
        <v>448.95430862</v>
      </c>
      <c r="V17" s="20" t="n">
        <v>8.69631412</v>
      </c>
    </row>
    <row r="18" spans="1:22">
      <c r="A18" s="15" t="s">
        <v>493</v>
      </c>
      <c r="B18" s="17" t="n">
        <v>5532</v>
      </c>
      <c r="C18" s="18">
        <f>(29.0/B18*100)</f>
        <v/>
      </c>
      <c r="D18" s="19" t="n">
        <v>5503</v>
      </c>
      <c r="E18" s="18" t="n">
        <v>423.30488735</v>
      </c>
      <c r="F18" s="20" t="n">
        <v>6.33153975</v>
      </c>
      <c r="G18" s="18" t="n">
        <v>452.9438934</v>
      </c>
      <c r="H18" s="20" t="n">
        <v>4.28564842</v>
      </c>
      <c r="I18" s="18" t="n">
        <v>466.54406444</v>
      </c>
      <c r="J18" s="20" t="n">
        <v>3.67935595</v>
      </c>
      <c r="K18" s="18" t="n">
        <v>469.13030561</v>
      </c>
      <c r="L18" s="20" t="n">
        <v>5.57379456</v>
      </c>
      <c r="M18" s="18" t="n">
        <v>391.0034032</v>
      </c>
      <c r="N18" s="20" t="n">
        <v>9.97945679</v>
      </c>
      <c r="O18" s="18" t="s">
        <v>481</v>
      </c>
      <c r="P18" s="20" t="s">
        <v>481</v>
      </c>
      <c r="Q18" s="18" t="s">
        <v>481</v>
      </c>
      <c r="R18" s="20" t="s">
        <v>481</v>
      </c>
      <c r="S18" s="18" t="s">
        <v>481</v>
      </c>
      <c r="T18" s="20" t="s">
        <v>481</v>
      </c>
      <c r="U18" s="18" t="n">
        <v>379.05861132</v>
      </c>
      <c r="V18" s="20" t="n">
        <v>14.0340923</v>
      </c>
    </row>
    <row r="19" spans="1:22">
      <c r="A19" s="15" t="s">
        <v>494</v>
      </c>
      <c r="B19" s="17" t="n">
        <v>5658</v>
      </c>
      <c r="C19" s="18">
        <f>(157.0/B19*100)</f>
        <v/>
      </c>
      <c r="D19" s="19" t="n">
        <v>5501</v>
      </c>
      <c r="E19" s="18" t="n">
        <v>443.21818614</v>
      </c>
      <c r="F19" s="20" t="n">
        <v>5.34592938</v>
      </c>
      <c r="G19" s="18" t="n">
        <v>477.80591657</v>
      </c>
      <c r="H19" s="20" t="n">
        <v>3.86352807</v>
      </c>
      <c r="I19" s="18" t="n">
        <v>491.75980647</v>
      </c>
      <c r="J19" s="20" t="n">
        <v>3.65912108</v>
      </c>
      <c r="K19" s="18" t="n">
        <v>482.88378322</v>
      </c>
      <c r="L19" s="20" t="n">
        <v>6.04703453</v>
      </c>
      <c r="M19" s="18" t="n">
        <v>469.44549655</v>
      </c>
      <c r="N19" s="20" t="n">
        <v>7.71795137</v>
      </c>
      <c r="O19" s="18" t="s">
        <v>481</v>
      </c>
      <c r="P19" s="20" t="s">
        <v>481</v>
      </c>
      <c r="Q19" s="18" t="s">
        <v>481</v>
      </c>
      <c r="R19" s="20" t="s">
        <v>481</v>
      </c>
      <c r="S19" s="18" t="s">
        <v>481</v>
      </c>
      <c r="T19" s="20" t="s">
        <v>481</v>
      </c>
      <c r="U19" s="18" t="n">
        <v>406.54733789</v>
      </c>
      <c r="V19" s="20" t="n">
        <v>14.07523201</v>
      </c>
    </row>
    <row r="20" spans="1:22">
      <c r="A20" s="15" t="s">
        <v>495</v>
      </c>
      <c r="B20" s="17" t="n">
        <v>3371</v>
      </c>
      <c r="C20" s="18">
        <f>(75.0/B20*100)</f>
        <v/>
      </c>
      <c r="D20" s="19" t="n">
        <v>3296</v>
      </c>
      <c r="E20" s="18" t="n">
        <v>465.05696998</v>
      </c>
      <c r="F20" s="20" t="n">
        <v>6.81640179</v>
      </c>
      <c r="G20" s="18" t="n">
        <v>495.44419334</v>
      </c>
      <c r="H20" s="20" t="n">
        <v>5.64268239</v>
      </c>
      <c r="I20" s="18" t="n">
        <v>497.84958905</v>
      </c>
      <c r="J20" s="20" t="n">
        <v>2.80872577</v>
      </c>
      <c r="K20" s="18" t="n">
        <v>492.26972237</v>
      </c>
      <c r="L20" s="20" t="n">
        <v>3.59514047</v>
      </c>
      <c r="M20" s="18" t="n">
        <v>438.43210807</v>
      </c>
      <c r="N20" s="20" t="n">
        <v>7.17346823</v>
      </c>
      <c r="O20" s="18" t="s">
        <v>481</v>
      </c>
      <c r="P20" s="20" t="s">
        <v>481</v>
      </c>
      <c r="Q20" s="18" t="s">
        <v>481</v>
      </c>
      <c r="R20" s="20" t="s">
        <v>481</v>
      </c>
      <c r="S20" s="18" t="s">
        <v>481</v>
      </c>
      <c r="T20" s="20" t="s">
        <v>481</v>
      </c>
      <c r="U20" s="18" t="n">
        <v>394.1820166</v>
      </c>
      <c r="V20" s="20" t="n">
        <v>32.01762335</v>
      </c>
    </row>
    <row r="21" spans="1:22">
      <c r="A21" s="15" t="s">
        <v>496</v>
      </c>
      <c r="B21" s="17" t="n">
        <v>5741</v>
      </c>
      <c r="C21" s="18">
        <f>(46.0/B21*100)</f>
        <v/>
      </c>
      <c r="D21" s="19" t="n">
        <v>5695</v>
      </c>
      <c r="E21" s="18" t="n">
        <v>497.57506912</v>
      </c>
      <c r="F21" s="20" t="n">
        <v>4.14391694</v>
      </c>
      <c r="G21" s="18" t="n">
        <v>504.26069087</v>
      </c>
      <c r="H21" s="20" t="n">
        <v>3.51427105</v>
      </c>
      <c r="I21" s="18" t="n">
        <v>511.15369387</v>
      </c>
      <c r="J21" s="20" t="n">
        <v>2.38570224</v>
      </c>
      <c r="K21" s="18" t="n">
        <v>516.71764535</v>
      </c>
      <c r="L21" s="20" t="n">
        <v>3.24176365</v>
      </c>
      <c r="M21" s="18" t="n">
        <v>453.31234764</v>
      </c>
      <c r="N21" s="20" t="n">
        <v>6.2921512</v>
      </c>
      <c r="O21" s="18" t="s">
        <v>481</v>
      </c>
      <c r="P21" s="20" t="s">
        <v>481</v>
      </c>
      <c r="Q21" s="18" t="s">
        <v>481</v>
      </c>
      <c r="R21" s="20" t="s">
        <v>481</v>
      </c>
      <c r="S21" s="18" t="s">
        <v>481</v>
      </c>
      <c r="T21" s="20" t="s">
        <v>481</v>
      </c>
      <c r="U21" s="18" t="n">
        <v>469.22155186</v>
      </c>
      <c r="V21" s="20" t="n">
        <v>23.31696697</v>
      </c>
    </row>
    <row r="22" spans="1:22">
      <c r="A22" s="15" t="s">
        <v>497</v>
      </c>
      <c r="B22" s="17" t="n">
        <v>6598</v>
      </c>
      <c r="C22" s="18">
        <f>(35.0/B22*100)</f>
        <v/>
      </c>
      <c r="D22" s="19" t="n">
        <v>6563</v>
      </c>
      <c r="E22" s="18" t="n">
        <v>453.86663549</v>
      </c>
      <c r="F22" s="20" t="n">
        <v>6.83681151</v>
      </c>
      <c r="G22" s="18" t="n">
        <v>464.74531921</v>
      </c>
      <c r="H22" s="20" t="n">
        <v>4.95112401</v>
      </c>
      <c r="I22" s="18" t="n">
        <v>486.60000808</v>
      </c>
      <c r="J22" s="20" t="n">
        <v>3.71941615</v>
      </c>
      <c r="K22" s="18" t="n">
        <v>488.83928973</v>
      </c>
      <c r="L22" s="20" t="n">
        <v>6.65341903</v>
      </c>
      <c r="M22" s="18" t="n">
        <v>421.41018908</v>
      </c>
      <c r="N22" s="20" t="n">
        <v>15.0936442</v>
      </c>
      <c r="O22" s="18" t="s">
        <v>481</v>
      </c>
      <c r="P22" s="20" t="s">
        <v>481</v>
      </c>
      <c r="Q22" s="18" t="n">
        <v>465.3184081</v>
      </c>
      <c r="R22" s="20" t="n">
        <v>9.52311205</v>
      </c>
      <c r="S22" s="18" t="s">
        <v>481</v>
      </c>
      <c r="T22" s="20" t="s">
        <v>481</v>
      </c>
      <c r="U22" s="18" t="n">
        <v>365.99375399</v>
      </c>
      <c r="V22" s="20" t="n">
        <v>12.63767883</v>
      </c>
    </row>
    <row r="23" spans="1:22">
      <c r="A23" s="15" t="s">
        <v>498</v>
      </c>
      <c r="B23" s="17" t="n">
        <v>11583</v>
      </c>
      <c r="C23" s="18">
        <f>(230.0/B23*100)</f>
        <v/>
      </c>
      <c r="D23" s="19" t="n">
        <v>11353</v>
      </c>
      <c r="E23" s="18" t="n">
        <v>469.46328689</v>
      </c>
      <c r="F23" s="20" t="n">
        <v>6.07330661</v>
      </c>
      <c r="G23" s="18" t="n">
        <v>484.47850887</v>
      </c>
      <c r="H23" s="20" t="n">
        <v>3.74013843</v>
      </c>
      <c r="I23" s="18" t="n">
        <v>500.21109994</v>
      </c>
      <c r="J23" s="20" t="n">
        <v>3.55168687</v>
      </c>
      <c r="K23" s="18" t="n">
        <v>499.44081538</v>
      </c>
      <c r="L23" s="20" t="n">
        <v>5.79300911</v>
      </c>
      <c r="M23" s="18" t="n">
        <v>456.42298295</v>
      </c>
      <c r="N23" s="20" t="n">
        <v>6.22776086</v>
      </c>
      <c r="O23" s="18" t="s">
        <v>481</v>
      </c>
      <c r="P23" s="20" t="s">
        <v>481</v>
      </c>
      <c r="Q23" s="18" t="s">
        <v>481</v>
      </c>
      <c r="R23" s="20" t="s">
        <v>481</v>
      </c>
      <c r="S23" s="18" t="s">
        <v>481</v>
      </c>
      <c r="T23" s="20" t="s">
        <v>481</v>
      </c>
      <c r="U23" s="18" t="n">
        <v>439.8976706</v>
      </c>
      <c r="V23" s="20" t="n">
        <v>14.24216258</v>
      </c>
    </row>
    <row r="24" spans="1:22">
      <c r="A24" s="15" t="s">
        <v>499</v>
      </c>
      <c r="B24" s="17" t="n">
        <v>6647</v>
      </c>
      <c r="C24" s="18">
        <f>(7.0/B24*100)</f>
        <v/>
      </c>
      <c r="D24" s="19" t="n">
        <v>6640</v>
      </c>
      <c r="E24" s="18" t="n">
        <v>474.74000028</v>
      </c>
      <c r="F24" s="20" t="n">
        <v>8.082949230000001</v>
      </c>
      <c r="G24" s="18" t="n">
        <v>514.00539587</v>
      </c>
      <c r="H24" s="20" t="n">
        <v>6.25114509</v>
      </c>
      <c r="I24" s="18" t="n">
        <v>530.42704509</v>
      </c>
      <c r="J24" s="20" t="n">
        <v>3.54108597</v>
      </c>
      <c r="K24" s="18" t="n">
        <v>543.66012237</v>
      </c>
      <c r="L24" s="20" t="n">
        <v>3.45701445</v>
      </c>
      <c r="M24" s="18" t="n">
        <v>484.53808905</v>
      </c>
      <c r="N24" s="20" t="n">
        <v>15.38063095</v>
      </c>
      <c r="O24" s="18" t="s">
        <v>481</v>
      </c>
      <c r="P24" s="20" t="s">
        <v>481</v>
      </c>
      <c r="Q24" s="18" t="s">
        <v>481</v>
      </c>
      <c r="R24" s="20" t="s">
        <v>481</v>
      </c>
      <c r="S24" s="18" t="s">
        <v>481</v>
      </c>
      <c r="T24" s="20" t="s">
        <v>481</v>
      </c>
      <c r="U24" s="18" t="n">
        <v>453.21778235</v>
      </c>
      <c r="V24" s="20" t="n">
        <v>30.9857288</v>
      </c>
    </row>
    <row r="25" spans="1:22">
      <c r="A25" s="15" t="s">
        <v>500</v>
      </c>
      <c r="B25" s="17" t="n">
        <v>5581</v>
      </c>
      <c r="C25" s="18">
        <f>(25.0/B25*100)</f>
        <v/>
      </c>
      <c r="D25" s="19" t="n">
        <v>5556</v>
      </c>
      <c r="E25" s="18" t="n">
        <v>492.24098749</v>
      </c>
      <c r="F25" s="20" t="n">
        <v>17.1105941</v>
      </c>
      <c r="G25" s="18" t="n">
        <v>502.27347775</v>
      </c>
      <c r="H25" s="20" t="n">
        <v>7.53990836</v>
      </c>
      <c r="I25" s="18" t="n">
        <v>534.2302568</v>
      </c>
      <c r="J25" s="20" t="n">
        <v>3.81213888</v>
      </c>
      <c r="K25" s="18" t="n">
        <v>535.23605012</v>
      </c>
      <c r="L25" s="20" t="n">
        <v>4.29371866</v>
      </c>
      <c r="M25" s="18" t="n">
        <v>433.74903496</v>
      </c>
      <c r="N25" s="20" t="n">
        <v>6.33413158</v>
      </c>
      <c r="O25" s="18" t="s">
        <v>481</v>
      </c>
      <c r="P25" s="20" t="s">
        <v>481</v>
      </c>
      <c r="Q25" s="18" t="s">
        <v>481</v>
      </c>
      <c r="R25" s="20" t="s">
        <v>481</v>
      </c>
      <c r="S25" s="18" t="s">
        <v>481</v>
      </c>
      <c r="T25" s="20" t="s">
        <v>481</v>
      </c>
      <c r="U25" s="18" t="n">
        <v>525.63452253</v>
      </c>
      <c r="V25" s="20" t="n">
        <v>42.53854907</v>
      </c>
    </row>
    <row r="26" spans="1:22">
      <c r="A26" s="15" t="s">
        <v>501</v>
      </c>
      <c r="B26" s="17" t="n">
        <v>4869</v>
      </c>
      <c r="C26" s="18">
        <f>(53.0/B26*100)</f>
        <v/>
      </c>
      <c r="D26" s="19" t="n">
        <v>4816</v>
      </c>
      <c r="E26" s="18" t="n">
        <v>463.92691337</v>
      </c>
      <c r="F26" s="20" t="n">
        <v>4.76384899</v>
      </c>
      <c r="G26" s="18" t="n">
        <v>484.81826782</v>
      </c>
      <c r="H26" s="20" t="n">
        <v>2.78199956</v>
      </c>
      <c r="I26" s="18" t="n">
        <v>491.19404745</v>
      </c>
      <c r="J26" s="20" t="n">
        <v>2.39500756</v>
      </c>
      <c r="K26" s="18" t="n">
        <v>484.89065659</v>
      </c>
      <c r="L26" s="20" t="n">
        <v>4.93099929</v>
      </c>
      <c r="M26" s="18" t="n">
        <v>454.2412473</v>
      </c>
      <c r="N26" s="20" t="n">
        <v>7.54007811</v>
      </c>
      <c r="O26" s="18" t="s">
        <v>481</v>
      </c>
      <c r="P26" s="20" t="s">
        <v>481</v>
      </c>
      <c r="Q26" s="18" t="s">
        <v>481</v>
      </c>
      <c r="R26" s="20" t="s">
        <v>481</v>
      </c>
      <c r="S26" s="18" t="s">
        <v>481</v>
      </c>
      <c r="T26" s="20" t="s">
        <v>481</v>
      </c>
      <c r="U26" s="18" t="n">
        <v>417.58452525</v>
      </c>
      <c r="V26" s="20" t="n">
        <v>15.84214931</v>
      </c>
    </row>
    <row r="27" spans="1:22">
      <c r="A27" s="15" t="s">
        <v>502</v>
      </c>
      <c r="B27" s="17" t="n">
        <v>5299</v>
      </c>
      <c r="C27" s="18">
        <f>(52.0/B27*100)</f>
        <v/>
      </c>
      <c r="D27" s="19" t="n">
        <v>5247</v>
      </c>
      <c r="E27" s="18" t="n">
        <v>463.2780516</v>
      </c>
      <c r="F27" s="20" t="n">
        <v>2.94393086</v>
      </c>
      <c r="G27" s="18" t="n">
        <v>485.07514304</v>
      </c>
      <c r="H27" s="20" t="n">
        <v>3.06787927</v>
      </c>
      <c r="I27" s="18" t="n">
        <v>503.9246505</v>
      </c>
      <c r="J27" s="20" t="n">
        <v>2.60889254</v>
      </c>
      <c r="K27" s="18" t="n">
        <v>519.28572115</v>
      </c>
      <c r="L27" s="20" t="n">
        <v>4.18513542</v>
      </c>
      <c r="M27" s="18" t="n">
        <v>423.78790135</v>
      </c>
      <c r="N27" s="20" t="n">
        <v>3.98999594</v>
      </c>
      <c r="O27" s="18" t="s">
        <v>481</v>
      </c>
      <c r="P27" s="20" t="s">
        <v>481</v>
      </c>
      <c r="Q27" s="18" t="s">
        <v>481</v>
      </c>
      <c r="R27" s="20" t="s">
        <v>481</v>
      </c>
      <c r="S27" s="18" t="s">
        <v>481</v>
      </c>
      <c r="T27" s="20" t="s">
        <v>481</v>
      </c>
      <c r="U27" s="18" t="n">
        <v>392.30787735</v>
      </c>
      <c r="V27" s="20" t="n">
        <v>10.43007993</v>
      </c>
    </row>
    <row r="28" spans="1:22">
      <c r="A28" s="15" t="s">
        <v>503</v>
      </c>
      <c r="B28" s="17" t="n">
        <v>7568</v>
      </c>
      <c r="C28" s="18">
        <f>(179.0/B28*100)</f>
        <v/>
      </c>
      <c r="D28" s="19" t="n">
        <v>7389</v>
      </c>
      <c r="E28" s="18" t="n">
        <v>370.9600282</v>
      </c>
      <c r="F28" s="20" t="n">
        <v>4.94961168</v>
      </c>
      <c r="G28" s="18" t="n">
        <v>411.99557694</v>
      </c>
      <c r="H28" s="20" t="n">
        <v>3.15539095</v>
      </c>
      <c r="I28" s="18" t="n">
        <v>413.10173397</v>
      </c>
      <c r="J28" s="20" t="n">
        <v>2.62566975</v>
      </c>
      <c r="K28" s="18" t="n">
        <v>420.89531717</v>
      </c>
      <c r="L28" s="20" t="n">
        <v>3.50574041</v>
      </c>
      <c r="M28" s="18" t="n">
        <v>404.13273028</v>
      </c>
      <c r="N28" s="20" t="n">
        <v>12.41326105</v>
      </c>
      <c r="O28" s="18" t="s">
        <v>481</v>
      </c>
      <c r="P28" s="20" t="s">
        <v>481</v>
      </c>
      <c r="Q28" s="18" t="s">
        <v>481</v>
      </c>
      <c r="R28" s="20" t="s">
        <v>481</v>
      </c>
      <c r="S28" s="18" t="s">
        <v>481</v>
      </c>
      <c r="T28" s="20" t="s">
        <v>481</v>
      </c>
      <c r="U28" s="18" t="n">
        <v>366.92715578</v>
      </c>
      <c r="V28" s="20" t="n">
        <v>12.12353552</v>
      </c>
    </row>
    <row r="29" spans="1:22">
      <c r="A29" s="15" t="s">
        <v>504</v>
      </c>
      <c r="B29" s="17" t="n">
        <v>5385</v>
      </c>
      <c r="C29" s="18">
        <f>(30.0/B29*100)</f>
        <v/>
      </c>
      <c r="D29" s="19" t="n">
        <v>5355</v>
      </c>
      <c r="E29" s="18" t="n">
        <v>464.96438366</v>
      </c>
      <c r="F29" s="20" t="n">
        <v>8.990875490000001</v>
      </c>
      <c r="G29" s="18" t="n">
        <v>497.18973249</v>
      </c>
      <c r="H29" s="20" t="n">
        <v>4.90244229</v>
      </c>
      <c r="I29" s="18" t="n">
        <v>520.97415122</v>
      </c>
      <c r="J29" s="20" t="n">
        <v>2.46344492</v>
      </c>
      <c r="K29" s="18" t="n">
        <v>520.54507048</v>
      </c>
      <c r="L29" s="20" t="n">
        <v>5.11682791</v>
      </c>
      <c r="M29" s="18" t="n">
        <v>510.11281269</v>
      </c>
      <c r="N29" s="20" t="n">
        <v>4.5702483</v>
      </c>
      <c r="O29" s="18" t="s">
        <v>481</v>
      </c>
      <c r="P29" s="20" t="s">
        <v>481</v>
      </c>
      <c r="Q29" s="18" t="s">
        <v>481</v>
      </c>
      <c r="R29" s="20" t="s">
        <v>481</v>
      </c>
      <c r="S29" s="18" t="s">
        <v>481</v>
      </c>
      <c r="T29" s="20" t="s">
        <v>481</v>
      </c>
      <c r="U29" s="18" t="n">
        <v>428.18585681</v>
      </c>
      <c r="V29" s="20" t="n">
        <v>20.04234583</v>
      </c>
    </row>
    <row r="30" spans="1:22">
      <c r="A30" s="15" t="s">
        <v>505</v>
      </c>
      <c r="B30" s="17" t="n">
        <v>4520</v>
      </c>
      <c r="C30" s="18">
        <f>(144.0/B30*100)</f>
        <v/>
      </c>
      <c r="D30" s="19" t="n">
        <v>4376</v>
      </c>
      <c r="E30" s="18" t="n">
        <v>489.9446751</v>
      </c>
      <c r="F30" s="20" t="n">
        <v>4.02342966</v>
      </c>
      <c r="G30" s="18" t="n">
        <v>492.79485053</v>
      </c>
      <c r="H30" s="20" t="n">
        <v>3.74794627</v>
      </c>
      <c r="I30" s="18" t="n">
        <v>508.73392545</v>
      </c>
      <c r="J30" s="20" t="n">
        <v>2.97882694</v>
      </c>
      <c r="K30" s="18" t="n">
        <v>527.3749863199999</v>
      </c>
      <c r="L30" s="20" t="n">
        <v>4.20154775</v>
      </c>
      <c r="M30" s="18" t="n">
        <v>422.17925588</v>
      </c>
      <c r="N30" s="20" t="n">
        <v>5.81826465</v>
      </c>
      <c r="O30" s="18" t="s">
        <v>481</v>
      </c>
      <c r="P30" s="20" t="s">
        <v>481</v>
      </c>
      <c r="Q30" s="18" t="s">
        <v>481</v>
      </c>
      <c r="R30" s="20" t="s">
        <v>481</v>
      </c>
      <c r="S30" s="18" t="s">
        <v>481</v>
      </c>
      <c r="T30" s="20" t="s">
        <v>481</v>
      </c>
      <c r="U30" s="18" t="n">
        <v>426.24410291</v>
      </c>
      <c r="V30" s="20" t="n">
        <v>13.85302426</v>
      </c>
    </row>
    <row r="31" spans="1:22">
      <c r="A31" s="15" t="s">
        <v>506</v>
      </c>
      <c r="B31" s="17" t="n">
        <v>5456</v>
      </c>
      <c r="C31" s="18">
        <f>(135.0/B31*100)</f>
        <v/>
      </c>
      <c r="D31" s="19" t="n">
        <v>5321</v>
      </c>
      <c r="E31" s="18" t="n">
        <v>467.78760288</v>
      </c>
      <c r="F31" s="20" t="n">
        <v>6.61389032</v>
      </c>
      <c r="G31" s="18" t="n">
        <v>490.32057503</v>
      </c>
      <c r="H31" s="20" t="n">
        <v>4.58007206</v>
      </c>
      <c r="I31" s="18" t="n">
        <v>508.96842211</v>
      </c>
      <c r="J31" s="20" t="n">
        <v>2.56900173</v>
      </c>
      <c r="K31" s="18" t="n">
        <v>512.7874816</v>
      </c>
      <c r="L31" s="20" t="n">
        <v>3.10135605</v>
      </c>
      <c r="M31" s="18" t="s">
        <v>481</v>
      </c>
      <c r="N31" s="20" t="s">
        <v>481</v>
      </c>
      <c r="O31" s="18" t="s">
        <v>481</v>
      </c>
      <c r="P31" s="20" t="s">
        <v>481</v>
      </c>
      <c r="Q31" s="18" t="s">
        <v>481</v>
      </c>
      <c r="R31" s="20" t="s">
        <v>481</v>
      </c>
      <c r="S31" s="18" t="s">
        <v>481</v>
      </c>
      <c r="T31" s="20" t="s">
        <v>481</v>
      </c>
      <c r="U31" s="18" t="n">
        <v>405.33422669</v>
      </c>
      <c r="V31" s="20" t="n">
        <v>8.827925499999999</v>
      </c>
    </row>
    <row r="32" spans="1:22">
      <c r="A32" s="15" t="s">
        <v>507</v>
      </c>
      <c r="B32" s="17" t="n">
        <v>4478</v>
      </c>
      <c r="C32" s="18">
        <f>(6.0/B32*100)</f>
        <v/>
      </c>
      <c r="D32" s="19" t="n">
        <v>4472</v>
      </c>
      <c r="E32" s="18" t="n">
        <v>480.36615841</v>
      </c>
      <c r="F32" s="20" t="n">
        <v>5.16345447</v>
      </c>
      <c r="G32" s="18" t="n">
        <v>501.46796067</v>
      </c>
      <c r="H32" s="20" t="n">
        <v>3.53289245</v>
      </c>
      <c r="I32" s="18" t="n">
        <v>514.13433701</v>
      </c>
      <c r="J32" s="20" t="n">
        <v>2.92260969</v>
      </c>
      <c r="K32" s="18" t="n">
        <v>507.95668967</v>
      </c>
      <c r="L32" s="20" t="n">
        <v>5.3727111</v>
      </c>
      <c r="M32" s="18" t="n">
        <v>411.26327339</v>
      </c>
      <c r="N32" s="20" t="n">
        <v>12.39222594</v>
      </c>
      <c r="O32" s="18" t="s">
        <v>481</v>
      </c>
      <c r="P32" s="20" t="s">
        <v>481</v>
      </c>
      <c r="Q32" s="18" t="s">
        <v>481</v>
      </c>
      <c r="R32" s="20" t="s">
        <v>481</v>
      </c>
      <c r="S32" s="18" t="s">
        <v>481</v>
      </c>
      <c r="T32" s="20" t="s">
        <v>481</v>
      </c>
      <c r="U32" s="18" t="n">
        <v>444.25262034</v>
      </c>
      <c r="V32" s="20" t="n">
        <v>23.40014335</v>
      </c>
    </row>
    <row r="33" spans="1:22">
      <c r="A33" s="15" t="s">
        <v>508</v>
      </c>
      <c r="B33" s="17" t="n">
        <v>7325</v>
      </c>
      <c r="C33" s="18">
        <f>(78.0/B33*100)</f>
        <v/>
      </c>
      <c r="D33" s="19" t="n">
        <v>7247</v>
      </c>
      <c r="E33" s="18" t="n">
        <v>473.6363708</v>
      </c>
      <c r="F33" s="20" t="n">
        <v>8.37895681</v>
      </c>
      <c r="G33" s="18" t="n">
        <v>473.6672299</v>
      </c>
      <c r="H33" s="20" t="n">
        <v>5.88518468</v>
      </c>
      <c r="I33" s="18" t="n">
        <v>503.48316323</v>
      </c>
      <c r="J33" s="20" t="n">
        <v>3.34573526</v>
      </c>
      <c r="K33" s="18" t="n">
        <v>500.71779052</v>
      </c>
      <c r="L33" s="20" t="n">
        <v>4.46362641</v>
      </c>
      <c r="M33" s="18" t="n">
        <v>489.45728579</v>
      </c>
      <c r="N33" s="20" t="n">
        <v>3.51800922</v>
      </c>
      <c r="O33" s="18" t="s">
        <v>481</v>
      </c>
      <c r="P33" s="20" t="s">
        <v>481</v>
      </c>
      <c r="Q33" s="18" t="s">
        <v>481</v>
      </c>
      <c r="R33" s="20" t="s">
        <v>481</v>
      </c>
      <c r="S33" s="18" t="s">
        <v>481</v>
      </c>
      <c r="T33" s="20" t="s">
        <v>481</v>
      </c>
      <c r="U33" s="18" t="n">
        <v>433.53979763</v>
      </c>
      <c r="V33" s="20" t="n">
        <v>14.27579062</v>
      </c>
    </row>
    <row r="34" spans="1:22">
      <c r="A34" s="15" t="s">
        <v>509</v>
      </c>
      <c r="B34" s="17" t="n">
        <v>6350</v>
      </c>
      <c r="C34" s="18">
        <f>(94.0/B34*100)</f>
        <v/>
      </c>
      <c r="D34" s="19" t="n">
        <v>6256</v>
      </c>
      <c r="E34" s="18" t="n">
        <v>439.35214742</v>
      </c>
      <c r="F34" s="20" t="n">
        <v>5.49641167</v>
      </c>
      <c r="G34" s="18" t="n">
        <v>472.44562846</v>
      </c>
      <c r="H34" s="20" t="n">
        <v>3.78167008</v>
      </c>
      <c r="I34" s="18" t="n">
        <v>496.64077022</v>
      </c>
      <c r="J34" s="20" t="n">
        <v>3.05570836</v>
      </c>
      <c r="K34" s="18" t="n">
        <v>499.80882021</v>
      </c>
      <c r="L34" s="20" t="n">
        <v>5.09259414</v>
      </c>
      <c r="M34" s="18" t="n">
        <v>431.08701148</v>
      </c>
      <c r="N34" s="20" t="n">
        <v>12.51358448</v>
      </c>
      <c r="O34" s="18" t="s">
        <v>481</v>
      </c>
      <c r="P34" s="20" t="s">
        <v>481</v>
      </c>
      <c r="Q34" s="18" t="s">
        <v>481</v>
      </c>
      <c r="R34" s="20" t="s">
        <v>481</v>
      </c>
      <c r="S34" s="18" t="s">
        <v>481</v>
      </c>
      <c r="T34" s="20" t="s">
        <v>481</v>
      </c>
      <c r="U34" s="18" t="n">
        <v>377.33631053</v>
      </c>
      <c r="V34" s="20" t="n">
        <v>11.20173041</v>
      </c>
    </row>
    <row r="35" spans="1:22">
      <c r="A35" s="15" t="s">
        <v>510</v>
      </c>
      <c r="B35" s="17" t="n">
        <v>6406</v>
      </c>
      <c r="C35" s="18">
        <f>(50.0/B35*100)</f>
        <v/>
      </c>
      <c r="D35" s="19" t="n">
        <v>6356</v>
      </c>
      <c r="E35" s="18" t="n">
        <v>480.88874762</v>
      </c>
      <c r="F35" s="20" t="n">
        <v>6.21367532</v>
      </c>
      <c r="G35" s="18" t="n">
        <v>495.11934554</v>
      </c>
      <c r="H35" s="20" t="n">
        <v>4.27912104</v>
      </c>
      <c r="I35" s="18" t="n">
        <v>516.55020696</v>
      </c>
      <c r="J35" s="20" t="n">
        <v>3.87059956</v>
      </c>
      <c r="K35" s="18" t="n">
        <v>507.50401704</v>
      </c>
      <c r="L35" s="20" t="n">
        <v>8.16493279</v>
      </c>
      <c r="M35" s="18" t="n">
        <v>514.86266033</v>
      </c>
      <c r="N35" s="20" t="n">
        <v>1.77754029</v>
      </c>
      <c r="O35" s="18" t="s">
        <v>481</v>
      </c>
      <c r="P35" s="20" t="s">
        <v>481</v>
      </c>
      <c r="Q35" s="18" t="s">
        <v>481</v>
      </c>
      <c r="R35" s="20" t="s">
        <v>481</v>
      </c>
      <c r="S35" s="18" t="s">
        <v>481</v>
      </c>
      <c r="T35" s="20" t="s">
        <v>481</v>
      </c>
      <c r="U35" s="18" t="n">
        <v>428.62167675</v>
      </c>
      <c r="V35" s="20" t="n">
        <v>16.54371419</v>
      </c>
    </row>
    <row r="36" spans="1:22">
      <c r="A36" s="15" t="s">
        <v>511</v>
      </c>
      <c r="B36" s="17" t="n">
        <v>6736</v>
      </c>
      <c r="C36" s="18">
        <f>(41.0/B36*100)</f>
        <v/>
      </c>
      <c r="D36" s="19" t="n">
        <v>6695</v>
      </c>
      <c r="E36" s="18" t="n">
        <v>475.32627725</v>
      </c>
      <c r="F36" s="20" t="n">
        <v>5.40037914</v>
      </c>
      <c r="G36" s="18" t="n">
        <v>490.55643513</v>
      </c>
      <c r="H36" s="20" t="n">
        <v>3.71384982</v>
      </c>
      <c r="I36" s="18" t="n">
        <v>491.77202296</v>
      </c>
      <c r="J36" s="20" t="n">
        <v>2.52366416</v>
      </c>
      <c r="K36" s="18" t="n">
        <v>494.39021905</v>
      </c>
      <c r="L36" s="20" t="n">
        <v>4.81124134</v>
      </c>
      <c r="M36" s="18" t="n">
        <v>467.60582163</v>
      </c>
      <c r="N36" s="20" t="n">
        <v>3.41039353</v>
      </c>
      <c r="O36" s="18" t="s">
        <v>481</v>
      </c>
      <c r="P36" s="20" t="s">
        <v>481</v>
      </c>
      <c r="Q36" s="18" t="s">
        <v>481</v>
      </c>
      <c r="R36" s="20" t="s">
        <v>481</v>
      </c>
      <c r="S36" s="18" t="s">
        <v>481</v>
      </c>
      <c r="T36" s="20" t="s">
        <v>481</v>
      </c>
      <c r="U36" s="18" t="n">
        <v>444.45451571</v>
      </c>
      <c r="V36" s="20" t="n">
        <v>12.12298224</v>
      </c>
    </row>
    <row r="37" spans="1:22">
      <c r="A37" s="15" t="s">
        <v>512</v>
      </c>
      <c r="B37" s="17" t="n">
        <v>5458</v>
      </c>
      <c r="C37" s="18">
        <f>(86.0/B37*100)</f>
        <v/>
      </c>
      <c r="D37" s="19" t="n">
        <v>5372</v>
      </c>
      <c r="E37" s="18" t="n">
        <v>472.27281947</v>
      </c>
      <c r="F37" s="20" t="n">
        <v>5.54131821</v>
      </c>
      <c r="G37" s="18" t="n">
        <v>490.28548567</v>
      </c>
      <c r="H37" s="20" t="n">
        <v>3.67039976</v>
      </c>
      <c r="I37" s="18" t="n">
        <v>505.42571374</v>
      </c>
      <c r="J37" s="20" t="n">
        <v>3.19973137</v>
      </c>
      <c r="K37" s="18" t="n">
        <v>509.28274181</v>
      </c>
      <c r="L37" s="20" t="n">
        <v>4.90207067</v>
      </c>
      <c r="M37" s="18" t="n">
        <v>398.61657436</v>
      </c>
      <c r="N37" s="20" t="n">
        <v>8.69317599</v>
      </c>
      <c r="O37" s="18" t="s">
        <v>481</v>
      </c>
      <c r="P37" s="20" t="s">
        <v>481</v>
      </c>
      <c r="Q37" s="18" t="s">
        <v>481</v>
      </c>
      <c r="R37" s="20" t="s">
        <v>481</v>
      </c>
      <c r="S37" s="18" t="s">
        <v>481</v>
      </c>
      <c r="T37" s="20" t="s">
        <v>481</v>
      </c>
      <c r="U37" s="18" t="n">
        <v>408.591119</v>
      </c>
      <c r="V37" s="20" t="n">
        <v>12.70527399</v>
      </c>
    </row>
    <row r="38" spans="1:22">
      <c r="A38" s="15" t="s">
        <v>513</v>
      </c>
      <c r="B38" s="17" t="n">
        <v>5860</v>
      </c>
      <c r="C38" s="18">
        <f>(20.0/B38*100)</f>
        <v/>
      </c>
      <c r="D38" s="19" t="n">
        <v>5840</v>
      </c>
      <c r="E38" s="18" t="n">
        <v>497.20553854</v>
      </c>
      <c r="F38" s="20" t="n">
        <v>5.75331363</v>
      </c>
      <c r="G38" s="18" t="n">
        <v>524.1894926799999</v>
      </c>
      <c r="H38" s="20" t="n">
        <v>4.36391715</v>
      </c>
      <c r="I38" s="18" t="n">
        <v>535.52679805</v>
      </c>
      <c r="J38" s="20" t="n">
        <v>3.43313887</v>
      </c>
      <c r="K38" s="18" t="n">
        <v>532.87982519</v>
      </c>
      <c r="L38" s="20" t="n">
        <v>4.25120981</v>
      </c>
      <c r="M38" s="18" t="n">
        <v>484.7089518</v>
      </c>
      <c r="N38" s="20" t="n">
        <v>6.53951454</v>
      </c>
      <c r="O38" s="18" t="s">
        <v>481</v>
      </c>
      <c r="P38" s="20" t="s">
        <v>481</v>
      </c>
      <c r="Q38" s="18" t="s">
        <v>481</v>
      </c>
      <c r="R38" s="20" t="s">
        <v>481</v>
      </c>
      <c r="S38" s="18" t="s">
        <v>481</v>
      </c>
      <c r="T38" s="20" t="s">
        <v>481</v>
      </c>
      <c r="U38" s="18" t="n">
        <v>452.18696715</v>
      </c>
      <c r="V38" s="20" t="n">
        <v>13.33841557</v>
      </c>
    </row>
    <row r="39" spans="1:22">
      <c r="A39" s="15" t="s">
        <v>514</v>
      </c>
      <c r="B39" s="17" t="n">
        <v>5895</v>
      </c>
      <c r="C39" s="18">
        <f>(33.0/B39*100)</f>
        <v/>
      </c>
      <c r="D39" s="19" t="n">
        <v>5862</v>
      </c>
      <c r="E39" s="18" t="n">
        <v>390.13865602</v>
      </c>
      <c r="F39" s="20" t="n">
        <v>5.77851038</v>
      </c>
      <c r="G39" s="18" t="n">
        <v>415.0418567</v>
      </c>
      <c r="H39" s="20" t="n">
        <v>4.78150195</v>
      </c>
      <c r="I39" s="18" t="n">
        <v>433.18355163</v>
      </c>
      <c r="J39" s="20" t="n">
        <v>4.85018362</v>
      </c>
      <c r="K39" s="18" t="n">
        <v>428.78614673</v>
      </c>
      <c r="L39" s="20" t="n">
        <v>6.36342321</v>
      </c>
      <c r="M39" s="18" t="n">
        <v>387.11765216</v>
      </c>
      <c r="N39" s="20" t="n">
        <v>6.25137534</v>
      </c>
      <c r="O39" s="18" t="s">
        <v>481</v>
      </c>
      <c r="P39" s="20" t="s">
        <v>481</v>
      </c>
      <c r="Q39" s="18" t="s">
        <v>481</v>
      </c>
      <c r="R39" s="20" t="s">
        <v>481</v>
      </c>
      <c r="S39" s="18" t="s">
        <v>481</v>
      </c>
      <c r="T39" s="20" t="s">
        <v>481</v>
      </c>
      <c r="U39" s="18" t="n">
        <v>357.26574102</v>
      </c>
      <c r="V39" s="20" t="n">
        <v>12.32073309</v>
      </c>
    </row>
    <row r="40" spans="1:22">
      <c r="A40" s="15" t="s">
        <v>515</v>
      </c>
      <c r="B40" s="17" t="n">
        <v>14157</v>
      </c>
      <c r="C40" s="18">
        <f>(352.0/B40*100)</f>
        <v/>
      </c>
      <c r="D40" s="19" t="n">
        <v>13805</v>
      </c>
      <c r="E40" s="18" t="n">
        <v>466.4964197</v>
      </c>
      <c r="F40" s="20" t="n">
        <v>4.20701816</v>
      </c>
      <c r="G40" s="18" t="n">
        <v>479.64657971</v>
      </c>
      <c r="H40" s="20" t="n">
        <v>4.06077295</v>
      </c>
      <c r="I40" s="18" t="n">
        <v>506.42753675</v>
      </c>
      <c r="J40" s="20" t="n">
        <v>3.133277</v>
      </c>
      <c r="K40" s="18" t="n">
        <v>519.60802431</v>
      </c>
      <c r="L40" s="20" t="n">
        <v>4.49076455</v>
      </c>
      <c r="M40" s="18" t="n">
        <v>414.04269234</v>
      </c>
      <c r="N40" s="20" t="n">
        <v>6.08916014</v>
      </c>
      <c r="O40" s="18" t="s">
        <v>481</v>
      </c>
      <c r="P40" s="20" t="s">
        <v>481</v>
      </c>
      <c r="Q40" s="18" t="s">
        <v>481</v>
      </c>
      <c r="R40" s="20" t="s">
        <v>481</v>
      </c>
      <c r="S40" s="18" t="s">
        <v>481</v>
      </c>
      <c r="T40" s="20" t="s">
        <v>481</v>
      </c>
      <c r="U40" s="18" t="n">
        <v>426.268382</v>
      </c>
      <c r="V40" s="20" t="n">
        <v>14.47155177</v>
      </c>
    </row>
    <row r="41" spans="1:22">
      <c r="A41" s="15" t="s">
        <v>516</v>
      </c>
      <c r="B41" s="17" t="n">
        <v>5712</v>
      </c>
      <c r="C41" s="18">
        <f>(49.0/B41*100)</f>
        <v/>
      </c>
      <c r="D41" s="19" t="n">
        <v>5663</v>
      </c>
      <c r="E41" s="18" t="n">
        <v>438.12011279</v>
      </c>
      <c r="F41" s="20" t="n">
        <v>5.15254715</v>
      </c>
      <c r="G41" s="18" t="n">
        <v>445.45693584</v>
      </c>
      <c r="H41" s="20" t="n">
        <v>4.58979423</v>
      </c>
      <c r="I41" s="18" t="n">
        <v>475.30958556</v>
      </c>
      <c r="J41" s="20" t="n">
        <v>3.33728543</v>
      </c>
      <c r="K41" s="18" t="n">
        <v>498.4983829</v>
      </c>
      <c r="L41" s="20" t="n">
        <v>4.08746787</v>
      </c>
      <c r="M41" s="18" t="n">
        <v>431.51482993</v>
      </c>
      <c r="N41" s="20" t="n">
        <v>6.27770112</v>
      </c>
      <c r="O41" s="18" t="s">
        <v>481</v>
      </c>
      <c r="P41" s="20" t="s">
        <v>481</v>
      </c>
      <c r="Q41" s="18" t="s">
        <v>481</v>
      </c>
      <c r="R41" s="20" t="s">
        <v>481</v>
      </c>
      <c r="S41" s="18" t="s">
        <v>481</v>
      </c>
      <c r="T41" s="20" t="s">
        <v>481</v>
      </c>
      <c r="U41" s="18" t="n">
        <v>432.23160348</v>
      </c>
      <c r="V41" s="20" t="n">
        <v>20.18880472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347.88545405</v>
      </c>
      <c r="F45" s="20" t="n">
        <v>4.63056055</v>
      </c>
      <c r="G45" s="18" t="n">
        <v>362.2932808</v>
      </c>
      <c r="H45" s="20" t="n">
        <v>4.85991904</v>
      </c>
      <c r="I45" s="18" t="n">
        <v>362.96316566</v>
      </c>
      <c r="J45" s="20" t="n">
        <v>3.20224753</v>
      </c>
      <c r="K45" s="18" t="n">
        <v>359.52555035</v>
      </c>
      <c r="L45" s="20" t="n">
        <v>4.14942666</v>
      </c>
      <c r="M45" s="18" t="s">
        <v>481</v>
      </c>
      <c r="N45" s="20" t="s">
        <v>481</v>
      </c>
      <c r="O45" s="18" t="s">
        <v>481</v>
      </c>
      <c r="P45" s="20" t="s">
        <v>481</v>
      </c>
      <c r="Q45" s="18" t="n">
        <v>332.07428064</v>
      </c>
      <c r="R45" s="20" t="n">
        <v>44.1150495</v>
      </c>
      <c r="S45" s="18" t="n">
        <v>326.8991023</v>
      </c>
      <c r="T45" s="20" t="n">
        <v>17.59617146</v>
      </c>
      <c r="U45" s="18" t="n">
        <v>338.99013268</v>
      </c>
      <c r="V45" s="20" t="n">
        <v>7.94311278</v>
      </c>
    </row>
    <row r="46" spans="1:22">
      <c r="A46" s="15" t="s">
        <v>521</v>
      </c>
      <c r="B46" s="17" t="n">
        <v>23141</v>
      </c>
      <c r="C46" s="18">
        <f>(1816.0/B46*100)</f>
        <v/>
      </c>
      <c r="D46" s="19" t="n">
        <v>21325</v>
      </c>
      <c r="E46" s="18" t="n">
        <v>352.89719459</v>
      </c>
      <c r="F46" s="20" t="n">
        <v>4.0316381</v>
      </c>
      <c r="G46" s="18" t="n">
        <v>371.49152912</v>
      </c>
      <c r="H46" s="20" t="n">
        <v>3.71476951</v>
      </c>
      <c r="I46" s="18" t="n">
        <v>406.47375903</v>
      </c>
      <c r="J46" s="20" t="n">
        <v>3.50771272</v>
      </c>
      <c r="K46" s="18" t="n">
        <v>410.8854968</v>
      </c>
      <c r="L46" s="20" t="n">
        <v>5.43611704</v>
      </c>
      <c r="M46" s="18" t="n">
        <v>337.5417534</v>
      </c>
      <c r="N46" s="20" t="n">
        <v>3.26574895</v>
      </c>
      <c r="O46" s="18" t="s">
        <v>481</v>
      </c>
      <c r="P46" s="20" t="s">
        <v>481</v>
      </c>
      <c r="Q46" s="18" t="s">
        <v>481</v>
      </c>
      <c r="R46" s="20" t="s">
        <v>481</v>
      </c>
      <c r="S46" s="18" t="s">
        <v>481</v>
      </c>
      <c r="T46" s="20" t="s">
        <v>481</v>
      </c>
      <c r="U46" s="18" t="n">
        <v>345.45401594</v>
      </c>
      <c r="V46" s="20" t="n">
        <v>6.95351486</v>
      </c>
    </row>
    <row r="47" spans="1:22">
      <c r="A47" s="15" t="s">
        <v>522</v>
      </c>
      <c r="B47" s="17" t="n">
        <v>5928</v>
      </c>
      <c r="C47" s="18">
        <f>(205.0/B47*100)</f>
        <v/>
      </c>
      <c r="D47" s="19" t="n">
        <v>5723</v>
      </c>
      <c r="E47" s="18" t="n">
        <v>411.55784345</v>
      </c>
      <c r="F47" s="20" t="n">
        <v>5.17933479</v>
      </c>
      <c r="G47" s="18" t="n">
        <v>453.55250087</v>
      </c>
      <c r="H47" s="20" t="n">
        <v>4.63057323</v>
      </c>
      <c r="I47" s="18" t="n">
        <v>466.58264599</v>
      </c>
      <c r="J47" s="20" t="n">
        <v>4.0219035</v>
      </c>
      <c r="K47" s="18" t="n">
        <v>450.52216385</v>
      </c>
      <c r="L47" s="20" t="n">
        <v>6.49635624</v>
      </c>
      <c r="M47" s="18" t="n">
        <v>368.1951933</v>
      </c>
      <c r="N47" s="20" t="n">
        <v>6.312425</v>
      </c>
      <c r="O47" s="18" t="s">
        <v>481</v>
      </c>
      <c r="P47" s="20" t="s">
        <v>481</v>
      </c>
      <c r="Q47" s="18" t="s">
        <v>481</v>
      </c>
      <c r="R47" s="20" t="s">
        <v>481</v>
      </c>
      <c r="S47" s="18" t="s">
        <v>481</v>
      </c>
      <c r="T47" s="20" t="s">
        <v>481</v>
      </c>
      <c r="U47" s="18" t="n">
        <v>374.83423025</v>
      </c>
      <c r="V47" s="20" t="n">
        <v>10.15013199</v>
      </c>
    </row>
    <row r="48" spans="1:22">
      <c r="A48" s="15" t="s">
        <v>523</v>
      </c>
      <c r="B48" s="17" t="n">
        <v>9841</v>
      </c>
      <c r="C48" s="18">
        <f>(7.0/B48*100)</f>
        <v/>
      </c>
      <c r="D48" s="19" t="n">
        <v>9834</v>
      </c>
      <c r="E48" s="18" t="n">
        <v>502.70838217</v>
      </c>
      <c r="F48" s="20" t="n">
        <v>10.09686264</v>
      </c>
      <c r="G48" s="18" t="n">
        <v>511.56101147</v>
      </c>
      <c r="H48" s="20" t="n">
        <v>6.52634512</v>
      </c>
      <c r="I48" s="18" t="n">
        <v>531.42312083</v>
      </c>
      <c r="J48" s="20" t="n">
        <v>5.11702536</v>
      </c>
      <c r="K48" s="18" t="n">
        <v>561.77500113</v>
      </c>
      <c r="L48" s="20" t="n">
        <v>6.31861337</v>
      </c>
      <c r="M48" s="18" t="n">
        <v>484.09279329</v>
      </c>
      <c r="N48" s="20" t="n">
        <v>7.99371132</v>
      </c>
      <c r="O48" s="18" t="s">
        <v>481</v>
      </c>
      <c r="P48" s="20" t="s">
        <v>481</v>
      </c>
      <c r="Q48" s="18" t="s">
        <v>481</v>
      </c>
      <c r="R48" s="20" t="s">
        <v>481</v>
      </c>
      <c r="S48" s="18" t="s">
        <v>481</v>
      </c>
      <c r="T48" s="20" t="s">
        <v>481</v>
      </c>
      <c r="U48" s="18" t="n">
        <v>436.17809944</v>
      </c>
      <c r="V48" s="20" t="n">
        <v>27.95287335</v>
      </c>
    </row>
    <row r="49" spans="1:22">
      <c r="A49" s="15" t="s">
        <v>524</v>
      </c>
      <c r="B49" s="17" t="n">
        <v>6349</v>
      </c>
      <c r="C49" s="18">
        <f>(56.0/B49*100)</f>
        <v/>
      </c>
      <c r="D49" s="19" t="n">
        <v>6293</v>
      </c>
      <c r="E49" s="18" t="n">
        <v>382.30891003</v>
      </c>
      <c r="F49" s="20" t="n">
        <v>4.94675549</v>
      </c>
      <c r="G49" s="18" t="n">
        <v>410.06534923</v>
      </c>
      <c r="H49" s="20" t="n">
        <v>3.78320959</v>
      </c>
      <c r="I49" s="18" t="n">
        <v>413.56144235</v>
      </c>
      <c r="J49" s="20" t="n">
        <v>3.41281908</v>
      </c>
      <c r="K49" s="18" t="n">
        <v>427.20779738</v>
      </c>
      <c r="L49" s="20" t="n">
        <v>5.73886487</v>
      </c>
      <c r="M49" s="18" t="s">
        <v>481</v>
      </c>
      <c r="N49" s="20" t="s">
        <v>481</v>
      </c>
      <c r="O49" s="18" t="s">
        <v>481</v>
      </c>
      <c r="P49" s="20" t="s">
        <v>481</v>
      </c>
      <c r="Q49" s="18" t="s">
        <v>481</v>
      </c>
      <c r="R49" s="20" t="s">
        <v>481</v>
      </c>
      <c r="S49" s="18" t="n">
        <v>403.16921936</v>
      </c>
      <c r="T49" s="20" t="n">
        <v>30.84145568</v>
      </c>
      <c r="U49" s="18" t="n">
        <v>358.23461493</v>
      </c>
      <c r="V49" s="20" t="n">
        <v>14.89329059</v>
      </c>
    </row>
    <row r="50" spans="1:22">
      <c r="A50" s="15" t="s">
        <v>525</v>
      </c>
      <c r="B50" s="17" t="n">
        <v>11795</v>
      </c>
      <c r="C50" s="18">
        <f>(256.0/B50*100)</f>
        <v/>
      </c>
      <c r="D50" s="19" t="n">
        <v>11539</v>
      </c>
      <c r="E50" s="18" t="n">
        <v>358.54932734</v>
      </c>
      <c r="F50" s="20" t="n">
        <v>4.5639861</v>
      </c>
      <c r="G50" s="18" t="n">
        <v>382.9146409</v>
      </c>
      <c r="H50" s="20" t="n">
        <v>4.04071519</v>
      </c>
      <c r="I50" s="18" t="n">
        <v>400.32182155</v>
      </c>
      <c r="J50" s="20" t="n">
        <v>2.24611981</v>
      </c>
      <c r="K50" s="18" t="n">
        <v>398.14220699</v>
      </c>
      <c r="L50" s="20" t="n">
        <v>3.8597368</v>
      </c>
      <c r="M50" s="18" t="n">
        <v>347.83550743</v>
      </c>
      <c r="N50" s="20" t="n">
        <v>9.218126939999999</v>
      </c>
      <c r="O50" s="18" t="s">
        <v>481</v>
      </c>
      <c r="P50" s="20" t="s">
        <v>481</v>
      </c>
      <c r="Q50" s="18" t="s">
        <v>481</v>
      </c>
      <c r="R50" s="20" t="s">
        <v>481</v>
      </c>
      <c r="S50" s="18" t="s">
        <v>481</v>
      </c>
      <c r="T50" s="20" t="s">
        <v>481</v>
      </c>
      <c r="U50" s="18" t="n">
        <v>322.27756772</v>
      </c>
      <c r="V50" s="20" t="n">
        <v>11.23519098</v>
      </c>
    </row>
    <row r="51" spans="1:22">
      <c r="A51" s="15" t="s">
        <v>526</v>
      </c>
      <c r="B51" s="17" t="n">
        <v>6866</v>
      </c>
      <c r="C51" s="18">
        <f>(119.0/B51*100)</f>
        <v/>
      </c>
      <c r="D51" s="19" t="n">
        <v>6747</v>
      </c>
      <c r="E51" s="18" t="n">
        <v>378.97948269</v>
      </c>
      <c r="F51" s="20" t="n">
        <v>4.10366148</v>
      </c>
      <c r="G51" s="18" t="n">
        <v>405.62070481</v>
      </c>
      <c r="H51" s="20" t="n">
        <v>4.30058821</v>
      </c>
      <c r="I51" s="18" t="n">
        <v>404.42312763</v>
      </c>
      <c r="J51" s="20" t="n">
        <v>2.91851463</v>
      </c>
      <c r="K51" s="18" t="n">
        <v>404.10513638</v>
      </c>
      <c r="L51" s="20" t="n">
        <v>3.85733998</v>
      </c>
      <c r="M51" s="18" t="n">
        <v>373.93188865</v>
      </c>
      <c r="N51" s="20" t="n">
        <v>6.27375186</v>
      </c>
      <c r="O51" s="18" t="s">
        <v>481</v>
      </c>
      <c r="P51" s="20" t="s">
        <v>481</v>
      </c>
      <c r="Q51" s="18" t="s">
        <v>481</v>
      </c>
      <c r="R51" s="20" t="s">
        <v>481</v>
      </c>
      <c r="S51" s="18" t="s">
        <v>481</v>
      </c>
      <c r="T51" s="20" t="s">
        <v>481</v>
      </c>
      <c r="U51" s="18" t="n">
        <v>365.80210633</v>
      </c>
      <c r="V51" s="20" t="n">
        <v>10.8878108</v>
      </c>
    </row>
    <row r="52" spans="1:22">
      <c r="A52" s="15" t="s">
        <v>527</v>
      </c>
      <c r="B52" s="17" t="n">
        <v>5809</v>
      </c>
      <c r="C52" s="18">
        <f>(86.0/B52*100)</f>
        <v/>
      </c>
      <c r="D52" s="19" t="n">
        <v>5723</v>
      </c>
      <c r="E52" s="18" t="n">
        <v>436.89730733</v>
      </c>
      <c r="F52" s="20" t="n">
        <v>4.88982315</v>
      </c>
      <c r="G52" s="18" t="n">
        <v>458.91053905</v>
      </c>
      <c r="H52" s="20" t="n">
        <v>4.01046439</v>
      </c>
      <c r="I52" s="18" t="n">
        <v>484.17812577</v>
      </c>
      <c r="J52" s="20" t="n">
        <v>3.07503832</v>
      </c>
      <c r="K52" s="18" t="n">
        <v>481.50490345</v>
      </c>
      <c r="L52" s="20" t="n">
        <v>5.53584558</v>
      </c>
      <c r="M52" s="18" t="n">
        <v>396.92682724</v>
      </c>
      <c r="N52" s="20" t="n">
        <v>5.74616255</v>
      </c>
      <c r="O52" s="18" t="s">
        <v>481</v>
      </c>
      <c r="P52" s="20" t="s">
        <v>481</v>
      </c>
      <c r="Q52" s="18" t="s">
        <v>481</v>
      </c>
      <c r="R52" s="20" t="s">
        <v>481</v>
      </c>
      <c r="S52" s="18" t="s">
        <v>481</v>
      </c>
      <c r="T52" s="20" t="s">
        <v>481</v>
      </c>
      <c r="U52" s="18" t="n">
        <v>413.49795383</v>
      </c>
      <c r="V52" s="20" t="n">
        <v>11.8213346</v>
      </c>
    </row>
    <row r="53" spans="1:22">
      <c r="A53" s="15" t="s">
        <v>528</v>
      </c>
      <c r="B53" s="17" t="n">
        <v>5571</v>
      </c>
      <c r="C53" s="18">
        <f>(92.0/B53*100)</f>
        <v/>
      </c>
      <c r="D53" s="19" t="n">
        <v>5479</v>
      </c>
      <c r="E53" s="18" t="n">
        <v>414.47071729</v>
      </c>
      <c r="F53" s="20" t="n">
        <v>3.94374659</v>
      </c>
      <c r="G53" s="18" t="n">
        <v>433.35462637</v>
      </c>
      <c r="H53" s="20" t="n">
        <v>3.64801311</v>
      </c>
      <c r="I53" s="18" t="n">
        <v>457.45565037</v>
      </c>
      <c r="J53" s="20" t="n">
        <v>2.45256069</v>
      </c>
      <c r="K53" s="18" t="n">
        <v>453.27881716</v>
      </c>
      <c r="L53" s="20" t="n">
        <v>4.85929668</v>
      </c>
      <c r="M53" s="18" t="n">
        <v>381.39321237</v>
      </c>
      <c r="N53" s="20" t="n">
        <v>6.31804133</v>
      </c>
      <c r="O53" s="18" t="s">
        <v>481</v>
      </c>
      <c r="P53" s="20" t="s">
        <v>481</v>
      </c>
      <c r="Q53" s="18" t="s">
        <v>481</v>
      </c>
      <c r="R53" s="20" t="s">
        <v>481</v>
      </c>
      <c r="S53" s="18" t="s">
        <v>481</v>
      </c>
      <c r="T53" s="20" t="s">
        <v>481</v>
      </c>
      <c r="U53" s="18" t="n">
        <v>358.19280349</v>
      </c>
      <c r="V53" s="20" t="n">
        <v>9.47790148</v>
      </c>
    </row>
    <row r="54" spans="1:22">
      <c r="A54" s="15" t="s">
        <v>529</v>
      </c>
      <c r="B54" s="17" t="n">
        <v>4740</v>
      </c>
      <c r="C54" s="18">
        <f>(260.0/B54*100)</f>
        <v/>
      </c>
      <c r="D54" s="19" t="n">
        <v>4480</v>
      </c>
      <c r="E54" s="18" t="n">
        <v>305.76098681</v>
      </c>
      <c r="F54" s="20" t="n">
        <v>3.88979644</v>
      </c>
      <c r="G54" s="18" t="n">
        <v>330.146364</v>
      </c>
      <c r="H54" s="20" t="n">
        <v>4.5745359</v>
      </c>
      <c r="I54" s="18" t="n">
        <v>346.28086769</v>
      </c>
      <c r="J54" s="20" t="n">
        <v>3.47169926</v>
      </c>
      <c r="K54" s="18" t="n">
        <v>341.53904645</v>
      </c>
      <c r="L54" s="20" t="n">
        <v>4.5812535</v>
      </c>
      <c r="M54" s="18" t="n">
        <v>282.45388762</v>
      </c>
      <c r="N54" s="20" t="n">
        <v>5.79499154</v>
      </c>
      <c r="O54" s="18" t="s">
        <v>481</v>
      </c>
      <c r="P54" s="20" t="s">
        <v>481</v>
      </c>
      <c r="Q54" s="18" t="s">
        <v>481</v>
      </c>
      <c r="R54" s="20" t="s">
        <v>481</v>
      </c>
      <c r="S54" s="18" t="s">
        <v>481</v>
      </c>
      <c r="T54" s="20" t="s">
        <v>481</v>
      </c>
      <c r="U54" s="18" t="n">
        <v>277.60727577</v>
      </c>
      <c r="V54" s="20" t="n">
        <v>6.61375727</v>
      </c>
    </row>
    <row r="55" spans="1:22">
      <c r="A55" s="15" t="s">
        <v>530</v>
      </c>
      <c r="B55" s="17" t="n">
        <v>5316</v>
      </c>
      <c r="C55" s="18">
        <f>(22.0/B55*100)</f>
        <v/>
      </c>
      <c r="D55" s="19" t="n">
        <v>5294</v>
      </c>
      <c r="E55" s="18" t="n">
        <v>358.54918949</v>
      </c>
      <c r="F55" s="20" t="n">
        <v>7.39344198</v>
      </c>
      <c r="G55" s="18" t="n">
        <v>404.82746545</v>
      </c>
      <c r="H55" s="20" t="n">
        <v>4.84782087</v>
      </c>
      <c r="I55" s="18" t="n">
        <v>408.47624026</v>
      </c>
      <c r="J55" s="20" t="n">
        <v>3.11484555</v>
      </c>
      <c r="K55" s="18" t="n">
        <v>417.55435291</v>
      </c>
      <c r="L55" s="20" t="n">
        <v>4.09354555</v>
      </c>
      <c r="M55" s="18" t="s">
        <v>481</v>
      </c>
      <c r="N55" s="20" t="s">
        <v>481</v>
      </c>
      <c r="O55" s="18" t="s">
        <v>481</v>
      </c>
      <c r="P55" s="20" t="s">
        <v>481</v>
      </c>
      <c r="Q55" s="18" t="n">
        <v>399.4759</v>
      </c>
      <c r="R55" s="20" t="n">
        <v>34.85290924</v>
      </c>
      <c r="S55" s="18" t="n">
        <v>338.42213152</v>
      </c>
      <c r="T55" s="20" t="n">
        <v>23.51843654</v>
      </c>
      <c r="U55" s="18" t="n">
        <v>299.38007031</v>
      </c>
      <c r="V55" s="20" t="n">
        <v>10.95539141</v>
      </c>
    </row>
    <row r="56" spans="1:22">
      <c r="A56" s="15" t="s">
        <v>531</v>
      </c>
      <c r="B56" s="17" t="n">
        <v>5359</v>
      </c>
      <c r="C56" s="18">
        <f>(77.0/B56*100)</f>
        <v/>
      </c>
      <c r="D56" s="19" t="n">
        <v>5282</v>
      </c>
      <c r="E56" s="18" t="n">
        <v>524.22630735</v>
      </c>
      <c r="F56" s="20" t="n">
        <v>10.51316346</v>
      </c>
      <c r="G56" s="18" t="n">
        <v>530.7372035</v>
      </c>
      <c r="H56" s="20" t="n">
        <v>7.53685277</v>
      </c>
      <c r="I56" s="18" t="n">
        <v>558.4362993</v>
      </c>
      <c r="J56" s="20" t="n">
        <v>3.64747566</v>
      </c>
      <c r="K56" s="18" t="n">
        <v>571.45047559</v>
      </c>
      <c r="L56" s="20" t="n">
        <v>4.2150939</v>
      </c>
      <c r="M56" s="18" t="n">
        <v>522.89956135</v>
      </c>
      <c r="N56" s="20" t="n">
        <v>3.32033569</v>
      </c>
      <c r="O56" s="18" t="s">
        <v>481</v>
      </c>
      <c r="P56" s="20" t="s">
        <v>481</v>
      </c>
      <c r="Q56" s="18" t="s">
        <v>481</v>
      </c>
      <c r="R56" s="20" t="s">
        <v>481</v>
      </c>
      <c r="S56" s="18" t="s">
        <v>481</v>
      </c>
      <c r="T56" s="20" t="s">
        <v>481</v>
      </c>
      <c r="U56" s="18" t="n">
        <v>490.15087989</v>
      </c>
      <c r="V56" s="20" t="n">
        <v>27.51987206</v>
      </c>
    </row>
    <row r="57" spans="1:22">
      <c r="A57" s="15" t="s">
        <v>532</v>
      </c>
      <c r="B57" s="17" t="n">
        <v>6513</v>
      </c>
      <c r="C57" s="18">
        <f>(0.0/B57*100)</f>
        <v/>
      </c>
      <c r="D57" s="19" t="n">
        <v>6513</v>
      </c>
      <c r="E57" s="18" t="n">
        <v>339.73446584</v>
      </c>
      <c r="F57" s="20" t="n">
        <v>5.94961523</v>
      </c>
      <c r="G57" s="18" t="n">
        <v>372.92750807</v>
      </c>
      <c r="H57" s="20" t="n">
        <v>4.89127244</v>
      </c>
      <c r="I57" s="18" t="n">
        <v>399.16925457</v>
      </c>
      <c r="J57" s="20" t="n">
        <v>3.29298031</v>
      </c>
      <c r="K57" s="18" t="n">
        <v>377.79624534</v>
      </c>
      <c r="L57" s="20" t="n">
        <v>3.8267937</v>
      </c>
      <c r="M57" s="18" t="s">
        <v>481</v>
      </c>
      <c r="N57" s="20" t="s">
        <v>481</v>
      </c>
      <c r="O57" s="18" t="s">
        <v>481</v>
      </c>
      <c r="P57" s="20" t="s">
        <v>481</v>
      </c>
      <c r="Q57" s="18" t="s">
        <v>481</v>
      </c>
      <c r="R57" s="20" t="s">
        <v>481</v>
      </c>
      <c r="S57" s="18" t="n">
        <v>311.12482974</v>
      </c>
      <c r="T57" s="20" t="n">
        <v>28.85574502</v>
      </c>
      <c r="U57" s="18" t="n">
        <v>362.01308698</v>
      </c>
      <c r="V57" s="20" t="n">
        <v>12.02939985</v>
      </c>
    </row>
    <row r="58" spans="1:22">
      <c r="A58" s="15" t="s">
        <v>533</v>
      </c>
      <c r="B58" s="17" t="n">
        <v>7267</v>
      </c>
      <c r="C58" s="18">
        <f>(10.0/B58*100)</f>
        <v/>
      </c>
      <c r="D58" s="19" t="n">
        <v>7257</v>
      </c>
      <c r="E58" s="18" t="n">
        <v>339.14428104</v>
      </c>
      <c r="F58" s="20" t="n">
        <v>4.84592893</v>
      </c>
      <c r="G58" s="18" t="n">
        <v>373.20306304</v>
      </c>
      <c r="H58" s="20" t="n">
        <v>3.85910509</v>
      </c>
      <c r="I58" s="18" t="n">
        <v>405.42438555</v>
      </c>
      <c r="J58" s="20" t="n">
        <v>2.97510614</v>
      </c>
      <c r="K58" s="18" t="n">
        <v>376.49081008</v>
      </c>
      <c r="L58" s="20" t="n">
        <v>3.43431554</v>
      </c>
      <c r="M58" s="18" t="s">
        <v>481</v>
      </c>
      <c r="N58" s="20" t="s">
        <v>481</v>
      </c>
      <c r="O58" s="18" t="s">
        <v>481</v>
      </c>
      <c r="P58" s="20" t="s">
        <v>481</v>
      </c>
      <c r="Q58" s="18" t="n">
        <v>333.9103</v>
      </c>
      <c r="R58" s="20" t="n">
        <v>67.27594111000001</v>
      </c>
      <c r="S58" s="18" t="n">
        <v>247.42280798</v>
      </c>
      <c r="T58" s="20" t="n">
        <v>22.97771729</v>
      </c>
      <c r="U58" s="18" t="n">
        <v>292.59343434</v>
      </c>
      <c r="V58" s="20" t="n">
        <v>20.17373186</v>
      </c>
    </row>
    <row r="59" spans="1:22">
      <c r="A59" s="15" t="s">
        <v>534</v>
      </c>
      <c r="B59" s="17" t="n">
        <v>4826</v>
      </c>
      <c r="C59" s="18">
        <f>(26.0/B59*100)</f>
        <v/>
      </c>
      <c r="D59" s="19" t="n">
        <v>4800</v>
      </c>
      <c r="E59" s="18" t="n">
        <v>311.11667757</v>
      </c>
      <c r="F59" s="20" t="n">
        <v>7.04290116</v>
      </c>
      <c r="G59" s="18" t="n">
        <v>340.87198308</v>
      </c>
      <c r="H59" s="20" t="n">
        <v>5.57868556</v>
      </c>
      <c r="I59" s="18" t="n">
        <v>370.2194459</v>
      </c>
      <c r="J59" s="20" t="n">
        <v>1.95603292</v>
      </c>
      <c r="K59" s="18" t="n">
        <v>366.75091214</v>
      </c>
      <c r="L59" s="20" t="n">
        <v>3.09747134</v>
      </c>
      <c r="M59" s="18" t="s">
        <v>481</v>
      </c>
      <c r="N59" s="20" t="s">
        <v>481</v>
      </c>
      <c r="O59" s="18" t="s">
        <v>481</v>
      </c>
      <c r="P59" s="20" t="s">
        <v>481</v>
      </c>
      <c r="Q59" s="18" t="n">
        <v>229.6993</v>
      </c>
      <c r="R59" s="20" t="n">
        <v>32.05854291</v>
      </c>
      <c r="S59" s="18" t="n">
        <v>296.57353641</v>
      </c>
      <c r="T59" s="20" t="n">
        <v>17.30874854</v>
      </c>
      <c r="U59" s="18" t="n">
        <v>283.52734514</v>
      </c>
      <c r="V59" s="20" t="n">
        <v>11.19353029</v>
      </c>
    </row>
    <row r="60" spans="1:22">
      <c r="A60" s="15" t="s">
        <v>535</v>
      </c>
      <c r="B60" s="17" t="n">
        <v>4546</v>
      </c>
      <c r="C60" s="18">
        <f>(15.0/B60*100)</f>
        <v/>
      </c>
      <c r="D60" s="19" t="n">
        <v>4531</v>
      </c>
      <c r="E60" s="18" t="n">
        <v>335.13044807</v>
      </c>
      <c r="F60" s="20" t="n">
        <v>7.09791313</v>
      </c>
      <c r="G60" s="18" t="n">
        <v>380.2240069</v>
      </c>
      <c r="H60" s="20" t="n">
        <v>6.14631428</v>
      </c>
      <c r="I60" s="18" t="n">
        <v>416.9828813</v>
      </c>
      <c r="J60" s="20" t="n">
        <v>4.49102351</v>
      </c>
      <c r="K60" s="18" t="n">
        <v>396.10520696</v>
      </c>
      <c r="L60" s="20" t="n">
        <v>5.61317471</v>
      </c>
      <c r="M60" s="18" t="s">
        <v>481</v>
      </c>
      <c r="N60" s="20" t="s">
        <v>481</v>
      </c>
      <c r="O60" s="18" t="s">
        <v>481</v>
      </c>
      <c r="P60" s="20" t="s">
        <v>481</v>
      </c>
      <c r="Q60" s="18" t="s">
        <v>481</v>
      </c>
      <c r="R60" s="20" t="s">
        <v>481</v>
      </c>
      <c r="S60" s="18" t="n">
        <v>322.77418575</v>
      </c>
      <c r="T60" s="20" t="n">
        <v>21.14624697</v>
      </c>
      <c r="U60" s="18" t="n">
        <v>372.53456942</v>
      </c>
      <c r="V60" s="20" t="n">
        <v>16.51181236</v>
      </c>
    </row>
    <row r="61" spans="1:22">
      <c r="A61" s="15" t="s">
        <v>536</v>
      </c>
      <c r="B61" s="17" t="n">
        <v>6525</v>
      </c>
      <c r="C61" s="18">
        <f>(148.0/B61*100)</f>
        <v/>
      </c>
      <c r="D61" s="19" t="n">
        <v>6377</v>
      </c>
      <c r="E61" s="18" t="n">
        <v>449.8455877</v>
      </c>
      <c r="F61" s="20" t="n">
        <v>4.44423637</v>
      </c>
      <c r="G61" s="18" t="n">
        <v>471.87637641</v>
      </c>
      <c r="H61" s="20" t="n">
        <v>3.63662712</v>
      </c>
      <c r="I61" s="18" t="n">
        <v>492.62038798</v>
      </c>
      <c r="J61" s="20" t="n">
        <v>2.72894097</v>
      </c>
      <c r="K61" s="18" t="n">
        <v>495.24931235</v>
      </c>
      <c r="L61" s="20" t="n">
        <v>4.28493239</v>
      </c>
      <c r="M61" s="18" t="n">
        <v>410.6859362</v>
      </c>
      <c r="N61" s="20" t="n">
        <v>8.40654574</v>
      </c>
      <c r="O61" s="18" t="s">
        <v>481</v>
      </c>
      <c r="P61" s="20" t="s">
        <v>481</v>
      </c>
      <c r="Q61" s="18" t="s">
        <v>481</v>
      </c>
      <c r="R61" s="20" t="s">
        <v>481</v>
      </c>
      <c r="S61" s="18" t="s">
        <v>481</v>
      </c>
      <c r="T61" s="20" t="s">
        <v>481</v>
      </c>
      <c r="U61" s="18" t="n">
        <v>410.70046717</v>
      </c>
      <c r="V61" s="20" t="n">
        <v>15.37303781</v>
      </c>
    </row>
    <row r="62" spans="1:22">
      <c r="A62" s="15" t="s">
        <v>537</v>
      </c>
      <c r="B62" s="17" t="n">
        <v>4476</v>
      </c>
      <c r="C62" s="18">
        <f>(3.0/B62*100)</f>
        <v/>
      </c>
      <c r="D62" s="19" t="n">
        <v>4473</v>
      </c>
      <c r="E62" s="18" t="n">
        <v>514.97280655</v>
      </c>
      <c r="F62" s="20" t="n">
        <v>8.48241071</v>
      </c>
      <c r="G62" s="18" t="n">
        <v>547.01475627</v>
      </c>
      <c r="H62" s="20" t="n">
        <v>3.64315464</v>
      </c>
      <c r="I62" s="18" t="n">
        <v>548.68139917</v>
      </c>
      <c r="J62" s="20" t="n">
        <v>1.59723388</v>
      </c>
      <c r="K62" s="18" t="n">
        <v>542.20720098</v>
      </c>
      <c r="L62" s="20" t="n">
        <v>4.56905545</v>
      </c>
      <c r="M62" s="18" t="n">
        <v>526.4345921</v>
      </c>
      <c r="N62" s="20" t="n">
        <v>4.54256942</v>
      </c>
      <c r="O62" s="18" t="s">
        <v>481</v>
      </c>
      <c r="P62" s="20" t="s">
        <v>481</v>
      </c>
      <c r="Q62" s="18" t="s">
        <v>481</v>
      </c>
      <c r="R62" s="20" t="s">
        <v>481</v>
      </c>
      <c r="S62" s="18" t="s">
        <v>481</v>
      </c>
      <c r="T62" s="20" t="s">
        <v>481</v>
      </c>
      <c r="U62" s="18" t="n">
        <v>526.19272757</v>
      </c>
      <c r="V62" s="20" t="n">
        <v>31.37479038</v>
      </c>
    </row>
    <row r="63" spans="1:22">
      <c r="A63" s="15" t="s">
        <v>538</v>
      </c>
      <c r="B63" s="17" t="n">
        <v>5324</v>
      </c>
      <c r="C63" s="18">
        <f>(13.0/B63*100)</f>
        <v/>
      </c>
      <c r="D63" s="19" t="n">
        <v>5311</v>
      </c>
      <c r="E63" s="18" t="n">
        <v>333.46161</v>
      </c>
      <c r="F63" s="20" t="n">
        <v>6.30037224</v>
      </c>
      <c r="G63" s="18" t="n">
        <v>373.00462509</v>
      </c>
      <c r="H63" s="20" t="n">
        <v>4.36474791</v>
      </c>
      <c r="I63" s="18" t="n">
        <v>380.99594804</v>
      </c>
      <c r="J63" s="20" t="n">
        <v>2.11606594</v>
      </c>
      <c r="K63" s="18" t="n">
        <v>370.99384663</v>
      </c>
      <c r="L63" s="20" t="n">
        <v>4.35176864</v>
      </c>
      <c r="M63" s="18" t="s">
        <v>481</v>
      </c>
      <c r="N63" s="20" t="s">
        <v>481</v>
      </c>
      <c r="O63" s="18" t="s">
        <v>481</v>
      </c>
      <c r="P63" s="20" t="s">
        <v>481</v>
      </c>
      <c r="Q63" s="18" t="n">
        <v>346.33347211</v>
      </c>
      <c r="R63" s="20" t="n">
        <v>51.04930043</v>
      </c>
      <c r="S63" s="18" t="n">
        <v>252.58115894</v>
      </c>
      <c r="T63" s="20" t="n">
        <v>31.31752737</v>
      </c>
      <c r="U63" s="18" t="n">
        <v>320.61721757</v>
      </c>
      <c r="V63" s="20" t="n">
        <v>7.13666056</v>
      </c>
    </row>
    <row r="64" spans="1:22">
      <c r="A64" s="15" t="s">
        <v>539</v>
      </c>
      <c r="B64" s="17" t="n">
        <v>3634</v>
      </c>
      <c r="C64" s="18">
        <f>(3.0/B64*100)</f>
        <v/>
      </c>
      <c r="D64" s="19" t="n">
        <v>3631</v>
      </c>
      <c r="E64" s="18" t="n">
        <v>434.80752404</v>
      </c>
      <c r="F64" s="20" t="n">
        <v>4.70226188</v>
      </c>
      <c r="G64" s="18" t="n">
        <v>467.52398289</v>
      </c>
      <c r="H64" s="20" t="n">
        <v>4.35087178</v>
      </c>
      <c r="I64" s="18" t="n">
        <v>497.11365083</v>
      </c>
      <c r="J64" s="20" t="n">
        <v>2.71809471</v>
      </c>
      <c r="K64" s="18" t="n">
        <v>507.10662919</v>
      </c>
      <c r="L64" s="20" t="n">
        <v>5.39600229</v>
      </c>
      <c r="M64" s="18" t="s">
        <v>481</v>
      </c>
      <c r="N64" s="20" t="s">
        <v>481</v>
      </c>
      <c r="O64" s="18" t="s">
        <v>481</v>
      </c>
      <c r="P64" s="20" t="s">
        <v>481</v>
      </c>
      <c r="Q64" s="18" t="s">
        <v>481</v>
      </c>
      <c r="R64" s="20" t="s">
        <v>481</v>
      </c>
      <c r="S64" s="18" t="n">
        <v>361.52580485</v>
      </c>
      <c r="T64" s="20" t="n">
        <v>82.33618565</v>
      </c>
      <c r="U64" s="18" t="n">
        <v>329.25865514</v>
      </c>
      <c r="V64" s="20" t="n">
        <v>14.74669547</v>
      </c>
    </row>
    <row r="65" spans="1:22">
      <c r="A65" s="15" t="s">
        <v>540</v>
      </c>
      <c r="B65" s="17" t="n">
        <v>5325</v>
      </c>
      <c r="C65" s="18">
        <f>(14.0/B65*100)</f>
        <v/>
      </c>
      <c r="D65" s="19" t="n">
        <v>5311</v>
      </c>
      <c r="E65" s="18" t="n">
        <v>394.61699544</v>
      </c>
      <c r="F65" s="20" t="n">
        <v>8.001329330000001</v>
      </c>
      <c r="G65" s="18" t="n">
        <v>440.08729172</v>
      </c>
      <c r="H65" s="20" t="n">
        <v>5.00624098</v>
      </c>
      <c r="I65" s="18" t="n">
        <v>422.3162776</v>
      </c>
      <c r="J65" s="20" t="n">
        <v>2.70210156</v>
      </c>
      <c r="K65" s="18" t="n">
        <v>419.72819705</v>
      </c>
      <c r="L65" s="20" t="n">
        <v>5.03915821</v>
      </c>
      <c r="M65" s="18" t="s">
        <v>481</v>
      </c>
      <c r="N65" s="20" t="s">
        <v>481</v>
      </c>
      <c r="O65" s="18" t="s">
        <v>481</v>
      </c>
      <c r="P65" s="20" t="s">
        <v>481</v>
      </c>
      <c r="Q65" s="18" t="n">
        <v>286.7819181</v>
      </c>
      <c r="R65" s="20" t="n">
        <v>27.41826531</v>
      </c>
      <c r="S65" s="18" t="n">
        <v>283.76358282</v>
      </c>
      <c r="T65" s="20" t="n">
        <v>25.00393829</v>
      </c>
      <c r="U65" s="18" t="n">
        <v>316.95519165</v>
      </c>
      <c r="V65" s="20" t="n">
        <v>12.38957255</v>
      </c>
    </row>
    <row r="66" spans="1:22">
      <c r="A66" s="15" t="s">
        <v>541</v>
      </c>
      <c r="B66" s="17" t="n">
        <v>5665</v>
      </c>
      <c r="C66" s="18">
        <f>(81.0/B66*100)</f>
        <v/>
      </c>
      <c r="D66" s="19" t="n">
        <v>5584</v>
      </c>
      <c r="E66" s="18" t="n">
        <v>399.20856295</v>
      </c>
      <c r="F66" s="20" t="n">
        <v>4.11325122</v>
      </c>
      <c r="G66" s="18" t="n">
        <v>426.65564831</v>
      </c>
      <c r="H66" s="20" t="n">
        <v>3.09030207</v>
      </c>
      <c r="I66" s="18" t="n">
        <v>434.0831951</v>
      </c>
      <c r="J66" s="20" t="n">
        <v>2.31149457</v>
      </c>
      <c r="K66" s="18" t="n">
        <v>427.75967068</v>
      </c>
      <c r="L66" s="20" t="n">
        <v>3.72189579</v>
      </c>
      <c r="M66" s="18" t="n">
        <v>373.42163203</v>
      </c>
      <c r="N66" s="20" t="n">
        <v>4.9087168</v>
      </c>
      <c r="O66" s="18" t="s">
        <v>481</v>
      </c>
      <c r="P66" s="20" t="s">
        <v>481</v>
      </c>
      <c r="Q66" s="18" t="s">
        <v>481</v>
      </c>
      <c r="R66" s="20" t="s">
        <v>481</v>
      </c>
      <c r="S66" s="18" t="s">
        <v>481</v>
      </c>
      <c r="T66" s="20" t="s">
        <v>481</v>
      </c>
      <c r="U66" s="18" t="n">
        <v>362.02617727</v>
      </c>
      <c r="V66" s="20" t="n">
        <v>9.42182976</v>
      </c>
    </row>
    <row r="67" spans="1:22">
      <c r="A67" s="15" t="s">
        <v>542</v>
      </c>
      <c r="B67" s="17" t="n">
        <v>6971</v>
      </c>
      <c r="C67" s="18">
        <f>(440.0/B67*100)</f>
        <v/>
      </c>
      <c r="D67" s="19" t="n">
        <v>6531</v>
      </c>
      <c r="E67" s="18" t="n">
        <v>353.71442494</v>
      </c>
      <c r="F67" s="20" t="n">
        <v>5.2682656</v>
      </c>
      <c r="G67" s="18" t="n">
        <v>395.05222643</v>
      </c>
      <c r="H67" s="20" t="n">
        <v>4.64938078</v>
      </c>
      <c r="I67" s="18" t="n">
        <v>398.41910339</v>
      </c>
      <c r="J67" s="20" t="n">
        <v>3.04691739</v>
      </c>
      <c r="K67" s="18" t="n">
        <v>400.89950181</v>
      </c>
      <c r="L67" s="20" t="n">
        <v>4.68889262</v>
      </c>
      <c r="M67" s="18" t="n">
        <v>364.05724914</v>
      </c>
      <c r="N67" s="20" t="n">
        <v>8.02751567</v>
      </c>
      <c r="O67" s="18" t="s">
        <v>481</v>
      </c>
      <c r="P67" s="20" t="s">
        <v>481</v>
      </c>
      <c r="Q67" s="18" t="s">
        <v>481</v>
      </c>
      <c r="R67" s="20" t="s">
        <v>481</v>
      </c>
      <c r="S67" s="18" t="s">
        <v>481</v>
      </c>
      <c r="T67" s="20" t="s">
        <v>481</v>
      </c>
      <c r="U67" s="18" t="n">
        <v>312.25106897</v>
      </c>
      <c r="V67" s="20" t="n">
        <v>11.4388658</v>
      </c>
    </row>
    <row r="68" spans="1:22">
      <c r="A68" s="15" t="s">
        <v>543</v>
      </c>
      <c r="B68" s="17" t="n">
        <v>12083</v>
      </c>
      <c r="C68" s="18">
        <f>(29.0/B68*100)</f>
        <v/>
      </c>
      <c r="D68" s="19" t="n">
        <v>12054</v>
      </c>
      <c r="E68" s="18" t="n">
        <v>348.89333013</v>
      </c>
      <c r="F68" s="20" t="n">
        <v>3.4886446</v>
      </c>
      <c r="G68" s="18" t="n">
        <v>386.44226717</v>
      </c>
      <c r="H68" s="20" t="n">
        <v>3.09019856</v>
      </c>
      <c r="I68" s="18" t="n">
        <v>433.40222878</v>
      </c>
      <c r="J68" s="20" t="n">
        <v>2.19856297</v>
      </c>
      <c r="K68" s="18" t="n">
        <v>435.13802531</v>
      </c>
      <c r="L68" s="20" t="n">
        <v>2.80848189</v>
      </c>
      <c r="M68" s="18" t="n">
        <v>349.12867874</v>
      </c>
      <c r="N68" s="20" t="n">
        <v>2.92799251</v>
      </c>
      <c r="O68" s="18" t="s">
        <v>481</v>
      </c>
      <c r="P68" s="20" t="s">
        <v>481</v>
      </c>
      <c r="Q68" s="18" t="s">
        <v>481</v>
      </c>
      <c r="R68" s="20" t="s">
        <v>481</v>
      </c>
      <c r="S68" s="18" t="s">
        <v>481</v>
      </c>
      <c r="T68" s="20" t="s">
        <v>481</v>
      </c>
      <c r="U68" s="18" t="n">
        <v>346.36439632</v>
      </c>
      <c r="V68" s="20" t="n">
        <v>6.14053225</v>
      </c>
    </row>
    <row r="69" spans="1:22">
      <c r="A69" s="15" t="s">
        <v>544</v>
      </c>
      <c r="B69" s="17" t="n">
        <v>4876</v>
      </c>
      <c r="C69" s="18">
        <f>(0.0/B69*100)</f>
        <v/>
      </c>
      <c r="D69" s="19" t="n">
        <v>4876</v>
      </c>
      <c r="E69" s="18" t="n">
        <v>411.08116401</v>
      </c>
      <c r="F69" s="20" t="n">
        <v>7.05761193</v>
      </c>
      <c r="G69" s="18" t="n">
        <v>445.38474672</v>
      </c>
      <c r="H69" s="20" t="n">
        <v>6.12001687</v>
      </c>
      <c r="I69" s="18" t="n">
        <v>439.94151209</v>
      </c>
      <c r="J69" s="20" t="n">
        <v>3.78761359</v>
      </c>
      <c r="K69" s="18" t="n">
        <v>474.41083372</v>
      </c>
      <c r="L69" s="20" t="n">
        <v>6.06443657</v>
      </c>
      <c r="M69" s="18" t="s">
        <v>481</v>
      </c>
      <c r="N69" s="20" t="s">
        <v>481</v>
      </c>
      <c r="O69" s="18" t="s">
        <v>481</v>
      </c>
      <c r="P69" s="20" t="s">
        <v>481</v>
      </c>
      <c r="Q69" s="18" t="s">
        <v>481</v>
      </c>
      <c r="R69" s="20" t="s">
        <v>481</v>
      </c>
      <c r="S69" s="18" t="s">
        <v>481</v>
      </c>
      <c r="T69" s="20" t="s">
        <v>481</v>
      </c>
      <c r="U69" s="18" t="n">
        <v>444.94477639</v>
      </c>
      <c r="V69" s="20" t="n">
        <v>33.65276225</v>
      </c>
    </row>
    <row r="70" spans="1:22">
      <c r="A70" s="15" t="s">
        <v>545</v>
      </c>
      <c r="B70" s="17" t="n">
        <v>6036</v>
      </c>
      <c r="C70" s="18">
        <f>(223.0/B70*100)</f>
        <v/>
      </c>
      <c r="D70" s="19" t="n">
        <v>5813</v>
      </c>
      <c r="E70" s="18" t="n">
        <v>474.27016096</v>
      </c>
      <c r="F70" s="20" t="n">
        <v>6.17064632</v>
      </c>
      <c r="G70" s="18" t="n">
        <v>483.69018756</v>
      </c>
      <c r="H70" s="20" t="n">
        <v>4.02042763</v>
      </c>
      <c r="I70" s="18" t="n">
        <v>503.09123153</v>
      </c>
      <c r="J70" s="20" t="n">
        <v>3.21704449</v>
      </c>
      <c r="K70" s="18" t="n">
        <v>509.55776787</v>
      </c>
      <c r="L70" s="20" t="n">
        <v>4.06087027</v>
      </c>
      <c r="M70" s="18" t="n">
        <v>453.96563007</v>
      </c>
      <c r="N70" s="20" t="n">
        <v>8.59509132</v>
      </c>
      <c r="O70" s="18" t="s">
        <v>481</v>
      </c>
      <c r="P70" s="20" t="s">
        <v>481</v>
      </c>
      <c r="Q70" s="18" t="s">
        <v>481</v>
      </c>
      <c r="R70" s="20" t="s">
        <v>481</v>
      </c>
      <c r="S70" s="18" t="s">
        <v>481</v>
      </c>
      <c r="T70" s="20" t="s">
        <v>481</v>
      </c>
      <c r="U70" s="18" t="n">
        <v>431.8267785</v>
      </c>
      <c r="V70" s="20" t="n">
        <v>11.94250917</v>
      </c>
    </row>
    <row r="71" spans="1:22">
      <c r="A71" s="15" t="s">
        <v>546</v>
      </c>
      <c r="B71" s="17" t="n">
        <v>6115</v>
      </c>
      <c r="C71" s="18">
        <f>(21.0/B71*100)</f>
        <v/>
      </c>
      <c r="D71" s="19" t="n">
        <v>6094</v>
      </c>
      <c r="E71" s="18" t="n">
        <v>524.98754156</v>
      </c>
      <c r="F71" s="20" t="n">
        <v>6.37780666</v>
      </c>
      <c r="G71" s="18" t="n">
        <v>532.19188156</v>
      </c>
      <c r="H71" s="20" t="n">
        <v>4.25677513</v>
      </c>
      <c r="I71" s="18" t="n">
        <v>572.10993454</v>
      </c>
      <c r="J71" s="20" t="n">
        <v>2.45109766</v>
      </c>
      <c r="K71" s="18" t="n">
        <v>596.6150311</v>
      </c>
      <c r="L71" s="20" t="n">
        <v>2.87927917</v>
      </c>
      <c r="M71" s="18" t="n">
        <v>466.42208156</v>
      </c>
      <c r="N71" s="20" t="n">
        <v>7.0519855</v>
      </c>
      <c r="O71" s="18" t="s">
        <v>481</v>
      </c>
      <c r="P71" s="20" t="s">
        <v>481</v>
      </c>
      <c r="Q71" s="18" t="s">
        <v>481</v>
      </c>
      <c r="R71" s="20" t="s">
        <v>481</v>
      </c>
      <c r="S71" s="18" t="s">
        <v>481</v>
      </c>
      <c r="T71" s="20" t="s">
        <v>481</v>
      </c>
      <c r="U71" s="18" t="n">
        <v>476.04867622</v>
      </c>
      <c r="V71" s="20" t="n">
        <v>35.54481376</v>
      </c>
    </row>
    <row r="72" spans="1:22">
      <c r="A72" s="15" t="s">
        <v>547</v>
      </c>
      <c r="B72" s="17" t="n">
        <v>7708</v>
      </c>
      <c r="C72" s="18">
        <f>(5.0/B72*100)</f>
        <v/>
      </c>
      <c r="D72" s="19" t="n">
        <v>7703</v>
      </c>
      <c r="E72" s="18" t="n">
        <v>499.41012903</v>
      </c>
      <c r="F72" s="20" t="n">
        <v>6.59879997</v>
      </c>
      <c r="G72" s="18" t="n">
        <v>537.40556565</v>
      </c>
      <c r="H72" s="20" t="n">
        <v>4.92286279</v>
      </c>
      <c r="I72" s="18" t="n">
        <v>553.56497642</v>
      </c>
      <c r="J72" s="20" t="n">
        <v>3.33867618</v>
      </c>
      <c r="K72" s="18" t="n">
        <v>556.22911777</v>
      </c>
      <c r="L72" s="20" t="n">
        <v>4.83299492</v>
      </c>
      <c r="M72" s="18" t="n">
        <v>471.30502175</v>
      </c>
      <c r="N72" s="20" t="n">
        <v>9.64724719</v>
      </c>
      <c r="O72" s="18" t="s">
        <v>481</v>
      </c>
      <c r="P72" s="20" t="s">
        <v>481</v>
      </c>
      <c r="Q72" s="18" t="s">
        <v>481</v>
      </c>
      <c r="R72" s="20" t="s">
        <v>481</v>
      </c>
      <c r="S72" s="18" t="s">
        <v>481</v>
      </c>
      <c r="T72" s="20" t="s">
        <v>481</v>
      </c>
      <c r="U72" s="18" t="n">
        <v>451.83608339</v>
      </c>
      <c r="V72" s="20" t="n">
        <v>71.6165372</v>
      </c>
    </row>
    <row r="73" spans="1:22">
      <c r="A73" s="15" t="s">
        <v>548</v>
      </c>
      <c r="B73" s="17" t="n">
        <v>8249</v>
      </c>
      <c r="C73" s="18">
        <f>(160.0/B73*100)</f>
        <v/>
      </c>
      <c r="D73" s="19" t="n">
        <v>8089</v>
      </c>
      <c r="E73" s="18" t="n">
        <v>374.71264886</v>
      </c>
      <c r="F73" s="20" t="n">
        <v>6.81554392</v>
      </c>
      <c r="G73" s="18" t="n">
        <v>411.92469733</v>
      </c>
      <c r="H73" s="20" t="n">
        <v>7.0546004</v>
      </c>
      <c r="I73" s="18" t="n">
        <v>425.00843153</v>
      </c>
      <c r="J73" s="20" t="n">
        <v>3.40123763</v>
      </c>
      <c r="K73" s="18" t="n">
        <v>419.89682914</v>
      </c>
      <c r="L73" s="20" t="n">
        <v>3.91690502</v>
      </c>
      <c r="M73" s="18" t="n">
        <v>377.03950285</v>
      </c>
      <c r="N73" s="20" t="n">
        <v>4.79251474</v>
      </c>
      <c r="O73" s="18" t="s">
        <v>481</v>
      </c>
      <c r="P73" s="20" t="s">
        <v>481</v>
      </c>
      <c r="Q73" s="18" t="s">
        <v>481</v>
      </c>
      <c r="R73" s="20" t="s">
        <v>481</v>
      </c>
      <c r="S73" s="18" t="s">
        <v>481</v>
      </c>
      <c r="T73" s="20" t="s">
        <v>481</v>
      </c>
      <c r="U73" s="18" t="n">
        <v>388.59939399</v>
      </c>
      <c r="V73" s="20" t="n">
        <v>16.35343358</v>
      </c>
    </row>
    <row r="74" spans="1:22">
      <c r="A74" s="15" t="s">
        <v>549</v>
      </c>
      <c r="B74" s="17" t="n">
        <v>4692</v>
      </c>
      <c r="C74" s="18">
        <f>(82.0/B74*100)</f>
        <v/>
      </c>
      <c r="D74" s="19" t="n">
        <v>4610</v>
      </c>
      <c r="E74" s="18" t="n">
        <v>380.4933406</v>
      </c>
      <c r="F74" s="20" t="n">
        <v>5.08367811</v>
      </c>
      <c r="G74" s="18" t="n">
        <v>406.06339397</v>
      </c>
      <c r="H74" s="20" t="n">
        <v>3.77596831</v>
      </c>
      <c r="I74" s="18" t="n">
        <v>428.01868273</v>
      </c>
      <c r="J74" s="20" t="n">
        <v>2.0392505</v>
      </c>
      <c r="K74" s="18" t="n">
        <v>447.56095759</v>
      </c>
      <c r="L74" s="20" t="n">
        <v>4.26768569</v>
      </c>
      <c r="M74" s="18" t="s">
        <v>481</v>
      </c>
      <c r="N74" s="20" t="s">
        <v>481</v>
      </c>
      <c r="O74" s="18" t="s">
        <v>481</v>
      </c>
      <c r="P74" s="20" t="s">
        <v>481</v>
      </c>
      <c r="Q74" s="18" t="s">
        <v>481</v>
      </c>
      <c r="R74" s="20" t="s">
        <v>481</v>
      </c>
      <c r="S74" s="18" t="n">
        <v>311.65962062</v>
      </c>
      <c r="T74" s="20" t="n">
        <v>38.12739652</v>
      </c>
      <c r="U74" s="18" t="n">
        <v>350.63023218</v>
      </c>
      <c r="V74" s="20" t="n">
        <v>9.08363628</v>
      </c>
    </row>
    <row r="75" spans="1:22">
      <c r="A75" s="15" t="s">
        <v>550</v>
      </c>
      <c r="B75" s="17" t="n">
        <v>5375</v>
      </c>
      <c r="C75" s="18">
        <f>(254.0/B75*100)</f>
        <v/>
      </c>
      <c r="D75" s="19" t="n">
        <v>5121</v>
      </c>
      <c r="E75" s="18" t="n">
        <v>351.74840206</v>
      </c>
      <c r="F75" s="20" t="n">
        <v>4.88839912</v>
      </c>
      <c r="G75" s="18" t="n">
        <v>374.28088515</v>
      </c>
      <c r="H75" s="20" t="n">
        <v>4.24037771</v>
      </c>
      <c r="I75" s="18" t="n">
        <v>385.67663663</v>
      </c>
      <c r="J75" s="20" t="n">
        <v>3.6029648</v>
      </c>
      <c r="K75" s="18" t="n">
        <v>350.10047751</v>
      </c>
      <c r="L75" s="20" t="n">
        <v>4.85440517</v>
      </c>
      <c r="M75" s="18" t="n">
        <v>327.95996535</v>
      </c>
      <c r="N75" s="20" t="n">
        <v>7.42840697</v>
      </c>
      <c r="O75" s="18" t="s">
        <v>481</v>
      </c>
      <c r="P75" s="20" t="s">
        <v>481</v>
      </c>
      <c r="Q75" s="18" t="s">
        <v>481</v>
      </c>
      <c r="R75" s="20" t="s">
        <v>481</v>
      </c>
      <c r="S75" s="18" t="s">
        <v>481</v>
      </c>
      <c r="T75" s="20" t="s">
        <v>481</v>
      </c>
      <c r="U75" s="18" t="n">
        <v>319.52391948</v>
      </c>
      <c r="V75" s="20" t="n">
        <v>9.38252945</v>
      </c>
    </row>
    <row r="76" spans="1:22">
      <c r="A76" s="15" t="s">
        <v>551</v>
      </c>
      <c r="B76" s="17" t="n">
        <v>14167</v>
      </c>
      <c r="C76" s="18">
        <f>(232.0/B76*100)</f>
        <v/>
      </c>
      <c r="D76" s="19" t="n">
        <v>13935</v>
      </c>
      <c r="E76" s="18" t="n">
        <v>382.61137807</v>
      </c>
      <c r="F76" s="20" t="n">
        <v>5.40321548</v>
      </c>
      <c r="G76" s="18" t="n">
        <v>420.53656889</v>
      </c>
      <c r="H76" s="20" t="n">
        <v>3.85264903</v>
      </c>
      <c r="I76" s="18" t="n">
        <v>449.24023103</v>
      </c>
      <c r="J76" s="20" t="n">
        <v>2.62130921</v>
      </c>
      <c r="K76" s="18" t="n">
        <v>430.13574432</v>
      </c>
      <c r="L76" s="20" t="n">
        <v>3.47140155</v>
      </c>
      <c r="M76" s="18" t="n">
        <v>403.01903176</v>
      </c>
      <c r="N76" s="20" t="n">
        <v>4.98924097</v>
      </c>
      <c r="O76" s="18" t="s">
        <v>481</v>
      </c>
      <c r="P76" s="20" t="s">
        <v>481</v>
      </c>
      <c r="Q76" s="18" t="s">
        <v>481</v>
      </c>
      <c r="R76" s="20" t="s">
        <v>481</v>
      </c>
      <c r="S76" s="18" t="s">
        <v>481</v>
      </c>
      <c r="T76" s="20" t="s">
        <v>481</v>
      </c>
      <c r="U76" s="18" t="n">
        <v>367.49410113</v>
      </c>
      <c r="V76" s="20" t="n">
        <v>9.66593209</v>
      </c>
    </row>
    <row r="77" spans="1:22">
      <c r="A77" s="15" t="s">
        <v>552</v>
      </c>
      <c r="B77" s="17" t="n">
        <v>6062</v>
      </c>
      <c r="C77" s="18">
        <f>(188.0/B77*100)</f>
        <v/>
      </c>
      <c r="D77" s="19" t="n">
        <v>5874</v>
      </c>
      <c r="E77" s="18" t="n">
        <v>388.83023226</v>
      </c>
      <c r="F77" s="20" t="n">
        <v>5.11985887</v>
      </c>
      <c r="G77" s="18" t="n">
        <v>410.04064048</v>
      </c>
      <c r="H77" s="20" t="n">
        <v>3.76708627</v>
      </c>
      <c r="I77" s="18" t="n">
        <v>443.43271835</v>
      </c>
      <c r="J77" s="20" t="n">
        <v>2.88866467</v>
      </c>
      <c r="K77" s="18" t="n">
        <v>434.7260453</v>
      </c>
      <c r="L77" s="20" t="n">
        <v>5.2913885</v>
      </c>
      <c r="M77" s="18" t="n">
        <v>371.88816463</v>
      </c>
      <c r="N77" s="20" t="n">
        <v>4.68585368</v>
      </c>
      <c r="O77" s="18" t="s">
        <v>481</v>
      </c>
      <c r="P77" s="20" t="s">
        <v>481</v>
      </c>
      <c r="Q77" s="18" t="s">
        <v>481</v>
      </c>
      <c r="R77" s="20" t="s">
        <v>481</v>
      </c>
      <c r="S77" s="18" t="s">
        <v>481</v>
      </c>
      <c r="T77" s="20" t="s">
        <v>481</v>
      </c>
      <c r="U77" s="18" t="n">
        <v>357.3416587</v>
      </c>
      <c r="V77" s="20" t="n">
        <v>5.42762009</v>
      </c>
    </row>
    <row r="78" spans="1:22">
      <c r="A78" s="15" t="s">
        <v>553</v>
      </c>
      <c r="B78" s="17" t="n">
        <v>5826</v>
      </c>
      <c r="C78" s="18">
        <f>(0.0/B78*100)</f>
        <v/>
      </c>
      <c r="D78" s="19" t="n">
        <v>5826</v>
      </c>
      <c r="E78" s="18" t="n">
        <v>441.06304417</v>
      </c>
      <c r="F78" s="20" t="n">
        <v>13.98374911</v>
      </c>
      <c r="G78" s="18" t="n">
        <v>471.98526111</v>
      </c>
      <c r="H78" s="20" t="n">
        <v>13.62047172</v>
      </c>
      <c r="I78" s="18" t="n">
        <v>495.10915185</v>
      </c>
      <c r="J78" s="20" t="n">
        <v>4.24167747</v>
      </c>
      <c r="K78" s="18" t="n">
        <v>498.05751516</v>
      </c>
      <c r="L78" s="20" t="n">
        <v>5.5176711</v>
      </c>
      <c r="M78" s="18" t="s">
        <v>481</v>
      </c>
      <c r="N78" s="20" t="s">
        <v>481</v>
      </c>
      <c r="O78" s="18" t="s">
        <v>481</v>
      </c>
      <c r="P78" s="20" t="s">
        <v>481</v>
      </c>
      <c r="Q78" s="18" t="n">
        <v>386.12384552</v>
      </c>
      <c r="R78" s="20" t="n">
        <v>30.23690446</v>
      </c>
      <c r="S78" s="18" t="n">
        <v>378.7336186</v>
      </c>
      <c r="T78" s="20" t="n">
        <v>29.46316435</v>
      </c>
      <c r="U78" s="18" t="n">
        <v>452.69655094</v>
      </c>
      <c r="V78" s="20" t="n">
        <v>32.08631036</v>
      </c>
    </row>
    <row customHeight="1" ht="25" r="79" spans="1:22">
      <c r="A79" s="15" t="s">
        <v>554</v>
      </c>
      <c r="B79" s="17" t="n">
        <v>1657</v>
      </c>
      <c r="C79" s="18">
        <f>(41.0/B79*100)</f>
        <v/>
      </c>
      <c r="D79" s="19" t="n">
        <v>1616</v>
      </c>
      <c r="E79" s="18" t="n">
        <v>424.56626878</v>
      </c>
      <c r="F79" s="20" t="n">
        <v>11.35599018</v>
      </c>
      <c r="G79" s="18" t="n">
        <v>464.25432177</v>
      </c>
      <c r="H79" s="20" t="n">
        <v>7.88271506</v>
      </c>
      <c r="I79" s="18" t="n">
        <v>455.85750002</v>
      </c>
      <c r="J79" s="20" t="n">
        <v>8.02219708</v>
      </c>
      <c r="K79" s="18" t="n">
        <v>472.00946886</v>
      </c>
      <c r="L79" s="20" t="n">
        <v>11.92339362</v>
      </c>
      <c r="M79" s="18" t="s">
        <v>481</v>
      </c>
      <c r="N79" s="20" t="s">
        <v>481</v>
      </c>
      <c r="O79" s="18" t="s">
        <v>481</v>
      </c>
      <c r="P79" s="20" t="s">
        <v>481</v>
      </c>
      <c r="Q79" s="18" t="s">
        <v>481</v>
      </c>
      <c r="R79" s="20" t="s">
        <v>481</v>
      </c>
      <c r="S79" s="18" t="s">
        <v>481</v>
      </c>
      <c r="T79" s="20" t="s">
        <v>481</v>
      </c>
      <c r="U79" s="18" t="n">
        <v>379.8624168</v>
      </c>
      <c r="V79" s="20" t="n">
        <v>31.30271622</v>
      </c>
    </row>
    <row r="80" spans="1:22">
      <c r="A80" s="15" t="s">
        <v>555</v>
      </c>
      <c r="B80" s="17" t="n">
        <v>7841</v>
      </c>
      <c r="C80" s="18">
        <f>(0.0/B80*100)</f>
        <v/>
      </c>
      <c r="D80" s="19" t="n">
        <v>7841</v>
      </c>
      <c r="E80" s="18" t="n">
        <v>420.16920564</v>
      </c>
      <c r="F80" s="20" t="n">
        <v>8.161527899999999</v>
      </c>
      <c r="G80" s="18" t="n">
        <v>443.4480725</v>
      </c>
      <c r="H80" s="20" t="n">
        <v>7.78887269</v>
      </c>
      <c r="I80" s="18" t="n">
        <v>450.24777574</v>
      </c>
      <c r="J80" s="20" t="n">
        <v>5.25158602</v>
      </c>
      <c r="K80" s="18" t="n">
        <v>471.68689868</v>
      </c>
      <c r="L80" s="20" t="n">
        <v>4.63809143</v>
      </c>
      <c r="M80" s="18" t="s">
        <v>481</v>
      </c>
      <c r="N80" s="20" t="s">
        <v>481</v>
      </c>
      <c r="O80" s="18" t="s">
        <v>481</v>
      </c>
      <c r="P80" s="20" t="s">
        <v>481</v>
      </c>
      <c r="Q80" s="18" t="s">
        <v>481</v>
      </c>
      <c r="R80" s="20" t="s">
        <v>481</v>
      </c>
      <c r="S80" s="18" t="s">
        <v>481</v>
      </c>
      <c r="T80" s="20" t="s">
        <v>481</v>
      </c>
      <c r="U80" s="18" t="n">
        <v>374.59202903</v>
      </c>
      <c r="V80" s="20" t="n">
        <v>47.8951117</v>
      </c>
    </row>
    <row r="81" spans="1:22">
      <c r="A81" s="23" t="s">
        <v>556</v>
      </c>
      <c r="B81" s="17" t="n">
        <v>8861</v>
      </c>
      <c r="C81" s="18">
        <f>(76.0/B81*100)</f>
        <v/>
      </c>
      <c r="D81" s="19" t="n">
        <v>8785</v>
      </c>
      <c r="E81" s="18" t="n">
        <v>403.15280688</v>
      </c>
      <c r="F81" s="20" t="n">
        <v>7.1391737</v>
      </c>
      <c r="G81" s="18" t="n">
        <v>431.82315244</v>
      </c>
      <c r="H81" s="20" t="n">
        <v>5.46244965</v>
      </c>
      <c r="I81" s="18" t="n">
        <v>455.90983948</v>
      </c>
      <c r="J81" s="20" t="n">
        <v>3.47928692</v>
      </c>
      <c r="K81" s="18" t="n">
        <v>467.97974317</v>
      </c>
      <c r="L81" s="20" t="n">
        <v>4.88220304</v>
      </c>
      <c r="M81" s="18" t="n">
        <v>398.96231336</v>
      </c>
      <c r="N81" s="20" t="n">
        <v>5.16401149</v>
      </c>
      <c r="O81" s="18" t="s">
        <v>481</v>
      </c>
      <c r="P81" s="20" t="s">
        <v>481</v>
      </c>
      <c r="Q81" s="18" t="s">
        <v>481</v>
      </c>
      <c r="R81" s="20" t="s">
        <v>481</v>
      </c>
      <c r="S81" s="18" t="s">
        <v>481</v>
      </c>
      <c r="T81" s="20" t="s">
        <v>481</v>
      </c>
      <c r="U81" s="18" t="n">
        <v>440.60981416</v>
      </c>
      <c r="V81" s="20" t="n">
        <v>29.83923665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784</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478.61755289</v>
      </c>
      <c r="F7" s="20" t="n">
        <v>2.79847789</v>
      </c>
      <c r="G7" s="18" t="n">
        <v>495.60910455</v>
      </c>
      <c r="H7" s="20" t="n">
        <v>2.93345056</v>
      </c>
      <c r="I7" s="18" t="n">
        <v>514.4042947299999</v>
      </c>
      <c r="J7" s="20" t="n">
        <v>2.2826994</v>
      </c>
      <c r="K7" s="18" t="n">
        <v>521.9070265300001</v>
      </c>
      <c r="L7" s="20" t="n">
        <v>3.76993789</v>
      </c>
      <c r="M7" s="18" t="n">
        <v>447.9744125</v>
      </c>
      <c r="N7" s="20" t="n">
        <v>3.96785557</v>
      </c>
      <c r="O7" s="18" t="s">
        <v>481</v>
      </c>
      <c r="P7" s="20" t="s">
        <v>481</v>
      </c>
      <c r="Q7" s="18" t="s">
        <v>481</v>
      </c>
      <c r="R7" s="20" t="s">
        <v>481</v>
      </c>
      <c r="S7" s="18" t="s">
        <v>481</v>
      </c>
      <c r="T7" s="20" t="s">
        <v>481</v>
      </c>
      <c r="U7" s="18" t="n">
        <v>451.18547133</v>
      </c>
      <c r="V7" s="20" t="n">
        <v>7.908055</v>
      </c>
    </row>
    <row r="8" spans="1:22">
      <c r="A8" s="15" t="s">
        <v>483</v>
      </c>
      <c r="B8" s="17" t="n">
        <v>7007</v>
      </c>
      <c r="C8" s="18">
        <f>(53.0/B8*100)</f>
        <v/>
      </c>
      <c r="D8" s="19" t="n">
        <v>6954</v>
      </c>
      <c r="E8" s="18" t="n">
        <v>480.20799726</v>
      </c>
      <c r="F8" s="20" t="n">
        <v>6.59416893</v>
      </c>
      <c r="G8" s="18" t="n">
        <v>490.54283659</v>
      </c>
      <c r="H8" s="20" t="n">
        <v>6.37588646</v>
      </c>
      <c r="I8" s="18" t="n">
        <v>515.84058443</v>
      </c>
      <c r="J8" s="20" t="n">
        <v>3.57299829</v>
      </c>
      <c r="K8" s="18" t="n">
        <v>524.97766625</v>
      </c>
      <c r="L8" s="20" t="n">
        <v>4.03274046</v>
      </c>
      <c r="M8" s="18" t="n">
        <v>436.4198708</v>
      </c>
      <c r="N8" s="20" t="n">
        <v>3.89765197</v>
      </c>
      <c r="O8" s="18" t="s">
        <v>481</v>
      </c>
      <c r="P8" s="20" t="s">
        <v>481</v>
      </c>
      <c r="Q8" s="18" t="s">
        <v>481</v>
      </c>
      <c r="R8" s="20" t="s">
        <v>481</v>
      </c>
      <c r="S8" s="18" t="s">
        <v>481</v>
      </c>
      <c r="T8" s="20" t="s">
        <v>481</v>
      </c>
      <c r="U8" s="18" t="n">
        <v>447.77609274</v>
      </c>
      <c r="V8" s="20" t="n">
        <v>10.96515057</v>
      </c>
    </row>
    <row r="9" spans="1:22">
      <c r="A9" s="15" t="s">
        <v>484</v>
      </c>
      <c r="B9" s="17" t="n">
        <v>9651</v>
      </c>
      <c r="C9" s="18">
        <f>(642.0/B9*100)</f>
        <v/>
      </c>
      <c r="D9" s="19" t="n">
        <v>9009</v>
      </c>
      <c r="E9" s="18" t="n">
        <v>492.38155417</v>
      </c>
      <c r="F9" s="20" t="n">
        <v>3.54674972</v>
      </c>
      <c r="G9" s="18" t="n">
        <v>519.49084156</v>
      </c>
      <c r="H9" s="20" t="n">
        <v>3.22342607</v>
      </c>
      <c r="I9" s="18" t="n">
        <v>533.66504618</v>
      </c>
      <c r="J9" s="20" t="n">
        <v>2.52011239</v>
      </c>
      <c r="K9" s="18" t="n">
        <v>524.4807054299999</v>
      </c>
      <c r="L9" s="20" t="n">
        <v>4.27696006</v>
      </c>
      <c r="M9" s="18" t="n">
        <v>416.22075865</v>
      </c>
      <c r="N9" s="20" t="n">
        <v>6.04975957</v>
      </c>
      <c r="O9" s="18" t="s">
        <v>481</v>
      </c>
      <c r="P9" s="20" t="s">
        <v>481</v>
      </c>
      <c r="Q9" s="18" t="s">
        <v>481</v>
      </c>
      <c r="R9" s="20" t="s">
        <v>481</v>
      </c>
      <c r="S9" s="18" t="s">
        <v>481</v>
      </c>
      <c r="T9" s="20" t="s">
        <v>481</v>
      </c>
      <c r="U9" s="18" t="n">
        <v>413.80327365</v>
      </c>
      <c r="V9" s="20" t="n">
        <v>8.226056440000001</v>
      </c>
    </row>
    <row r="10" spans="1:22">
      <c r="A10" s="15" t="s">
        <v>485</v>
      </c>
      <c r="B10" s="17" t="n">
        <v>20058</v>
      </c>
      <c r="C10" s="18">
        <f>(547.0/B10*100)</f>
        <v/>
      </c>
      <c r="D10" s="19" t="n">
        <v>19511</v>
      </c>
      <c r="E10" s="18" t="n">
        <v>505.48299692</v>
      </c>
      <c r="F10" s="20" t="n">
        <v>3.77223038</v>
      </c>
      <c r="G10" s="18" t="n">
        <v>512.34802068</v>
      </c>
      <c r="H10" s="20" t="n">
        <v>3.31698753</v>
      </c>
      <c r="I10" s="18" t="n">
        <v>528.55781803</v>
      </c>
      <c r="J10" s="20" t="n">
        <v>2.38316669</v>
      </c>
      <c r="K10" s="18" t="n">
        <v>529.13668289</v>
      </c>
      <c r="L10" s="20" t="n">
        <v>3.78340278</v>
      </c>
      <c r="M10" s="18" t="n">
        <v>457.66484393</v>
      </c>
      <c r="N10" s="20" t="n">
        <v>6.03159435</v>
      </c>
      <c r="O10" s="18" t="s">
        <v>481</v>
      </c>
      <c r="P10" s="20" t="s">
        <v>481</v>
      </c>
      <c r="Q10" s="18" t="s">
        <v>481</v>
      </c>
      <c r="R10" s="20" t="s">
        <v>481</v>
      </c>
      <c r="S10" s="18" t="s">
        <v>481</v>
      </c>
      <c r="T10" s="20" t="s">
        <v>481</v>
      </c>
      <c r="U10" s="18" t="n">
        <v>452.23398811</v>
      </c>
      <c r="V10" s="20" t="n">
        <v>9.13926622</v>
      </c>
    </row>
    <row r="11" spans="1:22">
      <c r="A11" s="15" t="s">
        <v>486</v>
      </c>
      <c r="B11" s="17" t="n">
        <v>7053</v>
      </c>
      <c r="C11" s="18">
        <f>(98.0/B11*100)</f>
        <v/>
      </c>
      <c r="D11" s="19" t="n">
        <v>6955</v>
      </c>
      <c r="E11" s="18" t="n">
        <v>401.09171869</v>
      </c>
      <c r="F11" s="20" t="n">
        <v>4.86178307</v>
      </c>
      <c r="G11" s="18" t="n">
        <v>426.55845037</v>
      </c>
      <c r="H11" s="20" t="n">
        <v>3.63286829</v>
      </c>
      <c r="I11" s="18" t="n">
        <v>434.40419652</v>
      </c>
      <c r="J11" s="20" t="n">
        <v>3.10409336</v>
      </c>
      <c r="K11" s="18" t="n">
        <v>438.80447362</v>
      </c>
      <c r="L11" s="20" t="n">
        <v>6.56111412</v>
      </c>
      <c r="M11" s="18" t="n">
        <v>381.61604453</v>
      </c>
      <c r="N11" s="20" t="n">
        <v>5.27695564</v>
      </c>
      <c r="O11" s="18" t="s">
        <v>481</v>
      </c>
      <c r="P11" s="20" t="s">
        <v>481</v>
      </c>
      <c r="Q11" s="18" t="s">
        <v>481</v>
      </c>
      <c r="R11" s="20" t="s">
        <v>481</v>
      </c>
      <c r="S11" s="18" t="s">
        <v>481</v>
      </c>
      <c r="T11" s="20" t="s">
        <v>481</v>
      </c>
      <c r="U11" s="18" t="n">
        <v>383.91702667</v>
      </c>
      <c r="V11" s="20" t="n">
        <v>9.18990436</v>
      </c>
    </row>
    <row r="12" spans="1:22">
      <c r="A12" s="15" t="s">
        <v>487</v>
      </c>
      <c r="B12" s="17" t="n">
        <v>6894</v>
      </c>
      <c r="C12" s="18">
        <f>(59.0/B12*100)</f>
        <v/>
      </c>
      <c r="D12" s="19" t="n">
        <v>6835</v>
      </c>
      <c r="E12" s="18" t="n">
        <v>466.24897102</v>
      </c>
      <c r="F12" s="20" t="n">
        <v>3.70986341</v>
      </c>
      <c r="G12" s="18" t="n">
        <v>490.69984877</v>
      </c>
      <c r="H12" s="20" t="n">
        <v>3.68988634</v>
      </c>
      <c r="I12" s="18" t="n">
        <v>509.97893032</v>
      </c>
      <c r="J12" s="20" t="n">
        <v>2.52383306</v>
      </c>
      <c r="K12" s="18" t="n">
        <v>506.20238789</v>
      </c>
      <c r="L12" s="20" t="n">
        <v>4.63607433</v>
      </c>
      <c r="M12" s="18" t="n">
        <v>424.64340274</v>
      </c>
      <c r="N12" s="20" t="n">
        <v>6.97346529</v>
      </c>
      <c r="O12" s="18" t="s">
        <v>481</v>
      </c>
      <c r="P12" s="20" t="s">
        <v>481</v>
      </c>
      <c r="Q12" s="18" t="s">
        <v>481</v>
      </c>
      <c r="R12" s="20" t="s">
        <v>481</v>
      </c>
      <c r="S12" s="18" t="s">
        <v>481</v>
      </c>
      <c r="T12" s="20" t="s">
        <v>481</v>
      </c>
      <c r="U12" s="18" t="n">
        <v>388.01927566</v>
      </c>
      <c r="V12" s="20" t="n">
        <v>13.82451114</v>
      </c>
    </row>
    <row r="13" spans="1:22">
      <c r="A13" s="15" t="s">
        <v>488</v>
      </c>
      <c r="B13" s="17" t="n">
        <v>7161</v>
      </c>
      <c r="C13" s="18">
        <f>(139.0/B13*100)</f>
        <v/>
      </c>
      <c r="D13" s="19" t="n">
        <v>7022</v>
      </c>
      <c r="E13" s="18" t="n">
        <v>498.30901855</v>
      </c>
      <c r="F13" s="20" t="n">
        <v>4.1398198</v>
      </c>
      <c r="G13" s="18" t="n">
        <v>513.9252833</v>
      </c>
      <c r="H13" s="20" t="n">
        <v>3.50464038</v>
      </c>
      <c r="I13" s="18" t="n">
        <v>515.29989813</v>
      </c>
      <c r="J13" s="20" t="n">
        <v>2.38686398</v>
      </c>
      <c r="K13" s="18" t="n">
        <v>521.32298155</v>
      </c>
      <c r="L13" s="20" t="n">
        <v>4.04463555</v>
      </c>
      <c r="M13" s="18" t="n">
        <v>455.80166196</v>
      </c>
      <c r="N13" s="20" t="n">
        <v>7.99019283</v>
      </c>
      <c r="O13" s="18" t="s">
        <v>481</v>
      </c>
      <c r="P13" s="20" t="s">
        <v>481</v>
      </c>
      <c r="Q13" s="18" t="s">
        <v>481</v>
      </c>
      <c r="R13" s="20" t="s">
        <v>481</v>
      </c>
      <c r="S13" s="18" t="s">
        <v>481</v>
      </c>
      <c r="T13" s="20" t="s">
        <v>481</v>
      </c>
      <c r="U13" s="18" t="n">
        <v>445.73020051</v>
      </c>
      <c r="V13" s="20" t="n">
        <v>12.51395166</v>
      </c>
    </row>
    <row r="14" spans="1:22">
      <c r="A14" s="15" t="s">
        <v>489</v>
      </c>
      <c r="B14" s="17" t="n">
        <v>5587</v>
      </c>
      <c r="C14" s="18">
        <f>(78.0/B14*100)</f>
        <v/>
      </c>
      <c r="D14" s="19" t="n">
        <v>5509</v>
      </c>
      <c r="E14" s="18" t="n">
        <v>488.71323768</v>
      </c>
      <c r="F14" s="20" t="n">
        <v>5.88811678</v>
      </c>
      <c r="G14" s="18" t="n">
        <v>515.65215854</v>
      </c>
      <c r="H14" s="20" t="n">
        <v>3.08673393</v>
      </c>
      <c r="I14" s="18" t="n">
        <v>527.74404682</v>
      </c>
      <c r="J14" s="20" t="n">
        <v>2.41720542</v>
      </c>
      <c r="K14" s="18" t="n">
        <v>528.04333122</v>
      </c>
      <c r="L14" s="20" t="n">
        <v>3.72260279</v>
      </c>
      <c r="M14" s="18" t="n">
        <v>457.2678843</v>
      </c>
      <c r="N14" s="20" t="n">
        <v>9.76355004</v>
      </c>
      <c r="O14" s="18" t="s">
        <v>481</v>
      </c>
      <c r="P14" s="20" t="s">
        <v>481</v>
      </c>
      <c r="Q14" s="18" t="s">
        <v>481</v>
      </c>
      <c r="R14" s="20" t="s">
        <v>481</v>
      </c>
      <c r="S14" s="18" t="s">
        <v>481</v>
      </c>
      <c r="T14" s="20" t="s">
        <v>481</v>
      </c>
      <c r="U14" s="18" t="n">
        <v>474.01726567</v>
      </c>
      <c r="V14" s="20" t="n">
        <v>14.74201384</v>
      </c>
    </row>
    <row r="15" spans="1:22">
      <c r="A15" s="15" t="s">
        <v>490</v>
      </c>
      <c r="B15" s="17" t="n">
        <v>5882</v>
      </c>
      <c r="C15" s="18">
        <f>(63.0/B15*100)</f>
        <v/>
      </c>
      <c r="D15" s="19" t="n">
        <v>5819</v>
      </c>
      <c r="E15" s="18" t="n">
        <v>493.9049069</v>
      </c>
      <c r="F15" s="20" t="n">
        <v>4.75226098</v>
      </c>
      <c r="G15" s="18" t="n">
        <v>510.05814516</v>
      </c>
      <c r="H15" s="20" t="n">
        <v>3.24089159</v>
      </c>
      <c r="I15" s="18" t="n">
        <v>520.71780657</v>
      </c>
      <c r="J15" s="20" t="n">
        <v>2.58358629</v>
      </c>
      <c r="K15" s="18" t="n">
        <v>506.3414239</v>
      </c>
      <c r="L15" s="20" t="n">
        <v>5.21114727</v>
      </c>
      <c r="M15" s="18" t="n">
        <v>424.25667471</v>
      </c>
      <c r="N15" s="20" t="n">
        <v>10.82348656</v>
      </c>
      <c r="O15" s="18" t="s">
        <v>481</v>
      </c>
      <c r="P15" s="20" t="s">
        <v>481</v>
      </c>
      <c r="Q15" s="18" t="s">
        <v>481</v>
      </c>
      <c r="R15" s="20" t="s">
        <v>481</v>
      </c>
      <c r="S15" s="18" t="s">
        <v>481</v>
      </c>
      <c r="T15" s="20" t="s">
        <v>481</v>
      </c>
      <c r="U15" s="18" t="n">
        <v>447.89823337</v>
      </c>
      <c r="V15" s="20" t="n">
        <v>12.49252933</v>
      </c>
    </row>
    <row r="16" spans="1:22">
      <c r="A16" s="15" t="s">
        <v>491</v>
      </c>
      <c r="B16" s="17" t="n">
        <v>6108</v>
      </c>
      <c r="C16" s="18">
        <f>(122.0/B16*100)</f>
        <v/>
      </c>
      <c r="D16" s="19" t="n">
        <v>5986</v>
      </c>
      <c r="E16" s="18" t="n">
        <v>475.62563845</v>
      </c>
      <c r="F16" s="20" t="n">
        <v>3.48188127</v>
      </c>
      <c r="G16" s="18" t="n">
        <v>506.1908192</v>
      </c>
      <c r="H16" s="20" t="n">
        <v>2.96797755</v>
      </c>
      <c r="I16" s="18" t="n">
        <v>515.11979555</v>
      </c>
      <c r="J16" s="20" t="n">
        <v>2.74211211</v>
      </c>
      <c r="K16" s="18" t="n">
        <v>512.96077388</v>
      </c>
      <c r="L16" s="20" t="n">
        <v>6.51519756</v>
      </c>
      <c r="M16" s="18" t="n">
        <v>392.25010125</v>
      </c>
      <c r="N16" s="20" t="n">
        <v>6.28627534</v>
      </c>
      <c r="O16" s="18" t="s">
        <v>481</v>
      </c>
      <c r="P16" s="20" t="s">
        <v>481</v>
      </c>
      <c r="Q16" s="18" t="s">
        <v>481</v>
      </c>
      <c r="R16" s="20" t="s">
        <v>481</v>
      </c>
      <c r="S16" s="18" t="s">
        <v>481</v>
      </c>
      <c r="T16" s="20" t="s">
        <v>481</v>
      </c>
      <c r="U16" s="18" t="n">
        <v>383.93581369</v>
      </c>
      <c r="V16" s="20" t="n">
        <v>11.75287225</v>
      </c>
    </row>
    <row r="17" spans="1:22">
      <c r="A17" s="15" t="s">
        <v>492</v>
      </c>
      <c r="B17" s="17" t="n">
        <v>6504</v>
      </c>
      <c r="C17" s="18">
        <f>(1219.0/B17*100)</f>
        <v/>
      </c>
      <c r="D17" s="19" t="n">
        <v>5285</v>
      </c>
      <c r="E17" s="18" t="n">
        <v>484.17792699</v>
      </c>
      <c r="F17" s="20" t="n">
        <v>5.94705128</v>
      </c>
      <c r="G17" s="18" t="n">
        <v>493.91637888</v>
      </c>
      <c r="H17" s="20" t="n">
        <v>4.65385229</v>
      </c>
      <c r="I17" s="18" t="n">
        <v>516.7076847</v>
      </c>
      <c r="J17" s="20" t="n">
        <v>3.04095858</v>
      </c>
      <c r="K17" s="18" t="n">
        <v>538.88675362</v>
      </c>
      <c r="L17" s="20" t="n">
        <v>4.47877574</v>
      </c>
      <c r="M17" s="18" t="n">
        <v>437.56462066</v>
      </c>
      <c r="N17" s="20" t="n">
        <v>9.030836430000001</v>
      </c>
      <c r="O17" s="18" t="s">
        <v>481</v>
      </c>
      <c r="P17" s="20" t="s">
        <v>481</v>
      </c>
      <c r="Q17" s="18" t="s">
        <v>481</v>
      </c>
      <c r="R17" s="20" t="s">
        <v>481</v>
      </c>
      <c r="S17" s="18" t="s">
        <v>481</v>
      </c>
      <c r="T17" s="20" t="s">
        <v>481</v>
      </c>
      <c r="U17" s="18" t="n">
        <v>453.62795541</v>
      </c>
      <c r="V17" s="20" t="n">
        <v>7.88306674</v>
      </c>
    </row>
    <row r="18" spans="1:22">
      <c r="A18" s="15" t="s">
        <v>493</v>
      </c>
      <c r="B18" s="17" t="n">
        <v>5532</v>
      </c>
      <c r="C18" s="18">
        <f>(29.0/B18*100)</f>
        <v/>
      </c>
      <c r="D18" s="19" t="n">
        <v>5503</v>
      </c>
      <c r="E18" s="18" t="n">
        <v>423.29656388</v>
      </c>
      <c r="F18" s="20" t="n">
        <v>5.78379617</v>
      </c>
      <c r="G18" s="18" t="n">
        <v>445.20803236</v>
      </c>
      <c r="H18" s="20" t="n">
        <v>4.36947312</v>
      </c>
      <c r="I18" s="18" t="n">
        <v>468.4659851</v>
      </c>
      <c r="J18" s="20" t="n">
        <v>3.72468008</v>
      </c>
      <c r="K18" s="18" t="n">
        <v>480.27469096</v>
      </c>
      <c r="L18" s="20" t="n">
        <v>5.91061355</v>
      </c>
      <c r="M18" s="18" t="n">
        <v>391.0034032</v>
      </c>
      <c r="N18" s="20" t="n">
        <v>9.97945679</v>
      </c>
      <c r="O18" s="18" t="s">
        <v>481</v>
      </c>
      <c r="P18" s="20" t="s">
        <v>481</v>
      </c>
      <c r="Q18" s="18" t="s">
        <v>481</v>
      </c>
      <c r="R18" s="20" t="s">
        <v>481</v>
      </c>
      <c r="S18" s="18" t="s">
        <v>481</v>
      </c>
      <c r="T18" s="20" t="s">
        <v>481</v>
      </c>
      <c r="U18" s="18" t="n">
        <v>372.20903902</v>
      </c>
      <c r="V18" s="20" t="n">
        <v>11.80452021</v>
      </c>
    </row>
    <row r="19" spans="1:22">
      <c r="A19" s="15" t="s">
        <v>494</v>
      </c>
      <c r="B19" s="17" t="n">
        <v>5658</v>
      </c>
      <c r="C19" s="18">
        <f>(157.0/B19*100)</f>
        <v/>
      </c>
      <c r="D19" s="19" t="n">
        <v>5501</v>
      </c>
      <c r="E19" s="18" t="n">
        <v>438.64631831</v>
      </c>
      <c r="F19" s="20" t="n">
        <v>5.44802403</v>
      </c>
      <c r="G19" s="18" t="n">
        <v>468.07859286</v>
      </c>
      <c r="H19" s="20" t="n">
        <v>3.9287041</v>
      </c>
      <c r="I19" s="18" t="n">
        <v>494.61110494</v>
      </c>
      <c r="J19" s="20" t="n">
        <v>3.59328779</v>
      </c>
      <c r="K19" s="18" t="n">
        <v>483.95284829</v>
      </c>
      <c r="L19" s="20" t="n">
        <v>6.03838095</v>
      </c>
      <c r="M19" s="18" t="n">
        <v>469.44549655</v>
      </c>
      <c r="N19" s="20" t="n">
        <v>7.71795137</v>
      </c>
      <c r="O19" s="18" t="s">
        <v>481</v>
      </c>
      <c r="P19" s="20" t="s">
        <v>481</v>
      </c>
      <c r="Q19" s="18" t="s">
        <v>481</v>
      </c>
      <c r="R19" s="20" t="s">
        <v>481</v>
      </c>
      <c r="S19" s="18" t="s">
        <v>481</v>
      </c>
      <c r="T19" s="20" t="s">
        <v>481</v>
      </c>
      <c r="U19" s="18" t="n">
        <v>419.21883702</v>
      </c>
      <c r="V19" s="20" t="n">
        <v>13.42293874</v>
      </c>
    </row>
    <row r="20" spans="1:22">
      <c r="A20" s="15" t="s">
        <v>495</v>
      </c>
      <c r="B20" s="17" t="n">
        <v>3371</v>
      </c>
      <c r="C20" s="18">
        <f>(75.0/B20*100)</f>
        <v/>
      </c>
      <c r="D20" s="19" t="n">
        <v>3296</v>
      </c>
      <c r="E20" s="18" t="n">
        <v>468.49221989</v>
      </c>
      <c r="F20" s="20" t="n">
        <v>7.33516059</v>
      </c>
      <c r="G20" s="18" t="n">
        <v>494.79523524</v>
      </c>
      <c r="H20" s="20" t="n">
        <v>4.60429011</v>
      </c>
      <c r="I20" s="18" t="n">
        <v>497.66529782</v>
      </c>
      <c r="J20" s="20" t="n">
        <v>2.81851454</v>
      </c>
      <c r="K20" s="18" t="n">
        <v>492.76169335</v>
      </c>
      <c r="L20" s="20" t="n">
        <v>5.05441954</v>
      </c>
      <c r="M20" s="18" t="n">
        <v>438.43210807</v>
      </c>
      <c r="N20" s="20" t="n">
        <v>7.17346823</v>
      </c>
      <c r="O20" s="18" t="s">
        <v>481</v>
      </c>
      <c r="P20" s="20" t="s">
        <v>481</v>
      </c>
      <c r="Q20" s="18" t="s">
        <v>481</v>
      </c>
      <c r="R20" s="20" t="s">
        <v>481</v>
      </c>
      <c r="S20" s="18" t="s">
        <v>481</v>
      </c>
      <c r="T20" s="20" t="s">
        <v>481</v>
      </c>
      <c r="U20" s="18" t="n">
        <v>401.10706587</v>
      </c>
      <c r="V20" s="20" t="n">
        <v>23.11601105</v>
      </c>
    </row>
    <row r="21" spans="1:22">
      <c r="A21" s="15" t="s">
        <v>496</v>
      </c>
      <c r="B21" s="17" t="n">
        <v>5741</v>
      </c>
      <c r="C21" s="18">
        <f>(46.0/B21*100)</f>
        <v/>
      </c>
      <c r="D21" s="19" t="n">
        <v>5695</v>
      </c>
      <c r="E21" s="18" t="n">
        <v>493.03848284</v>
      </c>
      <c r="F21" s="20" t="n">
        <v>4.01824946</v>
      </c>
      <c r="G21" s="18" t="n">
        <v>506.34799102</v>
      </c>
      <c r="H21" s="20" t="n">
        <v>3.02933729</v>
      </c>
      <c r="I21" s="18" t="n">
        <v>512.1001771799999</v>
      </c>
      <c r="J21" s="20" t="n">
        <v>2.47648908</v>
      </c>
      <c r="K21" s="18" t="n">
        <v>515.00880781</v>
      </c>
      <c r="L21" s="20" t="n">
        <v>3.01201606</v>
      </c>
      <c r="M21" s="18" t="n">
        <v>453.31234764</v>
      </c>
      <c r="N21" s="20" t="n">
        <v>6.2921512</v>
      </c>
      <c r="O21" s="18" t="s">
        <v>481</v>
      </c>
      <c r="P21" s="20" t="s">
        <v>481</v>
      </c>
      <c r="Q21" s="18" t="s">
        <v>481</v>
      </c>
      <c r="R21" s="20" t="s">
        <v>481</v>
      </c>
      <c r="S21" s="18" t="s">
        <v>481</v>
      </c>
      <c r="T21" s="20" t="s">
        <v>481</v>
      </c>
      <c r="U21" s="18" t="n">
        <v>464.86412723</v>
      </c>
      <c r="V21" s="20" t="n">
        <v>12.80152836</v>
      </c>
    </row>
    <row r="22" spans="1:22">
      <c r="A22" s="15" t="s">
        <v>497</v>
      </c>
      <c r="B22" s="17" t="n">
        <v>6598</v>
      </c>
      <c r="C22" s="18">
        <f>(35.0/B22*100)</f>
        <v/>
      </c>
      <c r="D22" s="19" t="n">
        <v>6563</v>
      </c>
      <c r="E22" s="18" t="n">
        <v>457.08190299</v>
      </c>
      <c r="F22" s="20" t="n">
        <v>5.72361361</v>
      </c>
      <c r="G22" s="18" t="n">
        <v>460.79783349</v>
      </c>
      <c r="H22" s="20" t="n">
        <v>5.48532094</v>
      </c>
      <c r="I22" s="18" t="n">
        <v>485.97415806</v>
      </c>
      <c r="J22" s="20" t="n">
        <v>3.88742553</v>
      </c>
      <c r="K22" s="18" t="n">
        <v>491.01827133</v>
      </c>
      <c r="L22" s="20" t="n">
        <v>7.07980719</v>
      </c>
      <c r="M22" s="18" t="n">
        <v>421.41018908</v>
      </c>
      <c r="N22" s="20" t="n">
        <v>15.0936442</v>
      </c>
      <c r="O22" s="18" t="s">
        <v>481</v>
      </c>
      <c r="P22" s="20" t="s">
        <v>481</v>
      </c>
      <c r="Q22" s="18" t="n">
        <v>465.3184081</v>
      </c>
      <c r="R22" s="20" t="n">
        <v>9.52311205</v>
      </c>
      <c r="S22" s="18" t="s">
        <v>481</v>
      </c>
      <c r="T22" s="20" t="s">
        <v>481</v>
      </c>
      <c r="U22" s="18" t="n">
        <v>379.95743012</v>
      </c>
      <c r="V22" s="20" t="n">
        <v>13.95410939</v>
      </c>
    </row>
    <row r="23" spans="1:22">
      <c r="A23" s="15" t="s">
        <v>498</v>
      </c>
      <c r="B23" s="17" t="n">
        <v>11583</v>
      </c>
      <c r="C23" s="18">
        <f>(230.0/B23*100)</f>
        <v/>
      </c>
      <c r="D23" s="19" t="n">
        <v>11353</v>
      </c>
      <c r="E23" s="18" t="n">
        <v>467.89054118</v>
      </c>
      <c r="F23" s="20" t="n">
        <v>4.99683563</v>
      </c>
      <c r="G23" s="18" t="n">
        <v>487.64735345</v>
      </c>
      <c r="H23" s="20" t="n">
        <v>3.84392765</v>
      </c>
      <c r="I23" s="18" t="n">
        <v>500.51472292</v>
      </c>
      <c r="J23" s="20" t="n">
        <v>3.75447266</v>
      </c>
      <c r="K23" s="18" t="n">
        <v>504.61958808</v>
      </c>
      <c r="L23" s="20" t="n">
        <v>5.31145911</v>
      </c>
      <c r="M23" s="18" t="n">
        <v>456.42298295</v>
      </c>
      <c r="N23" s="20" t="n">
        <v>6.22776086</v>
      </c>
      <c r="O23" s="18" t="s">
        <v>481</v>
      </c>
      <c r="P23" s="20" t="s">
        <v>481</v>
      </c>
      <c r="Q23" s="18" t="s">
        <v>481</v>
      </c>
      <c r="R23" s="20" t="s">
        <v>481</v>
      </c>
      <c r="S23" s="18" t="s">
        <v>481</v>
      </c>
      <c r="T23" s="20" t="s">
        <v>481</v>
      </c>
      <c r="U23" s="18" t="n">
        <v>439.15505995</v>
      </c>
      <c r="V23" s="20" t="n">
        <v>11.47506741</v>
      </c>
    </row>
    <row r="24" spans="1:22">
      <c r="A24" s="15" t="s">
        <v>499</v>
      </c>
      <c r="B24" s="17" t="n">
        <v>6647</v>
      </c>
      <c r="C24" s="18">
        <f>(7.0/B24*100)</f>
        <v/>
      </c>
      <c r="D24" s="19" t="n">
        <v>6640</v>
      </c>
      <c r="E24" s="18" t="n">
        <v>482.20386522</v>
      </c>
      <c r="F24" s="20" t="n">
        <v>8.083725469999999</v>
      </c>
      <c r="G24" s="18" t="n">
        <v>505.3742644</v>
      </c>
      <c r="H24" s="20" t="n">
        <v>5.92357734</v>
      </c>
      <c r="I24" s="18" t="n">
        <v>525.92174988</v>
      </c>
      <c r="J24" s="20" t="n">
        <v>3.52158443</v>
      </c>
      <c r="K24" s="18" t="n">
        <v>546.85853032</v>
      </c>
      <c r="L24" s="20" t="n">
        <v>3.45530498</v>
      </c>
      <c r="M24" s="18" t="n">
        <v>484.53808905</v>
      </c>
      <c r="N24" s="20" t="n">
        <v>15.38063095</v>
      </c>
      <c r="O24" s="18" t="s">
        <v>481</v>
      </c>
      <c r="P24" s="20" t="s">
        <v>481</v>
      </c>
      <c r="Q24" s="18" t="s">
        <v>481</v>
      </c>
      <c r="R24" s="20" t="s">
        <v>481</v>
      </c>
      <c r="S24" s="18" t="s">
        <v>481</v>
      </c>
      <c r="T24" s="20" t="s">
        <v>481</v>
      </c>
      <c r="U24" s="18" t="n">
        <v>486.96476025</v>
      </c>
      <c r="V24" s="20" t="n">
        <v>18.15742943</v>
      </c>
    </row>
    <row r="25" spans="1:22">
      <c r="A25" s="15" t="s">
        <v>500</v>
      </c>
      <c r="B25" s="17" t="n">
        <v>5581</v>
      </c>
      <c r="C25" s="18">
        <f>(25.0/B25*100)</f>
        <v/>
      </c>
      <c r="D25" s="19" t="n">
        <v>5556</v>
      </c>
      <c r="E25" s="18" t="n">
        <v>511.419097</v>
      </c>
      <c r="F25" s="20" t="n">
        <v>9.172193930000001</v>
      </c>
      <c r="G25" s="18" t="n">
        <v>527.52582625</v>
      </c>
      <c r="H25" s="20" t="n">
        <v>5.04243225</v>
      </c>
      <c r="I25" s="18" t="n">
        <v>538.03931915</v>
      </c>
      <c r="J25" s="20" t="n">
        <v>3.72543983</v>
      </c>
      <c r="K25" s="18" t="n">
        <v>524.10585082</v>
      </c>
      <c r="L25" s="20" t="n">
        <v>5.53777137</v>
      </c>
      <c r="M25" s="18" t="n">
        <v>433.74903496</v>
      </c>
      <c r="N25" s="20" t="n">
        <v>6.33413158</v>
      </c>
      <c r="O25" s="18" t="s">
        <v>481</v>
      </c>
      <c r="P25" s="20" t="s">
        <v>481</v>
      </c>
      <c r="Q25" s="18" t="s">
        <v>481</v>
      </c>
      <c r="R25" s="20" t="s">
        <v>481</v>
      </c>
      <c r="S25" s="18" t="s">
        <v>481</v>
      </c>
      <c r="T25" s="20" t="s">
        <v>481</v>
      </c>
      <c r="U25" s="18" t="n">
        <v>518.18150399</v>
      </c>
      <c r="V25" s="20" t="n">
        <v>27.76682605</v>
      </c>
    </row>
    <row r="26" spans="1:22">
      <c r="A26" s="15" t="s">
        <v>501</v>
      </c>
      <c r="B26" s="17" t="n">
        <v>4869</v>
      </c>
      <c r="C26" s="18">
        <f>(53.0/B26*100)</f>
        <v/>
      </c>
      <c r="D26" s="19" t="n">
        <v>4816</v>
      </c>
      <c r="E26" s="18" t="n">
        <v>464.6189891</v>
      </c>
      <c r="F26" s="20" t="n">
        <v>4.61538213</v>
      </c>
      <c r="G26" s="18" t="n">
        <v>489.16032965</v>
      </c>
      <c r="H26" s="20" t="n">
        <v>3.22451946</v>
      </c>
      <c r="I26" s="18" t="n">
        <v>487.49712135</v>
      </c>
      <c r="J26" s="20" t="n">
        <v>2.61860586</v>
      </c>
      <c r="K26" s="18" t="n">
        <v>486.22757262</v>
      </c>
      <c r="L26" s="20" t="n">
        <v>4.0644038</v>
      </c>
      <c r="M26" s="18" t="n">
        <v>454.2412473</v>
      </c>
      <c r="N26" s="20" t="n">
        <v>7.54007811</v>
      </c>
      <c r="O26" s="18" t="s">
        <v>481</v>
      </c>
      <c r="P26" s="20" t="s">
        <v>481</v>
      </c>
      <c r="Q26" s="18" t="s">
        <v>481</v>
      </c>
      <c r="R26" s="20" t="s">
        <v>481</v>
      </c>
      <c r="S26" s="18" t="s">
        <v>481</v>
      </c>
      <c r="T26" s="20" t="s">
        <v>481</v>
      </c>
      <c r="U26" s="18" t="n">
        <v>427.42396283</v>
      </c>
      <c r="V26" s="20" t="n">
        <v>14.77728444</v>
      </c>
    </row>
    <row r="27" spans="1:22">
      <c r="A27" s="15" t="s">
        <v>502</v>
      </c>
      <c r="B27" s="17" t="n">
        <v>5299</v>
      </c>
      <c r="C27" s="18">
        <f>(52.0/B27*100)</f>
        <v/>
      </c>
      <c r="D27" s="19" t="n">
        <v>5247</v>
      </c>
      <c r="E27" s="18" t="n">
        <v>462.69926378</v>
      </c>
      <c r="F27" s="20" t="n">
        <v>3.71485748</v>
      </c>
      <c r="G27" s="18" t="n">
        <v>478.33955859</v>
      </c>
      <c r="H27" s="20" t="n">
        <v>3.56662694</v>
      </c>
      <c r="I27" s="18" t="n">
        <v>502.92454939</v>
      </c>
      <c r="J27" s="20" t="n">
        <v>2.58418326</v>
      </c>
      <c r="K27" s="18" t="n">
        <v>520.81288489</v>
      </c>
      <c r="L27" s="20" t="n">
        <v>3.89625596</v>
      </c>
      <c r="M27" s="18" t="n">
        <v>423.78790135</v>
      </c>
      <c r="N27" s="20" t="n">
        <v>3.98999594</v>
      </c>
      <c r="O27" s="18" t="s">
        <v>481</v>
      </c>
      <c r="P27" s="20" t="s">
        <v>481</v>
      </c>
      <c r="Q27" s="18" t="s">
        <v>481</v>
      </c>
      <c r="R27" s="20" t="s">
        <v>481</v>
      </c>
      <c r="S27" s="18" t="s">
        <v>481</v>
      </c>
      <c r="T27" s="20" t="s">
        <v>481</v>
      </c>
      <c r="U27" s="18" t="n">
        <v>396.17841842</v>
      </c>
      <c r="V27" s="20" t="n">
        <v>9.10853356</v>
      </c>
    </row>
    <row r="28" spans="1:22">
      <c r="A28" s="15" t="s">
        <v>503</v>
      </c>
      <c r="B28" s="17" t="n">
        <v>7568</v>
      </c>
      <c r="C28" s="18">
        <f>(179.0/B28*100)</f>
        <v/>
      </c>
      <c r="D28" s="19" t="n">
        <v>7389</v>
      </c>
      <c r="E28" s="18" t="n">
        <v>386.45916204</v>
      </c>
      <c r="F28" s="20" t="n">
        <v>5.30037262</v>
      </c>
      <c r="G28" s="18" t="n">
        <v>412.15049941</v>
      </c>
      <c r="H28" s="20" t="n">
        <v>3.39470793</v>
      </c>
      <c r="I28" s="18" t="n">
        <v>412.46740622</v>
      </c>
      <c r="J28" s="20" t="n">
        <v>2.5862635</v>
      </c>
      <c r="K28" s="18" t="n">
        <v>416.41289167</v>
      </c>
      <c r="L28" s="20" t="n">
        <v>3.88529614</v>
      </c>
      <c r="M28" s="18" t="n">
        <v>404.13273028</v>
      </c>
      <c r="N28" s="20" t="n">
        <v>12.41326105</v>
      </c>
      <c r="O28" s="18" t="s">
        <v>481</v>
      </c>
      <c r="P28" s="20" t="s">
        <v>481</v>
      </c>
      <c r="Q28" s="18" t="s">
        <v>481</v>
      </c>
      <c r="R28" s="20" t="s">
        <v>481</v>
      </c>
      <c r="S28" s="18" t="s">
        <v>481</v>
      </c>
      <c r="T28" s="20" t="s">
        <v>481</v>
      </c>
      <c r="U28" s="18" t="n">
        <v>381.21323558</v>
      </c>
      <c r="V28" s="20" t="n">
        <v>9.694269159999999</v>
      </c>
    </row>
    <row r="29" spans="1:22">
      <c r="A29" s="15" t="s">
        <v>504</v>
      </c>
      <c r="B29" s="17" t="n">
        <v>5385</v>
      </c>
      <c r="C29" s="18">
        <f>(30.0/B29*100)</f>
        <v/>
      </c>
      <c r="D29" s="19" t="n">
        <v>5355</v>
      </c>
      <c r="E29" s="18" t="n">
        <v>468.40738048</v>
      </c>
      <c r="F29" s="20" t="n">
        <v>6.49569807</v>
      </c>
      <c r="G29" s="18" t="n">
        <v>505.21798076</v>
      </c>
      <c r="H29" s="20" t="n">
        <v>3.60765951</v>
      </c>
      <c r="I29" s="18" t="n">
        <v>523.85288358</v>
      </c>
      <c r="J29" s="20" t="n">
        <v>2.67217215</v>
      </c>
      <c r="K29" s="18" t="n">
        <v>511.70736457</v>
      </c>
      <c r="L29" s="20" t="n">
        <v>6.00987529</v>
      </c>
      <c r="M29" s="18" t="n">
        <v>510.11281269</v>
      </c>
      <c r="N29" s="20" t="n">
        <v>4.5702483</v>
      </c>
      <c r="O29" s="18" t="s">
        <v>481</v>
      </c>
      <c r="P29" s="20" t="s">
        <v>481</v>
      </c>
      <c r="Q29" s="18" t="s">
        <v>481</v>
      </c>
      <c r="R29" s="20" t="s">
        <v>481</v>
      </c>
      <c r="S29" s="18" t="s">
        <v>481</v>
      </c>
      <c r="T29" s="20" t="s">
        <v>481</v>
      </c>
      <c r="U29" s="18" t="n">
        <v>428.20165589</v>
      </c>
      <c r="V29" s="20" t="n">
        <v>16.66377511</v>
      </c>
    </row>
    <row r="30" spans="1:22">
      <c r="A30" s="15" t="s">
        <v>505</v>
      </c>
      <c r="B30" s="17" t="n">
        <v>4520</v>
      </c>
      <c r="C30" s="18">
        <f>(144.0/B30*100)</f>
        <v/>
      </c>
      <c r="D30" s="19" t="n">
        <v>4376</v>
      </c>
      <c r="E30" s="18" t="n">
        <v>486.94453103</v>
      </c>
      <c r="F30" s="20" t="n">
        <v>4.04898729</v>
      </c>
      <c r="G30" s="18" t="n">
        <v>496.41339217</v>
      </c>
      <c r="H30" s="20" t="n">
        <v>3.92216543</v>
      </c>
      <c r="I30" s="18" t="n">
        <v>512.47307633</v>
      </c>
      <c r="J30" s="20" t="n">
        <v>2.9713198</v>
      </c>
      <c r="K30" s="18" t="n">
        <v>521.6499611</v>
      </c>
      <c r="L30" s="20" t="n">
        <v>4.31823965</v>
      </c>
      <c r="M30" s="18" t="n">
        <v>422.17925588</v>
      </c>
      <c r="N30" s="20" t="n">
        <v>5.81826465</v>
      </c>
      <c r="O30" s="18" t="s">
        <v>481</v>
      </c>
      <c r="P30" s="20" t="s">
        <v>481</v>
      </c>
      <c r="Q30" s="18" t="s">
        <v>481</v>
      </c>
      <c r="R30" s="20" t="s">
        <v>481</v>
      </c>
      <c r="S30" s="18" t="s">
        <v>481</v>
      </c>
      <c r="T30" s="20" t="s">
        <v>481</v>
      </c>
      <c r="U30" s="18" t="n">
        <v>427.02487197</v>
      </c>
      <c r="V30" s="20" t="n">
        <v>11.90052979</v>
      </c>
    </row>
    <row r="31" spans="1:22">
      <c r="A31" s="15" t="s">
        <v>506</v>
      </c>
      <c r="B31" s="17" t="n">
        <v>5456</v>
      </c>
      <c r="C31" s="18">
        <f>(135.0/B31*100)</f>
        <v/>
      </c>
      <c r="D31" s="19" t="n">
        <v>5321</v>
      </c>
      <c r="E31" s="18" t="n">
        <v>471.6880398</v>
      </c>
      <c r="F31" s="20" t="n">
        <v>5.75694958</v>
      </c>
      <c r="G31" s="18" t="n">
        <v>493.83374288</v>
      </c>
      <c r="H31" s="20" t="n">
        <v>3.77136875</v>
      </c>
      <c r="I31" s="18" t="n">
        <v>510.85978204</v>
      </c>
      <c r="J31" s="20" t="n">
        <v>2.52412948</v>
      </c>
      <c r="K31" s="18" t="n">
        <v>512.0088991</v>
      </c>
      <c r="L31" s="20" t="n">
        <v>3.87863944</v>
      </c>
      <c r="M31" s="18" t="s">
        <v>481</v>
      </c>
      <c r="N31" s="20" t="s">
        <v>481</v>
      </c>
      <c r="O31" s="18" t="s">
        <v>481</v>
      </c>
      <c r="P31" s="20" t="s">
        <v>481</v>
      </c>
      <c r="Q31" s="18" t="s">
        <v>481</v>
      </c>
      <c r="R31" s="20" t="s">
        <v>481</v>
      </c>
      <c r="S31" s="18" t="s">
        <v>481</v>
      </c>
      <c r="T31" s="20" t="s">
        <v>481</v>
      </c>
      <c r="U31" s="18" t="n">
        <v>411.17701513</v>
      </c>
      <c r="V31" s="20" t="n">
        <v>7.94086052</v>
      </c>
    </row>
    <row r="32" spans="1:22">
      <c r="A32" s="15" t="s">
        <v>507</v>
      </c>
      <c r="B32" s="17" t="n">
        <v>4478</v>
      </c>
      <c r="C32" s="18">
        <f>(6.0/B32*100)</f>
        <v/>
      </c>
      <c r="D32" s="19" t="n">
        <v>4472</v>
      </c>
      <c r="E32" s="18" t="n">
        <v>476.54859619</v>
      </c>
      <c r="F32" s="20" t="n">
        <v>5.430626</v>
      </c>
      <c r="G32" s="18" t="n">
        <v>497.24734115</v>
      </c>
      <c r="H32" s="20" t="n">
        <v>3.24834311</v>
      </c>
      <c r="I32" s="18" t="n">
        <v>514.3272087</v>
      </c>
      <c r="J32" s="20" t="n">
        <v>2.81434994</v>
      </c>
      <c r="K32" s="18" t="n">
        <v>508.61548048</v>
      </c>
      <c r="L32" s="20" t="n">
        <v>4.90487819</v>
      </c>
      <c r="M32" s="18" t="n">
        <v>411.26327339</v>
      </c>
      <c r="N32" s="20" t="n">
        <v>12.39222594</v>
      </c>
      <c r="O32" s="18" t="s">
        <v>481</v>
      </c>
      <c r="P32" s="20" t="s">
        <v>481</v>
      </c>
      <c r="Q32" s="18" t="s">
        <v>481</v>
      </c>
      <c r="R32" s="20" t="s">
        <v>481</v>
      </c>
      <c r="S32" s="18" t="s">
        <v>481</v>
      </c>
      <c r="T32" s="20" t="s">
        <v>481</v>
      </c>
      <c r="U32" s="18" t="n">
        <v>458.49152356</v>
      </c>
      <c r="V32" s="20" t="n">
        <v>19.11077332</v>
      </c>
    </row>
    <row r="33" spans="1:22">
      <c r="A33" s="15" t="s">
        <v>508</v>
      </c>
      <c r="B33" s="17" t="n">
        <v>7325</v>
      </c>
      <c r="C33" s="18">
        <f>(78.0/B33*100)</f>
        <v/>
      </c>
      <c r="D33" s="19" t="n">
        <v>7247</v>
      </c>
      <c r="E33" s="18" t="n">
        <v>465.66200256</v>
      </c>
      <c r="F33" s="20" t="n">
        <v>6.80190271</v>
      </c>
      <c r="G33" s="18" t="n">
        <v>485.61159657</v>
      </c>
      <c r="H33" s="20" t="n">
        <v>6.83219787</v>
      </c>
      <c r="I33" s="18" t="n">
        <v>498.91066628</v>
      </c>
      <c r="J33" s="20" t="n">
        <v>3.68022139</v>
      </c>
      <c r="K33" s="18" t="n">
        <v>508.43656791</v>
      </c>
      <c r="L33" s="20" t="n">
        <v>4.72888458</v>
      </c>
      <c r="M33" s="18" t="n">
        <v>489.45728579</v>
      </c>
      <c r="N33" s="20" t="n">
        <v>3.51800922</v>
      </c>
      <c r="O33" s="18" t="s">
        <v>481</v>
      </c>
      <c r="P33" s="20" t="s">
        <v>481</v>
      </c>
      <c r="Q33" s="18" t="s">
        <v>481</v>
      </c>
      <c r="R33" s="20" t="s">
        <v>481</v>
      </c>
      <c r="S33" s="18" t="s">
        <v>481</v>
      </c>
      <c r="T33" s="20" t="s">
        <v>481</v>
      </c>
      <c r="U33" s="18" t="n">
        <v>440.35122051</v>
      </c>
      <c r="V33" s="20" t="n">
        <v>12.93414756</v>
      </c>
    </row>
    <row r="34" spans="1:22">
      <c r="A34" s="15" t="s">
        <v>509</v>
      </c>
      <c r="B34" s="17" t="n">
        <v>6350</v>
      </c>
      <c r="C34" s="18">
        <f>(94.0/B34*100)</f>
        <v/>
      </c>
      <c r="D34" s="19" t="n">
        <v>6256</v>
      </c>
      <c r="E34" s="18" t="n">
        <v>438.70847024</v>
      </c>
      <c r="F34" s="20" t="n">
        <v>5.68476633</v>
      </c>
      <c r="G34" s="18" t="n">
        <v>462.70519325</v>
      </c>
      <c r="H34" s="20" t="n">
        <v>3.56411554</v>
      </c>
      <c r="I34" s="18" t="n">
        <v>494.74514089</v>
      </c>
      <c r="J34" s="20" t="n">
        <v>3.12224268</v>
      </c>
      <c r="K34" s="18" t="n">
        <v>503.73014163</v>
      </c>
      <c r="L34" s="20" t="n">
        <v>4.20286558</v>
      </c>
      <c r="M34" s="18" t="n">
        <v>431.08701148</v>
      </c>
      <c r="N34" s="20" t="n">
        <v>12.51358448</v>
      </c>
      <c r="O34" s="18" t="s">
        <v>481</v>
      </c>
      <c r="P34" s="20" t="s">
        <v>481</v>
      </c>
      <c r="Q34" s="18" t="s">
        <v>481</v>
      </c>
      <c r="R34" s="20" t="s">
        <v>481</v>
      </c>
      <c r="S34" s="18" t="s">
        <v>481</v>
      </c>
      <c r="T34" s="20" t="s">
        <v>481</v>
      </c>
      <c r="U34" s="18" t="n">
        <v>369.11115628</v>
      </c>
      <c r="V34" s="20" t="n">
        <v>10.36105157</v>
      </c>
    </row>
    <row r="35" spans="1:22">
      <c r="A35" s="15" t="s">
        <v>510</v>
      </c>
      <c r="B35" s="17" t="n">
        <v>6406</v>
      </c>
      <c r="C35" s="18">
        <f>(50.0/B35*100)</f>
        <v/>
      </c>
      <c r="D35" s="19" t="n">
        <v>6356</v>
      </c>
      <c r="E35" s="18" t="n">
        <v>475.50381066</v>
      </c>
      <c r="F35" s="20" t="n">
        <v>7.06381388</v>
      </c>
      <c r="G35" s="18" t="n">
        <v>485.06303146</v>
      </c>
      <c r="H35" s="20" t="n">
        <v>5.16769375</v>
      </c>
      <c r="I35" s="18" t="n">
        <v>508.36192258</v>
      </c>
      <c r="J35" s="20" t="n">
        <v>3.96722651</v>
      </c>
      <c r="K35" s="18" t="n">
        <v>532.19405337</v>
      </c>
      <c r="L35" s="20" t="n">
        <v>6.72412359</v>
      </c>
      <c r="M35" s="18" t="n">
        <v>514.86266033</v>
      </c>
      <c r="N35" s="20" t="n">
        <v>1.77754029</v>
      </c>
      <c r="O35" s="18" t="s">
        <v>481</v>
      </c>
      <c r="P35" s="20" t="s">
        <v>481</v>
      </c>
      <c r="Q35" s="18" t="s">
        <v>481</v>
      </c>
      <c r="R35" s="20" t="s">
        <v>481</v>
      </c>
      <c r="S35" s="18" t="s">
        <v>481</v>
      </c>
      <c r="T35" s="20" t="s">
        <v>481</v>
      </c>
      <c r="U35" s="18" t="n">
        <v>432.90414241</v>
      </c>
      <c r="V35" s="20" t="n">
        <v>13.84913036</v>
      </c>
    </row>
    <row r="36" spans="1:22">
      <c r="A36" s="15" t="s">
        <v>511</v>
      </c>
      <c r="B36" s="17" t="n">
        <v>6736</v>
      </c>
      <c r="C36" s="18">
        <f>(41.0/B36*100)</f>
        <v/>
      </c>
      <c r="D36" s="19" t="n">
        <v>6695</v>
      </c>
      <c r="E36" s="18" t="n">
        <v>472.25906529</v>
      </c>
      <c r="F36" s="20" t="n">
        <v>5.34538268</v>
      </c>
      <c r="G36" s="18" t="n">
        <v>485.91583958</v>
      </c>
      <c r="H36" s="20" t="n">
        <v>4.0728424</v>
      </c>
      <c r="I36" s="18" t="n">
        <v>494.7483859</v>
      </c>
      <c r="J36" s="20" t="n">
        <v>2.56233745</v>
      </c>
      <c r="K36" s="18" t="n">
        <v>497.36417643</v>
      </c>
      <c r="L36" s="20" t="n">
        <v>4.70901454</v>
      </c>
      <c r="M36" s="18" t="n">
        <v>467.60582163</v>
      </c>
      <c r="N36" s="20" t="n">
        <v>3.41039353</v>
      </c>
      <c r="O36" s="18" t="s">
        <v>481</v>
      </c>
      <c r="P36" s="20" t="s">
        <v>481</v>
      </c>
      <c r="Q36" s="18" t="s">
        <v>481</v>
      </c>
      <c r="R36" s="20" t="s">
        <v>481</v>
      </c>
      <c r="S36" s="18" t="s">
        <v>481</v>
      </c>
      <c r="T36" s="20" t="s">
        <v>481</v>
      </c>
      <c r="U36" s="18" t="n">
        <v>435.14353365</v>
      </c>
      <c r="V36" s="20" t="n">
        <v>11.88722093</v>
      </c>
    </row>
    <row r="37" spans="1:22">
      <c r="A37" s="15" t="s">
        <v>512</v>
      </c>
      <c r="B37" s="17" t="n">
        <v>5458</v>
      </c>
      <c r="C37" s="18">
        <f>(86.0/B37*100)</f>
        <v/>
      </c>
      <c r="D37" s="19" t="n">
        <v>5372</v>
      </c>
      <c r="E37" s="18" t="n">
        <v>470.1274326</v>
      </c>
      <c r="F37" s="20" t="n">
        <v>5.44233072</v>
      </c>
      <c r="G37" s="18" t="n">
        <v>496.30844341</v>
      </c>
      <c r="H37" s="20" t="n">
        <v>3.38392705</v>
      </c>
      <c r="I37" s="18" t="n">
        <v>507.85068925</v>
      </c>
      <c r="J37" s="20" t="n">
        <v>3.11773771</v>
      </c>
      <c r="K37" s="18" t="n">
        <v>501.61955677</v>
      </c>
      <c r="L37" s="20" t="n">
        <v>5.47870701</v>
      </c>
      <c r="M37" s="18" t="n">
        <v>398.61657436</v>
      </c>
      <c r="N37" s="20" t="n">
        <v>8.69317599</v>
      </c>
      <c r="O37" s="18" t="s">
        <v>481</v>
      </c>
      <c r="P37" s="20" t="s">
        <v>481</v>
      </c>
      <c r="Q37" s="18" t="s">
        <v>481</v>
      </c>
      <c r="R37" s="20" t="s">
        <v>481</v>
      </c>
      <c r="S37" s="18" t="s">
        <v>481</v>
      </c>
      <c r="T37" s="20" t="s">
        <v>481</v>
      </c>
      <c r="U37" s="18" t="n">
        <v>412.3311014</v>
      </c>
      <c r="V37" s="20" t="n">
        <v>10.01841432</v>
      </c>
    </row>
    <row r="38" spans="1:22">
      <c r="A38" s="15" t="s">
        <v>513</v>
      </c>
      <c r="B38" s="17" t="n">
        <v>5860</v>
      </c>
      <c r="C38" s="18">
        <f>(20.0/B38*100)</f>
        <v/>
      </c>
      <c r="D38" s="19" t="n">
        <v>5840</v>
      </c>
      <c r="E38" s="18" t="n">
        <v>497.38304826</v>
      </c>
      <c r="F38" s="20" t="n">
        <v>6.0702887</v>
      </c>
      <c r="G38" s="18" t="n">
        <v>519.72601768</v>
      </c>
      <c r="H38" s="20" t="n">
        <v>4.87413185</v>
      </c>
      <c r="I38" s="18" t="n">
        <v>535.3438522</v>
      </c>
      <c r="J38" s="20" t="n">
        <v>3.52704434</v>
      </c>
      <c r="K38" s="18" t="n">
        <v>538.65366364</v>
      </c>
      <c r="L38" s="20" t="n">
        <v>5.01147909</v>
      </c>
      <c r="M38" s="18" t="n">
        <v>484.7089518</v>
      </c>
      <c r="N38" s="20" t="n">
        <v>6.53951454</v>
      </c>
      <c r="O38" s="18" t="s">
        <v>481</v>
      </c>
      <c r="P38" s="20" t="s">
        <v>481</v>
      </c>
      <c r="Q38" s="18" t="s">
        <v>481</v>
      </c>
      <c r="R38" s="20" t="s">
        <v>481</v>
      </c>
      <c r="S38" s="18" t="s">
        <v>481</v>
      </c>
      <c r="T38" s="20" t="s">
        <v>481</v>
      </c>
      <c r="U38" s="18" t="n">
        <v>456.67515913</v>
      </c>
      <c r="V38" s="20" t="n">
        <v>11.7543259</v>
      </c>
    </row>
    <row r="39" spans="1:22">
      <c r="A39" s="15" t="s">
        <v>514</v>
      </c>
      <c r="B39" s="17" t="n">
        <v>5895</v>
      </c>
      <c r="C39" s="18">
        <f>(33.0/B39*100)</f>
        <v/>
      </c>
      <c r="D39" s="19" t="n">
        <v>5862</v>
      </c>
      <c r="E39" s="18" t="n">
        <v>394.89613211</v>
      </c>
      <c r="F39" s="20" t="n">
        <v>5.75873087</v>
      </c>
      <c r="G39" s="18" t="n">
        <v>419.86380838</v>
      </c>
      <c r="H39" s="20" t="n">
        <v>5.06617217</v>
      </c>
      <c r="I39" s="18" t="n">
        <v>431.69535431</v>
      </c>
      <c r="J39" s="20" t="n">
        <v>4.48588907</v>
      </c>
      <c r="K39" s="18" t="n">
        <v>430.4844966</v>
      </c>
      <c r="L39" s="20" t="n">
        <v>6.701953</v>
      </c>
      <c r="M39" s="18" t="n">
        <v>387.11765216</v>
      </c>
      <c r="N39" s="20" t="n">
        <v>6.25137534</v>
      </c>
      <c r="O39" s="18" t="s">
        <v>481</v>
      </c>
      <c r="P39" s="20" t="s">
        <v>481</v>
      </c>
      <c r="Q39" s="18" t="s">
        <v>481</v>
      </c>
      <c r="R39" s="20" t="s">
        <v>481</v>
      </c>
      <c r="S39" s="18" t="s">
        <v>481</v>
      </c>
      <c r="T39" s="20" t="s">
        <v>481</v>
      </c>
      <c r="U39" s="18" t="n">
        <v>365.51806939</v>
      </c>
      <c r="V39" s="20" t="n">
        <v>9.54331771</v>
      </c>
    </row>
    <row r="40" spans="1:22">
      <c r="A40" s="15" t="s">
        <v>515</v>
      </c>
      <c r="B40" s="17" t="n">
        <v>14157</v>
      </c>
      <c r="C40" s="18">
        <f>(352.0/B40*100)</f>
        <v/>
      </c>
      <c r="D40" s="19" t="n">
        <v>13805</v>
      </c>
      <c r="E40" s="18" t="n">
        <v>465.61123689</v>
      </c>
      <c r="F40" s="20" t="n">
        <v>3.9206508</v>
      </c>
      <c r="G40" s="18" t="n">
        <v>490.25159296</v>
      </c>
      <c r="H40" s="20" t="n">
        <v>3.89931371</v>
      </c>
      <c r="I40" s="18" t="n">
        <v>506.11934036</v>
      </c>
      <c r="J40" s="20" t="n">
        <v>2.98633904</v>
      </c>
      <c r="K40" s="18" t="n">
        <v>516.67400271</v>
      </c>
      <c r="L40" s="20" t="n">
        <v>4.59215824</v>
      </c>
      <c r="M40" s="18" t="n">
        <v>414.04269234</v>
      </c>
      <c r="N40" s="20" t="n">
        <v>6.08916014</v>
      </c>
      <c r="O40" s="18" t="s">
        <v>481</v>
      </c>
      <c r="P40" s="20" t="s">
        <v>481</v>
      </c>
      <c r="Q40" s="18" t="s">
        <v>481</v>
      </c>
      <c r="R40" s="20" t="s">
        <v>481</v>
      </c>
      <c r="S40" s="18" t="s">
        <v>481</v>
      </c>
      <c r="T40" s="20" t="s">
        <v>481</v>
      </c>
      <c r="U40" s="18" t="n">
        <v>413.14469713</v>
      </c>
      <c r="V40" s="20" t="n">
        <v>12.48031948</v>
      </c>
    </row>
    <row r="41" spans="1:22">
      <c r="A41" s="15" t="s">
        <v>516</v>
      </c>
      <c r="B41" s="17" t="n">
        <v>5712</v>
      </c>
      <c r="C41" s="18">
        <f>(49.0/B41*100)</f>
        <v/>
      </c>
      <c r="D41" s="19" t="n">
        <v>5663</v>
      </c>
      <c r="E41" s="18" t="n">
        <v>433.38786268</v>
      </c>
      <c r="F41" s="20" t="n">
        <v>5.21268993</v>
      </c>
      <c r="G41" s="18" t="n">
        <v>453.59496866</v>
      </c>
      <c r="H41" s="20" t="n">
        <v>4.80614378</v>
      </c>
      <c r="I41" s="18" t="n">
        <v>477.57273808</v>
      </c>
      <c r="J41" s="20" t="n">
        <v>3.35953845</v>
      </c>
      <c r="K41" s="18" t="n">
        <v>492.17974095</v>
      </c>
      <c r="L41" s="20" t="n">
        <v>3.95100742</v>
      </c>
      <c r="M41" s="18" t="n">
        <v>431.51482993</v>
      </c>
      <c r="N41" s="20" t="n">
        <v>6.27770112</v>
      </c>
      <c r="O41" s="18" t="s">
        <v>481</v>
      </c>
      <c r="P41" s="20" t="s">
        <v>481</v>
      </c>
      <c r="Q41" s="18" t="s">
        <v>481</v>
      </c>
      <c r="R41" s="20" t="s">
        <v>481</v>
      </c>
      <c r="S41" s="18" t="s">
        <v>481</v>
      </c>
      <c r="T41" s="20" t="s">
        <v>481</v>
      </c>
      <c r="U41" s="18" t="n">
        <v>423.36030985</v>
      </c>
      <c r="V41" s="20" t="n">
        <v>16.84527546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350.35761905</v>
      </c>
      <c r="F45" s="20" t="n">
        <v>4.47452561</v>
      </c>
      <c r="G45" s="18" t="n">
        <v>359.69808273</v>
      </c>
      <c r="H45" s="20" t="n">
        <v>4.40374935</v>
      </c>
      <c r="I45" s="18" t="n">
        <v>366.13783369</v>
      </c>
      <c r="J45" s="20" t="n">
        <v>3.12206019</v>
      </c>
      <c r="K45" s="18" t="n">
        <v>358.03592538</v>
      </c>
      <c r="L45" s="20" t="n">
        <v>4.41954197</v>
      </c>
      <c r="M45" s="18" t="s">
        <v>481</v>
      </c>
      <c r="N45" s="20" t="s">
        <v>481</v>
      </c>
      <c r="O45" s="18" t="s">
        <v>481</v>
      </c>
      <c r="P45" s="20" t="s">
        <v>481</v>
      </c>
      <c r="Q45" s="18" t="n">
        <v>409.6234</v>
      </c>
      <c r="R45" s="20" t="n">
        <v>42.29770717</v>
      </c>
      <c r="S45" s="18" t="n">
        <v>341.0083626</v>
      </c>
      <c r="T45" s="20" t="n">
        <v>15.78256584</v>
      </c>
      <c r="U45" s="18" t="n">
        <v>335.3120439</v>
      </c>
      <c r="V45" s="20" t="n">
        <v>7.67369968</v>
      </c>
    </row>
    <row r="46" spans="1:22">
      <c r="A46" s="15" t="s">
        <v>521</v>
      </c>
      <c r="B46" s="17" t="n">
        <v>23141</v>
      </c>
      <c r="C46" s="18">
        <f>(1816.0/B46*100)</f>
        <v/>
      </c>
      <c r="D46" s="19" t="n">
        <v>21325</v>
      </c>
      <c r="E46" s="18" t="n">
        <v>361.20196665</v>
      </c>
      <c r="F46" s="20" t="n">
        <v>3.56418105</v>
      </c>
      <c r="G46" s="18" t="n">
        <v>378.90350078</v>
      </c>
      <c r="H46" s="20" t="n">
        <v>3.98747267</v>
      </c>
      <c r="I46" s="18" t="n">
        <v>404.07337231</v>
      </c>
      <c r="J46" s="20" t="n">
        <v>3.71851824</v>
      </c>
      <c r="K46" s="18" t="n">
        <v>407.27909872</v>
      </c>
      <c r="L46" s="20" t="n">
        <v>5.02455278</v>
      </c>
      <c r="M46" s="18" t="n">
        <v>337.5417534</v>
      </c>
      <c r="N46" s="20" t="n">
        <v>3.26574895</v>
      </c>
      <c r="O46" s="18" t="s">
        <v>481</v>
      </c>
      <c r="P46" s="20" t="s">
        <v>481</v>
      </c>
      <c r="Q46" s="18" t="s">
        <v>481</v>
      </c>
      <c r="R46" s="20" t="s">
        <v>481</v>
      </c>
      <c r="S46" s="18" t="s">
        <v>481</v>
      </c>
      <c r="T46" s="20" t="s">
        <v>481</v>
      </c>
      <c r="U46" s="18" t="n">
        <v>341.33091988</v>
      </c>
      <c r="V46" s="20" t="n">
        <v>6.38568427</v>
      </c>
    </row>
    <row r="47" spans="1:22">
      <c r="A47" s="15" t="s">
        <v>522</v>
      </c>
      <c r="B47" s="17" t="n">
        <v>5928</v>
      </c>
      <c r="C47" s="18">
        <f>(205.0/B47*100)</f>
        <v/>
      </c>
      <c r="D47" s="19" t="n">
        <v>5723</v>
      </c>
      <c r="E47" s="18" t="n">
        <v>419.26214287</v>
      </c>
      <c r="F47" s="20" t="n">
        <v>5.29423473</v>
      </c>
      <c r="G47" s="18" t="n">
        <v>448.02219142</v>
      </c>
      <c r="H47" s="20" t="n">
        <v>4.3651181</v>
      </c>
      <c r="I47" s="18" t="n">
        <v>463.56023657</v>
      </c>
      <c r="J47" s="20" t="n">
        <v>3.92289904</v>
      </c>
      <c r="K47" s="18" t="n">
        <v>460.42615239</v>
      </c>
      <c r="L47" s="20" t="n">
        <v>6.48806168</v>
      </c>
      <c r="M47" s="18" t="n">
        <v>368.1951933</v>
      </c>
      <c r="N47" s="20" t="n">
        <v>6.312425</v>
      </c>
      <c r="O47" s="18" t="s">
        <v>481</v>
      </c>
      <c r="P47" s="20" t="s">
        <v>481</v>
      </c>
      <c r="Q47" s="18" t="s">
        <v>481</v>
      </c>
      <c r="R47" s="20" t="s">
        <v>481</v>
      </c>
      <c r="S47" s="18" t="s">
        <v>481</v>
      </c>
      <c r="T47" s="20" t="s">
        <v>481</v>
      </c>
      <c r="U47" s="18" t="n">
        <v>372.41175465</v>
      </c>
      <c r="V47" s="20" t="n">
        <v>8.29026576</v>
      </c>
    </row>
    <row r="48" spans="1:22">
      <c r="A48" s="15" t="s">
        <v>523</v>
      </c>
      <c r="B48" s="17" t="n">
        <v>9841</v>
      </c>
      <c r="C48" s="18">
        <f>(7.0/B48*100)</f>
        <v/>
      </c>
      <c r="D48" s="19" t="n">
        <v>9834</v>
      </c>
      <c r="E48" s="18" t="n">
        <v>494.34202916</v>
      </c>
      <c r="F48" s="20" t="n">
        <v>8.388184799999999</v>
      </c>
      <c r="G48" s="18" t="n">
        <v>518.39202571</v>
      </c>
      <c r="H48" s="20" t="n">
        <v>7.44923931</v>
      </c>
      <c r="I48" s="18" t="n">
        <v>536.9300146</v>
      </c>
      <c r="J48" s="20" t="n">
        <v>5.0967795</v>
      </c>
      <c r="K48" s="18" t="n">
        <v>553.71467434</v>
      </c>
      <c r="L48" s="20" t="n">
        <v>6.04668427</v>
      </c>
      <c r="M48" s="18" t="n">
        <v>484.09279329</v>
      </c>
      <c r="N48" s="20" t="n">
        <v>7.99371132</v>
      </c>
      <c r="O48" s="18" t="s">
        <v>481</v>
      </c>
      <c r="P48" s="20" t="s">
        <v>481</v>
      </c>
      <c r="Q48" s="18" t="s">
        <v>481</v>
      </c>
      <c r="R48" s="20" t="s">
        <v>481</v>
      </c>
      <c r="S48" s="18" t="s">
        <v>481</v>
      </c>
      <c r="T48" s="20" t="s">
        <v>481</v>
      </c>
      <c r="U48" s="18" t="n">
        <v>432.75047638</v>
      </c>
      <c r="V48" s="20" t="n">
        <v>21.2603753</v>
      </c>
    </row>
    <row r="49" spans="1:22">
      <c r="A49" s="15" t="s">
        <v>524</v>
      </c>
      <c r="B49" s="17" t="n">
        <v>6349</v>
      </c>
      <c r="C49" s="18">
        <f>(56.0/B49*100)</f>
        <v/>
      </c>
      <c r="D49" s="19" t="n">
        <v>6293</v>
      </c>
      <c r="E49" s="18" t="n">
        <v>388.52709449</v>
      </c>
      <c r="F49" s="20" t="n">
        <v>4.09419573</v>
      </c>
      <c r="G49" s="18" t="n">
        <v>415.36444892</v>
      </c>
      <c r="H49" s="20" t="n">
        <v>3.56352874</v>
      </c>
      <c r="I49" s="18" t="n">
        <v>416.4590057</v>
      </c>
      <c r="J49" s="20" t="n">
        <v>3.50609842</v>
      </c>
      <c r="K49" s="18" t="n">
        <v>406.71273719</v>
      </c>
      <c r="L49" s="20" t="n">
        <v>5.03993973</v>
      </c>
      <c r="M49" s="18" t="s">
        <v>481</v>
      </c>
      <c r="N49" s="20" t="s">
        <v>481</v>
      </c>
      <c r="O49" s="18" t="s">
        <v>481</v>
      </c>
      <c r="P49" s="20" t="s">
        <v>481</v>
      </c>
      <c r="Q49" s="18" t="n">
        <v>391.36445108</v>
      </c>
      <c r="R49" s="20" t="n">
        <v>47.70641183</v>
      </c>
      <c r="S49" s="18" t="n">
        <v>281.6007</v>
      </c>
      <c r="T49" s="20" t="n">
        <v>68.37226969</v>
      </c>
      <c r="U49" s="18" t="n">
        <v>357.95387246</v>
      </c>
      <c r="V49" s="20" t="n">
        <v>13.15919461</v>
      </c>
    </row>
    <row r="50" spans="1:22">
      <c r="A50" s="15" t="s">
        <v>525</v>
      </c>
      <c r="B50" s="17" t="n">
        <v>11795</v>
      </c>
      <c r="C50" s="18">
        <f>(256.0/B50*100)</f>
        <v/>
      </c>
      <c r="D50" s="19" t="n">
        <v>11539</v>
      </c>
      <c r="E50" s="18" t="n">
        <v>367.33568503</v>
      </c>
      <c r="F50" s="20" t="n">
        <v>4.34154266</v>
      </c>
      <c r="G50" s="18" t="n">
        <v>391.61354748</v>
      </c>
      <c r="H50" s="20" t="n">
        <v>3.74315038</v>
      </c>
      <c r="I50" s="18" t="n">
        <v>399.06799915</v>
      </c>
      <c r="J50" s="20" t="n">
        <v>2.24610992</v>
      </c>
      <c r="K50" s="18" t="n">
        <v>391.83411053</v>
      </c>
      <c r="L50" s="20" t="n">
        <v>4.16679417</v>
      </c>
      <c r="M50" s="18" t="n">
        <v>347.83550743</v>
      </c>
      <c r="N50" s="20" t="n">
        <v>9.218126939999999</v>
      </c>
      <c r="O50" s="18" t="s">
        <v>481</v>
      </c>
      <c r="P50" s="20" t="s">
        <v>481</v>
      </c>
      <c r="Q50" s="18" t="s">
        <v>481</v>
      </c>
      <c r="R50" s="20" t="s">
        <v>481</v>
      </c>
      <c r="S50" s="18" t="s">
        <v>481</v>
      </c>
      <c r="T50" s="20" t="s">
        <v>481</v>
      </c>
      <c r="U50" s="18" t="n">
        <v>326.96958743</v>
      </c>
      <c r="V50" s="20" t="n">
        <v>8.784851979999999</v>
      </c>
    </row>
    <row r="51" spans="1:22">
      <c r="A51" s="15" t="s">
        <v>526</v>
      </c>
      <c r="B51" s="17" t="n">
        <v>6866</v>
      </c>
      <c r="C51" s="18">
        <f>(119.0/B51*100)</f>
        <v/>
      </c>
      <c r="D51" s="19" t="n">
        <v>6747</v>
      </c>
      <c r="E51" s="18" t="n">
        <v>388.23296782</v>
      </c>
      <c r="F51" s="20" t="n">
        <v>3.96597028</v>
      </c>
      <c r="G51" s="18" t="n">
        <v>410.4935828</v>
      </c>
      <c r="H51" s="20" t="n">
        <v>4.2440454</v>
      </c>
      <c r="I51" s="18" t="n">
        <v>403.30948402</v>
      </c>
      <c r="J51" s="20" t="n">
        <v>2.69195887</v>
      </c>
      <c r="K51" s="18" t="n">
        <v>401.69142031</v>
      </c>
      <c r="L51" s="20" t="n">
        <v>4.46741946</v>
      </c>
      <c r="M51" s="18" t="n">
        <v>373.93188865</v>
      </c>
      <c r="N51" s="20" t="n">
        <v>6.27375186</v>
      </c>
      <c r="O51" s="18" t="s">
        <v>481</v>
      </c>
      <c r="P51" s="20" t="s">
        <v>481</v>
      </c>
      <c r="Q51" s="18" t="s">
        <v>481</v>
      </c>
      <c r="R51" s="20" t="s">
        <v>481</v>
      </c>
      <c r="S51" s="18" t="s">
        <v>481</v>
      </c>
      <c r="T51" s="20" t="s">
        <v>481</v>
      </c>
      <c r="U51" s="18" t="n">
        <v>370.59778537</v>
      </c>
      <c r="V51" s="20" t="n">
        <v>8.322582990000001</v>
      </c>
    </row>
    <row r="52" spans="1:22">
      <c r="A52" s="15" t="s">
        <v>527</v>
      </c>
      <c r="B52" s="17" t="n">
        <v>5809</v>
      </c>
      <c r="C52" s="18">
        <f>(86.0/B52*100)</f>
        <v/>
      </c>
      <c r="D52" s="19" t="n">
        <v>5723</v>
      </c>
      <c r="E52" s="18" t="n">
        <v>430.51697966</v>
      </c>
      <c r="F52" s="20" t="n">
        <v>5.4575786</v>
      </c>
      <c r="G52" s="18" t="n">
        <v>451.05894713</v>
      </c>
      <c r="H52" s="20" t="n">
        <v>4.27339134</v>
      </c>
      <c r="I52" s="18" t="n">
        <v>477.93964029</v>
      </c>
      <c r="J52" s="20" t="n">
        <v>2.92370142</v>
      </c>
      <c r="K52" s="18" t="n">
        <v>499.60219902</v>
      </c>
      <c r="L52" s="20" t="n">
        <v>4.13761869</v>
      </c>
      <c r="M52" s="18" t="n">
        <v>396.92682724</v>
      </c>
      <c r="N52" s="20" t="n">
        <v>5.74616255</v>
      </c>
      <c r="O52" s="18" t="s">
        <v>481</v>
      </c>
      <c r="P52" s="20" t="s">
        <v>481</v>
      </c>
      <c r="Q52" s="18" t="s">
        <v>481</v>
      </c>
      <c r="R52" s="20" t="s">
        <v>481</v>
      </c>
      <c r="S52" s="18" t="s">
        <v>481</v>
      </c>
      <c r="T52" s="20" t="s">
        <v>481</v>
      </c>
      <c r="U52" s="18" t="n">
        <v>411.54888155</v>
      </c>
      <c r="V52" s="20" t="n">
        <v>9.041735389999999</v>
      </c>
    </row>
    <row r="53" spans="1:22">
      <c r="A53" s="15" t="s">
        <v>528</v>
      </c>
      <c r="B53" s="17" t="n">
        <v>5571</v>
      </c>
      <c r="C53" s="18">
        <f>(92.0/B53*100)</f>
        <v/>
      </c>
      <c r="D53" s="19" t="n">
        <v>5479</v>
      </c>
      <c r="E53" s="18" t="n">
        <v>413.83373503</v>
      </c>
      <c r="F53" s="20" t="n">
        <v>4.31542597</v>
      </c>
      <c r="G53" s="18" t="n">
        <v>433.41274006</v>
      </c>
      <c r="H53" s="20" t="n">
        <v>3.62269699</v>
      </c>
      <c r="I53" s="18" t="n">
        <v>455.79468986</v>
      </c>
      <c r="J53" s="20" t="n">
        <v>2.42380698</v>
      </c>
      <c r="K53" s="18" t="n">
        <v>460.5240959</v>
      </c>
      <c r="L53" s="20" t="n">
        <v>5.28112949</v>
      </c>
      <c r="M53" s="18" t="n">
        <v>381.39321237</v>
      </c>
      <c r="N53" s="20" t="n">
        <v>6.31804133</v>
      </c>
      <c r="O53" s="18" t="s">
        <v>481</v>
      </c>
      <c r="P53" s="20" t="s">
        <v>481</v>
      </c>
      <c r="Q53" s="18" t="s">
        <v>481</v>
      </c>
      <c r="R53" s="20" t="s">
        <v>481</v>
      </c>
      <c r="S53" s="18" t="s">
        <v>481</v>
      </c>
      <c r="T53" s="20" t="s">
        <v>481</v>
      </c>
      <c r="U53" s="18" t="n">
        <v>368.36072228</v>
      </c>
      <c r="V53" s="20" t="n">
        <v>9.29286145</v>
      </c>
    </row>
    <row r="54" spans="1:22">
      <c r="A54" s="15" t="s">
        <v>529</v>
      </c>
      <c r="B54" s="17" t="n">
        <v>4740</v>
      </c>
      <c r="C54" s="18">
        <f>(260.0/B54*100)</f>
        <v/>
      </c>
      <c r="D54" s="19" t="n">
        <v>4480</v>
      </c>
      <c r="E54" s="18" t="n">
        <v>313.17409974</v>
      </c>
      <c r="F54" s="20" t="n">
        <v>3.93035029</v>
      </c>
      <c r="G54" s="18" t="n">
        <v>333.37400834</v>
      </c>
      <c r="H54" s="20" t="n">
        <v>4.32946994</v>
      </c>
      <c r="I54" s="18" t="n">
        <v>345.91621455</v>
      </c>
      <c r="J54" s="20" t="n">
        <v>3.66492773</v>
      </c>
      <c r="K54" s="18" t="n">
        <v>334.04153235</v>
      </c>
      <c r="L54" s="20" t="n">
        <v>4.21540488</v>
      </c>
      <c r="M54" s="18" t="n">
        <v>282.45388762</v>
      </c>
      <c r="N54" s="20" t="n">
        <v>5.79499154</v>
      </c>
      <c r="O54" s="18" t="s">
        <v>481</v>
      </c>
      <c r="P54" s="20" t="s">
        <v>481</v>
      </c>
      <c r="Q54" s="18" t="s">
        <v>481</v>
      </c>
      <c r="R54" s="20" t="s">
        <v>481</v>
      </c>
      <c r="S54" s="18" t="s">
        <v>481</v>
      </c>
      <c r="T54" s="20" t="s">
        <v>481</v>
      </c>
      <c r="U54" s="18" t="n">
        <v>286.34748292</v>
      </c>
      <c r="V54" s="20" t="n">
        <v>5.78631655</v>
      </c>
    </row>
    <row r="55" spans="1:22">
      <c r="A55" s="15" t="s">
        <v>530</v>
      </c>
      <c r="B55" s="17" t="n">
        <v>5316</v>
      </c>
      <c r="C55" s="18">
        <f>(22.0/B55*100)</f>
        <v/>
      </c>
      <c r="D55" s="19" t="n">
        <v>5294</v>
      </c>
      <c r="E55" s="18" t="n">
        <v>365.71350681</v>
      </c>
      <c r="F55" s="20" t="n">
        <v>8.00733206</v>
      </c>
      <c r="G55" s="18" t="n">
        <v>396.99038665</v>
      </c>
      <c r="H55" s="20" t="n">
        <v>5.67656315</v>
      </c>
      <c r="I55" s="18" t="n">
        <v>412.47829671</v>
      </c>
      <c r="J55" s="20" t="n">
        <v>2.96896086</v>
      </c>
      <c r="K55" s="18" t="n">
        <v>407.27921163</v>
      </c>
      <c r="L55" s="20" t="n">
        <v>3.85724878</v>
      </c>
      <c r="M55" s="18" t="s">
        <v>481</v>
      </c>
      <c r="N55" s="20" t="s">
        <v>481</v>
      </c>
      <c r="O55" s="18" t="s">
        <v>481</v>
      </c>
      <c r="P55" s="20" t="s">
        <v>481</v>
      </c>
      <c r="Q55" s="18" t="n">
        <v>399.4759</v>
      </c>
      <c r="R55" s="20" t="n">
        <v>34.85290924</v>
      </c>
      <c r="S55" s="18" t="n">
        <v>327.15469669</v>
      </c>
      <c r="T55" s="20" t="n">
        <v>28.47287358</v>
      </c>
      <c r="U55" s="18" t="n">
        <v>295.36932072</v>
      </c>
      <c r="V55" s="20" t="n">
        <v>9.25046452</v>
      </c>
    </row>
    <row r="56" spans="1:22">
      <c r="A56" s="15" t="s">
        <v>531</v>
      </c>
      <c r="B56" s="17" t="n">
        <v>5359</v>
      </c>
      <c r="C56" s="18">
        <f>(77.0/B56*100)</f>
        <v/>
      </c>
      <c r="D56" s="19" t="n">
        <v>5282</v>
      </c>
      <c r="E56" s="18" t="n">
        <v>520.8583209</v>
      </c>
      <c r="F56" s="20" t="n">
        <v>10.42623115</v>
      </c>
      <c r="G56" s="18" t="n">
        <v>527.46917138</v>
      </c>
      <c r="H56" s="20" t="n">
        <v>8.06894591</v>
      </c>
      <c r="I56" s="18" t="n">
        <v>554.9883582</v>
      </c>
      <c r="J56" s="20" t="n">
        <v>3.72014421</v>
      </c>
      <c r="K56" s="18" t="n">
        <v>577.19320577</v>
      </c>
      <c r="L56" s="20" t="n">
        <v>4.01646266</v>
      </c>
      <c r="M56" s="18" t="n">
        <v>522.89956135</v>
      </c>
      <c r="N56" s="20" t="n">
        <v>3.32033569</v>
      </c>
      <c r="O56" s="18" t="s">
        <v>481</v>
      </c>
      <c r="P56" s="20" t="s">
        <v>481</v>
      </c>
      <c r="Q56" s="18" t="s">
        <v>481</v>
      </c>
      <c r="R56" s="20" t="s">
        <v>481</v>
      </c>
      <c r="S56" s="18" t="s">
        <v>481</v>
      </c>
      <c r="T56" s="20" t="s">
        <v>481</v>
      </c>
      <c r="U56" s="18" t="n">
        <v>516.17711616</v>
      </c>
      <c r="V56" s="20" t="n">
        <v>19.41006591</v>
      </c>
    </row>
    <row r="57" spans="1:22">
      <c r="A57" s="15" t="s">
        <v>532</v>
      </c>
      <c r="B57" s="17" t="n">
        <v>6513</v>
      </c>
      <c r="C57" s="18">
        <f>(0.0/B57*100)</f>
        <v/>
      </c>
      <c r="D57" s="19" t="n">
        <v>6513</v>
      </c>
      <c r="E57" s="18" t="n">
        <v>358.15082809</v>
      </c>
      <c r="F57" s="20" t="n">
        <v>5.01254337</v>
      </c>
      <c r="G57" s="18" t="n">
        <v>388.83867829</v>
      </c>
      <c r="H57" s="20" t="n">
        <v>4.02743665</v>
      </c>
      <c r="I57" s="18" t="n">
        <v>396.4484024</v>
      </c>
      <c r="J57" s="20" t="n">
        <v>3.30467504</v>
      </c>
      <c r="K57" s="18" t="n">
        <v>376.37172968</v>
      </c>
      <c r="L57" s="20" t="n">
        <v>4.67724042</v>
      </c>
      <c r="M57" s="18" t="s">
        <v>481</v>
      </c>
      <c r="N57" s="20" t="s">
        <v>481</v>
      </c>
      <c r="O57" s="18" t="s">
        <v>481</v>
      </c>
      <c r="P57" s="20" t="s">
        <v>481</v>
      </c>
      <c r="Q57" s="18" t="s">
        <v>481</v>
      </c>
      <c r="R57" s="20" t="s">
        <v>481</v>
      </c>
      <c r="S57" s="18" t="n">
        <v>323.66875398</v>
      </c>
      <c r="T57" s="20" t="n">
        <v>42.21153021</v>
      </c>
      <c r="U57" s="18" t="n">
        <v>355.83888375</v>
      </c>
      <c r="V57" s="20" t="n">
        <v>12.93648955</v>
      </c>
    </row>
    <row r="58" spans="1:22">
      <c r="A58" s="15" t="s">
        <v>533</v>
      </c>
      <c r="B58" s="17" t="n">
        <v>7267</v>
      </c>
      <c r="C58" s="18">
        <f>(10.0/B58*100)</f>
        <v/>
      </c>
      <c r="D58" s="19" t="n">
        <v>7257</v>
      </c>
      <c r="E58" s="18" t="n">
        <v>356.15881637</v>
      </c>
      <c r="F58" s="20" t="n">
        <v>4.88999513</v>
      </c>
      <c r="G58" s="18" t="n">
        <v>373.92570503</v>
      </c>
      <c r="H58" s="20" t="n">
        <v>4.06706781</v>
      </c>
      <c r="I58" s="18" t="n">
        <v>400.99952061</v>
      </c>
      <c r="J58" s="20" t="n">
        <v>2.74894658</v>
      </c>
      <c r="K58" s="18" t="n">
        <v>376.55549196</v>
      </c>
      <c r="L58" s="20" t="n">
        <v>4.00156434</v>
      </c>
      <c r="M58" s="18" t="s">
        <v>481</v>
      </c>
      <c r="N58" s="20" t="s">
        <v>481</v>
      </c>
      <c r="O58" s="18" t="s">
        <v>481</v>
      </c>
      <c r="P58" s="20" t="s">
        <v>481</v>
      </c>
      <c r="Q58" s="18" t="s">
        <v>481</v>
      </c>
      <c r="R58" s="20" t="s">
        <v>481</v>
      </c>
      <c r="S58" s="18" t="n">
        <v>277.73767383</v>
      </c>
      <c r="T58" s="20" t="n">
        <v>18.56769325</v>
      </c>
      <c r="U58" s="18" t="n">
        <v>288.47539949</v>
      </c>
      <c r="V58" s="20" t="n">
        <v>19.52632972</v>
      </c>
    </row>
    <row r="59" spans="1:22">
      <c r="A59" s="15" t="s">
        <v>534</v>
      </c>
      <c r="B59" s="17" t="n">
        <v>4826</v>
      </c>
      <c r="C59" s="18">
        <f>(26.0/B59*100)</f>
        <v/>
      </c>
      <c r="D59" s="19" t="n">
        <v>4800</v>
      </c>
      <c r="E59" s="18" t="n">
        <v>312.32969225</v>
      </c>
      <c r="F59" s="20" t="n">
        <v>9.130198780000001</v>
      </c>
      <c r="G59" s="18" t="n">
        <v>334.63948786</v>
      </c>
      <c r="H59" s="20" t="n">
        <v>5.04593144</v>
      </c>
      <c r="I59" s="18" t="n">
        <v>375.50161541</v>
      </c>
      <c r="J59" s="20" t="n">
        <v>2.82578002</v>
      </c>
      <c r="K59" s="18" t="n">
        <v>363.17233163</v>
      </c>
      <c r="L59" s="20" t="n">
        <v>2.48816317</v>
      </c>
      <c r="M59" s="18" t="s">
        <v>481</v>
      </c>
      <c r="N59" s="20" t="s">
        <v>481</v>
      </c>
      <c r="O59" s="18" t="s">
        <v>481</v>
      </c>
      <c r="P59" s="20" t="s">
        <v>481</v>
      </c>
      <c r="Q59" s="18" t="s">
        <v>481</v>
      </c>
      <c r="R59" s="20" t="s">
        <v>481</v>
      </c>
      <c r="S59" s="18" t="n">
        <v>287.88472465</v>
      </c>
      <c r="T59" s="20" t="n">
        <v>19.28239195</v>
      </c>
      <c r="U59" s="18" t="n">
        <v>268.09874062</v>
      </c>
      <c r="V59" s="20" t="n">
        <v>9.081643740000001</v>
      </c>
    </row>
    <row r="60" spans="1:22">
      <c r="A60" s="15" t="s">
        <v>535</v>
      </c>
      <c r="B60" s="17" t="n">
        <v>4546</v>
      </c>
      <c r="C60" s="18">
        <f>(15.0/B60*100)</f>
        <v/>
      </c>
      <c r="D60" s="19" t="n">
        <v>4531</v>
      </c>
      <c r="E60" s="18" t="n">
        <v>378.08655426</v>
      </c>
      <c r="F60" s="20" t="n">
        <v>5.99912396</v>
      </c>
      <c r="G60" s="18" t="n">
        <v>370.99316649</v>
      </c>
      <c r="H60" s="20" t="n">
        <v>6.63863163</v>
      </c>
      <c r="I60" s="18" t="n">
        <v>417.21868318</v>
      </c>
      <c r="J60" s="20" t="n">
        <v>4.17798637</v>
      </c>
      <c r="K60" s="18" t="n">
        <v>389.28731337</v>
      </c>
      <c r="L60" s="20" t="n">
        <v>5.3515422</v>
      </c>
      <c r="M60" s="18" t="s">
        <v>481</v>
      </c>
      <c r="N60" s="20" t="s">
        <v>481</v>
      </c>
      <c r="O60" s="18" t="s">
        <v>481</v>
      </c>
      <c r="P60" s="20" t="s">
        <v>481</v>
      </c>
      <c r="Q60" s="18" t="s">
        <v>481</v>
      </c>
      <c r="R60" s="20" t="s">
        <v>481</v>
      </c>
      <c r="S60" s="18" t="n">
        <v>294.17918704</v>
      </c>
      <c r="T60" s="20" t="n">
        <v>27.90214514</v>
      </c>
      <c r="U60" s="18" t="n">
        <v>359.90400273</v>
      </c>
      <c r="V60" s="20" t="n">
        <v>12.23066427</v>
      </c>
    </row>
    <row r="61" spans="1:22">
      <c r="A61" s="15" t="s">
        <v>536</v>
      </c>
      <c r="B61" s="17" t="n">
        <v>6525</v>
      </c>
      <c r="C61" s="18">
        <f>(148.0/B61*100)</f>
        <v/>
      </c>
      <c r="D61" s="19" t="n">
        <v>6377</v>
      </c>
      <c r="E61" s="18" t="n">
        <v>452.3830666</v>
      </c>
      <c r="F61" s="20" t="n">
        <v>5.3811236</v>
      </c>
      <c r="G61" s="18" t="n">
        <v>465.33214296</v>
      </c>
      <c r="H61" s="20" t="n">
        <v>3.3817974</v>
      </c>
      <c r="I61" s="18" t="n">
        <v>488.8938009</v>
      </c>
      <c r="J61" s="20" t="n">
        <v>2.78717196</v>
      </c>
      <c r="K61" s="18" t="n">
        <v>498.8052716</v>
      </c>
      <c r="L61" s="20" t="n">
        <v>3.72516882</v>
      </c>
      <c r="M61" s="18" t="n">
        <v>410.6859362</v>
      </c>
      <c r="N61" s="20" t="n">
        <v>8.40654574</v>
      </c>
      <c r="O61" s="18" t="s">
        <v>481</v>
      </c>
      <c r="P61" s="20" t="s">
        <v>481</v>
      </c>
      <c r="Q61" s="18" t="s">
        <v>481</v>
      </c>
      <c r="R61" s="20" t="s">
        <v>481</v>
      </c>
      <c r="S61" s="18" t="s">
        <v>481</v>
      </c>
      <c r="T61" s="20" t="s">
        <v>481</v>
      </c>
      <c r="U61" s="18" t="n">
        <v>428.8354838</v>
      </c>
      <c r="V61" s="20" t="n">
        <v>12.86471499</v>
      </c>
    </row>
    <row r="62" spans="1:22">
      <c r="A62" s="15" t="s">
        <v>537</v>
      </c>
      <c r="B62" s="17" t="n">
        <v>4476</v>
      </c>
      <c r="C62" s="18">
        <f>(3.0/B62*100)</f>
        <v/>
      </c>
      <c r="D62" s="19" t="n">
        <v>4473</v>
      </c>
      <c r="E62" s="18" t="n">
        <v>521.91867602</v>
      </c>
      <c r="F62" s="20" t="n">
        <v>8.57341248</v>
      </c>
      <c r="G62" s="18" t="n">
        <v>533.46587588</v>
      </c>
      <c r="H62" s="20" t="n">
        <v>4.37654628</v>
      </c>
      <c r="I62" s="18" t="n">
        <v>547.55511806</v>
      </c>
      <c r="J62" s="20" t="n">
        <v>1.45450336</v>
      </c>
      <c r="K62" s="18" t="n">
        <v>554.21538076</v>
      </c>
      <c r="L62" s="20" t="n">
        <v>3.42236881</v>
      </c>
      <c r="M62" s="18" t="n">
        <v>526.4345921</v>
      </c>
      <c r="N62" s="20" t="n">
        <v>4.54256942</v>
      </c>
      <c r="O62" s="18" t="s">
        <v>481</v>
      </c>
      <c r="P62" s="20" t="s">
        <v>481</v>
      </c>
      <c r="Q62" s="18" t="s">
        <v>481</v>
      </c>
      <c r="R62" s="20" t="s">
        <v>481</v>
      </c>
      <c r="S62" s="18" t="s">
        <v>481</v>
      </c>
      <c r="T62" s="20" t="s">
        <v>481</v>
      </c>
      <c r="U62" s="18" t="n">
        <v>520.48353639</v>
      </c>
      <c r="V62" s="20" t="n">
        <v>16.20649962</v>
      </c>
    </row>
    <row r="63" spans="1:22">
      <c r="A63" s="15" t="s">
        <v>538</v>
      </c>
      <c r="B63" s="17" t="n">
        <v>5324</v>
      </c>
      <c r="C63" s="18">
        <f>(13.0/B63*100)</f>
        <v/>
      </c>
      <c r="D63" s="19" t="n">
        <v>5311</v>
      </c>
      <c r="E63" s="18" t="n">
        <v>334.19915914</v>
      </c>
      <c r="F63" s="20" t="n">
        <v>7.02806413</v>
      </c>
      <c r="G63" s="18" t="n">
        <v>350.04060457</v>
      </c>
      <c r="H63" s="20" t="n">
        <v>5.74940423</v>
      </c>
      <c r="I63" s="18" t="n">
        <v>382.14404568</v>
      </c>
      <c r="J63" s="20" t="n">
        <v>2.27980971</v>
      </c>
      <c r="K63" s="18" t="n">
        <v>379.53463369</v>
      </c>
      <c r="L63" s="20" t="n">
        <v>3.03802</v>
      </c>
      <c r="M63" s="18" t="s">
        <v>481</v>
      </c>
      <c r="N63" s="20" t="s">
        <v>481</v>
      </c>
      <c r="O63" s="18" t="s">
        <v>481</v>
      </c>
      <c r="P63" s="20" t="s">
        <v>481</v>
      </c>
      <c r="Q63" s="18" t="n">
        <v>346.33347211</v>
      </c>
      <c r="R63" s="20" t="n">
        <v>51.04930043</v>
      </c>
      <c r="S63" s="18" t="n">
        <v>274.81749586</v>
      </c>
      <c r="T63" s="20" t="n">
        <v>28.66561207</v>
      </c>
      <c r="U63" s="18" t="n">
        <v>314.89330898</v>
      </c>
      <c r="V63" s="20" t="n">
        <v>6.50916088</v>
      </c>
    </row>
    <row r="64" spans="1:22">
      <c r="A64" s="15" t="s">
        <v>539</v>
      </c>
      <c r="B64" s="17" t="n">
        <v>3634</v>
      </c>
      <c r="C64" s="18">
        <f>(3.0/B64*100)</f>
        <v/>
      </c>
      <c r="D64" s="19" t="n">
        <v>3631</v>
      </c>
      <c r="E64" s="18" t="n">
        <v>428.97583161</v>
      </c>
      <c r="F64" s="20" t="n">
        <v>5.58403522</v>
      </c>
      <c r="G64" s="18" t="n">
        <v>472.4862207</v>
      </c>
      <c r="H64" s="20" t="n">
        <v>4.52427166</v>
      </c>
      <c r="I64" s="18" t="n">
        <v>494.71488218</v>
      </c>
      <c r="J64" s="20" t="n">
        <v>2.4740725</v>
      </c>
      <c r="K64" s="18" t="n">
        <v>497.15054572</v>
      </c>
      <c r="L64" s="20" t="n">
        <v>4.20166664</v>
      </c>
      <c r="M64" s="18" t="s">
        <v>481</v>
      </c>
      <c r="N64" s="20" t="s">
        <v>481</v>
      </c>
      <c r="O64" s="18" t="s">
        <v>481</v>
      </c>
      <c r="P64" s="20" t="s">
        <v>481</v>
      </c>
      <c r="Q64" s="18" t="s">
        <v>481</v>
      </c>
      <c r="R64" s="20" t="s">
        <v>481</v>
      </c>
      <c r="S64" s="18" t="n">
        <v>281.75769398</v>
      </c>
      <c r="T64" s="20" t="n">
        <v>43.97429655</v>
      </c>
      <c r="U64" s="18" t="n">
        <v>325.90237676</v>
      </c>
      <c r="V64" s="20" t="n">
        <v>13.97571201</v>
      </c>
    </row>
    <row r="65" spans="1:22">
      <c r="A65" s="15" t="s">
        <v>540</v>
      </c>
      <c r="B65" s="17" t="n">
        <v>5325</v>
      </c>
      <c r="C65" s="18">
        <f>(14.0/B65*100)</f>
        <v/>
      </c>
      <c r="D65" s="19" t="n">
        <v>5311</v>
      </c>
      <c r="E65" s="18" t="n">
        <v>385.75880835</v>
      </c>
      <c r="F65" s="20" t="n">
        <v>9.0641806</v>
      </c>
      <c r="G65" s="18" t="n">
        <v>436.05775823</v>
      </c>
      <c r="H65" s="20" t="n">
        <v>6.9411863</v>
      </c>
      <c r="I65" s="18" t="n">
        <v>423.68835319</v>
      </c>
      <c r="J65" s="20" t="n">
        <v>3.15083639</v>
      </c>
      <c r="K65" s="18" t="n">
        <v>419.4526077</v>
      </c>
      <c r="L65" s="20" t="n">
        <v>2.98346073</v>
      </c>
      <c r="M65" s="18" t="s">
        <v>481</v>
      </c>
      <c r="N65" s="20" t="s">
        <v>481</v>
      </c>
      <c r="O65" s="18" t="s">
        <v>481</v>
      </c>
      <c r="P65" s="20" t="s">
        <v>481</v>
      </c>
      <c r="Q65" s="18" t="n">
        <v>313.43839616</v>
      </c>
      <c r="R65" s="20" t="n">
        <v>49.61023225</v>
      </c>
      <c r="S65" s="18" t="s">
        <v>481</v>
      </c>
      <c r="T65" s="20" t="s">
        <v>481</v>
      </c>
      <c r="U65" s="18" t="n">
        <v>322.98751578</v>
      </c>
      <c r="V65" s="20" t="n">
        <v>10.88587195</v>
      </c>
    </row>
    <row r="66" spans="1:22">
      <c r="A66" s="15" t="s">
        <v>541</v>
      </c>
      <c r="B66" s="17" t="n">
        <v>5665</v>
      </c>
      <c r="C66" s="18">
        <f>(81.0/B66*100)</f>
        <v/>
      </c>
      <c r="D66" s="19" t="n">
        <v>5584</v>
      </c>
      <c r="E66" s="18" t="n">
        <v>392.79219985</v>
      </c>
      <c r="F66" s="20" t="n">
        <v>5.00949665</v>
      </c>
      <c r="G66" s="18" t="n">
        <v>406.5160826</v>
      </c>
      <c r="H66" s="20" t="n">
        <v>3.278106</v>
      </c>
      <c r="I66" s="18" t="n">
        <v>436.63548223</v>
      </c>
      <c r="J66" s="20" t="n">
        <v>2.10609633</v>
      </c>
      <c r="K66" s="18" t="n">
        <v>435.66384131</v>
      </c>
      <c r="L66" s="20" t="n">
        <v>2.78487462</v>
      </c>
      <c r="M66" s="18" t="n">
        <v>373.42163203</v>
      </c>
      <c r="N66" s="20" t="n">
        <v>4.9087168</v>
      </c>
      <c r="O66" s="18" t="s">
        <v>481</v>
      </c>
      <c r="P66" s="20" t="s">
        <v>481</v>
      </c>
      <c r="Q66" s="18" t="s">
        <v>481</v>
      </c>
      <c r="R66" s="20" t="s">
        <v>481</v>
      </c>
      <c r="S66" s="18" t="s">
        <v>481</v>
      </c>
      <c r="T66" s="20" t="s">
        <v>481</v>
      </c>
      <c r="U66" s="18" t="n">
        <v>365.18146769</v>
      </c>
      <c r="V66" s="20" t="n">
        <v>7.54950535</v>
      </c>
    </row>
    <row r="67" spans="1:22">
      <c r="A67" s="15" t="s">
        <v>542</v>
      </c>
      <c r="B67" s="17" t="n">
        <v>6971</v>
      </c>
      <c r="C67" s="18">
        <f>(440.0/B67*100)</f>
        <v/>
      </c>
      <c r="D67" s="19" t="n">
        <v>6531</v>
      </c>
      <c r="E67" s="18" t="n">
        <v>370.94015777</v>
      </c>
      <c r="F67" s="20" t="n">
        <v>5.11158733</v>
      </c>
      <c r="G67" s="18" t="n">
        <v>395.22814482</v>
      </c>
      <c r="H67" s="20" t="n">
        <v>4.20907893</v>
      </c>
      <c r="I67" s="18" t="n">
        <v>399.07834914</v>
      </c>
      <c r="J67" s="20" t="n">
        <v>2.89652138</v>
      </c>
      <c r="K67" s="18" t="n">
        <v>393.48473573</v>
      </c>
      <c r="L67" s="20" t="n">
        <v>4.74844979</v>
      </c>
      <c r="M67" s="18" t="n">
        <v>364.05724914</v>
      </c>
      <c r="N67" s="20" t="n">
        <v>8.02751567</v>
      </c>
      <c r="O67" s="18" t="s">
        <v>481</v>
      </c>
      <c r="P67" s="20" t="s">
        <v>481</v>
      </c>
      <c r="Q67" s="18" t="s">
        <v>481</v>
      </c>
      <c r="R67" s="20" t="s">
        <v>481</v>
      </c>
      <c r="S67" s="18" t="s">
        <v>481</v>
      </c>
      <c r="T67" s="20" t="s">
        <v>481</v>
      </c>
      <c r="U67" s="18" t="n">
        <v>318.21841489</v>
      </c>
      <c r="V67" s="20" t="n">
        <v>9.58796107</v>
      </c>
    </row>
    <row r="68" spans="1:22">
      <c r="A68" s="15" t="s">
        <v>543</v>
      </c>
      <c r="B68" s="17" t="n">
        <v>12083</v>
      </c>
      <c r="C68" s="18">
        <f>(29.0/B68*100)</f>
        <v/>
      </c>
      <c r="D68" s="19" t="n">
        <v>12054</v>
      </c>
      <c r="E68" s="18" t="n">
        <v>371.03246605</v>
      </c>
      <c r="F68" s="20" t="n">
        <v>3.15401683</v>
      </c>
      <c r="G68" s="18" t="n">
        <v>388.01573765</v>
      </c>
      <c r="H68" s="20" t="n">
        <v>2.88871337</v>
      </c>
      <c r="I68" s="18" t="n">
        <v>431.83324339</v>
      </c>
      <c r="J68" s="20" t="n">
        <v>2.33195819</v>
      </c>
      <c r="K68" s="18" t="n">
        <v>431.46677902</v>
      </c>
      <c r="L68" s="20" t="n">
        <v>2.98500082</v>
      </c>
      <c r="M68" s="18" t="n">
        <v>349.12867874</v>
      </c>
      <c r="N68" s="20" t="n">
        <v>2.92799251</v>
      </c>
      <c r="O68" s="18" t="s">
        <v>481</v>
      </c>
      <c r="P68" s="20" t="s">
        <v>481</v>
      </c>
      <c r="Q68" s="18" t="s">
        <v>481</v>
      </c>
      <c r="R68" s="20" t="s">
        <v>481</v>
      </c>
      <c r="S68" s="18" t="s">
        <v>481</v>
      </c>
      <c r="T68" s="20" t="s">
        <v>481</v>
      </c>
      <c r="U68" s="18" t="n">
        <v>343.64011811</v>
      </c>
      <c r="V68" s="20" t="n">
        <v>5.45255653</v>
      </c>
    </row>
    <row r="69" spans="1:22">
      <c r="A69" s="15" t="s">
        <v>544</v>
      </c>
      <c r="B69" s="17" t="n">
        <v>4876</v>
      </c>
      <c r="C69" s="18">
        <f>(0.0/B69*100)</f>
        <v/>
      </c>
      <c r="D69" s="19" t="n">
        <v>4876</v>
      </c>
      <c r="E69" s="18" t="n">
        <v>402.25642653</v>
      </c>
      <c r="F69" s="20" t="n">
        <v>8.709335100000001</v>
      </c>
      <c r="G69" s="18" t="n">
        <v>441.02200798</v>
      </c>
      <c r="H69" s="20" t="n">
        <v>6.73890471</v>
      </c>
      <c r="I69" s="18" t="n">
        <v>440.8069491</v>
      </c>
      <c r="J69" s="20" t="n">
        <v>3.7608339</v>
      </c>
      <c r="K69" s="18" t="n">
        <v>461.16859152</v>
      </c>
      <c r="L69" s="20" t="n">
        <v>5.30642471</v>
      </c>
      <c r="M69" s="18" t="s">
        <v>481</v>
      </c>
      <c r="N69" s="20" t="s">
        <v>481</v>
      </c>
      <c r="O69" s="18" t="s">
        <v>481</v>
      </c>
      <c r="P69" s="20" t="s">
        <v>481</v>
      </c>
      <c r="Q69" s="18" t="s">
        <v>481</v>
      </c>
      <c r="R69" s="20" t="s">
        <v>481</v>
      </c>
      <c r="S69" s="18" t="s">
        <v>481</v>
      </c>
      <c r="T69" s="20" t="s">
        <v>481</v>
      </c>
      <c r="U69" s="18" t="n">
        <v>392.84963722</v>
      </c>
      <c r="V69" s="20" t="n">
        <v>38.34341599</v>
      </c>
    </row>
    <row r="70" spans="1:22">
      <c r="A70" s="15" t="s">
        <v>545</v>
      </c>
      <c r="B70" s="17" t="n">
        <v>6036</v>
      </c>
      <c r="C70" s="18">
        <f>(223.0/B70*100)</f>
        <v/>
      </c>
      <c r="D70" s="19" t="n">
        <v>5813</v>
      </c>
      <c r="E70" s="18" t="n">
        <v>469.76749242</v>
      </c>
      <c r="F70" s="20" t="n">
        <v>6.8420969</v>
      </c>
      <c r="G70" s="18" t="n">
        <v>485.03413563</v>
      </c>
      <c r="H70" s="20" t="n">
        <v>5.30167264</v>
      </c>
      <c r="I70" s="18" t="n">
        <v>497.27777836</v>
      </c>
      <c r="J70" s="20" t="n">
        <v>3.63235367</v>
      </c>
      <c r="K70" s="18" t="n">
        <v>511.76063463</v>
      </c>
      <c r="L70" s="20" t="n">
        <v>3.58773235</v>
      </c>
      <c r="M70" s="18" t="n">
        <v>453.96563007</v>
      </c>
      <c r="N70" s="20" t="n">
        <v>8.59509132</v>
      </c>
      <c r="O70" s="18" t="s">
        <v>481</v>
      </c>
      <c r="P70" s="20" t="s">
        <v>481</v>
      </c>
      <c r="Q70" s="18" t="s">
        <v>481</v>
      </c>
      <c r="R70" s="20" t="s">
        <v>481</v>
      </c>
      <c r="S70" s="18" t="s">
        <v>481</v>
      </c>
      <c r="T70" s="20" t="s">
        <v>481</v>
      </c>
      <c r="U70" s="18" t="n">
        <v>441.43080799</v>
      </c>
      <c r="V70" s="20" t="n">
        <v>10.59090264</v>
      </c>
    </row>
    <row r="71" spans="1:22">
      <c r="A71" s="15" t="s">
        <v>546</v>
      </c>
      <c r="B71" s="17" t="n">
        <v>6115</v>
      </c>
      <c r="C71" s="18">
        <f>(21.0/B71*100)</f>
        <v/>
      </c>
      <c r="D71" s="19" t="n">
        <v>6094</v>
      </c>
      <c r="E71" s="18" t="n">
        <v>535.7396303</v>
      </c>
      <c r="F71" s="20" t="n">
        <v>5.65898504</v>
      </c>
      <c r="G71" s="18" t="n">
        <v>545.38384174</v>
      </c>
      <c r="H71" s="20" t="n">
        <v>3.55982944</v>
      </c>
      <c r="I71" s="18" t="n">
        <v>577.37153213</v>
      </c>
      <c r="J71" s="20" t="n">
        <v>1.87711475</v>
      </c>
      <c r="K71" s="18" t="n">
        <v>591.57712143</v>
      </c>
      <c r="L71" s="20" t="n">
        <v>3.68229106</v>
      </c>
      <c r="M71" s="18" t="n">
        <v>466.42208156</v>
      </c>
      <c r="N71" s="20" t="n">
        <v>7.0519855</v>
      </c>
      <c r="O71" s="18" t="s">
        <v>481</v>
      </c>
      <c r="P71" s="20" t="s">
        <v>481</v>
      </c>
      <c r="Q71" s="18" t="s">
        <v>481</v>
      </c>
      <c r="R71" s="20" t="s">
        <v>481</v>
      </c>
      <c r="S71" s="18" t="s">
        <v>481</v>
      </c>
      <c r="T71" s="20" t="s">
        <v>481</v>
      </c>
      <c r="U71" s="18" t="n">
        <v>513.6795569</v>
      </c>
      <c r="V71" s="20" t="n">
        <v>25.30206306</v>
      </c>
    </row>
    <row r="72" spans="1:22">
      <c r="A72" s="15" t="s">
        <v>547</v>
      </c>
      <c r="B72" s="17" t="n">
        <v>7708</v>
      </c>
      <c r="C72" s="18">
        <f>(5.0/B72*100)</f>
        <v/>
      </c>
      <c r="D72" s="19" t="n">
        <v>7703</v>
      </c>
      <c r="E72" s="18" t="n">
        <v>496.46384022</v>
      </c>
      <c r="F72" s="20" t="n">
        <v>7.13564305</v>
      </c>
      <c r="G72" s="18" t="n">
        <v>534.43695459</v>
      </c>
      <c r="H72" s="20" t="n">
        <v>4.77275069</v>
      </c>
      <c r="I72" s="18" t="n">
        <v>552.7965154</v>
      </c>
      <c r="J72" s="20" t="n">
        <v>3.19760279</v>
      </c>
      <c r="K72" s="18" t="n">
        <v>562.70727253</v>
      </c>
      <c r="L72" s="20" t="n">
        <v>5.66477026</v>
      </c>
      <c r="M72" s="18" t="n">
        <v>471.30502175</v>
      </c>
      <c r="N72" s="20" t="n">
        <v>9.64724719</v>
      </c>
      <c r="O72" s="18" t="s">
        <v>481</v>
      </c>
      <c r="P72" s="20" t="s">
        <v>481</v>
      </c>
      <c r="Q72" s="18" t="s">
        <v>481</v>
      </c>
      <c r="R72" s="20" t="s">
        <v>481</v>
      </c>
      <c r="S72" s="18" t="s">
        <v>481</v>
      </c>
      <c r="T72" s="20" t="s">
        <v>481</v>
      </c>
      <c r="U72" s="18" t="n">
        <v>425.45753134</v>
      </c>
      <c r="V72" s="20" t="n">
        <v>36.83485663</v>
      </c>
    </row>
    <row r="73" spans="1:22">
      <c r="A73" s="15" t="s">
        <v>548</v>
      </c>
      <c r="B73" s="17" t="n">
        <v>8249</v>
      </c>
      <c r="C73" s="18">
        <f>(160.0/B73*100)</f>
        <v/>
      </c>
      <c r="D73" s="19" t="n">
        <v>8089</v>
      </c>
      <c r="E73" s="18" t="n">
        <v>390.55731279</v>
      </c>
      <c r="F73" s="20" t="n">
        <v>7.46326236</v>
      </c>
      <c r="G73" s="18" t="n">
        <v>424.08375237</v>
      </c>
      <c r="H73" s="20" t="n">
        <v>4.9242272</v>
      </c>
      <c r="I73" s="18" t="n">
        <v>425.41920726</v>
      </c>
      <c r="J73" s="20" t="n">
        <v>3.40908869</v>
      </c>
      <c r="K73" s="18" t="n">
        <v>414.01090195</v>
      </c>
      <c r="L73" s="20" t="n">
        <v>4.2998067</v>
      </c>
      <c r="M73" s="18" t="n">
        <v>377.03950285</v>
      </c>
      <c r="N73" s="20" t="n">
        <v>4.79251474</v>
      </c>
      <c r="O73" s="18" t="s">
        <v>481</v>
      </c>
      <c r="P73" s="20" t="s">
        <v>481</v>
      </c>
      <c r="Q73" s="18" t="s">
        <v>481</v>
      </c>
      <c r="R73" s="20" t="s">
        <v>481</v>
      </c>
      <c r="S73" s="18" t="s">
        <v>481</v>
      </c>
      <c r="T73" s="20" t="s">
        <v>481</v>
      </c>
      <c r="U73" s="18" t="n">
        <v>379.03319567</v>
      </c>
      <c r="V73" s="20" t="n">
        <v>11.22321518</v>
      </c>
    </row>
    <row r="74" spans="1:22">
      <c r="A74" s="15" t="s">
        <v>549</v>
      </c>
      <c r="B74" s="17" t="n">
        <v>4692</v>
      </c>
      <c r="C74" s="18">
        <f>(82.0/B74*100)</f>
        <v/>
      </c>
      <c r="D74" s="19" t="n">
        <v>4610</v>
      </c>
      <c r="E74" s="18" t="n">
        <v>385.09439564</v>
      </c>
      <c r="F74" s="20" t="n">
        <v>4.20867521</v>
      </c>
      <c r="G74" s="18" t="n">
        <v>401.38897222</v>
      </c>
      <c r="H74" s="20" t="n">
        <v>3.57336154</v>
      </c>
      <c r="I74" s="18" t="n">
        <v>433.28766769</v>
      </c>
      <c r="J74" s="20" t="n">
        <v>2.41349376</v>
      </c>
      <c r="K74" s="18" t="n">
        <v>443.08405639</v>
      </c>
      <c r="L74" s="20" t="n">
        <v>4.71945479</v>
      </c>
      <c r="M74" s="18" t="s">
        <v>481</v>
      </c>
      <c r="N74" s="20" t="s">
        <v>481</v>
      </c>
      <c r="O74" s="18" t="s">
        <v>481</v>
      </c>
      <c r="P74" s="20" t="s">
        <v>481</v>
      </c>
      <c r="Q74" s="18" t="s">
        <v>481</v>
      </c>
      <c r="R74" s="20" t="s">
        <v>481</v>
      </c>
      <c r="S74" s="18" t="n">
        <v>362.69455436</v>
      </c>
      <c r="T74" s="20" t="n">
        <v>52.74429003</v>
      </c>
      <c r="U74" s="18" t="n">
        <v>348.72723376</v>
      </c>
      <c r="V74" s="20" t="n">
        <v>8.82528535</v>
      </c>
    </row>
    <row r="75" spans="1:22">
      <c r="A75" s="15" t="s">
        <v>550</v>
      </c>
      <c r="B75" s="17" t="n">
        <v>5375</v>
      </c>
      <c r="C75" s="18">
        <f>(254.0/B75*100)</f>
        <v/>
      </c>
      <c r="D75" s="19" t="n">
        <v>5121</v>
      </c>
      <c r="E75" s="18" t="n">
        <v>363.20650791</v>
      </c>
      <c r="F75" s="20" t="n">
        <v>3.89707368</v>
      </c>
      <c r="G75" s="18" t="n">
        <v>378.23478541</v>
      </c>
      <c r="H75" s="20" t="n">
        <v>3.73697021</v>
      </c>
      <c r="I75" s="18" t="n">
        <v>381.83865636</v>
      </c>
      <c r="J75" s="20" t="n">
        <v>4.2949701</v>
      </c>
      <c r="K75" s="18" t="n">
        <v>340.98405181</v>
      </c>
      <c r="L75" s="20" t="n">
        <v>6.00386216</v>
      </c>
      <c r="M75" s="18" t="n">
        <v>327.95996535</v>
      </c>
      <c r="N75" s="20" t="n">
        <v>7.42840697</v>
      </c>
      <c r="O75" s="18" t="s">
        <v>481</v>
      </c>
      <c r="P75" s="20" t="s">
        <v>481</v>
      </c>
      <c r="Q75" s="18" t="s">
        <v>481</v>
      </c>
      <c r="R75" s="20" t="s">
        <v>481</v>
      </c>
      <c r="S75" s="18" t="s">
        <v>481</v>
      </c>
      <c r="T75" s="20" t="s">
        <v>481</v>
      </c>
      <c r="U75" s="18" t="n">
        <v>326.70879458</v>
      </c>
      <c r="V75" s="20" t="n">
        <v>7.66306415</v>
      </c>
    </row>
    <row r="76" spans="1:22">
      <c r="A76" s="15" t="s">
        <v>551</v>
      </c>
      <c r="B76" s="17" t="n">
        <v>14167</v>
      </c>
      <c r="C76" s="18">
        <f>(232.0/B76*100)</f>
        <v/>
      </c>
      <c r="D76" s="19" t="n">
        <v>13935</v>
      </c>
      <c r="E76" s="18" t="n">
        <v>393.08505014</v>
      </c>
      <c r="F76" s="20" t="n">
        <v>4.57393084</v>
      </c>
      <c r="G76" s="18" t="n">
        <v>420.10278807</v>
      </c>
      <c r="H76" s="20" t="n">
        <v>3.53920252</v>
      </c>
      <c r="I76" s="18" t="n">
        <v>448.76809424</v>
      </c>
      <c r="J76" s="20" t="n">
        <v>2.58811667</v>
      </c>
      <c r="K76" s="18" t="n">
        <v>431.19163675</v>
      </c>
      <c r="L76" s="20" t="n">
        <v>4.44158846</v>
      </c>
      <c r="M76" s="18" t="n">
        <v>403.01903176</v>
      </c>
      <c r="N76" s="20" t="n">
        <v>4.98924097</v>
      </c>
      <c r="O76" s="18" t="s">
        <v>481</v>
      </c>
      <c r="P76" s="20" t="s">
        <v>481</v>
      </c>
      <c r="Q76" s="18" t="s">
        <v>481</v>
      </c>
      <c r="R76" s="20" t="s">
        <v>481</v>
      </c>
      <c r="S76" s="18" t="s">
        <v>481</v>
      </c>
      <c r="T76" s="20" t="s">
        <v>481</v>
      </c>
      <c r="U76" s="18" t="n">
        <v>372.50366252</v>
      </c>
      <c r="V76" s="20" t="n">
        <v>7.88903622</v>
      </c>
    </row>
    <row r="77" spans="1:22">
      <c r="A77" s="15" t="s">
        <v>552</v>
      </c>
      <c r="B77" s="17" t="n">
        <v>6062</v>
      </c>
      <c r="C77" s="18">
        <f>(188.0/B77*100)</f>
        <v/>
      </c>
      <c r="D77" s="19" t="n">
        <v>5874</v>
      </c>
      <c r="E77" s="18" t="n">
        <v>395.84253091</v>
      </c>
      <c r="F77" s="20" t="n">
        <v>4.69312391</v>
      </c>
      <c r="G77" s="18" t="n">
        <v>428.12831954</v>
      </c>
      <c r="H77" s="20" t="n">
        <v>3.47433093</v>
      </c>
      <c r="I77" s="18" t="n">
        <v>441.13630386</v>
      </c>
      <c r="J77" s="20" t="n">
        <v>2.93393918</v>
      </c>
      <c r="K77" s="18" t="n">
        <v>429.75026491</v>
      </c>
      <c r="L77" s="20" t="n">
        <v>5.25106863</v>
      </c>
      <c r="M77" s="18" t="n">
        <v>371.88816463</v>
      </c>
      <c r="N77" s="20" t="n">
        <v>4.68585368</v>
      </c>
      <c r="O77" s="18" t="s">
        <v>481</v>
      </c>
      <c r="P77" s="20" t="s">
        <v>481</v>
      </c>
      <c r="Q77" s="18" t="s">
        <v>481</v>
      </c>
      <c r="R77" s="20" t="s">
        <v>481</v>
      </c>
      <c r="S77" s="18" t="s">
        <v>481</v>
      </c>
      <c r="T77" s="20" t="s">
        <v>481</v>
      </c>
      <c r="U77" s="18" t="n">
        <v>357.81788955</v>
      </c>
      <c r="V77" s="20" t="n">
        <v>5.02525426</v>
      </c>
    </row>
    <row r="78" spans="1:22">
      <c r="A78" s="15" t="s">
        <v>553</v>
      </c>
      <c r="B78" s="17" t="n">
        <v>5826</v>
      </c>
      <c r="C78" s="18">
        <f>(0.0/B78*100)</f>
        <v/>
      </c>
      <c r="D78" s="19" t="n">
        <v>5826</v>
      </c>
      <c r="E78" s="18" t="n">
        <v>457.00484667</v>
      </c>
      <c r="F78" s="20" t="n">
        <v>8.46242775</v>
      </c>
      <c r="G78" s="18" t="n">
        <v>489.28346468</v>
      </c>
      <c r="H78" s="20" t="n">
        <v>8.06651375</v>
      </c>
      <c r="I78" s="18" t="n">
        <v>499.04438271</v>
      </c>
      <c r="J78" s="20" t="n">
        <v>4.50047453</v>
      </c>
      <c r="K78" s="18" t="n">
        <v>490.97862295</v>
      </c>
      <c r="L78" s="20" t="n">
        <v>6.77789756</v>
      </c>
      <c r="M78" s="18" t="s">
        <v>481</v>
      </c>
      <c r="N78" s="20" t="s">
        <v>481</v>
      </c>
      <c r="O78" s="18" t="s">
        <v>481</v>
      </c>
      <c r="P78" s="20" t="s">
        <v>481</v>
      </c>
      <c r="Q78" s="18" t="n">
        <v>390.3611</v>
      </c>
      <c r="R78" s="20" t="n">
        <v>35.81002551</v>
      </c>
      <c r="S78" s="18" t="n">
        <v>379.4403</v>
      </c>
      <c r="T78" s="20" t="n">
        <v>51.12920616</v>
      </c>
      <c r="U78" s="18" t="n">
        <v>442.00693474</v>
      </c>
      <c r="V78" s="20" t="n">
        <v>27.95949911</v>
      </c>
    </row>
    <row customHeight="1" ht="25" r="79" spans="1:22">
      <c r="A79" s="15" t="s">
        <v>554</v>
      </c>
      <c r="B79" s="17" t="n">
        <v>1657</v>
      </c>
      <c r="C79" s="18">
        <f>(41.0/B79*100)</f>
        <v/>
      </c>
      <c r="D79" s="19" t="n">
        <v>1616</v>
      </c>
      <c r="E79" s="18" t="n">
        <v>431.49215226</v>
      </c>
      <c r="F79" s="20" t="n">
        <v>9.20405326</v>
      </c>
      <c r="G79" s="18" t="n">
        <v>461.55579325</v>
      </c>
      <c r="H79" s="20" t="n">
        <v>8.204354690000001</v>
      </c>
      <c r="I79" s="18" t="n">
        <v>463.97964236</v>
      </c>
      <c r="J79" s="20" t="n">
        <v>8.437124860000001</v>
      </c>
      <c r="K79" s="18" t="n">
        <v>446.78290697</v>
      </c>
      <c r="L79" s="20" t="n">
        <v>9.69641597</v>
      </c>
      <c r="M79" s="18" t="s">
        <v>481</v>
      </c>
      <c r="N79" s="20" t="s">
        <v>481</v>
      </c>
      <c r="O79" s="18" t="s">
        <v>481</v>
      </c>
      <c r="P79" s="20" t="s">
        <v>481</v>
      </c>
      <c r="Q79" s="18" t="s">
        <v>481</v>
      </c>
      <c r="R79" s="20" t="s">
        <v>481</v>
      </c>
      <c r="S79" s="18" t="n">
        <v>281.6007</v>
      </c>
      <c r="T79" s="20" t="n">
        <v>68.37226969</v>
      </c>
      <c r="U79" s="18" t="n">
        <v>379.23635649</v>
      </c>
      <c r="V79" s="20" t="n">
        <v>30.44530835</v>
      </c>
    </row>
    <row r="80" spans="1:22">
      <c r="A80" s="15" t="s">
        <v>555</v>
      </c>
      <c r="B80" s="17" t="n">
        <v>7841</v>
      </c>
      <c r="C80" s="18">
        <f>(0.0/B80*100)</f>
        <v/>
      </c>
      <c r="D80" s="19" t="n">
        <v>7841</v>
      </c>
      <c r="E80" s="18" t="n">
        <v>414.09613415</v>
      </c>
      <c r="F80" s="20" t="n">
        <v>10.67264198</v>
      </c>
      <c r="G80" s="18" t="n">
        <v>425.0203774</v>
      </c>
      <c r="H80" s="20" t="n">
        <v>9.905612939999999</v>
      </c>
      <c r="I80" s="18" t="n">
        <v>457.40278348</v>
      </c>
      <c r="J80" s="20" t="n">
        <v>4.92423294</v>
      </c>
      <c r="K80" s="18" t="n">
        <v>465.59239427</v>
      </c>
      <c r="L80" s="20" t="n">
        <v>4.75189786</v>
      </c>
      <c r="M80" s="18" t="s">
        <v>481</v>
      </c>
      <c r="N80" s="20" t="s">
        <v>481</v>
      </c>
      <c r="O80" s="18" t="s">
        <v>481</v>
      </c>
      <c r="P80" s="20" t="s">
        <v>481</v>
      </c>
      <c r="Q80" s="18" t="s">
        <v>481</v>
      </c>
      <c r="R80" s="20" t="s">
        <v>481</v>
      </c>
      <c r="S80" s="18" t="s">
        <v>481</v>
      </c>
      <c r="T80" s="20" t="s">
        <v>481</v>
      </c>
      <c r="U80" s="18" t="n">
        <v>370.70171204</v>
      </c>
      <c r="V80" s="20" t="n">
        <v>39.50282216</v>
      </c>
    </row>
    <row r="81" spans="1:22">
      <c r="A81" s="23" t="s">
        <v>556</v>
      </c>
      <c r="B81" s="17" t="n">
        <v>8861</v>
      </c>
      <c r="C81" s="18">
        <f>(76.0/B81*100)</f>
        <v/>
      </c>
      <c r="D81" s="19" t="n">
        <v>8785</v>
      </c>
      <c r="E81" s="18" t="n">
        <v>420.63901308</v>
      </c>
      <c r="F81" s="20" t="n">
        <v>6.04161669</v>
      </c>
      <c r="G81" s="18" t="n">
        <v>433.90049105</v>
      </c>
      <c r="H81" s="20" t="n">
        <v>5.38199189</v>
      </c>
      <c r="I81" s="18" t="n">
        <v>457.80251466</v>
      </c>
      <c r="J81" s="20" t="n">
        <v>3.4164755</v>
      </c>
      <c r="K81" s="18" t="n">
        <v>465.61024275</v>
      </c>
      <c r="L81" s="20" t="n">
        <v>5.28336398</v>
      </c>
      <c r="M81" s="18" t="n">
        <v>398.96231336</v>
      </c>
      <c r="N81" s="20" t="n">
        <v>5.16401149</v>
      </c>
      <c r="O81" s="18" t="s">
        <v>481</v>
      </c>
      <c r="P81" s="20" t="s">
        <v>481</v>
      </c>
      <c r="Q81" s="18" t="s">
        <v>481</v>
      </c>
      <c r="R81" s="20" t="s">
        <v>481</v>
      </c>
      <c r="S81" s="18" t="s">
        <v>481</v>
      </c>
      <c r="T81" s="20" t="s">
        <v>481</v>
      </c>
      <c r="U81" s="18" t="n">
        <v>420.40673295</v>
      </c>
      <c r="V81" s="20" t="n">
        <v>20.56396186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785</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470.79831179</v>
      </c>
      <c r="F7" s="20" t="n">
        <v>2.8645324</v>
      </c>
      <c r="G7" s="18" t="n">
        <v>486.51716843</v>
      </c>
      <c r="H7" s="20" t="n">
        <v>3.46381382</v>
      </c>
      <c r="I7" s="18" t="n">
        <v>512.44410969</v>
      </c>
      <c r="J7" s="20" t="n">
        <v>2.05283024</v>
      </c>
      <c r="K7" s="18" t="n">
        <v>525.19744831</v>
      </c>
      <c r="L7" s="20" t="n">
        <v>4.15569034</v>
      </c>
      <c r="M7" s="18" t="n">
        <v>447.9744125</v>
      </c>
      <c r="N7" s="20" t="n">
        <v>3.96785557</v>
      </c>
      <c r="O7" s="18" t="s">
        <v>481</v>
      </c>
      <c r="P7" s="20" t="s">
        <v>481</v>
      </c>
      <c r="Q7" s="18" t="s">
        <v>481</v>
      </c>
      <c r="R7" s="20" t="s">
        <v>481</v>
      </c>
      <c r="S7" s="18" t="s">
        <v>481</v>
      </c>
      <c r="T7" s="20" t="s">
        <v>481</v>
      </c>
      <c r="U7" s="18" t="n">
        <v>451.73402076</v>
      </c>
      <c r="V7" s="20" t="n">
        <v>9.36957598</v>
      </c>
    </row>
    <row r="8" spans="1:22">
      <c r="A8" s="15" t="s">
        <v>483</v>
      </c>
      <c r="B8" s="17" t="n">
        <v>7007</v>
      </c>
      <c r="C8" s="18">
        <f>(53.0/B8*100)</f>
        <v/>
      </c>
      <c r="D8" s="19" t="n">
        <v>6954</v>
      </c>
      <c r="E8" s="18" t="n">
        <v>479.28144128</v>
      </c>
      <c r="F8" s="20" t="n">
        <v>7.01069051</v>
      </c>
      <c r="G8" s="18" t="n">
        <v>496.12301164</v>
      </c>
      <c r="H8" s="20" t="n">
        <v>5.75955842</v>
      </c>
      <c r="I8" s="18" t="n">
        <v>517.94347278</v>
      </c>
      <c r="J8" s="20" t="n">
        <v>3.55913157</v>
      </c>
      <c r="K8" s="18" t="n">
        <v>522.38245468</v>
      </c>
      <c r="L8" s="20" t="n">
        <v>4.04449021</v>
      </c>
      <c r="M8" s="18" t="n">
        <v>436.4198708</v>
      </c>
      <c r="N8" s="20" t="n">
        <v>3.89765197</v>
      </c>
      <c r="O8" s="18" t="s">
        <v>481</v>
      </c>
      <c r="P8" s="20" t="s">
        <v>481</v>
      </c>
      <c r="Q8" s="18" t="s">
        <v>481</v>
      </c>
      <c r="R8" s="20" t="s">
        <v>481</v>
      </c>
      <c r="S8" s="18" t="s">
        <v>481</v>
      </c>
      <c r="T8" s="20" t="s">
        <v>481</v>
      </c>
      <c r="U8" s="18" t="n">
        <v>447.45240273</v>
      </c>
      <c r="V8" s="20" t="n">
        <v>10.20094294</v>
      </c>
    </row>
    <row r="9" spans="1:22">
      <c r="A9" s="15" t="s">
        <v>484</v>
      </c>
      <c r="B9" s="17" t="n">
        <v>9651</v>
      </c>
      <c r="C9" s="18">
        <f>(642.0/B9*100)</f>
        <v/>
      </c>
      <c r="D9" s="19" t="n">
        <v>9009</v>
      </c>
      <c r="E9" s="18" t="n">
        <v>488.2148804</v>
      </c>
      <c r="F9" s="20" t="n">
        <v>3.77063424</v>
      </c>
      <c r="G9" s="18" t="n">
        <v>519.28826812</v>
      </c>
      <c r="H9" s="20" t="n">
        <v>3.12652117</v>
      </c>
      <c r="I9" s="18" t="n">
        <v>532.0821876700001</v>
      </c>
      <c r="J9" s="20" t="n">
        <v>2.62707004</v>
      </c>
      <c r="K9" s="18" t="n">
        <v>527.64470009</v>
      </c>
      <c r="L9" s="20" t="n">
        <v>3.26565634</v>
      </c>
      <c r="M9" s="18" t="n">
        <v>416.22075865</v>
      </c>
      <c r="N9" s="20" t="n">
        <v>6.04975957</v>
      </c>
      <c r="O9" s="18" t="s">
        <v>481</v>
      </c>
      <c r="P9" s="20" t="s">
        <v>481</v>
      </c>
      <c r="Q9" s="18" t="s">
        <v>481</v>
      </c>
      <c r="R9" s="20" t="s">
        <v>481</v>
      </c>
      <c r="S9" s="18" t="s">
        <v>481</v>
      </c>
      <c r="T9" s="20" t="s">
        <v>481</v>
      </c>
      <c r="U9" s="18" t="n">
        <v>419.09118525</v>
      </c>
      <c r="V9" s="20" t="n">
        <v>7.45224779</v>
      </c>
    </row>
    <row r="10" spans="1:22">
      <c r="A10" s="15" t="s">
        <v>485</v>
      </c>
      <c r="B10" s="17" t="n">
        <v>20058</v>
      </c>
      <c r="C10" s="18">
        <f>(547.0/B10*100)</f>
        <v/>
      </c>
      <c r="D10" s="19" t="n">
        <v>19511</v>
      </c>
      <c r="E10" s="18" t="n">
        <v>493.48129575</v>
      </c>
      <c r="F10" s="20" t="n">
        <v>4.24270355</v>
      </c>
      <c r="G10" s="18" t="n">
        <v>502.9847461</v>
      </c>
      <c r="H10" s="20" t="n">
        <v>3.31536183</v>
      </c>
      <c r="I10" s="18" t="n">
        <v>525.07325887</v>
      </c>
      <c r="J10" s="20" t="n">
        <v>2.65361806</v>
      </c>
      <c r="K10" s="18" t="n">
        <v>537.69629658</v>
      </c>
      <c r="L10" s="20" t="n">
        <v>3.14104213</v>
      </c>
      <c r="M10" s="18" t="n">
        <v>457.66484393</v>
      </c>
      <c r="N10" s="20" t="n">
        <v>6.03159435</v>
      </c>
      <c r="O10" s="18" t="s">
        <v>481</v>
      </c>
      <c r="P10" s="20" t="s">
        <v>481</v>
      </c>
      <c r="Q10" s="18" t="s">
        <v>481</v>
      </c>
      <c r="R10" s="20" t="s">
        <v>481</v>
      </c>
      <c r="S10" s="18" t="s">
        <v>481</v>
      </c>
      <c r="T10" s="20" t="s">
        <v>481</v>
      </c>
      <c r="U10" s="18" t="n">
        <v>456.30975165</v>
      </c>
      <c r="V10" s="20" t="n">
        <v>8.37638975</v>
      </c>
    </row>
    <row r="11" spans="1:22">
      <c r="A11" s="15" t="s">
        <v>486</v>
      </c>
      <c r="B11" s="17" t="n">
        <v>7053</v>
      </c>
      <c r="C11" s="18">
        <f>(98.0/B11*100)</f>
        <v/>
      </c>
      <c r="D11" s="19" t="n">
        <v>6955</v>
      </c>
      <c r="E11" s="18" t="n">
        <v>401.61157167</v>
      </c>
      <c r="F11" s="20" t="n">
        <v>5.58488023</v>
      </c>
      <c r="G11" s="18" t="n">
        <v>427.48251282</v>
      </c>
      <c r="H11" s="20" t="n">
        <v>3.68336697</v>
      </c>
      <c r="I11" s="18" t="n">
        <v>433.99025426</v>
      </c>
      <c r="J11" s="20" t="n">
        <v>2.88144479</v>
      </c>
      <c r="K11" s="18" t="n">
        <v>436.42123064</v>
      </c>
      <c r="L11" s="20" t="n">
        <v>5.15163236</v>
      </c>
      <c r="M11" s="18" t="n">
        <v>381.61604453</v>
      </c>
      <c r="N11" s="20" t="n">
        <v>5.27695564</v>
      </c>
      <c r="O11" s="18" t="s">
        <v>481</v>
      </c>
      <c r="P11" s="20" t="s">
        <v>481</v>
      </c>
      <c r="Q11" s="18" t="s">
        <v>481</v>
      </c>
      <c r="R11" s="20" t="s">
        <v>481</v>
      </c>
      <c r="S11" s="18" t="s">
        <v>481</v>
      </c>
      <c r="T11" s="20" t="s">
        <v>481</v>
      </c>
      <c r="U11" s="18" t="n">
        <v>376.46892128</v>
      </c>
      <c r="V11" s="20" t="n">
        <v>10.51052625</v>
      </c>
    </row>
    <row r="12" spans="1:22">
      <c r="A12" s="15" t="s">
        <v>487</v>
      </c>
      <c r="B12" s="17" t="n">
        <v>6894</v>
      </c>
      <c r="C12" s="18">
        <f>(59.0/B12*100)</f>
        <v/>
      </c>
      <c r="D12" s="19" t="n">
        <v>6835</v>
      </c>
      <c r="E12" s="18" t="n">
        <v>464.16652986</v>
      </c>
      <c r="F12" s="20" t="n">
        <v>4.15420487</v>
      </c>
      <c r="G12" s="18" t="n">
        <v>485.03535079</v>
      </c>
      <c r="H12" s="20" t="n">
        <v>4.11902357</v>
      </c>
      <c r="I12" s="18" t="n">
        <v>507.7867269</v>
      </c>
      <c r="J12" s="20" t="n">
        <v>2.71888385</v>
      </c>
      <c r="K12" s="18" t="n">
        <v>513.95524133</v>
      </c>
      <c r="L12" s="20" t="n">
        <v>3.72789303</v>
      </c>
      <c r="M12" s="18" t="n">
        <v>424.64340274</v>
      </c>
      <c r="N12" s="20" t="n">
        <v>6.97346529</v>
      </c>
      <c r="O12" s="18" t="s">
        <v>481</v>
      </c>
      <c r="P12" s="20" t="s">
        <v>481</v>
      </c>
      <c r="Q12" s="18" t="s">
        <v>481</v>
      </c>
      <c r="R12" s="20" t="s">
        <v>481</v>
      </c>
      <c r="S12" s="18" t="s">
        <v>481</v>
      </c>
      <c r="T12" s="20" t="s">
        <v>481</v>
      </c>
      <c r="U12" s="18" t="n">
        <v>398.31888022</v>
      </c>
      <c r="V12" s="20" t="n">
        <v>14.16133879</v>
      </c>
    </row>
    <row r="13" spans="1:22">
      <c r="A13" s="15" t="s">
        <v>488</v>
      </c>
      <c r="B13" s="17" t="n">
        <v>7161</v>
      </c>
      <c r="C13" s="18">
        <f>(139.0/B13*100)</f>
        <v/>
      </c>
      <c r="D13" s="19" t="n">
        <v>7022</v>
      </c>
      <c r="E13" s="18" t="n">
        <v>490.96689825</v>
      </c>
      <c r="F13" s="20" t="n">
        <v>5.22756033</v>
      </c>
      <c r="G13" s="18" t="n">
        <v>506.85816285</v>
      </c>
      <c r="H13" s="20" t="n">
        <v>4.16006173</v>
      </c>
      <c r="I13" s="18" t="n">
        <v>514.99156528</v>
      </c>
      <c r="J13" s="20" t="n">
        <v>2.29851145</v>
      </c>
      <c r="K13" s="18" t="n">
        <v>521.2896297</v>
      </c>
      <c r="L13" s="20" t="n">
        <v>3.03965857</v>
      </c>
      <c r="M13" s="18" t="n">
        <v>455.80166196</v>
      </c>
      <c r="N13" s="20" t="n">
        <v>7.99019283</v>
      </c>
      <c r="O13" s="18" t="s">
        <v>481</v>
      </c>
      <c r="P13" s="20" t="s">
        <v>481</v>
      </c>
      <c r="Q13" s="18" t="s">
        <v>481</v>
      </c>
      <c r="R13" s="20" t="s">
        <v>481</v>
      </c>
      <c r="S13" s="18" t="s">
        <v>481</v>
      </c>
      <c r="T13" s="20" t="s">
        <v>481</v>
      </c>
      <c r="U13" s="18" t="n">
        <v>443.98577687</v>
      </c>
      <c r="V13" s="20" t="n">
        <v>10.71612588</v>
      </c>
    </row>
    <row r="14" spans="1:22">
      <c r="A14" s="15" t="s">
        <v>489</v>
      </c>
      <c r="B14" s="17" t="n">
        <v>5587</v>
      </c>
      <c r="C14" s="18">
        <f>(78.0/B14*100)</f>
        <v/>
      </c>
      <c r="D14" s="19" t="n">
        <v>5509</v>
      </c>
      <c r="E14" s="18" t="n">
        <v>482.56252967</v>
      </c>
      <c r="F14" s="20" t="n">
        <v>5.57873674</v>
      </c>
      <c r="G14" s="18" t="n">
        <v>511.99780022</v>
      </c>
      <c r="H14" s="20" t="n">
        <v>3.72244006</v>
      </c>
      <c r="I14" s="18" t="n">
        <v>525.67609829</v>
      </c>
      <c r="J14" s="20" t="n">
        <v>2.44262928</v>
      </c>
      <c r="K14" s="18" t="n">
        <v>534.05018625</v>
      </c>
      <c r="L14" s="20" t="n">
        <v>3.4262761</v>
      </c>
      <c r="M14" s="18" t="n">
        <v>457.2678843</v>
      </c>
      <c r="N14" s="20" t="n">
        <v>9.76355004</v>
      </c>
      <c r="O14" s="18" t="s">
        <v>481</v>
      </c>
      <c r="P14" s="20" t="s">
        <v>481</v>
      </c>
      <c r="Q14" s="18" t="s">
        <v>481</v>
      </c>
      <c r="R14" s="20" t="s">
        <v>481</v>
      </c>
      <c r="S14" s="18" t="s">
        <v>481</v>
      </c>
      <c r="T14" s="20" t="s">
        <v>481</v>
      </c>
      <c r="U14" s="18" t="n">
        <v>459.0221573</v>
      </c>
      <c r="V14" s="20" t="n">
        <v>12.5199248</v>
      </c>
    </row>
    <row r="15" spans="1:22">
      <c r="A15" s="15" t="s">
        <v>490</v>
      </c>
      <c r="B15" s="17" t="n">
        <v>5882</v>
      </c>
      <c r="C15" s="18">
        <f>(63.0/B15*100)</f>
        <v/>
      </c>
      <c r="D15" s="19" t="n">
        <v>5819</v>
      </c>
      <c r="E15" s="18" t="n">
        <v>481.5317554</v>
      </c>
      <c r="F15" s="20" t="n">
        <v>5.47753775</v>
      </c>
      <c r="G15" s="18" t="n">
        <v>503.9166288</v>
      </c>
      <c r="H15" s="20" t="n">
        <v>3.54255728</v>
      </c>
      <c r="I15" s="18" t="n">
        <v>519.52448867</v>
      </c>
      <c r="J15" s="20" t="n">
        <v>2.67680191</v>
      </c>
      <c r="K15" s="18" t="n">
        <v>521.3483944</v>
      </c>
      <c r="L15" s="20" t="n">
        <v>3.54481009</v>
      </c>
      <c r="M15" s="18" t="n">
        <v>424.25667471</v>
      </c>
      <c r="N15" s="20" t="n">
        <v>10.82348656</v>
      </c>
      <c r="O15" s="18" t="s">
        <v>481</v>
      </c>
      <c r="P15" s="20" t="s">
        <v>481</v>
      </c>
      <c r="Q15" s="18" t="s">
        <v>481</v>
      </c>
      <c r="R15" s="20" t="s">
        <v>481</v>
      </c>
      <c r="S15" s="18" t="s">
        <v>481</v>
      </c>
      <c r="T15" s="20" t="s">
        <v>481</v>
      </c>
      <c r="U15" s="18" t="n">
        <v>446.81889686</v>
      </c>
      <c r="V15" s="20" t="n">
        <v>10.57622914</v>
      </c>
    </row>
    <row r="16" spans="1:22">
      <c r="A16" s="15" t="s">
        <v>491</v>
      </c>
      <c r="B16" s="17" t="n">
        <v>6108</v>
      </c>
      <c r="C16" s="18">
        <f>(122.0/B16*100)</f>
        <v/>
      </c>
      <c r="D16" s="19" t="n">
        <v>5986</v>
      </c>
      <c r="E16" s="18" t="n">
        <v>469.70380365</v>
      </c>
      <c r="F16" s="20" t="n">
        <v>3.78743394</v>
      </c>
      <c r="G16" s="18" t="n">
        <v>495.39308525</v>
      </c>
      <c r="H16" s="20" t="n">
        <v>3.26802354</v>
      </c>
      <c r="I16" s="18" t="n">
        <v>514.53719903</v>
      </c>
      <c r="J16" s="20" t="n">
        <v>2.81361412</v>
      </c>
      <c r="K16" s="18" t="n">
        <v>519.68261366</v>
      </c>
      <c r="L16" s="20" t="n">
        <v>3.96906828</v>
      </c>
      <c r="M16" s="18" t="n">
        <v>392.25010125</v>
      </c>
      <c r="N16" s="20" t="n">
        <v>6.28627534</v>
      </c>
      <c r="O16" s="18" t="s">
        <v>481</v>
      </c>
      <c r="P16" s="20" t="s">
        <v>481</v>
      </c>
      <c r="Q16" s="18" t="s">
        <v>481</v>
      </c>
      <c r="R16" s="20" t="s">
        <v>481</v>
      </c>
      <c r="S16" s="18" t="s">
        <v>481</v>
      </c>
      <c r="T16" s="20" t="s">
        <v>481</v>
      </c>
      <c r="U16" s="18" t="n">
        <v>410.12299488</v>
      </c>
      <c r="V16" s="20" t="n">
        <v>12.07671958</v>
      </c>
    </row>
    <row r="17" spans="1:22">
      <c r="A17" s="15" t="s">
        <v>492</v>
      </c>
      <c r="B17" s="17" t="n">
        <v>6504</v>
      </c>
      <c r="C17" s="18">
        <f>(1219.0/B17*100)</f>
        <v/>
      </c>
      <c r="D17" s="19" t="n">
        <v>5285</v>
      </c>
      <c r="E17" s="18" t="n">
        <v>481.91864581</v>
      </c>
      <c r="F17" s="20" t="n">
        <v>6.44012779</v>
      </c>
      <c r="G17" s="18" t="n">
        <v>499.96025693</v>
      </c>
      <c r="H17" s="20" t="n">
        <v>4.07757438</v>
      </c>
      <c r="I17" s="18" t="n">
        <v>520.21679376</v>
      </c>
      <c r="J17" s="20" t="n">
        <v>3.22333358</v>
      </c>
      <c r="K17" s="18" t="n">
        <v>534.11778328</v>
      </c>
      <c r="L17" s="20" t="n">
        <v>4.56107685</v>
      </c>
      <c r="M17" s="18" t="n">
        <v>437.56462066</v>
      </c>
      <c r="N17" s="20" t="n">
        <v>9.030836430000001</v>
      </c>
      <c r="O17" s="18" t="s">
        <v>481</v>
      </c>
      <c r="P17" s="20" t="s">
        <v>481</v>
      </c>
      <c r="Q17" s="18" t="s">
        <v>481</v>
      </c>
      <c r="R17" s="20" t="s">
        <v>481</v>
      </c>
      <c r="S17" s="18" t="s">
        <v>481</v>
      </c>
      <c r="T17" s="20" t="s">
        <v>481</v>
      </c>
      <c r="U17" s="18" t="n">
        <v>458.57278399</v>
      </c>
      <c r="V17" s="20" t="n">
        <v>8.04254701</v>
      </c>
    </row>
    <row r="18" spans="1:22">
      <c r="A18" s="15" t="s">
        <v>493</v>
      </c>
      <c r="B18" s="17" t="n">
        <v>5532</v>
      </c>
      <c r="C18" s="18">
        <f>(29.0/B18*100)</f>
        <v/>
      </c>
      <c r="D18" s="19" t="n">
        <v>5503</v>
      </c>
      <c r="E18" s="18" t="n">
        <v>415.39351761</v>
      </c>
      <c r="F18" s="20" t="n">
        <v>5.70620227</v>
      </c>
      <c r="G18" s="18" t="n">
        <v>446.33023653</v>
      </c>
      <c r="H18" s="20" t="n">
        <v>4.9639592</v>
      </c>
      <c r="I18" s="18" t="n">
        <v>465.13726222</v>
      </c>
      <c r="J18" s="20" t="n">
        <v>3.96579512</v>
      </c>
      <c r="K18" s="18" t="n">
        <v>475.09416366</v>
      </c>
      <c r="L18" s="20" t="n">
        <v>4.3469223</v>
      </c>
      <c r="M18" s="18" t="n">
        <v>391.0034032</v>
      </c>
      <c r="N18" s="20" t="n">
        <v>9.97945679</v>
      </c>
      <c r="O18" s="18" t="s">
        <v>481</v>
      </c>
      <c r="P18" s="20" t="s">
        <v>481</v>
      </c>
      <c r="Q18" s="18" t="s">
        <v>481</v>
      </c>
      <c r="R18" s="20" t="s">
        <v>481</v>
      </c>
      <c r="S18" s="18" t="s">
        <v>481</v>
      </c>
      <c r="T18" s="20" t="s">
        <v>481</v>
      </c>
      <c r="U18" s="18" t="n">
        <v>391.49503263</v>
      </c>
      <c r="V18" s="20" t="n">
        <v>12.03167866</v>
      </c>
    </row>
    <row r="19" spans="1:22">
      <c r="A19" s="15" t="s">
        <v>494</v>
      </c>
      <c r="B19" s="17" t="n">
        <v>5658</v>
      </c>
      <c r="C19" s="18">
        <f>(157.0/B19*100)</f>
        <v/>
      </c>
      <c r="D19" s="19" t="n">
        <v>5501</v>
      </c>
      <c r="E19" s="18" t="n">
        <v>434.97373815</v>
      </c>
      <c r="F19" s="20" t="n">
        <v>5.45629126</v>
      </c>
      <c r="G19" s="18" t="n">
        <v>473.611597</v>
      </c>
      <c r="H19" s="20" t="n">
        <v>4.11021917</v>
      </c>
      <c r="I19" s="18" t="n">
        <v>489.60088133</v>
      </c>
      <c r="J19" s="20" t="n">
        <v>3.84704953</v>
      </c>
      <c r="K19" s="18" t="n">
        <v>494.17362384</v>
      </c>
      <c r="L19" s="20" t="n">
        <v>4.64312487</v>
      </c>
      <c r="M19" s="18" t="n">
        <v>469.44549655</v>
      </c>
      <c r="N19" s="20" t="n">
        <v>7.71795137</v>
      </c>
      <c r="O19" s="18" t="s">
        <v>481</v>
      </c>
      <c r="P19" s="20" t="s">
        <v>481</v>
      </c>
      <c r="Q19" s="18" t="s">
        <v>481</v>
      </c>
      <c r="R19" s="20" t="s">
        <v>481</v>
      </c>
      <c r="S19" s="18" t="s">
        <v>481</v>
      </c>
      <c r="T19" s="20" t="s">
        <v>481</v>
      </c>
      <c r="U19" s="18" t="n">
        <v>417.50698811</v>
      </c>
      <c r="V19" s="20" t="n">
        <v>11.37050132</v>
      </c>
    </row>
    <row r="20" spans="1:22">
      <c r="A20" s="15" t="s">
        <v>495</v>
      </c>
      <c r="B20" s="17" t="n">
        <v>3371</v>
      </c>
      <c r="C20" s="18">
        <f>(75.0/B20*100)</f>
        <v/>
      </c>
      <c r="D20" s="19" t="n">
        <v>3296</v>
      </c>
      <c r="E20" s="18" t="n">
        <v>475.20936096</v>
      </c>
      <c r="F20" s="20" t="n">
        <v>7.55035937</v>
      </c>
      <c r="G20" s="18" t="n">
        <v>487.72923135</v>
      </c>
      <c r="H20" s="20" t="n">
        <v>5.04260925</v>
      </c>
      <c r="I20" s="18" t="n">
        <v>498.7227366</v>
      </c>
      <c r="J20" s="20" t="n">
        <v>3.00263412</v>
      </c>
      <c r="K20" s="18" t="n">
        <v>492.73471568</v>
      </c>
      <c r="L20" s="20" t="n">
        <v>3.89900164</v>
      </c>
      <c r="M20" s="18" t="n">
        <v>438.43210807</v>
      </c>
      <c r="N20" s="20" t="n">
        <v>7.17346823</v>
      </c>
      <c r="O20" s="18" t="s">
        <v>481</v>
      </c>
      <c r="P20" s="20" t="s">
        <v>481</v>
      </c>
      <c r="Q20" s="18" t="s">
        <v>481</v>
      </c>
      <c r="R20" s="20" t="s">
        <v>481</v>
      </c>
      <c r="S20" s="18" t="s">
        <v>481</v>
      </c>
      <c r="T20" s="20" t="s">
        <v>481</v>
      </c>
      <c r="U20" s="18" t="n">
        <v>429.58022777</v>
      </c>
      <c r="V20" s="20" t="n">
        <v>18.80440785</v>
      </c>
    </row>
    <row r="21" spans="1:22">
      <c r="A21" s="15" t="s">
        <v>496</v>
      </c>
      <c r="B21" s="17" t="n">
        <v>5741</v>
      </c>
      <c r="C21" s="18">
        <f>(46.0/B21*100)</f>
        <v/>
      </c>
      <c r="D21" s="19" t="n">
        <v>5695</v>
      </c>
      <c r="E21" s="18" t="n">
        <v>487.77626628</v>
      </c>
      <c r="F21" s="20" t="n">
        <v>5.17592638</v>
      </c>
      <c r="G21" s="18" t="n">
        <v>505.82772751</v>
      </c>
      <c r="H21" s="20" t="n">
        <v>3.79102509</v>
      </c>
      <c r="I21" s="18" t="n">
        <v>510.25839583</v>
      </c>
      <c r="J21" s="20" t="n">
        <v>2.54275447</v>
      </c>
      <c r="K21" s="18" t="n">
        <v>514.81741529</v>
      </c>
      <c r="L21" s="20" t="n">
        <v>2.6076268</v>
      </c>
      <c r="M21" s="18" t="n">
        <v>453.31234764</v>
      </c>
      <c r="N21" s="20" t="n">
        <v>6.2921512</v>
      </c>
      <c r="O21" s="18" t="s">
        <v>481</v>
      </c>
      <c r="P21" s="20" t="s">
        <v>481</v>
      </c>
      <c r="Q21" s="18" t="s">
        <v>481</v>
      </c>
      <c r="R21" s="20" t="s">
        <v>481</v>
      </c>
      <c r="S21" s="18" t="s">
        <v>481</v>
      </c>
      <c r="T21" s="20" t="s">
        <v>481</v>
      </c>
      <c r="U21" s="18" t="n">
        <v>478.87136272</v>
      </c>
      <c r="V21" s="20" t="n">
        <v>17.93152603</v>
      </c>
    </row>
    <row r="22" spans="1:22">
      <c r="A22" s="15" t="s">
        <v>497</v>
      </c>
      <c r="B22" s="17" t="n">
        <v>6598</v>
      </c>
      <c r="C22" s="18">
        <f>(35.0/B22*100)</f>
        <v/>
      </c>
      <c r="D22" s="19" t="n">
        <v>6563</v>
      </c>
      <c r="E22" s="18" t="n">
        <v>453.06809026</v>
      </c>
      <c r="F22" s="20" t="n">
        <v>6.4078748</v>
      </c>
      <c r="G22" s="18" t="n">
        <v>461.55553142</v>
      </c>
      <c r="H22" s="20" t="n">
        <v>5.01767186</v>
      </c>
      <c r="I22" s="18" t="n">
        <v>483.83474749</v>
      </c>
      <c r="J22" s="20" t="n">
        <v>3.92237905</v>
      </c>
      <c r="K22" s="18" t="n">
        <v>494.69363424</v>
      </c>
      <c r="L22" s="20" t="n">
        <v>6.3515749</v>
      </c>
      <c r="M22" s="18" t="n">
        <v>421.41018908</v>
      </c>
      <c r="N22" s="20" t="n">
        <v>15.0936442</v>
      </c>
      <c r="O22" s="18" t="s">
        <v>481</v>
      </c>
      <c r="P22" s="20" t="s">
        <v>481</v>
      </c>
      <c r="Q22" s="18" t="n">
        <v>465.3184081</v>
      </c>
      <c r="R22" s="20" t="n">
        <v>9.52311205</v>
      </c>
      <c r="S22" s="18" t="s">
        <v>481</v>
      </c>
      <c r="T22" s="20" t="s">
        <v>481</v>
      </c>
      <c r="U22" s="18" t="n">
        <v>376.6867856</v>
      </c>
      <c r="V22" s="20" t="n">
        <v>13.20114936</v>
      </c>
    </row>
    <row r="23" spans="1:22">
      <c r="A23" s="15" t="s">
        <v>498</v>
      </c>
      <c r="B23" s="17" t="n">
        <v>11583</v>
      </c>
      <c r="C23" s="18">
        <f>(230.0/B23*100)</f>
        <v/>
      </c>
      <c r="D23" s="19" t="n">
        <v>11353</v>
      </c>
      <c r="E23" s="18" t="n">
        <v>457.37197938</v>
      </c>
      <c r="F23" s="20" t="n">
        <v>5.19001132</v>
      </c>
      <c r="G23" s="18" t="n">
        <v>484.45738354</v>
      </c>
      <c r="H23" s="20" t="n">
        <v>4.04095371</v>
      </c>
      <c r="I23" s="18" t="n">
        <v>497.08930033</v>
      </c>
      <c r="J23" s="20" t="n">
        <v>3.64141003</v>
      </c>
      <c r="K23" s="18" t="n">
        <v>508.76386474</v>
      </c>
      <c r="L23" s="20" t="n">
        <v>4.35762232</v>
      </c>
      <c r="M23" s="18" t="n">
        <v>456.42298295</v>
      </c>
      <c r="N23" s="20" t="n">
        <v>6.22776086</v>
      </c>
      <c r="O23" s="18" t="s">
        <v>481</v>
      </c>
      <c r="P23" s="20" t="s">
        <v>481</v>
      </c>
      <c r="Q23" s="18" t="s">
        <v>481</v>
      </c>
      <c r="R23" s="20" t="s">
        <v>481</v>
      </c>
      <c r="S23" s="18" t="s">
        <v>481</v>
      </c>
      <c r="T23" s="20" t="s">
        <v>481</v>
      </c>
      <c r="U23" s="18" t="n">
        <v>465.33404776</v>
      </c>
      <c r="V23" s="20" t="n">
        <v>11.9597067</v>
      </c>
    </row>
    <row r="24" spans="1:22">
      <c r="A24" s="15" t="s">
        <v>499</v>
      </c>
      <c r="B24" s="17" t="n">
        <v>6647</v>
      </c>
      <c r="C24" s="18">
        <f>(7.0/B24*100)</f>
        <v/>
      </c>
      <c r="D24" s="19" t="n">
        <v>6640</v>
      </c>
      <c r="E24" s="18" t="n">
        <v>464.05193877</v>
      </c>
      <c r="F24" s="20" t="n">
        <v>8.43619142</v>
      </c>
      <c r="G24" s="18" t="n">
        <v>502.33983629</v>
      </c>
      <c r="H24" s="20" t="n">
        <v>7.77991915</v>
      </c>
      <c r="I24" s="18" t="n">
        <v>527.57760029</v>
      </c>
      <c r="J24" s="20" t="n">
        <v>3.7765251</v>
      </c>
      <c r="K24" s="18" t="n">
        <v>542.9995247099999</v>
      </c>
      <c r="L24" s="20" t="n">
        <v>3.16847469</v>
      </c>
      <c r="M24" s="18" t="n">
        <v>484.53808905</v>
      </c>
      <c r="N24" s="20" t="n">
        <v>15.38063095</v>
      </c>
      <c r="O24" s="18" t="s">
        <v>481</v>
      </c>
      <c r="P24" s="20" t="s">
        <v>481</v>
      </c>
      <c r="Q24" s="18" t="s">
        <v>481</v>
      </c>
      <c r="R24" s="20" t="s">
        <v>481</v>
      </c>
      <c r="S24" s="18" t="s">
        <v>481</v>
      </c>
      <c r="T24" s="20" t="s">
        <v>481</v>
      </c>
      <c r="U24" s="18" t="n">
        <v>489.69636144</v>
      </c>
      <c r="V24" s="20" t="n">
        <v>15.89511304</v>
      </c>
    </row>
    <row r="25" spans="1:22">
      <c r="A25" s="15" t="s">
        <v>500</v>
      </c>
      <c r="B25" s="17" t="n">
        <v>5581</v>
      </c>
      <c r="C25" s="18">
        <f>(25.0/B25*100)</f>
        <v/>
      </c>
      <c r="D25" s="19" t="n">
        <v>5556</v>
      </c>
      <c r="E25" s="18" t="n">
        <v>494.61478169</v>
      </c>
      <c r="F25" s="20" t="n">
        <v>10.676455</v>
      </c>
      <c r="G25" s="18" t="n">
        <v>513.42895106</v>
      </c>
      <c r="H25" s="20" t="n">
        <v>6.62564384</v>
      </c>
      <c r="I25" s="18" t="n">
        <v>533.63132265</v>
      </c>
      <c r="J25" s="20" t="n">
        <v>3.87199896</v>
      </c>
      <c r="K25" s="18" t="n">
        <v>535.50108755</v>
      </c>
      <c r="L25" s="20" t="n">
        <v>4.51468958</v>
      </c>
      <c r="M25" s="18" t="n">
        <v>433.74903496</v>
      </c>
      <c r="N25" s="20" t="n">
        <v>6.33413158</v>
      </c>
      <c r="O25" s="18" t="s">
        <v>481</v>
      </c>
      <c r="P25" s="20" t="s">
        <v>481</v>
      </c>
      <c r="Q25" s="18" t="s">
        <v>481</v>
      </c>
      <c r="R25" s="20" t="s">
        <v>481</v>
      </c>
      <c r="S25" s="18" t="s">
        <v>481</v>
      </c>
      <c r="T25" s="20" t="s">
        <v>481</v>
      </c>
      <c r="U25" s="18" t="n">
        <v>486.21992961</v>
      </c>
      <c r="V25" s="20" t="n">
        <v>22.57139567</v>
      </c>
    </row>
    <row r="26" spans="1:22">
      <c r="A26" s="15" t="s">
        <v>501</v>
      </c>
      <c r="B26" s="17" t="n">
        <v>4869</v>
      </c>
      <c r="C26" s="18">
        <f>(53.0/B26*100)</f>
        <v/>
      </c>
      <c r="D26" s="19" t="n">
        <v>4816</v>
      </c>
      <c r="E26" s="18" t="n">
        <v>457.98422255</v>
      </c>
      <c r="F26" s="20" t="n">
        <v>5.0319191</v>
      </c>
      <c r="G26" s="18" t="n">
        <v>485.33387724</v>
      </c>
      <c r="H26" s="20" t="n">
        <v>4.01716209</v>
      </c>
      <c r="I26" s="18" t="n">
        <v>488.39140348</v>
      </c>
      <c r="J26" s="20" t="n">
        <v>2.42111877</v>
      </c>
      <c r="K26" s="18" t="n">
        <v>491.59697168</v>
      </c>
      <c r="L26" s="20" t="n">
        <v>3.63775642</v>
      </c>
      <c r="M26" s="18" t="n">
        <v>454.2412473</v>
      </c>
      <c r="N26" s="20" t="n">
        <v>7.54007811</v>
      </c>
      <c r="O26" s="18" t="s">
        <v>481</v>
      </c>
      <c r="P26" s="20" t="s">
        <v>481</v>
      </c>
      <c r="Q26" s="18" t="s">
        <v>481</v>
      </c>
      <c r="R26" s="20" t="s">
        <v>481</v>
      </c>
      <c r="S26" s="18" t="s">
        <v>481</v>
      </c>
      <c r="T26" s="20" t="s">
        <v>481</v>
      </c>
      <c r="U26" s="18" t="n">
        <v>421.23871317</v>
      </c>
      <c r="V26" s="20" t="n">
        <v>13.58334594</v>
      </c>
    </row>
    <row r="27" spans="1:22">
      <c r="A27" s="15" t="s">
        <v>502</v>
      </c>
      <c r="B27" s="17" t="n">
        <v>5299</v>
      </c>
      <c r="C27" s="18">
        <f>(52.0/B27*100)</f>
        <v/>
      </c>
      <c r="D27" s="19" t="n">
        <v>5247</v>
      </c>
      <c r="E27" s="18" t="n">
        <v>457.35549778</v>
      </c>
      <c r="F27" s="20" t="n">
        <v>3.50081723</v>
      </c>
      <c r="G27" s="18" t="n">
        <v>483.22836874</v>
      </c>
      <c r="H27" s="20" t="n">
        <v>3.29005263</v>
      </c>
      <c r="I27" s="18" t="n">
        <v>502.62009877</v>
      </c>
      <c r="J27" s="20" t="n">
        <v>2.99986956</v>
      </c>
      <c r="K27" s="18" t="n">
        <v>515.60415254</v>
      </c>
      <c r="L27" s="20" t="n">
        <v>3.29313114</v>
      </c>
      <c r="M27" s="18" t="n">
        <v>423.78790135</v>
      </c>
      <c r="N27" s="20" t="n">
        <v>3.98999594</v>
      </c>
      <c r="O27" s="18" t="s">
        <v>481</v>
      </c>
      <c r="P27" s="20" t="s">
        <v>481</v>
      </c>
      <c r="Q27" s="18" t="s">
        <v>481</v>
      </c>
      <c r="R27" s="20" t="s">
        <v>481</v>
      </c>
      <c r="S27" s="18" t="s">
        <v>481</v>
      </c>
      <c r="T27" s="20" t="s">
        <v>481</v>
      </c>
      <c r="U27" s="18" t="n">
        <v>407.8805486</v>
      </c>
      <c r="V27" s="20" t="n">
        <v>8.43644224</v>
      </c>
    </row>
    <row r="28" spans="1:22">
      <c r="A28" s="15" t="s">
        <v>503</v>
      </c>
      <c r="B28" s="17" t="n">
        <v>7568</v>
      </c>
      <c r="C28" s="18">
        <f>(179.0/B28*100)</f>
        <v/>
      </c>
      <c r="D28" s="19" t="n">
        <v>7389</v>
      </c>
      <c r="E28" s="18" t="n">
        <v>378.50864546</v>
      </c>
      <c r="F28" s="20" t="n">
        <v>6.03178052</v>
      </c>
      <c r="G28" s="18" t="n">
        <v>404.46660739</v>
      </c>
      <c r="H28" s="20" t="n">
        <v>3.8765516</v>
      </c>
      <c r="I28" s="18" t="n">
        <v>415.62165448</v>
      </c>
      <c r="J28" s="20" t="n">
        <v>2.60224842</v>
      </c>
      <c r="K28" s="18" t="n">
        <v>413.39528908</v>
      </c>
      <c r="L28" s="20" t="n">
        <v>3.22188043</v>
      </c>
      <c r="M28" s="18" t="n">
        <v>404.13273028</v>
      </c>
      <c r="N28" s="20" t="n">
        <v>12.41326105</v>
      </c>
      <c r="O28" s="18" t="s">
        <v>481</v>
      </c>
      <c r="P28" s="20" t="s">
        <v>481</v>
      </c>
      <c r="Q28" s="18" t="s">
        <v>481</v>
      </c>
      <c r="R28" s="20" t="s">
        <v>481</v>
      </c>
      <c r="S28" s="18" t="s">
        <v>481</v>
      </c>
      <c r="T28" s="20" t="s">
        <v>481</v>
      </c>
      <c r="U28" s="18" t="n">
        <v>372.24399684</v>
      </c>
      <c r="V28" s="20" t="n">
        <v>8.30730739</v>
      </c>
    </row>
    <row r="29" spans="1:22">
      <c r="A29" s="15" t="s">
        <v>504</v>
      </c>
      <c r="B29" s="17" t="n">
        <v>5385</v>
      </c>
      <c r="C29" s="18">
        <f>(30.0/B29*100)</f>
        <v/>
      </c>
      <c r="D29" s="19" t="n">
        <v>5355</v>
      </c>
      <c r="E29" s="18" t="n">
        <v>471.23863392</v>
      </c>
      <c r="F29" s="20" t="n">
        <v>6.68192229</v>
      </c>
      <c r="G29" s="18" t="n">
        <v>502.50004735</v>
      </c>
      <c r="H29" s="20" t="n">
        <v>4.17578476</v>
      </c>
      <c r="I29" s="18" t="n">
        <v>522.61435608</v>
      </c>
      <c r="J29" s="20" t="n">
        <v>2.77742586</v>
      </c>
      <c r="K29" s="18" t="n">
        <v>521.42501881</v>
      </c>
      <c r="L29" s="20" t="n">
        <v>4.5344903</v>
      </c>
      <c r="M29" s="18" t="n">
        <v>510.11281269</v>
      </c>
      <c r="N29" s="20" t="n">
        <v>4.5702483</v>
      </c>
      <c r="O29" s="18" t="s">
        <v>481</v>
      </c>
      <c r="P29" s="20" t="s">
        <v>481</v>
      </c>
      <c r="Q29" s="18" t="s">
        <v>481</v>
      </c>
      <c r="R29" s="20" t="s">
        <v>481</v>
      </c>
      <c r="S29" s="18" t="s">
        <v>481</v>
      </c>
      <c r="T29" s="20" t="s">
        <v>481</v>
      </c>
      <c r="U29" s="18" t="n">
        <v>447.71309678</v>
      </c>
      <c r="V29" s="20" t="n">
        <v>15.13167179</v>
      </c>
    </row>
    <row r="30" spans="1:22">
      <c r="A30" s="15" t="s">
        <v>505</v>
      </c>
      <c r="B30" s="17" t="n">
        <v>4520</v>
      </c>
      <c r="C30" s="18">
        <f>(144.0/B30*100)</f>
        <v/>
      </c>
      <c r="D30" s="19" t="n">
        <v>4376</v>
      </c>
      <c r="E30" s="18" t="n">
        <v>478.15302978</v>
      </c>
      <c r="F30" s="20" t="n">
        <v>4.6752382</v>
      </c>
      <c r="G30" s="18" t="n">
        <v>493.34869408</v>
      </c>
      <c r="H30" s="20" t="n">
        <v>4.43055959</v>
      </c>
      <c r="I30" s="18" t="n">
        <v>507.73762317</v>
      </c>
      <c r="J30" s="20" t="n">
        <v>3.20819594</v>
      </c>
      <c r="K30" s="18" t="n">
        <v>526.1001485</v>
      </c>
      <c r="L30" s="20" t="n">
        <v>3.31722776</v>
      </c>
      <c r="M30" s="18" t="n">
        <v>422.17925588</v>
      </c>
      <c r="N30" s="20" t="n">
        <v>5.81826465</v>
      </c>
      <c r="O30" s="18" t="s">
        <v>481</v>
      </c>
      <c r="P30" s="20" t="s">
        <v>481</v>
      </c>
      <c r="Q30" s="18" t="s">
        <v>481</v>
      </c>
      <c r="R30" s="20" t="s">
        <v>481</v>
      </c>
      <c r="S30" s="18" t="s">
        <v>481</v>
      </c>
      <c r="T30" s="20" t="s">
        <v>481</v>
      </c>
      <c r="U30" s="18" t="n">
        <v>434.78739545</v>
      </c>
      <c r="V30" s="20" t="n">
        <v>11.65666035</v>
      </c>
    </row>
    <row r="31" spans="1:22">
      <c r="A31" s="15" t="s">
        <v>506</v>
      </c>
      <c r="B31" s="17" t="n">
        <v>5456</v>
      </c>
      <c r="C31" s="18">
        <f>(135.0/B31*100)</f>
        <v/>
      </c>
      <c r="D31" s="19" t="n">
        <v>5321</v>
      </c>
      <c r="E31" s="18" t="n">
        <v>466.62687269</v>
      </c>
      <c r="F31" s="20" t="n">
        <v>5.31812691</v>
      </c>
      <c r="G31" s="18" t="n">
        <v>495.83778566</v>
      </c>
      <c r="H31" s="20" t="n">
        <v>3.66044929</v>
      </c>
      <c r="I31" s="18" t="n">
        <v>508.59305622</v>
      </c>
      <c r="J31" s="20" t="n">
        <v>2.63678637</v>
      </c>
      <c r="K31" s="18" t="n">
        <v>513.19330829</v>
      </c>
      <c r="L31" s="20" t="n">
        <v>3.09264707</v>
      </c>
      <c r="M31" s="18" t="s">
        <v>481</v>
      </c>
      <c r="N31" s="20" t="s">
        <v>481</v>
      </c>
      <c r="O31" s="18" t="s">
        <v>481</v>
      </c>
      <c r="P31" s="20" t="s">
        <v>481</v>
      </c>
      <c r="Q31" s="18" t="s">
        <v>481</v>
      </c>
      <c r="R31" s="20" t="s">
        <v>481</v>
      </c>
      <c r="S31" s="18" t="s">
        <v>481</v>
      </c>
      <c r="T31" s="20" t="s">
        <v>481</v>
      </c>
      <c r="U31" s="18" t="n">
        <v>418.2917299</v>
      </c>
      <c r="V31" s="20" t="n">
        <v>7.83765735</v>
      </c>
    </row>
    <row r="32" spans="1:22">
      <c r="A32" s="15" t="s">
        <v>507</v>
      </c>
      <c r="B32" s="17" t="n">
        <v>4478</v>
      </c>
      <c r="C32" s="18">
        <f>(6.0/B32*100)</f>
        <v/>
      </c>
      <c r="D32" s="19" t="n">
        <v>4472</v>
      </c>
      <c r="E32" s="18" t="n">
        <v>476.26425981</v>
      </c>
      <c r="F32" s="20" t="n">
        <v>5.69515811</v>
      </c>
      <c r="G32" s="18" t="n">
        <v>493.82984</v>
      </c>
      <c r="H32" s="20" t="n">
        <v>3.39018655</v>
      </c>
      <c r="I32" s="18" t="n">
        <v>513.23814742</v>
      </c>
      <c r="J32" s="20" t="n">
        <v>2.70013098</v>
      </c>
      <c r="K32" s="18" t="n">
        <v>514.6264163</v>
      </c>
      <c r="L32" s="20" t="n">
        <v>4.42708176</v>
      </c>
      <c r="M32" s="18" t="n">
        <v>411.26327339</v>
      </c>
      <c r="N32" s="20" t="n">
        <v>12.39222594</v>
      </c>
      <c r="O32" s="18" t="s">
        <v>481</v>
      </c>
      <c r="P32" s="20" t="s">
        <v>481</v>
      </c>
      <c r="Q32" s="18" t="s">
        <v>481</v>
      </c>
      <c r="R32" s="20" t="s">
        <v>481</v>
      </c>
      <c r="S32" s="18" t="s">
        <v>481</v>
      </c>
      <c r="T32" s="20" t="s">
        <v>481</v>
      </c>
      <c r="U32" s="18" t="n">
        <v>461.37491592</v>
      </c>
      <c r="V32" s="20" t="n">
        <v>18.23823418</v>
      </c>
    </row>
    <row r="33" spans="1:22">
      <c r="A33" s="15" t="s">
        <v>508</v>
      </c>
      <c r="B33" s="17" t="n">
        <v>7325</v>
      </c>
      <c r="C33" s="18">
        <f>(78.0/B33*100)</f>
        <v/>
      </c>
      <c r="D33" s="19" t="n">
        <v>7247</v>
      </c>
      <c r="E33" s="18" t="n">
        <v>463.12366766</v>
      </c>
      <c r="F33" s="20" t="n">
        <v>7.99888114</v>
      </c>
      <c r="G33" s="18" t="n">
        <v>476.94341032</v>
      </c>
      <c r="H33" s="20" t="n">
        <v>6.83807505</v>
      </c>
      <c r="I33" s="18" t="n">
        <v>500.52710903</v>
      </c>
      <c r="J33" s="20" t="n">
        <v>3.99895547</v>
      </c>
      <c r="K33" s="18" t="n">
        <v>506.3971244</v>
      </c>
      <c r="L33" s="20" t="n">
        <v>3.93315245</v>
      </c>
      <c r="M33" s="18" t="n">
        <v>489.45728579</v>
      </c>
      <c r="N33" s="20" t="n">
        <v>3.51800922</v>
      </c>
      <c r="O33" s="18" t="s">
        <v>481</v>
      </c>
      <c r="P33" s="20" t="s">
        <v>481</v>
      </c>
      <c r="Q33" s="18" t="s">
        <v>481</v>
      </c>
      <c r="R33" s="20" t="s">
        <v>481</v>
      </c>
      <c r="S33" s="18" t="s">
        <v>481</v>
      </c>
      <c r="T33" s="20" t="s">
        <v>481</v>
      </c>
      <c r="U33" s="18" t="n">
        <v>437.86169776</v>
      </c>
      <c r="V33" s="20" t="n">
        <v>13.16807045</v>
      </c>
    </row>
    <row r="34" spans="1:22">
      <c r="A34" s="15" t="s">
        <v>509</v>
      </c>
      <c r="B34" s="17" t="n">
        <v>6350</v>
      </c>
      <c r="C34" s="18">
        <f>(94.0/B34*100)</f>
        <v/>
      </c>
      <c r="D34" s="19" t="n">
        <v>6256</v>
      </c>
      <c r="E34" s="18" t="n">
        <v>438.2138102</v>
      </c>
      <c r="F34" s="20" t="n">
        <v>5.59574957</v>
      </c>
      <c r="G34" s="18" t="n">
        <v>467.83375007</v>
      </c>
      <c r="H34" s="20" t="n">
        <v>3.87576966</v>
      </c>
      <c r="I34" s="18" t="n">
        <v>492.20035618</v>
      </c>
      <c r="J34" s="20" t="n">
        <v>3.67337026</v>
      </c>
      <c r="K34" s="18" t="n">
        <v>503.8732216</v>
      </c>
      <c r="L34" s="20" t="n">
        <v>3.7871937</v>
      </c>
      <c r="M34" s="18" t="n">
        <v>431.08701148</v>
      </c>
      <c r="N34" s="20" t="n">
        <v>12.51358448</v>
      </c>
      <c r="O34" s="18" t="s">
        <v>481</v>
      </c>
      <c r="P34" s="20" t="s">
        <v>481</v>
      </c>
      <c r="Q34" s="18" t="s">
        <v>481</v>
      </c>
      <c r="R34" s="20" t="s">
        <v>481</v>
      </c>
      <c r="S34" s="18" t="s">
        <v>481</v>
      </c>
      <c r="T34" s="20" t="s">
        <v>481</v>
      </c>
      <c r="U34" s="18" t="n">
        <v>370.5375826</v>
      </c>
      <c r="V34" s="20" t="n">
        <v>11.12580266</v>
      </c>
    </row>
    <row r="35" spans="1:22">
      <c r="A35" s="15" t="s">
        <v>510</v>
      </c>
      <c r="B35" s="17" t="n">
        <v>6406</v>
      </c>
      <c r="C35" s="18">
        <f>(50.0/B35*100)</f>
        <v/>
      </c>
      <c r="D35" s="19" t="n">
        <v>6356</v>
      </c>
      <c r="E35" s="18" t="n">
        <v>470.33147378</v>
      </c>
      <c r="F35" s="20" t="n">
        <v>7.90075988</v>
      </c>
      <c r="G35" s="18" t="n">
        <v>493.20778091</v>
      </c>
      <c r="H35" s="20" t="n">
        <v>4.84298617</v>
      </c>
      <c r="I35" s="18" t="n">
        <v>505.42169248</v>
      </c>
      <c r="J35" s="20" t="n">
        <v>4.35139808</v>
      </c>
      <c r="K35" s="18" t="n">
        <v>527.3067385000001</v>
      </c>
      <c r="L35" s="20" t="n">
        <v>5.40126235</v>
      </c>
      <c r="M35" s="18" t="n">
        <v>514.86266033</v>
      </c>
      <c r="N35" s="20" t="n">
        <v>1.77754029</v>
      </c>
      <c r="O35" s="18" t="s">
        <v>481</v>
      </c>
      <c r="P35" s="20" t="s">
        <v>481</v>
      </c>
      <c r="Q35" s="18" t="s">
        <v>481</v>
      </c>
      <c r="R35" s="20" t="s">
        <v>481</v>
      </c>
      <c r="S35" s="18" t="s">
        <v>481</v>
      </c>
      <c r="T35" s="20" t="s">
        <v>481</v>
      </c>
      <c r="U35" s="18" t="n">
        <v>432.21881269</v>
      </c>
      <c r="V35" s="20" t="n">
        <v>11.88211177</v>
      </c>
    </row>
    <row r="36" spans="1:22">
      <c r="A36" s="15" t="s">
        <v>511</v>
      </c>
      <c r="B36" s="17" t="n">
        <v>6736</v>
      </c>
      <c r="C36" s="18">
        <f>(41.0/B36*100)</f>
        <v/>
      </c>
      <c r="D36" s="19" t="n">
        <v>6695</v>
      </c>
      <c r="E36" s="18" t="n">
        <v>469.68326807</v>
      </c>
      <c r="F36" s="20" t="n">
        <v>5.09625358</v>
      </c>
      <c r="G36" s="18" t="n">
        <v>485.25760051</v>
      </c>
      <c r="H36" s="20" t="n">
        <v>3.53085326</v>
      </c>
      <c r="I36" s="18" t="n">
        <v>494.17156121</v>
      </c>
      <c r="J36" s="20" t="n">
        <v>2.60069192</v>
      </c>
      <c r="K36" s="18" t="n">
        <v>499.7725812</v>
      </c>
      <c r="L36" s="20" t="n">
        <v>3.70592666</v>
      </c>
      <c r="M36" s="18" t="n">
        <v>467.60582163</v>
      </c>
      <c r="N36" s="20" t="n">
        <v>3.41039353</v>
      </c>
      <c r="O36" s="18" t="s">
        <v>481</v>
      </c>
      <c r="P36" s="20" t="s">
        <v>481</v>
      </c>
      <c r="Q36" s="18" t="s">
        <v>481</v>
      </c>
      <c r="R36" s="20" t="s">
        <v>481</v>
      </c>
      <c r="S36" s="18" t="s">
        <v>481</v>
      </c>
      <c r="T36" s="20" t="s">
        <v>481</v>
      </c>
      <c r="U36" s="18" t="n">
        <v>443.75737457</v>
      </c>
      <c r="V36" s="20" t="n">
        <v>12.35205611</v>
      </c>
    </row>
    <row r="37" spans="1:22">
      <c r="A37" s="15" t="s">
        <v>512</v>
      </c>
      <c r="B37" s="17" t="n">
        <v>5458</v>
      </c>
      <c r="C37" s="18">
        <f>(86.0/B37*100)</f>
        <v/>
      </c>
      <c r="D37" s="19" t="n">
        <v>5372</v>
      </c>
      <c r="E37" s="18" t="n">
        <v>468.52977651</v>
      </c>
      <c r="F37" s="20" t="n">
        <v>5.31967061</v>
      </c>
      <c r="G37" s="18" t="n">
        <v>494.44269605</v>
      </c>
      <c r="H37" s="20" t="n">
        <v>3.9302901</v>
      </c>
      <c r="I37" s="18" t="n">
        <v>503.99452362</v>
      </c>
      <c r="J37" s="20" t="n">
        <v>2.90769259</v>
      </c>
      <c r="K37" s="18" t="n">
        <v>510.41659965</v>
      </c>
      <c r="L37" s="20" t="n">
        <v>4.56105439</v>
      </c>
      <c r="M37" s="18" t="n">
        <v>398.61657436</v>
      </c>
      <c r="N37" s="20" t="n">
        <v>8.69317599</v>
      </c>
      <c r="O37" s="18" t="s">
        <v>481</v>
      </c>
      <c r="P37" s="20" t="s">
        <v>481</v>
      </c>
      <c r="Q37" s="18" t="s">
        <v>481</v>
      </c>
      <c r="R37" s="20" t="s">
        <v>481</v>
      </c>
      <c r="S37" s="18" t="s">
        <v>481</v>
      </c>
      <c r="T37" s="20" t="s">
        <v>481</v>
      </c>
      <c r="U37" s="18" t="n">
        <v>410.63600208</v>
      </c>
      <c r="V37" s="20" t="n">
        <v>9.922062049999999</v>
      </c>
    </row>
    <row r="38" spans="1:22">
      <c r="A38" s="15" t="s">
        <v>513</v>
      </c>
      <c r="B38" s="17" t="n">
        <v>5860</v>
      </c>
      <c r="C38" s="18">
        <f>(20.0/B38*100)</f>
        <v/>
      </c>
      <c r="D38" s="19" t="n">
        <v>5840</v>
      </c>
      <c r="E38" s="18" t="n">
        <v>486.31674096</v>
      </c>
      <c r="F38" s="20" t="n">
        <v>6.79904197</v>
      </c>
      <c r="G38" s="18" t="n">
        <v>513.55187389</v>
      </c>
      <c r="H38" s="20" t="n">
        <v>4.07056271</v>
      </c>
      <c r="I38" s="18" t="n">
        <v>534.22186845</v>
      </c>
      <c r="J38" s="20" t="n">
        <v>3.60933655</v>
      </c>
      <c r="K38" s="18" t="n">
        <v>540.73890193</v>
      </c>
      <c r="L38" s="20" t="n">
        <v>3.86818702</v>
      </c>
      <c r="M38" s="18" t="n">
        <v>484.7089518</v>
      </c>
      <c r="N38" s="20" t="n">
        <v>6.53951454</v>
      </c>
      <c r="O38" s="18" t="s">
        <v>481</v>
      </c>
      <c r="P38" s="20" t="s">
        <v>481</v>
      </c>
      <c r="Q38" s="18" t="s">
        <v>481</v>
      </c>
      <c r="R38" s="20" t="s">
        <v>481</v>
      </c>
      <c r="S38" s="18" t="s">
        <v>481</v>
      </c>
      <c r="T38" s="20" t="s">
        <v>481</v>
      </c>
      <c r="U38" s="18" t="n">
        <v>467.74596041</v>
      </c>
      <c r="V38" s="20" t="n">
        <v>12.57855214</v>
      </c>
    </row>
    <row r="39" spans="1:22">
      <c r="A39" s="15" t="s">
        <v>514</v>
      </c>
      <c r="B39" s="17" t="n">
        <v>5895</v>
      </c>
      <c r="C39" s="18">
        <f>(33.0/B39*100)</f>
        <v/>
      </c>
      <c r="D39" s="19" t="n">
        <v>5862</v>
      </c>
      <c r="E39" s="18" t="n">
        <v>397.60986892</v>
      </c>
      <c r="F39" s="20" t="n">
        <v>5.37309039</v>
      </c>
      <c r="G39" s="18" t="n">
        <v>412.85052402</v>
      </c>
      <c r="H39" s="20" t="n">
        <v>5.75783293</v>
      </c>
      <c r="I39" s="18" t="n">
        <v>432.37189449</v>
      </c>
      <c r="J39" s="20" t="n">
        <v>4.59467944</v>
      </c>
      <c r="K39" s="18" t="n">
        <v>436.04700125</v>
      </c>
      <c r="L39" s="20" t="n">
        <v>5.89370575</v>
      </c>
      <c r="M39" s="18" t="n">
        <v>387.11765216</v>
      </c>
      <c r="N39" s="20" t="n">
        <v>6.25137534</v>
      </c>
      <c r="O39" s="18" t="s">
        <v>481</v>
      </c>
      <c r="P39" s="20" t="s">
        <v>481</v>
      </c>
      <c r="Q39" s="18" t="s">
        <v>481</v>
      </c>
      <c r="R39" s="20" t="s">
        <v>481</v>
      </c>
      <c r="S39" s="18" t="s">
        <v>481</v>
      </c>
      <c r="T39" s="20" t="s">
        <v>481</v>
      </c>
      <c r="U39" s="18" t="n">
        <v>365.92006951</v>
      </c>
      <c r="V39" s="20" t="n">
        <v>8.90582566</v>
      </c>
    </row>
    <row r="40" spans="1:22">
      <c r="A40" s="15" t="s">
        <v>515</v>
      </c>
      <c r="B40" s="17" t="n">
        <v>14157</v>
      </c>
      <c r="C40" s="18">
        <f>(352.0/B40*100)</f>
        <v/>
      </c>
      <c r="D40" s="19" t="n">
        <v>13805</v>
      </c>
      <c r="E40" s="18" t="n">
        <v>454.35078008</v>
      </c>
      <c r="F40" s="20" t="n">
        <v>4.15689916</v>
      </c>
      <c r="G40" s="18" t="n">
        <v>486.83808735</v>
      </c>
      <c r="H40" s="20" t="n">
        <v>3.67495534</v>
      </c>
      <c r="I40" s="18" t="n">
        <v>505.7306022</v>
      </c>
      <c r="J40" s="20" t="n">
        <v>3.11916755</v>
      </c>
      <c r="K40" s="18" t="n">
        <v>516.35765385</v>
      </c>
      <c r="L40" s="20" t="n">
        <v>4.05079623</v>
      </c>
      <c r="M40" s="18" t="n">
        <v>414.04269234</v>
      </c>
      <c r="N40" s="20" t="n">
        <v>6.08916014</v>
      </c>
      <c r="O40" s="18" t="s">
        <v>481</v>
      </c>
      <c r="P40" s="20" t="s">
        <v>481</v>
      </c>
      <c r="Q40" s="18" t="s">
        <v>481</v>
      </c>
      <c r="R40" s="20" t="s">
        <v>481</v>
      </c>
      <c r="S40" s="18" t="s">
        <v>481</v>
      </c>
      <c r="T40" s="20" t="s">
        <v>481</v>
      </c>
      <c r="U40" s="18" t="n">
        <v>421.55032567</v>
      </c>
      <c r="V40" s="20" t="n">
        <v>11.52859147</v>
      </c>
    </row>
    <row r="41" spans="1:22">
      <c r="A41" s="15" t="s">
        <v>516</v>
      </c>
      <c r="B41" s="17" t="n">
        <v>5712</v>
      </c>
      <c r="C41" s="18">
        <f>(49.0/B41*100)</f>
        <v/>
      </c>
      <c r="D41" s="19" t="n">
        <v>5663</v>
      </c>
      <c r="E41" s="18" t="n">
        <v>425.52858346</v>
      </c>
      <c r="F41" s="20" t="n">
        <v>5.44863617</v>
      </c>
      <c r="G41" s="18" t="n">
        <v>436.05863685</v>
      </c>
      <c r="H41" s="20" t="n">
        <v>4.92203474</v>
      </c>
      <c r="I41" s="18" t="n">
        <v>474.26665084</v>
      </c>
      <c r="J41" s="20" t="n">
        <v>3.22729566</v>
      </c>
      <c r="K41" s="18" t="n">
        <v>495.23557721</v>
      </c>
      <c r="L41" s="20" t="n">
        <v>3.69504631</v>
      </c>
      <c r="M41" s="18" t="n">
        <v>431.51482993</v>
      </c>
      <c r="N41" s="20" t="n">
        <v>6.27770112</v>
      </c>
      <c r="O41" s="18" t="s">
        <v>481</v>
      </c>
      <c r="P41" s="20" t="s">
        <v>481</v>
      </c>
      <c r="Q41" s="18" t="s">
        <v>481</v>
      </c>
      <c r="R41" s="20" t="s">
        <v>481</v>
      </c>
      <c r="S41" s="18" t="s">
        <v>481</v>
      </c>
      <c r="T41" s="20" t="s">
        <v>481</v>
      </c>
      <c r="U41" s="18" t="n">
        <v>430.41124971</v>
      </c>
      <c r="V41" s="20" t="n">
        <v>15.95649441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350.67623727</v>
      </c>
      <c r="F45" s="20" t="n">
        <v>4.26442173</v>
      </c>
      <c r="G45" s="18" t="n">
        <v>357.80247035</v>
      </c>
      <c r="H45" s="20" t="n">
        <v>4.98727976</v>
      </c>
      <c r="I45" s="18" t="n">
        <v>366.41887201</v>
      </c>
      <c r="J45" s="20" t="n">
        <v>4.35943838</v>
      </c>
      <c r="K45" s="18" t="n">
        <v>361.62233663</v>
      </c>
      <c r="L45" s="20" t="n">
        <v>3.51672131</v>
      </c>
      <c r="M45" s="18" t="s">
        <v>481</v>
      </c>
      <c r="N45" s="20" t="s">
        <v>481</v>
      </c>
      <c r="O45" s="18" t="s">
        <v>481</v>
      </c>
      <c r="P45" s="20" t="s">
        <v>481</v>
      </c>
      <c r="Q45" s="18" t="n">
        <v>409.6234</v>
      </c>
      <c r="R45" s="20" t="n">
        <v>42.29770717</v>
      </c>
      <c r="S45" s="18" t="n">
        <v>328.48000917</v>
      </c>
      <c r="T45" s="20" t="n">
        <v>22.28630348</v>
      </c>
      <c r="U45" s="18" t="n">
        <v>341.25604392</v>
      </c>
      <c r="V45" s="20" t="n">
        <v>6.53789627</v>
      </c>
    </row>
    <row r="46" spans="1:22">
      <c r="A46" s="15" t="s">
        <v>521</v>
      </c>
      <c r="B46" s="17" t="n">
        <v>23141</v>
      </c>
      <c r="C46" s="18">
        <f>(1816.0/B46*100)</f>
        <v/>
      </c>
      <c r="D46" s="19" t="n">
        <v>21325</v>
      </c>
      <c r="E46" s="18" t="n">
        <v>361.85415875</v>
      </c>
      <c r="F46" s="20" t="n">
        <v>3.8436913</v>
      </c>
      <c r="G46" s="18" t="n">
        <v>379.97565221</v>
      </c>
      <c r="H46" s="20" t="n">
        <v>4.05534789</v>
      </c>
      <c r="I46" s="18" t="n">
        <v>404.19409453</v>
      </c>
      <c r="J46" s="20" t="n">
        <v>3.49152146</v>
      </c>
      <c r="K46" s="18" t="n">
        <v>400.438998</v>
      </c>
      <c r="L46" s="20" t="n">
        <v>4.41924612</v>
      </c>
      <c r="M46" s="18" t="n">
        <v>337.5417534</v>
      </c>
      <c r="N46" s="20" t="n">
        <v>3.26574895</v>
      </c>
      <c r="O46" s="18" t="s">
        <v>481</v>
      </c>
      <c r="P46" s="20" t="s">
        <v>481</v>
      </c>
      <c r="Q46" s="18" t="s">
        <v>481</v>
      </c>
      <c r="R46" s="20" t="s">
        <v>481</v>
      </c>
      <c r="S46" s="18" t="s">
        <v>481</v>
      </c>
      <c r="T46" s="20" t="s">
        <v>481</v>
      </c>
      <c r="U46" s="18" t="n">
        <v>340.94757358</v>
      </c>
      <c r="V46" s="20" t="n">
        <v>6.37794927</v>
      </c>
    </row>
    <row r="47" spans="1:22">
      <c r="A47" s="15" t="s">
        <v>522</v>
      </c>
      <c r="B47" s="17" t="n">
        <v>5928</v>
      </c>
      <c r="C47" s="18">
        <f>(205.0/B47*100)</f>
        <v/>
      </c>
      <c r="D47" s="19" t="n">
        <v>5723</v>
      </c>
      <c r="E47" s="18" t="n">
        <v>419.73961373</v>
      </c>
      <c r="F47" s="20" t="n">
        <v>5.5718838</v>
      </c>
      <c r="G47" s="18" t="n">
        <v>440.73381021</v>
      </c>
      <c r="H47" s="20" t="n">
        <v>4.46256721</v>
      </c>
      <c r="I47" s="18" t="n">
        <v>463.85938952</v>
      </c>
      <c r="J47" s="20" t="n">
        <v>4.02699201</v>
      </c>
      <c r="K47" s="18" t="n">
        <v>463.97602962</v>
      </c>
      <c r="L47" s="20" t="n">
        <v>5.42055275</v>
      </c>
      <c r="M47" s="18" t="n">
        <v>368.1951933</v>
      </c>
      <c r="N47" s="20" t="n">
        <v>6.312425</v>
      </c>
      <c r="O47" s="18" t="s">
        <v>481</v>
      </c>
      <c r="P47" s="20" t="s">
        <v>481</v>
      </c>
      <c r="Q47" s="18" t="s">
        <v>481</v>
      </c>
      <c r="R47" s="20" t="s">
        <v>481</v>
      </c>
      <c r="S47" s="18" t="s">
        <v>481</v>
      </c>
      <c r="T47" s="20" t="s">
        <v>481</v>
      </c>
      <c r="U47" s="18" t="n">
        <v>382.01000399</v>
      </c>
      <c r="V47" s="20" t="n">
        <v>8.38703134</v>
      </c>
    </row>
    <row r="48" spans="1:22">
      <c r="A48" s="15" t="s">
        <v>523</v>
      </c>
      <c r="B48" s="17" t="n">
        <v>9841</v>
      </c>
      <c r="C48" s="18">
        <f>(7.0/B48*100)</f>
        <v/>
      </c>
      <c r="D48" s="19" t="n">
        <v>9834</v>
      </c>
      <c r="E48" s="18" t="n">
        <v>470.65043907</v>
      </c>
      <c r="F48" s="20" t="n">
        <v>9.829829950000001</v>
      </c>
      <c r="G48" s="18" t="n">
        <v>498.76990062</v>
      </c>
      <c r="H48" s="20" t="n">
        <v>7.06825587</v>
      </c>
      <c r="I48" s="18" t="n">
        <v>527.69515297</v>
      </c>
      <c r="J48" s="20" t="n">
        <v>5.53755336</v>
      </c>
      <c r="K48" s="18" t="n">
        <v>559.84441212</v>
      </c>
      <c r="L48" s="20" t="n">
        <v>5.24745162</v>
      </c>
      <c r="M48" s="18" t="n">
        <v>484.09279329</v>
      </c>
      <c r="N48" s="20" t="n">
        <v>7.99371132</v>
      </c>
      <c r="O48" s="18" t="s">
        <v>481</v>
      </c>
      <c r="P48" s="20" t="s">
        <v>481</v>
      </c>
      <c r="Q48" s="18" t="s">
        <v>481</v>
      </c>
      <c r="R48" s="20" t="s">
        <v>481</v>
      </c>
      <c r="S48" s="18" t="s">
        <v>481</v>
      </c>
      <c r="T48" s="20" t="s">
        <v>481</v>
      </c>
      <c r="U48" s="18" t="n">
        <v>443.88876637</v>
      </c>
      <c r="V48" s="20" t="n">
        <v>19.31583338</v>
      </c>
    </row>
    <row r="49" spans="1:22">
      <c r="A49" s="15" t="s">
        <v>524</v>
      </c>
      <c r="B49" s="17" t="n">
        <v>6349</v>
      </c>
      <c r="C49" s="18">
        <f>(56.0/B49*100)</f>
        <v/>
      </c>
      <c r="D49" s="19" t="n">
        <v>6293</v>
      </c>
      <c r="E49" s="18" t="n">
        <v>386.75711992</v>
      </c>
      <c r="F49" s="20" t="n">
        <v>4.74285997</v>
      </c>
      <c r="G49" s="18" t="n">
        <v>406.10987348</v>
      </c>
      <c r="H49" s="20" t="n">
        <v>3.69644055</v>
      </c>
      <c r="I49" s="18" t="n">
        <v>419.03532648</v>
      </c>
      <c r="J49" s="20" t="n">
        <v>3.39817271</v>
      </c>
      <c r="K49" s="18" t="n">
        <v>412.04418699</v>
      </c>
      <c r="L49" s="20" t="n">
        <v>5.02584426</v>
      </c>
      <c r="M49" s="18" t="s">
        <v>481</v>
      </c>
      <c r="N49" s="20" t="s">
        <v>481</v>
      </c>
      <c r="O49" s="18" t="s">
        <v>481</v>
      </c>
      <c r="P49" s="20" t="s">
        <v>481</v>
      </c>
      <c r="Q49" s="18" t="s">
        <v>481</v>
      </c>
      <c r="R49" s="20" t="s">
        <v>481</v>
      </c>
      <c r="S49" s="18" t="n">
        <v>379.10789704</v>
      </c>
      <c r="T49" s="20" t="n">
        <v>67.18087721000001</v>
      </c>
      <c r="U49" s="18" t="n">
        <v>360.61071158</v>
      </c>
      <c r="V49" s="20" t="n">
        <v>12.3701524</v>
      </c>
    </row>
    <row r="50" spans="1:22">
      <c r="A50" s="15" t="s">
        <v>525</v>
      </c>
      <c r="B50" s="17" t="n">
        <v>11795</v>
      </c>
      <c r="C50" s="18">
        <f>(256.0/B50*100)</f>
        <v/>
      </c>
      <c r="D50" s="19" t="n">
        <v>11539</v>
      </c>
      <c r="E50" s="18" t="n">
        <v>369.21035856</v>
      </c>
      <c r="F50" s="20" t="n">
        <v>5.05128848</v>
      </c>
      <c r="G50" s="18" t="n">
        <v>389.67951863</v>
      </c>
      <c r="H50" s="20" t="n">
        <v>4.37061041</v>
      </c>
      <c r="I50" s="18" t="n">
        <v>398.76122402</v>
      </c>
      <c r="J50" s="20" t="n">
        <v>2.62135105</v>
      </c>
      <c r="K50" s="18" t="n">
        <v>393.73128372</v>
      </c>
      <c r="L50" s="20" t="n">
        <v>3.44441106</v>
      </c>
      <c r="M50" s="18" t="n">
        <v>347.83550743</v>
      </c>
      <c r="N50" s="20" t="n">
        <v>9.218126939999999</v>
      </c>
      <c r="O50" s="18" t="s">
        <v>481</v>
      </c>
      <c r="P50" s="20" t="s">
        <v>481</v>
      </c>
      <c r="Q50" s="18" t="s">
        <v>481</v>
      </c>
      <c r="R50" s="20" t="s">
        <v>481</v>
      </c>
      <c r="S50" s="18" t="s">
        <v>481</v>
      </c>
      <c r="T50" s="20" t="s">
        <v>481</v>
      </c>
      <c r="U50" s="18" t="n">
        <v>321.80427115</v>
      </c>
      <c r="V50" s="20" t="n">
        <v>10.34308375</v>
      </c>
    </row>
    <row r="51" spans="1:22">
      <c r="A51" s="15" t="s">
        <v>526</v>
      </c>
      <c r="B51" s="17" t="n">
        <v>6866</v>
      </c>
      <c r="C51" s="18">
        <f>(119.0/B51*100)</f>
        <v/>
      </c>
      <c r="D51" s="19" t="n">
        <v>6747</v>
      </c>
      <c r="E51" s="18" t="n">
        <v>387.55703441</v>
      </c>
      <c r="F51" s="20" t="n">
        <v>4.51035331</v>
      </c>
      <c r="G51" s="18" t="n">
        <v>404.80510942</v>
      </c>
      <c r="H51" s="20" t="n">
        <v>4.70195656</v>
      </c>
      <c r="I51" s="18" t="n">
        <v>404.7570631</v>
      </c>
      <c r="J51" s="20" t="n">
        <v>2.80825716</v>
      </c>
      <c r="K51" s="18" t="n">
        <v>403.11057285</v>
      </c>
      <c r="L51" s="20" t="n">
        <v>3.33958737</v>
      </c>
      <c r="M51" s="18" t="n">
        <v>373.93188865</v>
      </c>
      <c r="N51" s="20" t="n">
        <v>6.27375186</v>
      </c>
      <c r="O51" s="18" t="s">
        <v>481</v>
      </c>
      <c r="P51" s="20" t="s">
        <v>481</v>
      </c>
      <c r="Q51" s="18" t="s">
        <v>481</v>
      </c>
      <c r="R51" s="20" t="s">
        <v>481</v>
      </c>
      <c r="S51" s="18" t="s">
        <v>481</v>
      </c>
      <c r="T51" s="20" t="s">
        <v>481</v>
      </c>
      <c r="U51" s="18" t="n">
        <v>367.77923093</v>
      </c>
      <c r="V51" s="20" t="n">
        <v>7.70738128</v>
      </c>
    </row>
    <row r="52" spans="1:22">
      <c r="A52" s="15" t="s">
        <v>527</v>
      </c>
      <c r="B52" s="17" t="n">
        <v>5809</v>
      </c>
      <c r="C52" s="18">
        <f>(86.0/B52*100)</f>
        <v/>
      </c>
      <c r="D52" s="19" t="n">
        <v>5723</v>
      </c>
      <c r="E52" s="18" t="n">
        <v>431.12723263</v>
      </c>
      <c r="F52" s="20" t="n">
        <v>5.77308039</v>
      </c>
      <c r="G52" s="18" t="n">
        <v>447.4328918</v>
      </c>
      <c r="H52" s="20" t="n">
        <v>4.3624285</v>
      </c>
      <c r="I52" s="18" t="n">
        <v>474.88291573</v>
      </c>
      <c r="J52" s="20" t="n">
        <v>2.94088436</v>
      </c>
      <c r="K52" s="18" t="n">
        <v>499.08624143</v>
      </c>
      <c r="L52" s="20" t="n">
        <v>3.77816569</v>
      </c>
      <c r="M52" s="18" t="n">
        <v>396.92682724</v>
      </c>
      <c r="N52" s="20" t="n">
        <v>5.74616255</v>
      </c>
      <c r="O52" s="18" t="s">
        <v>481</v>
      </c>
      <c r="P52" s="20" t="s">
        <v>481</v>
      </c>
      <c r="Q52" s="18" t="s">
        <v>481</v>
      </c>
      <c r="R52" s="20" t="s">
        <v>481</v>
      </c>
      <c r="S52" s="18" t="s">
        <v>481</v>
      </c>
      <c r="T52" s="20" t="s">
        <v>481</v>
      </c>
      <c r="U52" s="18" t="n">
        <v>416.25133274</v>
      </c>
      <c r="V52" s="20" t="n">
        <v>8.2366423</v>
      </c>
    </row>
    <row r="53" spans="1:22">
      <c r="A53" s="15" t="s">
        <v>528</v>
      </c>
      <c r="B53" s="17" t="n">
        <v>5571</v>
      </c>
      <c r="C53" s="18">
        <f>(92.0/B53*100)</f>
        <v/>
      </c>
      <c r="D53" s="19" t="n">
        <v>5479</v>
      </c>
      <c r="E53" s="18" t="n">
        <v>410.47937374</v>
      </c>
      <c r="F53" s="20" t="n">
        <v>4.75596373</v>
      </c>
      <c r="G53" s="18" t="n">
        <v>434.98752832</v>
      </c>
      <c r="H53" s="20" t="n">
        <v>3.70675959</v>
      </c>
      <c r="I53" s="18" t="n">
        <v>451.6361783</v>
      </c>
      <c r="J53" s="20" t="n">
        <v>2.38704581</v>
      </c>
      <c r="K53" s="18" t="n">
        <v>461.96694441</v>
      </c>
      <c r="L53" s="20" t="n">
        <v>4.31938547</v>
      </c>
      <c r="M53" s="18" t="n">
        <v>381.39321237</v>
      </c>
      <c r="N53" s="20" t="n">
        <v>6.31804133</v>
      </c>
      <c r="O53" s="18" t="s">
        <v>481</v>
      </c>
      <c r="P53" s="20" t="s">
        <v>481</v>
      </c>
      <c r="Q53" s="18" t="s">
        <v>481</v>
      </c>
      <c r="R53" s="20" t="s">
        <v>481</v>
      </c>
      <c r="S53" s="18" t="s">
        <v>481</v>
      </c>
      <c r="T53" s="20" t="s">
        <v>481</v>
      </c>
      <c r="U53" s="18" t="n">
        <v>366.73551282</v>
      </c>
      <c r="V53" s="20" t="n">
        <v>9.461465029999999</v>
      </c>
    </row>
    <row r="54" spans="1:22">
      <c r="A54" s="15" t="s">
        <v>529</v>
      </c>
      <c r="B54" s="17" t="n">
        <v>4740</v>
      </c>
      <c r="C54" s="18">
        <f>(260.0/B54*100)</f>
        <v/>
      </c>
      <c r="D54" s="19" t="n">
        <v>4480</v>
      </c>
      <c r="E54" s="18" t="n">
        <v>320.59006051</v>
      </c>
      <c r="F54" s="20" t="n">
        <v>4.13950041</v>
      </c>
      <c r="G54" s="18" t="n">
        <v>335.53249266</v>
      </c>
      <c r="H54" s="20" t="n">
        <v>5.27623937</v>
      </c>
      <c r="I54" s="18" t="n">
        <v>345.5960895</v>
      </c>
      <c r="J54" s="20" t="n">
        <v>4.23703887</v>
      </c>
      <c r="K54" s="18" t="n">
        <v>335.61021299</v>
      </c>
      <c r="L54" s="20" t="n">
        <v>3.58367206</v>
      </c>
      <c r="M54" s="18" t="n">
        <v>282.45388762</v>
      </c>
      <c r="N54" s="20" t="n">
        <v>5.79499154</v>
      </c>
      <c r="O54" s="18" t="s">
        <v>481</v>
      </c>
      <c r="P54" s="20" t="s">
        <v>481</v>
      </c>
      <c r="Q54" s="18" t="s">
        <v>481</v>
      </c>
      <c r="R54" s="20" t="s">
        <v>481</v>
      </c>
      <c r="S54" s="18" t="s">
        <v>481</v>
      </c>
      <c r="T54" s="20" t="s">
        <v>481</v>
      </c>
      <c r="U54" s="18" t="n">
        <v>277.89434833</v>
      </c>
      <c r="V54" s="20" t="n">
        <v>5.48074465</v>
      </c>
    </row>
    <row r="55" spans="1:22">
      <c r="A55" s="15" t="s">
        <v>530</v>
      </c>
      <c r="B55" s="17" t="n">
        <v>5316</v>
      </c>
      <c r="C55" s="18">
        <f>(22.0/B55*100)</f>
        <v/>
      </c>
      <c r="D55" s="19" t="n">
        <v>5294</v>
      </c>
      <c r="E55" s="18" t="n">
        <v>357.6058608</v>
      </c>
      <c r="F55" s="20" t="n">
        <v>7.92938985</v>
      </c>
      <c r="G55" s="18" t="n">
        <v>391.43527899</v>
      </c>
      <c r="H55" s="20" t="n">
        <v>5.19890124</v>
      </c>
      <c r="I55" s="18" t="n">
        <v>411.2857855</v>
      </c>
      <c r="J55" s="20" t="n">
        <v>3.29387312</v>
      </c>
      <c r="K55" s="18" t="n">
        <v>413.03130121</v>
      </c>
      <c r="L55" s="20" t="n">
        <v>3.69981822</v>
      </c>
      <c r="M55" s="18" t="s">
        <v>481</v>
      </c>
      <c r="N55" s="20" t="s">
        <v>481</v>
      </c>
      <c r="O55" s="18" t="s">
        <v>481</v>
      </c>
      <c r="P55" s="20" t="s">
        <v>481</v>
      </c>
      <c r="Q55" s="18" t="n">
        <v>399.4759</v>
      </c>
      <c r="R55" s="20" t="n">
        <v>34.85290924</v>
      </c>
      <c r="S55" s="18" t="n">
        <v>319.45721599</v>
      </c>
      <c r="T55" s="20" t="n">
        <v>21.70335838</v>
      </c>
      <c r="U55" s="18" t="n">
        <v>309.4879702</v>
      </c>
      <c r="V55" s="20" t="n">
        <v>9.052538950000001</v>
      </c>
    </row>
    <row r="56" spans="1:22">
      <c r="A56" s="15" t="s">
        <v>531</v>
      </c>
      <c r="B56" s="17" t="n">
        <v>5359</v>
      </c>
      <c r="C56" s="18">
        <f>(77.0/B56*100)</f>
        <v/>
      </c>
      <c r="D56" s="19" t="n">
        <v>5282</v>
      </c>
      <c r="E56" s="18" t="n">
        <v>522.36164037</v>
      </c>
      <c r="F56" s="20" t="n">
        <v>10.65465539</v>
      </c>
      <c r="G56" s="18" t="n">
        <v>522.6456419</v>
      </c>
      <c r="H56" s="20" t="n">
        <v>8.91368363</v>
      </c>
      <c r="I56" s="18" t="n">
        <v>552.63090469</v>
      </c>
      <c r="J56" s="20" t="n">
        <v>3.84653102</v>
      </c>
      <c r="K56" s="18" t="n">
        <v>574.99949041</v>
      </c>
      <c r="L56" s="20" t="n">
        <v>3.64353922</v>
      </c>
      <c r="M56" s="18" t="n">
        <v>522.89956135</v>
      </c>
      <c r="N56" s="20" t="n">
        <v>3.32033569</v>
      </c>
      <c r="O56" s="18" t="s">
        <v>481</v>
      </c>
      <c r="P56" s="20" t="s">
        <v>481</v>
      </c>
      <c r="Q56" s="18" t="s">
        <v>481</v>
      </c>
      <c r="R56" s="20" t="s">
        <v>481</v>
      </c>
      <c r="S56" s="18" t="s">
        <v>481</v>
      </c>
      <c r="T56" s="20" t="s">
        <v>481</v>
      </c>
      <c r="U56" s="18" t="n">
        <v>487.89193818</v>
      </c>
      <c r="V56" s="20" t="n">
        <v>20.40722565</v>
      </c>
    </row>
    <row r="57" spans="1:22">
      <c r="A57" s="15" t="s">
        <v>532</v>
      </c>
      <c r="B57" s="17" t="n">
        <v>6513</v>
      </c>
      <c r="C57" s="18">
        <f>(0.0/B57*100)</f>
        <v/>
      </c>
      <c r="D57" s="19" t="n">
        <v>6513</v>
      </c>
      <c r="E57" s="18" t="n">
        <v>346.39622202</v>
      </c>
      <c r="F57" s="20" t="n">
        <v>4.96254533</v>
      </c>
      <c r="G57" s="18" t="n">
        <v>373.26539973</v>
      </c>
      <c r="H57" s="20" t="n">
        <v>4.00451819</v>
      </c>
      <c r="I57" s="18" t="n">
        <v>398.57559439</v>
      </c>
      <c r="J57" s="20" t="n">
        <v>3.49325672</v>
      </c>
      <c r="K57" s="18" t="n">
        <v>390.48364518</v>
      </c>
      <c r="L57" s="20" t="n">
        <v>3.59145587</v>
      </c>
      <c r="M57" s="18" t="s">
        <v>481</v>
      </c>
      <c r="N57" s="20" t="s">
        <v>481</v>
      </c>
      <c r="O57" s="18" t="s">
        <v>481</v>
      </c>
      <c r="P57" s="20" t="s">
        <v>481</v>
      </c>
      <c r="Q57" s="18" t="s">
        <v>481</v>
      </c>
      <c r="R57" s="20" t="s">
        <v>481</v>
      </c>
      <c r="S57" s="18" t="n">
        <v>311.37903946</v>
      </c>
      <c r="T57" s="20" t="n">
        <v>32.96441611</v>
      </c>
      <c r="U57" s="18" t="n">
        <v>359.81806914</v>
      </c>
      <c r="V57" s="20" t="n">
        <v>11.51547991</v>
      </c>
    </row>
    <row r="58" spans="1:22">
      <c r="A58" s="15" t="s">
        <v>533</v>
      </c>
      <c r="B58" s="17" t="n">
        <v>7267</v>
      </c>
      <c r="C58" s="18">
        <f>(10.0/B58*100)</f>
        <v/>
      </c>
      <c r="D58" s="19" t="n">
        <v>7257</v>
      </c>
      <c r="E58" s="18" t="n">
        <v>359.10474113</v>
      </c>
      <c r="F58" s="20" t="n">
        <v>4.29163169</v>
      </c>
      <c r="G58" s="18" t="n">
        <v>377.86850221</v>
      </c>
      <c r="H58" s="20" t="n">
        <v>4.80341617</v>
      </c>
      <c r="I58" s="18" t="n">
        <v>398.4986589</v>
      </c>
      <c r="J58" s="20" t="n">
        <v>3.04753442</v>
      </c>
      <c r="K58" s="18" t="n">
        <v>382.53362031</v>
      </c>
      <c r="L58" s="20" t="n">
        <v>3.62545487</v>
      </c>
      <c r="M58" s="18" t="s">
        <v>481</v>
      </c>
      <c r="N58" s="20" t="s">
        <v>481</v>
      </c>
      <c r="O58" s="18" t="s">
        <v>481</v>
      </c>
      <c r="P58" s="20" t="s">
        <v>481</v>
      </c>
      <c r="Q58" s="18" t="s">
        <v>481</v>
      </c>
      <c r="R58" s="20" t="s">
        <v>481</v>
      </c>
      <c r="S58" s="18" t="n">
        <v>249.17448748</v>
      </c>
      <c r="T58" s="20" t="n">
        <v>18.7662315</v>
      </c>
      <c r="U58" s="18" t="n">
        <v>299.29703334</v>
      </c>
      <c r="V58" s="20" t="n">
        <v>16.78850377</v>
      </c>
    </row>
    <row r="59" spans="1:22">
      <c r="A59" s="15" t="s">
        <v>534</v>
      </c>
      <c r="B59" s="17" t="n">
        <v>4826</v>
      </c>
      <c r="C59" s="18">
        <f>(26.0/B59*100)</f>
        <v/>
      </c>
      <c r="D59" s="19" t="n">
        <v>4800</v>
      </c>
      <c r="E59" s="18" t="n">
        <v>318.5094684</v>
      </c>
      <c r="F59" s="20" t="n">
        <v>5.44531053</v>
      </c>
      <c r="G59" s="18" t="n">
        <v>342.85691775</v>
      </c>
      <c r="H59" s="20" t="n">
        <v>4.87541501</v>
      </c>
      <c r="I59" s="18" t="n">
        <v>373.72524702</v>
      </c>
      <c r="J59" s="20" t="n">
        <v>3.03481129</v>
      </c>
      <c r="K59" s="18" t="n">
        <v>366.74055175</v>
      </c>
      <c r="L59" s="20" t="n">
        <v>2.07957672</v>
      </c>
      <c r="M59" s="18" t="s">
        <v>481</v>
      </c>
      <c r="N59" s="20" t="s">
        <v>481</v>
      </c>
      <c r="O59" s="18" t="s">
        <v>481</v>
      </c>
      <c r="P59" s="20" t="s">
        <v>481</v>
      </c>
      <c r="Q59" s="18" t="s">
        <v>481</v>
      </c>
      <c r="R59" s="20" t="s">
        <v>481</v>
      </c>
      <c r="S59" s="18" t="n">
        <v>294.17630614</v>
      </c>
      <c r="T59" s="20" t="n">
        <v>18.37165961</v>
      </c>
      <c r="U59" s="18" t="n">
        <v>285.99703825</v>
      </c>
      <c r="V59" s="20" t="n">
        <v>9.066515300000001</v>
      </c>
    </row>
    <row r="60" spans="1:22">
      <c r="A60" s="15" t="s">
        <v>535</v>
      </c>
      <c r="B60" s="17" t="n">
        <v>4546</v>
      </c>
      <c r="C60" s="18">
        <f>(15.0/B60*100)</f>
        <v/>
      </c>
      <c r="D60" s="19" t="n">
        <v>4531</v>
      </c>
      <c r="E60" s="18" t="n">
        <v>373.23788588</v>
      </c>
      <c r="F60" s="20" t="n">
        <v>5.94341006</v>
      </c>
      <c r="G60" s="18" t="n">
        <v>386.56604643</v>
      </c>
      <c r="H60" s="20" t="n">
        <v>6.44681589</v>
      </c>
      <c r="I60" s="18" t="n">
        <v>411.77595959</v>
      </c>
      <c r="J60" s="20" t="n">
        <v>4.12456521</v>
      </c>
      <c r="K60" s="18" t="n">
        <v>396.71619212</v>
      </c>
      <c r="L60" s="20" t="n">
        <v>5.58341465</v>
      </c>
      <c r="M60" s="18" t="s">
        <v>481</v>
      </c>
      <c r="N60" s="20" t="s">
        <v>481</v>
      </c>
      <c r="O60" s="18" t="s">
        <v>481</v>
      </c>
      <c r="P60" s="20" t="s">
        <v>481</v>
      </c>
      <c r="Q60" s="18" t="s">
        <v>481</v>
      </c>
      <c r="R60" s="20" t="s">
        <v>481</v>
      </c>
      <c r="S60" s="18" t="n">
        <v>316.46137213</v>
      </c>
      <c r="T60" s="20" t="n">
        <v>17.63884979</v>
      </c>
      <c r="U60" s="18" t="n">
        <v>368.34760242</v>
      </c>
      <c r="V60" s="20" t="n">
        <v>14.44989282</v>
      </c>
    </row>
    <row r="61" spans="1:22">
      <c r="A61" s="15" t="s">
        <v>536</v>
      </c>
      <c r="B61" s="17" t="n">
        <v>6525</v>
      </c>
      <c r="C61" s="18">
        <f>(148.0/B61*100)</f>
        <v/>
      </c>
      <c r="D61" s="19" t="n">
        <v>6377</v>
      </c>
      <c r="E61" s="18" t="n">
        <v>451.92814528</v>
      </c>
      <c r="F61" s="20" t="n">
        <v>5.48196823</v>
      </c>
      <c r="G61" s="18" t="n">
        <v>465.87694382</v>
      </c>
      <c r="H61" s="20" t="n">
        <v>4.35286648</v>
      </c>
      <c r="I61" s="18" t="n">
        <v>486.20481213</v>
      </c>
      <c r="J61" s="20" t="n">
        <v>2.61637094</v>
      </c>
      <c r="K61" s="18" t="n">
        <v>497.39936395</v>
      </c>
      <c r="L61" s="20" t="n">
        <v>3.18816846</v>
      </c>
      <c r="M61" s="18" t="n">
        <v>410.6859362</v>
      </c>
      <c r="N61" s="20" t="n">
        <v>8.40654574</v>
      </c>
      <c r="O61" s="18" t="s">
        <v>481</v>
      </c>
      <c r="P61" s="20" t="s">
        <v>481</v>
      </c>
      <c r="Q61" s="18" t="s">
        <v>481</v>
      </c>
      <c r="R61" s="20" t="s">
        <v>481</v>
      </c>
      <c r="S61" s="18" t="s">
        <v>481</v>
      </c>
      <c r="T61" s="20" t="s">
        <v>481</v>
      </c>
      <c r="U61" s="18" t="n">
        <v>425.67032879</v>
      </c>
      <c r="V61" s="20" t="n">
        <v>12.35668883</v>
      </c>
    </row>
    <row r="62" spans="1:22">
      <c r="A62" s="15" t="s">
        <v>537</v>
      </c>
      <c r="B62" s="17" t="n">
        <v>4476</v>
      </c>
      <c r="C62" s="18">
        <f>(3.0/B62*100)</f>
        <v/>
      </c>
      <c r="D62" s="19" t="n">
        <v>4473</v>
      </c>
      <c r="E62" s="18" t="n">
        <v>508.3353141</v>
      </c>
      <c r="F62" s="20" t="n">
        <v>9.614995110000001</v>
      </c>
      <c r="G62" s="18" t="n">
        <v>524.88691868</v>
      </c>
      <c r="H62" s="20" t="n">
        <v>4.90246791</v>
      </c>
      <c r="I62" s="18" t="n">
        <v>546.61275549</v>
      </c>
      <c r="J62" s="20" t="n">
        <v>1.58026018</v>
      </c>
      <c r="K62" s="18" t="n">
        <v>556.33516016</v>
      </c>
      <c r="L62" s="20" t="n">
        <v>2.6908293</v>
      </c>
      <c r="M62" s="18" t="n">
        <v>526.4345921</v>
      </c>
      <c r="N62" s="20" t="n">
        <v>4.54256942</v>
      </c>
      <c r="O62" s="18" t="s">
        <v>481</v>
      </c>
      <c r="P62" s="20" t="s">
        <v>481</v>
      </c>
      <c r="Q62" s="18" t="s">
        <v>481</v>
      </c>
      <c r="R62" s="20" t="s">
        <v>481</v>
      </c>
      <c r="S62" s="18" t="s">
        <v>481</v>
      </c>
      <c r="T62" s="20" t="s">
        <v>481</v>
      </c>
      <c r="U62" s="18" t="n">
        <v>514.56006825</v>
      </c>
      <c r="V62" s="20" t="n">
        <v>26.40728795</v>
      </c>
    </row>
    <row r="63" spans="1:22">
      <c r="A63" s="15" t="s">
        <v>538</v>
      </c>
      <c r="B63" s="17" t="n">
        <v>5324</v>
      </c>
      <c r="C63" s="18">
        <f>(13.0/B63*100)</f>
        <v/>
      </c>
      <c r="D63" s="19" t="n">
        <v>5311</v>
      </c>
      <c r="E63" s="18" t="n">
        <v>327.98968396</v>
      </c>
      <c r="F63" s="20" t="n">
        <v>5.12938775</v>
      </c>
      <c r="G63" s="18" t="n">
        <v>355.22961237</v>
      </c>
      <c r="H63" s="20" t="n">
        <v>5.89164322</v>
      </c>
      <c r="I63" s="18" t="n">
        <v>382.00140815</v>
      </c>
      <c r="J63" s="20" t="n">
        <v>2.49461444</v>
      </c>
      <c r="K63" s="18" t="n">
        <v>383.31758124</v>
      </c>
      <c r="L63" s="20" t="n">
        <v>2.75312844</v>
      </c>
      <c r="M63" s="18" t="s">
        <v>481</v>
      </c>
      <c r="N63" s="20" t="s">
        <v>481</v>
      </c>
      <c r="O63" s="18" t="s">
        <v>481</v>
      </c>
      <c r="P63" s="20" t="s">
        <v>481</v>
      </c>
      <c r="Q63" s="18" t="n">
        <v>346.33347211</v>
      </c>
      <c r="R63" s="20" t="n">
        <v>51.04930043</v>
      </c>
      <c r="S63" s="18" t="n">
        <v>249.26434012</v>
      </c>
      <c r="T63" s="20" t="n">
        <v>30.04990121</v>
      </c>
      <c r="U63" s="18" t="n">
        <v>314.77980001</v>
      </c>
      <c r="V63" s="20" t="n">
        <v>6.40324571</v>
      </c>
    </row>
    <row r="64" spans="1:22">
      <c r="A64" s="15" t="s">
        <v>539</v>
      </c>
      <c r="B64" s="17" t="n">
        <v>3634</v>
      </c>
      <c r="C64" s="18">
        <f>(3.0/B64*100)</f>
        <v/>
      </c>
      <c r="D64" s="19" t="n">
        <v>3631</v>
      </c>
      <c r="E64" s="18" t="n">
        <v>420.09704528</v>
      </c>
      <c r="F64" s="20" t="n">
        <v>5.11649921</v>
      </c>
      <c r="G64" s="18" t="n">
        <v>472.51412045</v>
      </c>
      <c r="H64" s="20" t="n">
        <v>5.38297842</v>
      </c>
      <c r="I64" s="18" t="n">
        <v>491.58898152</v>
      </c>
      <c r="J64" s="20" t="n">
        <v>2.57018173</v>
      </c>
      <c r="K64" s="18" t="n">
        <v>504.54785818</v>
      </c>
      <c r="L64" s="20" t="n">
        <v>3.94248131</v>
      </c>
      <c r="M64" s="18" t="s">
        <v>481</v>
      </c>
      <c r="N64" s="20" t="s">
        <v>481</v>
      </c>
      <c r="O64" s="18" t="s">
        <v>481</v>
      </c>
      <c r="P64" s="20" t="s">
        <v>481</v>
      </c>
      <c r="Q64" s="18" t="s">
        <v>481</v>
      </c>
      <c r="R64" s="20" t="s">
        <v>481</v>
      </c>
      <c r="S64" s="18" t="n">
        <v>341.62438628</v>
      </c>
      <c r="T64" s="20" t="n">
        <v>31.29121361</v>
      </c>
      <c r="U64" s="18" t="n">
        <v>330.17418373</v>
      </c>
      <c r="V64" s="20" t="n">
        <v>14.99188786</v>
      </c>
    </row>
    <row r="65" spans="1:22">
      <c r="A65" s="15" t="s">
        <v>540</v>
      </c>
      <c r="B65" s="17" t="n">
        <v>5325</v>
      </c>
      <c r="C65" s="18">
        <f>(14.0/B65*100)</f>
        <v/>
      </c>
      <c r="D65" s="19" t="n">
        <v>5311</v>
      </c>
      <c r="E65" s="18" t="n">
        <v>378.41467795</v>
      </c>
      <c r="F65" s="20" t="n">
        <v>7.67560128</v>
      </c>
      <c r="G65" s="18" t="n">
        <v>428.63585128</v>
      </c>
      <c r="H65" s="20" t="n">
        <v>7.22775378</v>
      </c>
      <c r="I65" s="18" t="n">
        <v>427.98703233</v>
      </c>
      <c r="J65" s="20" t="n">
        <v>3.209994</v>
      </c>
      <c r="K65" s="18" t="n">
        <v>419.23501458</v>
      </c>
      <c r="L65" s="20" t="n">
        <v>3.13838446</v>
      </c>
      <c r="M65" s="18" t="s">
        <v>481</v>
      </c>
      <c r="N65" s="20" t="s">
        <v>481</v>
      </c>
      <c r="O65" s="18" t="s">
        <v>481</v>
      </c>
      <c r="P65" s="20" t="s">
        <v>481</v>
      </c>
      <c r="Q65" s="18" t="n">
        <v>356.51252029</v>
      </c>
      <c r="R65" s="20" t="n">
        <v>26.72301413</v>
      </c>
      <c r="S65" s="18" t="s">
        <v>481</v>
      </c>
      <c r="T65" s="20" t="s">
        <v>481</v>
      </c>
      <c r="U65" s="18" t="n">
        <v>319.95900874</v>
      </c>
      <c r="V65" s="20" t="n">
        <v>10.80323635</v>
      </c>
    </row>
    <row r="66" spans="1:22">
      <c r="A66" s="15" t="s">
        <v>541</v>
      </c>
      <c r="B66" s="17" t="n">
        <v>5665</v>
      </c>
      <c r="C66" s="18">
        <f>(81.0/B66*100)</f>
        <v/>
      </c>
      <c r="D66" s="19" t="n">
        <v>5584</v>
      </c>
      <c r="E66" s="18" t="n">
        <v>397.57971431</v>
      </c>
      <c r="F66" s="20" t="n">
        <v>4.19143968</v>
      </c>
      <c r="G66" s="18" t="n">
        <v>409.02154434</v>
      </c>
      <c r="H66" s="20" t="n">
        <v>3.81530446</v>
      </c>
      <c r="I66" s="18" t="n">
        <v>434.5865237</v>
      </c>
      <c r="J66" s="20" t="n">
        <v>2.7112769</v>
      </c>
      <c r="K66" s="18" t="n">
        <v>436.94897508</v>
      </c>
      <c r="L66" s="20" t="n">
        <v>2.39286646</v>
      </c>
      <c r="M66" s="18" t="n">
        <v>373.42163203</v>
      </c>
      <c r="N66" s="20" t="n">
        <v>4.9087168</v>
      </c>
      <c r="O66" s="18" t="s">
        <v>481</v>
      </c>
      <c r="P66" s="20" t="s">
        <v>481</v>
      </c>
      <c r="Q66" s="18" t="s">
        <v>481</v>
      </c>
      <c r="R66" s="20" t="s">
        <v>481</v>
      </c>
      <c r="S66" s="18" t="s">
        <v>481</v>
      </c>
      <c r="T66" s="20" t="s">
        <v>481</v>
      </c>
      <c r="U66" s="18" t="n">
        <v>367.23404916</v>
      </c>
      <c r="V66" s="20" t="n">
        <v>6.77725931</v>
      </c>
    </row>
    <row r="67" spans="1:22">
      <c r="A67" s="15" t="s">
        <v>542</v>
      </c>
      <c r="B67" s="17" t="n">
        <v>6971</v>
      </c>
      <c r="C67" s="18">
        <f>(440.0/B67*100)</f>
        <v/>
      </c>
      <c r="D67" s="19" t="n">
        <v>6531</v>
      </c>
      <c r="E67" s="18" t="n">
        <v>369.48798541</v>
      </c>
      <c r="F67" s="20" t="n">
        <v>5.71681657</v>
      </c>
      <c r="G67" s="18" t="n">
        <v>387.50723672</v>
      </c>
      <c r="H67" s="20" t="n">
        <v>4.38731777</v>
      </c>
      <c r="I67" s="18" t="n">
        <v>404.93230362</v>
      </c>
      <c r="J67" s="20" t="n">
        <v>3.06565809</v>
      </c>
      <c r="K67" s="18" t="n">
        <v>391.2677964</v>
      </c>
      <c r="L67" s="20" t="n">
        <v>3.5727529</v>
      </c>
      <c r="M67" s="18" t="n">
        <v>364.05724914</v>
      </c>
      <c r="N67" s="20" t="n">
        <v>8.02751567</v>
      </c>
      <c r="O67" s="18" t="s">
        <v>481</v>
      </c>
      <c r="P67" s="20" t="s">
        <v>481</v>
      </c>
      <c r="Q67" s="18" t="s">
        <v>481</v>
      </c>
      <c r="R67" s="20" t="s">
        <v>481</v>
      </c>
      <c r="S67" s="18" t="s">
        <v>481</v>
      </c>
      <c r="T67" s="20" t="s">
        <v>481</v>
      </c>
      <c r="U67" s="18" t="n">
        <v>308.87857389</v>
      </c>
      <c r="V67" s="20" t="n">
        <v>10.57370606</v>
      </c>
    </row>
    <row r="68" spans="1:22">
      <c r="A68" s="15" t="s">
        <v>543</v>
      </c>
      <c r="B68" s="17" t="n">
        <v>12083</v>
      </c>
      <c r="C68" s="18">
        <f>(29.0/B68*100)</f>
        <v/>
      </c>
      <c r="D68" s="19" t="n">
        <v>12054</v>
      </c>
      <c r="E68" s="18" t="n">
        <v>369.26501111</v>
      </c>
      <c r="F68" s="20" t="n">
        <v>3.14741433</v>
      </c>
      <c r="G68" s="18" t="n">
        <v>390.59592495</v>
      </c>
      <c r="H68" s="20" t="n">
        <v>2.43899549</v>
      </c>
      <c r="I68" s="18" t="n">
        <v>430.51181213</v>
      </c>
      <c r="J68" s="20" t="n">
        <v>2.2538694</v>
      </c>
      <c r="K68" s="18" t="n">
        <v>434.03005616</v>
      </c>
      <c r="L68" s="20" t="n">
        <v>3.18442836</v>
      </c>
      <c r="M68" s="18" t="n">
        <v>349.12867874</v>
      </c>
      <c r="N68" s="20" t="n">
        <v>2.92799251</v>
      </c>
      <c r="O68" s="18" t="s">
        <v>481</v>
      </c>
      <c r="P68" s="20" t="s">
        <v>481</v>
      </c>
      <c r="Q68" s="18" t="s">
        <v>481</v>
      </c>
      <c r="R68" s="20" t="s">
        <v>481</v>
      </c>
      <c r="S68" s="18" t="s">
        <v>481</v>
      </c>
      <c r="T68" s="20" t="s">
        <v>481</v>
      </c>
      <c r="U68" s="18" t="n">
        <v>344.21665884</v>
      </c>
      <c r="V68" s="20" t="n">
        <v>5.70508623</v>
      </c>
    </row>
    <row r="69" spans="1:22">
      <c r="A69" s="15" t="s">
        <v>544</v>
      </c>
      <c r="B69" s="17" t="n">
        <v>4876</v>
      </c>
      <c r="C69" s="18">
        <f>(0.0/B69*100)</f>
        <v/>
      </c>
      <c r="D69" s="19" t="n">
        <v>4876</v>
      </c>
      <c r="E69" s="18" t="n">
        <v>403.28433291</v>
      </c>
      <c r="F69" s="20" t="n">
        <v>6.87124463</v>
      </c>
      <c r="G69" s="18" t="n">
        <v>423.19705769</v>
      </c>
      <c r="H69" s="20" t="n">
        <v>6.29017032</v>
      </c>
      <c r="I69" s="18" t="n">
        <v>443.27797345</v>
      </c>
      <c r="J69" s="20" t="n">
        <v>3.94356652</v>
      </c>
      <c r="K69" s="18" t="n">
        <v>457.75820929</v>
      </c>
      <c r="L69" s="20" t="n">
        <v>4.72453078</v>
      </c>
      <c r="M69" s="18" t="s">
        <v>481</v>
      </c>
      <c r="N69" s="20" t="s">
        <v>481</v>
      </c>
      <c r="O69" s="18" t="s">
        <v>481</v>
      </c>
      <c r="P69" s="20" t="s">
        <v>481</v>
      </c>
      <c r="Q69" s="18" t="s">
        <v>481</v>
      </c>
      <c r="R69" s="20" t="s">
        <v>481</v>
      </c>
      <c r="S69" s="18" t="s">
        <v>481</v>
      </c>
      <c r="T69" s="20" t="s">
        <v>481</v>
      </c>
      <c r="U69" s="18" t="n">
        <v>398.87187741</v>
      </c>
      <c r="V69" s="20" t="n">
        <v>34.41145396</v>
      </c>
    </row>
    <row r="70" spans="1:22">
      <c r="A70" s="15" t="s">
        <v>545</v>
      </c>
      <c r="B70" s="17" t="n">
        <v>6036</v>
      </c>
      <c r="C70" s="18">
        <f>(223.0/B70*100)</f>
        <v/>
      </c>
      <c r="D70" s="19" t="n">
        <v>5813</v>
      </c>
      <c r="E70" s="18" t="n">
        <v>469.25851041</v>
      </c>
      <c r="F70" s="20" t="n">
        <v>7.14171293</v>
      </c>
      <c r="G70" s="18" t="n">
        <v>480.03074803</v>
      </c>
      <c r="H70" s="20" t="n">
        <v>4.67745444</v>
      </c>
      <c r="I70" s="18" t="n">
        <v>497.54336993</v>
      </c>
      <c r="J70" s="20" t="n">
        <v>3.65247652</v>
      </c>
      <c r="K70" s="18" t="n">
        <v>511.66015804</v>
      </c>
      <c r="L70" s="20" t="n">
        <v>3.28256603</v>
      </c>
      <c r="M70" s="18" t="n">
        <v>453.96563007</v>
      </c>
      <c r="N70" s="20" t="n">
        <v>8.59509132</v>
      </c>
      <c r="O70" s="18" t="s">
        <v>481</v>
      </c>
      <c r="P70" s="20" t="s">
        <v>481</v>
      </c>
      <c r="Q70" s="18" t="s">
        <v>481</v>
      </c>
      <c r="R70" s="20" t="s">
        <v>481</v>
      </c>
      <c r="S70" s="18" t="s">
        <v>481</v>
      </c>
      <c r="T70" s="20" t="s">
        <v>481</v>
      </c>
      <c r="U70" s="18" t="n">
        <v>439.39771445</v>
      </c>
      <c r="V70" s="20" t="n">
        <v>10.49599949</v>
      </c>
    </row>
    <row r="71" spans="1:22">
      <c r="A71" s="15" t="s">
        <v>546</v>
      </c>
      <c r="B71" s="17" t="n">
        <v>6115</v>
      </c>
      <c r="C71" s="18">
        <f>(21.0/B71*100)</f>
        <v/>
      </c>
      <c r="D71" s="19" t="n">
        <v>6094</v>
      </c>
      <c r="E71" s="18" t="n">
        <v>522.74016333</v>
      </c>
      <c r="F71" s="20" t="n">
        <v>5.47092822</v>
      </c>
      <c r="G71" s="18" t="n">
        <v>535.5606543599999</v>
      </c>
      <c r="H71" s="20" t="n">
        <v>3.60062035</v>
      </c>
      <c r="I71" s="18" t="n">
        <v>574.74428667</v>
      </c>
      <c r="J71" s="20" t="n">
        <v>2.06976611</v>
      </c>
      <c r="K71" s="18" t="n">
        <v>592.9501361600001</v>
      </c>
      <c r="L71" s="20" t="n">
        <v>2.70993241</v>
      </c>
      <c r="M71" s="18" t="n">
        <v>466.42208156</v>
      </c>
      <c r="N71" s="20" t="n">
        <v>7.0519855</v>
      </c>
      <c r="O71" s="18" t="s">
        <v>481</v>
      </c>
      <c r="P71" s="20" t="s">
        <v>481</v>
      </c>
      <c r="Q71" s="18" t="s">
        <v>481</v>
      </c>
      <c r="R71" s="20" t="s">
        <v>481</v>
      </c>
      <c r="S71" s="18" t="s">
        <v>481</v>
      </c>
      <c r="T71" s="20" t="s">
        <v>481</v>
      </c>
      <c r="U71" s="18" t="n">
        <v>519.23160123</v>
      </c>
      <c r="V71" s="20" t="n">
        <v>17.25574856</v>
      </c>
    </row>
    <row r="72" spans="1:22">
      <c r="A72" s="15" t="s">
        <v>547</v>
      </c>
      <c r="B72" s="17" t="n">
        <v>7708</v>
      </c>
      <c r="C72" s="18">
        <f>(5.0/B72*100)</f>
        <v/>
      </c>
      <c r="D72" s="19" t="n">
        <v>7703</v>
      </c>
      <c r="E72" s="18" t="n">
        <v>496.98806158</v>
      </c>
      <c r="F72" s="20" t="n">
        <v>7.46385764</v>
      </c>
      <c r="G72" s="18" t="n">
        <v>531.38653284</v>
      </c>
      <c r="H72" s="20" t="n">
        <v>4.32809555</v>
      </c>
      <c r="I72" s="18" t="n">
        <v>550.33568338</v>
      </c>
      <c r="J72" s="20" t="n">
        <v>3.52154655</v>
      </c>
      <c r="K72" s="18" t="n">
        <v>565.46803817</v>
      </c>
      <c r="L72" s="20" t="n">
        <v>4.75851728</v>
      </c>
      <c r="M72" s="18" t="n">
        <v>471.30502175</v>
      </c>
      <c r="N72" s="20" t="n">
        <v>9.64724719</v>
      </c>
      <c r="O72" s="18" t="s">
        <v>481</v>
      </c>
      <c r="P72" s="20" t="s">
        <v>481</v>
      </c>
      <c r="Q72" s="18" t="s">
        <v>481</v>
      </c>
      <c r="R72" s="20" t="s">
        <v>481</v>
      </c>
      <c r="S72" s="18" t="s">
        <v>481</v>
      </c>
      <c r="T72" s="20" t="s">
        <v>481</v>
      </c>
      <c r="U72" s="18" t="n">
        <v>458.4946093</v>
      </c>
      <c r="V72" s="20" t="n">
        <v>31.03035693</v>
      </c>
    </row>
    <row r="73" spans="1:22">
      <c r="A73" s="15" t="s">
        <v>548</v>
      </c>
      <c r="B73" s="17" t="n">
        <v>8249</v>
      </c>
      <c r="C73" s="18">
        <f>(160.0/B73*100)</f>
        <v/>
      </c>
      <c r="D73" s="19" t="n">
        <v>8089</v>
      </c>
      <c r="E73" s="18" t="n">
        <v>379.92823909</v>
      </c>
      <c r="F73" s="20" t="n">
        <v>7.17090945</v>
      </c>
      <c r="G73" s="18" t="n">
        <v>414.04666747</v>
      </c>
      <c r="H73" s="20" t="n">
        <v>5.16584381</v>
      </c>
      <c r="I73" s="18" t="n">
        <v>425.69189662</v>
      </c>
      <c r="J73" s="20" t="n">
        <v>3.61507118</v>
      </c>
      <c r="K73" s="18" t="n">
        <v>420.13587143</v>
      </c>
      <c r="L73" s="20" t="n">
        <v>3.88779201</v>
      </c>
      <c r="M73" s="18" t="n">
        <v>377.03950285</v>
      </c>
      <c r="N73" s="20" t="n">
        <v>4.79251474</v>
      </c>
      <c r="O73" s="18" t="s">
        <v>481</v>
      </c>
      <c r="P73" s="20" t="s">
        <v>481</v>
      </c>
      <c r="Q73" s="18" t="s">
        <v>481</v>
      </c>
      <c r="R73" s="20" t="s">
        <v>481</v>
      </c>
      <c r="S73" s="18" t="s">
        <v>481</v>
      </c>
      <c r="T73" s="20" t="s">
        <v>481</v>
      </c>
      <c r="U73" s="18" t="n">
        <v>386.76488729</v>
      </c>
      <c r="V73" s="20" t="n">
        <v>11.57654859</v>
      </c>
    </row>
    <row r="74" spans="1:22">
      <c r="A74" s="15" t="s">
        <v>549</v>
      </c>
      <c r="B74" s="17" t="n">
        <v>4692</v>
      </c>
      <c r="C74" s="18">
        <f>(82.0/B74*100)</f>
        <v/>
      </c>
      <c r="D74" s="19" t="n">
        <v>4610</v>
      </c>
      <c r="E74" s="18" t="n">
        <v>372.10562876</v>
      </c>
      <c r="F74" s="20" t="n">
        <v>3.69857671</v>
      </c>
      <c r="G74" s="18" t="n">
        <v>406.7621571</v>
      </c>
      <c r="H74" s="20" t="n">
        <v>3.71585325</v>
      </c>
      <c r="I74" s="18" t="n">
        <v>434.25284392</v>
      </c>
      <c r="J74" s="20" t="n">
        <v>2.59055287</v>
      </c>
      <c r="K74" s="18" t="n">
        <v>441.46458866</v>
      </c>
      <c r="L74" s="20" t="n">
        <v>3.68340591</v>
      </c>
      <c r="M74" s="18" t="s">
        <v>481</v>
      </c>
      <c r="N74" s="20" t="s">
        <v>481</v>
      </c>
      <c r="O74" s="18" t="s">
        <v>481</v>
      </c>
      <c r="P74" s="20" t="s">
        <v>481</v>
      </c>
      <c r="Q74" s="18" t="s">
        <v>481</v>
      </c>
      <c r="R74" s="20" t="s">
        <v>481</v>
      </c>
      <c r="S74" s="18" t="n">
        <v>346.44654254</v>
      </c>
      <c r="T74" s="20" t="n">
        <v>35.06216427</v>
      </c>
      <c r="U74" s="18" t="n">
        <v>350.16389849</v>
      </c>
      <c r="V74" s="20" t="n">
        <v>8.140320920000001</v>
      </c>
    </row>
    <row r="75" spans="1:22">
      <c r="A75" s="15" t="s">
        <v>550</v>
      </c>
      <c r="B75" s="17" t="n">
        <v>5375</v>
      </c>
      <c r="C75" s="18">
        <f>(254.0/B75*100)</f>
        <v/>
      </c>
      <c r="D75" s="19" t="n">
        <v>5121</v>
      </c>
      <c r="E75" s="18" t="n">
        <v>362.87334198</v>
      </c>
      <c r="F75" s="20" t="n">
        <v>4.2669559</v>
      </c>
      <c r="G75" s="18" t="n">
        <v>375.37945001</v>
      </c>
      <c r="H75" s="20" t="n">
        <v>4.67823877</v>
      </c>
      <c r="I75" s="18" t="n">
        <v>385.78439301</v>
      </c>
      <c r="J75" s="20" t="n">
        <v>4.36785687</v>
      </c>
      <c r="K75" s="18" t="n">
        <v>361.91739716</v>
      </c>
      <c r="L75" s="20" t="n">
        <v>4.3556872</v>
      </c>
      <c r="M75" s="18" t="n">
        <v>327.95996535</v>
      </c>
      <c r="N75" s="20" t="n">
        <v>7.42840697</v>
      </c>
      <c r="O75" s="18" t="s">
        <v>481</v>
      </c>
      <c r="P75" s="20" t="s">
        <v>481</v>
      </c>
      <c r="Q75" s="18" t="s">
        <v>481</v>
      </c>
      <c r="R75" s="20" t="s">
        <v>481</v>
      </c>
      <c r="S75" s="18" t="s">
        <v>481</v>
      </c>
      <c r="T75" s="20" t="s">
        <v>481</v>
      </c>
      <c r="U75" s="18" t="n">
        <v>328.4346665</v>
      </c>
      <c r="V75" s="20" t="n">
        <v>7.89293934</v>
      </c>
    </row>
    <row r="76" spans="1:22">
      <c r="A76" s="15" t="s">
        <v>551</v>
      </c>
      <c r="B76" s="17" t="n">
        <v>14167</v>
      </c>
      <c r="C76" s="18">
        <f>(232.0/B76*100)</f>
        <v/>
      </c>
      <c r="D76" s="19" t="n">
        <v>13935</v>
      </c>
      <c r="E76" s="18" t="n">
        <v>396.23986839</v>
      </c>
      <c r="F76" s="20" t="n">
        <v>4.45615661</v>
      </c>
      <c r="G76" s="18" t="n">
        <v>419.15608214</v>
      </c>
      <c r="H76" s="20" t="n">
        <v>3.8880513</v>
      </c>
      <c r="I76" s="18" t="n">
        <v>446.2166328</v>
      </c>
      <c r="J76" s="20" t="n">
        <v>2.58501048</v>
      </c>
      <c r="K76" s="18" t="n">
        <v>438.44176486</v>
      </c>
      <c r="L76" s="20" t="n">
        <v>3.26507708</v>
      </c>
      <c r="M76" s="18" t="n">
        <v>403.01903176</v>
      </c>
      <c r="N76" s="20" t="n">
        <v>4.98924097</v>
      </c>
      <c r="O76" s="18" t="s">
        <v>481</v>
      </c>
      <c r="P76" s="20" t="s">
        <v>481</v>
      </c>
      <c r="Q76" s="18" t="s">
        <v>481</v>
      </c>
      <c r="R76" s="20" t="s">
        <v>481</v>
      </c>
      <c r="S76" s="18" t="s">
        <v>481</v>
      </c>
      <c r="T76" s="20" t="s">
        <v>481</v>
      </c>
      <c r="U76" s="18" t="n">
        <v>372.07769894</v>
      </c>
      <c r="V76" s="20" t="n">
        <v>7.58416572</v>
      </c>
    </row>
    <row r="77" spans="1:22">
      <c r="A77" s="15" t="s">
        <v>552</v>
      </c>
      <c r="B77" s="17" t="n">
        <v>6062</v>
      </c>
      <c r="C77" s="18">
        <f>(188.0/B77*100)</f>
        <v/>
      </c>
      <c r="D77" s="19" t="n">
        <v>5874</v>
      </c>
      <c r="E77" s="18" t="n">
        <v>402.99526742</v>
      </c>
      <c r="F77" s="20" t="n">
        <v>4.48514317</v>
      </c>
      <c r="G77" s="18" t="n">
        <v>426.6670615</v>
      </c>
      <c r="H77" s="20" t="n">
        <v>3.49664951</v>
      </c>
      <c r="I77" s="18" t="n">
        <v>440.24957207</v>
      </c>
      <c r="J77" s="20" t="n">
        <v>3.36087431</v>
      </c>
      <c r="K77" s="18" t="n">
        <v>430.86637196</v>
      </c>
      <c r="L77" s="20" t="n">
        <v>4.5156345</v>
      </c>
      <c r="M77" s="18" t="n">
        <v>371.88816463</v>
      </c>
      <c r="N77" s="20" t="n">
        <v>4.68585368</v>
      </c>
      <c r="O77" s="18" t="s">
        <v>481</v>
      </c>
      <c r="P77" s="20" t="s">
        <v>481</v>
      </c>
      <c r="Q77" s="18" t="s">
        <v>481</v>
      </c>
      <c r="R77" s="20" t="s">
        <v>481</v>
      </c>
      <c r="S77" s="18" t="s">
        <v>481</v>
      </c>
      <c r="T77" s="20" t="s">
        <v>481</v>
      </c>
      <c r="U77" s="18" t="n">
        <v>355.90270188</v>
      </c>
      <c r="V77" s="20" t="n">
        <v>5.58840428</v>
      </c>
    </row>
    <row r="78" spans="1:22">
      <c r="A78" s="15" t="s">
        <v>553</v>
      </c>
      <c r="B78" s="17" t="n">
        <v>5826</v>
      </c>
      <c r="C78" s="18">
        <f>(0.0/B78*100)</f>
        <v/>
      </c>
      <c r="D78" s="19" t="n">
        <v>5826</v>
      </c>
      <c r="E78" s="18" t="n">
        <v>463.74463751</v>
      </c>
      <c r="F78" s="20" t="n">
        <v>6.33874944</v>
      </c>
      <c r="G78" s="18" t="n">
        <v>484.8133713</v>
      </c>
      <c r="H78" s="20" t="n">
        <v>6.27090756</v>
      </c>
      <c r="I78" s="18" t="n">
        <v>497.17393161</v>
      </c>
      <c r="J78" s="20" t="n">
        <v>4.95035422</v>
      </c>
      <c r="K78" s="18" t="n">
        <v>496.79619993</v>
      </c>
      <c r="L78" s="20" t="n">
        <v>5.29652743</v>
      </c>
      <c r="M78" s="18" t="s">
        <v>481</v>
      </c>
      <c r="N78" s="20" t="s">
        <v>481</v>
      </c>
      <c r="O78" s="18" t="s">
        <v>481</v>
      </c>
      <c r="P78" s="20" t="s">
        <v>481</v>
      </c>
      <c r="Q78" s="18" t="n">
        <v>390.3611</v>
      </c>
      <c r="R78" s="20" t="n">
        <v>35.81002551</v>
      </c>
      <c r="S78" s="18" t="n">
        <v>390.91539451</v>
      </c>
      <c r="T78" s="20" t="n">
        <v>25.85664489</v>
      </c>
      <c r="U78" s="18" t="n">
        <v>454.59417956</v>
      </c>
      <c r="V78" s="20" t="n">
        <v>21.95778921</v>
      </c>
    </row>
    <row customHeight="1" ht="25" r="79" spans="1:22">
      <c r="A79" s="15" t="s">
        <v>554</v>
      </c>
      <c r="B79" s="17" t="n">
        <v>1657</v>
      </c>
      <c r="C79" s="18">
        <f>(41.0/B79*100)</f>
        <v/>
      </c>
      <c r="D79" s="19" t="n">
        <v>1616</v>
      </c>
      <c r="E79" s="18" t="n">
        <v>429.18285125</v>
      </c>
      <c r="F79" s="20" t="n">
        <v>11.48363976</v>
      </c>
      <c r="G79" s="18" t="n">
        <v>452.10166381</v>
      </c>
      <c r="H79" s="20" t="n">
        <v>9.39734361</v>
      </c>
      <c r="I79" s="18" t="n">
        <v>465.34282307</v>
      </c>
      <c r="J79" s="20" t="n">
        <v>7.28575038</v>
      </c>
      <c r="K79" s="18" t="n">
        <v>459.59556356</v>
      </c>
      <c r="L79" s="20" t="n">
        <v>10.6146289</v>
      </c>
      <c r="M79" s="18" t="s">
        <v>481</v>
      </c>
      <c r="N79" s="20" t="s">
        <v>481</v>
      </c>
      <c r="O79" s="18" t="s">
        <v>481</v>
      </c>
      <c r="P79" s="20" t="s">
        <v>481</v>
      </c>
      <c r="Q79" s="18" t="s">
        <v>481</v>
      </c>
      <c r="R79" s="20" t="s">
        <v>481</v>
      </c>
      <c r="S79" s="18" t="s">
        <v>481</v>
      </c>
      <c r="T79" s="20" t="s">
        <v>481</v>
      </c>
      <c r="U79" s="18" t="n">
        <v>367.02906711</v>
      </c>
      <c r="V79" s="20" t="n">
        <v>30.64271932</v>
      </c>
    </row>
    <row r="80" spans="1:22">
      <c r="A80" s="15" t="s">
        <v>555</v>
      </c>
      <c r="B80" s="17" t="n">
        <v>7841</v>
      </c>
      <c r="C80" s="18">
        <f>(0.0/B80*100)</f>
        <v/>
      </c>
      <c r="D80" s="19" t="n">
        <v>7841</v>
      </c>
      <c r="E80" s="18" t="n">
        <v>427.94244644</v>
      </c>
      <c r="F80" s="20" t="n">
        <v>8.83999163</v>
      </c>
      <c r="G80" s="18" t="n">
        <v>442.50025433</v>
      </c>
      <c r="H80" s="20" t="n">
        <v>10.23764242</v>
      </c>
      <c r="I80" s="18" t="n">
        <v>450.70994944</v>
      </c>
      <c r="J80" s="20" t="n">
        <v>4.7246852</v>
      </c>
      <c r="K80" s="18" t="n">
        <v>466.43254098</v>
      </c>
      <c r="L80" s="20" t="n">
        <v>4.61312887</v>
      </c>
      <c r="M80" s="18" t="s">
        <v>481</v>
      </c>
      <c r="N80" s="20" t="s">
        <v>481</v>
      </c>
      <c r="O80" s="18" t="s">
        <v>481</v>
      </c>
      <c r="P80" s="20" t="s">
        <v>481</v>
      </c>
      <c r="Q80" s="18" t="s">
        <v>481</v>
      </c>
      <c r="R80" s="20" t="s">
        <v>481</v>
      </c>
      <c r="S80" s="18" t="s">
        <v>481</v>
      </c>
      <c r="T80" s="20" t="s">
        <v>481</v>
      </c>
      <c r="U80" s="18" t="n">
        <v>397.18808816</v>
      </c>
      <c r="V80" s="20" t="n">
        <v>37.78643051</v>
      </c>
    </row>
    <row r="81" spans="1:22">
      <c r="A81" s="23" t="s">
        <v>556</v>
      </c>
      <c r="B81" s="17" t="n">
        <v>8861</v>
      </c>
      <c r="C81" s="18">
        <f>(76.0/B81*100)</f>
        <v/>
      </c>
      <c r="D81" s="19" t="n">
        <v>8785</v>
      </c>
      <c r="E81" s="18" t="n">
        <v>401.63546061</v>
      </c>
      <c r="F81" s="20" t="n">
        <v>6.78151455</v>
      </c>
      <c r="G81" s="18" t="n">
        <v>426.03619752</v>
      </c>
      <c r="H81" s="20" t="n">
        <v>4.59438444</v>
      </c>
      <c r="I81" s="18" t="n">
        <v>453.82586025</v>
      </c>
      <c r="J81" s="20" t="n">
        <v>3.92004328</v>
      </c>
      <c r="K81" s="18" t="n">
        <v>472.27509222</v>
      </c>
      <c r="L81" s="20" t="n">
        <v>3.64483806</v>
      </c>
      <c r="M81" s="18" t="n">
        <v>398.96231336</v>
      </c>
      <c r="N81" s="20" t="n">
        <v>5.16401149</v>
      </c>
      <c r="O81" s="18" t="s">
        <v>481</v>
      </c>
      <c r="P81" s="20" t="s">
        <v>481</v>
      </c>
      <c r="Q81" s="18" t="s">
        <v>481</v>
      </c>
      <c r="R81" s="20" t="s">
        <v>481</v>
      </c>
      <c r="S81" s="18" t="s">
        <v>481</v>
      </c>
      <c r="T81" s="20" t="s">
        <v>481</v>
      </c>
      <c r="U81" s="18" t="n">
        <v>392.46689989</v>
      </c>
      <c r="V81" s="20" t="n">
        <v>17.79184187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786</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466.53800939</v>
      </c>
      <c r="F7" s="20" t="n">
        <v>4.06597286</v>
      </c>
      <c r="G7" s="18" t="n">
        <v>483.11697123</v>
      </c>
      <c r="H7" s="20" t="n">
        <v>3.26377364</v>
      </c>
      <c r="I7" s="18" t="n">
        <v>506.78816651</v>
      </c>
      <c r="J7" s="20" t="n">
        <v>2.43754615</v>
      </c>
      <c r="K7" s="18" t="n">
        <v>522.57527555</v>
      </c>
      <c r="L7" s="20" t="n">
        <v>2.8951899</v>
      </c>
      <c r="M7" s="18" t="n">
        <v>447.9744125</v>
      </c>
      <c r="N7" s="20" t="n">
        <v>3.96785557</v>
      </c>
      <c r="O7" s="18" t="s">
        <v>481</v>
      </c>
      <c r="P7" s="20" t="s">
        <v>481</v>
      </c>
      <c r="Q7" s="18" t="s">
        <v>481</v>
      </c>
      <c r="R7" s="20" t="s">
        <v>481</v>
      </c>
      <c r="S7" s="18" t="s">
        <v>481</v>
      </c>
      <c r="T7" s="20" t="s">
        <v>481</v>
      </c>
      <c r="U7" s="18" t="n">
        <v>463.35004091</v>
      </c>
      <c r="V7" s="20" t="n">
        <v>9.20938773</v>
      </c>
    </row>
    <row r="8" spans="1:22">
      <c r="A8" s="15" t="s">
        <v>483</v>
      </c>
      <c r="B8" s="17" t="n">
        <v>7007</v>
      </c>
      <c r="C8" s="18">
        <f>(53.0/B8*100)</f>
        <v/>
      </c>
      <c r="D8" s="19" t="n">
        <v>6954</v>
      </c>
      <c r="E8" s="18" t="n">
        <v>472.63693373</v>
      </c>
      <c r="F8" s="20" t="n">
        <v>8.233986870000001</v>
      </c>
      <c r="G8" s="18" t="n">
        <v>492.17731738</v>
      </c>
      <c r="H8" s="20" t="n">
        <v>6.11465152</v>
      </c>
      <c r="I8" s="18" t="n">
        <v>514.72048217</v>
      </c>
      <c r="J8" s="20" t="n">
        <v>4.27194363</v>
      </c>
      <c r="K8" s="18" t="n">
        <v>519.91229641</v>
      </c>
      <c r="L8" s="20" t="n">
        <v>3.46117342</v>
      </c>
      <c r="M8" s="18" t="n">
        <v>436.4198708</v>
      </c>
      <c r="N8" s="20" t="n">
        <v>3.89765197</v>
      </c>
      <c r="O8" s="18" t="s">
        <v>481</v>
      </c>
      <c r="P8" s="20" t="s">
        <v>481</v>
      </c>
      <c r="Q8" s="18" t="s">
        <v>481</v>
      </c>
      <c r="R8" s="20" t="s">
        <v>481</v>
      </c>
      <c r="S8" s="18" t="s">
        <v>481</v>
      </c>
      <c r="T8" s="20" t="s">
        <v>481</v>
      </c>
      <c r="U8" s="18" t="n">
        <v>449.28111173</v>
      </c>
      <c r="V8" s="20" t="n">
        <v>10.46425006</v>
      </c>
    </row>
    <row r="9" spans="1:22">
      <c r="A9" s="15" t="s">
        <v>484</v>
      </c>
      <c r="B9" s="17" t="n">
        <v>9651</v>
      </c>
      <c r="C9" s="18">
        <f>(642.0/B9*100)</f>
        <v/>
      </c>
      <c r="D9" s="19" t="n">
        <v>9009</v>
      </c>
      <c r="E9" s="18" t="n">
        <v>477.83926258</v>
      </c>
      <c r="F9" s="20" t="n">
        <v>5.1820069</v>
      </c>
      <c r="G9" s="18" t="n">
        <v>501.22717126</v>
      </c>
      <c r="H9" s="20" t="n">
        <v>4.17011353</v>
      </c>
      <c r="I9" s="18" t="n">
        <v>529.96375441</v>
      </c>
      <c r="J9" s="20" t="n">
        <v>2.44965785</v>
      </c>
      <c r="K9" s="18" t="n">
        <v>530.92477372</v>
      </c>
      <c r="L9" s="20" t="n">
        <v>3.02656897</v>
      </c>
      <c r="M9" s="18" t="n">
        <v>416.22075865</v>
      </c>
      <c r="N9" s="20" t="n">
        <v>6.04975957</v>
      </c>
      <c r="O9" s="18" t="s">
        <v>481</v>
      </c>
      <c r="P9" s="20" t="s">
        <v>481</v>
      </c>
      <c r="Q9" s="18" t="s">
        <v>481</v>
      </c>
      <c r="R9" s="20" t="s">
        <v>481</v>
      </c>
      <c r="S9" s="18" t="s">
        <v>481</v>
      </c>
      <c r="T9" s="20" t="s">
        <v>481</v>
      </c>
      <c r="U9" s="18" t="n">
        <v>431.48049288</v>
      </c>
      <c r="V9" s="20" t="n">
        <v>8.19386559</v>
      </c>
    </row>
    <row r="10" spans="1:22">
      <c r="A10" s="15" t="s">
        <v>485</v>
      </c>
      <c r="B10" s="17" t="n">
        <v>20058</v>
      </c>
      <c r="C10" s="18">
        <f>(547.0/B10*100)</f>
        <v/>
      </c>
      <c r="D10" s="19" t="n">
        <v>19511</v>
      </c>
      <c r="E10" s="18" t="n">
        <v>484.63252106</v>
      </c>
      <c r="F10" s="20" t="n">
        <v>5.03195855</v>
      </c>
      <c r="G10" s="18" t="n">
        <v>504.38233751</v>
      </c>
      <c r="H10" s="20" t="n">
        <v>3.87133943</v>
      </c>
      <c r="I10" s="18" t="n">
        <v>520.32571035</v>
      </c>
      <c r="J10" s="20" t="n">
        <v>2.76095037</v>
      </c>
      <c r="K10" s="18" t="n">
        <v>537.59385689</v>
      </c>
      <c r="L10" s="20" t="n">
        <v>3.0976374</v>
      </c>
      <c r="M10" s="18" t="n">
        <v>457.66484393</v>
      </c>
      <c r="N10" s="20" t="n">
        <v>6.03159435</v>
      </c>
      <c r="O10" s="18" t="s">
        <v>481</v>
      </c>
      <c r="P10" s="20" t="s">
        <v>481</v>
      </c>
      <c r="Q10" s="18" t="s">
        <v>481</v>
      </c>
      <c r="R10" s="20" t="s">
        <v>481</v>
      </c>
      <c r="S10" s="18" t="s">
        <v>481</v>
      </c>
      <c r="T10" s="20" t="s">
        <v>481</v>
      </c>
      <c r="U10" s="18" t="n">
        <v>453.53106397</v>
      </c>
      <c r="V10" s="20" t="n">
        <v>8.328259210000001</v>
      </c>
    </row>
    <row r="11" spans="1:22">
      <c r="A11" s="15" t="s">
        <v>486</v>
      </c>
      <c r="B11" s="17" t="n">
        <v>7053</v>
      </c>
      <c r="C11" s="18">
        <f>(98.0/B11*100)</f>
        <v/>
      </c>
      <c r="D11" s="19" t="n">
        <v>6955</v>
      </c>
      <c r="E11" s="18" t="n">
        <v>385.20064777</v>
      </c>
      <c r="F11" s="20" t="n">
        <v>7.09744379</v>
      </c>
      <c r="G11" s="18" t="n">
        <v>410.42743963</v>
      </c>
      <c r="H11" s="20" t="n">
        <v>4.55334233</v>
      </c>
      <c r="I11" s="18" t="n">
        <v>433.05499715</v>
      </c>
      <c r="J11" s="20" t="n">
        <v>3.09167223</v>
      </c>
      <c r="K11" s="18" t="n">
        <v>440.07998953</v>
      </c>
      <c r="L11" s="20" t="n">
        <v>3.3725155</v>
      </c>
      <c r="M11" s="18" t="n">
        <v>381.61604453</v>
      </c>
      <c r="N11" s="20" t="n">
        <v>5.27695564</v>
      </c>
      <c r="O11" s="18" t="s">
        <v>481</v>
      </c>
      <c r="P11" s="20" t="s">
        <v>481</v>
      </c>
      <c r="Q11" s="18" t="s">
        <v>481</v>
      </c>
      <c r="R11" s="20" t="s">
        <v>481</v>
      </c>
      <c r="S11" s="18" t="s">
        <v>481</v>
      </c>
      <c r="T11" s="20" t="s">
        <v>481</v>
      </c>
      <c r="U11" s="18" t="n">
        <v>377.27349894</v>
      </c>
      <c r="V11" s="20" t="n">
        <v>8.92793996</v>
      </c>
    </row>
    <row r="12" spans="1:22">
      <c r="A12" s="15" t="s">
        <v>487</v>
      </c>
      <c r="B12" s="17" t="n">
        <v>6894</v>
      </c>
      <c r="C12" s="18">
        <f>(59.0/B12*100)</f>
        <v/>
      </c>
      <c r="D12" s="19" t="n">
        <v>6835</v>
      </c>
      <c r="E12" s="18" t="n">
        <v>456.7745869</v>
      </c>
      <c r="F12" s="20" t="n">
        <v>4.26495071</v>
      </c>
      <c r="G12" s="18" t="n">
        <v>475.97559303</v>
      </c>
      <c r="H12" s="20" t="n">
        <v>3.63468021</v>
      </c>
      <c r="I12" s="18" t="n">
        <v>505.83221918</v>
      </c>
      <c r="J12" s="20" t="n">
        <v>3.03847491</v>
      </c>
      <c r="K12" s="18" t="n">
        <v>511.17092924</v>
      </c>
      <c r="L12" s="20" t="n">
        <v>3.28477966</v>
      </c>
      <c r="M12" s="18" t="n">
        <v>424.64340274</v>
      </c>
      <c r="N12" s="20" t="n">
        <v>6.97346529</v>
      </c>
      <c r="O12" s="18" t="s">
        <v>481</v>
      </c>
      <c r="P12" s="20" t="s">
        <v>481</v>
      </c>
      <c r="Q12" s="18" t="s">
        <v>481</v>
      </c>
      <c r="R12" s="20" t="s">
        <v>481</v>
      </c>
      <c r="S12" s="18" t="s">
        <v>481</v>
      </c>
      <c r="T12" s="20" t="s">
        <v>481</v>
      </c>
      <c r="U12" s="18" t="n">
        <v>404.36239775</v>
      </c>
      <c r="V12" s="20" t="n">
        <v>11.75548228</v>
      </c>
    </row>
    <row r="13" spans="1:22">
      <c r="A13" s="15" t="s">
        <v>488</v>
      </c>
      <c r="B13" s="17" t="n">
        <v>7161</v>
      </c>
      <c r="C13" s="18">
        <f>(139.0/B13*100)</f>
        <v/>
      </c>
      <c r="D13" s="19" t="n">
        <v>7022</v>
      </c>
      <c r="E13" s="18" t="n">
        <v>487.48514659</v>
      </c>
      <c r="F13" s="20" t="n">
        <v>6.15097856</v>
      </c>
      <c r="G13" s="18" t="n">
        <v>504.00704601</v>
      </c>
      <c r="H13" s="20" t="n">
        <v>4.56580029</v>
      </c>
      <c r="I13" s="18" t="n">
        <v>518.3519055199999</v>
      </c>
      <c r="J13" s="20" t="n">
        <v>2.23909211</v>
      </c>
      <c r="K13" s="18" t="n">
        <v>516.60313883</v>
      </c>
      <c r="L13" s="20" t="n">
        <v>3.25440656</v>
      </c>
      <c r="M13" s="18" t="n">
        <v>455.80166196</v>
      </c>
      <c r="N13" s="20" t="n">
        <v>7.99019283</v>
      </c>
      <c r="O13" s="18" t="s">
        <v>481</v>
      </c>
      <c r="P13" s="20" t="s">
        <v>481</v>
      </c>
      <c r="Q13" s="18" t="s">
        <v>481</v>
      </c>
      <c r="R13" s="20" t="s">
        <v>481</v>
      </c>
      <c r="S13" s="18" t="s">
        <v>481</v>
      </c>
      <c r="T13" s="20" t="s">
        <v>481</v>
      </c>
      <c r="U13" s="18" t="n">
        <v>460.31680853</v>
      </c>
      <c r="V13" s="20" t="n">
        <v>10.40627961</v>
      </c>
    </row>
    <row r="14" spans="1:22">
      <c r="A14" s="15" t="s">
        <v>489</v>
      </c>
      <c r="B14" s="17" t="n">
        <v>5587</v>
      </c>
      <c r="C14" s="18">
        <f>(78.0/B14*100)</f>
        <v/>
      </c>
      <c r="D14" s="19" t="n">
        <v>5509</v>
      </c>
      <c r="E14" s="18" t="n">
        <v>487.20729129</v>
      </c>
      <c r="F14" s="20" t="n">
        <v>5.64098584</v>
      </c>
      <c r="G14" s="18" t="n">
        <v>520.22853092</v>
      </c>
      <c r="H14" s="20" t="n">
        <v>3.65421983</v>
      </c>
      <c r="I14" s="18" t="n">
        <v>528.07086236</v>
      </c>
      <c r="J14" s="20" t="n">
        <v>2.55493674</v>
      </c>
      <c r="K14" s="18" t="n">
        <v>519.14501182</v>
      </c>
      <c r="L14" s="20" t="n">
        <v>3.05493672</v>
      </c>
      <c r="M14" s="18" t="n">
        <v>457.2678843</v>
      </c>
      <c r="N14" s="20" t="n">
        <v>9.76355004</v>
      </c>
      <c r="O14" s="18" t="s">
        <v>481</v>
      </c>
      <c r="P14" s="20" t="s">
        <v>481</v>
      </c>
      <c r="Q14" s="18" t="s">
        <v>481</v>
      </c>
      <c r="R14" s="20" t="s">
        <v>481</v>
      </c>
      <c r="S14" s="18" t="s">
        <v>481</v>
      </c>
      <c r="T14" s="20" t="s">
        <v>481</v>
      </c>
      <c r="U14" s="18" t="n">
        <v>457.45394724</v>
      </c>
      <c r="V14" s="20" t="n">
        <v>13.3253261</v>
      </c>
    </row>
    <row r="15" spans="1:22">
      <c r="A15" s="15" t="s">
        <v>490</v>
      </c>
      <c r="B15" s="17" t="n">
        <v>5882</v>
      </c>
      <c r="C15" s="18">
        <f>(63.0/B15*100)</f>
        <v/>
      </c>
      <c r="D15" s="19" t="n">
        <v>5819</v>
      </c>
      <c r="E15" s="18" t="n">
        <v>474.59819618</v>
      </c>
      <c r="F15" s="20" t="n">
        <v>6.89752587</v>
      </c>
      <c r="G15" s="18" t="n">
        <v>495.61483472</v>
      </c>
      <c r="H15" s="20" t="n">
        <v>4.0226782</v>
      </c>
      <c r="I15" s="18" t="n">
        <v>515.77015794</v>
      </c>
      <c r="J15" s="20" t="n">
        <v>2.57899094</v>
      </c>
      <c r="K15" s="18" t="n">
        <v>524.77324305</v>
      </c>
      <c r="L15" s="20" t="n">
        <v>2.84780075</v>
      </c>
      <c r="M15" s="18" t="n">
        <v>424.25667471</v>
      </c>
      <c r="N15" s="20" t="n">
        <v>10.82348656</v>
      </c>
      <c r="O15" s="18" t="s">
        <v>481</v>
      </c>
      <c r="P15" s="20" t="s">
        <v>481</v>
      </c>
      <c r="Q15" s="18" t="s">
        <v>481</v>
      </c>
      <c r="R15" s="20" t="s">
        <v>481</v>
      </c>
      <c r="S15" s="18" t="s">
        <v>481</v>
      </c>
      <c r="T15" s="20" t="s">
        <v>481</v>
      </c>
      <c r="U15" s="18" t="n">
        <v>456.42095471</v>
      </c>
      <c r="V15" s="20" t="n">
        <v>9.68181147</v>
      </c>
    </row>
    <row r="16" spans="1:22">
      <c r="A16" s="15" t="s">
        <v>491</v>
      </c>
      <c r="B16" s="17" t="n">
        <v>6108</v>
      </c>
      <c r="C16" s="18">
        <f>(122.0/B16*100)</f>
        <v/>
      </c>
      <c r="D16" s="19" t="n">
        <v>5986</v>
      </c>
      <c r="E16" s="18" t="n">
        <v>462.27509396</v>
      </c>
      <c r="F16" s="20" t="n">
        <v>4.1926662</v>
      </c>
      <c r="G16" s="18" t="n">
        <v>489.81230075</v>
      </c>
      <c r="H16" s="20" t="n">
        <v>4.25844762</v>
      </c>
      <c r="I16" s="18" t="n">
        <v>509.06129096</v>
      </c>
      <c r="J16" s="20" t="n">
        <v>2.35359378</v>
      </c>
      <c r="K16" s="18" t="n">
        <v>520.37481769</v>
      </c>
      <c r="L16" s="20" t="n">
        <v>3.37881353</v>
      </c>
      <c r="M16" s="18" t="n">
        <v>392.25010125</v>
      </c>
      <c r="N16" s="20" t="n">
        <v>6.28627534</v>
      </c>
      <c r="O16" s="18" t="s">
        <v>481</v>
      </c>
      <c r="P16" s="20" t="s">
        <v>481</v>
      </c>
      <c r="Q16" s="18" t="s">
        <v>481</v>
      </c>
      <c r="R16" s="20" t="s">
        <v>481</v>
      </c>
      <c r="S16" s="18" t="s">
        <v>481</v>
      </c>
      <c r="T16" s="20" t="s">
        <v>481</v>
      </c>
      <c r="U16" s="18" t="n">
        <v>410.82866134</v>
      </c>
      <c r="V16" s="20" t="n">
        <v>10.54588915</v>
      </c>
    </row>
    <row r="17" spans="1:22">
      <c r="A17" s="15" t="s">
        <v>492</v>
      </c>
      <c r="B17" s="17" t="n">
        <v>6504</v>
      </c>
      <c r="C17" s="18">
        <f>(1219.0/B17*100)</f>
        <v/>
      </c>
      <c r="D17" s="19" t="n">
        <v>5285</v>
      </c>
      <c r="E17" s="18" t="n">
        <v>484.82814169</v>
      </c>
      <c r="F17" s="20" t="n">
        <v>6.17211881</v>
      </c>
      <c r="G17" s="18" t="n">
        <v>494.21987245</v>
      </c>
      <c r="H17" s="20" t="n">
        <v>4.83933025</v>
      </c>
      <c r="I17" s="18" t="n">
        <v>516.75405726</v>
      </c>
      <c r="J17" s="20" t="n">
        <v>3.55403251</v>
      </c>
      <c r="K17" s="18" t="n">
        <v>534.80283161</v>
      </c>
      <c r="L17" s="20" t="n">
        <v>3.92388537</v>
      </c>
      <c r="M17" s="18" t="n">
        <v>437.56462066</v>
      </c>
      <c r="N17" s="20" t="n">
        <v>9.030836430000001</v>
      </c>
      <c r="O17" s="18" t="s">
        <v>481</v>
      </c>
      <c r="P17" s="20" t="s">
        <v>481</v>
      </c>
      <c r="Q17" s="18" t="s">
        <v>481</v>
      </c>
      <c r="R17" s="20" t="s">
        <v>481</v>
      </c>
      <c r="S17" s="18" t="s">
        <v>481</v>
      </c>
      <c r="T17" s="20" t="s">
        <v>481</v>
      </c>
      <c r="U17" s="18" t="n">
        <v>455.73348108</v>
      </c>
      <c r="V17" s="20" t="n">
        <v>7.74581613</v>
      </c>
    </row>
    <row r="18" spans="1:22">
      <c r="A18" s="15" t="s">
        <v>493</v>
      </c>
      <c r="B18" s="17" t="n">
        <v>5532</v>
      </c>
      <c r="C18" s="18">
        <f>(29.0/B18*100)</f>
        <v/>
      </c>
      <c r="D18" s="19" t="n">
        <v>5503</v>
      </c>
      <c r="E18" s="18" t="n">
        <v>425.40447515</v>
      </c>
      <c r="F18" s="20" t="n">
        <v>7.31279786</v>
      </c>
      <c r="G18" s="18" t="n">
        <v>452.30385245</v>
      </c>
      <c r="H18" s="20" t="n">
        <v>4.43299891</v>
      </c>
      <c r="I18" s="18" t="n">
        <v>468.61221025</v>
      </c>
      <c r="J18" s="20" t="n">
        <v>3.97510973</v>
      </c>
      <c r="K18" s="18" t="n">
        <v>457.14189259</v>
      </c>
      <c r="L18" s="20" t="n">
        <v>4.58541187</v>
      </c>
      <c r="M18" s="18" t="n">
        <v>391.0034032</v>
      </c>
      <c r="N18" s="20" t="n">
        <v>9.97945679</v>
      </c>
      <c r="O18" s="18" t="s">
        <v>481</v>
      </c>
      <c r="P18" s="20" t="s">
        <v>481</v>
      </c>
      <c r="Q18" s="18" t="s">
        <v>481</v>
      </c>
      <c r="R18" s="20" t="s">
        <v>481</v>
      </c>
      <c r="S18" s="18" t="s">
        <v>481</v>
      </c>
      <c r="T18" s="20" t="s">
        <v>481</v>
      </c>
      <c r="U18" s="18" t="n">
        <v>388.29855111</v>
      </c>
      <c r="V18" s="20" t="n">
        <v>9.953800899999999</v>
      </c>
    </row>
    <row r="19" spans="1:22">
      <c r="A19" s="15" t="s">
        <v>494</v>
      </c>
      <c r="B19" s="17" t="n">
        <v>5658</v>
      </c>
      <c r="C19" s="18">
        <f>(157.0/B19*100)</f>
        <v/>
      </c>
      <c r="D19" s="19" t="n">
        <v>5501</v>
      </c>
      <c r="E19" s="18" t="n">
        <v>435.39344159</v>
      </c>
      <c r="F19" s="20" t="n">
        <v>6.2004465</v>
      </c>
      <c r="G19" s="18" t="n">
        <v>462.94889854</v>
      </c>
      <c r="H19" s="20" t="n">
        <v>4.42881436</v>
      </c>
      <c r="I19" s="18" t="n">
        <v>489.71540654</v>
      </c>
      <c r="J19" s="20" t="n">
        <v>3.4303176</v>
      </c>
      <c r="K19" s="18" t="n">
        <v>491.3709953</v>
      </c>
      <c r="L19" s="20" t="n">
        <v>4.14295493</v>
      </c>
      <c r="M19" s="18" t="n">
        <v>469.44549655</v>
      </c>
      <c r="N19" s="20" t="n">
        <v>7.71795137</v>
      </c>
      <c r="O19" s="18" t="s">
        <v>481</v>
      </c>
      <c r="P19" s="20" t="s">
        <v>481</v>
      </c>
      <c r="Q19" s="18" t="s">
        <v>481</v>
      </c>
      <c r="R19" s="20" t="s">
        <v>481</v>
      </c>
      <c r="S19" s="18" t="s">
        <v>481</v>
      </c>
      <c r="T19" s="20" t="s">
        <v>481</v>
      </c>
      <c r="U19" s="18" t="n">
        <v>412.73620541</v>
      </c>
      <c r="V19" s="20" t="n">
        <v>9.71782406</v>
      </c>
    </row>
    <row r="20" spans="1:22">
      <c r="A20" s="15" t="s">
        <v>495</v>
      </c>
      <c r="B20" s="17" t="n">
        <v>3371</v>
      </c>
      <c r="C20" s="18">
        <f>(75.0/B20*100)</f>
        <v/>
      </c>
      <c r="D20" s="19" t="n">
        <v>3296</v>
      </c>
      <c r="E20" s="18" t="n">
        <v>462.16287789</v>
      </c>
      <c r="F20" s="20" t="n">
        <v>8.95462968</v>
      </c>
      <c r="G20" s="18" t="n">
        <v>485.8102706</v>
      </c>
      <c r="H20" s="20" t="n">
        <v>6.85097246</v>
      </c>
      <c r="I20" s="18" t="n">
        <v>497.96880661</v>
      </c>
      <c r="J20" s="20" t="n">
        <v>2.82236052</v>
      </c>
      <c r="K20" s="18" t="n">
        <v>492.86458744</v>
      </c>
      <c r="L20" s="20" t="n">
        <v>3.38957625</v>
      </c>
      <c r="M20" s="18" t="n">
        <v>438.43210807</v>
      </c>
      <c r="N20" s="20" t="n">
        <v>7.17346823</v>
      </c>
      <c r="O20" s="18" t="s">
        <v>481</v>
      </c>
      <c r="P20" s="20" t="s">
        <v>481</v>
      </c>
      <c r="Q20" s="18" t="s">
        <v>481</v>
      </c>
      <c r="R20" s="20" t="s">
        <v>481</v>
      </c>
      <c r="S20" s="18" t="s">
        <v>481</v>
      </c>
      <c r="T20" s="20" t="s">
        <v>481</v>
      </c>
      <c r="U20" s="18" t="n">
        <v>430.01732821</v>
      </c>
      <c r="V20" s="20" t="n">
        <v>18.05342122</v>
      </c>
    </row>
    <row r="21" spans="1:22">
      <c r="A21" s="15" t="s">
        <v>496</v>
      </c>
      <c r="B21" s="17" t="n">
        <v>5741</v>
      </c>
      <c r="C21" s="18">
        <f>(46.0/B21*100)</f>
        <v/>
      </c>
      <c r="D21" s="19" t="n">
        <v>5695</v>
      </c>
      <c r="E21" s="18" t="n">
        <v>493.40840867</v>
      </c>
      <c r="F21" s="20" t="n">
        <v>5.99184761</v>
      </c>
      <c r="G21" s="18" t="n">
        <v>501.07077476</v>
      </c>
      <c r="H21" s="20" t="n">
        <v>4.42704623</v>
      </c>
      <c r="I21" s="18" t="n">
        <v>511.23125708</v>
      </c>
      <c r="J21" s="20" t="n">
        <v>2.50780493</v>
      </c>
      <c r="K21" s="18" t="n">
        <v>511.21616061</v>
      </c>
      <c r="L21" s="20" t="n">
        <v>2.45621753</v>
      </c>
      <c r="M21" s="18" t="n">
        <v>453.31234764</v>
      </c>
      <c r="N21" s="20" t="n">
        <v>6.2921512</v>
      </c>
      <c r="O21" s="18" t="s">
        <v>481</v>
      </c>
      <c r="P21" s="20" t="s">
        <v>481</v>
      </c>
      <c r="Q21" s="18" t="s">
        <v>481</v>
      </c>
      <c r="R21" s="20" t="s">
        <v>481</v>
      </c>
      <c r="S21" s="18" t="s">
        <v>481</v>
      </c>
      <c r="T21" s="20" t="s">
        <v>481</v>
      </c>
      <c r="U21" s="18" t="n">
        <v>483.45752876</v>
      </c>
      <c r="V21" s="20" t="n">
        <v>14.86990481</v>
      </c>
    </row>
    <row r="22" spans="1:22">
      <c r="A22" s="15" t="s">
        <v>497</v>
      </c>
      <c r="B22" s="17" t="n">
        <v>6598</v>
      </c>
      <c r="C22" s="18">
        <f>(35.0/B22*100)</f>
        <v/>
      </c>
      <c r="D22" s="19" t="n">
        <v>6563</v>
      </c>
      <c r="E22" s="18" t="n">
        <v>455.19385326</v>
      </c>
      <c r="F22" s="20" t="n">
        <v>6.71762737</v>
      </c>
      <c r="G22" s="18" t="n">
        <v>459.77915903</v>
      </c>
      <c r="H22" s="20" t="n">
        <v>5.62627746</v>
      </c>
      <c r="I22" s="18" t="n">
        <v>486.01560778</v>
      </c>
      <c r="J22" s="20" t="n">
        <v>3.94239952</v>
      </c>
      <c r="K22" s="18" t="n">
        <v>487.35067011</v>
      </c>
      <c r="L22" s="20" t="n">
        <v>5.79328368</v>
      </c>
      <c r="M22" s="18" t="n">
        <v>421.41018908</v>
      </c>
      <c r="N22" s="20" t="n">
        <v>15.0936442</v>
      </c>
      <c r="O22" s="18" t="s">
        <v>481</v>
      </c>
      <c r="P22" s="20" t="s">
        <v>481</v>
      </c>
      <c r="Q22" s="18" t="n">
        <v>465.3184081</v>
      </c>
      <c r="R22" s="20" t="n">
        <v>9.52311205</v>
      </c>
      <c r="S22" s="18" t="s">
        <v>481</v>
      </c>
      <c r="T22" s="20" t="s">
        <v>481</v>
      </c>
      <c r="U22" s="18" t="n">
        <v>378.30026047</v>
      </c>
      <c r="V22" s="20" t="n">
        <v>12.24034212</v>
      </c>
    </row>
    <row r="23" spans="1:22">
      <c r="A23" s="15" t="s">
        <v>498</v>
      </c>
      <c r="B23" s="17" t="n">
        <v>11583</v>
      </c>
      <c r="C23" s="18">
        <f>(230.0/B23*100)</f>
        <v/>
      </c>
      <c r="D23" s="19" t="n">
        <v>11353</v>
      </c>
      <c r="E23" s="18" t="n">
        <v>459.98878106</v>
      </c>
      <c r="F23" s="20" t="n">
        <v>6.666927</v>
      </c>
      <c r="G23" s="18" t="n">
        <v>481.09889494</v>
      </c>
      <c r="H23" s="20" t="n">
        <v>4.78142914</v>
      </c>
      <c r="I23" s="18" t="n">
        <v>499.98666802</v>
      </c>
      <c r="J23" s="20" t="n">
        <v>3.1899396</v>
      </c>
      <c r="K23" s="18" t="n">
        <v>497.68644289</v>
      </c>
      <c r="L23" s="20" t="n">
        <v>4.06915347</v>
      </c>
      <c r="M23" s="18" t="n">
        <v>456.42298295</v>
      </c>
      <c r="N23" s="20" t="n">
        <v>6.22776086</v>
      </c>
      <c r="O23" s="18" t="s">
        <v>481</v>
      </c>
      <c r="P23" s="20" t="s">
        <v>481</v>
      </c>
      <c r="Q23" s="18" t="s">
        <v>481</v>
      </c>
      <c r="R23" s="20" t="s">
        <v>481</v>
      </c>
      <c r="S23" s="18" t="s">
        <v>481</v>
      </c>
      <c r="T23" s="20" t="s">
        <v>481</v>
      </c>
      <c r="U23" s="18" t="n">
        <v>440.34242009</v>
      </c>
      <c r="V23" s="20" t="n">
        <v>10.24514946</v>
      </c>
    </row>
    <row r="24" spans="1:22">
      <c r="A24" s="15" t="s">
        <v>499</v>
      </c>
      <c r="B24" s="17" t="n">
        <v>6647</v>
      </c>
      <c r="C24" s="18">
        <f>(7.0/B24*100)</f>
        <v/>
      </c>
      <c r="D24" s="19" t="n">
        <v>6640</v>
      </c>
      <c r="E24" s="18" t="n">
        <v>470.35040227</v>
      </c>
      <c r="F24" s="20" t="n">
        <v>6.94288371</v>
      </c>
      <c r="G24" s="18" t="n">
        <v>506.39620817</v>
      </c>
      <c r="H24" s="20" t="n">
        <v>4.93259577</v>
      </c>
      <c r="I24" s="18" t="n">
        <v>531.10839644</v>
      </c>
      <c r="J24" s="20" t="n">
        <v>3.27598392</v>
      </c>
      <c r="K24" s="18" t="n">
        <v>547.28262614</v>
      </c>
      <c r="L24" s="20" t="n">
        <v>3.52077121</v>
      </c>
      <c r="M24" s="18" t="n">
        <v>484.53808905</v>
      </c>
      <c r="N24" s="20" t="n">
        <v>15.38063095</v>
      </c>
      <c r="O24" s="18" t="s">
        <v>481</v>
      </c>
      <c r="P24" s="20" t="s">
        <v>481</v>
      </c>
      <c r="Q24" s="18" t="s">
        <v>481</v>
      </c>
      <c r="R24" s="20" t="s">
        <v>481</v>
      </c>
      <c r="S24" s="18" t="s">
        <v>481</v>
      </c>
      <c r="T24" s="20" t="s">
        <v>481</v>
      </c>
      <c r="U24" s="18" t="n">
        <v>484.30675687</v>
      </c>
      <c r="V24" s="20" t="n">
        <v>16.89670724</v>
      </c>
    </row>
    <row r="25" spans="1:22">
      <c r="A25" s="15" t="s">
        <v>500</v>
      </c>
      <c r="B25" s="17" t="n">
        <v>5581</v>
      </c>
      <c r="C25" s="18">
        <f>(25.0/B25*100)</f>
        <v/>
      </c>
      <c r="D25" s="19" t="n">
        <v>5556</v>
      </c>
      <c r="E25" s="18" t="n">
        <v>499.90867248</v>
      </c>
      <c r="F25" s="20" t="n">
        <v>13.68343173</v>
      </c>
      <c r="G25" s="18" t="n">
        <v>504.50976417</v>
      </c>
      <c r="H25" s="20" t="n">
        <v>7.19622574</v>
      </c>
      <c r="I25" s="18" t="n">
        <v>529.78135553</v>
      </c>
      <c r="J25" s="20" t="n">
        <v>4.07176193</v>
      </c>
      <c r="K25" s="18" t="n">
        <v>536.72932637</v>
      </c>
      <c r="L25" s="20" t="n">
        <v>4.07853099</v>
      </c>
      <c r="M25" s="18" t="n">
        <v>433.74903496</v>
      </c>
      <c r="N25" s="20" t="n">
        <v>6.33413158</v>
      </c>
      <c r="O25" s="18" t="s">
        <v>481</v>
      </c>
      <c r="P25" s="20" t="s">
        <v>481</v>
      </c>
      <c r="Q25" s="18" t="s">
        <v>481</v>
      </c>
      <c r="R25" s="20" t="s">
        <v>481</v>
      </c>
      <c r="S25" s="18" t="s">
        <v>481</v>
      </c>
      <c r="T25" s="20" t="s">
        <v>481</v>
      </c>
      <c r="U25" s="18" t="n">
        <v>510.11083469</v>
      </c>
      <c r="V25" s="20" t="n">
        <v>26.68824984</v>
      </c>
    </row>
    <row r="26" spans="1:22">
      <c r="A26" s="15" t="s">
        <v>501</v>
      </c>
      <c r="B26" s="17" t="n">
        <v>4869</v>
      </c>
      <c r="C26" s="18">
        <f>(53.0/B26*100)</f>
        <v/>
      </c>
      <c r="D26" s="19" t="n">
        <v>4816</v>
      </c>
      <c r="E26" s="18" t="n">
        <v>457.10499883</v>
      </c>
      <c r="F26" s="20" t="n">
        <v>5.9111216</v>
      </c>
      <c r="G26" s="18" t="n">
        <v>486.68766152</v>
      </c>
      <c r="H26" s="20" t="n">
        <v>3.7236195</v>
      </c>
      <c r="I26" s="18" t="n">
        <v>489.57916214</v>
      </c>
      <c r="J26" s="20" t="n">
        <v>2.31525273</v>
      </c>
      <c r="K26" s="18" t="n">
        <v>482.66655228</v>
      </c>
      <c r="L26" s="20" t="n">
        <v>3.57545383</v>
      </c>
      <c r="M26" s="18" t="n">
        <v>454.2412473</v>
      </c>
      <c r="N26" s="20" t="n">
        <v>7.54007811</v>
      </c>
      <c r="O26" s="18" t="s">
        <v>481</v>
      </c>
      <c r="P26" s="20" t="s">
        <v>481</v>
      </c>
      <c r="Q26" s="18" t="s">
        <v>481</v>
      </c>
      <c r="R26" s="20" t="s">
        <v>481</v>
      </c>
      <c r="S26" s="18" t="s">
        <v>481</v>
      </c>
      <c r="T26" s="20" t="s">
        <v>481</v>
      </c>
      <c r="U26" s="18" t="n">
        <v>445.76370061</v>
      </c>
      <c r="V26" s="20" t="n">
        <v>12.07730871</v>
      </c>
    </row>
    <row r="27" spans="1:22">
      <c r="A27" s="15" t="s">
        <v>502</v>
      </c>
      <c r="B27" s="17" t="n">
        <v>5299</v>
      </c>
      <c r="C27" s="18">
        <f>(52.0/B27*100)</f>
        <v/>
      </c>
      <c r="D27" s="19" t="n">
        <v>5247</v>
      </c>
      <c r="E27" s="18" t="n">
        <v>452.54798126</v>
      </c>
      <c r="F27" s="20" t="n">
        <v>4.26332754</v>
      </c>
      <c r="G27" s="18" t="n">
        <v>471.90432347</v>
      </c>
      <c r="H27" s="20" t="n">
        <v>4.07547132</v>
      </c>
      <c r="I27" s="18" t="n">
        <v>501.67541499</v>
      </c>
      <c r="J27" s="20" t="n">
        <v>2.43977443</v>
      </c>
      <c r="K27" s="18" t="n">
        <v>513.70923485</v>
      </c>
      <c r="L27" s="20" t="n">
        <v>2.94791735</v>
      </c>
      <c r="M27" s="18" t="n">
        <v>423.78790135</v>
      </c>
      <c r="N27" s="20" t="n">
        <v>3.98999594</v>
      </c>
      <c r="O27" s="18" t="s">
        <v>481</v>
      </c>
      <c r="P27" s="20" t="s">
        <v>481</v>
      </c>
      <c r="Q27" s="18" t="s">
        <v>481</v>
      </c>
      <c r="R27" s="20" t="s">
        <v>481</v>
      </c>
      <c r="S27" s="18" t="s">
        <v>481</v>
      </c>
      <c r="T27" s="20" t="s">
        <v>481</v>
      </c>
      <c r="U27" s="18" t="n">
        <v>422.03133537</v>
      </c>
      <c r="V27" s="20" t="n">
        <v>9.86570528</v>
      </c>
    </row>
    <row r="28" spans="1:22">
      <c r="A28" s="15" t="s">
        <v>503</v>
      </c>
      <c r="B28" s="17" t="n">
        <v>7568</v>
      </c>
      <c r="C28" s="18">
        <f>(179.0/B28*100)</f>
        <v/>
      </c>
      <c r="D28" s="19" t="n">
        <v>7389</v>
      </c>
      <c r="E28" s="18" t="n">
        <v>376.27552832</v>
      </c>
      <c r="F28" s="20" t="n">
        <v>6.32155752</v>
      </c>
      <c r="G28" s="18" t="n">
        <v>401.35665816</v>
      </c>
      <c r="H28" s="20" t="n">
        <v>4.12800743</v>
      </c>
      <c r="I28" s="18" t="n">
        <v>412.59671127</v>
      </c>
      <c r="J28" s="20" t="n">
        <v>2.67465488</v>
      </c>
      <c r="K28" s="18" t="n">
        <v>417.88171573</v>
      </c>
      <c r="L28" s="20" t="n">
        <v>3.29776236</v>
      </c>
      <c r="M28" s="18" t="n">
        <v>404.13273028</v>
      </c>
      <c r="N28" s="20" t="n">
        <v>12.41326105</v>
      </c>
      <c r="O28" s="18" t="s">
        <v>481</v>
      </c>
      <c r="P28" s="20" t="s">
        <v>481</v>
      </c>
      <c r="Q28" s="18" t="s">
        <v>481</v>
      </c>
      <c r="R28" s="20" t="s">
        <v>481</v>
      </c>
      <c r="S28" s="18" t="s">
        <v>481</v>
      </c>
      <c r="T28" s="20" t="s">
        <v>481</v>
      </c>
      <c r="U28" s="18" t="n">
        <v>383.5655805</v>
      </c>
      <c r="V28" s="20" t="n">
        <v>7.52678056</v>
      </c>
    </row>
    <row r="29" spans="1:22">
      <c r="A29" s="15" t="s">
        <v>504</v>
      </c>
      <c r="B29" s="17" t="n">
        <v>5385</v>
      </c>
      <c r="C29" s="18">
        <f>(30.0/B29*100)</f>
        <v/>
      </c>
      <c r="D29" s="19" t="n">
        <v>5355</v>
      </c>
      <c r="E29" s="18" t="n">
        <v>454.09547778</v>
      </c>
      <c r="F29" s="20" t="n">
        <v>7.6225762</v>
      </c>
      <c r="G29" s="18" t="n">
        <v>498.3985216</v>
      </c>
      <c r="H29" s="20" t="n">
        <v>6.12492588</v>
      </c>
      <c r="I29" s="18" t="n">
        <v>519.13565188</v>
      </c>
      <c r="J29" s="20" t="n">
        <v>2.42489024</v>
      </c>
      <c r="K29" s="18" t="n">
        <v>517.90873172</v>
      </c>
      <c r="L29" s="20" t="n">
        <v>3.63866641</v>
      </c>
      <c r="M29" s="18" t="n">
        <v>510.11281269</v>
      </c>
      <c r="N29" s="20" t="n">
        <v>4.5702483</v>
      </c>
      <c r="O29" s="18" t="s">
        <v>481</v>
      </c>
      <c r="P29" s="20" t="s">
        <v>481</v>
      </c>
      <c r="Q29" s="18" t="s">
        <v>481</v>
      </c>
      <c r="R29" s="20" t="s">
        <v>481</v>
      </c>
      <c r="S29" s="18" t="s">
        <v>481</v>
      </c>
      <c r="T29" s="20" t="s">
        <v>481</v>
      </c>
      <c r="U29" s="18" t="n">
        <v>442.09442486</v>
      </c>
      <c r="V29" s="20" t="n">
        <v>18.4477489</v>
      </c>
    </row>
    <row r="30" spans="1:22">
      <c r="A30" s="15" t="s">
        <v>505</v>
      </c>
      <c r="B30" s="17" t="n">
        <v>4520</v>
      </c>
      <c r="C30" s="18">
        <f>(144.0/B30*100)</f>
        <v/>
      </c>
      <c r="D30" s="19" t="n">
        <v>4376</v>
      </c>
      <c r="E30" s="18" t="n">
        <v>478.39219216</v>
      </c>
      <c r="F30" s="20" t="n">
        <v>4.93190305</v>
      </c>
      <c r="G30" s="18" t="n">
        <v>488.05565549</v>
      </c>
      <c r="H30" s="20" t="n">
        <v>5.50146451</v>
      </c>
      <c r="I30" s="18" t="n">
        <v>505.24129743</v>
      </c>
      <c r="J30" s="20" t="n">
        <v>2.79155046</v>
      </c>
      <c r="K30" s="18" t="n">
        <v>521.01296113</v>
      </c>
      <c r="L30" s="20" t="n">
        <v>3.35358137</v>
      </c>
      <c r="M30" s="18" t="n">
        <v>422.17925588</v>
      </c>
      <c r="N30" s="20" t="n">
        <v>5.81826465</v>
      </c>
      <c r="O30" s="18" t="s">
        <v>481</v>
      </c>
      <c r="P30" s="20" t="s">
        <v>481</v>
      </c>
      <c r="Q30" s="18" t="s">
        <v>481</v>
      </c>
      <c r="R30" s="20" t="s">
        <v>481</v>
      </c>
      <c r="S30" s="18" t="s">
        <v>481</v>
      </c>
      <c r="T30" s="20" t="s">
        <v>481</v>
      </c>
      <c r="U30" s="18" t="n">
        <v>444.62967265</v>
      </c>
      <c r="V30" s="20" t="n">
        <v>11.05575959</v>
      </c>
    </row>
    <row r="31" spans="1:22">
      <c r="A31" s="15" t="s">
        <v>506</v>
      </c>
      <c r="B31" s="17" t="n">
        <v>5456</v>
      </c>
      <c r="C31" s="18">
        <f>(135.0/B31*100)</f>
        <v/>
      </c>
      <c r="D31" s="19" t="n">
        <v>5321</v>
      </c>
      <c r="E31" s="18" t="n">
        <v>454.88871101</v>
      </c>
      <c r="F31" s="20" t="n">
        <v>6.27729521</v>
      </c>
      <c r="G31" s="18" t="n">
        <v>491.97382143</v>
      </c>
      <c r="H31" s="20" t="n">
        <v>3.99224087</v>
      </c>
      <c r="I31" s="18" t="n">
        <v>509.72079336</v>
      </c>
      <c r="J31" s="20" t="n">
        <v>2.52265352</v>
      </c>
      <c r="K31" s="18" t="n">
        <v>511.32844683</v>
      </c>
      <c r="L31" s="20" t="n">
        <v>3.1151225</v>
      </c>
      <c r="M31" s="18" t="s">
        <v>481</v>
      </c>
      <c r="N31" s="20" t="s">
        <v>481</v>
      </c>
      <c r="O31" s="18" t="s">
        <v>481</v>
      </c>
      <c r="P31" s="20" t="s">
        <v>481</v>
      </c>
      <c r="Q31" s="18" t="s">
        <v>481</v>
      </c>
      <c r="R31" s="20" t="s">
        <v>481</v>
      </c>
      <c r="S31" s="18" t="s">
        <v>481</v>
      </c>
      <c r="T31" s="20" t="s">
        <v>481</v>
      </c>
      <c r="U31" s="18" t="n">
        <v>418.76078667</v>
      </c>
      <c r="V31" s="20" t="n">
        <v>7.36830036</v>
      </c>
    </row>
    <row r="32" spans="1:22">
      <c r="A32" s="15" t="s">
        <v>507</v>
      </c>
      <c r="B32" s="17" t="n">
        <v>4478</v>
      </c>
      <c r="C32" s="18">
        <f>(6.0/B32*100)</f>
        <v/>
      </c>
      <c r="D32" s="19" t="n">
        <v>4472</v>
      </c>
      <c r="E32" s="18" t="n">
        <v>477.14662907</v>
      </c>
      <c r="F32" s="20" t="n">
        <v>6.42532541</v>
      </c>
      <c r="G32" s="18" t="n">
        <v>497.23446114</v>
      </c>
      <c r="H32" s="20" t="n">
        <v>3.99243703</v>
      </c>
      <c r="I32" s="18" t="n">
        <v>514.10067006</v>
      </c>
      <c r="J32" s="20" t="n">
        <v>2.64141121</v>
      </c>
      <c r="K32" s="18" t="n">
        <v>507.46936065</v>
      </c>
      <c r="L32" s="20" t="n">
        <v>3.73467435</v>
      </c>
      <c r="M32" s="18" t="n">
        <v>411.26327339</v>
      </c>
      <c r="N32" s="20" t="n">
        <v>12.39222594</v>
      </c>
      <c r="O32" s="18" t="s">
        <v>481</v>
      </c>
      <c r="P32" s="20" t="s">
        <v>481</v>
      </c>
      <c r="Q32" s="18" t="s">
        <v>481</v>
      </c>
      <c r="R32" s="20" t="s">
        <v>481</v>
      </c>
      <c r="S32" s="18" t="s">
        <v>481</v>
      </c>
      <c r="T32" s="20" t="s">
        <v>481</v>
      </c>
      <c r="U32" s="18" t="n">
        <v>456.85722762</v>
      </c>
      <c r="V32" s="20" t="n">
        <v>17.22200436</v>
      </c>
    </row>
    <row r="33" spans="1:22">
      <c r="A33" s="15" t="s">
        <v>508</v>
      </c>
      <c r="B33" s="17" t="n">
        <v>7325</v>
      </c>
      <c r="C33" s="18">
        <f>(78.0/B33*100)</f>
        <v/>
      </c>
      <c r="D33" s="19" t="n">
        <v>7247</v>
      </c>
      <c r="E33" s="18" t="n">
        <v>448.7147786</v>
      </c>
      <c r="F33" s="20" t="n">
        <v>9.47211802</v>
      </c>
      <c r="G33" s="18" t="n">
        <v>464.73606137</v>
      </c>
      <c r="H33" s="20" t="n">
        <v>6.88563369</v>
      </c>
      <c r="I33" s="18" t="n">
        <v>498.54581184</v>
      </c>
      <c r="J33" s="20" t="n">
        <v>4.26192042</v>
      </c>
      <c r="K33" s="18" t="n">
        <v>505.1225811</v>
      </c>
      <c r="L33" s="20" t="n">
        <v>3.36080027</v>
      </c>
      <c r="M33" s="18" t="n">
        <v>489.45728579</v>
      </c>
      <c r="N33" s="20" t="n">
        <v>3.51800922</v>
      </c>
      <c r="O33" s="18" t="s">
        <v>481</v>
      </c>
      <c r="P33" s="20" t="s">
        <v>481</v>
      </c>
      <c r="Q33" s="18" t="s">
        <v>481</v>
      </c>
      <c r="R33" s="20" t="s">
        <v>481</v>
      </c>
      <c r="S33" s="18" t="s">
        <v>481</v>
      </c>
      <c r="T33" s="20" t="s">
        <v>481</v>
      </c>
      <c r="U33" s="18" t="n">
        <v>443.43599652</v>
      </c>
      <c r="V33" s="20" t="n">
        <v>11.48421301</v>
      </c>
    </row>
    <row r="34" spans="1:22">
      <c r="A34" s="15" t="s">
        <v>509</v>
      </c>
      <c r="B34" s="17" t="n">
        <v>6350</v>
      </c>
      <c r="C34" s="18">
        <f>(94.0/B34*100)</f>
        <v/>
      </c>
      <c r="D34" s="19" t="n">
        <v>6256</v>
      </c>
      <c r="E34" s="18" t="n">
        <v>434.7732112</v>
      </c>
      <c r="F34" s="20" t="n">
        <v>6.0389755</v>
      </c>
      <c r="G34" s="18" t="n">
        <v>464.41391816</v>
      </c>
      <c r="H34" s="20" t="n">
        <v>4.45261079</v>
      </c>
      <c r="I34" s="18" t="n">
        <v>491.33845021</v>
      </c>
      <c r="J34" s="20" t="n">
        <v>2.99793845</v>
      </c>
      <c r="K34" s="18" t="n">
        <v>496.65549315</v>
      </c>
      <c r="L34" s="20" t="n">
        <v>3.03302057</v>
      </c>
      <c r="M34" s="18" t="n">
        <v>431.08701148</v>
      </c>
      <c r="N34" s="20" t="n">
        <v>12.51358448</v>
      </c>
      <c r="O34" s="18" t="s">
        <v>481</v>
      </c>
      <c r="P34" s="20" t="s">
        <v>481</v>
      </c>
      <c r="Q34" s="18" t="s">
        <v>481</v>
      </c>
      <c r="R34" s="20" t="s">
        <v>481</v>
      </c>
      <c r="S34" s="18" t="s">
        <v>481</v>
      </c>
      <c r="T34" s="20" t="s">
        <v>481</v>
      </c>
      <c r="U34" s="18" t="n">
        <v>368.79267706</v>
      </c>
      <c r="V34" s="20" t="n">
        <v>9.74545552</v>
      </c>
    </row>
    <row r="35" spans="1:22">
      <c r="A35" s="15" t="s">
        <v>510</v>
      </c>
      <c r="B35" s="17" t="n">
        <v>6406</v>
      </c>
      <c r="C35" s="18">
        <f>(50.0/B35*100)</f>
        <v/>
      </c>
      <c r="D35" s="19" t="n">
        <v>6356</v>
      </c>
      <c r="E35" s="18" t="n">
        <v>467.77209069</v>
      </c>
      <c r="F35" s="20" t="n">
        <v>8.382134150000001</v>
      </c>
      <c r="G35" s="18" t="n">
        <v>482.48617482</v>
      </c>
      <c r="H35" s="20" t="n">
        <v>6.32316685</v>
      </c>
      <c r="I35" s="18" t="n">
        <v>506.43650389</v>
      </c>
      <c r="J35" s="20" t="n">
        <v>3.90770133</v>
      </c>
      <c r="K35" s="18" t="n">
        <v>518.40750365</v>
      </c>
      <c r="L35" s="20" t="n">
        <v>4.4324128</v>
      </c>
      <c r="M35" s="18" t="n">
        <v>514.86266033</v>
      </c>
      <c r="N35" s="20" t="n">
        <v>1.77754029</v>
      </c>
      <c r="O35" s="18" t="s">
        <v>481</v>
      </c>
      <c r="P35" s="20" t="s">
        <v>481</v>
      </c>
      <c r="Q35" s="18" t="s">
        <v>481</v>
      </c>
      <c r="R35" s="20" t="s">
        <v>481</v>
      </c>
      <c r="S35" s="18" t="s">
        <v>481</v>
      </c>
      <c r="T35" s="20" t="s">
        <v>481</v>
      </c>
      <c r="U35" s="18" t="n">
        <v>442.7249034</v>
      </c>
      <c r="V35" s="20" t="n">
        <v>15.78175305</v>
      </c>
    </row>
    <row r="36" spans="1:22">
      <c r="A36" s="15" t="s">
        <v>511</v>
      </c>
      <c r="B36" s="17" t="n">
        <v>6736</v>
      </c>
      <c r="C36" s="18">
        <f>(41.0/B36*100)</f>
        <v/>
      </c>
      <c r="D36" s="19" t="n">
        <v>6695</v>
      </c>
      <c r="E36" s="18" t="n">
        <v>466.16460046</v>
      </c>
      <c r="F36" s="20" t="n">
        <v>6.20024419</v>
      </c>
      <c r="G36" s="18" t="n">
        <v>478.16520072</v>
      </c>
      <c r="H36" s="20" t="n">
        <v>4.62308099</v>
      </c>
      <c r="I36" s="18" t="n">
        <v>491.38919673</v>
      </c>
      <c r="J36" s="20" t="n">
        <v>2.81650163</v>
      </c>
      <c r="K36" s="18" t="n">
        <v>498.12616769</v>
      </c>
      <c r="L36" s="20" t="n">
        <v>2.92534565</v>
      </c>
      <c r="M36" s="18" t="n">
        <v>467.60582163</v>
      </c>
      <c r="N36" s="20" t="n">
        <v>3.41039353</v>
      </c>
      <c r="O36" s="18" t="s">
        <v>481</v>
      </c>
      <c r="P36" s="20" t="s">
        <v>481</v>
      </c>
      <c r="Q36" s="18" t="s">
        <v>481</v>
      </c>
      <c r="R36" s="20" t="s">
        <v>481</v>
      </c>
      <c r="S36" s="18" t="s">
        <v>481</v>
      </c>
      <c r="T36" s="20" t="s">
        <v>481</v>
      </c>
      <c r="U36" s="18" t="n">
        <v>448.27422373</v>
      </c>
      <c r="V36" s="20" t="n">
        <v>11.04152957</v>
      </c>
    </row>
    <row r="37" spans="1:22">
      <c r="A37" s="15" t="s">
        <v>512</v>
      </c>
      <c r="B37" s="17" t="n">
        <v>5458</v>
      </c>
      <c r="C37" s="18">
        <f>(86.0/B37*100)</f>
        <v/>
      </c>
      <c r="D37" s="19" t="n">
        <v>5372</v>
      </c>
      <c r="E37" s="18" t="n">
        <v>459.2885871</v>
      </c>
      <c r="F37" s="20" t="n">
        <v>6.34804829</v>
      </c>
      <c r="G37" s="18" t="n">
        <v>489.66196287</v>
      </c>
      <c r="H37" s="20" t="n">
        <v>3.97733001</v>
      </c>
      <c r="I37" s="18" t="n">
        <v>507.35363429</v>
      </c>
      <c r="J37" s="20" t="n">
        <v>3.1150231</v>
      </c>
      <c r="K37" s="18" t="n">
        <v>503.9124091</v>
      </c>
      <c r="L37" s="20" t="n">
        <v>3.87251386</v>
      </c>
      <c r="M37" s="18" t="n">
        <v>398.61657436</v>
      </c>
      <c r="N37" s="20" t="n">
        <v>8.69317599</v>
      </c>
      <c r="O37" s="18" t="s">
        <v>481</v>
      </c>
      <c r="P37" s="20" t="s">
        <v>481</v>
      </c>
      <c r="Q37" s="18" t="s">
        <v>481</v>
      </c>
      <c r="R37" s="20" t="s">
        <v>481</v>
      </c>
      <c r="S37" s="18" t="s">
        <v>481</v>
      </c>
      <c r="T37" s="20" t="s">
        <v>481</v>
      </c>
      <c r="U37" s="18" t="n">
        <v>421.88913583</v>
      </c>
      <c r="V37" s="20" t="n">
        <v>10.73555516</v>
      </c>
    </row>
    <row r="38" spans="1:22">
      <c r="A38" s="15" t="s">
        <v>513</v>
      </c>
      <c r="B38" s="17" t="n">
        <v>5860</v>
      </c>
      <c r="C38" s="18">
        <f>(20.0/B38*100)</f>
        <v/>
      </c>
      <c r="D38" s="19" t="n">
        <v>5840</v>
      </c>
      <c r="E38" s="18" t="n">
        <v>481.71283129</v>
      </c>
      <c r="F38" s="20" t="n">
        <v>7.70360878</v>
      </c>
      <c r="G38" s="18" t="n">
        <v>501.9272646</v>
      </c>
      <c r="H38" s="20" t="n">
        <v>4.68692891</v>
      </c>
      <c r="I38" s="18" t="n">
        <v>533.81550481</v>
      </c>
      <c r="J38" s="20" t="n">
        <v>3.60291394</v>
      </c>
      <c r="K38" s="18" t="n">
        <v>541.38333635</v>
      </c>
      <c r="L38" s="20" t="n">
        <v>3.5382665</v>
      </c>
      <c r="M38" s="18" t="n">
        <v>484.7089518</v>
      </c>
      <c r="N38" s="20" t="n">
        <v>6.53951454</v>
      </c>
      <c r="O38" s="18" t="s">
        <v>481</v>
      </c>
      <c r="P38" s="20" t="s">
        <v>481</v>
      </c>
      <c r="Q38" s="18" t="s">
        <v>481</v>
      </c>
      <c r="R38" s="20" t="s">
        <v>481</v>
      </c>
      <c r="S38" s="18" t="s">
        <v>481</v>
      </c>
      <c r="T38" s="20" t="s">
        <v>481</v>
      </c>
      <c r="U38" s="18" t="n">
        <v>458.14341935</v>
      </c>
      <c r="V38" s="20" t="n">
        <v>10.95574963</v>
      </c>
    </row>
    <row r="39" spans="1:22">
      <c r="A39" s="15" t="s">
        <v>514</v>
      </c>
      <c r="B39" s="17" t="n">
        <v>5895</v>
      </c>
      <c r="C39" s="18">
        <f>(33.0/B39*100)</f>
        <v/>
      </c>
      <c r="D39" s="19" t="n">
        <v>5862</v>
      </c>
      <c r="E39" s="18" t="n">
        <v>404.73310136</v>
      </c>
      <c r="F39" s="20" t="n">
        <v>5.62487657</v>
      </c>
      <c r="G39" s="18" t="n">
        <v>427.14409792</v>
      </c>
      <c r="H39" s="20" t="n">
        <v>5.455466</v>
      </c>
      <c r="I39" s="18" t="n">
        <v>428.89086408</v>
      </c>
      <c r="J39" s="20" t="n">
        <v>4.7489023</v>
      </c>
      <c r="K39" s="18" t="n">
        <v>427.35576831</v>
      </c>
      <c r="L39" s="20" t="n">
        <v>6.95414676</v>
      </c>
      <c r="M39" s="18" t="n">
        <v>387.11765216</v>
      </c>
      <c r="N39" s="20" t="n">
        <v>6.25137534</v>
      </c>
      <c r="O39" s="18" t="s">
        <v>481</v>
      </c>
      <c r="P39" s="20" t="s">
        <v>481</v>
      </c>
      <c r="Q39" s="18" t="s">
        <v>481</v>
      </c>
      <c r="R39" s="20" t="s">
        <v>481</v>
      </c>
      <c r="S39" s="18" t="s">
        <v>481</v>
      </c>
      <c r="T39" s="20" t="s">
        <v>481</v>
      </c>
      <c r="U39" s="18" t="n">
        <v>359.74864139</v>
      </c>
      <c r="V39" s="20" t="n">
        <v>9.71127231</v>
      </c>
    </row>
    <row r="40" spans="1:22">
      <c r="A40" s="15" t="s">
        <v>515</v>
      </c>
      <c r="B40" s="17" t="n">
        <v>14157</v>
      </c>
      <c r="C40" s="18">
        <f>(352.0/B40*100)</f>
        <v/>
      </c>
      <c r="D40" s="19" t="n">
        <v>13805</v>
      </c>
      <c r="E40" s="18" t="n">
        <v>452.39599886</v>
      </c>
      <c r="F40" s="20" t="n">
        <v>4.98624832</v>
      </c>
      <c r="G40" s="18" t="n">
        <v>475.05509474</v>
      </c>
      <c r="H40" s="20" t="n">
        <v>4.58048668</v>
      </c>
      <c r="I40" s="18" t="n">
        <v>497.20015766</v>
      </c>
      <c r="J40" s="20" t="n">
        <v>3.11642813</v>
      </c>
      <c r="K40" s="18" t="n">
        <v>515.98865831</v>
      </c>
      <c r="L40" s="20" t="n">
        <v>3.29463153</v>
      </c>
      <c r="M40" s="18" t="n">
        <v>414.04269234</v>
      </c>
      <c r="N40" s="20" t="n">
        <v>6.08916014</v>
      </c>
      <c r="O40" s="18" t="s">
        <v>481</v>
      </c>
      <c r="P40" s="20" t="s">
        <v>481</v>
      </c>
      <c r="Q40" s="18" t="s">
        <v>481</v>
      </c>
      <c r="R40" s="20" t="s">
        <v>481</v>
      </c>
      <c r="S40" s="18" t="s">
        <v>481</v>
      </c>
      <c r="T40" s="20" t="s">
        <v>481</v>
      </c>
      <c r="U40" s="18" t="n">
        <v>428.80701471</v>
      </c>
      <c r="V40" s="20" t="n">
        <v>10.86697616</v>
      </c>
    </row>
    <row r="41" spans="1:22">
      <c r="A41" s="15" t="s">
        <v>516</v>
      </c>
      <c r="B41" s="17" t="n">
        <v>5712</v>
      </c>
      <c r="C41" s="18">
        <f>(49.0/B41*100)</f>
        <v/>
      </c>
      <c r="D41" s="19" t="n">
        <v>5663</v>
      </c>
      <c r="E41" s="18" t="n">
        <v>420.16298897</v>
      </c>
      <c r="F41" s="20" t="n">
        <v>6.53140207</v>
      </c>
      <c r="G41" s="18" t="n">
        <v>427.64542227</v>
      </c>
      <c r="H41" s="20" t="n">
        <v>4.75047883</v>
      </c>
      <c r="I41" s="18" t="n">
        <v>472.8518618</v>
      </c>
      <c r="J41" s="20" t="n">
        <v>3.80362235</v>
      </c>
      <c r="K41" s="18" t="n">
        <v>489.37233824</v>
      </c>
      <c r="L41" s="20" t="n">
        <v>3.54881207</v>
      </c>
      <c r="M41" s="18" t="n">
        <v>431.51482993</v>
      </c>
      <c r="N41" s="20" t="n">
        <v>6.27770112</v>
      </c>
      <c r="O41" s="18" t="s">
        <v>481</v>
      </c>
      <c r="P41" s="20" t="s">
        <v>481</v>
      </c>
      <c r="Q41" s="18" t="s">
        <v>481</v>
      </c>
      <c r="R41" s="20" t="s">
        <v>481</v>
      </c>
      <c r="S41" s="18" t="s">
        <v>481</v>
      </c>
      <c r="T41" s="20" t="s">
        <v>481</v>
      </c>
      <c r="U41" s="18" t="n">
        <v>448.05588659</v>
      </c>
      <c r="V41" s="20" t="n">
        <v>14.84375276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351.92644492</v>
      </c>
      <c r="F45" s="20" t="n">
        <v>5.02931574</v>
      </c>
      <c r="G45" s="18" t="n">
        <v>352.85464328</v>
      </c>
      <c r="H45" s="20" t="n">
        <v>5.106512</v>
      </c>
      <c r="I45" s="18" t="n">
        <v>368.03223302</v>
      </c>
      <c r="J45" s="20" t="n">
        <v>3.68237506</v>
      </c>
      <c r="K45" s="18" t="n">
        <v>360.19202611</v>
      </c>
      <c r="L45" s="20" t="n">
        <v>3.53903375</v>
      </c>
      <c r="M45" s="18" t="s">
        <v>481</v>
      </c>
      <c r="N45" s="20" t="s">
        <v>481</v>
      </c>
      <c r="O45" s="18" t="s">
        <v>481</v>
      </c>
      <c r="P45" s="20" t="s">
        <v>481</v>
      </c>
      <c r="Q45" s="18" t="n">
        <v>363.5698288</v>
      </c>
      <c r="R45" s="20" t="n">
        <v>52.12118026</v>
      </c>
      <c r="S45" s="18" t="n">
        <v>331.7750966</v>
      </c>
      <c r="T45" s="20" t="n">
        <v>20.71055484</v>
      </c>
      <c r="U45" s="18" t="n">
        <v>338.94000225</v>
      </c>
      <c r="V45" s="20" t="n">
        <v>6.6677819</v>
      </c>
    </row>
    <row r="46" spans="1:22">
      <c r="A46" s="15" t="s">
        <v>521</v>
      </c>
      <c r="B46" s="17" t="n">
        <v>23141</v>
      </c>
      <c r="C46" s="18">
        <f>(1816.0/B46*100)</f>
        <v/>
      </c>
      <c r="D46" s="19" t="n">
        <v>21325</v>
      </c>
      <c r="E46" s="18" t="n">
        <v>355.76869904</v>
      </c>
      <c r="F46" s="20" t="n">
        <v>4.04993351</v>
      </c>
      <c r="G46" s="18" t="n">
        <v>370.7140842</v>
      </c>
      <c r="H46" s="20" t="n">
        <v>4.95181596</v>
      </c>
      <c r="I46" s="18" t="n">
        <v>401.31621852</v>
      </c>
      <c r="J46" s="20" t="n">
        <v>3.57423894</v>
      </c>
      <c r="K46" s="18" t="n">
        <v>406.61934628</v>
      </c>
      <c r="L46" s="20" t="n">
        <v>3.97321069</v>
      </c>
      <c r="M46" s="18" t="n">
        <v>337.5417534</v>
      </c>
      <c r="N46" s="20" t="n">
        <v>3.26574895</v>
      </c>
      <c r="O46" s="18" t="s">
        <v>481</v>
      </c>
      <c r="P46" s="20" t="s">
        <v>481</v>
      </c>
      <c r="Q46" s="18" t="s">
        <v>481</v>
      </c>
      <c r="R46" s="20" t="s">
        <v>481</v>
      </c>
      <c r="S46" s="18" t="s">
        <v>481</v>
      </c>
      <c r="T46" s="20" t="s">
        <v>481</v>
      </c>
      <c r="U46" s="18" t="n">
        <v>341.80163303</v>
      </c>
      <c r="V46" s="20" t="n">
        <v>5.67729127</v>
      </c>
    </row>
    <row r="47" spans="1:22">
      <c r="A47" s="15" t="s">
        <v>522</v>
      </c>
      <c r="B47" s="17" t="n">
        <v>5928</v>
      </c>
      <c r="C47" s="18">
        <f>(205.0/B47*100)</f>
        <v/>
      </c>
      <c r="D47" s="19" t="n">
        <v>5723</v>
      </c>
      <c r="E47" s="18" t="n">
        <v>410.4671286</v>
      </c>
      <c r="F47" s="20" t="n">
        <v>6.44209946</v>
      </c>
      <c r="G47" s="18" t="n">
        <v>445.3416534</v>
      </c>
      <c r="H47" s="20" t="n">
        <v>4.54332612</v>
      </c>
      <c r="I47" s="18" t="n">
        <v>464.87478842</v>
      </c>
      <c r="J47" s="20" t="n">
        <v>4.13367736</v>
      </c>
      <c r="K47" s="18" t="n">
        <v>452.1089714</v>
      </c>
      <c r="L47" s="20" t="n">
        <v>5.26048791</v>
      </c>
      <c r="M47" s="18" t="n">
        <v>368.1951933</v>
      </c>
      <c r="N47" s="20" t="n">
        <v>6.312425</v>
      </c>
      <c r="O47" s="18" t="s">
        <v>481</v>
      </c>
      <c r="P47" s="20" t="s">
        <v>481</v>
      </c>
      <c r="Q47" s="18" t="s">
        <v>481</v>
      </c>
      <c r="R47" s="20" t="s">
        <v>481</v>
      </c>
      <c r="S47" s="18" t="s">
        <v>481</v>
      </c>
      <c r="T47" s="20" t="s">
        <v>481</v>
      </c>
      <c r="U47" s="18" t="n">
        <v>380.28747756</v>
      </c>
      <c r="V47" s="20" t="n">
        <v>8.660859869999999</v>
      </c>
    </row>
    <row r="48" spans="1:22">
      <c r="A48" s="15" t="s">
        <v>523</v>
      </c>
      <c r="B48" s="17" t="n">
        <v>9841</v>
      </c>
      <c r="C48" s="18">
        <f>(7.0/B48*100)</f>
        <v/>
      </c>
      <c r="D48" s="19" t="n">
        <v>9834</v>
      </c>
      <c r="E48" s="18" t="n">
        <v>481.7960774</v>
      </c>
      <c r="F48" s="20" t="n">
        <v>10.92536179</v>
      </c>
      <c r="G48" s="18" t="n">
        <v>489.9990207</v>
      </c>
      <c r="H48" s="20" t="n">
        <v>6.89598947</v>
      </c>
      <c r="I48" s="18" t="n">
        <v>535.00864195</v>
      </c>
      <c r="J48" s="20" t="n">
        <v>4.92940539</v>
      </c>
      <c r="K48" s="18" t="n">
        <v>556.59203197</v>
      </c>
      <c r="L48" s="20" t="n">
        <v>6.49009353</v>
      </c>
      <c r="M48" s="18" t="n">
        <v>484.09279329</v>
      </c>
      <c r="N48" s="20" t="n">
        <v>7.99371132</v>
      </c>
      <c r="O48" s="18" t="s">
        <v>481</v>
      </c>
      <c r="P48" s="20" t="s">
        <v>481</v>
      </c>
      <c r="Q48" s="18" t="s">
        <v>481</v>
      </c>
      <c r="R48" s="20" t="s">
        <v>481</v>
      </c>
      <c r="S48" s="18" t="s">
        <v>481</v>
      </c>
      <c r="T48" s="20" t="s">
        <v>481</v>
      </c>
      <c r="U48" s="18" t="n">
        <v>471.1347948</v>
      </c>
      <c r="V48" s="20" t="n">
        <v>16.89874603</v>
      </c>
    </row>
    <row r="49" spans="1:22">
      <c r="A49" s="15" t="s">
        <v>524</v>
      </c>
      <c r="B49" s="17" t="n">
        <v>6349</v>
      </c>
      <c r="C49" s="18">
        <f>(56.0/B49*100)</f>
        <v/>
      </c>
      <c r="D49" s="19" t="n">
        <v>6293</v>
      </c>
      <c r="E49" s="18" t="n">
        <v>379.40637061</v>
      </c>
      <c r="F49" s="20" t="n">
        <v>5.70639296</v>
      </c>
      <c r="G49" s="18" t="n">
        <v>399.39185751</v>
      </c>
      <c r="H49" s="20" t="n">
        <v>4.69589129</v>
      </c>
      <c r="I49" s="18" t="n">
        <v>412.10785535</v>
      </c>
      <c r="J49" s="20" t="n">
        <v>3.77812594</v>
      </c>
      <c r="K49" s="18" t="n">
        <v>419.51603244</v>
      </c>
      <c r="L49" s="20" t="n">
        <v>3.88042364</v>
      </c>
      <c r="M49" s="18" t="s">
        <v>481</v>
      </c>
      <c r="N49" s="20" t="s">
        <v>481</v>
      </c>
      <c r="O49" s="18" t="s">
        <v>481</v>
      </c>
      <c r="P49" s="20" t="s">
        <v>481</v>
      </c>
      <c r="Q49" s="18" t="s">
        <v>481</v>
      </c>
      <c r="R49" s="20" t="s">
        <v>481</v>
      </c>
      <c r="S49" s="18" t="n">
        <v>379.10789704</v>
      </c>
      <c r="T49" s="20" t="n">
        <v>67.18087721000001</v>
      </c>
      <c r="U49" s="18" t="n">
        <v>356.6933408</v>
      </c>
      <c r="V49" s="20" t="n">
        <v>11.62341957</v>
      </c>
    </row>
    <row r="50" spans="1:22">
      <c r="A50" s="15" t="s">
        <v>525</v>
      </c>
      <c r="B50" s="17" t="n">
        <v>11795</v>
      </c>
      <c r="C50" s="18">
        <f>(256.0/B50*100)</f>
        <v/>
      </c>
      <c r="D50" s="19" t="n">
        <v>11539</v>
      </c>
      <c r="E50" s="18" t="n">
        <v>357.1155327</v>
      </c>
      <c r="F50" s="20" t="n">
        <v>5.04720961</v>
      </c>
      <c r="G50" s="18" t="n">
        <v>376.53081415</v>
      </c>
      <c r="H50" s="20" t="n">
        <v>4.66428721</v>
      </c>
      <c r="I50" s="18" t="n">
        <v>399.07049207</v>
      </c>
      <c r="J50" s="20" t="n">
        <v>2.69396455</v>
      </c>
      <c r="K50" s="18" t="n">
        <v>397.21355057</v>
      </c>
      <c r="L50" s="20" t="n">
        <v>2.81641299</v>
      </c>
      <c r="M50" s="18" t="n">
        <v>347.83550743</v>
      </c>
      <c r="N50" s="20" t="n">
        <v>9.218126939999999</v>
      </c>
      <c r="O50" s="18" t="s">
        <v>481</v>
      </c>
      <c r="P50" s="20" t="s">
        <v>481</v>
      </c>
      <c r="Q50" s="18" t="s">
        <v>481</v>
      </c>
      <c r="R50" s="20" t="s">
        <v>481</v>
      </c>
      <c r="S50" s="18" t="s">
        <v>481</v>
      </c>
      <c r="T50" s="20" t="s">
        <v>481</v>
      </c>
      <c r="U50" s="18" t="n">
        <v>332.79676399</v>
      </c>
      <c r="V50" s="20" t="n">
        <v>8.80867947</v>
      </c>
    </row>
    <row r="51" spans="1:22">
      <c r="A51" s="15" t="s">
        <v>526</v>
      </c>
      <c r="B51" s="17" t="n">
        <v>6866</v>
      </c>
      <c r="C51" s="18">
        <f>(119.0/B51*100)</f>
        <v/>
      </c>
      <c r="D51" s="19" t="n">
        <v>6747</v>
      </c>
      <c r="E51" s="18" t="n">
        <v>382.13717296</v>
      </c>
      <c r="F51" s="20" t="n">
        <v>4.16789511</v>
      </c>
      <c r="G51" s="18" t="n">
        <v>394.85189458</v>
      </c>
      <c r="H51" s="20" t="n">
        <v>4.49967553</v>
      </c>
      <c r="I51" s="18" t="n">
        <v>402.66393169</v>
      </c>
      <c r="J51" s="20" t="n">
        <v>3.19411989</v>
      </c>
      <c r="K51" s="18" t="n">
        <v>407.04995247</v>
      </c>
      <c r="L51" s="20" t="n">
        <v>3.25959296</v>
      </c>
      <c r="M51" s="18" t="n">
        <v>373.93188865</v>
      </c>
      <c r="N51" s="20" t="n">
        <v>6.27375186</v>
      </c>
      <c r="O51" s="18" t="s">
        <v>481</v>
      </c>
      <c r="P51" s="20" t="s">
        <v>481</v>
      </c>
      <c r="Q51" s="18" t="s">
        <v>481</v>
      </c>
      <c r="R51" s="20" t="s">
        <v>481</v>
      </c>
      <c r="S51" s="18" t="s">
        <v>481</v>
      </c>
      <c r="T51" s="20" t="s">
        <v>481</v>
      </c>
      <c r="U51" s="18" t="n">
        <v>371.82975987</v>
      </c>
      <c r="V51" s="20" t="n">
        <v>6.84136138</v>
      </c>
    </row>
    <row r="52" spans="1:22">
      <c r="A52" s="15" t="s">
        <v>527</v>
      </c>
      <c r="B52" s="17" t="n">
        <v>5809</v>
      </c>
      <c r="C52" s="18">
        <f>(86.0/B52*100)</f>
        <v/>
      </c>
      <c r="D52" s="19" t="n">
        <v>5723</v>
      </c>
      <c r="E52" s="18" t="n">
        <v>434.64819305</v>
      </c>
      <c r="F52" s="20" t="n">
        <v>6.02111077</v>
      </c>
      <c r="G52" s="18" t="n">
        <v>455.10449346</v>
      </c>
      <c r="H52" s="20" t="n">
        <v>4.39190542</v>
      </c>
      <c r="I52" s="18" t="n">
        <v>475.75890079</v>
      </c>
      <c r="J52" s="20" t="n">
        <v>3.01136276</v>
      </c>
      <c r="K52" s="18" t="n">
        <v>484.76659837</v>
      </c>
      <c r="L52" s="20" t="n">
        <v>3.7898419</v>
      </c>
      <c r="M52" s="18" t="n">
        <v>396.92682724</v>
      </c>
      <c r="N52" s="20" t="n">
        <v>5.74616255</v>
      </c>
      <c r="O52" s="18" t="s">
        <v>481</v>
      </c>
      <c r="P52" s="20" t="s">
        <v>481</v>
      </c>
      <c r="Q52" s="18" t="s">
        <v>481</v>
      </c>
      <c r="R52" s="20" t="s">
        <v>481</v>
      </c>
      <c r="S52" s="18" t="s">
        <v>481</v>
      </c>
      <c r="T52" s="20" t="s">
        <v>481</v>
      </c>
      <c r="U52" s="18" t="n">
        <v>427.6503009</v>
      </c>
      <c r="V52" s="20" t="n">
        <v>8.313928600000001</v>
      </c>
    </row>
    <row r="53" spans="1:22">
      <c r="A53" s="15" t="s">
        <v>528</v>
      </c>
      <c r="B53" s="17" t="n">
        <v>5571</v>
      </c>
      <c r="C53" s="18">
        <f>(92.0/B53*100)</f>
        <v/>
      </c>
      <c r="D53" s="19" t="n">
        <v>5479</v>
      </c>
      <c r="E53" s="18" t="n">
        <v>403.47282139</v>
      </c>
      <c r="F53" s="20" t="n">
        <v>4.48221297</v>
      </c>
      <c r="G53" s="18" t="n">
        <v>431.0022622</v>
      </c>
      <c r="H53" s="20" t="n">
        <v>3.94764399</v>
      </c>
      <c r="I53" s="18" t="n">
        <v>452.95287417</v>
      </c>
      <c r="J53" s="20" t="n">
        <v>2.68183867</v>
      </c>
      <c r="K53" s="18" t="n">
        <v>456.12090508</v>
      </c>
      <c r="L53" s="20" t="n">
        <v>3.27744392</v>
      </c>
      <c r="M53" s="18" t="n">
        <v>381.39321237</v>
      </c>
      <c r="N53" s="20" t="n">
        <v>6.31804133</v>
      </c>
      <c r="O53" s="18" t="s">
        <v>481</v>
      </c>
      <c r="P53" s="20" t="s">
        <v>481</v>
      </c>
      <c r="Q53" s="18" t="s">
        <v>481</v>
      </c>
      <c r="R53" s="20" t="s">
        <v>481</v>
      </c>
      <c r="S53" s="18" t="s">
        <v>481</v>
      </c>
      <c r="T53" s="20" t="s">
        <v>481</v>
      </c>
      <c r="U53" s="18" t="n">
        <v>372.27065312</v>
      </c>
      <c r="V53" s="20" t="n">
        <v>8.962694259999999</v>
      </c>
    </row>
    <row r="54" spans="1:22">
      <c r="A54" s="15" t="s">
        <v>529</v>
      </c>
      <c r="B54" s="17" t="n">
        <v>4740</v>
      </c>
      <c r="C54" s="18">
        <f>(260.0/B54*100)</f>
        <v/>
      </c>
      <c r="D54" s="19" t="n">
        <v>4480</v>
      </c>
      <c r="E54" s="18" t="n">
        <v>309.24278837</v>
      </c>
      <c r="F54" s="20" t="n">
        <v>4.56670302</v>
      </c>
      <c r="G54" s="18" t="n">
        <v>322.26201333</v>
      </c>
      <c r="H54" s="20" t="n">
        <v>4.63081584</v>
      </c>
      <c r="I54" s="18" t="n">
        <v>341.67870479</v>
      </c>
      <c r="J54" s="20" t="n">
        <v>3.63232249</v>
      </c>
      <c r="K54" s="18" t="n">
        <v>347.41746297</v>
      </c>
      <c r="L54" s="20" t="n">
        <v>3.64386203</v>
      </c>
      <c r="M54" s="18" t="n">
        <v>282.45388762</v>
      </c>
      <c r="N54" s="20" t="n">
        <v>5.79499154</v>
      </c>
      <c r="O54" s="18" t="s">
        <v>481</v>
      </c>
      <c r="P54" s="20" t="s">
        <v>481</v>
      </c>
      <c r="Q54" s="18" t="s">
        <v>481</v>
      </c>
      <c r="R54" s="20" t="s">
        <v>481</v>
      </c>
      <c r="S54" s="18" t="s">
        <v>481</v>
      </c>
      <c r="T54" s="20" t="s">
        <v>481</v>
      </c>
      <c r="U54" s="18" t="n">
        <v>283.70348706</v>
      </c>
      <c r="V54" s="20" t="n">
        <v>5.08937553</v>
      </c>
    </row>
    <row r="55" spans="1:22">
      <c r="A55" s="15" t="s">
        <v>530</v>
      </c>
      <c r="B55" s="17" t="n">
        <v>5316</v>
      </c>
      <c r="C55" s="18">
        <f>(22.0/B55*100)</f>
        <v/>
      </c>
      <c r="D55" s="19" t="n">
        <v>5294</v>
      </c>
      <c r="E55" s="18" t="n">
        <v>346.23804013</v>
      </c>
      <c r="F55" s="20" t="n">
        <v>7.93230212</v>
      </c>
      <c r="G55" s="18" t="n">
        <v>391.24256793</v>
      </c>
      <c r="H55" s="20" t="n">
        <v>5.66471503</v>
      </c>
      <c r="I55" s="18" t="n">
        <v>411.83034037</v>
      </c>
      <c r="J55" s="20" t="n">
        <v>3.10365606</v>
      </c>
      <c r="K55" s="18" t="n">
        <v>413.61311793</v>
      </c>
      <c r="L55" s="20" t="n">
        <v>3.20561709</v>
      </c>
      <c r="M55" s="18" t="s">
        <v>481</v>
      </c>
      <c r="N55" s="20" t="s">
        <v>481</v>
      </c>
      <c r="O55" s="18" t="s">
        <v>481</v>
      </c>
      <c r="P55" s="20" t="s">
        <v>481</v>
      </c>
      <c r="Q55" s="18" t="n">
        <v>399.4759</v>
      </c>
      <c r="R55" s="20" t="n">
        <v>34.85290924</v>
      </c>
      <c r="S55" s="18" t="n">
        <v>318.71124598</v>
      </c>
      <c r="T55" s="20" t="n">
        <v>28.18737491</v>
      </c>
      <c r="U55" s="18" t="n">
        <v>293.75508341</v>
      </c>
      <c r="V55" s="20" t="n">
        <v>8.886444340000001</v>
      </c>
    </row>
    <row r="56" spans="1:22">
      <c r="A56" s="15" t="s">
        <v>531</v>
      </c>
      <c r="B56" s="17" t="n">
        <v>5359</v>
      </c>
      <c r="C56" s="18">
        <f>(77.0/B56*100)</f>
        <v/>
      </c>
      <c r="D56" s="19" t="n">
        <v>5282</v>
      </c>
      <c r="E56" s="18" t="n">
        <v>522.61258709</v>
      </c>
      <c r="F56" s="20" t="n">
        <v>10.08965167</v>
      </c>
      <c r="G56" s="18" t="n">
        <v>527.28501769</v>
      </c>
      <c r="H56" s="20" t="n">
        <v>8.64447107</v>
      </c>
      <c r="I56" s="18" t="n">
        <v>554.8970851300001</v>
      </c>
      <c r="J56" s="20" t="n">
        <v>3.49463559</v>
      </c>
      <c r="K56" s="18" t="n">
        <v>574.57433897</v>
      </c>
      <c r="L56" s="20" t="n">
        <v>4.25124861</v>
      </c>
      <c r="M56" s="18" t="n">
        <v>522.89956135</v>
      </c>
      <c r="N56" s="20" t="n">
        <v>3.32033569</v>
      </c>
      <c r="O56" s="18" t="s">
        <v>481</v>
      </c>
      <c r="P56" s="20" t="s">
        <v>481</v>
      </c>
      <c r="Q56" s="18" t="s">
        <v>481</v>
      </c>
      <c r="R56" s="20" t="s">
        <v>481</v>
      </c>
      <c r="S56" s="18" t="s">
        <v>481</v>
      </c>
      <c r="T56" s="20" t="s">
        <v>481</v>
      </c>
      <c r="U56" s="18" t="n">
        <v>510.72682531</v>
      </c>
      <c r="V56" s="20" t="n">
        <v>20.04689289</v>
      </c>
    </row>
    <row r="57" spans="1:22">
      <c r="A57" s="15" t="s">
        <v>532</v>
      </c>
      <c r="B57" s="17" t="n">
        <v>6513</v>
      </c>
      <c r="C57" s="18">
        <f>(0.0/B57*100)</f>
        <v/>
      </c>
      <c r="D57" s="19" t="n">
        <v>6513</v>
      </c>
      <c r="E57" s="18" t="n">
        <v>337.67812716</v>
      </c>
      <c r="F57" s="20" t="n">
        <v>5.22049992</v>
      </c>
      <c r="G57" s="18" t="n">
        <v>368.10077824</v>
      </c>
      <c r="H57" s="20" t="n">
        <v>4.63910274</v>
      </c>
      <c r="I57" s="18" t="n">
        <v>397.84209186</v>
      </c>
      <c r="J57" s="20" t="n">
        <v>3.83400513</v>
      </c>
      <c r="K57" s="18" t="n">
        <v>386.70798723</v>
      </c>
      <c r="L57" s="20" t="n">
        <v>3.39923552</v>
      </c>
      <c r="M57" s="18" t="s">
        <v>481</v>
      </c>
      <c r="N57" s="20" t="s">
        <v>481</v>
      </c>
      <c r="O57" s="18" t="s">
        <v>481</v>
      </c>
      <c r="P57" s="20" t="s">
        <v>481</v>
      </c>
      <c r="Q57" s="18" t="s">
        <v>481</v>
      </c>
      <c r="R57" s="20" t="s">
        <v>481</v>
      </c>
      <c r="S57" s="18" t="n">
        <v>326.84712394</v>
      </c>
      <c r="T57" s="20" t="n">
        <v>23.5989535</v>
      </c>
      <c r="U57" s="18" t="n">
        <v>358.13006068</v>
      </c>
      <c r="V57" s="20" t="n">
        <v>11.87203448</v>
      </c>
    </row>
    <row r="58" spans="1:22">
      <c r="A58" s="15" t="s">
        <v>533</v>
      </c>
      <c r="B58" s="17" t="n">
        <v>7267</v>
      </c>
      <c r="C58" s="18">
        <f>(10.0/B58*100)</f>
        <v/>
      </c>
      <c r="D58" s="19" t="n">
        <v>7257</v>
      </c>
      <c r="E58" s="18" t="n">
        <v>354.5886411</v>
      </c>
      <c r="F58" s="20" t="n">
        <v>5.02126102</v>
      </c>
      <c r="G58" s="18" t="n">
        <v>377.40994977</v>
      </c>
      <c r="H58" s="20" t="n">
        <v>3.94740179</v>
      </c>
      <c r="I58" s="18" t="n">
        <v>397.84664987</v>
      </c>
      <c r="J58" s="20" t="n">
        <v>3.11247321</v>
      </c>
      <c r="K58" s="18" t="n">
        <v>382.38036604</v>
      </c>
      <c r="L58" s="20" t="n">
        <v>3.38347654</v>
      </c>
      <c r="M58" s="18" t="s">
        <v>481</v>
      </c>
      <c r="N58" s="20" t="s">
        <v>481</v>
      </c>
      <c r="O58" s="18" t="s">
        <v>481</v>
      </c>
      <c r="P58" s="20" t="s">
        <v>481</v>
      </c>
      <c r="Q58" s="18" t="s">
        <v>481</v>
      </c>
      <c r="R58" s="20" t="s">
        <v>481</v>
      </c>
      <c r="S58" s="18" t="n">
        <v>249.57300554</v>
      </c>
      <c r="T58" s="20" t="n">
        <v>18.8475145</v>
      </c>
      <c r="U58" s="18" t="n">
        <v>280.91204506</v>
      </c>
      <c r="V58" s="20" t="n">
        <v>20.064056</v>
      </c>
    </row>
    <row r="59" spans="1:22">
      <c r="A59" s="15" t="s">
        <v>534</v>
      </c>
      <c r="B59" s="17" t="n">
        <v>4826</v>
      </c>
      <c r="C59" s="18">
        <f>(26.0/B59*100)</f>
        <v/>
      </c>
      <c r="D59" s="19" t="n">
        <v>4800</v>
      </c>
      <c r="E59" s="18" t="n">
        <v>321.23514443</v>
      </c>
      <c r="F59" s="20" t="n">
        <v>8.125843160000001</v>
      </c>
      <c r="G59" s="18" t="n">
        <v>340.19397494</v>
      </c>
      <c r="H59" s="20" t="n">
        <v>5.24156989</v>
      </c>
      <c r="I59" s="18" t="n">
        <v>372.77005897</v>
      </c>
      <c r="J59" s="20" t="n">
        <v>2.70672709</v>
      </c>
      <c r="K59" s="18" t="n">
        <v>366.11518615</v>
      </c>
      <c r="L59" s="20" t="n">
        <v>2.37547546</v>
      </c>
      <c r="M59" s="18" t="s">
        <v>481</v>
      </c>
      <c r="N59" s="20" t="s">
        <v>481</v>
      </c>
      <c r="O59" s="18" t="s">
        <v>481</v>
      </c>
      <c r="P59" s="20" t="s">
        <v>481</v>
      </c>
      <c r="Q59" s="18" t="s">
        <v>481</v>
      </c>
      <c r="R59" s="20" t="s">
        <v>481</v>
      </c>
      <c r="S59" s="18" t="n">
        <v>282.40772452</v>
      </c>
      <c r="T59" s="20" t="n">
        <v>18.24928889</v>
      </c>
      <c r="U59" s="18" t="n">
        <v>273.13398723</v>
      </c>
      <c r="V59" s="20" t="n">
        <v>9.16292164</v>
      </c>
    </row>
    <row r="60" spans="1:22">
      <c r="A60" s="15" t="s">
        <v>535</v>
      </c>
      <c r="B60" s="17" t="n">
        <v>4546</v>
      </c>
      <c r="C60" s="18">
        <f>(15.0/B60*100)</f>
        <v/>
      </c>
      <c r="D60" s="19" t="n">
        <v>4531</v>
      </c>
      <c r="E60" s="18" t="n">
        <v>343.19493169</v>
      </c>
      <c r="F60" s="20" t="n">
        <v>6.85409644</v>
      </c>
      <c r="G60" s="18" t="n">
        <v>365.1512274</v>
      </c>
      <c r="H60" s="20" t="n">
        <v>6.41908687</v>
      </c>
      <c r="I60" s="18" t="n">
        <v>405.38445271</v>
      </c>
      <c r="J60" s="20" t="n">
        <v>4.2053238</v>
      </c>
      <c r="K60" s="18" t="n">
        <v>410.24060127</v>
      </c>
      <c r="L60" s="20" t="n">
        <v>4.75630457</v>
      </c>
      <c r="M60" s="18" t="s">
        <v>481</v>
      </c>
      <c r="N60" s="20" t="s">
        <v>481</v>
      </c>
      <c r="O60" s="18" t="s">
        <v>481</v>
      </c>
      <c r="P60" s="20" t="s">
        <v>481</v>
      </c>
      <c r="Q60" s="18" t="s">
        <v>481</v>
      </c>
      <c r="R60" s="20" t="s">
        <v>481</v>
      </c>
      <c r="S60" s="18" t="n">
        <v>312.08746571</v>
      </c>
      <c r="T60" s="20" t="n">
        <v>23.69954097</v>
      </c>
      <c r="U60" s="18" t="n">
        <v>374.42078973</v>
      </c>
      <c r="V60" s="20" t="n">
        <v>17.28217511</v>
      </c>
    </row>
    <row r="61" spans="1:22">
      <c r="A61" s="15" t="s">
        <v>536</v>
      </c>
      <c r="B61" s="17" t="n">
        <v>6525</v>
      </c>
      <c r="C61" s="18">
        <f>(148.0/B61*100)</f>
        <v/>
      </c>
      <c r="D61" s="19" t="n">
        <v>6377</v>
      </c>
      <c r="E61" s="18" t="n">
        <v>449.72438737</v>
      </c>
      <c r="F61" s="20" t="n">
        <v>5.88587309</v>
      </c>
      <c r="G61" s="18" t="n">
        <v>465.96976625</v>
      </c>
      <c r="H61" s="20" t="n">
        <v>3.81429944</v>
      </c>
      <c r="I61" s="18" t="n">
        <v>487.24026599</v>
      </c>
      <c r="J61" s="20" t="n">
        <v>2.88638208</v>
      </c>
      <c r="K61" s="18" t="n">
        <v>493.55882527</v>
      </c>
      <c r="L61" s="20" t="n">
        <v>3.00944927</v>
      </c>
      <c r="M61" s="18" t="n">
        <v>410.6859362</v>
      </c>
      <c r="N61" s="20" t="n">
        <v>8.40654574</v>
      </c>
      <c r="O61" s="18" t="s">
        <v>481</v>
      </c>
      <c r="P61" s="20" t="s">
        <v>481</v>
      </c>
      <c r="Q61" s="18" t="s">
        <v>481</v>
      </c>
      <c r="R61" s="20" t="s">
        <v>481</v>
      </c>
      <c r="S61" s="18" t="s">
        <v>481</v>
      </c>
      <c r="T61" s="20" t="s">
        <v>481</v>
      </c>
      <c r="U61" s="18" t="n">
        <v>424.75805458</v>
      </c>
      <c r="V61" s="20" t="n">
        <v>12.39645262</v>
      </c>
    </row>
    <row r="62" spans="1:22">
      <c r="A62" s="15" t="s">
        <v>537</v>
      </c>
      <c r="B62" s="17" t="n">
        <v>4476</v>
      </c>
      <c r="C62" s="18">
        <f>(3.0/B62*100)</f>
        <v/>
      </c>
      <c r="D62" s="19" t="n">
        <v>4473</v>
      </c>
      <c r="E62" s="18" t="n">
        <v>508.91777899</v>
      </c>
      <c r="F62" s="20" t="n">
        <v>8.876329889999999</v>
      </c>
      <c r="G62" s="18" t="n">
        <v>536.508474</v>
      </c>
      <c r="H62" s="20" t="n">
        <v>4.79871892</v>
      </c>
      <c r="I62" s="18" t="n">
        <v>548.7250828700001</v>
      </c>
      <c r="J62" s="20" t="n">
        <v>1.67426082</v>
      </c>
      <c r="K62" s="18" t="n">
        <v>549.75583797</v>
      </c>
      <c r="L62" s="20" t="n">
        <v>2.48800397</v>
      </c>
      <c r="M62" s="18" t="n">
        <v>526.4345921</v>
      </c>
      <c r="N62" s="20" t="n">
        <v>4.54256942</v>
      </c>
      <c r="O62" s="18" t="s">
        <v>481</v>
      </c>
      <c r="P62" s="20" t="s">
        <v>481</v>
      </c>
      <c r="Q62" s="18" t="s">
        <v>481</v>
      </c>
      <c r="R62" s="20" t="s">
        <v>481</v>
      </c>
      <c r="S62" s="18" t="s">
        <v>481</v>
      </c>
      <c r="T62" s="20" t="s">
        <v>481</v>
      </c>
      <c r="U62" s="18" t="n">
        <v>525.70448383</v>
      </c>
      <c r="V62" s="20" t="n">
        <v>19.60360864</v>
      </c>
    </row>
    <row r="63" spans="1:22">
      <c r="A63" s="15" t="s">
        <v>538</v>
      </c>
      <c r="B63" s="17" t="n">
        <v>5324</v>
      </c>
      <c r="C63" s="18">
        <f>(13.0/B63*100)</f>
        <v/>
      </c>
      <c r="D63" s="19" t="n">
        <v>5311</v>
      </c>
      <c r="E63" s="18" t="n">
        <v>329.40547233</v>
      </c>
      <c r="F63" s="20" t="n">
        <v>6.53576619</v>
      </c>
      <c r="G63" s="18" t="n">
        <v>350.85837338</v>
      </c>
      <c r="H63" s="20" t="n">
        <v>5.7273059</v>
      </c>
      <c r="I63" s="18" t="n">
        <v>374.93307141</v>
      </c>
      <c r="J63" s="20" t="n">
        <v>2.4451227</v>
      </c>
      <c r="K63" s="18" t="n">
        <v>388.91825286</v>
      </c>
      <c r="L63" s="20" t="n">
        <v>3.15443802</v>
      </c>
      <c r="M63" s="18" t="s">
        <v>481</v>
      </c>
      <c r="N63" s="20" t="s">
        <v>481</v>
      </c>
      <c r="O63" s="18" t="s">
        <v>481</v>
      </c>
      <c r="P63" s="20" t="s">
        <v>481</v>
      </c>
      <c r="Q63" s="18" t="n">
        <v>346.33347211</v>
      </c>
      <c r="R63" s="20" t="n">
        <v>51.04930043</v>
      </c>
      <c r="S63" s="18" t="n">
        <v>267.81956762</v>
      </c>
      <c r="T63" s="20" t="n">
        <v>30.38176818</v>
      </c>
      <c r="U63" s="18" t="n">
        <v>315.67530875</v>
      </c>
      <c r="V63" s="20" t="n">
        <v>6.12578687</v>
      </c>
    </row>
    <row r="64" spans="1:22">
      <c r="A64" s="15" t="s">
        <v>539</v>
      </c>
      <c r="B64" s="17" t="n">
        <v>3634</v>
      </c>
      <c r="C64" s="18">
        <f>(3.0/B64*100)</f>
        <v/>
      </c>
      <c r="D64" s="19" t="n">
        <v>3631</v>
      </c>
      <c r="E64" s="18" t="n">
        <v>398.64893334</v>
      </c>
      <c r="F64" s="20" t="n">
        <v>7.32030205</v>
      </c>
      <c r="G64" s="18" t="n">
        <v>443.90375278</v>
      </c>
      <c r="H64" s="20" t="n">
        <v>5.75051795</v>
      </c>
      <c r="I64" s="18" t="n">
        <v>488.28926657</v>
      </c>
      <c r="J64" s="20" t="n">
        <v>2.71432565</v>
      </c>
      <c r="K64" s="18" t="n">
        <v>506.09332144</v>
      </c>
      <c r="L64" s="20" t="n">
        <v>2.88443702</v>
      </c>
      <c r="M64" s="18" t="s">
        <v>481</v>
      </c>
      <c r="N64" s="20" t="s">
        <v>481</v>
      </c>
      <c r="O64" s="18" t="s">
        <v>481</v>
      </c>
      <c r="P64" s="20" t="s">
        <v>481</v>
      </c>
      <c r="Q64" s="18" t="s">
        <v>481</v>
      </c>
      <c r="R64" s="20" t="s">
        <v>481</v>
      </c>
      <c r="S64" s="18" t="n">
        <v>322.4594</v>
      </c>
      <c r="T64" s="20" t="n">
        <v>39.82994754</v>
      </c>
      <c r="U64" s="18" t="n">
        <v>327.3369482</v>
      </c>
      <c r="V64" s="20" t="n">
        <v>13.85944157</v>
      </c>
    </row>
    <row r="65" spans="1:22">
      <c r="A65" s="15" t="s">
        <v>540</v>
      </c>
      <c r="B65" s="17" t="n">
        <v>5325</v>
      </c>
      <c r="C65" s="18">
        <f>(14.0/B65*100)</f>
        <v/>
      </c>
      <c r="D65" s="19" t="n">
        <v>5311</v>
      </c>
      <c r="E65" s="18" t="n">
        <v>377.63120696</v>
      </c>
      <c r="F65" s="20" t="n">
        <v>8.52648662</v>
      </c>
      <c r="G65" s="18" t="n">
        <v>430.73654949</v>
      </c>
      <c r="H65" s="20" t="n">
        <v>5.93734161</v>
      </c>
      <c r="I65" s="18" t="n">
        <v>423.28694837</v>
      </c>
      <c r="J65" s="20" t="n">
        <v>2.76969016</v>
      </c>
      <c r="K65" s="18" t="n">
        <v>421.71819326</v>
      </c>
      <c r="L65" s="20" t="n">
        <v>3.7715736</v>
      </c>
      <c r="M65" s="18" t="s">
        <v>481</v>
      </c>
      <c r="N65" s="20" t="s">
        <v>481</v>
      </c>
      <c r="O65" s="18" t="s">
        <v>481</v>
      </c>
      <c r="P65" s="20" t="s">
        <v>481</v>
      </c>
      <c r="Q65" s="18" t="n">
        <v>301.2001275</v>
      </c>
      <c r="R65" s="20" t="n">
        <v>41.11562563</v>
      </c>
      <c r="S65" s="18" t="n">
        <v>407.043</v>
      </c>
      <c r="T65" s="20" t="n">
        <v>55.8137372</v>
      </c>
      <c r="U65" s="18" t="n">
        <v>316.51539519</v>
      </c>
      <c r="V65" s="20" t="n">
        <v>11.71958142</v>
      </c>
    </row>
    <row r="66" spans="1:22">
      <c r="A66" s="15" t="s">
        <v>541</v>
      </c>
      <c r="B66" s="17" t="n">
        <v>5665</v>
      </c>
      <c r="C66" s="18">
        <f>(81.0/B66*100)</f>
        <v/>
      </c>
      <c r="D66" s="19" t="n">
        <v>5584</v>
      </c>
      <c r="E66" s="18" t="n">
        <v>399.00042167</v>
      </c>
      <c r="F66" s="20" t="n">
        <v>5.05219127</v>
      </c>
      <c r="G66" s="18" t="n">
        <v>417.22618426</v>
      </c>
      <c r="H66" s="20" t="n">
        <v>3.32087161</v>
      </c>
      <c r="I66" s="18" t="n">
        <v>438.11672785</v>
      </c>
      <c r="J66" s="20" t="n">
        <v>2.12126149</v>
      </c>
      <c r="K66" s="18" t="n">
        <v>428.69543435</v>
      </c>
      <c r="L66" s="20" t="n">
        <v>2.90213182</v>
      </c>
      <c r="M66" s="18" t="n">
        <v>373.42163203</v>
      </c>
      <c r="N66" s="20" t="n">
        <v>4.9087168</v>
      </c>
      <c r="O66" s="18" t="s">
        <v>481</v>
      </c>
      <c r="P66" s="20" t="s">
        <v>481</v>
      </c>
      <c r="Q66" s="18" t="s">
        <v>481</v>
      </c>
      <c r="R66" s="20" t="s">
        <v>481</v>
      </c>
      <c r="S66" s="18" t="s">
        <v>481</v>
      </c>
      <c r="T66" s="20" t="s">
        <v>481</v>
      </c>
      <c r="U66" s="18" t="n">
        <v>367.83945116</v>
      </c>
      <c r="V66" s="20" t="n">
        <v>6.76711709</v>
      </c>
    </row>
    <row r="67" spans="1:22">
      <c r="A67" s="15" t="s">
        <v>542</v>
      </c>
      <c r="B67" s="17" t="n">
        <v>6971</v>
      </c>
      <c r="C67" s="18">
        <f>(440.0/B67*100)</f>
        <v/>
      </c>
      <c r="D67" s="19" t="n">
        <v>6531</v>
      </c>
      <c r="E67" s="18" t="n">
        <v>348.46306134</v>
      </c>
      <c r="F67" s="20" t="n">
        <v>7.76413828</v>
      </c>
      <c r="G67" s="18" t="n">
        <v>389.45498665</v>
      </c>
      <c r="H67" s="20" t="n">
        <v>4.26337728</v>
      </c>
      <c r="I67" s="18" t="n">
        <v>397.95123202</v>
      </c>
      <c r="J67" s="20" t="n">
        <v>3.22472014</v>
      </c>
      <c r="K67" s="18" t="n">
        <v>399.87678612</v>
      </c>
      <c r="L67" s="20" t="n">
        <v>3.63474215</v>
      </c>
      <c r="M67" s="18" t="n">
        <v>364.05724914</v>
      </c>
      <c r="N67" s="20" t="n">
        <v>8.02751567</v>
      </c>
      <c r="O67" s="18" t="s">
        <v>481</v>
      </c>
      <c r="P67" s="20" t="s">
        <v>481</v>
      </c>
      <c r="Q67" s="18" t="s">
        <v>481</v>
      </c>
      <c r="R67" s="20" t="s">
        <v>481</v>
      </c>
      <c r="S67" s="18" t="s">
        <v>481</v>
      </c>
      <c r="T67" s="20" t="s">
        <v>481</v>
      </c>
      <c r="U67" s="18" t="n">
        <v>324.26405446</v>
      </c>
      <c r="V67" s="20" t="n">
        <v>8.41424602</v>
      </c>
    </row>
    <row r="68" spans="1:22">
      <c r="A68" s="15" t="s">
        <v>543</v>
      </c>
      <c r="B68" s="17" t="n">
        <v>12083</v>
      </c>
      <c r="C68" s="18">
        <f>(29.0/B68*100)</f>
        <v/>
      </c>
      <c r="D68" s="19" t="n">
        <v>12054</v>
      </c>
      <c r="E68" s="18" t="n">
        <v>354.72116593</v>
      </c>
      <c r="F68" s="20" t="n">
        <v>3.3737386</v>
      </c>
      <c r="G68" s="18" t="n">
        <v>379.54029059</v>
      </c>
      <c r="H68" s="20" t="n">
        <v>3.07441857</v>
      </c>
      <c r="I68" s="18" t="n">
        <v>426.98007293</v>
      </c>
      <c r="J68" s="20" t="n">
        <v>1.88348948</v>
      </c>
      <c r="K68" s="18" t="n">
        <v>432.85663058</v>
      </c>
      <c r="L68" s="20" t="n">
        <v>2.56814314</v>
      </c>
      <c r="M68" s="18" t="n">
        <v>349.12867874</v>
      </c>
      <c r="N68" s="20" t="n">
        <v>2.92799251</v>
      </c>
      <c r="O68" s="18" t="s">
        <v>481</v>
      </c>
      <c r="P68" s="20" t="s">
        <v>481</v>
      </c>
      <c r="Q68" s="18" t="s">
        <v>481</v>
      </c>
      <c r="R68" s="20" t="s">
        <v>481</v>
      </c>
      <c r="S68" s="18" t="s">
        <v>481</v>
      </c>
      <c r="T68" s="20" t="s">
        <v>481</v>
      </c>
      <c r="U68" s="18" t="n">
        <v>351.68994917</v>
      </c>
      <c r="V68" s="20" t="n">
        <v>5.55908778</v>
      </c>
    </row>
    <row r="69" spans="1:22">
      <c r="A69" s="15" t="s">
        <v>544</v>
      </c>
      <c r="B69" s="17" t="n">
        <v>4876</v>
      </c>
      <c r="C69" s="18">
        <f>(0.0/B69*100)</f>
        <v/>
      </c>
      <c r="D69" s="19" t="n">
        <v>4876</v>
      </c>
      <c r="E69" s="18" t="n">
        <v>413.63950525</v>
      </c>
      <c r="F69" s="20" t="n">
        <v>8.550103440000001</v>
      </c>
      <c r="G69" s="18" t="n">
        <v>425.92907538</v>
      </c>
      <c r="H69" s="20" t="n">
        <v>5.96375912</v>
      </c>
      <c r="I69" s="18" t="n">
        <v>438.9739294</v>
      </c>
      <c r="J69" s="20" t="n">
        <v>3.60715155</v>
      </c>
      <c r="K69" s="18" t="n">
        <v>458.3777385</v>
      </c>
      <c r="L69" s="20" t="n">
        <v>4.54339461</v>
      </c>
      <c r="M69" s="18" t="s">
        <v>481</v>
      </c>
      <c r="N69" s="20" t="s">
        <v>481</v>
      </c>
      <c r="O69" s="18" t="s">
        <v>481</v>
      </c>
      <c r="P69" s="20" t="s">
        <v>481</v>
      </c>
      <c r="Q69" s="18" t="s">
        <v>481</v>
      </c>
      <c r="R69" s="20" t="s">
        <v>481</v>
      </c>
      <c r="S69" s="18" t="s">
        <v>481</v>
      </c>
      <c r="T69" s="20" t="s">
        <v>481</v>
      </c>
      <c r="U69" s="18" t="n">
        <v>390.72953998</v>
      </c>
      <c r="V69" s="20" t="n">
        <v>24.58379986</v>
      </c>
    </row>
    <row r="70" spans="1:22">
      <c r="A70" s="15" t="s">
        <v>545</v>
      </c>
      <c r="B70" s="17" t="n">
        <v>6036</v>
      </c>
      <c r="C70" s="18">
        <f>(223.0/B70*100)</f>
        <v/>
      </c>
      <c r="D70" s="19" t="n">
        <v>5813</v>
      </c>
      <c r="E70" s="18" t="n">
        <v>471.08168352</v>
      </c>
      <c r="F70" s="20" t="n">
        <v>7.6514671</v>
      </c>
      <c r="G70" s="18" t="n">
        <v>481.54102941</v>
      </c>
      <c r="H70" s="20" t="n">
        <v>5.43001749</v>
      </c>
      <c r="I70" s="18" t="n">
        <v>501.35554689</v>
      </c>
      <c r="J70" s="20" t="n">
        <v>3.32433063</v>
      </c>
      <c r="K70" s="18" t="n">
        <v>506.30510872</v>
      </c>
      <c r="L70" s="20" t="n">
        <v>3.21583212</v>
      </c>
      <c r="M70" s="18" t="n">
        <v>453.96563007</v>
      </c>
      <c r="N70" s="20" t="n">
        <v>8.59509132</v>
      </c>
      <c r="O70" s="18" t="s">
        <v>481</v>
      </c>
      <c r="P70" s="20" t="s">
        <v>481</v>
      </c>
      <c r="Q70" s="18" t="s">
        <v>481</v>
      </c>
      <c r="R70" s="20" t="s">
        <v>481</v>
      </c>
      <c r="S70" s="18" t="s">
        <v>481</v>
      </c>
      <c r="T70" s="20" t="s">
        <v>481</v>
      </c>
      <c r="U70" s="18" t="n">
        <v>436.2101847</v>
      </c>
      <c r="V70" s="20" t="n">
        <v>10.32649703</v>
      </c>
    </row>
    <row r="71" spans="1:22">
      <c r="A71" s="15" t="s">
        <v>546</v>
      </c>
      <c r="B71" s="17" t="n">
        <v>6115</v>
      </c>
      <c r="C71" s="18">
        <f>(21.0/B71*100)</f>
        <v/>
      </c>
      <c r="D71" s="19" t="n">
        <v>6094</v>
      </c>
      <c r="E71" s="18" t="n">
        <v>514.92457165</v>
      </c>
      <c r="F71" s="20" t="n">
        <v>7.58115196</v>
      </c>
      <c r="G71" s="18" t="n">
        <v>525.34500437</v>
      </c>
      <c r="H71" s="20" t="n">
        <v>5.8843645</v>
      </c>
      <c r="I71" s="18" t="n">
        <v>564.47002832</v>
      </c>
      <c r="J71" s="20" t="n">
        <v>2.27266045</v>
      </c>
      <c r="K71" s="18" t="n">
        <v>589.06974898</v>
      </c>
      <c r="L71" s="20" t="n">
        <v>2.14672336</v>
      </c>
      <c r="M71" s="18" t="n">
        <v>466.42208156</v>
      </c>
      <c r="N71" s="20" t="n">
        <v>7.0519855</v>
      </c>
      <c r="O71" s="18" t="s">
        <v>481</v>
      </c>
      <c r="P71" s="20" t="s">
        <v>481</v>
      </c>
      <c r="Q71" s="18" t="s">
        <v>481</v>
      </c>
      <c r="R71" s="20" t="s">
        <v>481</v>
      </c>
      <c r="S71" s="18" t="s">
        <v>481</v>
      </c>
      <c r="T71" s="20" t="s">
        <v>481</v>
      </c>
      <c r="U71" s="18" t="n">
        <v>541.01388391</v>
      </c>
      <c r="V71" s="20" t="n">
        <v>23.90617606</v>
      </c>
    </row>
    <row r="72" spans="1:22">
      <c r="A72" s="15" t="s">
        <v>547</v>
      </c>
      <c r="B72" s="17" t="n">
        <v>7708</v>
      </c>
      <c r="C72" s="18">
        <f>(5.0/B72*100)</f>
        <v/>
      </c>
      <c r="D72" s="19" t="n">
        <v>7703</v>
      </c>
      <c r="E72" s="18" t="n">
        <v>495.62360019</v>
      </c>
      <c r="F72" s="20" t="n">
        <v>8.05749022</v>
      </c>
      <c r="G72" s="18" t="n">
        <v>528.9427849800001</v>
      </c>
      <c r="H72" s="20" t="n">
        <v>4.85609465</v>
      </c>
      <c r="I72" s="18" t="n">
        <v>551.06320471</v>
      </c>
      <c r="J72" s="20" t="n">
        <v>3.90970007</v>
      </c>
      <c r="K72" s="18" t="n">
        <v>559.95236919</v>
      </c>
      <c r="L72" s="20" t="n">
        <v>4.04467597</v>
      </c>
      <c r="M72" s="18" t="n">
        <v>471.30502175</v>
      </c>
      <c r="N72" s="20" t="n">
        <v>9.64724719</v>
      </c>
      <c r="O72" s="18" t="s">
        <v>481</v>
      </c>
      <c r="P72" s="20" t="s">
        <v>481</v>
      </c>
      <c r="Q72" s="18" t="s">
        <v>481</v>
      </c>
      <c r="R72" s="20" t="s">
        <v>481</v>
      </c>
      <c r="S72" s="18" t="s">
        <v>481</v>
      </c>
      <c r="T72" s="20" t="s">
        <v>481</v>
      </c>
      <c r="U72" s="18" t="n">
        <v>528.7125337</v>
      </c>
      <c r="V72" s="20" t="n">
        <v>34.54455181</v>
      </c>
    </row>
    <row r="73" spans="1:22">
      <c r="A73" s="15" t="s">
        <v>548</v>
      </c>
      <c r="B73" s="17" t="n">
        <v>8249</v>
      </c>
      <c r="C73" s="18">
        <f>(160.0/B73*100)</f>
        <v/>
      </c>
      <c r="D73" s="19" t="n">
        <v>8089</v>
      </c>
      <c r="E73" s="18" t="n">
        <v>375.69485398</v>
      </c>
      <c r="F73" s="20" t="n">
        <v>7.94211573</v>
      </c>
      <c r="G73" s="18" t="n">
        <v>406.66850112</v>
      </c>
      <c r="H73" s="20" t="n">
        <v>7.0150612</v>
      </c>
      <c r="I73" s="18" t="n">
        <v>424.47079949</v>
      </c>
      <c r="J73" s="20" t="n">
        <v>3.53408342</v>
      </c>
      <c r="K73" s="18" t="n">
        <v>421.09958813</v>
      </c>
      <c r="L73" s="20" t="n">
        <v>3.94193325</v>
      </c>
      <c r="M73" s="18" t="n">
        <v>377.03950285</v>
      </c>
      <c r="N73" s="20" t="n">
        <v>4.79251474</v>
      </c>
      <c r="O73" s="18" t="s">
        <v>481</v>
      </c>
      <c r="P73" s="20" t="s">
        <v>481</v>
      </c>
      <c r="Q73" s="18" t="s">
        <v>481</v>
      </c>
      <c r="R73" s="20" t="s">
        <v>481</v>
      </c>
      <c r="S73" s="18" t="s">
        <v>481</v>
      </c>
      <c r="T73" s="20" t="s">
        <v>481</v>
      </c>
      <c r="U73" s="18" t="n">
        <v>407.98470238</v>
      </c>
      <c r="V73" s="20" t="n">
        <v>14.12185193</v>
      </c>
    </row>
    <row r="74" spans="1:22">
      <c r="A74" s="15" t="s">
        <v>549</v>
      </c>
      <c r="B74" s="17" t="n">
        <v>4692</v>
      </c>
      <c r="C74" s="18">
        <f>(82.0/B74*100)</f>
        <v/>
      </c>
      <c r="D74" s="19" t="n">
        <v>4610</v>
      </c>
      <c r="E74" s="18" t="n">
        <v>362.71997315</v>
      </c>
      <c r="F74" s="20" t="n">
        <v>6.49163279</v>
      </c>
      <c r="G74" s="18" t="n">
        <v>398.05960986</v>
      </c>
      <c r="H74" s="20" t="n">
        <v>4.58286613</v>
      </c>
      <c r="I74" s="18" t="n">
        <v>421.85262503</v>
      </c>
      <c r="J74" s="20" t="n">
        <v>2.65233082</v>
      </c>
      <c r="K74" s="18" t="n">
        <v>441.77822281</v>
      </c>
      <c r="L74" s="20" t="n">
        <v>2.60608707</v>
      </c>
      <c r="M74" s="18" t="s">
        <v>481</v>
      </c>
      <c r="N74" s="20" t="s">
        <v>481</v>
      </c>
      <c r="O74" s="18" t="s">
        <v>481</v>
      </c>
      <c r="P74" s="20" t="s">
        <v>481</v>
      </c>
      <c r="Q74" s="18" t="s">
        <v>481</v>
      </c>
      <c r="R74" s="20" t="s">
        <v>481</v>
      </c>
      <c r="S74" s="18" t="n">
        <v>340.21723626</v>
      </c>
      <c r="T74" s="20" t="n">
        <v>27.88921188</v>
      </c>
      <c r="U74" s="18" t="n">
        <v>347.1633421</v>
      </c>
      <c r="V74" s="20" t="n">
        <v>7.86712233</v>
      </c>
    </row>
    <row r="75" spans="1:22">
      <c r="A75" s="15" t="s">
        <v>550</v>
      </c>
      <c r="B75" s="17" t="n">
        <v>5375</v>
      </c>
      <c r="C75" s="18">
        <f>(254.0/B75*100)</f>
        <v/>
      </c>
      <c r="D75" s="19" t="n">
        <v>5121</v>
      </c>
      <c r="E75" s="18" t="n">
        <v>358.55611835</v>
      </c>
      <c r="F75" s="20" t="n">
        <v>4.89696549</v>
      </c>
      <c r="G75" s="18" t="n">
        <v>375.19423664</v>
      </c>
      <c r="H75" s="20" t="n">
        <v>4.39899341</v>
      </c>
      <c r="I75" s="18" t="n">
        <v>381.93012951</v>
      </c>
      <c r="J75" s="20" t="n">
        <v>3.47009236</v>
      </c>
      <c r="K75" s="18" t="n">
        <v>361.4242015</v>
      </c>
      <c r="L75" s="20" t="n">
        <v>5.4677191</v>
      </c>
      <c r="M75" s="18" t="n">
        <v>327.95996535</v>
      </c>
      <c r="N75" s="20" t="n">
        <v>7.42840697</v>
      </c>
      <c r="O75" s="18" t="s">
        <v>481</v>
      </c>
      <c r="P75" s="20" t="s">
        <v>481</v>
      </c>
      <c r="Q75" s="18" t="s">
        <v>481</v>
      </c>
      <c r="R75" s="20" t="s">
        <v>481</v>
      </c>
      <c r="S75" s="18" t="s">
        <v>481</v>
      </c>
      <c r="T75" s="20" t="s">
        <v>481</v>
      </c>
      <c r="U75" s="18" t="n">
        <v>323.822839</v>
      </c>
      <c r="V75" s="20" t="n">
        <v>7.53299355</v>
      </c>
    </row>
    <row r="76" spans="1:22">
      <c r="A76" s="15" t="s">
        <v>551</v>
      </c>
      <c r="B76" s="17" t="n">
        <v>14167</v>
      </c>
      <c r="C76" s="18">
        <f>(232.0/B76*100)</f>
        <v/>
      </c>
      <c r="D76" s="19" t="n">
        <v>13935</v>
      </c>
      <c r="E76" s="18" t="n">
        <v>379.49621415</v>
      </c>
      <c r="F76" s="20" t="n">
        <v>5.62902497</v>
      </c>
      <c r="G76" s="18" t="n">
        <v>410.4452526</v>
      </c>
      <c r="H76" s="20" t="n">
        <v>4.24471977</v>
      </c>
      <c r="I76" s="18" t="n">
        <v>447.30266272</v>
      </c>
      <c r="J76" s="20" t="n">
        <v>2.71901315</v>
      </c>
      <c r="K76" s="18" t="n">
        <v>437.56486733</v>
      </c>
      <c r="L76" s="20" t="n">
        <v>2.69354763</v>
      </c>
      <c r="M76" s="18" t="n">
        <v>403.01903176</v>
      </c>
      <c r="N76" s="20" t="n">
        <v>4.98924097</v>
      </c>
      <c r="O76" s="18" t="s">
        <v>481</v>
      </c>
      <c r="P76" s="20" t="s">
        <v>481</v>
      </c>
      <c r="Q76" s="18" t="s">
        <v>481</v>
      </c>
      <c r="R76" s="20" t="s">
        <v>481</v>
      </c>
      <c r="S76" s="18" t="s">
        <v>481</v>
      </c>
      <c r="T76" s="20" t="s">
        <v>481</v>
      </c>
      <c r="U76" s="18" t="n">
        <v>372.74472149</v>
      </c>
      <c r="V76" s="20" t="n">
        <v>7.47873136</v>
      </c>
    </row>
    <row r="77" spans="1:22">
      <c r="A77" s="15" t="s">
        <v>552</v>
      </c>
      <c r="B77" s="17" t="n">
        <v>6062</v>
      </c>
      <c r="C77" s="18">
        <f>(188.0/B77*100)</f>
        <v/>
      </c>
      <c r="D77" s="19" t="n">
        <v>5874</v>
      </c>
      <c r="E77" s="18" t="n">
        <v>391.15730561</v>
      </c>
      <c r="F77" s="20" t="n">
        <v>5.91281049</v>
      </c>
      <c r="G77" s="18" t="n">
        <v>409.7445395</v>
      </c>
      <c r="H77" s="20" t="n">
        <v>4.41089307</v>
      </c>
      <c r="I77" s="18" t="n">
        <v>436.60964309</v>
      </c>
      <c r="J77" s="20" t="n">
        <v>3.01479686</v>
      </c>
      <c r="K77" s="18" t="n">
        <v>438.8299158</v>
      </c>
      <c r="L77" s="20" t="n">
        <v>3.43095534</v>
      </c>
      <c r="M77" s="18" t="n">
        <v>371.88816463</v>
      </c>
      <c r="N77" s="20" t="n">
        <v>4.68585368</v>
      </c>
      <c r="O77" s="18" t="s">
        <v>481</v>
      </c>
      <c r="P77" s="20" t="s">
        <v>481</v>
      </c>
      <c r="Q77" s="18" t="s">
        <v>481</v>
      </c>
      <c r="R77" s="20" t="s">
        <v>481</v>
      </c>
      <c r="S77" s="18" t="s">
        <v>481</v>
      </c>
      <c r="T77" s="20" t="s">
        <v>481</v>
      </c>
      <c r="U77" s="18" t="n">
        <v>356.22121837</v>
      </c>
      <c r="V77" s="20" t="n">
        <v>5.35407419</v>
      </c>
    </row>
    <row r="78" spans="1:22">
      <c r="A78" s="15" t="s">
        <v>553</v>
      </c>
      <c r="B78" s="17" t="n">
        <v>5826</v>
      </c>
      <c r="C78" s="18">
        <f>(0.0/B78*100)</f>
        <v/>
      </c>
      <c r="D78" s="19" t="n">
        <v>5826</v>
      </c>
      <c r="E78" s="18" t="n">
        <v>435.88368231</v>
      </c>
      <c r="F78" s="20" t="n">
        <v>10.00546736</v>
      </c>
      <c r="G78" s="18" t="n">
        <v>498.07020776</v>
      </c>
      <c r="H78" s="20" t="n">
        <v>8.187409860000001</v>
      </c>
      <c r="I78" s="18" t="n">
        <v>496.880879</v>
      </c>
      <c r="J78" s="20" t="n">
        <v>4.27544742</v>
      </c>
      <c r="K78" s="18" t="n">
        <v>494.53653262</v>
      </c>
      <c r="L78" s="20" t="n">
        <v>5.95039556</v>
      </c>
      <c r="M78" s="18" t="s">
        <v>481</v>
      </c>
      <c r="N78" s="20" t="s">
        <v>481</v>
      </c>
      <c r="O78" s="18" t="s">
        <v>481</v>
      </c>
      <c r="P78" s="20" t="s">
        <v>481</v>
      </c>
      <c r="Q78" s="18" t="s">
        <v>481</v>
      </c>
      <c r="R78" s="20" t="s">
        <v>481</v>
      </c>
      <c r="S78" s="18" t="n">
        <v>459.0453589</v>
      </c>
      <c r="T78" s="20" t="n">
        <v>76.18580292</v>
      </c>
      <c r="U78" s="18" t="n">
        <v>442.50481712</v>
      </c>
      <c r="V78" s="20" t="n">
        <v>24.48045764</v>
      </c>
    </row>
    <row customHeight="1" ht="25" r="79" spans="1:22">
      <c r="A79" s="15" t="s">
        <v>554</v>
      </c>
      <c r="B79" s="17" t="n">
        <v>1657</v>
      </c>
      <c r="C79" s="18">
        <f>(41.0/B79*100)</f>
        <v/>
      </c>
      <c r="D79" s="19" t="n">
        <v>1616</v>
      </c>
      <c r="E79" s="18" t="n">
        <v>419.1001793</v>
      </c>
      <c r="F79" s="20" t="n">
        <v>14.67444377</v>
      </c>
      <c r="G79" s="18" t="n">
        <v>431.83262484</v>
      </c>
      <c r="H79" s="20" t="n">
        <v>9.41848298</v>
      </c>
      <c r="I79" s="18" t="n">
        <v>458.72388092</v>
      </c>
      <c r="J79" s="20" t="n">
        <v>7.47651717</v>
      </c>
      <c r="K79" s="18" t="n">
        <v>468.33841451</v>
      </c>
      <c r="L79" s="20" t="n">
        <v>7.54886989</v>
      </c>
      <c r="M79" s="18" t="s">
        <v>481</v>
      </c>
      <c r="N79" s="20" t="s">
        <v>481</v>
      </c>
      <c r="O79" s="18" t="s">
        <v>481</v>
      </c>
      <c r="P79" s="20" t="s">
        <v>481</v>
      </c>
      <c r="Q79" s="18" t="s">
        <v>481</v>
      </c>
      <c r="R79" s="20" t="s">
        <v>481</v>
      </c>
      <c r="S79" s="18" t="s">
        <v>481</v>
      </c>
      <c r="T79" s="20" t="s">
        <v>481</v>
      </c>
      <c r="U79" s="18" t="n">
        <v>341.17400738</v>
      </c>
      <c r="V79" s="20" t="n">
        <v>29.84573727</v>
      </c>
    </row>
    <row r="80" spans="1:22">
      <c r="A80" s="15" t="s">
        <v>555</v>
      </c>
      <c r="B80" s="17" t="n">
        <v>7841</v>
      </c>
      <c r="C80" s="18">
        <f>(0.0/B80*100)</f>
        <v/>
      </c>
      <c r="D80" s="19" t="n">
        <v>7841</v>
      </c>
      <c r="E80" s="18" t="n">
        <v>432.2102295</v>
      </c>
      <c r="F80" s="20" t="n">
        <v>8.837336580000001</v>
      </c>
      <c r="G80" s="18" t="n">
        <v>444.74361198</v>
      </c>
      <c r="H80" s="20" t="n">
        <v>8.327001510000001</v>
      </c>
      <c r="I80" s="18" t="n">
        <v>463.34022989</v>
      </c>
      <c r="J80" s="20" t="n">
        <v>5.14790532</v>
      </c>
      <c r="K80" s="18" t="n">
        <v>460.91255745</v>
      </c>
      <c r="L80" s="20" t="n">
        <v>4.46333647</v>
      </c>
      <c r="M80" s="18" t="s">
        <v>481</v>
      </c>
      <c r="N80" s="20" t="s">
        <v>481</v>
      </c>
      <c r="O80" s="18" t="s">
        <v>481</v>
      </c>
      <c r="P80" s="20" t="s">
        <v>481</v>
      </c>
      <c r="Q80" s="18" t="s">
        <v>481</v>
      </c>
      <c r="R80" s="20" t="s">
        <v>481</v>
      </c>
      <c r="S80" s="18" t="s">
        <v>481</v>
      </c>
      <c r="T80" s="20" t="s">
        <v>481</v>
      </c>
      <c r="U80" s="18" t="n">
        <v>382.87410932</v>
      </c>
      <c r="V80" s="20" t="n">
        <v>37.91279599</v>
      </c>
    </row>
    <row r="81" spans="1:22">
      <c r="A81" s="23" t="s">
        <v>556</v>
      </c>
      <c r="B81" s="17" t="n">
        <v>8861</v>
      </c>
      <c r="C81" s="18">
        <f>(76.0/B81*100)</f>
        <v/>
      </c>
      <c r="D81" s="19" t="n">
        <v>8785</v>
      </c>
      <c r="E81" s="18" t="n">
        <v>399.51450126</v>
      </c>
      <c r="F81" s="20" t="n">
        <v>7.37340169</v>
      </c>
      <c r="G81" s="18" t="n">
        <v>418.12924361</v>
      </c>
      <c r="H81" s="20" t="n">
        <v>5.22050649</v>
      </c>
      <c r="I81" s="18" t="n">
        <v>456.86580291</v>
      </c>
      <c r="J81" s="20" t="n">
        <v>3.34677053</v>
      </c>
      <c r="K81" s="18" t="n">
        <v>464.70627514</v>
      </c>
      <c r="L81" s="20" t="n">
        <v>3.96538971</v>
      </c>
      <c r="M81" s="18" t="n">
        <v>398.96231336</v>
      </c>
      <c r="N81" s="20" t="n">
        <v>5.16401149</v>
      </c>
      <c r="O81" s="18" t="s">
        <v>481</v>
      </c>
      <c r="P81" s="20" t="s">
        <v>481</v>
      </c>
      <c r="Q81" s="18" t="s">
        <v>481</v>
      </c>
      <c r="R81" s="20" t="s">
        <v>481</v>
      </c>
      <c r="S81" s="18" t="s">
        <v>481</v>
      </c>
      <c r="T81" s="20" t="s">
        <v>481</v>
      </c>
      <c r="U81" s="18" t="n">
        <v>414.26236022</v>
      </c>
      <c r="V81" s="20" t="n">
        <v>13.1581194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787</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466.62295147</v>
      </c>
      <c r="F7" s="20" t="n">
        <v>3.35775408</v>
      </c>
      <c r="G7" s="18" t="n">
        <v>487.82918204</v>
      </c>
      <c r="H7" s="20" t="n">
        <v>3.50097701</v>
      </c>
      <c r="I7" s="18" t="n">
        <v>509.95997209</v>
      </c>
      <c r="J7" s="20" t="n">
        <v>2.0461159</v>
      </c>
      <c r="K7" s="18" t="n">
        <v>520.60801925</v>
      </c>
      <c r="L7" s="20" t="n">
        <v>2.56810561</v>
      </c>
      <c r="M7" s="18" t="n">
        <v>447.9744125</v>
      </c>
      <c r="N7" s="20" t="n">
        <v>3.96785557</v>
      </c>
      <c r="O7" s="18" t="s">
        <v>481</v>
      </c>
      <c r="P7" s="20" t="s">
        <v>481</v>
      </c>
      <c r="Q7" s="18" t="s">
        <v>481</v>
      </c>
      <c r="R7" s="20" t="s">
        <v>481</v>
      </c>
      <c r="S7" s="18" t="s">
        <v>481</v>
      </c>
      <c r="T7" s="20" t="s">
        <v>481</v>
      </c>
      <c r="U7" s="18" t="n">
        <v>447.17735495</v>
      </c>
      <c r="V7" s="20" t="n">
        <v>9.738679449999999</v>
      </c>
    </row>
    <row r="8" spans="1:22">
      <c r="A8" s="15" t="s">
        <v>483</v>
      </c>
      <c r="B8" s="17" t="n">
        <v>7007</v>
      </c>
      <c r="C8" s="18">
        <f>(53.0/B8*100)</f>
        <v/>
      </c>
      <c r="D8" s="19" t="n">
        <v>6954</v>
      </c>
      <c r="E8" s="18" t="n">
        <v>487.77649844</v>
      </c>
      <c r="F8" s="20" t="n">
        <v>7.38237118</v>
      </c>
      <c r="G8" s="18" t="n">
        <v>496.29210908</v>
      </c>
      <c r="H8" s="20" t="n">
        <v>5.87569757</v>
      </c>
      <c r="I8" s="18" t="n">
        <v>517.18379122</v>
      </c>
      <c r="J8" s="20" t="n">
        <v>4.16123509</v>
      </c>
      <c r="K8" s="18" t="n">
        <v>517.45001101</v>
      </c>
      <c r="L8" s="20" t="n">
        <v>3.72538841</v>
      </c>
      <c r="M8" s="18" t="n">
        <v>436.4198708</v>
      </c>
      <c r="N8" s="20" t="n">
        <v>3.89765197</v>
      </c>
      <c r="O8" s="18" t="s">
        <v>481</v>
      </c>
      <c r="P8" s="20" t="s">
        <v>481</v>
      </c>
      <c r="Q8" s="18" t="s">
        <v>481</v>
      </c>
      <c r="R8" s="20" t="s">
        <v>481</v>
      </c>
      <c r="S8" s="18" t="s">
        <v>481</v>
      </c>
      <c r="T8" s="20" t="s">
        <v>481</v>
      </c>
      <c r="U8" s="18" t="n">
        <v>437.51340377</v>
      </c>
      <c r="V8" s="20" t="n">
        <v>10.58052431</v>
      </c>
    </row>
    <row r="9" spans="1:22">
      <c r="A9" s="15" t="s">
        <v>484</v>
      </c>
      <c r="B9" s="17" t="n">
        <v>9651</v>
      </c>
      <c r="C9" s="18">
        <f>(642.0/B9*100)</f>
        <v/>
      </c>
      <c r="D9" s="19" t="n">
        <v>9009</v>
      </c>
      <c r="E9" s="18" t="n">
        <v>487.67006343</v>
      </c>
      <c r="F9" s="20" t="n">
        <v>4.54367168</v>
      </c>
      <c r="G9" s="18" t="n">
        <v>512.6440473500001</v>
      </c>
      <c r="H9" s="20" t="n">
        <v>3.60774647</v>
      </c>
      <c r="I9" s="18" t="n">
        <v>530.40161977</v>
      </c>
      <c r="J9" s="20" t="n">
        <v>2.39313886</v>
      </c>
      <c r="K9" s="18" t="n">
        <v>533.08254974</v>
      </c>
      <c r="L9" s="20" t="n">
        <v>3.313741</v>
      </c>
      <c r="M9" s="18" t="n">
        <v>416.22075865</v>
      </c>
      <c r="N9" s="20" t="n">
        <v>6.04975957</v>
      </c>
      <c r="O9" s="18" t="s">
        <v>481</v>
      </c>
      <c r="P9" s="20" t="s">
        <v>481</v>
      </c>
      <c r="Q9" s="18" t="s">
        <v>481</v>
      </c>
      <c r="R9" s="20" t="s">
        <v>481</v>
      </c>
      <c r="S9" s="18" t="s">
        <v>481</v>
      </c>
      <c r="T9" s="20" t="s">
        <v>481</v>
      </c>
      <c r="U9" s="18" t="n">
        <v>420.62974179</v>
      </c>
      <c r="V9" s="20" t="n">
        <v>7.26902638</v>
      </c>
    </row>
    <row r="10" spans="1:22">
      <c r="A10" s="15" t="s">
        <v>485</v>
      </c>
      <c r="B10" s="17" t="n">
        <v>20058</v>
      </c>
      <c r="C10" s="18">
        <f>(547.0/B10*100)</f>
        <v/>
      </c>
      <c r="D10" s="19" t="n">
        <v>19511</v>
      </c>
      <c r="E10" s="18" t="n">
        <v>493.93775655</v>
      </c>
      <c r="F10" s="20" t="n">
        <v>4.43906723</v>
      </c>
      <c r="G10" s="18" t="n">
        <v>511.10329193</v>
      </c>
      <c r="H10" s="20" t="n">
        <v>3.28720679</v>
      </c>
      <c r="I10" s="18" t="n">
        <v>522.6766807</v>
      </c>
      <c r="J10" s="20" t="n">
        <v>2.60197799</v>
      </c>
      <c r="K10" s="18" t="n">
        <v>536.15216137</v>
      </c>
      <c r="L10" s="20" t="n">
        <v>3.05319734</v>
      </c>
      <c r="M10" s="18" t="n">
        <v>457.66484393</v>
      </c>
      <c r="N10" s="20" t="n">
        <v>6.03159435</v>
      </c>
      <c r="O10" s="18" t="s">
        <v>481</v>
      </c>
      <c r="P10" s="20" t="s">
        <v>481</v>
      </c>
      <c r="Q10" s="18" t="s">
        <v>481</v>
      </c>
      <c r="R10" s="20" t="s">
        <v>481</v>
      </c>
      <c r="S10" s="18" t="s">
        <v>481</v>
      </c>
      <c r="T10" s="20" t="s">
        <v>481</v>
      </c>
      <c r="U10" s="18" t="n">
        <v>452.19387144</v>
      </c>
      <c r="V10" s="20" t="n">
        <v>9.30900037</v>
      </c>
    </row>
    <row r="11" spans="1:22">
      <c r="A11" s="15" t="s">
        <v>486</v>
      </c>
      <c r="B11" s="17" t="n">
        <v>7053</v>
      </c>
      <c r="C11" s="18">
        <f>(98.0/B11*100)</f>
        <v/>
      </c>
      <c r="D11" s="19" t="n">
        <v>6955</v>
      </c>
      <c r="E11" s="18" t="n">
        <v>396.29574994</v>
      </c>
      <c r="F11" s="20" t="n">
        <v>4.80338053</v>
      </c>
      <c r="G11" s="18" t="n">
        <v>424.3803987</v>
      </c>
      <c r="H11" s="20" t="n">
        <v>4.17111034</v>
      </c>
      <c r="I11" s="18" t="n">
        <v>432.77349823</v>
      </c>
      <c r="J11" s="20" t="n">
        <v>3.14633509</v>
      </c>
      <c r="K11" s="18" t="n">
        <v>439.71188306</v>
      </c>
      <c r="L11" s="20" t="n">
        <v>4.09449468</v>
      </c>
      <c r="M11" s="18" t="n">
        <v>381.61604453</v>
      </c>
      <c r="N11" s="20" t="n">
        <v>5.27695564</v>
      </c>
      <c r="O11" s="18" t="s">
        <v>481</v>
      </c>
      <c r="P11" s="20" t="s">
        <v>481</v>
      </c>
      <c r="Q11" s="18" t="s">
        <v>481</v>
      </c>
      <c r="R11" s="20" t="s">
        <v>481</v>
      </c>
      <c r="S11" s="18" t="s">
        <v>481</v>
      </c>
      <c r="T11" s="20" t="s">
        <v>481</v>
      </c>
      <c r="U11" s="18" t="n">
        <v>371.22508679</v>
      </c>
      <c r="V11" s="20" t="n">
        <v>9.49067595</v>
      </c>
    </row>
    <row r="12" spans="1:22">
      <c r="A12" s="15" t="s">
        <v>487</v>
      </c>
      <c r="B12" s="17" t="n">
        <v>6894</v>
      </c>
      <c r="C12" s="18">
        <f>(59.0/B12*100)</f>
        <v/>
      </c>
      <c r="D12" s="19" t="n">
        <v>6835</v>
      </c>
      <c r="E12" s="18" t="n">
        <v>459.27968864</v>
      </c>
      <c r="F12" s="20" t="n">
        <v>4.2157769</v>
      </c>
      <c r="G12" s="18" t="n">
        <v>481.33356793</v>
      </c>
      <c r="H12" s="20" t="n">
        <v>3.9525361</v>
      </c>
      <c r="I12" s="18" t="n">
        <v>508.87523144</v>
      </c>
      <c r="J12" s="20" t="n">
        <v>2.7865306</v>
      </c>
      <c r="K12" s="18" t="n">
        <v>510.19547331</v>
      </c>
      <c r="L12" s="20" t="n">
        <v>3.91124697</v>
      </c>
      <c r="M12" s="18" t="n">
        <v>424.64340274</v>
      </c>
      <c r="N12" s="20" t="n">
        <v>6.97346529</v>
      </c>
      <c r="O12" s="18" t="s">
        <v>481</v>
      </c>
      <c r="P12" s="20" t="s">
        <v>481</v>
      </c>
      <c r="Q12" s="18" t="s">
        <v>481</v>
      </c>
      <c r="R12" s="20" t="s">
        <v>481</v>
      </c>
      <c r="S12" s="18" t="s">
        <v>481</v>
      </c>
      <c r="T12" s="20" t="s">
        <v>481</v>
      </c>
      <c r="U12" s="18" t="n">
        <v>388.925353</v>
      </c>
      <c r="V12" s="20" t="n">
        <v>12.7872613</v>
      </c>
    </row>
    <row r="13" spans="1:22">
      <c r="A13" s="15" t="s">
        <v>488</v>
      </c>
      <c r="B13" s="17" t="n">
        <v>7161</v>
      </c>
      <c r="C13" s="18">
        <f>(139.0/B13*100)</f>
        <v/>
      </c>
      <c r="D13" s="19" t="n">
        <v>7022</v>
      </c>
      <c r="E13" s="18" t="n">
        <v>486.0920353</v>
      </c>
      <c r="F13" s="20" t="n">
        <v>5.51841727</v>
      </c>
      <c r="G13" s="18" t="n">
        <v>507.92085273</v>
      </c>
      <c r="H13" s="20" t="n">
        <v>4.78141564</v>
      </c>
      <c r="I13" s="18" t="n">
        <v>516.03375778</v>
      </c>
      <c r="J13" s="20" t="n">
        <v>2.23548268</v>
      </c>
      <c r="K13" s="18" t="n">
        <v>520.1371531999999</v>
      </c>
      <c r="L13" s="20" t="n">
        <v>3.31866859</v>
      </c>
      <c r="M13" s="18" t="n">
        <v>455.80166196</v>
      </c>
      <c r="N13" s="20" t="n">
        <v>7.99019283</v>
      </c>
      <c r="O13" s="18" t="s">
        <v>481</v>
      </c>
      <c r="P13" s="20" t="s">
        <v>481</v>
      </c>
      <c r="Q13" s="18" t="s">
        <v>481</v>
      </c>
      <c r="R13" s="20" t="s">
        <v>481</v>
      </c>
      <c r="S13" s="18" t="s">
        <v>481</v>
      </c>
      <c r="T13" s="20" t="s">
        <v>481</v>
      </c>
      <c r="U13" s="18" t="n">
        <v>442.86840385</v>
      </c>
      <c r="V13" s="20" t="n">
        <v>11.39554153</v>
      </c>
    </row>
    <row r="14" spans="1:22">
      <c r="A14" s="15" t="s">
        <v>489</v>
      </c>
      <c r="B14" s="17" t="n">
        <v>5587</v>
      </c>
      <c r="C14" s="18">
        <f>(78.0/B14*100)</f>
        <v/>
      </c>
      <c r="D14" s="19" t="n">
        <v>5509</v>
      </c>
      <c r="E14" s="18" t="n">
        <v>479.39333114</v>
      </c>
      <c r="F14" s="20" t="n">
        <v>5.55440627</v>
      </c>
      <c r="G14" s="18" t="n">
        <v>514.87335647</v>
      </c>
      <c r="H14" s="20" t="n">
        <v>4.16481745</v>
      </c>
      <c r="I14" s="18" t="n">
        <v>525.57884972</v>
      </c>
      <c r="J14" s="20" t="n">
        <v>2.50864132</v>
      </c>
      <c r="K14" s="18" t="n">
        <v>528.76449495</v>
      </c>
      <c r="L14" s="20" t="n">
        <v>3.10800099</v>
      </c>
      <c r="M14" s="18" t="n">
        <v>457.2678843</v>
      </c>
      <c r="N14" s="20" t="n">
        <v>9.76355004</v>
      </c>
      <c r="O14" s="18" t="s">
        <v>481</v>
      </c>
      <c r="P14" s="20" t="s">
        <v>481</v>
      </c>
      <c r="Q14" s="18" t="s">
        <v>481</v>
      </c>
      <c r="R14" s="20" t="s">
        <v>481</v>
      </c>
      <c r="S14" s="18" t="s">
        <v>481</v>
      </c>
      <c r="T14" s="20" t="s">
        <v>481</v>
      </c>
      <c r="U14" s="18" t="n">
        <v>450.76067962</v>
      </c>
      <c r="V14" s="20" t="n">
        <v>15.37226618</v>
      </c>
    </row>
    <row r="15" spans="1:22">
      <c r="A15" s="15" t="s">
        <v>490</v>
      </c>
      <c r="B15" s="17" t="n">
        <v>5882</v>
      </c>
      <c r="C15" s="18">
        <f>(63.0/B15*100)</f>
        <v/>
      </c>
      <c r="D15" s="19" t="n">
        <v>5819</v>
      </c>
      <c r="E15" s="18" t="n">
        <v>481.45635024</v>
      </c>
      <c r="F15" s="20" t="n">
        <v>5.63891946</v>
      </c>
      <c r="G15" s="18" t="n">
        <v>504.57904017</v>
      </c>
      <c r="H15" s="20" t="n">
        <v>3.77716993</v>
      </c>
      <c r="I15" s="18" t="n">
        <v>519.59431805</v>
      </c>
      <c r="J15" s="20" t="n">
        <v>2.44987401</v>
      </c>
      <c r="K15" s="18" t="n">
        <v>520.24105538</v>
      </c>
      <c r="L15" s="20" t="n">
        <v>3.41609874</v>
      </c>
      <c r="M15" s="18" t="n">
        <v>424.25667471</v>
      </c>
      <c r="N15" s="20" t="n">
        <v>10.82348656</v>
      </c>
      <c r="O15" s="18" t="s">
        <v>481</v>
      </c>
      <c r="P15" s="20" t="s">
        <v>481</v>
      </c>
      <c r="Q15" s="18" t="s">
        <v>481</v>
      </c>
      <c r="R15" s="20" t="s">
        <v>481</v>
      </c>
      <c r="S15" s="18" t="s">
        <v>481</v>
      </c>
      <c r="T15" s="20" t="s">
        <v>481</v>
      </c>
      <c r="U15" s="18" t="n">
        <v>443.45228</v>
      </c>
      <c r="V15" s="20" t="n">
        <v>10.72982389</v>
      </c>
    </row>
    <row r="16" spans="1:22">
      <c r="A16" s="15" t="s">
        <v>491</v>
      </c>
      <c r="B16" s="17" t="n">
        <v>6108</v>
      </c>
      <c r="C16" s="18">
        <f>(122.0/B16*100)</f>
        <v/>
      </c>
      <c r="D16" s="19" t="n">
        <v>5986</v>
      </c>
      <c r="E16" s="18" t="n">
        <v>474.50423782</v>
      </c>
      <c r="F16" s="20" t="n">
        <v>3.5806192</v>
      </c>
      <c r="G16" s="18" t="n">
        <v>506.85378103</v>
      </c>
      <c r="H16" s="20" t="n">
        <v>3.11123556</v>
      </c>
      <c r="I16" s="18" t="n">
        <v>512.96315593</v>
      </c>
      <c r="J16" s="20" t="n">
        <v>2.70195001</v>
      </c>
      <c r="K16" s="18" t="n">
        <v>513.60919322</v>
      </c>
      <c r="L16" s="20" t="n">
        <v>3.77122009</v>
      </c>
      <c r="M16" s="18" t="n">
        <v>392.25010125</v>
      </c>
      <c r="N16" s="20" t="n">
        <v>6.28627534</v>
      </c>
      <c r="O16" s="18" t="s">
        <v>481</v>
      </c>
      <c r="P16" s="20" t="s">
        <v>481</v>
      </c>
      <c r="Q16" s="18" t="s">
        <v>481</v>
      </c>
      <c r="R16" s="20" t="s">
        <v>481</v>
      </c>
      <c r="S16" s="18" t="s">
        <v>481</v>
      </c>
      <c r="T16" s="20" t="s">
        <v>481</v>
      </c>
      <c r="U16" s="18" t="n">
        <v>389.39864361</v>
      </c>
      <c r="V16" s="20" t="n">
        <v>10.05076124</v>
      </c>
    </row>
    <row r="17" spans="1:22">
      <c r="A17" s="15" t="s">
        <v>492</v>
      </c>
      <c r="B17" s="17" t="n">
        <v>6504</v>
      </c>
      <c r="C17" s="18">
        <f>(1219.0/B17*100)</f>
        <v/>
      </c>
      <c r="D17" s="19" t="n">
        <v>5285</v>
      </c>
      <c r="E17" s="18" t="n">
        <v>483.83284385</v>
      </c>
      <c r="F17" s="20" t="n">
        <v>5.93127735</v>
      </c>
      <c r="G17" s="18" t="n">
        <v>494.73382436</v>
      </c>
      <c r="H17" s="20" t="n">
        <v>4.65868481</v>
      </c>
      <c r="I17" s="18" t="n">
        <v>520.0312019199999</v>
      </c>
      <c r="J17" s="20" t="n">
        <v>3.67464114</v>
      </c>
      <c r="K17" s="18" t="n">
        <v>530.10606235</v>
      </c>
      <c r="L17" s="20" t="n">
        <v>4.02664675</v>
      </c>
      <c r="M17" s="18" t="n">
        <v>437.56462066</v>
      </c>
      <c r="N17" s="20" t="n">
        <v>9.030836430000001</v>
      </c>
      <c r="O17" s="18" t="s">
        <v>481</v>
      </c>
      <c r="P17" s="20" t="s">
        <v>481</v>
      </c>
      <c r="Q17" s="18" t="s">
        <v>481</v>
      </c>
      <c r="R17" s="20" t="s">
        <v>481</v>
      </c>
      <c r="S17" s="18" t="s">
        <v>481</v>
      </c>
      <c r="T17" s="20" t="s">
        <v>481</v>
      </c>
      <c r="U17" s="18" t="n">
        <v>456.34512263</v>
      </c>
      <c r="V17" s="20" t="n">
        <v>6.91204349</v>
      </c>
    </row>
    <row r="18" spans="1:22">
      <c r="A18" s="15" t="s">
        <v>493</v>
      </c>
      <c r="B18" s="17" t="n">
        <v>5532</v>
      </c>
      <c r="C18" s="18">
        <f>(29.0/B18*100)</f>
        <v/>
      </c>
      <c r="D18" s="19" t="n">
        <v>5503</v>
      </c>
      <c r="E18" s="18" t="n">
        <v>423.99364612</v>
      </c>
      <c r="F18" s="20" t="n">
        <v>5.6377993</v>
      </c>
      <c r="G18" s="18" t="n">
        <v>452.2293618</v>
      </c>
      <c r="H18" s="20" t="n">
        <v>4.91602275</v>
      </c>
      <c r="I18" s="18" t="n">
        <v>469.2424577</v>
      </c>
      <c r="J18" s="20" t="n">
        <v>4.06723411</v>
      </c>
      <c r="K18" s="18" t="n">
        <v>458.69461777</v>
      </c>
      <c r="L18" s="20" t="n">
        <v>4.06469656</v>
      </c>
      <c r="M18" s="18" t="n">
        <v>391.0034032</v>
      </c>
      <c r="N18" s="20" t="n">
        <v>9.97945679</v>
      </c>
      <c r="O18" s="18" t="s">
        <v>481</v>
      </c>
      <c r="P18" s="20" t="s">
        <v>481</v>
      </c>
      <c r="Q18" s="18" t="s">
        <v>481</v>
      </c>
      <c r="R18" s="20" t="s">
        <v>481</v>
      </c>
      <c r="S18" s="18" t="s">
        <v>481</v>
      </c>
      <c r="T18" s="20" t="s">
        <v>481</v>
      </c>
      <c r="U18" s="18" t="n">
        <v>381.59684973</v>
      </c>
      <c r="V18" s="20" t="n">
        <v>11.45137419</v>
      </c>
    </row>
    <row r="19" spans="1:22">
      <c r="A19" s="15" t="s">
        <v>494</v>
      </c>
      <c r="B19" s="17" t="n">
        <v>5658</v>
      </c>
      <c r="C19" s="18">
        <f>(157.0/B19*100)</f>
        <v/>
      </c>
      <c r="D19" s="19" t="n">
        <v>5501</v>
      </c>
      <c r="E19" s="18" t="n">
        <v>440.86437641</v>
      </c>
      <c r="F19" s="20" t="n">
        <v>5.68657801</v>
      </c>
      <c r="G19" s="18" t="n">
        <v>462.13033737</v>
      </c>
      <c r="H19" s="20" t="n">
        <v>4.124686</v>
      </c>
      <c r="I19" s="18" t="n">
        <v>486.19337149</v>
      </c>
      <c r="J19" s="20" t="n">
        <v>3.67063518</v>
      </c>
      <c r="K19" s="18" t="n">
        <v>495.11275081</v>
      </c>
      <c r="L19" s="20" t="n">
        <v>3.91638792</v>
      </c>
      <c r="M19" s="18" t="n">
        <v>469.44549655</v>
      </c>
      <c r="N19" s="20" t="n">
        <v>7.71795137</v>
      </c>
      <c r="O19" s="18" t="s">
        <v>481</v>
      </c>
      <c r="P19" s="20" t="s">
        <v>481</v>
      </c>
      <c r="Q19" s="18" t="s">
        <v>481</v>
      </c>
      <c r="R19" s="20" t="s">
        <v>481</v>
      </c>
      <c r="S19" s="18" t="s">
        <v>481</v>
      </c>
      <c r="T19" s="20" t="s">
        <v>481</v>
      </c>
      <c r="U19" s="18" t="n">
        <v>413.84499829</v>
      </c>
      <c r="V19" s="20" t="n">
        <v>10.85195439</v>
      </c>
    </row>
    <row r="20" spans="1:22">
      <c r="A20" s="15" t="s">
        <v>495</v>
      </c>
      <c r="B20" s="17" t="n">
        <v>3371</v>
      </c>
      <c r="C20" s="18">
        <f>(75.0/B20*100)</f>
        <v/>
      </c>
      <c r="D20" s="19" t="n">
        <v>3296</v>
      </c>
      <c r="E20" s="18" t="n">
        <v>467.83226228</v>
      </c>
      <c r="F20" s="20" t="n">
        <v>8.278066539999999</v>
      </c>
      <c r="G20" s="18" t="n">
        <v>492.05025464</v>
      </c>
      <c r="H20" s="20" t="n">
        <v>4.93500763</v>
      </c>
      <c r="I20" s="18" t="n">
        <v>499.83841607</v>
      </c>
      <c r="J20" s="20" t="n">
        <v>2.87684611</v>
      </c>
      <c r="K20" s="18" t="n">
        <v>487.56715116</v>
      </c>
      <c r="L20" s="20" t="n">
        <v>3.70774352</v>
      </c>
      <c r="M20" s="18" t="n">
        <v>438.43210807</v>
      </c>
      <c r="N20" s="20" t="n">
        <v>7.17346823</v>
      </c>
      <c r="O20" s="18" t="s">
        <v>481</v>
      </c>
      <c r="P20" s="20" t="s">
        <v>481</v>
      </c>
      <c r="Q20" s="18" t="s">
        <v>481</v>
      </c>
      <c r="R20" s="20" t="s">
        <v>481</v>
      </c>
      <c r="S20" s="18" t="s">
        <v>481</v>
      </c>
      <c r="T20" s="20" t="s">
        <v>481</v>
      </c>
      <c r="U20" s="18" t="n">
        <v>411.16586181</v>
      </c>
      <c r="V20" s="20" t="n">
        <v>20.81270688</v>
      </c>
    </row>
    <row r="21" spans="1:22">
      <c r="A21" s="15" t="s">
        <v>496</v>
      </c>
      <c r="B21" s="17" t="n">
        <v>5741</v>
      </c>
      <c r="C21" s="18">
        <f>(46.0/B21*100)</f>
        <v/>
      </c>
      <c r="D21" s="19" t="n">
        <v>5695</v>
      </c>
      <c r="E21" s="18" t="n">
        <v>487.57111051</v>
      </c>
      <c r="F21" s="20" t="n">
        <v>5.56922942</v>
      </c>
      <c r="G21" s="18" t="n">
        <v>504.95055181</v>
      </c>
      <c r="H21" s="20" t="n">
        <v>3.70063466</v>
      </c>
      <c r="I21" s="18" t="n">
        <v>512.17552173</v>
      </c>
      <c r="J21" s="20" t="n">
        <v>2.6620982</v>
      </c>
      <c r="K21" s="18" t="n">
        <v>511.78791566</v>
      </c>
      <c r="L21" s="20" t="n">
        <v>2.50870957</v>
      </c>
      <c r="M21" s="18" t="n">
        <v>453.31234764</v>
      </c>
      <c r="N21" s="20" t="n">
        <v>6.2921512</v>
      </c>
      <c r="O21" s="18" t="s">
        <v>481</v>
      </c>
      <c r="P21" s="20" t="s">
        <v>481</v>
      </c>
      <c r="Q21" s="18" t="s">
        <v>481</v>
      </c>
      <c r="R21" s="20" t="s">
        <v>481</v>
      </c>
      <c r="S21" s="18" t="s">
        <v>481</v>
      </c>
      <c r="T21" s="20" t="s">
        <v>481</v>
      </c>
      <c r="U21" s="18" t="n">
        <v>457.08559554</v>
      </c>
      <c r="V21" s="20" t="n">
        <v>15.97954098</v>
      </c>
    </row>
    <row r="22" spans="1:22">
      <c r="A22" s="15" t="s">
        <v>497</v>
      </c>
      <c r="B22" s="17" t="n">
        <v>6598</v>
      </c>
      <c r="C22" s="18">
        <f>(35.0/B22*100)</f>
        <v/>
      </c>
      <c r="D22" s="19" t="n">
        <v>6563</v>
      </c>
      <c r="E22" s="18" t="n">
        <v>456.61396587</v>
      </c>
      <c r="F22" s="20" t="n">
        <v>7.24813591</v>
      </c>
      <c r="G22" s="18" t="n">
        <v>456.64794571</v>
      </c>
      <c r="H22" s="20" t="n">
        <v>4.9943888</v>
      </c>
      <c r="I22" s="18" t="n">
        <v>485.14860375</v>
      </c>
      <c r="J22" s="20" t="n">
        <v>3.90380681</v>
      </c>
      <c r="K22" s="18" t="n">
        <v>490.46303329</v>
      </c>
      <c r="L22" s="20" t="n">
        <v>5.70858368</v>
      </c>
      <c r="M22" s="18" t="n">
        <v>421.41018908</v>
      </c>
      <c r="N22" s="20" t="n">
        <v>15.0936442</v>
      </c>
      <c r="O22" s="18" t="s">
        <v>481</v>
      </c>
      <c r="P22" s="20" t="s">
        <v>481</v>
      </c>
      <c r="Q22" s="18" t="n">
        <v>465.3184081</v>
      </c>
      <c r="R22" s="20" t="n">
        <v>9.52311205</v>
      </c>
      <c r="S22" s="18" t="s">
        <v>481</v>
      </c>
      <c r="T22" s="20" t="s">
        <v>481</v>
      </c>
      <c r="U22" s="18" t="n">
        <v>368.50936862</v>
      </c>
      <c r="V22" s="20" t="n">
        <v>12.33326232</v>
      </c>
    </row>
    <row r="23" spans="1:22">
      <c r="A23" s="15" t="s">
        <v>498</v>
      </c>
      <c r="B23" s="17" t="n">
        <v>11583</v>
      </c>
      <c r="C23" s="18">
        <f>(230.0/B23*100)</f>
        <v/>
      </c>
      <c r="D23" s="19" t="n">
        <v>11353</v>
      </c>
      <c r="E23" s="18" t="n">
        <v>457.65885984</v>
      </c>
      <c r="F23" s="20" t="n">
        <v>5.6312134</v>
      </c>
      <c r="G23" s="18" t="n">
        <v>483.48855617</v>
      </c>
      <c r="H23" s="20" t="n">
        <v>3.80362235</v>
      </c>
      <c r="I23" s="18" t="n">
        <v>496.42092022</v>
      </c>
      <c r="J23" s="20" t="n">
        <v>3.28857249</v>
      </c>
      <c r="K23" s="18" t="n">
        <v>505.68286537</v>
      </c>
      <c r="L23" s="20" t="n">
        <v>4.37451874</v>
      </c>
      <c r="M23" s="18" t="n">
        <v>456.42298295</v>
      </c>
      <c r="N23" s="20" t="n">
        <v>6.22776086</v>
      </c>
      <c r="O23" s="18" t="s">
        <v>481</v>
      </c>
      <c r="P23" s="20" t="s">
        <v>481</v>
      </c>
      <c r="Q23" s="18" t="s">
        <v>481</v>
      </c>
      <c r="R23" s="20" t="s">
        <v>481</v>
      </c>
      <c r="S23" s="18" t="s">
        <v>481</v>
      </c>
      <c r="T23" s="20" t="s">
        <v>481</v>
      </c>
      <c r="U23" s="18" t="n">
        <v>430.08261178</v>
      </c>
      <c r="V23" s="20" t="n">
        <v>11.68266385</v>
      </c>
    </row>
    <row r="24" spans="1:22">
      <c r="A24" s="15" t="s">
        <v>499</v>
      </c>
      <c r="B24" s="17" t="n">
        <v>6647</v>
      </c>
      <c r="C24" s="18">
        <f>(7.0/B24*100)</f>
        <v/>
      </c>
      <c r="D24" s="19" t="n">
        <v>6640</v>
      </c>
      <c r="E24" s="18" t="n">
        <v>464.29747679</v>
      </c>
      <c r="F24" s="20" t="n">
        <v>8.596053850000001</v>
      </c>
      <c r="G24" s="18" t="n">
        <v>498.88310655</v>
      </c>
      <c r="H24" s="20" t="n">
        <v>5.50112657</v>
      </c>
      <c r="I24" s="18" t="n">
        <v>526.69457717</v>
      </c>
      <c r="J24" s="20" t="n">
        <v>3.6799468</v>
      </c>
      <c r="K24" s="18" t="n">
        <v>544.91899223</v>
      </c>
      <c r="L24" s="20" t="n">
        <v>3.36270591</v>
      </c>
      <c r="M24" s="18" t="n">
        <v>484.53808905</v>
      </c>
      <c r="N24" s="20" t="n">
        <v>15.38063095</v>
      </c>
      <c r="O24" s="18" t="s">
        <v>481</v>
      </c>
      <c r="P24" s="20" t="s">
        <v>481</v>
      </c>
      <c r="Q24" s="18" t="s">
        <v>481</v>
      </c>
      <c r="R24" s="20" t="s">
        <v>481</v>
      </c>
      <c r="S24" s="18" t="s">
        <v>481</v>
      </c>
      <c r="T24" s="20" t="s">
        <v>481</v>
      </c>
      <c r="U24" s="18" t="n">
        <v>477.79722118</v>
      </c>
      <c r="V24" s="20" t="n">
        <v>22.19978934</v>
      </c>
    </row>
    <row r="25" spans="1:22">
      <c r="A25" s="15" t="s">
        <v>500</v>
      </c>
      <c r="B25" s="17" t="n">
        <v>5581</v>
      </c>
      <c r="C25" s="18">
        <f>(25.0/B25*100)</f>
        <v/>
      </c>
      <c r="D25" s="19" t="n">
        <v>5556</v>
      </c>
      <c r="E25" s="18" t="n">
        <v>505.34227605</v>
      </c>
      <c r="F25" s="20" t="n">
        <v>12.96267411</v>
      </c>
      <c r="G25" s="18" t="n">
        <v>510.1607476</v>
      </c>
      <c r="H25" s="20" t="n">
        <v>6.64268733</v>
      </c>
      <c r="I25" s="18" t="n">
        <v>531.1049821300001</v>
      </c>
      <c r="J25" s="20" t="n">
        <v>4.00184155</v>
      </c>
      <c r="K25" s="18" t="n">
        <v>535.94010712</v>
      </c>
      <c r="L25" s="20" t="n">
        <v>4.28924432</v>
      </c>
      <c r="M25" s="18" t="n">
        <v>433.74903496</v>
      </c>
      <c r="N25" s="20" t="n">
        <v>6.33413158</v>
      </c>
      <c r="O25" s="18" t="s">
        <v>481</v>
      </c>
      <c r="P25" s="20" t="s">
        <v>481</v>
      </c>
      <c r="Q25" s="18" t="s">
        <v>481</v>
      </c>
      <c r="R25" s="20" t="s">
        <v>481</v>
      </c>
      <c r="S25" s="18" t="s">
        <v>481</v>
      </c>
      <c r="T25" s="20" t="s">
        <v>481</v>
      </c>
      <c r="U25" s="18" t="n">
        <v>553.65170026</v>
      </c>
      <c r="V25" s="20" t="n">
        <v>28.42216948</v>
      </c>
    </row>
    <row r="26" spans="1:22">
      <c r="A26" s="15" t="s">
        <v>501</v>
      </c>
      <c r="B26" s="17" t="n">
        <v>4869</v>
      </c>
      <c r="C26" s="18">
        <f>(53.0/B26*100)</f>
        <v/>
      </c>
      <c r="D26" s="19" t="n">
        <v>4816</v>
      </c>
      <c r="E26" s="18" t="n">
        <v>447.09836116</v>
      </c>
      <c r="F26" s="20" t="n">
        <v>6.15919812</v>
      </c>
      <c r="G26" s="18" t="n">
        <v>477.37119381</v>
      </c>
      <c r="H26" s="20" t="n">
        <v>3.74761174</v>
      </c>
      <c r="I26" s="18" t="n">
        <v>490.24189124</v>
      </c>
      <c r="J26" s="20" t="n">
        <v>2.40761047</v>
      </c>
      <c r="K26" s="18" t="n">
        <v>492.78271979</v>
      </c>
      <c r="L26" s="20" t="n">
        <v>2.74396605</v>
      </c>
      <c r="M26" s="18" t="n">
        <v>454.2412473</v>
      </c>
      <c r="N26" s="20" t="n">
        <v>7.54007811</v>
      </c>
      <c r="O26" s="18" t="s">
        <v>481</v>
      </c>
      <c r="P26" s="20" t="s">
        <v>481</v>
      </c>
      <c r="Q26" s="18" t="s">
        <v>481</v>
      </c>
      <c r="R26" s="20" t="s">
        <v>481</v>
      </c>
      <c r="S26" s="18" t="s">
        <v>481</v>
      </c>
      <c r="T26" s="20" t="s">
        <v>481</v>
      </c>
      <c r="U26" s="18" t="n">
        <v>400.5923024</v>
      </c>
      <c r="V26" s="20" t="n">
        <v>13.32260579</v>
      </c>
    </row>
    <row r="27" spans="1:22">
      <c r="A27" s="15" t="s">
        <v>502</v>
      </c>
      <c r="B27" s="17" t="n">
        <v>5299</v>
      </c>
      <c r="C27" s="18">
        <f>(52.0/B27*100)</f>
        <v/>
      </c>
      <c r="D27" s="19" t="n">
        <v>5247</v>
      </c>
      <c r="E27" s="18" t="n">
        <v>459.60675043</v>
      </c>
      <c r="F27" s="20" t="n">
        <v>3.48899841</v>
      </c>
      <c r="G27" s="18" t="n">
        <v>482.93521947</v>
      </c>
      <c r="H27" s="20" t="n">
        <v>3.37912386</v>
      </c>
      <c r="I27" s="18" t="n">
        <v>501.92522623</v>
      </c>
      <c r="J27" s="20" t="n">
        <v>2.8653426</v>
      </c>
      <c r="K27" s="18" t="n">
        <v>513.02855562</v>
      </c>
      <c r="L27" s="20" t="n">
        <v>3.20161171</v>
      </c>
      <c r="M27" s="18" t="n">
        <v>423.78790135</v>
      </c>
      <c r="N27" s="20" t="n">
        <v>3.98999594</v>
      </c>
      <c r="O27" s="18" t="s">
        <v>481</v>
      </c>
      <c r="P27" s="20" t="s">
        <v>481</v>
      </c>
      <c r="Q27" s="18" t="s">
        <v>481</v>
      </c>
      <c r="R27" s="20" t="s">
        <v>481</v>
      </c>
      <c r="S27" s="18" t="s">
        <v>481</v>
      </c>
      <c r="T27" s="20" t="s">
        <v>481</v>
      </c>
      <c r="U27" s="18" t="n">
        <v>407.74665343</v>
      </c>
      <c r="V27" s="20" t="n">
        <v>9.1460328</v>
      </c>
    </row>
    <row r="28" spans="1:22">
      <c r="A28" s="15" t="s">
        <v>503</v>
      </c>
      <c r="B28" s="17" t="n">
        <v>7568</v>
      </c>
      <c r="C28" s="18">
        <f>(179.0/B28*100)</f>
        <v/>
      </c>
      <c r="D28" s="19" t="n">
        <v>7389</v>
      </c>
      <c r="E28" s="18" t="n">
        <v>388.24818279</v>
      </c>
      <c r="F28" s="20" t="n">
        <v>5.47868711</v>
      </c>
      <c r="G28" s="18" t="n">
        <v>411.51105833</v>
      </c>
      <c r="H28" s="20" t="n">
        <v>3.94227041</v>
      </c>
      <c r="I28" s="18" t="n">
        <v>414.44185447</v>
      </c>
      <c r="J28" s="20" t="n">
        <v>2.73913537</v>
      </c>
      <c r="K28" s="18" t="n">
        <v>409.77522618</v>
      </c>
      <c r="L28" s="20" t="n">
        <v>3.52278574</v>
      </c>
      <c r="M28" s="18" t="n">
        <v>404.13273028</v>
      </c>
      <c r="N28" s="20" t="n">
        <v>12.41326105</v>
      </c>
      <c r="O28" s="18" t="s">
        <v>481</v>
      </c>
      <c r="P28" s="20" t="s">
        <v>481</v>
      </c>
      <c r="Q28" s="18" t="s">
        <v>481</v>
      </c>
      <c r="R28" s="20" t="s">
        <v>481</v>
      </c>
      <c r="S28" s="18" t="s">
        <v>481</v>
      </c>
      <c r="T28" s="20" t="s">
        <v>481</v>
      </c>
      <c r="U28" s="18" t="n">
        <v>374.24050162</v>
      </c>
      <c r="V28" s="20" t="n">
        <v>8.33146735</v>
      </c>
    </row>
    <row r="29" spans="1:22">
      <c r="A29" s="15" t="s">
        <v>504</v>
      </c>
      <c r="B29" s="17" t="n">
        <v>5385</v>
      </c>
      <c r="C29" s="18">
        <f>(30.0/B29*100)</f>
        <v/>
      </c>
      <c r="D29" s="19" t="n">
        <v>5355</v>
      </c>
      <c r="E29" s="18" t="n">
        <v>489.32735114</v>
      </c>
      <c r="F29" s="20" t="n">
        <v>4.72099221</v>
      </c>
      <c r="G29" s="18" t="n">
        <v>519.13516543</v>
      </c>
      <c r="H29" s="20" t="n">
        <v>3.62105553</v>
      </c>
      <c r="I29" s="18" t="n">
        <v>520.0185555199999</v>
      </c>
      <c r="J29" s="20" t="n">
        <v>2.72211386</v>
      </c>
      <c r="K29" s="18" t="n">
        <v>497.2375199</v>
      </c>
      <c r="L29" s="20" t="n">
        <v>4.84196376</v>
      </c>
      <c r="M29" s="18" t="n">
        <v>510.11281269</v>
      </c>
      <c r="N29" s="20" t="n">
        <v>4.5702483</v>
      </c>
      <c r="O29" s="18" t="s">
        <v>481</v>
      </c>
      <c r="P29" s="20" t="s">
        <v>481</v>
      </c>
      <c r="Q29" s="18" t="s">
        <v>481</v>
      </c>
      <c r="R29" s="20" t="s">
        <v>481</v>
      </c>
      <c r="S29" s="18" t="s">
        <v>481</v>
      </c>
      <c r="T29" s="20" t="s">
        <v>481</v>
      </c>
      <c r="U29" s="18" t="n">
        <v>426.46075867</v>
      </c>
      <c r="V29" s="20" t="n">
        <v>20.59504652</v>
      </c>
    </row>
    <row r="30" spans="1:22">
      <c r="A30" s="15" t="s">
        <v>505</v>
      </c>
      <c r="B30" s="17" t="n">
        <v>4520</v>
      </c>
      <c r="C30" s="18">
        <f>(144.0/B30*100)</f>
        <v/>
      </c>
      <c r="D30" s="19" t="n">
        <v>4376</v>
      </c>
      <c r="E30" s="18" t="n">
        <v>477.87563943</v>
      </c>
      <c r="F30" s="20" t="n">
        <v>4.72841324</v>
      </c>
      <c r="G30" s="18" t="n">
        <v>486.69772401</v>
      </c>
      <c r="H30" s="20" t="n">
        <v>4.96012609</v>
      </c>
      <c r="I30" s="18" t="n">
        <v>509.02664573</v>
      </c>
      <c r="J30" s="20" t="n">
        <v>2.98562769</v>
      </c>
      <c r="K30" s="18" t="n">
        <v>519.76145973</v>
      </c>
      <c r="L30" s="20" t="n">
        <v>3.03487049</v>
      </c>
      <c r="M30" s="18" t="n">
        <v>422.17925588</v>
      </c>
      <c r="N30" s="20" t="n">
        <v>5.81826465</v>
      </c>
      <c r="O30" s="18" t="s">
        <v>481</v>
      </c>
      <c r="P30" s="20" t="s">
        <v>481</v>
      </c>
      <c r="Q30" s="18" t="s">
        <v>481</v>
      </c>
      <c r="R30" s="20" t="s">
        <v>481</v>
      </c>
      <c r="S30" s="18" t="s">
        <v>481</v>
      </c>
      <c r="T30" s="20" t="s">
        <v>481</v>
      </c>
      <c r="U30" s="18" t="n">
        <v>436.86186093</v>
      </c>
      <c r="V30" s="20" t="n">
        <v>11.65333579</v>
      </c>
    </row>
    <row r="31" spans="1:22">
      <c r="A31" s="15" t="s">
        <v>506</v>
      </c>
      <c r="B31" s="17" t="n">
        <v>5456</v>
      </c>
      <c r="C31" s="18">
        <f>(135.0/B31*100)</f>
        <v/>
      </c>
      <c r="D31" s="19" t="n">
        <v>5321</v>
      </c>
      <c r="E31" s="18" t="n">
        <v>466.68336955</v>
      </c>
      <c r="F31" s="20" t="n">
        <v>5.88733</v>
      </c>
      <c r="G31" s="18" t="n">
        <v>499.81708561</v>
      </c>
      <c r="H31" s="20" t="n">
        <v>3.54883122</v>
      </c>
      <c r="I31" s="18" t="n">
        <v>510.11765239</v>
      </c>
      <c r="J31" s="20" t="n">
        <v>2.89628029</v>
      </c>
      <c r="K31" s="18" t="n">
        <v>508.99771816</v>
      </c>
      <c r="L31" s="20" t="n">
        <v>3.14539783</v>
      </c>
      <c r="M31" s="18" t="s">
        <v>481</v>
      </c>
      <c r="N31" s="20" t="s">
        <v>481</v>
      </c>
      <c r="O31" s="18" t="s">
        <v>481</v>
      </c>
      <c r="P31" s="20" t="s">
        <v>481</v>
      </c>
      <c r="Q31" s="18" t="s">
        <v>481</v>
      </c>
      <c r="R31" s="20" t="s">
        <v>481</v>
      </c>
      <c r="S31" s="18" t="s">
        <v>481</v>
      </c>
      <c r="T31" s="20" t="s">
        <v>481</v>
      </c>
      <c r="U31" s="18" t="n">
        <v>414.83322739</v>
      </c>
      <c r="V31" s="20" t="n">
        <v>7.09515183</v>
      </c>
    </row>
    <row r="32" spans="1:22">
      <c r="A32" s="15" t="s">
        <v>507</v>
      </c>
      <c r="B32" s="17" t="n">
        <v>4478</v>
      </c>
      <c r="C32" s="18">
        <f>(6.0/B32*100)</f>
        <v/>
      </c>
      <c r="D32" s="19" t="n">
        <v>4472</v>
      </c>
      <c r="E32" s="18" t="n">
        <v>470.86690238</v>
      </c>
      <c r="F32" s="20" t="n">
        <v>5.63297686</v>
      </c>
      <c r="G32" s="18" t="n">
        <v>491.03046433</v>
      </c>
      <c r="H32" s="20" t="n">
        <v>3.97163261</v>
      </c>
      <c r="I32" s="18" t="n">
        <v>517.16626352</v>
      </c>
      <c r="J32" s="20" t="n">
        <v>2.73293051</v>
      </c>
      <c r="K32" s="18" t="n">
        <v>508.66921602</v>
      </c>
      <c r="L32" s="20" t="n">
        <v>3.49957136</v>
      </c>
      <c r="M32" s="18" t="n">
        <v>411.26327339</v>
      </c>
      <c r="N32" s="20" t="n">
        <v>12.39222594</v>
      </c>
      <c r="O32" s="18" t="s">
        <v>481</v>
      </c>
      <c r="P32" s="20" t="s">
        <v>481</v>
      </c>
      <c r="Q32" s="18" t="s">
        <v>481</v>
      </c>
      <c r="R32" s="20" t="s">
        <v>481</v>
      </c>
      <c r="S32" s="18" t="s">
        <v>481</v>
      </c>
      <c r="T32" s="20" t="s">
        <v>481</v>
      </c>
      <c r="U32" s="18" t="n">
        <v>455.50011752</v>
      </c>
      <c r="V32" s="20" t="n">
        <v>17.59322562</v>
      </c>
    </row>
    <row r="33" spans="1:22">
      <c r="A33" s="15" t="s">
        <v>508</v>
      </c>
      <c r="B33" s="17" t="n">
        <v>7325</v>
      </c>
      <c r="C33" s="18">
        <f>(78.0/B33*100)</f>
        <v/>
      </c>
      <c r="D33" s="19" t="n">
        <v>7247</v>
      </c>
      <c r="E33" s="18" t="n">
        <v>462.80546303</v>
      </c>
      <c r="F33" s="20" t="n">
        <v>7.27387871</v>
      </c>
      <c r="G33" s="18" t="n">
        <v>483.88668251</v>
      </c>
      <c r="H33" s="20" t="n">
        <v>5.99545084</v>
      </c>
      <c r="I33" s="18" t="n">
        <v>498.89660342</v>
      </c>
      <c r="J33" s="20" t="n">
        <v>3.96949943</v>
      </c>
      <c r="K33" s="18" t="n">
        <v>502.3385216</v>
      </c>
      <c r="L33" s="20" t="n">
        <v>3.38891236</v>
      </c>
      <c r="M33" s="18" t="n">
        <v>489.45728579</v>
      </c>
      <c r="N33" s="20" t="n">
        <v>3.51800922</v>
      </c>
      <c r="O33" s="18" t="s">
        <v>481</v>
      </c>
      <c r="P33" s="20" t="s">
        <v>481</v>
      </c>
      <c r="Q33" s="18" t="s">
        <v>481</v>
      </c>
      <c r="R33" s="20" t="s">
        <v>481</v>
      </c>
      <c r="S33" s="18" t="s">
        <v>481</v>
      </c>
      <c r="T33" s="20" t="s">
        <v>481</v>
      </c>
      <c r="U33" s="18" t="n">
        <v>435.05443197</v>
      </c>
      <c r="V33" s="20" t="n">
        <v>11.74528046</v>
      </c>
    </row>
    <row r="34" spans="1:22">
      <c r="A34" s="15" t="s">
        <v>509</v>
      </c>
      <c r="B34" s="17" t="n">
        <v>6350</v>
      </c>
      <c r="C34" s="18">
        <f>(94.0/B34*100)</f>
        <v/>
      </c>
      <c r="D34" s="19" t="n">
        <v>6256</v>
      </c>
      <c r="E34" s="18" t="n">
        <v>440.23721166</v>
      </c>
      <c r="F34" s="20" t="n">
        <v>5.58159305</v>
      </c>
      <c r="G34" s="18" t="n">
        <v>468.22236603</v>
      </c>
      <c r="H34" s="20" t="n">
        <v>3.66808763</v>
      </c>
      <c r="I34" s="18" t="n">
        <v>492.62561308</v>
      </c>
      <c r="J34" s="20" t="n">
        <v>3.1954528</v>
      </c>
      <c r="K34" s="18" t="n">
        <v>498.69349579</v>
      </c>
      <c r="L34" s="20" t="n">
        <v>3.31002444</v>
      </c>
      <c r="M34" s="18" t="n">
        <v>431.08701148</v>
      </c>
      <c r="N34" s="20" t="n">
        <v>12.51358448</v>
      </c>
      <c r="O34" s="18" t="s">
        <v>481</v>
      </c>
      <c r="P34" s="20" t="s">
        <v>481</v>
      </c>
      <c r="Q34" s="18" t="s">
        <v>481</v>
      </c>
      <c r="R34" s="20" t="s">
        <v>481</v>
      </c>
      <c r="S34" s="18" t="s">
        <v>481</v>
      </c>
      <c r="T34" s="20" t="s">
        <v>481</v>
      </c>
      <c r="U34" s="18" t="n">
        <v>370.03428657</v>
      </c>
      <c r="V34" s="20" t="n">
        <v>10.46627662</v>
      </c>
    </row>
    <row r="35" spans="1:22">
      <c r="A35" s="15" t="s">
        <v>510</v>
      </c>
      <c r="B35" s="17" t="n">
        <v>6406</v>
      </c>
      <c r="C35" s="18">
        <f>(50.0/B35*100)</f>
        <v/>
      </c>
      <c r="D35" s="19" t="n">
        <v>6356</v>
      </c>
      <c r="E35" s="18" t="n">
        <v>470.29261023</v>
      </c>
      <c r="F35" s="20" t="n">
        <v>7.38545487</v>
      </c>
      <c r="G35" s="18" t="n">
        <v>486.60958841</v>
      </c>
      <c r="H35" s="20" t="n">
        <v>5.01606468</v>
      </c>
      <c r="I35" s="18" t="n">
        <v>511.68118208</v>
      </c>
      <c r="J35" s="20" t="n">
        <v>3.70040124</v>
      </c>
      <c r="K35" s="18" t="n">
        <v>517.58417175</v>
      </c>
      <c r="L35" s="20" t="n">
        <v>4.95773524</v>
      </c>
      <c r="M35" s="18" t="n">
        <v>514.86266033</v>
      </c>
      <c r="N35" s="20" t="n">
        <v>1.77754029</v>
      </c>
      <c r="O35" s="18" t="s">
        <v>481</v>
      </c>
      <c r="P35" s="20" t="s">
        <v>481</v>
      </c>
      <c r="Q35" s="18" t="s">
        <v>481</v>
      </c>
      <c r="R35" s="20" t="s">
        <v>481</v>
      </c>
      <c r="S35" s="18" t="s">
        <v>481</v>
      </c>
      <c r="T35" s="20" t="s">
        <v>481</v>
      </c>
      <c r="U35" s="18" t="n">
        <v>447.6508483</v>
      </c>
      <c r="V35" s="20" t="n">
        <v>16.91228716</v>
      </c>
    </row>
    <row r="36" spans="1:22">
      <c r="A36" s="15" t="s">
        <v>511</v>
      </c>
      <c r="B36" s="17" t="n">
        <v>6736</v>
      </c>
      <c r="C36" s="18">
        <f>(41.0/B36*100)</f>
        <v/>
      </c>
      <c r="D36" s="19" t="n">
        <v>6695</v>
      </c>
      <c r="E36" s="18" t="n">
        <v>471.1430115</v>
      </c>
      <c r="F36" s="20" t="n">
        <v>4.76013022</v>
      </c>
      <c r="G36" s="18" t="n">
        <v>483.31253971</v>
      </c>
      <c r="H36" s="20" t="n">
        <v>3.75838957</v>
      </c>
      <c r="I36" s="18" t="n">
        <v>494.74382757</v>
      </c>
      <c r="J36" s="20" t="n">
        <v>2.92179511</v>
      </c>
      <c r="K36" s="18" t="n">
        <v>496.91018658</v>
      </c>
      <c r="L36" s="20" t="n">
        <v>3.39889136</v>
      </c>
      <c r="M36" s="18" t="n">
        <v>467.60582163</v>
      </c>
      <c r="N36" s="20" t="n">
        <v>3.41039353</v>
      </c>
      <c r="O36" s="18" t="s">
        <v>481</v>
      </c>
      <c r="P36" s="20" t="s">
        <v>481</v>
      </c>
      <c r="Q36" s="18" t="s">
        <v>481</v>
      </c>
      <c r="R36" s="20" t="s">
        <v>481</v>
      </c>
      <c r="S36" s="18" t="s">
        <v>481</v>
      </c>
      <c r="T36" s="20" t="s">
        <v>481</v>
      </c>
      <c r="U36" s="18" t="n">
        <v>431.13526994</v>
      </c>
      <c r="V36" s="20" t="n">
        <v>11.23779532</v>
      </c>
    </row>
    <row r="37" spans="1:22">
      <c r="A37" s="15" t="s">
        <v>512</v>
      </c>
      <c r="B37" s="17" t="n">
        <v>5458</v>
      </c>
      <c r="C37" s="18">
        <f>(86.0/B37*100)</f>
        <v/>
      </c>
      <c r="D37" s="19" t="n">
        <v>5372</v>
      </c>
      <c r="E37" s="18" t="n">
        <v>463.23139119</v>
      </c>
      <c r="F37" s="20" t="n">
        <v>5.14139761</v>
      </c>
      <c r="G37" s="18" t="n">
        <v>495.57242998</v>
      </c>
      <c r="H37" s="20" t="n">
        <v>4.30095313</v>
      </c>
      <c r="I37" s="18" t="n">
        <v>505.77195051</v>
      </c>
      <c r="J37" s="20" t="n">
        <v>2.89978587</v>
      </c>
      <c r="K37" s="18" t="n">
        <v>506.9978254</v>
      </c>
      <c r="L37" s="20" t="n">
        <v>4.13007993</v>
      </c>
      <c r="M37" s="18" t="n">
        <v>398.61657436</v>
      </c>
      <c r="N37" s="20" t="n">
        <v>8.69317599</v>
      </c>
      <c r="O37" s="18" t="s">
        <v>481</v>
      </c>
      <c r="P37" s="20" t="s">
        <v>481</v>
      </c>
      <c r="Q37" s="18" t="s">
        <v>481</v>
      </c>
      <c r="R37" s="20" t="s">
        <v>481</v>
      </c>
      <c r="S37" s="18" t="s">
        <v>481</v>
      </c>
      <c r="T37" s="20" t="s">
        <v>481</v>
      </c>
      <c r="U37" s="18" t="n">
        <v>402.34579242</v>
      </c>
      <c r="V37" s="20" t="n">
        <v>10.0639035</v>
      </c>
    </row>
    <row r="38" spans="1:22">
      <c r="A38" s="15" t="s">
        <v>513</v>
      </c>
      <c r="B38" s="17" t="n">
        <v>5860</v>
      </c>
      <c r="C38" s="18">
        <f>(20.0/B38*100)</f>
        <v/>
      </c>
      <c r="D38" s="19" t="n">
        <v>5840</v>
      </c>
      <c r="E38" s="18" t="n">
        <v>491.66907625</v>
      </c>
      <c r="F38" s="20" t="n">
        <v>5.80417247</v>
      </c>
      <c r="G38" s="18" t="n">
        <v>515.91543864</v>
      </c>
      <c r="H38" s="20" t="n">
        <v>5.10682537</v>
      </c>
      <c r="I38" s="18" t="n">
        <v>529.91883806</v>
      </c>
      <c r="J38" s="20" t="n">
        <v>3.76939794</v>
      </c>
      <c r="K38" s="18" t="n">
        <v>542.8007910600001</v>
      </c>
      <c r="L38" s="20" t="n">
        <v>3.9409858</v>
      </c>
      <c r="M38" s="18" t="n">
        <v>484.7089518</v>
      </c>
      <c r="N38" s="20" t="n">
        <v>6.53951454</v>
      </c>
      <c r="O38" s="18" t="s">
        <v>481</v>
      </c>
      <c r="P38" s="20" t="s">
        <v>481</v>
      </c>
      <c r="Q38" s="18" t="s">
        <v>481</v>
      </c>
      <c r="R38" s="20" t="s">
        <v>481</v>
      </c>
      <c r="S38" s="18" t="s">
        <v>481</v>
      </c>
      <c r="T38" s="20" t="s">
        <v>481</v>
      </c>
      <c r="U38" s="18" t="n">
        <v>450.59652441</v>
      </c>
      <c r="V38" s="20" t="n">
        <v>10.83879042</v>
      </c>
    </row>
    <row r="39" spans="1:22">
      <c r="A39" s="15" t="s">
        <v>514</v>
      </c>
      <c r="B39" s="17" t="n">
        <v>5895</v>
      </c>
      <c r="C39" s="18">
        <f>(33.0/B39*100)</f>
        <v/>
      </c>
      <c r="D39" s="19" t="n">
        <v>5862</v>
      </c>
      <c r="E39" s="18" t="n">
        <v>402.63756899</v>
      </c>
      <c r="F39" s="20" t="n">
        <v>5.25197084</v>
      </c>
      <c r="G39" s="18" t="n">
        <v>422.765019</v>
      </c>
      <c r="H39" s="20" t="n">
        <v>5.54334766</v>
      </c>
      <c r="I39" s="18" t="n">
        <v>429.81257778</v>
      </c>
      <c r="J39" s="20" t="n">
        <v>4.68579965</v>
      </c>
      <c r="K39" s="18" t="n">
        <v>430.33107557</v>
      </c>
      <c r="L39" s="20" t="n">
        <v>6.17957971</v>
      </c>
      <c r="M39" s="18" t="n">
        <v>387.11765216</v>
      </c>
      <c r="N39" s="20" t="n">
        <v>6.25137534</v>
      </c>
      <c r="O39" s="18" t="s">
        <v>481</v>
      </c>
      <c r="P39" s="20" t="s">
        <v>481</v>
      </c>
      <c r="Q39" s="18" t="s">
        <v>481</v>
      </c>
      <c r="R39" s="20" t="s">
        <v>481</v>
      </c>
      <c r="S39" s="18" t="s">
        <v>481</v>
      </c>
      <c r="T39" s="20" t="s">
        <v>481</v>
      </c>
      <c r="U39" s="18" t="n">
        <v>362.65276918</v>
      </c>
      <c r="V39" s="20" t="n">
        <v>10.76182137</v>
      </c>
    </row>
    <row r="40" spans="1:22">
      <c r="A40" s="15" t="s">
        <v>515</v>
      </c>
      <c r="B40" s="17" t="n">
        <v>14157</v>
      </c>
      <c r="C40" s="18">
        <f>(352.0/B40*100)</f>
        <v/>
      </c>
      <c r="D40" s="19" t="n">
        <v>13805</v>
      </c>
      <c r="E40" s="18" t="n">
        <v>449.23312568</v>
      </c>
      <c r="F40" s="20" t="n">
        <v>4.81155164</v>
      </c>
      <c r="G40" s="18" t="n">
        <v>483.55747415</v>
      </c>
      <c r="H40" s="20" t="n">
        <v>4.63249307</v>
      </c>
      <c r="I40" s="18" t="n">
        <v>499.04013071</v>
      </c>
      <c r="J40" s="20" t="n">
        <v>2.90602248</v>
      </c>
      <c r="K40" s="18" t="n">
        <v>515.41805265</v>
      </c>
      <c r="L40" s="20" t="n">
        <v>3.6148192</v>
      </c>
      <c r="M40" s="18" t="n">
        <v>414.04269234</v>
      </c>
      <c r="N40" s="20" t="n">
        <v>6.08916014</v>
      </c>
      <c r="O40" s="18" t="s">
        <v>481</v>
      </c>
      <c r="P40" s="20" t="s">
        <v>481</v>
      </c>
      <c r="Q40" s="18" t="s">
        <v>481</v>
      </c>
      <c r="R40" s="20" t="s">
        <v>481</v>
      </c>
      <c r="S40" s="18" t="s">
        <v>481</v>
      </c>
      <c r="T40" s="20" t="s">
        <v>481</v>
      </c>
      <c r="U40" s="18" t="n">
        <v>416.15151835</v>
      </c>
      <c r="V40" s="20" t="n">
        <v>11.64618669</v>
      </c>
    </row>
    <row r="41" spans="1:22">
      <c r="A41" s="15" t="s">
        <v>516</v>
      </c>
      <c r="B41" s="17" t="n">
        <v>5712</v>
      </c>
      <c r="C41" s="18">
        <f>(49.0/B41*100)</f>
        <v/>
      </c>
      <c r="D41" s="19" t="n">
        <v>5663</v>
      </c>
      <c r="E41" s="18" t="n">
        <v>419.63177656</v>
      </c>
      <c r="F41" s="20" t="n">
        <v>5.84013644</v>
      </c>
      <c r="G41" s="18" t="n">
        <v>434.48845783</v>
      </c>
      <c r="H41" s="20" t="n">
        <v>4.61564977</v>
      </c>
      <c r="I41" s="18" t="n">
        <v>473.39544246</v>
      </c>
      <c r="J41" s="20" t="n">
        <v>3.61190403</v>
      </c>
      <c r="K41" s="18" t="n">
        <v>492.27035952</v>
      </c>
      <c r="L41" s="20" t="n">
        <v>3.40065686</v>
      </c>
      <c r="M41" s="18" t="n">
        <v>431.51482993</v>
      </c>
      <c r="N41" s="20" t="n">
        <v>6.27770112</v>
      </c>
      <c r="O41" s="18" t="s">
        <v>481</v>
      </c>
      <c r="P41" s="20" t="s">
        <v>481</v>
      </c>
      <c r="Q41" s="18" t="s">
        <v>481</v>
      </c>
      <c r="R41" s="20" t="s">
        <v>481</v>
      </c>
      <c r="S41" s="18" t="s">
        <v>481</v>
      </c>
      <c r="T41" s="20" t="s">
        <v>481</v>
      </c>
      <c r="U41" s="18" t="n">
        <v>436.17714182</v>
      </c>
      <c r="V41" s="20" t="n">
        <v>15.30554215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347.99071949</v>
      </c>
      <c r="F45" s="20" t="n">
        <v>4.12558408</v>
      </c>
      <c r="G45" s="18" t="n">
        <v>356.92282918</v>
      </c>
      <c r="H45" s="20" t="n">
        <v>4.51759602</v>
      </c>
      <c r="I45" s="18" t="n">
        <v>367.27608876</v>
      </c>
      <c r="J45" s="20" t="n">
        <v>3.80107899</v>
      </c>
      <c r="K45" s="18" t="n">
        <v>362.10804178</v>
      </c>
      <c r="L45" s="20" t="n">
        <v>3.73218966</v>
      </c>
      <c r="M45" s="18" t="s">
        <v>481</v>
      </c>
      <c r="N45" s="20" t="s">
        <v>481</v>
      </c>
      <c r="O45" s="18" t="s">
        <v>481</v>
      </c>
      <c r="P45" s="20" t="s">
        <v>481</v>
      </c>
      <c r="Q45" s="18" t="n">
        <v>386.63981909</v>
      </c>
      <c r="R45" s="20" t="n">
        <v>52.72321681</v>
      </c>
      <c r="S45" s="18" t="n">
        <v>326.13146871</v>
      </c>
      <c r="T45" s="20" t="n">
        <v>22.53443079</v>
      </c>
      <c r="U45" s="18" t="n">
        <v>335.18396989</v>
      </c>
      <c r="V45" s="20" t="n">
        <v>6.42895431</v>
      </c>
    </row>
    <row r="46" spans="1:22">
      <c r="A46" s="15" t="s">
        <v>521</v>
      </c>
      <c r="B46" s="17" t="n">
        <v>23141</v>
      </c>
      <c r="C46" s="18">
        <f>(1816.0/B46*100)</f>
        <v/>
      </c>
      <c r="D46" s="19" t="n">
        <v>21325</v>
      </c>
      <c r="E46" s="18" t="n">
        <v>372.03573818</v>
      </c>
      <c r="F46" s="20" t="n">
        <v>3.59926171</v>
      </c>
      <c r="G46" s="18" t="n">
        <v>393.44384231</v>
      </c>
      <c r="H46" s="20" t="n">
        <v>4.69974836</v>
      </c>
      <c r="I46" s="18" t="n">
        <v>402.86315329</v>
      </c>
      <c r="J46" s="20" t="n">
        <v>3.7865182</v>
      </c>
      <c r="K46" s="18" t="n">
        <v>390.88048372</v>
      </c>
      <c r="L46" s="20" t="n">
        <v>4.25390575</v>
      </c>
      <c r="M46" s="18" t="n">
        <v>337.5417534</v>
      </c>
      <c r="N46" s="20" t="n">
        <v>3.26574895</v>
      </c>
      <c r="O46" s="18" t="s">
        <v>481</v>
      </c>
      <c r="P46" s="20" t="s">
        <v>481</v>
      </c>
      <c r="Q46" s="18" t="s">
        <v>481</v>
      </c>
      <c r="R46" s="20" t="s">
        <v>481</v>
      </c>
      <c r="S46" s="18" t="s">
        <v>481</v>
      </c>
      <c r="T46" s="20" t="s">
        <v>481</v>
      </c>
      <c r="U46" s="18" t="n">
        <v>337.07338766</v>
      </c>
      <c r="V46" s="20" t="n">
        <v>6.13545596</v>
      </c>
    </row>
    <row r="47" spans="1:22">
      <c r="A47" s="15" t="s">
        <v>522</v>
      </c>
      <c r="B47" s="17" t="n">
        <v>5928</v>
      </c>
      <c r="C47" s="18">
        <f>(205.0/B47*100)</f>
        <v/>
      </c>
      <c r="D47" s="19" t="n">
        <v>5723</v>
      </c>
      <c r="E47" s="18" t="n">
        <v>412.20089678</v>
      </c>
      <c r="F47" s="20" t="n">
        <v>6.02610312</v>
      </c>
      <c r="G47" s="18" t="n">
        <v>440.23435724</v>
      </c>
      <c r="H47" s="20" t="n">
        <v>4.37043539</v>
      </c>
      <c r="I47" s="18" t="n">
        <v>461.80940745</v>
      </c>
      <c r="J47" s="20" t="n">
        <v>4.09025172</v>
      </c>
      <c r="K47" s="18" t="n">
        <v>466.98766047</v>
      </c>
      <c r="L47" s="20" t="n">
        <v>4.81851395</v>
      </c>
      <c r="M47" s="18" t="n">
        <v>368.1951933</v>
      </c>
      <c r="N47" s="20" t="n">
        <v>6.312425</v>
      </c>
      <c r="O47" s="18" t="s">
        <v>481</v>
      </c>
      <c r="P47" s="20" t="s">
        <v>481</v>
      </c>
      <c r="Q47" s="18" t="s">
        <v>481</v>
      </c>
      <c r="R47" s="20" t="s">
        <v>481</v>
      </c>
      <c r="S47" s="18" t="s">
        <v>481</v>
      </c>
      <c r="T47" s="20" t="s">
        <v>481</v>
      </c>
      <c r="U47" s="18" t="n">
        <v>372.9003145</v>
      </c>
      <c r="V47" s="20" t="n">
        <v>7.60533751</v>
      </c>
    </row>
    <row r="48" spans="1:22">
      <c r="A48" s="15" t="s">
        <v>523</v>
      </c>
      <c r="B48" s="17" t="n">
        <v>9841</v>
      </c>
      <c r="C48" s="18">
        <f>(7.0/B48*100)</f>
        <v/>
      </c>
      <c r="D48" s="19" t="n">
        <v>9834</v>
      </c>
      <c r="E48" s="18" t="n">
        <v>480.84685959</v>
      </c>
      <c r="F48" s="20" t="n">
        <v>10.69993319</v>
      </c>
      <c r="G48" s="18" t="n">
        <v>492.06119362</v>
      </c>
      <c r="H48" s="20" t="n">
        <v>7.2933377</v>
      </c>
      <c r="I48" s="18" t="n">
        <v>530.63542021</v>
      </c>
      <c r="J48" s="20" t="n">
        <v>5.14544603</v>
      </c>
      <c r="K48" s="18" t="n">
        <v>561.02087867</v>
      </c>
      <c r="L48" s="20" t="n">
        <v>5.68294405</v>
      </c>
      <c r="M48" s="18" t="n">
        <v>484.09279329</v>
      </c>
      <c r="N48" s="20" t="n">
        <v>7.99371132</v>
      </c>
      <c r="O48" s="18" t="s">
        <v>481</v>
      </c>
      <c r="P48" s="20" t="s">
        <v>481</v>
      </c>
      <c r="Q48" s="18" t="s">
        <v>481</v>
      </c>
      <c r="R48" s="20" t="s">
        <v>481</v>
      </c>
      <c r="S48" s="18" t="s">
        <v>481</v>
      </c>
      <c r="T48" s="20" t="s">
        <v>481</v>
      </c>
      <c r="U48" s="18" t="n">
        <v>441.70545203</v>
      </c>
      <c r="V48" s="20" t="n">
        <v>16.43076338</v>
      </c>
    </row>
    <row r="49" spans="1:22">
      <c r="A49" s="15" t="s">
        <v>524</v>
      </c>
      <c r="B49" s="17" t="n">
        <v>6349</v>
      </c>
      <c r="C49" s="18">
        <f>(56.0/B49*100)</f>
        <v/>
      </c>
      <c r="D49" s="19" t="n">
        <v>6293</v>
      </c>
      <c r="E49" s="18" t="n">
        <v>387.62664593</v>
      </c>
      <c r="F49" s="20" t="n">
        <v>4.70085074</v>
      </c>
      <c r="G49" s="18" t="n">
        <v>406.21829527</v>
      </c>
      <c r="H49" s="20" t="n">
        <v>3.7174696</v>
      </c>
      <c r="I49" s="18" t="n">
        <v>416.72333753</v>
      </c>
      <c r="J49" s="20" t="n">
        <v>3.56677256</v>
      </c>
      <c r="K49" s="18" t="n">
        <v>416.28844563</v>
      </c>
      <c r="L49" s="20" t="n">
        <v>4.24198852</v>
      </c>
      <c r="M49" s="18" t="s">
        <v>481</v>
      </c>
      <c r="N49" s="20" t="s">
        <v>481</v>
      </c>
      <c r="O49" s="18" t="s">
        <v>481</v>
      </c>
      <c r="P49" s="20" t="s">
        <v>481</v>
      </c>
      <c r="Q49" s="18" t="n">
        <v>572.1686</v>
      </c>
      <c r="R49" s="20" t="n">
        <v>23.17569631</v>
      </c>
      <c r="S49" s="18" t="n">
        <v>427.29713917</v>
      </c>
      <c r="T49" s="20" t="n">
        <v>66.78575054</v>
      </c>
      <c r="U49" s="18" t="n">
        <v>354.67874769</v>
      </c>
      <c r="V49" s="20" t="n">
        <v>12.2657775</v>
      </c>
    </row>
    <row r="50" spans="1:22">
      <c r="A50" s="15" t="s">
        <v>525</v>
      </c>
      <c r="B50" s="17" t="n">
        <v>11795</v>
      </c>
      <c r="C50" s="18">
        <f>(256.0/B50*100)</f>
        <v/>
      </c>
      <c r="D50" s="19" t="n">
        <v>11539</v>
      </c>
      <c r="E50" s="18" t="n">
        <v>367.01092274</v>
      </c>
      <c r="F50" s="20" t="n">
        <v>4.99123422</v>
      </c>
      <c r="G50" s="18" t="n">
        <v>390.34102269</v>
      </c>
      <c r="H50" s="20" t="n">
        <v>4.63121473</v>
      </c>
      <c r="I50" s="18" t="n">
        <v>401.49647401</v>
      </c>
      <c r="J50" s="20" t="n">
        <v>2.34180532</v>
      </c>
      <c r="K50" s="18" t="n">
        <v>389.9681933</v>
      </c>
      <c r="L50" s="20" t="n">
        <v>3.3194344</v>
      </c>
      <c r="M50" s="18" t="n">
        <v>347.83550743</v>
      </c>
      <c r="N50" s="20" t="n">
        <v>9.218126939999999</v>
      </c>
      <c r="O50" s="18" t="s">
        <v>481</v>
      </c>
      <c r="P50" s="20" t="s">
        <v>481</v>
      </c>
      <c r="Q50" s="18" t="s">
        <v>481</v>
      </c>
      <c r="R50" s="20" t="s">
        <v>481</v>
      </c>
      <c r="S50" s="18" t="s">
        <v>481</v>
      </c>
      <c r="T50" s="20" t="s">
        <v>481</v>
      </c>
      <c r="U50" s="18" t="n">
        <v>326.40793983</v>
      </c>
      <c r="V50" s="20" t="n">
        <v>9.189795869999999</v>
      </c>
    </row>
    <row r="51" spans="1:22">
      <c r="A51" s="15" t="s">
        <v>526</v>
      </c>
      <c r="B51" s="17" t="n">
        <v>6866</v>
      </c>
      <c r="C51" s="18">
        <f>(119.0/B51*100)</f>
        <v/>
      </c>
      <c r="D51" s="19" t="n">
        <v>6747</v>
      </c>
      <c r="E51" s="18" t="n">
        <v>384.04150654</v>
      </c>
      <c r="F51" s="20" t="n">
        <v>4.75478581</v>
      </c>
      <c r="G51" s="18" t="n">
        <v>406.78381126</v>
      </c>
      <c r="H51" s="20" t="n">
        <v>3.78215768</v>
      </c>
      <c r="I51" s="18" t="n">
        <v>404.87346137</v>
      </c>
      <c r="J51" s="20" t="n">
        <v>3.18542949</v>
      </c>
      <c r="K51" s="18" t="n">
        <v>403.01982353</v>
      </c>
      <c r="L51" s="20" t="n">
        <v>3.01019271</v>
      </c>
      <c r="M51" s="18" t="n">
        <v>373.93188865</v>
      </c>
      <c r="N51" s="20" t="n">
        <v>6.27375186</v>
      </c>
      <c r="O51" s="18" t="s">
        <v>481</v>
      </c>
      <c r="P51" s="20" t="s">
        <v>481</v>
      </c>
      <c r="Q51" s="18" t="s">
        <v>481</v>
      </c>
      <c r="R51" s="20" t="s">
        <v>481</v>
      </c>
      <c r="S51" s="18" t="s">
        <v>481</v>
      </c>
      <c r="T51" s="20" t="s">
        <v>481</v>
      </c>
      <c r="U51" s="18" t="n">
        <v>365.15270305</v>
      </c>
      <c r="V51" s="20" t="n">
        <v>8.88747729</v>
      </c>
    </row>
    <row r="52" spans="1:22">
      <c r="A52" s="15" t="s">
        <v>527</v>
      </c>
      <c r="B52" s="17" t="n">
        <v>5809</v>
      </c>
      <c r="C52" s="18">
        <f>(86.0/B52*100)</f>
        <v/>
      </c>
      <c r="D52" s="19" t="n">
        <v>5723</v>
      </c>
      <c r="E52" s="18" t="n">
        <v>439.89665134</v>
      </c>
      <c r="F52" s="20" t="n">
        <v>5.1908559</v>
      </c>
      <c r="G52" s="18" t="n">
        <v>456.5435066</v>
      </c>
      <c r="H52" s="20" t="n">
        <v>4.14208934</v>
      </c>
      <c r="I52" s="18" t="n">
        <v>475.54732106</v>
      </c>
      <c r="J52" s="20" t="n">
        <v>3.13497859</v>
      </c>
      <c r="K52" s="18" t="n">
        <v>486.28977422</v>
      </c>
      <c r="L52" s="20" t="n">
        <v>3.25492794</v>
      </c>
      <c r="M52" s="18" t="n">
        <v>396.92682724</v>
      </c>
      <c r="N52" s="20" t="n">
        <v>5.74616255</v>
      </c>
      <c r="O52" s="18" t="s">
        <v>481</v>
      </c>
      <c r="P52" s="20" t="s">
        <v>481</v>
      </c>
      <c r="Q52" s="18" t="s">
        <v>481</v>
      </c>
      <c r="R52" s="20" t="s">
        <v>481</v>
      </c>
      <c r="S52" s="18" t="s">
        <v>481</v>
      </c>
      <c r="T52" s="20" t="s">
        <v>481</v>
      </c>
      <c r="U52" s="18" t="n">
        <v>404.24327005</v>
      </c>
      <c r="V52" s="20" t="n">
        <v>10.24185554</v>
      </c>
    </row>
    <row r="53" spans="1:22">
      <c r="A53" s="15" t="s">
        <v>528</v>
      </c>
      <c r="B53" s="17" t="n">
        <v>5571</v>
      </c>
      <c r="C53" s="18">
        <f>(92.0/B53*100)</f>
        <v/>
      </c>
      <c r="D53" s="19" t="n">
        <v>5479</v>
      </c>
      <c r="E53" s="18" t="n">
        <v>406.48809071</v>
      </c>
      <c r="F53" s="20" t="n">
        <v>5.14493881</v>
      </c>
      <c r="G53" s="18" t="n">
        <v>442.73312382</v>
      </c>
      <c r="H53" s="20" t="n">
        <v>3.31003583</v>
      </c>
      <c r="I53" s="18" t="n">
        <v>449.39371249</v>
      </c>
      <c r="J53" s="20" t="n">
        <v>2.47389033</v>
      </c>
      <c r="K53" s="18" t="n">
        <v>453.74464288</v>
      </c>
      <c r="L53" s="20" t="n">
        <v>3.2873743</v>
      </c>
      <c r="M53" s="18" t="n">
        <v>381.39321237</v>
      </c>
      <c r="N53" s="20" t="n">
        <v>6.31804133</v>
      </c>
      <c r="O53" s="18" t="s">
        <v>481</v>
      </c>
      <c r="P53" s="20" t="s">
        <v>481</v>
      </c>
      <c r="Q53" s="18" t="s">
        <v>481</v>
      </c>
      <c r="R53" s="20" t="s">
        <v>481</v>
      </c>
      <c r="S53" s="18" t="s">
        <v>481</v>
      </c>
      <c r="T53" s="20" t="s">
        <v>481</v>
      </c>
      <c r="U53" s="18" t="n">
        <v>373.08358699</v>
      </c>
      <c r="V53" s="20" t="n">
        <v>9.3175407</v>
      </c>
    </row>
    <row r="54" spans="1:22">
      <c r="A54" s="15" t="s">
        <v>529</v>
      </c>
      <c r="B54" s="17" t="n">
        <v>4740</v>
      </c>
      <c r="C54" s="18">
        <f>(260.0/B54*100)</f>
        <v/>
      </c>
      <c r="D54" s="19" t="n">
        <v>4480</v>
      </c>
      <c r="E54" s="18" t="n">
        <v>318.05472966</v>
      </c>
      <c r="F54" s="20" t="n">
        <v>3.92912621</v>
      </c>
      <c r="G54" s="18" t="n">
        <v>339.56703957</v>
      </c>
      <c r="H54" s="20" t="n">
        <v>4.42704673</v>
      </c>
      <c r="I54" s="18" t="n">
        <v>344.69408155</v>
      </c>
      <c r="J54" s="20" t="n">
        <v>4.1258386</v>
      </c>
      <c r="K54" s="18" t="n">
        <v>339.85206916</v>
      </c>
      <c r="L54" s="20" t="n">
        <v>3.66270594</v>
      </c>
      <c r="M54" s="18" t="n">
        <v>282.45388762</v>
      </c>
      <c r="N54" s="20" t="n">
        <v>5.79499154</v>
      </c>
      <c r="O54" s="18" t="s">
        <v>481</v>
      </c>
      <c r="P54" s="20" t="s">
        <v>481</v>
      </c>
      <c r="Q54" s="18" t="s">
        <v>481</v>
      </c>
      <c r="R54" s="20" t="s">
        <v>481</v>
      </c>
      <c r="S54" s="18" t="s">
        <v>481</v>
      </c>
      <c r="T54" s="20" t="s">
        <v>481</v>
      </c>
      <c r="U54" s="18" t="n">
        <v>274.83846911</v>
      </c>
      <c r="V54" s="20" t="n">
        <v>5.41283953</v>
      </c>
    </row>
    <row r="55" spans="1:22">
      <c r="A55" s="15" t="s">
        <v>530</v>
      </c>
      <c r="B55" s="17" t="n">
        <v>5316</v>
      </c>
      <c r="C55" s="18">
        <f>(22.0/B55*100)</f>
        <v/>
      </c>
      <c r="D55" s="19" t="n">
        <v>5294</v>
      </c>
      <c r="E55" s="18" t="n">
        <v>354.58147093</v>
      </c>
      <c r="F55" s="20" t="n">
        <v>8.203886860000001</v>
      </c>
      <c r="G55" s="18" t="n">
        <v>391.2443468</v>
      </c>
      <c r="H55" s="20" t="n">
        <v>5.72666839</v>
      </c>
      <c r="I55" s="18" t="n">
        <v>407.45256369</v>
      </c>
      <c r="J55" s="20" t="n">
        <v>3.5306856</v>
      </c>
      <c r="K55" s="18" t="n">
        <v>416.10277952</v>
      </c>
      <c r="L55" s="20" t="n">
        <v>3.07741689</v>
      </c>
      <c r="M55" s="18" t="s">
        <v>481</v>
      </c>
      <c r="N55" s="20" t="s">
        <v>481</v>
      </c>
      <c r="O55" s="18" t="s">
        <v>481</v>
      </c>
      <c r="P55" s="20" t="s">
        <v>481</v>
      </c>
      <c r="Q55" s="18" t="n">
        <v>399.4759</v>
      </c>
      <c r="R55" s="20" t="n">
        <v>34.85290924</v>
      </c>
      <c r="S55" s="18" t="n">
        <v>304.10069745</v>
      </c>
      <c r="T55" s="20" t="n">
        <v>23.92539861</v>
      </c>
      <c r="U55" s="18" t="n">
        <v>297.47945071</v>
      </c>
      <c r="V55" s="20" t="n">
        <v>8.675836179999999</v>
      </c>
    </row>
    <row r="56" spans="1:22">
      <c r="A56" s="15" t="s">
        <v>531</v>
      </c>
      <c r="B56" s="17" t="n">
        <v>5359</v>
      </c>
      <c r="C56" s="18">
        <f>(77.0/B56*100)</f>
        <v/>
      </c>
      <c r="D56" s="19" t="n">
        <v>5282</v>
      </c>
      <c r="E56" s="18" t="n">
        <v>533.67698362</v>
      </c>
      <c r="F56" s="20" t="n">
        <v>10.83056392</v>
      </c>
      <c r="G56" s="18" t="n">
        <v>529.6372446399999</v>
      </c>
      <c r="H56" s="20" t="n">
        <v>7.47097316</v>
      </c>
      <c r="I56" s="18" t="n">
        <v>555.6399976</v>
      </c>
      <c r="J56" s="20" t="n">
        <v>3.71711525</v>
      </c>
      <c r="K56" s="18" t="n">
        <v>573.3667321</v>
      </c>
      <c r="L56" s="20" t="n">
        <v>4.13533574</v>
      </c>
      <c r="M56" s="18" t="n">
        <v>522.89956135</v>
      </c>
      <c r="N56" s="20" t="n">
        <v>3.32033569</v>
      </c>
      <c r="O56" s="18" t="s">
        <v>481</v>
      </c>
      <c r="P56" s="20" t="s">
        <v>481</v>
      </c>
      <c r="Q56" s="18" t="s">
        <v>481</v>
      </c>
      <c r="R56" s="20" t="s">
        <v>481</v>
      </c>
      <c r="S56" s="18" t="s">
        <v>481</v>
      </c>
      <c r="T56" s="20" t="s">
        <v>481</v>
      </c>
      <c r="U56" s="18" t="n">
        <v>490.02383445</v>
      </c>
      <c r="V56" s="20" t="n">
        <v>25.67823446</v>
      </c>
    </row>
    <row r="57" spans="1:22">
      <c r="A57" s="15" t="s">
        <v>532</v>
      </c>
      <c r="B57" s="17" t="n">
        <v>6513</v>
      </c>
      <c r="C57" s="18">
        <f>(0.0/B57*100)</f>
        <v/>
      </c>
      <c r="D57" s="19" t="n">
        <v>6513</v>
      </c>
      <c r="E57" s="18" t="n">
        <v>336.2029418</v>
      </c>
      <c r="F57" s="20" t="n">
        <v>6.36195856</v>
      </c>
      <c r="G57" s="18" t="n">
        <v>359.80780221</v>
      </c>
      <c r="H57" s="20" t="n">
        <v>5.518739</v>
      </c>
      <c r="I57" s="18" t="n">
        <v>403.10778756</v>
      </c>
      <c r="J57" s="20" t="n">
        <v>3.73334886</v>
      </c>
      <c r="K57" s="18" t="n">
        <v>383.14733937</v>
      </c>
      <c r="L57" s="20" t="n">
        <v>3.50488747</v>
      </c>
      <c r="M57" s="18" t="s">
        <v>481</v>
      </c>
      <c r="N57" s="20" t="s">
        <v>481</v>
      </c>
      <c r="O57" s="18" t="s">
        <v>481</v>
      </c>
      <c r="P57" s="20" t="s">
        <v>481</v>
      </c>
      <c r="Q57" s="18" t="s">
        <v>481</v>
      </c>
      <c r="R57" s="20" t="s">
        <v>481</v>
      </c>
      <c r="S57" s="18" t="n">
        <v>311.12482974</v>
      </c>
      <c r="T57" s="20" t="n">
        <v>28.85574502</v>
      </c>
      <c r="U57" s="18" t="n">
        <v>358.080028</v>
      </c>
      <c r="V57" s="20" t="n">
        <v>11.88517048</v>
      </c>
    </row>
    <row r="58" spans="1:22">
      <c r="A58" s="15" t="s">
        <v>533</v>
      </c>
      <c r="B58" s="17" t="n">
        <v>7267</v>
      </c>
      <c r="C58" s="18">
        <f>(10.0/B58*100)</f>
        <v/>
      </c>
      <c r="D58" s="19" t="n">
        <v>7257</v>
      </c>
      <c r="E58" s="18" t="n">
        <v>358.80100444</v>
      </c>
      <c r="F58" s="20" t="n">
        <v>4.40033611</v>
      </c>
      <c r="G58" s="18" t="n">
        <v>374.88228541</v>
      </c>
      <c r="H58" s="20" t="n">
        <v>4.02846669</v>
      </c>
      <c r="I58" s="18" t="n">
        <v>397.86727438</v>
      </c>
      <c r="J58" s="20" t="n">
        <v>3.13011816</v>
      </c>
      <c r="K58" s="18" t="n">
        <v>385.44697769</v>
      </c>
      <c r="L58" s="20" t="n">
        <v>3.53063056</v>
      </c>
      <c r="M58" s="18" t="s">
        <v>481</v>
      </c>
      <c r="N58" s="20" t="s">
        <v>481</v>
      </c>
      <c r="O58" s="18" t="s">
        <v>481</v>
      </c>
      <c r="P58" s="20" t="s">
        <v>481</v>
      </c>
      <c r="Q58" s="18" t="s">
        <v>481</v>
      </c>
      <c r="R58" s="20" t="s">
        <v>481</v>
      </c>
      <c r="S58" s="18" t="n">
        <v>243.55668546</v>
      </c>
      <c r="T58" s="20" t="n">
        <v>18.31810493</v>
      </c>
      <c r="U58" s="18" t="n">
        <v>291.03611799</v>
      </c>
      <c r="V58" s="20" t="n">
        <v>17.45025739</v>
      </c>
    </row>
    <row r="59" spans="1:22">
      <c r="A59" s="15" t="s">
        <v>534</v>
      </c>
      <c r="B59" s="17" t="n">
        <v>4826</v>
      </c>
      <c r="C59" s="18">
        <f>(26.0/B59*100)</f>
        <v/>
      </c>
      <c r="D59" s="19" t="n">
        <v>4800</v>
      </c>
      <c r="E59" s="18" t="n">
        <v>311.68240858</v>
      </c>
      <c r="F59" s="20" t="n">
        <v>7.00463194</v>
      </c>
      <c r="G59" s="18" t="n">
        <v>347.26004796</v>
      </c>
      <c r="H59" s="20" t="n">
        <v>5.1920526</v>
      </c>
      <c r="I59" s="18" t="n">
        <v>370.36788642</v>
      </c>
      <c r="J59" s="20" t="n">
        <v>2.68479781</v>
      </c>
      <c r="K59" s="18" t="n">
        <v>368.14163363</v>
      </c>
      <c r="L59" s="20" t="n">
        <v>2.13516792</v>
      </c>
      <c r="M59" s="18" t="s">
        <v>481</v>
      </c>
      <c r="N59" s="20" t="s">
        <v>481</v>
      </c>
      <c r="O59" s="18" t="s">
        <v>481</v>
      </c>
      <c r="P59" s="20" t="s">
        <v>481</v>
      </c>
      <c r="Q59" s="18" t="s">
        <v>481</v>
      </c>
      <c r="R59" s="20" t="s">
        <v>481</v>
      </c>
      <c r="S59" s="18" t="n">
        <v>286.78632</v>
      </c>
      <c r="T59" s="20" t="n">
        <v>20.3192604</v>
      </c>
      <c r="U59" s="18" t="n">
        <v>276.14898617</v>
      </c>
      <c r="V59" s="20" t="n">
        <v>10.2432449</v>
      </c>
    </row>
    <row r="60" spans="1:22">
      <c r="A60" s="15" t="s">
        <v>535</v>
      </c>
      <c r="B60" s="17" t="n">
        <v>4546</v>
      </c>
      <c r="C60" s="18">
        <f>(15.0/B60*100)</f>
        <v/>
      </c>
      <c r="D60" s="19" t="n">
        <v>4531</v>
      </c>
      <c r="E60" s="18" t="n">
        <v>372.83092486</v>
      </c>
      <c r="F60" s="20" t="n">
        <v>6.62510661</v>
      </c>
      <c r="G60" s="18" t="n">
        <v>386.54824828</v>
      </c>
      <c r="H60" s="20" t="n">
        <v>5.07928501</v>
      </c>
      <c r="I60" s="18" t="n">
        <v>405.98589447</v>
      </c>
      <c r="J60" s="20" t="n">
        <v>4.48701781</v>
      </c>
      <c r="K60" s="18" t="n">
        <v>404.90182128</v>
      </c>
      <c r="L60" s="20" t="n">
        <v>5.15518177</v>
      </c>
      <c r="M60" s="18" t="s">
        <v>481</v>
      </c>
      <c r="N60" s="20" t="s">
        <v>481</v>
      </c>
      <c r="O60" s="18" t="s">
        <v>481</v>
      </c>
      <c r="P60" s="20" t="s">
        <v>481</v>
      </c>
      <c r="Q60" s="18" t="s">
        <v>481</v>
      </c>
      <c r="R60" s="20" t="s">
        <v>481</v>
      </c>
      <c r="S60" s="18" t="n">
        <v>352.19971762</v>
      </c>
      <c r="T60" s="20" t="n">
        <v>29.68702699</v>
      </c>
      <c r="U60" s="18" t="n">
        <v>385.40082898</v>
      </c>
      <c r="V60" s="20" t="n">
        <v>13.59055872</v>
      </c>
    </row>
    <row r="61" spans="1:22">
      <c r="A61" s="15" t="s">
        <v>536</v>
      </c>
      <c r="B61" s="17" t="n">
        <v>6525</v>
      </c>
      <c r="C61" s="18">
        <f>(148.0/B61*100)</f>
        <v/>
      </c>
      <c r="D61" s="19" t="n">
        <v>6377</v>
      </c>
      <c r="E61" s="18" t="n">
        <v>452.21178358</v>
      </c>
      <c r="F61" s="20" t="n">
        <v>5.6098664</v>
      </c>
      <c r="G61" s="18" t="n">
        <v>472.58266511</v>
      </c>
      <c r="H61" s="20" t="n">
        <v>4.52840547</v>
      </c>
      <c r="I61" s="18" t="n">
        <v>483.32564118</v>
      </c>
      <c r="J61" s="20" t="n">
        <v>2.87728585</v>
      </c>
      <c r="K61" s="18" t="n">
        <v>495.31965229</v>
      </c>
      <c r="L61" s="20" t="n">
        <v>2.97064615</v>
      </c>
      <c r="M61" s="18" t="n">
        <v>410.6859362</v>
      </c>
      <c r="N61" s="20" t="n">
        <v>8.40654574</v>
      </c>
      <c r="O61" s="18" t="s">
        <v>481</v>
      </c>
      <c r="P61" s="20" t="s">
        <v>481</v>
      </c>
      <c r="Q61" s="18" t="s">
        <v>481</v>
      </c>
      <c r="R61" s="20" t="s">
        <v>481</v>
      </c>
      <c r="S61" s="18" t="s">
        <v>481</v>
      </c>
      <c r="T61" s="20" t="s">
        <v>481</v>
      </c>
      <c r="U61" s="18" t="n">
        <v>425.03527261</v>
      </c>
      <c r="V61" s="20" t="n">
        <v>12.79425938</v>
      </c>
    </row>
    <row r="62" spans="1:22">
      <c r="A62" s="15" t="s">
        <v>537</v>
      </c>
      <c r="B62" s="17" t="n">
        <v>4476</v>
      </c>
      <c r="C62" s="18">
        <f>(3.0/B62*100)</f>
        <v/>
      </c>
      <c r="D62" s="19" t="n">
        <v>4473</v>
      </c>
      <c r="E62" s="18" t="n">
        <v>509.41767212</v>
      </c>
      <c r="F62" s="20" t="n">
        <v>7.29494198</v>
      </c>
      <c r="G62" s="18" t="n">
        <v>544.32140053</v>
      </c>
      <c r="H62" s="20" t="n">
        <v>3.89169179</v>
      </c>
      <c r="I62" s="18" t="n">
        <v>550.23556168</v>
      </c>
      <c r="J62" s="20" t="n">
        <v>1.59500138</v>
      </c>
      <c r="K62" s="18" t="n">
        <v>544.96934273</v>
      </c>
      <c r="L62" s="20" t="n">
        <v>3.19564129</v>
      </c>
      <c r="M62" s="18" t="n">
        <v>526.4345921</v>
      </c>
      <c r="N62" s="20" t="n">
        <v>4.54256942</v>
      </c>
      <c r="O62" s="18" t="s">
        <v>481</v>
      </c>
      <c r="P62" s="20" t="s">
        <v>481</v>
      </c>
      <c r="Q62" s="18" t="s">
        <v>481</v>
      </c>
      <c r="R62" s="20" t="s">
        <v>481</v>
      </c>
      <c r="S62" s="18" t="s">
        <v>481</v>
      </c>
      <c r="T62" s="20" t="s">
        <v>481</v>
      </c>
      <c r="U62" s="18" t="n">
        <v>523.94345817</v>
      </c>
      <c r="V62" s="20" t="n">
        <v>33.13534759</v>
      </c>
    </row>
    <row r="63" spans="1:22">
      <c r="A63" s="15" t="s">
        <v>538</v>
      </c>
      <c r="B63" s="17" t="n">
        <v>5324</v>
      </c>
      <c r="C63" s="18">
        <f>(13.0/B63*100)</f>
        <v/>
      </c>
      <c r="D63" s="19" t="n">
        <v>5311</v>
      </c>
      <c r="E63" s="18" t="n">
        <v>337.84481345</v>
      </c>
      <c r="F63" s="20" t="n">
        <v>5.97002533</v>
      </c>
      <c r="G63" s="18" t="n">
        <v>354.62345233</v>
      </c>
      <c r="H63" s="20" t="n">
        <v>4.56440804</v>
      </c>
      <c r="I63" s="18" t="n">
        <v>376.75930116</v>
      </c>
      <c r="J63" s="20" t="n">
        <v>2.78987992</v>
      </c>
      <c r="K63" s="18" t="n">
        <v>385.35396778</v>
      </c>
      <c r="L63" s="20" t="n">
        <v>2.48340318</v>
      </c>
      <c r="M63" s="18" t="s">
        <v>481</v>
      </c>
      <c r="N63" s="20" t="s">
        <v>481</v>
      </c>
      <c r="O63" s="18" t="s">
        <v>481</v>
      </c>
      <c r="P63" s="20" t="s">
        <v>481</v>
      </c>
      <c r="Q63" s="18" t="n">
        <v>399.6002475</v>
      </c>
      <c r="R63" s="20" t="n">
        <v>53.18651644</v>
      </c>
      <c r="S63" s="18" t="n">
        <v>265.67455857</v>
      </c>
      <c r="T63" s="20" t="n">
        <v>33.73344323</v>
      </c>
      <c r="U63" s="18" t="n">
        <v>316.49214809</v>
      </c>
      <c r="V63" s="20" t="n">
        <v>6.46644022</v>
      </c>
    </row>
    <row r="64" spans="1:22">
      <c r="A64" s="15" t="s">
        <v>539</v>
      </c>
      <c r="B64" s="17" t="n">
        <v>3634</v>
      </c>
      <c r="C64" s="18">
        <f>(3.0/B64*100)</f>
        <v/>
      </c>
      <c r="D64" s="19" t="n">
        <v>3631</v>
      </c>
      <c r="E64" s="18" t="n">
        <v>410.74209291</v>
      </c>
      <c r="F64" s="20" t="n">
        <v>6.6292492</v>
      </c>
      <c r="G64" s="18" t="n">
        <v>452.95405138</v>
      </c>
      <c r="H64" s="20" t="n">
        <v>5.23468393</v>
      </c>
      <c r="I64" s="18" t="n">
        <v>495.31438499</v>
      </c>
      <c r="J64" s="20" t="n">
        <v>2.78896865</v>
      </c>
      <c r="K64" s="18" t="n">
        <v>502.54507672</v>
      </c>
      <c r="L64" s="20" t="n">
        <v>3.04676384</v>
      </c>
      <c r="M64" s="18" t="s">
        <v>481</v>
      </c>
      <c r="N64" s="20" t="s">
        <v>481</v>
      </c>
      <c r="O64" s="18" t="s">
        <v>481</v>
      </c>
      <c r="P64" s="20" t="s">
        <v>481</v>
      </c>
      <c r="Q64" s="18" t="s">
        <v>481</v>
      </c>
      <c r="R64" s="20" t="s">
        <v>481</v>
      </c>
      <c r="S64" s="18" t="n">
        <v>469.52769746</v>
      </c>
      <c r="T64" s="20" t="n">
        <v>109.44023353</v>
      </c>
      <c r="U64" s="18" t="n">
        <v>329.93993498</v>
      </c>
      <c r="V64" s="20" t="n">
        <v>13.10911167</v>
      </c>
    </row>
    <row r="65" spans="1:22">
      <c r="A65" s="15" t="s">
        <v>540</v>
      </c>
      <c r="B65" s="17" t="n">
        <v>5325</v>
      </c>
      <c r="C65" s="18">
        <f>(14.0/B65*100)</f>
        <v/>
      </c>
      <c r="D65" s="19" t="n">
        <v>5311</v>
      </c>
      <c r="E65" s="18" t="n">
        <v>385.54901309</v>
      </c>
      <c r="F65" s="20" t="n">
        <v>6.43197002</v>
      </c>
      <c r="G65" s="18" t="n">
        <v>416.21193853</v>
      </c>
      <c r="H65" s="20" t="n">
        <v>5.26299393</v>
      </c>
      <c r="I65" s="18" t="n">
        <v>421.70398116</v>
      </c>
      <c r="J65" s="20" t="n">
        <v>3.25523654</v>
      </c>
      <c r="K65" s="18" t="n">
        <v>429.05586427</v>
      </c>
      <c r="L65" s="20" t="n">
        <v>3.02071116</v>
      </c>
      <c r="M65" s="18" t="s">
        <v>481</v>
      </c>
      <c r="N65" s="20" t="s">
        <v>481</v>
      </c>
      <c r="O65" s="18" t="s">
        <v>481</v>
      </c>
      <c r="P65" s="20" t="s">
        <v>481</v>
      </c>
      <c r="Q65" s="18" t="n">
        <v>311.57858877</v>
      </c>
      <c r="R65" s="20" t="n">
        <v>37.78548094</v>
      </c>
      <c r="S65" s="18" t="s">
        <v>481</v>
      </c>
      <c r="T65" s="20" t="s">
        <v>481</v>
      </c>
      <c r="U65" s="18" t="n">
        <v>317.16173811</v>
      </c>
      <c r="V65" s="20" t="n">
        <v>10.41391277</v>
      </c>
    </row>
    <row r="66" spans="1:22">
      <c r="A66" s="15" t="s">
        <v>541</v>
      </c>
      <c r="B66" s="17" t="n">
        <v>5665</v>
      </c>
      <c r="C66" s="18">
        <f>(81.0/B66*100)</f>
        <v/>
      </c>
      <c r="D66" s="19" t="n">
        <v>5584</v>
      </c>
      <c r="E66" s="18" t="n">
        <v>398.90702269</v>
      </c>
      <c r="F66" s="20" t="n">
        <v>4.31726185</v>
      </c>
      <c r="G66" s="18" t="n">
        <v>419.16275401</v>
      </c>
      <c r="H66" s="20" t="n">
        <v>3.55431475</v>
      </c>
      <c r="I66" s="18" t="n">
        <v>436.48544342</v>
      </c>
      <c r="J66" s="20" t="n">
        <v>3.10377972</v>
      </c>
      <c r="K66" s="18" t="n">
        <v>431.24794155</v>
      </c>
      <c r="L66" s="20" t="n">
        <v>2.38409995</v>
      </c>
      <c r="M66" s="18" t="n">
        <v>373.42163203</v>
      </c>
      <c r="N66" s="20" t="n">
        <v>4.9087168</v>
      </c>
      <c r="O66" s="18" t="s">
        <v>481</v>
      </c>
      <c r="P66" s="20" t="s">
        <v>481</v>
      </c>
      <c r="Q66" s="18" t="s">
        <v>481</v>
      </c>
      <c r="R66" s="20" t="s">
        <v>481</v>
      </c>
      <c r="S66" s="18" t="s">
        <v>481</v>
      </c>
      <c r="T66" s="20" t="s">
        <v>481</v>
      </c>
      <c r="U66" s="18" t="n">
        <v>364.98737185</v>
      </c>
      <c r="V66" s="20" t="n">
        <v>7.28778297</v>
      </c>
    </row>
    <row r="67" spans="1:22">
      <c r="A67" s="15" t="s">
        <v>542</v>
      </c>
      <c r="B67" s="17" t="n">
        <v>6971</v>
      </c>
      <c r="C67" s="18">
        <f>(440.0/B67*100)</f>
        <v/>
      </c>
      <c r="D67" s="19" t="n">
        <v>6531</v>
      </c>
      <c r="E67" s="18" t="n">
        <v>362.95868285</v>
      </c>
      <c r="F67" s="20" t="n">
        <v>6.19058848</v>
      </c>
      <c r="G67" s="18" t="n">
        <v>396.11381303</v>
      </c>
      <c r="H67" s="20" t="n">
        <v>4.19101885</v>
      </c>
      <c r="I67" s="18" t="n">
        <v>400.32172086</v>
      </c>
      <c r="J67" s="20" t="n">
        <v>3.03973614</v>
      </c>
      <c r="K67" s="18" t="n">
        <v>395.76450112</v>
      </c>
      <c r="L67" s="20" t="n">
        <v>3.75889917</v>
      </c>
      <c r="M67" s="18" t="n">
        <v>364.05724914</v>
      </c>
      <c r="N67" s="20" t="n">
        <v>8.02751567</v>
      </c>
      <c r="O67" s="18" t="s">
        <v>481</v>
      </c>
      <c r="P67" s="20" t="s">
        <v>481</v>
      </c>
      <c r="Q67" s="18" t="s">
        <v>481</v>
      </c>
      <c r="R67" s="20" t="s">
        <v>481</v>
      </c>
      <c r="S67" s="18" t="s">
        <v>481</v>
      </c>
      <c r="T67" s="20" t="s">
        <v>481</v>
      </c>
      <c r="U67" s="18" t="n">
        <v>318.06498392</v>
      </c>
      <c r="V67" s="20" t="n">
        <v>7.59490291</v>
      </c>
    </row>
    <row r="68" spans="1:22">
      <c r="A68" s="15" t="s">
        <v>543</v>
      </c>
      <c r="B68" s="17" t="n">
        <v>12083</v>
      </c>
      <c r="C68" s="18">
        <f>(29.0/B68*100)</f>
        <v/>
      </c>
      <c r="D68" s="19" t="n">
        <v>12054</v>
      </c>
      <c r="E68" s="18" t="n">
        <v>360.63255173</v>
      </c>
      <c r="F68" s="20" t="n">
        <v>3.95921554</v>
      </c>
      <c r="G68" s="18" t="n">
        <v>390.21245187</v>
      </c>
      <c r="H68" s="20" t="n">
        <v>2.9959727</v>
      </c>
      <c r="I68" s="18" t="n">
        <v>424.7083964</v>
      </c>
      <c r="J68" s="20" t="n">
        <v>2.38154075</v>
      </c>
      <c r="K68" s="18" t="n">
        <v>434.05279887</v>
      </c>
      <c r="L68" s="20" t="n">
        <v>2.41281831</v>
      </c>
      <c r="M68" s="18" t="n">
        <v>349.12867874</v>
      </c>
      <c r="N68" s="20" t="n">
        <v>2.92799251</v>
      </c>
      <c r="O68" s="18" t="s">
        <v>481</v>
      </c>
      <c r="P68" s="20" t="s">
        <v>481</v>
      </c>
      <c r="Q68" s="18" t="s">
        <v>481</v>
      </c>
      <c r="R68" s="20" t="s">
        <v>481</v>
      </c>
      <c r="S68" s="18" t="s">
        <v>481</v>
      </c>
      <c r="T68" s="20" t="s">
        <v>481</v>
      </c>
      <c r="U68" s="18" t="n">
        <v>350.84179322</v>
      </c>
      <c r="V68" s="20" t="n">
        <v>5.07790027</v>
      </c>
    </row>
    <row r="69" spans="1:22">
      <c r="A69" s="15" t="s">
        <v>544</v>
      </c>
      <c r="B69" s="17" t="n">
        <v>4876</v>
      </c>
      <c r="C69" s="18">
        <f>(0.0/B69*100)</f>
        <v/>
      </c>
      <c r="D69" s="19" t="n">
        <v>4876</v>
      </c>
      <c r="E69" s="18" t="n">
        <v>406.825622</v>
      </c>
      <c r="F69" s="20" t="n">
        <v>7.21273708</v>
      </c>
      <c r="G69" s="18" t="n">
        <v>423.26213316</v>
      </c>
      <c r="H69" s="20" t="n">
        <v>6.02087785</v>
      </c>
      <c r="I69" s="18" t="n">
        <v>443.06789052</v>
      </c>
      <c r="J69" s="20" t="n">
        <v>3.94017549</v>
      </c>
      <c r="K69" s="18" t="n">
        <v>458.91406731</v>
      </c>
      <c r="L69" s="20" t="n">
        <v>4.39681005</v>
      </c>
      <c r="M69" s="18" t="s">
        <v>481</v>
      </c>
      <c r="N69" s="20" t="s">
        <v>481</v>
      </c>
      <c r="O69" s="18" t="s">
        <v>481</v>
      </c>
      <c r="P69" s="20" t="s">
        <v>481</v>
      </c>
      <c r="Q69" s="18" t="s">
        <v>481</v>
      </c>
      <c r="R69" s="20" t="s">
        <v>481</v>
      </c>
      <c r="S69" s="18" t="s">
        <v>481</v>
      </c>
      <c r="T69" s="20" t="s">
        <v>481</v>
      </c>
      <c r="U69" s="18" t="n">
        <v>386.31454115</v>
      </c>
      <c r="V69" s="20" t="n">
        <v>30.92336332</v>
      </c>
    </row>
    <row r="70" spans="1:22">
      <c r="A70" s="15" t="s">
        <v>545</v>
      </c>
      <c r="B70" s="17" t="n">
        <v>6036</v>
      </c>
      <c r="C70" s="18">
        <f>(223.0/B70*100)</f>
        <v/>
      </c>
      <c r="D70" s="19" t="n">
        <v>5813</v>
      </c>
      <c r="E70" s="18" t="n">
        <v>467.64410715</v>
      </c>
      <c r="F70" s="20" t="n">
        <v>7.07279609</v>
      </c>
      <c r="G70" s="18" t="n">
        <v>477.59453327</v>
      </c>
      <c r="H70" s="20" t="n">
        <v>4.920194</v>
      </c>
      <c r="I70" s="18" t="n">
        <v>497.98934659</v>
      </c>
      <c r="J70" s="20" t="n">
        <v>3.85875585</v>
      </c>
      <c r="K70" s="18" t="n">
        <v>507.64922701</v>
      </c>
      <c r="L70" s="20" t="n">
        <v>3.16178758</v>
      </c>
      <c r="M70" s="18" t="n">
        <v>453.96563007</v>
      </c>
      <c r="N70" s="20" t="n">
        <v>8.59509132</v>
      </c>
      <c r="O70" s="18" t="s">
        <v>481</v>
      </c>
      <c r="P70" s="20" t="s">
        <v>481</v>
      </c>
      <c r="Q70" s="18" t="s">
        <v>481</v>
      </c>
      <c r="R70" s="20" t="s">
        <v>481</v>
      </c>
      <c r="S70" s="18" t="s">
        <v>481</v>
      </c>
      <c r="T70" s="20" t="s">
        <v>481</v>
      </c>
      <c r="U70" s="18" t="n">
        <v>436.74053296</v>
      </c>
      <c r="V70" s="20" t="n">
        <v>10.37870637</v>
      </c>
    </row>
    <row r="71" spans="1:22">
      <c r="A71" s="15" t="s">
        <v>546</v>
      </c>
      <c r="B71" s="17" t="n">
        <v>6115</v>
      </c>
      <c r="C71" s="18">
        <f>(21.0/B71*100)</f>
        <v/>
      </c>
      <c r="D71" s="19" t="n">
        <v>6094</v>
      </c>
      <c r="E71" s="18" t="n">
        <v>505.97082398</v>
      </c>
      <c r="F71" s="20" t="n">
        <v>6.97891588</v>
      </c>
      <c r="G71" s="18" t="n">
        <v>528.89405606</v>
      </c>
      <c r="H71" s="20" t="n">
        <v>4.65588423</v>
      </c>
      <c r="I71" s="18" t="n">
        <v>565.74945789</v>
      </c>
      <c r="J71" s="20" t="n">
        <v>2.29647842</v>
      </c>
      <c r="K71" s="18" t="n">
        <v>590.90403953</v>
      </c>
      <c r="L71" s="20" t="n">
        <v>2.31463279</v>
      </c>
      <c r="M71" s="18" t="n">
        <v>466.42208156</v>
      </c>
      <c r="N71" s="20" t="n">
        <v>7.0519855</v>
      </c>
      <c r="O71" s="18" t="s">
        <v>481</v>
      </c>
      <c r="P71" s="20" t="s">
        <v>481</v>
      </c>
      <c r="Q71" s="18" t="s">
        <v>481</v>
      </c>
      <c r="R71" s="20" t="s">
        <v>481</v>
      </c>
      <c r="S71" s="18" t="s">
        <v>481</v>
      </c>
      <c r="T71" s="20" t="s">
        <v>481</v>
      </c>
      <c r="U71" s="18" t="n">
        <v>506.37022082</v>
      </c>
      <c r="V71" s="20" t="n">
        <v>29.91200615</v>
      </c>
    </row>
    <row r="72" spans="1:22">
      <c r="A72" s="15" t="s">
        <v>547</v>
      </c>
      <c r="B72" s="17" t="n">
        <v>7708</v>
      </c>
      <c r="C72" s="18">
        <f>(5.0/B72*100)</f>
        <v/>
      </c>
      <c r="D72" s="19" t="n">
        <v>7703</v>
      </c>
      <c r="E72" s="18" t="n">
        <v>496.75127147</v>
      </c>
      <c r="F72" s="20" t="n">
        <v>8.51354881</v>
      </c>
      <c r="G72" s="18" t="n">
        <v>529.0486507000001</v>
      </c>
      <c r="H72" s="20" t="n">
        <v>4.96547442</v>
      </c>
      <c r="I72" s="18" t="n">
        <v>554.0051796</v>
      </c>
      <c r="J72" s="20" t="n">
        <v>4.21239096</v>
      </c>
      <c r="K72" s="18" t="n">
        <v>553.11468601</v>
      </c>
      <c r="L72" s="20" t="n">
        <v>3.6853954</v>
      </c>
      <c r="M72" s="18" t="n">
        <v>471.30502175</v>
      </c>
      <c r="N72" s="20" t="n">
        <v>9.64724719</v>
      </c>
      <c r="O72" s="18" t="s">
        <v>481</v>
      </c>
      <c r="P72" s="20" t="s">
        <v>481</v>
      </c>
      <c r="Q72" s="18" t="s">
        <v>481</v>
      </c>
      <c r="R72" s="20" t="s">
        <v>481</v>
      </c>
      <c r="S72" s="18" t="s">
        <v>481</v>
      </c>
      <c r="T72" s="20" t="s">
        <v>481</v>
      </c>
      <c r="U72" s="18" t="n">
        <v>443.78879047</v>
      </c>
      <c r="V72" s="20" t="n">
        <v>38.68636911</v>
      </c>
    </row>
    <row r="73" spans="1:22">
      <c r="A73" s="15" t="s">
        <v>548</v>
      </c>
      <c r="B73" s="17" t="n">
        <v>8249</v>
      </c>
      <c r="C73" s="18">
        <f>(160.0/B73*100)</f>
        <v/>
      </c>
      <c r="D73" s="19" t="n">
        <v>8089</v>
      </c>
      <c r="E73" s="18" t="n">
        <v>380.14300113</v>
      </c>
      <c r="F73" s="20" t="n">
        <v>8.75810772</v>
      </c>
      <c r="G73" s="18" t="n">
        <v>412.8474138</v>
      </c>
      <c r="H73" s="20" t="n">
        <v>6.83586956</v>
      </c>
      <c r="I73" s="18" t="n">
        <v>423.87482108</v>
      </c>
      <c r="J73" s="20" t="n">
        <v>3.86171867</v>
      </c>
      <c r="K73" s="18" t="n">
        <v>421.58534972</v>
      </c>
      <c r="L73" s="20" t="n">
        <v>3.70773816</v>
      </c>
      <c r="M73" s="18" t="n">
        <v>377.03950285</v>
      </c>
      <c r="N73" s="20" t="n">
        <v>4.79251474</v>
      </c>
      <c r="O73" s="18" t="s">
        <v>481</v>
      </c>
      <c r="P73" s="20" t="s">
        <v>481</v>
      </c>
      <c r="Q73" s="18" t="s">
        <v>481</v>
      </c>
      <c r="R73" s="20" t="s">
        <v>481</v>
      </c>
      <c r="S73" s="18" t="s">
        <v>481</v>
      </c>
      <c r="T73" s="20" t="s">
        <v>481</v>
      </c>
      <c r="U73" s="18" t="n">
        <v>377.40305808</v>
      </c>
      <c r="V73" s="20" t="n">
        <v>12.17040443</v>
      </c>
    </row>
    <row r="74" spans="1:22">
      <c r="A74" s="15" t="s">
        <v>549</v>
      </c>
      <c r="B74" s="17" t="n">
        <v>4692</v>
      </c>
      <c r="C74" s="18">
        <f>(82.0/B74*100)</f>
        <v/>
      </c>
      <c r="D74" s="19" t="n">
        <v>4610</v>
      </c>
      <c r="E74" s="18" t="n">
        <v>368.94767491</v>
      </c>
      <c r="F74" s="20" t="n">
        <v>5.85096666</v>
      </c>
      <c r="G74" s="18" t="n">
        <v>394.19820104</v>
      </c>
      <c r="H74" s="20" t="n">
        <v>4.44918492</v>
      </c>
      <c r="I74" s="18" t="n">
        <v>426.43151516</v>
      </c>
      <c r="J74" s="20" t="n">
        <v>2.78182771</v>
      </c>
      <c r="K74" s="18" t="n">
        <v>439.5675227</v>
      </c>
      <c r="L74" s="20" t="n">
        <v>2.4194199</v>
      </c>
      <c r="M74" s="18" t="s">
        <v>481</v>
      </c>
      <c r="N74" s="20" t="s">
        <v>481</v>
      </c>
      <c r="O74" s="18" t="s">
        <v>481</v>
      </c>
      <c r="P74" s="20" t="s">
        <v>481</v>
      </c>
      <c r="Q74" s="18" t="s">
        <v>481</v>
      </c>
      <c r="R74" s="20" t="s">
        <v>481</v>
      </c>
      <c r="S74" s="18" t="n">
        <v>274.54848633</v>
      </c>
      <c r="T74" s="20" t="n">
        <v>36.42718853</v>
      </c>
      <c r="U74" s="18" t="n">
        <v>347.05756109</v>
      </c>
      <c r="V74" s="20" t="n">
        <v>7.96137433</v>
      </c>
    </row>
    <row r="75" spans="1:22">
      <c r="A75" s="15" t="s">
        <v>550</v>
      </c>
      <c r="B75" s="17" t="n">
        <v>5375</v>
      </c>
      <c r="C75" s="18">
        <f>(254.0/B75*100)</f>
        <v/>
      </c>
      <c r="D75" s="19" t="n">
        <v>5121</v>
      </c>
      <c r="E75" s="18" t="n">
        <v>370.02616646</v>
      </c>
      <c r="F75" s="20" t="n">
        <v>3.82980034</v>
      </c>
      <c r="G75" s="18" t="n">
        <v>382.51864736</v>
      </c>
      <c r="H75" s="20" t="n">
        <v>4.14258297</v>
      </c>
      <c r="I75" s="18" t="n">
        <v>379.89853352</v>
      </c>
      <c r="J75" s="20" t="n">
        <v>3.84484562</v>
      </c>
      <c r="K75" s="18" t="n">
        <v>357.0538902</v>
      </c>
      <c r="L75" s="20" t="n">
        <v>5.6353359</v>
      </c>
      <c r="M75" s="18" t="n">
        <v>327.95996535</v>
      </c>
      <c r="N75" s="20" t="n">
        <v>7.42840697</v>
      </c>
      <c r="O75" s="18" t="s">
        <v>481</v>
      </c>
      <c r="P75" s="20" t="s">
        <v>481</v>
      </c>
      <c r="Q75" s="18" t="s">
        <v>481</v>
      </c>
      <c r="R75" s="20" t="s">
        <v>481</v>
      </c>
      <c r="S75" s="18" t="s">
        <v>481</v>
      </c>
      <c r="T75" s="20" t="s">
        <v>481</v>
      </c>
      <c r="U75" s="18" t="n">
        <v>323.03983366</v>
      </c>
      <c r="V75" s="20" t="n">
        <v>7.3788512</v>
      </c>
    </row>
    <row r="76" spans="1:22">
      <c r="A76" s="15" t="s">
        <v>551</v>
      </c>
      <c r="B76" s="17" t="n">
        <v>14167</v>
      </c>
      <c r="C76" s="18">
        <f>(232.0/B76*100)</f>
        <v/>
      </c>
      <c r="D76" s="19" t="n">
        <v>13935</v>
      </c>
      <c r="E76" s="18" t="n">
        <v>387.7701614</v>
      </c>
      <c r="F76" s="20" t="n">
        <v>5.10910121</v>
      </c>
      <c r="G76" s="18" t="n">
        <v>419.37637166</v>
      </c>
      <c r="H76" s="20" t="n">
        <v>4.13043788</v>
      </c>
      <c r="I76" s="18" t="n">
        <v>447.52411517</v>
      </c>
      <c r="J76" s="20" t="n">
        <v>2.93851718</v>
      </c>
      <c r="K76" s="18" t="n">
        <v>435.81991409</v>
      </c>
      <c r="L76" s="20" t="n">
        <v>2.90973588</v>
      </c>
      <c r="M76" s="18" t="n">
        <v>403.01903176</v>
      </c>
      <c r="N76" s="20" t="n">
        <v>4.98924097</v>
      </c>
      <c r="O76" s="18" t="s">
        <v>481</v>
      </c>
      <c r="P76" s="20" t="s">
        <v>481</v>
      </c>
      <c r="Q76" s="18" t="s">
        <v>481</v>
      </c>
      <c r="R76" s="20" t="s">
        <v>481</v>
      </c>
      <c r="S76" s="18" t="s">
        <v>481</v>
      </c>
      <c r="T76" s="20" t="s">
        <v>481</v>
      </c>
      <c r="U76" s="18" t="n">
        <v>372.23417658</v>
      </c>
      <c r="V76" s="20" t="n">
        <v>7.16977006</v>
      </c>
    </row>
    <row r="77" spans="1:22">
      <c r="A77" s="15" t="s">
        <v>552</v>
      </c>
      <c r="B77" s="17" t="n">
        <v>6062</v>
      </c>
      <c r="C77" s="18">
        <f>(188.0/B77*100)</f>
        <v/>
      </c>
      <c r="D77" s="19" t="n">
        <v>5874</v>
      </c>
      <c r="E77" s="18" t="n">
        <v>398.31789861</v>
      </c>
      <c r="F77" s="20" t="n">
        <v>5.19732017</v>
      </c>
      <c r="G77" s="18" t="n">
        <v>420.77158182</v>
      </c>
      <c r="H77" s="20" t="n">
        <v>4.69751493</v>
      </c>
      <c r="I77" s="18" t="n">
        <v>438.8620326</v>
      </c>
      <c r="J77" s="20" t="n">
        <v>2.90472521</v>
      </c>
      <c r="K77" s="18" t="n">
        <v>435.03383003</v>
      </c>
      <c r="L77" s="20" t="n">
        <v>3.79347309</v>
      </c>
      <c r="M77" s="18" t="n">
        <v>371.88816463</v>
      </c>
      <c r="N77" s="20" t="n">
        <v>4.68585368</v>
      </c>
      <c r="O77" s="18" t="s">
        <v>481</v>
      </c>
      <c r="P77" s="20" t="s">
        <v>481</v>
      </c>
      <c r="Q77" s="18" t="s">
        <v>481</v>
      </c>
      <c r="R77" s="20" t="s">
        <v>481</v>
      </c>
      <c r="S77" s="18" t="s">
        <v>481</v>
      </c>
      <c r="T77" s="20" t="s">
        <v>481</v>
      </c>
      <c r="U77" s="18" t="n">
        <v>355.88347706</v>
      </c>
      <c r="V77" s="20" t="n">
        <v>5.94890944</v>
      </c>
    </row>
    <row r="78" spans="1:22">
      <c r="A78" s="15" t="s">
        <v>553</v>
      </c>
      <c r="B78" s="17" t="n">
        <v>5826</v>
      </c>
      <c r="C78" s="18">
        <f>(0.0/B78*100)</f>
        <v/>
      </c>
      <c r="D78" s="19" t="n">
        <v>5826</v>
      </c>
      <c r="E78" s="18" t="n">
        <v>449.10589602</v>
      </c>
      <c r="F78" s="20" t="n">
        <v>7.52567327</v>
      </c>
      <c r="G78" s="18" t="n">
        <v>488.26316775</v>
      </c>
      <c r="H78" s="20" t="n">
        <v>7.35352232</v>
      </c>
      <c r="I78" s="18" t="n">
        <v>493.68550227</v>
      </c>
      <c r="J78" s="20" t="n">
        <v>4.78807654</v>
      </c>
      <c r="K78" s="18" t="n">
        <v>499.40436405</v>
      </c>
      <c r="L78" s="20" t="n">
        <v>4.82272031</v>
      </c>
      <c r="M78" s="18" t="s">
        <v>481</v>
      </c>
      <c r="N78" s="20" t="s">
        <v>481</v>
      </c>
      <c r="O78" s="18" t="s">
        <v>481</v>
      </c>
      <c r="P78" s="20" t="s">
        <v>481</v>
      </c>
      <c r="Q78" s="18" t="s">
        <v>481</v>
      </c>
      <c r="R78" s="20" t="s">
        <v>481</v>
      </c>
      <c r="S78" s="18" t="n">
        <v>379.4403</v>
      </c>
      <c r="T78" s="20" t="n">
        <v>51.12920616</v>
      </c>
      <c r="U78" s="18" t="n">
        <v>432.23515169</v>
      </c>
      <c r="V78" s="20" t="n">
        <v>26.84855249</v>
      </c>
    </row>
    <row customHeight="1" ht="25" r="79" spans="1:22">
      <c r="A79" s="15" t="s">
        <v>554</v>
      </c>
      <c r="B79" s="17" t="n">
        <v>1657</v>
      </c>
      <c r="C79" s="18">
        <f>(41.0/B79*100)</f>
        <v/>
      </c>
      <c r="D79" s="19" t="n">
        <v>1616</v>
      </c>
      <c r="E79" s="18" t="n">
        <v>446.64615848</v>
      </c>
      <c r="F79" s="20" t="n">
        <v>9.72802407</v>
      </c>
      <c r="G79" s="18" t="n">
        <v>447.65729401</v>
      </c>
      <c r="H79" s="20" t="n">
        <v>8.3310692</v>
      </c>
      <c r="I79" s="18" t="n">
        <v>464.68184241</v>
      </c>
      <c r="J79" s="20" t="n">
        <v>7.42874994</v>
      </c>
      <c r="K79" s="18" t="n">
        <v>456.28289828</v>
      </c>
      <c r="L79" s="20" t="n">
        <v>7.86449029</v>
      </c>
      <c r="M79" s="18" t="s">
        <v>481</v>
      </c>
      <c r="N79" s="20" t="s">
        <v>481</v>
      </c>
      <c r="O79" s="18" t="s">
        <v>481</v>
      </c>
      <c r="P79" s="20" t="s">
        <v>481</v>
      </c>
      <c r="Q79" s="18" t="n">
        <v>572.1686</v>
      </c>
      <c r="R79" s="20" t="n">
        <v>23.17569631</v>
      </c>
      <c r="S79" s="18" t="n">
        <v>310.5698</v>
      </c>
      <c r="T79" s="20" t="n">
        <v>41.28303704</v>
      </c>
      <c r="U79" s="18" t="n">
        <v>358.88767229</v>
      </c>
      <c r="V79" s="20" t="n">
        <v>28.86136083</v>
      </c>
    </row>
    <row r="80" spans="1:22">
      <c r="A80" s="15" t="s">
        <v>555</v>
      </c>
      <c r="B80" s="17" t="n">
        <v>7841</v>
      </c>
      <c r="C80" s="18">
        <f>(0.0/B80*100)</f>
        <v/>
      </c>
      <c r="D80" s="19" t="n">
        <v>7841</v>
      </c>
      <c r="E80" s="18" t="n">
        <v>416.03868588</v>
      </c>
      <c r="F80" s="20" t="n">
        <v>9.94175678</v>
      </c>
      <c r="G80" s="18" t="n">
        <v>433.87256058</v>
      </c>
      <c r="H80" s="20" t="n">
        <v>9.41857396</v>
      </c>
      <c r="I80" s="18" t="n">
        <v>456.09745508</v>
      </c>
      <c r="J80" s="20" t="n">
        <v>5.35326992</v>
      </c>
      <c r="K80" s="18" t="n">
        <v>464.42777887</v>
      </c>
      <c r="L80" s="20" t="n">
        <v>4.42365769</v>
      </c>
      <c r="M80" s="18" t="s">
        <v>481</v>
      </c>
      <c r="N80" s="20" t="s">
        <v>481</v>
      </c>
      <c r="O80" s="18" t="s">
        <v>481</v>
      </c>
      <c r="P80" s="20" t="s">
        <v>481</v>
      </c>
      <c r="Q80" s="18" t="s">
        <v>481</v>
      </c>
      <c r="R80" s="20" t="s">
        <v>481</v>
      </c>
      <c r="S80" s="18" t="s">
        <v>481</v>
      </c>
      <c r="T80" s="20" t="s">
        <v>481</v>
      </c>
      <c r="U80" s="18" t="n">
        <v>395.1585553</v>
      </c>
      <c r="V80" s="20" t="n">
        <v>32.89748761</v>
      </c>
    </row>
    <row r="81" spans="1:22">
      <c r="A81" s="23" t="s">
        <v>556</v>
      </c>
      <c r="B81" s="17" t="n">
        <v>8861</v>
      </c>
      <c r="C81" s="18">
        <f>(76.0/B81*100)</f>
        <v/>
      </c>
      <c r="D81" s="19" t="n">
        <v>8785</v>
      </c>
      <c r="E81" s="18" t="n">
        <v>404.93961889</v>
      </c>
      <c r="F81" s="20" t="n">
        <v>7.91094528</v>
      </c>
      <c r="G81" s="18" t="n">
        <v>419.8727657</v>
      </c>
      <c r="H81" s="20" t="n">
        <v>4.77062871</v>
      </c>
      <c r="I81" s="18" t="n">
        <v>452.91872774</v>
      </c>
      <c r="J81" s="20" t="n">
        <v>3.57227664</v>
      </c>
      <c r="K81" s="18" t="n">
        <v>469.72571989</v>
      </c>
      <c r="L81" s="20" t="n">
        <v>3.82378254</v>
      </c>
      <c r="M81" s="18" t="n">
        <v>398.96231336</v>
      </c>
      <c r="N81" s="20" t="n">
        <v>5.16401149</v>
      </c>
      <c r="O81" s="18" t="s">
        <v>481</v>
      </c>
      <c r="P81" s="20" t="s">
        <v>481</v>
      </c>
      <c r="Q81" s="18" t="s">
        <v>481</v>
      </c>
      <c r="R81" s="20" t="s">
        <v>481</v>
      </c>
      <c r="S81" s="18" t="s">
        <v>481</v>
      </c>
      <c r="T81" s="20" t="s">
        <v>481</v>
      </c>
      <c r="U81" s="18" t="n">
        <v>394.87240863</v>
      </c>
      <c r="V81" s="20" t="n">
        <v>20.02728966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788</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503.19931356</v>
      </c>
      <c r="F7" s="20" t="n">
        <v>2.58721426</v>
      </c>
      <c r="G7" s="18" t="n">
        <v>510.33700218</v>
      </c>
      <c r="H7" s="20" t="n">
        <v>2.384947</v>
      </c>
      <c r="I7" s="18" t="n">
        <v>501.55808812</v>
      </c>
      <c r="J7" s="20" t="n">
        <v>3.01496926</v>
      </c>
      <c r="K7" s="18" t="n">
        <v>484.47166333</v>
      </c>
      <c r="L7" s="20" t="n">
        <v>5.54896122</v>
      </c>
      <c r="M7" s="18" t="n">
        <v>447.9744125</v>
      </c>
      <c r="N7" s="20" t="n">
        <v>3.96785557</v>
      </c>
      <c r="O7" s="18" t="s">
        <v>481</v>
      </c>
      <c r="P7" s="20" t="s">
        <v>481</v>
      </c>
      <c r="Q7" s="18" t="s">
        <v>481</v>
      </c>
      <c r="R7" s="20" t="s">
        <v>481</v>
      </c>
      <c r="S7" s="18" t="s">
        <v>481</v>
      </c>
      <c r="T7" s="20" t="s">
        <v>481</v>
      </c>
      <c r="U7" s="18" t="n">
        <v>448.8068451</v>
      </c>
      <c r="V7" s="20" t="n">
        <v>8.18257374</v>
      </c>
    </row>
    <row r="8" spans="1:22">
      <c r="A8" s="15" t="s">
        <v>483</v>
      </c>
      <c r="B8" s="17" t="n">
        <v>7007</v>
      </c>
      <c r="C8" s="18">
        <f>(58.0/B8*100)</f>
        <v/>
      </c>
      <c r="D8" s="19" t="n">
        <v>6949</v>
      </c>
      <c r="E8" s="18" t="n">
        <v>499.75085889</v>
      </c>
      <c r="F8" s="20" t="n">
        <v>4.34768531</v>
      </c>
      <c r="G8" s="18" t="n">
        <v>520.9945136699999</v>
      </c>
      <c r="H8" s="20" t="n">
        <v>3.67588473</v>
      </c>
      <c r="I8" s="18" t="n">
        <v>519.3702515</v>
      </c>
      <c r="J8" s="20" t="n">
        <v>3.91679505</v>
      </c>
      <c r="K8" s="18" t="n">
        <v>512.68147953</v>
      </c>
      <c r="L8" s="20" t="n">
        <v>5.03445939</v>
      </c>
      <c r="M8" s="18" t="n">
        <v>436.4198708</v>
      </c>
      <c r="N8" s="20" t="n">
        <v>3.89765197</v>
      </c>
      <c r="O8" s="18" t="s">
        <v>481</v>
      </c>
      <c r="P8" s="20" t="s">
        <v>481</v>
      </c>
      <c r="Q8" s="18" t="n">
        <v>301.63126691</v>
      </c>
      <c r="R8" s="20" t="n">
        <v>25.14921031</v>
      </c>
      <c r="S8" s="18" t="s">
        <v>481</v>
      </c>
      <c r="T8" s="20" t="s">
        <v>481</v>
      </c>
      <c r="U8" s="18" t="n">
        <v>435.8819459</v>
      </c>
      <c r="V8" s="20" t="n">
        <v>9.246620350000001</v>
      </c>
    </row>
    <row r="9" spans="1:22">
      <c r="A9" s="15" t="s">
        <v>484</v>
      </c>
      <c r="B9" s="17" t="n">
        <v>9651</v>
      </c>
      <c r="C9" s="18">
        <f>(519.0/B9*100)</f>
        <v/>
      </c>
      <c r="D9" s="19" t="n">
        <v>9132</v>
      </c>
      <c r="E9" s="18" t="n">
        <v>509.23934345</v>
      </c>
      <c r="F9" s="20" t="n">
        <v>3.73967309</v>
      </c>
      <c r="G9" s="18" t="n">
        <v>538.07865257</v>
      </c>
      <c r="H9" s="20" t="n">
        <v>2.67016513</v>
      </c>
      <c r="I9" s="18" t="n">
        <v>532.09030484</v>
      </c>
      <c r="J9" s="20" t="n">
        <v>3.24770257</v>
      </c>
      <c r="K9" s="18" t="n">
        <v>512.85942856</v>
      </c>
      <c r="L9" s="20" t="n">
        <v>3.96699136</v>
      </c>
      <c r="M9" s="18" t="n">
        <v>416.22075865</v>
      </c>
      <c r="N9" s="20" t="n">
        <v>6.04975957</v>
      </c>
      <c r="O9" s="18" t="s">
        <v>481</v>
      </c>
      <c r="P9" s="20" t="s">
        <v>481</v>
      </c>
      <c r="Q9" s="18" t="n">
        <v>357.98454354</v>
      </c>
      <c r="R9" s="20" t="n">
        <v>11.51846445</v>
      </c>
      <c r="S9" s="18" t="s">
        <v>481</v>
      </c>
      <c r="T9" s="20" t="s">
        <v>481</v>
      </c>
      <c r="U9" s="18" t="n">
        <v>427.45664824</v>
      </c>
      <c r="V9" s="20" t="n">
        <v>5.86002615</v>
      </c>
    </row>
    <row r="10" spans="1:22">
      <c r="A10" s="15" t="s">
        <v>485</v>
      </c>
      <c r="B10" s="17" t="n">
        <v>20058</v>
      </c>
      <c r="C10" s="18">
        <f>(548.0/B10*100)</f>
        <v/>
      </c>
      <c r="D10" s="19" t="n">
        <v>19510</v>
      </c>
      <c r="E10" s="18" t="n">
        <v>522.85764422</v>
      </c>
      <c r="F10" s="20" t="n">
        <v>2.95748033</v>
      </c>
      <c r="G10" s="18" t="n">
        <v>525.05546667</v>
      </c>
      <c r="H10" s="20" t="n">
        <v>2.59994142</v>
      </c>
      <c r="I10" s="18" t="n">
        <v>516.49335509</v>
      </c>
      <c r="J10" s="20" t="n">
        <v>3.53869435</v>
      </c>
      <c r="K10" s="18" t="n">
        <v>512.48334758</v>
      </c>
      <c r="L10" s="20" t="n">
        <v>6.16578546</v>
      </c>
      <c r="M10" s="18" t="n">
        <v>457.66484393</v>
      </c>
      <c r="N10" s="20" t="n">
        <v>6.03159435</v>
      </c>
      <c r="O10" s="18" t="s">
        <v>481</v>
      </c>
      <c r="P10" s="20" t="s">
        <v>481</v>
      </c>
      <c r="Q10" s="18" t="s">
        <v>481</v>
      </c>
      <c r="R10" s="20" t="s">
        <v>481</v>
      </c>
      <c r="S10" s="18" t="s">
        <v>481</v>
      </c>
      <c r="T10" s="20" t="s">
        <v>481</v>
      </c>
      <c r="U10" s="18" t="n">
        <v>450.67046882</v>
      </c>
      <c r="V10" s="20" t="n">
        <v>8.3112511</v>
      </c>
    </row>
    <row r="11" spans="1:22">
      <c r="A11" s="15" t="s">
        <v>486</v>
      </c>
      <c r="B11" s="17" t="n">
        <v>7053</v>
      </c>
      <c r="C11" s="18">
        <f>(107.0/B11*100)</f>
        <v/>
      </c>
      <c r="D11" s="19" t="n">
        <v>6946</v>
      </c>
      <c r="E11" s="18" t="n">
        <v>421.49142471</v>
      </c>
      <c r="F11" s="20" t="n">
        <v>3.27255002</v>
      </c>
      <c r="G11" s="18" t="n">
        <v>439.66290063</v>
      </c>
      <c r="H11" s="20" t="n">
        <v>3.23743997</v>
      </c>
      <c r="I11" s="18" t="n">
        <v>432.58066827</v>
      </c>
      <c r="J11" s="20" t="n">
        <v>3.82407384</v>
      </c>
      <c r="K11" s="18" t="n">
        <v>426.99451607</v>
      </c>
      <c r="L11" s="20" t="n">
        <v>6.18749486</v>
      </c>
      <c r="M11" s="18" t="n">
        <v>381.61604453</v>
      </c>
      <c r="N11" s="20" t="n">
        <v>5.27695564</v>
      </c>
      <c r="O11" s="18" t="s">
        <v>481</v>
      </c>
      <c r="P11" s="20" t="s">
        <v>481</v>
      </c>
      <c r="Q11" s="18" t="s">
        <v>481</v>
      </c>
      <c r="R11" s="20" t="s">
        <v>481</v>
      </c>
      <c r="S11" s="18" t="s">
        <v>481</v>
      </c>
      <c r="T11" s="20" t="s">
        <v>481</v>
      </c>
      <c r="U11" s="18" t="n">
        <v>378.16046268</v>
      </c>
      <c r="V11" s="20" t="n">
        <v>7.63425305</v>
      </c>
    </row>
    <row r="12" spans="1:22">
      <c r="A12" s="15" t="s">
        <v>487</v>
      </c>
      <c r="B12" s="17" t="n">
        <v>6894</v>
      </c>
      <c r="C12" s="18">
        <f>(59.0/B12*100)</f>
        <v/>
      </c>
      <c r="D12" s="19" t="n">
        <v>6835</v>
      </c>
      <c r="E12" s="18" t="n">
        <v>490.20043799</v>
      </c>
      <c r="F12" s="20" t="n">
        <v>2.63777136</v>
      </c>
      <c r="G12" s="18" t="n">
        <v>509.81589106</v>
      </c>
      <c r="H12" s="20" t="n">
        <v>3.32772774</v>
      </c>
      <c r="I12" s="18" t="n">
        <v>509.99826114</v>
      </c>
      <c r="J12" s="20" t="n">
        <v>3.5479948</v>
      </c>
      <c r="K12" s="18" t="n">
        <v>492.51733021</v>
      </c>
      <c r="L12" s="20" t="n">
        <v>5.98659393</v>
      </c>
      <c r="M12" s="18" t="n">
        <v>424.64340274</v>
      </c>
      <c r="N12" s="20" t="n">
        <v>6.97346529</v>
      </c>
      <c r="O12" s="18" t="s">
        <v>481</v>
      </c>
      <c r="P12" s="20" t="s">
        <v>481</v>
      </c>
      <c r="Q12" s="18" t="n">
        <v>340.98506961</v>
      </c>
      <c r="R12" s="20" t="n">
        <v>12.52444664</v>
      </c>
      <c r="S12" s="18" t="s">
        <v>481</v>
      </c>
      <c r="T12" s="20" t="s">
        <v>481</v>
      </c>
      <c r="U12" s="18" t="n">
        <v>426.21673836</v>
      </c>
      <c r="V12" s="20" t="n">
        <v>10.94373157</v>
      </c>
    </row>
    <row r="13" spans="1:22">
      <c r="A13" s="15" t="s">
        <v>488</v>
      </c>
      <c r="B13" s="17" t="n">
        <v>7161</v>
      </c>
      <c r="C13" s="18">
        <f>(138.0/B13*100)</f>
        <v/>
      </c>
      <c r="D13" s="19" t="n">
        <v>7023</v>
      </c>
      <c r="E13" s="18" t="n">
        <v>511.35652267</v>
      </c>
      <c r="F13" s="20" t="n">
        <v>3.15893016</v>
      </c>
      <c r="G13" s="18" t="n">
        <v>525.0368367</v>
      </c>
      <c r="H13" s="20" t="n">
        <v>2.61970348</v>
      </c>
      <c r="I13" s="18" t="n">
        <v>516.26927457</v>
      </c>
      <c r="J13" s="20" t="n">
        <v>3.26649739</v>
      </c>
      <c r="K13" s="18" t="n">
        <v>501.13336603</v>
      </c>
      <c r="L13" s="20" t="n">
        <v>4.73475291</v>
      </c>
      <c r="M13" s="18" t="n">
        <v>455.80166196</v>
      </c>
      <c r="N13" s="20" t="n">
        <v>7.99019283</v>
      </c>
      <c r="O13" s="18" t="s">
        <v>481</v>
      </c>
      <c r="P13" s="20" t="s">
        <v>481</v>
      </c>
      <c r="Q13" s="18" t="n">
        <v>447.51533769</v>
      </c>
      <c r="R13" s="20" t="n">
        <v>5.97365007</v>
      </c>
      <c r="S13" s="18" t="s">
        <v>481</v>
      </c>
      <c r="T13" s="20" t="s">
        <v>481</v>
      </c>
      <c r="U13" s="18" t="n">
        <v>430.29585545</v>
      </c>
      <c r="V13" s="20" t="n">
        <v>10.4650268</v>
      </c>
    </row>
    <row r="14" spans="1:22">
      <c r="A14" s="15" t="s">
        <v>489</v>
      </c>
      <c r="B14" s="17" t="n">
        <v>5587</v>
      </c>
      <c r="C14" s="18">
        <f>(78.0/B14*100)</f>
        <v/>
      </c>
      <c r="D14" s="19" t="n">
        <v>5509</v>
      </c>
      <c r="E14" s="18" t="n">
        <v>516.97098134</v>
      </c>
      <c r="F14" s="20" t="n">
        <v>3.27949529</v>
      </c>
      <c r="G14" s="18" t="n">
        <v>528.70877712</v>
      </c>
      <c r="H14" s="20" t="n">
        <v>2.66123903</v>
      </c>
      <c r="I14" s="18" t="n">
        <v>519.67996745</v>
      </c>
      <c r="J14" s="20" t="n">
        <v>3.10369252</v>
      </c>
      <c r="K14" s="18" t="n">
        <v>510.52027814</v>
      </c>
      <c r="L14" s="20" t="n">
        <v>6.32209077</v>
      </c>
      <c r="M14" s="18" t="n">
        <v>457.2678843</v>
      </c>
      <c r="N14" s="20" t="n">
        <v>9.76355004</v>
      </c>
      <c r="O14" s="18" t="s">
        <v>481</v>
      </c>
      <c r="P14" s="20" t="s">
        <v>481</v>
      </c>
      <c r="Q14" s="18" t="s">
        <v>481</v>
      </c>
      <c r="R14" s="20" t="s">
        <v>481</v>
      </c>
      <c r="S14" s="18" t="s">
        <v>481</v>
      </c>
      <c r="T14" s="20" t="s">
        <v>481</v>
      </c>
      <c r="U14" s="18" t="n">
        <v>447.80187493</v>
      </c>
      <c r="V14" s="20" t="n">
        <v>14.94095919</v>
      </c>
    </row>
    <row r="15" spans="1:22">
      <c r="A15" s="15" t="s">
        <v>490</v>
      </c>
      <c r="B15" s="17" t="n">
        <v>5882</v>
      </c>
      <c r="C15" s="18">
        <f>(64.0/B15*100)</f>
        <v/>
      </c>
      <c r="D15" s="19" t="n">
        <v>5818</v>
      </c>
      <c r="E15" s="18" t="n">
        <v>512.39909335</v>
      </c>
      <c r="F15" s="20" t="n">
        <v>3.12288412</v>
      </c>
      <c r="G15" s="18" t="n">
        <v>520.7684362799999</v>
      </c>
      <c r="H15" s="20" t="n">
        <v>2.67986192</v>
      </c>
      <c r="I15" s="18" t="n">
        <v>515.50910475</v>
      </c>
      <c r="J15" s="20" t="n">
        <v>3.3134536</v>
      </c>
      <c r="K15" s="18" t="n">
        <v>496.03457186</v>
      </c>
      <c r="L15" s="20" t="n">
        <v>5.58393295</v>
      </c>
      <c r="M15" s="18" t="n">
        <v>424.25667471</v>
      </c>
      <c r="N15" s="20" t="n">
        <v>10.82348656</v>
      </c>
      <c r="O15" s="18" t="s">
        <v>481</v>
      </c>
      <c r="P15" s="20" t="s">
        <v>481</v>
      </c>
      <c r="Q15" s="18" t="n">
        <v>368.85220715</v>
      </c>
      <c r="R15" s="20" t="n">
        <v>14.5875493</v>
      </c>
      <c r="S15" s="18" t="s">
        <v>481</v>
      </c>
      <c r="T15" s="20" t="s">
        <v>481</v>
      </c>
      <c r="U15" s="18" t="n">
        <v>438.75826074</v>
      </c>
      <c r="V15" s="20" t="n">
        <v>10.30578301</v>
      </c>
    </row>
    <row r="16" spans="1:22">
      <c r="A16" s="15" t="s">
        <v>491</v>
      </c>
      <c r="B16" s="17" t="n">
        <v>6108</v>
      </c>
      <c r="C16" s="18">
        <f>(123.0/B16*100)</f>
        <v/>
      </c>
      <c r="D16" s="19" t="n">
        <v>5985</v>
      </c>
      <c r="E16" s="18" t="n">
        <v>501.99668501</v>
      </c>
      <c r="F16" s="20" t="n">
        <v>2.99355156</v>
      </c>
      <c r="G16" s="18" t="n">
        <v>517.9501103</v>
      </c>
      <c r="H16" s="20" t="n">
        <v>2.82938046</v>
      </c>
      <c r="I16" s="18" t="n">
        <v>500.8120959</v>
      </c>
      <c r="J16" s="20" t="n">
        <v>3.26595059</v>
      </c>
      <c r="K16" s="18" t="n">
        <v>485.84214026</v>
      </c>
      <c r="L16" s="20" t="n">
        <v>6.25172945</v>
      </c>
      <c r="M16" s="18" t="n">
        <v>392.25010125</v>
      </c>
      <c r="N16" s="20" t="n">
        <v>6.28627534</v>
      </c>
      <c r="O16" s="18" t="s">
        <v>481</v>
      </c>
      <c r="P16" s="20" t="s">
        <v>481</v>
      </c>
      <c r="Q16" s="18" t="s">
        <v>481</v>
      </c>
      <c r="R16" s="20" t="s">
        <v>481</v>
      </c>
      <c r="S16" s="18" t="s">
        <v>481</v>
      </c>
      <c r="T16" s="20" t="s">
        <v>481</v>
      </c>
      <c r="U16" s="18" t="n">
        <v>408.63948155</v>
      </c>
      <c r="V16" s="20" t="n">
        <v>8.9873227</v>
      </c>
    </row>
    <row r="17" spans="1:22">
      <c r="A17" s="15" t="s">
        <v>492</v>
      </c>
      <c r="B17" s="17" t="n">
        <v>6504</v>
      </c>
      <c r="C17" s="18">
        <f>(1262.0/B17*100)</f>
        <v/>
      </c>
      <c r="D17" s="19" t="n">
        <v>5242</v>
      </c>
      <c r="E17" s="18" t="n">
        <v>514.37337767</v>
      </c>
      <c r="F17" s="20" t="n">
        <v>3.8561951</v>
      </c>
      <c r="G17" s="18" t="n">
        <v>530.39472956</v>
      </c>
      <c r="H17" s="20" t="n">
        <v>3.06485284</v>
      </c>
      <c r="I17" s="18" t="n">
        <v>514.81910234</v>
      </c>
      <c r="J17" s="20" t="n">
        <v>4.52302065</v>
      </c>
      <c r="K17" s="18" t="n">
        <v>501.67733456</v>
      </c>
      <c r="L17" s="20" t="n">
        <v>5.43373072</v>
      </c>
      <c r="M17" s="18" t="n">
        <v>437.56462066</v>
      </c>
      <c r="N17" s="20" t="n">
        <v>9.030836430000001</v>
      </c>
      <c r="O17" s="18" t="s">
        <v>481</v>
      </c>
      <c r="P17" s="20" t="s">
        <v>481</v>
      </c>
      <c r="Q17" s="18" t="n">
        <v>362.96139732</v>
      </c>
      <c r="R17" s="20" t="n">
        <v>12.64520278</v>
      </c>
      <c r="S17" s="18" t="s">
        <v>481</v>
      </c>
      <c r="T17" s="20" t="s">
        <v>481</v>
      </c>
      <c r="U17" s="18" t="n">
        <v>474.10455411</v>
      </c>
      <c r="V17" s="20" t="n">
        <v>5.65265436</v>
      </c>
    </row>
    <row r="18" spans="1:22">
      <c r="A18" s="15" t="s">
        <v>493</v>
      </c>
      <c r="B18" s="17" t="n">
        <v>5532</v>
      </c>
      <c r="C18" s="18">
        <f>(29.0/B18*100)</f>
        <v/>
      </c>
      <c r="D18" s="19" t="n">
        <v>5503</v>
      </c>
      <c r="E18" s="18" t="n">
        <v>445.00446822</v>
      </c>
      <c r="F18" s="20" t="n">
        <v>3.75503308</v>
      </c>
      <c r="G18" s="18" t="n">
        <v>470.36776329</v>
      </c>
      <c r="H18" s="20" t="n">
        <v>4.5820219</v>
      </c>
      <c r="I18" s="18" t="n">
        <v>462.99704803</v>
      </c>
      <c r="J18" s="20" t="n">
        <v>4.82388681</v>
      </c>
      <c r="K18" s="18" t="n">
        <v>459.93650371</v>
      </c>
      <c r="L18" s="20" t="n">
        <v>6.34680519</v>
      </c>
      <c r="M18" s="18" t="n">
        <v>391.0034032</v>
      </c>
      <c r="N18" s="20" t="n">
        <v>9.97945679</v>
      </c>
      <c r="O18" s="18" t="s">
        <v>481</v>
      </c>
      <c r="P18" s="20" t="s">
        <v>481</v>
      </c>
      <c r="Q18" s="18" t="s">
        <v>481</v>
      </c>
      <c r="R18" s="20" t="s">
        <v>481</v>
      </c>
      <c r="S18" s="18" t="s">
        <v>481</v>
      </c>
      <c r="T18" s="20" t="s">
        <v>481</v>
      </c>
      <c r="U18" s="18" t="n">
        <v>390.8417785</v>
      </c>
      <c r="V18" s="20" t="n">
        <v>11.70431443</v>
      </c>
    </row>
    <row r="19" spans="1:22">
      <c r="A19" s="15" t="s">
        <v>494</v>
      </c>
      <c r="B19" s="17" t="n">
        <v>5658</v>
      </c>
      <c r="C19" s="18">
        <f>(178.0/B19*100)</f>
        <v/>
      </c>
      <c r="D19" s="19" t="n">
        <v>5480</v>
      </c>
      <c r="E19" s="18" t="n">
        <v>470.84098718</v>
      </c>
      <c r="F19" s="20" t="n">
        <v>4.26138065</v>
      </c>
      <c r="G19" s="18" t="n">
        <v>494.28758104</v>
      </c>
      <c r="H19" s="20" t="n">
        <v>3.82523808</v>
      </c>
      <c r="I19" s="18" t="n">
        <v>479.89288574</v>
      </c>
      <c r="J19" s="20" t="n">
        <v>3.9000037</v>
      </c>
      <c r="K19" s="18" t="n">
        <v>477.36932671</v>
      </c>
      <c r="L19" s="20" t="n">
        <v>5.6433378</v>
      </c>
      <c r="M19" s="18" t="n">
        <v>469.44549655</v>
      </c>
      <c r="N19" s="20" t="n">
        <v>7.71795137</v>
      </c>
      <c r="O19" s="18" t="s">
        <v>481</v>
      </c>
      <c r="P19" s="20" t="s">
        <v>481</v>
      </c>
      <c r="Q19" s="18" t="s">
        <v>481</v>
      </c>
      <c r="R19" s="20" t="s">
        <v>481</v>
      </c>
      <c r="S19" s="18" t="s">
        <v>481</v>
      </c>
      <c r="T19" s="20" t="s">
        <v>481</v>
      </c>
      <c r="U19" s="18" t="n">
        <v>402.6383261</v>
      </c>
      <c r="V19" s="20" t="n">
        <v>11.16086642</v>
      </c>
    </row>
    <row r="20" spans="1:22">
      <c r="A20" s="15" t="s">
        <v>495</v>
      </c>
      <c r="B20" s="17" t="n">
        <v>3371</v>
      </c>
      <c r="C20" s="18">
        <f>(75.0/B20*100)</f>
        <v/>
      </c>
      <c r="D20" s="19" t="n">
        <v>3296</v>
      </c>
      <c r="E20" s="18" t="n">
        <v>494.08243992</v>
      </c>
      <c r="F20" s="20" t="n">
        <v>3.26643913</v>
      </c>
      <c r="G20" s="18" t="n">
        <v>499.34784463</v>
      </c>
      <c r="H20" s="20" t="n">
        <v>2.91449188</v>
      </c>
      <c r="I20" s="18" t="n">
        <v>487.31678787</v>
      </c>
      <c r="J20" s="20" t="n">
        <v>4.55163057</v>
      </c>
      <c r="K20" s="18" t="n">
        <v>478.62749356</v>
      </c>
      <c r="L20" s="20" t="n">
        <v>9.3051309</v>
      </c>
      <c r="M20" s="18" t="n">
        <v>438.43210807</v>
      </c>
      <c r="N20" s="20" t="n">
        <v>7.17346823</v>
      </c>
      <c r="O20" s="18" t="s">
        <v>481</v>
      </c>
      <c r="P20" s="20" t="s">
        <v>481</v>
      </c>
      <c r="Q20" s="18" t="s">
        <v>481</v>
      </c>
      <c r="R20" s="20" t="s">
        <v>481</v>
      </c>
      <c r="S20" s="18" t="s">
        <v>481</v>
      </c>
      <c r="T20" s="20" t="s">
        <v>481</v>
      </c>
      <c r="U20" s="18" t="n">
        <v>415.0556088</v>
      </c>
      <c r="V20" s="20" t="n">
        <v>18.54267453</v>
      </c>
    </row>
    <row r="21" spans="1:22">
      <c r="A21" s="15" t="s">
        <v>496</v>
      </c>
      <c r="B21" s="17" t="n">
        <v>5741</v>
      </c>
      <c r="C21" s="18">
        <f>(47.0/B21*100)</f>
        <v/>
      </c>
      <c r="D21" s="19" t="n">
        <v>5694</v>
      </c>
      <c r="E21" s="18" t="n">
        <v>501.06792391</v>
      </c>
      <c r="F21" s="20" t="n">
        <v>2.92766628</v>
      </c>
      <c r="G21" s="18" t="n">
        <v>519.35178853</v>
      </c>
      <c r="H21" s="20" t="n">
        <v>2.62617809</v>
      </c>
      <c r="I21" s="18" t="n">
        <v>506.65299344</v>
      </c>
      <c r="J21" s="20" t="n">
        <v>3.01693768</v>
      </c>
      <c r="K21" s="18" t="n">
        <v>504.19608376</v>
      </c>
      <c r="L21" s="20" t="n">
        <v>4.28921923</v>
      </c>
      <c r="M21" s="18" t="n">
        <v>453.31234764</v>
      </c>
      <c r="N21" s="20" t="n">
        <v>6.2921512</v>
      </c>
      <c r="O21" s="18" t="s">
        <v>481</v>
      </c>
      <c r="P21" s="20" t="s">
        <v>481</v>
      </c>
      <c r="Q21" s="18" t="s">
        <v>481</v>
      </c>
      <c r="R21" s="20" t="s">
        <v>481</v>
      </c>
      <c r="S21" s="18" t="s">
        <v>481</v>
      </c>
      <c r="T21" s="20" t="s">
        <v>481</v>
      </c>
      <c r="U21" s="18" t="n">
        <v>450.29368772</v>
      </c>
      <c r="V21" s="20" t="n">
        <v>14.84611621</v>
      </c>
    </row>
    <row r="22" spans="1:22">
      <c r="A22" s="15" t="s">
        <v>497</v>
      </c>
      <c r="B22" s="17" t="n">
        <v>6598</v>
      </c>
      <c r="C22" s="18">
        <f>(36.0/B22*100)</f>
        <v/>
      </c>
      <c r="D22" s="19" t="n">
        <v>6562</v>
      </c>
      <c r="E22" s="18" t="n">
        <v>460.93900482</v>
      </c>
      <c r="F22" s="20" t="n">
        <v>4.45274796</v>
      </c>
      <c r="G22" s="18" t="n">
        <v>488.76727041</v>
      </c>
      <c r="H22" s="20" t="n">
        <v>4.72540014</v>
      </c>
      <c r="I22" s="18" t="n">
        <v>485.50219745</v>
      </c>
      <c r="J22" s="20" t="n">
        <v>4.75237105</v>
      </c>
      <c r="K22" s="18" t="n">
        <v>484.43934691</v>
      </c>
      <c r="L22" s="20" t="n">
        <v>5.22008065</v>
      </c>
      <c r="M22" s="18" t="n">
        <v>424.5505214</v>
      </c>
      <c r="N22" s="20" t="n">
        <v>12.09171373</v>
      </c>
      <c r="O22" s="18" t="s">
        <v>481</v>
      </c>
      <c r="P22" s="20" t="s">
        <v>481</v>
      </c>
      <c r="Q22" s="18" t="s">
        <v>481</v>
      </c>
      <c r="R22" s="20" t="s">
        <v>481</v>
      </c>
      <c r="S22" s="18" t="n">
        <v>454.5202298</v>
      </c>
      <c r="T22" s="20" t="n">
        <v>42.50233249</v>
      </c>
      <c r="U22" s="18" t="n">
        <v>383.85631746</v>
      </c>
      <c r="V22" s="20" t="n">
        <v>11.23959514</v>
      </c>
    </row>
    <row r="23" spans="1:22">
      <c r="A23" s="15" t="s">
        <v>498</v>
      </c>
      <c r="B23" s="17" t="n">
        <v>11583</v>
      </c>
      <c r="C23" s="18">
        <f>(235.0/B23*100)</f>
        <v/>
      </c>
      <c r="D23" s="19" t="n">
        <v>11348</v>
      </c>
      <c r="E23" s="18" t="n">
        <v>485.76906358</v>
      </c>
      <c r="F23" s="20" t="n">
        <v>3.75342537</v>
      </c>
      <c r="G23" s="18" t="n">
        <v>505.02479839</v>
      </c>
      <c r="H23" s="20" t="n">
        <v>3.45058593</v>
      </c>
      <c r="I23" s="18" t="n">
        <v>491.8955572</v>
      </c>
      <c r="J23" s="20" t="n">
        <v>4.75335943</v>
      </c>
      <c r="K23" s="18" t="n">
        <v>498.52886805</v>
      </c>
      <c r="L23" s="20" t="n">
        <v>8.677581999999999</v>
      </c>
      <c r="M23" s="18" t="n">
        <v>456.42298295</v>
      </c>
      <c r="N23" s="20" t="n">
        <v>6.22776086</v>
      </c>
      <c r="O23" s="18" t="s">
        <v>481</v>
      </c>
      <c r="P23" s="20" t="s">
        <v>481</v>
      </c>
      <c r="Q23" s="18" t="s">
        <v>481</v>
      </c>
      <c r="R23" s="20" t="s">
        <v>481</v>
      </c>
      <c r="S23" s="18" t="s">
        <v>481</v>
      </c>
      <c r="T23" s="20" t="s">
        <v>481</v>
      </c>
      <c r="U23" s="18" t="n">
        <v>437.96587566</v>
      </c>
      <c r="V23" s="20" t="n">
        <v>12.17837797</v>
      </c>
    </row>
    <row r="24" spans="1:22">
      <c r="A24" s="15" t="s">
        <v>499</v>
      </c>
      <c r="B24" s="17" t="n">
        <v>6647</v>
      </c>
      <c r="C24" s="18">
        <f>(7.0/B24*100)</f>
        <v/>
      </c>
      <c r="D24" s="19" t="n">
        <v>6640</v>
      </c>
      <c r="E24" s="18" t="n">
        <v>524.16544335</v>
      </c>
      <c r="F24" s="20" t="n">
        <v>4.18323059</v>
      </c>
      <c r="G24" s="18" t="n">
        <v>535.46466262</v>
      </c>
      <c r="H24" s="20" t="n">
        <v>4.10354335</v>
      </c>
      <c r="I24" s="18" t="n">
        <v>538.63726323</v>
      </c>
      <c r="J24" s="20" t="n">
        <v>3.36598235</v>
      </c>
      <c r="K24" s="18" t="n">
        <v>536.0460971</v>
      </c>
      <c r="L24" s="20" t="n">
        <v>5.42168648</v>
      </c>
      <c r="M24" s="18" t="n">
        <v>484.53808905</v>
      </c>
      <c r="N24" s="20" t="n">
        <v>15.38063095</v>
      </c>
      <c r="O24" s="18" t="s">
        <v>481</v>
      </c>
      <c r="P24" s="20" t="s">
        <v>481</v>
      </c>
      <c r="Q24" s="18" t="s">
        <v>481</v>
      </c>
      <c r="R24" s="20" t="s">
        <v>481</v>
      </c>
      <c r="S24" s="18" t="s">
        <v>481</v>
      </c>
      <c r="T24" s="20" t="s">
        <v>481</v>
      </c>
      <c r="U24" s="18" t="n">
        <v>437.37679358</v>
      </c>
      <c r="V24" s="20" t="n">
        <v>18.46301746</v>
      </c>
    </row>
    <row r="25" spans="1:22">
      <c r="A25" s="15" t="s">
        <v>500</v>
      </c>
      <c r="B25" s="17" t="n">
        <v>5581</v>
      </c>
      <c r="C25" s="18">
        <f>(25.0/B25*100)</f>
        <v/>
      </c>
      <c r="D25" s="19" t="n">
        <v>5556</v>
      </c>
      <c r="E25" s="18" t="n">
        <v>521.7830324400001</v>
      </c>
      <c r="F25" s="20" t="n">
        <v>5.99646845</v>
      </c>
      <c r="G25" s="18" t="n">
        <v>526.77569815</v>
      </c>
      <c r="H25" s="20" t="n">
        <v>4.79808595</v>
      </c>
      <c r="I25" s="18" t="n">
        <v>537.03854626</v>
      </c>
      <c r="J25" s="20" t="n">
        <v>4.19818489</v>
      </c>
      <c r="K25" s="18" t="n">
        <v>536.14360147</v>
      </c>
      <c r="L25" s="20" t="n">
        <v>4.46284401</v>
      </c>
      <c r="M25" s="18" t="n">
        <v>433.74903496</v>
      </c>
      <c r="N25" s="20" t="n">
        <v>6.33413158</v>
      </c>
      <c r="O25" s="18" t="s">
        <v>481</v>
      </c>
      <c r="P25" s="20" t="s">
        <v>481</v>
      </c>
      <c r="Q25" s="18" t="s">
        <v>481</v>
      </c>
      <c r="R25" s="20" t="s">
        <v>481</v>
      </c>
      <c r="S25" s="18" t="s">
        <v>481</v>
      </c>
      <c r="T25" s="20" t="s">
        <v>481</v>
      </c>
      <c r="U25" s="18" t="n">
        <v>506.9852286</v>
      </c>
      <c r="V25" s="20" t="n">
        <v>28.93503354</v>
      </c>
    </row>
    <row r="26" spans="1:22">
      <c r="A26" s="15" t="s">
        <v>501</v>
      </c>
      <c r="B26" s="17" t="n">
        <v>4869</v>
      </c>
      <c r="C26" s="18">
        <f>(53.0/B26*100)</f>
        <v/>
      </c>
      <c r="D26" s="19" t="n">
        <v>4816</v>
      </c>
      <c r="E26" s="18" t="n">
        <v>475.06345065</v>
      </c>
      <c r="F26" s="20" t="n">
        <v>2.9698937</v>
      </c>
      <c r="G26" s="18" t="n">
        <v>494.8685575</v>
      </c>
      <c r="H26" s="20" t="n">
        <v>2.66268681</v>
      </c>
      <c r="I26" s="18" t="n">
        <v>486.1896136</v>
      </c>
      <c r="J26" s="20" t="n">
        <v>3.15992801</v>
      </c>
      <c r="K26" s="18" t="n">
        <v>476.28431635</v>
      </c>
      <c r="L26" s="20" t="n">
        <v>5.46336472</v>
      </c>
      <c r="M26" s="18" t="n">
        <v>454.2412473</v>
      </c>
      <c r="N26" s="20" t="n">
        <v>7.54007811</v>
      </c>
      <c r="O26" s="18" t="s">
        <v>481</v>
      </c>
      <c r="P26" s="20" t="s">
        <v>481</v>
      </c>
      <c r="Q26" s="18" t="s">
        <v>481</v>
      </c>
      <c r="R26" s="20" t="s">
        <v>481</v>
      </c>
      <c r="S26" s="18" t="s">
        <v>481</v>
      </c>
      <c r="T26" s="20" t="s">
        <v>481</v>
      </c>
      <c r="U26" s="18" t="n">
        <v>424.70467854</v>
      </c>
      <c r="V26" s="20" t="n">
        <v>12.02844879</v>
      </c>
    </row>
    <row r="27" spans="1:22">
      <c r="A27" s="15" t="s">
        <v>502</v>
      </c>
      <c r="B27" s="17" t="n">
        <v>5299</v>
      </c>
      <c r="C27" s="18">
        <f>(55.0/B27*100)</f>
        <v/>
      </c>
      <c r="D27" s="19" t="n">
        <v>5244</v>
      </c>
      <c r="E27" s="18" t="n">
        <v>494.65295795</v>
      </c>
      <c r="F27" s="20" t="n">
        <v>2.25806092</v>
      </c>
      <c r="G27" s="18" t="n">
        <v>509.80357066</v>
      </c>
      <c r="H27" s="20" t="n">
        <v>2.95097349</v>
      </c>
      <c r="I27" s="18" t="n">
        <v>485.98838863</v>
      </c>
      <c r="J27" s="20" t="n">
        <v>3.95380647</v>
      </c>
      <c r="K27" s="18" t="n">
        <v>472.27977373</v>
      </c>
      <c r="L27" s="20" t="n">
        <v>6.00366726</v>
      </c>
      <c r="M27" s="18" t="n">
        <v>423.78790135</v>
      </c>
      <c r="N27" s="20" t="n">
        <v>3.98999594</v>
      </c>
      <c r="O27" s="18" t="s">
        <v>481</v>
      </c>
      <c r="P27" s="20" t="s">
        <v>481</v>
      </c>
      <c r="Q27" s="18" t="s">
        <v>481</v>
      </c>
      <c r="R27" s="20" t="s">
        <v>481</v>
      </c>
      <c r="S27" s="18" t="s">
        <v>481</v>
      </c>
      <c r="T27" s="20" t="s">
        <v>481</v>
      </c>
      <c r="U27" s="18" t="n">
        <v>410.61288649</v>
      </c>
      <c r="V27" s="20" t="n">
        <v>8.838704720000001</v>
      </c>
    </row>
    <row r="28" spans="1:22">
      <c r="A28" s="15" t="s">
        <v>503</v>
      </c>
      <c r="B28" s="17" t="n">
        <v>7568</v>
      </c>
      <c r="C28" s="18">
        <f>(196.0/B28*100)</f>
        <v/>
      </c>
      <c r="D28" s="19" t="n">
        <v>7372</v>
      </c>
      <c r="E28" s="18" t="n">
        <v>402.59931787</v>
      </c>
      <c r="F28" s="20" t="n">
        <v>2.2847698</v>
      </c>
      <c r="G28" s="18" t="n">
        <v>427.41606072</v>
      </c>
      <c r="H28" s="20" t="n">
        <v>3.3851548</v>
      </c>
      <c r="I28" s="18" t="n">
        <v>404.94677488</v>
      </c>
      <c r="J28" s="20" t="n">
        <v>3.36798543</v>
      </c>
      <c r="K28" s="18" t="n">
        <v>408.80395537</v>
      </c>
      <c r="L28" s="20" t="n">
        <v>9.63389596</v>
      </c>
      <c r="M28" s="18" t="n">
        <v>404.13273028</v>
      </c>
      <c r="N28" s="20" t="n">
        <v>12.41326105</v>
      </c>
      <c r="O28" s="18" t="s">
        <v>481</v>
      </c>
      <c r="P28" s="20" t="s">
        <v>481</v>
      </c>
      <c r="Q28" s="18" t="s">
        <v>481</v>
      </c>
      <c r="R28" s="20" t="s">
        <v>481</v>
      </c>
      <c r="S28" s="18" t="s">
        <v>481</v>
      </c>
      <c r="T28" s="20" t="s">
        <v>481</v>
      </c>
      <c r="U28" s="18" t="n">
        <v>375.48317806</v>
      </c>
      <c r="V28" s="20" t="n">
        <v>10.56343335</v>
      </c>
    </row>
    <row r="29" spans="1:22">
      <c r="A29" s="15" t="s">
        <v>504</v>
      </c>
      <c r="B29" s="17" t="n">
        <v>5385</v>
      </c>
      <c r="C29" s="18">
        <f>(30.0/B29*100)</f>
        <v/>
      </c>
      <c r="D29" s="19" t="n">
        <v>5355</v>
      </c>
      <c r="E29" s="18" t="n">
        <v>497.57933039</v>
      </c>
      <c r="F29" s="20" t="n">
        <v>5.93357086</v>
      </c>
      <c r="G29" s="18" t="n">
        <v>532.45761067</v>
      </c>
      <c r="H29" s="20" t="n">
        <v>3.0846915</v>
      </c>
      <c r="I29" s="18" t="n">
        <v>517.9701807</v>
      </c>
      <c r="J29" s="20" t="n">
        <v>2.96949256</v>
      </c>
      <c r="K29" s="18" t="n">
        <v>517.68540006</v>
      </c>
      <c r="L29" s="20" t="n">
        <v>4.58819612</v>
      </c>
      <c r="M29" s="18" t="n">
        <v>510.11281269</v>
      </c>
      <c r="N29" s="20" t="n">
        <v>4.5702483</v>
      </c>
      <c r="O29" s="18" t="s">
        <v>481</v>
      </c>
      <c r="P29" s="20" t="s">
        <v>481</v>
      </c>
      <c r="Q29" s="18" t="n">
        <v>335.3902018</v>
      </c>
      <c r="R29" s="20" t="n">
        <v>12.1685767</v>
      </c>
      <c r="S29" s="18" t="s">
        <v>481</v>
      </c>
      <c r="T29" s="20" t="s">
        <v>481</v>
      </c>
      <c r="U29" s="18" t="n">
        <v>442.54067789</v>
      </c>
      <c r="V29" s="20" t="n">
        <v>11.44823042</v>
      </c>
    </row>
    <row r="30" spans="1:22">
      <c r="A30" s="15" t="s">
        <v>505</v>
      </c>
      <c r="B30" s="17" t="n">
        <v>4520</v>
      </c>
      <c r="C30" s="18">
        <f>(148.0/B30*100)</f>
        <v/>
      </c>
      <c r="D30" s="19" t="n">
        <v>4372</v>
      </c>
      <c r="E30" s="18" t="n">
        <v>501.94905833</v>
      </c>
      <c r="F30" s="20" t="n">
        <v>3.16323431</v>
      </c>
      <c r="G30" s="18" t="n">
        <v>511.35743326</v>
      </c>
      <c r="H30" s="20" t="n">
        <v>3.34050169</v>
      </c>
      <c r="I30" s="18" t="n">
        <v>499.40632795</v>
      </c>
      <c r="J30" s="20" t="n">
        <v>4.46342197</v>
      </c>
      <c r="K30" s="18" t="n">
        <v>515.71680067</v>
      </c>
      <c r="L30" s="20" t="n">
        <v>6.26972823</v>
      </c>
      <c r="M30" s="18" t="n">
        <v>422.17925588</v>
      </c>
      <c r="N30" s="20" t="n">
        <v>5.81826465</v>
      </c>
      <c r="O30" s="18" t="s">
        <v>481</v>
      </c>
      <c r="P30" s="20" t="s">
        <v>481</v>
      </c>
      <c r="Q30" s="18" t="s">
        <v>481</v>
      </c>
      <c r="R30" s="20" t="s">
        <v>481</v>
      </c>
      <c r="S30" s="18" t="s">
        <v>481</v>
      </c>
      <c r="T30" s="20" t="s">
        <v>481</v>
      </c>
      <c r="U30" s="18" t="n">
        <v>426.27872863</v>
      </c>
      <c r="V30" s="20" t="n">
        <v>10.95241279</v>
      </c>
    </row>
    <row r="31" spans="1:22">
      <c r="A31" s="15" t="s">
        <v>506</v>
      </c>
      <c r="B31" s="17" t="n">
        <v>5456</v>
      </c>
      <c r="C31" s="18">
        <f>(135.0/B31*100)</f>
        <v/>
      </c>
      <c r="D31" s="19" t="n">
        <v>5321</v>
      </c>
      <c r="E31" s="18" t="n">
        <v>498.4176523</v>
      </c>
      <c r="F31" s="20" t="n">
        <v>3.30862464</v>
      </c>
      <c r="G31" s="18" t="n">
        <v>513.44957129</v>
      </c>
      <c r="H31" s="20" t="n">
        <v>2.75479824</v>
      </c>
      <c r="I31" s="18" t="n">
        <v>505.98720879</v>
      </c>
      <c r="J31" s="20" t="n">
        <v>3.04702377</v>
      </c>
      <c r="K31" s="18" t="n">
        <v>492.00342217</v>
      </c>
      <c r="L31" s="20" t="n">
        <v>6.12583761</v>
      </c>
      <c r="M31" s="18" t="s">
        <v>481</v>
      </c>
      <c r="N31" s="20" t="s">
        <v>481</v>
      </c>
      <c r="O31" s="18" t="s">
        <v>481</v>
      </c>
      <c r="P31" s="20" t="s">
        <v>481</v>
      </c>
      <c r="Q31" s="18" t="s">
        <v>481</v>
      </c>
      <c r="R31" s="20" t="s">
        <v>481</v>
      </c>
      <c r="S31" s="18" t="s">
        <v>481</v>
      </c>
      <c r="T31" s="20" t="s">
        <v>481</v>
      </c>
      <c r="U31" s="18" t="n">
        <v>418.6621294</v>
      </c>
      <c r="V31" s="20" t="n">
        <v>7.27310081</v>
      </c>
    </row>
    <row r="32" spans="1:22">
      <c r="A32" s="15" t="s">
        <v>507</v>
      </c>
      <c r="B32" s="17" t="n">
        <v>4478</v>
      </c>
      <c r="C32" s="18">
        <f>(6.0/B32*100)</f>
        <v/>
      </c>
      <c r="D32" s="19" t="n">
        <v>4472</v>
      </c>
      <c r="E32" s="18" t="n">
        <v>488.28319596</v>
      </c>
      <c r="F32" s="20" t="n">
        <v>3.57694244</v>
      </c>
      <c r="G32" s="18" t="n">
        <v>515.77549016</v>
      </c>
      <c r="H32" s="20" t="n">
        <v>3.50138562</v>
      </c>
      <c r="I32" s="18" t="n">
        <v>512.60412873</v>
      </c>
      <c r="J32" s="20" t="n">
        <v>3.13783183</v>
      </c>
      <c r="K32" s="18" t="n">
        <v>508.84029114</v>
      </c>
      <c r="L32" s="20" t="n">
        <v>4.9458522</v>
      </c>
      <c r="M32" s="18" t="n">
        <v>411.26327339</v>
      </c>
      <c r="N32" s="20" t="n">
        <v>12.39222594</v>
      </c>
      <c r="O32" s="18" t="s">
        <v>481</v>
      </c>
      <c r="P32" s="20" t="s">
        <v>481</v>
      </c>
      <c r="Q32" s="18" t="s">
        <v>481</v>
      </c>
      <c r="R32" s="20" t="s">
        <v>481</v>
      </c>
      <c r="S32" s="18" t="s">
        <v>481</v>
      </c>
      <c r="T32" s="20" t="s">
        <v>481</v>
      </c>
      <c r="U32" s="18" t="n">
        <v>474.4943024</v>
      </c>
      <c r="V32" s="20" t="n">
        <v>15.93330331</v>
      </c>
    </row>
    <row r="33" spans="1:22">
      <c r="A33" s="15" t="s">
        <v>508</v>
      </c>
      <c r="B33" s="17" t="n">
        <v>7325</v>
      </c>
      <c r="C33" s="18">
        <f>(78.0/B33*100)</f>
        <v/>
      </c>
      <c r="D33" s="19" t="n">
        <v>7247</v>
      </c>
      <c r="E33" s="18" t="n">
        <v>489.65108201</v>
      </c>
      <c r="F33" s="20" t="n">
        <v>3.1336038</v>
      </c>
      <c r="G33" s="18" t="n">
        <v>509.76262738</v>
      </c>
      <c r="H33" s="20" t="n">
        <v>4.32161971</v>
      </c>
      <c r="I33" s="18" t="n">
        <v>485.69985678</v>
      </c>
      <c r="J33" s="20" t="n">
        <v>6.07686859</v>
      </c>
      <c r="K33" s="18" t="n">
        <v>480.84089616</v>
      </c>
      <c r="L33" s="20" t="n">
        <v>11.15417374</v>
      </c>
      <c r="M33" s="18" t="n">
        <v>489.45728579</v>
      </c>
      <c r="N33" s="20" t="n">
        <v>3.51800922</v>
      </c>
      <c r="O33" s="18" t="s">
        <v>481</v>
      </c>
      <c r="P33" s="20" t="s">
        <v>481</v>
      </c>
      <c r="Q33" s="18" t="s">
        <v>481</v>
      </c>
      <c r="R33" s="20" t="s">
        <v>481</v>
      </c>
      <c r="S33" s="18" t="s">
        <v>481</v>
      </c>
      <c r="T33" s="20" t="s">
        <v>481</v>
      </c>
      <c r="U33" s="18" t="n">
        <v>438.25344328</v>
      </c>
      <c r="V33" s="20" t="n">
        <v>13.23191799</v>
      </c>
    </row>
    <row r="34" spans="1:22">
      <c r="A34" s="15" t="s">
        <v>509</v>
      </c>
      <c r="B34" s="17" t="n">
        <v>6350</v>
      </c>
      <c r="C34" s="18">
        <f>(67.0/B34*100)</f>
        <v/>
      </c>
      <c r="D34" s="19" t="n">
        <v>6283</v>
      </c>
      <c r="E34" s="18" t="n">
        <v>476.18378072</v>
      </c>
      <c r="F34" s="20" t="n">
        <v>3.42878401</v>
      </c>
      <c r="G34" s="18" t="n">
        <v>493.2493411</v>
      </c>
      <c r="H34" s="20" t="n">
        <v>3.38048535</v>
      </c>
      <c r="I34" s="18" t="n">
        <v>490.29172817</v>
      </c>
      <c r="J34" s="20" t="n">
        <v>3.4022887</v>
      </c>
      <c r="K34" s="18" t="n">
        <v>473.76969848</v>
      </c>
      <c r="L34" s="20" t="n">
        <v>5.18941601</v>
      </c>
      <c r="M34" s="18" t="n">
        <v>431.08701148</v>
      </c>
      <c r="N34" s="20" t="n">
        <v>12.51358448</v>
      </c>
      <c r="O34" s="18" t="s">
        <v>481</v>
      </c>
      <c r="P34" s="20" t="s">
        <v>481</v>
      </c>
      <c r="Q34" s="18" t="n">
        <v>336.51078337</v>
      </c>
      <c r="R34" s="20" t="n">
        <v>12.24828707</v>
      </c>
      <c r="S34" s="18" t="s">
        <v>481</v>
      </c>
      <c r="T34" s="20" t="s">
        <v>481</v>
      </c>
      <c r="U34" s="18" t="n">
        <v>402.09519468</v>
      </c>
      <c r="V34" s="20" t="n">
        <v>9.951257699999999</v>
      </c>
    </row>
    <row r="35" spans="1:22">
      <c r="A35" s="15" t="s">
        <v>510</v>
      </c>
      <c r="B35" s="17" t="n">
        <v>6406</v>
      </c>
      <c r="C35" s="18">
        <f>(50.0/B35*100)</f>
        <v/>
      </c>
      <c r="D35" s="19" t="n">
        <v>6356</v>
      </c>
      <c r="E35" s="18" t="n">
        <v>508.06217715</v>
      </c>
      <c r="F35" s="20" t="n">
        <v>4.18777541</v>
      </c>
      <c r="G35" s="18" t="n">
        <v>513.93803597</v>
      </c>
      <c r="H35" s="20" t="n">
        <v>4.98598395</v>
      </c>
      <c r="I35" s="18" t="n">
        <v>509.68558312</v>
      </c>
      <c r="J35" s="20" t="n">
        <v>6.03146801</v>
      </c>
      <c r="K35" s="18" t="n">
        <v>488.64896533</v>
      </c>
      <c r="L35" s="20" t="n">
        <v>7.95833228</v>
      </c>
      <c r="M35" s="18" t="n">
        <v>514.86266033</v>
      </c>
      <c r="N35" s="20" t="n">
        <v>1.77754029</v>
      </c>
      <c r="O35" s="18" t="s">
        <v>481</v>
      </c>
      <c r="P35" s="20" t="s">
        <v>481</v>
      </c>
      <c r="Q35" s="18" t="n">
        <v>349.78970242</v>
      </c>
      <c r="R35" s="20" t="n">
        <v>6.90672373</v>
      </c>
      <c r="S35" s="18" t="s">
        <v>481</v>
      </c>
      <c r="T35" s="20" t="s">
        <v>481</v>
      </c>
      <c r="U35" s="18" t="n">
        <v>453.52760818</v>
      </c>
      <c r="V35" s="20" t="n">
        <v>15.26069033</v>
      </c>
    </row>
    <row r="36" spans="1:22">
      <c r="A36" s="15" t="s">
        <v>511</v>
      </c>
      <c r="B36" s="17" t="n">
        <v>6736</v>
      </c>
      <c r="C36" s="18">
        <f>(42.0/B36*100)</f>
        <v/>
      </c>
      <c r="D36" s="19" t="n">
        <v>6694</v>
      </c>
      <c r="E36" s="18" t="n">
        <v>484.34019652</v>
      </c>
      <c r="F36" s="20" t="n">
        <v>2.92824838</v>
      </c>
      <c r="G36" s="18" t="n">
        <v>499.31878433</v>
      </c>
      <c r="H36" s="20" t="n">
        <v>3.21710563</v>
      </c>
      <c r="I36" s="18" t="n">
        <v>489.43621008</v>
      </c>
      <c r="J36" s="20" t="n">
        <v>3.86080697</v>
      </c>
      <c r="K36" s="18" t="n">
        <v>486.90126017</v>
      </c>
      <c r="L36" s="20" t="n">
        <v>6.17897157</v>
      </c>
      <c r="M36" s="18" t="n">
        <v>467.60582163</v>
      </c>
      <c r="N36" s="20" t="n">
        <v>3.41039353</v>
      </c>
      <c r="O36" s="18" t="s">
        <v>481</v>
      </c>
      <c r="P36" s="20" t="s">
        <v>481</v>
      </c>
      <c r="Q36" s="18" t="s">
        <v>481</v>
      </c>
      <c r="R36" s="20" t="s">
        <v>481</v>
      </c>
      <c r="S36" s="18" t="s">
        <v>481</v>
      </c>
      <c r="T36" s="20" t="s">
        <v>481</v>
      </c>
      <c r="U36" s="18" t="n">
        <v>434.60646028</v>
      </c>
      <c r="V36" s="20" t="n">
        <v>12.32095817</v>
      </c>
    </row>
    <row r="37" spans="1:22">
      <c r="A37" s="15" t="s">
        <v>512</v>
      </c>
      <c r="B37" s="17" t="n">
        <v>5458</v>
      </c>
      <c r="C37" s="18">
        <f>(88.0/B37*100)</f>
        <v/>
      </c>
      <c r="D37" s="19" t="n">
        <v>5370</v>
      </c>
      <c r="E37" s="18" t="n">
        <v>498.26738764</v>
      </c>
      <c r="F37" s="20" t="n">
        <v>3.9609287</v>
      </c>
      <c r="G37" s="18" t="n">
        <v>510.8833685</v>
      </c>
      <c r="H37" s="20" t="n">
        <v>3.56129014</v>
      </c>
      <c r="I37" s="18" t="n">
        <v>496.29767974</v>
      </c>
      <c r="J37" s="20" t="n">
        <v>3.88842503</v>
      </c>
      <c r="K37" s="18" t="n">
        <v>480.47515251</v>
      </c>
      <c r="L37" s="20" t="n">
        <v>6.67640341</v>
      </c>
      <c r="M37" s="18" t="n">
        <v>398.61657436</v>
      </c>
      <c r="N37" s="20" t="n">
        <v>8.69317599</v>
      </c>
      <c r="O37" s="18" t="s">
        <v>481</v>
      </c>
      <c r="P37" s="20" t="s">
        <v>481</v>
      </c>
      <c r="Q37" s="18" t="s">
        <v>481</v>
      </c>
      <c r="R37" s="20" t="s">
        <v>481</v>
      </c>
      <c r="S37" s="18" t="s">
        <v>481</v>
      </c>
      <c r="T37" s="20" t="s">
        <v>481</v>
      </c>
      <c r="U37" s="18" t="n">
        <v>409.5084951</v>
      </c>
      <c r="V37" s="20" t="n">
        <v>8.49049078</v>
      </c>
    </row>
    <row r="38" spans="1:22">
      <c r="A38" s="15" t="s">
        <v>513</v>
      </c>
      <c r="B38" s="17" t="n">
        <v>5860</v>
      </c>
      <c r="C38" s="18">
        <f>(20.0/B38*100)</f>
        <v/>
      </c>
      <c r="D38" s="19" t="n">
        <v>5840</v>
      </c>
      <c r="E38" s="18" t="n">
        <v>525.04296088</v>
      </c>
      <c r="F38" s="20" t="n">
        <v>4.02782248</v>
      </c>
      <c r="G38" s="18" t="n">
        <v>537.41802393</v>
      </c>
      <c r="H38" s="20" t="n">
        <v>3.44029803</v>
      </c>
      <c r="I38" s="18" t="n">
        <v>525.7208021599999</v>
      </c>
      <c r="J38" s="20" t="n">
        <v>4.9332251</v>
      </c>
      <c r="K38" s="18" t="n">
        <v>514.06783351</v>
      </c>
      <c r="L38" s="20" t="n">
        <v>6.73813229</v>
      </c>
      <c r="M38" s="18" t="n">
        <v>484.7089518</v>
      </c>
      <c r="N38" s="20" t="n">
        <v>6.53951454</v>
      </c>
      <c r="O38" s="18" t="s">
        <v>481</v>
      </c>
      <c r="P38" s="20" t="s">
        <v>481</v>
      </c>
      <c r="Q38" s="18" t="s">
        <v>481</v>
      </c>
      <c r="R38" s="20" t="s">
        <v>481</v>
      </c>
      <c r="S38" s="18" t="s">
        <v>481</v>
      </c>
      <c r="T38" s="20" t="s">
        <v>481</v>
      </c>
      <c r="U38" s="18" t="n">
        <v>465.31870173</v>
      </c>
      <c r="V38" s="20" t="n">
        <v>9.35078459</v>
      </c>
    </row>
    <row r="39" spans="1:22">
      <c r="A39" s="15" t="s">
        <v>514</v>
      </c>
      <c r="B39" s="17" t="n">
        <v>5895</v>
      </c>
      <c r="C39" s="18">
        <f>(33.0/B39*100)</f>
        <v/>
      </c>
      <c r="D39" s="19" t="n">
        <v>5862</v>
      </c>
      <c r="E39" s="18" t="n">
        <v>416.88571387</v>
      </c>
      <c r="F39" s="20" t="n">
        <v>4.80407395</v>
      </c>
      <c r="G39" s="18" t="n">
        <v>439.03188869</v>
      </c>
      <c r="H39" s="20" t="n">
        <v>5.21695624</v>
      </c>
      <c r="I39" s="18" t="n">
        <v>421.92726963</v>
      </c>
      <c r="J39" s="20" t="n">
        <v>4.95464241</v>
      </c>
      <c r="K39" s="18" t="n">
        <v>426.18186449</v>
      </c>
      <c r="L39" s="20" t="n">
        <v>8.44547335</v>
      </c>
      <c r="M39" s="18" t="n">
        <v>387.11765216</v>
      </c>
      <c r="N39" s="20" t="n">
        <v>6.25137534</v>
      </c>
      <c r="O39" s="18" t="s">
        <v>481</v>
      </c>
      <c r="P39" s="20" t="s">
        <v>481</v>
      </c>
      <c r="Q39" s="18" t="s">
        <v>481</v>
      </c>
      <c r="R39" s="20" t="s">
        <v>481</v>
      </c>
      <c r="S39" s="18" t="s">
        <v>481</v>
      </c>
      <c r="T39" s="20" t="s">
        <v>481</v>
      </c>
      <c r="U39" s="18" t="n">
        <v>366.56888537</v>
      </c>
      <c r="V39" s="20" t="n">
        <v>11.76716603</v>
      </c>
    </row>
    <row r="40" spans="1:22">
      <c r="A40" s="15" t="s">
        <v>515</v>
      </c>
      <c r="B40" s="17" t="n">
        <v>14157</v>
      </c>
      <c r="C40" s="18">
        <f>(359.0/B40*100)</f>
        <v/>
      </c>
      <c r="D40" s="19" t="n">
        <v>13798</v>
      </c>
      <c r="E40" s="18" t="n">
        <v>490.5166102</v>
      </c>
      <c r="F40" s="20" t="n">
        <v>3.53570038</v>
      </c>
      <c r="G40" s="18" t="n">
        <v>510.25386974</v>
      </c>
      <c r="H40" s="20" t="n">
        <v>2.9085657</v>
      </c>
      <c r="I40" s="18" t="n">
        <v>492.14077567</v>
      </c>
      <c r="J40" s="20" t="n">
        <v>3.4807315</v>
      </c>
      <c r="K40" s="18" t="n">
        <v>494.74947722</v>
      </c>
      <c r="L40" s="20" t="n">
        <v>6.69503812</v>
      </c>
      <c r="M40" s="18" t="n">
        <v>414.04269234</v>
      </c>
      <c r="N40" s="20" t="n">
        <v>6.08916014</v>
      </c>
      <c r="O40" s="18" t="s">
        <v>481</v>
      </c>
      <c r="P40" s="20" t="s">
        <v>481</v>
      </c>
      <c r="Q40" s="18" t="s">
        <v>481</v>
      </c>
      <c r="R40" s="20" t="s">
        <v>481</v>
      </c>
      <c r="S40" s="18" t="s">
        <v>481</v>
      </c>
      <c r="T40" s="20" t="s">
        <v>481</v>
      </c>
      <c r="U40" s="18" t="n">
        <v>414.37066435</v>
      </c>
      <c r="V40" s="20" t="n">
        <v>8.670510869999999</v>
      </c>
    </row>
    <row r="41" spans="1:22">
      <c r="A41" s="15" t="s">
        <v>516</v>
      </c>
      <c r="B41" s="17" t="n">
        <v>5712</v>
      </c>
      <c r="C41" s="18">
        <f>(47.0/B41*100)</f>
        <v/>
      </c>
      <c r="D41" s="19" t="n">
        <v>5665</v>
      </c>
      <c r="E41" s="18" t="n">
        <v>469.41934522</v>
      </c>
      <c r="F41" s="20" t="n">
        <v>4.15684107</v>
      </c>
      <c r="G41" s="18" t="n">
        <v>481.54375089</v>
      </c>
      <c r="H41" s="20" t="n">
        <v>3.68952534</v>
      </c>
      <c r="I41" s="18" t="n">
        <v>470.51300177</v>
      </c>
      <c r="J41" s="20" t="n">
        <v>4.12374643</v>
      </c>
      <c r="K41" s="18" t="n">
        <v>479.51684595</v>
      </c>
      <c r="L41" s="20" t="n">
        <v>6.82234017</v>
      </c>
      <c r="M41" s="18" t="n">
        <v>431.51482993</v>
      </c>
      <c r="N41" s="20" t="n">
        <v>6.27770112</v>
      </c>
      <c r="O41" s="18" t="s">
        <v>481</v>
      </c>
      <c r="P41" s="20" t="s">
        <v>481</v>
      </c>
      <c r="Q41" s="18" t="n">
        <v>392.51815558</v>
      </c>
      <c r="R41" s="20" t="n">
        <v>16.89642718</v>
      </c>
      <c r="S41" s="18" t="s">
        <v>481</v>
      </c>
      <c r="T41" s="20" t="s">
        <v>481</v>
      </c>
      <c r="U41" s="18" t="n">
        <v>421.04674318</v>
      </c>
      <c r="V41" s="20" t="n">
        <v>13.00986991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359.68759471</v>
      </c>
      <c r="F45" s="20" t="n">
        <v>3.40318424</v>
      </c>
      <c r="G45" s="18" t="n">
        <v>364.03200633</v>
      </c>
      <c r="H45" s="20" t="n">
        <v>3.84542512</v>
      </c>
      <c r="I45" s="18" t="n">
        <v>361.32098643</v>
      </c>
      <c r="J45" s="20" t="n">
        <v>3.77654658</v>
      </c>
      <c r="K45" s="18" t="n">
        <v>353.85366232</v>
      </c>
      <c r="L45" s="20" t="n">
        <v>5.20209765</v>
      </c>
      <c r="M45" s="18" t="s">
        <v>481</v>
      </c>
      <c r="N45" s="20" t="s">
        <v>481</v>
      </c>
      <c r="O45" s="18" t="s">
        <v>481</v>
      </c>
      <c r="P45" s="20" t="s">
        <v>481</v>
      </c>
      <c r="Q45" s="18" t="n">
        <v>367.52857644</v>
      </c>
      <c r="R45" s="20" t="n">
        <v>46.80663986</v>
      </c>
      <c r="S45" s="18" t="n">
        <v>328.57683782</v>
      </c>
      <c r="T45" s="20" t="n">
        <v>21.50861907</v>
      </c>
      <c r="U45" s="18" t="n">
        <v>338.69019385</v>
      </c>
      <c r="V45" s="20" t="n">
        <v>6.90963119</v>
      </c>
    </row>
    <row r="46" spans="1:22">
      <c r="A46" s="15" t="s">
        <v>521</v>
      </c>
      <c r="B46" s="17" t="n">
        <v>23141</v>
      </c>
      <c r="C46" s="18">
        <f>(1857.0/B46*100)</f>
        <v/>
      </c>
      <c r="D46" s="19" t="n">
        <v>21284</v>
      </c>
      <c r="E46" s="18" t="n">
        <v>362.37502897</v>
      </c>
      <c r="F46" s="20" t="n">
        <v>3.89041215</v>
      </c>
      <c r="G46" s="18" t="n">
        <v>396.7991163</v>
      </c>
      <c r="H46" s="20" t="n">
        <v>4.173786</v>
      </c>
      <c r="I46" s="18" t="n">
        <v>406.13894288</v>
      </c>
      <c r="J46" s="20" t="n">
        <v>3.37157773</v>
      </c>
      <c r="K46" s="18" t="n">
        <v>396.52707088</v>
      </c>
      <c r="L46" s="20" t="n">
        <v>5.00395997</v>
      </c>
      <c r="M46" s="18" t="n">
        <v>337.5417534</v>
      </c>
      <c r="N46" s="20" t="n">
        <v>3.26574895</v>
      </c>
      <c r="O46" s="18" t="s">
        <v>481</v>
      </c>
      <c r="P46" s="20" t="s">
        <v>481</v>
      </c>
      <c r="Q46" s="18" t="s">
        <v>481</v>
      </c>
      <c r="R46" s="20" t="s">
        <v>481</v>
      </c>
      <c r="S46" s="18" t="s">
        <v>481</v>
      </c>
      <c r="T46" s="20" t="s">
        <v>481</v>
      </c>
      <c r="U46" s="18" t="n">
        <v>343.81075228</v>
      </c>
      <c r="V46" s="20" t="n">
        <v>4.30552406</v>
      </c>
    </row>
    <row r="47" spans="1:22">
      <c r="A47" s="15" t="s">
        <v>522</v>
      </c>
      <c r="B47" s="17" t="n">
        <v>5928</v>
      </c>
      <c r="C47" s="18">
        <f>(223.0/B47*100)</f>
        <v/>
      </c>
      <c r="D47" s="19" t="n">
        <v>5705</v>
      </c>
      <c r="E47" s="18" t="n">
        <v>431.01984159</v>
      </c>
      <c r="F47" s="20" t="n">
        <v>4.70093591</v>
      </c>
      <c r="G47" s="18" t="n">
        <v>465.70933858</v>
      </c>
      <c r="H47" s="20" t="n">
        <v>4.75026537</v>
      </c>
      <c r="I47" s="18" t="n">
        <v>461.06425174</v>
      </c>
      <c r="J47" s="20" t="n">
        <v>4.28018486</v>
      </c>
      <c r="K47" s="18" t="n">
        <v>462.78294724</v>
      </c>
      <c r="L47" s="20" t="n">
        <v>7.3343897</v>
      </c>
      <c r="M47" s="18" t="n">
        <v>368.1951933</v>
      </c>
      <c r="N47" s="20" t="n">
        <v>6.312425</v>
      </c>
      <c r="O47" s="18" t="s">
        <v>481</v>
      </c>
      <c r="P47" s="20" t="s">
        <v>481</v>
      </c>
      <c r="Q47" s="18" t="s">
        <v>481</v>
      </c>
      <c r="R47" s="20" t="s">
        <v>481</v>
      </c>
      <c r="S47" s="18" t="s">
        <v>481</v>
      </c>
      <c r="T47" s="20" t="s">
        <v>481</v>
      </c>
      <c r="U47" s="18" t="n">
        <v>386.91919869</v>
      </c>
      <c r="V47" s="20" t="n">
        <v>7.07815605</v>
      </c>
    </row>
    <row r="48" spans="1:22">
      <c r="A48" s="15" t="s">
        <v>523</v>
      </c>
      <c r="B48" s="17" t="n">
        <v>9841</v>
      </c>
      <c r="C48" s="18">
        <f>(7.0/B48*100)</f>
        <v/>
      </c>
      <c r="D48" s="19" t="n">
        <v>9834</v>
      </c>
      <c r="E48" s="18" t="n">
        <v>550.9855330300001</v>
      </c>
      <c r="F48" s="20" t="n">
        <v>5.532004</v>
      </c>
      <c r="G48" s="18" t="n">
        <v>556.1120810800001</v>
      </c>
      <c r="H48" s="20" t="n">
        <v>5.14811974</v>
      </c>
      <c r="I48" s="18" t="n">
        <v>504.33041844</v>
      </c>
      <c r="J48" s="20" t="n">
        <v>5.95305054</v>
      </c>
      <c r="K48" s="18" t="n">
        <v>486.7659525</v>
      </c>
      <c r="L48" s="20" t="n">
        <v>7.60760557</v>
      </c>
      <c r="M48" s="18" t="n">
        <v>484.09279329</v>
      </c>
      <c r="N48" s="20" t="n">
        <v>7.99371132</v>
      </c>
      <c r="O48" s="18" t="s">
        <v>481</v>
      </c>
      <c r="P48" s="20" t="s">
        <v>481</v>
      </c>
      <c r="Q48" s="18" t="s">
        <v>481</v>
      </c>
      <c r="R48" s="20" t="s">
        <v>481</v>
      </c>
      <c r="S48" s="18" t="s">
        <v>481</v>
      </c>
      <c r="T48" s="20" t="s">
        <v>481</v>
      </c>
      <c r="U48" s="18" t="n">
        <v>490.84969251</v>
      </c>
      <c r="V48" s="20" t="n">
        <v>25.50891438</v>
      </c>
    </row>
    <row r="49" spans="1:22">
      <c r="A49" s="15" t="s">
        <v>524</v>
      </c>
      <c r="B49" s="17" t="n">
        <v>6349</v>
      </c>
      <c r="C49" s="18">
        <f>(56.0/B49*100)</f>
        <v/>
      </c>
      <c r="D49" s="19" t="n">
        <v>6293</v>
      </c>
      <c r="E49" s="18" t="n">
        <v>401.03685715</v>
      </c>
      <c r="F49" s="20" t="n">
        <v>3.46431543</v>
      </c>
      <c r="G49" s="18" t="n">
        <v>423.44551541</v>
      </c>
      <c r="H49" s="20" t="n">
        <v>4.35961033</v>
      </c>
      <c r="I49" s="18" t="n">
        <v>411.48384853</v>
      </c>
      <c r="J49" s="20" t="n">
        <v>3.84782046</v>
      </c>
      <c r="K49" s="18" t="n">
        <v>405.39191103</v>
      </c>
      <c r="L49" s="20" t="n">
        <v>6.79314287</v>
      </c>
      <c r="M49" s="18" t="s">
        <v>481</v>
      </c>
      <c r="N49" s="20" t="s">
        <v>481</v>
      </c>
      <c r="O49" s="18" t="s">
        <v>481</v>
      </c>
      <c r="P49" s="20" t="s">
        <v>481</v>
      </c>
      <c r="Q49" s="18" t="s">
        <v>481</v>
      </c>
      <c r="R49" s="20" t="s">
        <v>481</v>
      </c>
      <c r="S49" s="18" t="n">
        <v>287.3391</v>
      </c>
      <c r="T49" s="20" t="n">
        <v>59.12914087</v>
      </c>
      <c r="U49" s="18" t="n">
        <v>360.03256193</v>
      </c>
      <c r="V49" s="20" t="n">
        <v>12.6303734</v>
      </c>
    </row>
    <row r="50" spans="1:22">
      <c r="A50" s="15" t="s">
        <v>525</v>
      </c>
      <c r="B50" s="17" t="n">
        <v>11795</v>
      </c>
      <c r="C50" s="18">
        <f>(260.0/B50*100)</f>
        <v/>
      </c>
      <c r="D50" s="19" t="n">
        <v>11535</v>
      </c>
      <c r="E50" s="18" t="n">
        <v>388.00156375</v>
      </c>
      <c r="F50" s="20" t="n">
        <v>2.53643657</v>
      </c>
      <c r="G50" s="18" t="n">
        <v>396.81635979</v>
      </c>
      <c r="H50" s="20" t="n">
        <v>2.81297701</v>
      </c>
      <c r="I50" s="18" t="n">
        <v>394.52148111</v>
      </c>
      <c r="J50" s="20" t="n">
        <v>3.42513261</v>
      </c>
      <c r="K50" s="18" t="n">
        <v>392.2580754</v>
      </c>
      <c r="L50" s="20" t="n">
        <v>6.39147527</v>
      </c>
      <c r="M50" s="18" t="n">
        <v>347.83550743</v>
      </c>
      <c r="N50" s="20" t="n">
        <v>9.218126939999999</v>
      </c>
      <c r="O50" s="18" t="s">
        <v>481</v>
      </c>
      <c r="P50" s="20" t="s">
        <v>481</v>
      </c>
      <c r="Q50" s="18" t="s">
        <v>481</v>
      </c>
      <c r="R50" s="20" t="s">
        <v>481</v>
      </c>
      <c r="S50" s="18" t="s">
        <v>481</v>
      </c>
      <c r="T50" s="20" t="s">
        <v>481</v>
      </c>
      <c r="U50" s="18" t="n">
        <v>330.40557558</v>
      </c>
      <c r="V50" s="20" t="n">
        <v>12.66018664</v>
      </c>
    </row>
    <row r="51" spans="1:22">
      <c r="A51" s="15" t="s">
        <v>526</v>
      </c>
      <c r="B51" s="17" t="n">
        <v>6866</v>
      </c>
      <c r="C51" s="18">
        <f>(114.0/B51*100)</f>
        <v/>
      </c>
      <c r="D51" s="19" t="n">
        <v>6752</v>
      </c>
      <c r="E51" s="18" t="n">
        <v>398.85496872</v>
      </c>
      <c r="F51" s="20" t="n">
        <v>3.34438126</v>
      </c>
      <c r="G51" s="18" t="n">
        <v>411.60178251</v>
      </c>
      <c r="H51" s="20" t="n">
        <v>2.97367063</v>
      </c>
      <c r="I51" s="18" t="n">
        <v>406.53499635</v>
      </c>
      <c r="J51" s="20" t="n">
        <v>4.2568514</v>
      </c>
      <c r="K51" s="18" t="n">
        <v>404.9181543</v>
      </c>
      <c r="L51" s="20" t="n">
        <v>4.87303849</v>
      </c>
      <c r="M51" s="18" t="n">
        <v>373.93188865</v>
      </c>
      <c r="N51" s="20" t="n">
        <v>6.27375186</v>
      </c>
      <c r="O51" s="18" t="s">
        <v>481</v>
      </c>
      <c r="P51" s="20" t="s">
        <v>481</v>
      </c>
      <c r="Q51" s="18" t="n">
        <v>380.5422133</v>
      </c>
      <c r="R51" s="20" t="n">
        <v>4.31283207</v>
      </c>
      <c r="S51" s="18" t="s">
        <v>481</v>
      </c>
      <c r="T51" s="20" t="s">
        <v>481</v>
      </c>
      <c r="U51" s="18" t="n">
        <v>365.61780473</v>
      </c>
      <c r="V51" s="20" t="n">
        <v>9.23068482</v>
      </c>
    </row>
    <row r="52" spans="1:22">
      <c r="A52" s="15" t="s">
        <v>527</v>
      </c>
      <c r="B52" s="17" t="n">
        <v>5809</v>
      </c>
      <c r="C52" s="18">
        <f>(88.0/B52*100)</f>
        <v/>
      </c>
      <c r="D52" s="19" t="n">
        <v>5721</v>
      </c>
      <c r="E52" s="18" t="n">
        <v>458.90140078</v>
      </c>
      <c r="F52" s="20" t="n">
        <v>3.47473181</v>
      </c>
      <c r="G52" s="18" t="n">
        <v>478.15045018</v>
      </c>
      <c r="H52" s="20" t="n">
        <v>3.49379867</v>
      </c>
      <c r="I52" s="18" t="n">
        <v>472.95712315</v>
      </c>
      <c r="J52" s="20" t="n">
        <v>3.5243806</v>
      </c>
      <c r="K52" s="18" t="n">
        <v>485.2076517</v>
      </c>
      <c r="L52" s="20" t="n">
        <v>4.91170872</v>
      </c>
      <c r="M52" s="18" t="n">
        <v>396.92682724</v>
      </c>
      <c r="N52" s="20" t="n">
        <v>5.74616255</v>
      </c>
      <c r="O52" s="18" t="s">
        <v>481</v>
      </c>
      <c r="P52" s="20" t="s">
        <v>481</v>
      </c>
      <c r="Q52" s="18" t="s">
        <v>481</v>
      </c>
      <c r="R52" s="20" t="s">
        <v>481</v>
      </c>
      <c r="S52" s="18" t="s">
        <v>481</v>
      </c>
      <c r="T52" s="20" t="s">
        <v>481</v>
      </c>
      <c r="U52" s="18" t="n">
        <v>418.41491123</v>
      </c>
      <c r="V52" s="20" t="n">
        <v>10.60798322</v>
      </c>
    </row>
    <row r="53" spans="1:22">
      <c r="A53" s="15" t="s">
        <v>528</v>
      </c>
      <c r="B53" s="17" t="n">
        <v>5571</v>
      </c>
      <c r="C53" s="18">
        <f>(95.0/B53*100)</f>
        <v/>
      </c>
      <c r="D53" s="19" t="n">
        <v>5476</v>
      </c>
      <c r="E53" s="18" t="n">
        <v>440.64741527</v>
      </c>
      <c r="F53" s="20" t="n">
        <v>2.80499212</v>
      </c>
      <c r="G53" s="18" t="n">
        <v>448.97408128</v>
      </c>
      <c r="H53" s="20" t="n">
        <v>3.01180395</v>
      </c>
      <c r="I53" s="18" t="n">
        <v>447.80112113</v>
      </c>
      <c r="J53" s="20" t="n">
        <v>3.51699395</v>
      </c>
      <c r="K53" s="18" t="n">
        <v>438.78677661</v>
      </c>
      <c r="L53" s="20" t="n">
        <v>7.44741134</v>
      </c>
      <c r="M53" s="18" t="n">
        <v>381.39321237</v>
      </c>
      <c r="N53" s="20" t="n">
        <v>6.31804133</v>
      </c>
      <c r="O53" s="18" t="s">
        <v>481</v>
      </c>
      <c r="P53" s="20" t="s">
        <v>481</v>
      </c>
      <c r="Q53" s="18" t="s">
        <v>481</v>
      </c>
      <c r="R53" s="20" t="s">
        <v>481</v>
      </c>
      <c r="S53" s="18" t="s">
        <v>481</v>
      </c>
      <c r="T53" s="20" t="s">
        <v>481</v>
      </c>
      <c r="U53" s="18" t="n">
        <v>372.14314549</v>
      </c>
      <c r="V53" s="20" t="n">
        <v>9.835081430000001</v>
      </c>
    </row>
    <row r="54" spans="1:22">
      <c r="A54" s="15" t="s">
        <v>529</v>
      </c>
      <c r="B54" s="17" t="n">
        <v>4740</v>
      </c>
      <c r="C54" s="18">
        <f>(276.0/B54*100)</f>
        <v/>
      </c>
      <c r="D54" s="19" t="n">
        <v>4464</v>
      </c>
      <c r="E54" s="18" t="n">
        <v>334.37621875</v>
      </c>
      <c r="F54" s="20" t="n">
        <v>2.88590647</v>
      </c>
      <c r="G54" s="18" t="n">
        <v>345.6630488</v>
      </c>
      <c r="H54" s="20" t="n">
        <v>4.68913288</v>
      </c>
      <c r="I54" s="18" t="n">
        <v>329.78429315</v>
      </c>
      <c r="J54" s="20" t="n">
        <v>5.64214592</v>
      </c>
      <c r="K54" s="18" t="n">
        <v>323.23237991</v>
      </c>
      <c r="L54" s="20" t="n">
        <v>10.74800668</v>
      </c>
      <c r="M54" s="18" t="n">
        <v>282.45388762</v>
      </c>
      <c r="N54" s="20" t="n">
        <v>5.79499154</v>
      </c>
      <c r="O54" s="18" t="s">
        <v>481</v>
      </c>
      <c r="P54" s="20" t="s">
        <v>481</v>
      </c>
      <c r="Q54" s="18" t="s">
        <v>481</v>
      </c>
      <c r="R54" s="20" t="s">
        <v>481</v>
      </c>
      <c r="S54" s="18" t="s">
        <v>481</v>
      </c>
      <c r="T54" s="20" t="s">
        <v>481</v>
      </c>
      <c r="U54" s="18" t="n">
        <v>280.50780121</v>
      </c>
      <c r="V54" s="20" t="n">
        <v>6.27998653</v>
      </c>
    </row>
    <row r="55" spans="1:22">
      <c r="A55" s="15" t="s">
        <v>530</v>
      </c>
      <c r="B55" s="17" t="n">
        <v>5316</v>
      </c>
      <c r="C55" s="18">
        <f>(22.0/B55*100)</f>
        <v/>
      </c>
      <c r="D55" s="19" t="n">
        <v>5294</v>
      </c>
      <c r="E55" s="18" t="n">
        <v>399.91206434</v>
      </c>
      <c r="F55" s="20" t="n">
        <v>2.78501662</v>
      </c>
      <c r="G55" s="18" t="n">
        <v>432.90444807</v>
      </c>
      <c r="H55" s="20" t="n">
        <v>4.54244627</v>
      </c>
      <c r="I55" s="18" t="n">
        <v>389.63805858</v>
      </c>
      <c r="J55" s="20" t="n">
        <v>4.71232367</v>
      </c>
      <c r="K55" s="18" t="n">
        <v>404.08755285</v>
      </c>
      <c r="L55" s="20" t="n">
        <v>11.39749211</v>
      </c>
      <c r="M55" s="18" t="s">
        <v>481</v>
      </c>
      <c r="N55" s="20" t="s">
        <v>481</v>
      </c>
      <c r="O55" s="18" t="s">
        <v>481</v>
      </c>
      <c r="P55" s="20" t="s">
        <v>481</v>
      </c>
      <c r="Q55" s="18" t="s">
        <v>481</v>
      </c>
      <c r="R55" s="20" t="s">
        <v>481</v>
      </c>
      <c r="S55" s="18" t="n">
        <v>339.14682886</v>
      </c>
      <c r="T55" s="20" t="n">
        <v>20.6086289</v>
      </c>
      <c r="U55" s="18" t="n">
        <v>314.23740217</v>
      </c>
      <c r="V55" s="20" t="n">
        <v>14.27975723</v>
      </c>
    </row>
    <row r="56" spans="1:22">
      <c r="A56" s="15" t="s">
        <v>531</v>
      </c>
      <c r="B56" s="17" t="n">
        <v>5359</v>
      </c>
      <c r="C56" s="18">
        <f>(77.0/B56*100)</f>
        <v/>
      </c>
      <c r="D56" s="19" t="n">
        <v>5282</v>
      </c>
      <c r="E56" s="18" t="n">
        <v>563.77242731</v>
      </c>
      <c r="F56" s="20" t="n">
        <v>5.0604612</v>
      </c>
      <c r="G56" s="18" t="n">
        <v>565.5925499</v>
      </c>
      <c r="H56" s="20" t="n">
        <v>3.98716735</v>
      </c>
      <c r="I56" s="18" t="n">
        <v>548.0228471</v>
      </c>
      <c r="J56" s="20" t="n">
        <v>4.08328431</v>
      </c>
      <c r="K56" s="18" t="n">
        <v>536.45584396</v>
      </c>
      <c r="L56" s="20" t="n">
        <v>8.654266610000001</v>
      </c>
      <c r="M56" s="18" t="n">
        <v>522.89956135</v>
      </c>
      <c r="N56" s="20" t="n">
        <v>3.32033569</v>
      </c>
      <c r="O56" s="18" t="s">
        <v>481</v>
      </c>
      <c r="P56" s="20" t="s">
        <v>481</v>
      </c>
      <c r="Q56" s="18" t="s">
        <v>481</v>
      </c>
      <c r="R56" s="20" t="s">
        <v>481</v>
      </c>
      <c r="S56" s="18" t="s">
        <v>481</v>
      </c>
      <c r="T56" s="20" t="s">
        <v>481</v>
      </c>
      <c r="U56" s="18" t="n">
        <v>526.23535076</v>
      </c>
      <c r="V56" s="20" t="n">
        <v>18.57618077</v>
      </c>
    </row>
    <row r="57" spans="1:22">
      <c r="A57" s="15" t="s">
        <v>532</v>
      </c>
      <c r="B57" s="17" t="n">
        <v>6513</v>
      </c>
      <c r="C57" s="18">
        <f>(0.0/B57*100)</f>
        <v/>
      </c>
      <c r="D57" s="19" t="n">
        <v>6513</v>
      </c>
      <c r="E57" s="18" t="n">
        <v>381.03386568</v>
      </c>
      <c r="F57" s="20" t="n">
        <v>3.90215391</v>
      </c>
      <c r="G57" s="18" t="n">
        <v>404.34088142</v>
      </c>
      <c r="H57" s="20" t="n">
        <v>4.41498653</v>
      </c>
      <c r="I57" s="18" t="n">
        <v>382.453706</v>
      </c>
      <c r="J57" s="20" t="n">
        <v>3.57831688</v>
      </c>
      <c r="K57" s="18" t="n">
        <v>366.2757258</v>
      </c>
      <c r="L57" s="20" t="n">
        <v>7.03104481</v>
      </c>
      <c r="M57" s="18" t="s">
        <v>481</v>
      </c>
      <c r="N57" s="20" t="s">
        <v>481</v>
      </c>
      <c r="O57" s="18" t="s">
        <v>481</v>
      </c>
      <c r="P57" s="20" t="s">
        <v>481</v>
      </c>
      <c r="Q57" s="18" t="s">
        <v>481</v>
      </c>
      <c r="R57" s="20" t="s">
        <v>481</v>
      </c>
      <c r="S57" s="18" t="n">
        <v>353.87008592</v>
      </c>
      <c r="T57" s="20" t="n">
        <v>47.49307991</v>
      </c>
      <c r="U57" s="18" t="n">
        <v>370.79830868</v>
      </c>
      <c r="V57" s="20" t="n">
        <v>11.38733141</v>
      </c>
    </row>
    <row r="58" spans="1:22">
      <c r="A58" s="15" t="s">
        <v>533</v>
      </c>
      <c r="B58" s="17" t="n">
        <v>7267</v>
      </c>
      <c r="C58" s="18">
        <f>(10.0/B58*100)</f>
        <v/>
      </c>
      <c r="D58" s="19" t="n">
        <v>7257</v>
      </c>
      <c r="E58" s="18" t="n">
        <v>379.00778993</v>
      </c>
      <c r="F58" s="20" t="n">
        <v>2.9804757</v>
      </c>
      <c r="G58" s="18" t="n">
        <v>389.33441464</v>
      </c>
      <c r="H58" s="20" t="n">
        <v>3.61645162</v>
      </c>
      <c r="I58" s="18" t="n">
        <v>392.13705598</v>
      </c>
      <c r="J58" s="20" t="n">
        <v>4.45523453</v>
      </c>
      <c r="K58" s="18" t="n">
        <v>373.17681666</v>
      </c>
      <c r="L58" s="20" t="n">
        <v>6.18424851</v>
      </c>
      <c r="M58" s="18" t="s">
        <v>481</v>
      </c>
      <c r="N58" s="20" t="s">
        <v>481</v>
      </c>
      <c r="O58" s="18" t="s">
        <v>481</v>
      </c>
      <c r="P58" s="20" t="s">
        <v>481</v>
      </c>
      <c r="Q58" s="18" t="s">
        <v>481</v>
      </c>
      <c r="R58" s="20" t="s">
        <v>481</v>
      </c>
      <c r="S58" s="18" t="n">
        <v>262.589901</v>
      </c>
      <c r="T58" s="20" t="n">
        <v>26.22047586</v>
      </c>
      <c r="U58" s="18" t="n">
        <v>300.04585313</v>
      </c>
      <c r="V58" s="20" t="n">
        <v>17.52926046</v>
      </c>
    </row>
    <row r="59" spans="1:22">
      <c r="A59" s="15" t="s">
        <v>534</v>
      </c>
      <c r="B59" s="17" t="n">
        <v>4826</v>
      </c>
      <c r="C59" s="18">
        <f>(26.0/B59*100)</f>
        <v/>
      </c>
      <c r="D59" s="19" t="n">
        <v>4800</v>
      </c>
      <c r="E59" s="18" t="n">
        <v>361.41063971</v>
      </c>
      <c r="F59" s="20" t="n">
        <v>1.75879473</v>
      </c>
      <c r="G59" s="18" t="n">
        <v>379.73237859</v>
      </c>
      <c r="H59" s="20" t="n">
        <v>3.63459428</v>
      </c>
      <c r="I59" s="18" t="n">
        <v>352.26649251</v>
      </c>
      <c r="J59" s="20" t="n">
        <v>5.66294143</v>
      </c>
      <c r="K59" s="18" t="n">
        <v>348.73574459</v>
      </c>
      <c r="L59" s="20" t="n">
        <v>11.5516029</v>
      </c>
      <c r="M59" s="18" t="s">
        <v>481</v>
      </c>
      <c r="N59" s="20" t="s">
        <v>481</v>
      </c>
      <c r="O59" s="18" t="s">
        <v>481</v>
      </c>
      <c r="P59" s="20" t="s">
        <v>481</v>
      </c>
      <c r="Q59" s="18" t="n">
        <v>229.6993</v>
      </c>
      <c r="R59" s="20" t="n">
        <v>32.05854291</v>
      </c>
      <c r="S59" s="18" t="n">
        <v>292.83473382</v>
      </c>
      <c r="T59" s="20" t="n">
        <v>16.62077294</v>
      </c>
      <c r="U59" s="18" t="n">
        <v>283.4763201</v>
      </c>
      <c r="V59" s="20" t="n">
        <v>12.7766893</v>
      </c>
    </row>
    <row r="60" spans="1:22">
      <c r="A60" s="15" t="s">
        <v>535</v>
      </c>
      <c r="B60" s="17" t="n">
        <v>4546</v>
      </c>
      <c r="C60" s="18">
        <f>(15.0/B60*100)</f>
        <v/>
      </c>
      <c r="D60" s="19" t="n">
        <v>4531</v>
      </c>
      <c r="E60" s="18" t="n">
        <v>396.24240535</v>
      </c>
      <c r="F60" s="20" t="n">
        <v>5.16989222</v>
      </c>
      <c r="G60" s="18" t="n">
        <v>409.16040176</v>
      </c>
      <c r="H60" s="20" t="n">
        <v>4.94792598</v>
      </c>
      <c r="I60" s="18" t="n">
        <v>389.16321817</v>
      </c>
      <c r="J60" s="20" t="n">
        <v>5.56848626</v>
      </c>
      <c r="K60" s="18" t="n">
        <v>369.46634934</v>
      </c>
      <c r="L60" s="20" t="n">
        <v>13.57951968</v>
      </c>
      <c r="M60" s="18" t="s">
        <v>481</v>
      </c>
      <c r="N60" s="20" t="s">
        <v>481</v>
      </c>
      <c r="O60" s="18" t="s">
        <v>481</v>
      </c>
      <c r="P60" s="20" t="s">
        <v>481</v>
      </c>
      <c r="Q60" s="18" t="s">
        <v>481</v>
      </c>
      <c r="R60" s="20" t="s">
        <v>481</v>
      </c>
      <c r="S60" s="18" t="n">
        <v>335.82514927</v>
      </c>
      <c r="T60" s="20" t="n">
        <v>35.30466092</v>
      </c>
      <c r="U60" s="18" t="n">
        <v>363.24613718</v>
      </c>
      <c r="V60" s="20" t="n">
        <v>11.19587496</v>
      </c>
    </row>
    <row r="61" spans="1:22">
      <c r="A61" s="15" t="s">
        <v>536</v>
      </c>
      <c r="B61" s="17" t="n">
        <v>6525</v>
      </c>
      <c r="C61" s="18">
        <f>(150.0/B61*100)</f>
        <v/>
      </c>
      <c r="D61" s="19" t="n">
        <v>6375</v>
      </c>
      <c r="E61" s="18" t="n">
        <v>478.10596404</v>
      </c>
      <c r="F61" s="20" t="n">
        <v>2.82765169</v>
      </c>
      <c r="G61" s="18" t="n">
        <v>494.88940044</v>
      </c>
      <c r="H61" s="20" t="n">
        <v>2.81495242</v>
      </c>
      <c r="I61" s="18" t="n">
        <v>481.8215435</v>
      </c>
      <c r="J61" s="20" t="n">
        <v>3.58820804</v>
      </c>
      <c r="K61" s="18" t="n">
        <v>463.27023429</v>
      </c>
      <c r="L61" s="20" t="n">
        <v>6.50075219</v>
      </c>
      <c r="M61" s="18" t="n">
        <v>410.6859362</v>
      </c>
      <c r="N61" s="20" t="n">
        <v>8.40654574</v>
      </c>
      <c r="O61" s="18" t="s">
        <v>481</v>
      </c>
      <c r="P61" s="20" t="s">
        <v>481</v>
      </c>
      <c r="Q61" s="18" t="s">
        <v>481</v>
      </c>
      <c r="R61" s="20" t="s">
        <v>481</v>
      </c>
      <c r="S61" s="18" t="s">
        <v>481</v>
      </c>
      <c r="T61" s="20" t="s">
        <v>481</v>
      </c>
      <c r="U61" s="18" t="n">
        <v>419.52544011</v>
      </c>
      <c r="V61" s="20" t="n">
        <v>9.174393329999999</v>
      </c>
    </row>
    <row r="62" spans="1:22">
      <c r="A62" s="15" t="s">
        <v>537</v>
      </c>
      <c r="B62" s="17" t="n">
        <v>4476</v>
      </c>
      <c r="C62" s="18">
        <f>(3.0/B62*100)</f>
        <v/>
      </c>
      <c r="D62" s="19" t="n">
        <v>4473</v>
      </c>
      <c r="E62" s="18" t="n">
        <v>542.89776509</v>
      </c>
      <c r="F62" s="20" t="n">
        <v>3.30525173</v>
      </c>
      <c r="G62" s="18" t="n">
        <v>552.7012121499999</v>
      </c>
      <c r="H62" s="20" t="n">
        <v>2.4993552</v>
      </c>
      <c r="I62" s="18" t="n">
        <v>545.39105796</v>
      </c>
      <c r="J62" s="20" t="n">
        <v>2.31305378</v>
      </c>
      <c r="K62" s="18" t="n">
        <v>533.93493079</v>
      </c>
      <c r="L62" s="20" t="n">
        <v>5.52228551</v>
      </c>
      <c r="M62" s="18" t="n">
        <v>526.4345921</v>
      </c>
      <c r="N62" s="20" t="n">
        <v>4.54256942</v>
      </c>
      <c r="O62" s="18" t="s">
        <v>481</v>
      </c>
      <c r="P62" s="20" t="s">
        <v>481</v>
      </c>
      <c r="Q62" s="18" t="s">
        <v>481</v>
      </c>
      <c r="R62" s="20" t="s">
        <v>481</v>
      </c>
      <c r="S62" s="18" t="s">
        <v>481</v>
      </c>
      <c r="T62" s="20" t="s">
        <v>481</v>
      </c>
      <c r="U62" s="18" t="n">
        <v>497.93840262</v>
      </c>
      <c r="V62" s="20" t="n">
        <v>32.31744142</v>
      </c>
    </row>
    <row r="63" spans="1:22">
      <c r="A63" s="15" t="s">
        <v>538</v>
      </c>
      <c r="B63" s="17" t="n">
        <v>5324</v>
      </c>
      <c r="C63" s="18">
        <f>(13.0/B63*100)</f>
        <v/>
      </c>
      <c r="D63" s="19" t="n">
        <v>5311</v>
      </c>
      <c r="E63" s="18" t="n">
        <v>358.2324102</v>
      </c>
      <c r="F63" s="20" t="n">
        <v>2.47078084</v>
      </c>
      <c r="G63" s="18" t="n">
        <v>393.72499615</v>
      </c>
      <c r="H63" s="20" t="n">
        <v>3.47028803</v>
      </c>
      <c r="I63" s="18" t="n">
        <v>374.22561062</v>
      </c>
      <c r="J63" s="20" t="n">
        <v>3.16674064</v>
      </c>
      <c r="K63" s="18" t="n">
        <v>396.03715562</v>
      </c>
      <c r="L63" s="20" t="n">
        <v>7.23510024</v>
      </c>
      <c r="M63" s="18" t="s">
        <v>481</v>
      </c>
      <c r="N63" s="20" t="s">
        <v>481</v>
      </c>
      <c r="O63" s="18" t="s">
        <v>481</v>
      </c>
      <c r="P63" s="20" t="s">
        <v>481</v>
      </c>
      <c r="Q63" s="18" t="n">
        <v>296.5725519</v>
      </c>
      <c r="R63" s="20" t="n">
        <v>49.82967528</v>
      </c>
      <c r="S63" s="18" t="n">
        <v>322.9327869</v>
      </c>
      <c r="T63" s="20" t="n">
        <v>58.80164831</v>
      </c>
      <c r="U63" s="18" t="n">
        <v>335.49064709</v>
      </c>
      <c r="V63" s="20" t="n">
        <v>6.71147723</v>
      </c>
    </row>
    <row r="64" spans="1:22">
      <c r="A64" s="15" t="s">
        <v>539</v>
      </c>
      <c r="B64" s="17" t="n">
        <v>3634</v>
      </c>
      <c r="C64" s="18">
        <f>(3.0/B64*100)</f>
        <v/>
      </c>
      <c r="D64" s="19" t="n">
        <v>3631</v>
      </c>
      <c r="E64" s="18" t="n">
        <v>483.94126195</v>
      </c>
      <c r="F64" s="20" t="n">
        <v>2.92575104</v>
      </c>
      <c r="G64" s="18" t="n">
        <v>496.04724848</v>
      </c>
      <c r="H64" s="20" t="n">
        <v>3.26723794</v>
      </c>
      <c r="I64" s="18" t="n">
        <v>473.8828375</v>
      </c>
      <c r="J64" s="20" t="n">
        <v>4.16492714</v>
      </c>
      <c r="K64" s="18" t="n">
        <v>449.54716245</v>
      </c>
      <c r="L64" s="20" t="n">
        <v>7.31281024</v>
      </c>
      <c r="M64" s="18" t="s">
        <v>481</v>
      </c>
      <c r="N64" s="20" t="s">
        <v>481</v>
      </c>
      <c r="O64" s="18" t="s">
        <v>481</v>
      </c>
      <c r="P64" s="20" t="s">
        <v>481</v>
      </c>
      <c r="Q64" s="18" t="s">
        <v>481</v>
      </c>
      <c r="R64" s="20" t="s">
        <v>481</v>
      </c>
      <c r="S64" s="18" t="n">
        <v>321.65980944</v>
      </c>
      <c r="T64" s="20" t="n">
        <v>41.28211147</v>
      </c>
      <c r="U64" s="18" t="n">
        <v>327.83038118</v>
      </c>
      <c r="V64" s="20" t="n">
        <v>12.21525993</v>
      </c>
    </row>
    <row r="65" spans="1:22">
      <c r="A65" s="15" t="s">
        <v>540</v>
      </c>
      <c r="B65" s="17" t="n">
        <v>5325</v>
      </c>
      <c r="C65" s="18">
        <f>(14.0/B65*100)</f>
        <v/>
      </c>
      <c r="D65" s="19" t="n">
        <v>5311</v>
      </c>
      <c r="E65" s="18" t="n">
        <v>417.25701349</v>
      </c>
      <c r="F65" s="20" t="n">
        <v>2.8761374</v>
      </c>
      <c r="G65" s="18" t="n">
        <v>450.11311305</v>
      </c>
      <c r="H65" s="20" t="n">
        <v>3.84255522</v>
      </c>
      <c r="I65" s="18" t="n">
        <v>400.787844</v>
      </c>
      <c r="J65" s="20" t="n">
        <v>5.21150535</v>
      </c>
      <c r="K65" s="18" t="n">
        <v>407.82853492</v>
      </c>
      <c r="L65" s="20" t="n">
        <v>15.33966789</v>
      </c>
      <c r="M65" s="18" t="s">
        <v>481</v>
      </c>
      <c r="N65" s="20" t="s">
        <v>481</v>
      </c>
      <c r="O65" s="18" t="s">
        <v>481</v>
      </c>
      <c r="P65" s="20" t="s">
        <v>481</v>
      </c>
      <c r="Q65" s="18" t="n">
        <v>330.58491546</v>
      </c>
      <c r="R65" s="20" t="n">
        <v>30.54380698</v>
      </c>
      <c r="S65" s="18" t="s">
        <v>481</v>
      </c>
      <c r="T65" s="20" t="s">
        <v>481</v>
      </c>
      <c r="U65" s="18" t="n">
        <v>327.1231973</v>
      </c>
      <c r="V65" s="20" t="n">
        <v>9.762451329999999</v>
      </c>
    </row>
    <row r="66" spans="1:22">
      <c r="A66" s="15" t="s">
        <v>541</v>
      </c>
      <c r="B66" s="17" t="n">
        <v>5665</v>
      </c>
      <c r="C66" s="18">
        <f>(82.0/B66*100)</f>
        <v/>
      </c>
      <c r="D66" s="19" t="n">
        <v>5583</v>
      </c>
      <c r="E66" s="18" t="n">
        <v>408.68385684</v>
      </c>
      <c r="F66" s="20" t="n">
        <v>2.8231837</v>
      </c>
      <c r="G66" s="18" t="n">
        <v>429.9892845</v>
      </c>
      <c r="H66" s="20" t="n">
        <v>2.80303978</v>
      </c>
      <c r="I66" s="18" t="n">
        <v>443.259285</v>
      </c>
      <c r="J66" s="20" t="n">
        <v>3.77709352</v>
      </c>
      <c r="K66" s="18" t="n">
        <v>445.21388688</v>
      </c>
      <c r="L66" s="20" t="n">
        <v>5.17297645</v>
      </c>
      <c r="M66" s="18" t="n">
        <v>373.42163203</v>
      </c>
      <c r="N66" s="20" t="n">
        <v>4.9087168</v>
      </c>
      <c r="O66" s="18" t="s">
        <v>481</v>
      </c>
      <c r="P66" s="20" t="s">
        <v>481</v>
      </c>
      <c r="Q66" s="18" t="s">
        <v>481</v>
      </c>
      <c r="R66" s="20" t="s">
        <v>481</v>
      </c>
      <c r="S66" s="18" t="s">
        <v>481</v>
      </c>
      <c r="T66" s="20" t="s">
        <v>481</v>
      </c>
      <c r="U66" s="18" t="n">
        <v>367.44462036</v>
      </c>
      <c r="V66" s="20" t="n">
        <v>5.71326445</v>
      </c>
    </row>
    <row r="67" spans="1:22">
      <c r="A67" s="15" t="s">
        <v>542</v>
      </c>
      <c r="B67" s="17" t="n">
        <v>6971</v>
      </c>
      <c r="C67" s="18">
        <f>(480.0/B67*100)</f>
        <v/>
      </c>
      <c r="D67" s="19" t="n">
        <v>6491</v>
      </c>
      <c r="E67" s="18" t="n">
        <v>387.6531075</v>
      </c>
      <c r="F67" s="20" t="n">
        <v>2.84204025</v>
      </c>
      <c r="G67" s="18" t="n">
        <v>412.33418118</v>
      </c>
      <c r="H67" s="20" t="n">
        <v>3.80196707</v>
      </c>
      <c r="I67" s="18" t="n">
        <v>391.02942726</v>
      </c>
      <c r="J67" s="20" t="n">
        <v>3.99481819</v>
      </c>
      <c r="K67" s="18" t="n">
        <v>388.75846159</v>
      </c>
      <c r="L67" s="20" t="n">
        <v>10.15894762</v>
      </c>
      <c r="M67" s="18" t="n">
        <v>364.05724914</v>
      </c>
      <c r="N67" s="20" t="n">
        <v>8.02751567</v>
      </c>
      <c r="O67" s="18" t="s">
        <v>481</v>
      </c>
      <c r="P67" s="20" t="s">
        <v>481</v>
      </c>
      <c r="Q67" s="18" t="s">
        <v>481</v>
      </c>
      <c r="R67" s="20" t="s">
        <v>481</v>
      </c>
      <c r="S67" s="18" t="s">
        <v>481</v>
      </c>
      <c r="T67" s="20" t="s">
        <v>481</v>
      </c>
      <c r="U67" s="18" t="n">
        <v>318.53792315</v>
      </c>
      <c r="V67" s="20" t="n">
        <v>11.51435729</v>
      </c>
    </row>
    <row r="68" spans="1:22">
      <c r="A68" s="15" t="s">
        <v>543</v>
      </c>
      <c r="B68" s="17" t="n">
        <v>12083</v>
      </c>
      <c r="C68" s="18">
        <f>(30.0/B68*100)</f>
        <v/>
      </c>
      <c r="D68" s="19" t="n">
        <v>12053</v>
      </c>
      <c r="E68" s="18" t="n">
        <v>403.96992979</v>
      </c>
      <c r="F68" s="20" t="n">
        <v>1.74065293</v>
      </c>
      <c r="G68" s="18" t="n">
        <v>426.03202251</v>
      </c>
      <c r="H68" s="20" t="n">
        <v>2.4382294</v>
      </c>
      <c r="I68" s="18" t="n">
        <v>417.69898242</v>
      </c>
      <c r="J68" s="20" t="n">
        <v>2.80542238</v>
      </c>
      <c r="K68" s="18" t="n">
        <v>395.70658283</v>
      </c>
      <c r="L68" s="20" t="n">
        <v>5.26022414</v>
      </c>
      <c r="M68" s="18" t="n">
        <v>349.12867874</v>
      </c>
      <c r="N68" s="20" t="n">
        <v>2.92799251</v>
      </c>
      <c r="O68" s="18" t="s">
        <v>481</v>
      </c>
      <c r="P68" s="20" t="s">
        <v>481</v>
      </c>
      <c r="Q68" s="18" t="s">
        <v>481</v>
      </c>
      <c r="R68" s="20" t="s">
        <v>481</v>
      </c>
      <c r="S68" s="18" t="s">
        <v>481</v>
      </c>
      <c r="T68" s="20" t="s">
        <v>481</v>
      </c>
      <c r="U68" s="18" t="n">
        <v>359.59301554</v>
      </c>
      <c r="V68" s="20" t="n">
        <v>4.48989665</v>
      </c>
    </row>
    <row r="69" spans="1:22">
      <c r="A69" s="15" t="s">
        <v>544</v>
      </c>
      <c r="B69" s="17" t="n">
        <v>4876</v>
      </c>
      <c r="C69" s="18">
        <f>(0.0/B69*100)</f>
        <v/>
      </c>
      <c r="D69" s="19" t="n">
        <v>4876</v>
      </c>
      <c r="E69" s="18" t="n">
        <v>433.20529698</v>
      </c>
      <c r="F69" s="20" t="n">
        <v>4.00487931</v>
      </c>
      <c r="G69" s="18" t="n">
        <v>466.38531167</v>
      </c>
      <c r="H69" s="20" t="n">
        <v>3.9959553</v>
      </c>
      <c r="I69" s="18" t="n">
        <v>435.65382391</v>
      </c>
      <c r="J69" s="20" t="n">
        <v>4.88072707</v>
      </c>
      <c r="K69" s="18" t="n">
        <v>463.32079119</v>
      </c>
      <c r="L69" s="20" t="n">
        <v>10.20156214</v>
      </c>
      <c r="M69" s="18" t="s">
        <v>481</v>
      </c>
      <c r="N69" s="20" t="s">
        <v>481</v>
      </c>
      <c r="O69" s="18" t="s">
        <v>481</v>
      </c>
      <c r="P69" s="20" t="s">
        <v>481</v>
      </c>
      <c r="Q69" s="18" t="s">
        <v>481</v>
      </c>
      <c r="R69" s="20" t="s">
        <v>481</v>
      </c>
      <c r="S69" s="18" t="s">
        <v>481</v>
      </c>
      <c r="T69" s="20" t="s">
        <v>481</v>
      </c>
      <c r="U69" s="18" t="n">
        <v>396.02621113</v>
      </c>
      <c r="V69" s="20" t="n">
        <v>45.45331662</v>
      </c>
    </row>
    <row r="70" spans="1:22">
      <c r="A70" s="15" t="s">
        <v>545</v>
      </c>
      <c r="B70" s="17" t="n">
        <v>6036</v>
      </c>
      <c r="C70" s="18">
        <f>(223.0/B70*100)</f>
        <v/>
      </c>
      <c r="D70" s="19" t="n">
        <v>5813</v>
      </c>
      <c r="E70" s="18" t="n">
        <v>494.63029189</v>
      </c>
      <c r="F70" s="20" t="n">
        <v>3.92187874</v>
      </c>
      <c r="G70" s="18" t="n">
        <v>506.84971245</v>
      </c>
      <c r="H70" s="20" t="n">
        <v>3.25554581</v>
      </c>
      <c r="I70" s="18" t="n">
        <v>497.0222971</v>
      </c>
      <c r="J70" s="20" t="n">
        <v>4.12332577</v>
      </c>
      <c r="K70" s="18" t="n">
        <v>492.59948994</v>
      </c>
      <c r="L70" s="20" t="n">
        <v>8.157343020000001</v>
      </c>
      <c r="M70" s="18" t="n">
        <v>453.96563007</v>
      </c>
      <c r="N70" s="20" t="n">
        <v>8.59509132</v>
      </c>
      <c r="O70" s="18" t="s">
        <v>481</v>
      </c>
      <c r="P70" s="20" t="s">
        <v>481</v>
      </c>
      <c r="Q70" s="18" t="s">
        <v>481</v>
      </c>
      <c r="R70" s="20" t="s">
        <v>481</v>
      </c>
      <c r="S70" s="18" t="s">
        <v>481</v>
      </c>
      <c r="T70" s="20" t="s">
        <v>481</v>
      </c>
      <c r="U70" s="18" t="n">
        <v>432.52815797</v>
      </c>
      <c r="V70" s="20" t="n">
        <v>9.466498079999999</v>
      </c>
    </row>
    <row r="71" spans="1:22">
      <c r="A71" s="15" t="s">
        <v>546</v>
      </c>
      <c r="B71" s="17" t="n">
        <v>6115</v>
      </c>
      <c r="C71" s="18">
        <f>(23.0/B71*100)</f>
        <v/>
      </c>
      <c r="D71" s="19" t="n">
        <v>6092</v>
      </c>
      <c r="E71" s="18" t="n">
        <v>572.09122928</v>
      </c>
      <c r="F71" s="20" t="n">
        <v>3.37878302</v>
      </c>
      <c r="G71" s="18" t="n">
        <v>576.12350452</v>
      </c>
      <c r="H71" s="20" t="n">
        <v>1.92845621</v>
      </c>
      <c r="I71" s="18" t="n">
        <v>561.7827659</v>
      </c>
      <c r="J71" s="20" t="n">
        <v>2.93503651</v>
      </c>
      <c r="K71" s="18" t="n">
        <v>546.76800698</v>
      </c>
      <c r="L71" s="20" t="n">
        <v>7.58764567</v>
      </c>
      <c r="M71" s="18" t="n">
        <v>466.42208156</v>
      </c>
      <c r="N71" s="20" t="n">
        <v>7.0519855</v>
      </c>
      <c r="O71" s="18" t="s">
        <v>481</v>
      </c>
      <c r="P71" s="20" t="s">
        <v>481</v>
      </c>
      <c r="Q71" s="18" t="s">
        <v>481</v>
      </c>
      <c r="R71" s="20" t="s">
        <v>481</v>
      </c>
      <c r="S71" s="18" t="s">
        <v>481</v>
      </c>
      <c r="T71" s="20" t="s">
        <v>481</v>
      </c>
      <c r="U71" s="18" t="n">
        <v>552.85896925</v>
      </c>
      <c r="V71" s="20" t="n">
        <v>26.62299894</v>
      </c>
    </row>
    <row r="72" spans="1:22">
      <c r="A72" s="15" t="s">
        <v>547</v>
      </c>
      <c r="B72" s="17" t="n">
        <v>7708</v>
      </c>
      <c r="C72" s="18">
        <f>(5.0/B72*100)</f>
        <v/>
      </c>
      <c r="D72" s="19" t="n">
        <v>7703</v>
      </c>
      <c r="E72" s="18" t="n">
        <v>558.6894736</v>
      </c>
      <c r="F72" s="20" t="n">
        <v>4.11485002</v>
      </c>
      <c r="G72" s="18" t="n">
        <v>563.09619378</v>
      </c>
      <c r="H72" s="20" t="n">
        <v>3.67322368</v>
      </c>
      <c r="I72" s="18" t="n">
        <v>540.4401976299999</v>
      </c>
      <c r="J72" s="20" t="n">
        <v>3.86722946</v>
      </c>
      <c r="K72" s="18" t="n">
        <v>503.52427051</v>
      </c>
      <c r="L72" s="20" t="n">
        <v>6.37582158</v>
      </c>
      <c r="M72" s="18" t="n">
        <v>471.30502175</v>
      </c>
      <c r="N72" s="20" t="n">
        <v>9.64724719</v>
      </c>
      <c r="O72" s="18" t="s">
        <v>481</v>
      </c>
      <c r="P72" s="20" t="s">
        <v>481</v>
      </c>
      <c r="Q72" s="18" t="s">
        <v>481</v>
      </c>
      <c r="R72" s="20" t="s">
        <v>481</v>
      </c>
      <c r="S72" s="18" t="s">
        <v>481</v>
      </c>
      <c r="T72" s="20" t="s">
        <v>481</v>
      </c>
      <c r="U72" s="18" t="n">
        <v>428.02366128</v>
      </c>
      <c r="V72" s="20" t="n">
        <v>33.56484129</v>
      </c>
    </row>
    <row r="73" spans="1:22">
      <c r="A73" s="15" t="s">
        <v>548</v>
      </c>
      <c r="B73" s="17" t="n">
        <v>8249</v>
      </c>
      <c r="C73" s="18">
        <f>(166.0/B73*100)</f>
        <v/>
      </c>
      <c r="D73" s="19" t="n">
        <v>8083</v>
      </c>
      <c r="E73" s="18" t="n">
        <v>408.72449359</v>
      </c>
      <c r="F73" s="20" t="n">
        <v>4.55756232</v>
      </c>
      <c r="G73" s="18" t="n">
        <v>430.3155536</v>
      </c>
      <c r="H73" s="20" t="n">
        <v>4.45859595</v>
      </c>
      <c r="I73" s="18" t="n">
        <v>422.10594027</v>
      </c>
      <c r="J73" s="20" t="n">
        <v>3.42688446</v>
      </c>
      <c r="K73" s="18" t="n">
        <v>408.84448802</v>
      </c>
      <c r="L73" s="20" t="n">
        <v>5.48779578</v>
      </c>
      <c r="M73" s="18" t="n">
        <v>377.03950285</v>
      </c>
      <c r="N73" s="20" t="n">
        <v>4.79251474</v>
      </c>
      <c r="O73" s="18" t="s">
        <v>481</v>
      </c>
      <c r="P73" s="20" t="s">
        <v>481</v>
      </c>
      <c r="Q73" s="18" t="s">
        <v>481</v>
      </c>
      <c r="R73" s="20" t="s">
        <v>481</v>
      </c>
      <c r="S73" s="18" t="s">
        <v>481</v>
      </c>
      <c r="T73" s="20" t="s">
        <v>481</v>
      </c>
      <c r="U73" s="18" t="n">
        <v>396.73244494</v>
      </c>
      <c r="V73" s="20" t="n">
        <v>15.01464064</v>
      </c>
    </row>
    <row r="74" spans="1:22">
      <c r="A74" s="15" t="s">
        <v>549</v>
      </c>
      <c r="B74" s="17" t="n">
        <v>4692</v>
      </c>
      <c r="C74" s="18">
        <f>(82.0/B74*100)</f>
        <v/>
      </c>
      <c r="D74" s="19" t="n">
        <v>4610</v>
      </c>
      <c r="E74" s="18" t="n">
        <v>413.49413648</v>
      </c>
      <c r="F74" s="20" t="n">
        <v>2.42739769</v>
      </c>
      <c r="G74" s="18" t="n">
        <v>438.11495258</v>
      </c>
      <c r="H74" s="20" t="n">
        <v>2.8155823</v>
      </c>
      <c r="I74" s="18" t="n">
        <v>419.85616336</v>
      </c>
      <c r="J74" s="20" t="n">
        <v>4.12621556</v>
      </c>
      <c r="K74" s="18" t="n">
        <v>402.61701042</v>
      </c>
      <c r="L74" s="20" t="n">
        <v>6.78377427</v>
      </c>
      <c r="M74" s="18" t="s">
        <v>481</v>
      </c>
      <c r="N74" s="20" t="s">
        <v>481</v>
      </c>
      <c r="O74" s="18" t="s">
        <v>481</v>
      </c>
      <c r="P74" s="20" t="s">
        <v>481</v>
      </c>
      <c r="Q74" s="18" t="s">
        <v>481</v>
      </c>
      <c r="R74" s="20" t="s">
        <v>481</v>
      </c>
      <c r="S74" s="18" t="n">
        <v>343.83500168</v>
      </c>
      <c r="T74" s="20" t="n">
        <v>34.65420891</v>
      </c>
      <c r="U74" s="18" t="n">
        <v>350.39458139</v>
      </c>
      <c r="V74" s="20" t="n">
        <v>6.8321993</v>
      </c>
    </row>
    <row r="75" spans="1:22">
      <c r="A75" s="15" t="s">
        <v>550</v>
      </c>
      <c r="B75" s="17" t="n">
        <v>5375</v>
      </c>
      <c r="C75" s="18">
        <f>(259.0/B75*100)</f>
        <v/>
      </c>
      <c r="D75" s="19" t="n">
        <v>5116</v>
      </c>
      <c r="E75" s="18" t="n">
        <v>363.98103001</v>
      </c>
      <c r="F75" s="20" t="n">
        <v>3.50732268</v>
      </c>
      <c r="G75" s="18" t="n">
        <v>383.4783141</v>
      </c>
      <c r="H75" s="20" t="n">
        <v>4.23643909</v>
      </c>
      <c r="I75" s="18" t="n">
        <v>385.7882929</v>
      </c>
      <c r="J75" s="20" t="n">
        <v>4.57256104</v>
      </c>
      <c r="K75" s="18" t="n">
        <v>358.85701462</v>
      </c>
      <c r="L75" s="20" t="n">
        <v>7.68590675</v>
      </c>
      <c r="M75" s="18" t="n">
        <v>327.95996535</v>
      </c>
      <c r="N75" s="20" t="n">
        <v>7.42840697</v>
      </c>
      <c r="O75" s="18" t="s">
        <v>481</v>
      </c>
      <c r="P75" s="20" t="s">
        <v>481</v>
      </c>
      <c r="Q75" s="18" t="s">
        <v>481</v>
      </c>
      <c r="R75" s="20" t="s">
        <v>481</v>
      </c>
      <c r="S75" s="18" t="s">
        <v>481</v>
      </c>
      <c r="T75" s="20" t="s">
        <v>481</v>
      </c>
      <c r="U75" s="18" t="n">
        <v>327.70283137</v>
      </c>
      <c r="V75" s="20" t="n">
        <v>6.37184262</v>
      </c>
    </row>
    <row r="76" spans="1:22">
      <c r="A76" s="15" t="s">
        <v>551</v>
      </c>
      <c r="B76" s="17" t="n">
        <v>14167</v>
      </c>
      <c r="C76" s="18">
        <f>(233.0/B76*100)</f>
        <v/>
      </c>
      <c r="D76" s="19" t="n">
        <v>13934</v>
      </c>
      <c r="E76" s="18" t="n">
        <v>427.03477171</v>
      </c>
      <c r="F76" s="20" t="n">
        <v>3.0135234</v>
      </c>
      <c r="G76" s="18" t="n">
        <v>441.99660084</v>
      </c>
      <c r="H76" s="20" t="n">
        <v>2.96701372</v>
      </c>
      <c r="I76" s="18" t="n">
        <v>430.78186339</v>
      </c>
      <c r="J76" s="20" t="n">
        <v>3.55529645</v>
      </c>
      <c r="K76" s="18" t="n">
        <v>419.12862405</v>
      </c>
      <c r="L76" s="20" t="n">
        <v>6.97780222</v>
      </c>
      <c r="M76" s="18" t="n">
        <v>403.01903176</v>
      </c>
      <c r="N76" s="20" t="n">
        <v>4.98924097</v>
      </c>
      <c r="O76" s="18" t="s">
        <v>481</v>
      </c>
      <c r="P76" s="20" t="s">
        <v>481</v>
      </c>
      <c r="Q76" s="18" t="s">
        <v>481</v>
      </c>
      <c r="R76" s="20" t="s">
        <v>481</v>
      </c>
      <c r="S76" s="18" t="s">
        <v>481</v>
      </c>
      <c r="T76" s="20" t="s">
        <v>481</v>
      </c>
      <c r="U76" s="18" t="n">
        <v>371.35904991</v>
      </c>
      <c r="V76" s="20" t="n">
        <v>7.92839257</v>
      </c>
    </row>
    <row r="77" spans="1:22">
      <c r="A77" s="15" t="s">
        <v>552</v>
      </c>
      <c r="B77" s="17" t="n">
        <v>6062</v>
      </c>
      <c r="C77" s="18">
        <f>(201.0/B77*100)</f>
        <v/>
      </c>
      <c r="D77" s="19" t="n">
        <v>5861</v>
      </c>
      <c r="E77" s="18" t="n">
        <v>413.07983154</v>
      </c>
      <c r="F77" s="20" t="n">
        <v>3.87697585</v>
      </c>
      <c r="G77" s="18" t="n">
        <v>445.22517214</v>
      </c>
      <c r="H77" s="20" t="n">
        <v>3.64183914</v>
      </c>
      <c r="I77" s="18" t="n">
        <v>435.8933109</v>
      </c>
      <c r="J77" s="20" t="n">
        <v>3.73932441</v>
      </c>
      <c r="K77" s="18" t="n">
        <v>426.78207603</v>
      </c>
      <c r="L77" s="20" t="n">
        <v>7.1428674</v>
      </c>
      <c r="M77" s="18" t="n">
        <v>371.88816463</v>
      </c>
      <c r="N77" s="20" t="n">
        <v>4.68585368</v>
      </c>
      <c r="O77" s="18" t="s">
        <v>481</v>
      </c>
      <c r="P77" s="20" t="s">
        <v>481</v>
      </c>
      <c r="Q77" s="18" t="s">
        <v>481</v>
      </c>
      <c r="R77" s="20" t="s">
        <v>481</v>
      </c>
      <c r="S77" s="18" t="s">
        <v>481</v>
      </c>
      <c r="T77" s="20" t="s">
        <v>481</v>
      </c>
      <c r="U77" s="18" t="n">
        <v>369.23947</v>
      </c>
      <c r="V77" s="20" t="n">
        <v>5.10332</v>
      </c>
    </row>
    <row r="78" spans="1:22">
      <c r="A78" s="15" t="s">
        <v>553</v>
      </c>
      <c r="B78" s="17" t="n">
        <v>5826</v>
      </c>
      <c r="C78" s="18">
        <f>(0.0/B78*100)</f>
        <v/>
      </c>
      <c r="D78" s="19" t="n">
        <v>5826</v>
      </c>
      <c r="E78" s="18" t="n">
        <v>497.34574627</v>
      </c>
      <c r="F78" s="20" t="n">
        <v>4.39729674</v>
      </c>
      <c r="G78" s="18" t="n">
        <v>501.26090154</v>
      </c>
      <c r="H78" s="20" t="n">
        <v>5.39737544</v>
      </c>
      <c r="I78" s="18" t="n">
        <v>487.62842777</v>
      </c>
      <c r="J78" s="20" t="n">
        <v>5.16925971</v>
      </c>
      <c r="K78" s="18" t="n">
        <v>482.5514857</v>
      </c>
      <c r="L78" s="20" t="n">
        <v>9.3162381</v>
      </c>
      <c r="M78" s="18" t="s">
        <v>481</v>
      </c>
      <c r="N78" s="20" t="s">
        <v>481</v>
      </c>
      <c r="O78" s="18" t="s">
        <v>481</v>
      </c>
      <c r="P78" s="20" t="s">
        <v>481</v>
      </c>
      <c r="Q78" s="18" t="n">
        <v>390.3611</v>
      </c>
      <c r="R78" s="20" t="n">
        <v>35.81002551</v>
      </c>
      <c r="S78" s="18" t="n">
        <v>397.61789631</v>
      </c>
      <c r="T78" s="20" t="n">
        <v>46.522432</v>
      </c>
      <c r="U78" s="18" t="n">
        <v>433.42480459</v>
      </c>
      <c r="V78" s="20" t="n">
        <v>41.12698886</v>
      </c>
    </row>
    <row customHeight="1" ht="25" r="79" spans="1:22">
      <c r="A79" s="15" t="s">
        <v>554</v>
      </c>
      <c r="B79" s="17" t="n">
        <v>1657</v>
      </c>
      <c r="C79" s="18">
        <f>(41.0/B79*100)</f>
        <v/>
      </c>
      <c r="D79" s="19" t="n">
        <v>1616</v>
      </c>
      <c r="E79" s="18" t="n">
        <v>451.01206672</v>
      </c>
      <c r="F79" s="20" t="n">
        <v>7.61355148</v>
      </c>
      <c r="G79" s="18" t="n">
        <v>472.17001526</v>
      </c>
      <c r="H79" s="20" t="n">
        <v>8.32269572</v>
      </c>
      <c r="I79" s="18" t="n">
        <v>449.26737109</v>
      </c>
      <c r="J79" s="20" t="n">
        <v>7.06218331</v>
      </c>
      <c r="K79" s="18" t="n">
        <v>458.17907605</v>
      </c>
      <c r="L79" s="20" t="n">
        <v>11.86878746</v>
      </c>
      <c r="M79" s="18" t="s">
        <v>481</v>
      </c>
      <c r="N79" s="20" t="s">
        <v>481</v>
      </c>
      <c r="O79" s="18" t="s">
        <v>481</v>
      </c>
      <c r="P79" s="20" t="s">
        <v>481</v>
      </c>
      <c r="Q79" s="18" t="s">
        <v>481</v>
      </c>
      <c r="R79" s="20" t="s">
        <v>481</v>
      </c>
      <c r="S79" s="18" t="s">
        <v>481</v>
      </c>
      <c r="T79" s="20" t="s">
        <v>481</v>
      </c>
      <c r="U79" s="18" t="n">
        <v>358.01161821</v>
      </c>
      <c r="V79" s="20" t="n">
        <v>28.46477302</v>
      </c>
    </row>
    <row r="80" spans="1:22">
      <c r="A80" s="15" t="s">
        <v>555</v>
      </c>
      <c r="B80" s="17" t="n">
        <v>7841</v>
      </c>
      <c r="C80" s="18">
        <f>(0.0/B80*100)</f>
        <v/>
      </c>
      <c r="D80" s="19" t="n">
        <v>7841</v>
      </c>
      <c r="E80" s="18" t="n">
        <v>462.27436447</v>
      </c>
      <c r="F80" s="20" t="n">
        <v>4.36063194</v>
      </c>
      <c r="G80" s="18" t="n">
        <v>460.31125196</v>
      </c>
      <c r="H80" s="20" t="n">
        <v>5.37370982</v>
      </c>
      <c r="I80" s="18" t="n">
        <v>450.10610907</v>
      </c>
      <c r="J80" s="20" t="n">
        <v>6.63684433</v>
      </c>
      <c r="K80" s="18" t="n">
        <v>427.88501376</v>
      </c>
      <c r="L80" s="20" t="n">
        <v>11.68884765</v>
      </c>
      <c r="M80" s="18" t="s">
        <v>481</v>
      </c>
      <c r="N80" s="20" t="s">
        <v>481</v>
      </c>
      <c r="O80" s="18" t="s">
        <v>481</v>
      </c>
      <c r="P80" s="20" t="s">
        <v>481</v>
      </c>
      <c r="Q80" s="18" t="s">
        <v>481</v>
      </c>
      <c r="R80" s="20" t="s">
        <v>481</v>
      </c>
      <c r="S80" s="18" t="n">
        <v>446.5787</v>
      </c>
      <c r="T80" s="20" t="n">
        <v>56.48850839</v>
      </c>
      <c r="U80" s="18" t="n">
        <v>311.5213</v>
      </c>
      <c r="V80" s="20" t="n">
        <v>46.56878491</v>
      </c>
    </row>
    <row r="81" spans="1:22">
      <c r="A81" s="23" t="s">
        <v>556</v>
      </c>
      <c r="B81" s="17" t="n">
        <v>8861</v>
      </c>
      <c r="C81" s="18">
        <f>(78.0/B81*100)</f>
        <v/>
      </c>
      <c r="D81" s="19" t="n">
        <v>8783</v>
      </c>
      <c r="E81" s="18" t="n">
        <v>450.81181517</v>
      </c>
      <c r="F81" s="20" t="n">
        <v>3.81551213</v>
      </c>
      <c r="G81" s="18" t="n">
        <v>464.85575605</v>
      </c>
      <c r="H81" s="20" t="n">
        <v>3.93340839</v>
      </c>
      <c r="I81" s="18" t="n">
        <v>440.25857343</v>
      </c>
      <c r="J81" s="20" t="n">
        <v>3.9202939</v>
      </c>
      <c r="K81" s="18" t="n">
        <v>429.72147371</v>
      </c>
      <c r="L81" s="20" t="n">
        <v>13.75624203</v>
      </c>
      <c r="M81" s="18" t="n">
        <v>398.96231336</v>
      </c>
      <c r="N81" s="20" t="n">
        <v>5.16401149</v>
      </c>
      <c r="O81" s="18" t="s">
        <v>481</v>
      </c>
      <c r="P81" s="20" t="s">
        <v>481</v>
      </c>
      <c r="Q81" s="18" t="s">
        <v>481</v>
      </c>
      <c r="R81" s="20" t="s">
        <v>481</v>
      </c>
      <c r="S81" s="18" t="s">
        <v>481</v>
      </c>
      <c r="T81" s="20" t="s">
        <v>481</v>
      </c>
      <c r="U81" s="18" t="n">
        <v>394.14376708</v>
      </c>
      <c r="V81" s="20" t="n">
        <v>26.31269089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792</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449.46892812</v>
      </c>
      <c r="F7" s="20" t="n">
        <v>5.43807694</v>
      </c>
      <c r="G7" s="18" t="n">
        <v>500.7223007</v>
      </c>
      <c r="H7" s="20" t="n">
        <v>3.34258131</v>
      </c>
      <c r="I7" s="18" t="n">
        <v>516.82415223</v>
      </c>
      <c r="J7" s="20" t="n">
        <v>2.18177235</v>
      </c>
      <c r="K7" s="18" t="n">
        <v>474.52991591</v>
      </c>
      <c r="L7" s="20" t="n">
        <v>3.57569279</v>
      </c>
      <c r="M7" s="18" t="n">
        <v>447.9744125</v>
      </c>
      <c r="N7" s="20" t="n">
        <v>3.96785557</v>
      </c>
      <c r="O7" s="18" t="s">
        <v>481</v>
      </c>
      <c r="P7" s="20" t="s">
        <v>481</v>
      </c>
      <c r="Q7" s="18" t="s">
        <v>481</v>
      </c>
      <c r="R7" s="20" t="s">
        <v>481</v>
      </c>
      <c r="S7" s="18" t="s">
        <v>481</v>
      </c>
      <c r="T7" s="20" t="s">
        <v>481</v>
      </c>
      <c r="U7" s="18" t="n">
        <v>449.04250925</v>
      </c>
      <c r="V7" s="20" t="n">
        <v>6.90429089</v>
      </c>
    </row>
    <row r="8" spans="1:22">
      <c r="A8" s="15" t="s">
        <v>483</v>
      </c>
      <c r="B8" s="17" t="n">
        <v>7007</v>
      </c>
      <c r="C8" s="18">
        <f>(58.0/B8*100)</f>
        <v/>
      </c>
      <c r="D8" s="19" t="n">
        <v>6949</v>
      </c>
      <c r="E8" s="18" t="n">
        <v>480.59376108</v>
      </c>
      <c r="F8" s="20" t="n">
        <v>8.866265220000001</v>
      </c>
      <c r="G8" s="18" t="n">
        <v>516.95938332</v>
      </c>
      <c r="H8" s="20" t="n">
        <v>6.29918371</v>
      </c>
      <c r="I8" s="18" t="n">
        <v>532.44604577</v>
      </c>
      <c r="J8" s="20" t="n">
        <v>4.02309739</v>
      </c>
      <c r="K8" s="18" t="n">
        <v>505.28527359</v>
      </c>
      <c r="L8" s="20" t="n">
        <v>3.67490403</v>
      </c>
      <c r="M8" s="18" t="n">
        <v>436.4198708</v>
      </c>
      <c r="N8" s="20" t="n">
        <v>3.89765197</v>
      </c>
      <c r="O8" s="18" t="s">
        <v>481</v>
      </c>
      <c r="P8" s="20" t="s">
        <v>481</v>
      </c>
      <c r="Q8" s="18" t="n">
        <v>301.63126691</v>
      </c>
      <c r="R8" s="20" t="n">
        <v>25.14921031</v>
      </c>
      <c r="S8" s="18" t="s">
        <v>481</v>
      </c>
      <c r="T8" s="20" t="s">
        <v>481</v>
      </c>
      <c r="U8" s="18" t="n">
        <v>435.44521719</v>
      </c>
      <c r="V8" s="20" t="n">
        <v>8.13165527</v>
      </c>
    </row>
    <row r="9" spans="1:22">
      <c r="A9" s="15" t="s">
        <v>484</v>
      </c>
      <c r="B9" s="17" t="n">
        <v>9651</v>
      </c>
      <c r="C9" s="18">
        <f>(519.0/B9*100)</f>
        <v/>
      </c>
      <c r="D9" s="19" t="n">
        <v>9132</v>
      </c>
      <c r="E9" s="18" t="n">
        <v>469.88650398</v>
      </c>
      <c r="F9" s="20" t="n">
        <v>7.30303882</v>
      </c>
      <c r="G9" s="18" t="n">
        <v>500.62729206</v>
      </c>
      <c r="H9" s="20" t="n">
        <v>5.45033938</v>
      </c>
      <c r="I9" s="18" t="n">
        <v>551.5726059</v>
      </c>
      <c r="J9" s="20" t="n">
        <v>2.77116932</v>
      </c>
      <c r="K9" s="18" t="n">
        <v>513.77104288</v>
      </c>
      <c r="L9" s="20" t="n">
        <v>2.75969074</v>
      </c>
      <c r="M9" s="18" t="n">
        <v>416.22075865</v>
      </c>
      <c r="N9" s="20" t="n">
        <v>6.04975957</v>
      </c>
      <c r="O9" s="18" t="s">
        <v>481</v>
      </c>
      <c r="P9" s="20" t="s">
        <v>481</v>
      </c>
      <c r="Q9" s="18" t="n">
        <v>357.98454354</v>
      </c>
      <c r="R9" s="20" t="n">
        <v>11.51846445</v>
      </c>
      <c r="S9" s="18" t="s">
        <v>481</v>
      </c>
      <c r="T9" s="20" t="s">
        <v>481</v>
      </c>
      <c r="U9" s="18" t="n">
        <v>425.71605817</v>
      </c>
      <c r="V9" s="20" t="n">
        <v>5.27466074</v>
      </c>
    </row>
    <row r="10" spans="1:22">
      <c r="A10" s="15" t="s">
        <v>485</v>
      </c>
      <c r="B10" s="17" t="n">
        <v>20058</v>
      </c>
      <c r="C10" s="18">
        <f>(548.0/B10*100)</f>
        <v/>
      </c>
      <c r="D10" s="19" t="n">
        <v>19510</v>
      </c>
      <c r="E10" s="18" t="n">
        <v>485.70012928</v>
      </c>
      <c r="F10" s="20" t="n">
        <v>4.57531177</v>
      </c>
      <c r="G10" s="18" t="n">
        <v>510.13761075</v>
      </c>
      <c r="H10" s="20" t="n">
        <v>2.89906494</v>
      </c>
      <c r="I10" s="18" t="n">
        <v>535.50154056</v>
      </c>
      <c r="J10" s="20" t="n">
        <v>2.57899613</v>
      </c>
      <c r="K10" s="18" t="n">
        <v>505.95287388</v>
      </c>
      <c r="L10" s="20" t="n">
        <v>3.71833558</v>
      </c>
      <c r="M10" s="18" t="n">
        <v>457.66484393</v>
      </c>
      <c r="N10" s="20" t="n">
        <v>6.03159435</v>
      </c>
      <c r="O10" s="18" t="s">
        <v>481</v>
      </c>
      <c r="P10" s="20" t="s">
        <v>481</v>
      </c>
      <c r="Q10" s="18" t="s">
        <v>481</v>
      </c>
      <c r="R10" s="20" t="s">
        <v>481</v>
      </c>
      <c r="S10" s="18" t="s">
        <v>481</v>
      </c>
      <c r="T10" s="20" t="s">
        <v>481</v>
      </c>
      <c r="U10" s="18" t="n">
        <v>452.50313376</v>
      </c>
      <c r="V10" s="20" t="n">
        <v>7.68209597</v>
      </c>
    </row>
    <row r="11" spans="1:22">
      <c r="A11" s="15" t="s">
        <v>486</v>
      </c>
      <c r="B11" s="17" t="n">
        <v>7053</v>
      </c>
      <c r="C11" s="18">
        <f>(107.0/B11*100)</f>
        <v/>
      </c>
      <c r="D11" s="19" t="n">
        <v>6946</v>
      </c>
      <c r="E11" s="18" t="n">
        <v>391.91388779</v>
      </c>
      <c r="F11" s="20" t="n">
        <v>4.96297695</v>
      </c>
      <c r="G11" s="18" t="n">
        <v>404.52830503</v>
      </c>
      <c r="H11" s="20" t="n">
        <v>5.06933754</v>
      </c>
      <c r="I11" s="18" t="n">
        <v>441.57436632</v>
      </c>
      <c r="J11" s="20" t="n">
        <v>3.24743859</v>
      </c>
      <c r="K11" s="18" t="n">
        <v>434.62780782</v>
      </c>
      <c r="L11" s="20" t="n">
        <v>3.79886522</v>
      </c>
      <c r="M11" s="18" t="n">
        <v>381.61604453</v>
      </c>
      <c r="N11" s="20" t="n">
        <v>5.27695564</v>
      </c>
      <c r="O11" s="18" t="s">
        <v>481</v>
      </c>
      <c r="P11" s="20" t="s">
        <v>481</v>
      </c>
      <c r="Q11" s="18" t="s">
        <v>481</v>
      </c>
      <c r="R11" s="20" t="s">
        <v>481</v>
      </c>
      <c r="S11" s="18" t="s">
        <v>481</v>
      </c>
      <c r="T11" s="20" t="s">
        <v>481</v>
      </c>
      <c r="U11" s="18" t="n">
        <v>373.34206007</v>
      </c>
      <c r="V11" s="20" t="n">
        <v>7.48911333</v>
      </c>
    </row>
    <row r="12" spans="1:22">
      <c r="A12" s="15" t="s">
        <v>487</v>
      </c>
      <c r="B12" s="17" t="n">
        <v>6894</v>
      </c>
      <c r="C12" s="18">
        <f>(59.0/B12*100)</f>
        <v/>
      </c>
      <c r="D12" s="19" t="n">
        <v>6835</v>
      </c>
      <c r="E12" s="18" t="n">
        <v>452.2706697</v>
      </c>
      <c r="F12" s="20" t="n">
        <v>7.76552217</v>
      </c>
      <c r="G12" s="18" t="n">
        <v>495.71183643</v>
      </c>
      <c r="H12" s="20" t="n">
        <v>7.69975179</v>
      </c>
      <c r="I12" s="18" t="n">
        <v>514.26672365</v>
      </c>
      <c r="J12" s="20" t="n">
        <v>3.05670877</v>
      </c>
      <c r="K12" s="18" t="n">
        <v>493.12118897</v>
      </c>
      <c r="L12" s="20" t="n">
        <v>3.18029964</v>
      </c>
      <c r="M12" s="18" t="n">
        <v>424.64340274</v>
      </c>
      <c r="N12" s="20" t="n">
        <v>6.97346529</v>
      </c>
      <c r="O12" s="18" t="s">
        <v>481</v>
      </c>
      <c r="P12" s="20" t="s">
        <v>481</v>
      </c>
      <c r="Q12" s="18" t="n">
        <v>340.98506961</v>
      </c>
      <c r="R12" s="20" t="n">
        <v>12.52444664</v>
      </c>
      <c r="S12" s="18" t="s">
        <v>481</v>
      </c>
      <c r="T12" s="20" t="s">
        <v>481</v>
      </c>
      <c r="U12" s="18" t="n">
        <v>422.81236443</v>
      </c>
      <c r="V12" s="20" t="n">
        <v>10.51802839</v>
      </c>
    </row>
    <row r="13" spans="1:22">
      <c r="A13" s="15" t="s">
        <v>488</v>
      </c>
      <c r="B13" s="17" t="n">
        <v>7161</v>
      </c>
      <c r="C13" s="18">
        <f>(138.0/B13*100)</f>
        <v/>
      </c>
      <c r="D13" s="19" t="n">
        <v>7023</v>
      </c>
      <c r="E13" s="18" t="n">
        <v>504.21235725</v>
      </c>
      <c r="F13" s="20" t="n">
        <v>4.03962536</v>
      </c>
      <c r="G13" s="18" t="n">
        <v>529.3456532</v>
      </c>
      <c r="H13" s="20" t="n">
        <v>2.34229431</v>
      </c>
      <c r="I13" s="18" t="n">
        <v>505.68900366</v>
      </c>
      <c r="J13" s="20" t="n">
        <v>3.43195666</v>
      </c>
      <c r="K13" s="18" t="n">
        <v>475.76465082</v>
      </c>
      <c r="L13" s="20" t="n">
        <v>7.90231646</v>
      </c>
      <c r="M13" s="18" t="n">
        <v>455.80166196</v>
      </c>
      <c r="N13" s="20" t="n">
        <v>7.99019283</v>
      </c>
      <c r="O13" s="18" t="s">
        <v>481</v>
      </c>
      <c r="P13" s="20" t="s">
        <v>481</v>
      </c>
      <c r="Q13" s="18" t="n">
        <v>447.51533769</v>
      </c>
      <c r="R13" s="20" t="n">
        <v>5.97365007</v>
      </c>
      <c r="S13" s="18" t="s">
        <v>481</v>
      </c>
      <c r="T13" s="20" t="s">
        <v>481</v>
      </c>
      <c r="U13" s="18" t="n">
        <v>442.25248761</v>
      </c>
      <c r="V13" s="20" t="n">
        <v>9.480222899999999</v>
      </c>
    </row>
    <row r="14" spans="1:22">
      <c r="A14" s="15" t="s">
        <v>489</v>
      </c>
      <c r="B14" s="17" t="n">
        <v>5587</v>
      </c>
      <c r="C14" s="18">
        <f>(78.0/B14*100)</f>
        <v/>
      </c>
      <c r="D14" s="19" t="n">
        <v>5509</v>
      </c>
      <c r="E14" s="18" t="n">
        <v>459.51759989</v>
      </c>
      <c r="F14" s="20" t="n">
        <v>8.386593339999999</v>
      </c>
      <c r="G14" s="18" t="n">
        <v>482.95039495</v>
      </c>
      <c r="H14" s="20" t="n">
        <v>7.4898001</v>
      </c>
      <c r="I14" s="18" t="n">
        <v>529.4841501</v>
      </c>
      <c r="J14" s="20" t="n">
        <v>2.47828704</v>
      </c>
      <c r="K14" s="18" t="n">
        <v>524.17854076</v>
      </c>
      <c r="L14" s="20" t="n">
        <v>2.67870328</v>
      </c>
      <c r="M14" s="18" t="n">
        <v>457.2678843</v>
      </c>
      <c r="N14" s="20" t="n">
        <v>9.76355004</v>
      </c>
      <c r="O14" s="18" t="s">
        <v>481</v>
      </c>
      <c r="P14" s="20" t="s">
        <v>481</v>
      </c>
      <c r="Q14" s="18" t="s">
        <v>481</v>
      </c>
      <c r="R14" s="20" t="s">
        <v>481</v>
      </c>
      <c r="S14" s="18" t="s">
        <v>481</v>
      </c>
      <c r="T14" s="20" t="s">
        <v>481</v>
      </c>
      <c r="U14" s="18" t="n">
        <v>446.81631766</v>
      </c>
      <c r="V14" s="20" t="n">
        <v>11.70022025</v>
      </c>
    </row>
    <row r="15" spans="1:22">
      <c r="A15" s="15" t="s">
        <v>490</v>
      </c>
      <c r="B15" s="17" t="n">
        <v>5882</v>
      </c>
      <c r="C15" s="18">
        <f>(64.0/B15*100)</f>
        <v/>
      </c>
      <c r="D15" s="19" t="n">
        <v>5818</v>
      </c>
      <c r="E15" s="18" t="n">
        <v>483.30178526</v>
      </c>
      <c r="F15" s="20" t="n">
        <v>7.93350576</v>
      </c>
      <c r="G15" s="18" t="n">
        <v>523.68487327</v>
      </c>
      <c r="H15" s="20" t="n">
        <v>3.8180657</v>
      </c>
      <c r="I15" s="18" t="n">
        <v>525.38484608</v>
      </c>
      <c r="J15" s="20" t="n">
        <v>2.26144438</v>
      </c>
      <c r="K15" s="18" t="n">
        <v>500.02634458</v>
      </c>
      <c r="L15" s="20" t="n">
        <v>3.56000229</v>
      </c>
      <c r="M15" s="18" t="n">
        <v>424.25667471</v>
      </c>
      <c r="N15" s="20" t="n">
        <v>10.82348656</v>
      </c>
      <c r="O15" s="18" t="s">
        <v>481</v>
      </c>
      <c r="P15" s="20" t="s">
        <v>481</v>
      </c>
      <c r="Q15" s="18" t="n">
        <v>368.85220715</v>
      </c>
      <c r="R15" s="20" t="n">
        <v>14.5875493</v>
      </c>
      <c r="S15" s="18" t="s">
        <v>481</v>
      </c>
      <c r="T15" s="20" t="s">
        <v>481</v>
      </c>
      <c r="U15" s="18" t="n">
        <v>436.17492791</v>
      </c>
      <c r="V15" s="20" t="n">
        <v>9.28767422</v>
      </c>
    </row>
    <row r="16" spans="1:22">
      <c r="A16" s="15" t="s">
        <v>491</v>
      </c>
      <c r="B16" s="17" t="n">
        <v>6108</v>
      </c>
      <c r="C16" s="18">
        <f>(123.0/B16*100)</f>
        <v/>
      </c>
      <c r="D16" s="19" t="n">
        <v>5985</v>
      </c>
      <c r="E16" s="18" t="n">
        <v>472.02332858</v>
      </c>
      <c r="F16" s="20" t="n">
        <v>6.09819878</v>
      </c>
      <c r="G16" s="18" t="n">
        <v>537.09369882</v>
      </c>
      <c r="H16" s="20" t="n">
        <v>3.96201932</v>
      </c>
      <c r="I16" s="18" t="n">
        <v>522.69247545</v>
      </c>
      <c r="J16" s="20" t="n">
        <v>2.64717288</v>
      </c>
      <c r="K16" s="18" t="n">
        <v>454.61005591</v>
      </c>
      <c r="L16" s="20" t="n">
        <v>3.25067779</v>
      </c>
      <c r="M16" s="18" t="n">
        <v>392.25010125</v>
      </c>
      <c r="N16" s="20" t="n">
        <v>6.28627534</v>
      </c>
      <c r="O16" s="18" t="s">
        <v>481</v>
      </c>
      <c r="P16" s="20" t="s">
        <v>481</v>
      </c>
      <c r="Q16" s="18" t="s">
        <v>481</v>
      </c>
      <c r="R16" s="20" t="s">
        <v>481</v>
      </c>
      <c r="S16" s="18" t="s">
        <v>481</v>
      </c>
      <c r="T16" s="20" t="s">
        <v>481</v>
      </c>
      <c r="U16" s="18" t="n">
        <v>408.07213149</v>
      </c>
      <c r="V16" s="20" t="n">
        <v>8.61403572</v>
      </c>
    </row>
    <row r="17" spans="1:22">
      <c r="A17" s="15" t="s">
        <v>492</v>
      </c>
      <c r="B17" s="17" t="n">
        <v>6504</v>
      </c>
      <c r="C17" s="18">
        <f>(1262.0/B17*100)</f>
        <v/>
      </c>
      <c r="D17" s="19" t="n">
        <v>5242</v>
      </c>
      <c r="E17" s="18" t="n">
        <v>478.89597603</v>
      </c>
      <c r="F17" s="20" t="n">
        <v>7.90872814</v>
      </c>
      <c r="G17" s="18" t="n">
        <v>513.73362888</v>
      </c>
      <c r="H17" s="20" t="n">
        <v>5.08267434</v>
      </c>
      <c r="I17" s="18" t="n">
        <v>531.67007257</v>
      </c>
      <c r="J17" s="20" t="n">
        <v>3.49882497</v>
      </c>
      <c r="K17" s="18" t="n">
        <v>509.23646547</v>
      </c>
      <c r="L17" s="20" t="n">
        <v>4.46008646</v>
      </c>
      <c r="M17" s="18" t="n">
        <v>437.56462066</v>
      </c>
      <c r="N17" s="20" t="n">
        <v>9.030836430000001</v>
      </c>
      <c r="O17" s="18" t="s">
        <v>481</v>
      </c>
      <c r="P17" s="20" t="s">
        <v>481</v>
      </c>
      <c r="Q17" s="18" t="n">
        <v>362.96139732</v>
      </c>
      <c r="R17" s="20" t="n">
        <v>12.64520278</v>
      </c>
      <c r="S17" s="18" t="s">
        <v>481</v>
      </c>
      <c r="T17" s="20" t="s">
        <v>481</v>
      </c>
      <c r="U17" s="18" t="n">
        <v>474.12480997</v>
      </c>
      <c r="V17" s="20" t="n">
        <v>5.61711007</v>
      </c>
    </row>
    <row r="18" spans="1:22">
      <c r="A18" s="15" t="s">
        <v>493</v>
      </c>
      <c r="B18" s="17" t="n">
        <v>5532</v>
      </c>
      <c r="C18" s="18">
        <f>(29.0/B18*100)</f>
        <v/>
      </c>
      <c r="D18" s="19" t="n">
        <v>5503</v>
      </c>
      <c r="E18" s="18" t="n">
        <v>404.15196249</v>
      </c>
      <c r="F18" s="20" t="n">
        <v>7.97460892</v>
      </c>
      <c r="G18" s="18" t="n">
        <v>415.04174131</v>
      </c>
      <c r="H18" s="20" t="n">
        <v>7.53160442</v>
      </c>
      <c r="I18" s="18" t="n">
        <v>463.33198605</v>
      </c>
      <c r="J18" s="20" t="n">
        <v>4.38171031</v>
      </c>
      <c r="K18" s="18" t="n">
        <v>468.4814484</v>
      </c>
      <c r="L18" s="20" t="n">
        <v>3.49098964</v>
      </c>
      <c r="M18" s="18" t="n">
        <v>391.0034032</v>
      </c>
      <c r="N18" s="20" t="n">
        <v>9.97945679</v>
      </c>
      <c r="O18" s="18" t="s">
        <v>481</v>
      </c>
      <c r="P18" s="20" t="s">
        <v>481</v>
      </c>
      <c r="Q18" s="18" t="s">
        <v>481</v>
      </c>
      <c r="R18" s="20" t="s">
        <v>481</v>
      </c>
      <c r="S18" s="18" t="s">
        <v>481</v>
      </c>
      <c r="T18" s="20" t="s">
        <v>481</v>
      </c>
      <c r="U18" s="18" t="n">
        <v>388.41581034</v>
      </c>
      <c r="V18" s="20" t="n">
        <v>10.23968539</v>
      </c>
    </row>
    <row r="19" spans="1:22">
      <c r="A19" s="15" t="s">
        <v>494</v>
      </c>
      <c r="B19" s="17" t="n">
        <v>5658</v>
      </c>
      <c r="C19" s="18">
        <f>(178.0/B19*100)</f>
        <v/>
      </c>
      <c r="D19" s="19" t="n">
        <v>5480</v>
      </c>
      <c r="E19" s="18" t="n">
        <v>426.65903454</v>
      </c>
      <c r="F19" s="20" t="n">
        <v>8.6726493</v>
      </c>
      <c r="G19" s="18" t="n">
        <v>454.41514527</v>
      </c>
      <c r="H19" s="20" t="n">
        <v>6.92530891</v>
      </c>
      <c r="I19" s="18" t="n">
        <v>505.3946194</v>
      </c>
      <c r="J19" s="20" t="n">
        <v>4.27605243</v>
      </c>
      <c r="K19" s="18" t="n">
        <v>479.18187112</v>
      </c>
      <c r="L19" s="20" t="n">
        <v>3.26026842</v>
      </c>
      <c r="M19" s="18" t="n">
        <v>469.44549655</v>
      </c>
      <c r="N19" s="20" t="n">
        <v>7.71795137</v>
      </c>
      <c r="O19" s="18" t="s">
        <v>481</v>
      </c>
      <c r="P19" s="20" t="s">
        <v>481</v>
      </c>
      <c r="Q19" s="18" t="s">
        <v>481</v>
      </c>
      <c r="R19" s="20" t="s">
        <v>481</v>
      </c>
      <c r="S19" s="18" t="s">
        <v>481</v>
      </c>
      <c r="T19" s="20" t="s">
        <v>481</v>
      </c>
      <c r="U19" s="18" t="n">
        <v>400.2938537</v>
      </c>
      <c r="V19" s="20" t="n">
        <v>9.896043649999999</v>
      </c>
    </row>
    <row r="20" spans="1:22">
      <c r="A20" s="15" t="s">
        <v>495</v>
      </c>
      <c r="B20" s="17" t="n">
        <v>3371</v>
      </c>
      <c r="C20" s="18">
        <f>(75.0/B20*100)</f>
        <v/>
      </c>
      <c r="D20" s="19" t="n">
        <v>3296</v>
      </c>
      <c r="E20" s="18" t="n">
        <v>424.60842431</v>
      </c>
      <c r="F20" s="20" t="n">
        <v>7.69915869</v>
      </c>
      <c r="G20" s="18" t="n">
        <v>441.45574419</v>
      </c>
      <c r="H20" s="20" t="n">
        <v>7.23322537</v>
      </c>
      <c r="I20" s="18" t="n">
        <v>501.12737581</v>
      </c>
      <c r="J20" s="20" t="n">
        <v>3.89332513</v>
      </c>
      <c r="K20" s="18" t="n">
        <v>498.36995071</v>
      </c>
      <c r="L20" s="20" t="n">
        <v>2.62338102</v>
      </c>
      <c r="M20" s="18" t="n">
        <v>438.43210807</v>
      </c>
      <c r="N20" s="20" t="n">
        <v>7.17346823</v>
      </c>
      <c r="O20" s="18" t="s">
        <v>481</v>
      </c>
      <c r="P20" s="20" t="s">
        <v>481</v>
      </c>
      <c r="Q20" s="18" t="s">
        <v>481</v>
      </c>
      <c r="R20" s="20" t="s">
        <v>481</v>
      </c>
      <c r="S20" s="18" t="s">
        <v>481</v>
      </c>
      <c r="T20" s="20" t="s">
        <v>481</v>
      </c>
      <c r="U20" s="18" t="n">
        <v>418.37640689</v>
      </c>
      <c r="V20" s="20" t="n">
        <v>17.51349421</v>
      </c>
    </row>
    <row r="21" spans="1:22">
      <c r="A21" s="15" t="s">
        <v>496</v>
      </c>
      <c r="B21" s="17" t="n">
        <v>5741</v>
      </c>
      <c r="C21" s="18">
        <f>(47.0/B21*100)</f>
        <v/>
      </c>
      <c r="D21" s="19" t="n">
        <v>5694</v>
      </c>
      <c r="E21" s="18" t="n">
        <v>475.33459741</v>
      </c>
      <c r="F21" s="20" t="n">
        <v>7.49356857</v>
      </c>
      <c r="G21" s="18" t="n">
        <v>514.24283407</v>
      </c>
      <c r="H21" s="20" t="n">
        <v>3.16884096</v>
      </c>
      <c r="I21" s="18" t="n">
        <v>515.24162758</v>
      </c>
      <c r="J21" s="20" t="n">
        <v>2.12281371</v>
      </c>
      <c r="K21" s="18" t="n">
        <v>478.11395775</v>
      </c>
      <c r="L21" s="20" t="n">
        <v>4.82061818</v>
      </c>
      <c r="M21" s="18" t="n">
        <v>453.31234764</v>
      </c>
      <c r="N21" s="20" t="n">
        <v>6.2921512</v>
      </c>
      <c r="O21" s="18" t="s">
        <v>481</v>
      </c>
      <c r="P21" s="20" t="s">
        <v>481</v>
      </c>
      <c r="Q21" s="18" t="s">
        <v>481</v>
      </c>
      <c r="R21" s="20" t="s">
        <v>481</v>
      </c>
      <c r="S21" s="18" t="s">
        <v>481</v>
      </c>
      <c r="T21" s="20" t="s">
        <v>481</v>
      </c>
      <c r="U21" s="18" t="n">
        <v>432.48722401</v>
      </c>
      <c r="V21" s="20" t="n">
        <v>13.42465329</v>
      </c>
    </row>
    <row r="22" spans="1:22">
      <c r="A22" s="15" t="s">
        <v>497</v>
      </c>
      <c r="B22" s="17" t="n">
        <v>6598</v>
      </c>
      <c r="C22" s="18">
        <f>(36.0/B22*100)</f>
        <v/>
      </c>
      <c r="D22" s="19" t="n">
        <v>6562</v>
      </c>
      <c r="E22" s="18" t="n">
        <v>419.93202128</v>
      </c>
      <c r="F22" s="20" t="n">
        <v>6.95125927</v>
      </c>
      <c r="G22" s="18" t="n">
        <v>462.45926278</v>
      </c>
      <c r="H22" s="20" t="n">
        <v>6.23875275</v>
      </c>
      <c r="I22" s="18" t="n">
        <v>501.86590144</v>
      </c>
      <c r="J22" s="20" t="n">
        <v>4.38882331</v>
      </c>
      <c r="K22" s="18" t="n">
        <v>470.14545432</v>
      </c>
      <c r="L22" s="20" t="n">
        <v>5.98733977</v>
      </c>
      <c r="M22" s="18" t="n">
        <v>424.5505214</v>
      </c>
      <c r="N22" s="20" t="n">
        <v>12.09171373</v>
      </c>
      <c r="O22" s="18" t="s">
        <v>481</v>
      </c>
      <c r="P22" s="20" t="s">
        <v>481</v>
      </c>
      <c r="Q22" s="18" t="s">
        <v>481</v>
      </c>
      <c r="R22" s="20" t="s">
        <v>481</v>
      </c>
      <c r="S22" s="18" t="n">
        <v>493.85363777</v>
      </c>
      <c r="T22" s="20" t="n">
        <v>46.39187107</v>
      </c>
      <c r="U22" s="18" t="n">
        <v>384.75836522</v>
      </c>
      <c r="V22" s="20" t="n">
        <v>10.97533064</v>
      </c>
    </row>
    <row r="23" spans="1:22">
      <c r="A23" s="15" t="s">
        <v>498</v>
      </c>
      <c r="B23" s="17" t="n">
        <v>11583</v>
      </c>
      <c r="C23" s="18">
        <f>(235.0/B23*100)</f>
        <v/>
      </c>
      <c r="D23" s="19" t="n">
        <v>11348</v>
      </c>
      <c r="E23" s="18" t="n">
        <v>442.44832799</v>
      </c>
      <c r="F23" s="20" t="n">
        <v>6.64425061</v>
      </c>
      <c r="G23" s="18" t="n">
        <v>475.33713838</v>
      </c>
      <c r="H23" s="20" t="n">
        <v>6.09505214</v>
      </c>
      <c r="I23" s="18" t="n">
        <v>507.48727251</v>
      </c>
      <c r="J23" s="20" t="n">
        <v>4.07348358</v>
      </c>
      <c r="K23" s="18" t="n">
        <v>491.62908563</v>
      </c>
      <c r="L23" s="20" t="n">
        <v>3.7030643</v>
      </c>
      <c r="M23" s="18" t="n">
        <v>456.42298295</v>
      </c>
      <c r="N23" s="20" t="n">
        <v>6.22776086</v>
      </c>
      <c r="O23" s="18" t="s">
        <v>481</v>
      </c>
      <c r="P23" s="20" t="s">
        <v>481</v>
      </c>
      <c r="Q23" s="18" t="s">
        <v>481</v>
      </c>
      <c r="R23" s="20" t="s">
        <v>481</v>
      </c>
      <c r="S23" s="18" t="s">
        <v>481</v>
      </c>
      <c r="T23" s="20" t="s">
        <v>481</v>
      </c>
      <c r="U23" s="18" t="n">
        <v>431.14044179</v>
      </c>
      <c r="V23" s="20" t="n">
        <v>11.06436335</v>
      </c>
    </row>
    <row r="24" spans="1:22">
      <c r="A24" s="15" t="s">
        <v>499</v>
      </c>
      <c r="B24" s="17" t="n">
        <v>6647</v>
      </c>
      <c r="C24" s="18">
        <f>(7.0/B24*100)</f>
        <v/>
      </c>
      <c r="D24" s="19" t="n">
        <v>6640</v>
      </c>
      <c r="E24" s="18" t="n">
        <v>524.55734961</v>
      </c>
      <c r="F24" s="20" t="n">
        <v>6.47082892</v>
      </c>
      <c r="G24" s="18" t="n">
        <v>535.09464595</v>
      </c>
      <c r="H24" s="20" t="n">
        <v>7.26962518</v>
      </c>
      <c r="I24" s="18" t="n">
        <v>555.41073769</v>
      </c>
      <c r="J24" s="20" t="n">
        <v>3.88471641</v>
      </c>
      <c r="K24" s="18" t="n">
        <v>514.25332073</v>
      </c>
      <c r="L24" s="20" t="n">
        <v>4.22490694</v>
      </c>
      <c r="M24" s="18" t="n">
        <v>484.53808905</v>
      </c>
      <c r="N24" s="20" t="n">
        <v>15.38063095</v>
      </c>
      <c r="O24" s="18" t="s">
        <v>481</v>
      </c>
      <c r="P24" s="20" t="s">
        <v>481</v>
      </c>
      <c r="Q24" s="18" t="s">
        <v>481</v>
      </c>
      <c r="R24" s="20" t="s">
        <v>481</v>
      </c>
      <c r="S24" s="18" t="s">
        <v>481</v>
      </c>
      <c r="T24" s="20" t="s">
        <v>481</v>
      </c>
      <c r="U24" s="18" t="n">
        <v>453.82590342</v>
      </c>
      <c r="V24" s="20" t="n">
        <v>15.75622838</v>
      </c>
    </row>
    <row r="25" spans="1:22">
      <c r="A25" s="15" t="s">
        <v>500</v>
      </c>
      <c r="B25" s="17" t="n">
        <v>5581</v>
      </c>
      <c r="C25" s="18">
        <f>(25.0/B25*100)</f>
        <v/>
      </c>
      <c r="D25" s="19" t="n">
        <v>5556</v>
      </c>
      <c r="E25" s="18" t="n">
        <v>487.16874228</v>
      </c>
      <c r="F25" s="20" t="n">
        <v>10.27790374</v>
      </c>
      <c r="G25" s="18" t="n">
        <v>473.57300506</v>
      </c>
      <c r="H25" s="20" t="n">
        <v>7.27922379</v>
      </c>
      <c r="I25" s="18" t="n">
        <v>532.824607</v>
      </c>
      <c r="J25" s="20" t="n">
        <v>5.2919786</v>
      </c>
      <c r="K25" s="18" t="n">
        <v>540.74459302</v>
      </c>
      <c r="L25" s="20" t="n">
        <v>3.89599094</v>
      </c>
      <c r="M25" s="18" t="n">
        <v>433.74903496</v>
      </c>
      <c r="N25" s="20" t="n">
        <v>6.33413158</v>
      </c>
      <c r="O25" s="18" t="s">
        <v>481</v>
      </c>
      <c r="P25" s="20" t="s">
        <v>481</v>
      </c>
      <c r="Q25" s="18" t="s">
        <v>481</v>
      </c>
      <c r="R25" s="20" t="s">
        <v>481</v>
      </c>
      <c r="S25" s="18" t="s">
        <v>481</v>
      </c>
      <c r="T25" s="20" t="s">
        <v>481</v>
      </c>
      <c r="U25" s="18" t="n">
        <v>499.06529154</v>
      </c>
      <c r="V25" s="20" t="n">
        <v>32.74820562</v>
      </c>
    </row>
    <row r="26" spans="1:22">
      <c r="A26" s="15" t="s">
        <v>501</v>
      </c>
      <c r="B26" s="17" t="n">
        <v>4869</v>
      </c>
      <c r="C26" s="18">
        <f>(53.0/B26*100)</f>
        <v/>
      </c>
      <c r="D26" s="19" t="n">
        <v>4816</v>
      </c>
      <c r="E26" s="18" t="n">
        <v>428.93093797</v>
      </c>
      <c r="F26" s="20" t="n">
        <v>8.13494923</v>
      </c>
      <c r="G26" s="18" t="n">
        <v>463.87285371</v>
      </c>
      <c r="H26" s="20" t="n">
        <v>5.19496183</v>
      </c>
      <c r="I26" s="18" t="n">
        <v>494.13038857</v>
      </c>
      <c r="J26" s="20" t="n">
        <v>2.17588048</v>
      </c>
      <c r="K26" s="18" t="n">
        <v>473.38694755</v>
      </c>
      <c r="L26" s="20" t="n">
        <v>3.92037397</v>
      </c>
      <c r="M26" s="18" t="n">
        <v>454.2412473</v>
      </c>
      <c r="N26" s="20" t="n">
        <v>7.54007811</v>
      </c>
      <c r="O26" s="18" t="s">
        <v>481</v>
      </c>
      <c r="P26" s="20" t="s">
        <v>481</v>
      </c>
      <c r="Q26" s="18" t="s">
        <v>481</v>
      </c>
      <c r="R26" s="20" t="s">
        <v>481</v>
      </c>
      <c r="S26" s="18" t="s">
        <v>481</v>
      </c>
      <c r="T26" s="20" t="s">
        <v>481</v>
      </c>
      <c r="U26" s="18" t="n">
        <v>421.19801593</v>
      </c>
      <c r="V26" s="20" t="n">
        <v>9.023375529999999</v>
      </c>
    </row>
    <row r="27" spans="1:22">
      <c r="A27" s="15" t="s">
        <v>502</v>
      </c>
      <c r="B27" s="17" t="n">
        <v>5299</v>
      </c>
      <c r="C27" s="18">
        <f>(55.0/B27*100)</f>
        <v/>
      </c>
      <c r="D27" s="19" t="n">
        <v>5244</v>
      </c>
      <c r="E27" s="18" t="n">
        <v>457.41922887</v>
      </c>
      <c r="F27" s="20" t="n">
        <v>5.44825028</v>
      </c>
      <c r="G27" s="18" t="n">
        <v>488.51320816</v>
      </c>
      <c r="H27" s="20" t="n">
        <v>3.31015822</v>
      </c>
      <c r="I27" s="18" t="n">
        <v>517.190934</v>
      </c>
      <c r="J27" s="20" t="n">
        <v>2.39745771</v>
      </c>
      <c r="K27" s="18" t="n">
        <v>479.86671249</v>
      </c>
      <c r="L27" s="20" t="n">
        <v>2.69588299</v>
      </c>
      <c r="M27" s="18" t="n">
        <v>423.78790135</v>
      </c>
      <c r="N27" s="20" t="n">
        <v>3.98999594</v>
      </c>
      <c r="O27" s="18" t="s">
        <v>481</v>
      </c>
      <c r="P27" s="20" t="s">
        <v>481</v>
      </c>
      <c r="Q27" s="18" t="s">
        <v>481</v>
      </c>
      <c r="R27" s="20" t="s">
        <v>481</v>
      </c>
      <c r="S27" s="18" t="s">
        <v>481</v>
      </c>
      <c r="T27" s="20" t="s">
        <v>481</v>
      </c>
      <c r="U27" s="18" t="n">
        <v>402.8864353</v>
      </c>
      <c r="V27" s="20" t="n">
        <v>7.59583569</v>
      </c>
    </row>
    <row r="28" spans="1:22">
      <c r="A28" s="15" t="s">
        <v>503</v>
      </c>
      <c r="B28" s="17" t="n">
        <v>7568</v>
      </c>
      <c r="C28" s="18">
        <f>(196.0/B28*100)</f>
        <v/>
      </c>
      <c r="D28" s="19" t="n">
        <v>7372</v>
      </c>
      <c r="E28" s="18" t="n">
        <v>390.12334334</v>
      </c>
      <c r="F28" s="20" t="n">
        <v>3.82382358</v>
      </c>
      <c r="G28" s="18" t="n">
        <v>408.41941632</v>
      </c>
      <c r="H28" s="20" t="n">
        <v>3.25186754</v>
      </c>
      <c r="I28" s="18" t="n">
        <v>416.13349675</v>
      </c>
      <c r="J28" s="20" t="n">
        <v>2.85696246</v>
      </c>
      <c r="K28" s="18" t="n">
        <v>416.7689014</v>
      </c>
      <c r="L28" s="20" t="n">
        <v>3.72335708</v>
      </c>
      <c r="M28" s="18" t="n">
        <v>404.13273028</v>
      </c>
      <c r="N28" s="20" t="n">
        <v>12.41326105</v>
      </c>
      <c r="O28" s="18" t="s">
        <v>481</v>
      </c>
      <c r="P28" s="20" t="s">
        <v>481</v>
      </c>
      <c r="Q28" s="18" t="s">
        <v>481</v>
      </c>
      <c r="R28" s="20" t="s">
        <v>481</v>
      </c>
      <c r="S28" s="18" t="s">
        <v>481</v>
      </c>
      <c r="T28" s="20" t="s">
        <v>481</v>
      </c>
      <c r="U28" s="18" t="n">
        <v>366.26994838</v>
      </c>
      <c r="V28" s="20" t="n">
        <v>8.910884660000001</v>
      </c>
    </row>
    <row r="29" spans="1:22">
      <c r="A29" s="15" t="s">
        <v>504</v>
      </c>
      <c r="B29" s="17" t="n">
        <v>5385</v>
      </c>
      <c r="C29" s="18">
        <f>(30.0/B29*100)</f>
        <v/>
      </c>
      <c r="D29" s="19" t="n">
        <v>5355</v>
      </c>
      <c r="E29" s="18" t="n">
        <v>502.23405256</v>
      </c>
      <c r="F29" s="20" t="n">
        <v>7.54040057</v>
      </c>
      <c r="G29" s="18" t="n">
        <v>515.6420075</v>
      </c>
      <c r="H29" s="20" t="n">
        <v>4.42244541</v>
      </c>
      <c r="I29" s="18" t="n">
        <v>532.14170066</v>
      </c>
      <c r="J29" s="20" t="n">
        <v>2.52753129</v>
      </c>
      <c r="K29" s="18" t="n">
        <v>501.98842005</v>
      </c>
      <c r="L29" s="20" t="n">
        <v>4.16671117</v>
      </c>
      <c r="M29" s="18" t="n">
        <v>510.11281269</v>
      </c>
      <c r="N29" s="20" t="n">
        <v>4.5702483</v>
      </c>
      <c r="O29" s="18" t="s">
        <v>481</v>
      </c>
      <c r="P29" s="20" t="s">
        <v>481</v>
      </c>
      <c r="Q29" s="18" t="n">
        <v>335.3902018</v>
      </c>
      <c r="R29" s="20" t="n">
        <v>12.1685767</v>
      </c>
      <c r="S29" s="18" t="s">
        <v>481</v>
      </c>
      <c r="T29" s="20" t="s">
        <v>481</v>
      </c>
      <c r="U29" s="18" t="n">
        <v>441.67614861</v>
      </c>
      <c r="V29" s="20" t="n">
        <v>11.09473638</v>
      </c>
    </row>
    <row r="30" spans="1:22">
      <c r="A30" s="15" t="s">
        <v>505</v>
      </c>
      <c r="B30" s="17" t="n">
        <v>4520</v>
      </c>
      <c r="C30" s="18">
        <f>(148.0/B30*100)</f>
        <v/>
      </c>
      <c r="D30" s="19" t="n">
        <v>4372</v>
      </c>
      <c r="E30" s="18" t="n">
        <v>452.91002481</v>
      </c>
      <c r="F30" s="20" t="n">
        <v>6.96010742</v>
      </c>
      <c r="G30" s="18" t="n">
        <v>497.28756359</v>
      </c>
      <c r="H30" s="20" t="n">
        <v>5.13015532</v>
      </c>
      <c r="I30" s="18" t="n">
        <v>516.01330776</v>
      </c>
      <c r="J30" s="20" t="n">
        <v>2.83703773</v>
      </c>
      <c r="K30" s="18" t="n">
        <v>492.13961555</v>
      </c>
      <c r="L30" s="20" t="n">
        <v>4.40940995</v>
      </c>
      <c r="M30" s="18" t="n">
        <v>422.17925588</v>
      </c>
      <c r="N30" s="20" t="n">
        <v>5.81826465</v>
      </c>
      <c r="O30" s="18" t="s">
        <v>481</v>
      </c>
      <c r="P30" s="20" t="s">
        <v>481</v>
      </c>
      <c r="Q30" s="18" t="s">
        <v>481</v>
      </c>
      <c r="R30" s="20" t="s">
        <v>481</v>
      </c>
      <c r="S30" s="18" t="s">
        <v>481</v>
      </c>
      <c r="T30" s="20" t="s">
        <v>481</v>
      </c>
      <c r="U30" s="18" t="n">
        <v>421.38685022</v>
      </c>
      <c r="V30" s="20" t="n">
        <v>9.22627378</v>
      </c>
    </row>
    <row r="31" spans="1:22">
      <c r="A31" s="15" t="s">
        <v>506</v>
      </c>
      <c r="B31" s="17" t="n">
        <v>5456</v>
      </c>
      <c r="C31" s="18">
        <f>(135.0/B31*100)</f>
        <v/>
      </c>
      <c r="D31" s="19" t="n">
        <v>5321</v>
      </c>
      <c r="E31" s="18" t="n">
        <v>444.04361796</v>
      </c>
      <c r="F31" s="20" t="n">
        <v>8.29182376</v>
      </c>
      <c r="G31" s="18" t="n">
        <v>490.8359958</v>
      </c>
      <c r="H31" s="20" t="n">
        <v>4.73586222</v>
      </c>
      <c r="I31" s="18" t="n">
        <v>514.3121969</v>
      </c>
      <c r="J31" s="20" t="n">
        <v>2.28743882</v>
      </c>
      <c r="K31" s="18" t="n">
        <v>501.64425787</v>
      </c>
      <c r="L31" s="20" t="n">
        <v>4.00561494</v>
      </c>
      <c r="M31" s="18" t="s">
        <v>481</v>
      </c>
      <c r="N31" s="20" t="s">
        <v>481</v>
      </c>
      <c r="O31" s="18" t="s">
        <v>481</v>
      </c>
      <c r="P31" s="20" t="s">
        <v>481</v>
      </c>
      <c r="Q31" s="18" t="s">
        <v>481</v>
      </c>
      <c r="R31" s="20" t="s">
        <v>481</v>
      </c>
      <c r="S31" s="18" t="s">
        <v>481</v>
      </c>
      <c r="T31" s="20" t="s">
        <v>481</v>
      </c>
      <c r="U31" s="18" t="n">
        <v>423.96551993</v>
      </c>
      <c r="V31" s="20" t="n">
        <v>6.11337301</v>
      </c>
    </row>
    <row r="32" spans="1:22">
      <c r="A32" s="15" t="s">
        <v>507</v>
      </c>
      <c r="B32" s="17" t="n">
        <v>4478</v>
      </c>
      <c r="C32" s="18">
        <f>(6.0/B32*100)</f>
        <v/>
      </c>
      <c r="D32" s="19" t="n">
        <v>4472</v>
      </c>
      <c r="E32" s="18" t="n">
        <v>434.98596034</v>
      </c>
      <c r="F32" s="20" t="n">
        <v>8.061623669999999</v>
      </c>
      <c r="G32" s="18" t="n">
        <v>481.07510205</v>
      </c>
      <c r="H32" s="20" t="n">
        <v>8.548854179999999</v>
      </c>
      <c r="I32" s="18" t="n">
        <v>511.7735188</v>
      </c>
      <c r="J32" s="20" t="n">
        <v>3.42675468</v>
      </c>
      <c r="K32" s="18" t="n">
        <v>510.20983852</v>
      </c>
      <c r="L32" s="20" t="n">
        <v>2.73993562</v>
      </c>
      <c r="M32" s="18" t="n">
        <v>411.26327339</v>
      </c>
      <c r="N32" s="20" t="n">
        <v>12.39222594</v>
      </c>
      <c r="O32" s="18" t="s">
        <v>481</v>
      </c>
      <c r="P32" s="20" t="s">
        <v>481</v>
      </c>
      <c r="Q32" s="18" t="s">
        <v>481</v>
      </c>
      <c r="R32" s="20" t="s">
        <v>481</v>
      </c>
      <c r="S32" s="18" t="s">
        <v>481</v>
      </c>
      <c r="T32" s="20" t="s">
        <v>481</v>
      </c>
      <c r="U32" s="18" t="n">
        <v>468.1195008</v>
      </c>
      <c r="V32" s="20" t="n">
        <v>12.78241183</v>
      </c>
    </row>
    <row r="33" spans="1:22">
      <c r="A33" s="15" t="s">
        <v>508</v>
      </c>
      <c r="B33" s="17" t="n">
        <v>7325</v>
      </c>
      <c r="C33" s="18">
        <f>(78.0/B33*100)</f>
        <v/>
      </c>
      <c r="D33" s="19" t="n">
        <v>7247</v>
      </c>
      <c r="E33" s="18" t="n">
        <v>461.21409654</v>
      </c>
      <c r="F33" s="20" t="n">
        <v>6.94775639</v>
      </c>
      <c r="G33" s="18" t="n">
        <v>504.46845893</v>
      </c>
      <c r="H33" s="20" t="n">
        <v>6.10032976</v>
      </c>
      <c r="I33" s="18" t="n">
        <v>515.40991128</v>
      </c>
      <c r="J33" s="20" t="n">
        <v>3.4114271</v>
      </c>
      <c r="K33" s="18" t="n">
        <v>446.09710392</v>
      </c>
      <c r="L33" s="20" t="n">
        <v>6.62798082</v>
      </c>
      <c r="M33" s="18" t="n">
        <v>489.45728579</v>
      </c>
      <c r="N33" s="20" t="n">
        <v>3.51800922</v>
      </c>
      <c r="O33" s="18" t="s">
        <v>481</v>
      </c>
      <c r="P33" s="20" t="s">
        <v>481</v>
      </c>
      <c r="Q33" s="18" t="s">
        <v>481</v>
      </c>
      <c r="R33" s="20" t="s">
        <v>481</v>
      </c>
      <c r="S33" s="18" t="s">
        <v>481</v>
      </c>
      <c r="T33" s="20" t="s">
        <v>481</v>
      </c>
      <c r="U33" s="18" t="n">
        <v>428.85063855</v>
      </c>
      <c r="V33" s="20" t="n">
        <v>11.09500745</v>
      </c>
    </row>
    <row r="34" spans="1:22">
      <c r="A34" s="15" t="s">
        <v>509</v>
      </c>
      <c r="B34" s="17" t="n">
        <v>6350</v>
      </c>
      <c r="C34" s="18">
        <f>(67.0/B34*100)</f>
        <v/>
      </c>
      <c r="D34" s="19" t="n">
        <v>6283</v>
      </c>
      <c r="E34" s="18" t="n">
        <v>438.17446085</v>
      </c>
      <c r="F34" s="20" t="n">
        <v>6.96802444</v>
      </c>
      <c r="G34" s="18" t="n">
        <v>455.0523411</v>
      </c>
      <c r="H34" s="20" t="n">
        <v>6.56651616</v>
      </c>
      <c r="I34" s="18" t="n">
        <v>506.62017677</v>
      </c>
      <c r="J34" s="20" t="n">
        <v>3.38903325</v>
      </c>
      <c r="K34" s="18" t="n">
        <v>483.68674049</v>
      </c>
      <c r="L34" s="20" t="n">
        <v>3.0356981</v>
      </c>
      <c r="M34" s="18" t="n">
        <v>431.08701148</v>
      </c>
      <c r="N34" s="20" t="n">
        <v>12.51358448</v>
      </c>
      <c r="O34" s="18" t="s">
        <v>481</v>
      </c>
      <c r="P34" s="20" t="s">
        <v>481</v>
      </c>
      <c r="Q34" s="18" t="n">
        <v>336.51078337</v>
      </c>
      <c r="R34" s="20" t="n">
        <v>12.24828707</v>
      </c>
      <c r="S34" s="18" t="s">
        <v>481</v>
      </c>
      <c r="T34" s="20" t="s">
        <v>481</v>
      </c>
      <c r="U34" s="18" t="n">
        <v>401.08782042</v>
      </c>
      <c r="V34" s="20" t="n">
        <v>9.84413277</v>
      </c>
    </row>
    <row r="35" spans="1:22">
      <c r="A35" s="15" t="s">
        <v>510</v>
      </c>
      <c r="B35" s="17" t="n">
        <v>6406</v>
      </c>
      <c r="C35" s="18">
        <f>(50.0/B35*100)</f>
        <v/>
      </c>
      <c r="D35" s="19" t="n">
        <v>6356</v>
      </c>
      <c r="E35" s="18" t="n">
        <v>500.76517664</v>
      </c>
      <c r="F35" s="20" t="n">
        <v>8.86024535</v>
      </c>
      <c r="G35" s="18" t="n">
        <v>498.53205301</v>
      </c>
      <c r="H35" s="20" t="n">
        <v>7.92746984</v>
      </c>
      <c r="I35" s="18" t="n">
        <v>523.08574455</v>
      </c>
      <c r="J35" s="20" t="n">
        <v>3.69579729</v>
      </c>
      <c r="K35" s="18" t="n">
        <v>479.94718648</v>
      </c>
      <c r="L35" s="20" t="n">
        <v>4.59712075</v>
      </c>
      <c r="M35" s="18" t="n">
        <v>514.86266033</v>
      </c>
      <c r="N35" s="20" t="n">
        <v>1.77754029</v>
      </c>
      <c r="O35" s="18" t="s">
        <v>481</v>
      </c>
      <c r="P35" s="20" t="s">
        <v>481</v>
      </c>
      <c r="Q35" s="18" t="n">
        <v>349.78970242</v>
      </c>
      <c r="R35" s="20" t="n">
        <v>6.90672373</v>
      </c>
      <c r="S35" s="18" t="s">
        <v>481</v>
      </c>
      <c r="T35" s="20" t="s">
        <v>481</v>
      </c>
      <c r="U35" s="18" t="n">
        <v>449.36710295</v>
      </c>
      <c r="V35" s="20" t="n">
        <v>14.05704438</v>
      </c>
    </row>
    <row r="36" spans="1:22">
      <c r="A36" s="15" t="s">
        <v>511</v>
      </c>
      <c r="B36" s="17" t="n">
        <v>6736</v>
      </c>
      <c r="C36" s="18">
        <f>(42.0/B36*100)</f>
        <v/>
      </c>
      <c r="D36" s="19" t="n">
        <v>6694</v>
      </c>
      <c r="E36" s="18" t="n">
        <v>434.64349722</v>
      </c>
      <c r="F36" s="20" t="n">
        <v>8.841064380000001</v>
      </c>
      <c r="G36" s="18" t="n">
        <v>466.62716392</v>
      </c>
      <c r="H36" s="20" t="n">
        <v>7.35248724</v>
      </c>
      <c r="I36" s="18" t="n">
        <v>496.27600151</v>
      </c>
      <c r="J36" s="20" t="n">
        <v>3.73464174</v>
      </c>
      <c r="K36" s="18" t="n">
        <v>492.68229884</v>
      </c>
      <c r="L36" s="20" t="n">
        <v>2.7368988</v>
      </c>
      <c r="M36" s="18" t="n">
        <v>467.60582163</v>
      </c>
      <c r="N36" s="20" t="n">
        <v>3.41039353</v>
      </c>
      <c r="O36" s="18" t="s">
        <v>481</v>
      </c>
      <c r="P36" s="20" t="s">
        <v>481</v>
      </c>
      <c r="Q36" s="18" t="s">
        <v>481</v>
      </c>
      <c r="R36" s="20" t="s">
        <v>481</v>
      </c>
      <c r="S36" s="18" t="s">
        <v>481</v>
      </c>
      <c r="T36" s="20" t="s">
        <v>481</v>
      </c>
      <c r="U36" s="18" t="n">
        <v>428.91434989</v>
      </c>
      <c r="V36" s="20" t="n">
        <v>9.616561600000001</v>
      </c>
    </row>
    <row r="37" spans="1:22">
      <c r="A37" s="15" t="s">
        <v>512</v>
      </c>
      <c r="B37" s="17" t="n">
        <v>5458</v>
      </c>
      <c r="C37" s="18">
        <f>(88.0/B37*100)</f>
        <v/>
      </c>
      <c r="D37" s="19" t="n">
        <v>5370</v>
      </c>
      <c r="E37" s="18" t="n">
        <v>461.81702181</v>
      </c>
      <c r="F37" s="20" t="n">
        <v>6.65545172</v>
      </c>
      <c r="G37" s="18" t="n">
        <v>483.87619674</v>
      </c>
      <c r="H37" s="20" t="n">
        <v>5.13707475</v>
      </c>
      <c r="I37" s="18" t="n">
        <v>516.38861216</v>
      </c>
      <c r="J37" s="20" t="n">
        <v>2.98558238</v>
      </c>
      <c r="K37" s="18" t="n">
        <v>489.39248634</v>
      </c>
      <c r="L37" s="20" t="n">
        <v>4.80691067</v>
      </c>
      <c r="M37" s="18" t="n">
        <v>398.61657436</v>
      </c>
      <c r="N37" s="20" t="n">
        <v>8.69317599</v>
      </c>
      <c r="O37" s="18" t="s">
        <v>481</v>
      </c>
      <c r="P37" s="20" t="s">
        <v>481</v>
      </c>
      <c r="Q37" s="18" t="s">
        <v>481</v>
      </c>
      <c r="R37" s="20" t="s">
        <v>481</v>
      </c>
      <c r="S37" s="18" t="s">
        <v>481</v>
      </c>
      <c r="T37" s="20" t="s">
        <v>481</v>
      </c>
      <c r="U37" s="18" t="n">
        <v>412.61698558</v>
      </c>
      <c r="V37" s="20" t="n">
        <v>7.88752987</v>
      </c>
    </row>
    <row r="38" spans="1:22">
      <c r="A38" s="15" t="s">
        <v>513</v>
      </c>
      <c r="B38" s="17" t="n">
        <v>5860</v>
      </c>
      <c r="C38" s="18">
        <f>(20.0/B38*100)</f>
        <v/>
      </c>
      <c r="D38" s="19" t="n">
        <v>5840</v>
      </c>
      <c r="E38" s="18" t="n">
        <v>482.15270186</v>
      </c>
      <c r="F38" s="20" t="n">
        <v>9.50609931</v>
      </c>
      <c r="G38" s="18" t="n">
        <v>523.8147584</v>
      </c>
      <c r="H38" s="20" t="n">
        <v>4.37901557</v>
      </c>
      <c r="I38" s="18" t="n">
        <v>547.48127808</v>
      </c>
      <c r="J38" s="20" t="n">
        <v>3.69897076</v>
      </c>
      <c r="K38" s="18" t="n">
        <v>514.76323129</v>
      </c>
      <c r="L38" s="20" t="n">
        <v>4.64768377</v>
      </c>
      <c r="M38" s="18" t="n">
        <v>484.7089518</v>
      </c>
      <c r="N38" s="20" t="n">
        <v>6.53951454</v>
      </c>
      <c r="O38" s="18" t="s">
        <v>481</v>
      </c>
      <c r="P38" s="20" t="s">
        <v>481</v>
      </c>
      <c r="Q38" s="18" t="s">
        <v>481</v>
      </c>
      <c r="R38" s="20" t="s">
        <v>481</v>
      </c>
      <c r="S38" s="18" t="s">
        <v>481</v>
      </c>
      <c r="T38" s="20" t="s">
        <v>481</v>
      </c>
      <c r="U38" s="18" t="n">
        <v>462.18229407</v>
      </c>
      <c r="V38" s="20" t="n">
        <v>9.36560147</v>
      </c>
    </row>
    <row r="39" spans="1:22">
      <c r="A39" s="15" t="s">
        <v>514</v>
      </c>
      <c r="B39" s="17" t="n">
        <v>5895</v>
      </c>
      <c r="C39" s="18">
        <f>(33.0/B39*100)</f>
        <v/>
      </c>
      <c r="D39" s="19" t="n">
        <v>5862</v>
      </c>
      <c r="E39" s="18" t="n">
        <v>389.35404818</v>
      </c>
      <c r="F39" s="20" t="n">
        <v>5.58593077</v>
      </c>
      <c r="G39" s="18" t="n">
        <v>407.83767373</v>
      </c>
      <c r="H39" s="20" t="n">
        <v>6.74126289</v>
      </c>
      <c r="I39" s="18" t="n">
        <v>443.56926547</v>
      </c>
      <c r="J39" s="20" t="n">
        <v>6.98693872</v>
      </c>
      <c r="K39" s="18" t="n">
        <v>425.93015935</v>
      </c>
      <c r="L39" s="20" t="n">
        <v>4.11739872</v>
      </c>
      <c r="M39" s="18" t="n">
        <v>387.11765216</v>
      </c>
      <c r="N39" s="20" t="n">
        <v>6.25137534</v>
      </c>
      <c r="O39" s="18" t="s">
        <v>481</v>
      </c>
      <c r="P39" s="20" t="s">
        <v>481</v>
      </c>
      <c r="Q39" s="18" t="s">
        <v>481</v>
      </c>
      <c r="R39" s="20" t="s">
        <v>481</v>
      </c>
      <c r="S39" s="18" t="s">
        <v>481</v>
      </c>
      <c r="T39" s="20" t="s">
        <v>481</v>
      </c>
      <c r="U39" s="18" t="n">
        <v>368.3585839</v>
      </c>
      <c r="V39" s="20" t="n">
        <v>10.15655276</v>
      </c>
    </row>
    <row r="40" spans="1:22">
      <c r="A40" s="15" t="s">
        <v>515</v>
      </c>
      <c r="B40" s="17" t="n">
        <v>14157</v>
      </c>
      <c r="C40" s="18">
        <f>(359.0/B40*100)</f>
        <v/>
      </c>
      <c r="D40" s="19" t="n">
        <v>13798</v>
      </c>
      <c r="E40" s="18" t="n">
        <v>445.13308552</v>
      </c>
      <c r="F40" s="20" t="n">
        <v>7.71905317</v>
      </c>
      <c r="G40" s="18" t="n">
        <v>498.21636836</v>
      </c>
      <c r="H40" s="20" t="n">
        <v>5.7590429</v>
      </c>
      <c r="I40" s="18" t="n">
        <v>509.79755697</v>
      </c>
      <c r="J40" s="20" t="n">
        <v>2.75669718</v>
      </c>
      <c r="K40" s="18" t="n">
        <v>473.78943138</v>
      </c>
      <c r="L40" s="20" t="n">
        <v>3.87565672</v>
      </c>
      <c r="M40" s="18" t="n">
        <v>414.04269234</v>
      </c>
      <c r="N40" s="20" t="n">
        <v>6.08916014</v>
      </c>
      <c r="O40" s="18" t="s">
        <v>481</v>
      </c>
      <c r="P40" s="20" t="s">
        <v>481</v>
      </c>
      <c r="Q40" s="18" t="s">
        <v>481</v>
      </c>
      <c r="R40" s="20" t="s">
        <v>481</v>
      </c>
      <c r="S40" s="18" t="s">
        <v>481</v>
      </c>
      <c r="T40" s="20" t="s">
        <v>481</v>
      </c>
      <c r="U40" s="18" t="n">
        <v>417.40491142</v>
      </c>
      <c r="V40" s="20" t="n">
        <v>8.86127877</v>
      </c>
    </row>
    <row r="41" spans="1:22">
      <c r="A41" s="15" t="s">
        <v>516</v>
      </c>
      <c r="B41" s="17" t="n">
        <v>5712</v>
      </c>
      <c r="C41" s="18">
        <f>(47.0/B41*100)</f>
        <v/>
      </c>
      <c r="D41" s="19" t="n">
        <v>5665</v>
      </c>
      <c r="E41" s="18" t="n">
        <v>456.29955913</v>
      </c>
      <c r="F41" s="20" t="n">
        <v>5.73965306</v>
      </c>
      <c r="G41" s="18" t="n">
        <v>478.56880741</v>
      </c>
      <c r="H41" s="20" t="n">
        <v>4.41024021</v>
      </c>
      <c r="I41" s="18" t="n">
        <v>485.85192701</v>
      </c>
      <c r="J41" s="20" t="n">
        <v>3.42960727</v>
      </c>
      <c r="K41" s="18" t="n">
        <v>450.38316894</v>
      </c>
      <c r="L41" s="20" t="n">
        <v>4.54121031</v>
      </c>
      <c r="M41" s="18" t="n">
        <v>431.51482993</v>
      </c>
      <c r="N41" s="20" t="n">
        <v>6.27770112</v>
      </c>
      <c r="O41" s="18" t="s">
        <v>481</v>
      </c>
      <c r="P41" s="20" t="s">
        <v>481</v>
      </c>
      <c r="Q41" s="18" t="n">
        <v>392.51815558</v>
      </c>
      <c r="R41" s="20" t="n">
        <v>16.89642718</v>
      </c>
      <c r="S41" s="18" t="s">
        <v>481</v>
      </c>
      <c r="T41" s="20" t="s">
        <v>481</v>
      </c>
      <c r="U41" s="18" t="n">
        <v>414.02137981</v>
      </c>
      <c r="V41" s="20" t="n">
        <v>10.97169902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349.13220085</v>
      </c>
      <c r="F45" s="20" t="n">
        <v>4.36412551</v>
      </c>
      <c r="G45" s="18" t="n">
        <v>359.15810995</v>
      </c>
      <c r="H45" s="20" t="n">
        <v>3.86898548</v>
      </c>
      <c r="I45" s="18" t="n">
        <v>361.00662365</v>
      </c>
      <c r="J45" s="20" t="n">
        <v>3.4329152</v>
      </c>
      <c r="K45" s="18" t="n">
        <v>367.51557904</v>
      </c>
      <c r="L45" s="20" t="n">
        <v>3.7175076</v>
      </c>
      <c r="M45" s="18" t="s">
        <v>481</v>
      </c>
      <c r="N45" s="20" t="s">
        <v>481</v>
      </c>
      <c r="O45" s="18" t="s">
        <v>481</v>
      </c>
      <c r="P45" s="20" t="s">
        <v>481</v>
      </c>
      <c r="Q45" s="18" t="n">
        <v>468.7903</v>
      </c>
      <c r="R45" s="20" t="n">
        <v>24.70106772</v>
      </c>
      <c r="S45" s="18" t="n">
        <v>333.10846757</v>
      </c>
      <c r="T45" s="20" t="n">
        <v>13.06250992</v>
      </c>
      <c r="U45" s="18" t="n">
        <v>341.85346066</v>
      </c>
      <c r="V45" s="20" t="n">
        <v>8.198618</v>
      </c>
    </row>
    <row r="46" spans="1:22">
      <c r="A46" s="15" t="s">
        <v>521</v>
      </c>
      <c r="B46" s="17" t="n">
        <v>23141</v>
      </c>
      <c r="C46" s="18">
        <f>(1857.0/B46*100)</f>
        <v/>
      </c>
      <c r="D46" s="19" t="n">
        <v>21284</v>
      </c>
      <c r="E46" s="18" t="n">
        <v>340.21977951</v>
      </c>
      <c r="F46" s="20" t="n">
        <v>5.3821455</v>
      </c>
      <c r="G46" s="18" t="n">
        <v>360.54106676</v>
      </c>
      <c r="H46" s="20" t="n">
        <v>6.3243672</v>
      </c>
      <c r="I46" s="18" t="n">
        <v>418.61964238</v>
      </c>
      <c r="J46" s="20" t="n">
        <v>6.20805266</v>
      </c>
      <c r="K46" s="18" t="n">
        <v>393.8157808</v>
      </c>
      <c r="L46" s="20" t="n">
        <v>3.22604973</v>
      </c>
      <c r="M46" s="18" t="n">
        <v>337.5417534</v>
      </c>
      <c r="N46" s="20" t="n">
        <v>3.26574895</v>
      </c>
      <c r="O46" s="18" t="s">
        <v>481</v>
      </c>
      <c r="P46" s="20" t="s">
        <v>481</v>
      </c>
      <c r="Q46" s="18" t="s">
        <v>481</v>
      </c>
      <c r="R46" s="20" t="s">
        <v>481</v>
      </c>
      <c r="S46" s="18" t="s">
        <v>481</v>
      </c>
      <c r="T46" s="20" t="s">
        <v>481</v>
      </c>
      <c r="U46" s="18" t="n">
        <v>343.80096552</v>
      </c>
      <c r="V46" s="20" t="n">
        <v>4.11227837</v>
      </c>
    </row>
    <row r="47" spans="1:22">
      <c r="A47" s="15" t="s">
        <v>522</v>
      </c>
      <c r="B47" s="17" t="n">
        <v>5928</v>
      </c>
      <c r="C47" s="18">
        <f>(223.0/B47*100)</f>
        <v/>
      </c>
      <c r="D47" s="19" t="n">
        <v>5705</v>
      </c>
      <c r="E47" s="18" t="n">
        <v>396.42662494</v>
      </c>
      <c r="F47" s="20" t="n">
        <v>6.58668415</v>
      </c>
      <c r="G47" s="18" t="n">
        <v>411.1083377</v>
      </c>
      <c r="H47" s="20" t="n">
        <v>6.03326632</v>
      </c>
      <c r="I47" s="18" t="n">
        <v>463.89066775</v>
      </c>
      <c r="J47" s="20" t="n">
        <v>5.21029423</v>
      </c>
      <c r="K47" s="18" t="n">
        <v>469.75209108</v>
      </c>
      <c r="L47" s="20" t="n">
        <v>4.25966598</v>
      </c>
      <c r="M47" s="18" t="n">
        <v>368.1951933</v>
      </c>
      <c r="N47" s="20" t="n">
        <v>6.312425</v>
      </c>
      <c r="O47" s="18" t="s">
        <v>481</v>
      </c>
      <c r="P47" s="20" t="s">
        <v>481</v>
      </c>
      <c r="Q47" s="18" t="s">
        <v>481</v>
      </c>
      <c r="R47" s="20" t="s">
        <v>481</v>
      </c>
      <c r="S47" s="18" t="s">
        <v>481</v>
      </c>
      <c r="T47" s="20" t="s">
        <v>481</v>
      </c>
      <c r="U47" s="18" t="n">
        <v>384.449767</v>
      </c>
      <c r="V47" s="20" t="n">
        <v>7.03913075</v>
      </c>
    </row>
    <row r="48" spans="1:22">
      <c r="A48" s="15" t="s">
        <v>523</v>
      </c>
      <c r="B48" s="17" t="n">
        <v>9841</v>
      </c>
      <c r="C48" s="18">
        <f>(7.0/B48*100)</f>
        <v/>
      </c>
      <c r="D48" s="19" t="n">
        <v>9834</v>
      </c>
      <c r="E48" s="18" t="n">
        <v>513.0783903</v>
      </c>
      <c r="F48" s="20" t="n">
        <v>8.796289639999999</v>
      </c>
      <c r="G48" s="18" t="n">
        <v>532.08513399</v>
      </c>
      <c r="H48" s="20" t="n">
        <v>10.01921393</v>
      </c>
      <c r="I48" s="18" t="n">
        <v>551.84817702</v>
      </c>
      <c r="J48" s="20" t="n">
        <v>6.18675075</v>
      </c>
      <c r="K48" s="18" t="n">
        <v>515.16087778</v>
      </c>
      <c r="L48" s="20" t="n">
        <v>5.59085929</v>
      </c>
      <c r="M48" s="18" t="n">
        <v>484.09279329</v>
      </c>
      <c r="N48" s="20" t="n">
        <v>7.99371132</v>
      </c>
      <c r="O48" s="18" t="s">
        <v>481</v>
      </c>
      <c r="P48" s="20" t="s">
        <v>481</v>
      </c>
      <c r="Q48" s="18" t="s">
        <v>481</v>
      </c>
      <c r="R48" s="20" t="s">
        <v>481</v>
      </c>
      <c r="S48" s="18" t="s">
        <v>481</v>
      </c>
      <c r="T48" s="20" t="s">
        <v>481</v>
      </c>
      <c r="U48" s="18" t="n">
        <v>472.7137207</v>
      </c>
      <c r="V48" s="20" t="n">
        <v>16.87196582</v>
      </c>
    </row>
    <row r="49" spans="1:22">
      <c r="A49" s="15" t="s">
        <v>524</v>
      </c>
      <c r="B49" s="17" t="n">
        <v>6349</v>
      </c>
      <c r="C49" s="18">
        <f>(56.0/B49*100)</f>
        <v/>
      </c>
      <c r="D49" s="19" t="n">
        <v>6293</v>
      </c>
      <c r="E49" s="18" t="n">
        <v>376.71616915</v>
      </c>
      <c r="F49" s="20" t="n">
        <v>6.07549211</v>
      </c>
      <c r="G49" s="18" t="n">
        <v>402.58135709</v>
      </c>
      <c r="H49" s="20" t="n">
        <v>7.10236543</v>
      </c>
      <c r="I49" s="18" t="n">
        <v>418.60133257</v>
      </c>
      <c r="J49" s="20" t="n">
        <v>4.30833599</v>
      </c>
      <c r="K49" s="18" t="n">
        <v>411.10740436</v>
      </c>
      <c r="L49" s="20" t="n">
        <v>3.03126072</v>
      </c>
      <c r="M49" s="18" t="s">
        <v>481</v>
      </c>
      <c r="N49" s="20" t="s">
        <v>481</v>
      </c>
      <c r="O49" s="18" t="s">
        <v>481</v>
      </c>
      <c r="P49" s="20" t="s">
        <v>481</v>
      </c>
      <c r="Q49" s="18" t="s">
        <v>481</v>
      </c>
      <c r="R49" s="20" t="s">
        <v>481</v>
      </c>
      <c r="S49" s="18" t="n">
        <v>337.53195272</v>
      </c>
      <c r="T49" s="20" t="n">
        <v>52.1997532</v>
      </c>
      <c r="U49" s="18" t="n">
        <v>357.41886761</v>
      </c>
      <c r="V49" s="20" t="n">
        <v>10.30187969</v>
      </c>
    </row>
    <row r="50" spans="1:22">
      <c r="A50" s="15" t="s">
        <v>525</v>
      </c>
      <c r="B50" s="17" t="n">
        <v>11795</v>
      </c>
      <c r="C50" s="18">
        <f>(260.0/B50*100)</f>
        <v/>
      </c>
      <c r="D50" s="19" t="n">
        <v>11535</v>
      </c>
      <c r="E50" s="18" t="n">
        <v>358.84578591</v>
      </c>
      <c r="F50" s="20" t="n">
        <v>6.4797595</v>
      </c>
      <c r="G50" s="18" t="n">
        <v>364.13859509</v>
      </c>
      <c r="H50" s="20" t="n">
        <v>7.39362871</v>
      </c>
      <c r="I50" s="18" t="n">
        <v>407.25314877</v>
      </c>
      <c r="J50" s="20" t="n">
        <v>2.99532811</v>
      </c>
      <c r="K50" s="18" t="n">
        <v>389.26153277</v>
      </c>
      <c r="L50" s="20" t="n">
        <v>2.9519098</v>
      </c>
      <c r="M50" s="18" t="n">
        <v>347.83550743</v>
      </c>
      <c r="N50" s="20" t="n">
        <v>9.218126939999999</v>
      </c>
      <c r="O50" s="18" t="s">
        <v>481</v>
      </c>
      <c r="P50" s="20" t="s">
        <v>481</v>
      </c>
      <c r="Q50" s="18" t="s">
        <v>481</v>
      </c>
      <c r="R50" s="20" t="s">
        <v>481</v>
      </c>
      <c r="S50" s="18" t="s">
        <v>481</v>
      </c>
      <c r="T50" s="20" t="s">
        <v>481</v>
      </c>
      <c r="U50" s="18" t="n">
        <v>327.7838886</v>
      </c>
      <c r="V50" s="20" t="n">
        <v>11.27353341</v>
      </c>
    </row>
    <row r="51" spans="1:22">
      <c r="A51" s="15" t="s">
        <v>526</v>
      </c>
      <c r="B51" s="17" t="n">
        <v>6866</v>
      </c>
      <c r="C51" s="18">
        <f>(114.0/B51*100)</f>
        <v/>
      </c>
      <c r="D51" s="19" t="n">
        <v>6752</v>
      </c>
      <c r="E51" s="18" t="n">
        <v>385.54650763</v>
      </c>
      <c r="F51" s="20" t="n">
        <v>6.87238454</v>
      </c>
      <c r="G51" s="18" t="n">
        <v>391.04207701</v>
      </c>
      <c r="H51" s="20" t="n">
        <v>7.08264114</v>
      </c>
      <c r="I51" s="18" t="n">
        <v>418.50353255</v>
      </c>
      <c r="J51" s="20" t="n">
        <v>6.15838227</v>
      </c>
      <c r="K51" s="18" t="n">
        <v>405.30741663</v>
      </c>
      <c r="L51" s="20" t="n">
        <v>2.87718508</v>
      </c>
      <c r="M51" s="18" t="n">
        <v>373.93188865</v>
      </c>
      <c r="N51" s="20" t="n">
        <v>6.27375186</v>
      </c>
      <c r="O51" s="18" t="s">
        <v>481</v>
      </c>
      <c r="P51" s="20" t="s">
        <v>481</v>
      </c>
      <c r="Q51" s="18" t="n">
        <v>380.5422133</v>
      </c>
      <c r="R51" s="20" t="n">
        <v>4.31283207</v>
      </c>
      <c r="S51" s="18" t="s">
        <v>481</v>
      </c>
      <c r="T51" s="20" t="s">
        <v>481</v>
      </c>
      <c r="U51" s="18" t="n">
        <v>365.29592299</v>
      </c>
      <c r="V51" s="20" t="n">
        <v>7.11838793</v>
      </c>
    </row>
    <row r="52" spans="1:22">
      <c r="A52" s="15" t="s">
        <v>527</v>
      </c>
      <c r="B52" s="17" t="n">
        <v>5809</v>
      </c>
      <c r="C52" s="18">
        <f>(88.0/B52*100)</f>
        <v/>
      </c>
      <c r="D52" s="19" t="n">
        <v>5721</v>
      </c>
      <c r="E52" s="18" t="n">
        <v>428.80043204</v>
      </c>
      <c r="F52" s="20" t="n">
        <v>7.04311748</v>
      </c>
      <c r="G52" s="18" t="n">
        <v>455.58674415</v>
      </c>
      <c r="H52" s="20" t="n">
        <v>7.16737371</v>
      </c>
      <c r="I52" s="18" t="n">
        <v>488.01570926</v>
      </c>
      <c r="J52" s="20" t="n">
        <v>3.92125262</v>
      </c>
      <c r="K52" s="18" t="n">
        <v>472.12268903</v>
      </c>
      <c r="L52" s="20" t="n">
        <v>3.23650231</v>
      </c>
      <c r="M52" s="18" t="n">
        <v>396.92682724</v>
      </c>
      <c r="N52" s="20" t="n">
        <v>5.74616255</v>
      </c>
      <c r="O52" s="18" t="s">
        <v>481</v>
      </c>
      <c r="P52" s="20" t="s">
        <v>481</v>
      </c>
      <c r="Q52" s="18" t="s">
        <v>481</v>
      </c>
      <c r="R52" s="20" t="s">
        <v>481</v>
      </c>
      <c r="S52" s="18" t="s">
        <v>481</v>
      </c>
      <c r="T52" s="20" t="s">
        <v>481</v>
      </c>
      <c r="U52" s="18" t="n">
        <v>410.67051035</v>
      </c>
      <c r="V52" s="20" t="n">
        <v>8.372450990000001</v>
      </c>
    </row>
    <row r="53" spans="1:22">
      <c r="A53" s="15" t="s">
        <v>528</v>
      </c>
      <c r="B53" s="17" t="n">
        <v>5571</v>
      </c>
      <c r="C53" s="18">
        <f>(95.0/B53*100)</f>
        <v/>
      </c>
      <c r="D53" s="19" t="n">
        <v>5476</v>
      </c>
      <c r="E53" s="18" t="n">
        <v>412.61569336</v>
      </c>
      <c r="F53" s="20" t="n">
        <v>4.52881971</v>
      </c>
      <c r="G53" s="18" t="n">
        <v>423.18000203</v>
      </c>
      <c r="H53" s="20" t="n">
        <v>4.22794793</v>
      </c>
      <c r="I53" s="18" t="n">
        <v>459.30327935</v>
      </c>
      <c r="J53" s="20" t="n">
        <v>2.28281249</v>
      </c>
      <c r="K53" s="18" t="n">
        <v>446.89278185</v>
      </c>
      <c r="L53" s="20" t="n">
        <v>3.5507822</v>
      </c>
      <c r="M53" s="18" t="n">
        <v>381.39321237</v>
      </c>
      <c r="N53" s="20" t="n">
        <v>6.31804133</v>
      </c>
      <c r="O53" s="18" t="s">
        <v>481</v>
      </c>
      <c r="P53" s="20" t="s">
        <v>481</v>
      </c>
      <c r="Q53" s="18" t="s">
        <v>481</v>
      </c>
      <c r="R53" s="20" t="s">
        <v>481</v>
      </c>
      <c r="S53" s="18" t="s">
        <v>481</v>
      </c>
      <c r="T53" s="20" t="s">
        <v>481</v>
      </c>
      <c r="U53" s="18" t="n">
        <v>378.24406993</v>
      </c>
      <c r="V53" s="20" t="n">
        <v>8.25039911</v>
      </c>
    </row>
    <row r="54" spans="1:22">
      <c r="A54" s="15" t="s">
        <v>529</v>
      </c>
      <c r="B54" s="17" t="n">
        <v>4740</v>
      </c>
      <c r="C54" s="18">
        <f>(276.0/B54*100)</f>
        <v/>
      </c>
      <c r="D54" s="19" t="n">
        <v>4464</v>
      </c>
      <c r="E54" s="18" t="n">
        <v>296.82018966</v>
      </c>
      <c r="F54" s="20" t="n">
        <v>5.0869141</v>
      </c>
      <c r="G54" s="18" t="n">
        <v>303.01058305</v>
      </c>
      <c r="H54" s="20" t="n">
        <v>5.43220234</v>
      </c>
      <c r="I54" s="18" t="n">
        <v>351.20810046</v>
      </c>
      <c r="J54" s="20" t="n">
        <v>5.14060326</v>
      </c>
      <c r="K54" s="18" t="n">
        <v>343.33809537</v>
      </c>
      <c r="L54" s="20" t="n">
        <v>3.50021443</v>
      </c>
      <c r="M54" s="18" t="n">
        <v>282.45388762</v>
      </c>
      <c r="N54" s="20" t="n">
        <v>5.79499154</v>
      </c>
      <c r="O54" s="18" t="s">
        <v>481</v>
      </c>
      <c r="P54" s="20" t="s">
        <v>481</v>
      </c>
      <c r="Q54" s="18" t="s">
        <v>481</v>
      </c>
      <c r="R54" s="20" t="s">
        <v>481</v>
      </c>
      <c r="S54" s="18" t="s">
        <v>481</v>
      </c>
      <c r="T54" s="20" t="s">
        <v>481</v>
      </c>
      <c r="U54" s="18" t="n">
        <v>279.82988394</v>
      </c>
      <c r="V54" s="20" t="n">
        <v>5.28748499</v>
      </c>
    </row>
    <row r="55" spans="1:22">
      <c r="A55" s="15" t="s">
        <v>530</v>
      </c>
      <c r="B55" s="17" t="n">
        <v>5316</v>
      </c>
      <c r="C55" s="18">
        <f>(22.0/B55*100)</f>
        <v/>
      </c>
      <c r="D55" s="19" t="n">
        <v>5294</v>
      </c>
      <c r="E55" s="18" t="n">
        <v>355.47231002</v>
      </c>
      <c r="F55" s="20" t="n">
        <v>6.52179965</v>
      </c>
      <c r="G55" s="18" t="n">
        <v>371.36827093</v>
      </c>
      <c r="H55" s="20" t="n">
        <v>7.71314966</v>
      </c>
      <c r="I55" s="18" t="n">
        <v>410.94950338</v>
      </c>
      <c r="J55" s="20" t="n">
        <v>3.69185751</v>
      </c>
      <c r="K55" s="18" t="n">
        <v>416.89847253</v>
      </c>
      <c r="L55" s="20" t="n">
        <v>3.05511524</v>
      </c>
      <c r="M55" s="18" t="s">
        <v>481</v>
      </c>
      <c r="N55" s="20" t="s">
        <v>481</v>
      </c>
      <c r="O55" s="18" t="s">
        <v>481</v>
      </c>
      <c r="P55" s="20" t="s">
        <v>481</v>
      </c>
      <c r="Q55" s="18" t="s">
        <v>481</v>
      </c>
      <c r="R55" s="20" t="s">
        <v>481</v>
      </c>
      <c r="S55" s="18" t="n">
        <v>344.4897934</v>
      </c>
      <c r="T55" s="20" t="n">
        <v>25.81455537</v>
      </c>
      <c r="U55" s="18" t="n">
        <v>309.06742535</v>
      </c>
      <c r="V55" s="20" t="n">
        <v>9.125237009999999</v>
      </c>
    </row>
    <row r="56" spans="1:22">
      <c r="A56" s="15" t="s">
        <v>531</v>
      </c>
      <c r="B56" s="17" t="n">
        <v>5359</v>
      </c>
      <c r="C56" s="18">
        <f>(77.0/B56*100)</f>
        <v/>
      </c>
      <c r="D56" s="19" t="n">
        <v>5282</v>
      </c>
      <c r="E56" s="18" t="n">
        <v>549.36126897</v>
      </c>
      <c r="F56" s="20" t="n">
        <v>6.02385391</v>
      </c>
      <c r="G56" s="18" t="n">
        <v>558.84359139</v>
      </c>
      <c r="H56" s="20" t="n">
        <v>4.69708678</v>
      </c>
      <c r="I56" s="18" t="n">
        <v>558.26588342</v>
      </c>
      <c r="J56" s="20" t="n">
        <v>3.9367842</v>
      </c>
      <c r="K56" s="18" t="n">
        <v>550.98670808</v>
      </c>
      <c r="L56" s="20" t="n">
        <v>9.27983744</v>
      </c>
      <c r="M56" s="18" t="n">
        <v>522.89956135</v>
      </c>
      <c r="N56" s="20" t="n">
        <v>3.32033569</v>
      </c>
      <c r="O56" s="18" t="s">
        <v>481</v>
      </c>
      <c r="P56" s="20" t="s">
        <v>481</v>
      </c>
      <c r="Q56" s="18" t="s">
        <v>481</v>
      </c>
      <c r="R56" s="20" t="s">
        <v>481</v>
      </c>
      <c r="S56" s="18" t="s">
        <v>481</v>
      </c>
      <c r="T56" s="20" t="s">
        <v>481</v>
      </c>
      <c r="U56" s="18" t="n">
        <v>526.6904054</v>
      </c>
      <c r="V56" s="20" t="n">
        <v>19.26459792</v>
      </c>
    </row>
    <row r="57" spans="1:22">
      <c r="A57" s="15" t="s">
        <v>532</v>
      </c>
      <c r="B57" s="17" t="n">
        <v>6513</v>
      </c>
      <c r="C57" s="18">
        <f>(0.0/B57*100)</f>
        <v/>
      </c>
      <c r="D57" s="19" t="n">
        <v>6513</v>
      </c>
      <c r="E57" s="18" t="n">
        <v>336.27600631</v>
      </c>
      <c r="F57" s="20" t="n">
        <v>6.96076048</v>
      </c>
      <c r="G57" s="18" t="n">
        <v>371.65456784</v>
      </c>
      <c r="H57" s="20" t="n">
        <v>8.252447719999999</v>
      </c>
      <c r="I57" s="18" t="n">
        <v>402.41766228</v>
      </c>
      <c r="J57" s="20" t="n">
        <v>3.4416883</v>
      </c>
      <c r="K57" s="18" t="n">
        <v>371.66278716</v>
      </c>
      <c r="L57" s="20" t="n">
        <v>3.91263238</v>
      </c>
      <c r="M57" s="18" t="s">
        <v>481</v>
      </c>
      <c r="N57" s="20" t="s">
        <v>481</v>
      </c>
      <c r="O57" s="18" t="s">
        <v>481</v>
      </c>
      <c r="P57" s="20" t="s">
        <v>481</v>
      </c>
      <c r="Q57" s="18" t="s">
        <v>481</v>
      </c>
      <c r="R57" s="20" t="s">
        <v>481</v>
      </c>
      <c r="S57" s="18" t="n">
        <v>378.04528296</v>
      </c>
      <c r="T57" s="20" t="n">
        <v>46.49768397</v>
      </c>
      <c r="U57" s="18" t="n">
        <v>357.08859955</v>
      </c>
      <c r="V57" s="20" t="n">
        <v>12.31836139</v>
      </c>
    </row>
    <row r="58" spans="1:22">
      <c r="A58" s="15" t="s">
        <v>533</v>
      </c>
      <c r="B58" s="17" t="n">
        <v>7267</v>
      </c>
      <c r="C58" s="18">
        <f>(10.0/B58*100)</f>
        <v/>
      </c>
      <c r="D58" s="19" t="n">
        <v>7257</v>
      </c>
      <c r="E58" s="18" t="n">
        <v>352.48512192</v>
      </c>
      <c r="F58" s="20" t="n">
        <v>5.57527649</v>
      </c>
      <c r="G58" s="18" t="n">
        <v>365.6803742</v>
      </c>
      <c r="H58" s="20" t="n">
        <v>4.09942416</v>
      </c>
      <c r="I58" s="18" t="n">
        <v>395.45061935</v>
      </c>
      <c r="J58" s="20" t="n">
        <v>3.9852469</v>
      </c>
      <c r="K58" s="18" t="n">
        <v>397.28719416</v>
      </c>
      <c r="L58" s="20" t="n">
        <v>3.16796911</v>
      </c>
      <c r="M58" s="18" t="s">
        <v>481</v>
      </c>
      <c r="N58" s="20" t="s">
        <v>481</v>
      </c>
      <c r="O58" s="18" t="s">
        <v>481</v>
      </c>
      <c r="P58" s="20" t="s">
        <v>481</v>
      </c>
      <c r="Q58" s="18" t="s">
        <v>481</v>
      </c>
      <c r="R58" s="20" t="s">
        <v>481</v>
      </c>
      <c r="S58" s="18" t="n">
        <v>260.30084869</v>
      </c>
      <c r="T58" s="20" t="n">
        <v>18.9370852</v>
      </c>
      <c r="U58" s="18" t="n">
        <v>298.49382912</v>
      </c>
      <c r="V58" s="20" t="n">
        <v>18.39659817</v>
      </c>
    </row>
    <row r="59" spans="1:22">
      <c r="A59" s="15" t="s">
        <v>534</v>
      </c>
      <c r="B59" s="17" t="n">
        <v>4826</v>
      </c>
      <c r="C59" s="18">
        <f>(26.0/B59*100)</f>
        <v/>
      </c>
      <c r="D59" s="19" t="n">
        <v>4800</v>
      </c>
      <c r="E59" s="18" t="n">
        <v>313.97280246</v>
      </c>
      <c r="F59" s="20" t="n">
        <v>5.09076724</v>
      </c>
      <c r="G59" s="18" t="n">
        <v>341.80745282</v>
      </c>
      <c r="H59" s="20" t="n">
        <v>5.67915885</v>
      </c>
      <c r="I59" s="18" t="n">
        <v>364.93511735</v>
      </c>
      <c r="J59" s="20" t="n">
        <v>3.1290046</v>
      </c>
      <c r="K59" s="18" t="n">
        <v>375.7510103</v>
      </c>
      <c r="L59" s="20" t="n">
        <v>2.25970508</v>
      </c>
      <c r="M59" s="18" t="s">
        <v>481</v>
      </c>
      <c r="N59" s="20" t="s">
        <v>481</v>
      </c>
      <c r="O59" s="18" t="s">
        <v>481</v>
      </c>
      <c r="P59" s="20" t="s">
        <v>481</v>
      </c>
      <c r="Q59" s="18" t="s">
        <v>481</v>
      </c>
      <c r="R59" s="20" t="s">
        <v>481</v>
      </c>
      <c r="S59" s="18" t="n">
        <v>279.85874059</v>
      </c>
      <c r="T59" s="20" t="n">
        <v>17.65230464</v>
      </c>
      <c r="U59" s="18" t="n">
        <v>287.33872648</v>
      </c>
      <c r="V59" s="20" t="n">
        <v>8.342728790000001</v>
      </c>
    </row>
    <row r="60" spans="1:22">
      <c r="A60" s="15" t="s">
        <v>535</v>
      </c>
      <c r="B60" s="17" t="n">
        <v>4546</v>
      </c>
      <c r="C60" s="18">
        <f>(15.0/B60*100)</f>
        <v/>
      </c>
      <c r="D60" s="19" t="n">
        <v>4531</v>
      </c>
      <c r="E60" s="18" t="n">
        <v>343.01194811</v>
      </c>
      <c r="F60" s="20" t="n">
        <v>8.316184059999999</v>
      </c>
      <c r="G60" s="18" t="n">
        <v>349.14977178</v>
      </c>
      <c r="H60" s="20" t="n">
        <v>7.48776125</v>
      </c>
      <c r="I60" s="18" t="n">
        <v>421.74384969</v>
      </c>
      <c r="J60" s="20" t="n">
        <v>4.33082575</v>
      </c>
      <c r="K60" s="18" t="n">
        <v>402.77254732</v>
      </c>
      <c r="L60" s="20" t="n">
        <v>6.76818627</v>
      </c>
      <c r="M60" s="18" t="s">
        <v>481</v>
      </c>
      <c r="N60" s="20" t="s">
        <v>481</v>
      </c>
      <c r="O60" s="18" t="s">
        <v>481</v>
      </c>
      <c r="P60" s="20" t="s">
        <v>481</v>
      </c>
      <c r="Q60" s="18" t="n">
        <v>378.1827</v>
      </c>
      <c r="R60" s="20" t="n">
        <v>33.83245051</v>
      </c>
      <c r="S60" s="18" t="n">
        <v>325.38800416</v>
      </c>
      <c r="T60" s="20" t="n">
        <v>22.25158803</v>
      </c>
      <c r="U60" s="18" t="n">
        <v>366.28630283</v>
      </c>
      <c r="V60" s="20" t="n">
        <v>12.72954267</v>
      </c>
    </row>
    <row r="61" spans="1:22">
      <c r="A61" s="15" t="s">
        <v>536</v>
      </c>
      <c r="B61" s="17" t="n">
        <v>6525</v>
      </c>
      <c r="C61" s="18">
        <f>(150.0/B61*100)</f>
        <v/>
      </c>
      <c r="D61" s="19" t="n">
        <v>6375</v>
      </c>
      <c r="E61" s="18" t="n">
        <v>448.63562197</v>
      </c>
      <c r="F61" s="20" t="n">
        <v>5.72113134</v>
      </c>
      <c r="G61" s="18" t="n">
        <v>461.83185303</v>
      </c>
      <c r="H61" s="20" t="n">
        <v>4.45290794</v>
      </c>
      <c r="I61" s="18" t="n">
        <v>495.98890364</v>
      </c>
      <c r="J61" s="20" t="n">
        <v>2.49952362</v>
      </c>
      <c r="K61" s="18" t="n">
        <v>477.9801042</v>
      </c>
      <c r="L61" s="20" t="n">
        <v>3.84844535</v>
      </c>
      <c r="M61" s="18" t="n">
        <v>410.6859362</v>
      </c>
      <c r="N61" s="20" t="n">
        <v>8.40654574</v>
      </c>
      <c r="O61" s="18" t="s">
        <v>481</v>
      </c>
      <c r="P61" s="20" t="s">
        <v>481</v>
      </c>
      <c r="Q61" s="18" t="s">
        <v>481</v>
      </c>
      <c r="R61" s="20" t="s">
        <v>481</v>
      </c>
      <c r="S61" s="18" t="s">
        <v>481</v>
      </c>
      <c r="T61" s="20" t="s">
        <v>481</v>
      </c>
      <c r="U61" s="18" t="n">
        <v>427.79526566</v>
      </c>
      <c r="V61" s="20" t="n">
        <v>8.79453365</v>
      </c>
    </row>
    <row r="62" spans="1:22">
      <c r="A62" s="15" t="s">
        <v>537</v>
      </c>
      <c r="B62" s="17" t="n">
        <v>4476</v>
      </c>
      <c r="C62" s="18">
        <f>(3.0/B62*100)</f>
        <v/>
      </c>
      <c r="D62" s="19" t="n">
        <v>4473</v>
      </c>
      <c r="E62" s="18" t="n">
        <v>525.51012372</v>
      </c>
      <c r="F62" s="20" t="n">
        <v>7.34763826</v>
      </c>
      <c r="G62" s="18" t="n">
        <v>538.11689472</v>
      </c>
      <c r="H62" s="20" t="n">
        <v>5.41098336</v>
      </c>
      <c r="I62" s="18" t="n">
        <v>552.06817601</v>
      </c>
      <c r="J62" s="20" t="n">
        <v>1.36854842</v>
      </c>
      <c r="K62" s="18" t="n">
        <v>523.43501723</v>
      </c>
      <c r="L62" s="20" t="n">
        <v>4.169737</v>
      </c>
      <c r="M62" s="18" t="n">
        <v>526.4345921</v>
      </c>
      <c r="N62" s="20" t="n">
        <v>4.54256942</v>
      </c>
      <c r="O62" s="18" t="s">
        <v>481</v>
      </c>
      <c r="P62" s="20" t="s">
        <v>481</v>
      </c>
      <c r="Q62" s="18" t="s">
        <v>481</v>
      </c>
      <c r="R62" s="20" t="s">
        <v>481</v>
      </c>
      <c r="S62" s="18" t="s">
        <v>481</v>
      </c>
      <c r="T62" s="20" t="s">
        <v>481</v>
      </c>
      <c r="U62" s="18" t="n">
        <v>494.98909454</v>
      </c>
      <c r="V62" s="20" t="n">
        <v>24.04771181</v>
      </c>
    </row>
    <row r="63" spans="1:22">
      <c r="A63" s="15" t="s">
        <v>538</v>
      </c>
      <c r="B63" s="17" t="n">
        <v>5324</v>
      </c>
      <c r="C63" s="18">
        <f>(13.0/B63*100)</f>
        <v/>
      </c>
      <c r="D63" s="19" t="n">
        <v>5311</v>
      </c>
      <c r="E63" s="18" t="n">
        <v>326.35957678</v>
      </c>
      <c r="F63" s="20" t="n">
        <v>6.56035432</v>
      </c>
      <c r="G63" s="18" t="n">
        <v>350.71448551</v>
      </c>
      <c r="H63" s="20" t="n">
        <v>5.23600579</v>
      </c>
      <c r="I63" s="18" t="n">
        <v>364.05880289</v>
      </c>
      <c r="J63" s="20" t="n">
        <v>3.32065851</v>
      </c>
      <c r="K63" s="18" t="n">
        <v>390.67850835</v>
      </c>
      <c r="L63" s="20" t="n">
        <v>2.13082059</v>
      </c>
      <c r="M63" s="18" t="s">
        <v>481</v>
      </c>
      <c r="N63" s="20" t="s">
        <v>481</v>
      </c>
      <c r="O63" s="18" t="s">
        <v>481</v>
      </c>
      <c r="P63" s="20" t="s">
        <v>481</v>
      </c>
      <c r="Q63" s="18" t="n">
        <v>287.10459077</v>
      </c>
      <c r="R63" s="20" t="n">
        <v>56.8770081</v>
      </c>
      <c r="S63" s="18" t="n">
        <v>304.74764284</v>
      </c>
      <c r="T63" s="20" t="n">
        <v>34.30062891</v>
      </c>
      <c r="U63" s="18" t="n">
        <v>330.65996819</v>
      </c>
      <c r="V63" s="20" t="n">
        <v>4.95433833</v>
      </c>
    </row>
    <row r="64" spans="1:22">
      <c r="A64" s="15" t="s">
        <v>539</v>
      </c>
      <c r="B64" s="17" t="n">
        <v>3634</v>
      </c>
      <c r="C64" s="18">
        <f>(3.0/B64*100)</f>
        <v/>
      </c>
      <c r="D64" s="19" t="n">
        <v>3631</v>
      </c>
      <c r="E64" s="18" t="n">
        <v>423.897837</v>
      </c>
      <c r="F64" s="20" t="n">
        <v>10.26113387</v>
      </c>
      <c r="G64" s="18" t="n">
        <v>473.31694397</v>
      </c>
      <c r="H64" s="20" t="n">
        <v>5.18003798</v>
      </c>
      <c r="I64" s="18" t="n">
        <v>501.12669606</v>
      </c>
      <c r="J64" s="20" t="n">
        <v>2.21101938</v>
      </c>
      <c r="K64" s="18" t="n">
        <v>426.41302535</v>
      </c>
      <c r="L64" s="20" t="n">
        <v>4.88593358</v>
      </c>
      <c r="M64" s="18" t="s">
        <v>481</v>
      </c>
      <c r="N64" s="20" t="s">
        <v>481</v>
      </c>
      <c r="O64" s="18" t="s">
        <v>481</v>
      </c>
      <c r="P64" s="20" t="s">
        <v>481</v>
      </c>
      <c r="Q64" s="18" t="s">
        <v>481</v>
      </c>
      <c r="R64" s="20" t="s">
        <v>481</v>
      </c>
      <c r="S64" s="18" t="n">
        <v>334.88054003</v>
      </c>
      <c r="T64" s="20" t="n">
        <v>38.86598492</v>
      </c>
      <c r="U64" s="18" t="n">
        <v>326.82031081</v>
      </c>
      <c r="V64" s="20" t="n">
        <v>11.9629772</v>
      </c>
    </row>
    <row r="65" spans="1:22">
      <c r="A65" s="15" t="s">
        <v>540</v>
      </c>
      <c r="B65" s="17" t="n">
        <v>5325</v>
      </c>
      <c r="C65" s="18">
        <f>(14.0/B65*100)</f>
        <v/>
      </c>
      <c r="D65" s="19" t="n">
        <v>5311</v>
      </c>
      <c r="E65" s="18" t="n">
        <v>392.7315773</v>
      </c>
      <c r="F65" s="20" t="n">
        <v>6.75077058</v>
      </c>
      <c r="G65" s="18" t="n">
        <v>424.93175334</v>
      </c>
      <c r="H65" s="20" t="n">
        <v>8.56808601</v>
      </c>
      <c r="I65" s="18" t="n">
        <v>424.10008146</v>
      </c>
      <c r="J65" s="20" t="n">
        <v>2.61886118</v>
      </c>
      <c r="K65" s="18" t="n">
        <v>423.69027823</v>
      </c>
      <c r="L65" s="20" t="n">
        <v>4.46199303</v>
      </c>
      <c r="M65" s="18" t="s">
        <v>481</v>
      </c>
      <c r="N65" s="20" t="s">
        <v>481</v>
      </c>
      <c r="O65" s="18" t="s">
        <v>481</v>
      </c>
      <c r="P65" s="20" t="s">
        <v>481</v>
      </c>
      <c r="Q65" s="18" t="n">
        <v>341.58238205</v>
      </c>
      <c r="R65" s="20" t="n">
        <v>30.77171975</v>
      </c>
      <c r="S65" s="18" t="s">
        <v>481</v>
      </c>
      <c r="T65" s="20" t="s">
        <v>481</v>
      </c>
      <c r="U65" s="18" t="n">
        <v>325.21645834</v>
      </c>
      <c r="V65" s="20" t="n">
        <v>9.469472100000001</v>
      </c>
    </row>
    <row r="66" spans="1:22">
      <c r="A66" s="15" t="s">
        <v>541</v>
      </c>
      <c r="B66" s="17" t="n">
        <v>5665</v>
      </c>
      <c r="C66" s="18">
        <f>(82.0/B66*100)</f>
        <v/>
      </c>
      <c r="D66" s="19" t="n">
        <v>5583</v>
      </c>
      <c r="E66" s="18" t="n">
        <v>387.00870825</v>
      </c>
      <c r="F66" s="20" t="n">
        <v>4.37817427</v>
      </c>
      <c r="G66" s="18" t="n">
        <v>389.48073572</v>
      </c>
      <c r="H66" s="20" t="n">
        <v>4.64956105</v>
      </c>
      <c r="I66" s="18" t="n">
        <v>428.91827797</v>
      </c>
      <c r="J66" s="20" t="n">
        <v>3.28641087</v>
      </c>
      <c r="K66" s="18" t="n">
        <v>441.65347354</v>
      </c>
      <c r="L66" s="20" t="n">
        <v>1.80623671</v>
      </c>
      <c r="M66" s="18" t="n">
        <v>373.42163203</v>
      </c>
      <c r="N66" s="20" t="n">
        <v>4.9087168</v>
      </c>
      <c r="O66" s="18" t="s">
        <v>481</v>
      </c>
      <c r="P66" s="20" t="s">
        <v>481</v>
      </c>
      <c r="Q66" s="18" t="s">
        <v>481</v>
      </c>
      <c r="R66" s="20" t="s">
        <v>481</v>
      </c>
      <c r="S66" s="18" t="s">
        <v>481</v>
      </c>
      <c r="T66" s="20" t="s">
        <v>481</v>
      </c>
      <c r="U66" s="18" t="n">
        <v>365.10525579</v>
      </c>
      <c r="V66" s="20" t="n">
        <v>5.20260048</v>
      </c>
    </row>
    <row r="67" spans="1:22">
      <c r="A67" s="15" t="s">
        <v>542</v>
      </c>
      <c r="B67" s="17" t="n">
        <v>6971</v>
      </c>
      <c r="C67" s="18">
        <f>(480.0/B67*100)</f>
        <v/>
      </c>
      <c r="D67" s="19" t="n">
        <v>6491</v>
      </c>
      <c r="E67" s="18" t="n">
        <v>371.94812803</v>
      </c>
      <c r="F67" s="20" t="n">
        <v>5.49171891</v>
      </c>
      <c r="G67" s="18" t="n">
        <v>397.07031159</v>
      </c>
      <c r="H67" s="20" t="n">
        <v>4.62011973</v>
      </c>
      <c r="I67" s="18" t="n">
        <v>393.92524255</v>
      </c>
      <c r="J67" s="20" t="n">
        <v>3.16255158</v>
      </c>
      <c r="K67" s="18" t="n">
        <v>411.42057012</v>
      </c>
      <c r="L67" s="20" t="n">
        <v>3.89102078</v>
      </c>
      <c r="M67" s="18" t="n">
        <v>364.05724914</v>
      </c>
      <c r="N67" s="20" t="n">
        <v>8.02751567</v>
      </c>
      <c r="O67" s="18" t="s">
        <v>481</v>
      </c>
      <c r="P67" s="20" t="s">
        <v>481</v>
      </c>
      <c r="Q67" s="18" t="s">
        <v>481</v>
      </c>
      <c r="R67" s="20" t="s">
        <v>481</v>
      </c>
      <c r="S67" s="18" t="s">
        <v>481</v>
      </c>
      <c r="T67" s="20" t="s">
        <v>481</v>
      </c>
      <c r="U67" s="18" t="n">
        <v>334.88135628</v>
      </c>
      <c r="V67" s="20" t="n">
        <v>9.838509589999999</v>
      </c>
    </row>
    <row r="68" spans="1:22">
      <c r="A68" s="15" t="s">
        <v>543</v>
      </c>
      <c r="B68" s="17" t="n">
        <v>12083</v>
      </c>
      <c r="C68" s="18">
        <f>(30.0/B68*100)</f>
        <v/>
      </c>
      <c r="D68" s="19" t="n">
        <v>12053</v>
      </c>
      <c r="E68" s="18" t="n">
        <v>365.87180293</v>
      </c>
      <c r="F68" s="20" t="n">
        <v>2.83796315</v>
      </c>
      <c r="G68" s="18" t="n">
        <v>389.82170837</v>
      </c>
      <c r="H68" s="20" t="n">
        <v>2.64925337</v>
      </c>
      <c r="I68" s="18" t="n">
        <v>436.36608457</v>
      </c>
      <c r="J68" s="20" t="n">
        <v>2.10842964</v>
      </c>
      <c r="K68" s="18" t="n">
        <v>431.80396829</v>
      </c>
      <c r="L68" s="20" t="n">
        <v>3.36096995</v>
      </c>
      <c r="M68" s="18" t="n">
        <v>349.12867874</v>
      </c>
      <c r="N68" s="20" t="n">
        <v>2.92799251</v>
      </c>
      <c r="O68" s="18" t="s">
        <v>481</v>
      </c>
      <c r="P68" s="20" t="s">
        <v>481</v>
      </c>
      <c r="Q68" s="18" t="s">
        <v>481</v>
      </c>
      <c r="R68" s="20" t="s">
        <v>481</v>
      </c>
      <c r="S68" s="18" t="s">
        <v>481</v>
      </c>
      <c r="T68" s="20" t="s">
        <v>481</v>
      </c>
      <c r="U68" s="18" t="n">
        <v>356.03836002</v>
      </c>
      <c r="V68" s="20" t="n">
        <v>5.06358246</v>
      </c>
    </row>
    <row r="69" spans="1:22">
      <c r="A69" s="15" t="s">
        <v>544</v>
      </c>
      <c r="B69" s="17" t="n">
        <v>4876</v>
      </c>
      <c r="C69" s="18">
        <f>(0.0/B69*100)</f>
        <v/>
      </c>
      <c r="D69" s="19" t="n">
        <v>4876</v>
      </c>
      <c r="E69" s="18" t="n">
        <v>421.58969438</v>
      </c>
      <c r="F69" s="20" t="n">
        <v>9.135361319999999</v>
      </c>
      <c r="G69" s="18" t="n">
        <v>447.89728306</v>
      </c>
      <c r="H69" s="20" t="n">
        <v>5.86303925</v>
      </c>
      <c r="I69" s="18" t="n">
        <v>446.68941409</v>
      </c>
      <c r="J69" s="20" t="n">
        <v>4.16241199</v>
      </c>
      <c r="K69" s="18" t="n">
        <v>444.17868364</v>
      </c>
      <c r="L69" s="20" t="n">
        <v>4.96249002</v>
      </c>
      <c r="M69" s="18" t="s">
        <v>481</v>
      </c>
      <c r="N69" s="20" t="s">
        <v>481</v>
      </c>
      <c r="O69" s="18" t="s">
        <v>481</v>
      </c>
      <c r="P69" s="20" t="s">
        <v>481</v>
      </c>
      <c r="Q69" s="18" t="s">
        <v>481</v>
      </c>
      <c r="R69" s="20" t="s">
        <v>481</v>
      </c>
      <c r="S69" s="18" t="s">
        <v>481</v>
      </c>
      <c r="T69" s="20" t="s">
        <v>481</v>
      </c>
      <c r="U69" s="18" t="n">
        <v>401.74275622</v>
      </c>
      <c r="V69" s="20" t="n">
        <v>27.18158578</v>
      </c>
    </row>
    <row r="70" spans="1:22">
      <c r="A70" s="15" t="s">
        <v>545</v>
      </c>
      <c r="B70" s="17" t="n">
        <v>6036</v>
      </c>
      <c r="C70" s="18">
        <f>(223.0/B70*100)</f>
        <v/>
      </c>
      <c r="D70" s="19" t="n">
        <v>5813</v>
      </c>
      <c r="E70" s="18" t="n">
        <v>473.39474474</v>
      </c>
      <c r="F70" s="20" t="n">
        <v>5.60780008</v>
      </c>
      <c r="G70" s="18" t="n">
        <v>488.25852991</v>
      </c>
      <c r="H70" s="20" t="n">
        <v>4.43934804</v>
      </c>
      <c r="I70" s="18" t="n">
        <v>508.4340386</v>
      </c>
      <c r="J70" s="20" t="n">
        <v>3.25005336</v>
      </c>
      <c r="K70" s="18" t="n">
        <v>486.53947194</v>
      </c>
      <c r="L70" s="20" t="n">
        <v>12.00119335</v>
      </c>
      <c r="M70" s="18" t="n">
        <v>453.96563007</v>
      </c>
      <c r="N70" s="20" t="n">
        <v>8.59509132</v>
      </c>
      <c r="O70" s="18" t="s">
        <v>481</v>
      </c>
      <c r="P70" s="20" t="s">
        <v>481</v>
      </c>
      <c r="Q70" s="18" t="s">
        <v>481</v>
      </c>
      <c r="R70" s="20" t="s">
        <v>481</v>
      </c>
      <c r="S70" s="18" t="s">
        <v>481</v>
      </c>
      <c r="T70" s="20" t="s">
        <v>481</v>
      </c>
      <c r="U70" s="18" t="n">
        <v>433.75855011</v>
      </c>
      <c r="V70" s="20" t="n">
        <v>8.89631413</v>
      </c>
    </row>
    <row r="71" spans="1:22">
      <c r="A71" s="15" t="s">
        <v>546</v>
      </c>
      <c r="B71" s="17" t="n">
        <v>6115</v>
      </c>
      <c r="C71" s="18">
        <f>(23.0/B71*100)</f>
        <v/>
      </c>
      <c r="D71" s="19" t="n">
        <v>6092</v>
      </c>
      <c r="E71" s="18" t="n">
        <v>559.0304668799999</v>
      </c>
      <c r="F71" s="20" t="n">
        <v>6.56645437</v>
      </c>
      <c r="G71" s="18" t="n">
        <v>567.75191174</v>
      </c>
      <c r="H71" s="20" t="n">
        <v>4.27970544</v>
      </c>
      <c r="I71" s="18" t="n">
        <v>582.71777806</v>
      </c>
      <c r="J71" s="20" t="n">
        <v>1.86522114</v>
      </c>
      <c r="K71" s="18" t="n">
        <v>509.69910102</v>
      </c>
      <c r="L71" s="20" t="n">
        <v>3.42956738</v>
      </c>
      <c r="M71" s="18" t="n">
        <v>466.42208156</v>
      </c>
      <c r="N71" s="20" t="n">
        <v>7.0519855</v>
      </c>
      <c r="O71" s="18" t="s">
        <v>481</v>
      </c>
      <c r="P71" s="20" t="s">
        <v>481</v>
      </c>
      <c r="Q71" s="18" t="s">
        <v>481</v>
      </c>
      <c r="R71" s="20" t="s">
        <v>481</v>
      </c>
      <c r="S71" s="18" t="s">
        <v>481</v>
      </c>
      <c r="T71" s="20" t="s">
        <v>481</v>
      </c>
      <c r="U71" s="18" t="n">
        <v>510.10570543</v>
      </c>
      <c r="V71" s="20" t="n">
        <v>21.28742653</v>
      </c>
    </row>
    <row r="72" spans="1:22">
      <c r="A72" s="15" t="s">
        <v>547</v>
      </c>
      <c r="B72" s="17" t="n">
        <v>7708</v>
      </c>
      <c r="C72" s="18">
        <f>(5.0/B72*100)</f>
        <v/>
      </c>
      <c r="D72" s="19" t="n">
        <v>7703</v>
      </c>
      <c r="E72" s="18" t="n">
        <v>507.24593938</v>
      </c>
      <c r="F72" s="20" t="n">
        <v>8.93060792</v>
      </c>
      <c r="G72" s="18" t="n">
        <v>516.10446875</v>
      </c>
      <c r="H72" s="20" t="n">
        <v>8.196941089999999</v>
      </c>
      <c r="I72" s="18" t="n">
        <v>558.17412534</v>
      </c>
      <c r="J72" s="20" t="n">
        <v>3.69135873</v>
      </c>
      <c r="K72" s="18" t="n">
        <v>545.32066695</v>
      </c>
      <c r="L72" s="20" t="n">
        <v>4.10681954</v>
      </c>
      <c r="M72" s="18" t="n">
        <v>471.30502175</v>
      </c>
      <c r="N72" s="20" t="n">
        <v>9.64724719</v>
      </c>
      <c r="O72" s="18" t="s">
        <v>481</v>
      </c>
      <c r="P72" s="20" t="s">
        <v>481</v>
      </c>
      <c r="Q72" s="18" t="s">
        <v>481</v>
      </c>
      <c r="R72" s="20" t="s">
        <v>481</v>
      </c>
      <c r="S72" s="18" t="s">
        <v>481</v>
      </c>
      <c r="T72" s="20" t="s">
        <v>481</v>
      </c>
      <c r="U72" s="18" t="n">
        <v>495.95246046</v>
      </c>
      <c r="V72" s="20" t="n">
        <v>30.26244055</v>
      </c>
    </row>
    <row r="73" spans="1:22">
      <c r="A73" s="15" t="s">
        <v>548</v>
      </c>
      <c r="B73" s="17" t="n">
        <v>8249</v>
      </c>
      <c r="C73" s="18">
        <f>(166.0/B73*100)</f>
        <v/>
      </c>
      <c r="D73" s="19" t="n">
        <v>8083</v>
      </c>
      <c r="E73" s="18" t="n">
        <v>396.67119735</v>
      </c>
      <c r="F73" s="20" t="n">
        <v>5.4045864</v>
      </c>
      <c r="G73" s="18" t="n">
        <v>410.42777696</v>
      </c>
      <c r="H73" s="20" t="n">
        <v>4.57197968</v>
      </c>
      <c r="I73" s="18" t="n">
        <v>426.71304462</v>
      </c>
      <c r="J73" s="20" t="n">
        <v>3.56563883</v>
      </c>
      <c r="K73" s="18" t="n">
        <v>419.05562754</v>
      </c>
      <c r="L73" s="20" t="n">
        <v>5.09792255</v>
      </c>
      <c r="M73" s="18" t="n">
        <v>377.03950285</v>
      </c>
      <c r="N73" s="20" t="n">
        <v>4.79251474</v>
      </c>
      <c r="O73" s="18" t="s">
        <v>481</v>
      </c>
      <c r="P73" s="20" t="s">
        <v>481</v>
      </c>
      <c r="Q73" s="18" t="s">
        <v>481</v>
      </c>
      <c r="R73" s="20" t="s">
        <v>481</v>
      </c>
      <c r="S73" s="18" t="s">
        <v>481</v>
      </c>
      <c r="T73" s="20" t="s">
        <v>481</v>
      </c>
      <c r="U73" s="18" t="n">
        <v>393.56353325</v>
      </c>
      <c r="V73" s="20" t="n">
        <v>11.96048693</v>
      </c>
    </row>
    <row r="74" spans="1:22">
      <c r="A74" s="15" t="s">
        <v>549</v>
      </c>
      <c r="B74" s="17" t="n">
        <v>4692</v>
      </c>
      <c r="C74" s="18">
        <f>(82.0/B74*100)</f>
        <v/>
      </c>
      <c r="D74" s="19" t="n">
        <v>4610</v>
      </c>
      <c r="E74" s="18" t="n">
        <v>394.90996839</v>
      </c>
      <c r="F74" s="20" t="n">
        <v>6.06063366</v>
      </c>
      <c r="G74" s="18" t="n">
        <v>436.09343629</v>
      </c>
      <c r="H74" s="20" t="n">
        <v>3.91072585</v>
      </c>
      <c r="I74" s="18" t="n">
        <v>440.61061074</v>
      </c>
      <c r="J74" s="20" t="n">
        <v>2.87565013</v>
      </c>
      <c r="K74" s="18" t="n">
        <v>379.0876655</v>
      </c>
      <c r="L74" s="20" t="n">
        <v>3.43850678</v>
      </c>
      <c r="M74" s="18" t="s">
        <v>481</v>
      </c>
      <c r="N74" s="20" t="s">
        <v>481</v>
      </c>
      <c r="O74" s="18" t="s">
        <v>481</v>
      </c>
      <c r="P74" s="20" t="s">
        <v>481</v>
      </c>
      <c r="Q74" s="18" t="s">
        <v>481</v>
      </c>
      <c r="R74" s="20" t="s">
        <v>481</v>
      </c>
      <c r="S74" s="18" t="n">
        <v>321.35644051</v>
      </c>
      <c r="T74" s="20" t="n">
        <v>29.09868122</v>
      </c>
      <c r="U74" s="18" t="n">
        <v>354.11205465</v>
      </c>
      <c r="V74" s="20" t="n">
        <v>5.97543693</v>
      </c>
    </row>
    <row r="75" spans="1:22">
      <c r="A75" s="15" t="s">
        <v>550</v>
      </c>
      <c r="B75" s="17" t="n">
        <v>5375</v>
      </c>
      <c r="C75" s="18">
        <f>(259.0/B75*100)</f>
        <v/>
      </c>
      <c r="D75" s="19" t="n">
        <v>5116</v>
      </c>
      <c r="E75" s="18" t="n">
        <v>349.25178643</v>
      </c>
      <c r="F75" s="20" t="n">
        <v>5.85863041</v>
      </c>
      <c r="G75" s="18" t="n">
        <v>366.84295772</v>
      </c>
      <c r="H75" s="20" t="n">
        <v>4.65929598</v>
      </c>
      <c r="I75" s="18" t="n">
        <v>384.73807373</v>
      </c>
      <c r="J75" s="20" t="n">
        <v>3.44081988</v>
      </c>
      <c r="K75" s="18" t="n">
        <v>378.27449291</v>
      </c>
      <c r="L75" s="20" t="n">
        <v>4.59044086</v>
      </c>
      <c r="M75" s="18" t="n">
        <v>327.95996535</v>
      </c>
      <c r="N75" s="20" t="n">
        <v>7.42840697</v>
      </c>
      <c r="O75" s="18" t="s">
        <v>481</v>
      </c>
      <c r="P75" s="20" t="s">
        <v>481</v>
      </c>
      <c r="Q75" s="18" t="s">
        <v>481</v>
      </c>
      <c r="R75" s="20" t="s">
        <v>481</v>
      </c>
      <c r="S75" s="18" t="s">
        <v>481</v>
      </c>
      <c r="T75" s="20" t="s">
        <v>481</v>
      </c>
      <c r="U75" s="18" t="n">
        <v>326.83916286</v>
      </c>
      <c r="V75" s="20" t="n">
        <v>6.35570691</v>
      </c>
    </row>
    <row r="76" spans="1:22">
      <c r="A76" s="15" t="s">
        <v>551</v>
      </c>
      <c r="B76" s="17" t="n">
        <v>14167</v>
      </c>
      <c r="C76" s="18">
        <f>(233.0/B76*100)</f>
        <v/>
      </c>
      <c r="D76" s="19" t="n">
        <v>13934</v>
      </c>
      <c r="E76" s="18" t="n">
        <v>407.35207263</v>
      </c>
      <c r="F76" s="20" t="n">
        <v>4.72257617</v>
      </c>
      <c r="G76" s="18" t="n">
        <v>413.51235824</v>
      </c>
      <c r="H76" s="20" t="n">
        <v>4.32786537</v>
      </c>
      <c r="I76" s="18" t="n">
        <v>447.87928554</v>
      </c>
      <c r="J76" s="20" t="n">
        <v>2.42812573</v>
      </c>
      <c r="K76" s="18" t="n">
        <v>438.75280857</v>
      </c>
      <c r="L76" s="20" t="n">
        <v>4.97561367</v>
      </c>
      <c r="M76" s="18" t="n">
        <v>403.01903176</v>
      </c>
      <c r="N76" s="20" t="n">
        <v>4.98924097</v>
      </c>
      <c r="O76" s="18" t="s">
        <v>481</v>
      </c>
      <c r="P76" s="20" t="s">
        <v>481</v>
      </c>
      <c r="Q76" s="18" t="s">
        <v>481</v>
      </c>
      <c r="R76" s="20" t="s">
        <v>481</v>
      </c>
      <c r="S76" s="18" t="s">
        <v>481</v>
      </c>
      <c r="T76" s="20" t="s">
        <v>481</v>
      </c>
      <c r="U76" s="18" t="n">
        <v>376.75342139</v>
      </c>
      <c r="V76" s="20" t="n">
        <v>7.45792233</v>
      </c>
    </row>
    <row r="77" spans="1:22">
      <c r="A77" s="15" t="s">
        <v>552</v>
      </c>
      <c r="B77" s="17" t="n">
        <v>6062</v>
      </c>
      <c r="C77" s="18">
        <f>(201.0/B77*100)</f>
        <v/>
      </c>
      <c r="D77" s="19" t="n">
        <v>5861</v>
      </c>
      <c r="E77" s="18" t="n">
        <v>372.85625416</v>
      </c>
      <c r="F77" s="20" t="n">
        <v>5.85659876</v>
      </c>
      <c r="G77" s="18" t="n">
        <v>410.13565394</v>
      </c>
      <c r="H77" s="20" t="n">
        <v>5.71618677</v>
      </c>
      <c r="I77" s="18" t="n">
        <v>441.72627538</v>
      </c>
      <c r="J77" s="20" t="n">
        <v>3.5020688</v>
      </c>
      <c r="K77" s="18" t="n">
        <v>432.50876087</v>
      </c>
      <c r="L77" s="20" t="n">
        <v>4.17744774</v>
      </c>
      <c r="M77" s="18" t="n">
        <v>371.88816463</v>
      </c>
      <c r="N77" s="20" t="n">
        <v>4.68585368</v>
      </c>
      <c r="O77" s="18" t="s">
        <v>481</v>
      </c>
      <c r="P77" s="20" t="s">
        <v>481</v>
      </c>
      <c r="Q77" s="18" t="s">
        <v>481</v>
      </c>
      <c r="R77" s="20" t="s">
        <v>481</v>
      </c>
      <c r="S77" s="18" t="s">
        <v>481</v>
      </c>
      <c r="T77" s="20" t="s">
        <v>481</v>
      </c>
      <c r="U77" s="18" t="n">
        <v>366.65806125</v>
      </c>
      <c r="V77" s="20" t="n">
        <v>4.99321601</v>
      </c>
    </row>
    <row r="78" spans="1:22">
      <c r="A78" s="15" t="s">
        <v>553</v>
      </c>
      <c r="B78" s="17" t="n">
        <v>5826</v>
      </c>
      <c r="C78" s="18">
        <f>(0.0/B78*100)</f>
        <v/>
      </c>
      <c r="D78" s="19" t="n">
        <v>5826</v>
      </c>
      <c r="E78" s="18" t="n">
        <v>429.26416411</v>
      </c>
      <c r="F78" s="20" t="n">
        <v>8.51343992</v>
      </c>
      <c r="G78" s="18" t="n">
        <v>477.48364852</v>
      </c>
      <c r="H78" s="20" t="n">
        <v>10.98395657</v>
      </c>
      <c r="I78" s="18" t="n">
        <v>499.41604446</v>
      </c>
      <c r="J78" s="20" t="n">
        <v>4.22164604</v>
      </c>
      <c r="K78" s="18" t="n">
        <v>492.59506504</v>
      </c>
      <c r="L78" s="20" t="n">
        <v>6.82749657</v>
      </c>
      <c r="M78" s="18" t="s">
        <v>481</v>
      </c>
      <c r="N78" s="20" t="s">
        <v>481</v>
      </c>
      <c r="O78" s="18" t="s">
        <v>481</v>
      </c>
      <c r="P78" s="20" t="s">
        <v>481</v>
      </c>
      <c r="Q78" s="18" t="n">
        <v>390.3611</v>
      </c>
      <c r="R78" s="20" t="n">
        <v>35.81002551</v>
      </c>
      <c r="S78" s="18" t="n">
        <v>447.86290045</v>
      </c>
      <c r="T78" s="20" t="n">
        <v>64.62911599</v>
      </c>
      <c r="U78" s="18" t="n">
        <v>422.28511937</v>
      </c>
      <c r="V78" s="20" t="n">
        <v>64.71619939999999</v>
      </c>
    </row>
    <row customHeight="1" ht="25" r="79" spans="1:22">
      <c r="A79" s="15" t="s">
        <v>554</v>
      </c>
      <c r="B79" s="17" t="n">
        <v>1657</v>
      </c>
      <c r="C79" s="18">
        <f>(41.0/B79*100)</f>
        <v/>
      </c>
      <c r="D79" s="19" t="n">
        <v>1616</v>
      </c>
      <c r="E79" s="18" t="n">
        <v>427.21503804</v>
      </c>
      <c r="F79" s="20" t="n">
        <v>23.8667243</v>
      </c>
      <c r="G79" s="18" t="n">
        <v>458.9635514</v>
      </c>
      <c r="H79" s="20" t="n">
        <v>13.02667346</v>
      </c>
      <c r="I79" s="18" t="n">
        <v>472.64336243</v>
      </c>
      <c r="J79" s="20" t="n">
        <v>7.79717888</v>
      </c>
      <c r="K79" s="18" t="n">
        <v>443.33822133</v>
      </c>
      <c r="L79" s="20" t="n">
        <v>7.75797571</v>
      </c>
      <c r="M79" s="18" t="s">
        <v>481</v>
      </c>
      <c r="N79" s="20" t="s">
        <v>481</v>
      </c>
      <c r="O79" s="18" t="s">
        <v>481</v>
      </c>
      <c r="P79" s="20" t="s">
        <v>481</v>
      </c>
      <c r="Q79" s="18" t="s">
        <v>481</v>
      </c>
      <c r="R79" s="20" t="s">
        <v>481</v>
      </c>
      <c r="S79" s="18" t="s">
        <v>481</v>
      </c>
      <c r="T79" s="20" t="s">
        <v>481</v>
      </c>
      <c r="U79" s="18" t="n">
        <v>372.89710052</v>
      </c>
      <c r="V79" s="20" t="n">
        <v>29.64715608</v>
      </c>
    </row>
    <row r="80" spans="1:22">
      <c r="A80" s="15" t="s">
        <v>555</v>
      </c>
      <c r="B80" s="17" t="n">
        <v>7841</v>
      </c>
      <c r="C80" s="18">
        <f>(0.0/B80*100)</f>
        <v/>
      </c>
      <c r="D80" s="19" t="n">
        <v>7841</v>
      </c>
      <c r="E80" s="18" t="n">
        <v>444.90543967</v>
      </c>
      <c r="F80" s="20" t="n">
        <v>4.97891071</v>
      </c>
      <c r="G80" s="18" t="n">
        <v>463.77246433</v>
      </c>
      <c r="H80" s="20" t="n">
        <v>5.91506094</v>
      </c>
      <c r="I80" s="18" t="n">
        <v>466.26627384</v>
      </c>
      <c r="J80" s="20" t="n">
        <v>4.78432333</v>
      </c>
      <c r="K80" s="18" t="n">
        <v>449.36907659</v>
      </c>
      <c r="L80" s="20" t="n">
        <v>6.6442578</v>
      </c>
      <c r="M80" s="18" t="s">
        <v>481</v>
      </c>
      <c r="N80" s="20" t="s">
        <v>481</v>
      </c>
      <c r="O80" s="18" t="s">
        <v>481</v>
      </c>
      <c r="P80" s="20" t="s">
        <v>481</v>
      </c>
      <c r="Q80" s="18" t="s">
        <v>481</v>
      </c>
      <c r="R80" s="20" t="s">
        <v>481</v>
      </c>
      <c r="S80" s="18" t="n">
        <v>446.5787</v>
      </c>
      <c r="T80" s="20" t="n">
        <v>56.48850839</v>
      </c>
      <c r="U80" s="18" t="n">
        <v>429.01010709</v>
      </c>
      <c r="V80" s="20" t="n">
        <v>40.6953439</v>
      </c>
    </row>
    <row r="81" spans="1:22">
      <c r="A81" s="23" t="s">
        <v>556</v>
      </c>
      <c r="B81" s="17" t="n">
        <v>8861</v>
      </c>
      <c r="C81" s="18">
        <f>(78.0/B81*100)</f>
        <v/>
      </c>
      <c r="D81" s="19" t="n">
        <v>8783</v>
      </c>
      <c r="E81" s="18" t="n">
        <v>459.70191516</v>
      </c>
      <c r="F81" s="20" t="n">
        <v>4.26765661</v>
      </c>
      <c r="G81" s="18" t="n">
        <v>450.77840701</v>
      </c>
      <c r="H81" s="20" t="n">
        <v>4.69945291</v>
      </c>
      <c r="I81" s="18" t="n">
        <v>453.99841912</v>
      </c>
      <c r="J81" s="20" t="n">
        <v>3.79332745</v>
      </c>
      <c r="K81" s="18" t="n">
        <v>419.77040163</v>
      </c>
      <c r="L81" s="20" t="n">
        <v>6.25360636</v>
      </c>
      <c r="M81" s="18" t="n">
        <v>398.96231336</v>
      </c>
      <c r="N81" s="20" t="n">
        <v>5.16401149</v>
      </c>
      <c r="O81" s="18" t="s">
        <v>481</v>
      </c>
      <c r="P81" s="20" t="s">
        <v>481</v>
      </c>
      <c r="Q81" s="18" t="s">
        <v>481</v>
      </c>
      <c r="R81" s="20" t="s">
        <v>481</v>
      </c>
      <c r="S81" s="18" t="s">
        <v>481</v>
      </c>
      <c r="T81" s="20" t="s">
        <v>481</v>
      </c>
      <c r="U81" s="18" t="n">
        <v>403.55474012</v>
      </c>
      <c r="V81" s="20" t="n">
        <v>20.69607505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793</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462.6682961</v>
      </c>
      <c r="F7" s="20" t="n">
        <v>4.2575236</v>
      </c>
      <c r="G7" s="18" t="n">
        <v>498.27557979</v>
      </c>
      <c r="H7" s="20" t="n">
        <v>3.00438831</v>
      </c>
      <c r="I7" s="18" t="n">
        <v>511.24610324</v>
      </c>
      <c r="J7" s="20" t="n">
        <v>2.16251314</v>
      </c>
      <c r="K7" s="18" t="n">
        <v>508.91304753</v>
      </c>
      <c r="L7" s="20" t="n">
        <v>2.96121267</v>
      </c>
      <c r="M7" s="18" t="n">
        <v>447.9744125</v>
      </c>
      <c r="N7" s="20" t="n">
        <v>3.96785557</v>
      </c>
      <c r="O7" s="18" t="s">
        <v>481</v>
      </c>
      <c r="P7" s="20" t="s">
        <v>481</v>
      </c>
      <c r="Q7" s="18" t="s">
        <v>481</v>
      </c>
      <c r="R7" s="20" t="s">
        <v>481</v>
      </c>
      <c r="S7" s="18" t="s">
        <v>481</v>
      </c>
      <c r="T7" s="20" t="s">
        <v>481</v>
      </c>
      <c r="U7" s="18" t="n">
        <v>456.15094971</v>
      </c>
      <c r="V7" s="20" t="n">
        <v>6.44278491</v>
      </c>
    </row>
    <row r="8" spans="1:22">
      <c r="A8" s="15" t="s">
        <v>483</v>
      </c>
      <c r="B8" s="17" t="n">
        <v>7007</v>
      </c>
      <c r="C8" s="18">
        <f>(58.0/B8*100)</f>
        <v/>
      </c>
      <c r="D8" s="19" t="n">
        <v>6949</v>
      </c>
      <c r="E8" s="18" t="n">
        <v>482.70134586</v>
      </c>
      <c r="F8" s="20" t="n">
        <v>6.24134184</v>
      </c>
      <c r="G8" s="18" t="n">
        <v>514.02392986</v>
      </c>
      <c r="H8" s="20" t="n">
        <v>4.90946066</v>
      </c>
      <c r="I8" s="18" t="n">
        <v>519.74432014</v>
      </c>
      <c r="J8" s="20" t="n">
        <v>3.77420296</v>
      </c>
      <c r="K8" s="18" t="n">
        <v>517.18316972</v>
      </c>
      <c r="L8" s="20" t="n">
        <v>4.09727813</v>
      </c>
      <c r="M8" s="18" t="n">
        <v>436.4198708</v>
      </c>
      <c r="N8" s="20" t="n">
        <v>3.89765197</v>
      </c>
      <c r="O8" s="18" t="s">
        <v>481</v>
      </c>
      <c r="P8" s="20" t="s">
        <v>481</v>
      </c>
      <c r="Q8" s="18" t="n">
        <v>301.63126691</v>
      </c>
      <c r="R8" s="20" t="n">
        <v>25.14921031</v>
      </c>
      <c r="S8" s="18" t="s">
        <v>481</v>
      </c>
      <c r="T8" s="20" t="s">
        <v>481</v>
      </c>
      <c r="U8" s="18" t="n">
        <v>429.37500827</v>
      </c>
      <c r="V8" s="20" t="n">
        <v>8.358172290000001</v>
      </c>
    </row>
    <row r="9" spans="1:22">
      <c r="A9" s="15" t="s">
        <v>484</v>
      </c>
      <c r="B9" s="17" t="n">
        <v>9651</v>
      </c>
      <c r="C9" s="18">
        <f>(519.0/B9*100)</f>
        <v/>
      </c>
      <c r="D9" s="19" t="n">
        <v>9132</v>
      </c>
      <c r="E9" s="18" t="n">
        <v>474.71857895</v>
      </c>
      <c r="F9" s="20" t="n">
        <v>4.91217292</v>
      </c>
      <c r="G9" s="18" t="n">
        <v>506.32587305</v>
      </c>
      <c r="H9" s="20" t="n">
        <v>4.31487208</v>
      </c>
      <c r="I9" s="18" t="n">
        <v>531.82456825</v>
      </c>
      <c r="J9" s="20" t="n">
        <v>2.80630646</v>
      </c>
      <c r="K9" s="18" t="n">
        <v>534.32854951</v>
      </c>
      <c r="L9" s="20" t="n">
        <v>2.70692407</v>
      </c>
      <c r="M9" s="18" t="n">
        <v>416.22075865</v>
      </c>
      <c r="N9" s="20" t="n">
        <v>6.04975957</v>
      </c>
      <c r="O9" s="18" t="s">
        <v>481</v>
      </c>
      <c r="P9" s="20" t="s">
        <v>481</v>
      </c>
      <c r="Q9" s="18" t="n">
        <v>357.98454354</v>
      </c>
      <c r="R9" s="20" t="n">
        <v>11.51846445</v>
      </c>
      <c r="S9" s="18" t="s">
        <v>481</v>
      </c>
      <c r="T9" s="20" t="s">
        <v>481</v>
      </c>
      <c r="U9" s="18" t="n">
        <v>434.50742427</v>
      </c>
      <c r="V9" s="20" t="n">
        <v>5.29717735</v>
      </c>
    </row>
    <row r="10" spans="1:22">
      <c r="A10" s="15" t="s">
        <v>485</v>
      </c>
      <c r="B10" s="17" t="n">
        <v>20058</v>
      </c>
      <c r="C10" s="18">
        <f>(548.0/B10*100)</f>
        <v/>
      </c>
      <c r="D10" s="19" t="n">
        <v>19510</v>
      </c>
      <c r="E10" s="18" t="n">
        <v>493.04275939</v>
      </c>
      <c r="F10" s="20" t="n">
        <v>4.72675524</v>
      </c>
      <c r="G10" s="18" t="n">
        <v>509.10587057</v>
      </c>
      <c r="H10" s="20" t="n">
        <v>2.96340823</v>
      </c>
      <c r="I10" s="18" t="n">
        <v>531.96752465</v>
      </c>
      <c r="J10" s="20" t="n">
        <v>2.58357283</v>
      </c>
      <c r="K10" s="18" t="n">
        <v>528.09853894</v>
      </c>
      <c r="L10" s="20" t="n">
        <v>2.65115002</v>
      </c>
      <c r="M10" s="18" t="n">
        <v>457.66484393</v>
      </c>
      <c r="N10" s="20" t="n">
        <v>6.03159435</v>
      </c>
      <c r="O10" s="18" t="s">
        <v>481</v>
      </c>
      <c r="P10" s="20" t="s">
        <v>481</v>
      </c>
      <c r="Q10" s="18" t="s">
        <v>481</v>
      </c>
      <c r="R10" s="20" t="s">
        <v>481</v>
      </c>
      <c r="S10" s="18" t="s">
        <v>481</v>
      </c>
      <c r="T10" s="20" t="s">
        <v>481</v>
      </c>
      <c r="U10" s="18" t="n">
        <v>461.83060364</v>
      </c>
      <c r="V10" s="20" t="n">
        <v>7.07245601</v>
      </c>
    </row>
    <row r="11" spans="1:22">
      <c r="A11" s="15" t="s">
        <v>486</v>
      </c>
      <c r="B11" s="17" t="n">
        <v>7053</v>
      </c>
      <c r="C11" s="18">
        <f>(107.0/B11*100)</f>
        <v/>
      </c>
      <c r="D11" s="19" t="n">
        <v>6946</v>
      </c>
      <c r="E11" s="18" t="n">
        <v>397.9150293</v>
      </c>
      <c r="F11" s="20" t="n">
        <v>5.03987051</v>
      </c>
      <c r="G11" s="18" t="n">
        <v>428.01809403</v>
      </c>
      <c r="H11" s="20" t="n">
        <v>3.66781234</v>
      </c>
      <c r="I11" s="18" t="n">
        <v>440.69131295</v>
      </c>
      <c r="J11" s="20" t="n">
        <v>3.07907672</v>
      </c>
      <c r="K11" s="18" t="n">
        <v>431.21512231</v>
      </c>
      <c r="L11" s="20" t="n">
        <v>3.61570388</v>
      </c>
      <c r="M11" s="18" t="n">
        <v>381.61604453</v>
      </c>
      <c r="N11" s="20" t="n">
        <v>5.27695564</v>
      </c>
      <c r="O11" s="18" t="s">
        <v>481</v>
      </c>
      <c r="P11" s="20" t="s">
        <v>481</v>
      </c>
      <c r="Q11" s="18" t="s">
        <v>481</v>
      </c>
      <c r="R11" s="20" t="s">
        <v>481</v>
      </c>
      <c r="S11" s="18" t="s">
        <v>481</v>
      </c>
      <c r="T11" s="20" t="s">
        <v>481</v>
      </c>
      <c r="U11" s="18" t="n">
        <v>386.56014285</v>
      </c>
      <c r="V11" s="20" t="n">
        <v>7.17854709</v>
      </c>
    </row>
    <row r="12" spans="1:22">
      <c r="A12" s="15" t="s">
        <v>487</v>
      </c>
      <c r="B12" s="17" t="n">
        <v>6894</v>
      </c>
      <c r="C12" s="18">
        <f>(59.0/B12*100)</f>
        <v/>
      </c>
      <c r="D12" s="19" t="n">
        <v>6835</v>
      </c>
      <c r="E12" s="18" t="n">
        <v>462.87271107</v>
      </c>
      <c r="F12" s="20" t="n">
        <v>4.99876477</v>
      </c>
      <c r="G12" s="18" t="n">
        <v>502.40473363</v>
      </c>
      <c r="H12" s="20" t="n">
        <v>3.88691417</v>
      </c>
      <c r="I12" s="18" t="n">
        <v>508.57913539</v>
      </c>
      <c r="J12" s="20" t="n">
        <v>2.36531058</v>
      </c>
      <c r="K12" s="18" t="n">
        <v>504.45124472</v>
      </c>
      <c r="L12" s="20" t="n">
        <v>3.56854059</v>
      </c>
      <c r="M12" s="18" t="n">
        <v>424.64340274</v>
      </c>
      <c r="N12" s="20" t="n">
        <v>6.97346529</v>
      </c>
      <c r="O12" s="18" t="s">
        <v>481</v>
      </c>
      <c r="P12" s="20" t="s">
        <v>481</v>
      </c>
      <c r="Q12" s="18" t="n">
        <v>340.98506961</v>
      </c>
      <c r="R12" s="20" t="n">
        <v>12.52444664</v>
      </c>
      <c r="S12" s="18" t="s">
        <v>481</v>
      </c>
      <c r="T12" s="20" t="s">
        <v>481</v>
      </c>
      <c r="U12" s="18" t="n">
        <v>427.41678742</v>
      </c>
      <c r="V12" s="20" t="n">
        <v>9.42677655</v>
      </c>
    </row>
    <row r="13" spans="1:22">
      <c r="A13" s="15" t="s">
        <v>488</v>
      </c>
      <c r="B13" s="17" t="n">
        <v>7161</v>
      </c>
      <c r="C13" s="18">
        <f>(138.0/B13*100)</f>
        <v/>
      </c>
      <c r="D13" s="19" t="n">
        <v>7023</v>
      </c>
      <c r="E13" s="18" t="n">
        <v>515.95419197</v>
      </c>
      <c r="F13" s="20" t="n">
        <v>4.80656786</v>
      </c>
      <c r="G13" s="18" t="n">
        <v>523.24876604</v>
      </c>
      <c r="H13" s="20" t="n">
        <v>3.07318985</v>
      </c>
      <c r="I13" s="18" t="n">
        <v>518.05570414</v>
      </c>
      <c r="J13" s="20" t="n">
        <v>3.05189287</v>
      </c>
      <c r="K13" s="18" t="n">
        <v>507.26077483</v>
      </c>
      <c r="L13" s="20" t="n">
        <v>3.75571828</v>
      </c>
      <c r="M13" s="18" t="n">
        <v>455.80166196</v>
      </c>
      <c r="N13" s="20" t="n">
        <v>7.99019283</v>
      </c>
      <c r="O13" s="18" t="s">
        <v>481</v>
      </c>
      <c r="P13" s="20" t="s">
        <v>481</v>
      </c>
      <c r="Q13" s="18" t="n">
        <v>447.51533769</v>
      </c>
      <c r="R13" s="20" t="n">
        <v>5.97365007</v>
      </c>
      <c r="S13" s="18" t="s">
        <v>481</v>
      </c>
      <c r="T13" s="20" t="s">
        <v>481</v>
      </c>
      <c r="U13" s="18" t="n">
        <v>454.43212742</v>
      </c>
      <c r="V13" s="20" t="n">
        <v>7.92567829</v>
      </c>
    </row>
    <row r="14" spans="1:22">
      <c r="A14" s="15" t="s">
        <v>489</v>
      </c>
      <c r="B14" s="17" t="n">
        <v>5587</v>
      </c>
      <c r="C14" s="18">
        <f>(78.0/B14*100)</f>
        <v/>
      </c>
      <c r="D14" s="19" t="n">
        <v>5509</v>
      </c>
      <c r="E14" s="18" t="n">
        <v>462.60937431</v>
      </c>
      <c r="F14" s="20" t="n">
        <v>6.83027212</v>
      </c>
      <c r="G14" s="18" t="n">
        <v>504.82189911</v>
      </c>
      <c r="H14" s="20" t="n">
        <v>4.94544153</v>
      </c>
      <c r="I14" s="18" t="n">
        <v>515.95918527</v>
      </c>
      <c r="J14" s="20" t="n">
        <v>2.36064204</v>
      </c>
      <c r="K14" s="18" t="n">
        <v>540.38114325</v>
      </c>
      <c r="L14" s="20" t="n">
        <v>2.64891757</v>
      </c>
      <c r="M14" s="18" t="n">
        <v>457.2678843</v>
      </c>
      <c r="N14" s="20" t="n">
        <v>9.76355004</v>
      </c>
      <c r="O14" s="18" t="s">
        <v>481</v>
      </c>
      <c r="P14" s="20" t="s">
        <v>481</v>
      </c>
      <c r="Q14" s="18" t="s">
        <v>481</v>
      </c>
      <c r="R14" s="20" t="s">
        <v>481</v>
      </c>
      <c r="S14" s="18" t="s">
        <v>481</v>
      </c>
      <c r="T14" s="20" t="s">
        <v>481</v>
      </c>
      <c r="U14" s="18" t="n">
        <v>449.6165989</v>
      </c>
      <c r="V14" s="20" t="n">
        <v>10.39000783</v>
      </c>
    </row>
    <row r="15" spans="1:22">
      <c r="A15" s="15" t="s">
        <v>490</v>
      </c>
      <c r="B15" s="17" t="n">
        <v>5882</v>
      </c>
      <c r="C15" s="18">
        <f>(64.0/B15*100)</f>
        <v/>
      </c>
      <c r="D15" s="19" t="n">
        <v>5818</v>
      </c>
      <c r="E15" s="18" t="n">
        <v>469.8141477</v>
      </c>
      <c r="F15" s="20" t="n">
        <v>6.95112659</v>
      </c>
      <c r="G15" s="18" t="n">
        <v>491.62331968</v>
      </c>
      <c r="H15" s="20" t="n">
        <v>4.58275255</v>
      </c>
      <c r="I15" s="18" t="n">
        <v>514.8234886499999</v>
      </c>
      <c r="J15" s="20" t="n">
        <v>3.13188196</v>
      </c>
      <c r="K15" s="18" t="n">
        <v>526.61220602</v>
      </c>
      <c r="L15" s="20" t="n">
        <v>2.42059988</v>
      </c>
      <c r="M15" s="18" t="n">
        <v>424.25667471</v>
      </c>
      <c r="N15" s="20" t="n">
        <v>10.82348656</v>
      </c>
      <c r="O15" s="18" t="s">
        <v>481</v>
      </c>
      <c r="P15" s="20" t="s">
        <v>481</v>
      </c>
      <c r="Q15" s="18" t="n">
        <v>368.85220715</v>
      </c>
      <c r="R15" s="20" t="n">
        <v>14.5875493</v>
      </c>
      <c r="S15" s="18" t="s">
        <v>481</v>
      </c>
      <c r="T15" s="20" t="s">
        <v>481</v>
      </c>
      <c r="U15" s="18" t="n">
        <v>449.33565389</v>
      </c>
      <c r="V15" s="20" t="n">
        <v>7.94678221</v>
      </c>
    </row>
    <row r="16" spans="1:22">
      <c r="A16" s="15" t="s">
        <v>491</v>
      </c>
      <c r="B16" s="17" t="n">
        <v>6108</v>
      </c>
      <c r="C16" s="18">
        <f>(123.0/B16*100)</f>
        <v/>
      </c>
      <c r="D16" s="19" t="n">
        <v>5985</v>
      </c>
      <c r="E16" s="18" t="n">
        <v>501.64927817</v>
      </c>
      <c r="F16" s="20" t="n">
        <v>3.6818904</v>
      </c>
      <c r="G16" s="18" t="n">
        <v>522.09945464</v>
      </c>
      <c r="H16" s="20" t="n">
        <v>2.93684553</v>
      </c>
      <c r="I16" s="18" t="n">
        <v>513.1635098</v>
      </c>
      <c r="J16" s="20" t="n">
        <v>2.82168015</v>
      </c>
      <c r="K16" s="18" t="n">
        <v>471.00728998</v>
      </c>
      <c r="L16" s="20" t="n">
        <v>3.31914277</v>
      </c>
      <c r="M16" s="18" t="n">
        <v>392.25010125</v>
      </c>
      <c r="N16" s="20" t="n">
        <v>6.28627534</v>
      </c>
      <c r="O16" s="18" t="s">
        <v>481</v>
      </c>
      <c r="P16" s="20" t="s">
        <v>481</v>
      </c>
      <c r="Q16" s="18" t="s">
        <v>481</v>
      </c>
      <c r="R16" s="20" t="s">
        <v>481</v>
      </c>
      <c r="S16" s="18" t="s">
        <v>481</v>
      </c>
      <c r="T16" s="20" t="s">
        <v>481</v>
      </c>
      <c r="U16" s="18" t="n">
        <v>415.97843284</v>
      </c>
      <c r="V16" s="20" t="n">
        <v>8.057255270000001</v>
      </c>
    </row>
    <row r="17" spans="1:22">
      <c r="A17" s="15" t="s">
        <v>492</v>
      </c>
      <c r="B17" s="17" t="n">
        <v>6504</v>
      </c>
      <c r="C17" s="18">
        <f>(1262.0/B17*100)</f>
        <v/>
      </c>
      <c r="D17" s="19" t="n">
        <v>5242</v>
      </c>
      <c r="E17" s="18" t="n">
        <v>503.62228712</v>
      </c>
      <c r="F17" s="20" t="n">
        <v>7.23158045</v>
      </c>
      <c r="G17" s="18" t="n">
        <v>524.46240132</v>
      </c>
      <c r="H17" s="20" t="n">
        <v>3.87527678</v>
      </c>
      <c r="I17" s="18" t="n">
        <v>525.40063562</v>
      </c>
      <c r="J17" s="20" t="n">
        <v>3.63149734</v>
      </c>
      <c r="K17" s="18" t="n">
        <v>515.67413115</v>
      </c>
      <c r="L17" s="20" t="n">
        <v>3.81399995</v>
      </c>
      <c r="M17" s="18" t="n">
        <v>437.56462066</v>
      </c>
      <c r="N17" s="20" t="n">
        <v>9.030836430000001</v>
      </c>
      <c r="O17" s="18" t="s">
        <v>481</v>
      </c>
      <c r="P17" s="20" t="s">
        <v>481</v>
      </c>
      <c r="Q17" s="18" t="n">
        <v>362.96139732</v>
      </c>
      <c r="R17" s="20" t="n">
        <v>12.64520278</v>
      </c>
      <c r="S17" s="18" t="s">
        <v>481</v>
      </c>
      <c r="T17" s="20" t="s">
        <v>481</v>
      </c>
      <c r="U17" s="18" t="n">
        <v>470.43836892</v>
      </c>
      <c r="V17" s="20" t="n">
        <v>5.16903168</v>
      </c>
    </row>
    <row r="18" spans="1:22">
      <c r="A18" s="15" t="s">
        <v>493</v>
      </c>
      <c r="B18" s="17" t="n">
        <v>5532</v>
      </c>
      <c r="C18" s="18">
        <f>(29.0/B18*100)</f>
        <v/>
      </c>
      <c r="D18" s="19" t="n">
        <v>5503</v>
      </c>
      <c r="E18" s="18" t="n">
        <v>431.74733506</v>
      </c>
      <c r="F18" s="20" t="n">
        <v>6.25268125</v>
      </c>
      <c r="G18" s="18" t="n">
        <v>456.85660238</v>
      </c>
      <c r="H18" s="20" t="n">
        <v>5.75706844</v>
      </c>
      <c r="I18" s="18" t="n">
        <v>460.95186582</v>
      </c>
      <c r="J18" s="20" t="n">
        <v>4.36860981</v>
      </c>
      <c r="K18" s="18" t="n">
        <v>466.65039824</v>
      </c>
      <c r="L18" s="20" t="n">
        <v>3.84347693</v>
      </c>
      <c r="M18" s="18" t="n">
        <v>391.0034032</v>
      </c>
      <c r="N18" s="20" t="n">
        <v>9.97945679</v>
      </c>
      <c r="O18" s="18" t="s">
        <v>481</v>
      </c>
      <c r="P18" s="20" t="s">
        <v>481</v>
      </c>
      <c r="Q18" s="18" t="s">
        <v>481</v>
      </c>
      <c r="R18" s="20" t="s">
        <v>481</v>
      </c>
      <c r="S18" s="18" t="s">
        <v>481</v>
      </c>
      <c r="T18" s="20" t="s">
        <v>481</v>
      </c>
      <c r="U18" s="18" t="n">
        <v>393.70943739</v>
      </c>
      <c r="V18" s="20" t="n">
        <v>10.02243948</v>
      </c>
    </row>
    <row r="19" spans="1:22">
      <c r="A19" s="15" t="s">
        <v>494</v>
      </c>
      <c r="B19" s="17" t="n">
        <v>5658</v>
      </c>
      <c r="C19" s="18">
        <f>(178.0/B19*100)</f>
        <v/>
      </c>
      <c r="D19" s="19" t="n">
        <v>5480</v>
      </c>
      <c r="E19" s="18" t="n">
        <v>426.61919641</v>
      </c>
      <c r="F19" s="20" t="n">
        <v>6.74218381</v>
      </c>
      <c r="G19" s="18" t="n">
        <v>471.27669533</v>
      </c>
      <c r="H19" s="20" t="n">
        <v>5.3302091</v>
      </c>
      <c r="I19" s="18" t="n">
        <v>491.23573182</v>
      </c>
      <c r="J19" s="20" t="n">
        <v>3.50554032</v>
      </c>
      <c r="K19" s="18" t="n">
        <v>487.73714231</v>
      </c>
      <c r="L19" s="20" t="n">
        <v>3.90771638</v>
      </c>
      <c r="M19" s="18" t="n">
        <v>469.44549655</v>
      </c>
      <c r="N19" s="20" t="n">
        <v>7.71795137</v>
      </c>
      <c r="O19" s="18" t="s">
        <v>481</v>
      </c>
      <c r="P19" s="20" t="s">
        <v>481</v>
      </c>
      <c r="Q19" s="18" t="s">
        <v>481</v>
      </c>
      <c r="R19" s="20" t="s">
        <v>481</v>
      </c>
      <c r="S19" s="18" t="s">
        <v>481</v>
      </c>
      <c r="T19" s="20" t="s">
        <v>481</v>
      </c>
      <c r="U19" s="18" t="n">
        <v>402.02492991</v>
      </c>
      <c r="V19" s="20" t="n">
        <v>9.15460113</v>
      </c>
    </row>
    <row r="20" spans="1:22">
      <c r="A20" s="15" t="s">
        <v>495</v>
      </c>
      <c r="B20" s="17" t="n">
        <v>3371</v>
      </c>
      <c r="C20" s="18">
        <f>(75.0/B20*100)</f>
        <v/>
      </c>
      <c r="D20" s="19" t="n">
        <v>3296</v>
      </c>
      <c r="E20" s="18" t="n">
        <v>468.09574189</v>
      </c>
      <c r="F20" s="20" t="n">
        <v>5.84079367</v>
      </c>
      <c r="G20" s="18" t="n">
        <v>500.51239494</v>
      </c>
      <c r="H20" s="20" t="n">
        <v>4.46726386</v>
      </c>
      <c r="I20" s="18" t="n">
        <v>498.81674072</v>
      </c>
      <c r="J20" s="20" t="n">
        <v>2.68592306</v>
      </c>
      <c r="K20" s="18" t="n">
        <v>488.86384675</v>
      </c>
      <c r="L20" s="20" t="n">
        <v>4.14397406</v>
      </c>
      <c r="M20" s="18" t="n">
        <v>438.43210807</v>
      </c>
      <c r="N20" s="20" t="n">
        <v>7.17346823</v>
      </c>
      <c r="O20" s="18" t="s">
        <v>481</v>
      </c>
      <c r="P20" s="20" t="s">
        <v>481</v>
      </c>
      <c r="Q20" s="18" t="s">
        <v>481</v>
      </c>
      <c r="R20" s="20" t="s">
        <v>481</v>
      </c>
      <c r="S20" s="18" t="s">
        <v>481</v>
      </c>
      <c r="T20" s="20" t="s">
        <v>481</v>
      </c>
      <c r="U20" s="18" t="n">
        <v>427.25871807</v>
      </c>
      <c r="V20" s="20" t="n">
        <v>14.79662694</v>
      </c>
    </row>
    <row r="21" spans="1:22">
      <c r="A21" s="15" t="s">
        <v>496</v>
      </c>
      <c r="B21" s="17" t="n">
        <v>5741</v>
      </c>
      <c r="C21" s="18">
        <f>(47.0/B21*100)</f>
        <v/>
      </c>
      <c r="D21" s="19" t="n">
        <v>5694</v>
      </c>
      <c r="E21" s="18" t="n">
        <v>479.71391481</v>
      </c>
      <c r="F21" s="20" t="n">
        <v>4.9381966</v>
      </c>
      <c r="G21" s="18" t="n">
        <v>506.95594952</v>
      </c>
      <c r="H21" s="20" t="n">
        <v>3.81007318</v>
      </c>
      <c r="I21" s="18" t="n">
        <v>512.93746364</v>
      </c>
      <c r="J21" s="20" t="n">
        <v>2.42813077</v>
      </c>
      <c r="K21" s="18" t="n">
        <v>513.61105403</v>
      </c>
      <c r="L21" s="20" t="n">
        <v>2.72632579</v>
      </c>
      <c r="M21" s="18" t="n">
        <v>453.31234764</v>
      </c>
      <c r="N21" s="20" t="n">
        <v>6.2921512</v>
      </c>
      <c r="O21" s="18" t="s">
        <v>481</v>
      </c>
      <c r="P21" s="20" t="s">
        <v>481</v>
      </c>
      <c r="Q21" s="18" t="s">
        <v>481</v>
      </c>
      <c r="R21" s="20" t="s">
        <v>481</v>
      </c>
      <c r="S21" s="18" t="s">
        <v>481</v>
      </c>
      <c r="T21" s="20" t="s">
        <v>481</v>
      </c>
      <c r="U21" s="18" t="n">
        <v>457.00595399</v>
      </c>
      <c r="V21" s="20" t="n">
        <v>11.11616765</v>
      </c>
    </row>
    <row r="22" spans="1:22">
      <c r="A22" s="15" t="s">
        <v>497</v>
      </c>
      <c r="B22" s="17" t="n">
        <v>6598</v>
      </c>
      <c r="C22" s="18">
        <f>(36.0/B22*100)</f>
        <v/>
      </c>
      <c r="D22" s="19" t="n">
        <v>6562</v>
      </c>
      <c r="E22" s="18" t="n">
        <v>459.91949571</v>
      </c>
      <c r="F22" s="20" t="n">
        <v>4.96467036</v>
      </c>
      <c r="G22" s="18" t="n">
        <v>485.34360283</v>
      </c>
      <c r="H22" s="20" t="n">
        <v>4.55348857</v>
      </c>
      <c r="I22" s="18" t="n">
        <v>487.67286476</v>
      </c>
      <c r="J22" s="20" t="n">
        <v>4.19200057</v>
      </c>
      <c r="K22" s="18" t="n">
        <v>470.6129346</v>
      </c>
      <c r="L22" s="20" t="n">
        <v>6.76023122</v>
      </c>
      <c r="M22" s="18" t="n">
        <v>424.5505214</v>
      </c>
      <c r="N22" s="20" t="n">
        <v>12.09171373</v>
      </c>
      <c r="O22" s="18" t="s">
        <v>481</v>
      </c>
      <c r="P22" s="20" t="s">
        <v>481</v>
      </c>
      <c r="Q22" s="18" t="s">
        <v>481</v>
      </c>
      <c r="R22" s="20" t="s">
        <v>481</v>
      </c>
      <c r="S22" s="18" t="n">
        <v>450.2986</v>
      </c>
      <c r="T22" s="20" t="n">
        <v>25.42952767</v>
      </c>
      <c r="U22" s="18" t="n">
        <v>387.73302453</v>
      </c>
      <c r="V22" s="20" t="n">
        <v>9.755382279999999</v>
      </c>
    </row>
    <row r="23" spans="1:22">
      <c r="A23" s="15" t="s">
        <v>498</v>
      </c>
      <c r="B23" s="17" t="n">
        <v>11583</v>
      </c>
      <c r="C23" s="18">
        <f>(235.0/B23*100)</f>
        <v/>
      </c>
      <c r="D23" s="19" t="n">
        <v>11348</v>
      </c>
      <c r="E23" s="18" t="n">
        <v>470.65821806</v>
      </c>
      <c r="F23" s="20" t="n">
        <v>6.71182789</v>
      </c>
      <c r="G23" s="18" t="n">
        <v>501.67406415</v>
      </c>
      <c r="H23" s="20" t="n">
        <v>4.41373914</v>
      </c>
      <c r="I23" s="18" t="n">
        <v>499.43208734</v>
      </c>
      <c r="J23" s="20" t="n">
        <v>3.40319748</v>
      </c>
      <c r="K23" s="18" t="n">
        <v>490.20274434</v>
      </c>
      <c r="L23" s="20" t="n">
        <v>4.06863679</v>
      </c>
      <c r="M23" s="18" t="n">
        <v>456.42298295</v>
      </c>
      <c r="N23" s="20" t="n">
        <v>6.22776086</v>
      </c>
      <c r="O23" s="18" t="s">
        <v>481</v>
      </c>
      <c r="P23" s="20" t="s">
        <v>481</v>
      </c>
      <c r="Q23" s="18" t="s">
        <v>481</v>
      </c>
      <c r="R23" s="20" t="s">
        <v>481</v>
      </c>
      <c r="S23" s="18" t="s">
        <v>481</v>
      </c>
      <c r="T23" s="20" t="s">
        <v>481</v>
      </c>
      <c r="U23" s="18" t="n">
        <v>439.13307533</v>
      </c>
      <c r="V23" s="20" t="n">
        <v>7.61993566</v>
      </c>
    </row>
    <row r="24" spans="1:22">
      <c r="A24" s="15" t="s">
        <v>499</v>
      </c>
      <c r="B24" s="17" t="n">
        <v>6647</v>
      </c>
      <c r="C24" s="18">
        <f>(7.0/B24*100)</f>
        <v/>
      </c>
      <c r="D24" s="19" t="n">
        <v>6640</v>
      </c>
      <c r="E24" s="18" t="n">
        <v>499.03286173</v>
      </c>
      <c r="F24" s="20" t="n">
        <v>8.067832190000001</v>
      </c>
      <c r="G24" s="18" t="n">
        <v>518.54083813</v>
      </c>
      <c r="H24" s="20" t="n">
        <v>6.24112325</v>
      </c>
      <c r="I24" s="18" t="n">
        <v>536.83960768</v>
      </c>
      <c r="J24" s="20" t="n">
        <v>4.07711716</v>
      </c>
      <c r="K24" s="18" t="n">
        <v>539.1423750599999</v>
      </c>
      <c r="L24" s="20" t="n">
        <v>3.09709842</v>
      </c>
      <c r="M24" s="18" t="n">
        <v>484.53808905</v>
      </c>
      <c r="N24" s="20" t="n">
        <v>15.38063095</v>
      </c>
      <c r="O24" s="18" t="s">
        <v>481</v>
      </c>
      <c r="P24" s="20" t="s">
        <v>481</v>
      </c>
      <c r="Q24" s="18" t="s">
        <v>481</v>
      </c>
      <c r="R24" s="20" t="s">
        <v>481</v>
      </c>
      <c r="S24" s="18" t="s">
        <v>481</v>
      </c>
      <c r="T24" s="20" t="s">
        <v>481</v>
      </c>
      <c r="U24" s="18" t="n">
        <v>475.80999784</v>
      </c>
      <c r="V24" s="20" t="n">
        <v>11.80746919</v>
      </c>
    </row>
    <row r="25" spans="1:22">
      <c r="A25" s="15" t="s">
        <v>500</v>
      </c>
      <c r="B25" s="17" t="n">
        <v>5581</v>
      </c>
      <c r="C25" s="18">
        <f>(25.0/B25*100)</f>
        <v/>
      </c>
      <c r="D25" s="19" t="n">
        <v>5556</v>
      </c>
      <c r="E25" s="18" t="n">
        <v>503.93040726</v>
      </c>
      <c r="F25" s="20" t="n">
        <v>11.50748872</v>
      </c>
      <c r="G25" s="18" t="n">
        <v>491.41609249</v>
      </c>
      <c r="H25" s="20" t="n">
        <v>8.087301460000001</v>
      </c>
      <c r="I25" s="18" t="n">
        <v>528.50922646</v>
      </c>
      <c r="J25" s="20" t="n">
        <v>4.80756258</v>
      </c>
      <c r="K25" s="18" t="n">
        <v>540.94317131</v>
      </c>
      <c r="L25" s="20" t="n">
        <v>3.56035079</v>
      </c>
      <c r="M25" s="18" t="n">
        <v>433.74903496</v>
      </c>
      <c r="N25" s="20" t="n">
        <v>6.33413158</v>
      </c>
      <c r="O25" s="18" t="s">
        <v>481</v>
      </c>
      <c r="P25" s="20" t="s">
        <v>481</v>
      </c>
      <c r="Q25" s="18" t="s">
        <v>481</v>
      </c>
      <c r="R25" s="20" t="s">
        <v>481</v>
      </c>
      <c r="S25" s="18" t="s">
        <v>481</v>
      </c>
      <c r="T25" s="20" t="s">
        <v>481</v>
      </c>
      <c r="U25" s="18" t="n">
        <v>506.02565874</v>
      </c>
      <c r="V25" s="20" t="n">
        <v>14.71704797</v>
      </c>
    </row>
    <row r="26" spans="1:22">
      <c r="A26" s="15" t="s">
        <v>501</v>
      </c>
      <c r="B26" s="17" t="n">
        <v>4869</v>
      </c>
      <c r="C26" s="18">
        <f>(53.0/B26*100)</f>
        <v/>
      </c>
      <c r="D26" s="19" t="n">
        <v>4816</v>
      </c>
      <c r="E26" s="18" t="n">
        <v>453.69514325</v>
      </c>
      <c r="F26" s="20" t="n">
        <v>5.60078593</v>
      </c>
      <c r="G26" s="18" t="n">
        <v>480.06258201</v>
      </c>
      <c r="H26" s="20" t="n">
        <v>3.97963432</v>
      </c>
      <c r="I26" s="18" t="n">
        <v>489.36043018</v>
      </c>
      <c r="J26" s="20" t="n">
        <v>2.33373705</v>
      </c>
      <c r="K26" s="18" t="n">
        <v>492.83511393</v>
      </c>
      <c r="L26" s="20" t="n">
        <v>3.31236089</v>
      </c>
      <c r="M26" s="18" t="n">
        <v>454.2412473</v>
      </c>
      <c r="N26" s="20" t="n">
        <v>7.54007811</v>
      </c>
      <c r="O26" s="18" t="s">
        <v>481</v>
      </c>
      <c r="P26" s="20" t="s">
        <v>481</v>
      </c>
      <c r="Q26" s="18" t="s">
        <v>481</v>
      </c>
      <c r="R26" s="20" t="s">
        <v>481</v>
      </c>
      <c r="S26" s="18" t="s">
        <v>481</v>
      </c>
      <c r="T26" s="20" t="s">
        <v>481</v>
      </c>
      <c r="U26" s="18" t="n">
        <v>425.77560653</v>
      </c>
      <c r="V26" s="20" t="n">
        <v>9.59289397</v>
      </c>
    </row>
    <row r="27" spans="1:22">
      <c r="A27" s="15" t="s">
        <v>502</v>
      </c>
      <c r="B27" s="17" t="n">
        <v>5299</v>
      </c>
      <c r="C27" s="18">
        <f>(55.0/B27*100)</f>
        <v/>
      </c>
      <c r="D27" s="19" t="n">
        <v>5244</v>
      </c>
      <c r="E27" s="18" t="n">
        <v>474.98263535</v>
      </c>
      <c r="F27" s="20" t="n">
        <v>3.68417132</v>
      </c>
      <c r="G27" s="18" t="n">
        <v>499.53368389</v>
      </c>
      <c r="H27" s="20" t="n">
        <v>3.73353922</v>
      </c>
      <c r="I27" s="18" t="n">
        <v>503.06977786</v>
      </c>
      <c r="J27" s="20" t="n">
        <v>2.88848671</v>
      </c>
      <c r="K27" s="18" t="n">
        <v>497.9943435</v>
      </c>
      <c r="L27" s="20" t="n">
        <v>3.22514438</v>
      </c>
      <c r="M27" s="18" t="n">
        <v>423.78790135</v>
      </c>
      <c r="N27" s="20" t="n">
        <v>3.98999594</v>
      </c>
      <c r="O27" s="18" t="s">
        <v>481</v>
      </c>
      <c r="P27" s="20" t="s">
        <v>481</v>
      </c>
      <c r="Q27" s="18" t="s">
        <v>481</v>
      </c>
      <c r="R27" s="20" t="s">
        <v>481</v>
      </c>
      <c r="S27" s="18" t="s">
        <v>481</v>
      </c>
      <c r="T27" s="20" t="s">
        <v>481</v>
      </c>
      <c r="U27" s="18" t="n">
        <v>414.95970143</v>
      </c>
      <c r="V27" s="20" t="n">
        <v>7.93775125</v>
      </c>
    </row>
    <row r="28" spans="1:22">
      <c r="A28" s="15" t="s">
        <v>503</v>
      </c>
      <c r="B28" s="17" t="n">
        <v>7568</v>
      </c>
      <c r="C28" s="18">
        <f>(196.0/B28*100)</f>
        <v/>
      </c>
      <c r="D28" s="19" t="n">
        <v>7372</v>
      </c>
      <c r="E28" s="18" t="n">
        <v>389.58516301</v>
      </c>
      <c r="F28" s="20" t="n">
        <v>3.68466562</v>
      </c>
      <c r="G28" s="18" t="n">
        <v>413.76497087</v>
      </c>
      <c r="H28" s="20" t="n">
        <v>3.80371481</v>
      </c>
      <c r="I28" s="18" t="n">
        <v>414.85159077</v>
      </c>
      <c r="J28" s="20" t="n">
        <v>2.55930596</v>
      </c>
      <c r="K28" s="18" t="n">
        <v>415.27138518</v>
      </c>
      <c r="L28" s="20" t="n">
        <v>3.69411022</v>
      </c>
      <c r="M28" s="18" t="n">
        <v>404.13273028</v>
      </c>
      <c r="N28" s="20" t="n">
        <v>12.41326105</v>
      </c>
      <c r="O28" s="18" t="s">
        <v>481</v>
      </c>
      <c r="P28" s="20" t="s">
        <v>481</v>
      </c>
      <c r="Q28" s="18" t="s">
        <v>481</v>
      </c>
      <c r="R28" s="20" t="s">
        <v>481</v>
      </c>
      <c r="S28" s="18" t="s">
        <v>481</v>
      </c>
      <c r="T28" s="20" t="s">
        <v>481</v>
      </c>
      <c r="U28" s="18" t="n">
        <v>370.98101736</v>
      </c>
      <c r="V28" s="20" t="n">
        <v>8.115918369999999</v>
      </c>
    </row>
    <row r="29" spans="1:22">
      <c r="A29" s="15" t="s">
        <v>504</v>
      </c>
      <c r="B29" s="17" t="n">
        <v>5385</v>
      </c>
      <c r="C29" s="18">
        <f>(30.0/B29*100)</f>
        <v/>
      </c>
      <c r="D29" s="19" t="n">
        <v>5355</v>
      </c>
      <c r="E29" s="18" t="n">
        <v>464.45647916</v>
      </c>
      <c r="F29" s="20" t="n">
        <v>8.674873979999999</v>
      </c>
      <c r="G29" s="18" t="n">
        <v>515.6235718</v>
      </c>
      <c r="H29" s="20" t="n">
        <v>5.46415358</v>
      </c>
      <c r="I29" s="18" t="n">
        <v>529.6634837399999</v>
      </c>
      <c r="J29" s="20" t="n">
        <v>3.20466411</v>
      </c>
      <c r="K29" s="18" t="n">
        <v>521.20233803</v>
      </c>
      <c r="L29" s="20" t="n">
        <v>3.10668448</v>
      </c>
      <c r="M29" s="18" t="n">
        <v>510.11281269</v>
      </c>
      <c r="N29" s="20" t="n">
        <v>4.5702483</v>
      </c>
      <c r="O29" s="18" t="s">
        <v>481</v>
      </c>
      <c r="P29" s="20" t="s">
        <v>481</v>
      </c>
      <c r="Q29" s="18" t="n">
        <v>335.3902018</v>
      </c>
      <c r="R29" s="20" t="n">
        <v>12.1685767</v>
      </c>
      <c r="S29" s="18" t="s">
        <v>481</v>
      </c>
      <c r="T29" s="20" t="s">
        <v>481</v>
      </c>
      <c r="U29" s="18" t="n">
        <v>449.55913671</v>
      </c>
      <c r="V29" s="20" t="n">
        <v>8.39178253</v>
      </c>
    </row>
    <row r="30" spans="1:22">
      <c r="A30" s="15" t="s">
        <v>505</v>
      </c>
      <c r="B30" s="17" t="n">
        <v>4520</v>
      </c>
      <c r="C30" s="18">
        <f>(148.0/B30*100)</f>
        <v/>
      </c>
      <c r="D30" s="19" t="n">
        <v>4372</v>
      </c>
      <c r="E30" s="18" t="n">
        <v>471.24724324</v>
      </c>
      <c r="F30" s="20" t="n">
        <v>5.44869544</v>
      </c>
      <c r="G30" s="18" t="n">
        <v>493.61459189</v>
      </c>
      <c r="H30" s="20" t="n">
        <v>3.76285983</v>
      </c>
      <c r="I30" s="18" t="n">
        <v>507.94506675</v>
      </c>
      <c r="J30" s="20" t="n">
        <v>3.28858734</v>
      </c>
      <c r="K30" s="18" t="n">
        <v>524.40050175</v>
      </c>
      <c r="L30" s="20" t="n">
        <v>3.154326</v>
      </c>
      <c r="M30" s="18" t="n">
        <v>422.17925588</v>
      </c>
      <c r="N30" s="20" t="n">
        <v>5.81826465</v>
      </c>
      <c r="O30" s="18" t="s">
        <v>481</v>
      </c>
      <c r="P30" s="20" t="s">
        <v>481</v>
      </c>
      <c r="Q30" s="18" t="s">
        <v>481</v>
      </c>
      <c r="R30" s="20" t="s">
        <v>481</v>
      </c>
      <c r="S30" s="18" t="s">
        <v>481</v>
      </c>
      <c r="T30" s="20" t="s">
        <v>481</v>
      </c>
      <c r="U30" s="18" t="n">
        <v>436.11647099</v>
      </c>
      <c r="V30" s="20" t="n">
        <v>9.143223519999999</v>
      </c>
    </row>
    <row r="31" spans="1:22">
      <c r="A31" s="15" t="s">
        <v>506</v>
      </c>
      <c r="B31" s="17" t="n">
        <v>5456</v>
      </c>
      <c r="C31" s="18">
        <f>(135.0/B31*100)</f>
        <v/>
      </c>
      <c r="D31" s="19" t="n">
        <v>5321</v>
      </c>
      <c r="E31" s="18" t="n">
        <v>479.10428585</v>
      </c>
      <c r="F31" s="20" t="n">
        <v>6.46438475</v>
      </c>
      <c r="G31" s="18" t="n">
        <v>504.82799955</v>
      </c>
      <c r="H31" s="20" t="n">
        <v>3.53471175</v>
      </c>
      <c r="I31" s="18" t="n">
        <v>508.65512283</v>
      </c>
      <c r="J31" s="20" t="n">
        <v>2.38048404</v>
      </c>
      <c r="K31" s="18" t="n">
        <v>512.61991603</v>
      </c>
      <c r="L31" s="20" t="n">
        <v>4.16352117</v>
      </c>
      <c r="M31" s="18" t="s">
        <v>481</v>
      </c>
      <c r="N31" s="20" t="s">
        <v>481</v>
      </c>
      <c r="O31" s="18" t="s">
        <v>481</v>
      </c>
      <c r="P31" s="20" t="s">
        <v>481</v>
      </c>
      <c r="Q31" s="18" t="s">
        <v>481</v>
      </c>
      <c r="R31" s="20" t="s">
        <v>481</v>
      </c>
      <c r="S31" s="18" t="s">
        <v>481</v>
      </c>
      <c r="T31" s="20" t="s">
        <v>481</v>
      </c>
      <c r="U31" s="18" t="n">
        <v>425.86749057</v>
      </c>
      <c r="V31" s="20" t="n">
        <v>6.44863899</v>
      </c>
    </row>
    <row r="32" spans="1:22">
      <c r="A32" s="15" t="s">
        <v>507</v>
      </c>
      <c r="B32" s="17" t="n">
        <v>4478</v>
      </c>
      <c r="C32" s="18">
        <f>(6.0/B32*100)</f>
        <v/>
      </c>
      <c r="D32" s="19" t="n">
        <v>4472</v>
      </c>
      <c r="E32" s="18" t="n">
        <v>468.6159385</v>
      </c>
      <c r="F32" s="20" t="n">
        <v>5.38174409</v>
      </c>
      <c r="G32" s="18" t="n">
        <v>501.32516347</v>
      </c>
      <c r="H32" s="20" t="n">
        <v>3.59796316</v>
      </c>
      <c r="I32" s="18" t="n">
        <v>515.67513581</v>
      </c>
      <c r="J32" s="20" t="n">
        <v>2.92036145</v>
      </c>
      <c r="K32" s="18" t="n">
        <v>513.86400112</v>
      </c>
      <c r="L32" s="20" t="n">
        <v>3.74015441</v>
      </c>
      <c r="M32" s="18" t="n">
        <v>411.26327339</v>
      </c>
      <c r="N32" s="20" t="n">
        <v>12.39222594</v>
      </c>
      <c r="O32" s="18" t="s">
        <v>481</v>
      </c>
      <c r="P32" s="20" t="s">
        <v>481</v>
      </c>
      <c r="Q32" s="18" t="s">
        <v>481</v>
      </c>
      <c r="R32" s="20" t="s">
        <v>481</v>
      </c>
      <c r="S32" s="18" t="s">
        <v>481</v>
      </c>
      <c r="T32" s="20" t="s">
        <v>481</v>
      </c>
      <c r="U32" s="18" t="n">
        <v>462.01540392</v>
      </c>
      <c r="V32" s="20" t="n">
        <v>11.26213542</v>
      </c>
    </row>
    <row r="33" spans="1:22">
      <c r="A33" s="15" t="s">
        <v>508</v>
      </c>
      <c r="B33" s="17" t="n">
        <v>7325</v>
      </c>
      <c r="C33" s="18">
        <f>(78.0/B33*100)</f>
        <v/>
      </c>
      <c r="D33" s="19" t="n">
        <v>7247</v>
      </c>
      <c r="E33" s="18" t="n">
        <v>472.18847645</v>
      </c>
      <c r="F33" s="20" t="n">
        <v>5.22806092</v>
      </c>
      <c r="G33" s="18" t="n">
        <v>500.74968845</v>
      </c>
      <c r="H33" s="20" t="n">
        <v>4.69921553</v>
      </c>
      <c r="I33" s="18" t="n">
        <v>499.83078684</v>
      </c>
      <c r="J33" s="20" t="n">
        <v>4.43754372</v>
      </c>
      <c r="K33" s="18" t="n">
        <v>500.61812666</v>
      </c>
      <c r="L33" s="20" t="n">
        <v>5.08712214</v>
      </c>
      <c r="M33" s="18" t="n">
        <v>489.45728579</v>
      </c>
      <c r="N33" s="20" t="n">
        <v>3.51800922</v>
      </c>
      <c r="O33" s="18" t="s">
        <v>481</v>
      </c>
      <c r="P33" s="20" t="s">
        <v>481</v>
      </c>
      <c r="Q33" s="18" t="s">
        <v>481</v>
      </c>
      <c r="R33" s="20" t="s">
        <v>481</v>
      </c>
      <c r="S33" s="18" t="s">
        <v>481</v>
      </c>
      <c r="T33" s="20" t="s">
        <v>481</v>
      </c>
      <c r="U33" s="18" t="n">
        <v>442.22864614</v>
      </c>
      <c r="V33" s="20" t="n">
        <v>11.31763947</v>
      </c>
    </row>
    <row r="34" spans="1:22">
      <c r="A34" s="15" t="s">
        <v>509</v>
      </c>
      <c r="B34" s="17" t="n">
        <v>6350</v>
      </c>
      <c r="C34" s="18">
        <f>(67.0/B34*100)</f>
        <v/>
      </c>
      <c r="D34" s="19" t="n">
        <v>6283</v>
      </c>
      <c r="E34" s="18" t="n">
        <v>430.48566598</v>
      </c>
      <c r="F34" s="20" t="n">
        <v>6.93045611</v>
      </c>
      <c r="G34" s="18" t="n">
        <v>473.92836913</v>
      </c>
      <c r="H34" s="20" t="n">
        <v>4.98552465</v>
      </c>
      <c r="I34" s="18" t="n">
        <v>499.39477358</v>
      </c>
      <c r="J34" s="20" t="n">
        <v>3.10760213</v>
      </c>
      <c r="K34" s="18" t="n">
        <v>487.85160316</v>
      </c>
      <c r="L34" s="20" t="n">
        <v>2.84267463</v>
      </c>
      <c r="M34" s="18" t="n">
        <v>431.08701148</v>
      </c>
      <c r="N34" s="20" t="n">
        <v>12.51358448</v>
      </c>
      <c r="O34" s="18" t="s">
        <v>481</v>
      </c>
      <c r="P34" s="20" t="s">
        <v>481</v>
      </c>
      <c r="Q34" s="18" t="n">
        <v>336.51078337</v>
      </c>
      <c r="R34" s="20" t="n">
        <v>12.24828707</v>
      </c>
      <c r="S34" s="18" t="s">
        <v>481</v>
      </c>
      <c r="T34" s="20" t="s">
        <v>481</v>
      </c>
      <c r="U34" s="18" t="n">
        <v>406.72945747</v>
      </c>
      <c r="V34" s="20" t="n">
        <v>8.36682924</v>
      </c>
    </row>
    <row r="35" spans="1:22">
      <c r="A35" s="15" t="s">
        <v>510</v>
      </c>
      <c r="B35" s="17" t="n">
        <v>6406</v>
      </c>
      <c r="C35" s="18">
        <f>(50.0/B35*100)</f>
        <v/>
      </c>
      <c r="D35" s="19" t="n">
        <v>6356</v>
      </c>
      <c r="E35" s="18" t="n">
        <v>485.89098263</v>
      </c>
      <c r="F35" s="20" t="n">
        <v>7.40564704</v>
      </c>
      <c r="G35" s="18" t="n">
        <v>519.4517845300001</v>
      </c>
      <c r="H35" s="20" t="n">
        <v>4.74973956</v>
      </c>
      <c r="I35" s="18" t="n">
        <v>512.6191916</v>
      </c>
      <c r="J35" s="20" t="n">
        <v>3.23802489</v>
      </c>
      <c r="K35" s="18" t="n">
        <v>495.94513962</v>
      </c>
      <c r="L35" s="20" t="n">
        <v>5.31018058</v>
      </c>
      <c r="M35" s="18" t="n">
        <v>514.86266033</v>
      </c>
      <c r="N35" s="20" t="n">
        <v>1.77754029</v>
      </c>
      <c r="O35" s="18" t="s">
        <v>481</v>
      </c>
      <c r="P35" s="20" t="s">
        <v>481</v>
      </c>
      <c r="Q35" s="18" t="n">
        <v>349.78970242</v>
      </c>
      <c r="R35" s="20" t="n">
        <v>6.90672373</v>
      </c>
      <c r="S35" s="18" t="s">
        <v>481</v>
      </c>
      <c r="T35" s="20" t="s">
        <v>481</v>
      </c>
      <c r="U35" s="18" t="n">
        <v>465.17357521</v>
      </c>
      <c r="V35" s="20" t="n">
        <v>16.97684182</v>
      </c>
    </row>
    <row r="36" spans="1:22">
      <c r="A36" s="15" t="s">
        <v>511</v>
      </c>
      <c r="B36" s="17" t="n">
        <v>6736</v>
      </c>
      <c r="C36" s="18">
        <f>(42.0/B36*100)</f>
        <v/>
      </c>
      <c r="D36" s="19" t="n">
        <v>6694</v>
      </c>
      <c r="E36" s="18" t="n">
        <v>461.12476489</v>
      </c>
      <c r="F36" s="20" t="n">
        <v>6.17287506</v>
      </c>
      <c r="G36" s="18" t="n">
        <v>495.7710146</v>
      </c>
      <c r="H36" s="20" t="n">
        <v>4.62019924</v>
      </c>
      <c r="I36" s="18" t="n">
        <v>494.10319317</v>
      </c>
      <c r="J36" s="20" t="n">
        <v>2.8091797</v>
      </c>
      <c r="K36" s="18" t="n">
        <v>492.31862001</v>
      </c>
      <c r="L36" s="20" t="n">
        <v>3.12692383</v>
      </c>
      <c r="M36" s="18" t="n">
        <v>467.60582163</v>
      </c>
      <c r="N36" s="20" t="n">
        <v>3.41039353</v>
      </c>
      <c r="O36" s="18" t="s">
        <v>481</v>
      </c>
      <c r="P36" s="20" t="s">
        <v>481</v>
      </c>
      <c r="Q36" s="18" t="s">
        <v>481</v>
      </c>
      <c r="R36" s="20" t="s">
        <v>481</v>
      </c>
      <c r="S36" s="18" t="s">
        <v>481</v>
      </c>
      <c r="T36" s="20" t="s">
        <v>481</v>
      </c>
      <c r="U36" s="18" t="n">
        <v>439.07432913</v>
      </c>
      <c r="V36" s="20" t="n">
        <v>7.7446214</v>
      </c>
    </row>
    <row r="37" spans="1:22">
      <c r="A37" s="15" t="s">
        <v>512</v>
      </c>
      <c r="B37" s="17" t="n">
        <v>5458</v>
      </c>
      <c r="C37" s="18">
        <f>(88.0/B37*100)</f>
        <v/>
      </c>
      <c r="D37" s="19" t="n">
        <v>5370</v>
      </c>
      <c r="E37" s="18" t="n">
        <v>495.37009365</v>
      </c>
      <c r="F37" s="20" t="n">
        <v>5.63388229</v>
      </c>
      <c r="G37" s="18" t="n">
        <v>508.87148204</v>
      </c>
      <c r="H37" s="20" t="n">
        <v>3.7033795</v>
      </c>
      <c r="I37" s="18" t="n">
        <v>502.35347616</v>
      </c>
      <c r="J37" s="20" t="n">
        <v>3.03102415</v>
      </c>
      <c r="K37" s="18" t="n">
        <v>493.388513</v>
      </c>
      <c r="L37" s="20" t="n">
        <v>5.63908209</v>
      </c>
      <c r="M37" s="18" t="n">
        <v>398.61657436</v>
      </c>
      <c r="N37" s="20" t="n">
        <v>8.69317599</v>
      </c>
      <c r="O37" s="18" t="s">
        <v>481</v>
      </c>
      <c r="P37" s="20" t="s">
        <v>481</v>
      </c>
      <c r="Q37" s="18" t="s">
        <v>481</v>
      </c>
      <c r="R37" s="20" t="s">
        <v>481</v>
      </c>
      <c r="S37" s="18" t="s">
        <v>481</v>
      </c>
      <c r="T37" s="20" t="s">
        <v>481</v>
      </c>
      <c r="U37" s="18" t="n">
        <v>419.24926876</v>
      </c>
      <c r="V37" s="20" t="n">
        <v>7.95493219</v>
      </c>
    </row>
    <row r="38" spans="1:22">
      <c r="A38" s="15" t="s">
        <v>513</v>
      </c>
      <c r="B38" s="17" t="n">
        <v>5860</v>
      </c>
      <c r="C38" s="18">
        <f>(20.0/B38*100)</f>
        <v/>
      </c>
      <c r="D38" s="19" t="n">
        <v>5840</v>
      </c>
      <c r="E38" s="18" t="n">
        <v>498.67839765</v>
      </c>
      <c r="F38" s="20" t="n">
        <v>5.77914972</v>
      </c>
      <c r="G38" s="18" t="n">
        <v>528.22560857</v>
      </c>
      <c r="H38" s="20" t="n">
        <v>4.9483343</v>
      </c>
      <c r="I38" s="18" t="n">
        <v>538.37907582</v>
      </c>
      <c r="J38" s="20" t="n">
        <v>3.50527141</v>
      </c>
      <c r="K38" s="18" t="n">
        <v>530.12207185</v>
      </c>
      <c r="L38" s="20" t="n">
        <v>4.83461841</v>
      </c>
      <c r="M38" s="18" t="n">
        <v>484.7089518</v>
      </c>
      <c r="N38" s="20" t="n">
        <v>6.53951454</v>
      </c>
      <c r="O38" s="18" t="s">
        <v>481</v>
      </c>
      <c r="P38" s="20" t="s">
        <v>481</v>
      </c>
      <c r="Q38" s="18" t="s">
        <v>481</v>
      </c>
      <c r="R38" s="20" t="s">
        <v>481</v>
      </c>
      <c r="S38" s="18" t="s">
        <v>481</v>
      </c>
      <c r="T38" s="20" t="s">
        <v>481</v>
      </c>
      <c r="U38" s="18" t="n">
        <v>461.05561494</v>
      </c>
      <c r="V38" s="20" t="n">
        <v>8.00859736</v>
      </c>
    </row>
    <row r="39" spans="1:22">
      <c r="A39" s="15" t="s">
        <v>514</v>
      </c>
      <c r="B39" s="17" t="n">
        <v>5895</v>
      </c>
      <c r="C39" s="18">
        <f>(33.0/B39*100)</f>
        <v/>
      </c>
      <c r="D39" s="19" t="n">
        <v>5862</v>
      </c>
      <c r="E39" s="18" t="n">
        <v>408.78775523</v>
      </c>
      <c r="F39" s="20" t="n">
        <v>5.06211465</v>
      </c>
      <c r="G39" s="18" t="n">
        <v>435.76202815</v>
      </c>
      <c r="H39" s="20" t="n">
        <v>5.11025257</v>
      </c>
      <c r="I39" s="18" t="n">
        <v>431.56269085</v>
      </c>
      <c r="J39" s="20" t="n">
        <v>4.98569689</v>
      </c>
      <c r="K39" s="18" t="n">
        <v>419.40578336</v>
      </c>
      <c r="L39" s="20" t="n">
        <v>5.15804395</v>
      </c>
      <c r="M39" s="18" t="n">
        <v>387.11765216</v>
      </c>
      <c r="N39" s="20" t="n">
        <v>6.25137534</v>
      </c>
      <c r="O39" s="18" t="s">
        <v>481</v>
      </c>
      <c r="P39" s="20" t="s">
        <v>481</v>
      </c>
      <c r="Q39" s="18" t="s">
        <v>481</v>
      </c>
      <c r="R39" s="20" t="s">
        <v>481</v>
      </c>
      <c r="S39" s="18" t="s">
        <v>481</v>
      </c>
      <c r="T39" s="20" t="s">
        <v>481</v>
      </c>
      <c r="U39" s="18" t="n">
        <v>365.01624201</v>
      </c>
      <c r="V39" s="20" t="n">
        <v>9.51661533</v>
      </c>
    </row>
    <row r="40" spans="1:22">
      <c r="A40" s="15" t="s">
        <v>515</v>
      </c>
      <c r="B40" s="17" t="n">
        <v>14157</v>
      </c>
      <c r="C40" s="18">
        <f>(359.0/B40*100)</f>
        <v/>
      </c>
      <c r="D40" s="19" t="n">
        <v>13798</v>
      </c>
      <c r="E40" s="18" t="n">
        <v>449.38964206</v>
      </c>
      <c r="F40" s="20" t="n">
        <v>6.58878582</v>
      </c>
      <c r="G40" s="18" t="n">
        <v>485.54244042</v>
      </c>
      <c r="H40" s="20" t="n">
        <v>4.80745038</v>
      </c>
      <c r="I40" s="18" t="n">
        <v>505.64837706</v>
      </c>
      <c r="J40" s="20" t="n">
        <v>3.32803599</v>
      </c>
      <c r="K40" s="18" t="n">
        <v>503.17949867</v>
      </c>
      <c r="L40" s="20" t="n">
        <v>2.90774027</v>
      </c>
      <c r="M40" s="18" t="n">
        <v>414.04269234</v>
      </c>
      <c r="N40" s="20" t="n">
        <v>6.08916014</v>
      </c>
      <c r="O40" s="18" t="s">
        <v>481</v>
      </c>
      <c r="P40" s="20" t="s">
        <v>481</v>
      </c>
      <c r="Q40" s="18" t="s">
        <v>481</v>
      </c>
      <c r="R40" s="20" t="s">
        <v>481</v>
      </c>
      <c r="S40" s="18" t="s">
        <v>481</v>
      </c>
      <c r="T40" s="20" t="s">
        <v>481</v>
      </c>
      <c r="U40" s="18" t="n">
        <v>430.99090862</v>
      </c>
      <c r="V40" s="20" t="n">
        <v>7.81552407</v>
      </c>
    </row>
    <row r="41" spans="1:22">
      <c r="A41" s="15" t="s">
        <v>516</v>
      </c>
      <c r="B41" s="17" t="n">
        <v>5712</v>
      </c>
      <c r="C41" s="18">
        <f>(47.0/B41*100)</f>
        <v/>
      </c>
      <c r="D41" s="19" t="n">
        <v>5665</v>
      </c>
      <c r="E41" s="18" t="n">
        <v>447.21563389</v>
      </c>
      <c r="F41" s="20" t="n">
        <v>5.47636198</v>
      </c>
      <c r="G41" s="18" t="n">
        <v>461.66968626</v>
      </c>
      <c r="H41" s="20" t="n">
        <v>5.0125835</v>
      </c>
      <c r="I41" s="18" t="n">
        <v>479.13847056</v>
      </c>
      <c r="J41" s="20" t="n">
        <v>3.55433112</v>
      </c>
      <c r="K41" s="18" t="n">
        <v>488.94470366</v>
      </c>
      <c r="L41" s="20" t="n">
        <v>3.54325122</v>
      </c>
      <c r="M41" s="18" t="n">
        <v>431.51482993</v>
      </c>
      <c r="N41" s="20" t="n">
        <v>6.27770112</v>
      </c>
      <c r="O41" s="18" t="s">
        <v>481</v>
      </c>
      <c r="P41" s="20" t="s">
        <v>481</v>
      </c>
      <c r="Q41" s="18" t="n">
        <v>392.51815558</v>
      </c>
      <c r="R41" s="20" t="n">
        <v>16.89642718</v>
      </c>
      <c r="S41" s="18" t="s">
        <v>481</v>
      </c>
      <c r="T41" s="20" t="s">
        <v>481</v>
      </c>
      <c r="U41" s="18" t="n">
        <v>422.40905679</v>
      </c>
      <c r="V41" s="20" t="n">
        <v>9.846496889999999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350.32722613</v>
      </c>
      <c r="F45" s="20" t="n">
        <v>3.84042808</v>
      </c>
      <c r="G45" s="18" t="n">
        <v>360.47150406</v>
      </c>
      <c r="H45" s="20" t="n">
        <v>4.23920506</v>
      </c>
      <c r="I45" s="18" t="n">
        <v>365.51264469</v>
      </c>
      <c r="J45" s="20" t="n">
        <v>4.0534581</v>
      </c>
      <c r="K45" s="18" t="n">
        <v>364.57386526</v>
      </c>
      <c r="L45" s="20" t="n">
        <v>4.18204876</v>
      </c>
      <c r="M45" s="18" t="s">
        <v>481</v>
      </c>
      <c r="N45" s="20" t="s">
        <v>481</v>
      </c>
      <c r="O45" s="18" t="s">
        <v>481</v>
      </c>
      <c r="P45" s="20" t="s">
        <v>481</v>
      </c>
      <c r="Q45" s="18" t="s">
        <v>481</v>
      </c>
      <c r="R45" s="20" t="s">
        <v>481</v>
      </c>
      <c r="S45" s="18" t="n">
        <v>341.80124796</v>
      </c>
      <c r="T45" s="20" t="n">
        <v>23.76426991</v>
      </c>
      <c r="U45" s="18" t="n">
        <v>339.75473853</v>
      </c>
      <c r="V45" s="20" t="n">
        <v>7.33463033</v>
      </c>
    </row>
    <row r="46" spans="1:22">
      <c r="A46" s="15" t="s">
        <v>521</v>
      </c>
      <c r="B46" s="17" t="n">
        <v>23141</v>
      </c>
      <c r="C46" s="18">
        <f>(1857.0/B46*100)</f>
        <v/>
      </c>
      <c r="D46" s="19" t="n">
        <v>21284</v>
      </c>
      <c r="E46" s="18" t="n">
        <v>364.24873439</v>
      </c>
      <c r="F46" s="20" t="n">
        <v>4.27353678</v>
      </c>
      <c r="G46" s="18" t="n">
        <v>391.81946369</v>
      </c>
      <c r="H46" s="20" t="n">
        <v>4.51283529</v>
      </c>
      <c r="I46" s="18" t="n">
        <v>406.01977626</v>
      </c>
      <c r="J46" s="20" t="n">
        <v>3.48997399</v>
      </c>
      <c r="K46" s="18" t="n">
        <v>397.69297603</v>
      </c>
      <c r="L46" s="20" t="n">
        <v>4.56931752</v>
      </c>
      <c r="M46" s="18" t="n">
        <v>337.5417534</v>
      </c>
      <c r="N46" s="20" t="n">
        <v>3.26574895</v>
      </c>
      <c r="O46" s="18" t="s">
        <v>481</v>
      </c>
      <c r="P46" s="20" t="s">
        <v>481</v>
      </c>
      <c r="Q46" s="18" t="s">
        <v>481</v>
      </c>
      <c r="R46" s="20" t="s">
        <v>481</v>
      </c>
      <c r="S46" s="18" t="s">
        <v>481</v>
      </c>
      <c r="T46" s="20" t="s">
        <v>481</v>
      </c>
      <c r="U46" s="18" t="n">
        <v>345.74611668</v>
      </c>
      <c r="V46" s="20" t="n">
        <v>3.82831653</v>
      </c>
    </row>
    <row r="47" spans="1:22">
      <c r="A47" s="15" t="s">
        <v>522</v>
      </c>
      <c r="B47" s="17" t="n">
        <v>5928</v>
      </c>
      <c r="C47" s="18">
        <f>(223.0/B47*100)</f>
        <v/>
      </c>
      <c r="D47" s="19" t="n">
        <v>5705</v>
      </c>
      <c r="E47" s="18" t="n">
        <v>419.12663896</v>
      </c>
      <c r="F47" s="20" t="n">
        <v>4.96973472</v>
      </c>
      <c r="G47" s="18" t="n">
        <v>455.25827979</v>
      </c>
      <c r="H47" s="20" t="n">
        <v>4.58600345</v>
      </c>
      <c r="I47" s="18" t="n">
        <v>462.41736148</v>
      </c>
      <c r="J47" s="20" t="n">
        <v>4.19986332</v>
      </c>
      <c r="K47" s="18" t="n">
        <v>469.56592522</v>
      </c>
      <c r="L47" s="20" t="n">
        <v>5.96995559</v>
      </c>
      <c r="M47" s="18" t="n">
        <v>368.1951933</v>
      </c>
      <c r="N47" s="20" t="n">
        <v>6.312425</v>
      </c>
      <c r="O47" s="18" t="s">
        <v>481</v>
      </c>
      <c r="P47" s="20" t="s">
        <v>481</v>
      </c>
      <c r="Q47" s="18" t="s">
        <v>481</v>
      </c>
      <c r="R47" s="20" t="s">
        <v>481</v>
      </c>
      <c r="S47" s="18" t="s">
        <v>481</v>
      </c>
      <c r="T47" s="20" t="s">
        <v>481</v>
      </c>
      <c r="U47" s="18" t="n">
        <v>387.54496039</v>
      </c>
      <c r="V47" s="20" t="n">
        <v>5.918935</v>
      </c>
    </row>
    <row r="48" spans="1:22">
      <c r="A48" s="15" t="s">
        <v>523</v>
      </c>
      <c r="B48" s="17" t="n">
        <v>9841</v>
      </c>
      <c r="C48" s="18">
        <f>(7.0/B48*100)</f>
        <v/>
      </c>
      <c r="D48" s="19" t="n">
        <v>9834</v>
      </c>
      <c r="E48" s="18" t="n">
        <v>523.6670119</v>
      </c>
      <c r="F48" s="20" t="n">
        <v>8.3962851</v>
      </c>
      <c r="G48" s="18" t="n">
        <v>547.6340826000001</v>
      </c>
      <c r="H48" s="20" t="n">
        <v>7.40487655</v>
      </c>
      <c r="I48" s="18" t="n">
        <v>536.61464261</v>
      </c>
      <c r="J48" s="20" t="n">
        <v>5.5460329</v>
      </c>
      <c r="K48" s="18" t="n">
        <v>532.28905479</v>
      </c>
      <c r="L48" s="20" t="n">
        <v>5.6330337</v>
      </c>
      <c r="M48" s="18" t="n">
        <v>484.09279329</v>
      </c>
      <c r="N48" s="20" t="n">
        <v>7.99371132</v>
      </c>
      <c r="O48" s="18" t="s">
        <v>481</v>
      </c>
      <c r="P48" s="20" t="s">
        <v>481</v>
      </c>
      <c r="Q48" s="18" t="s">
        <v>481</v>
      </c>
      <c r="R48" s="20" t="s">
        <v>481</v>
      </c>
      <c r="S48" s="18" t="s">
        <v>481</v>
      </c>
      <c r="T48" s="20" t="s">
        <v>481</v>
      </c>
      <c r="U48" s="18" t="n">
        <v>431.69114555</v>
      </c>
      <c r="V48" s="20" t="n">
        <v>16.19497691</v>
      </c>
    </row>
    <row r="49" spans="1:22">
      <c r="A49" s="15" t="s">
        <v>524</v>
      </c>
      <c r="B49" s="17" t="n">
        <v>6349</v>
      </c>
      <c r="C49" s="18">
        <f>(56.0/B49*100)</f>
        <v/>
      </c>
      <c r="D49" s="19" t="n">
        <v>6293</v>
      </c>
      <c r="E49" s="18" t="n">
        <v>382.59651142</v>
      </c>
      <c r="F49" s="20" t="n">
        <v>5.97594296</v>
      </c>
      <c r="G49" s="18" t="n">
        <v>410.18272355</v>
      </c>
      <c r="H49" s="20" t="n">
        <v>5.68822707</v>
      </c>
      <c r="I49" s="18" t="n">
        <v>414.60724681</v>
      </c>
      <c r="J49" s="20" t="n">
        <v>3.71781012</v>
      </c>
      <c r="K49" s="18" t="n">
        <v>414.25765</v>
      </c>
      <c r="L49" s="20" t="n">
        <v>3.40838384</v>
      </c>
      <c r="M49" s="18" t="s">
        <v>481</v>
      </c>
      <c r="N49" s="20" t="s">
        <v>481</v>
      </c>
      <c r="O49" s="18" t="s">
        <v>481</v>
      </c>
      <c r="P49" s="20" t="s">
        <v>481</v>
      </c>
      <c r="Q49" s="18" t="s">
        <v>481</v>
      </c>
      <c r="R49" s="20" t="s">
        <v>481</v>
      </c>
      <c r="S49" s="18" t="n">
        <v>368.78908036</v>
      </c>
      <c r="T49" s="20" t="n">
        <v>49.88439657</v>
      </c>
      <c r="U49" s="18" t="n">
        <v>361.35324889</v>
      </c>
      <c r="V49" s="20" t="n">
        <v>9.1985581</v>
      </c>
    </row>
    <row r="50" spans="1:22">
      <c r="A50" s="15" t="s">
        <v>525</v>
      </c>
      <c r="B50" s="17" t="n">
        <v>11795</v>
      </c>
      <c r="C50" s="18">
        <f>(260.0/B50*100)</f>
        <v/>
      </c>
      <c r="D50" s="19" t="n">
        <v>11535</v>
      </c>
      <c r="E50" s="18" t="n">
        <v>371.94389872</v>
      </c>
      <c r="F50" s="20" t="n">
        <v>4.64697388</v>
      </c>
      <c r="G50" s="18" t="n">
        <v>397.50156596</v>
      </c>
      <c r="H50" s="20" t="n">
        <v>3.88066985</v>
      </c>
      <c r="I50" s="18" t="n">
        <v>401.70004452</v>
      </c>
      <c r="J50" s="20" t="n">
        <v>2.2025573</v>
      </c>
      <c r="K50" s="18" t="n">
        <v>387.00528303</v>
      </c>
      <c r="L50" s="20" t="n">
        <v>3.71075311</v>
      </c>
      <c r="M50" s="18" t="n">
        <v>347.83550743</v>
      </c>
      <c r="N50" s="20" t="n">
        <v>9.218126939999999</v>
      </c>
      <c r="O50" s="18" t="s">
        <v>481</v>
      </c>
      <c r="P50" s="20" t="s">
        <v>481</v>
      </c>
      <c r="Q50" s="18" t="s">
        <v>481</v>
      </c>
      <c r="R50" s="20" t="s">
        <v>481</v>
      </c>
      <c r="S50" s="18" t="s">
        <v>481</v>
      </c>
      <c r="T50" s="20" t="s">
        <v>481</v>
      </c>
      <c r="U50" s="18" t="n">
        <v>333.92848777</v>
      </c>
      <c r="V50" s="20" t="n">
        <v>8.78846568</v>
      </c>
    </row>
    <row r="51" spans="1:22">
      <c r="A51" s="15" t="s">
        <v>526</v>
      </c>
      <c r="B51" s="17" t="n">
        <v>6866</v>
      </c>
      <c r="C51" s="18">
        <f>(114.0/B51*100)</f>
        <v/>
      </c>
      <c r="D51" s="19" t="n">
        <v>6752</v>
      </c>
      <c r="E51" s="18" t="n">
        <v>394.45917534</v>
      </c>
      <c r="F51" s="20" t="n">
        <v>3.76191795</v>
      </c>
      <c r="G51" s="18" t="n">
        <v>415.06732993</v>
      </c>
      <c r="H51" s="20" t="n">
        <v>4.03073829</v>
      </c>
      <c r="I51" s="18" t="n">
        <v>406.92898923</v>
      </c>
      <c r="J51" s="20" t="n">
        <v>3.29540886</v>
      </c>
      <c r="K51" s="18" t="n">
        <v>403.34415367</v>
      </c>
      <c r="L51" s="20" t="n">
        <v>3.50360642</v>
      </c>
      <c r="M51" s="18" t="n">
        <v>373.93188865</v>
      </c>
      <c r="N51" s="20" t="n">
        <v>6.27375186</v>
      </c>
      <c r="O51" s="18" t="s">
        <v>481</v>
      </c>
      <c r="P51" s="20" t="s">
        <v>481</v>
      </c>
      <c r="Q51" s="18" t="n">
        <v>380.5422133</v>
      </c>
      <c r="R51" s="20" t="n">
        <v>4.31283207</v>
      </c>
      <c r="S51" s="18" t="s">
        <v>481</v>
      </c>
      <c r="T51" s="20" t="s">
        <v>481</v>
      </c>
      <c r="U51" s="18" t="n">
        <v>368.37444785</v>
      </c>
      <c r="V51" s="20" t="n">
        <v>7.52340291</v>
      </c>
    </row>
    <row r="52" spans="1:22">
      <c r="A52" s="15" t="s">
        <v>527</v>
      </c>
      <c r="B52" s="17" t="n">
        <v>5809</v>
      </c>
      <c r="C52" s="18">
        <f>(88.0/B52*100)</f>
        <v/>
      </c>
      <c r="D52" s="19" t="n">
        <v>5721</v>
      </c>
      <c r="E52" s="18" t="n">
        <v>443.53455609</v>
      </c>
      <c r="F52" s="20" t="n">
        <v>5.81168083</v>
      </c>
      <c r="G52" s="18" t="n">
        <v>471.9303048</v>
      </c>
      <c r="H52" s="20" t="n">
        <v>5.38551723</v>
      </c>
      <c r="I52" s="18" t="n">
        <v>482.093198</v>
      </c>
      <c r="J52" s="20" t="n">
        <v>3.09474532</v>
      </c>
      <c r="K52" s="18" t="n">
        <v>470.89582148</v>
      </c>
      <c r="L52" s="20" t="n">
        <v>3.49406255</v>
      </c>
      <c r="M52" s="18" t="n">
        <v>396.92682724</v>
      </c>
      <c r="N52" s="20" t="n">
        <v>5.74616255</v>
      </c>
      <c r="O52" s="18" t="s">
        <v>481</v>
      </c>
      <c r="P52" s="20" t="s">
        <v>481</v>
      </c>
      <c r="Q52" s="18" t="s">
        <v>481</v>
      </c>
      <c r="R52" s="20" t="s">
        <v>481</v>
      </c>
      <c r="S52" s="18" t="s">
        <v>481</v>
      </c>
      <c r="T52" s="20" t="s">
        <v>481</v>
      </c>
      <c r="U52" s="18" t="n">
        <v>410.58152556</v>
      </c>
      <c r="V52" s="20" t="n">
        <v>7.9456132</v>
      </c>
    </row>
    <row r="53" spans="1:22">
      <c r="A53" s="15" t="s">
        <v>528</v>
      </c>
      <c r="B53" s="17" t="n">
        <v>5571</v>
      </c>
      <c r="C53" s="18">
        <f>(95.0/B53*100)</f>
        <v/>
      </c>
      <c r="D53" s="19" t="n">
        <v>5476</v>
      </c>
      <c r="E53" s="18" t="n">
        <v>435.65730438</v>
      </c>
      <c r="F53" s="20" t="n">
        <v>3.8435137</v>
      </c>
      <c r="G53" s="18" t="n">
        <v>443.6982057</v>
      </c>
      <c r="H53" s="20" t="n">
        <v>3.2410333</v>
      </c>
      <c r="I53" s="18" t="n">
        <v>444.63805997</v>
      </c>
      <c r="J53" s="20" t="n">
        <v>2.77103399</v>
      </c>
      <c r="K53" s="18" t="n">
        <v>460.93985257</v>
      </c>
      <c r="L53" s="20" t="n">
        <v>4.38946957</v>
      </c>
      <c r="M53" s="18" t="n">
        <v>381.39321237</v>
      </c>
      <c r="N53" s="20" t="n">
        <v>6.31804133</v>
      </c>
      <c r="O53" s="18" t="s">
        <v>481</v>
      </c>
      <c r="P53" s="20" t="s">
        <v>481</v>
      </c>
      <c r="Q53" s="18" t="s">
        <v>481</v>
      </c>
      <c r="R53" s="20" t="s">
        <v>481</v>
      </c>
      <c r="S53" s="18" t="s">
        <v>481</v>
      </c>
      <c r="T53" s="20" t="s">
        <v>481</v>
      </c>
      <c r="U53" s="18" t="n">
        <v>382.68147176</v>
      </c>
      <c r="V53" s="20" t="n">
        <v>8.985289180000001</v>
      </c>
    </row>
    <row r="54" spans="1:22">
      <c r="A54" s="15" t="s">
        <v>529</v>
      </c>
      <c r="B54" s="17" t="n">
        <v>4740</v>
      </c>
      <c r="C54" s="18">
        <f>(276.0/B54*100)</f>
        <v/>
      </c>
      <c r="D54" s="19" t="n">
        <v>4464</v>
      </c>
      <c r="E54" s="18" t="n">
        <v>330.4953744</v>
      </c>
      <c r="F54" s="20" t="n">
        <v>3.22260554</v>
      </c>
      <c r="G54" s="18" t="n">
        <v>344.57839854</v>
      </c>
      <c r="H54" s="20" t="n">
        <v>4.5451581</v>
      </c>
      <c r="I54" s="18" t="n">
        <v>344.762453</v>
      </c>
      <c r="J54" s="20" t="n">
        <v>4.55430294</v>
      </c>
      <c r="K54" s="18" t="n">
        <v>333.09901868</v>
      </c>
      <c r="L54" s="20" t="n">
        <v>6.30632503</v>
      </c>
      <c r="M54" s="18" t="n">
        <v>282.45388762</v>
      </c>
      <c r="N54" s="20" t="n">
        <v>5.79499154</v>
      </c>
      <c r="O54" s="18" t="s">
        <v>481</v>
      </c>
      <c r="P54" s="20" t="s">
        <v>481</v>
      </c>
      <c r="Q54" s="18" t="s">
        <v>481</v>
      </c>
      <c r="R54" s="20" t="s">
        <v>481</v>
      </c>
      <c r="S54" s="18" t="s">
        <v>481</v>
      </c>
      <c r="T54" s="20" t="s">
        <v>481</v>
      </c>
      <c r="U54" s="18" t="n">
        <v>282.33668779</v>
      </c>
      <c r="V54" s="20" t="n">
        <v>5.23900813</v>
      </c>
    </row>
    <row r="55" spans="1:22">
      <c r="A55" s="15" t="s">
        <v>530</v>
      </c>
      <c r="B55" s="17" t="n">
        <v>5316</v>
      </c>
      <c r="C55" s="18">
        <f>(22.0/B55*100)</f>
        <v/>
      </c>
      <c r="D55" s="19" t="n">
        <v>5294</v>
      </c>
      <c r="E55" s="18" t="n">
        <v>387.43278169</v>
      </c>
      <c r="F55" s="20" t="n">
        <v>3.58071584</v>
      </c>
      <c r="G55" s="18" t="n">
        <v>425.88519112</v>
      </c>
      <c r="H55" s="20" t="n">
        <v>3.53526313</v>
      </c>
      <c r="I55" s="18" t="n">
        <v>410.79149423</v>
      </c>
      <c r="J55" s="20" t="n">
        <v>3.47170903</v>
      </c>
      <c r="K55" s="18" t="n">
        <v>394.77727634</v>
      </c>
      <c r="L55" s="20" t="n">
        <v>9.04122606</v>
      </c>
      <c r="M55" s="18" t="s">
        <v>481</v>
      </c>
      <c r="N55" s="20" t="s">
        <v>481</v>
      </c>
      <c r="O55" s="18" t="s">
        <v>481</v>
      </c>
      <c r="P55" s="20" t="s">
        <v>481</v>
      </c>
      <c r="Q55" s="18" t="s">
        <v>481</v>
      </c>
      <c r="R55" s="20" t="s">
        <v>481</v>
      </c>
      <c r="S55" s="18" t="n">
        <v>325.70180837</v>
      </c>
      <c r="T55" s="20" t="n">
        <v>27.28606232</v>
      </c>
      <c r="U55" s="18" t="n">
        <v>304.7422752</v>
      </c>
      <c r="V55" s="20" t="n">
        <v>8.7840753</v>
      </c>
    </row>
    <row r="56" spans="1:22">
      <c r="A56" s="15" t="s">
        <v>531</v>
      </c>
      <c r="B56" s="17" t="n">
        <v>5359</v>
      </c>
      <c r="C56" s="18">
        <f>(77.0/B56*100)</f>
        <v/>
      </c>
      <c r="D56" s="19" t="n">
        <v>5282</v>
      </c>
      <c r="E56" s="18" t="n">
        <v>544.45153722</v>
      </c>
      <c r="F56" s="20" t="n">
        <v>6.88180469</v>
      </c>
      <c r="G56" s="18" t="n">
        <v>541.58808558</v>
      </c>
      <c r="H56" s="20" t="n">
        <v>4.73085563</v>
      </c>
      <c r="I56" s="18" t="n">
        <v>552.64930831</v>
      </c>
      <c r="J56" s="20" t="n">
        <v>4.09528419</v>
      </c>
      <c r="K56" s="18" t="n">
        <v>577.02992088</v>
      </c>
      <c r="L56" s="20" t="n">
        <v>4.75384836</v>
      </c>
      <c r="M56" s="18" t="n">
        <v>522.89956135</v>
      </c>
      <c r="N56" s="20" t="n">
        <v>3.32033569</v>
      </c>
      <c r="O56" s="18" t="s">
        <v>481</v>
      </c>
      <c r="P56" s="20" t="s">
        <v>481</v>
      </c>
      <c r="Q56" s="18" t="s">
        <v>481</v>
      </c>
      <c r="R56" s="20" t="s">
        <v>481</v>
      </c>
      <c r="S56" s="18" t="s">
        <v>481</v>
      </c>
      <c r="T56" s="20" t="s">
        <v>481</v>
      </c>
      <c r="U56" s="18" t="n">
        <v>519.49628295</v>
      </c>
      <c r="V56" s="20" t="n">
        <v>16.46534987</v>
      </c>
    </row>
    <row r="57" spans="1:22">
      <c r="A57" s="15" t="s">
        <v>532</v>
      </c>
      <c r="B57" s="17" t="n">
        <v>6513</v>
      </c>
      <c r="C57" s="18">
        <f>(0.0/B57*100)</f>
        <v/>
      </c>
      <c r="D57" s="19" t="n">
        <v>6513</v>
      </c>
      <c r="E57" s="18" t="n">
        <v>375.94900067</v>
      </c>
      <c r="F57" s="20" t="n">
        <v>4.07452114</v>
      </c>
      <c r="G57" s="18" t="n">
        <v>400.15994208</v>
      </c>
      <c r="H57" s="20" t="n">
        <v>4.58359428</v>
      </c>
      <c r="I57" s="18" t="n">
        <v>388.74508596</v>
      </c>
      <c r="J57" s="20" t="n">
        <v>3.12337712</v>
      </c>
      <c r="K57" s="18" t="n">
        <v>369.64182052</v>
      </c>
      <c r="L57" s="20" t="n">
        <v>5.42755376</v>
      </c>
      <c r="M57" s="18" t="s">
        <v>481</v>
      </c>
      <c r="N57" s="20" t="s">
        <v>481</v>
      </c>
      <c r="O57" s="18" t="s">
        <v>481</v>
      </c>
      <c r="P57" s="20" t="s">
        <v>481</v>
      </c>
      <c r="Q57" s="18" t="s">
        <v>481</v>
      </c>
      <c r="R57" s="20" t="s">
        <v>481</v>
      </c>
      <c r="S57" s="18" t="n">
        <v>322.5191027</v>
      </c>
      <c r="T57" s="20" t="n">
        <v>32.3947121</v>
      </c>
      <c r="U57" s="18" t="n">
        <v>364.0653778</v>
      </c>
      <c r="V57" s="20" t="n">
        <v>10.8494715</v>
      </c>
    </row>
    <row r="58" spans="1:22">
      <c r="A58" s="15" t="s">
        <v>533</v>
      </c>
      <c r="B58" s="17" t="n">
        <v>7267</v>
      </c>
      <c r="C58" s="18">
        <f>(10.0/B58*100)</f>
        <v/>
      </c>
      <c r="D58" s="19" t="n">
        <v>7257</v>
      </c>
      <c r="E58" s="18" t="n">
        <v>373.41262049</v>
      </c>
      <c r="F58" s="20" t="n">
        <v>4.11247001</v>
      </c>
      <c r="G58" s="18" t="n">
        <v>388.32470305</v>
      </c>
      <c r="H58" s="20" t="n">
        <v>3.22576301</v>
      </c>
      <c r="I58" s="18" t="n">
        <v>392.46809094</v>
      </c>
      <c r="J58" s="20" t="n">
        <v>3.76840142</v>
      </c>
      <c r="K58" s="18" t="n">
        <v>375.13716835</v>
      </c>
      <c r="L58" s="20" t="n">
        <v>3.27527084</v>
      </c>
      <c r="M58" s="18" t="s">
        <v>481</v>
      </c>
      <c r="N58" s="20" t="s">
        <v>481</v>
      </c>
      <c r="O58" s="18" t="s">
        <v>481</v>
      </c>
      <c r="P58" s="20" t="s">
        <v>481</v>
      </c>
      <c r="Q58" s="18" t="s">
        <v>481</v>
      </c>
      <c r="R58" s="20" t="s">
        <v>481</v>
      </c>
      <c r="S58" s="18" t="n">
        <v>269.55021566</v>
      </c>
      <c r="T58" s="20" t="n">
        <v>22.47718581</v>
      </c>
      <c r="U58" s="18" t="n">
        <v>300.84700495</v>
      </c>
      <c r="V58" s="20" t="n">
        <v>16.42828631</v>
      </c>
    </row>
    <row r="59" spans="1:22">
      <c r="A59" s="15" t="s">
        <v>534</v>
      </c>
      <c r="B59" s="17" t="n">
        <v>4826</v>
      </c>
      <c r="C59" s="18">
        <f>(26.0/B59*100)</f>
        <v/>
      </c>
      <c r="D59" s="19" t="n">
        <v>4800</v>
      </c>
      <c r="E59" s="18" t="n">
        <v>344.8171553</v>
      </c>
      <c r="F59" s="20" t="n">
        <v>2.97926218</v>
      </c>
      <c r="G59" s="18" t="n">
        <v>371.31393783</v>
      </c>
      <c r="H59" s="20" t="n">
        <v>2.92417793</v>
      </c>
      <c r="I59" s="18" t="n">
        <v>374.50331421</v>
      </c>
      <c r="J59" s="20" t="n">
        <v>2.27422981</v>
      </c>
      <c r="K59" s="18" t="n">
        <v>348.71611995</v>
      </c>
      <c r="L59" s="20" t="n">
        <v>6.35237146</v>
      </c>
      <c r="M59" s="18" t="s">
        <v>481</v>
      </c>
      <c r="N59" s="20" t="s">
        <v>481</v>
      </c>
      <c r="O59" s="18" t="s">
        <v>481</v>
      </c>
      <c r="P59" s="20" t="s">
        <v>481</v>
      </c>
      <c r="Q59" s="18" t="s">
        <v>481</v>
      </c>
      <c r="R59" s="20" t="s">
        <v>481</v>
      </c>
      <c r="S59" s="18" t="n">
        <v>295.18780418</v>
      </c>
      <c r="T59" s="20" t="n">
        <v>18.39922938</v>
      </c>
      <c r="U59" s="18" t="n">
        <v>285.69867777</v>
      </c>
      <c r="V59" s="20" t="n">
        <v>8.799605870000001</v>
      </c>
    </row>
    <row r="60" spans="1:22">
      <c r="A60" s="15" t="s">
        <v>535</v>
      </c>
      <c r="B60" s="17" t="n">
        <v>4546</v>
      </c>
      <c r="C60" s="18">
        <f>(15.0/B60*100)</f>
        <v/>
      </c>
      <c r="D60" s="19" t="n">
        <v>4531</v>
      </c>
      <c r="E60" s="18" t="n">
        <v>382.94157026</v>
      </c>
      <c r="F60" s="20" t="n">
        <v>5.57523334</v>
      </c>
      <c r="G60" s="18" t="n">
        <v>399.76721418</v>
      </c>
      <c r="H60" s="20" t="n">
        <v>4.62690821</v>
      </c>
      <c r="I60" s="18" t="n">
        <v>403.37000368</v>
      </c>
      <c r="J60" s="20" t="n">
        <v>5.2773111</v>
      </c>
      <c r="K60" s="18" t="n">
        <v>403.55227245</v>
      </c>
      <c r="L60" s="20" t="n">
        <v>7.15150747</v>
      </c>
      <c r="M60" s="18" t="s">
        <v>481</v>
      </c>
      <c r="N60" s="20" t="s">
        <v>481</v>
      </c>
      <c r="O60" s="18" t="s">
        <v>481</v>
      </c>
      <c r="P60" s="20" t="s">
        <v>481</v>
      </c>
      <c r="Q60" s="18" t="s">
        <v>481</v>
      </c>
      <c r="R60" s="20" t="s">
        <v>481</v>
      </c>
      <c r="S60" s="18" t="n">
        <v>366.05500215</v>
      </c>
      <c r="T60" s="20" t="n">
        <v>26.61138942</v>
      </c>
      <c r="U60" s="18" t="n">
        <v>367.57387104</v>
      </c>
      <c r="V60" s="20" t="n">
        <v>11.21371881</v>
      </c>
    </row>
    <row r="61" spans="1:22">
      <c r="A61" s="15" t="s">
        <v>536</v>
      </c>
      <c r="B61" s="17" t="n">
        <v>6525</v>
      </c>
      <c r="C61" s="18">
        <f>(150.0/B61*100)</f>
        <v/>
      </c>
      <c r="D61" s="19" t="n">
        <v>6375</v>
      </c>
      <c r="E61" s="18" t="n">
        <v>473.09920811</v>
      </c>
      <c r="F61" s="20" t="n">
        <v>3.9370027</v>
      </c>
      <c r="G61" s="18" t="n">
        <v>489.39040927</v>
      </c>
      <c r="H61" s="20" t="n">
        <v>3.29442223</v>
      </c>
      <c r="I61" s="18" t="n">
        <v>486.79742321</v>
      </c>
      <c r="J61" s="20" t="n">
        <v>2.69620832</v>
      </c>
      <c r="K61" s="18" t="n">
        <v>480.11081409</v>
      </c>
      <c r="L61" s="20" t="n">
        <v>4.22072739</v>
      </c>
      <c r="M61" s="18" t="n">
        <v>410.6859362</v>
      </c>
      <c r="N61" s="20" t="n">
        <v>8.40654574</v>
      </c>
      <c r="O61" s="18" t="s">
        <v>481</v>
      </c>
      <c r="P61" s="20" t="s">
        <v>481</v>
      </c>
      <c r="Q61" s="18" t="s">
        <v>481</v>
      </c>
      <c r="R61" s="20" t="s">
        <v>481</v>
      </c>
      <c r="S61" s="18" t="s">
        <v>481</v>
      </c>
      <c r="T61" s="20" t="s">
        <v>481</v>
      </c>
      <c r="U61" s="18" t="n">
        <v>418.30033413</v>
      </c>
      <c r="V61" s="20" t="n">
        <v>7.7338832</v>
      </c>
    </row>
    <row r="62" spans="1:22">
      <c r="A62" s="15" t="s">
        <v>537</v>
      </c>
      <c r="B62" s="17" t="n">
        <v>4476</v>
      </c>
      <c r="C62" s="18">
        <f>(3.0/B62*100)</f>
        <v/>
      </c>
      <c r="D62" s="19" t="n">
        <v>4473</v>
      </c>
      <c r="E62" s="18" t="n">
        <v>526.2596626</v>
      </c>
      <c r="F62" s="20" t="n">
        <v>6.92461847</v>
      </c>
      <c r="G62" s="18" t="n">
        <v>554.31020046</v>
      </c>
      <c r="H62" s="20" t="n">
        <v>3.95031525</v>
      </c>
      <c r="I62" s="18" t="n">
        <v>547.06503965</v>
      </c>
      <c r="J62" s="20" t="n">
        <v>1.49631743</v>
      </c>
      <c r="K62" s="18" t="n">
        <v>544.30465584</v>
      </c>
      <c r="L62" s="20" t="n">
        <v>3.30035468</v>
      </c>
      <c r="M62" s="18" t="n">
        <v>526.4345921</v>
      </c>
      <c r="N62" s="20" t="n">
        <v>4.54256942</v>
      </c>
      <c r="O62" s="18" t="s">
        <v>481</v>
      </c>
      <c r="P62" s="20" t="s">
        <v>481</v>
      </c>
      <c r="Q62" s="18" t="s">
        <v>481</v>
      </c>
      <c r="R62" s="20" t="s">
        <v>481</v>
      </c>
      <c r="S62" s="18" t="s">
        <v>481</v>
      </c>
      <c r="T62" s="20" t="s">
        <v>481</v>
      </c>
      <c r="U62" s="18" t="n">
        <v>518.71004522</v>
      </c>
      <c r="V62" s="20" t="n">
        <v>15.31299011</v>
      </c>
    </row>
    <row r="63" spans="1:22">
      <c r="A63" s="15" t="s">
        <v>538</v>
      </c>
      <c r="B63" s="17" t="n">
        <v>5324</v>
      </c>
      <c r="C63" s="18">
        <f>(13.0/B63*100)</f>
        <v/>
      </c>
      <c r="D63" s="19" t="n">
        <v>5311</v>
      </c>
      <c r="E63" s="18" t="n">
        <v>337.7598382</v>
      </c>
      <c r="F63" s="20" t="n">
        <v>4.79716907</v>
      </c>
      <c r="G63" s="18" t="n">
        <v>373.13077824</v>
      </c>
      <c r="H63" s="20" t="n">
        <v>4.35015784</v>
      </c>
      <c r="I63" s="18" t="n">
        <v>379.93135024</v>
      </c>
      <c r="J63" s="20" t="n">
        <v>2.90427055</v>
      </c>
      <c r="K63" s="18" t="n">
        <v>389.46230711</v>
      </c>
      <c r="L63" s="20" t="n">
        <v>3.42000806</v>
      </c>
      <c r="M63" s="18" t="s">
        <v>481</v>
      </c>
      <c r="N63" s="20" t="s">
        <v>481</v>
      </c>
      <c r="O63" s="18" t="s">
        <v>481</v>
      </c>
      <c r="P63" s="20" t="s">
        <v>481</v>
      </c>
      <c r="Q63" s="18" t="n">
        <v>287.10459077</v>
      </c>
      <c r="R63" s="20" t="n">
        <v>56.8770081</v>
      </c>
      <c r="S63" s="18" t="n">
        <v>284.71715718</v>
      </c>
      <c r="T63" s="20" t="n">
        <v>43.76856995</v>
      </c>
      <c r="U63" s="18" t="n">
        <v>330.13497944</v>
      </c>
      <c r="V63" s="20" t="n">
        <v>5.14510621</v>
      </c>
    </row>
    <row r="64" spans="1:22">
      <c r="A64" s="15" t="s">
        <v>539</v>
      </c>
      <c r="B64" s="17" t="n">
        <v>3634</v>
      </c>
      <c r="C64" s="18">
        <f>(3.0/B64*100)</f>
        <v/>
      </c>
      <c r="D64" s="19" t="n">
        <v>3631</v>
      </c>
      <c r="E64" s="18" t="n">
        <v>462.73481812</v>
      </c>
      <c r="F64" s="20" t="n">
        <v>6.09718807</v>
      </c>
      <c r="G64" s="18" t="n">
        <v>491.73957215</v>
      </c>
      <c r="H64" s="20" t="n">
        <v>3.8889854</v>
      </c>
      <c r="I64" s="18" t="n">
        <v>489.46902805</v>
      </c>
      <c r="J64" s="20" t="n">
        <v>3.04178802</v>
      </c>
      <c r="K64" s="18" t="n">
        <v>474.89328979</v>
      </c>
      <c r="L64" s="20" t="n">
        <v>3.73275488</v>
      </c>
      <c r="M64" s="18" t="s">
        <v>481</v>
      </c>
      <c r="N64" s="20" t="s">
        <v>481</v>
      </c>
      <c r="O64" s="18" t="s">
        <v>481</v>
      </c>
      <c r="P64" s="20" t="s">
        <v>481</v>
      </c>
      <c r="Q64" s="18" t="s">
        <v>481</v>
      </c>
      <c r="R64" s="20" t="s">
        <v>481</v>
      </c>
      <c r="S64" s="18" t="n">
        <v>237.2429</v>
      </c>
      <c r="T64" s="20" t="n">
        <v>32.13481574</v>
      </c>
      <c r="U64" s="18" t="n">
        <v>325.36320999</v>
      </c>
      <c r="V64" s="20" t="n">
        <v>12.08940467</v>
      </c>
    </row>
    <row r="65" spans="1:22">
      <c r="A65" s="15" t="s">
        <v>540</v>
      </c>
      <c r="B65" s="17" t="n">
        <v>5325</v>
      </c>
      <c r="C65" s="18">
        <f>(14.0/B65*100)</f>
        <v/>
      </c>
      <c r="D65" s="19" t="n">
        <v>5311</v>
      </c>
      <c r="E65" s="18" t="n">
        <v>408.10673562</v>
      </c>
      <c r="F65" s="20" t="n">
        <v>4.18204853</v>
      </c>
      <c r="G65" s="18" t="n">
        <v>445.77837257</v>
      </c>
      <c r="H65" s="20" t="n">
        <v>2.82589324</v>
      </c>
      <c r="I65" s="18" t="n">
        <v>417.58354776</v>
      </c>
      <c r="J65" s="20" t="n">
        <v>3.33407699</v>
      </c>
      <c r="K65" s="18" t="n">
        <v>393.40990929</v>
      </c>
      <c r="L65" s="20" t="n">
        <v>7.32549109</v>
      </c>
      <c r="M65" s="18" t="s">
        <v>481</v>
      </c>
      <c r="N65" s="20" t="s">
        <v>481</v>
      </c>
      <c r="O65" s="18" t="s">
        <v>481</v>
      </c>
      <c r="P65" s="20" t="s">
        <v>481</v>
      </c>
      <c r="Q65" s="18" t="n">
        <v>353.70574567</v>
      </c>
      <c r="R65" s="20" t="n">
        <v>33.60589909</v>
      </c>
      <c r="S65" s="18" t="n">
        <v>312.8622</v>
      </c>
      <c r="T65" s="20" t="n">
        <v>28.92621124</v>
      </c>
      <c r="U65" s="18" t="n">
        <v>335.95630368</v>
      </c>
      <c r="V65" s="20" t="n">
        <v>7.48565163</v>
      </c>
    </row>
    <row r="66" spans="1:22">
      <c r="A66" s="15" t="s">
        <v>541</v>
      </c>
      <c r="B66" s="17" t="n">
        <v>5665</v>
      </c>
      <c r="C66" s="18">
        <f>(82.0/B66*100)</f>
        <v/>
      </c>
      <c r="D66" s="19" t="n">
        <v>5583</v>
      </c>
      <c r="E66" s="18" t="n">
        <v>394.70292281</v>
      </c>
      <c r="F66" s="20" t="n">
        <v>3.33840318</v>
      </c>
      <c r="G66" s="18" t="n">
        <v>419.7418395</v>
      </c>
      <c r="H66" s="20" t="n">
        <v>3.47523435</v>
      </c>
      <c r="I66" s="18" t="n">
        <v>432.55758663</v>
      </c>
      <c r="J66" s="20" t="n">
        <v>2.47790336</v>
      </c>
      <c r="K66" s="18" t="n">
        <v>449.19053162</v>
      </c>
      <c r="L66" s="20" t="n">
        <v>2.70455929</v>
      </c>
      <c r="M66" s="18" t="n">
        <v>373.42163203</v>
      </c>
      <c r="N66" s="20" t="n">
        <v>4.9087168</v>
      </c>
      <c r="O66" s="18" t="s">
        <v>481</v>
      </c>
      <c r="P66" s="20" t="s">
        <v>481</v>
      </c>
      <c r="Q66" s="18" t="s">
        <v>481</v>
      </c>
      <c r="R66" s="20" t="s">
        <v>481</v>
      </c>
      <c r="S66" s="18" t="s">
        <v>481</v>
      </c>
      <c r="T66" s="20" t="s">
        <v>481</v>
      </c>
      <c r="U66" s="18" t="n">
        <v>362.92788064</v>
      </c>
      <c r="V66" s="20" t="n">
        <v>4.89264586</v>
      </c>
    </row>
    <row r="67" spans="1:22">
      <c r="A67" s="15" t="s">
        <v>542</v>
      </c>
      <c r="B67" s="17" t="n">
        <v>6971</v>
      </c>
      <c r="C67" s="18">
        <f>(480.0/B67*100)</f>
        <v/>
      </c>
      <c r="D67" s="19" t="n">
        <v>6491</v>
      </c>
      <c r="E67" s="18" t="n">
        <v>383.06677316</v>
      </c>
      <c r="F67" s="20" t="n">
        <v>3.58571196</v>
      </c>
      <c r="G67" s="18" t="n">
        <v>403.73121759</v>
      </c>
      <c r="H67" s="20" t="n">
        <v>3.07934533</v>
      </c>
      <c r="I67" s="18" t="n">
        <v>400.89122264</v>
      </c>
      <c r="J67" s="20" t="n">
        <v>3.79194727</v>
      </c>
      <c r="K67" s="18" t="n">
        <v>397.09508222</v>
      </c>
      <c r="L67" s="20" t="n">
        <v>5.83718647</v>
      </c>
      <c r="M67" s="18" t="n">
        <v>364.05724914</v>
      </c>
      <c r="N67" s="20" t="n">
        <v>8.02751567</v>
      </c>
      <c r="O67" s="18" t="s">
        <v>481</v>
      </c>
      <c r="P67" s="20" t="s">
        <v>481</v>
      </c>
      <c r="Q67" s="18" t="s">
        <v>481</v>
      </c>
      <c r="R67" s="20" t="s">
        <v>481</v>
      </c>
      <c r="S67" s="18" t="s">
        <v>481</v>
      </c>
      <c r="T67" s="20" t="s">
        <v>481</v>
      </c>
      <c r="U67" s="18" t="n">
        <v>319.06139999</v>
      </c>
      <c r="V67" s="20" t="n">
        <v>9.939941689999999</v>
      </c>
    </row>
    <row r="68" spans="1:22">
      <c r="A68" s="15" t="s">
        <v>543</v>
      </c>
      <c r="B68" s="17" t="n">
        <v>12083</v>
      </c>
      <c r="C68" s="18">
        <f>(30.0/B68*100)</f>
        <v/>
      </c>
      <c r="D68" s="19" t="n">
        <v>12053</v>
      </c>
      <c r="E68" s="18" t="n">
        <v>386.32792943</v>
      </c>
      <c r="F68" s="20" t="n">
        <v>2.51816468</v>
      </c>
      <c r="G68" s="18" t="n">
        <v>407.11804428</v>
      </c>
      <c r="H68" s="20" t="n">
        <v>2.29565603</v>
      </c>
      <c r="I68" s="18" t="n">
        <v>427.58004509</v>
      </c>
      <c r="J68" s="20" t="n">
        <v>2.55612854</v>
      </c>
      <c r="K68" s="18" t="n">
        <v>442.41140673</v>
      </c>
      <c r="L68" s="20" t="n">
        <v>3.1622974</v>
      </c>
      <c r="M68" s="18" t="n">
        <v>349.12867874</v>
      </c>
      <c r="N68" s="20" t="n">
        <v>2.92799251</v>
      </c>
      <c r="O68" s="18" t="s">
        <v>481</v>
      </c>
      <c r="P68" s="20" t="s">
        <v>481</v>
      </c>
      <c r="Q68" s="18" t="s">
        <v>481</v>
      </c>
      <c r="R68" s="20" t="s">
        <v>481</v>
      </c>
      <c r="S68" s="18" t="s">
        <v>481</v>
      </c>
      <c r="T68" s="20" t="s">
        <v>481</v>
      </c>
      <c r="U68" s="18" t="n">
        <v>361.55061473</v>
      </c>
      <c r="V68" s="20" t="n">
        <v>3.86646352</v>
      </c>
    </row>
    <row r="69" spans="1:22">
      <c r="A69" s="15" t="s">
        <v>544</v>
      </c>
      <c r="B69" s="17" t="n">
        <v>4876</v>
      </c>
      <c r="C69" s="18">
        <f>(0.0/B69*100)</f>
        <v/>
      </c>
      <c r="D69" s="19" t="n">
        <v>4876</v>
      </c>
      <c r="E69" s="18" t="n">
        <v>415.10871415</v>
      </c>
      <c r="F69" s="20" t="n">
        <v>6.06302482</v>
      </c>
      <c r="G69" s="18" t="n">
        <v>459.55301199</v>
      </c>
      <c r="H69" s="20" t="n">
        <v>5.35326511</v>
      </c>
      <c r="I69" s="18" t="n">
        <v>447.9816888</v>
      </c>
      <c r="J69" s="20" t="n">
        <v>3.76896103</v>
      </c>
      <c r="K69" s="18" t="n">
        <v>436.83598776</v>
      </c>
      <c r="L69" s="20" t="n">
        <v>4.71172862</v>
      </c>
      <c r="M69" s="18" t="s">
        <v>481</v>
      </c>
      <c r="N69" s="20" t="s">
        <v>481</v>
      </c>
      <c r="O69" s="18" t="s">
        <v>481</v>
      </c>
      <c r="P69" s="20" t="s">
        <v>481</v>
      </c>
      <c r="Q69" s="18" t="s">
        <v>481</v>
      </c>
      <c r="R69" s="20" t="s">
        <v>481</v>
      </c>
      <c r="S69" s="18" t="s">
        <v>481</v>
      </c>
      <c r="T69" s="20" t="s">
        <v>481</v>
      </c>
      <c r="U69" s="18" t="n">
        <v>434.86846266</v>
      </c>
      <c r="V69" s="20" t="n">
        <v>23.6399736</v>
      </c>
    </row>
    <row r="70" spans="1:22">
      <c r="A70" s="15" t="s">
        <v>545</v>
      </c>
      <c r="B70" s="17" t="n">
        <v>6036</v>
      </c>
      <c r="C70" s="18">
        <f>(223.0/B70*100)</f>
        <v/>
      </c>
      <c r="D70" s="19" t="n">
        <v>5813</v>
      </c>
      <c r="E70" s="18" t="n">
        <v>493.78169008</v>
      </c>
      <c r="F70" s="20" t="n">
        <v>4.63237348</v>
      </c>
      <c r="G70" s="18" t="n">
        <v>501.55139522</v>
      </c>
      <c r="H70" s="20" t="n">
        <v>3.66884959</v>
      </c>
      <c r="I70" s="18" t="n">
        <v>500.50539646</v>
      </c>
      <c r="J70" s="20" t="n">
        <v>3.59014845</v>
      </c>
      <c r="K70" s="18" t="n">
        <v>503.31759567</v>
      </c>
      <c r="L70" s="20" t="n">
        <v>7.45298617</v>
      </c>
      <c r="M70" s="18" t="n">
        <v>453.96563007</v>
      </c>
      <c r="N70" s="20" t="n">
        <v>8.59509132</v>
      </c>
      <c r="O70" s="18" t="s">
        <v>481</v>
      </c>
      <c r="P70" s="20" t="s">
        <v>481</v>
      </c>
      <c r="Q70" s="18" t="s">
        <v>481</v>
      </c>
      <c r="R70" s="20" t="s">
        <v>481</v>
      </c>
      <c r="S70" s="18" t="s">
        <v>481</v>
      </c>
      <c r="T70" s="20" t="s">
        <v>481</v>
      </c>
      <c r="U70" s="18" t="n">
        <v>442.04982521</v>
      </c>
      <c r="V70" s="20" t="n">
        <v>8.73363178</v>
      </c>
    </row>
    <row r="71" spans="1:22">
      <c r="A71" s="15" t="s">
        <v>546</v>
      </c>
      <c r="B71" s="17" t="n">
        <v>6115</v>
      </c>
      <c r="C71" s="18">
        <f>(23.0/B71*100)</f>
        <v/>
      </c>
      <c r="D71" s="19" t="n">
        <v>6092</v>
      </c>
      <c r="E71" s="18" t="n">
        <v>552.30629914</v>
      </c>
      <c r="F71" s="20" t="n">
        <v>6.34099473</v>
      </c>
      <c r="G71" s="18" t="n">
        <v>565.7048004</v>
      </c>
      <c r="H71" s="20" t="n">
        <v>4.0082855</v>
      </c>
      <c r="I71" s="18" t="n">
        <v>576.96070366</v>
      </c>
      <c r="J71" s="20" t="n">
        <v>2.40317397</v>
      </c>
      <c r="K71" s="18" t="n">
        <v>567.67213765</v>
      </c>
      <c r="L71" s="20" t="n">
        <v>2.39632279</v>
      </c>
      <c r="M71" s="18" t="n">
        <v>466.42208156</v>
      </c>
      <c r="N71" s="20" t="n">
        <v>7.0519855</v>
      </c>
      <c r="O71" s="18" t="s">
        <v>481</v>
      </c>
      <c r="P71" s="20" t="s">
        <v>481</v>
      </c>
      <c r="Q71" s="18" t="s">
        <v>481</v>
      </c>
      <c r="R71" s="20" t="s">
        <v>481</v>
      </c>
      <c r="S71" s="18" t="s">
        <v>481</v>
      </c>
      <c r="T71" s="20" t="s">
        <v>481</v>
      </c>
      <c r="U71" s="18" t="n">
        <v>549.89248289</v>
      </c>
      <c r="V71" s="20" t="n">
        <v>13.56714299</v>
      </c>
    </row>
    <row r="72" spans="1:22">
      <c r="A72" s="15" t="s">
        <v>547</v>
      </c>
      <c r="B72" s="17" t="n">
        <v>7708</v>
      </c>
      <c r="C72" s="18">
        <f>(5.0/B72*100)</f>
        <v/>
      </c>
      <c r="D72" s="19" t="n">
        <v>7703</v>
      </c>
      <c r="E72" s="18" t="n">
        <v>499.44482623</v>
      </c>
      <c r="F72" s="20" t="n">
        <v>8.64007133</v>
      </c>
      <c r="G72" s="18" t="n">
        <v>529.9867443099999</v>
      </c>
      <c r="H72" s="20" t="n">
        <v>7.3651342</v>
      </c>
      <c r="I72" s="18" t="n">
        <v>552.44965671</v>
      </c>
      <c r="J72" s="20" t="n">
        <v>3.51345053</v>
      </c>
      <c r="K72" s="18" t="n">
        <v>554.18162563</v>
      </c>
      <c r="L72" s="20" t="n">
        <v>3.48218871</v>
      </c>
      <c r="M72" s="18" t="n">
        <v>471.30502175</v>
      </c>
      <c r="N72" s="20" t="n">
        <v>9.64724719</v>
      </c>
      <c r="O72" s="18" t="s">
        <v>481</v>
      </c>
      <c r="P72" s="20" t="s">
        <v>481</v>
      </c>
      <c r="Q72" s="18" t="s">
        <v>481</v>
      </c>
      <c r="R72" s="20" t="s">
        <v>481</v>
      </c>
      <c r="S72" s="18" t="s">
        <v>481</v>
      </c>
      <c r="T72" s="20" t="s">
        <v>481</v>
      </c>
      <c r="U72" s="18" t="n">
        <v>471.12509044</v>
      </c>
      <c r="V72" s="20" t="n">
        <v>21.29479509</v>
      </c>
    </row>
    <row r="73" spans="1:22">
      <c r="A73" s="15" t="s">
        <v>548</v>
      </c>
      <c r="B73" s="17" t="n">
        <v>8249</v>
      </c>
      <c r="C73" s="18">
        <f>(166.0/B73*100)</f>
        <v/>
      </c>
      <c r="D73" s="19" t="n">
        <v>8083</v>
      </c>
      <c r="E73" s="18" t="n">
        <v>404.84775078</v>
      </c>
      <c r="F73" s="20" t="n">
        <v>5.77252725</v>
      </c>
      <c r="G73" s="18" t="n">
        <v>423.28155817</v>
      </c>
      <c r="H73" s="20" t="n">
        <v>4.76563243</v>
      </c>
      <c r="I73" s="18" t="n">
        <v>427.03750513</v>
      </c>
      <c r="J73" s="20" t="n">
        <v>3.65078039</v>
      </c>
      <c r="K73" s="18" t="n">
        <v>410.3392446</v>
      </c>
      <c r="L73" s="20" t="n">
        <v>3.77645974</v>
      </c>
      <c r="M73" s="18" t="n">
        <v>377.03950285</v>
      </c>
      <c r="N73" s="20" t="n">
        <v>4.79251474</v>
      </c>
      <c r="O73" s="18" t="s">
        <v>481</v>
      </c>
      <c r="P73" s="20" t="s">
        <v>481</v>
      </c>
      <c r="Q73" s="18" t="s">
        <v>481</v>
      </c>
      <c r="R73" s="20" t="s">
        <v>481</v>
      </c>
      <c r="S73" s="18" t="s">
        <v>481</v>
      </c>
      <c r="T73" s="20" t="s">
        <v>481</v>
      </c>
      <c r="U73" s="18" t="n">
        <v>400.42642649</v>
      </c>
      <c r="V73" s="20" t="n">
        <v>10.06938494</v>
      </c>
    </row>
    <row r="74" spans="1:22">
      <c r="A74" s="15" t="s">
        <v>549</v>
      </c>
      <c r="B74" s="17" t="n">
        <v>4692</v>
      </c>
      <c r="C74" s="18">
        <f>(82.0/B74*100)</f>
        <v/>
      </c>
      <c r="D74" s="19" t="n">
        <v>4610</v>
      </c>
      <c r="E74" s="18" t="n">
        <v>385.30730637</v>
      </c>
      <c r="F74" s="20" t="n">
        <v>5.53409872</v>
      </c>
      <c r="G74" s="18" t="n">
        <v>407.40942195</v>
      </c>
      <c r="H74" s="20" t="n">
        <v>4.47767442</v>
      </c>
      <c r="I74" s="18" t="n">
        <v>435.16450512</v>
      </c>
      <c r="J74" s="20" t="n">
        <v>2.60012536</v>
      </c>
      <c r="K74" s="18" t="n">
        <v>427.77078106</v>
      </c>
      <c r="L74" s="20" t="n">
        <v>2.66991246</v>
      </c>
      <c r="M74" s="18" t="s">
        <v>481</v>
      </c>
      <c r="N74" s="20" t="s">
        <v>481</v>
      </c>
      <c r="O74" s="18" t="s">
        <v>481</v>
      </c>
      <c r="P74" s="20" t="s">
        <v>481</v>
      </c>
      <c r="Q74" s="18" t="s">
        <v>481</v>
      </c>
      <c r="R74" s="20" t="s">
        <v>481</v>
      </c>
      <c r="S74" s="18" t="n">
        <v>335.23080633</v>
      </c>
      <c r="T74" s="20" t="n">
        <v>20.2633743</v>
      </c>
      <c r="U74" s="18" t="n">
        <v>356.23658754</v>
      </c>
      <c r="V74" s="20" t="n">
        <v>5.73469592</v>
      </c>
    </row>
    <row r="75" spans="1:22">
      <c r="A75" s="15" t="s">
        <v>550</v>
      </c>
      <c r="B75" s="17" t="n">
        <v>5375</v>
      </c>
      <c r="C75" s="18">
        <f>(259.0/B75*100)</f>
        <v/>
      </c>
      <c r="D75" s="19" t="n">
        <v>5116</v>
      </c>
      <c r="E75" s="18" t="n">
        <v>357.95986453</v>
      </c>
      <c r="F75" s="20" t="n">
        <v>4.49401748</v>
      </c>
      <c r="G75" s="18" t="n">
        <v>372.93693801</v>
      </c>
      <c r="H75" s="20" t="n">
        <v>3.94378327</v>
      </c>
      <c r="I75" s="18" t="n">
        <v>386.14276779</v>
      </c>
      <c r="J75" s="20" t="n">
        <v>4.18186656</v>
      </c>
      <c r="K75" s="18" t="n">
        <v>380.65462949</v>
      </c>
      <c r="L75" s="20" t="n">
        <v>5.80443259</v>
      </c>
      <c r="M75" s="18" t="n">
        <v>327.95996535</v>
      </c>
      <c r="N75" s="20" t="n">
        <v>7.42840697</v>
      </c>
      <c r="O75" s="18" t="s">
        <v>481</v>
      </c>
      <c r="P75" s="20" t="s">
        <v>481</v>
      </c>
      <c r="Q75" s="18" t="s">
        <v>481</v>
      </c>
      <c r="R75" s="20" t="s">
        <v>481</v>
      </c>
      <c r="S75" s="18" t="s">
        <v>481</v>
      </c>
      <c r="T75" s="20" t="s">
        <v>481</v>
      </c>
      <c r="U75" s="18" t="n">
        <v>328.9596307</v>
      </c>
      <c r="V75" s="20" t="n">
        <v>6.07018094</v>
      </c>
    </row>
    <row r="76" spans="1:22">
      <c r="A76" s="15" t="s">
        <v>551</v>
      </c>
      <c r="B76" s="17" t="n">
        <v>14167</v>
      </c>
      <c r="C76" s="18">
        <f>(233.0/B76*100)</f>
        <v/>
      </c>
      <c r="D76" s="19" t="n">
        <v>13934</v>
      </c>
      <c r="E76" s="18" t="n">
        <v>413.68655213</v>
      </c>
      <c r="F76" s="20" t="n">
        <v>3.32811849</v>
      </c>
      <c r="G76" s="18" t="n">
        <v>425.59739548</v>
      </c>
      <c r="H76" s="20" t="n">
        <v>3.80463688</v>
      </c>
      <c r="I76" s="18" t="n">
        <v>442.2238651</v>
      </c>
      <c r="J76" s="20" t="n">
        <v>2.87366108</v>
      </c>
      <c r="K76" s="18" t="n">
        <v>450.30446035</v>
      </c>
      <c r="L76" s="20" t="n">
        <v>3.97020587</v>
      </c>
      <c r="M76" s="18" t="n">
        <v>403.01903176</v>
      </c>
      <c r="N76" s="20" t="n">
        <v>4.98924097</v>
      </c>
      <c r="O76" s="18" t="s">
        <v>481</v>
      </c>
      <c r="P76" s="20" t="s">
        <v>481</v>
      </c>
      <c r="Q76" s="18" t="s">
        <v>481</v>
      </c>
      <c r="R76" s="20" t="s">
        <v>481</v>
      </c>
      <c r="S76" s="18" t="s">
        <v>481</v>
      </c>
      <c r="T76" s="20" t="s">
        <v>481</v>
      </c>
      <c r="U76" s="18" t="n">
        <v>380.41388479</v>
      </c>
      <c r="V76" s="20" t="n">
        <v>5.53780154</v>
      </c>
    </row>
    <row r="77" spans="1:22">
      <c r="A77" s="15" t="s">
        <v>552</v>
      </c>
      <c r="B77" s="17" t="n">
        <v>6062</v>
      </c>
      <c r="C77" s="18">
        <f>(201.0/B77*100)</f>
        <v/>
      </c>
      <c r="D77" s="19" t="n">
        <v>5861</v>
      </c>
      <c r="E77" s="18" t="n">
        <v>390.63644268</v>
      </c>
      <c r="F77" s="20" t="n">
        <v>5.68555397</v>
      </c>
      <c r="G77" s="18" t="n">
        <v>440.67296188</v>
      </c>
      <c r="H77" s="20" t="n">
        <v>5.65279066</v>
      </c>
      <c r="I77" s="18" t="n">
        <v>439.46773867</v>
      </c>
      <c r="J77" s="20" t="n">
        <v>2.82105185</v>
      </c>
      <c r="K77" s="18" t="n">
        <v>428.26935082</v>
      </c>
      <c r="L77" s="20" t="n">
        <v>4.2004397</v>
      </c>
      <c r="M77" s="18" t="n">
        <v>371.88816463</v>
      </c>
      <c r="N77" s="20" t="n">
        <v>4.68585368</v>
      </c>
      <c r="O77" s="18" t="s">
        <v>481</v>
      </c>
      <c r="P77" s="20" t="s">
        <v>481</v>
      </c>
      <c r="Q77" s="18" t="s">
        <v>481</v>
      </c>
      <c r="R77" s="20" t="s">
        <v>481</v>
      </c>
      <c r="S77" s="18" t="s">
        <v>481</v>
      </c>
      <c r="T77" s="20" t="s">
        <v>481</v>
      </c>
      <c r="U77" s="18" t="n">
        <v>366.65016991</v>
      </c>
      <c r="V77" s="20" t="n">
        <v>4.24320394</v>
      </c>
    </row>
    <row r="78" spans="1:22">
      <c r="A78" s="15" t="s">
        <v>553</v>
      </c>
      <c r="B78" s="17" t="n">
        <v>5826</v>
      </c>
      <c r="C78" s="18">
        <f>(0.0/B78*100)</f>
        <v/>
      </c>
      <c r="D78" s="19" t="n">
        <v>5826</v>
      </c>
      <c r="E78" s="18" t="n">
        <v>492.62991518</v>
      </c>
      <c r="F78" s="20" t="n">
        <v>5.39300478</v>
      </c>
      <c r="G78" s="18" t="n">
        <v>510.32025021</v>
      </c>
      <c r="H78" s="20" t="n">
        <v>4.98146515</v>
      </c>
      <c r="I78" s="18" t="n">
        <v>487.81381792</v>
      </c>
      <c r="J78" s="20" t="n">
        <v>4.53361355</v>
      </c>
      <c r="K78" s="18" t="n">
        <v>501.82308251</v>
      </c>
      <c r="L78" s="20" t="n">
        <v>10.17176673</v>
      </c>
      <c r="M78" s="18" t="s">
        <v>481</v>
      </c>
      <c r="N78" s="20" t="s">
        <v>481</v>
      </c>
      <c r="O78" s="18" t="s">
        <v>481</v>
      </c>
      <c r="P78" s="20" t="s">
        <v>481</v>
      </c>
      <c r="Q78" s="18" t="n">
        <v>390.3611</v>
      </c>
      <c r="R78" s="20" t="n">
        <v>35.81002551</v>
      </c>
      <c r="S78" s="18" t="n">
        <v>405.75126148</v>
      </c>
      <c r="T78" s="20" t="n">
        <v>35.94247149</v>
      </c>
      <c r="U78" s="18" t="n">
        <v>377.45699127</v>
      </c>
      <c r="V78" s="20" t="n">
        <v>32.79355086</v>
      </c>
    </row>
    <row customHeight="1" ht="25" r="79" spans="1:22">
      <c r="A79" s="15" t="s">
        <v>554</v>
      </c>
      <c r="B79" s="17" t="n">
        <v>1657</v>
      </c>
      <c r="C79" s="18">
        <f>(41.0/B79*100)</f>
        <v/>
      </c>
      <c r="D79" s="19" t="n">
        <v>1616</v>
      </c>
      <c r="E79" s="18" t="n">
        <v>429.31050856</v>
      </c>
      <c r="F79" s="20" t="n">
        <v>16.06691245</v>
      </c>
      <c r="G79" s="18" t="n">
        <v>461.44019437</v>
      </c>
      <c r="H79" s="20" t="n">
        <v>10.73895774</v>
      </c>
      <c r="I79" s="18" t="n">
        <v>458.52728847</v>
      </c>
      <c r="J79" s="20" t="n">
        <v>8.672777249999999</v>
      </c>
      <c r="K79" s="18" t="n">
        <v>459.34403689</v>
      </c>
      <c r="L79" s="20" t="n">
        <v>6.82650047</v>
      </c>
      <c r="M79" s="18" t="s">
        <v>481</v>
      </c>
      <c r="N79" s="20" t="s">
        <v>481</v>
      </c>
      <c r="O79" s="18" t="s">
        <v>481</v>
      </c>
      <c r="P79" s="20" t="s">
        <v>481</v>
      </c>
      <c r="Q79" s="18" t="s">
        <v>481</v>
      </c>
      <c r="R79" s="20" t="s">
        <v>481</v>
      </c>
      <c r="S79" s="18" t="s">
        <v>481</v>
      </c>
      <c r="T79" s="20" t="s">
        <v>481</v>
      </c>
      <c r="U79" s="18" t="n">
        <v>365.96202164</v>
      </c>
      <c r="V79" s="20" t="n">
        <v>22.75638695</v>
      </c>
    </row>
    <row r="80" spans="1:22">
      <c r="A80" s="15" t="s">
        <v>555</v>
      </c>
      <c r="B80" s="17" t="n">
        <v>7841</v>
      </c>
      <c r="C80" s="18">
        <f>(0.0/B80*100)</f>
        <v/>
      </c>
      <c r="D80" s="19" t="n">
        <v>7841</v>
      </c>
      <c r="E80" s="18" t="n">
        <v>453.44103833</v>
      </c>
      <c r="F80" s="20" t="n">
        <v>4.68228878</v>
      </c>
      <c r="G80" s="18" t="n">
        <v>468.6651036</v>
      </c>
      <c r="H80" s="20" t="n">
        <v>5.72517568</v>
      </c>
      <c r="I80" s="18" t="n">
        <v>456.34973952</v>
      </c>
      <c r="J80" s="20" t="n">
        <v>4.47493124</v>
      </c>
      <c r="K80" s="18" t="n">
        <v>457.71689213</v>
      </c>
      <c r="L80" s="20" t="n">
        <v>10.019261</v>
      </c>
      <c r="M80" s="18" t="s">
        <v>481</v>
      </c>
      <c r="N80" s="20" t="s">
        <v>481</v>
      </c>
      <c r="O80" s="18" t="s">
        <v>481</v>
      </c>
      <c r="P80" s="20" t="s">
        <v>481</v>
      </c>
      <c r="Q80" s="18" t="s">
        <v>481</v>
      </c>
      <c r="R80" s="20" t="s">
        <v>481</v>
      </c>
      <c r="S80" s="18" t="n">
        <v>446.5787</v>
      </c>
      <c r="T80" s="20" t="n">
        <v>56.48850839</v>
      </c>
      <c r="U80" s="18" t="n">
        <v>393.41089305</v>
      </c>
      <c r="V80" s="20" t="n">
        <v>36.92103413</v>
      </c>
    </row>
    <row r="81" spans="1:22">
      <c r="A81" s="23" t="s">
        <v>556</v>
      </c>
      <c r="B81" s="17" t="n">
        <v>8861</v>
      </c>
      <c r="C81" s="18">
        <f>(78.0/B81*100)</f>
        <v/>
      </c>
      <c r="D81" s="19" t="n">
        <v>8783</v>
      </c>
      <c r="E81" s="18" t="n">
        <v>428.88141441</v>
      </c>
      <c r="F81" s="20" t="n">
        <v>6.045566</v>
      </c>
      <c r="G81" s="18" t="n">
        <v>444.01129837</v>
      </c>
      <c r="H81" s="20" t="n">
        <v>5.08769874</v>
      </c>
      <c r="I81" s="18" t="n">
        <v>451.30845576</v>
      </c>
      <c r="J81" s="20" t="n">
        <v>3.69064709</v>
      </c>
      <c r="K81" s="18" t="n">
        <v>463.35306414</v>
      </c>
      <c r="L81" s="20" t="n">
        <v>4.11008037</v>
      </c>
      <c r="M81" s="18" t="n">
        <v>398.96231336</v>
      </c>
      <c r="N81" s="20" t="n">
        <v>5.16401149</v>
      </c>
      <c r="O81" s="18" t="s">
        <v>481</v>
      </c>
      <c r="P81" s="20" t="s">
        <v>481</v>
      </c>
      <c r="Q81" s="18" t="s">
        <v>481</v>
      </c>
      <c r="R81" s="20" t="s">
        <v>481</v>
      </c>
      <c r="S81" s="18" t="s">
        <v>481</v>
      </c>
      <c r="T81" s="20" t="s">
        <v>481</v>
      </c>
      <c r="U81" s="18" t="n">
        <v>422.25731986</v>
      </c>
      <c r="V81" s="20" t="n">
        <v>13.1646999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794</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495.75812221</v>
      </c>
      <c r="F7" s="20" t="n">
        <v>3.3133045</v>
      </c>
      <c r="G7" s="18" t="n">
        <v>512.4168131</v>
      </c>
      <c r="H7" s="20" t="n">
        <v>2.11916909</v>
      </c>
      <c r="I7" s="18" t="n">
        <v>507.05103692</v>
      </c>
      <c r="J7" s="20" t="n">
        <v>2.52340398</v>
      </c>
      <c r="K7" s="18" t="n">
        <v>471.77089583</v>
      </c>
      <c r="L7" s="20" t="n">
        <v>4.91088934</v>
      </c>
      <c r="M7" s="18" t="n">
        <v>447.9744125</v>
      </c>
      <c r="N7" s="20" t="n">
        <v>3.96785557</v>
      </c>
      <c r="O7" s="18" t="s">
        <v>481</v>
      </c>
      <c r="P7" s="20" t="s">
        <v>481</v>
      </c>
      <c r="Q7" s="18" t="s">
        <v>481</v>
      </c>
      <c r="R7" s="20" t="s">
        <v>481</v>
      </c>
      <c r="S7" s="18" t="s">
        <v>481</v>
      </c>
      <c r="T7" s="20" t="s">
        <v>481</v>
      </c>
      <c r="U7" s="18" t="n">
        <v>447.2732235</v>
      </c>
      <c r="V7" s="20" t="n">
        <v>6.01359647</v>
      </c>
    </row>
    <row r="8" spans="1:22">
      <c r="A8" s="15" t="s">
        <v>483</v>
      </c>
      <c r="B8" s="17" t="n">
        <v>7007</v>
      </c>
      <c r="C8" s="18">
        <f>(58.0/B8*100)</f>
        <v/>
      </c>
      <c r="D8" s="19" t="n">
        <v>6949</v>
      </c>
      <c r="E8" s="18" t="n">
        <v>499.53435788</v>
      </c>
      <c r="F8" s="20" t="n">
        <v>6.55016237</v>
      </c>
      <c r="G8" s="18" t="n">
        <v>524.32665114</v>
      </c>
      <c r="H8" s="20" t="n">
        <v>4.2482616</v>
      </c>
      <c r="I8" s="18" t="n">
        <v>528.4018360699999</v>
      </c>
      <c r="J8" s="20" t="n">
        <v>4.01762627</v>
      </c>
      <c r="K8" s="18" t="n">
        <v>500.51427213</v>
      </c>
      <c r="L8" s="20" t="n">
        <v>4.10109108</v>
      </c>
      <c r="M8" s="18" t="n">
        <v>436.4198708</v>
      </c>
      <c r="N8" s="20" t="n">
        <v>3.89765197</v>
      </c>
      <c r="O8" s="18" t="s">
        <v>481</v>
      </c>
      <c r="P8" s="20" t="s">
        <v>481</v>
      </c>
      <c r="Q8" s="18" t="n">
        <v>301.63126691</v>
      </c>
      <c r="R8" s="20" t="n">
        <v>25.14921031</v>
      </c>
      <c r="S8" s="18" t="s">
        <v>481</v>
      </c>
      <c r="T8" s="20" t="s">
        <v>481</v>
      </c>
      <c r="U8" s="18" t="n">
        <v>449.43541846</v>
      </c>
      <c r="V8" s="20" t="n">
        <v>7.40738617</v>
      </c>
    </row>
    <row r="9" spans="1:22">
      <c r="A9" s="15" t="s">
        <v>484</v>
      </c>
      <c r="B9" s="17" t="n">
        <v>9651</v>
      </c>
      <c r="C9" s="18">
        <f>(519.0/B9*100)</f>
        <v/>
      </c>
      <c r="D9" s="19" t="n">
        <v>9132</v>
      </c>
      <c r="E9" s="18" t="n">
        <v>500.05710465</v>
      </c>
      <c r="F9" s="20" t="n">
        <v>4.27169882</v>
      </c>
      <c r="G9" s="18" t="n">
        <v>533.0757028</v>
      </c>
      <c r="H9" s="20" t="n">
        <v>2.90490668</v>
      </c>
      <c r="I9" s="18" t="n">
        <v>541.42158349</v>
      </c>
      <c r="J9" s="20" t="n">
        <v>2.54052876</v>
      </c>
      <c r="K9" s="18" t="n">
        <v>499.001391</v>
      </c>
      <c r="L9" s="20" t="n">
        <v>3.51009665</v>
      </c>
      <c r="M9" s="18" t="n">
        <v>416.22075865</v>
      </c>
      <c r="N9" s="20" t="n">
        <v>6.04975957</v>
      </c>
      <c r="O9" s="18" t="s">
        <v>481</v>
      </c>
      <c r="P9" s="20" t="s">
        <v>481</v>
      </c>
      <c r="Q9" s="18" t="n">
        <v>357.98454354</v>
      </c>
      <c r="R9" s="20" t="n">
        <v>11.51846445</v>
      </c>
      <c r="S9" s="18" t="s">
        <v>481</v>
      </c>
      <c r="T9" s="20" t="s">
        <v>481</v>
      </c>
      <c r="U9" s="18" t="n">
        <v>430.13017478</v>
      </c>
      <c r="V9" s="20" t="n">
        <v>4.80125731</v>
      </c>
    </row>
    <row r="10" spans="1:22">
      <c r="A10" s="15" t="s">
        <v>485</v>
      </c>
      <c r="B10" s="17" t="n">
        <v>20058</v>
      </c>
      <c r="C10" s="18">
        <f>(548.0/B10*100)</f>
        <v/>
      </c>
      <c r="D10" s="19" t="n">
        <v>19510</v>
      </c>
      <c r="E10" s="18" t="n">
        <v>511.49933029</v>
      </c>
      <c r="F10" s="20" t="n">
        <v>3.52121404</v>
      </c>
      <c r="G10" s="18" t="n">
        <v>525.93918252</v>
      </c>
      <c r="H10" s="20" t="n">
        <v>2.62962814</v>
      </c>
      <c r="I10" s="18" t="n">
        <v>528.89554628</v>
      </c>
      <c r="J10" s="20" t="n">
        <v>2.59448184</v>
      </c>
      <c r="K10" s="18" t="n">
        <v>493.76938513</v>
      </c>
      <c r="L10" s="20" t="n">
        <v>5.18704254</v>
      </c>
      <c r="M10" s="18" t="n">
        <v>457.66484393</v>
      </c>
      <c r="N10" s="20" t="n">
        <v>6.03159435</v>
      </c>
      <c r="O10" s="18" t="s">
        <v>481</v>
      </c>
      <c r="P10" s="20" t="s">
        <v>481</v>
      </c>
      <c r="Q10" s="18" t="s">
        <v>481</v>
      </c>
      <c r="R10" s="20" t="s">
        <v>481</v>
      </c>
      <c r="S10" s="18" t="s">
        <v>481</v>
      </c>
      <c r="T10" s="20" t="s">
        <v>481</v>
      </c>
      <c r="U10" s="18" t="n">
        <v>460.12327067</v>
      </c>
      <c r="V10" s="20" t="n">
        <v>8.028331440000001</v>
      </c>
    </row>
    <row r="11" spans="1:22">
      <c r="A11" s="15" t="s">
        <v>486</v>
      </c>
      <c r="B11" s="17" t="n">
        <v>7053</v>
      </c>
      <c r="C11" s="18">
        <f>(107.0/B11*100)</f>
        <v/>
      </c>
      <c r="D11" s="19" t="n">
        <v>6946</v>
      </c>
      <c r="E11" s="18" t="n">
        <v>402.33999992</v>
      </c>
      <c r="F11" s="20" t="n">
        <v>4.21768176</v>
      </c>
      <c r="G11" s="18" t="n">
        <v>424.52783248</v>
      </c>
      <c r="H11" s="20" t="n">
        <v>3.35317045</v>
      </c>
      <c r="I11" s="18" t="n">
        <v>439.97237726</v>
      </c>
      <c r="J11" s="20" t="n">
        <v>3.09007171</v>
      </c>
      <c r="K11" s="18" t="n">
        <v>435.43989537</v>
      </c>
      <c r="L11" s="20" t="n">
        <v>4.42225584</v>
      </c>
      <c r="M11" s="18" t="n">
        <v>381.61604453</v>
      </c>
      <c r="N11" s="20" t="n">
        <v>5.27695564</v>
      </c>
      <c r="O11" s="18" t="s">
        <v>481</v>
      </c>
      <c r="P11" s="20" t="s">
        <v>481</v>
      </c>
      <c r="Q11" s="18" t="s">
        <v>481</v>
      </c>
      <c r="R11" s="20" t="s">
        <v>481</v>
      </c>
      <c r="S11" s="18" t="s">
        <v>481</v>
      </c>
      <c r="T11" s="20" t="s">
        <v>481</v>
      </c>
      <c r="U11" s="18" t="n">
        <v>385.96840682</v>
      </c>
      <c r="V11" s="20" t="n">
        <v>7.04916616</v>
      </c>
    </row>
    <row r="12" spans="1:22">
      <c r="A12" s="15" t="s">
        <v>487</v>
      </c>
      <c r="B12" s="17" t="n">
        <v>6894</v>
      </c>
      <c r="C12" s="18">
        <f>(59.0/B12*100)</f>
        <v/>
      </c>
      <c r="D12" s="19" t="n">
        <v>6835</v>
      </c>
      <c r="E12" s="18" t="n">
        <v>490.97925807</v>
      </c>
      <c r="F12" s="20" t="n">
        <v>5.07130006</v>
      </c>
      <c r="G12" s="18" t="n">
        <v>502.21285661</v>
      </c>
      <c r="H12" s="20" t="n">
        <v>4.14238916</v>
      </c>
      <c r="I12" s="18" t="n">
        <v>511.29893794</v>
      </c>
      <c r="J12" s="20" t="n">
        <v>2.91443945</v>
      </c>
      <c r="K12" s="18" t="n">
        <v>492.92915304</v>
      </c>
      <c r="L12" s="20" t="n">
        <v>3.45696696</v>
      </c>
      <c r="M12" s="18" t="n">
        <v>424.64340274</v>
      </c>
      <c r="N12" s="20" t="n">
        <v>6.97346529</v>
      </c>
      <c r="O12" s="18" t="s">
        <v>481</v>
      </c>
      <c r="P12" s="20" t="s">
        <v>481</v>
      </c>
      <c r="Q12" s="18" t="n">
        <v>340.98506961</v>
      </c>
      <c r="R12" s="20" t="n">
        <v>12.52444664</v>
      </c>
      <c r="S12" s="18" t="s">
        <v>481</v>
      </c>
      <c r="T12" s="20" t="s">
        <v>481</v>
      </c>
      <c r="U12" s="18" t="n">
        <v>421.76593411</v>
      </c>
      <c r="V12" s="20" t="n">
        <v>9.76031377</v>
      </c>
    </row>
    <row r="13" spans="1:22">
      <c r="A13" s="15" t="s">
        <v>488</v>
      </c>
      <c r="B13" s="17" t="n">
        <v>7161</v>
      </c>
      <c r="C13" s="18">
        <f>(138.0/B13*100)</f>
        <v/>
      </c>
      <c r="D13" s="19" t="n">
        <v>7023</v>
      </c>
      <c r="E13" s="18" t="n">
        <v>525.52276686</v>
      </c>
      <c r="F13" s="20" t="n">
        <v>3.29526038</v>
      </c>
      <c r="G13" s="18" t="n">
        <v>527.49426691</v>
      </c>
      <c r="H13" s="20" t="n">
        <v>2.74680224</v>
      </c>
      <c r="I13" s="18" t="n">
        <v>505.20629564</v>
      </c>
      <c r="J13" s="20" t="n">
        <v>2.82066005</v>
      </c>
      <c r="K13" s="18" t="n">
        <v>475.76668624</v>
      </c>
      <c r="L13" s="20" t="n">
        <v>6.6812942</v>
      </c>
      <c r="M13" s="18" t="n">
        <v>455.80166196</v>
      </c>
      <c r="N13" s="20" t="n">
        <v>7.99019283</v>
      </c>
      <c r="O13" s="18" t="s">
        <v>481</v>
      </c>
      <c r="P13" s="20" t="s">
        <v>481</v>
      </c>
      <c r="Q13" s="18" t="n">
        <v>447.51533769</v>
      </c>
      <c r="R13" s="20" t="n">
        <v>5.97365007</v>
      </c>
      <c r="S13" s="18" t="s">
        <v>481</v>
      </c>
      <c r="T13" s="20" t="s">
        <v>481</v>
      </c>
      <c r="U13" s="18" t="n">
        <v>450.2612725</v>
      </c>
      <c r="V13" s="20" t="n">
        <v>7.85244469</v>
      </c>
    </row>
    <row r="14" spans="1:22">
      <c r="A14" s="15" t="s">
        <v>489</v>
      </c>
      <c r="B14" s="17" t="n">
        <v>5587</v>
      </c>
      <c r="C14" s="18">
        <f>(78.0/B14*100)</f>
        <v/>
      </c>
      <c r="D14" s="19" t="n">
        <v>5509</v>
      </c>
      <c r="E14" s="18" t="n">
        <v>488.88101236</v>
      </c>
      <c r="F14" s="20" t="n">
        <v>6.19771409</v>
      </c>
      <c r="G14" s="18" t="n">
        <v>516.81283602</v>
      </c>
      <c r="H14" s="20" t="n">
        <v>3.61256363</v>
      </c>
      <c r="I14" s="18" t="n">
        <v>527.05109466</v>
      </c>
      <c r="J14" s="20" t="n">
        <v>2.20738762</v>
      </c>
      <c r="K14" s="18" t="n">
        <v>530.69825299</v>
      </c>
      <c r="L14" s="20" t="n">
        <v>3.54207488</v>
      </c>
      <c r="M14" s="18" t="n">
        <v>457.2678843</v>
      </c>
      <c r="N14" s="20" t="n">
        <v>9.76355004</v>
      </c>
      <c r="O14" s="18" t="s">
        <v>481</v>
      </c>
      <c r="P14" s="20" t="s">
        <v>481</v>
      </c>
      <c r="Q14" s="18" t="s">
        <v>481</v>
      </c>
      <c r="R14" s="20" t="s">
        <v>481</v>
      </c>
      <c r="S14" s="18" t="s">
        <v>481</v>
      </c>
      <c r="T14" s="20" t="s">
        <v>481</v>
      </c>
      <c r="U14" s="18" t="n">
        <v>470.86749339</v>
      </c>
      <c r="V14" s="20" t="n">
        <v>10.06578352</v>
      </c>
    </row>
    <row r="15" spans="1:22">
      <c r="A15" s="15" t="s">
        <v>490</v>
      </c>
      <c r="B15" s="17" t="n">
        <v>5882</v>
      </c>
      <c r="C15" s="18">
        <f>(64.0/B15*100)</f>
        <v/>
      </c>
      <c r="D15" s="19" t="n">
        <v>5818</v>
      </c>
      <c r="E15" s="18" t="n">
        <v>505.81646489</v>
      </c>
      <c r="F15" s="20" t="n">
        <v>5.33361643</v>
      </c>
      <c r="G15" s="18" t="n">
        <v>528.17292963</v>
      </c>
      <c r="H15" s="20" t="n">
        <v>2.92425806</v>
      </c>
      <c r="I15" s="18" t="n">
        <v>522.35898575</v>
      </c>
      <c r="J15" s="20" t="n">
        <v>2.29891347</v>
      </c>
      <c r="K15" s="18" t="n">
        <v>490.53350684</v>
      </c>
      <c r="L15" s="20" t="n">
        <v>4.47198778</v>
      </c>
      <c r="M15" s="18" t="n">
        <v>424.25667471</v>
      </c>
      <c r="N15" s="20" t="n">
        <v>10.82348656</v>
      </c>
      <c r="O15" s="18" t="s">
        <v>481</v>
      </c>
      <c r="P15" s="20" t="s">
        <v>481</v>
      </c>
      <c r="Q15" s="18" t="n">
        <v>368.85220715</v>
      </c>
      <c r="R15" s="20" t="n">
        <v>14.5875493</v>
      </c>
      <c r="S15" s="18" t="s">
        <v>481</v>
      </c>
      <c r="T15" s="20" t="s">
        <v>481</v>
      </c>
      <c r="U15" s="18" t="n">
        <v>442.82275177</v>
      </c>
      <c r="V15" s="20" t="n">
        <v>8.21746396</v>
      </c>
    </row>
    <row r="16" spans="1:22">
      <c r="A16" s="15" t="s">
        <v>491</v>
      </c>
      <c r="B16" s="17" t="n">
        <v>6108</v>
      </c>
      <c r="C16" s="18">
        <f>(123.0/B16*100)</f>
        <v/>
      </c>
      <c r="D16" s="19" t="n">
        <v>5985</v>
      </c>
      <c r="E16" s="18" t="n">
        <v>505.63430321</v>
      </c>
      <c r="F16" s="20" t="n">
        <v>3.26433042</v>
      </c>
      <c r="G16" s="18" t="n">
        <v>523.20385261</v>
      </c>
      <c r="H16" s="20" t="n">
        <v>2.54950901</v>
      </c>
      <c r="I16" s="18" t="n">
        <v>501.27402442</v>
      </c>
      <c r="J16" s="20" t="n">
        <v>2.76119656</v>
      </c>
      <c r="K16" s="18" t="n">
        <v>438.83339743</v>
      </c>
      <c r="L16" s="20" t="n">
        <v>5.60381464</v>
      </c>
      <c r="M16" s="18" t="n">
        <v>392.25010125</v>
      </c>
      <c r="N16" s="20" t="n">
        <v>6.28627534</v>
      </c>
      <c r="O16" s="18" t="s">
        <v>481</v>
      </c>
      <c r="P16" s="20" t="s">
        <v>481</v>
      </c>
      <c r="Q16" s="18" t="s">
        <v>481</v>
      </c>
      <c r="R16" s="20" t="s">
        <v>481</v>
      </c>
      <c r="S16" s="18" t="s">
        <v>481</v>
      </c>
      <c r="T16" s="20" t="s">
        <v>481</v>
      </c>
      <c r="U16" s="18" t="n">
        <v>412.89080722</v>
      </c>
      <c r="V16" s="20" t="n">
        <v>7.48174681</v>
      </c>
    </row>
    <row r="17" spans="1:22">
      <c r="A17" s="15" t="s">
        <v>492</v>
      </c>
      <c r="B17" s="17" t="n">
        <v>6504</v>
      </c>
      <c r="C17" s="18">
        <f>(1262.0/B17*100)</f>
        <v/>
      </c>
      <c r="D17" s="19" t="n">
        <v>5242</v>
      </c>
      <c r="E17" s="18" t="n">
        <v>534.60367866</v>
      </c>
      <c r="F17" s="20" t="n">
        <v>3.90005881</v>
      </c>
      <c r="G17" s="18" t="n">
        <v>532.19681726</v>
      </c>
      <c r="H17" s="20" t="n">
        <v>3.21803625</v>
      </c>
      <c r="I17" s="18" t="n">
        <v>512.9135342</v>
      </c>
      <c r="J17" s="20" t="n">
        <v>4.44540916</v>
      </c>
      <c r="K17" s="18" t="n">
        <v>490.62968303</v>
      </c>
      <c r="L17" s="20" t="n">
        <v>6.19174102</v>
      </c>
      <c r="M17" s="18" t="n">
        <v>437.56462066</v>
      </c>
      <c r="N17" s="20" t="n">
        <v>9.030836430000001</v>
      </c>
      <c r="O17" s="18" t="s">
        <v>481</v>
      </c>
      <c r="P17" s="20" t="s">
        <v>481</v>
      </c>
      <c r="Q17" s="18" t="n">
        <v>362.96139732</v>
      </c>
      <c r="R17" s="20" t="n">
        <v>12.64520278</v>
      </c>
      <c r="S17" s="18" t="s">
        <v>481</v>
      </c>
      <c r="T17" s="20" t="s">
        <v>481</v>
      </c>
      <c r="U17" s="18" t="n">
        <v>472.17443479</v>
      </c>
      <c r="V17" s="20" t="n">
        <v>4.67040803</v>
      </c>
    </row>
    <row r="18" spans="1:22">
      <c r="A18" s="15" t="s">
        <v>493</v>
      </c>
      <c r="B18" s="17" t="n">
        <v>5532</v>
      </c>
      <c r="C18" s="18">
        <f>(29.0/B18*100)</f>
        <v/>
      </c>
      <c r="D18" s="19" t="n">
        <v>5503</v>
      </c>
      <c r="E18" s="18" t="n">
        <v>427.74822726</v>
      </c>
      <c r="F18" s="20" t="n">
        <v>5.9233284</v>
      </c>
      <c r="G18" s="18" t="n">
        <v>451.42772315</v>
      </c>
      <c r="H18" s="20" t="n">
        <v>5.84188841</v>
      </c>
      <c r="I18" s="18" t="n">
        <v>463.89959437</v>
      </c>
      <c r="J18" s="20" t="n">
        <v>3.89417589</v>
      </c>
      <c r="K18" s="18" t="n">
        <v>466.48106222</v>
      </c>
      <c r="L18" s="20" t="n">
        <v>4.04211583</v>
      </c>
      <c r="M18" s="18" t="n">
        <v>391.0034032</v>
      </c>
      <c r="N18" s="20" t="n">
        <v>9.97945679</v>
      </c>
      <c r="O18" s="18" t="s">
        <v>481</v>
      </c>
      <c r="P18" s="20" t="s">
        <v>481</v>
      </c>
      <c r="Q18" s="18" t="s">
        <v>481</v>
      </c>
      <c r="R18" s="20" t="s">
        <v>481</v>
      </c>
      <c r="S18" s="18" t="s">
        <v>481</v>
      </c>
      <c r="T18" s="20" t="s">
        <v>481</v>
      </c>
      <c r="U18" s="18" t="n">
        <v>409.18703976</v>
      </c>
      <c r="V18" s="20" t="n">
        <v>10.17474787</v>
      </c>
    </row>
    <row r="19" spans="1:22">
      <c r="A19" s="15" t="s">
        <v>494</v>
      </c>
      <c r="B19" s="17" t="n">
        <v>5658</v>
      </c>
      <c r="C19" s="18">
        <f>(178.0/B19*100)</f>
        <v/>
      </c>
      <c r="D19" s="19" t="n">
        <v>5480</v>
      </c>
      <c r="E19" s="18" t="n">
        <v>430.11894757</v>
      </c>
      <c r="F19" s="20" t="n">
        <v>7.02157236</v>
      </c>
      <c r="G19" s="18" t="n">
        <v>477.92860038</v>
      </c>
      <c r="H19" s="20" t="n">
        <v>5.28405378</v>
      </c>
      <c r="I19" s="18" t="n">
        <v>491.64270071</v>
      </c>
      <c r="J19" s="20" t="n">
        <v>3.62136706</v>
      </c>
      <c r="K19" s="18" t="n">
        <v>487.24397988</v>
      </c>
      <c r="L19" s="20" t="n">
        <v>3.92323173</v>
      </c>
      <c r="M19" s="18" t="n">
        <v>469.44549655</v>
      </c>
      <c r="N19" s="20" t="n">
        <v>7.71795137</v>
      </c>
      <c r="O19" s="18" t="s">
        <v>481</v>
      </c>
      <c r="P19" s="20" t="s">
        <v>481</v>
      </c>
      <c r="Q19" s="18" t="s">
        <v>481</v>
      </c>
      <c r="R19" s="20" t="s">
        <v>481</v>
      </c>
      <c r="S19" s="18" t="s">
        <v>481</v>
      </c>
      <c r="T19" s="20" t="s">
        <v>481</v>
      </c>
      <c r="U19" s="18" t="n">
        <v>415.75502966</v>
      </c>
      <c r="V19" s="20" t="n">
        <v>9.390714709999999</v>
      </c>
    </row>
    <row r="20" spans="1:22">
      <c r="A20" s="15" t="s">
        <v>495</v>
      </c>
      <c r="B20" s="17" t="n">
        <v>3371</v>
      </c>
      <c r="C20" s="18">
        <f>(75.0/B20*100)</f>
        <v/>
      </c>
      <c r="D20" s="19" t="n">
        <v>3296</v>
      </c>
      <c r="E20" s="18" t="n">
        <v>455.18448915</v>
      </c>
      <c r="F20" s="20" t="n">
        <v>6.87098045</v>
      </c>
      <c r="G20" s="18" t="n">
        <v>479.46093699</v>
      </c>
      <c r="H20" s="20" t="n">
        <v>5.46040516</v>
      </c>
      <c r="I20" s="18" t="n">
        <v>502.74890256</v>
      </c>
      <c r="J20" s="20" t="n">
        <v>3.23533625</v>
      </c>
      <c r="K20" s="18" t="n">
        <v>496.9104205</v>
      </c>
      <c r="L20" s="20" t="n">
        <v>3.02364428</v>
      </c>
      <c r="M20" s="18" t="n">
        <v>438.43210807</v>
      </c>
      <c r="N20" s="20" t="n">
        <v>7.17346823</v>
      </c>
      <c r="O20" s="18" t="s">
        <v>481</v>
      </c>
      <c r="P20" s="20" t="s">
        <v>481</v>
      </c>
      <c r="Q20" s="18" t="s">
        <v>481</v>
      </c>
      <c r="R20" s="20" t="s">
        <v>481</v>
      </c>
      <c r="S20" s="18" t="s">
        <v>481</v>
      </c>
      <c r="T20" s="20" t="s">
        <v>481</v>
      </c>
      <c r="U20" s="18" t="n">
        <v>428.43440654</v>
      </c>
      <c r="V20" s="20" t="n">
        <v>13.07096917</v>
      </c>
    </row>
    <row r="21" spans="1:22">
      <c r="A21" s="15" t="s">
        <v>496</v>
      </c>
      <c r="B21" s="17" t="n">
        <v>5741</v>
      </c>
      <c r="C21" s="18">
        <f>(47.0/B21*100)</f>
        <v/>
      </c>
      <c r="D21" s="19" t="n">
        <v>5694</v>
      </c>
      <c r="E21" s="18" t="n">
        <v>493.85287628</v>
      </c>
      <c r="F21" s="20" t="n">
        <v>3.93479194</v>
      </c>
      <c r="G21" s="18" t="n">
        <v>515.24700264</v>
      </c>
      <c r="H21" s="20" t="n">
        <v>2.61988987</v>
      </c>
      <c r="I21" s="18" t="n">
        <v>511.85723478</v>
      </c>
      <c r="J21" s="20" t="n">
        <v>2.360874</v>
      </c>
      <c r="K21" s="18" t="n">
        <v>493.3626631</v>
      </c>
      <c r="L21" s="20" t="n">
        <v>5.57637706</v>
      </c>
      <c r="M21" s="18" t="n">
        <v>453.31234764</v>
      </c>
      <c r="N21" s="20" t="n">
        <v>6.2921512</v>
      </c>
      <c r="O21" s="18" t="s">
        <v>481</v>
      </c>
      <c r="P21" s="20" t="s">
        <v>481</v>
      </c>
      <c r="Q21" s="18" t="s">
        <v>481</v>
      </c>
      <c r="R21" s="20" t="s">
        <v>481</v>
      </c>
      <c r="S21" s="18" t="s">
        <v>481</v>
      </c>
      <c r="T21" s="20" t="s">
        <v>481</v>
      </c>
      <c r="U21" s="18" t="n">
        <v>464.42901183</v>
      </c>
      <c r="V21" s="20" t="n">
        <v>13.50631095</v>
      </c>
    </row>
    <row r="22" spans="1:22">
      <c r="A22" s="15" t="s">
        <v>497</v>
      </c>
      <c r="B22" s="17" t="n">
        <v>6598</v>
      </c>
      <c r="C22" s="18">
        <f>(36.0/B22*100)</f>
        <v/>
      </c>
      <c r="D22" s="19" t="n">
        <v>6562</v>
      </c>
      <c r="E22" s="18" t="n">
        <v>450.99200177</v>
      </c>
      <c r="F22" s="20" t="n">
        <v>5.32319565</v>
      </c>
      <c r="G22" s="18" t="n">
        <v>480.46506597</v>
      </c>
      <c r="H22" s="20" t="n">
        <v>4.73339152</v>
      </c>
      <c r="I22" s="18" t="n">
        <v>493.9280788</v>
      </c>
      <c r="J22" s="20" t="n">
        <v>4.26094654</v>
      </c>
      <c r="K22" s="18" t="n">
        <v>471.62572444</v>
      </c>
      <c r="L22" s="20" t="n">
        <v>6.42064687</v>
      </c>
      <c r="M22" s="18" t="n">
        <v>424.5505214</v>
      </c>
      <c r="N22" s="20" t="n">
        <v>12.09171373</v>
      </c>
      <c r="O22" s="18" t="s">
        <v>481</v>
      </c>
      <c r="P22" s="20" t="s">
        <v>481</v>
      </c>
      <c r="Q22" s="18" t="s">
        <v>481</v>
      </c>
      <c r="R22" s="20" t="s">
        <v>481</v>
      </c>
      <c r="S22" s="18" t="n">
        <v>489.7964018</v>
      </c>
      <c r="T22" s="20" t="n">
        <v>63.65567988</v>
      </c>
      <c r="U22" s="18" t="n">
        <v>396.78892228</v>
      </c>
      <c r="V22" s="20" t="n">
        <v>8.82544936</v>
      </c>
    </row>
    <row r="23" spans="1:22">
      <c r="A23" s="15" t="s">
        <v>498</v>
      </c>
      <c r="B23" s="17" t="n">
        <v>11583</v>
      </c>
      <c r="C23" s="18">
        <f>(235.0/B23*100)</f>
        <v/>
      </c>
      <c r="D23" s="19" t="n">
        <v>11348</v>
      </c>
      <c r="E23" s="18" t="n">
        <v>480.42046933</v>
      </c>
      <c r="F23" s="20" t="n">
        <v>6.55049347</v>
      </c>
      <c r="G23" s="18" t="n">
        <v>496.27826802</v>
      </c>
      <c r="H23" s="20" t="n">
        <v>5.65505011</v>
      </c>
      <c r="I23" s="18" t="n">
        <v>501.17118265</v>
      </c>
      <c r="J23" s="20" t="n">
        <v>4.04802383</v>
      </c>
      <c r="K23" s="18" t="n">
        <v>491.95391458</v>
      </c>
      <c r="L23" s="20" t="n">
        <v>3.49328468</v>
      </c>
      <c r="M23" s="18" t="n">
        <v>456.42298295</v>
      </c>
      <c r="N23" s="20" t="n">
        <v>6.22776086</v>
      </c>
      <c r="O23" s="18" t="s">
        <v>481</v>
      </c>
      <c r="P23" s="20" t="s">
        <v>481</v>
      </c>
      <c r="Q23" s="18" t="s">
        <v>481</v>
      </c>
      <c r="R23" s="20" t="s">
        <v>481</v>
      </c>
      <c r="S23" s="18" t="s">
        <v>481</v>
      </c>
      <c r="T23" s="20" t="s">
        <v>481</v>
      </c>
      <c r="U23" s="18" t="n">
        <v>436.96571854</v>
      </c>
      <c r="V23" s="20" t="n">
        <v>9.14676266</v>
      </c>
    </row>
    <row r="24" spans="1:22">
      <c r="A24" s="15" t="s">
        <v>499</v>
      </c>
      <c r="B24" s="17" t="n">
        <v>6647</v>
      </c>
      <c r="C24" s="18">
        <f>(7.0/B24*100)</f>
        <v/>
      </c>
      <c r="D24" s="19" t="n">
        <v>6640</v>
      </c>
      <c r="E24" s="18" t="n">
        <v>543.88279476</v>
      </c>
      <c r="F24" s="20" t="n">
        <v>5.71335944</v>
      </c>
      <c r="G24" s="18" t="n">
        <v>551.03653542</v>
      </c>
      <c r="H24" s="20" t="n">
        <v>4.88778775</v>
      </c>
      <c r="I24" s="18" t="n">
        <v>539.21705849</v>
      </c>
      <c r="J24" s="20" t="n">
        <v>3.98114014</v>
      </c>
      <c r="K24" s="18" t="n">
        <v>519.65121715</v>
      </c>
      <c r="L24" s="20" t="n">
        <v>3.69531541</v>
      </c>
      <c r="M24" s="18" t="n">
        <v>484.53808905</v>
      </c>
      <c r="N24" s="20" t="n">
        <v>15.38063095</v>
      </c>
      <c r="O24" s="18" t="s">
        <v>481</v>
      </c>
      <c r="P24" s="20" t="s">
        <v>481</v>
      </c>
      <c r="Q24" s="18" t="s">
        <v>481</v>
      </c>
      <c r="R24" s="20" t="s">
        <v>481</v>
      </c>
      <c r="S24" s="18" t="s">
        <v>481</v>
      </c>
      <c r="T24" s="20" t="s">
        <v>481</v>
      </c>
      <c r="U24" s="18" t="n">
        <v>483.47575922</v>
      </c>
      <c r="V24" s="20" t="n">
        <v>13.76324863</v>
      </c>
    </row>
    <row r="25" spans="1:22">
      <c r="A25" s="15" t="s">
        <v>500</v>
      </c>
      <c r="B25" s="17" t="n">
        <v>5581</v>
      </c>
      <c r="C25" s="18">
        <f>(25.0/B25*100)</f>
        <v/>
      </c>
      <c r="D25" s="19" t="n">
        <v>5556</v>
      </c>
      <c r="E25" s="18" t="n">
        <v>506.94605584</v>
      </c>
      <c r="F25" s="20" t="n">
        <v>9.598881220000001</v>
      </c>
      <c r="G25" s="18" t="n">
        <v>495.26939658</v>
      </c>
      <c r="H25" s="20" t="n">
        <v>7.12120832</v>
      </c>
      <c r="I25" s="18" t="n">
        <v>528.53240679</v>
      </c>
      <c r="J25" s="20" t="n">
        <v>5.15317976</v>
      </c>
      <c r="K25" s="18" t="n">
        <v>541.28277933</v>
      </c>
      <c r="L25" s="20" t="n">
        <v>3.77913893</v>
      </c>
      <c r="M25" s="18" t="n">
        <v>433.74903496</v>
      </c>
      <c r="N25" s="20" t="n">
        <v>6.33413158</v>
      </c>
      <c r="O25" s="18" t="s">
        <v>481</v>
      </c>
      <c r="P25" s="20" t="s">
        <v>481</v>
      </c>
      <c r="Q25" s="18" t="s">
        <v>481</v>
      </c>
      <c r="R25" s="20" t="s">
        <v>481</v>
      </c>
      <c r="S25" s="18" t="s">
        <v>481</v>
      </c>
      <c r="T25" s="20" t="s">
        <v>481</v>
      </c>
      <c r="U25" s="18" t="n">
        <v>551.1295347400001</v>
      </c>
      <c r="V25" s="20" t="n">
        <v>11.8922625</v>
      </c>
    </row>
    <row r="26" spans="1:22">
      <c r="A26" s="15" t="s">
        <v>501</v>
      </c>
      <c r="B26" s="17" t="n">
        <v>4869</v>
      </c>
      <c r="C26" s="18">
        <f>(53.0/B26*100)</f>
        <v/>
      </c>
      <c r="D26" s="19" t="n">
        <v>4816</v>
      </c>
      <c r="E26" s="18" t="n">
        <v>471.6751149</v>
      </c>
      <c r="F26" s="20" t="n">
        <v>5.01658005</v>
      </c>
      <c r="G26" s="18" t="n">
        <v>489.1331117</v>
      </c>
      <c r="H26" s="20" t="n">
        <v>2.41269032</v>
      </c>
      <c r="I26" s="18" t="n">
        <v>490.22930014</v>
      </c>
      <c r="J26" s="20" t="n">
        <v>2.62300862</v>
      </c>
      <c r="K26" s="18" t="n">
        <v>456.53607526</v>
      </c>
      <c r="L26" s="20" t="n">
        <v>7.59327632</v>
      </c>
      <c r="M26" s="18" t="n">
        <v>454.2412473</v>
      </c>
      <c r="N26" s="20" t="n">
        <v>7.54007811</v>
      </c>
      <c r="O26" s="18" t="s">
        <v>481</v>
      </c>
      <c r="P26" s="20" t="s">
        <v>481</v>
      </c>
      <c r="Q26" s="18" t="s">
        <v>481</v>
      </c>
      <c r="R26" s="20" t="s">
        <v>481</v>
      </c>
      <c r="S26" s="18" t="s">
        <v>481</v>
      </c>
      <c r="T26" s="20" t="s">
        <v>481</v>
      </c>
      <c r="U26" s="18" t="n">
        <v>416.65439701</v>
      </c>
      <c r="V26" s="20" t="n">
        <v>9.65758289</v>
      </c>
    </row>
    <row r="27" spans="1:22">
      <c r="A27" s="15" t="s">
        <v>502</v>
      </c>
      <c r="B27" s="17" t="n">
        <v>5299</v>
      </c>
      <c r="C27" s="18">
        <f>(55.0/B27*100)</f>
        <v/>
      </c>
      <c r="D27" s="19" t="n">
        <v>5244</v>
      </c>
      <c r="E27" s="18" t="n">
        <v>485.8021564</v>
      </c>
      <c r="F27" s="20" t="n">
        <v>3.59959755</v>
      </c>
      <c r="G27" s="18" t="n">
        <v>508.09329093</v>
      </c>
      <c r="H27" s="20" t="n">
        <v>2.93822823</v>
      </c>
      <c r="I27" s="18" t="n">
        <v>510.49104984</v>
      </c>
      <c r="J27" s="20" t="n">
        <v>2.45231678</v>
      </c>
      <c r="K27" s="18" t="n">
        <v>456.60387838</v>
      </c>
      <c r="L27" s="20" t="n">
        <v>3.79451625</v>
      </c>
      <c r="M27" s="18" t="n">
        <v>423.78790135</v>
      </c>
      <c r="N27" s="20" t="n">
        <v>3.98999594</v>
      </c>
      <c r="O27" s="18" t="s">
        <v>481</v>
      </c>
      <c r="P27" s="20" t="s">
        <v>481</v>
      </c>
      <c r="Q27" s="18" t="s">
        <v>481</v>
      </c>
      <c r="R27" s="20" t="s">
        <v>481</v>
      </c>
      <c r="S27" s="18" t="s">
        <v>481</v>
      </c>
      <c r="T27" s="20" t="s">
        <v>481</v>
      </c>
      <c r="U27" s="18" t="n">
        <v>414.25474009</v>
      </c>
      <c r="V27" s="20" t="n">
        <v>7.12908433</v>
      </c>
    </row>
    <row r="28" spans="1:22">
      <c r="A28" s="15" t="s">
        <v>503</v>
      </c>
      <c r="B28" s="17" t="n">
        <v>7568</v>
      </c>
      <c r="C28" s="18">
        <f>(196.0/B28*100)</f>
        <v/>
      </c>
      <c r="D28" s="19" t="n">
        <v>7372</v>
      </c>
      <c r="E28" s="18" t="n">
        <v>404.74101367</v>
      </c>
      <c r="F28" s="20" t="n">
        <v>3.02702014</v>
      </c>
      <c r="G28" s="18" t="n">
        <v>417.07909559</v>
      </c>
      <c r="H28" s="20" t="n">
        <v>3.27611955</v>
      </c>
      <c r="I28" s="18" t="n">
        <v>410.33340579</v>
      </c>
      <c r="J28" s="20" t="n">
        <v>2.81573312</v>
      </c>
      <c r="K28" s="18" t="n">
        <v>408.63846148</v>
      </c>
      <c r="L28" s="20" t="n">
        <v>5.59218024</v>
      </c>
      <c r="M28" s="18" t="n">
        <v>404.13273028</v>
      </c>
      <c r="N28" s="20" t="n">
        <v>12.41326105</v>
      </c>
      <c r="O28" s="18" t="s">
        <v>481</v>
      </c>
      <c r="P28" s="20" t="s">
        <v>481</v>
      </c>
      <c r="Q28" s="18" t="s">
        <v>481</v>
      </c>
      <c r="R28" s="20" t="s">
        <v>481</v>
      </c>
      <c r="S28" s="18" t="s">
        <v>481</v>
      </c>
      <c r="T28" s="20" t="s">
        <v>481</v>
      </c>
      <c r="U28" s="18" t="n">
        <v>374.90030252</v>
      </c>
      <c r="V28" s="20" t="n">
        <v>7.47498862</v>
      </c>
    </row>
    <row r="29" spans="1:22">
      <c r="A29" s="15" t="s">
        <v>504</v>
      </c>
      <c r="B29" s="17" t="n">
        <v>5385</v>
      </c>
      <c r="C29" s="18">
        <f>(30.0/B29*100)</f>
        <v/>
      </c>
      <c r="D29" s="19" t="n">
        <v>5355</v>
      </c>
      <c r="E29" s="18" t="n">
        <v>517.7724004200001</v>
      </c>
      <c r="F29" s="20" t="n">
        <v>6.75178899</v>
      </c>
      <c r="G29" s="18" t="n">
        <v>538.01689218</v>
      </c>
      <c r="H29" s="20" t="n">
        <v>3.64366716</v>
      </c>
      <c r="I29" s="18" t="n">
        <v>522.61637807</v>
      </c>
      <c r="J29" s="20" t="n">
        <v>2.74939287</v>
      </c>
      <c r="K29" s="18" t="n">
        <v>482.04301495</v>
      </c>
      <c r="L29" s="20" t="n">
        <v>5.03394255</v>
      </c>
      <c r="M29" s="18" t="n">
        <v>510.11281269</v>
      </c>
      <c r="N29" s="20" t="n">
        <v>4.5702483</v>
      </c>
      <c r="O29" s="18" t="s">
        <v>481</v>
      </c>
      <c r="P29" s="20" t="s">
        <v>481</v>
      </c>
      <c r="Q29" s="18" t="n">
        <v>335.3902018</v>
      </c>
      <c r="R29" s="20" t="n">
        <v>12.1685767</v>
      </c>
      <c r="S29" s="18" t="s">
        <v>481</v>
      </c>
      <c r="T29" s="20" t="s">
        <v>481</v>
      </c>
      <c r="U29" s="18" t="n">
        <v>455.74301402</v>
      </c>
      <c r="V29" s="20" t="n">
        <v>9.68995999</v>
      </c>
    </row>
    <row r="30" spans="1:22">
      <c r="A30" s="15" t="s">
        <v>505</v>
      </c>
      <c r="B30" s="17" t="n">
        <v>4520</v>
      </c>
      <c r="C30" s="18">
        <f>(148.0/B30*100)</f>
        <v/>
      </c>
      <c r="D30" s="19" t="n">
        <v>4372</v>
      </c>
      <c r="E30" s="18" t="n">
        <v>478.53097972</v>
      </c>
      <c r="F30" s="20" t="n">
        <v>4.8619493</v>
      </c>
      <c r="G30" s="18" t="n">
        <v>508.59792716</v>
      </c>
      <c r="H30" s="20" t="n">
        <v>3.37980038</v>
      </c>
      <c r="I30" s="18" t="n">
        <v>514.58889288</v>
      </c>
      <c r="J30" s="20" t="n">
        <v>3.04918017</v>
      </c>
      <c r="K30" s="18" t="n">
        <v>484.39075441</v>
      </c>
      <c r="L30" s="20" t="n">
        <v>6.02555857</v>
      </c>
      <c r="M30" s="18" t="n">
        <v>422.17925588</v>
      </c>
      <c r="N30" s="20" t="n">
        <v>5.81826465</v>
      </c>
      <c r="O30" s="18" t="s">
        <v>481</v>
      </c>
      <c r="P30" s="20" t="s">
        <v>481</v>
      </c>
      <c r="Q30" s="18" t="s">
        <v>481</v>
      </c>
      <c r="R30" s="20" t="s">
        <v>481</v>
      </c>
      <c r="S30" s="18" t="s">
        <v>481</v>
      </c>
      <c r="T30" s="20" t="s">
        <v>481</v>
      </c>
      <c r="U30" s="18" t="n">
        <v>429.62300187</v>
      </c>
      <c r="V30" s="20" t="n">
        <v>9.56253407</v>
      </c>
    </row>
    <row r="31" spans="1:22">
      <c r="A31" s="15" t="s">
        <v>506</v>
      </c>
      <c r="B31" s="17" t="n">
        <v>5456</v>
      </c>
      <c r="C31" s="18">
        <f>(135.0/B31*100)</f>
        <v/>
      </c>
      <c r="D31" s="19" t="n">
        <v>5321</v>
      </c>
      <c r="E31" s="18" t="n">
        <v>482.08303299</v>
      </c>
      <c r="F31" s="20" t="n">
        <v>6.28665338</v>
      </c>
      <c r="G31" s="18" t="n">
        <v>504.32931494</v>
      </c>
      <c r="H31" s="20" t="n">
        <v>3.18583968</v>
      </c>
      <c r="I31" s="18" t="n">
        <v>512.51271601</v>
      </c>
      <c r="J31" s="20" t="n">
        <v>2.34321483</v>
      </c>
      <c r="K31" s="18" t="n">
        <v>501.44942042</v>
      </c>
      <c r="L31" s="20" t="n">
        <v>4.76445133</v>
      </c>
      <c r="M31" s="18" t="s">
        <v>481</v>
      </c>
      <c r="N31" s="20" t="s">
        <v>481</v>
      </c>
      <c r="O31" s="18" t="s">
        <v>481</v>
      </c>
      <c r="P31" s="20" t="s">
        <v>481</v>
      </c>
      <c r="Q31" s="18" t="s">
        <v>481</v>
      </c>
      <c r="R31" s="20" t="s">
        <v>481</v>
      </c>
      <c r="S31" s="18" t="s">
        <v>481</v>
      </c>
      <c r="T31" s="20" t="s">
        <v>481</v>
      </c>
      <c r="U31" s="18" t="n">
        <v>424.82370124</v>
      </c>
      <c r="V31" s="20" t="n">
        <v>6.27747169</v>
      </c>
    </row>
    <row r="32" spans="1:22">
      <c r="A32" s="15" t="s">
        <v>507</v>
      </c>
      <c r="B32" s="17" t="n">
        <v>4478</v>
      </c>
      <c r="C32" s="18">
        <f>(6.0/B32*100)</f>
        <v/>
      </c>
      <c r="D32" s="19" t="n">
        <v>4472</v>
      </c>
      <c r="E32" s="18" t="n">
        <v>478.37274565</v>
      </c>
      <c r="F32" s="20" t="n">
        <v>5.59005676</v>
      </c>
      <c r="G32" s="18" t="n">
        <v>508.52315767</v>
      </c>
      <c r="H32" s="20" t="n">
        <v>3.27799453</v>
      </c>
      <c r="I32" s="18" t="n">
        <v>511.43604201</v>
      </c>
      <c r="J32" s="20" t="n">
        <v>2.75118755</v>
      </c>
      <c r="K32" s="18" t="n">
        <v>512.0414814</v>
      </c>
      <c r="L32" s="20" t="n">
        <v>4.44353789</v>
      </c>
      <c r="M32" s="18" t="n">
        <v>411.26327339</v>
      </c>
      <c r="N32" s="20" t="n">
        <v>12.39222594</v>
      </c>
      <c r="O32" s="18" t="s">
        <v>481</v>
      </c>
      <c r="P32" s="20" t="s">
        <v>481</v>
      </c>
      <c r="Q32" s="18" t="s">
        <v>481</v>
      </c>
      <c r="R32" s="20" t="s">
        <v>481</v>
      </c>
      <c r="S32" s="18" t="s">
        <v>481</v>
      </c>
      <c r="T32" s="20" t="s">
        <v>481</v>
      </c>
      <c r="U32" s="18" t="n">
        <v>461.4627979</v>
      </c>
      <c r="V32" s="20" t="n">
        <v>14.7308036</v>
      </c>
    </row>
    <row r="33" spans="1:22">
      <c r="A33" s="15" t="s">
        <v>508</v>
      </c>
      <c r="B33" s="17" t="n">
        <v>7325</v>
      </c>
      <c r="C33" s="18">
        <f>(78.0/B33*100)</f>
        <v/>
      </c>
      <c r="D33" s="19" t="n">
        <v>7247</v>
      </c>
      <c r="E33" s="18" t="n">
        <v>478.86227467</v>
      </c>
      <c r="F33" s="20" t="n">
        <v>5.49611733</v>
      </c>
      <c r="G33" s="18" t="n">
        <v>506.94617625</v>
      </c>
      <c r="H33" s="20" t="n">
        <v>5.04660273</v>
      </c>
      <c r="I33" s="18" t="n">
        <v>503.99842391</v>
      </c>
      <c r="J33" s="20" t="n">
        <v>3.93475239</v>
      </c>
      <c r="K33" s="18" t="n">
        <v>455.82750402</v>
      </c>
      <c r="L33" s="20" t="n">
        <v>7.59359637</v>
      </c>
      <c r="M33" s="18" t="n">
        <v>489.45728579</v>
      </c>
      <c r="N33" s="20" t="n">
        <v>3.51800922</v>
      </c>
      <c r="O33" s="18" t="s">
        <v>481</v>
      </c>
      <c r="P33" s="20" t="s">
        <v>481</v>
      </c>
      <c r="Q33" s="18" t="s">
        <v>481</v>
      </c>
      <c r="R33" s="20" t="s">
        <v>481</v>
      </c>
      <c r="S33" s="18" t="s">
        <v>481</v>
      </c>
      <c r="T33" s="20" t="s">
        <v>481</v>
      </c>
      <c r="U33" s="18" t="n">
        <v>435.40990875</v>
      </c>
      <c r="V33" s="20" t="n">
        <v>11.15089265</v>
      </c>
    </row>
    <row r="34" spans="1:22">
      <c r="A34" s="15" t="s">
        <v>509</v>
      </c>
      <c r="B34" s="17" t="n">
        <v>6350</v>
      </c>
      <c r="C34" s="18">
        <f>(67.0/B34*100)</f>
        <v/>
      </c>
      <c r="D34" s="19" t="n">
        <v>6283</v>
      </c>
      <c r="E34" s="18" t="n">
        <v>469.79807328</v>
      </c>
      <c r="F34" s="20" t="n">
        <v>5.6949588</v>
      </c>
      <c r="G34" s="18" t="n">
        <v>490.35164943</v>
      </c>
      <c r="H34" s="20" t="n">
        <v>4.39295548</v>
      </c>
      <c r="I34" s="18" t="n">
        <v>496.77948058</v>
      </c>
      <c r="J34" s="20" t="n">
        <v>3.26993258</v>
      </c>
      <c r="K34" s="18" t="n">
        <v>475.26115556</v>
      </c>
      <c r="L34" s="20" t="n">
        <v>3.43910901</v>
      </c>
      <c r="M34" s="18" t="n">
        <v>431.08701148</v>
      </c>
      <c r="N34" s="20" t="n">
        <v>12.51358448</v>
      </c>
      <c r="O34" s="18" t="s">
        <v>481</v>
      </c>
      <c r="P34" s="20" t="s">
        <v>481</v>
      </c>
      <c r="Q34" s="18" t="n">
        <v>336.51078337</v>
      </c>
      <c r="R34" s="20" t="n">
        <v>12.24828707</v>
      </c>
      <c r="S34" s="18" t="s">
        <v>481</v>
      </c>
      <c r="T34" s="20" t="s">
        <v>481</v>
      </c>
      <c r="U34" s="18" t="n">
        <v>411.40036274</v>
      </c>
      <c r="V34" s="20" t="n">
        <v>9.12055305</v>
      </c>
    </row>
    <row r="35" spans="1:22">
      <c r="A35" s="15" t="s">
        <v>510</v>
      </c>
      <c r="B35" s="17" t="n">
        <v>6406</v>
      </c>
      <c r="C35" s="18">
        <f>(50.0/B35*100)</f>
        <v/>
      </c>
      <c r="D35" s="19" t="n">
        <v>6356</v>
      </c>
      <c r="E35" s="18" t="n">
        <v>501.86793937</v>
      </c>
      <c r="F35" s="20" t="n">
        <v>6.77494352</v>
      </c>
      <c r="G35" s="18" t="n">
        <v>511.95977597</v>
      </c>
      <c r="H35" s="20" t="n">
        <v>5.37686831</v>
      </c>
      <c r="I35" s="18" t="n">
        <v>519.4093791</v>
      </c>
      <c r="J35" s="20" t="n">
        <v>4.39857354</v>
      </c>
      <c r="K35" s="18" t="n">
        <v>477.70216393</v>
      </c>
      <c r="L35" s="20" t="n">
        <v>5.55041566</v>
      </c>
      <c r="M35" s="18" t="n">
        <v>514.86266033</v>
      </c>
      <c r="N35" s="20" t="n">
        <v>1.77754029</v>
      </c>
      <c r="O35" s="18" t="s">
        <v>481</v>
      </c>
      <c r="P35" s="20" t="s">
        <v>481</v>
      </c>
      <c r="Q35" s="18" t="n">
        <v>349.78970242</v>
      </c>
      <c r="R35" s="20" t="n">
        <v>6.90672373</v>
      </c>
      <c r="S35" s="18" t="s">
        <v>481</v>
      </c>
      <c r="T35" s="20" t="s">
        <v>481</v>
      </c>
      <c r="U35" s="18" t="n">
        <v>449.60293968</v>
      </c>
      <c r="V35" s="20" t="n">
        <v>12.98268494</v>
      </c>
    </row>
    <row r="36" spans="1:22">
      <c r="A36" s="15" t="s">
        <v>511</v>
      </c>
      <c r="B36" s="17" t="n">
        <v>6736</v>
      </c>
      <c r="C36" s="18">
        <f>(42.0/B36*100)</f>
        <v/>
      </c>
      <c r="D36" s="19" t="n">
        <v>6694</v>
      </c>
      <c r="E36" s="18" t="n">
        <v>474.25883276</v>
      </c>
      <c r="F36" s="20" t="n">
        <v>5.13811916</v>
      </c>
      <c r="G36" s="18" t="n">
        <v>494.89334148</v>
      </c>
      <c r="H36" s="20" t="n">
        <v>4.29400899</v>
      </c>
      <c r="I36" s="18" t="n">
        <v>493.18941795</v>
      </c>
      <c r="J36" s="20" t="n">
        <v>3.14135472</v>
      </c>
      <c r="K36" s="18" t="n">
        <v>491.87433508</v>
      </c>
      <c r="L36" s="20" t="n">
        <v>3.12424983</v>
      </c>
      <c r="M36" s="18" t="n">
        <v>467.60582163</v>
      </c>
      <c r="N36" s="20" t="n">
        <v>3.41039353</v>
      </c>
      <c r="O36" s="18" t="s">
        <v>481</v>
      </c>
      <c r="P36" s="20" t="s">
        <v>481</v>
      </c>
      <c r="Q36" s="18" t="s">
        <v>481</v>
      </c>
      <c r="R36" s="20" t="s">
        <v>481</v>
      </c>
      <c r="S36" s="18" t="s">
        <v>481</v>
      </c>
      <c r="T36" s="20" t="s">
        <v>481</v>
      </c>
      <c r="U36" s="18" t="n">
        <v>440.60617315</v>
      </c>
      <c r="V36" s="20" t="n">
        <v>8.93066183</v>
      </c>
    </row>
    <row r="37" spans="1:22">
      <c r="A37" s="15" t="s">
        <v>512</v>
      </c>
      <c r="B37" s="17" t="n">
        <v>5458</v>
      </c>
      <c r="C37" s="18">
        <f>(88.0/B37*100)</f>
        <v/>
      </c>
      <c r="D37" s="19" t="n">
        <v>5370</v>
      </c>
      <c r="E37" s="18" t="n">
        <v>498.97956478</v>
      </c>
      <c r="F37" s="20" t="n">
        <v>4.98329271</v>
      </c>
      <c r="G37" s="18" t="n">
        <v>504.0474705</v>
      </c>
      <c r="H37" s="20" t="n">
        <v>3.4132418</v>
      </c>
      <c r="I37" s="18" t="n">
        <v>508.52259468</v>
      </c>
      <c r="J37" s="20" t="n">
        <v>3.23859391</v>
      </c>
      <c r="K37" s="18" t="n">
        <v>475.43257078</v>
      </c>
      <c r="L37" s="20" t="n">
        <v>6.35900235</v>
      </c>
      <c r="M37" s="18" t="n">
        <v>398.61657436</v>
      </c>
      <c r="N37" s="20" t="n">
        <v>8.69317599</v>
      </c>
      <c r="O37" s="18" t="s">
        <v>481</v>
      </c>
      <c r="P37" s="20" t="s">
        <v>481</v>
      </c>
      <c r="Q37" s="18" t="s">
        <v>481</v>
      </c>
      <c r="R37" s="20" t="s">
        <v>481</v>
      </c>
      <c r="S37" s="18" t="s">
        <v>481</v>
      </c>
      <c r="T37" s="20" t="s">
        <v>481</v>
      </c>
      <c r="U37" s="18" t="n">
        <v>416.27728315</v>
      </c>
      <c r="V37" s="20" t="n">
        <v>7.96362268</v>
      </c>
    </row>
    <row r="38" spans="1:22">
      <c r="A38" s="15" t="s">
        <v>513</v>
      </c>
      <c r="B38" s="17" t="n">
        <v>5860</v>
      </c>
      <c r="C38" s="18">
        <f>(20.0/B38*100)</f>
        <v/>
      </c>
      <c r="D38" s="19" t="n">
        <v>5840</v>
      </c>
      <c r="E38" s="18" t="n">
        <v>512.78246553</v>
      </c>
      <c r="F38" s="20" t="n">
        <v>5.2352096</v>
      </c>
      <c r="G38" s="18" t="n">
        <v>540.92245911</v>
      </c>
      <c r="H38" s="20" t="n">
        <v>3.43365026</v>
      </c>
      <c r="I38" s="18" t="n">
        <v>535.4270873299999</v>
      </c>
      <c r="J38" s="20" t="n">
        <v>3.92783854</v>
      </c>
      <c r="K38" s="18" t="n">
        <v>502.30639743</v>
      </c>
      <c r="L38" s="20" t="n">
        <v>6.38697508</v>
      </c>
      <c r="M38" s="18" t="n">
        <v>484.7089518</v>
      </c>
      <c r="N38" s="20" t="n">
        <v>6.53951454</v>
      </c>
      <c r="O38" s="18" t="s">
        <v>481</v>
      </c>
      <c r="P38" s="20" t="s">
        <v>481</v>
      </c>
      <c r="Q38" s="18" t="s">
        <v>481</v>
      </c>
      <c r="R38" s="20" t="s">
        <v>481</v>
      </c>
      <c r="S38" s="18" t="s">
        <v>481</v>
      </c>
      <c r="T38" s="20" t="s">
        <v>481</v>
      </c>
      <c r="U38" s="18" t="n">
        <v>458.72362445</v>
      </c>
      <c r="V38" s="20" t="n">
        <v>7.48993191</v>
      </c>
    </row>
    <row r="39" spans="1:22">
      <c r="A39" s="15" t="s">
        <v>514</v>
      </c>
      <c r="B39" s="17" t="n">
        <v>5895</v>
      </c>
      <c r="C39" s="18">
        <f>(33.0/B39*100)</f>
        <v/>
      </c>
      <c r="D39" s="19" t="n">
        <v>5862</v>
      </c>
      <c r="E39" s="18" t="n">
        <v>400.63660203</v>
      </c>
      <c r="F39" s="20" t="n">
        <v>4.77386618</v>
      </c>
      <c r="G39" s="18" t="n">
        <v>422.57244978</v>
      </c>
      <c r="H39" s="20" t="n">
        <v>5.44042537</v>
      </c>
      <c r="I39" s="18" t="n">
        <v>434.60315328</v>
      </c>
      <c r="J39" s="20" t="n">
        <v>5.4934592</v>
      </c>
      <c r="K39" s="18" t="n">
        <v>434.12502191</v>
      </c>
      <c r="L39" s="20" t="n">
        <v>5.10607152</v>
      </c>
      <c r="M39" s="18" t="n">
        <v>387.11765216</v>
      </c>
      <c r="N39" s="20" t="n">
        <v>6.25137534</v>
      </c>
      <c r="O39" s="18" t="s">
        <v>481</v>
      </c>
      <c r="P39" s="20" t="s">
        <v>481</v>
      </c>
      <c r="Q39" s="18" t="s">
        <v>481</v>
      </c>
      <c r="R39" s="20" t="s">
        <v>481</v>
      </c>
      <c r="S39" s="18" t="s">
        <v>481</v>
      </c>
      <c r="T39" s="20" t="s">
        <v>481</v>
      </c>
      <c r="U39" s="18" t="n">
        <v>385.15248451</v>
      </c>
      <c r="V39" s="20" t="n">
        <v>9.455670530000001</v>
      </c>
    </row>
    <row r="40" spans="1:22">
      <c r="A40" s="15" t="s">
        <v>515</v>
      </c>
      <c r="B40" s="17" t="n">
        <v>14157</v>
      </c>
      <c r="C40" s="18">
        <f>(359.0/B40*100)</f>
        <v/>
      </c>
      <c r="D40" s="19" t="n">
        <v>13798</v>
      </c>
      <c r="E40" s="18" t="n">
        <v>476.962184</v>
      </c>
      <c r="F40" s="20" t="n">
        <v>4.47522344</v>
      </c>
      <c r="G40" s="18" t="n">
        <v>504.57984733</v>
      </c>
      <c r="H40" s="20" t="n">
        <v>2.99056367</v>
      </c>
      <c r="I40" s="18" t="n">
        <v>504.89246401</v>
      </c>
      <c r="J40" s="20" t="n">
        <v>3.0870094</v>
      </c>
      <c r="K40" s="18" t="n">
        <v>473.48762011</v>
      </c>
      <c r="L40" s="20" t="n">
        <v>6.41868071</v>
      </c>
      <c r="M40" s="18" t="n">
        <v>414.04269234</v>
      </c>
      <c r="N40" s="20" t="n">
        <v>6.08916014</v>
      </c>
      <c r="O40" s="18" t="s">
        <v>481</v>
      </c>
      <c r="P40" s="20" t="s">
        <v>481</v>
      </c>
      <c r="Q40" s="18" t="s">
        <v>481</v>
      </c>
      <c r="R40" s="20" t="s">
        <v>481</v>
      </c>
      <c r="S40" s="18" t="s">
        <v>481</v>
      </c>
      <c r="T40" s="20" t="s">
        <v>481</v>
      </c>
      <c r="U40" s="18" t="n">
        <v>416.02418698</v>
      </c>
      <c r="V40" s="20" t="n">
        <v>9.094559070000001</v>
      </c>
    </row>
    <row r="41" spans="1:22">
      <c r="A41" s="15" t="s">
        <v>516</v>
      </c>
      <c r="B41" s="17" t="n">
        <v>5712</v>
      </c>
      <c r="C41" s="18">
        <f>(47.0/B41*100)</f>
        <v/>
      </c>
      <c r="D41" s="19" t="n">
        <v>5665</v>
      </c>
      <c r="E41" s="18" t="n">
        <v>471.1749525</v>
      </c>
      <c r="F41" s="20" t="n">
        <v>4.74692496</v>
      </c>
      <c r="G41" s="18" t="n">
        <v>484.34590854</v>
      </c>
      <c r="H41" s="20" t="n">
        <v>3.77945057</v>
      </c>
      <c r="I41" s="18" t="n">
        <v>473.97256801</v>
      </c>
      <c r="J41" s="20" t="n">
        <v>3.71549042</v>
      </c>
      <c r="K41" s="18" t="n">
        <v>446.70715572</v>
      </c>
      <c r="L41" s="20" t="n">
        <v>5.26555982</v>
      </c>
      <c r="M41" s="18" t="n">
        <v>431.51482993</v>
      </c>
      <c r="N41" s="20" t="n">
        <v>6.27770112</v>
      </c>
      <c r="O41" s="18" t="s">
        <v>481</v>
      </c>
      <c r="P41" s="20" t="s">
        <v>481</v>
      </c>
      <c r="Q41" s="18" t="n">
        <v>392.51815558</v>
      </c>
      <c r="R41" s="20" t="n">
        <v>16.89642718</v>
      </c>
      <c r="S41" s="18" t="s">
        <v>481</v>
      </c>
      <c r="T41" s="20" t="s">
        <v>481</v>
      </c>
      <c r="U41" s="18" t="n">
        <v>416.30887697</v>
      </c>
      <c r="V41" s="20" t="n">
        <v>8.6092014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365.46551568</v>
      </c>
      <c r="F45" s="20" t="n">
        <v>3.67750183</v>
      </c>
      <c r="G45" s="18" t="n">
        <v>364.99462368</v>
      </c>
      <c r="H45" s="20" t="n">
        <v>4.67282289</v>
      </c>
      <c r="I45" s="18" t="n">
        <v>353.67714817</v>
      </c>
      <c r="J45" s="20" t="n">
        <v>4.18645187</v>
      </c>
      <c r="K45" s="18" t="n">
        <v>349.9519225</v>
      </c>
      <c r="L45" s="20" t="n">
        <v>5.68929198</v>
      </c>
      <c r="M45" s="18" t="s">
        <v>481</v>
      </c>
      <c r="N45" s="20" t="s">
        <v>481</v>
      </c>
      <c r="O45" s="18" t="s">
        <v>481</v>
      </c>
      <c r="P45" s="20" t="s">
        <v>481</v>
      </c>
      <c r="Q45" s="18" t="s">
        <v>481</v>
      </c>
      <c r="R45" s="20" t="s">
        <v>481</v>
      </c>
      <c r="S45" s="18" t="n">
        <v>349.69910176</v>
      </c>
      <c r="T45" s="20" t="n">
        <v>14.13624776</v>
      </c>
      <c r="U45" s="18" t="n">
        <v>335.38104971</v>
      </c>
      <c r="V45" s="20" t="n">
        <v>7.80522489</v>
      </c>
    </row>
    <row r="46" spans="1:22">
      <c r="A46" s="15" t="s">
        <v>521</v>
      </c>
      <c r="B46" s="17" t="n">
        <v>23141</v>
      </c>
      <c r="C46" s="18">
        <f>(1857.0/B46*100)</f>
        <v/>
      </c>
      <c r="D46" s="19" t="n">
        <v>21284</v>
      </c>
      <c r="E46" s="18" t="n">
        <v>360.86809625</v>
      </c>
      <c r="F46" s="20" t="n">
        <v>4.65911091</v>
      </c>
      <c r="G46" s="18" t="n">
        <v>380.83480551</v>
      </c>
      <c r="H46" s="20" t="n">
        <v>4.39029261</v>
      </c>
      <c r="I46" s="18" t="n">
        <v>408.16615245</v>
      </c>
      <c r="J46" s="20" t="n">
        <v>4.42411411</v>
      </c>
      <c r="K46" s="18" t="n">
        <v>402.93576006</v>
      </c>
      <c r="L46" s="20" t="n">
        <v>3.86208923</v>
      </c>
      <c r="M46" s="18" t="n">
        <v>337.5417534</v>
      </c>
      <c r="N46" s="20" t="n">
        <v>3.26574895</v>
      </c>
      <c r="O46" s="18" t="s">
        <v>481</v>
      </c>
      <c r="P46" s="20" t="s">
        <v>481</v>
      </c>
      <c r="Q46" s="18" t="s">
        <v>481</v>
      </c>
      <c r="R46" s="20" t="s">
        <v>481</v>
      </c>
      <c r="S46" s="18" t="s">
        <v>481</v>
      </c>
      <c r="T46" s="20" t="s">
        <v>481</v>
      </c>
      <c r="U46" s="18" t="n">
        <v>346.69271033</v>
      </c>
      <c r="V46" s="20" t="n">
        <v>4.06437531</v>
      </c>
    </row>
    <row r="47" spans="1:22">
      <c r="A47" s="15" t="s">
        <v>522</v>
      </c>
      <c r="B47" s="17" t="n">
        <v>5928</v>
      </c>
      <c r="C47" s="18">
        <f>(223.0/B47*100)</f>
        <v/>
      </c>
      <c r="D47" s="19" t="n">
        <v>5705</v>
      </c>
      <c r="E47" s="18" t="n">
        <v>416.72116308</v>
      </c>
      <c r="F47" s="20" t="n">
        <v>5.96104247</v>
      </c>
      <c r="G47" s="18" t="n">
        <v>440.7357864</v>
      </c>
      <c r="H47" s="20" t="n">
        <v>4.37537696</v>
      </c>
      <c r="I47" s="18" t="n">
        <v>462.92479762</v>
      </c>
      <c r="J47" s="20" t="n">
        <v>4.09845503</v>
      </c>
      <c r="K47" s="18" t="n">
        <v>474.84877879</v>
      </c>
      <c r="L47" s="20" t="n">
        <v>5.29377237</v>
      </c>
      <c r="M47" s="18" t="n">
        <v>368.1951933</v>
      </c>
      <c r="N47" s="20" t="n">
        <v>6.312425</v>
      </c>
      <c r="O47" s="18" t="s">
        <v>481</v>
      </c>
      <c r="P47" s="20" t="s">
        <v>481</v>
      </c>
      <c r="Q47" s="18" t="s">
        <v>481</v>
      </c>
      <c r="R47" s="20" t="s">
        <v>481</v>
      </c>
      <c r="S47" s="18" t="s">
        <v>481</v>
      </c>
      <c r="T47" s="20" t="s">
        <v>481</v>
      </c>
      <c r="U47" s="18" t="n">
        <v>389.77660378</v>
      </c>
      <c r="V47" s="20" t="n">
        <v>6.34425615</v>
      </c>
    </row>
    <row r="48" spans="1:22">
      <c r="A48" s="15" t="s">
        <v>523</v>
      </c>
      <c r="B48" s="17" t="n">
        <v>9841</v>
      </c>
      <c r="C48" s="18">
        <f>(7.0/B48*100)</f>
        <v/>
      </c>
      <c r="D48" s="19" t="n">
        <v>9834</v>
      </c>
      <c r="E48" s="18" t="n">
        <v>535.33871888</v>
      </c>
      <c r="F48" s="20" t="n">
        <v>7.08204887</v>
      </c>
      <c r="G48" s="18" t="n">
        <v>546.50966537</v>
      </c>
      <c r="H48" s="20" t="n">
        <v>7.63972346</v>
      </c>
      <c r="I48" s="18" t="n">
        <v>539.94613239</v>
      </c>
      <c r="J48" s="20" t="n">
        <v>5.21216838</v>
      </c>
      <c r="K48" s="18" t="n">
        <v>520.05545244</v>
      </c>
      <c r="L48" s="20" t="n">
        <v>6.20615457</v>
      </c>
      <c r="M48" s="18" t="n">
        <v>484.09279329</v>
      </c>
      <c r="N48" s="20" t="n">
        <v>7.99371132</v>
      </c>
      <c r="O48" s="18" t="s">
        <v>481</v>
      </c>
      <c r="P48" s="20" t="s">
        <v>481</v>
      </c>
      <c r="Q48" s="18" t="s">
        <v>481</v>
      </c>
      <c r="R48" s="20" t="s">
        <v>481</v>
      </c>
      <c r="S48" s="18" t="s">
        <v>481</v>
      </c>
      <c r="T48" s="20" t="s">
        <v>481</v>
      </c>
      <c r="U48" s="18" t="n">
        <v>476.35425483</v>
      </c>
      <c r="V48" s="20" t="n">
        <v>17.54093019</v>
      </c>
    </row>
    <row r="49" spans="1:22">
      <c r="A49" s="15" t="s">
        <v>524</v>
      </c>
      <c r="B49" s="17" t="n">
        <v>6349</v>
      </c>
      <c r="C49" s="18">
        <f>(56.0/B49*100)</f>
        <v/>
      </c>
      <c r="D49" s="19" t="n">
        <v>6293</v>
      </c>
      <c r="E49" s="18" t="n">
        <v>388.92981942</v>
      </c>
      <c r="F49" s="20" t="n">
        <v>4.92872919</v>
      </c>
      <c r="G49" s="18" t="n">
        <v>417.41071806</v>
      </c>
      <c r="H49" s="20" t="n">
        <v>4.35871881</v>
      </c>
      <c r="I49" s="18" t="n">
        <v>413.0795842</v>
      </c>
      <c r="J49" s="20" t="n">
        <v>3.57658718</v>
      </c>
      <c r="K49" s="18" t="n">
        <v>412.58681289</v>
      </c>
      <c r="L49" s="20" t="n">
        <v>3.61414527</v>
      </c>
      <c r="M49" s="18" t="s">
        <v>481</v>
      </c>
      <c r="N49" s="20" t="s">
        <v>481</v>
      </c>
      <c r="O49" s="18" t="s">
        <v>481</v>
      </c>
      <c r="P49" s="20" t="s">
        <v>481</v>
      </c>
      <c r="Q49" s="18" t="s">
        <v>481</v>
      </c>
      <c r="R49" s="20" t="s">
        <v>481</v>
      </c>
      <c r="S49" s="18" t="n">
        <v>382.8669</v>
      </c>
      <c r="T49" s="20" t="n">
        <v>24.34347846</v>
      </c>
      <c r="U49" s="18" t="n">
        <v>358.06767634</v>
      </c>
      <c r="V49" s="20" t="n">
        <v>10.29213097</v>
      </c>
    </row>
    <row r="50" spans="1:22">
      <c r="A50" s="15" t="s">
        <v>525</v>
      </c>
      <c r="B50" s="17" t="n">
        <v>11795</v>
      </c>
      <c r="C50" s="18">
        <f>(260.0/B50*100)</f>
        <v/>
      </c>
      <c r="D50" s="19" t="n">
        <v>11535</v>
      </c>
      <c r="E50" s="18" t="n">
        <v>379.71801958</v>
      </c>
      <c r="F50" s="20" t="n">
        <v>4.07496301</v>
      </c>
      <c r="G50" s="18" t="n">
        <v>393.13560494</v>
      </c>
      <c r="H50" s="20" t="n">
        <v>3.72129109</v>
      </c>
      <c r="I50" s="18" t="n">
        <v>399.159863</v>
      </c>
      <c r="J50" s="20" t="n">
        <v>2.50300832</v>
      </c>
      <c r="K50" s="18" t="n">
        <v>388.29292007</v>
      </c>
      <c r="L50" s="20" t="n">
        <v>4.18147624</v>
      </c>
      <c r="M50" s="18" t="n">
        <v>347.83550743</v>
      </c>
      <c r="N50" s="20" t="n">
        <v>9.218126939999999</v>
      </c>
      <c r="O50" s="18" t="s">
        <v>481</v>
      </c>
      <c r="P50" s="20" t="s">
        <v>481</v>
      </c>
      <c r="Q50" s="18" t="s">
        <v>481</v>
      </c>
      <c r="R50" s="20" t="s">
        <v>481</v>
      </c>
      <c r="S50" s="18" t="s">
        <v>481</v>
      </c>
      <c r="T50" s="20" t="s">
        <v>481</v>
      </c>
      <c r="U50" s="18" t="n">
        <v>343.80594698</v>
      </c>
      <c r="V50" s="20" t="n">
        <v>9.29642095</v>
      </c>
    </row>
    <row r="51" spans="1:22">
      <c r="A51" s="15" t="s">
        <v>526</v>
      </c>
      <c r="B51" s="17" t="n">
        <v>6866</v>
      </c>
      <c r="C51" s="18">
        <f>(114.0/B51*100)</f>
        <v/>
      </c>
      <c r="D51" s="19" t="n">
        <v>6752</v>
      </c>
      <c r="E51" s="18" t="n">
        <v>391.82575118</v>
      </c>
      <c r="F51" s="20" t="n">
        <v>4.97352793</v>
      </c>
      <c r="G51" s="18" t="n">
        <v>402.50204425</v>
      </c>
      <c r="H51" s="20" t="n">
        <v>5.43538169</v>
      </c>
      <c r="I51" s="18" t="n">
        <v>406.614969</v>
      </c>
      <c r="J51" s="20" t="n">
        <v>3.67678978</v>
      </c>
      <c r="K51" s="18" t="n">
        <v>409.6637576</v>
      </c>
      <c r="L51" s="20" t="n">
        <v>3.06070813</v>
      </c>
      <c r="M51" s="18" t="n">
        <v>373.93188865</v>
      </c>
      <c r="N51" s="20" t="n">
        <v>6.27375186</v>
      </c>
      <c r="O51" s="18" t="s">
        <v>481</v>
      </c>
      <c r="P51" s="20" t="s">
        <v>481</v>
      </c>
      <c r="Q51" s="18" t="n">
        <v>380.5422133</v>
      </c>
      <c r="R51" s="20" t="n">
        <v>4.31283207</v>
      </c>
      <c r="S51" s="18" t="s">
        <v>481</v>
      </c>
      <c r="T51" s="20" t="s">
        <v>481</v>
      </c>
      <c r="U51" s="18" t="n">
        <v>375.17851478</v>
      </c>
      <c r="V51" s="20" t="n">
        <v>5.97215222</v>
      </c>
    </row>
    <row r="52" spans="1:22">
      <c r="A52" s="15" t="s">
        <v>527</v>
      </c>
      <c r="B52" s="17" t="n">
        <v>5809</v>
      </c>
      <c r="C52" s="18">
        <f>(88.0/B52*100)</f>
        <v/>
      </c>
      <c r="D52" s="19" t="n">
        <v>5721</v>
      </c>
      <c r="E52" s="18" t="n">
        <v>451.91363283</v>
      </c>
      <c r="F52" s="20" t="n">
        <v>5.11242799</v>
      </c>
      <c r="G52" s="18" t="n">
        <v>474.89465145</v>
      </c>
      <c r="H52" s="20" t="n">
        <v>4.25507908</v>
      </c>
      <c r="I52" s="18" t="n">
        <v>483.39463867</v>
      </c>
      <c r="J52" s="20" t="n">
        <v>3.55417179</v>
      </c>
      <c r="K52" s="18" t="n">
        <v>466.22532994</v>
      </c>
      <c r="L52" s="20" t="n">
        <v>3.6738439</v>
      </c>
      <c r="M52" s="18" t="n">
        <v>396.92682724</v>
      </c>
      <c r="N52" s="20" t="n">
        <v>5.74616255</v>
      </c>
      <c r="O52" s="18" t="s">
        <v>481</v>
      </c>
      <c r="P52" s="20" t="s">
        <v>481</v>
      </c>
      <c r="Q52" s="18" t="s">
        <v>481</v>
      </c>
      <c r="R52" s="20" t="s">
        <v>481</v>
      </c>
      <c r="S52" s="18" t="s">
        <v>481</v>
      </c>
      <c r="T52" s="20" t="s">
        <v>481</v>
      </c>
      <c r="U52" s="18" t="n">
        <v>421.82492952</v>
      </c>
      <c r="V52" s="20" t="n">
        <v>8.047186930000001</v>
      </c>
    </row>
    <row r="53" spans="1:22">
      <c r="A53" s="15" t="s">
        <v>528</v>
      </c>
      <c r="B53" s="17" t="n">
        <v>5571</v>
      </c>
      <c r="C53" s="18">
        <f>(95.0/B53*100)</f>
        <v/>
      </c>
      <c r="D53" s="19" t="n">
        <v>5476</v>
      </c>
      <c r="E53" s="18" t="n">
        <v>439.82844064</v>
      </c>
      <c r="F53" s="20" t="n">
        <v>3.47554374</v>
      </c>
      <c r="G53" s="18" t="n">
        <v>452.43834939</v>
      </c>
      <c r="H53" s="20" t="n">
        <v>2.6406985</v>
      </c>
      <c r="I53" s="18" t="n">
        <v>447.92361551</v>
      </c>
      <c r="J53" s="20" t="n">
        <v>2.91996066</v>
      </c>
      <c r="K53" s="18" t="n">
        <v>415.4257626</v>
      </c>
      <c r="L53" s="20" t="n">
        <v>5.23315578</v>
      </c>
      <c r="M53" s="18" t="n">
        <v>381.39321237</v>
      </c>
      <c r="N53" s="20" t="n">
        <v>6.31804133</v>
      </c>
      <c r="O53" s="18" t="s">
        <v>481</v>
      </c>
      <c r="P53" s="20" t="s">
        <v>481</v>
      </c>
      <c r="Q53" s="18" t="s">
        <v>481</v>
      </c>
      <c r="R53" s="20" t="s">
        <v>481</v>
      </c>
      <c r="S53" s="18" t="s">
        <v>481</v>
      </c>
      <c r="T53" s="20" t="s">
        <v>481</v>
      </c>
      <c r="U53" s="18" t="n">
        <v>375.86113796</v>
      </c>
      <c r="V53" s="20" t="n">
        <v>7.64147311</v>
      </c>
    </row>
    <row r="54" spans="1:22">
      <c r="A54" s="15" t="s">
        <v>529</v>
      </c>
      <c r="B54" s="17" t="n">
        <v>4740</v>
      </c>
      <c r="C54" s="18">
        <f>(276.0/B54*100)</f>
        <v/>
      </c>
      <c r="D54" s="19" t="n">
        <v>4464</v>
      </c>
      <c r="E54" s="18" t="n">
        <v>328.79607589</v>
      </c>
      <c r="F54" s="20" t="n">
        <v>3.57522522</v>
      </c>
      <c r="G54" s="18" t="n">
        <v>333.48444996</v>
      </c>
      <c r="H54" s="20" t="n">
        <v>4.66313606</v>
      </c>
      <c r="I54" s="18" t="n">
        <v>353.8809503</v>
      </c>
      <c r="J54" s="20" t="n">
        <v>4.57986882</v>
      </c>
      <c r="K54" s="18" t="n">
        <v>336.36130984</v>
      </c>
      <c r="L54" s="20" t="n">
        <v>4.52004441</v>
      </c>
      <c r="M54" s="18" t="n">
        <v>282.45388762</v>
      </c>
      <c r="N54" s="20" t="n">
        <v>5.79499154</v>
      </c>
      <c r="O54" s="18" t="s">
        <v>481</v>
      </c>
      <c r="P54" s="20" t="s">
        <v>481</v>
      </c>
      <c r="Q54" s="18" t="s">
        <v>481</v>
      </c>
      <c r="R54" s="20" t="s">
        <v>481</v>
      </c>
      <c r="S54" s="18" t="s">
        <v>481</v>
      </c>
      <c r="T54" s="20" t="s">
        <v>481</v>
      </c>
      <c r="U54" s="18" t="n">
        <v>284.96324224</v>
      </c>
      <c r="V54" s="20" t="n">
        <v>4.87540346</v>
      </c>
    </row>
    <row r="55" spans="1:22">
      <c r="A55" s="15" t="s">
        <v>530</v>
      </c>
      <c r="B55" s="17" t="n">
        <v>5316</v>
      </c>
      <c r="C55" s="18">
        <f>(22.0/B55*100)</f>
        <v/>
      </c>
      <c r="D55" s="19" t="n">
        <v>5294</v>
      </c>
      <c r="E55" s="18" t="n">
        <v>384.40281723</v>
      </c>
      <c r="F55" s="20" t="n">
        <v>4.38179237</v>
      </c>
      <c r="G55" s="18" t="n">
        <v>411.48107449</v>
      </c>
      <c r="H55" s="20" t="n">
        <v>4.43931083</v>
      </c>
      <c r="I55" s="18" t="n">
        <v>408.87848286</v>
      </c>
      <c r="J55" s="20" t="n">
        <v>4.20392054</v>
      </c>
      <c r="K55" s="18" t="n">
        <v>425.3479101</v>
      </c>
      <c r="L55" s="20" t="n">
        <v>3.41559495</v>
      </c>
      <c r="M55" s="18" t="s">
        <v>481</v>
      </c>
      <c r="N55" s="20" t="s">
        <v>481</v>
      </c>
      <c r="O55" s="18" t="s">
        <v>481</v>
      </c>
      <c r="P55" s="20" t="s">
        <v>481</v>
      </c>
      <c r="Q55" s="18" t="s">
        <v>481</v>
      </c>
      <c r="R55" s="20" t="s">
        <v>481</v>
      </c>
      <c r="S55" s="18" t="n">
        <v>331.94497196</v>
      </c>
      <c r="T55" s="20" t="n">
        <v>25.49878034</v>
      </c>
      <c r="U55" s="18" t="n">
        <v>309.59650971</v>
      </c>
      <c r="V55" s="20" t="n">
        <v>8.38096365</v>
      </c>
    </row>
    <row r="56" spans="1:22">
      <c r="A56" s="15" t="s">
        <v>531</v>
      </c>
      <c r="B56" s="17" t="n">
        <v>5359</v>
      </c>
      <c r="C56" s="18">
        <f>(77.0/B56*100)</f>
        <v/>
      </c>
      <c r="D56" s="19" t="n">
        <v>5282</v>
      </c>
      <c r="E56" s="18" t="n">
        <v>559.96730426</v>
      </c>
      <c r="F56" s="20" t="n">
        <v>5.7387833</v>
      </c>
      <c r="G56" s="18" t="n">
        <v>562.64996185</v>
      </c>
      <c r="H56" s="20" t="n">
        <v>4.47895167</v>
      </c>
      <c r="I56" s="18" t="n">
        <v>554.06762796</v>
      </c>
      <c r="J56" s="20" t="n">
        <v>3.72379763</v>
      </c>
      <c r="K56" s="18" t="n">
        <v>554.2008996</v>
      </c>
      <c r="L56" s="20" t="n">
        <v>9.46960657</v>
      </c>
      <c r="M56" s="18" t="n">
        <v>522.89956135</v>
      </c>
      <c r="N56" s="20" t="n">
        <v>3.32033569</v>
      </c>
      <c r="O56" s="18" t="s">
        <v>481</v>
      </c>
      <c r="P56" s="20" t="s">
        <v>481</v>
      </c>
      <c r="Q56" s="18" t="s">
        <v>481</v>
      </c>
      <c r="R56" s="20" t="s">
        <v>481</v>
      </c>
      <c r="S56" s="18" t="s">
        <v>481</v>
      </c>
      <c r="T56" s="20" t="s">
        <v>481</v>
      </c>
      <c r="U56" s="18" t="n">
        <v>541.69310325</v>
      </c>
      <c r="V56" s="20" t="n">
        <v>15.35130253</v>
      </c>
    </row>
    <row r="57" spans="1:22">
      <c r="A57" s="15" t="s">
        <v>532</v>
      </c>
      <c r="B57" s="17" t="n">
        <v>6513</v>
      </c>
      <c r="C57" s="18">
        <f>(0.0/B57*100)</f>
        <v/>
      </c>
      <c r="D57" s="19" t="n">
        <v>6513</v>
      </c>
      <c r="E57" s="18" t="n">
        <v>375.32709742</v>
      </c>
      <c r="F57" s="20" t="n">
        <v>4.11599346</v>
      </c>
      <c r="G57" s="18" t="n">
        <v>397.33708948</v>
      </c>
      <c r="H57" s="20" t="n">
        <v>4.9710748</v>
      </c>
      <c r="I57" s="18" t="n">
        <v>391.5423808</v>
      </c>
      <c r="J57" s="20" t="n">
        <v>3.16353044</v>
      </c>
      <c r="K57" s="18" t="n">
        <v>365.00685082</v>
      </c>
      <c r="L57" s="20" t="n">
        <v>5.21091472</v>
      </c>
      <c r="M57" s="18" t="s">
        <v>481</v>
      </c>
      <c r="N57" s="20" t="s">
        <v>481</v>
      </c>
      <c r="O57" s="18" t="s">
        <v>481</v>
      </c>
      <c r="P57" s="20" t="s">
        <v>481</v>
      </c>
      <c r="Q57" s="18" t="s">
        <v>481</v>
      </c>
      <c r="R57" s="20" t="s">
        <v>481</v>
      </c>
      <c r="S57" s="18" t="n">
        <v>346.27792879</v>
      </c>
      <c r="T57" s="20" t="n">
        <v>29.94764331</v>
      </c>
      <c r="U57" s="18" t="n">
        <v>359.54816109</v>
      </c>
      <c r="V57" s="20" t="n">
        <v>11.89562769</v>
      </c>
    </row>
    <row r="58" spans="1:22">
      <c r="A58" s="15" t="s">
        <v>533</v>
      </c>
      <c r="B58" s="17" t="n">
        <v>7267</v>
      </c>
      <c r="C58" s="18">
        <f>(10.0/B58*100)</f>
        <v/>
      </c>
      <c r="D58" s="19" t="n">
        <v>7257</v>
      </c>
      <c r="E58" s="18" t="n">
        <v>377.55783775</v>
      </c>
      <c r="F58" s="20" t="n">
        <v>3.94013638</v>
      </c>
      <c r="G58" s="18" t="n">
        <v>381.92841027</v>
      </c>
      <c r="H58" s="20" t="n">
        <v>3.47482371</v>
      </c>
      <c r="I58" s="18" t="n">
        <v>384.82312376</v>
      </c>
      <c r="J58" s="20" t="n">
        <v>3.3709214</v>
      </c>
      <c r="K58" s="18" t="n">
        <v>395.42122075</v>
      </c>
      <c r="L58" s="20" t="n">
        <v>4.11147888</v>
      </c>
      <c r="M58" s="18" t="s">
        <v>481</v>
      </c>
      <c r="N58" s="20" t="s">
        <v>481</v>
      </c>
      <c r="O58" s="18" t="s">
        <v>481</v>
      </c>
      <c r="P58" s="20" t="s">
        <v>481</v>
      </c>
      <c r="Q58" s="18" t="s">
        <v>481</v>
      </c>
      <c r="R58" s="20" t="s">
        <v>481</v>
      </c>
      <c r="S58" s="18" t="n">
        <v>295.96564005</v>
      </c>
      <c r="T58" s="20" t="n">
        <v>19.89745108</v>
      </c>
      <c r="U58" s="18" t="n">
        <v>299.65735222</v>
      </c>
      <c r="V58" s="20" t="n">
        <v>16.89758382</v>
      </c>
    </row>
    <row r="59" spans="1:22">
      <c r="A59" s="15" t="s">
        <v>534</v>
      </c>
      <c r="B59" s="17" t="n">
        <v>4826</v>
      </c>
      <c r="C59" s="18">
        <f>(26.0/B59*100)</f>
        <v/>
      </c>
      <c r="D59" s="19" t="n">
        <v>4800</v>
      </c>
      <c r="E59" s="18" t="n">
        <v>336.20916773</v>
      </c>
      <c r="F59" s="20" t="n">
        <v>4.57239368</v>
      </c>
      <c r="G59" s="18" t="n">
        <v>361.61898844</v>
      </c>
      <c r="H59" s="20" t="n">
        <v>4.25315197</v>
      </c>
      <c r="I59" s="18" t="n">
        <v>369.55667663</v>
      </c>
      <c r="J59" s="20" t="n">
        <v>2.0416198</v>
      </c>
      <c r="K59" s="18" t="n">
        <v>372.38529388</v>
      </c>
      <c r="L59" s="20" t="n">
        <v>3.00930684</v>
      </c>
      <c r="M59" s="18" t="s">
        <v>481</v>
      </c>
      <c r="N59" s="20" t="s">
        <v>481</v>
      </c>
      <c r="O59" s="18" t="s">
        <v>481</v>
      </c>
      <c r="P59" s="20" t="s">
        <v>481</v>
      </c>
      <c r="Q59" s="18" t="s">
        <v>481</v>
      </c>
      <c r="R59" s="20" t="s">
        <v>481</v>
      </c>
      <c r="S59" s="18" t="n">
        <v>299.61791796</v>
      </c>
      <c r="T59" s="20" t="n">
        <v>19.56968451</v>
      </c>
      <c r="U59" s="18" t="n">
        <v>290.56516264</v>
      </c>
      <c r="V59" s="20" t="n">
        <v>8.07692741</v>
      </c>
    </row>
    <row r="60" spans="1:22">
      <c r="A60" s="15" t="s">
        <v>535</v>
      </c>
      <c r="B60" s="17" t="n">
        <v>4546</v>
      </c>
      <c r="C60" s="18">
        <f>(15.0/B60*100)</f>
        <v/>
      </c>
      <c r="D60" s="19" t="n">
        <v>4531</v>
      </c>
      <c r="E60" s="18" t="n">
        <v>396.08260802</v>
      </c>
      <c r="F60" s="20" t="n">
        <v>4.95990769</v>
      </c>
      <c r="G60" s="18" t="n">
        <v>403.96634731</v>
      </c>
      <c r="H60" s="20" t="n">
        <v>4.46932291</v>
      </c>
      <c r="I60" s="18" t="n">
        <v>404.05326264</v>
      </c>
      <c r="J60" s="20" t="n">
        <v>5.78737002</v>
      </c>
      <c r="K60" s="18" t="n">
        <v>360.11555206</v>
      </c>
      <c r="L60" s="20" t="n">
        <v>13.89204071</v>
      </c>
      <c r="M60" s="18" t="s">
        <v>481</v>
      </c>
      <c r="N60" s="20" t="s">
        <v>481</v>
      </c>
      <c r="O60" s="18" t="s">
        <v>481</v>
      </c>
      <c r="P60" s="20" t="s">
        <v>481</v>
      </c>
      <c r="Q60" s="18" t="s">
        <v>481</v>
      </c>
      <c r="R60" s="20" t="s">
        <v>481</v>
      </c>
      <c r="S60" s="18" t="n">
        <v>318.57239226</v>
      </c>
      <c r="T60" s="20" t="n">
        <v>19.33706525</v>
      </c>
      <c r="U60" s="18" t="n">
        <v>365.25639285</v>
      </c>
      <c r="V60" s="20" t="n">
        <v>13.17740851</v>
      </c>
    </row>
    <row r="61" spans="1:22">
      <c r="A61" s="15" t="s">
        <v>536</v>
      </c>
      <c r="B61" s="17" t="n">
        <v>6525</v>
      </c>
      <c r="C61" s="18">
        <f>(150.0/B61*100)</f>
        <v/>
      </c>
      <c r="D61" s="19" t="n">
        <v>6375</v>
      </c>
      <c r="E61" s="18" t="n">
        <v>481.04891233</v>
      </c>
      <c r="F61" s="20" t="n">
        <v>3.99141336</v>
      </c>
      <c r="G61" s="18" t="n">
        <v>485.50534026</v>
      </c>
      <c r="H61" s="20" t="n">
        <v>3.22618027</v>
      </c>
      <c r="I61" s="18" t="n">
        <v>487.54048045</v>
      </c>
      <c r="J61" s="20" t="n">
        <v>2.61767892</v>
      </c>
      <c r="K61" s="18" t="n">
        <v>472.07479785</v>
      </c>
      <c r="L61" s="20" t="n">
        <v>4.43201705</v>
      </c>
      <c r="M61" s="18" t="n">
        <v>410.6859362</v>
      </c>
      <c r="N61" s="20" t="n">
        <v>8.40654574</v>
      </c>
      <c r="O61" s="18" t="s">
        <v>481</v>
      </c>
      <c r="P61" s="20" t="s">
        <v>481</v>
      </c>
      <c r="Q61" s="18" t="s">
        <v>481</v>
      </c>
      <c r="R61" s="20" t="s">
        <v>481</v>
      </c>
      <c r="S61" s="18" t="s">
        <v>481</v>
      </c>
      <c r="T61" s="20" t="s">
        <v>481</v>
      </c>
      <c r="U61" s="18" t="n">
        <v>429.93090731</v>
      </c>
      <c r="V61" s="20" t="n">
        <v>7.88432499</v>
      </c>
    </row>
    <row r="62" spans="1:22">
      <c r="A62" s="15" t="s">
        <v>537</v>
      </c>
      <c r="B62" s="17" t="n">
        <v>4476</v>
      </c>
      <c r="C62" s="18">
        <f>(3.0/B62*100)</f>
        <v/>
      </c>
      <c r="D62" s="19" t="n">
        <v>4473</v>
      </c>
      <c r="E62" s="18" t="n">
        <v>543.24707697</v>
      </c>
      <c r="F62" s="20" t="n">
        <v>5.25832608</v>
      </c>
      <c r="G62" s="18" t="n">
        <v>558.88873495</v>
      </c>
      <c r="H62" s="20" t="n">
        <v>3.54839335</v>
      </c>
      <c r="I62" s="18" t="n">
        <v>547.34561296</v>
      </c>
      <c r="J62" s="20" t="n">
        <v>1.59829605</v>
      </c>
      <c r="K62" s="18" t="n">
        <v>521.25589072</v>
      </c>
      <c r="L62" s="20" t="n">
        <v>3.95161956</v>
      </c>
      <c r="M62" s="18" t="n">
        <v>526.4345921</v>
      </c>
      <c r="N62" s="20" t="n">
        <v>4.54256942</v>
      </c>
      <c r="O62" s="18" t="s">
        <v>481</v>
      </c>
      <c r="P62" s="20" t="s">
        <v>481</v>
      </c>
      <c r="Q62" s="18" t="s">
        <v>481</v>
      </c>
      <c r="R62" s="20" t="s">
        <v>481</v>
      </c>
      <c r="S62" s="18" t="s">
        <v>481</v>
      </c>
      <c r="T62" s="20" t="s">
        <v>481</v>
      </c>
      <c r="U62" s="18" t="n">
        <v>514.23562251</v>
      </c>
      <c r="V62" s="20" t="n">
        <v>17.8857247</v>
      </c>
    </row>
    <row r="63" spans="1:22">
      <c r="A63" s="15" t="s">
        <v>538</v>
      </c>
      <c r="B63" s="17" t="n">
        <v>5324</v>
      </c>
      <c r="C63" s="18">
        <f>(13.0/B63*100)</f>
        <v/>
      </c>
      <c r="D63" s="19" t="n">
        <v>5311</v>
      </c>
      <c r="E63" s="18" t="n">
        <v>358.47509452</v>
      </c>
      <c r="F63" s="20" t="n">
        <v>4.03102777</v>
      </c>
      <c r="G63" s="18" t="n">
        <v>385.90834844</v>
      </c>
      <c r="H63" s="20" t="n">
        <v>3.19672428</v>
      </c>
      <c r="I63" s="18" t="n">
        <v>380.37785907</v>
      </c>
      <c r="J63" s="20" t="n">
        <v>3.01862083</v>
      </c>
      <c r="K63" s="18" t="n">
        <v>370.78780417</v>
      </c>
      <c r="L63" s="20" t="n">
        <v>3.34576703</v>
      </c>
      <c r="M63" s="18" t="s">
        <v>481</v>
      </c>
      <c r="N63" s="20" t="s">
        <v>481</v>
      </c>
      <c r="O63" s="18" t="s">
        <v>481</v>
      </c>
      <c r="P63" s="20" t="s">
        <v>481</v>
      </c>
      <c r="Q63" s="18" t="n">
        <v>287.10459077</v>
      </c>
      <c r="R63" s="20" t="n">
        <v>56.8770081</v>
      </c>
      <c r="S63" s="18" t="n">
        <v>283.00293723</v>
      </c>
      <c r="T63" s="20" t="n">
        <v>30.44590274</v>
      </c>
      <c r="U63" s="18" t="n">
        <v>328.41037722</v>
      </c>
      <c r="V63" s="20" t="n">
        <v>4.78368151</v>
      </c>
    </row>
    <row r="64" spans="1:22">
      <c r="A64" s="15" t="s">
        <v>539</v>
      </c>
      <c r="B64" s="17" t="n">
        <v>3634</v>
      </c>
      <c r="C64" s="18">
        <f>(3.0/B64*100)</f>
        <v/>
      </c>
      <c r="D64" s="19" t="n">
        <v>3631</v>
      </c>
      <c r="E64" s="18" t="n">
        <v>477.35331883</v>
      </c>
      <c r="F64" s="20" t="n">
        <v>5.07607606</v>
      </c>
      <c r="G64" s="18" t="n">
        <v>488.70587653</v>
      </c>
      <c r="H64" s="20" t="n">
        <v>2.94513022</v>
      </c>
      <c r="I64" s="18" t="n">
        <v>495.14820279</v>
      </c>
      <c r="J64" s="20" t="n">
        <v>2.92200734</v>
      </c>
      <c r="K64" s="18" t="n">
        <v>427.37736391</v>
      </c>
      <c r="L64" s="20" t="n">
        <v>6.82311961</v>
      </c>
      <c r="M64" s="18" t="s">
        <v>481</v>
      </c>
      <c r="N64" s="20" t="s">
        <v>481</v>
      </c>
      <c r="O64" s="18" t="s">
        <v>481</v>
      </c>
      <c r="P64" s="20" t="s">
        <v>481</v>
      </c>
      <c r="Q64" s="18" t="s">
        <v>481</v>
      </c>
      <c r="R64" s="20" t="s">
        <v>481</v>
      </c>
      <c r="S64" s="18" t="n">
        <v>281.01949166</v>
      </c>
      <c r="T64" s="20" t="n">
        <v>90.53871045</v>
      </c>
      <c r="U64" s="18" t="n">
        <v>319.61829728</v>
      </c>
      <c r="V64" s="20" t="n">
        <v>10.93566349</v>
      </c>
    </row>
    <row r="65" spans="1:22">
      <c r="A65" s="15" t="s">
        <v>540</v>
      </c>
      <c r="B65" s="17" t="n">
        <v>5325</v>
      </c>
      <c r="C65" s="18">
        <f>(14.0/B65*100)</f>
        <v/>
      </c>
      <c r="D65" s="19" t="n">
        <v>5311</v>
      </c>
      <c r="E65" s="18" t="n">
        <v>416.67194553</v>
      </c>
      <c r="F65" s="20" t="n">
        <v>3.62342874</v>
      </c>
      <c r="G65" s="18" t="n">
        <v>441.11218477</v>
      </c>
      <c r="H65" s="20" t="n">
        <v>3.41137401</v>
      </c>
      <c r="I65" s="18" t="n">
        <v>417.31584477</v>
      </c>
      <c r="J65" s="20" t="n">
        <v>3.32195949</v>
      </c>
      <c r="K65" s="18" t="n">
        <v>401.14175832</v>
      </c>
      <c r="L65" s="20" t="n">
        <v>7.56962867</v>
      </c>
      <c r="M65" s="18" t="s">
        <v>481</v>
      </c>
      <c r="N65" s="20" t="s">
        <v>481</v>
      </c>
      <c r="O65" s="18" t="s">
        <v>481</v>
      </c>
      <c r="P65" s="20" t="s">
        <v>481</v>
      </c>
      <c r="Q65" s="18" t="n">
        <v>325.74714021</v>
      </c>
      <c r="R65" s="20" t="n">
        <v>26.9667402</v>
      </c>
      <c r="S65" s="18" t="s">
        <v>481</v>
      </c>
      <c r="T65" s="20" t="s">
        <v>481</v>
      </c>
      <c r="U65" s="18" t="n">
        <v>326.38579502</v>
      </c>
      <c r="V65" s="20" t="n">
        <v>8.503348989999999</v>
      </c>
    </row>
    <row r="66" spans="1:22">
      <c r="A66" s="15" t="s">
        <v>541</v>
      </c>
      <c r="B66" s="17" t="n">
        <v>5665</v>
      </c>
      <c r="C66" s="18">
        <f>(82.0/B66*100)</f>
        <v/>
      </c>
      <c r="D66" s="19" t="n">
        <v>5583</v>
      </c>
      <c r="E66" s="18" t="n">
        <v>396.0999614</v>
      </c>
      <c r="F66" s="20" t="n">
        <v>3.5953793</v>
      </c>
      <c r="G66" s="18" t="n">
        <v>412.3036207</v>
      </c>
      <c r="H66" s="20" t="n">
        <v>3.28789071</v>
      </c>
      <c r="I66" s="18" t="n">
        <v>432.13856871</v>
      </c>
      <c r="J66" s="20" t="n">
        <v>3.29451592</v>
      </c>
      <c r="K66" s="18" t="n">
        <v>447.41130724</v>
      </c>
      <c r="L66" s="20" t="n">
        <v>2.3592666</v>
      </c>
      <c r="M66" s="18" t="n">
        <v>373.42163203</v>
      </c>
      <c r="N66" s="20" t="n">
        <v>4.9087168</v>
      </c>
      <c r="O66" s="18" t="s">
        <v>481</v>
      </c>
      <c r="P66" s="20" t="s">
        <v>481</v>
      </c>
      <c r="Q66" s="18" t="s">
        <v>481</v>
      </c>
      <c r="R66" s="20" t="s">
        <v>481</v>
      </c>
      <c r="S66" s="18" t="s">
        <v>481</v>
      </c>
      <c r="T66" s="20" t="s">
        <v>481</v>
      </c>
      <c r="U66" s="18" t="n">
        <v>365.76121215</v>
      </c>
      <c r="V66" s="20" t="n">
        <v>4.93501095</v>
      </c>
    </row>
    <row r="67" spans="1:22">
      <c r="A67" s="15" t="s">
        <v>542</v>
      </c>
      <c r="B67" s="17" t="n">
        <v>6971</v>
      </c>
      <c r="C67" s="18">
        <f>(480.0/B67*100)</f>
        <v/>
      </c>
      <c r="D67" s="19" t="n">
        <v>6491</v>
      </c>
      <c r="E67" s="18" t="n">
        <v>388.46848098</v>
      </c>
      <c r="F67" s="20" t="n">
        <v>4.24921305</v>
      </c>
      <c r="G67" s="18" t="n">
        <v>397.70978063</v>
      </c>
      <c r="H67" s="20" t="n">
        <v>3.08946686</v>
      </c>
      <c r="I67" s="18" t="n">
        <v>392.2899119</v>
      </c>
      <c r="J67" s="20" t="n">
        <v>3.63898865</v>
      </c>
      <c r="K67" s="18" t="n">
        <v>420.35525855</v>
      </c>
      <c r="L67" s="20" t="n">
        <v>4.94301833</v>
      </c>
      <c r="M67" s="18" t="n">
        <v>364.05724914</v>
      </c>
      <c r="N67" s="20" t="n">
        <v>8.02751567</v>
      </c>
      <c r="O67" s="18" t="s">
        <v>481</v>
      </c>
      <c r="P67" s="20" t="s">
        <v>481</v>
      </c>
      <c r="Q67" s="18" t="s">
        <v>481</v>
      </c>
      <c r="R67" s="20" t="s">
        <v>481</v>
      </c>
      <c r="S67" s="18" t="s">
        <v>481</v>
      </c>
      <c r="T67" s="20" t="s">
        <v>481</v>
      </c>
      <c r="U67" s="18" t="n">
        <v>332.98703437</v>
      </c>
      <c r="V67" s="20" t="n">
        <v>8.50799402</v>
      </c>
    </row>
    <row r="68" spans="1:22">
      <c r="A68" s="15" t="s">
        <v>543</v>
      </c>
      <c r="B68" s="17" t="n">
        <v>12083</v>
      </c>
      <c r="C68" s="18">
        <f>(30.0/B68*100)</f>
        <v/>
      </c>
      <c r="D68" s="19" t="n">
        <v>12053</v>
      </c>
      <c r="E68" s="18" t="n">
        <v>394.8614117</v>
      </c>
      <c r="F68" s="20" t="n">
        <v>2.55902412</v>
      </c>
      <c r="G68" s="18" t="n">
        <v>415.4432883</v>
      </c>
      <c r="H68" s="20" t="n">
        <v>2.39098772</v>
      </c>
      <c r="I68" s="18" t="n">
        <v>425.67023813</v>
      </c>
      <c r="J68" s="20" t="n">
        <v>2.38896741</v>
      </c>
      <c r="K68" s="18" t="n">
        <v>416.74438773</v>
      </c>
      <c r="L68" s="20" t="n">
        <v>4.81328641</v>
      </c>
      <c r="M68" s="18" t="n">
        <v>349.12867874</v>
      </c>
      <c r="N68" s="20" t="n">
        <v>2.92799251</v>
      </c>
      <c r="O68" s="18" t="s">
        <v>481</v>
      </c>
      <c r="P68" s="20" t="s">
        <v>481</v>
      </c>
      <c r="Q68" s="18" t="s">
        <v>481</v>
      </c>
      <c r="R68" s="20" t="s">
        <v>481</v>
      </c>
      <c r="S68" s="18" t="s">
        <v>481</v>
      </c>
      <c r="T68" s="20" t="s">
        <v>481</v>
      </c>
      <c r="U68" s="18" t="n">
        <v>361.99936324</v>
      </c>
      <c r="V68" s="20" t="n">
        <v>4.252526</v>
      </c>
    </row>
    <row r="69" spans="1:22">
      <c r="A69" s="15" t="s">
        <v>544</v>
      </c>
      <c r="B69" s="17" t="n">
        <v>4876</v>
      </c>
      <c r="C69" s="18">
        <f>(0.0/B69*100)</f>
        <v/>
      </c>
      <c r="D69" s="19" t="n">
        <v>4876</v>
      </c>
      <c r="E69" s="18" t="n">
        <v>426.94276688</v>
      </c>
      <c r="F69" s="20" t="n">
        <v>5.16359545</v>
      </c>
      <c r="G69" s="18" t="n">
        <v>459.93620328</v>
      </c>
      <c r="H69" s="20" t="n">
        <v>4.49424046</v>
      </c>
      <c r="I69" s="18" t="n">
        <v>445.80724341</v>
      </c>
      <c r="J69" s="20" t="n">
        <v>4.05800363</v>
      </c>
      <c r="K69" s="18" t="n">
        <v>432.25736357</v>
      </c>
      <c r="L69" s="20" t="n">
        <v>5.56528031</v>
      </c>
      <c r="M69" s="18" t="s">
        <v>481</v>
      </c>
      <c r="N69" s="20" t="s">
        <v>481</v>
      </c>
      <c r="O69" s="18" t="s">
        <v>481</v>
      </c>
      <c r="P69" s="20" t="s">
        <v>481</v>
      </c>
      <c r="Q69" s="18" t="s">
        <v>481</v>
      </c>
      <c r="R69" s="20" t="s">
        <v>481</v>
      </c>
      <c r="S69" s="18" t="s">
        <v>481</v>
      </c>
      <c r="T69" s="20" t="s">
        <v>481</v>
      </c>
      <c r="U69" s="18" t="n">
        <v>422.33191207</v>
      </c>
      <c r="V69" s="20" t="n">
        <v>19.75943183</v>
      </c>
    </row>
    <row r="70" spans="1:22">
      <c r="A70" s="15" t="s">
        <v>545</v>
      </c>
      <c r="B70" s="17" t="n">
        <v>6036</v>
      </c>
      <c r="C70" s="18">
        <f>(223.0/B70*100)</f>
        <v/>
      </c>
      <c r="D70" s="19" t="n">
        <v>5813</v>
      </c>
      <c r="E70" s="18" t="n">
        <v>490.72149969</v>
      </c>
      <c r="F70" s="20" t="n">
        <v>4.76978914</v>
      </c>
      <c r="G70" s="18" t="n">
        <v>497.1448983</v>
      </c>
      <c r="H70" s="20" t="n">
        <v>3.67060609</v>
      </c>
      <c r="I70" s="18" t="n">
        <v>506.16923231</v>
      </c>
      <c r="J70" s="20" t="n">
        <v>3.75704927</v>
      </c>
      <c r="K70" s="18" t="n">
        <v>500.50976497</v>
      </c>
      <c r="L70" s="20" t="n">
        <v>7.0389298</v>
      </c>
      <c r="M70" s="18" t="n">
        <v>453.96563007</v>
      </c>
      <c r="N70" s="20" t="n">
        <v>8.59509132</v>
      </c>
      <c r="O70" s="18" t="s">
        <v>481</v>
      </c>
      <c r="P70" s="20" t="s">
        <v>481</v>
      </c>
      <c r="Q70" s="18" t="s">
        <v>481</v>
      </c>
      <c r="R70" s="20" t="s">
        <v>481</v>
      </c>
      <c r="S70" s="18" t="s">
        <v>481</v>
      </c>
      <c r="T70" s="20" t="s">
        <v>481</v>
      </c>
      <c r="U70" s="18" t="n">
        <v>439.41864205</v>
      </c>
      <c r="V70" s="20" t="n">
        <v>8.2570844</v>
      </c>
    </row>
    <row r="71" spans="1:22">
      <c r="A71" s="15" t="s">
        <v>546</v>
      </c>
      <c r="B71" s="17" t="n">
        <v>6115</v>
      </c>
      <c r="C71" s="18">
        <f>(23.0/B71*100)</f>
        <v/>
      </c>
      <c r="D71" s="19" t="n">
        <v>6092</v>
      </c>
      <c r="E71" s="18" t="n">
        <v>590.93643035</v>
      </c>
      <c r="F71" s="20" t="n">
        <v>3.48690646</v>
      </c>
      <c r="G71" s="18" t="n">
        <v>584.70992461</v>
      </c>
      <c r="H71" s="20" t="n">
        <v>2.44741039</v>
      </c>
      <c r="I71" s="18" t="n">
        <v>564.08897553</v>
      </c>
      <c r="J71" s="20" t="n">
        <v>2.23520697</v>
      </c>
      <c r="K71" s="18" t="n">
        <v>508.65171025</v>
      </c>
      <c r="L71" s="20" t="n">
        <v>4.52313535</v>
      </c>
      <c r="M71" s="18" t="n">
        <v>466.42208156</v>
      </c>
      <c r="N71" s="20" t="n">
        <v>7.0519855</v>
      </c>
      <c r="O71" s="18" t="s">
        <v>481</v>
      </c>
      <c r="P71" s="20" t="s">
        <v>481</v>
      </c>
      <c r="Q71" s="18" t="s">
        <v>481</v>
      </c>
      <c r="R71" s="20" t="s">
        <v>481</v>
      </c>
      <c r="S71" s="18" t="s">
        <v>481</v>
      </c>
      <c r="T71" s="20" t="s">
        <v>481</v>
      </c>
      <c r="U71" s="18" t="n">
        <v>548.30199206</v>
      </c>
      <c r="V71" s="20" t="n">
        <v>14.3519893</v>
      </c>
    </row>
    <row r="72" spans="1:22">
      <c r="A72" s="15" t="s">
        <v>547</v>
      </c>
      <c r="B72" s="17" t="n">
        <v>7708</v>
      </c>
      <c r="C72" s="18">
        <f>(5.0/B72*100)</f>
        <v/>
      </c>
      <c r="D72" s="19" t="n">
        <v>7703</v>
      </c>
      <c r="E72" s="18" t="n">
        <v>508.46195949</v>
      </c>
      <c r="F72" s="20" t="n">
        <v>8.571626869999999</v>
      </c>
      <c r="G72" s="18" t="n">
        <v>529.98578896</v>
      </c>
      <c r="H72" s="20" t="n">
        <v>6.85502433</v>
      </c>
      <c r="I72" s="18" t="n">
        <v>554.78365711</v>
      </c>
      <c r="J72" s="20" t="n">
        <v>3.77383756</v>
      </c>
      <c r="K72" s="18" t="n">
        <v>550.50354287</v>
      </c>
      <c r="L72" s="20" t="n">
        <v>3.68188766</v>
      </c>
      <c r="M72" s="18" t="n">
        <v>471.30502175</v>
      </c>
      <c r="N72" s="20" t="n">
        <v>9.64724719</v>
      </c>
      <c r="O72" s="18" t="s">
        <v>481</v>
      </c>
      <c r="P72" s="20" t="s">
        <v>481</v>
      </c>
      <c r="Q72" s="18" t="s">
        <v>481</v>
      </c>
      <c r="R72" s="20" t="s">
        <v>481</v>
      </c>
      <c r="S72" s="18" t="s">
        <v>481</v>
      </c>
      <c r="T72" s="20" t="s">
        <v>481</v>
      </c>
      <c r="U72" s="18" t="n">
        <v>524.82758419</v>
      </c>
      <c r="V72" s="20" t="n">
        <v>18.28542819</v>
      </c>
    </row>
    <row r="73" spans="1:22">
      <c r="A73" s="15" t="s">
        <v>548</v>
      </c>
      <c r="B73" s="17" t="n">
        <v>8249</v>
      </c>
      <c r="C73" s="18">
        <f>(166.0/B73*100)</f>
        <v/>
      </c>
      <c r="D73" s="19" t="n">
        <v>8083</v>
      </c>
      <c r="E73" s="18" t="n">
        <v>412.19014256</v>
      </c>
      <c r="F73" s="20" t="n">
        <v>4.47814759</v>
      </c>
      <c r="G73" s="18" t="n">
        <v>425.05044421</v>
      </c>
      <c r="H73" s="20" t="n">
        <v>4.14483196</v>
      </c>
      <c r="I73" s="18" t="n">
        <v>423.13597363</v>
      </c>
      <c r="J73" s="20" t="n">
        <v>3.57037564</v>
      </c>
      <c r="K73" s="18" t="n">
        <v>402.45271301</v>
      </c>
      <c r="L73" s="20" t="n">
        <v>6.31588091</v>
      </c>
      <c r="M73" s="18" t="n">
        <v>377.03950285</v>
      </c>
      <c r="N73" s="20" t="n">
        <v>4.79251474</v>
      </c>
      <c r="O73" s="18" t="s">
        <v>481</v>
      </c>
      <c r="P73" s="20" t="s">
        <v>481</v>
      </c>
      <c r="Q73" s="18" t="s">
        <v>481</v>
      </c>
      <c r="R73" s="20" t="s">
        <v>481</v>
      </c>
      <c r="S73" s="18" t="s">
        <v>481</v>
      </c>
      <c r="T73" s="20" t="s">
        <v>481</v>
      </c>
      <c r="U73" s="18" t="n">
        <v>407.70560577</v>
      </c>
      <c r="V73" s="20" t="n">
        <v>10.48035109</v>
      </c>
    </row>
    <row r="74" spans="1:22">
      <c r="A74" s="15" t="s">
        <v>549</v>
      </c>
      <c r="B74" s="17" t="n">
        <v>4692</v>
      </c>
      <c r="C74" s="18">
        <f>(82.0/B74*100)</f>
        <v/>
      </c>
      <c r="D74" s="19" t="n">
        <v>4610</v>
      </c>
      <c r="E74" s="18" t="n">
        <v>429.78328885</v>
      </c>
      <c r="F74" s="20" t="n">
        <v>3.57013445</v>
      </c>
      <c r="G74" s="18" t="n">
        <v>433.61476447</v>
      </c>
      <c r="H74" s="20" t="n">
        <v>2.90130618</v>
      </c>
      <c r="I74" s="18" t="n">
        <v>425.99354738</v>
      </c>
      <c r="J74" s="20" t="n">
        <v>2.75437221</v>
      </c>
      <c r="K74" s="18" t="n">
        <v>370.79122398</v>
      </c>
      <c r="L74" s="20" t="n">
        <v>5.05625053</v>
      </c>
      <c r="M74" s="18" t="s">
        <v>481</v>
      </c>
      <c r="N74" s="20" t="s">
        <v>481</v>
      </c>
      <c r="O74" s="18" t="s">
        <v>481</v>
      </c>
      <c r="P74" s="20" t="s">
        <v>481</v>
      </c>
      <c r="Q74" s="18" t="n">
        <v>524.3379</v>
      </c>
      <c r="R74" s="20" t="n">
        <v>44.24738376</v>
      </c>
      <c r="S74" s="18" t="n">
        <v>348.53906716</v>
      </c>
      <c r="T74" s="20" t="n">
        <v>37.4486532</v>
      </c>
      <c r="U74" s="18" t="n">
        <v>351.97818722</v>
      </c>
      <c r="V74" s="20" t="n">
        <v>6.0562916</v>
      </c>
    </row>
    <row r="75" spans="1:22">
      <c r="A75" s="15" t="s">
        <v>550</v>
      </c>
      <c r="B75" s="17" t="n">
        <v>5375</v>
      </c>
      <c r="C75" s="18">
        <f>(259.0/B75*100)</f>
        <v/>
      </c>
      <c r="D75" s="19" t="n">
        <v>5116</v>
      </c>
      <c r="E75" s="18" t="n">
        <v>365.0922973</v>
      </c>
      <c r="F75" s="20" t="n">
        <v>3.82237009</v>
      </c>
      <c r="G75" s="18" t="n">
        <v>376.54983446</v>
      </c>
      <c r="H75" s="20" t="n">
        <v>4.25172164</v>
      </c>
      <c r="I75" s="18" t="n">
        <v>383.36272129</v>
      </c>
      <c r="J75" s="20" t="n">
        <v>4.35539148</v>
      </c>
      <c r="K75" s="18" t="n">
        <v>373.22167971</v>
      </c>
      <c r="L75" s="20" t="n">
        <v>6.90503774</v>
      </c>
      <c r="M75" s="18" t="n">
        <v>327.95996535</v>
      </c>
      <c r="N75" s="20" t="n">
        <v>7.42840697</v>
      </c>
      <c r="O75" s="18" t="s">
        <v>481</v>
      </c>
      <c r="P75" s="20" t="s">
        <v>481</v>
      </c>
      <c r="Q75" s="18" t="s">
        <v>481</v>
      </c>
      <c r="R75" s="20" t="s">
        <v>481</v>
      </c>
      <c r="S75" s="18" t="s">
        <v>481</v>
      </c>
      <c r="T75" s="20" t="s">
        <v>481</v>
      </c>
      <c r="U75" s="18" t="n">
        <v>327.92473359</v>
      </c>
      <c r="V75" s="20" t="n">
        <v>5.9759982</v>
      </c>
    </row>
    <row r="76" spans="1:22">
      <c r="A76" s="15" t="s">
        <v>551</v>
      </c>
      <c r="B76" s="17" t="n">
        <v>14167</v>
      </c>
      <c r="C76" s="18">
        <f>(233.0/B76*100)</f>
        <v/>
      </c>
      <c r="D76" s="19" t="n">
        <v>13934</v>
      </c>
      <c r="E76" s="18" t="n">
        <v>427.32438077</v>
      </c>
      <c r="F76" s="20" t="n">
        <v>3.65613382</v>
      </c>
      <c r="G76" s="18" t="n">
        <v>432.79887777</v>
      </c>
      <c r="H76" s="20" t="n">
        <v>3.22958459</v>
      </c>
      <c r="I76" s="18" t="n">
        <v>441.30560955</v>
      </c>
      <c r="J76" s="20" t="n">
        <v>3.31233874</v>
      </c>
      <c r="K76" s="18" t="n">
        <v>424.91556584</v>
      </c>
      <c r="L76" s="20" t="n">
        <v>4.93542973</v>
      </c>
      <c r="M76" s="18" t="n">
        <v>403.01903176</v>
      </c>
      <c r="N76" s="20" t="n">
        <v>4.98924097</v>
      </c>
      <c r="O76" s="18" t="s">
        <v>481</v>
      </c>
      <c r="P76" s="20" t="s">
        <v>481</v>
      </c>
      <c r="Q76" s="18" t="s">
        <v>481</v>
      </c>
      <c r="R76" s="20" t="s">
        <v>481</v>
      </c>
      <c r="S76" s="18" t="s">
        <v>481</v>
      </c>
      <c r="T76" s="20" t="s">
        <v>481</v>
      </c>
      <c r="U76" s="18" t="n">
        <v>375.50929277</v>
      </c>
      <c r="V76" s="20" t="n">
        <v>6.59118375</v>
      </c>
    </row>
    <row r="77" spans="1:22">
      <c r="A77" s="15" t="s">
        <v>552</v>
      </c>
      <c r="B77" s="17" t="n">
        <v>6062</v>
      </c>
      <c r="C77" s="18">
        <f>(201.0/B77*100)</f>
        <v/>
      </c>
      <c r="D77" s="19" t="n">
        <v>5861</v>
      </c>
      <c r="E77" s="18" t="n">
        <v>405.16045006</v>
      </c>
      <c r="F77" s="20" t="n">
        <v>4.76223189</v>
      </c>
      <c r="G77" s="18" t="n">
        <v>437.82398925</v>
      </c>
      <c r="H77" s="20" t="n">
        <v>3.98833743</v>
      </c>
      <c r="I77" s="18" t="n">
        <v>439.66834147</v>
      </c>
      <c r="J77" s="20" t="n">
        <v>2.90082991</v>
      </c>
      <c r="K77" s="18" t="n">
        <v>425.5627303</v>
      </c>
      <c r="L77" s="20" t="n">
        <v>5.48137934</v>
      </c>
      <c r="M77" s="18" t="n">
        <v>371.88816463</v>
      </c>
      <c r="N77" s="20" t="n">
        <v>4.68585368</v>
      </c>
      <c r="O77" s="18" t="s">
        <v>481</v>
      </c>
      <c r="P77" s="20" t="s">
        <v>481</v>
      </c>
      <c r="Q77" s="18" t="s">
        <v>481</v>
      </c>
      <c r="R77" s="20" t="s">
        <v>481</v>
      </c>
      <c r="S77" s="18" t="s">
        <v>481</v>
      </c>
      <c r="T77" s="20" t="s">
        <v>481</v>
      </c>
      <c r="U77" s="18" t="n">
        <v>365.86369365</v>
      </c>
      <c r="V77" s="20" t="n">
        <v>4.26379261</v>
      </c>
    </row>
    <row r="78" spans="1:22">
      <c r="A78" s="15" t="s">
        <v>553</v>
      </c>
      <c r="B78" s="17" t="n">
        <v>5826</v>
      </c>
      <c r="C78" s="18">
        <f>(0.0/B78*100)</f>
        <v/>
      </c>
      <c r="D78" s="19" t="n">
        <v>5826</v>
      </c>
      <c r="E78" s="18" t="n">
        <v>493.81505798</v>
      </c>
      <c r="F78" s="20" t="n">
        <v>5.11609009</v>
      </c>
      <c r="G78" s="18" t="n">
        <v>509.23847345</v>
      </c>
      <c r="H78" s="20" t="n">
        <v>5.00493828</v>
      </c>
      <c r="I78" s="18" t="n">
        <v>489.36961965</v>
      </c>
      <c r="J78" s="20" t="n">
        <v>4.52810251</v>
      </c>
      <c r="K78" s="18" t="n">
        <v>487.63565232</v>
      </c>
      <c r="L78" s="20" t="n">
        <v>11.86009779</v>
      </c>
      <c r="M78" s="18" t="s">
        <v>481</v>
      </c>
      <c r="N78" s="20" t="s">
        <v>481</v>
      </c>
      <c r="O78" s="18" t="s">
        <v>481</v>
      </c>
      <c r="P78" s="20" t="s">
        <v>481</v>
      </c>
      <c r="Q78" s="18" t="n">
        <v>390.3611</v>
      </c>
      <c r="R78" s="20" t="n">
        <v>35.81002551</v>
      </c>
      <c r="S78" s="18" t="n">
        <v>440.8003366</v>
      </c>
      <c r="T78" s="20" t="n">
        <v>59.88222167</v>
      </c>
      <c r="U78" s="18" t="n">
        <v>441.56504867</v>
      </c>
      <c r="V78" s="20" t="n">
        <v>23.99368989</v>
      </c>
    </row>
    <row customHeight="1" ht="25" r="79" spans="1:22">
      <c r="A79" s="15" t="s">
        <v>554</v>
      </c>
      <c r="B79" s="17" t="n">
        <v>1657</v>
      </c>
      <c r="C79" s="18">
        <f>(41.0/B79*100)</f>
        <v/>
      </c>
      <c r="D79" s="19" t="n">
        <v>1616</v>
      </c>
      <c r="E79" s="18" t="n">
        <v>457.16553442</v>
      </c>
      <c r="F79" s="20" t="n">
        <v>12.46965323</v>
      </c>
      <c r="G79" s="18" t="n">
        <v>464.50400687</v>
      </c>
      <c r="H79" s="20" t="n">
        <v>7.86043301</v>
      </c>
      <c r="I79" s="18" t="n">
        <v>465.38966619</v>
      </c>
      <c r="J79" s="20" t="n">
        <v>7.55959214</v>
      </c>
      <c r="K79" s="18" t="n">
        <v>439.44765709</v>
      </c>
      <c r="L79" s="20" t="n">
        <v>9.14974548</v>
      </c>
      <c r="M79" s="18" t="s">
        <v>481</v>
      </c>
      <c r="N79" s="20" t="s">
        <v>481</v>
      </c>
      <c r="O79" s="18" t="s">
        <v>481</v>
      </c>
      <c r="P79" s="20" t="s">
        <v>481</v>
      </c>
      <c r="Q79" s="18" t="s">
        <v>481</v>
      </c>
      <c r="R79" s="20" t="s">
        <v>481</v>
      </c>
      <c r="S79" s="18" t="s">
        <v>481</v>
      </c>
      <c r="T79" s="20" t="s">
        <v>481</v>
      </c>
      <c r="U79" s="18" t="n">
        <v>359.49536279</v>
      </c>
      <c r="V79" s="20" t="n">
        <v>24.93790632</v>
      </c>
    </row>
    <row r="80" spans="1:22">
      <c r="A80" s="15" t="s">
        <v>555</v>
      </c>
      <c r="B80" s="17" t="n">
        <v>7841</v>
      </c>
      <c r="C80" s="18">
        <f>(0.0/B80*100)</f>
        <v/>
      </c>
      <c r="D80" s="19" t="n">
        <v>7841</v>
      </c>
      <c r="E80" s="18" t="n">
        <v>459.69459855</v>
      </c>
      <c r="F80" s="20" t="n">
        <v>4.87115041</v>
      </c>
      <c r="G80" s="18" t="n">
        <v>463.68894587</v>
      </c>
      <c r="H80" s="20" t="n">
        <v>5.04236279</v>
      </c>
      <c r="I80" s="18" t="n">
        <v>453.82440641</v>
      </c>
      <c r="J80" s="20" t="n">
        <v>5.20793789</v>
      </c>
      <c r="K80" s="18" t="n">
        <v>463.15652528</v>
      </c>
      <c r="L80" s="20" t="n">
        <v>9.107276969999999</v>
      </c>
      <c r="M80" s="18" t="s">
        <v>481</v>
      </c>
      <c r="N80" s="20" t="s">
        <v>481</v>
      </c>
      <c r="O80" s="18" t="s">
        <v>481</v>
      </c>
      <c r="P80" s="20" t="s">
        <v>481</v>
      </c>
      <c r="Q80" s="18" t="s">
        <v>481</v>
      </c>
      <c r="R80" s="20" t="s">
        <v>481</v>
      </c>
      <c r="S80" s="18" t="n">
        <v>446.5787</v>
      </c>
      <c r="T80" s="20" t="n">
        <v>56.48850839</v>
      </c>
      <c r="U80" s="18" t="n">
        <v>449.59148339</v>
      </c>
      <c r="V80" s="20" t="n">
        <v>47.47070712</v>
      </c>
    </row>
    <row r="81" spans="1:22">
      <c r="A81" s="23" t="s">
        <v>556</v>
      </c>
      <c r="B81" s="17" t="n">
        <v>8861</v>
      </c>
      <c r="C81" s="18">
        <f>(78.0/B81*100)</f>
        <v/>
      </c>
      <c r="D81" s="19" t="n">
        <v>8783</v>
      </c>
      <c r="E81" s="18" t="n">
        <v>456.47362916</v>
      </c>
      <c r="F81" s="20" t="n">
        <v>3.52396121</v>
      </c>
      <c r="G81" s="18" t="n">
        <v>455.99972557</v>
      </c>
      <c r="H81" s="20" t="n">
        <v>3.92676501</v>
      </c>
      <c r="I81" s="18" t="n">
        <v>448.87054274</v>
      </c>
      <c r="J81" s="20" t="n">
        <v>4.17252262</v>
      </c>
      <c r="K81" s="18" t="n">
        <v>418.06650566</v>
      </c>
      <c r="L81" s="20" t="n">
        <v>7.84999755</v>
      </c>
      <c r="M81" s="18" t="n">
        <v>398.96231336</v>
      </c>
      <c r="N81" s="20" t="n">
        <v>5.16401149</v>
      </c>
      <c r="O81" s="18" t="s">
        <v>481</v>
      </c>
      <c r="P81" s="20" t="s">
        <v>481</v>
      </c>
      <c r="Q81" s="18" t="s">
        <v>481</v>
      </c>
      <c r="R81" s="20" t="s">
        <v>481</v>
      </c>
      <c r="S81" s="18" t="s">
        <v>481</v>
      </c>
      <c r="T81" s="20" t="s">
        <v>481</v>
      </c>
      <c r="U81" s="18" t="n">
        <v>413.79486566</v>
      </c>
      <c r="V81" s="20" t="n">
        <v>15.15930297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795</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510.7033245</v>
      </c>
      <c r="F7" s="20" t="n">
        <v>2.77828144</v>
      </c>
      <c r="G7" s="18" t="n">
        <v>511.99942645</v>
      </c>
      <c r="H7" s="20" t="n">
        <v>2.32057365</v>
      </c>
      <c r="I7" s="18" t="n">
        <v>492.09156512</v>
      </c>
      <c r="J7" s="20" t="n">
        <v>3.24436601</v>
      </c>
      <c r="K7" s="18" t="n">
        <v>483.42695302</v>
      </c>
      <c r="L7" s="20" t="n">
        <v>5.63693669</v>
      </c>
      <c r="M7" s="18" t="n">
        <v>447.9744125</v>
      </c>
      <c r="N7" s="20" t="n">
        <v>3.96785557</v>
      </c>
      <c r="O7" s="18" t="s">
        <v>481</v>
      </c>
      <c r="P7" s="20" t="s">
        <v>481</v>
      </c>
      <c r="Q7" s="18" t="s">
        <v>481</v>
      </c>
      <c r="R7" s="20" t="s">
        <v>481</v>
      </c>
      <c r="S7" s="18" t="s">
        <v>481</v>
      </c>
      <c r="T7" s="20" t="s">
        <v>481</v>
      </c>
      <c r="U7" s="18" t="n">
        <v>447.43511022</v>
      </c>
      <c r="V7" s="20" t="n">
        <v>6.71374452</v>
      </c>
    </row>
    <row r="8" spans="1:22">
      <c r="A8" s="15" t="s">
        <v>483</v>
      </c>
      <c r="B8" s="17" t="n">
        <v>7007</v>
      </c>
      <c r="C8" s="18">
        <f>(58.0/B8*100)</f>
        <v/>
      </c>
      <c r="D8" s="19" t="n">
        <v>6949</v>
      </c>
      <c r="E8" s="18" t="n">
        <v>515.2162313</v>
      </c>
      <c r="F8" s="20" t="n">
        <v>4.62915236</v>
      </c>
      <c r="G8" s="18" t="n">
        <v>528.7967946799999</v>
      </c>
      <c r="H8" s="20" t="n">
        <v>3.9570675</v>
      </c>
      <c r="I8" s="18" t="n">
        <v>521.35355759</v>
      </c>
      <c r="J8" s="20" t="n">
        <v>3.65796237</v>
      </c>
      <c r="K8" s="18" t="n">
        <v>481.3852488</v>
      </c>
      <c r="L8" s="20" t="n">
        <v>4.52017974</v>
      </c>
      <c r="M8" s="18" t="n">
        <v>436.4198708</v>
      </c>
      <c r="N8" s="20" t="n">
        <v>3.89765197</v>
      </c>
      <c r="O8" s="18" t="s">
        <v>481</v>
      </c>
      <c r="P8" s="20" t="s">
        <v>481</v>
      </c>
      <c r="Q8" s="18" t="n">
        <v>301.63126691</v>
      </c>
      <c r="R8" s="20" t="n">
        <v>25.14921031</v>
      </c>
      <c r="S8" s="18" t="s">
        <v>481</v>
      </c>
      <c r="T8" s="20" t="s">
        <v>481</v>
      </c>
      <c r="U8" s="18" t="n">
        <v>437.03386587</v>
      </c>
      <c r="V8" s="20" t="n">
        <v>8.15541447</v>
      </c>
    </row>
    <row r="9" spans="1:22">
      <c r="A9" s="15" t="s">
        <v>484</v>
      </c>
      <c r="B9" s="17" t="n">
        <v>9651</v>
      </c>
      <c r="C9" s="18">
        <f>(519.0/B9*100)</f>
        <v/>
      </c>
      <c r="D9" s="19" t="n">
        <v>9132</v>
      </c>
      <c r="E9" s="18" t="n">
        <v>522.9436975</v>
      </c>
      <c r="F9" s="20" t="n">
        <v>3.40886142</v>
      </c>
      <c r="G9" s="18" t="n">
        <v>545.34645573</v>
      </c>
      <c r="H9" s="20" t="n">
        <v>2.69839084</v>
      </c>
      <c r="I9" s="18" t="n">
        <v>526.91440808</v>
      </c>
      <c r="J9" s="20" t="n">
        <v>2.91572042</v>
      </c>
      <c r="K9" s="18" t="n">
        <v>472.41661705</v>
      </c>
      <c r="L9" s="20" t="n">
        <v>4.1226249</v>
      </c>
      <c r="M9" s="18" t="n">
        <v>416.22075865</v>
      </c>
      <c r="N9" s="20" t="n">
        <v>6.04975957</v>
      </c>
      <c r="O9" s="18" t="s">
        <v>481</v>
      </c>
      <c r="P9" s="20" t="s">
        <v>481</v>
      </c>
      <c r="Q9" s="18" t="n">
        <v>357.98454354</v>
      </c>
      <c r="R9" s="20" t="n">
        <v>11.51846445</v>
      </c>
      <c r="S9" s="18" t="s">
        <v>481</v>
      </c>
      <c r="T9" s="20" t="s">
        <v>481</v>
      </c>
      <c r="U9" s="18" t="n">
        <v>431.5936082</v>
      </c>
      <c r="V9" s="20" t="n">
        <v>5.31810602</v>
      </c>
    </row>
    <row r="10" spans="1:22">
      <c r="A10" s="15" t="s">
        <v>485</v>
      </c>
      <c r="B10" s="17" t="n">
        <v>20058</v>
      </c>
      <c r="C10" s="18">
        <f>(548.0/B10*100)</f>
        <v/>
      </c>
      <c r="D10" s="19" t="n">
        <v>19510</v>
      </c>
      <c r="E10" s="18" t="n">
        <v>532.6696372500001</v>
      </c>
      <c r="F10" s="20" t="n">
        <v>2.94919799</v>
      </c>
      <c r="G10" s="18" t="n">
        <v>525.1096102499999</v>
      </c>
      <c r="H10" s="20" t="n">
        <v>2.93004473</v>
      </c>
      <c r="I10" s="18" t="n">
        <v>506.77791886</v>
      </c>
      <c r="J10" s="20" t="n">
        <v>3.35978965</v>
      </c>
      <c r="K10" s="18" t="n">
        <v>499.69713543</v>
      </c>
      <c r="L10" s="20" t="n">
        <v>5.15629764</v>
      </c>
      <c r="M10" s="18" t="n">
        <v>457.66484393</v>
      </c>
      <c r="N10" s="20" t="n">
        <v>6.03159435</v>
      </c>
      <c r="O10" s="18" t="s">
        <v>481</v>
      </c>
      <c r="P10" s="20" t="s">
        <v>481</v>
      </c>
      <c r="Q10" s="18" t="s">
        <v>481</v>
      </c>
      <c r="R10" s="20" t="s">
        <v>481</v>
      </c>
      <c r="S10" s="18" t="s">
        <v>481</v>
      </c>
      <c r="T10" s="20" t="s">
        <v>481</v>
      </c>
      <c r="U10" s="18" t="n">
        <v>457.72218278</v>
      </c>
      <c r="V10" s="20" t="n">
        <v>7.88781522</v>
      </c>
    </row>
    <row r="11" spans="1:22">
      <c r="A11" s="15" t="s">
        <v>486</v>
      </c>
      <c r="B11" s="17" t="n">
        <v>7053</v>
      </c>
      <c r="C11" s="18">
        <f>(107.0/B11*100)</f>
        <v/>
      </c>
      <c r="D11" s="19" t="n">
        <v>6946</v>
      </c>
      <c r="E11" s="18" t="n">
        <v>428.39718461</v>
      </c>
      <c r="F11" s="20" t="n">
        <v>3.43584013</v>
      </c>
      <c r="G11" s="18" t="n">
        <v>438.25592897</v>
      </c>
      <c r="H11" s="20" t="n">
        <v>2.94440918</v>
      </c>
      <c r="I11" s="18" t="n">
        <v>428.70609642</v>
      </c>
      <c r="J11" s="20" t="n">
        <v>3.62718026</v>
      </c>
      <c r="K11" s="18" t="n">
        <v>399.62292435</v>
      </c>
      <c r="L11" s="20" t="n">
        <v>6.16922516</v>
      </c>
      <c r="M11" s="18" t="n">
        <v>381.61604453</v>
      </c>
      <c r="N11" s="20" t="n">
        <v>5.27695564</v>
      </c>
      <c r="O11" s="18" t="s">
        <v>481</v>
      </c>
      <c r="P11" s="20" t="s">
        <v>481</v>
      </c>
      <c r="Q11" s="18" t="s">
        <v>481</v>
      </c>
      <c r="R11" s="20" t="s">
        <v>481</v>
      </c>
      <c r="S11" s="18" t="s">
        <v>481</v>
      </c>
      <c r="T11" s="20" t="s">
        <v>481</v>
      </c>
      <c r="U11" s="18" t="n">
        <v>373.10411063</v>
      </c>
      <c r="V11" s="20" t="n">
        <v>6.56774698</v>
      </c>
    </row>
    <row r="12" spans="1:22">
      <c r="A12" s="15" t="s">
        <v>487</v>
      </c>
      <c r="B12" s="17" t="n">
        <v>6894</v>
      </c>
      <c r="C12" s="18">
        <f>(59.0/B12*100)</f>
        <v/>
      </c>
      <c r="D12" s="19" t="n">
        <v>6835</v>
      </c>
      <c r="E12" s="18" t="n">
        <v>495.31760187</v>
      </c>
      <c r="F12" s="20" t="n">
        <v>3.56288773</v>
      </c>
      <c r="G12" s="18" t="n">
        <v>512.41355129</v>
      </c>
      <c r="H12" s="20" t="n">
        <v>2.91265076</v>
      </c>
      <c r="I12" s="18" t="n">
        <v>503.42472657</v>
      </c>
      <c r="J12" s="20" t="n">
        <v>2.60904681</v>
      </c>
      <c r="K12" s="18" t="n">
        <v>470.6878021</v>
      </c>
      <c r="L12" s="20" t="n">
        <v>5.09705822</v>
      </c>
      <c r="M12" s="18" t="n">
        <v>424.64340274</v>
      </c>
      <c r="N12" s="20" t="n">
        <v>6.97346529</v>
      </c>
      <c r="O12" s="18" t="s">
        <v>481</v>
      </c>
      <c r="P12" s="20" t="s">
        <v>481</v>
      </c>
      <c r="Q12" s="18" t="n">
        <v>340.98506961</v>
      </c>
      <c r="R12" s="20" t="n">
        <v>12.52444664</v>
      </c>
      <c r="S12" s="18" t="s">
        <v>481</v>
      </c>
      <c r="T12" s="20" t="s">
        <v>481</v>
      </c>
      <c r="U12" s="18" t="n">
        <v>420.26509887</v>
      </c>
      <c r="V12" s="20" t="n">
        <v>9.44385565</v>
      </c>
    </row>
    <row r="13" spans="1:22">
      <c r="A13" s="15" t="s">
        <v>488</v>
      </c>
      <c r="B13" s="17" t="n">
        <v>7161</v>
      </c>
      <c r="C13" s="18">
        <f>(138.0/B13*100)</f>
        <v/>
      </c>
      <c r="D13" s="19" t="n">
        <v>7023</v>
      </c>
      <c r="E13" s="18" t="n">
        <v>517.4261582399999</v>
      </c>
      <c r="F13" s="20" t="n">
        <v>3.05984695</v>
      </c>
      <c r="G13" s="18" t="n">
        <v>526.8786047</v>
      </c>
      <c r="H13" s="20" t="n">
        <v>2.69403032</v>
      </c>
      <c r="I13" s="18" t="n">
        <v>504.57539422</v>
      </c>
      <c r="J13" s="20" t="n">
        <v>3.12788631</v>
      </c>
      <c r="K13" s="18" t="n">
        <v>490.25714961</v>
      </c>
      <c r="L13" s="20" t="n">
        <v>7.8320191</v>
      </c>
      <c r="M13" s="18" t="n">
        <v>455.80166196</v>
      </c>
      <c r="N13" s="20" t="n">
        <v>7.99019283</v>
      </c>
      <c r="O13" s="18" t="s">
        <v>481</v>
      </c>
      <c r="P13" s="20" t="s">
        <v>481</v>
      </c>
      <c r="Q13" s="18" t="n">
        <v>447.51533769</v>
      </c>
      <c r="R13" s="20" t="n">
        <v>5.97365007</v>
      </c>
      <c r="S13" s="18" t="s">
        <v>481</v>
      </c>
      <c r="T13" s="20" t="s">
        <v>481</v>
      </c>
      <c r="U13" s="18" t="n">
        <v>433.29992126</v>
      </c>
      <c r="V13" s="20" t="n">
        <v>8.28590638</v>
      </c>
    </row>
    <row r="14" spans="1:22">
      <c r="A14" s="15" t="s">
        <v>489</v>
      </c>
      <c r="B14" s="17" t="n">
        <v>5587</v>
      </c>
      <c r="C14" s="18">
        <f>(78.0/B14*100)</f>
        <v/>
      </c>
      <c r="D14" s="19" t="n">
        <v>5509</v>
      </c>
      <c r="E14" s="18" t="n">
        <v>518.438653</v>
      </c>
      <c r="F14" s="20" t="n">
        <v>3.93102095</v>
      </c>
      <c r="G14" s="18" t="n">
        <v>526.25696452</v>
      </c>
      <c r="H14" s="20" t="n">
        <v>2.40171324</v>
      </c>
      <c r="I14" s="18" t="n">
        <v>523.70149744</v>
      </c>
      <c r="J14" s="20" t="n">
        <v>2.84442433</v>
      </c>
      <c r="K14" s="18" t="n">
        <v>507.24977253</v>
      </c>
      <c r="L14" s="20" t="n">
        <v>6.3840994</v>
      </c>
      <c r="M14" s="18" t="n">
        <v>457.2678843</v>
      </c>
      <c r="N14" s="20" t="n">
        <v>9.76355004</v>
      </c>
      <c r="O14" s="18" t="s">
        <v>481</v>
      </c>
      <c r="P14" s="20" t="s">
        <v>481</v>
      </c>
      <c r="Q14" s="18" t="s">
        <v>481</v>
      </c>
      <c r="R14" s="20" t="s">
        <v>481</v>
      </c>
      <c r="S14" s="18" t="s">
        <v>481</v>
      </c>
      <c r="T14" s="20" t="s">
        <v>481</v>
      </c>
      <c r="U14" s="18" t="n">
        <v>459.92984684</v>
      </c>
      <c r="V14" s="20" t="n">
        <v>11.78520672</v>
      </c>
    </row>
    <row r="15" spans="1:22">
      <c r="A15" s="15" t="s">
        <v>490</v>
      </c>
      <c r="B15" s="17" t="n">
        <v>5882</v>
      </c>
      <c r="C15" s="18">
        <f>(64.0/B15*100)</f>
        <v/>
      </c>
      <c r="D15" s="19" t="n">
        <v>5818</v>
      </c>
      <c r="E15" s="18" t="n">
        <v>519.54486453</v>
      </c>
      <c r="F15" s="20" t="n">
        <v>3.68518443</v>
      </c>
      <c r="G15" s="18" t="n">
        <v>523.17731456</v>
      </c>
      <c r="H15" s="20" t="n">
        <v>2.55447314</v>
      </c>
      <c r="I15" s="18" t="n">
        <v>514.95363661</v>
      </c>
      <c r="J15" s="20" t="n">
        <v>2.63688427</v>
      </c>
      <c r="K15" s="18" t="n">
        <v>491.6648509</v>
      </c>
      <c r="L15" s="20" t="n">
        <v>5.2942393</v>
      </c>
      <c r="M15" s="18" t="n">
        <v>424.25667471</v>
      </c>
      <c r="N15" s="20" t="n">
        <v>10.82348656</v>
      </c>
      <c r="O15" s="18" t="s">
        <v>481</v>
      </c>
      <c r="P15" s="20" t="s">
        <v>481</v>
      </c>
      <c r="Q15" s="18" t="n">
        <v>368.85220715</v>
      </c>
      <c r="R15" s="20" t="n">
        <v>14.5875493</v>
      </c>
      <c r="S15" s="18" t="s">
        <v>481</v>
      </c>
      <c r="T15" s="20" t="s">
        <v>481</v>
      </c>
      <c r="U15" s="18" t="n">
        <v>436.83252041</v>
      </c>
      <c r="V15" s="20" t="n">
        <v>7.84871595</v>
      </c>
    </row>
    <row r="16" spans="1:22">
      <c r="A16" s="15" t="s">
        <v>491</v>
      </c>
      <c r="B16" s="17" t="n">
        <v>6108</v>
      </c>
      <c r="C16" s="18">
        <f>(123.0/B16*100)</f>
        <v/>
      </c>
      <c r="D16" s="19" t="n">
        <v>5985</v>
      </c>
      <c r="E16" s="18" t="n">
        <v>515.85908163</v>
      </c>
      <c r="F16" s="20" t="n">
        <v>3.18837775</v>
      </c>
      <c r="G16" s="18" t="n">
        <v>522.73165209</v>
      </c>
      <c r="H16" s="20" t="n">
        <v>2.70216277</v>
      </c>
      <c r="I16" s="18" t="n">
        <v>497.7028246</v>
      </c>
      <c r="J16" s="20" t="n">
        <v>3.01979654</v>
      </c>
      <c r="K16" s="18" t="n">
        <v>442.7953396</v>
      </c>
      <c r="L16" s="20" t="n">
        <v>5.34056674</v>
      </c>
      <c r="M16" s="18" t="n">
        <v>392.25010125</v>
      </c>
      <c r="N16" s="20" t="n">
        <v>6.28627534</v>
      </c>
      <c r="O16" s="18" t="s">
        <v>481</v>
      </c>
      <c r="P16" s="20" t="s">
        <v>481</v>
      </c>
      <c r="Q16" s="18" t="s">
        <v>481</v>
      </c>
      <c r="R16" s="20" t="s">
        <v>481</v>
      </c>
      <c r="S16" s="18" t="s">
        <v>481</v>
      </c>
      <c r="T16" s="20" t="s">
        <v>481</v>
      </c>
      <c r="U16" s="18" t="n">
        <v>414.76079297</v>
      </c>
      <c r="V16" s="20" t="n">
        <v>6.51892936</v>
      </c>
    </row>
    <row r="17" spans="1:22">
      <c r="A17" s="15" t="s">
        <v>492</v>
      </c>
      <c r="B17" s="17" t="n">
        <v>6504</v>
      </c>
      <c r="C17" s="18">
        <f>(1262.0/B17*100)</f>
        <v/>
      </c>
      <c r="D17" s="19" t="n">
        <v>5242</v>
      </c>
      <c r="E17" s="18" t="n">
        <v>524.64944312</v>
      </c>
      <c r="F17" s="20" t="n">
        <v>4.21745005</v>
      </c>
      <c r="G17" s="18" t="n">
        <v>531.5212709899999</v>
      </c>
      <c r="H17" s="20" t="n">
        <v>3.41142418</v>
      </c>
      <c r="I17" s="18" t="n">
        <v>517.63009712</v>
      </c>
      <c r="J17" s="20" t="n">
        <v>3.95559906</v>
      </c>
      <c r="K17" s="18" t="n">
        <v>496.78496142</v>
      </c>
      <c r="L17" s="20" t="n">
        <v>6.01625691</v>
      </c>
      <c r="M17" s="18" t="n">
        <v>437.56462066</v>
      </c>
      <c r="N17" s="20" t="n">
        <v>9.030836430000001</v>
      </c>
      <c r="O17" s="18" t="s">
        <v>481</v>
      </c>
      <c r="P17" s="20" t="s">
        <v>481</v>
      </c>
      <c r="Q17" s="18" t="n">
        <v>362.96139732</v>
      </c>
      <c r="R17" s="20" t="n">
        <v>12.64520278</v>
      </c>
      <c r="S17" s="18" t="s">
        <v>481</v>
      </c>
      <c r="T17" s="20" t="s">
        <v>481</v>
      </c>
      <c r="U17" s="18" t="n">
        <v>474.6964401</v>
      </c>
      <c r="V17" s="20" t="n">
        <v>4.49009547</v>
      </c>
    </row>
    <row r="18" spans="1:22">
      <c r="A18" s="15" t="s">
        <v>493</v>
      </c>
      <c r="B18" s="17" t="n">
        <v>5532</v>
      </c>
      <c r="C18" s="18">
        <f>(29.0/B18*100)</f>
        <v/>
      </c>
      <c r="D18" s="19" t="n">
        <v>5503</v>
      </c>
      <c r="E18" s="18" t="n">
        <v>454.04909017</v>
      </c>
      <c r="F18" s="20" t="n">
        <v>4.17451947</v>
      </c>
      <c r="G18" s="18" t="n">
        <v>473.64456553</v>
      </c>
      <c r="H18" s="20" t="n">
        <v>4.64037974</v>
      </c>
      <c r="I18" s="18" t="n">
        <v>457.8594378</v>
      </c>
      <c r="J18" s="20" t="n">
        <v>4.02733276</v>
      </c>
      <c r="K18" s="18" t="n">
        <v>433.40871656</v>
      </c>
      <c r="L18" s="20" t="n">
        <v>5.2099348</v>
      </c>
      <c r="M18" s="18" t="n">
        <v>391.0034032</v>
      </c>
      <c r="N18" s="20" t="n">
        <v>9.97945679</v>
      </c>
      <c r="O18" s="18" t="s">
        <v>481</v>
      </c>
      <c r="P18" s="20" t="s">
        <v>481</v>
      </c>
      <c r="Q18" s="18" t="s">
        <v>481</v>
      </c>
      <c r="R18" s="20" t="s">
        <v>481</v>
      </c>
      <c r="S18" s="18" t="s">
        <v>481</v>
      </c>
      <c r="T18" s="20" t="s">
        <v>481</v>
      </c>
      <c r="U18" s="18" t="n">
        <v>388.75715262</v>
      </c>
      <c r="V18" s="20" t="n">
        <v>9.55256024</v>
      </c>
    </row>
    <row r="19" spans="1:22">
      <c r="A19" s="15" t="s">
        <v>494</v>
      </c>
      <c r="B19" s="17" t="n">
        <v>5658</v>
      </c>
      <c r="C19" s="18">
        <f>(178.0/B19*100)</f>
        <v/>
      </c>
      <c r="D19" s="19" t="n">
        <v>5480</v>
      </c>
      <c r="E19" s="18" t="n">
        <v>477.70946881</v>
      </c>
      <c r="F19" s="20" t="n">
        <v>4.19209517</v>
      </c>
      <c r="G19" s="18" t="n">
        <v>496.29078785</v>
      </c>
      <c r="H19" s="20" t="n">
        <v>3.75585785</v>
      </c>
      <c r="I19" s="18" t="n">
        <v>476.66160625</v>
      </c>
      <c r="J19" s="20" t="n">
        <v>4.10873285</v>
      </c>
      <c r="K19" s="18" t="n">
        <v>467.16583627</v>
      </c>
      <c r="L19" s="20" t="n">
        <v>5.69809987</v>
      </c>
      <c r="M19" s="18" t="n">
        <v>469.44549655</v>
      </c>
      <c r="N19" s="20" t="n">
        <v>7.71795137</v>
      </c>
      <c r="O19" s="18" t="s">
        <v>481</v>
      </c>
      <c r="P19" s="20" t="s">
        <v>481</v>
      </c>
      <c r="Q19" s="18" t="s">
        <v>481</v>
      </c>
      <c r="R19" s="20" t="s">
        <v>481</v>
      </c>
      <c r="S19" s="18" t="s">
        <v>481</v>
      </c>
      <c r="T19" s="20" t="s">
        <v>481</v>
      </c>
      <c r="U19" s="18" t="n">
        <v>410.2273381</v>
      </c>
      <c r="V19" s="20" t="n">
        <v>9.31588844</v>
      </c>
    </row>
    <row r="20" spans="1:22">
      <c r="A20" s="15" t="s">
        <v>495</v>
      </c>
      <c r="B20" s="17" t="n">
        <v>3371</v>
      </c>
      <c r="C20" s="18">
        <f>(75.0/B20*100)</f>
        <v/>
      </c>
      <c r="D20" s="19" t="n">
        <v>3296</v>
      </c>
      <c r="E20" s="18" t="n">
        <v>488.32998345</v>
      </c>
      <c r="F20" s="20" t="n">
        <v>4.31814838</v>
      </c>
      <c r="G20" s="18" t="n">
        <v>501.72019415</v>
      </c>
      <c r="H20" s="20" t="n">
        <v>3.70338839</v>
      </c>
      <c r="I20" s="18" t="n">
        <v>491.89963162</v>
      </c>
      <c r="J20" s="20" t="n">
        <v>3.06685052</v>
      </c>
      <c r="K20" s="18" t="n">
        <v>489.72407683</v>
      </c>
      <c r="L20" s="20" t="n">
        <v>5.4128039</v>
      </c>
      <c r="M20" s="18" t="n">
        <v>438.43210807</v>
      </c>
      <c r="N20" s="20" t="n">
        <v>7.17346823</v>
      </c>
      <c r="O20" s="18" t="s">
        <v>481</v>
      </c>
      <c r="P20" s="20" t="s">
        <v>481</v>
      </c>
      <c r="Q20" s="18" t="s">
        <v>481</v>
      </c>
      <c r="R20" s="20" t="s">
        <v>481</v>
      </c>
      <c r="S20" s="18" t="s">
        <v>481</v>
      </c>
      <c r="T20" s="20" t="s">
        <v>481</v>
      </c>
      <c r="U20" s="18" t="n">
        <v>422.66133262</v>
      </c>
      <c r="V20" s="20" t="n">
        <v>13.87472342</v>
      </c>
    </row>
    <row r="21" spans="1:22">
      <c r="A21" s="15" t="s">
        <v>496</v>
      </c>
      <c r="B21" s="17" t="n">
        <v>5741</v>
      </c>
      <c r="C21" s="18">
        <f>(47.0/B21*100)</f>
        <v/>
      </c>
      <c r="D21" s="19" t="n">
        <v>5694</v>
      </c>
      <c r="E21" s="18" t="n">
        <v>507.74577662</v>
      </c>
      <c r="F21" s="20" t="n">
        <v>2.8963961</v>
      </c>
      <c r="G21" s="18" t="n">
        <v>513.87616113</v>
      </c>
      <c r="H21" s="20" t="n">
        <v>2.67598944</v>
      </c>
      <c r="I21" s="18" t="n">
        <v>507.78599907</v>
      </c>
      <c r="J21" s="20" t="n">
        <v>3.00000569</v>
      </c>
      <c r="K21" s="18" t="n">
        <v>502.49209967</v>
      </c>
      <c r="L21" s="20" t="n">
        <v>5.02123291</v>
      </c>
      <c r="M21" s="18" t="n">
        <v>453.31234764</v>
      </c>
      <c r="N21" s="20" t="n">
        <v>6.2921512</v>
      </c>
      <c r="O21" s="18" t="s">
        <v>481</v>
      </c>
      <c r="P21" s="20" t="s">
        <v>481</v>
      </c>
      <c r="Q21" s="18" t="s">
        <v>481</v>
      </c>
      <c r="R21" s="20" t="s">
        <v>481</v>
      </c>
      <c r="S21" s="18" t="s">
        <v>481</v>
      </c>
      <c r="T21" s="20" t="s">
        <v>481</v>
      </c>
      <c r="U21" s="18" t="n">
        <v>444.0449217</v>
      </c>
      <c r="V21" s="20" t="n">
        <v>11.61324967</v>
      </c>
    </row>
    <row r="22" spans="1:22">
      <c r="A22" s="15" t="s">
        <v>497</v>
      </c>
      <c r="B22" s="17" t="n">
        <v>6598</v>
      </c>
      <c r="C22" s="18">
        <f>(36.0/B22*100)</f>
        <v/>
      </c>
      <c r="D22" s="19" t="n">
        <v>6562</v>
      </c>
      <c r="E22" s="18" t="n">
        <v>467.59304562</v>
      </c>
      <c r="F22" s="20" t="n">
        <v>5.17064008</v>
      </c>
      <c r="G22" s="18" t="n">
        <v>489.48094668</v>
      </c>
      <c r="H22" s="20" t="n">
        <v>4.24429779</v>
      </c>
      <c r="I22" s="18" t="n">
        <v>483.72650854</v>
      </c>
      <c r="J22" s="20" t="n">
        <v>4.3637886</v>
      </c>
      <c r="K22" s="18" t="n">
        <v>469.95257323</v>
      </c>
      <c r="L22" s="20" t="n">
        <v>5.54540434</v>
      </c>
      <c r="M22" s="18" t="n">
        <v>424.5505214</v>
      </c>
      <c r="N22" s="20" t="n">
        <v>12.09171373</v>
      </c>
      <c r="O22" s="18" t="s">
        <v>481</v>
      </c>
      <c r="P22" s="20" t="s">
        <v>481</v>
      </c>
      <c r="Q22" s="18" t="s">
        <v>481</v>
      </c>
      <c r="R22" s="20" t="s">
        <v>481</v>
      </c>
      <c r="S22" s="18" t="n">
        <v>443.66504899</v>
      </c>
      <c r="T22" s="20" t="n">
        <v>56.46814872</v>
      </c>
      <c r="U22" s="18" t="n">
        <v>389.07316189</v>
      </c>
      <c r="V22" s="20" t="n">
        <v>9.43026075</v>
      </c>
    </row>
    <row r="23" spans="1:22">
      <c r="A23" s="15" t="s">
        <v>498</v>
      </c>
      <c r="B23" s="17" t="n">
        <v>11583</v>
      </c>
      <c r="C23" s="18">
        <f>(235.0/B23*100)</f>
        <v/>
      </c>
      <c r="D23" s="19" t="n">
        <v>11348</v>
      </c>
      <c r="E23" s="18" t="n">
        <v>483.6834284</v>
      </c>
      <c r="F23" s="20" t="n">
        <v>5.61916215</v>
      </c>
      <c r="G23" s="18" t="n">
        <v>515.88724023</v>
      </c>
      <c r="H23" s="20" t="n">
        <v>3.96488112</v>
      </c>
      <c r="I23" s="18" t="n">
        <v>491.07823959</v>
      </c>
      <c r="J23" s="20" t="n">
        <v>3.16810412</v>
      </c>
      <c r="K23" s="18" t="n">
        <v>476.68565774</v>
      </c>
      <c r="L23" s="20" t="n">
        <v>4.32801501</v>
      </c>
      <c r="M23" s="18" t="n">
        <v>456.42298295</v>
      </c>
      <c r="N23" s="20" t="n">
        <v>6.22776086</v>
      </c>
      <c r="O23" s="18" t="s">
        <v>481</v>
      </c>
      <c r="P23" s="20" t="s">
        <v>481</v>
      </c>
      <c r="Q23" s="18" t="s">
        <v>481</v>
      </c>
      <c r="R23" s="20" t="s">
        <v>481</v>
      </c>
      <c r="S23" s="18" t="s">
        <v>481</v>
      </c>
      <c r="T23" s="20" t="s">
        <v>481</v>
      </c>
      <c r="U23" s="18" t="n">
        <v>424.08440992</v>
      </c>
      <c r="V23" s="20" t="n">
        <v>8.36599483</v>
      </c>
    </row>
    <row r="24" spans="1:22">
      <c r="A24" s="15" t="s">
        <v>499</v>
      </c>
      <c r="B24" s="17" t="n">
        <v>6647</v>
      </c>
      <c r="C24" s="18">
        <f>(7.0/B24*100)</f>
        <v/>
      </c>
      <c r="D24" s="19" t="n">
        <v>6640</v>
      </c>
      <c r="E24" s="18" t="n">
        <v>533.12391269</v>
      </c>
      <c r="F24" s="20" t="n">
        <v>4.97375872</v>
      </c>
      <c r="G24" s="18" t="n">
        <v>546.8303229000001</v>
      </c>
      <c r="H24" s="20" t="n">
        <v>3.73804356</v>
      </c>
      <c r="I24" s="18" t="n">
        <v>535.47019793</v>
      </c>
      <c r="J24" s="20" t="n">
        <v>3.33142199</v>
      </c>
      <c r="K24" s="18" t="n">
        <v>520.31345522</v>
      </c>
      <c r="L24" s="20" t="n">
        <v>4.2599083</v>
      </c>
      <c r="M24" s="18" t="n">
        <v>484.53808905</v>
      </c>
      <c r="N24" s="20" t="n">
        <v>15.38063095</v>
      </c>
      <c r="O24" s="18" t="s">
        <v>481</v>
      </c>
      <c r="P24" s="20" t="s">
        <v>481</v>
      </c>
      <c r="Q24" s="18" t="s">
        <v>481</v>
      </c>
      <c r="R24" s="20" t="s">
        <v>481</v>
      </c>
      <c r="S24" s="18" t="s">
        <v>481</v>
      </c>
      <c r="T24" s="20" t="s">
        <v>481</v>
      </c>
      <c r="U24" s="18" t="n">
        <v>455.94322659</v>
      </c>
      <c r="V24" s="20" t="n">
        <v>15.93741426</v>
      </c>
    </row>
    <row r="25" spans="1:22">
      <c r="A25" s="15" t="s">
        <v>500</v>
      </c>
      <c r="B25" s="17" t="n">
        <v>5581</v>
      </c>
      <c r="C25" s="18">
        <f>(25.0/B25*100)</f>
        <v/>
      </c>
      <c r="D25" s="19" t="n">
        <v>5556</v>
      </c>
      <c r="E25" s="18" t="n">
        <v>549.30435719</v>
      </c>
      <c r="F25" s="20" t="n">
        <v>4.51862102</v>
      </c>
      <c r="G25" s="18" t="n">
        <v>537.69568319</v>
      </c>
      <c r="H25" s="20" t="n">
        <v>3.92517903</v>
      </c>
      <c r="I25" s="18" t="n">
        <v>528.04315648</v>
      </c>
      <c r="J25" s="20" t="n">
        <v>4.1962115</v>
      </c>
      <c r="K25" s="18" t="n">
        <v>498.01976793</v>
      </c>
      <c r="L25" s="20" t="n">
        <v>6.28891019</v>
      </c>
      <c r="M25" s="18" t="n">
        <v>433.74903496</v>
      </c>
      <c r="N25" s="20" t="n">
        <v>6.33413158</v>
      </c>
      <c r="O25" s="18" t="s">
        <v>481</v>
      </c>
      <c r="P25" s="20" t="s">
        <v>481</v>
      </c>
      <c r="Q25" s="18" t="s">
        <v>481</v>
      </c>
      <c r="R25" s="20" t="s">
        <v>481</v>
      </c>
      <c r="S25" s="18" t="s">
        <v>481</v>
      </c>
      <c r="T25" s="20" t="s">
        <v>481</v>
      </c>
      <c r="U25" s="18" t="n">
        <v>508.90375873</v>
      </c>
      <c r="V25" s="20" t="n">
        <v>26.53061856</v>
      </c>
    </row>
    <row r="26" spans="1:22">
      <c r="A26" s="15" t="s">
        <v>501</v>
      </c>
      <c r="B26" s="17" t="n">
        <v>4869</v>
      </c>
      <c r="C26" s="18">
        <f>(53.0/B26*100)</f>
        <v/>
      </c>
      <c r="D26" s="19" t="n">
        <v>4816</v>
      </c>
      <c r="E26" s="18" t="n">
        <v>493.87746625</v>
      </c>
      <c r="F26" s="20" t="n">
        <v>3.10025466</v>
      </c>
      <c r="G26" s="18" t="n">
        <v>494.94140667</v>
      </c>
      <c r="H26" s="20" t="n">
        <v>2.59556418</v>
      </c>
      <c r="I26" s="18" t="n">
        <v>472.58338365</v>
      </c>
      <c r="J26" s="20" t="n">
        <v>3.03191161</v>
      </c>
      <c r="K26" s="18" t="n">
        <v>455.91032807</v>
      </c>
      <c r="L26" s="20" t="n">
        <v>7.25554782</v>
      </c>
      <c r="M26" s="18" t="n">
        <v>454.2412473</v>
      </c>
      <c r="N26" s="20" t="n">
        <v>7.54007811</v>
      </c>
      <c r="O26" s="18" t="s">
        <v>481</v>
      </c>
      <c r="P26" s="20" t="s">
        <v>481</v>
      </c>
      <c r="Q26" s="18" t="s">
        <v>481</v>
      </c>
      <c r="R26" s="20" t="s">
        <v>481</v>
      </c>
      <c r="S26" s="18" t="s">
        <v>481</v>
      </c>
      <c r="T26" s="20" t="s">
        <v>481</v>
      </c>
      <c r="U26" s="18" t="n">
        <v>412.96981632</v>
      </c>
      <c r="V26" s="20" t="n">
        <v>9.353273310000001</v>
      </c>
    </row>
    <row r="27" spans="1:22">
      <c r="A27" s="15" t="s">
        <v>502</v>
      </c>
      <c r="B27" s="17" t="n">
        <v>5299</v>
      </c>
      <c r="C27" s="18">
        <f>(55.0/B27*100)</f>
        <v/>
      </c>
      <c r="D27" s="19" t="n">
        <v>5244</v>
      </c>
      <c r="E27" s="18" t="n">
        <v>500.40655701</v>
      </c>
      <c r="F27" s="20" t="n">
        <v>2.79853063</v>
      </c>
      <c r="G27" s="18" t="n">
        <v>513.46256622</v>
      </c>
      <c r="H27" s="20" t="n">
        <v>2.5269994</v>
      </c>
      <c r="I27" s="18" t="n">
        <v>492.56612661</v>
      </c>
      <c r="J27" s="20" t="n">
        <v>3.0352426</v>
      </c>
      <c r="K27" s="18" t="n">
        <v>448.15408217</v>
      </c>
      <c r="L27" s="20" t="n">
        <v>5.2006436</v>
      </c>
      <c r="M27" s="18" t="n">
        <v>423.78790135</v>
      </c>
      <c r="N27" s="20" t="n">
        <v>3.98999594</v>
      </c>
      <c r="O27" s="18" t="s">
        <v>481</v>
      </c>
      <c r="P27" s="20" t="s">
        <v>481</v>
      </c>
      <c r="Q27" s="18" t="s">
        <v>481</v>
      </c>
      <c r="R27" s="20" t="s">
        <v>481</v>
      </c>
      <c r="S27" s="18" t="s">
        <v>481</v>
      </c>
      <c r="T27" s="20" t="s">
        <v>481</v>
      </c>
      <c r="U27" s="18" t="n">
        <v>414.23358456</v>
      </c>
      <c r="V27" s="20" t="n">
        <v>7.29298308</v>
      </c>
    </row>
    <row r="28" spans="1:22">
      <c r="A28" s="15" t="s">
        <v>503</v>
      </c>
      <c r="B28" s="17" t="n">
        <v>7568</v>
      </c>
      <c r="C28" s="18">
        <f>(196.0/B28*100)</f>
        <v/>
      </c>
      <c r="D28" s="19" t="n">
        <v>7372</v>
      </c>
      <c r="E28" s="18" t="n">
        <v>411.00478309</v>
      </c>
      <c r="F28" s="20" t="n">
        <v>2.67430951</v>
      </c>
      <c r="G28" s="18" t="n">
        <v>418.55749918</v>
      </c>
      <c r="H28" s="20" t="n">
        <v>3.21653922</v>
      </c>
      <c r="I28" s="18" t="n">
        <v>402.26501267</v>
      </c>
      <c r="J28" s="20" t="n">
        <v>2.99139887</v>
      </c>
      <c r="K28" s="18" t="n">
        <v>399.54603885</v>
      </c>
      <c r="L28" s="20" t="n">
        <v>6.06232186</v>
      </c>
      <c r="M28" s="18" t="n">
        <v>404.13273028</v>
      </c>
      <c r="N28" s="20" t="n">
        <v>12.41326105</v>
      </c>
      <c r="O28" s="18" t="s">
        <v>481</v>
      </c>
      <c r="P28" s="20" t="s">
        <v>481</v>
      </c>
      <c r="Q28" s="18" t="s">
        <v>481</v>
      </c>
      <c r="R28" s="20" t="s">
        <v>481</v>
      </c>
      <c r="S28" s="18" t="s">
        <v>481</v>
      </c>
      <c r="T28" s="20" t="s">
        <v>481</v>
      </c>
      <c r="U28" s="18" t="n">
        <v>353.74722675</v>
      </c>
      <c r="V28" s="20" t="n">
        <v>8.52240011</v>
      </c>
    </row>
    <row r="29" spans="1:22">
      <c r="A29" s="15" t="s">
        <v>504</v>
      </c>
      <c r="B29" s="17" t="n">
        <v>5385</v>
      </c>
      <c r="C29" s="18">
        <f>(30.0/B29*100)</f>
        <v/>
      </c>
      <c r="D29" s="19" t="n">
        <v>5355</v>
      </c>
      <c r="E29" s="18" t="n">
        <v>525.22612584</v>
      </c>
      <c r="F29" s="20" t="n">
        <v>6.53786231</v>
      </c>
      <c r="G29" s="18" t="n">
        <v>545.14513319</v>
      </c>
      <c r="H29" s="20" t="n">
        <v>3.26357507</v>
      </c>
      <c r="I29" s="18" t="n">
        <v>511.37536028</v>
      </c>
      <c r="J29" s="20" t="n">
        <v>2.59099355</v>
      </c>
      <c r="K29" s="18" t="n">
        <v>485.68299692</v>
      </c>
      <c r="L29" s="20" t="n">
        <v>4.19950746</v>
      </c>
      <c r="M29" s="18" t="n">
        <v>510.11281269</v>
      </c>
      <c r="N29" s="20" t="n">
        <v>4.5702483</v>
      </c>
      <c r="O29" s="18" t="s">
        <v>481</v>
      </c>
      <c r="P29" s="20" t="s">
        <v>481</v>
      </c>
      <c r="Q29" s="18" t="n">
        <v>335.3902018</v>
      </c>
      <c r="R29" s="20" t="n">
        <v>12.1685767</v>
      </c>
      <c r="S29" s="18" t="s">
        <v>481</v>
      </c>
      <c r="T29" s="20" t="s">
        <v>481</v>
      </c>
      <c r="U29" s="18" t="n">
        <v>449.73425746</v>
      </c>
      <c r="V29" s="20" t="n">
        <v>9.147411140000001</v>
      </c>
    </row>
    <row r="30" spans="1:22">
      <c r="A30" s="15" t="s">
        <v>505</v>
      </c>
      <c r="B30" s="17" t="n">
        <v>4520</v>
      </c>
      <c r="C30" s="18">
        <f>(148.0/B30*100)</f>
        <v/>
      </c>
      <c r="D30" s="19" t="n">
        <v>4372</v>
      </c>
      <c r="E30" s="18" t="n">
        <v>506.73774581</v>
      </c>
      <c r="F30" s="20" t="n">
        <v>3.49983922</v>
      </c>
      <c r="G30" s="18" t="n">
        <v>514.32034362</v>
      </c>
      <c r="H30" s="20" t="n">
        <v>3.04316458</v>
      </c>
      <c r="I30" s="18" t="n">
        <v>495.85983528</v>
      </c>
      <c r="J30" s="20" t="n">
        <v>4.05980043</v>
      </c>
      <c r="K30" s="18" t="n">
        <v>494.68191386</v>
      </c>
      <c r="L30" s="20" t="n">
        <v>7.14007997</v>
      </c>
      <c r="M30" s="18" t="n">
        <v>422.17925588</v>
      </c>
      <c r="N30" s="20" t="n">
        <v>5.81826465</v>
      </c>
      <c r="O30" s="18" t="s">
        <v>481</v>
      </c>
      <c r="P30" s="20" t="s">
        <v>481</v>
      </c>
      <c r="Q30" s="18" t="s">
        <v>481</v>
      </c>
      <c r="R30" s="20" t="s">
        <v>481</v>
      </c>
      <c r="S30" s="18" t="s">
        <v>481</v>
      </c>
      <c r="T30" s="20" t="s">
        <v>481</v>
      </c>
      <c r="U30" s="18" t="n">
        <v>426.6781709</v>
      </c>
      <c r="V30" s="20" t="n">
        <v>9.53682648</v>
      </c>
    </row>
    <row r="31" spans="1:22">
      <c r="A31" s="15" t="s">
        <v>506</v>
      </c>
      <c r="B31" s="17" t="n">
        <v>5456</v>
      </c>
      <c r="C31" s="18">
        <f>(135.0/B31*100)</f>
        <v/>
      </c>
      <c r="D31" s="19" t="n">
        <v>5321</v>
      </c>
      <c r="E31" s="18" t="n">
        <v>503.56637763</v>
      </c>
      <c r="F31" s="20" t="n">
        <v>4.52603491</v>
      </c>
      <c r="G31" s="18" t="n">
        <v>513.59253696</v>
      </c>
      <c r="H31" s="20" t="n">
        <v>2.64095809</v>
      </c>
      <c r="I31" s="18" t="n">
        <v>502.69692697</v>
      </c>
      <c r="J31" s="20" t="n">
        <v>2.77606488</v>
      </c>
      <c r="K31" s="18" t="n">
        <v>495.63837366</v>
      </c>
      <c r="L31" s="20" t="n">
        <v>5.04554594</v>
      </c>
      <c r="M31" s="18" t="s">
        <v>481</v>
      </c>
      <c r="N31" s="20" t="s">
        <v>481</v>
      </c>
      <c r="O31" s="18" t="s">
        <v>481</v>
      </c>
      <c r="P31" s="20" t="s">
        <v>481</v>
      </c>
      <c r="Q31" s="18" t="s">
        <v>481</v>
      </c>
      <c r="R31" s="20" t="s">
        <v>481</v>
      </c>
      <c r="S31" s="18" t="s">
        <v>481</v>
      </c>
      <c r="T31" s="20" t="s">
        <v>481</v>
      </c>
      <c r="U31" s="18" t="n">
        <v>422.6239342</v>
      </c>
      <c r="V31" s="20" t="n">
        <v>6.44332033</v>
      </c>
    </row>
    <row r="32" spans="1:22">
      <c r="A32" s="15" t="s">
        <v>507</v>
      </c>
      <c r="B32" s="17" t="n">
        <v>4478</v>
      </c>
      <c r="C32" s="18">
        <f>(6.0/B32*100)</f>
        <v/>
      </c>
      <c r="D32" s="19" t="n">
        <v>4472</v>
      </c>
      <c r="E32" s="18" t="n">
        <v>489.05923782</v>
      </c>
      <c r="F32" s="20" t="n">
        <v>3.7371181</v>
      </c>
      <c r="G32" s="18" t="n">
        <v>518.74680255</v>
      </c>
      <c r="H32" s="20" t="n">
        <v>3.07965184</v>
      </c>
      <c r="I32" s="18" t="n">
        <v>508.28377902</v>
      </c>
      <c r="J32" s="20" t="n">
        <v>3.04336632</v>
      </c>
      <c r="K32" s="18" t="n">
        <v>496.1028398</v>
      </c>
      <c r="L32" s="20" t="n">
        <v>6.48166471</v>
      </c>
      <c r="M32" s="18" t="n">
        <v>411.26327339</v>
      </c>
      <c r="N32" s="20" t="n">
        <v>12.39222594</v>
      </c>
      <c r="O32" s="18" t="s">
        <v>481</v>
      </c>
      <c r="P32" s="20" t="s">
        <v>481</v>
      </c>
      <c r="Q32" s="18" t="s">
        <v>481</v>
      </c>
      <c r="R32" s="20" t="s">
        <v>481</v>
      </c>
      <c r="S32" s="18" t="s">
        <v>481</v>
      </c>
      <c r="T32" s="20" t="s">
        <v>481</v>
      </c>
      <c r="U32" s="18" t="n">
        <v>452.84475963</v>
      </c>
      <c r="V32" s="20" t="n">
        <v>15.3333984</v>
      </c>
    </row>
    <row r="33" spans="1:22">
      <c r="A33" s="15" t="s">
        <v>508</v>
      </c>
      <c r="B33" s="17" t="n">
        <v>7325</v>
      </c>
      <c r="C33" s="18">
        <f>(78.0/B33*100)</f>
        <v/>
      </c>
      <c r="D33" s="19" t="n">
        <v>7247</v>
      </c>
      <c r="E33" s="18" t="n">
        <v>488.41513195</v>
      </c>
      <c r="F33" s="20" t="n">
        <v>4.58999107</v>
      </c>
      <c r="G33" s="18" t="n">
        <v>515.25383127</v>
      </c>
      <c r="H33" s="20" t="n">
        <v>4.04434742</v>
      </c>
      <c r="I33" s="18" t="n">
        <v>483.25411214</v>
      </c>
      <c r="J33" s="20" t="n">
        <v>4.20463557</v>
      </c>
      <c r="K33" s="18" t="n">
        <v>469.09251469</v>
      </c>
      <c r="L33" s="20" t="n">
        <v>7.19337054</v>
      </c>
      <c r="M33" s="18" t="n">
        <v>489.45728579</v>
      </c>
      <c r="N33" s="20" t="n">
        <v>3.51800922</v>
      </c>
      <c r="O33" s="18" t="s">
        <v>481</v>
      </c>
      <c r="P33" s="20" t="s">
        <v>481</v>
      </c>
      <c r="Q33" s="18" t="s">
        <v>481</v>
      </c>
      <c r="R33" s="20" t="s">
        <v>481</v>
      </c>
      <c r="S33" s="18" t="s">
        <v>481</v>
      </c>
      <c r="T33" s="20" t="s">
        <v>481</v>
      </c>
      <c r="U33" s="18" t="n">
        <v>435.16668699</v>
      </c>
      <c r="V33" s="20" t="n">
        <v>10.95978573</v>
      </c>
    </row>
    <row r="34" spans="1:22">
      <c r="A34" s="15" t="s">
        <v>509</v>
      </c>
      <c r="B34" s="17" t="n">
        <v>6350</v>
      </c>
      <c r="C34" s="18">
        <f>(67.0/B34*100)</f>
        <v/>
      </c>
      <c r="D34" s="19" t="n">
        <v>6283</v>
      </c>
      <c r="E34" s="18" t="n">
        <v>474.49590398</v>
      </c>
      <c r="F34" s="20" t="n">
        <v>4.72072272</v>
      </c>
      <c r="G34" s="18" t="n">
        <v>501.03028069</v>
      </c>
      <c r="H34" s="20" t="n">
        <v>3.66247737</v>
      </c>
      <c r="I34" s="18" t="n">
        <v>489.28109915</v>
      </c>
      <c r="J34" s="20" t="n">
        <v>3.27144948</v>
      </c>
      <c r="K34" s="18" t="n">
        <v>464.85036826</v>
      </c>
      <c r="L34" s="20" t="n">
        <v>3.84606722</v>
      </c>
      <c r="M34" s="18" t="n">
        <v>431.08701148</v>
      </c>
      <c r="N34" s="20" t="n">
        <v>12.51358448</v>
      </c>
      <c r="O34" s="18" t="s">
        <v>481</v>
      </c>
      <c r="P34" s="20" t="s">
        <v>481</v>
      </c>
      <c r="Q34" s="18" t="n">
        <v>336.51078337</v>
      </c>
      <c r="R34" s="20" t="n">
        <v>12.24828707</v>
      </c>
      <c r="S34" s="18" t="s">
        <v>481</v>
      </c>
      <c r="T34" s="20" t="s">
        <v>481</v>
      </c>
      <c r="U34" s="18" t="n">
        <v>406.55168379</v>
      </c>
      <c r="V34" s="20" t="n">
        <v>9.755897429999999</v>
      </c>
    </row>
    <row r="35" spans="1:22">
      <c r="A35" s="15" t="s">
        <v>510</v>
      </c>
      <c r="B35" s="17" t="n">
        <v>6406</v>
      </c>
      <c r="C35" s="18">
        <f>(50.0/B35*100)</f>
        <v/>
      </c>
      <c r="D35" s="19" t="n">
        <v>6356</v>
      </c>
      <c r="E35" s="18" t="n">
        <v>493.73688024</v>
      </c>
      <c r="F35" s="20" t="n">
        <v>6.56794889</v>
      </c>
      <c r="G35" s="18" t="n">
        <v>512.17956556</v>
      </c>
      <c r="H35" s="20" t="n">
        <v>4.58202748</v>
      </c>
      <c r="I35" s="18" t="n">
        <v>517.07600173</v>
      </c>
      <c r="J35" s="20" t="n">
        <v>3.76822678</v>
      </c>
      <c r="K35" s="18" t="n">
        <v>496.88829017</v>
      </c>
      <c r="L35" s="20" t="n">
        <v>6.40759271</v>
      </c>
      <c r="M35" s="18" t="n">
        <v>514.86266033</v>
      </c>
      <c r="N35" s="20" t="n">
        <v>1.77754029</v>
      </c>
      <c r="O35" s="18" t="s">
        <v>481</v>
      </c>
      <c r="P35" s="20" t="s">
        <v>481</v>
      </c>
      <c r="Q35" s="18" t="n">
        <v>349.78970242</v>
      </c>
      <c r="R35" s="20" t="n">
        <v>6.90672373</v>
      </c>
      <c r="S35" s="18" t="s">
        <v>481</v>
      </c>
      <c r="T35" s="20" t="s">
        <v>481</v>
      </c>
      <c r="U35" s="18" t="n">
        <v>450.12710371</v>
      </c>
      <c r="V35" s="20" t="n">
        <v>12.80892908</v>
      </c>
    </row>
    <row r="36" spans="1:22">
      <c r="A36" s="15" t="s">
        <v>511</v>
      </c>
      <c r="B36" s="17" t="n">
        <v>6736</v>
      </c>
      <c r="C36" s="18">
        <f>(42.0/B36*100)</f>
        <v/>
      </c>
      <c r="D36" s="19" t="n">
        <v>6694</v>
      </c>
      <c r="E36" s="18" t="n">
        <v>494.69169662</v>
      </c>
      <c r="F36" s="20" t="n">
        <v>3.60570848</v>
      </c>
      <c r="G36" s="18" t="n">
        <v>504.72973854</v>
      </c>
      <c r="H36" s="20" t="n">
        <v>3.12190784</v>
      </c>
      <c r="I36" s="18" t="n">
        <v>490.21820026</v>
      </c>
      <c r="J36" s="20" t="n">
        <v>3.26548828</v>
      </c>
      <c r="K36" s="18" t="n">
        <v>455.91708833</v>
      </c>
      <c r="L36" s="20" t="n">
        <v>4.42388114</v>
      </c>
      <c r="M36" s="18" t="n">
        <v>467.60582163</v>
      </c>
      <c r="N36" s="20" t="n">
        <v>3.41039353</v>
      </c>
      <c r="O36" s="18" t="s">
        <v>481</v>
      </c>
      <c r="P36" s="20" t="s">
        <v>481</v>
      </c>
      <c r="Q36" s="18" t="s">
        <v>481</v>
      </c>
      <c r="R36" s="20" t="s">
        <v>481</v>
      </c>
      <c r="S36" s="18" t="s">
        <v>481</v>
      </c>
      <c r="T36" s="20" t="s">
        <v>481</v>
      </c>
      <c r="U36" s="18" t="n">
        <v>425.31103909</v>
      </c>
      <c r="V36" s="20" t="n">
        <v>8.943753109999999</v>
      </c>
    </row>
    <row r="37" spans="1:22">
      <c r="A37" s="15" t="s">
        <v>512</v>
      </c>
      <c r="B37" s="17" t="n">
        <v>5458</v>
      </c>
      <c r="C37" s="18">
        <f>(88.0/B37*100)</f>
        <v/>
      </c>
      <c r="D37" s="19" t="n">
        <v>5370</v>
      </c>
      <c r="E37" s="18" t="n">
        <v>502.61869789</v>
      </c>
      <c r="F37" s="20" t="n">
        <v>4.68536787</v>
      </c>
      <c r="G37" s="18" t="n">
        <v>510.66995216</v>
      </c>
      <c r="H37" s="20" t="n">
        <v>3.14476203</v>
      </c>
      <c r="I37" s="18" t="n">
        <v>496.24028888</v>
      </c>
      <c r="J37" s="20" t="n">
        <v>3.45505322</v>
      </c>
      <c r="K37" s="18" t="n">
        <v>488.10088563</v>
      </c>
      <c r="L37" s="20" t="n">
        <v>6.04534689</v>
      </c>
      <c r="M37" s="18" t="n">
        <v>398.61657436</v>
      </c>
      <c r="N37" s="20" t="n">
        <v>8.69317599</v>
      </c>
      <c r="O37" s="18" t="s">
        <v>481</v>
      </c>
      <c r="P37" s="20" t="s">
        <v>481</v>
      </c>
      <c r="Q37" s="18" t="s">
        <v>481</v>
      </c>
      <c r="R37" s="20" t="s">
        <v>481</v>
      </c>
      <c r="S37" s="18" t="s">
        <v>481</v>
      </c>
      <c r="T37" s="20" t="s">
        <v>481</v>
      </c>
      <c r="U37" s="18" t="n">
        <v>416.57559823</v>
      </c>
      <c r="V37" s="20" t="n">
        <v>7.21878175</v>
      </c>
    </row>
    <row r="38" spans="1:22">
      <c r="A38" s="15" t="s">
        <v>513</v>
      </c>
      <c r="B38" s="17" t="n">
        <v>5860</v>
      </c>
      <c r="C38" s="18">
        <f>(20.0/B38*100)</f>
        <v/>
      </c>
      <c r="D38" s="19" t="n">
        <v>5840</v>
      </c>
      <c r="E38" s="18" t="n">
        <v>527.2213127</v>
      </c>
      <c r="F38" s="20" t="n">
        <v>3.87278188</v>
      </c>
      <c r="G38" s="18" t="n">
        <v>542.98975544</v>
      </c>
      <c r="H38" s="20" t="n">
        <v>3.80125537</v>
      </c>
      <c r="I38" s="18" t="n">
        <v>524.51868327</v>
      </c>
      <c r="J38" s="20" t="n">
        <v>3.87173066</v>
      </c>
      <c r="K38" s="18" t="n">
        <v>496.8226023</v>
      </c>
      <c r="L38" s="20" t="n">
        <v>6.60346201</v>
      </c>
      <c r="M38" s="18" t="n">
        <v>484.7089518</v>
      </c>
      <c r="N38" s="20" t="n">
        <v>6.53951454</v>
      </c>
      <c r="O38" s="18" t="s">
        <v>481</v>
      </c>
      <c r="P38" s="20" t="s">
        <v>481</v>
      </c>
      <c r="Q38" s="18" t="s">
        <v>481</v>
      </c>
      <c r="R38" s="20" t="s">
        <v>481</v>
      </c>
      <c r="S38" s="18" t="s">
        <v>481</v>
      </c>
      <c r="T38" s="20" t="s">
        <v>481</v>
      </c>
      <c r="U38" s="18" t="n">
        <v>461.14941046</v>
      </c>
      <c r="V38" s="20" t="n">
        <v>8.259861470000001</v>
      </c>
    </row>
    <row r="39" spans="1:22">
      <c r="A39" s="15" t="s">
        <v>514</v>
      </c>
      <c r="B39" s="17" t="n">
        <v>5895</v>
      </c>
      <c r="C39" s="18">
        <f>(33.0/B39*100)</f>
        <v/>
      </c>
      <c r="D39" s="19" t="n">
        <v>5862</v>
      </c>
      <c r="E39" s="18" t="n">
        <v>414.56419997</v>
      </c>
      <c r="F39" s="20" t="n">
        <v>4.64779367</v>
      </c>
      <c r="G39" s="18" t="n">
        <v>434.37350842</v>
      </c>
      <c r="H39" s="20" t="n">
        <v>5.26588976</v>
      </c>
      <c r="I39" s="18" t="n">
        <v>429.15245184</v>
      </c>
      <c r="J39" s="20" t="n">
        <v>4.40850403</v>
      </c>
      <c r="K39" s="18" t="n">
        <v>419.44889295</v>
      </c>
      <c r="L39" s="20" t="n">
        <v>6.39881695</v>
      </c>
      <c r="M39" s="18" t="n">
        <v>387.11765216</v>
      </c>
      <c r="N39" s="20" t="n">
        <v>6.25137534</v>
      </c>
      <c r="O39" s="18" t="s">
        <v>481</v>
      </c>
      <c r="P39" s="20" t="s">
        <v>481</v>
      </c>
      <c r="Q39" s="18" t="s">
        <v>481</v>
      </c>
      <c r="R39" s="20" t="s">
        <v>481</v>
      </c>
      <c r="S39" s="18" t="s">
        <v>481</v>
      </c>
      <c r="T39" s="20" t="s">
        <v>481</v>
      </c>
      <c r="U39" s="18" t="n">
        <v>368.44344901</v>
      </c>
      <c r="V39" s="20" t="n">
        <v>9.530009850000001</v>
      </c>
    </row>
    <row r="40" spans="1:22">
      <c r="A40" s="15" t="s">
        <v>515</v>
      </c>
      <c r="B40" s="17" t="n">
        <v>14157</v>
      </c>
      <c r="C40" s="18">
        <f>(359.0/B40*100)</f>
        <v/>
      </c>
      <c r="D40" s="19" t="n">
        <v>13798</v>
      </c>
      <c r="E40" s="18" t="n">
        <v>501.08009759</v>
      </c>
      <c r="F40" s="20" t="n">
        <v>3.5792118</v>
      </c>
      <c r="G40" s="18" t="n">
        <v>510.34002902</v>
      </c>
      <c r="H40" s="20" t="n">
        <v>3.29627923</v>
      </c>
      <c r="I40" s="18" t="n">
        <v>491.55954069</v>
      </c>
      <c r="J40" s="20" t="n">
        <v>3.44785927</v>
      </c>
      <c r="K40" s="18" t="n">
        <v>475.98746705</v>
      </c>
      <c r="L40" s="20" t="n">
        <v>5.04943426</v>
      </c>
      <c r="M40" s="18" t="n">
        <v>414.04269234</v>
      </c>
      <c r="N40" s="20" t="n">
        <v>6.08916014</v>
      </c>
      <c r="O40" s="18" t="s">
        <v>481</v>
      </c>
      <c r="P40" s="20" t="s">
        <v>481</v>
      </c>
      <c r="Q40" s="18" t="s">
        <v>481</v>
      </c>
      <c r="R40" s="20" t="s">
        <v>481</v>
      </c>
      <c r="S40" s="18" t="s">
        <v>481</v>
      </c>
      <c r="T40" s="20" t="s">
        <v>481</v>
      </c>
      <c r="U40" s="18" t="n">
        <v>416.15334606</v>
      </c>
      <c r="V40" s="20" t="n">
        <v>8.65417102</v>
      </c>
    </row>
    <row r="41" spans="1:22">
      <c r="A41" s="15" t="s">
        <v>516</v>
      </c>
      <c r="B41" s="17" t="n">
        <v>5712</v>
      </c>
      <c r="C41" s="18">
        <f>(47.0/B41*100)</f>
        <v/>
      </c>
      <c r="D41" s="19" t="n">
        <v>5665</v>
      </c>
      <c r="E41" s="18" t="n">
        <v>476.17623224</v>
      </c>
      <c r="F41" s="20" t="n">
        <v>4.20843688</v>
      </c>
      <c r="G41" s="18" t="n">
        <v>485.53390772</v>
      </c>
      <c r="H41" s="20" t="n">
        <v>3.69347959</v>
      </c>
      <c r="I41" s="18" t="n">
        <v>465.51052473</v>
      </c>
      <c r="J41" s="20" t="n">
        <v>3.74519694</v>
      </c>
      <c r="K41" s="18" t="n">
        <v>455.40539969</v>
      </c>
      <c r="L41" s="20" t="n">
        <v>5.84215802</v>
      </c>
      <c r="M41" s="18" t="n">
        <v>431.51482993</v>
      </c>
      <c r="N41" s="20" t="n">
        <v>6.27770112</v>
      </c>
      <c r="O41" s="18" t="s">
        <v>481</v>
      </c>
      <c r="P41" s="20" t="s">
        <v>481</v>
      </c>
      <c r="Q41" s="18" t="n">
        <v>392.51815558</v>
      </c>
      <c r="R41" s="20" t="n">
        <v>16.89642718</v>
      </c>
      <c r="S41" s="18" t="s">
        <v>481</v>
      </c>
      <c r="T41" s="20" t="s">
        <v>481</v>
      </c>
      <c r="U41" s="18" t="n">
        <v>410.77692075</v>
      </c>
      <c r="V41" s="20" t="n">
        <v>10.77862737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360.1777275</v>
      </c>
      <c r="F45" s="20" t="n">
        <v>3.13931525</v>
      </c>
      <c r="G45" s="18" t="n">
        <v>365.8283518</v>
      </c>
      <c r="H45" s="20" t="n">
        <v>3.60948055</v>
      </c>
      <c r="I45" s="18" t="n">
        <v>359.52941552</v>
      </c>
      <c r="J45" s="20" t="n">
        <v>4.02372139</v>
      </c>
      <c r="K45" s="18" t="n">
        <v>350.47163888</v>
      </c>
      <c r="L45" s="20" t="n">
        <v>6.03799603</v>
      </c>
      <c r="M45" s="18" t="s">
        <v>481</v>
      </c>
      <c r="N45" s="20" t="s">
        <v>481</v>
      </c>
      <c r="O45" s="18" t="s">
        <v>481</v>
      </c>
      <c r="P45" s="20" t="s">
        <v>481</v>
      </c>
      <c r="Q45" s="18" t="n">
        <v>286.59635</v>
      </c>
      <c r="R45" s="20" t="n">
        <v>30.62075743</v>
      </c>
      <c r="S45" s="18" t="n">
        <v>353.63492204</v>
      </c>
      <c r="T45" s="20" t="n">
        <v>17.95847537</v>
      </c>
      <c r="U45" s="18" t="n">
        <v>337.69391857</v>
      </c>
      <c r="V45" s="20" t="n">
        <v>6.6433296</v>
      </c>
    </row>
    <row r="46" spans="1:22">
      <c r="A46" s="15" t="s">
        <v>521</v>
      </c>
      <c r="B46" s="17" t="n">
        <v>23141</v>
      </c>
      <c r="C46" s="18">
        <f>(1857.0/B46*100)</f>
        <v/>
      </c>
      <c r="D46" s="19" t="n">
        <v>21284</v>
      </c>
      <c r="E46" s="18" t="n">
        <v>388.51161914</v>
      </c>
      <c r="F46" s="20" t="n">
        <v>4.21267789</v>
      </c>
      <c r="G46" s="18" t="n">
        <v>406.64487122</v>
      </c>
      <c r="H46" s="20" t="n">
        <v>4.22831479</v>
      </c>
      <c r="I46" s="18" t="n">
        <v>396.5301955</v>
      </c>
      <c r="J46" s="20" t="n">
        <v>3.31914954</v>
      </c>
      <c r="K46" s="18" t="n">
        <v>374.07976269</v>
      </c>
      <c r="L46" s="20" t="n">
        <v>4.78895208</v>
      </c>
      <c r="M46" s="18" t="n">
        <v>337.5417534</v>
      </c>
      <c r="N46" s="20" t="n">
        <v>3.26574895</v>
      </c>
      <c r="O46" s="18" t="s">
        <v>481</v>
      </c>
      <c r="P46" s="20" t="s">
        <v>481</v>
      </c>
      <c r="Q46" s="18" t="s">
        <v>481</v>
      </c>
      <c r="R46" s="20" t="s">
        <v>481</v>
      </c>
      <c r="S46" s="18" t="s">
        <v>481</v>
      </c>
      <c r="T46" s="20" t="s">
        <v>481</v>
      </c>
      <c r="U46" s="18" t="n">
        <v>344.65946379</v>
      </c>
      <c r="V46" s="20" t="n">
        <v>4.0506612</v>
      </c>
    </row>
    <row r="47" spans="1:22">
      <c r="A47" s="15" t="s">
        <v>522</v>
      </c>
      <c r="B47" s="17" t="n">
        <v>5928</v>
      </c>
      <c r="C47" s="18">
        <f>(223.0/B47*100)</f>
        <v/>
      </c>
      <c r="D47" s="19" t="n">
        <v>5705</v>
      </c>
      <c r="E47" s="18" t="n">
        <v>448.87946833</v>
      </c>
      <c r="F47" s="20" t="n">
        <v>4.87683597</v>
      </c>
      <c r="G47" s="18" t="n">
        <v>461.90600801</v>
      </c>
      <c r="H47" s="20" t="n">
        <v>4.26404611</v>
      </c>
      <c r="I47" s="18" t="n">
        <v>455.33578939</v>
      </c>
      <c r="J47" s="20" t="n">
        <v>4.35422251</v>
      </c>
      <c r="K47" s="18" t="n">
        <v>441.8993875</v>
      </c>
      <c r="L47" s="20" t="n">
        <v>6.71485511</v>
      </c>
      <c r="M47" s="18" t="n">
        <v>368.1951933</v>
      </c>
      <c r="N47" s="20" t="n">
        <v>6.312425</v>
      </c>
      <c r="O47" s="18" t="s">
        <v>481</v>
      </c>
      <c r="P47" s="20" t="s">
        <v>481</v>
      </c>
      <c r="Q47" s="18" t="s">
        <v>481</v>
      </c>
      <c r="R47" s="20" t="s">
        <v>481</v>
      </c>
      <c r="S47" s="18" t="s">
        <v>481</v>
      </c>
      <c r="T47" s="20" t="s">
        <v>481</v>
      </c>
      <c r="U47" s="18" t="n">
        <v>388.68421364</v>
      </c>
      <c r="V47" s="20" t="n">
        <v>6.29594505</v>
      </c>
    </row>
    <row r="48" spans="1:22">
      <c r="A48" s="15" t="s">
        <v>523</v>
      </c>
      <c r="B48" s="17" t="n">
        <v>9841</v>
      </c>
      <c r="C48" s="18">
        <f>(7.0/B48*100)</f>
        <v/>
      </c>
      <c r="D48" s="19" t="n">
        <v>9834</v>
      </c>
      <c r="E48" s="18" t="n">
        <v>559.6675392</v>
      </c>
      <c r="F48" s="20" t="n">
        <v>6.51956314</v>
      </c>
      <c r="G48" s="18" t="n">
        <v>564.11395974</v>
      </c>
      <c r="H48" s="20" t="n">
        <v>5.49934338</v>
      </c>
      <c r="I48" s="18" t="n">
        <v>517.83120233</v>
      </c>
      <c r="J48" s="20" t="n">
        <v>4.87869564</v>
      </c>
      <c r="K48" s="18" t="n">
        <v>481.20994105</v>
      </c>
      <c r="L48" s="20" t="n">
        <v>6.76566149</v>
      </c>
      <c r="M48" s="18" t="n">
        <v>484.09279329</v>
      </c>
      <c r="N48" s="20" t="n">
        <v>7.99371132</v>
      </c>
      <c r="O48" s="18" t="s">
        <v>481</v>
      </c>
      <c r="P48" s="20" t="s">
        <v>481</v>
      </c>
      <c r="Q48" s="18" t="s">
        <v>481</v>
      </c>
      <c r="R48" s="20" t="s">
        <v>481</v>
      </c>
      <c r="S48" s="18" t="s">
        <v>481</v>
      </c>
      <c r="T48" s="20" t="s">
        <v>481</v>
      </c>
      <c r="U48" s="18" t="n">
        <v>428.03589077</v>
      </c>
      <c r="V48" s="20" t="n">
        <v>20.62441547</v>
      </c>
    </row>
    <row r="49" spans="1:22">
      <c r="A49" s="15" t="s">
        <v>524</v>
      </c>
      <c r="B49" s="17" t="n">
        <v>6349</v>
      </c>
      <c r="C49" s="18">
        <f>(56.0/B49*100)</f>
        <v/>
      </c>
      <c r="D49" s="19" t="n">
        <v>6293</v>
      </c>
      <c r="E49" s="18" t="n">
        <v>401.48382565</v>
      </c>
      <c r="F49" s="20" t="n">
        <v>4.61096808</v>
      </c>
      <c r="G49" s="18" t="n">
        <v>425.60142128</v>
      </c>
      <c r="H49" s="20" t="n">
        <v>3.64446566</v>
      </c>
      <c r="I49" s="18" t="n">
        <v>411.41819232</v>
      </c>
      <c r="J49" s="20" t="n">
        <v>3.95878882</v>
      </c>
      <c r="K49" s="18" t="n">
        <v>397.30519885</v>
      </c>
      <c r="L49" s="20" t="n">
        <v>3.99124125</v>
      </c>
      <c r="M49" s="18" t="s">
        <v>481</v>
      </c>
      <c r="N49" s="20" t="s">
        <v>481</v>
      </c>
      <c r="O49" s="18" t="s">
        <v>481</v>
      </c>
      <c r="P49" s="20" t="s">
        <v>481</v>
      </c>
      <c r="Q49" s="18" t="s">
        <v>481</v>
      </c>
      <c r="R49" s="20" t="s">
        <v>481</v>
      </c>
      <c r="S49" s="18" t="n">
        <v>380.61410237</v>
      </c>
      <c r="T49" s="20" t="n">
        <v>47.56570289</v>
      </c>
      <c r="U49" s="18" t="n">
        <v>357.15774463</v>
      </c>
      <c r="V49" s="20" t="n">
        <v>9.287967070000001</v>
      </c>
    </row>
    <row r="50" spans="1:22">
      <c r="A50" s="15" t="s">
        <v>525</v>
      </c>
      <c r="B50" s="17" t="n">
        <v>11795</v>
      </c>
      <c r="C50" s="18">
        <f>(260.0/B50*100)</f>
        <v/>
      </c>
      <c r="D50" s="19" t="n">
        <v>11535</v>
      </c>
      <c r="E50" s="18" t="n">
        <v>393.61039687</v>
      </c>
      <c r="F50" s="20" t="n">
        <v>3.17120975</v>
      </c>
      <c r="G50" s="18" t="n">
        <v>405.15261788</v>
      </c>
      <c r="H50" s="20" t="n">
        <v>2.84850264</v>
      </c>
      <c r="I50" s="18" t="n">
        <v>387.72474699</v>
      </c>
      <c r="J50" s="20" t="n">
        <v>2.92993939</v>
      </c>
      <c r="K50" s="18" t="n">
        <v>364.05172775</v>
      </c>
      <c r="L50" s="20" t="n">
        <v>5.10132424</v>
      </c>
      <c r="M50" s="18" t="n">
        <v>347.83550743</v>
      </c>
      <c r="N50" s="20" t="n">
        <v>9.218126939999999</v>
      </c>
      <c r="O50" s="18" t="s">
        <v>481</v>
      </c>
      <c r="P50" s="20" t="s">
        <v>481</v>
      </c>
      <c r="Q50" s="18" t="s">
        <v>481</v>
      </c>
      <c r="R50" s="20" t="s">
        <v>481</v>
      </c>
      <c r="S50" s="18" t="s">
        <v>481</v>
      </c>
      <c r="T50" s="20" t="s">
        <v>481</v>
      </c>
      <c r="U50" s="18" t="n">
        <v>337.29626462</v>
      </c>
      <c r="V50" s="20" t="n">
        <v>10.13108432</v>
      </c>
    </row>
    <row r="51" spans="1:22">
      <c r="A51" s="15" t="s">
        <v>526</v>
      </c>
      <c r="B51" s="17" t="n">
        <v>6866</v>
      </c>
      <c r="C51" s="18">
        <f>(114.0/B51*100)</f>
        <v/>
      </c>
      <c r="D51" s="19" t="n">
        <v>6752</v>
      </c>
      <c r="E51" s="18" t="n">
        <v>408.81458661</v>
      </c>
      <c r="F51" s="20" t="n">
        <v>3.84141263</v>
      </c>
      <c r="G51" s="18" t="n">
        <v>420.2938956</v>
      </c>
      <c r="H51" s="20" t="n">
        <v>3.65304337</v>
      </c>
      <c r="I51" s="18" t="n">
        <v>400.29446406</v>
      </c>
      <c r="J51" s="20" t="n">
        <v>3.48467565</v>
      </c>
      <c r="K51" s="18" t="n">
        <v>382.92237693</v>
      </c>
      <c r="L51" s="20" t="n">
        <v>4.036173</v>
      </c>
      <c r="M51" s="18" t="n">
        <v>373.93188865</v>
      </c>
      <c r="N51" s="20" t="n">
        <v>6.27375186</v>
      </c>
      <c r="O51" s="18" t="s">
        <v>481</v>
      </c>
      <c r="P51" s="20" t="s">
        <v>481</v>
      </c>
      <c r="Q51" s="18" t="n">
        <v>380.5422133</v>
      </c>
      <c r="R51" s="20" t="n">
        <v>4.31283207</v>
      </c>
      <c r="S51" s="18" t="s">
        <v>481</v>
      </c>
      <c r="T51" s="20" t="s">
        <v>481</v>
      </c>
      <c r="U51" s="18" t="n">
        <v>360.88513553</v>
      </c>
      <c r="V51" s="20" t="n">
        <v>6.86274942</v>
      </c>
    </row>
    <row r="52" spans="1:22">
      <c r="A52" s="15" t="s">
        <v>527</v>
      </c>
      <c r="B52" s="17" t="n">
        <v>5809</v>
      </c>
      <c r="C52" s="18">
        <f>(88.0/B52*100)</f>
        <v/>
      </c>
      <c r="D52" s="19" t="n">
        <v>5721</v>
      </c>
      <c r="E52" s="18" t="n">
        <v>467.480476</v>
      </c>
      <c r="F52" s="20" t="n">
        <v>4.09795349</v>
      </c>
      <c r="G52" s="18" t="n">
        <v>490.00296005</v>
      </c>
      <c r="H52" s="20" t="n">
        <v>3.77595598</v>
      </c>
      <c r="I52" s="18" t="n">
        <v>470.92791761</v>
      </c>
      <c r="J52" s="20" t="n">
        <v>3.53271239</v>
      </c>
      <c r="K52" s="18" t="n">
        <v>450.5909113</v>
      </c>
      <c r="L52" s="20" t="n">
        <v>3.64318389</v>
      </c>
      <c r="M52" s="18" t="n">
        <v>396.92682724</v>
      </c>
      <c r="N52" s="20" t="n">
        <v>5.74616255</v>
      </c>
      <c r="O52" s="18" t="s">
        <v>481</v>
      </c>
      <c r="P52" s="20" t="s">
        <v>481</v>
      </c>
      <c r="Q52" s="18" t="s">
        <v>481</v>
      </c>
      <c r="R52" s="20" t="s">
        <v>481</v>
      </c>
      <c r="S52" s="18" t="s">
        <v>481</v>
      </c>
      <c r="T52" s="20" t="s">
        <v>481</v>
      </c>
      <c r="U52" s="18" t="n">
        <v>415.64162414</v>
      </c>
      <c r="V52" s="20" t="n">
        <v>7.61465828</v>
      </c>
    </row>
    <row r="53" spans="1:22">
      <c r="A53" s="15" t="s">
        <v>528</v>
      </c>
      <c r="B53" s="17" t="n">
        <v>5571</v>
      </c>
      <c r="C53" s="18">
        <f>(95.0/B53*100)</f>
        <v/>
      </c>
      <c r="D53" s="19" t="n">
        <v>5476</v>
      </c>
      <c r="E53" s="18" t="n">
        <v>454.43230123</v>
      </c>
      <c r="F53" s="20" t="n">
        <v>3.12301458</v>
      </c>
      <c r="G53" s="18" t="n">
        <v>453.88892513</v>
      </c>
      <c r="H53" s="20" t="n">
        <v>2.78153971</v>
      </c>
      <c r="I53" s="18" t="n">
        <v>435.91142964</v>
      </c>
      <c r="J53" s="20" t="n">
        <v>3.25193468</v>
      </c>
      <c r="K53" s="18" t="n">
        <v>412.27855724</v>
      </c>
      <c r="L53" s="20" t="n">
        <v>5.54955012</v>
      </c>
      <c r="M53" s="18" t="n">
        <v>381.39321237</v>
      </c>
      <c r="N53" s="20" t="n">
        <v>6.31804133</v>
      </c>
      <c r="O53" s="18" t="s">
        <v>481</v>
      </c>
      <c r="P53" s="20" t="s">
        <v>481</v>
      </c>
      <c r="Q53" s="18" t="s">
        <v>481</v>
      </c>
      <c r="R53" s="20" t="s">
        <v>481</v>
      </c>
      <c r="S53" s="18" t="s">
        <v>481</v>
      </c>
      <c r="T53" s="20" t="s">
        <v>481</v>
      </c>
      <c r="U53" s="18" t="n">
        <v>374.83364719</v>
      </c>
      <c r="V53" s="20" t="n">
        <v>6.98933711</v>
      </c>
    </row>
    <row r="54" spans="1:22">
      <c r="A54" s="15" t="s">
        <v>529</v>
      </c>
      <c r="B54" s="17" t="n">
        <v>4740</v>
      </c>
      <c r="C54" s="18">
        <f>(276.0/B54*100)</f>
        <v/>
      </c>
      <c r="D54" s="19" t="n">
        <v>4464</v>
      </c>
      <c r="E54" s="18" t="n">
        <v>339.65396873</v>
      </c>
      <c r="F54" s="20" t="n">
        <v>2.9912915</v>
      </c>
      <c r="G54" s="18" t="n">
        <v>342.87173322</v>
      </c>
      <c r="H54" s="20" t="n">
        <v>4.40524098</v>
      </c>
      <c r="I54" s="18" t="n">
        <v>338.43569156</v>
      </c>
      <c r="J54" s="20" t="n">
        <v>4.45819353</v>
      </c>
      <c r="K54" s="18" t="n">
        <v>316.77644062</v>
      </c>
      <c r="L54" s="20" t="n">
        <v>5.55152049</v>
      </c>
      <c r="M54" s="18" t="n">
        <v>282.45388762</v>
      </c>
      <c r="N54" s="20" t="n">
        <v>5.79499154</v>
      </c>
      <c r="O54" s="18" t="s">
        <v>481</v>
      </c>
      <c r="P54" s="20" t="s">
        <v>481</v>
      </c>
      <c r="Q54" s="18" t="s">
        <v>481</v>
      </c>
      <c r="R54" s="20" t="s">
        <v>481</v>
      </c>
      <c r="S54" s="18" t="s">
        <v>481</v>
      </c>
      <c r="T54" s="20" t="s">
        <v>481</v>
      </c>
      <c r="U54" s="18" t="n">
        <v>278.02885608</v>
      </c>
      <c r="V54" s="20" t="n">
        <v>4.94351952</v>
      </c>
    </row>
    <row r="55" spans="1:22">
      <c r="A55" s="15" t="s">
        <v>530</v>
      </c>
      <c r="B55" s="17" t="n">
        <v>5316</v>
      </c>
      <c r="C55" s="18">
        <f>(22.0/B55*100)</f>
        <v/>
      </c>
      <c r="D55" s="19" t="n">
        <v>5294</v>
      </c>
      <c r="E55" s="18" t="n">
        <v>402.45289018</v>
      </c>
      <c r="F55" s="20" t="n">
        <v>3.37868188</v>
      </c>
      <c r="G55" s="18" t="n">
        <v>424.59389497</v>
      </c>
      <c r="H55" s="20" t="n">
        <v>3.6420382</v>
      </c>
      <c r="I55" s="18" t="n">
        <v>408.20428055</v>
      </c>
      <c r="J55" s="20" t="n">
        <v>3.44616963</v>
      </c>
      <c r="K55" s="18" t="n">
        <v>374.34753992</v>
      </c>
      <c r="L55" s="20" t="n">
        <v>7.6616758</v>
      </c>
      <c r="M55" s="18" t="s">
        <v>481</v>
      </c>
      <c r="N55" s="20" t="s">
        <v>481</v>
      </c>
      <c r="O55" s="18" t="s">
        <v>481</v>
      </c>
      <c r="P55" s="20" t="s">
        <v>481</v>
      </c>
      <c r="Q55" s="18" t="s">
        <v>481</v>
      </c>
      <c r="R55" s="20" t="s">
        <v>481</v>
      </c>
      <c r="S55" s="18" t="n">
        <v>299.54641133</v>
      </c>
      <c r="T55" s="20" t="n">
        <v>14.95529181</v>
      </c>
      <c r="U55" s="18" t="n">
        <v>303.31972384</v>
      </c>
      <c r="V55" s="20" t="n">
        <v>7.944925</v>
      </c>
    </row>
    <row r="56" spans="1:22">
      <c r="A56" s="15" t="s">
        <v>531</v>
      </c>
      <c r="B56" s="17" t="n">
        <v>5359</v>
      </c>
      <c r="C56" s="18">
        <f>(77.0/B56*100)</f>
        <v/>
      </c>
      <c r="D56" s="19" t="n">
        <v>5282</v>
      </c>
      <c r="E56" s="18" t="n">
        <v>575.37953453</v>
      </c>
      <c r="F56" s="20" t="n">
        <v>4.99858364</v>
      </c>
      <c r="G56" s="18" t="n">
        <v>567.33485235</v>
      </c>
      <c r="H56" s="20" t="n">
        <v>4.23610701</v>
      </c>
      <c r="I56" s="18" t="n">
        <v>544.17574244</v>
      </c>
      <c r="J56" s="20" t="n">
        <v>3.93266432</v>
      </c>
      <c r="K56" s="18" t="n">
        <v>535.56573385</v>
      </c>
      <c r="L56" s="20" t="n">
        <v>8.08172852</v>
      </c>
      <c r="M56" s="18" t="n">
        <v>522.89956135</v>
      </c>
      <c r="N56" s="20" t="n">
        <v>3.32033569</v>
      </c>
      <c r="O56" s="18" t="s">
        <v>481</v>
      </c>
      <c r="P56" s="20" t="s">
        <v>481</v>
      </c>
      <c r="Q56" s="18" t="s">
        <v>481</v>
      </c>
      <c r="R56" s="20" t="s">
        <v>481</v>
      </c>
      <c r="S56" s="18" t="s">
        <v>481</v>
      </c>
      <c r="T56" s="20" t="s">
        <v>481</v>
      </c>
      <c r="U56" s="18" t="n">
        <v>510.48918672</v>
      </c>
      <c r="V56" s="20" t="n">
        <v>16.33115461</v>
      </c>
    </row>
    <row r="57" spans="1:22">
      <c r="A57" s="15" t="s">
        <v>532</v>
      </c>
      <c r="B57" s="17" t="n">
        <v>6513</v>
      </c>
      <c r="C57" s="18">
        <f>(0.0/B57*100)</f>
        <v/>
      </c>
      <c r="D57" s="19" t="n">
        <v>6513</v>
      </c>
      <c r="E57" s="18" t="n">
        <v>383.64682499</v>
      </c>
      <c r="F57" s="20" t="n">
        <v>3.5714649</v>
      </c>
      <c r="G57" s="18" t="n">
        <v>404.34809771</v>
      </c>
      <c r="H57" s="20" t="n">
        <v>4.59165482</v>
      </c>
      <c r="I57" s="18" t="n">
        <v>382.46414915</v>
      </c>
      <c r="J57" s="20" t="n">
        <v>3.27911692</v>
      </c>
      <c r="K57" s="18" t="n">
        <v>363.6305211</v>
      </c>
      <c r="L57" s="20" t="n">
        <v>5.40534413</v>
      </c>
      <c r="M57" s="18" t="s">
        <v>481</v>
      </c>
      <c r="N57" s="20" t="s">
        <v>481</v>
      </c>
      <c r="O57" s="18" t="s">
        <v>481</v>
      </c>
      <c r="P57" s="20" t="s">
        <v>481</v>
      </c>
      <c r="Q57" s="18" t="s">
        <v>481</v>
      </c>
      <c r="R57" s="20" t="s">
        <v>481</v>
      </c>
      <c r="S57" s="18" t="n">
        <v>376.59646585</v>
      </c>
      <c r="T57" s="20" t="n">
        <v>52.95008937</v>
      </c>
      <c r="U57" s="18" t="n">
        <v>359.02063125</v>
      </c>
      <c r="V57" s="20" t="n">
        <v>10.96262058</v>
      </c>
    </row>
    <row r="58" spans="1:22">
      <c r="A58" s="15" t="s">
        <v>533</v>
      </c>
      <c r="B58" s="17" t="n">
        <v>7267</v>
      </c>
      <c r="C58" s="18">
        <f>(10.0/B58*100)</f>
        <v/>
      </c>
      <c r="D58" s="19" t="n">
        <v>7257</v>
      </c>
      <c r="E58" s="18" t="n">
        <v>386.63656278</v>
      </c>
      <c r="F58" s="20" t="n">
        <v>3.05021408</v>
      </c>
      <c r="G58" s="18" t="n">
        <v>383.1356877</v>
      </c>
      <c r="H58" s="20" t="n">
        <v>3.72488227</v>
      </c>
      <c r="I58" s="18" t="n">
        <v>387.92914705</v>
      </c>
      <c r="J58" s="20" t="n">
        <v>4.00851738</v>
      </c>
      <c r="K58" s="18" t="n">
        <v>368.68442199</v>
      </c>
      <c r="L58" s="20" t="n">
        <v>5.87828275</v>
      </c>
      <c r="M58" s="18" t="s">
        <v>481</v>
      </c>
      <c r="N58" s="20" t="s">
        <v>481</v>
      </c>
      <c r="O58" s="18" t="s">
        <v>481</v>
      </c>
      <c r="P58" s="20" t="s">
        <v>481</v>
      </c>
      <c r="Q58" s="18" t="s">
        <v>481</v>
      </c>
      <c r="R58" s="20" t="s">
        <v>481</v>
      </c>
      <c r="S58" s="18" t="n">
        <v>302.46207591</v>
      </c>
      <c r="T58" s="20" t="n">
        <v>16.22311674</v>
      </c>
      <c r="U58" s="18" t="n">
        <v>297.85263605</v>
      </c>
      <c r="V58" s="20" t="n">
        <v>17.43801863</v>
      </c>
    </row>
    <row r="59" spans="1:22">
      <c r="A59" s="15" t="s">
        <v>534</v>
      </c>
      <c r="B59" s="17" t="n">
        <v>4826</v>
      </c>
      <c r="C59" s="18">
        <f>(26.0/B59*100)</f>
        <v/>
      </c>
      <c r="D59" s="19" t="n">
        <v>4800</v>
      </c>
      <c r="E59" s="18" t="n">
        <v>364.29117764</v>
      </c>
      <c r="F59" s="20" t="n">
        <v>3.54494247</v>
      </c>
      <c r="G59" s="18" t="n">
        <v>379.33253838</v>
      </c>
      <c r="H59" s="20" t="n">
        <v>3.3088907</v>
      </c>
      <c r="I59" s="18" t="n">
        <v>359.41043709</v>
      </c>
      <c r="J59" s="20" t="n">
        <v>3.28067759</v>
      </c>
      <c r="K59" s="18" t="n">
        <v>331.60348464</v>
      </c>
      <c r="L59" s="20" t="n">
        <v>4.40633975</v>
      </c>
      <c r="M59" s="18" t="s">
        <v>481</v>
      </c>
      <c r="N59" s="20" t="s">
        <v>481</v>
      </c>
      <c r="O59" s="18" t="s">
        <v>481</v>
      </c>
      <c r="P59" s="20" t="s">
        <v>481</v>
      </c>
      <c r="Q59" s="18" t="s">
        <v>481</v>
      </c>
      <c r="R59" s="20" t="s">
        <v>481</v>
      </c>
      <c r="S59" s="18" t="n">
        <v>288.29623432</v>
      </c>
      <c r="T59" s="20" t="n">
        <v>18.50172732</v>
      </c>
      <c r="U59" s="18" t="n">
        <v>291.16707586</v>
      </c>
      <c r="V59" s="20" t="n">
        <v>7.92083949</v>
      </c>
    </row>
    <row r="60" spans="1:22">
      <c r="A60" s="15" t="s">
        <v>535</v>
      </c>
      <c r="B60" s="17" t="n">
        <v>4546</v>
      </c>
      <c r="C60" s="18">
        <f>(15.0/B60*100)</f>
        <v/>
      </c>
      <c r="D60" s="19" t="n">
        <v>4531</v>
      </c>
      <c r="E60" s="18" t="n">
        <v>397.75796585</v>
      </c>
      <c r="F60" s="20" t="n">
        <v>4.79463691</v>
      </c>
      <c r="G60" s="18" t="n">
        <v>408.73401795</v>
      </c>
      <c r="H60" s="20" t="n">
        <v>5.09908774</v>
      </c>
      <c r="I60" s="18" t="n">
        <v>390.35052983</v>
      </c>
      <c r="J60" s="20" t="n">
        <v>6.17987708</v>
      </c>
      <c r="K60" s="18" t="n">
        <v>358.9625976</v>
      </c>
      <c r="L60" s="20" t="n">
        <v>9.1807117</v>
      </c>
      <c r="M60" s="18" t="s">
        <v>481</v>
      </c>
      <c r="N60" s="20" t="s">
        <v>481</v>
      </c>
      <c r="O60" s="18" t="s">
        <v>481</v>
      </c>
      <c r="P60" s="20" t="s">
        <v>481</v>
      </c>
      <c r="Q60" s="18" t="s">
        <v>481</v>
      </c>
      <c r="R60" s="20" t="s">
        <v>481</v>
      </c>
      <c r="S60" s="18" t="n">
        <v>329.41699357</v>
      </c>
      <c r="T60" s="20" t="n">
        <v>27.39569509</v>
      </c>
      <c r="U60" s="18" t="n">
        <v>374.24759132</v>
      </c>
      <c r="V60" s="20" t="n">
        <v>9.924103390000001</v>
      </c>
    </row>
    <row r="61" spans="1:22">
      <c r="A61" s="15" t="s">
        <v>536</v>
      </c>
      <c r="B61" s="17" t="n">
        <v>6525</v>
      </c>
      <c r="C61" s="18">
        <f>(150.0/B61*100)</f>
        <v/>
      </c>
      <c r="D61" s="19" t="n">
        <v>6375</v>
      </c>
      <c r="E61" s="18" t="n">
        <v>488.06439243</v>
      </c>
      <c r="F61" s="20" t="n">
        <v>2.8872578</v>
      </c>
      <c r="G61" s="18" t="n">
        <v>491.86710421</v>
      </c>
      <c r="H61" s="20" t="n">
        <v>3.24968505</v>
      </c>
      <c r="I61" s="18" t="n">
        <v>474.26676982</v>
      </c>
      <c r="J61" s="20" t="n">
        <v>2.8928591</v>
      </c>
      <c r="K61" s="18" t="n">
        <v>459.68663773</v>
      </c>
      <c r="L61" s="20" t="n">
        <v>7.29630304</v>
      </c>
      <c r="M61" s="18" t="n">
        <v>410.6859362</v>
      </c>
      <c r="N61" s="20" t="n">
        <v>8.40654574</v>
      </c>
      <c r="O61" s="18" t="s">
        <v>481</v>
      </c>
      <c r="P61" s="20" t="s">
        <v>481</v>
      </c>
      <c r="Q61" s="18" t="s">
        <v>481</v>
      </c>
      <c r="R61" s="20" t="s">
        <v>481</v>
      </c>
      <c r="S61" s="18" t="s">
        <v>481</v>
      </c>
      <c r="T61" s="20" t="s">
        <v>481</v>
      </c>
      <c r="U61" s="18" t="n">
        <v>422.30908481</v>
      </c>
      <c r="V61" s="20" t="n">
        <v>8.00516741</v>
      </c>
    </row>
    <row r="62" spans="1:22">
      <c r="A62" s="15" t="s">
        <v>537</v>
      </c>
      <c r="B62" s="17" t="n">
        <v>4476</v>
      </c>
      <c r="C62" s="18">
        <f>(3.0/B62*100)</f>
        <v/>
      </c>
      <c r="D62" s="19" t="n">
        <v>4473</v>
      </c>
      <c r="E62" s="18" t="n">
        <v>557.32721015</v>
      </c>
      <c r="F62" s="20" t="n">
        <v>3.56230939</v>
      </c>
      <c r="G62" s="18" t="n">
        <v>565.52153446</v>
      </c>
      <c r="H62" s="20" t="n">
        <v>2.65097541</v>
      </c>
      <c r="I62" s="18" t="n">
        <v>535.12439998</v>
      </c>
      <c r="J62" s="20" t="n">
        <v>1.81382168</v>
      </c>
      <c r="K62" s="18" t="n">
        <v>511.96663272</v>
      </c>
      <c r="L62" s="20" t="n">
        <v>4.99067208</v>
      </c>
      <c r="M62" s="18" t="n">
        <v>526.4345921</v>
      </c>
      <c r="N62" s="20" t="n">
        <v>4.54256942</v>
      </c>
      <c r="O62" s="18" t="s">
        <v>481</v>
      </c>
      <c r="P62" s="20" t="s">
        <v>481</v>
      </c>
      <c r="Q62" s="18" t="s">
        <v>481</v>
      </c>
      <c r="R62" s="20" t="s">
        <v>481</v>
      </c>
      <c r="S62" s="18" t="s">
        <v>481</v>
      </c>
      <c r="T62" s="20" t="s">
        <v>481</v>
      </c>
      <c r="U62" s="18" t="n">
        <v>507.4973126</v>
      </c>
      <c r="V62" s="20" t="n">
        <v>21.45381524</v>
      </c>
    </row>
    <row r="63" spans="1:22">
      <c r="A63" s="15" t="s">
        <v>538</v>
      </c>
      <c r="B63" s="17" t="n">
        <v>5324</v>
      </c>
      <c r="C63" s="18">
        <f>(13.0/B63*100)</f>
        <v/>
      </c>
      <c r="D63" s="19" t="n">
        <v>5311</v>
      </c>
      <c r="E63" s="18" t="n">
        <v>371.92114289</v>
      </c>
      <c r="F63" s="20" t="n">
        <v>3.67806685</v>
      </c>
      <c r="G63" s="18" t="n">
        <v>395.99229363</v>
      </c>
      <c r="H63" s="20" t="n">
        <v>3.06062015</v>
      </c>
      <c r="I63" s="18" t="n">
        <v>372.29778292</v>
      </c>
      <c r="J63" s="20" t="n">
        <v>2.81758024</v>
      </c>
      <c r="K63" s="18" t="n">
        <v>357.89595277</v>
      </c>
      <c r="L63" s="20" t="n">
        <v>5.03045248</v>
      </c>
      <c r="M63" s="18" t="s">
        <v>481</v>
      </c>
      <c r="N63" s="20" t="s">
        <v>481</v>
      </c>
      <c r="O63" s="18" t="s">
        <v>481</v>
      </c>
      <c r="P63" s="20" t="s">
        <v>481</v>
      </c>
      <c r="Q63" s="18" t="n">
        <v>287.10459077</v>
      </c>
      <c r="R63" s="20" t="n">
        <v>56.8770081</v>
      </c>
      <c r="S63" s="18" t="n">
        <v>290.95591339</v>
      </c>
      <c r="T63" s="20" t="n">
        <v>41.60583903</v>
      </c>
      <c r="U63" s="18" t="n">
        <v>329.15958193</v>
      </c>
      <c r="V63" s="20" t="n">
        <v>4.63731587</v>
      </c>
    </row>
    <row r="64" spans="1:22">
      <c r="A64" s="15" t="s">
        <v>539</v>
      </c>
      <c r="B64" s="17" t="n">
        <v>3634</v>
      </c>
      <c r="C64" s="18">
        <f>(3.0/B64*100)</f>
        <v/>
      </c>
      <c r="D64" s="19" t="n">
        <v>3631</v>
      </c>
      <c r="E64" s="18" t="n">
        <v>496.36739175</v>
      </c>
      <c r="F64" s="20" t="n">
        <v>3.48854402</v>
      </c>
      <c r="G64" s="18" t="n">
        <v>498.11707444</v>
      </c>
      <c r="H64" s="20" t="n">
        <v>2.80069836</v>
      </c>
      <c r="I64" s="18" t="n">
        <v>469.00801178</v>
      </c>
      <c r="J64" s="20" t="n">
        <v>3.81061235</v>
      </c>
      <c r="K64" s="18" t="n">
        <v>412.15949827</v>
      </c>
      <c r="L64" s="20" t="n">
        <v>6.93460743</v>
      </c>
      <c r="M64" s="18" t="s">
        <v>481</v>
      </c>
      <c r="N64" s="20" t="s">
        <v>481</v>
      </c>
      <c r="O64" s="18" t="s">
        <v>481</v>
      </c>
      <c r="P64" s="20" t="s">
        <v>481</v>
      </c>
      <c r="Q64" s="18" t="s">
        <v>481</v>
      </c>
      <c r="R64" s="20" t="s">
        <v>481</v>
      </c>
      <c r="S64" s="18" t="n">
        <v>295.51954906</v>
      </c>
      <c r="T64" s="20" t="n">
        <v>93.1405654</v>
      </c>
      <c r="U64" s="18" t="n">
        <v>325.45219533</v>
      </c>
      <c r="V64" s="20" t="n">
        <v>11.07274228</v>
      </c>
    </row>
    <row r="65" spans="1:22">
      <c r="A65" s="15" t="s">
        <v>540</v>
      </c>
      <c r="B65" s="17" t="n">
        <v>5325</v>
      </c>
      <c r="C65" s="18">
        <f>(14.0/B65*100)</f>
        <v/>
      </c>
      <c r="D65" s="19" t="n">
        <v>5311</v>
      </c>
      <c r="E65" s="18" t="n">
        <v>431.28019275</v>
      </c>
      <c r="F65" s="20" t="n">
        <v>3.2016885</v>
      </c>
      <c r="G65" s="18" t="n">
        <v>448.13793202</v>
      </c>
      <c r="H65" s="20" t="n">
        <v>3.74769781</v>
      </c>
      <c r="I65" s="18" t="n">
        <v>405.03172911</v>
      </c>
      <c r="J65" s="20" t="n">
        <v>3.1932059</v>
      </c>
      <c r="K65" s="18" t="n">
        <v>363.68810194</v>
      </c>
      <c r="L65" s="20" t="n">
        <v>6.99951186</v>
      </c>
      <c r="M65" s="18" t="s">
        <v>481</v>
      </c>
      <c r="N65" s="20" t="s">
        <v>481</v>
      </c>
      <c r="O65" s="18" t="s">
        <v>481</v>
      </c>
      <c r="P65" s="20" t="s">
        <v>481</v>
      </c>
      <c r="Q65" s="18" t="n">
        <v>367.89495327</v>
      </c>
      <c r="R65" s="20" t="n">
        <v>28.42239095</v>
      </c>
      <c r="S65" s="18" t="s">
        <v>481</v>
      </c>
      <c r="T65" s="20" t="s">
        <v>481</v>
      </c>
      <c r="U65" s="18" t="n">
        <v>341.80709738</v>
      </c>
      <c r="V65" s="20" t="n">
        <v>7.70272159</v>
      </c>
    </row>
    <row r="66" spans="1:22">
      <c r="A66" s="15" t="s">
        <v>541</v>
      </c>
      <c r="B66" s="17" t="n">
        <v>5665</v>
      </c>
      <c r="C66" s="18">
        <f>(82.0/B66*100)</f>
        <v/>
      </c>
      <c r="D66" s="19" t="n">
        <v>5583</v>
      </c>
      <c r="E66" s="18" t="n">
        <v>412.89020934</v>
      </c>
      <c r="F66" s="20" t="n">
        <v>3.4010718</v>
      </c>
      <c r="G66" s="18" t="n">
        <v>426.24026547</v>
      </c>
      <c r="H66" s="20" t="n">
        <v>2.87232998</v>
      </c>
      <c r="I66" s="18" t="n">
        <v>434.31177922</v>
      </c>
      <c r="J66" s="20" t="n">
        <v>2.95549077</v>
      </c>
      <c r="K66" s="18" t="n">
        <v>443.3056101</v>
      </c>
      <c r="L66" s="20" t="n">
        <v>3.67575358</v>
      </c>
      <c r="M66" s="18" t="n">
        <v>373.42163203</v>
      </c>
      <c r="N66" s="20" t="n">
        <v>4.9087168</v>
      </c>
      <c r="O66" s="18" t="s">
        <v>481</v>
      </c>
      <c r="P66" s="20" t="s">
        <v>481</v>
      </c>
      <c r="Q66" s="18" t="s">
        <v>481</v>
      </c>
      <c r="R66" s="20" t="s">
        <v>481</v>
      </c>
      <c r="S66" s="18" t="s">
        <v>481</v>
      </c>
      <c r="T66" s="20" t="s">
        <v>481</v>
      </c>
      <c r="U66" s="18" t="n">
        <v>365.85896075</v>
      </c>
      <c r="V66" s="20" t="n">
        <v>4.74416954</v>
      </c>
    </row>
    <row r="67" spans="1:22">
      <c r="A67" s="15" t="s">
        <v>542</v>
      </c>
      <c r="B67" s="17" t="n">
        <v>6971</v>
      </c>
      <c r="C67" s="18">
        <f>(480.0/B67*100)</f>
        <v/>
      </c>
      <c r="D67" s="19" t="n">
        <v>6491</v>
      </c>
      <c r="E67" s="18" t="n">
        <v>391.37551756</v>
      </c>
      <c r="F67" s="20" t="n">
        <v>3.27229028</v>
      </c>
      <c r="G67" s="18" t="n">
        <v>408.53883366</v>
      </c>
      <c r="H67" s="20" t="n">
        <v>3.39043498</v>
      </c>
      <c r="I67" s="18" t="n">
        <v>391.24478145</v>
      </c>
      <c r="J67" s="20" t="n">
        <v>4.05037509</v>
      </c>
      <c r="K67" s="18" t="n">
        <v>383.21593354</v>
      </c>
      <c r="L67" s="20" t="n">
        <v>7.15704059</v>
      </c>
      <c r="M67" s="18" t="n">
        <v>364.05724914</v>
      </c>
      <c r="N67" s="20" t="n">
        <v>8.02751567</v>
      </c>
      <c r="O67" s="18" t="s">
        <v>481</v>
      </c>
      <c r="P67" s="20" t="s">
        <v>481</v>
      </c>
      <c r="Q67" s="18" t="s">
        <v>481</v>
      </c>
      <c r="R67" s="20" t="s">
        <v>481</v>
      </c>
      <c r="S67" s="18" t="s">
        <v>481</v>
      </c>
      <c r="T67" s="20" t="s">
        <v>481</v>
      </c>
      <c r="U67" s="18" t="n">
        <v>321.01317309</v>
      </c>
      <c r="V67" s="20" t="n">
        <v>9.35475214</v>
      </c>
    </row>
    <row r="68" spans="1:22">
      <c r="A68" s="15" t="s">
        <v>543</v>
      </c>
      <c r="B68" s="17" t="n">
        <v>12083</v>
      </c>
      <c r="C68" s="18">
        <f>(30.0/B68*100)</f>
        <v/>
      </c>
      <c r="D68" s="19" t="n">
        <v>12053</v>
      </c>
      <c r="E68" s="18" t="n">
        <v>418.84644192</v>
      </c>
      <c r="F68" s="20" t="n">
        <v>2.02647826</v>
      </c>
      <c r="G68" s="18" t="n">
        <v>422.75055457</v>
      </c>
      <c r="H68" s="20" t="n">
        <v>2.24796105</v>
      </c>
      <c r="I68" s="18" t="n">
        <v>408.86613673</v>
      </c>
      <c r="J68" s="20" t="n">
        <v>2.87318458</v>
      </c>
      <c r="K68" s="18" t="n">
        <v>382.63991376</v>
      </c>
      <c r="L68" s="20" t="n">
        <v>6.32877693</v>
      </c>
      <c r="M68" s="18" t="n">
        <v>349.12867874</v>
      </c>
      <c r="N68" s="20" t="n">
        <v>2.92799251</v>
      </c>
      <c r="O68" s="18" t="s">
        <v>481</v>
      </c>
      <c r="P68" s="20" t="s">
        <v>481</v>
      </c>
      <c r="Q68" s="18" t="s">
        <v>481</v>
      </c>
      <c r="R68" s="20" t="s">
        <v>481</v>
      </c>
      <c r="S68" s="18" t="s">
        <v>481</v>
      </c>
      <c r="T68" s="20" t="s">
        <v>481</v>
      </c>
      <c r="U68" s="18" t="n">
        <v>355.48090824</v>
      </c>
      <c r="V68" s="20" t="n">
        <v>4.28805354</v>
      </c>
    </row>
    <row r="69" spans="1:22">
      <c r="A69" s="15" t="s">
        <v>544</v>
      </c>
      <c r="B69" s="17" t="n">
        <v>4876</v>
      </c>
      <c r="C69" s="18">
        <f>(0.0/B69*100)</f>
        <v/>
      </c>
      <c r="D69" s="19" t="n">
        <v>4876</v>
      </c>
      <c r="E69" s="18" t="n">
        <v>449.09775686</v>
      </c>
      <c r="F69" s="20" t="n">
        <v>4.79737098</v>
      </c>
      <c r="G69" s="18" t="n">
        <v>458.17418655</v>
      </c>
      <c r="H69" s="20" t="n">
        <v>4.27655407</v>
      </c>
      <c r="I69" s="18" t="n">
        <v>438.76277159</v>
      </c>
      <c r="J69" s="20" t="n">
        <v>4.41709138</v>
      </c>
      <c r="K69" s="18" t="n">
        <v>411.61027796</v>
      </c>
      <c r="L69" s="20" t="n">
        <v>6.05001731</v>
      </c>
      <c r="M69" s="18" t="s">
        <v>481</v>
      </c>
      <c r="N69" s="20" t="s">
        <v>481</v>
      </c>
      <c r="O69" s="18" t="s">
        <v>481</v>
      </c>
      <c r="P69" s="20" t="s">
        <v>481</v>
      </c>
      <c r="Q69" s="18" t="s">
        <v>481</v>
      </c>
      <c r="R69" s="20" t="s">
        <v>481</v>
      </c>
      <c r="S69" s="18" t="s">
        <v>481</v>
      </c>
      <c r="T69" s="20" t="s">
        <v>481</v>
      </c>
      <c r="U69" s="18" t="n">
        <v>413.54830284</v>
      </c>
      <c r="V69" s="20" t="n">
        <v>17.52284126</v>
      </c>
    </row>
    <row r="70" spans="1:22">
      <c r="A70" s="15" t="s">
        <v>545</v>
      </c>
      <c r="B70" s="17" t="n">
        <v>6036</v>
      </c>
      <c r="C70" s="18">
        <f>(223.0/B70*100)</f>
        <v/>
      </c>
      <c r="D70" s="19" t="n">
        <v>5813</v>
      </c>
      <c r="E70" s="18" t="n">
        <v>500.73108719</v>
      </c>
      <c r="F70" s="20" t="n">
        <v>3.8150803</v>
      </c>
      <c r="G70" s="18" t="n">
        <v>507.53712311</v>
      </c>
      <c r="H70" s="20" t="n">
        <v>3.62491698</v>
      </c>
      <c r="I70" s="18" t="n">
        <v>493.73034586</v>
      </c>
      <c r="J70" s="20" t="n">
        <v>3.86962016</v>
      </c>
      <c r="K70" s="18" t="n">
        <v>464.68275093</v>
      </c>
      <c r="L70" s="20" t="n">
        <v>10.61168228</v>
      </c>
      <c r="M70" s="18" t="n">
        <v>453.96563007</v>
      </c>
      <c r="N70" s="20" t="n">
        <v>8.59509132</v>
      </c>
      <c r="O70" s="18" t="s">
        <v>481</v>
      </c>
      <c r="P70" s="20" t="s">
        <v>481</v>
      </c>
      <c r="Q70" s="18" t="s">
        <v>481</v>
      </c>
      <c r="R70" s="20" t="s">
        <v>481</v>
      </c>
      <c r="S70" s="18" t="s">
        <v>481</v>
      </c>
      <c r="T70" s="20" t="s">
        <v>481</v>
      </c>
      <c r="U70" s="18" t="n">
        <v>431.72361471</v>
      </c>
      <c r="V70" s="20" t="n">
        <v>8.48872998</v>
      </c>
    </row>
    <row r="71" spans="1:22">
      <c r="A71" s="15" t="s">
        <v>546</v>
      </c>
      <c r="B71" s="17" t="n">
        <v>6115</v>
      </c>
      <c r="C71" s="18">
        <f>(23.0/B71*100)</f>
        <v/>
      </c>
      <c r="D71" s="19" t="n">
        <v>6092</v>
      </c>
      <c r="E71" s="18" t="n">
        <v>574.92521197</v>
      </c>
      <c r="F71" s="20" t="n">
        <v>3.40320487</v>
      </c>
      <c r="G71" s="18" t="n">
        <v>581.10260956</v>
      </c>
      <c r="H71" s="20" t="n">
        <v>2.24144398</v>
      </c>
      <c r="I71" s="18" t="n">
        <v>562.82352122</v>
      </c>
      <c r="J71" s="20" t="n">
        <v>2.61915966</v>
      </c>
      <c r="K71" s="18" t="n">
        <v>525.36577999</v>
      </c>
      <c r="L71" s="20" t="n">
        <v>5.9415004</v>
      </c>
      <c r="M71" s="18" t="n">
        <v>466.42208156</v>
      </c>
      <c r="N71" s="20" t="n">
        <v>7.0519855</v>
      </c>
      <c r="O71" s="18" t="s">
        <v>481</v>
      </c>
      <c r="P71" s="20" t="s">
        <v>481</v>
      </c>
      <c r="Q71" s="18" t="s">
        <v>481</v>
      </c>
      <c r="R71" s="20" t="s">
        <v>481</v>
      </c>
      <c r="S71" s="18" t="s">
        <v>481</v>
      </c>
      <c r="T71" s="20" t="s">
        <v>481</v>
      </c>
      <c r="U71" s="18" t="n">
        <v>532.4378792700001</v>
      </c>
      <c r="V71" s="20" t="n">
        <v>21.45397207</v>
      </c>
    </row>
    <row r="72" spans="1:22">
      <c r="A72" s="15" t="s">
        <v>547</v>
      </c>
      <c r="B72" s="17" t="n">
        <v>7708</v>
      </c>
      <c r="C72" s="18">
        <f>(5.0/B72*100)</f>
        <v/>
      </c>
      <c r="D72" s="19" t="n">
        <v>7703</v>
      </c>
      <c r="E72" s="18" t="n">
        <v>556.2533611699999</v>
      </c>
      <c r="F72" s="20" t="n">
        <v>5.60808081</v>
      </c>
      <c r="G72" s="18" t="n">
        <v>574.74695907</v>
      </c>
      <c r="H72" s="20" t="n">
        <v>4.44747981</v>
      </c>
      <c r="I72" s="18" t="n">
        <v>548.62707114</v>
      </c>
      <c r="J72" s="20" t="n">
        <v>3.30480689</v>
      </c>
      <c r="K72" s="18" t="n">
        <v>505.60945468</v>
      </c>
      <c r="L72" s="20" t="n">
        <v>5.01246999</v>
      </c>
      <c r="M72" s="18" t="n">
        <v>471.30502175</v>
      </c>
      <c r="N72" s="20" t="n">
        <v>9.64724719</v>
      </c>
      <c r="O72" s="18" t="s">
        <v>481</v>
      </c>
      <c r="P72" s="20" t="s">
        <v>481</v>
      </c>
      <c r="Q72" s="18" t="s">
        <v>481</v>
      </c>
      <c r="R72" s="20" t="s">
        <v>481</v>
      </c>
      <c r="S72" s="18" t="s">
        <v>481</v>
      </c>
      <c r="T72" s="20" t="s">
        <v>481</v>
      </c>
      <c r="U72" s="18" t="n">
        <v>452.93531479</v>
      </c>
      <c r="V72" s="20" t="n">
        <v>26.0783772</v>
      </c>
    </row>
    <row r="73" spans="1:22">
      <c r="A73" s="15" t="s">
        <v>548</v>
      </c>
      <c r="B73" s="17" t="n">
        <v>8249</v>
      </c>
      <c r="C73" s="18">
        <f>(166.0/B73*100)</f>
        <v/>
      </c>
      <c r="D73" s="19" t="n">
        <v>8083</v>
      </c>
      <c r="E73" s="18" t="n">
        <v>422.68051623</v>
      </c>
      <c r="F73" s="20" t="n">
        <v>4.44116117</v>
      </c>
      <c r="G73" s="18" t="n">
        <v>430.58809876</v>
      </c>
      <c r="H73" s="20" t="n">
        <v>4.20312916</v>
      </c>
      <c r="I73" s="18" t="n">
        <v>416.81428681</v>
      </c>
      <c r="J73" s="20" t="n">
        <v>3.58234851</v>
      </c>
      <c r="K73" s="18" t="n">
        <v>395.54273774</v>
      </c>
      <c r="L73" s="20" t="n">
        <v>6.19613159</v>
      </c>
      <c r="M73" s="18" t="n">
        <v>377.03950285</v>
      </c>
      <c r="N73" s="20" t="n">
        <v>4.79251474</v>
      </c>
      <c r="O73" s="18" t="s">
        <v>481</v>
      </c>
      <c r="P73" s="20" t="s">
        <v>481</v>
      </c>
      <c r="Q73" s="18" t="s">
        <v>481</v>
      </c>
      <c r="R73" s="20" t="s">
        <v>481</v>
      </c>
      <c r="S73" s="18" t="s">
        <v>481</v>
      </c>
      <c r="T73" s="20" t="s">
        <v>481</v>
      </c>
      <c r="U73" s="18" t="n">
        <v>383.04453883</v>
      </c>
      <c r="V73" s="20" t="n">
        <v>11.57611224</v>
      </c>
    </row>
    <row r="74" spans="1:22">
      <c r="A74" s="15" t="s">
        <v>549</v>
      </c>
      <c r="B74" s="17" t="n">
        <v>4692</v>
      </c>
      <c r="C74" s="18">
        <f>(82.0/B74*100)</f>
        <v/>
      </c>
      <c r="D74" s="19" t="n">
        <v>4610</v>
      </c>
      <c r="E74" s="18" t="n">
        <v>425.27298113</v>
      </c>
      <c r="F74" s="20" t="n">
        <v>2.87203194</v>
      </c>
      <c r="G74" s="18" t="n">
        <v>427.90728346</v>
      </c>
      <c r="H74" s="20" t="n">
        <v>3.35254548</v>
      </c>
      <c r="I74" s="18" t="n">
        <v>425.82837962</v>
      </c>
      <c r="J74" s="20" t="n">
        <v>4.01814225</v>
      </c>
      <c r="K74" s="18" t="n">
        <v>393.50213501</v>
      </c>
      <c r="L74" s="20" t="n">
        <v>4.94552975</v>
      </c>
      <c r="M74" s="18" t="s">
        <v>481</v>
      </c>
      <c r="N74" s="20" t="s">
        <v>481</v>
      </c>
      <c r="O74" s="18" t="s">
        <v>481</v>
      </c>
      <c r="P74" s="20" t="s">
        <v>481</v>
      </c>
      <c r="Q74" s="18" t="s">
        <v>481</v>
      </c>
      <c r="R74" s="20" t="s">
        <v>481</v>
      </c>
      <c r="S74" s="18" t="n">
        <v>403.17855287</v>
      </c>
      <c r="T74" s="20" t="n">
        <v>26.00612285</v>
      </c>
      <c r="U74" s="18" t="n">
        <v>353.4131775</v>
      </c>
      <c r="V74" s="20" t="n">
        <v>5.42810586</v>
      </c>
    </row>
    <row r="75" spans="1:22">
      <c r="A75" s="15" t="s">
        <v>550</v>
      </c>
      <c r="B75" s="17" t="n">
        <v>5375</v>
      </c>
      <c r="C75" s="18">
        <f>(259.0/B75*100)</f>
        <v/>
      </c>
      <c r="D75" s="19" t="n">
        <v>5116</v>
      </c>
      <c r="E75" s="18" t="n">
        <v>370.59727179</v>
      </c>
      <c r="F75" s="20" t="n">
        <v>3.3322544</v>
      </c>
      <c r="G75" s="18" t="n">
        <v>384.78391083</v>
      </c>
      <c r="H75" s="20" t="n">
        <v>4.17301898</v>
      </c>
      <c r="I75" s="18" t="n">
        <v>376.15003333</v>
      </c>
      <c r="J75" s="20" t="n">
        <v>4.51958305</v>
      </c>
      <c r="K75" s="18" t="n">
        <v>353.81355861</v>
      </c>
      <c r="L75" s="20" t="n">
        <v>7.54611436</v>
      </c>
      <c r="M75" s="18" t="n">
        <v>327.95996535</v>
      </c>
      <c r="N75" s="20" t="n">
        <v>7.42840697</v>
      </c>
      <c r="O75" s="18" t="s">
        <v>481</v>
      </c>
      <c r="P75" s="20" t="s">
        <v>481</v>
      </c>
      <c r="Q75" s="18" t="s">
        <v>481</v>
      </c>
      <c r="R75" s="20" t="s">
        <v>481</v>
      </c>
      <c r="S75" s="18" t="s">
        <v>481</v>
      </c>
      <c r="T75" s="20" t="s">
        <v>481</v>
      </c>
      <c r="U75" s="18" t="n">
        <v>325.38017777</v>
      </c>
      <c r="V75" s="20" t="n">
        <v>6.12824526</v>
      </c>
    </row>
    <row r="76" spans="1:22">
      <c r="A76" s="15" t="s">
        <v>551</v>
      </c>
      <c r="B76" s="17" t="n">
        <v>14167</v>
      </c>
      <c r="C76" s="18">
        <f>(233.0/B76*100)</f>
        <v/>
      </c>
      <c r="D76" s="19" t="n">
        <v>13934</v>
      </c>
      <c r="E76" s="18" t="n">
        <v>437.69883946</v>
      </c>
      <c r="F76" s="20" t="n">
        <v>2.95129408</v>
      </c>
      <c r="G76" s="18" t="n">
        <v>440.93119765</v>
      </c>
      <c r="H76" s="20" t="n">
        <v>3.13985922</v>
      </c>
      <c r="I76" s="18" t="n">
        <v>425.58756351</v>
      </c>
      <c r="J76" s="20" t="n">
        <v>3.8381447</v>
      </c>
      <c r="K76" s="18" t="n">
        <v>398.07328422</v>
      </c>
      <c r="L76" s="20" t="n">
        <v>5.9618615</v>
      </c>
      <c r="M76" s="18" t="n">
        <v>403.01903176</v>
      </c>
      <c r="N76" s="20" t="n">
        <v>4.98924097</v>
      </c>
      <c r="O76" s="18" t="s">
        <v>481</v>
      </c>
      <c r="P76" s="20" t="s">
        <v>481</v>
      </c>
      <c r="Q76" s="18" t="s">
        <v>481</v>
      </c>
      <c r="R76" s="20" t="s">
        <v>481</v>
      </c>
      <c r="S76" s="18" t="s">
        <v>481</v>
      </c>
      <c r="T76" s="20" t="s">
        <v>481</v>
      </c>
      <c r="U76" s="18" t="n">
        <v>374.41952398</v>
      </c>
      <c r="V76" s="20" t="n">
        <v>6.76843348</v>
      </c>
    </row>
    <row r="77" spans="1:22">
      <c r="A77" s="15" t="s">
        <v>552</v>
      </c>
      <c r="B77" s="17" t="n">
        <v>6062</v>
      </c>
      <c r="C77" s="18">
        <f>(201.0/B77*100)</f>
        <v/>
      </c>
      <c r="D77" s="19" t="n">
        <v>5861</v>
      </c>
      <c r="E77" s="18" t="n">
        <v>422.57050107</v>
      </c>
      <c r="F77" s="20" t="n">
        <v>4.66258657</v>
      </c>
      <c r="G77" s="18" t="n">
        <v>448.43649244</v>
      </c>
      <c r="H77" s="20" t="n">
        <v>3.79476043</v>
      </c>
      <c r="I77" s="18" t="n">
        <v>429.64145965</v>
      </c>
      <c r="J77" s="20" t="n">
        <v>2.7912007</v>
      </c>
      <c r="K77" s="18" t="n">
        <v>411.16217648</v>
      </c>
      <c r="L77" s="20" t="n">
        <v>6.00442119</v>
      </c>
      <c r="M77" s="18" t="n">
        <v>371.88816463</v>
      </c>
      <c r="N77" s="20" t="n">
        <v>4.68585368</v>
      </c>
      <c r="O77" s="18" t="s">
        <v>481</v>
      </c>
      <c r="P77" s="20" t="s">
        <v>481</v>
      </c>
      <c r="Q77" s="18" t="s">
        <v>481</v>
      </c>
      <c r="R77" s="20" t="s">
        <v>481</v>
      </c>
      <c r="S77" s="18" t="s">
        <v>481</v>
      </c>
      <c r="T77" s="20" t="s">
        <v>481</v>
      </c>
      <c r="U77" s="18" t="n">
        <v>366.82234462</v>
      </c>
      <c r="V77" s="20" t="n">
        <v>4.69488149</v>
      </c>
    </row>
    <row r="78" spans="1:22">
      <c r="A78" s="15" t="s">
        <v>553</v>
      </c>
      <c r="B78" s="17" t="n">
        <v>5826</v>
      </c>
      <c r="C78" s="18">
        <f>(0.0/B78*100)</f>
        <v/>
      </c>
      <c r="D78" s="19" t="n">
        <v>5826</v>
      </c>
      <c r="E78" s="18" t="n">
        <v>504.19079849</v>
      </c>
      <c r="F78" s="20" t="n">
        <v>5.10838347</v>
      </c>
      <c r="G78" s="18" t="n">
        <v>514.5055668799999</v>
      </c>
      <c r="H78" s="20" t="n">
        <v>5.22877721</v>
      </c>
      <c r="I78" s="18" t="n">
        <v>476.15111909</v>
      </c>
      <c r="J78" s="20" t="n">
        <v>4.44385453</v>
      </c>
      <c r="K78" s="18" t="n">
        <v>437.43738071</v>
      </c>
      <c r="L78" s="20" t="n">
        <v>10.09445262</v>
      </c>
      <c r="M78" s="18" t="s">
        <v>481</v>
      </c>
      <c r="N78" s="20" t="s">
        <v>481</v>
      </c>
      <c r="O78" s="18" t="s">
        <v>481</v>
      </c>
      <c r="P78" s="20" t="s">
        <v>481</v>
      </c>
      <c r="Q78" s="18" t="n">
        <v>390.3611</v>
      </c>
      <c r="R78" s="20" t="n">
        <v>35.81002551</v>
      </c>
      <c r="S78" s="18" t="n">
        <v>447.3881049</v>
      </c>
      <c r="T78" s="20" t="n">
        <v>46.61119157</v>
      </c>
      <c r="U78" s="18" t="n">
        <v>439.25578705</v>
      </c>
      <c r="V78" s="20" t="n">
        <v>39.56270887</v>
      </c>
    </row>
    <row customHeight="1" ht="25" r="79" spans="1:22">
      <c r="A79" s="15" t="s">
        <v>554</v>
      </c>
      <c r="B79" s="17" t="n">
        <v>1657</v>
      </c>
      <c r="C79" s="18">
        <f>(41.0/B79*100)</f>
        <v/>
      </c>
      <c r="D79" s="19" t="n">
        <v>1616</v>
      </c>
      <c r="E79" s="18" t="n">
        <v>462.07329521</v>
      </c>
      <c r="F79" s="20" t="n">
        <v>9.06961667</v>
      </c>
      <c r="G79" s="18" t="n">
        <v>475.6065857</v>
      </c>
      <c r="H79" s="20" t="n">
        <v>8.592537999999999</v>
      </c>
      <c r="I79" s="18" t="n">
        <v>453.2662212</v>
      </c>
      <c r="J79" s="20" t="n">
        <v>7.20290772</v>
      </c>
      <c r="K79" s="18" t="n">
        <v>431.8090357</v>
      </c>
      <c r="L79" s="20" t="n">
        <v>9.256274039999999</v>
      </c>
      <c r="M79" s="18" t="s">
        <v>481</v>
      </c>
      <c r="N79" s="20" t="s">
        <v>481</v>
      </c>
      <c r="O79" s="18" t="s">
        <v>481</v>
      </c>
      <c r="P79" s="20" t="s">
        <v>481</v>
      </c>
      <c r="Q79" s="18" t="s">
        <v>481</v>
      </c>
      <c r="R79" s="20" t="s">
        <v>481</v>
      </c>
      <c r="S79" s="18" t="n">
        <v>387.5491</v>
      </c>
      <c r="T79" s="20" t="n">
        <v>68.25885473</v>
      </c>
      <c r="U79" s="18" t="n">
        <v>360.57923311</v>
      </c>
      <c r="V79" s="20" t="n">
        <v>13.88887583</v>
      </c>
    </row>
    <row r="80" spans="1:22">
      <c r="A80" s="15" t="s">
        <v>555</v>
      </c>
      <c r="B80" s="17" t="n">
        <v>7841</v>
      </c>
      <c r="C80" s="18">
        <f>(0.0/B80*100)</f>
        <v/>
      </c>
      <c r="D80" s="19" t="n">
        <v>7841</v>
      </c>
      <c r="E80" s="18" t="n">
        <v>464.21454527</v>
      </c>
      <c r="F80" s="20" t="n">
        <v>4.65286484</v>
      </c>
      <c r="G80" s="18" t="n">
        <v>460.53459012</v>
      </c>
      <c r="H80" s="20" t="n">
        <v>4.5309455</v>
      </c>
      <c r="I80" s="18" t="n">
        <v>446.12561996</v>
      </c>
      <c r="J80" s="20" t="n">
        <v>6.18334488</v>
      </c>
      <c r="K80" s="18" t="n">
        <v>433.83696891</v>
      </c>
      <c r="L80" s="20" t="n">
        <v>13.52263322</v>
      </c>
      <c r="M80" s="18" t="s">
        <v>481</v>
      </c>
      <c r="N80" s="20" t="s">
        <v>481</v>
      </c>
      <c r="O80" s="18" t="s">
        <v>481</v>
      </c>
      <c r="P80" s="20" t="s">
        <v>481</v>
      </c>
      <c r="Q80" s="18" t="s">
        <v>481</v>
      </c>
      <c r="R80" s="20" t="s">
        <v>481</v>
      </c>
      <c r="S80" s="18" t="n">
        <v>446.5787</v>
      </c>
      <c r="T80" s="20" t="n">
        <v>56.48850839</v>
      </c>
      <c r="U80" s="18" t="n">
        <v>397.83326609</v>
      </c>
      <c r="V80" s="20" t="n">
        <v>45.71229422</v>
      </c>
    </row>
    <row r="81" spans="1:22">
      <c r="A81" s="23" t="s">
        <v>556</v>
      </c>
      <c r="B81" s="17" t="n">
        <v>8861</v>
      </c>
      <c r="C81" s="18">
        <f>(78.0/B81*100)</f>
        <v/>
      </c>
      <c r="D81" s="19" t="n">
        <v>8783</v>
      </c>
      <c r="E81" s="18" t="n">
        <v>466.31491643</v>
      </c>
      <c r="F81" s="20" t="n">
        <v>3.5932852</v>
      </c>
      <c r="G81" s="18" t="n">
        <v>459.61969268</v>
      </c>
      <c r="H81" s="20" t="n">
        <v>3.87938439</v>
      </c>
      <c r="I81" s="18" t="n">
        <v>433.53357176</v>
      </c>
      <c r="J81" s="20" t="n">
        <v>3.63314723</v>
      </c>
      <c r="K81" s="18" t="n">
        <v>395.17756061</v>
      </c>
      <c r="L81" s="20" t="n">
        <v>9.130572389999999</v>
      </c>
      <c r="M81" s="18" t="n">
        <v>398.96231336</v>
      </c>
      <c r="N81" s="20" t="n">
        <v>5.16401149</v>
      </c>
      <c r="O81" s="18" t="s">
        <v>481</v>
      </c>
      <c r="P81" s="20" t="s">
        <v>481</v>
      </c>
      <c r="Q81" s="18" t="s">
        <v>481</v>
      </c>
      <c r="R81" s="20" t="s">
        <v>481</v>
      </c>
      <c r="S81" s="18" t="s">
        <v>481</v>
      </c>
      <c r="T81" s="20" t="s">
        <v>481</v>
      </c>
      <c r="U81" s="18" t="n">
        <v>417.54344949</v>
      </c>
      <c r="V81" s="20" t="n">
        <v>20.01610671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796</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448.73975364</v>
      </c>
      <c r="F7" s="20" t="n">
        <v>6.50673807</v>
      </c>
      <c r="G7" s="18" t="n">
        <v>482.65622186</v>
      </c>
      <c r="H7" s="20" t="n">
        <v>3.82783167</v>
      </c>
      <c r="I7" s="18" t="n">
        <v>519.48792623</v>
      </c>
      <c r="J7" s="20" t="n">
        <v>2.80607211</v>
      </c>
      <c r="K7" s="18" t="n">
        <v>503.62245959</v>
      </c>
      <c r="L7" s="20" t="n">
        <v>2.33061673</v>
      </c>
      <c r="M7" s="18" t="n">
        <v>447.9744125</v>
      </c>
      <c r="N7" s="20" t="n">
        <v>3.96785557</v>
      </c>
      <c r="O7" s="18" t="s">
        <v>481</v>
      </c>
      <c r="P7" s="20" t="s">
        <v>481</v>
      </c>
      <c r="Q7" s="18" t="s">
        <v>481</v>
      </c>
      <c r="R7" s="20" t="s">
        <v>481</v>
      </c>
      <c r="S7" s="18" t="s">
        <v>481</v>
      </c>
      <c r="T7" s="20" t="s">
        <v>481</v>
      </c>
      <c r="U7" s="18" t="n">
        <v>447.7042782</v>
      </c>
      <c r="V7" s="20" t="n">
        <v>6.61322107</v>
      </c>
    </row>
    <row r="8" spans="1:22">
      <c r="A8" s="15" t="s">
        <v>483</v>
      </c>
      <c r="B8" s="17" t="n">
        <v>7007</v>
      </c>
      <c r="C8" s="18">
        <f>(58.0/B8*100)</f>
        <v/>
      </c>
      <c r="D8" s="19" t="n">
        <v>6949</v>
      </c>
      <c r="E8" s="18" t="n">
        <v>450.21766822</v>
      </c>
      <c r="F8" s="20" t="n">
        <v>7.64511652</v>
      </c>
      <c r="G8" s="18" t="n">
        <v>482.08726546</v>
      </c>
      <c r="H8" s="20" t="n">
        <v>7.79238393</v>
      </c>
      <c r="I8" s="18" t="n">
        <v>507.89072883</v>
      </c>
      <c r="J8" s="20" t="n">
        <v>5.13176154</v>
      </c>
      <c r="K8" s="18" t="n">
        <v>522.52057202</v>
      </c>
      <c r="L8" s="20" t="n">
        <v>3.20286584</v>
      </c>
      <c r="M8" s="18" t="n">
        <v>436.4198708</v>
      </c>
      <c r="N8" s="20" t="n">
        <v>3.89765197</v>
      </c>
      <c r="O8" s="18" t="s">
        <v>481</v>
      </c>
      <c r="P8" s="20" t="s">
        <v>481</v>
      </c>
      <c r="Q8" s="18" t="n">
        <v>301.63126691</v>
      </c>
      <c r="R8" s="20" t="n">
        <v>25.14921031</v>
      </c>
      <c r="S8" s="18" t="s">
        <v>481</v>
      </c>
      <c r="T8" s="20" t="s">
        <v>481</v>
      </c>
      <c r="U8" s="18" t="n">
        <v>437.11187834</v>
      </c>
      <c r="V8" s="20" t="n">
        <v>7.84199041</v>
      </c>
    </row>
    <row r="9" spans="1:22">
      <c r="A9" s="15" t="s">
        <v>484</v>
      </c>
      <c r="B9" s="17" t="n">
        <v>9651</v>
      </c>
      <c r="C9" s="18">
        <f>(519.0/B9*100)</f>
        <v/>
      </c>
      <c r="D9" s="19" t="n">
        <v>9132</v>
      </c>
      <c r="E9" s="18" t="n">
        <v>451.58545481</v>
      </c>
      <c r="F9" s="20" t="n">
        <v>5.95162527</v>
      </c>
      <c r="G9" s="18" t="n">
        <v>471.91273497</v>
      </c>
      <c r="H9" s="20" t="n">
        <v>5.78330847</v>
      </c>
      <c r="I9" s="18" t="n">
        <v>519.67743208</v>
      </c>
      <c r="J9" s="20" t="n">
        <v>3.67165375</v>
      </c>
      <c r="K9" s="18" t="n">
        <v>539.17019181</v>
      </c>
      <c r="L9" s="20" t="n">
        <v>2.19955371</v>
      </c>
      <c r="M9" s="18" t="n">
        <v>416.22075865</v>
      </c>
      <c r="N9" s="20" t="n">
        <v>6.04975957</v>
      </c>
      <c r="O9" s="18" t="s">
        <v>481</v>
      </c>
      <c r="P9" s="20" t="s">
        <v>481</v>
      </c>
      <c r="Q9" s="18" t="n">
        <v>357.98454354</v>
      </c>
      <c r="R9" s="20" t="n">
        <v>11.51846445</v>
      </c>
      <c r="S9" s="18" t="s">
        <v>481</v>
      </c>
      <c r="T9" s="20" t="s">
        <v>481</v>
      </c>
      <c r="U9" s="18" t="n">
        <v>435.82010448</v>
      </c>
      <c r="V9" s="20" t="n">
        <v>5.74015996</v>
      </c>
    </row>
    <row r="10" spans="1:22">
      <c r="A10" s="15" t="s">
        <v>485</v>
      </c>
      <c r="B10" s="17" t="n">
        <v>20058</v>
      </c>
      <c r="C10" s="18">
        <f>(548.0/B10*100)</f>
        <v/>
      </c>
      <c r="D10" s="19" t="n">
        <v>19510</v>
      </c>
      <c r="E10" s="18" t="n">
        <v>486.79499091</v>
      </c>
      <c r="F10" s="20" t="n">
        <v>4.57973326</v>
      </c>
      <c r="G10" s="18" t="n">
        <v>490.93118957</v>
      </c>
      <c r="H10" s="20" t="n">
        <v>3.86774766</v>
      </c>
      <c r="I10" s="18" t="n">
        <v>526.48938194</v>
      </c>
      <c r="J10" s="20" t="n">
        <v>3.28330875</v>
      </c>
      <c r="K10" s="18" t="n">
        <v>533.93107266</v>
      </c>
      <c r="L10" s="20" t="n">
        <v>2.59341405</v>
      </c>
      <c r="M10" s="18" t="n">
        <v>457.66484393</v>
      </c>
      <c r="N10" s="20" t="n">
        <v>6.03159435</v>
      </c>
      <c r="O10" s="18" t="s">
        <v>481</v>
      </c>
      <c r="P10" s="20" t="s">
        <v>481</v>
      </c>
      <c r="Q10" s="18" t="s">
        <v>481</v>
      </c>
      <c r="R10" s="20" t="s">
        <v>481</v>
      </c>
      <c r="S10" s="18" t="s">
        <v>481</v>
      </c>
      <c r="T10" s="20" t="s">
        <v>481</v>
      </c>
      <c r="U10" s="18" t="n">
        <v>450.58949211</v>
      </c>
      <c r="V10" s="20" t="n">
        <v>8.553458129999999</v>
      </c>
    </row>
    <row r="11" spans="1:22">
      <c r="A11" s="15" t="s">
        <v>486</v>
      </c>
      <c r="B11" s="17" t="n">
        <v>7053</v>
      </c>
      <c r="C11" s="18">
        <f>(107.0/B11*100)</f>
        <v/>
      </c>
      <c r="D11" s="19" t="n">
        <v>6946</v>
      </c>
      <c r="E11" s="18" t="n">
        <v>375.81056406</v>
      </c>
      <c r="F11" s="20" t="n">
        <v>6.55937357</v>
      </c>
      <c r="G11" s="18" t="n">
        <v>391.67384764</v>
      </c>
      <c r="H11" s="20" t="n">
        <v>5.2827184</v>
      </c>
      <c r="I11" s="18" t="n">
        <v>430.69530853</v>
      </c>
      <c r="J11" s="20" t="n">
        <v>3.38033061</v>
      </c>
      <c r="K11" s="18" t="n">
        <v>443.96844106</v>
      </c>
      <c r="L11" s="20" t="n">
        <v>3.09109148</v>
      </c>
      <c r="M11" s="18" t="n">
        <v>381.61604453</v>
      </c>
      <c r="N11" s="20" t="n">
        <v>5.27695564</v>
      </c>
      <c r="O11" s="18" t="s">
        <v>481</v>
      </c>
      <c r="P11" s="20" t="s">
        <v>481</v>
      </c>
      <c r="Q11" s="18" t="s">
        <v>481</v>
      </c>
      <c r="R11" s="20" t="s">
        <v>481</v>
      </c>
      <c r="S11" s="18" t="s">
        <v>481</v>
      </c>
      <c r="T11" s="20" t="s">
        <v>481</v>
      </c>
      <c r="U11" s="18" t="n">
        <v>372.77331935</v>
      </c>
      <c r="V11" s="20" t="n">
        <v>7.00583935</v>
      </c>
    </row>
    <row r="12" spans="1:22">
      <c r="A12" s="15" t="s">
        <v>487</v>
      </c>
      <c r="B12" s="17" t="n">
        <v>6894</v>
      </c>
      <c r="C12" s="18">
        <f>(59.0/B12*100)</f>
        <v/>
      </c>
      <c r="D12" s="19" t="n">
        <v>6835</v>
      </c>
      <c r="E12" s="18" t="n">
        <v>449.61157164</v>
      </c>
      <c r="F12" s="20" t="n">
        <v>6.80638334</v>
      </c>
      <c r="G12" s="18" t="n">
        <v>471.82943318</v>
      </c>
      <c r="H12" s="20" t="n">
        <v>5.58263563</v>
      </c>
      <c r="I12" s="18" t="n">
        <v>498.66486031</v>
      </c>
      <c r="J12" s="20" t="n">
        <v>4.26599058</v>
      </c>
      <c r="K12" s="18" t="n">
        <v>511.18646813</v>
      </c>
      <c r="L12" s="20" t="n">
        <v>2.65531784</v>
      </c>
      <c r="M12" s="18" t="n">
        <v>424.64340274</v>
      </c>
      <c r="N12" s="20" t="n">
        <v>6.97346529</v>
      </c>
      <c r="O12" s="18" t="s">
        <v>481</v>
      </c>
      <c r="P12" s="20" t="s">
        <v>481</v>
      </c>
      <c r="Q12" s="18" t="n">
        <v>340.98506961</v>
      </c>
      <c r="R12" s="20" t="n">
        <v>12.52444664</v>
      </c>
      <c r="S12" s="18" t="s">
        <v>481</v>
      </c>
      <c r="T12" s="20" t="s">
        <v>481</v>
      </c>
      <c r="U12" s="18" t="n">
        <v>420.49498065</v>
      </c>
      <c r="V12" s="20" t="n">
        <v>9.19472135</v>
      </c>
    </row>
    <row r="13" spans="1:22">
      <c r="A13" s="15" t="s">
        <v>488</v>
      </c>
      <c r="B13" s="17" t="n">
        <v>7161</v>
      </c>
      <c r="C13" s="18">
        <f>(138.0/B13*100)</f>
        <v/>
      </c>
      <c r="D13" s="19" t="n">
        <v>7023</v>
      </c>
      <c r="E13" s="18" t="n">
        <v>464.01403451</v>
      </c>
      <c r="F13" s="20" t="n">
        <v>7.5072541</v>
      </c>
      <c r="G13" s="18" t="n">
        <v>483.34176858</v>
      </c>
      <c r="H13" s="20" t="n">
        <v>5.01978554</v>
      </c>
      <c r="I13" s="18" t="n">
        <v>520.73234099</v>
      </c>
      <c r="J13" s="20" t="n">
        <v>3.44975896</v>
      </c>
      <c r="K13" s="18" t="n">
        <v>523.08684154</v>
      </c>
      <c r="L13" s="20" t="n">
        <v>2.37615957</v>
      </c>
      <c r="M13" s="18" t="n">
        <v>455.80166196</v>
      </c>
      <c r="N13" s="20" t="n">
        <v>7.99019283</v>
      </c>
      <c r="O13" s="18" t="s">
        <v>481</v>
      </c>
      <c r="P13" s="20" t="s">
        <v>481</v>
      </c>
      <c r="Q13" s="18" t="n">
        <v>447.51533769</v>
      </c>
      <c r="R13" s="20" t="n">
        <v>5.97365007</v>
      </c>
      <c r="S13" s="18" t="s">
        <v>481</v>
      </c>
      <c r="T13" s="20" t="s">
        <v>481</v>
      </c>
      <c r="U13" s="18" t="n">
        <v>438.48331332</v>
      </c>
      <c r="V13" s="20" t="n">
        <v>9.383094679999999</v>
      </c>
    </row>
    <row r="14" spans="1:22">
      <c r="A14" s="15" t="s">
        <v>489</v>
      </c>
      <c r="B14" s="17" t="n">
        <v>5587</v>
      </c>
      <c r="C14" s="18">
        <f>(78.0/B14*100)</f>
        <v/>
      </c>
      <c r="D14" s="19" t="n">
        <v>5509</v>
      </c>
      <c r="E14" s="18" t="n">
        <v>462.96699911</v>
      </c>
      <c r="F14" s="20" t="n">
        <v>7.25646574</v>
      </c>
      <c r="G14" s="18" t="n">
        <v>482.44491019</v>
      </c>
      <c r="H14" s="20" t="n">
        <v>5.19259316</v>
      </c>
      <c r="I14" s="18" t="n">
        <v>517.20266265</v>
      </c>
      <c r="J14" s="20" t="n">
        <v>3.0060111</v>
      </c>
      <c r="K14" s="18" t="n">
        <v>534.88902386</v>
      </c>
      <c r="L14" s="20" t="n">
        <v>2.22435534</v>
      </c>
      <c r="M14" s="18" t="n">
        <v>457.2678843</v>
      </c>
      <c r="N14" s="20" t="n">
        <v>9.76355004</v>
      </c>
      <c r="O14" s="18" t="s">
        <v>481</v>
      </c>
      <c r="P14" s="20" t="s">
        <v>481</v>
      </c>
      <c r="Q14" s="18" t="s">
        <v>481</v>
      </c>
      <c r="R14" s="20" t="s">
        <v>481</v>
      </c>
      <c r="S14" s="18" t="s">
        <v>481</v>
      </c>
      <c r="T14" s="20" t="s">
        <v>481</v>
      </c>
      <c r="U14" s="18" t="n">
        <v>446.27692434</v>
      </c>
      <c r="V14" s="20" t="n">
        <v>13.7602458</v>
      </c>
    </row>
    <row r="15" spans="1:22">
      <c r="A15" s="15" t="s">
        <v>490</v>
      </c>
      <c r="B15" s="17" t="n">
        <v>5882</v>
      </c>
      <c r="C15" s="18">
        <f>(64.0/B15*100)</f>
        <v/>
      </c>
      <c r="D15" s="19" t="n">
        <v>5818</v>
      </c>
      <c r="E15" s="18" t="n">
        <v>458.12408714</v>
      </c>
      <c r="F15" s="20" t="n">
        <v>10.77973952</v>
      </c>
      <c r="G15" s="18" t="n">
        <v>468.93741276</v>
      </c>
      <c r="H15" s="20" t="n">
        <v>5.68150436</v>
      </c>
      <c r="I15" s="18" t="n">
        <v>510.88412472</v>
      </c>
      <c r="J15" s="20" t="n">
        <v>4.48579884</v>
      </c>
      <c r="K15" s="18" t="n">
        <v>521.11823129</v>
      </c>
      <c r="L15" s="20" t="n">
        <v>2.26448382</v>
      </c>
      <c r="M15" s="18" t="n">
        <v>424.25667471</v>
      </c>
      <c r="N15" s="20" t="n">
        <v>10.82348656</v>
      </c>
      <c r="O15" s="18" t="s">
        <v>481</v>
      </c>
      <c r="P15" s="20" t="s">
        <v>481</v>
      </c>
      <c r="Q15" s="18" t="n">
        <v>368.85220715</v>
      </c>
      <c r="R15" s="20" t="n">
        <v>14.5875493</v>
      </c>
      <c r="S15" s="18" t="s">
        <v>481</v>
      </c>
      <c r="T15" s="20" t="s">
        <v>481</v>
      </c>
      <c r="U15" s="18" t="n">
        <v>437.25423285</v>
      </c>
      <c r="V15" s="20" t="n">
        <v>8.665722860000001</v>
      </c>
    </row>
    <row r="16" spans="1:22">
      <c r="A16" s="15" t="s">
        <v>491</v>
      </c>
      <c r="B16" s="17" t="n">
        <v>6108</v>
      </c>
      <c r="C16" s="18">
        <f>(123.0/B16*100)</f>
        <v/>
      </c>
      <c r="D16" s="19" t="n">
        <v>5985</v>
      </c>
      <c r="E16" s="18" t="n">
        <v>455.46776437</v>
      </c>
      <c r="F16" s="20" t="n">
        <v>5.11650205</v>
      </c>
      <c r="G16" s="18" t="n">
        <v>499.05097137</v>
      </c>
      <c r="H16" s="20" t="n">
        <v>4.75307007</v>
      </c>
      <c r="I16" s="18" t="n">
        <v>517.23645268</v>
      </c>
      <c r="J16" s="20" t="n">
        <v>2.85415096</v>
      </c>
      <c r="K16" s="18" t="n">
        <v>512.7948663</v>
      </c>
      <c r="L16" s="20" t="n">
        <v>2.94977354</v>
      </c>
      <c r="M16" s="18" t="n">
        <v>392.25010125</v>
      </c>
      <c r="N16" s="20" t="n">
        <v>6.28627534</v>
      </c>
      <c r="O16" s="18" t="s">
        <v>481</v>
      </c>
      <c r="P16" s="20" t="s">
        <v>481</v>
      </c>
      <c r="Q16" s="18" t="s">
        <v>481</v>
      </c>
      <c r="R16" s="20" t="s">
        <v>481</v>
      </c>
      <c r="S16" s="18" t="s">
        <v>481</v>
      </c>
      <c r="T16" s="20" t="s">
        <v>481</v>
      </c>
      <c r="U16" s="18" t="n">
        <v>407.70610327</v>
      </c>
      <c r="V16" s="20" t="n">
        <v>7.02605311</v>
      </c>
    </row>
    <row r="17" spans="1:22">
      <c r="A17" s="15" t="s">
        <v>492</v>
      </c>
      <c r="B17" s="17" t="n">
        <v>6504</v>
      </c>
      <c r="C17" s="18">
        <f>(1262.0/B17*100)</f>
        <v/>
      </c>
      <c r="D17" s="19" t="n">
        <v>5242</v>
      </c>
      <c r="E17" s="18" t="n">
        <v>480.21585696</v>
      </c>
      <c r="F17" s="20" t="n">
        <v>7.05256198</v>
      </c>
      <c r="G17" s="18" t="n">
        <v>493.78375932</v>
      </c>
      <c r="H17" s="20" t="n">
        <v>5.75218231</v>
      </c>
      <c r="I17" s="18" t="n">
        <v>516.7650112600001</v>
      </c>
      <c r="J17" s="20" t="n">
        <v>4.18513412</v>
      </c>
      <c r="K17" s="18" t="n">
        <v>530.2375568</v>
      </c>
      <c r="L17" s="20" t="n">
        <v>3.27420368</v>
      </c>
      <c r="M17" s="18" t="n">
        <v>437.56462066</v>
      </c>
      <c r="N17" s="20" t="n">
        <v>9.030836430000001</v>
      </c>
      <c r="O17" s="18" t="s">
        <v>481</v>
      </c>
      <c r="P17" s="20" t="s">
        <v>481</v>
      </c>
      <c r="Q17" s="18" t="n">
        <v>362.96139732</v>
      </c>
      <c r="R17" s="20" t="n">
        <v>12.64520278</v>
      </c>
      <c r="S17" s="18" t="s">
        <v>481</v>
      </c>
      <c r="T17" s="20" t="s">
        <v>481</v>
      </c>
      <c r="U17" s="18" t="n">
        <v>472.8257734</v>
      </c>
      <c r="V17" s="20" t="n">
        <v>4.71993385</v>
      </c>
    </row>
    <row r="18" spans="1:22">
      <c r="A18" s="15" t="s">
        <v>493</v>
      </c>
      <c r="B18" s="17" t="n">
        <v>5532</v>
      </c>
      <c r="C18" s="18">
        <f>(29.0/B18*100)</f>
        <v/>
      </c>
      <c r="D18" s="19" t="n">
        <v>5503</v>
      </c>
      <c r="E18" s="18" t="n">
        <v>406.90162447</v>
      </c>
      <c r="F18" s="20" t="n">
        <v>6.90799378</v>
      </c>
      <c r="G18" s="18" t="n">
        <v>400.48508252</v>
      </c>
      <c r="H18" s="20" t="n">
        <v>6.69461508</v>
      </c>
      <c r="I18" s="18" t="n">
        <v>448.58757607</v>
      </c>
      <c r="J18" s="20" t="n">
        <v>5.73857172</v>
      </c>
      <c r="K18" s="18" t="n">
        <v>473.56047692</v>
      </c>
      <c r="L18" s="20" t="n">
        <v>3.0961776</v>
      </c>
      <c r="M18" s="18" t="n">
        <v>391.0034032</v>
      </c>
      <c r="N18" s="20" t="n">
        <v>9.97945679</v>
      </c>
      <c r="O18" s="18" t="s">
        <v>481</v>
      </c>
      <c r="P18" s="20" t="s">
        <v>481</v>
      </c>
      <c r="Q18" s="18" t="s">
        <v>481</v>
      </c>
      <c r="R18" s="20" t="s">
        <v>481</v>
      </c>
      <c r="S18" s="18" t="s">
        <v>481</v>
      </c>
      <c r="T18" s="20" t="s">
        <v>481</v>
      </c>
      <c r="U18" s="18" t="n">
        <v>389.48437317</v>
      </c>
      <c r="V18" s="20" t="n">
        <v>10.75189427</v>
      </c>
    </row>
    <row r="19" spans="1:22">
      <c r="A19" s="15" t="s">
        <v>494</v>
      </c>
      <c r="B19" s="17" t="n">
        <v>5658</v>
      </c>
      <c r="C19" s="18">
        <f>(178.0/B19*100)</f>
        <v/>
      </c>
      <c r="D19" s="19" t="n">
        <v>5480</v>
      </c>
      <c r="E19" s="18" t="n">
        <v>421.4814845</v>
      </c>
      <c r="F19" s="20" t="n">
        <v>8.813398019999999</v>
      </c>
      <c r="G19" s="18" t="n">
        <v>436.06534875</v>
      </c>
      <c r="H19" s="20" t="n">
        <v>6.52042034</v>
      </c>
      <c r="I19" s="18" t="n">
        <v>475.39984251</v>
      </c>
      <c r="J19" s="20" t="n">
        <v>4.59005608</v>
      </c>
      <c r="K19" s="18" t="n">
        <v>495.12123053</v>
      </c>
      <c r="L19" s="20" t="n">
        <v>2.89990753</v>
      </c>
      <c r="M19" s="18" t="n">
        <v>469.44549655</v>
      </c>
      <c r="N19" s="20" t="n">
        <v>7.71795137</v>
      </c>
      <c r="O19" s="18" t="s">
        <v>481</v>
      </c>
      <c r="P19" s="20" t="s">
        <v>481</v>
      </c>
      <c r="Q19" s="18" t="s">
        <v>481</v>
      </c>
      <c r="R19" s="20" t="s">
        <v>481</v>
      </c>
      <c r="S19" s="18" t="s">
        <v>481</v>
      </c>
      <c r="T19" s="20" t="s">
        <v>481</v>
      </c>
      <c r="U19" s="18" t="n">
        <v>405.19600963</v>
      </c>
      <c r="V19" s="20" t="n">
        <v>8.91139716</v>
      </c>
    </row>
    <row r="20" spans="1:22">
      <c r="A20" s="15" t="s">
        <v>495</v>
      </c>
      <c r="B20" s="17" t="n">
        <v>3371</v>
      </c>
      <c r="C20" s="18">
        <f>(75.0/B20*100)</f>
        <v/>
      </c>
      <c r="D20" s="19" t="n">
        <v>3296</v>
      </c>
      <c r="E20" s="18" t="n">
        <v>422.15739892</v>
      </c>
      <c r="F20" s="20" t="n">
        <v>7.86173379</v>
      </c>
      <c r="G20" s="18" t="n">
        <v>462.6722046</v>
      </c>
      <c r="H20" s="20" t="n">
        <v>7.64153925</v>
      </c>
      <c r="I20" s="18" t="n">
        <v>494.37504767</v>
      </c>
      <c r="J20" s="20" t="n">
        <v>3.75861876</v>
      </c>
      <c r="K20" s="18" t="n">
        <v>502.88249855</v>
      </c>
      <c r="L20" s="20" t="n">
        <v>2.61961339</v>
      </c>
      <c r="M20" s="18" t="n">
        <v>438.43210807</v>
      </c>
      <c r="N20" s="20" t="n">
        <v>7.17346823</v>
      </c>
      <c r="O20" s="18" t="s">
        <v>481</v>
      </c>
      <c r="P20" s="20" t="s">
        <v>481</v>
      </c>
      <c r="Q20" s="18" t="s">
        <v>481</v>
      </c>
      <c r="R20" s="20" t="s">
        <v>481</v>
      </c>
      <c r="S20" s="18" t="s">
        <v>481</v>
      </c>
      <c r="T20" s="20" t="s">
        <v>481</v>
      </c>
      <c r="U20" s="18" t="n">
        <v>409.42868046</v>
      </c>
      <c r="V20" s="20" t="n">
        <v>13.72985348</v>
      </c>
    </row>
    <row r="21" spans="1:22">
      <c r="A21" s="15" t="s">
        <v>496</v>
      </c>
      <c r="B21" s="17" t="n">
        <v>5741</v>
      </c>
      <c r="C21" s="18">
        <f>(47.0/B21*100)</f>
        <v/>
      </c>
      <c r="D21" s="19" t="n">
        <v>5694</v>
      </c>
      <c r="E21" s="18" t="n">
        <v>455.03345735</v>
      </c>
      <c r="F21" s="20" t="n">
        <v>9.182868620000001</v>
      </c>
      <c r="G21" s="18" t="n">
        <v>487.23089328</v>
      </c>
      <c r="H21" s="20" t="n">
        <v>7.3945451</v>
      </c>
      <c r="I21" s="18" t="n">
        <v>512.25417801</v>
      </c>
      <c r="J21" s="20" t="n">
        <v>3.1268485</v>
      </c>
      <c r="K21" s="18" t="n">
        <v>511.59340143</v>
      </c>
      <c r="L21" s="20" t="n">
        <v>2.17872699</v>
      </c>
      <c r="M21" s="18" t="n">
        <v>453.31234764</v>
      </c>
      <c r="N21" s="20" t="n">
        <v>6.2921512</v>
      </c>
      <c r="O21" s="18" t="s">
        <v>481</v>
      </c>
      <c r="P21" s="20" t="s">
        <v>481</v>
      </c>
      <c r="Q21" s="18" t="s">
        <v>481</v>
      </c>
      <c r="R21" s="20" t="s">
        <v>481</v>
      </c>
      <c r="S21" s="18" t="s">
        <v>481</v>
      </c>
      <c r="T21" s="20" t="s">
        <v>481</v>
      </c>
      <c r="U21" s="18" t="n">
        <v>432.94792318</v>
      </c>
      <c r="V21" s="20" t="n">
        <v>14.69571662</v>
      </c>
    </row>
    <row r="22" spans="1:22">
      <c r="A22" s="15" t="s">
        <v>497</v>
      </c>
      <c r="B22" s="17" t="n">
        <v>6598</v>
      </c>
      <c r="C22" s="18">
        <f>(36.0/B22*100)</f>
        <v/>
      </c>
      <c r="D22" s="19" t="n">
        <v>6562</v>
      </c>
      <c r="E22" s="18" t="n">
        <v>418.13240574</v>
      </c>
      <c r="F22" s="20" t="n">
        <v>6.33790852</v>
      </c>
      <c r="G22" s="18" t="n">
        <v>429.4055678</v>
      </c>
      <c r="H22" s="20" t="n">
        <v>7.00855232</v>
      </c>
      <c r="I22" s="18" t="n">
        <v>470.7895219</v>
      </c>
      <c r="J22" s="20" t="n">
        <v>4.49421377</v>
      </c>
      <c r="K22" s="18" t="n">
        <v>505.94624668</v>
      </c>
      <c r="L22" s="20" t="n">
        <v>3.90279486</v>
      </c>
      <c r="M22" s="18" t="n">
        <v>424.5505214</v>
      </c>
      <c r="N22" s="20" t="n">
        <v>12.09171373</v>
      </c>
      <c r="O22" s="18" t="s">
        <v>481</v>
      </c>
      <c r="P22" s="20" t="s">
        <v>481</v>
      </c>
      <c r="Q22" s="18" t="s">
        <v>481</v>
      </c>
      <c r="R22" s="20" t="s">
        <v>481</v>
      </c>
      <c r="S22" s="18" t="n">
        <v>494.47330712</v>
      </c>
      <c r="T22" s="20" t="n">
        <v>33.53079244</v>
      </c>
      <c r="U22" s="18" t="n">
        <v>387.72396256</v>
      </c>
      <c r="V22" s="20" t="n">
        <v>8.84599377</v>
      </c>
    </row>
    <row r="23" spans="1:22">
      <c r="A23" s="15" t="s">
        <v>498</v>
      </c>
      <c r="B23" s="17" t="n">
        <v>11583</v>
      </c>
      <c r="C23" s="18">
        <f>(235.0/B23*100)</f>
        <v/>
      </c>
      <c r="D23" s="19" t="n">
        <v>11348</v>
      </c>
      <c r="E23" s="18" t="n">
        <v>433.36673041</v>
      </c>
      <c r="F23" s="20" t="n">
        <v>6.89898598</v>
      </c>
      <c r="G23" s="18" t="n">
        <v>444.67654544</v>
      </c>
      <c r="H23" s="20" t="n">
        <v>6.33562722</v>
      </c>
      <c r="I23" s="18" t="n">
        <v>485.18689587</v>
      </c>
      <c r="J23" s="20" t="n">
        <v>4.76024559</v>
      </c>
      <c r="K23" s="18" t="n">
        <v>509.82546044</v>
      </c>
      <c r="L23" s="20" t="n">
        <v>3.20286461</v>
      </c>
      <c r="M23" s="18" t="n">
        <v>456.42298295</v>
      </c>
      <c r="N23" s="20" t="n">
        <v>6.22776086</v>
      </c>
      <c r="O23" s="18" t="s">
        <v>481</v>
      </c>
      <c r="P23" s="20" t="s">
        <v>481</v>
      </c>
      <c r="Q23" s="18" t="s">
        <v>481</v>
      </c>
      <c r="R23" s="20" t="s">
        <v>481</v>
      </c>
      <c r="S23" s="18" t="s">
        <v>481</v>
      </c>
      <c r="T23" s="20" t="s">
        <v>481</v>
      </c>
      <c r="U23" s="18" t="n">
        <v>417.09861578</v>
      </c>
      <c r="V23" s="20" t="n">
        <v>8.462405410000001</v>
      </c>
    </row>
    <row r="24" spans="1:22">
      <c r="A24" s="15" t="s">
        <v>499</v>
      </c>
      <c r="B24" s="17" t="n">
        <v>6647</v>
      </c>
      <c r="C24" s="18">
        <f>(7.0/B24*100)</f>
        <v/>
      </c>
      <c r="D24" s="19" t="n">
        <v>6640</v>
      </c>
      <c r="E24" s="18" t="n">
        <v>489.60512001</v>
      </c>
      <c r="F24" s="20" t="n">
        <v>8.71390001</v>
      </c>
      <c r="G24" s="18" t="n">
        <v>514.6621385</v>
      </c>
      <c r="H24" s="20" t="n">
        <v>5.99834412</v>
      </c>
      <c r="I24" s="18" t="n">
        <v>534.42338379</v>
      </c>
      <c r="J24" s="20" t="n">
        <v>4.79813836</v>
      </c>
      <c r="K24" s="18" t="n">
        <v>539.64419477</v>
      </c>
      <c r="L24" s="20" t="n">
        <v>3.10799253</v>
      </c>
      <c r="M24" s="18" t="n">
        <v>484.53808905</v>
      </c>
      <c r="N24" s="20" t="n">
        <v>15.38063095</v>
      </c>
      <c r="O24" s="18" t="s">
        <v>481</v>
      </c>
      <c r="P24" s="20" t="s">
        <v>481</v>
      </c>
      <c r="Q24" s="18" t="s">
        <v>481</v>
      </c>
      <c r="R24" s="20" t="s">
        <v>481</v>
      </c>
      <c r="S24" s="18" t="s">
        <v>481</v>
      </c>
      <c r="T24" s="20" t="s">
        <v>481</v>
      </c>
      <c r="U24" s="18" t="n">
        <v>466.27206562</v>
      </c>
      <c r="V24" s="20" t="n">
        <v>13.57107942</v>
      </c>
    </row>
    <row r="25" spans="1:22">
      <c r="A25" s="15" t="s">
        <v>500</v>
      </c>
      <c r="B25" s="17" t="n">
        <v>5581</v>
      </c>
      <c r="C25" s="18">
        <f>(25.0/B25*100)</f>
        <v/>
      </c>
      <c r="D25" s="19" t="n">
        <v>5556</v>
      </c>
      <c r="E25" s="18" t="n">
        <v>496.60878837</v>
      </c>
      <c r="F25" s="20" t="n">
        <v>10.14369944</v>
      </c>
      <c r="G25" s="18" t="n">
        <v>483.72112486</v>
      </c>
      <c r="H25" s="20" t="n">
        <v>6.70445009</v>
      </c>
      <c r="I25" s="18" t="n">
        <v>518.97724177</v>
      </c>
      <c r="J25" s="20" t="n">
        <v>5.07477042</v>
      </c>
      <c r="K25" s="18" t="n">
        <v>545.9891675</v>
      </c>
      <c r="L25" s="20" t="n">
        <v>3.65733151</v>
      </c>
      <c r="M25" s="18" t="n">
        <v>433.74903496</v>
      </c>
      <c r="N25" s="20" t="n">
        <v>6.33413158</v>
      </c>
      <c r="O25" s="18" t="s">
        <v>481</v>
      </c>
      <c r="P25" s="20" t="s">
        <v>481</v>
      </c>
      <c r="Q25" s="18" t="s">
        <v>481</v>
      </c>
      <c r="R25" s="20" t="s">
        <v>481</v>
      </c>
      <c r="S25" s="18" t="s">
        <v>481</v>
      </c>
      <c r="T25" s="20" t="s">
        <v>481</v>
      </c>
      <c r="U25" s="18" t="n">
        <v>496.52930148</v>
      </c>
      <c r="V25" s="20" t="n">
        <v>22.73613592</v>
      </c>
    </row>
    <row r="26" spans="1:22">
      <c r="A26" s="15" t="s">
        <v>501</v>
      </c>
      <c r="B26" s="17" t="n">
        <v>4869</v>
      </c>
      <c r="C26" s="18">
        <f>(53.0/B26*100)</f>
        <v/>
      </c>
      <c r="D26" s="19" t="n">
        <v>4816</v>
      </c>
      <c r="E26" s="18" t="n">
        <v>448.38831545</v>
      </c>
      <c r="F26" s="20" t="n">
        <v>6.95580921</v>
      </c>
      <c r="G26" s="18" t="n">
        <v>461.70741486</v>
      </c>
      <c r="H26" s="20" t="n">
        <v>5.18571867</v>
      </c>
      <c r="I26" s="18" t="n">
        <v>482.3810707</v>
      </c>
      <c r="J26" s="20" t="n">
        <v>2.800275</v>
      </c>
      <c r="K26" s="18" t="n">
        <v>496.41521099</v>
      </c>
      <c r="L26" s="20" t="n">
        <v>2.44894065</v>
      </c>
      <c r="M26" s="18" t="n">
        <v>454.2412473</v>
      </c>
      <c r="N26" s="20" t="n">
        <v>7.54007811</v>
      </c>
      <c r="O26" s="18" t="s">
        <v>481</v>
      </c>
      <c r="P26" s="20" t="s">
        <v>481</v>
      </c>
      <c r="Q26" s="18" t="s">
        <v>481</v>
      </c>
      <c r="R26" s="20" t="s">
        <v>481</v>
      </c>
      <c r="S26" s="18" t="s">
        <v>481</v>
      </c>
      <c r="T26" s="20" t="s">
        <v>481</v>
      </c>
      <c r="U26" s="18" t="n">
        <v>409.48762905</v>
      </c>
      <c r="V26" s="20" t="n">
        <v>8.705595389999999</v>
      </c>
    </row>
    <row r="27" spans="1:22">
      <c r="A27" s="15" t="s">
        <v>502</v>
      </c>
      <c r="B27" s="17" t="n">
        <v>5299</v>
      </c>
      <c r="C27" s="18">
        <f>(55.0/B27*100)</f>
        <v/>
      </c>
      <c r="D27" s="19" t="n">
        <v>5244</v>
      </c>
      <c r="E27" s="18" t="n">
        <v>440.06392403</v>
      </c>
      <c r="F27" s="20" t="n">
        <v>5.39586453</v>
      </c>
      <c r="G27" s="18" t="n">
        <v>457.47403457</v>
      </c>
      <c r="H27" s="20" t="n">
        <v>4.4459131</v>
      </c>
      <c r="I27" s="18" t="n">
        <v>491.56600572</v>
      </c>
      <c r="J27" s="20" t="n">
        <v>3.59408277</v>
      </c>
      <c r="K27" s="18" t="n">
        <v>513.04644722</v>
      </c>
      <c r="L27" s="20" t="n">
        <v>2.14717542</v>
      </c>
      <c r="M27" s="18" t="n">
        <v>423.78790135</v>
      </c>
      <c r="N27" s="20" t="n">
        <v>3.98999594</v>
      </c>
      <c r="O27" s="18" t="s">
        <v>481</v>
      </c>
      <c r="P27" s="20" t="s">
        <v>481</v>
      </c>
      <c r="Q27" s="18" t="s">
        <v>481</v>
      </c>
      <c r="R27" s="20" t="s">
        <v>481</v>
      </c>
      <c r="S27" s="18" t="s">
        <v>481</v>
      </c>
      <c r="T27" s="20" t="s">
        <v>481</v>
      </c>
      <c r="U27" s="18" t="n">
        <v>404.9426803</v>
      </c>
      <c r="V27" s="20" t="n">
        <v>7.66076726</v>
      </c>
    </row>
    <row r="28" spans="1:22">
      <c r="A28" s="15" t="s">
        <v>503</v>
      </c>
      <c r="B28" s="17" t="n">
        <v>7568</v>
      </c>
      <c r="C28" s="18">
        <f>(196.0/B28*100)</f>
        <v/>
      </c>
      <c r="D28" s="19" t="n">
        <v>7372</v>
      </c>
      <c r="E28" s="18" t="n">
        <v>383.05752841</v>
      </c>
      <c r="F28" s="20" t="n">
        <v>3.68533491</v>
      </c>
      <c r="G28" s="18" t="n">
        <v>397.84215642</v>
      </c>
      <c r="H28" s="20" t="n">
        <v>3.86389055</v>
      </c>
      <c r="I28" s="18" t="n">
        <v>409.09639292</v>
      </c>
      <c r="J28" s="20" t="n">
        <v>2.90787923</v>
      </c>
      <c r="K28" s="18" t="n">
        <v>429.55133904</v>
      </c>
      <c r="L28" s="20" t="n">
        <v>2.98648867</v>
      </c>
      <c r="M28" s="18" t="n">
        <v>404.13273028</v>
      </c>
      <c r="N28" s="20" t="n">
        <v>12.41326105</v>
      </c>
      <c r="O28" s="18" t="s">
        <v>481</v>
      </c>
      <c r="P28" s="20" t="s">
        <v>481</v>
      </c>
      <c r="Q28" s="18" t="s">
        <v>481</v>
      </c>
      <c r="R28" s="20" t="s">
        <v>481</v>
      </c>
      <c r="S28" s="18" t="s">
        <v>481</v>
      </c>
      <c r="T28" s="20" t="s">
        <v>481</v>
      </c>
      <c r="U28" s="18" t="n">
        <v>353.23831734</v>
      </c>
      <c r="V28" s="20" t="n">
        <v>8.52772792</v>
      </c>
    </row>
    <row r="29" spans="1:22">
      <c r="A29" s="15" t="s">
        <v>504</v>
      </c>
      <c r="B29" s="17" t="n">
        <v>5385</v>
      </c>
      <c r="C29" s="18">
        <f>(30.0/B29*100)</f>
        <v/>
      </c>
      <c r="D29" s="19" t="n">
        <v>5355</v>
      </c>
      <c r="E29" s="18" t="n">
        <v>447.98977018</v>
      </c>
      <c r="F29" s="20" t="n">
        <v>8.84041465</v>
      </c>
      <c r="G29" s="18" t="n">
        <v>481.85720861</v>
      </c>
      <c r="H29" s="20" t="n">
        <v>7.03112208</v>
      </c>
      <c r="I29" s="18" t="n">
        <v>511.80072537</v>
      </c>
      <c r="J29" s="20" t="n">
        <v>4.01067173</v>
      </c>
      <c r="K29" s="18" t="n">
        <v>533.5880783699999</v>
      </c>
      <c r="L29" s="20" t="n">
        <v>2.57560296</v>
      </c>
      <c r="M29" s="18" t="n">
        <v>510.11281269</v>
      </c>
      <c r="N29" s="20" t="n">
        <v>4.5702483</v>
      </c>
      <c r="O29" s="18" t="s">
        <v>481</v>
      </c>
      <c r="P29" s="20" t="s">
        <v>481</v>
      </c>
      <c r="Q29" s="18" t="n">
        <v>335.3902018</v>
      </c>
      <c r="R29" s="20" t="n">
        <v>12.1685767</v>
      </c>
      <c r="S29" s="18" t="s">
        <v>481</v>
      </c>
      <c r="T29" s="20" t="s">
        <v>481</v>
      </c>
      <c r="U29" s="18" t="n">
        <v>442.55900507</v>
      </c>
      <c r="V29" s="20" t="n">
        <v>9.64852233</v>
      </c>
    </row>
    <row r="30" spans="1:22">
      <c r="A30" s="15" t="s">
        <v>505</v>
      </c>
      <c r="B30" s="17" t="n">
        <v>4520</v>
      </c>
      <c r="C30" s="18">
        <f>(148.0/B30*100)</f>
        <v/>
      </c>
      <c r="D30" s="19" t="n">
        <v>4372</v>
      </c>
      <c r="E30" s="18" t="n">
        <v>446.54869252</v>
      </c>
      <c r="F30" s="20" t="n">
        <v>7.06730644</v>
      </c>
      <c r="G30" s="18" t="n">
        <v>455.06008194</v>
      </c>
      <c r="H30" s="20" t="n">
        <v>6.06847432</v>
      </c>
      <c r="I30" s="18" t="n">
        <v>505.55047663</v>
      </c>
      <c r="J30" s="20" t="n">
        <v>3.87976053</v>
      </c>
      <c r="K30" s="18" t="n">
        <v>518.43265583</v>
      </c>
      <c r="L30" s="20" t="n">
        <v>2.69989472</v>
      </c>
      <c r="M30" s="18" t="n">
        <v>422.17925588</v>
      </c>
      <c r="N30" s="20" t="n">
        <v>5.81826465</v>
      </c>
      <c r="O30" s="18" t="s">
        <v>481</v>
      </c>
      <c r="P30" s="20" t="s">
        <v>481</v>
      </c>
      <c r="Q30" s="18" t="s">
        <v>481</v>
      </c>
      <c r="R30" s="20" t="s">
        <v>481</v>
      </c>
      <c r="S30" s="18" t="s">
        <v>481</v>
      </c>
      <c r="T30" s="20" t="s">
        <v>481</v>
      </c>
      <c r="U30" s="18" t="n">
        <v>421.58178684</v>
      </c>
      <c r="V30" s="20" t="n">
        <v>9.291828649999999</v>
      </c>
    </row>
    <row r="31" spans="1:22">
      <c r="A31" s="15" t="s">
        <v>506</v>
      </c>
      <c r="B31" s="17" t="n">
        <v>5456</v>
      </c>
      <c r="C31" s="18">
        <f>(135.0/B31*100)</f>
        <v/>
      </c>
      <c r="D31" s="19" t="n">
        <v>5321</v>
      </c>
      <c r="E31" s="18" t="n">
        <v>450.9294738</v>
      </c>
      <c r="F31" s="20" t="n">
        <v>7.80328883</v>
      </c>
      <c r="G31" s="18" t="n">
        <v>465.08788947</v>
      </c>
      <c r="H31" s="20" t="n">
        <v>6.20814083</v>
      </c>
      <c r="I31" s="18" t="n">
        <v>496.59380288</v>
      </c>
      <c r="J31" s="20" t="n">
        <v>3.51213757</v>
      </c>
      <c r="K31" s="18" t="n">
        <v>518.42023321</v>
      </c>
      <c r="L31" s="20" t="n">
        <v>2.25751114</v>
      </c>
      <c r="M31" s="18" t="s">
        <v>481</v>
      </c>
      <c r="N31" s="20" t="s">
        <v>481</v>
      </c>
      <c r="O31" s="18" t="s">
        <v>481</v>
      </c>
      <c r="P31" s="20" t="s">
        <v>481</v>
      </c>
      <c r="Q31" s="18" t="s">
        <v>481</v>
      </c>
      <c r="R31" s="20" t="s">
        <v>481</v>
      </c>
      <c r="S31" s="18" t="s">
        <v>481</v>
      </c>
      <c r="T31" s="20" t="s">
        <v>481</v>
      </c>
      <c r="U31" s="18" t="n">
        <v>419.42320596</v>
      </c>
      <c r="V31" s="20" t="n">
        <v>6.50381282</v>
      </c>
    </row>
    <row r="32" spans="1:22">
      <c r="A32" s="15" t="s">
        <v>507</v>
      </c>
      <c r="B32" s="17" t="n">
        <v>4478</v>
      </c>
      <c r="C32" s="18">
        <f>(6.0/B32*100)</f>
        <v/>
      </c>
      <c r="D32" s="19" t="n">
        <v>4472</v>
      </c>
      <c r="E32" s="18" t="n">
        <v>459.52755178</v>
      </c>
      <c r="F32" s="20" t="n">
        <v>7.68371001</v>
      </c>
      <c r="G32" s="18" t="n">
        <v>489.31793854</v>
      </c>
      <c r="H32" s="20" t="n">
        <v>5.00264503</v>
      </c>
      <c r="I32" s="18" t="n">
        <v>504.36350128</v>
      </c>
      <c r="J32" s="20" t="n">
        <v>3.15988087</v>
      </c>
      <c r="K32" s="18" t="n">
        <v>517.53483224</v>
      </c>
      <c r="L32" s="20" t="n">
        <v>2.72873666</v>
      </c>
      <c r="M32" s="18" t="n">
        <v>411.26327339</v>
      </c>
      <c r="N32" s="20" t="n">
        <v>12.39222594</v>
      </c>
      <c r="O32" s="18" t="s">
        <v>481</v>
      </c>
      <c r="P32" s="20" t="s">
        <v>481</v>
      </c>
      <c r="Q32" s="18" t="s">
        <v>481</v>
      </c>
      <c r="R32" s="20" t="s">
        <v>481</v>
      </c>
      <c r="S32" s="18" t="s">
        <v>481</v>
      </c>
      <c r="T32" s="20" t="s">
        <v>481</v>
      </c>
      <c r="U32" s="18" t="n">
        <v>455.39660042</v>
      </c>
      <c r="V32" s="20" t="n">
        <v>13.24880966</v>
      </c>
    </row>
    <row r="33" spans="1:22">
      <c r="A33" s="15" t="s">
        <v>508</v>
      </c>
      <c r="B33" s="17" t="n">
        <v>7325</v>
      </c>
      <c r="C33" s="18">
        <f>(78.0/B33*100)</f>
        <v/>
      </c>
      <c r="D33" s="19" t="n">
        <v>7247</v>
      </c>
      <c r="E33" s="18" t="n">
        <v>446.769109</v>
      </c>
      <c r="F33" s="20" t="n">
        <v>6.20142503</v>
      </c>
      <c r="G33" s="18" t="n">
        <v>461.25374718</v>
      </c>
      <c r="H33" s="20" t="n">
        <v>6.24439332</v>
      </c>
      <c r="I33" s="18" t="n">
        <v>490.42336568</v>
      </c>
      <c r="J33" s="20" t="n">
        <v>5.07120448</v>
      </c>
      <c r="K33" s="18" t="n">
        <v>511.55488073</v>
      </c>
      <c r="L33" s="20" t="n">
        <v>3.43207763</v>
      </c>
      <c r="M33" s="18" t="n">
        <v>489.45728579</v>
      </c>
      <c r="N33" s="20" t="n">
        <v>3.51800922</v>
      </c>
      <c r="O33" s="18" t="s">
        <v>481</v>
      </c>
      <c r="P33" s="20" t="s">
        <v>481</v>
      </c>
      <c r="Q33" s="18" t="s">
        <v>481</v>
      </c>
      <c r="R33" s="20" t="s">
        <v>481</v>
      </c>
      <c r="S33" s="18" t="s">
        <v>481</v>
      </c>
      <c r="T33" s="20" t="s">
        <v>481</v>
      </c>
      <c r="U33" s="18" t="n">
        <v>429.6563829</v>
      </c>
      <c r="V33" s="20" t="n">
        <v>11.7040349</v>
      </c>
    </row>
    <row r="34" spans="1:22">
      <c r="A34" s="15" t="s">
        <v>509</v>
      </c>
      <c r="B34" s="17" t="n">
        <v>6350</v>
      </c>
      <c r="C34" s="18">
        <f>(67.0/B34*100)</f>
        <v/>
      </c>
      <c r="D34" s="19" t="n">
        <v>6283</v>
      </c>
      <c r="E34" s="18" t="n">
        <v>430.03864632</v>
      </c>
      <c r="F34" s="20" t="n">
        <v>6.16456757</v>
      </c>
      <c r="G34" s="18" t="n">
        <v>447.66119059</v>
      </c>
      <c r="H34" s="20" t="n">
        <v>4.92630088</v>
      </c>
      <c r="I34" s="18" t="n">
        <v>489.48054316</v>
      </c>
      <c r="J34" s="20" t="n">
        <v>4.13997152</v>
      </c>
      <c r="K34" s="18" t="n">
        <v>497.62197867</v>
      </c>
      <c r="L34" s="20" t="n">
        <v>2.71538489</v>
      </c>
      <c r="M34" s="18" t="n">
        <v>431.08701148</v>
      </c>
      <c r="N34" s="20" t="n">
        <v>12.51358448</v>
      </c>
      <c r="O34" s="18" t="s">
        <v>481</v>
      </c>
      <c r="P34" s="20" t="s">
        <v>481</v>
      </c>
      <c r="Q34" s="18" t="n">
        <v>336.51078337</v>
      </c>
      <c r="R34" s="20" t="n">
        <v>12.24828707</v>
      </c>
      <c r="S34" s="18" t="s">
        <v>481</v>
      </c>
      <c r="T34" s="20" t="s">
        <v>481</v>
      </c>
      <c r="U34" s="18" t="n">
        <v>396.99174877</v>
      </c>
      <c r="V34" s="20" t="n">
        <v>9.578276539999999</v>
      </c>
    </row>
    <row r="35" spans="1:22">
      <c r="A35" s="15" t="s">
        <v>510</v>
      </c>
      <c r="B35" s="17" t="n">
        <v>6406</v>
      </c>
      <c r="C35" s="18">
        <f>(50.0/B35*100)</f>
        <v/>
      </c>
      <c r="D35" s="19" t="n">
        <v>6356</v>
      </c>
      <c r="E35" s="18" t="n">
        <v>486.07556513</v>
      </c>
      <c r="F35" s="20" t="n">
        <v>9.390376720000001</v>
      </c>
      <c r="G35" s="18" t="n">
        <v>499.9903957</v>
      </c>
      <c r="H35" s="20" t="n">
        <v>6.22900917</v>
      </c>
      <c r="I35" s="18" t="n">
        <v>520.34042277</v>
      </c>
      <c r="J35" s="20" t="n">
        <v>4.00146858</v>
      </c>
      <c r="K35" s="18" t="n">
        <v>506.29284717</v>
      </c>
      <c r="L35" s="20" t="n">
        <v>3.84479223</v>
      </c>
      <c r="M35" s="18" t="n">
        <v>514.86266033</v>
      </c>
      <c r="N35" s="20" t="n">
        <v>1.77754029</v>
      </c>
      <c r="O35" s="18" t="s">
        <v>481</v>
      </c>
      <c r="P35" s="20" t="s">
        <v>481</v>
      </c>
      <c r="Q35" s="18" t="n">
        <v>349.78970242</v>
      </c>
      <c r="R35" s="20" t="n">
        <v>6.90672373</v>
      </c>
      <c r="S35" s="18" t="s">
        <v>481</v>
      </c>
      <c r="T35" s="20" t="s">
        <v>481</v>
      </c>
      <c r="U35" s="18" t="n">
        <v>460.53565144</v>
      </c>
      <c r="V35" s="20" t="n">
        <v>13.25976257</v>
      </c>
    </row>
    <row r="36" spans="1:22">
      <c r="A36" s="15" t="s">
        <v>511</v>
      </c>
      <c r="B36" s="17" t="n">
        <v>6736</v>
      </c>
      <c r="C36" s="18">
        <f>(42.0/B36*100)</f>
        <v/>
      </c>
      <c r="D36" s="19" t="n">
        <v>6694</v>
      </c>
      <c r="E36" s="18" t="n">
        <v>443.10639531</v>
      </c>
      <c r="F36" s="20" t="n">
        <v>7.62853337</v>
      </c>
      <c r="G36" s="18" t="n">
        <v>464.47269151</v>
      </c>
      <c r="H36" s="20" t="n">
        <v>5.35684373</v>
      </c>
      <c r="I36" s="18" t="n">
        <v>485.27603593</v>
      </c>
      <c r="J36" s="20" t="n">
        <v>4.39423583</v>
      </c>
      <c r="K36" s="18" t="n">
        <v>499.51444251</v>
      </c>
      <c r="L36" s="20" t="n">
        <v>2.60548706</v>
      </c>
      <c r="M36" s="18" t="n">
        <v>467.60582163</v>
      </c>
      <c r="N36" s="20" t="n">
        <v>3.41039353</v>
      </c>
      <c r="O36" s="18" t="s">
        <v>481</v>
      </c>
      <c r="P36" s="20" t="s">
        <v>481</v>
      </c>
      <c r="Q36" s="18" t="s">
        <v>481</v>
      </c>
      <c r="R36" s="20" t="s">
        <v>481</v>
      </c>
      <c r="S36" s="18" t="s">
        <v>481</v>
      </c>
      <c r="T36" s="20" t="s">
        <v>481</v>
      </c>
      <c r="U36" s="18" t="n">
        <v>425.65280091</v>
      </c>
      <c r="V36" s="20" t="n">
        <v>8.7332208</v>
      </c>
    </row>
    <row r="37" spans="1:22">
      <c r="A37" s="15" t="s">
        <v>512</v>
      </c>
      <c r="B37" s="17" t="n">
        <v>5458</v>
      </c>
      <c r="C37" s="18">
        <f>(88.0/B37*100)</f>
        <v/>
      </c>
      <c r="D37" s="19" t="n">
        <v>5370</v>
      </c>
      <c r="E37" s="18" t="n">
        <v>459.90672082</v>
      </c>
      <c r="F37" s="20" t="n">
        <v>7.13684472</v>
      </c>
      <c r="G37" s="18" t="n">
        <v>478.08032873</v>
      </c>
      <c r="H37" s="20" t="n">
        <v>4.76226194</v>
      </c>
      <c r="I37" s="18" t="n">
        <v>510.42125951</v>
      </c>
      <c r="J37" s="20" t="n">
        <v>3.25754738</v>
      </c>
      <c r="K37" s="18" t="n">
        <v>514.07549433</v>
      </c>
      <c r="L37" s="20" t="n">
        <v>3.91158037</v>
      </c>
      <c r="M37" s="18" t="n">
        <v>398.61657436</v>
      </c>
      <c r="N37" s="20" t="n">
        <v>8.69317599</v>
      </c>
      <c r="O37" s="18" t="s">
        <v>481</v>
      </c>
      <c r="P37" s="20" t="s">
        <v>481</v>
      </c>
      <c r="Q37" s="18" t="s">
        <v>481</v>
      </c>
      <c r="R37" s="20" t="s">
        <v>481</v>
      </c>
      <c r="S37" s="18" t="s">
        <v>481</v>
      </c>
      <c r="T37" s="20" t="s">
        <v>481</v>
      </c>
      <c r="U37" s="18" t="n">
        <v>411.40928205</v>
      </c>
      <c r="V37" s="20" t="n">
        <v>8.115520050000001</v>
      </c>
    </row>
    <row r="38" spans="1:22">
      <c r="A38" s="15" t="s">
        <v>513</v>
      </c>
      <c r="B38" s="17" t="n">
        <v>5860</v>
      </c>
      <c r="C38" s="18">
        <f>(20.0/B38*100)</f>
        <v/>
      </c>
      <c r="D38" s="19" t="n">
        <v>5840</v>
      </c>
      <c r="E38" s="18" t="n">
        <v>465.61797672</v>
      </c>
      <c r="F38" s="20" t="n">
        <v>7.13382403</v>
      </c>
      <c r="G38" s="18" t="n">
        <v>484.79806376</v>
      </c>
      <c r="H38" s="20" t="n">
        <v>5.39066746</v>
      </c>
      <c r="I38" s="18" t="n">
        <v>518.78431956</v>
      </c>
      <c r="J38" s="20" t="n">
        <v>4.09532539</v>
      </c>
      <c r="K38" s="18" t="n">
        <v>550.7325688</v>
      </c>
      <c r="L38" s="20" t="n">
        <v>3.15682398</v>
      </c>
      <c r="M38" s="18" t="n">
        <v>484.7089518</v>
      </c>
      <c r="N38" s="20" t="n">
        <v>6.53951454</v>
      </c>
      <c r="O38" s="18" t="s">
        <v>481</v>
      </c>
      <c r="P38" s="20" t="s">
        <v>481</v>
      </c>
      <c r="Q38" s="18" t="s">
        <v>481</v>
      </c>
      <c r="R38" s="20" t="s">
        <v>481</v>
      </c>
      <c r="S38" s="18" t="s">
        <v>481</v>
      </c>
      <c r="T38" s="20" t="s">
        <v>481</v>
      </c>
      <c r="U38" s="18" t="n">
        <v>459.71338573</v>
      </c>
      <c r="V38" s="20" t="n">
        <v>8.421279950000001</v>
      </c>
    </row>
    <row r="39" spans="1:22">
      <c r="A39" s="15" t="s">
        <v>514</v>
      </c>
      <c r="B39" s="17" t="n">
        <v>5895</v>
      </c>
      <c r="C39" s="18">
        <f>(33.0/B39*100)</f>
        <v/>
      </c>
      <c r="D39" s="19" t="n">
        <v>5862</v>
      </c>
      <c r="E39" s="18" t="n">
        <v>391.54056959</v>
      </c>
      <c r="F39" s="20" t="n">
        <v>4.57275626</v>
      </c>
      <c r="G39" s="18" t="n">
        <v>411.88778723</v>
      </c>
      <c r="H39" s="20" t="n">
        <v>5.13391161</v>
      </c>
      <c r="I39" s="18" t="n">
        <v>431.13290637</v>
      </c>
      <c r="J39" s="20" t="n">
        <v>5.45000424</v>
      </c>
      <c r="K39" s="18" t="n">
        <v>445.63688256</v>
      </c>
      <c r="L39" s="20" t="n">
        <v>5.20235012</v>
      </c>
      <c r="M39" s="18" t="n">
        <v>387.11765216</v>
      </c>
      <c r="N39" s="20" t="n">
        <v>6.25137534</v>
      </c>
      <c r="O39" s="18" t="s">
        <v>481</v>
      </c>
      <c r="P39" s="20" t="s">
        <v>481</v>
      </c>
      <c r="Q39" s="18" t="s">
        <v>481</v>
      </c>
      <c r="R39" s="20" t="s">
        <v>481</v>
      </c>
      <c r="S39" s="18" t="s">
        <v>481</v>
      </c>
      <c r="T39" s="20" t="s">
        <v>481</v>
      </c>
      <c r="U39" s="18" t="n">
        <v>368.64329446</v>
      </c>
      <c r="V39" s="20" t="n">
        <v>10.14515946</v>
      </c>
    </row>
    <row r="40" spans="1:22">
      <c r="A40" s="15" t="s">
        <v>515</v>
      </c>
      <c r="B40" s="17" t="n">
        <v>14157</v>
      </c>
      <c r="C40" s="18">
        <f>(359.0/B40*100)</f>
        <v/>
      </c>
      <c r="D40" s="19" t="n">
        <v>13798</v>
      </c>
      <c r="E40" s="18" t="n">
        <v>434.28794622</v>
      </c>
      <c r="F40" s="20" t="n">
        <v>7.7282213</v>
      </c>
      <c r="G40" s="18" t="n">
        <v>475.22145437</v>
      </c>
      <c r="H40" s="20" t="n">
        <v>6.52365302</v>
      </c>
      <c r="I40" s="18" t="n">
        <v>511.12919904</v>
      </c>
      <c r="J40" s="20" t="n">
        <v>3.53686935</v>
      </c>
      <c r="K40" s="18" t="n">
        <v>499.80270531</v>
      </c>
      <c r="L40" s="20" t="n">
        <v>2.89505992</v>
      </c>
      <c r="M40" s="18" t="n">
        <v>414.04269234</v>
      </c>
      <c r="N40" s="20" t="n">
        <v>6.08916014</v>
      </c>
      <c r="O40" s="18" t="s">
        <v>481</v>
      </c>
      <c r="P40" s="20" t="s">
        <v>481</v>
      </c>
      <c r="Q40" s="18" t="s">
        <v>481</v>
      </c>
      <c r="R40" s="20" t="s">
        <v>481</v>
      </c>
      <c r="S40" s="18" t="s">
        <v>481</v>
      </c>
      <c r="T40" s="20" t="s">
        <v>481</v>
      </c>
      <c r="U40" s="18" t="n">
        <v>405.22347766</v>
      </c>
      <c r="V40" s="20" t="n">
        <v>8.71302292</v>
      </c>
    </row>
    <row r="41" spans="1:22">
      <c r="A41" s="15" t="s">
        <v>516</v>
      </c>
      <c r="B41" s="17" t="n">
        <v>5712</v>
      </c>
      <c r="C41" s="18">
        <f>(47.0/B41*100)</f>
        <v/>
      </c>
      <c r="D41" s="19" t="n">
        <v>5665</v>
      </c>
      <c r="E41" s="18" t="n">
        <v>438.65261421</v>
      </c>
      <c r="F41" s="20" t="n">
        <v>5.71827825</v>
      </c>
      <c r="G41" s="18" t="n">
        <v>448.60895139</v>
      </c>
      <c r="H41" s="20" t="n">
        <v>5.0079437</v>
      </c>
      <c r="I41" s="18" t="n">
        <v>481.76566749</v>
      </c>
      <c r="J41" s="20" t="n">
        <v>4.12967365</v>
      </c>
      <c r="K41" s="18" t="n">
        <v>488.51043721</v>
      </c>
      <c r="L41" s="20" t="n">
        <v>3.04050958</v>
      </c>
      <c r="M41" s="18" t="n">
        <v>431.51482993</v>
      </c>
      <c r="N41" s="20" t="n">
        <v>6.27770112</v>
      </c>
      <c r="O41" s="18" t="s">
        <v>481</v>
      </c>
      <c r="P41" s="20" t="s">
        <v>481</v>
      </c>
      <c r="Q41" s="18" t="n">
        <v>392.51815558</v>
      </c>
      <c r="R41" s="20" t="n">
        <v>16.89642718</v>
      </c>
      <c r="S41" s="18" t="s">
        <v>481</v>
      </c>
      <c r="T41" s="20" t="s">
        <v>481</v>
      </c>
      <c r="U41" s="18" t="n">
        <v>409.16488996</v>
      </c>
      <c r="V41" s="20" t="n">
        <v>13.03510118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345.0339611</v>
      </c>
      <c r="F45" s="20" t="n">
        <v>3.94453067</v>
      </c>
      <c r="G45" s="18" t="n">
        <v>355.05529682</v>
      </c>
      <c r="H45" s="20" t="n">
        <v>4.77559405</v>
      </c>
      <c r="I45" s="18" t="n">
        <v>364.61274192</v>
      </c>
      <c r="J45" s="20" t="n">
        <v>3.59736862</v>
      </c>
      <c r="K45" s="18" t="n">
        <v>369.51803012</v>
      </c>
      <c r="L45" s="20" t="n">
        <v>3.49416564</v>
      </c>
      <c r="M45" s="18" t="s">
        <v>481</v>
      </c>
      <c r="N45" s="20" t="s">
        <v>481</v>
      </c>
      <c r="O45" s="18" t="s">
        <v>481</v>
      </c>
      <c r="P45" s="20" t="s">
        <v>481</v>
      </c>
      <c r="Q45" s="18" t="n">
        <v>303.61568233</v>
      </c>
      <c r="R45" s="20" t="n">
        <v>31.73078528</v>
      </c>
      <c r="S45" s="18" t="n">
        <v>344.1961939</v>
      </c>
      <c r="T45" s="20" t="n">
        <v>13.33943276</v>
      </c>
      <c r="U45" s="18" t="n">
        <v>341.05085471</v>
      </c>
      <c r="V45" s="20" t="n">
        <v>7.7322613</v>
      </c>
    </row>
    <row r="46" spans="1:22">
      <c r="A46" s="15" t="s">
        <v>521</v>
      </c>
      <c r="B46" s="17" t="n">
        <v>23141</v>
      </c>
      <c r="C46" s="18">
        <f>(1857.0/B46*100)</f>
        <v/>
      </c>
      <c r="D46" s="19" t="n">
        <v>21284</v>
      </c>
      <c r="E46" s="18" t="n">
        <v>356.84279121</v>
      </c>
      <c r="F46" s="20" t="n">
        <v>5.00134523</v>
      </c>
      <c r="G46" s="18" t="n">
        <v>374.7723944</v>
      </c>
      <c r="H46" s="20" t="n">
        <v>4.44631102</v>
      </c>
      <c r="I46" s="18" t="n">
        <v>402.29284633</v>
      </c>
      <c r="J46" s="20" t="n">
        <v>4.73475289</v>
      </c>
      <c r="K46" s="18" t="n">
        <v>408.01555515</v>
      </c>
      <c r="L46" s="20" t="n">
        <v>3.82976607</v>
      </c>
      <c r="M46" s="18" t="n">
        <v>337.5417534</v>
      </c>
      <c r="N46" s="20" t="n">
        <v>3.26574895</v>
      </c>
      <c r="O46" s="18" t="s">
        <v>481</v>
      </c>
      <c r="P46" s="20" t="s">
        <v>481</v>
      </c>
      <c r="Q46" s="18" t="s">
        <v>481</v>
      </c>
      <c r="R46" s="20" t="s">
        <v>481</v>
      </c>
      <c r="S46" s="18" t="s">
        <v>481</v>
      </c>
      <c r="T46" s="20" t="s">
        <v>481</v>
      </c>
      <c r="U46" s="18" t="n">
        <v>344.54168408</v>
      </c>
      <c r="V46" s="20" t="n">
        <v>3.89663435</v>
      </c>
    </row>
    <row r="47" spans="1:22">
      <c r="A47" s="15" t="s">
        <v>522</v>
      </c>
      <c r="B47" s="17" t="n">
        <v>5928</v>
      </c>
      <c r="C47" s="18">
        <f>(223.0/B47*100)</f>
        <v/>
      </c>
      <c r="D47" s="19" t="n">
        <v>5705</v>
      </c>
      <c r="E47" s="18" t="n">
        <v>400.43782459</v>
      </c>
      <c r="F47" s="20" t="n">
        <v>5.7095912</v>
      </c>
      <c r="G47" s="18" t="n">
        <v>409.83021156</v>
      </c>
      <c r="H47" s="20" t="n">
        <v>5.09913853</v>
      </c>
      <c r="I47" s="18" t="n">
        <v>453.9116316</v>
      </c>
      <c r="J47" s="20" t="n">
        <v>4.58156423</v>
      </c>
      <c r="K47" s="18" t="n">
        <v>481.608764</v>
      </c>
      <c r="L47" s="20" t="n">
        <v>4.310086</v>
      </c>
      <c r="M47" s="18" t="n">
        <v>368.1951933</v>
      </c>
      <c r="N47" s="20" t="n">
        <v>6.312425</v>
      </c>
      <c r="O47" s="18" t="s">
        <v>481</v>
      </c>
      <c r="P47" s="20" t="s">
        <v>481</v>
      </c>
      <c r="Q47" s="18" t="s">
        <v>481</v>
      </c>
      <c r="R47" s="20" t="s">
        <v>481</v>
      </c>
      <c r="S47" s="18" t="s">
        <v>481</v>
      </c>
      <c r="T47" s="20" t="s">
        <v>481</v>
      </c>
      <c r="U47" s="18" t="n">
        <v>386.91642435</v>
      </c>
      <c r="V47" s="20" t="n">
        <v>6.29648111</v>
      </c>
    </row>
    <row r="48" spans="1:22">
      <c r="A48" s="15" t="s">
        <v>523</v>
      </c>
      <c r="B48" s="17" t="n">
        <v>9841</v>
      </c>
      <c r="C48" s="18">
        <f>(7.0/B48*100)</f>
        <v/>
      </c>
      <c r="D48" s="19" t="n">
        <v>9834</v>
      </c>
      <c r="E48" s="18" t="n">
        <v>510.69318395</v>
      </c>
      <c r="F48" s="20" t="n">
        <v>7.82057353</v>
      </c>
      <c r="G48" s="18" t="n">
        <v>541.62397672</v>
      </c>
      <c r="H48" s="20" t="n">
        <v>10.87003022</v>
      </c>
      <c r="I48" s="18" t="n">
        <v>538.79973581</v>
      </c>
      <c r="J48" s="20" t="n">
        <v>6.36084107</v>
      </c>
      <c r="K48" s="18" t="n">
        <v>534.45933094</v>
      </c>
      <c r="L48" s="20" t="n">
        <v>4.77470462</v>
      </c>
      <c r="M48" s="18" t="n">
        <v>484.09279329</v>
      </c>
      <c r="N48" s="20" t="n">
        <v>7.99371132</v>
      </c>
      <c r="O48" s="18" t="s">
        <v>481</v>
      </c>
      <c r="P48" s="20" t="s">
        <v>481</v>
      </c>
      <c r="Q48" s="18" t="s">
        <v>481</v>
      </c>
      <c r="R48" s="20" t="s">
        <v>481</v>
      </c>
      <c r="S48" s="18" t="s">
        <v>481</v>
      </c>
      <c r="T48" s="20" t="s">
        <v>481</v>
      </c>
      <c r="U48" s="18" t="n">
        <v>425.58159372</v>
      </c>
      <c r="V48" s="20" t="n">
        <v>20.8440139</v>
      </c>
    </row>
    <row r="49" spans="1:22">
      <c r="A49" s="15" t="s">
        <v>524</v>
      </c>
      <c r="B49" s="17" t="n">
        <v>6349</v>
      </c>
      <c r="C49" s="18">
        <f>(56.0/B49*100)</f>
        <v/>
      </c>
      <c r="D49" s="19" t="n">
        <v>6293</v>
      </c>
      <c r="E49" s="18" t="n">
        <v>371.88230982</v>
      </c>
      <c r="F49" s="20" t="n">
        <v>6.35370124</v>
      </c>
      <c r="G49" s="18" t="n">
        <v>385.55022181</v>
      </c>
      <c r="H49" s="20" t="n">
        <v>5.50627795</v>
      </c>
      <c r="I49" s="18" t="n">
        <v>410.0663165</v>
      </c>
      <c r="J49" s="20" t="n">
        <v>4.39744727</v>
      </c>
      <c r="K49" s="18" t="n">
        <v>422.17272618</v>
      </c>
      <c r="L49" s="20" t="n">
        <v>2.80360987</v>
      </c>
      <c r="M49" s="18" t="s">
        <v>481</v>
      </c>
      <c r="N49" s="20" t="s">
        <v>481</v>
      </c>
      <c r="O49" s="18" t="s">
        <v>481</v>
      </c>
      <c r="P49" s="20" t="s">
        <v>481</v>
      </c>
      <c r="Q49" s="18" t="s">
        <v>481</v>
      </c>
      <c r="R49" s="20" t="s">
        <v>481</v>
      </c>
      <c r="S49" s="18" t="n">
        <v>370.82991842</v>
      </c>
      <c r="T49" s="20" t="n">
        <v>22.93296859</v>
      </c>
      <c r="U49" s="18" t="n">
        <v>357.05606454</v>
      </c>
      <c r="V49" s="20" t="n">
        <v>9.748440110000001</v>
      </c>
    </row>
    <row r="50" spans="1:22">
      <c r="A50" s="15" t="s">
        <v>525</v>
      </c>
      <c r="B50" s="17" t="n">
        <v>11795</v>
      </c>
      <c r="C50" s="18">
        <f>(260.0/B50*100)</f>
        <v/>
      </c>
      <c r="D50" s="19" t="n">
        <v>11535</v>
      </c>
      <c r="E50" s="18" t="n">
        <v>365.68376517</v>
      </c>
      <c r="F50" s="20" t="n">
        <v>4.46089232</v>
      </c>
      <c r="G50" s="18" t="n">
        <v>372.68239242</v>
      </c>
      <c r="H50" s="20" t="n">
        <v>5.15236444</v>
      </c>
      <c r="I50" s="18" t="n">
        <v>395.44944829</v>
      </c>
      <c r="J50" s="20" t="n">
        <v>3.04122744</v>
      </c>
      <c r="K50" s="18" t="n">
        <v>402.58704596</v>
      </c>
      <c r="L50" s="20" t="n">
        <v>2.8668148</v>
      </c>
      <c r="M50" s="18" t="n">
        <v>347.83550743</v>
      </c>
      <c r="N50" s="20" t="n">
        <v>9.218126939999999</v>
      </c>
      <c r="O50" s="18" t="s">
        <v>481</v>
      </c>
      <c r="P50" s="20" t="s">
        <v>481</v>
      </c>
      <c r="Q50" s="18" t="s">
        <v>481</v>
      </c>
      <c r="R50" s="20" t="s">
        <v>481</v>
      </c>
      <c r="S50" s="18" t="s">
        <v>481</v>
      </c>
      <c r="T50" s="20" t="s">
        <v>481</v>
      </c>
      <c r="U50" s="18" t="n">
        <v>336.74693619</v>
      </c>
      <c r="V50" s="20" t="n">
        <v>9.479547670000001</v>
      </c>
    </row>
    <row r="51" spans="1:22">
      <c r="A51" s="15" t="s">
        <v>526</v>
      </c>
      <c r="B51" s="17" t="n">
        <v>6866</v>
      </c>
      <c r="C51" s="18">
        <f>(114.0/B51*100)</f>
        <v/>
      </c>
      <c r="D51" s="19" t="n">
        <v>6752</v>
      </c>
      <c r="E51" s="18" t="n">
        <v>384.83065435</v>
      </c>
      <c r="F51" s="20" t="n">
        <v>4.68356045</v>
      </c>
      <c r="G51" s="18" t="n">
        <v>389.1919021</v>
      </c>
      <c r="H51" s="20" t="n">
        <v>3.87506119</v>
      </c>
      <c r="I51" s="18" t="n">
        <v>402.76670388</v>
      </c>
      <c r="J51" s="20" t="n">
        <v>3.5770373</v>
      </c>
      <c r="K51" s="18" t="n">
        <v>416.69408478</v>
      </c>
      <c r="L51" s="20" t="n">
        <v>3.07985072</v>
      </c>
      <c r="M51" s="18" t="n">
        <v>373.93188865</v>
      </c>
      <c r="N51" s="20" t="n">
        <v>6.27375186</v>
      </c>
      <c r="O51" s="18" t="s">
        <v>481</v>
      </c>
      <c r="P51" s="20" t="s">
        <v>481</v>
      </c>
      <c r="Q51" s="18" t="n">
        <v>380.5422133</v>
      </c>
      <c r="R51" s="20" t="n">
        <v>4.31283207</v>
      </c>
      <c r="S51" s="18" t="s">
        <v>481</v>
      </c>
      <c r="T51" s="20" t="s">
        <v>481</v>
      </c>
      <c r="U51" s="18" t="n">
        <v>364.64623497</v>
      </c>
      <c r="V51" s="20" t="n">
        <v>7.30671344</v>
      </c>
    </row>
    <row r="52" spans="1:22">
      <c r="A52" s="15" t="s">
        <v>527</v>
      </c>
      <c r="B52" s="17" t="n">
        <v>5809</v>
      </c>
      <c r="C52" s="18">
        <f>(88.0/B52*100)</f>
        <v/>
      </c>
      <c r="D52" s="19" t="n">
        <v>5721</v>
      </c>
      <c r="E52" s="18" t="n">
        <v>429.40086268</v>
      </c>
      <c r="F52" s="20" t="n">
        <v>5.708859</v>
      </c>
      <c r="G52" s="18" t="n">
        <v>439.64417239</v>
      </c>
      <c r="H52" s="20" t="n">
        <v>6.49021165</v>
      </c>
      <c r="I52" s="18" t="n">
        <v>476.11605828</v>
      </c>
      <c r="J52" s="20" t="n">
        <v>3.70929018</v>
      </c>
      <c r="K52" s="18" t="n">
        <v>481.99055419</v>
      </c>
      <c r="L52" s="20" t="n">
        <v>3.15298996</v>
      </c>
      <c r="M52" s="18" t="n">
        <v>396.92682724</v>
      </c>
      <c r="N52" s="20" t="n">
        <v>5.74616255</v>
      </c>
      <c r="O52" s="18" t="s">
        <v>481</v>
      </c>
      <c r="P52" s="20" t="s">
        <v>481</v>
      </c>
      <c r="Q52" s="18" t="s">
        <v>481</v>
      </c>
      <c r="R52" s="20" t="s">
        <v>481</v>
      </c>
      <c r="S52" s="18" t="s">
        <v>481</v>
      </c>
      <c r="T52" s="20" t="s">
        <v>481</v>
      </c>
      <c r="U52" s="18" t="n">
        <v>409.91323173</v>
      </c>
      <c r="V52" s="20" t="n">
        <v>7.96014358</v>
      </c>
    </row>
    <row r="53" spans="1:22">
      <c r="A53" s="15" t="s">
        <v>528</v>
      </c>
      <c r="B53" s="17" t="n">
        <v>5571</v>
      </c>
      <c r="C53" s="18">
        <f>(95.0/B53*100)</f>
        <v/>
      </c>
      <c r="D53" s="19" t="n">
        <v>5476</v>
      </c>
      <c r="E53" s="18" t="n">
        <v>412.22279893</v>
      </c>
      <c r="F53" s="20" t="n">
        <v>4.52000694</v>
      </c>
      <c r="G53" s="18" t="n">
        <v>405.93825912</v>
      </c>
      <c r="H53" s="20" t="n">
        <v>3.95764498</v>
      </c>
      <c r="I53" s="18" t="n">
        <v>446.48150345</v>
      </c>
      <c r="J53" s="20" t="n">
        <v>4.36594516</v>
      </c>
      <c r="K53" s="18" t="n">
        <v>465.06377018</v>
      </c>
      <c r="L53" s="20" t="n">
        <v>2.29440277</v>
      </c>
      <c r="M53" s="18" t="n">
        <v>381.39321237</v>
      </c>
      <c r="N53" s="20" t="n">
        <v>6.31804133</v>
      </c>
      <c r="O53" s="18" t="s">
        <v>481</v>
      </c>
      <c r="P53" s="20" t="s">
        <v>481</v>
      </c>
      <c r="Q53" s="18" t="s">
        <v>481</v>
      </c>
      <c r="R53" s="20" t="s">
        <v>481</v>
      </c>
      <c r="S53" s="18" t="s">
        <v>481</v>
      </c>
      <c r="T53" s="20" t="s">
        <v>481</v>
      </c>
      <c r="U53" s="18" t="n">
        <v>375.28050916</v>
      </c>
      <c r="V53" s="20" t="n">
        <v>7.27731653</v>
      </c>
    </row>
    <row r="54" spans="1:22">
      <c r="A54" s="15" t="s">
        <v>529</v>
      </c>
      <c r="B54" s="17" t="n">
        <v>4740</v>
      </c>
      <c r="C54" s="18">
        <f>(276.0/B54*100)</f>
        <v/>
      </c>
      <c r="D54" s="19" t="n">
        <v>4464</v>
      </c>
      <c r="E54" s="18" t="n">
        <v>314.4774717</v>
      </c>
      <c r="F54" s="20" t="n">
        <v>3.29882814</v>
      </c>
      <c r="G54" s="18" t="n">
        <v>322.47518842</v>
      </c>
      <c r="H54" s="20" t="n">
        <v>5.227196</v>
      </c>
      <c r="I54" s="18" t="n">
        <v>347.13981407</v>
      </c>
      <c r="J54" s="20" t="n">
        <v>3.82947412</v>
      </c>
      <c r="K54" s="18" t="n">
        <v>359.39173166</v>
      </c>
      <c r="L54" s="20" t="n">
        <v>4.8894959</v>
      </c>
      <c r="M54" s="18" t="n">
        <v>282.45388762</v>
      </c>
      <c r="N54" s="20" t="n">
        <v>5.79499154</v>
      </c>
      <c r="O54" s="18" t="s">
        <v>481</v>
      </c>
      <c r="P54" s="20" t="s">
        <v>481</v>
      </c>
      <c r="Q54" s="18" t="s">
        <v>481</v>
      </c>
      <c r="R54" s="20" t="s">
        <v>481</v>
      </c>
      <c r="S54" s="18" t="s">
        <v>481</v>
      </c>
      <c r="T54" s="20" t="s">
        <v>481</v>
      </c>
      <c r="U54" s="18" t="n">
        <v>278.99464959</v>
      </c>
      <c r="V54" s="20" t="n">
        <v>5.17675342</v>
      </c>
    </row>
    <row r="55" spans="1:22">
      <c r="A55" s="15" t="s">
        <v>530</v>
      </c>
      <c r="B55" s="17" t="n">
        <v>5316</v>
      </c>
      <c r="C55" s="18">
        <f>(22.0/B55*100)</f>
        <v/>
      </c>
      <c r="D55" s="19" t="n">
        <v>5294</v>
      </c>
      <c r="E55" s="18" t="n">
        <v>364.99625391</v>
      </c>
      <c r="F55" s="20" t="n">
        <v>4.32819512</v>
      </c>
      <c r="G55" s="18" t="n">
        <v>397.54324777</v>
      </c>
      <c r="H55" s="20" t="n">
        <v>5.16216473</v>
      </c>
      <c r="I55" s="18" t="n">
        <v>408.4550449</v>
      </c>
      <c r="J55" s="20" t="n">
        <v>3.76729945</v>
      </c>
      <c r="K55" s="18" t="n">
        <v>434.11882843</v>
      </c>
      <c r="L55" s="20" t="n">
        <v>3.38037523</v>
      </c>
      <c r="M55" s="18" t="s">
        <v>481</v>
      </c>
      <c r="N55" s="20" t="s">
        <v>481</v>
      </c>
      <c r="O55" s="18" t="s">
        <v>481</v>
      </c>
      <c r="P55" s="20" t="s">
        <v>481</v>
      </c>
      <c r="Q55" s="18" t="s">
        <v>481</v>
      </c>
      <c r="R55" s="20" t="s">
        <v>481</v>
      </c>
      <c r="S55" s="18" t="n">
        <v>349.72918097</v>
      </c>
      <c r="T55" s="20" t="n">
        <v>21.20802166</v>
      </c>
      <c r="U55" s="18" t="n">
        <v>304.71000916</v>
      </c>
      <c r="V55" s="20" t="n">
        <v>8.66163371</v>
      </c>
    </row>
    <row r="56" spans="1:22">
      <c r="A56" s="15" t="s">
        <v>531</v>
      </c>
      <c r="B56" s="17" t="n">
        <v>5359</v>
      </c>
      <c r="C56" s="18">
        <f>(77.0/B56*100)</f>
        <v/>
      </c>
      <c r="D56" s="19" t="n">
        <v>5282</v>
      </c>
      <c r="E56" s="18" t="n">
        <v>537.69581615</v>
      </c>
      <c r="F56" s="20" t="n">
        <v>7.42807618</v>
      </c>
      <c r="G56" s="18" t="n">
        <v>536.81777382</v>
      </c>
      <c r="H56" s="20" t="n">
        <v>7.27182506</v>
      </c>
      <c r="I56" s="18" t="n">
        <v>558.4025918999999</v>
      </c>
      <c r="J56" s="20" t="n">
        <v>4.18588011</v>
      </c>
      <c r="K56" s="18" t="n">
        <v>565.97324464</v>
      </c>
      <c r="L56" s="20" t="n">
        <v>4.16150723</v>
      </c>
      <c r="M56" s="18" t="n">
        <v>522.89956135</v>
      </c>
      <c r="N56" s="20" t="n">
        <v>3.32033569</v>
      </c>
      <c r="O56" s="18" t="s">
        <v>481</v>
      </c>
      <c r="P56" s="20" t="s">
        <v>481</v>
      </c>
      <c r="Q56" s="18" t="s">
        <v>481</v>
      </c>
      <c r="R56" s="20" t="s">
        <v>481</v>
      </c>
      <c r="S56" s="18" t="s">
        <v>481</v>
      </c>
      <c r="T56" s="20" t="s">
        <v>481</v>
      </c>
      <c r="U56" s="18" t="n">
        <v>516.71737676</v>
      </c>
      <c r="V56" s="20" t="n">
        <v>16.22629785</v>
      </c>
    </row>
    <row r="57" spans="1:22">
      <c r="A57" s="15" t="s">
        <v>532</v>
      </c>
      <c r="B57" s="17" t="n">
        <v>6513</v>
      </c>
      <c r="C57" s="18">
        <f>(0.0/B57*100)</f>
        <v/>
      </c>
      <c r="D57" s="19" t="n">
        <v>6513</v>
      </c>
      <c r="E57" s="18" t="n">
        <v>361.08113237</v>
      </c>
      <c r="F57" s="20" t="n">
        <v>5.13704533</v>
      </c>
      <c r="G57" s="18" t="n">
        <v>382.03928476</v>
      </c>
      <c r="H57" s="20" t="n">
        <v>5.44683927</v>
      </c>
      <c r="I57" s="18" t="n">
        <v>390.09034828</v>
      </c>
      <c r="J57" s="20" t="n">
        <v>3.23959729</v>
      </c>
      <c r="K57" s="18" t="n">
        <v>393.89977614</v>
      </c>
      <c r="L57" s="20" t="n">
        <v>4.32557472</v>
      </c>
      <c r="M57" s="18" t="s">
        <v>481</v>
      </c>
      <c r="N57" s="20" t="s">
        <v>481</v>
      </c>
      <c r="O57" s="18" t="s">
        <v>481</v>
      </c>
      <c r="P57" s="20" t="s">
        <v>481</v>
      </c>
      <c r="Q57" s="18" t="s">
        <v>481</v>
      </c>
      <c r="R57" s="20" t="s">
        <v>481</v>
      </c>
      <c r="S57" s="18" t="n">
        <v>360.26463495</v>
      </c>
      <c r="T57" s="20" t="n">
        <v>25.73817698</v>
      </c>
      <c r="U57" s="18" t="n">
        <v>358.43839429</v>
      </c>
      <c r="V57" s="20" t="n">
        <v>10.54005575</v>
      </c>
    </row>
    <row r="58" spans="1:22">
      <c r="A58" s="15" t="s">
        <v>533</v>
      </c>
      <c r="B58" s="17" t="n">
        <v>7267</v>
      </c>
      <c r="C58" s="18">
        <f>(10.0/B58*100)</f>
        <v/>
      </c>
      <c r="D58" s="19" t="n">
        <v>7257</v>
      </c>
      <c r="E58" s="18" t="n">
        <v>369.56822669</v>
      </c>
      <c r="F58" s="20" t="n">
        <v>4.20738095</v>
      </c>
      <c r="G58" s="18" t="n">
        <v>374.62042209</v>
      </c>
      <c r="H58" s="20" t="n">
        <v>3.45734092</v>
      </c>
      <c r="I58" s="18" t="n">
        <v>393.37663441</v>
      </c>
      <c r="J58" s="20" t="n">
        <v>3.58761491</v>
      </c>
      <c r="K58" s="18" t="n">
        <v>397.61438915</v>
      </c>
      <c r="L58" s="20" t="n">
        <v>3.60043784</v>
      </c>
      <c r="M58" s="18" t="s">
        <v>481</v>
      </c>
      <c r="N58" s="20" t="s">
        <v>481</v>
      </c>
      <c r="O58" s="18" t="s">
        <v>481</v>
      </c>
      <c r="P58" s="20" t="s">
        <v>481</v>
      </c>
      <c r="Q58" s="18" t="s">
        <v>481</v>
      </c>
      <c r="R58" s="20" t="s">
        <v>481</v>
      </c>
      <c r="S58" s="18" t="n">
        <v>277.05455005</v>
      </c>
      <c r="T58" s="20" t="n">
        <v>20.99598667</v>
      </c>
      <c r="U58" s="18" t="n">
        <v>296.00362913</v>
      </c>
      <c r="V58" s="20" t="n">
        <v>17.71495361</v>
      </c>
    </row>
    <row r="59" spans="1:22">
      <c r="A59" s="15" t="s">
        <v>534</v>
      </c>
      <c r="B59" s="17" t="n">
        <v>4826</v>
      </c>
      <c r="C59" s="18">
        <f>(26.0/B59*100)</f>
        <v/>
      </c>
      <c r="D59" s="19" t="n">
        <v>4800</v>
      </c>
      <c r="E59" s="18" t="n">
        <v>327.00196867</v>
      </c>
      <c r="F59" s="20" t="n">
        <v>4.4891869</v>
      </c>
      <c r="G59" s="18" t="n">
        <v>356.98987791</v>
      </c>
      <c r="H59" s="20" t="n">
        <v>5.47675907</v>
      </c>
      <c r="I59" s="18" t="n">
        <v>359.78230319</v>
      </c>
      <c r="J59" s="20" t="n">
        <v>2.21108665</v>
      </c>
      <c r="K59" s="18" t="n">
        <v>378.27647619</v>
      </c>
      <c r="L59" s="20" t="n">
        <v>2.52425007</v>
      </c>
      <c r="M59" s="18" t="s">
        <v>481</v>
      </c>
      <c r="N59" s="20" t="s">
        <v>481</v>
      </c>
      <c r="O59" s="18" t="s">
        <v>481</v>
      </c>
      <c r="P59" s="20" t="s">
        <v>481</v>
      </c>
      <c r="Q59" s="18" t="s">
        <v>481</v>
      </c>
      <c r="R59" s="20" t="s">
        <v>481</v>
      </c>
      <c r="S59" s="18" t="n">
        <v>306.50635257</v>
      </c>
      <c r="T59" s="20" t="n">
        <v>17.96633531</v>
      </c>
      <c r="U59" s="18" t="n">
        <v>291.10568748</v>
      </c>
      <c r="V59" s="20" t="n">
        <v>8.68393296</v>
      </c>
    </row>
    <row r="60" spans="1:22">
      <c r="A60" s="15" t="s">
        <v>535</v>
      </c>
      <c r="B60" s="17" t="n">
        <v>4546</v>
      </c>
      <c r="C60" s="18">
        <f>(15.0/B60*100)</f>
        <v/>
      </c>
      <c r="D60" s="19" t="n">
        <v>4531</v>
      </c>
      <c r="E60" s="18" t="n">
        <v>370.46456351</v>
      </c>
      <c r="F60" s="20" t="n">
        <v>5.38294058</v>
      </c>
      <c r="G60" s="18" t="n">
        <v>385.14799749</v>
      </c>
      <c r="H60" s="20" t="n">
        <v>6.1450178</v>
      </c>
      <c r="I60" s="18" t="n">
        <v>402.07923959</v>
      </c>
      <c r="J60" s="20" t="n">
        <v>4.47393047</v>
      </c>
      <c r="K60" s="18" t="n">
        <v>428.14253314</v>
      </c>
      <c r="L60" s="20" t="n">
        <v>6.31324627</v>
      </c>
      <c r="M60" s="18" t="s">
        <v>481</v>
      </c>
      <c r="N60" s="20" t="s">
        <v>481</v>
      </c>
      <c r="O60" s="18" t="s">
        <v>481</v>
      </c>
      <c r="P60" s="20" t="s">
        <v>481</v>
      </c>
      <c r="Q60" s="18" t="s">
        <v>481</v>
      </c>
      <c r="R60" s="20" t="s">
        <v>481</v>
      </c>
      <c r="S60" s="18" t="n">
        <v>342.139519</v>
      </c>
      <c r="T60" s="20" t="n">
        <v>26.10534741</v>
      </c>
      <c r="U60" s="18" t="n">
        <v>366.92378748</v>
      </c>
      <c r="V60" s="20" t="n">
        <v>9.71070886</v>
      </c>
    </row>
    <row r="61" spans="1:22">
      <c r="A61" s="15" t="s">
        <v>536</v>
      </c>
      <c r="B61" s="17" t="n">
        <v>6525</v>
      </c>
      <c r="C61" s="18">
        <f>(150.0/B61*100)</f>
        <v/>
      </c>
      <c r="D61" s="19" t="n">
        <v>6375</v>
      </c>
      <c r="E61" s="18" t="n">
        <v>435.58047758</v>
      </c>
      <c r="F61" s="20" t="n">
        <v>5.15039451</v>
      </c>
      <c r="G61" s="18" t="n">
        <v>444.00680342</v>
      </c>
      <c r="H61" s="20" t="n">
        <v>5.41680946</v>
      </c>
      <c r="I61" s="18" t="n">
        <v>480.20950009</v>
      </c>
      <c r="J61" s="20" t="n">
        <v>3.4973964</v>
      </c>
      <c r="K61" s="18" t="n">
        <v>495.81327274</v>
      </c>
      <c r="L61" s="20" t="n">
        <v>2.50146741</v>
      </c>
      <c r="M61" s="18" t="n">
        <v>410.6859362</v>
      </c>
      <c r="N61" s="20" t="n">
        <v>8.40654574</v>
      </c>
      <c r="O61" s="18" t="s">
        <v>481</v>
      </c>
      <c r="P61" s="20" t="s">
        <v>481</v>
      </c>
      <c r="Q61" s="18" t="s">
        <v>481</v>
      </c>
      <c r="R61" s="20" t="s">
        <v>481</v>
      </c>
      <c r="S61" s="18" t="s">
        <v>481</v>
      </c>
      <c r="T61" s="20" t="s">
        <v>481</v>
      </c>
      <c r="U61" s="18" t="n">
        <v>418.26064276</v>
      </c>
      <c r="V61" s="20" t="n">
        <v>8.3988441</v>
      </c>
    </row>
    <row r="62" spans="1:22">
      <c r="A62" s="15" t="s">
        <v>537</v>
      </c>
      <c r="B62" s="17" t="n">
        <v>4476</v>
      </c>
      <c r="C62" s="18">
        <f>(3.0/B62*100)</f>
        <v/>
      </c>
      <c r="D62" s="19" t="n">
        <v>4473</v>
      </c>
      <c r="E62" s="18" t="n">
        <v>524.11953596</v>
      </c>
      <c r="F62" s="20" t="n">
        <v>9.061280999999999</v>
      </c>
      <c r="G62" s="18" t="n">
        <v>533.25374662</v>
      </c>
      <c r="H62" s="20" t="n">
        <v>5.25710729</v>
      </c>
      <c r="I62" s="18" t="n">
        <v>543.5191135699999</v>
      </c>
      <c r="J62" s="20" t="n">
        <v>2.01893782</v>
      </c>
      <c r="K62" s="18" t="n">
        <v>551.50706039</v>
      </c>
      <c r="L62" s="20" t="n">
        <v>2.24933068</v>
      </c>
      <c r="M62" s="18" t="n">
        <v>526.4345921</v>
      </c>
      <c r="N62" s="20" t="n">
        <v>4.54256942</v>
      </c>
      <c r="O62" s="18" t="s">
        <v>481</v>
      </c>
      <c r="P62" s="20" t="s">
        <v>481</v>
      </c>
      <c r="Q62" s="18" t="s">
        <v>481</v>
      </c>
      <c r="R62" s="20" t="s">
        <v>481</v>
      </c>
      <c r="S62" s="18" t="s">
        <v>481</v>
      </c>
      <c r="T62" s="20" t="s">
        <v>481</v>
      </c>
      <c r="U62" s="18" t="n">
        <v>494.95852846</v>
      </c>
      <c r="V62" s="20" t="n">
        <v>24.90941393</v>
      </c>
    </row>
    <row r="63" spans="1:22">
      <c r="A63" s="15" t="s">
        <v>538</v>
      </c>
      <c r="B63" s="17" t="n">
        <v>5324</v>
      </c>
      <c r="C63" s="18">
        <f>(13.0/B63*100)</f>
        <v/>
      </c>
      <c r="D63" s="19" t="n">
        <v>5311</v>
      </c>
      <c r="E63" s="18" t="n">
        <v>349.75498579</v>
      </c>
      <c r="F63" s="20" t="n">
        <v>4.31124775</v>
      </c>
      <c r="G63" s="18" t="n">
        <v>371.09117941</v>
      </c>
      <c r="H63" s="20" t="n">
        <v>5.13414599</v>
      </c>
      <c r="I63" s="18" t="n">
        <v>378.52900176</v>
      </c>
      <c r="J63" s="20" t="n">
        <v>3.43049447</v>
      </c>
      <c r="K63" s="18" t="n">
        <v>384.78261626</v>
      </c>
      <c r="L63" s="20" t="n">
        <v>2.69162366</v>
      </c>
      <c r="M63" s="18" t="s">
        <v>481</v>
      </c>
      <c r="N63" s="20" t="s">
        <v>481</v>
      </c>
      <c r="O63" s="18" t="s">
        <v>481</v>
      </c>
      <c r="P63" s="20" t="s">
        <v>481</v>
      </c>
      <c r="Q63" s="18" t="n">
        <v>287.10459077</v>
      </c>
      <c r="R63" s="20" t="n">
        <v>56.8770081</v>
      </c>
      <c r="S63" s="18" t="n">
        <v>314.51061899</v>
      </c>
      <c r="T63" s="20" t="n">
        <v>30.86819973</v>
      </c>
      <c r="U63" s="18" t="n">
        <v>329.37543353</v>
      </c>
      <c r="V63" s="20" t="n">
        <v>5.28985163</v>
      </c>
    </row>
    <row r="64" spans="1:22">
      <c r="A64" s="15" t="s">
        <v>539</v>
      </c>
      <c r="B64" s="17" t="n">
        <v>3634</v>
      </c>
      <c r="C64" s="18">
        <f>(3.0/B64*100)</f>
        <v/>
      </c>
      <c r="D64" s="19" t="n">
        <v>3631</v>
      </c>
      <c r="E64" s="18" t="n">
        <v>418.17486221</v>
      </c>
      <c r="F64" s="20" t="n">
        <v>8.36911446</v>
      </c>
      <c r="G64" s="18" t="n">
        <v>434.7407275</v>
      </c>
      <c r="H64" s="20" t="n">
        <v>5.6253778</v>
      </c>
      <c r="I64" s="18" t="n">
        <v>499.86412964</v>
      </c>
      <c r="J64" s="20" t="n">
        <v>3.27497885</v>
      </c>
      <c r="K64" s="18" t="n">
        <v>491.42100207</v>
      </c>
      <c r="L64" s="20" t="n">
        <v>2.71252256</v>
      </c>
      <c r="M64" s="18" t="s">
        <v>481</v>
      </c>
      <c r="N64" s="20" t="s">
        <v>481</v>
      </c>
      <c r="O64" s="18" t="s">
        <v>481</v>
      </c>
      <c r="P64" s="20" t="s">
        <v>481</v>
      </c>
      <c r="Q64" s="18" t="s">
        <v>481</v>
      </c>
      <c r="R64" s="20" t="s">
        <v>481</v>
      </c>
      <c r="S64" s="18" t="n">
        <v>305.4135</v>
      </c>
      <c r="T64" s="20" t="n">
        <v>30.58715658</v>
      </c>
      <c r="U64" s="18" t="n">
        <v>329.55126127</v>
      </c>
      <c r="V64" s="20" t="n">
        <v>10.83192177</v>
      </c>
    </row>
    <row r="65" spans="1:22">
      <c r="A65" s="15" t="s">
        <v>540</v>
      </c>
      <c r="B65" s="17" t="n">
        <v>5325</v>
      </c>
      <c r="C65" s="18">
        <f>(14.0/B65*100)</f>
        <v/>
      </c>
      <c r="D65" s="19" t="n">
        <v>5311</v>
      </c>
      <c r="E65" s="18" t="n">
        <v>392.37492999</v>
      </c>
      <c r="F65" s="20" t="n">
        <v>5.31905917</v>
      </c>
      <c r="G65" s="18" t="n">
        <v>421.04367834</v>
      </c>
      <c r="H65" s="20" t="n">
        <v>4.61040419</v>
      </c>
      <c r="I65" s="18" t="n">
        <v>423.70534339</v>
      </c>
      <c r="J65" s="20" t="n">
        <v>3.25961515</v>
      </c>
      <c r="K65" s="18" t="n">
        <v>431.50229066</v>
      </c>
      <c r="L65" s="20" t="n">
        <v>3.37388241</v>
      </c>
      <c r="M65" s="18" t="s">
        <v>481</v>
      </c>
      <c r="N65" s="20" t="s">
        <v>481</v>
      </c>
      <c r="O65" s="18" t="s">
        <v>481</v>
      </c>
      <c r="P65" s="20" t="s">
        <v>481</v>
      </c>
      <c r="Q65" s="18" t="n">
        <v>348.57141152</v>
      </c>
      <c r="R65" s="20" t="n">
        <v>22.30941112</v>
      </c>
      <c r="S65" s="18" t="s">
        <v>481</v>
      </c>
      <c r="T65" s="20" t="s">
        <v>481</v>
      </c>
      <c r="U65" s="18" t="n">
        <v>332.97992491</v>
      </c>
      <c r="V65" s="20" t="n">
        <v>9.07627987</v>
      </c>
    </row>
    <row r="66" spans="1:22">
      <c r="A66" s="15" t="s">
        <v>541</v>
      </c>
      <c r="B66" s="17" t="n">
        <v>5665</v>
      </c>
      <c r="C66" s="18">
        <f>(82.0/B66*100)</f>
        <v/>
      </c>
      <c r="D66" s="19" t="n">
        <v>5583</v>
      </c>
      <c r="E66" s="18" t="n">
        <v>394.71505276</v>
      </c>
      <c r="F66" s="20" t="n">
        <v>4.11210324</v>
      </c>
      <c r="G66" s="18" t="n">
        <v>405.06590964</v>
      </c>
      <c r="H66" s="20" t="n">
        <v>4.05840126</v>
      </c>
      <c r="I66" s="18" t="n">
        <v>421.89226865</v>
      </c>
      <c r="J66" s="20" t="n">
        <v>2.88749206</v>
      </c>
      <c r="K66" s="18" t="n">
        <v>450.88333277</v>
      </c>
      <c r="L66" s="20" t="n">
        <v>2.43191055</v>
      </c>
      <c r="M66" s="18" t="n">
        <v>373.42163203</v>
      </c>
      <c r="N66" s="20" t="n">
        <v>4.9087168</v>
      </c>
      <c r="O66" s="18" t="s">
        <v>481</v>
      </c>
      <c r="P66" s="20" t="s">
        <v>481</v>
      </c>
      <c r="Q66" s="18" t="s">
        <v>481</v>
      </c>
      <c r="R66" s="20" t="s">
        <v>481</v>
      </c>
      <c r="S66" s="18" t="s">
        <v>481</v>
      </c>
      <c r="T66" s="20" t="s">
        <v>481</v>
      </c>
      <c r="U66" s="18" t="n">
        <v>360.48934375</v>
      </c>
      <c r="V66" s="20" t="n">
        <v>4.50839978</v>
      </c>
    </row>
    <row r="67" spans="1:22">
      <c r="A67" s="15" t="s">
        <v>542</v>
      </c>
      <c r="B67" s="17" t="n">
        <v>6971</v>
      </c>
      <c r="C67" s="18">
        <f>(480.0/B67*100)</f>
        <v/>
      </c>
      <c r="D67" s="19" t="n">
        <v>6491</v>
      </c>
      <c r="E67" s="18" t="n">
        <v>369.79363678</v>
      </c>
      <c r="F67" s="20" t="n">
        <v>4.05974289</v>
      </c>
      <c r="G67" s="18" t="n">
        <v>389.13696485</v>
      </c>
      <c r="H67" s="20" t="n">
        <v>3.60189004</v>
      </c>
      <c r="I67" s="18" t="n">
        <v>393.92233763</v>
      </c>
      <c r="J67" s="20" t="n">
        <v>3.33222578</v>
      </c>
      <c r="K67" s="18" t="n">
        <v>424.93880203</v>
      </c>
      <c r="L67" s="20" t="n">
        <v>3.67216488</v>
      </c>
      <c r="M67" s="18" t="n">
        <v>364.05724914</v>
      </c>
      <c r="N67" s="20" t="n">
        <v>8.02751567</v>
      </c>
      <c r="O67" s="18" t="s">
        <v>481</v>
      </c>
      <c r="P67" s="20" t="s">
        <v>481</v>
      </c>
      <c r="Q67" s="18" t="s">
        <v>481</v>
      </c>
      <c r="R67" s="20" t="s">
        <v>481</v>
      </c>
      <c r="S67" s="18" t="s">
        <v>481</v>
      </c>
      <c r="T67" s="20" t="s">
        <v>481</v>
      </c>
      <c r="U67" s="18" t="n">
        <v>327.30604219</v>
      </c>
      <c r="V67" s="20" t="n">
        <v>9.902001500000001</v>
      </c>
    </row>
    <row r="68" spans="1:22">
      <c r="A68" s="15" t="s">
        <v>543</v>
      </c>
      <c r="B68" s="17" t="n">
        <v>12083</v>
      </c>
      <c r="C68" s="18">
        <f>(30.0/B68*100)</f>
        <v/>
      </c>
      <c r="D68" s="19" t="n">
        <v>12053</v>
      </c>
      <c r="E68" s="18" t="n">
        <v>372.98294274</v>
      </c>
      <c r="F68" s="20" t="n">
        <v>2.73219986</v>
      </c>
      <c r="G68" s="18" t="n">
        <v>381.5568746</v>
      </c>
      <c r="H68" s="20" t="n">
        <v>2.57682505</v>
      </c>
      <c r="I68" s="18" t="n">
        <v>424.34937923</v>
      </c>
      <c r="J68" s="20" t="n">
        <v>1.9488093</v>
      </c>
      <c r="K68" s="18" t="n">
        <v>445.17306913</v>
      </c>
      <c r="L68" s="20" t="n">
        <v>2.2761195</v>
      </c>
      <c r="M68" s="18" t="n">
        <v>349.12867874</v>
      </c>
      <c r="N68" s="20" t="n">
        <v>2.92799251</v>
      </c>
      <c r="O68" s="18" t="s">
        <v>481</v>
      </c>
      <c r="P68" s="20" t="s">
        <v>481</v>
      </c>
      <c r="Q68" s="18" t="s">
        <v>481</v>
      </c>
      <c r="R68" s="20" t="s">
        <v>481</v>
      </c>
      <c r="S68" s="18" t="s">
        <v>481</v>
      </c>
      <c r="T68" s="20" t="s">
        <v>481</v>
      </c>
      <c r="U68" s="18" t="n">
        <v>357.15091981</v>
      </c>
      <c r="V68" s="20" t="n">
        <v>4.03770643</v>
      </c>
    </row>
    <row r="69" spans="1:22">
      <c r="A69" s="15" t="s">
        <v>544</v>
      </c>
      <c r="B69" s="17" t="n">
        <v>4876</v>
      </c>
      <c r="C69" s="18">
        <f>(0.0/B69*100)</f>
        <v/>
      </c>
      <c r="D69" s="19" t="n">
        <v>4876</v>
      </c>
      <c r="E69" s="18" t="n">
        <v>416.35955768</v>
      </c>
      <c r="F69" s="20" t="n">
        <v>6.00206043</v>
      </c>
      <c r="G69" s="18" t="n">
        <v>442.01484463</v>
      </c>
      <c r="H69" s="20" t="n">
        <v>6.36161458</v>
      </c>
      <c r="I69" s="18" t="n">
        <v>441.28004145</v>
      </c>
      <c r="J69" s="20" t="n">
        <v>4.42349459</v>
      </c>
      <c r="K69" s="18" t="n">
        <v>454.68790899</v>
      </c>
      <c r="L69" s="20" t="n">
        <v>4.14211562</v>
      </c>
      <c r="M69" s="18" t="s">
        <v>481</v>
      </c>
      <c r="N69" s="20" t="s">
        <v>481</v>
      </c>
      <c r="O69" s="18" t="s">
        <v>481</v>
      </c>
      <c r="P69" s="20" t="s">
        <v>481</v>
      </c>
      <c r="Q69" s="18" t="s">
        <v>481</v>
      </c>
      <c r="R69" s="20" t="s">
        <v>481</v>
      </c>
      <c r="S69" s="18" t="s">
        <v>481</v>
      </c>
      <c r="T69" s="20" t="s">
        <v>481</v>
      </c>
      <c r="U69" s="18" t="n">
        <v>420.05904045</v>
      </c>
      <c r="V69" s="20" t="n">
        <v>21.49561002</v>
      </c>
    </row>
    <row r="70" spans="1:22">
      <c r="A70" s="15" t="s">
        <v>545</v>
      </c>
      <c r="B70" s="17" t="n">
        <v>6036</v>
      </c>
      <c r="C70" s="18">
        <f>(223.0/B70*100)</f>
        <v/>
      </c>
      <c r="D70" s="19" t="n">
        <v>5813</v>
      </c>
      <c r="E70" s="18" t="n">
        <v>478.60613294</v>
      </c>
      <c r="F70" s="20" t="n">
        <v>6.39852295</v>
      </c>
      <c r="G70" s="18" t="n">
        <v>486.75588753</v>
      </c>
      <c r="H70" s="20" t="n">
        <v>4.8311407</v>
      </c>
      <c r="I70" s="18" t="n">
        <v>503.07357962</v>
      </c>
      <c r="J70" s="20" t="n">
        <v>3.64047929</v>
      </c>
      <c r="K70" s="18" t="n">
        <v>513.3227644</v>
      </c>
      <c r="L70" s="20" t="n">
        <v>3.63283747</v>
      </c>
      <c r="M70" s="18" t="n">
        <v>453.96563007</v>
      </c>
      <c r="N70" s="20" t="n">
        <v>8.59509132</v>
      </c>
      <c r="O70" s="18" t="s">
        <v>481</v>
      </c>
      <c r="P70" s="20" t="s">
        <v>481</v>
      </c>
      <c r="Q70" s="18" t="s">
        <v>481</v>
      </c>
      <c r="R70" s="20" t="s">
        <v>481</v>
      </c>
      <c r="S70" s="18" t="s">
        <v>481</v>
      </c>
      <c r="T70" s="20" t="s">
        <v>481</v>
      </c>
      <c r="U70" s="18" t="n">
        <v>431.36949416</v>
      </c>
      <c r="V70" s="20" t="n">
        <v>8.122203750000001</v>
      </c>
    </row>
    <row r="71" spans="1:22">
      <c r="A71" s="15" t="s">
        <v>546</v>
      </c>
      <c r="B71" s="17" t="n">
        <v>6115</v>
      </c>
      <c r="C71" s="18">
        <f>(23.0/B71*100)</f>
        <v/>
      </c>
      <c r="D71" s="19" t="n">
        <v>6092</v>
      </c>
      <c r="E71" s="18" t="n">
        <v>536.74696478</v>
      </c>
      <c r="F71" s="20" t="n">
        <v>7.72975252</v>
      </c>
      <c r="G71" s="18" t="n">
        <v>558.77118447</v>
      </c>
      <c r="H71" s="20" t="n">
        <v>5.29105279</v>
      </c>
      <c r="I71" s="18" t="n">
        <v>592.30602404</v>
      </c>
      <c r="J71" s="20" t="n">
        <v>2.45037873</v>
      </c>
      <c r="K71" s="18" t="n">
        <v>562.13580143</v>
      </c>
      <c r="L71" s="20" t="n">
        <v>1.87669553</v>
      </c>
      <c r="M71" s="18" t="n">
        <v>466.42208156</v>
      </c>
      <c r="N71" s="20" t="n">
        <v>7.0519855</v>
      </c>
      <c r="O71" s="18" t="s">
        <v>481</v>
      </c>
      <c r="P71" s="20" t="s">
        <v>481</v>
      </c>
      <c r="Q71" s="18" t="s">
        <v>481</v>
      </c>
      <c r="R71" s="20" t="s">
        <v>481</v>
      </c>
      <c r="S71" s="18" t="s">
        <v>481</v>
      </c>
      <c r="T71" s="20" t="s">
        <v>481</v>
      </c>
      <c r="U71" s="18" t="n">
        <v>545.66904361</v>
      </c>
      <c r="V71" s="20" t="n">
        <v>20.96002124</v>
      </c>
    </row>
    <row r="72" spans="1:22">
      <c r="A72" s="15" t="s">
        <v>547</v>
      </c>
      <c r="B72" s="17" t="n">
        <v>7708</v>
      </c>
      <c r="C72" s="18">
        <f>(5.0/B72*100)</f>
        <v/>
      </c>
      <c r="D72" s="19" t="n">
        <v>7703</v>
      </c>
      <c r="E72" s="18" t="n">
        <v>509.37037914</v>
      </c>
      <c r="F72" s="20" t="n">
        <v>8.804758380000001</v>
      </c>
      <c r="G72" s="18" t="n">
        <v>514.80326149</v>
      </c>
      <c r="H72" s="20" t="n">
        <v>7.86625546</v>
      </c>
      <c r="I72" s="18" t="n">
        <v>543.3898085</v>
      </c>
      <c r="J72" s="20" t="n">
        <v>4.02817341</v>
      </c>
      <c r="K72" s="18" t="n">
        <v>558.29262122</v>
      </c>
      <c r="L72" s="20" t="n">
        <v>3.23889259</v>
      </c>
      <c r="M72" s="18" t="n">
        <v>471.30502175</v>
      </c>
      <c r="N72" s="20" t="n">
        <v>9.64724719</v>
      </c>
      <c r="O72" s="18" t="s">
        <v>481</v>
      </c>
      <c r="P72" s="20" t="s">
        <v>481</v>
      </c>
      <c r="Q72" s="18" t="s">
        <v>481</v>
      </c>
      <c r="R72" s="20" t="s">
        <v>481</v>
      </c>
      <c r="S72" s="18" t="s">
        <v>481</v>
      </c>
      <c r="T72" s="20" t="s">
        <v>481</v>
      </c>
      <c r="U72" s="18" t="n">
        <v>494.4720952</v>
      </c>
      <c r="V72" s="20" t="n">
        <v>30.69881552</v>
      </c>
    </row>
    <row r="73" spans="1:22">
      <c r="A73" s="15" t="s">
        <v>548</v>
      </c>
      <c r="B73" s="17" t="n">
        <v>8249</v>
      </c>
      <c r="C73" s="18">
        <f>(166.0/B73*100)</f>
        <v/>
      </c>
      <c r="D73" s="19" t="n">
        <v>8083</v>
      </c>
      <c r="E73" s="18" t="n">
        <v>402.71249554</v>
      </c>
      <c r="F73" s="20" t="n">
        <v>5.39244958</v>
      </c>
      <c r="G73" s="18" t="n">
        <v>412.39417676</v>
      </c>
      <c r="H73" s="20" t="n">
        <v>4.42982744</v>
      </c>
      <c r="I73" s="18" t="n">
        <v>421.84513186</v>
      </c>
      <c r="J73" s="20" t="n">
        <v>3.547423</v>
      </c>
      <c r="K73" s="18" t="n">
        <v>429.52980143</v>
      </c>
      <c r="L73" s="20" t="n">
        <v>4.24394417</v>
      </c>
      <c r="M73" s="18" t="n">
        <v>377.03950285</v>
      </c>
      <c r="N73" s="20" t="n">
        <v>4.79251474</v>
      </c>
      <c r="O73" s="18" t="s">
        <v>481</v>
      </c>
      <c r="P73" s="20" t="s">
        <v>481</v>
      </c>
      <c r="Q73" s="18" t="s">
        <v>481</v>
      </c>
      <c r="R73" s="20" t="s">
        <v>481</v>
      </c>
      <c r="S73" s="18" t="s">
        <v>481</v>
      </c>
      <c r="T73" s="20" t="s">
        <v>481</v>
      </c>
      <c r="U73" s="18" t="n">
        <v>392.00860738</v>
      </c>
      <c r="V73" s="20" t="n">
        <v>11.08321071</v>
      </c>
    </row>
    <row r="74" spans="1:22">
      <c r="A74" s="15" t="s">
        <v>549</v>
      </c>
      <c r="B74" s="17" t="n">
        <v>4692</v>
      </c>
      <c r="C74" s="18">
        <f>(82.0/B74*100)</f>
        <v/>
      </c>
      <c r="D74" s="19" t="n">
        <v>4610</v>
      </c>
      <c r="E74" s="18" t="n">
        <v>377.32630993</v>
      </c>
      <c r="F74" s="20" t="n">
        <v>5.8583155</v>
      </c>
      <c r="G74" s="18" t="n">
        <v>396.33548382</v>
      </c>
      <c r="H74" s="20" t="n">
        <v>4.81605829</v>
      </c>
      <c r="I74" s="18" t="n">
        <v>438.10210198</v>
      </c>
      <c r="J74" s="20" t="n">
        <v>3.263834</v>
      </c>
      <c r="K74" s="18" t="n">
        <v>429.34975008</v>
      </c>
      <c r="L74" s="20" t="n">
        <v>2.57172323</v>
      </c>
      <c r="M74" s="18" t="s">
        <v>481</v>
      </c>
      <c r="N74" s="20" t="s">
        <v>481</v>
      </c>
      <c r="O74" s="18" t="s">
        <v>481</v>
      </c>
      <c r="P74" s="20" t="s">
        <v>481</v>
      </c>
      <c r="Q74" s="18" t="s">
        <v>481</v>
      </c>
      <c r="R74" s="20" t="s">
        <v>481</v>
      </c>
      <c r="S74" s="18" t="n">
        <v>326.5480366</v>
      </c>
      <c r="T74" s="20" t="n">
        <v>32.47115002</v>
      </c>
      <c r="U74" s="18" t="n">
        <v>358.53874835</v>
      </c>
      <c r="V74" s="20" t="n">
        <v>6.44498349</v>
      </c>
    </row>
    <row r="75" spans="1:22">
      <c r="A75" s="15" t="s">
        <v>550</v>
      </c>
      <c r="B75" s="17" t="n">
        <v>5375</v>
      </c>
      <c r="C75" s="18">
        <f>(259.0/B75*100)</f>
        <v/>
      </c>
      <c r="D75" s="19" t="n">
        <v>5116</v>
      </c>
      <c r="E75" s="18" t="n">
        <v>347.14715391</v>
      </c>
      <c r="F75" s="20" t="n">
        <v>4.75866216</v>
      </c>
      <c r="G75" s="18" t="n">
        <v>359.18440422</v>
      </c>
      <c r="H75" s="20" t="n">
        <v>3.99330522</v>
      </c>
      <c r="I75" s="18" t="n">
        <v>375.77584375</v>
      </c>
      <c r="J75" s="20" t="n">
        <v>3.38977744</v>
      </c>
      <c r="K75" s="18" t="n">
        <v>398.62336696</v>
      </c>
      <c r="L75" s="20" t="n">
        <v>4.88214195</v>
      </c>
      <c r="M75" s="18" t="n">
        <v>327.95996535</v>
      </c>
      <c r="N75" s="20" t="n">
        <v>7.42840697</v>
      </c>
      <c r="O75" s="18" t="s">
        <v>481</v>
      </c>
      <c r="P75" s="20" t="s">
        <v>481</v>
      </c>
      <c r="Q75" s="18" t="s">
        <v>481</v>
      </c>
      <c r="R75" s="20" t="s">
        <v>481</v>
      </c>
      <c r="S75" s="18" t="s">
        <v>481</v>
      </c>
      <c r="T75" s="20" t="s">
        <v>481</v>
      </c>
      <c r="U75" s="18" t="n">
        <v>327.55256523</v>
      </c>
      <c r="V75" s="20" t="n">
        <v>5.79215788</v>
      </c>
    </row>
    <row r="76" spans="1:22">
      <c r="A76" s="15" t="s">
        <v>551</v>
      </c>
      <c r="B76" s="17" t="n">
        <v>14167</v>
      </c>
      <c r="C76" s="18">
        <f>(233.0/B76*100)</f>
        <v/>
      </c>
      <c r="D76" s="19" t="n">
        <v>13934</v>
      </c>
      <c r="E76" s="18" t="n">
        <v>403.17595921</v>
      </c>
      <c r="F76" s="20" t="n">
        <v>3.93382677</v>
      </c>
      <c r="G76" s="18" t="n">
        <v>407.01643046</v>
      </c>
      <c r="H76" s="20" t="n">
        <v>3.88027351</v>
      </c>
      <c r="I76" s="18" t="n">
        <v>438.72137174</v>
      </c>
      <c r="J76" s="20" t="n">
        <v>3.20471919</v>
      </c>
      <c r="K76" s="18" t="n">
        <v>462.02638997</v>
      </c>
      <c r="L76" s="20" t="n">
        <v>3.20290764</v>
      </c>
      <c r="M76" s="18" t="n">
        <v>403.01903176</v>
      </c>
      <c r="N76" s="20" t="n">
        <v>4.98924097</v>
      </c>
      <c r="O76" s="18" t="s">
        <v>481</v>
      </c>
      <c r="P76" s="20" t="s">
        <v>481</v>
      </c>
      <c r="Q76" s="18" t="s">
        <v>481</v>
      </c>
      <c r="R76" s="20" t="s">
        <v>481</v>
      </c>
      <c r="S76" s="18" t="s">
        <v>481</v>
      </c>
      <c r="T76" s="20" t="s">
        <v>481</v>
      </c>
      <c r="U76" s="18" t="n">
        <v>372.03146611</v>
      </c>
      <c r="V76" s="20" t="n">
        <v>7.32917149</v>
      </c>
    </row>
    <row r="77" spans="1:22">
      <c r="A77" s="15" t="s">
        <v>552</v>
      </c>
      <c r="B77" s="17" t="n">
        <v>6062</v>
      </c>
      <c r="C77" s="18">
        <f>(201.0/B77*100)</f>
        <v/>
      </c>
      <c r="D77" s="19" t="n">
        <v>5861</v>
      </c>
      <c r="E77" s="18" t="n">
        <v>372.6646236</v>
      </c>
      <c r="F77" s="20" t="n">
        <v>6.05836826</v>
      </c>
      <c r="G77" s="18" t="n">
        <v>409.59886624</v>
      </c>
      <c r="H77" s="20" t="n">
        <v>5.89419352</v>
      </c>
      <c r="I77" s="18" t="n">
        <v>432.22400961</v>
      </c>
      <c r="J77" s="20" t="n">
        <v>3.87821034</v>
      </c>
      <c r="K77" s="18" t="n">
        <v>444.77091873</v>
      </c>
      <c r="L77" s="20" t="n">
        <v>3.28882074</v>
      </c>
      <c r="M77" s="18" t="n">
        <v>371.88816463</v>
      </c>
      <c r="N77" s="20" t="n">
        <v>4.68585368</v>
      </c>
      <c r="O77" s="18" t="s">
        <v>481</v>
      </c>
      <c r="P77" s="20" t="s">
        <v>481</v>
      </c>
      <c r="Q77" s="18" t="s">
        <v>481</v>
      </c>
      <c r="R77" s="20" t="s">
        <v>481</v>
      </c>
      <c r="S77" s="18" t="s">
        <v>481</v>
      </c>
      <c r="T77" s="20" t="s">
        <v>481</v>
      </c>
      <c r="U77" s="18" t="n">
        <v>365.5149636</v>
      </c>
      <c r="V77" s="20" t="n">
        <v>4.65941784</v>
      </c>
    </row>
    <row r="78" spans="1:22">
      <c r="A78" s="15" t="s">
        <v>553</v>
      </c>
      <c r="B78" s="17" t="n">
        <v>5826</v>
      </c>
      <c r="C78" s="18">
        <f>(0.0/B78*100)</f>
        <v/>
      </c>
      <c r="D78" s="19" t="n">
        <v>5826</v>
      </c>
      <c r="E78" s="18" t="n">
        <v>460.16965317</v>
      </c>
      <c r="F78" s="20" t="n">
        <v>9.175497780000001</v>
      </c>
      <c r="G78" s="18" t="n">
        <v>476.60719462</v>
      </c>
      <c r="H78" s="20" t="n">
        <v>10.15422303</v>
      </c>
      <c r="I78" s="18" t="n">
        <v>491.98636497</v>
      </c>
      <c r="J78" s="20" t="n">
        <v>4.2706817</v>
      </c>
      <c r="K78" s="18" t="n">
        <v>501.41710797</v>
      </c>
      <c r="L78" s="20" t="n">
        <v>5.02723677</v>
      </c>
      <c r="M78" s="18" t="s">
        <v>481</v>
      </c>
      <c r="N78" s="20" t="s">
        <v>481</v>
      </c>
      <c r="O78" s="18" t="s">
        <v>481</v>
      </c>
      <c r="P78" s="20" t="s">
        <v>481</v>
      </c>
      <c r="Q78" s="18" t="n">
        <v>390.3611</v>
      </c>
      <c r="R78" s="20" t="n">
        <v>35.81002551</v>
      </c>
      <c r="S78" s="18" t="n">
        <v>475.24758509</v>
      </c>
      <c r="T78" s="20" t="n">
        <v>50.70160724</v>
      </c>
      <c r="U78" s="18" t="n">
        <v>453.81676114</v>
      </c>
      <c r="V78" s="20" t="n">
        <v>32.81057291</v>
      </c>
    </row>
    <row customHeight="1" ht="25" r="79" spans="1:22">
      <c r="A79" s="15" t="s">
        <v>554</v>
      </c>
      <c r="B79" s="17" t="n">
        <v>1657</v>
      </c>
      <c r="C79" s="18">
        <f>(41.0/B79*100)</f>
        <v/>
      </c>
      <c r="D79" s="19" t="n">
        <v>1616</v>
      </c>
      <c r="E79" s="18" t="n">
        <v>399.62886295</v>
      </c>
      <c r="F79" s="20" t="n">
        <v>18.54119131</v>
      </c>
      <c r="G79" s="18" t="n">
        <v>440.96077836</v>
      </c>
      <c r="H79" s="20" t="n">
        <v>12.18299432</v>
      </c>
      <c r="I79" s="18" t="n">
        <v>448.80194278</v>
      </c>
      <c r="J79" s="20" t="n">
        <v>8.6998587</v>
      </c>
      <c r="K79" s="18" t="n">
        <v>465.03486458</v>
      </c>
      <c r="L79" s="20" t="n">
        <v>6.99285935</v>
      </c>
      <c r="M79" s="18" t="s">
        <v>481</v>
      </c>
      <c r="N79" s="20" t="s">
        <v>481</v>
      </c>
      <c r="O79" s="18" t="s">
        <v>481</v>
      </c>
      <c r="P79" s="20" t="s">
        <v>481</v>
      </c>
      <c r="Q79" s="18" t="s">
        <v>481</v>
      </c>
      <c r="R79" s="20" t="s">
        <v>481</v>
      </c>
      <c r="S79" s="18" t="n">
        <v>349.7093</v>
      </c>
      <c r="T79" s="20" t="n">
        <v>44.22900166</v>
      </c>
      <c r="U79" s="18" t="n">
        <v>358.88567897</v>
      </c>
      <c r="V79" s="20" t="n">
        <v>20.55236361</v>
      </c>
    </row>
    <row r="80" spans="1:22">
      <c r="A80" s="15" t="s">
        <v>555</v>
      </c>
      <c r="B80" s="17" t="n">
        <v>7841</v>
      </c>
      <c r="C80" s="18">
        <f>(0.0/B80*100)</f>
        <v/>
      </c>
      <c r="D80" s="19" t="n">
        <v>7841</v>
      </c>
      <c r="E80" s="18" t="n">
        <v>449.49086823</v>
      </c>
      <c r="F80" s="20" t="n">
        <v>4.8389766</v>
      </c>
      <c r="G80" s="18" t="n">
        <v>455.95705473</v>
      </c>
      <c r="H80" s="20" t="n">
        <v>5.49912191</v>
      </c>
      <c r="I80" s="18" t="n">
        <v>466.10212329</v>
      </c>
      <c r="J80" s="20" t="n">
        <v>5.07777602</v>
      </c>
      <c r="K80" s="18" t="n">
        <v>474.47027581</v>
      </c>
      <c r="L80" s="20" t="n">
        <v>6.50562385</v>
      </c>
      <c r="M80" s="18" t="s">
        <v>481</v>
      </c>
      <c r="N80" s="20" t="s">
        <v>481</v>
      </c>
      <c r="O80" s="18" t="s">
        <v>481</v>
      </c>
      <c r="P80" s="20" t="s">
        <v>481</v>
      </c>
      <c r="Q80" s="18" t="s">
        <v>481</v>
      </c>
      <c r="R80" s="20" t="s">
        <v>481</v>
      </c>
      <c r="S80" s="18" t="n">
        <v>446.5787</v>
      </c>
      <c r="T80" s="20" t="n">
        <v>56.48850839</v>
      </c>
      <c r="U80" s="18" t="n">
        <v>407.35189196</v>
      </c>
      <c r="V80" s="20" t="n">
        <v>40.93687678</v>
      </c>
    </row>
    <row r="81" spans="1:22">
      <c r="A81" s="23" t="s">
        <v>556</v>
      </c>
      <c r="B81" s="17" t="n">
        <v>8861</v>
      </c>
      <c r="C81" s="18">
        <f>(78.0/B81*100)</f>
        <v/>
      </c>
      <c r="D81" s="19" t="n">
        <v>8783</v>
      </c>
      <c r="E81" s="18" t="n">
        <v>423.40963653</v>
      </c>
      <c r="F81" s="20" t="n">
        <v>5.64257687</v>
      </c>
      <c r="G81" s="18" t="n">
        <v>427.54564625</v>
      </c>
      <c r="H81" s="20" t="n">
        <v>4.89932451</v>
      </c>
      <c r="I81" s="18" t="n">
        <v>448.36770333</v>
      </c>
      <c r="J81" s="20" t="n">
        <v>3.60332639</v>
      </c>
      <c r="K81" s="18" t="n">
        <v>469.37774378</v>
      </c>
      <c r="L81" s="20" t="n">
        <v>3.69652187</v>
      </c>
      <c r="M81" s="18" t="n">
        <v>398.96231336</v>
      </c>
      <c r="N81" s="20" t="n">
        <v>5.16401149</v>
      </c>
      <c r="O81" s="18" t="s">
        <v>481</v>
      </c>
      <c r="P81" s="20" t="s">
        <v>481</v>
      </c>
      <c r="Q81" s="18" t="s">
        <v>481</v>
      </c>
      <c r="R81" s="20" t="s">
        <v>481</v>
      </c>
      <c r="S81" s="18" t="s">
        <v>481</v>
      </c>
      <c r="T81" s="20" t="s">
        <v>481</v>
      </c>
      <c r="U81" s="18" t="n">
        <v>411.80263138</v>
      </c>
      <c r="V81" s="20" t="n">
        <v>17.61655563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797</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465.45991442</v>
      </c>
      <c r="F7" s="20" t="n">
        <v>4.7986287</v>
      </c>
      <c r="G7" s="18" t="n">
        <v>498.81241287</v>
      </c>
      <c r="H7" s="20" t="n">
        <v>3.56066457</v>
      </c>
      <c r="I7" s="18" t="n">
        <v>509.92294503</v>
      </c>
      <c r="J7" s="20" t="n">
        <v>2.50457501</v>
      </c>
      <c r="K7" s="18" t="n">
        <v>509.38425059</v>
      </c>
      <c r="L7" s="20" t="n">
        <v>2.34822332</v>
      </c>
      <c r="M7" s="18" t="n">
        <v>447.9744125</v>
      </c>
      <c r="N7" s="20" t="n">
        <v>3.96785557</v>
      </c>
      <c r="O7" s="18" t="s">
        <v>481</v>
      </c>
      <c r="P7" s="20" t="s">
        <v>481</v>
      </c>
      <c r="Q7" s="18" t="s">
        <v>481</v>
      </c>
      <c r="R7" s="20" t="s">
        <v>481</v>
      </c>
      <c r="S7" s="18" t="s">
        <v>481</v>
      </c>
      <c r="T7" s="20" t="s">
        <v>481</v>
      </c>
      <c r="U7" s="18" t="n">
        <v>453.63929678</v>
      </c>
      <c r="V7" s="20" t="n">
        <v>5.7414806</v>
      </c>
    </row>
    <row r="8" spans="1:22">
      <c r="A8" s="15" t="s">
        <v>483</v>
      </c>
      <c r="B8" s="17" t="n">
        <v>7007</v>
      </c>
      <c r="C8" s="18">
        <f>(58.0/B8*100)</f>
        <v/>
      </c>
      <c r="D8" s="19" t="n">
        <v>6949</v>
      </c>
      <c r="E8" s="18" t="n">
        <v>479.97424134</v>
      </c>
      <c r="F8" s="20" t="n">
        <v>6.11396899</v>
      </c>
      <c r="G8" s="18" t="n">
        <v>515.3793273799999</v>
      </c>
      <c r="H8" s="20" t="n">
        <v>5.48480852</v>
      </c>
      <c r="I8" s="18" t="n">
        <v>525.96184109</v>
      </c>
      <c r="J8" s="20" t="n">
        <v>3.79590201</v>
      </c>
      <c r="K8" s="18" t="n">
        <v>510.88678337</v>
      </c>
      <c r="L8" s="20" t="n">
        <v>3.71297429</v>
      </c>
      <c r="M8" s="18" t="n">
        <v>436.4198708</v>
      </c>
      <c r="N8" s="20" t="n">
        <v>3.89765197</v>
      </c>
      <c r="O8" s="18" t="s">
        <v>481</v>
      </c>
      <c r="P8" s="20" t="s">
        <v>481</v>
      </c>
      <c r="Q8" s="18" t="n">
        <v>301.63126691</v>
      </c>
      <c r="R8" s="20" t="n">
        <v>25.14921031</v>
      </c>
      <c r="S8" s="18" t="s">
        <v>481</v>
      </c>
      <c r="T8" s="20" t="s">
        <v>481</v>
      </c>
      <c r="U8" s="18" t="n">
        <v>447.07076226</v>
      </c>
      <c r="V8" s="20" t="n">
        <v>8.972619570000001</v>
      </c>
    </row>
    <row r="9" spans="1:22">
      <c r="A9" s="15" t="s">
        <v>484</v>
      </c>
      <c r="B9" s="17" t="n">
        <v>9651</v>
      </c>
      <c r="C9" s="18">
        <f>(519.0/B9*100)</f>
        <v/>
      </c>
      <c r="D9" s="19" t="n">
        <v>9132</v>
      </c>
      <c r="E9" s="18" t="n">
        <v>492.0550069</v>
      </c>
      <c r="F9" s="20" t="n">
        <v>4.9399038</v>
      </c>
      <c r="G9" s="18" t="n">
        <v>531.02289698</v>
      </c>
      <c r="H9" s="20" t="n">
        <v>3.27391513</v>
      </c>
      <c r="I9" s="18" t="n">
        <v>534.85752714</v>
      </c>
      <c r="J9" s="20" t="n">
        <v>2.83809016</v>
      </c>
      <c r="K9" s="18" t="n">
        <v>526.1363955</v>
      </c>
      <c r="L9" s="20" t="n">
        <v>2.89309809</v>
      </c>
      <c r="M9" s="18" t="n">
        <v>416.22075865</v>
      </c>
      <c r="N9" s="20" t="n">
        <v>6.04975957</v>
      </c>
      <c r="O9" s="18" t="s">
        <v>481</v>
      </c>
      <c r="P9" s="20" t="s">
        <v>481</v>
      </c>
      <c r="Q9" s="18" t="n">
        <v>357.98454354</v>
      </c>
      <c r="R9" s="20" t="n">
        <v>11.51846445</v>
      </c>
      <c r="S9" s="18" t="s">
        <v>481</v>
      </c>
      <c r="T9" s="20" t="s">
        <v>481</v>
      </c>
      <c r="U9" s="18" t="n">
        <v>433.11030818</v>
      </c>
      <c r="V9" s="20" t="n">
        <v>4.694335</v>
      </c>
    </row>
    <row r="10" spans="1:22">
      <c r="A10" s="15" t="s">
        <v>485</v>
      </c>
      <c r="B10" s="17" t="n">
        <v>20058</v>
      </c>
      <c r="C10" s="18">
        <f>(548.0/B10*100)</f>
        <v/>
      </c>
      <c r="D10" s="19" t="n">
        <v>19510</v>
      </c>
      <c r="E10" s="18" t="n">
        <v>488.80453998</v>
      </c>
      <c r="F10" s="20" t="n">
        <v>4.4694251</v>
      </c>
      <c r="G10" s="18" t="n">
        <v>503.32487304</v>
      </c>
      <c r="H10" s="20" t="n">
        <v>3.21994875</v>
      </c>
      <c r="I10" s="18" t="n">
        <v>522.84502585</v>
      </c>
      <c r="J10" s="20" t="n">
        <v>3.26188892</v>
      </c>
      <c r="K10" s="18" t="n">
        <v>537.37313951</v>
      </c>
      <c r="L10" s="20" t="n">
        <v>2.52022457</v>
      </c>
      <c r="M10" s="18" t="n">
        <v>457.66484393</v>
      </c>
      <c r="N10" s="20" t="n">
        <v>6.03159435</v>
      </c>
      <c r="O10" s="18" t="s">
        <v>481</v>
      </c>
      <c r="P10" s="20" t="s">
        <v>481</v>
      </c>
      <c r="Q10" s="18" t="s">
        <v>481</v>
      </c>
      <c r="R10" s="20" t="s">
        <v>481</v>
      </c>
      <c r="S10" s="18" t="s">
        <v>481</v>
      </c>
      <c r="T10" s="20" t="s">
        <v>481</v>
      </c>
      <c r="U10" s="18" t="n">
        <v>462.44450704</v>
      </c>
      <c r="V10" s="20" t="n">
        <v>6.77596885</v>
      </c>
    </row>
    <row r="11" spans="1:22">
      <c r="A11" s="15" t="s">
        <v>486</v>
      </c>
      <c r="B11" s="17" t="n">
        <v>7053</v>
      </c>
      <c r="C11" s="18">
        <f>(107.0/B11*100)</f>
        <v/>
      </c>
      <c r="D11" s="19" t="n">
        <v>6946</v>
      </c>
      <c r="E11" s="18" t="n">
        <v>379.22786679</v>
      </c>
      <c r="F11" s="20" t="n">
        <v>5.77500493</v>
      </c>
      <c r="G11" s="18" t="n">
        <v>400.98905101</v>
      </c>
      <c r="H11" s="20" t="n">
        <v>5.44054635</v>
      </c>
      <c r="I11" s="18" t="n">
        <v>429.91046284</v>
      </c>
      <c r="J11" s="20" t="n">
        <v>3.28621202</v>
      </c>
      <c r="K11" s="18" t="n">
        <v>445.99235481</v>
      </c>
      <c r="L11" s="20" t="n">
        <v>2.95063496</v>
      </c>
      <c r="M11" s="18" t="n">
        <v>381.61604453</v>
      </c>
      <c r="N11" s="20" t="n">
        <v>5.27695564</v>
      </c>
      <c r="O11" s="18" t="s">
        <v>481</v>
      </c>
      <c r="P11" s="20" t="s">
        <v>481</v>
      </c>
      <c r="Q11" s="18" t="s">
        <v>481</v>
      </c>
      <c r="R11" s="20" t="s">
        <v>481</v>
      </c>
      <c r="S11" s="18" t="s">
        <v>481</v>
      </c>
      <c r="T11" s="20" t="s">
        <v>481</v>
      </c>
      <c r="U11" s="18" t="n">
        <v>380.79740945</v>
      </c>
      <c r="V11" s="20" t="n">
        <v>6.47733788</v>
      </c>
    </row>
    <row r="12" spans="1:22">
      <c r="A12" s="15" t="s">
        <v>487</v>
      </c>
      <c r="B12" s="17" t="n">
        <v>6894</v>
      </c>
      <c r="C12" s="18">
        <f>(59.0/B12*100)</f>
        <v/>
      </c>
      <c r="D12" s="19" t="n">
        <v>6835</v>
      </c>
      <c r="E12" s="18" t="n">
        <v>459.80312397</v>
      </c>
      <c r="F12" s="20" t="n">
        <v>5.68626218</v>
      </c>
      <c r="G12" s="18" t="n">
        <v>485.34750196</v>
      </c>
      <c r="H12" s="20" t="n">
        <v>3.6471078</v>
      </c>
      <c r="I12" s="18" t="n">
        <v>506.12546719</v>
      </c>
      <c r="J12" s="20" t="n">
        <v>2.75245216</v>
      </c>
      <c r="K12" s="18" t="n">
        <v>511.03469784</v>
      </c>
      <c r="L12" s="20" t="n">
        <v>2.94963365</v>
      </c>
      <c r="M12" s="18" t="n">
        <v>424.64340274</v>
      </c>
      <c r="N12" s="20" t="n">
        <v>6.97346529</v>
      </c>
      <c r="O12" s="18" t="s">
        <v>481</v>
      </c>
      <c r="P12" s="20" t="s">
        <v>481</v>
      </c>
      <c r="Q12" s="18" t="n">
        <v>340.98506961</v>
      </c>
      <c r="R12" s="20" t="n">
        <v>12.52444664</v>
      </c>
      <c r="S12" s="18" t="s">
        <v>481</v>
      </c>
      <c r="T12" s="20" t="s">
        <v>481</v>
      </c>
      <c r="U12" s="18" t="n">
        <v>426.30474592</v>
      </c>
      <c r="V12" s="20" t="n">
        <v>9.27664682</v>
      </c>
    </row>
    <row r="13" spans="1:22">
      <c r="A13" s="15" t="s">
        <v>488</v>
      </c>
      <c r="B13" s="17" t="n">
        <v>7161</v>
      </c>
      <c r="C13" s="18">
        <f>(138.0/B13*100)</f>
        <v/>
      </c>
      <c r="D13" s="19" t="n">
        <v>7023</v>
      </c>
      <c r="E13" s="18" t="n">
        <v>503.67137719</v>
      </c>
      <c r="F13" s="20" t="n">
        <v>4.45485925</v>
      </c>
      <c r="G13" s="18" t="n">
        <v>520.57147807</v>
      </c>
      <c r="H13" s="20" t="n">
        <v>2.97204225</v>
      </c>
      <c r="I13" s="18" t="n">
        <v>520.26097009</v>
      </c>
      <c r="J13" s="20" t="n">
        <v>2.58596762</v>
      </c>
      <c r="K13" s="18" t="n">
        <v>516.38187361</v>
      </c>
      <c r="L13" s="20" t="n">
        <v>3.64987198</v>
      </c>
      <c r="M13" s="18" t="n">
        <v>455.80166196</v>
      </c>
      <c r="N13" s="20" t="n">
        <v>7.99019283</v>
      </c>
      <c r="O13" s="18" t="s">
        <v>481</v>
      </c>
      <c r="P13" s="20" t="s">
        <v>481</v>
      </c>
      <c r="Q13" s="18" t="n">
        <v>447.51533769</v>
      </c>
      <c r="R13" s="20" t="n">
        <v>5.97365007</v>
      </c>
      <c r="S13" s="18" t="s">
        <v>481</v>
      </c>
      <c r="T13" s="20" t="s">
        <v>481</v>
      </c>
      <c r="U13" s="18" t="n">
        <v>450.65286946</v>
      </c>
      <c r="V13" s="20" t="n">
        <v>8.1073921</v>
      </c>
    </row>
    <row r="14" spans="1:22">
      <c r="A14" s="15" t="s">
        <v>489</v>
      </c>
      <c r="B14" s="17" t="n">
        <v>5587</v>
      </c>
      <c r="C14" s="18">
        <f>(78.0/B14*100)</f>
        <v/>
      </c>
      <c r="D14" s="19" t="n">
        <v>5509</v>
      </c>
      <c r="E14" s="18" t="n">
        <v>491.70048059</v>
      </c>
      <c r="F14" s="20" t="n">
        <v>5.42950078</v>
      </c>
      <c r="G14" s="18" t="n">
        <v>510.27388218</v>
      </c>
      <c r="H14" s="20" t="n">
        <v>3.40575003</v>
      </c>
      <c r="I14" s="18" t="n">
        <v>525.55875956</v>
      </c>
      <c r="J14" s="20" t="n">
        <v>2.41773055</v>
      </c>
      <c r="K14" s="18" t="n">
        <v>541.28873462</v>
      </c>
      <c r="L14" s="20" t="n">
        <v>2.60514435</v>
      </c>
      <c r="M14" s="18" t="n">
        <v>457.2678843</v>
      </c>
      <c r="N14" s="20" t="n">
        <v>9.76355004</v>
      </c>
      <c r="O14" s="18" t="s">
        <v>481</v>
      </c>
      <c r="P14" s="20" t="s">
        <v>481</v>
      </c>
      <c r="Q14" s="18" t="s">
        <v>481</v>
      </c>
      <c r="R14" s="20" t="s">
        <v>481</v>
      </c>
      <c r="S14" s="18" t="s">
        <v>481</v>
      </c>
      <c r="T14" s="20" t="s">
        <v>481</v>
      </c>
      <c r="U14" s="18" t="n">
        <v>461.88578361</v>
      </c>
      <c r="V14" s="20" t="n">
        <v>11.77881447</v>
      </c>
    </row>
    <row r="15" spans="1:22">
      <c r="A15" s="15" t="s">
        <v>490</v>
      </c>
      <c r="B15" s="17" t="n">
        <v>5882</v>
      </c>
      <c r="C15" s="18">
        <f>(64.0/B15*100)</f>
        <v/>
      </c>
      <c r="D15" s="19" t="n">
        <v>5818</v>
      </c>
      <c r="E15" s="18" t="n">
        <v>463.02234692</v>
      </c>
      <c r="F15" s="20" t="n">
        <v>7.95722141</v>
      </c>
      <c r="G15" s="18" t="n">
        <v>494.34077489</v>
      </c>
      <c r="H15" s="20" t="n">
        <v>4.6032466</v>
      </c>
      <c r="I15" s="18" t="n">
        <v>511.0996426</v>
      </c>
      <c r="J15" s="20" t="n">
        <v>2.81898285</v>
      </c>
      <c r="K15" s="18" t="n">
        <v>526.22714057</v>
      </c>
      <c r="L15" s="20" t="n">
        <v>2.35121681</v>
      </c>
      <c r="M15" s="18" t="n">
        <v>424.25667471</v>
      </c>
      <c r="N15" s="20" t="n">
        <v>10.82348656</v>
      </c>
      <c r="O15" s="18" t="s">
        <v>481</v>
      </c>
      <c r="P15" s="20" t="s">
        <v>481</v>
      </c>
      <c r="Q15" s="18" t="n">
        <v>368.85220715</v>
      </c>
      <c r="R15" s="20" t="n">
        <v>14.5875493</v>
      </c>
      <c r="S15" s="18" t="s">
        <v>481</v>
      </c>
      <c r="T15" s="20" t="s">
        <v>481</v>
      </c>
      <c r="U15" s="18" t="n">
        <v>445.94576126</v>
      </c>
      <c r="V15" s="20" t="n">
        <v>7.19780782</v>
      </c>
    </row>
    <row r="16" spans="1:22">
      <c r="A16" s="15" t="s">
        <v>491</v>
      </c>
      <c r="B16" s="17" t="n">
        <v>6108</v>
      </c>
      <c r="C16" s="18">
        <f>(123.0/B16*100)</f>
        <v/>
      </c>
      <c r="D16" s="19" t="n">
        <v>5985</v>
      </c>
      <c r="E16" s="18" t="n">
        <v>460.65483395</v>
      </c>
      <c r="F16" s="20" t="n">
        <v>4.29908211</v>
      </c>
      <c r="G16" s="18" t="n">
        <v>487.81214593</v>
      </c>
      <c r="H16" s="20" t="n">
        <v>4.10118841</v>
      </c>
      <c r="I16" s="18" t="n">
        <v>511.88746315</v>
      </c>
      <c r="J16" s="20" t="n">
        <v>2.89407576</v>
      </c>
      <c r="K16" s="18" t="n">
        <v>521.81284791</v>
      </c>
      <c r="L16" s="20" t="n">
        <v>2.96150092</v>
      </c>
      <c r="M16" s="18" t="n">
        <v>392.25010125</v>
      </c>
      <c r="N16" s="20" t="n">
        <v>6.28627534</v>
      </c>
      <c r="O16" s="18" t="s">
        <v>481</v>
      </c>
      <c r="P16" s="20" t="s">
        <v>481</v>
      </c>
      <c r="Q16" s="18" t="s">
        <v>481</v>
      </c>
      <c r="R16" s="20" t="s">
        <v>481</v>
      </c>
      <c r="S16" s="18" t="s">
        <v>481</v>
      </c>
      <c r="T16" s="20" t="s">
        <v>481</v>
      </c>
      <c r="U16" s="18" t="n">
        <v>412.82383442</v>
      </c>
      <c r="V16" s="20" t="n">
        <v>6.46716942</v>
      </c>
    </row>
    <row r="17" spans="1:22">
      <c r="A17" s="15" t="s">
        <v>492</v>
      </c>
      <c r="B17" s="17" t="n">
        <v>6504</v>
      </c>
      <c r="C17" s="18">
        <f>(1262.0/B17*100)</f>
        <v/>
      </c>
      <c r="D17" s="19" t="n">
        <v>5242</v>
      </c>
      <c r="E17" s="18" t="n">
        <v>509.08805946</v>
      </c>
      <c r="F17" s="20" t="n">
        <v>5.14836619</v>
      </c>
      <c r="G17" s="18" t="n">
        <v>525.55924899</v>
      </c>
      <c r="H17" s="20" t="n">
        <v>3.75595644</v>
      </c>
      <c r="I17" s="18" t="n">
        <v>524.01172464</v>
      </c>
      <c r="J17" s="20" t="n">
        <v>3.69853381</v>
      </c>
      <c r="K17" s="18" t="n">
        <v>517.48347506</v>
      </c>
      <c r="L17" s="20" t="n">
        <v>4.30283222</v>
      </c>
      <c r="M17" s="18" t="n">
        <v>437.56462066</v>
      </c>
      <c r="N17" s="20" t="n">
        <v>9.030836430000001</v>
      </c>
      <c r="O17" s="18" t="s">
        <v>481</v>
      </c>
      <c r="P17" s="20" t="s">
        <v>481</v>
      </c>
      <c r="Q17" s="18" t="n">
        <v>362.96139732</v>
      </c>
      <c r="R17" s="20" t="n">
        <v>12.64520278</v>
      </c>
      <c r="S17" s="18" t="s">
        <v>481</v>
      </c>
      <c r="T17" s="20" t="s">
        <v>481</v>
      </c>
      <c r="U17" s="18" t="n">
        <v>476.38325119</v>
      </c>
      <c r="V17" s="20" t="n">
        <v>4.65400296</v>
      </c>
    </row>
    <row r="18" spans="1:22">
      <c r="A18" s="15" t="s">
        <v>493</v>
      </c>
      <c r="B18" s="17" t="n">
        <v>5532</v>
      </c>
      <c r="C18" s="18">
        <f>(29.0/B18*100)</f>
        <v/>
      </c>
      <c r="D18" s="19" t="n">
        <v>5503</v>
      </c>
      <c r="E18" s="18" t="n">
        <v>421.33348685</v>
      </c>
      <c r="F18" s="20" t="n">
        <v>5.35274251</v>
      </c>
      <c r="G18" s="18" t="n">
        <v>438.2557839</v>
      </c>
      <c r="H18" s="20" t="n">
        <v>5.9365577</v>
      </c>
      <c r="I18" s="18" t="n">
        <v>460.20648235</v>
      </c>
      <c r="J18" s="20" t="n">
        <v>4.45753861</v>
      </c>
      <c r="K18" s="18" t="n">
        <v>479.79681682</v>
      </c>
      <c r="L18" s="20" t="n">
        <v>3.4202483</v>
      </c>
      <c r="M18" s="18" t="n">
        <v>391.0034032</v>
      </c>
      <c r="N18" s="20" t="n">
        <v>9.97945679</v>
      </c>
      <c r="O18" s="18" t="s">
        <v>481</v>
      </c>
      <c r="P18" s="20" t="s">
        <v>481</v>
      </c>
      <c r="Q18" s="18" t="s">
        <v>481</v>
      </c>
      <c r="R18" s="20" t="s">
        <v>481</v>
      </c>
      <c r="S18" s="18" t="s">
        <v>481</v>
      </c>
      <c r="T18" s="20" t="s">
        <v>481</v>
      </c>
      <c r="U18" s="18" t="n">
        <v>401.96533409</v>
      </c>
      <c r="V18" s="20" t="n">
        <v>9.956008450000001</v>
      </c>
    </row>
    <row r="19" spans="1:22">
      <c r="A19" s="15" t="s">
        <v>494</v>
      </c>
      <c r="B19" s="17" t="n">
        <v>5658</v>
      </c>
      <c r="C19" s="18">
        <f>(178.0/B19*100)</f>
        <v/>
      </c>
      <c r="D19" s="19" t="n">
        <v>5480</v>
      </c>
      <c r="E19" s="18" t="n">
        <v>452.22553866</v>
      </c>
      <c r="F19" s="20" t="n">
        <v>6.77971208</v>
      </c>
      <c r="G19" s="18" t="n">
        <v>487.99480123</v>
      </c>
      <c r="H19" s="20" t="n">
        <v>4.18767566</v>
      </c>
      <c r="I19" s="18" t="n">
        <v>487.27017652</v>
      </c>
      <c r="J19" s="20" t="n">
        <v>3.68972863</v>
      </c>
      <c r="K19" s="18" t="n">
        <v>484.56211801</v>
      </c>
      <c r="L19" s="20" t="n">
        <v>3.5572726</v>
      </c>
      <c r="M19" s="18" t="n">
        <v>469.44549655</v>
      </c>
      <c r="N19" s="20" t="n">
        <v>7.71795137</v>
      </c>
      <c r="O19" s="18" t="s">
        <v>481</v>
      </c>
      <c r="P19" s="20" t="s">
        <v>481</v>
      </c>
      <c r="Q19" s="18" t="s">
        <v>481</v>
      </c>
      <c r="R19" s="20" t="s">
        <v>481</v>
      </c>
      <c r="S19" s="18" t="s">
        <v>481</v>
      </c>
      <c r="T19" s="20" t="s">
        <v>481</v>
      </c>
      <c r="U19" s="18" t="n">
        <v>411.02330674</v>
      </c>
      <c r="V19" s="20" t="n">
        <v>8.942236830000001</v>
      </c>
    </row>
    <row r="20" spans="1:22">
      <c r="A20" s="15" t="s">
        <v>495</v>
      </c>
      <c r="B20" s="17" t="n">
        <v>3371</v>
      </c>
      <c r="C20" s="18">
        <f>(75.0/B20*100)</f>
        <v/>
      </c>
      <c r="D20" s="19" t="n">
        <v>3296</v>
      </c>
      <c r="E20" s="18" t="n">
        <v>471.13042441</v>
      </c>
      <c r="F20" s="20" t="n">
        <v>6.59788163</v>
      </c>
      <c r="G20" s="18" t="n">
        <v>499.43862709</v>
      </c>
      <c r="H20" s="20" t="n">
        <v>4.30423473</v>
      </c>
      <c r="I20" s="18" t="n">
        <v>495.15541697</v>
      </c>
      <c r="J20" s="20" t="n">
        <v>2.94047356</v>
      </c>
      <c r="K20" s="18" t="n">
        <v>496.40781527</v>
      </c>
      <c r="L20" s="20" t="n">
        <v>3.94851413</v>
      </c>
      <c r="M20" s="18" t="n">
        <v>438.43210807</v>
      </c>
      <c r="N20" s="20" t="n">
        <v>7.17346823</v>
      </c>
      <c r="O20" s="18" t="s">
        <v>481</v>
      </c>
      <c r="P20" s="20" t="s">
        <v>481</v>
      </c>
      <c r="Q20" s="18" t="s">
        <v>481</v>
      </c>
      <c r="R20" s="20" t="s">
        <v>481</v>
      </c>
      <c r="S20" s="18" t="s">
        <v>481</v>
      </c>
      <c r="T20" s="20" t="s">
        <v>481</v>
      </c>
      <c r="U20" s="18" t="n">
        <v>439.10702518</v>
      </c>
      <c r="V20" s="20" t="n">
        <v>12.2873317</v>
      </c>
    </row>
    <row r="21" spans="1:22">
      <c r="A21" s="15" t="s">
        <v>496</v>
      </c>
      <c r="B21" s="17" t="n">
        <v>5741</v>
      </c>
      <c r="C21" s="18">
        <f>(47.0/B21*100)</f>
        <v/>
      </c>
      <c r="D21" s="19" t="n">
        <v>5694</v>
      </c>
      <c r="E21" s="18" t="n">
        <v>471.27269202</v>
      </c>
      <c r="F21" s="20" t="n">
        <v>7.94384139</v>
      </c>
      <c r="G21" s="18" t="n">
        <v>505.04584278</v>
      </c>
      <c r="H21" s="20" t="n">
        <v>5.47368464</v>
      </c>
      <c r="I21" s="18" t="n">
        <v>509.56007288</v>
      </c>
      <c r="J21" s="20" t="n">
        <v>2.89949242</v>
      </c>
      <c r="K21" s="18" t="n">
        <v>512.81468534</v>
      </c>
      <c r="L21" s="20" t="n">
        <v>2.26345707</v>
      </c>
      <c r="M21" s="18" t="n">
        <v>453.31234764</v>
      </c>
      <c r="N21" s="20" t="n">
        <v>6.2921512</v>
      </c>
      <c r="O21" s="18" t="s">
        <v>481</v>
      </c>
      <c r="P21" s="20" t="s">
        <v>481</v>
      </c>
      <c r="Q21" s="18" t="s">
        <v>481</v>
      </c>
      <c r="R21" s="20" t="s">
        <v>481</v>
      </c>
      <c r="S21" s="18" t="s">
        <v>481</v>
      </c>
      <c r="T21" s="20" t="s">
        <v>481</v>
      </c>
      <c r="U21" s="18" t="n">
        <v>468.10091032</v>
      </c>
      <c r="V21" s="20" t="n">
        <v>10.23596225</v>
      </c>
    </row>
    <row r="22" spans="1:22">
      <c r="A22" s="15" t="s">
        <v>497</v>
      </c>
      <c r="B22" s="17" t="n">
        <v>6598</v>
      </c>
      <c r="C22" s="18">
        <f>(36.0/B22*100)</f>
        <v/>
      </c>
      <c r="D22" s="19" t="n">
        <v>6562</v>
      </c>
      <c r="E22" s="18" t="n">
        <v>430.98150098</v>
      </c>
      <c r="F22" s="20" t="n">
        <v>5.85640531</v>
      </c>
      <c r="G22" s="18" t="n">
        <v>470.72856454</v>
      </c>
      <c r="H22" s="20" t="n">
        <v>4.71375712</v>
      </c>
      <c r="I22" s="18" t="n">
        <v>487.56798272</v>
      </c>
      <c r="J22" s="20" t="n">
        <v>3.8319662</v>
      </c>
      <c r="K22" s="18" t="n">
        <v>502.95345322</v>
      </c>
      <c r="L22" s="20" t="n">
        <v>5.14516894</v>
      </c>
      <c r="M22" s="18" t="n">
        <v>424.5505214</v>
      </c>
      <c r="N22" s="20" t="n">
        <v>12.09171373</v>
      </c>
      <c r="O22" s="18" t="s">
        <v>481</v>
      </c>
      <c r="P22" s="20" t="s">
        <v>481</v>
      </c>
      <c r="Q22" s="18" t="s">
        <v>481</v>
      </c>
      <c r="R22" s="20" t="s">
        <v>481</v>
      </c>
      <c r="S22" s="18" t="n">
        <v>494.14095531</v>
      </c>
      <c r="T22" s="20" t="n">
        <v>33.77808582</v>
      </c>
      <c r="U22" s="18" t="n">
        <v>390.89487128</v>
      </c>
      <c r="V22" s="20" t="n">
        <v>9.18282475</v>
      </c>
    </row>
    <row r="23" spans="1:22">
      <c r="A23" s="15" t="s">
        <v>498</v>
      </c>
      <c r="B23" s="17" t="n">
        <v>11583</v>
      </c>
      <c r="C23" s="18">
        <f>(235.0/B23*100)</f>
        <v/>
      </c>
      <c r="D23" s="19" t="n">
        <v>11348</v>
      </c>
      <c r="E23" s="18" t="n">
        <v>453.15538169</v>
      </c>
      <c r="F23" s="20" t="n">
        <v>5.97765218</v>
      </c>
      <c r="G23" s="18" t="n">
        <v>486.53813532</v>
      </c>
      <c r="H23" s="20" t="n">
        <v>5.15294983</v>
      </c>
      <c r="I23" s="18" t="n">
        <v>500.59725707</v>
      </c>
      <c r="J23" s="20" t="n">
        <v>3.49999562</v>
      </c>
      <c r="K23" s="18" t="n">
        <v>502.52756467</v>
      </c>
      <c r="L23" s="20" t="n">
        <v>3.42005899</v>
      </c>
      <c r="M23" s="18" t="n">
        <v>456.42298295</v>
      </c>
      <c r="N23" s="20" t="n">
        <v>6.22776086</v>
      </c>
      <c r="O23" s="18" t="s">
        <v>481</v>
      </c>
      <c r="P23" s="20" t="s">
        <v>481</v>
      </c>
      <c r="Q23" s="18" t="s">
        <v>481</v>
      </c>
      <c r="R23" s="20" t="s">
        <v>481</v>
      </c>
      <c r="S23" s="18" t="s">
        <v>481</v>
      </c>
      <c r="T23" s="20" t="s">
        <v>481</v>
      </c>
      <c r="U23" s="18" t="n">
        <v>435.04613762</v>
      </c>
      <c r="V23" s="20" t="n">
        <v>9.15458263</v>
      </c>
    </row>
    <row r="24" spans="1:22">
      <c r="A24" s="15" t="s">
        <v>499</v>
      </c>
      <c r="B24" s="17" t="n">
        <v>6647</v>
      </c>
      <c r="C24" s="18">
        <f>(7.0/B24*100)</f>
        <v/>
      </c>
      <c r="D24" s="19" t="n">
        <v>6640</v>
      </c>
      <c r="E24" s="18" t="n">
        <v>484.72473484</v>
      </c>
      <c r="F24" s="20" t="n">
        <v>8.88788368</v>
      </c>
      <c r="G24" s="18" t="n">
        <v>511.45994527</v>
      </c>
      <c r="H24" s="20" t="n">
        <v>8.176410819999999</v>
      </c>
      <c r="I24" s="18" t="n">
        <v>528.7174525299999</v>
      </c>
      <c r="J24" s="20" t="n">
        <v>4.90444224</v>
      </c>
      <c r="K24" s="18" t="n">
        <v>540.49797958</v>
      </c>
      <c r="L24" s="20" t="n">
        <v>3.12673384</v>
      </c>
      <c r="M24" s="18" t="n">
        <v>484.53808905</v>
      </c>
      <c r="N24" s="20" t="n">
        <v>15.38063095</v>
      </c>
      <c r="O24" s="18" t="s">
        <v>481</v>
      </c>
      <c r="P24" s="20" t="s">
        <v>481</v>
      </c>
      <c r="Q24" s="18" t="s">
        <v>481</v>
      </c>
      <c r="R24" s="20" t="s">
        <v>481</v>
      </c>
      <c r="S24" s="18" t="s">
        <v>481</v>
      </c>
      <c r="T24" s="20" t="s">
        <v>481</v>
      </c>
      <c r="U24" s="18" t="n">
        <v>485.76858741</v>
      </c>
      <c r="V24" s="20" t="n">
        <v>12.5699516</v>
      </c>
    </row>
    <row r="25" spans="1:22">
      <c r="A25" s="15" t="s">
        <v>500</v>
      </c>
      <c r="B25" s="17" t="n">
        <v>5581</v>
      </c>
      <c r="C25" s="18">
        <f>(25.0/B25*100)</f>
        <v/>
      </c>
      <c r="D25" s="19" t="n">
        <v>5556</v>
      </c>
      <c r="E25" s="18" t="n">
        <v>498.5981476</v>
      </c>
      <c r="F25" s="20" t="n">
        <v>9.77905279</v>
      </c>
      <c r="G25" s="18" t="n">
        <v>492.69920756</v>
      </c>
      <c r="H25" s="20" t="n">
        <v>7.23086605</v>
      </c>
      <c r="I25" s="18" t="n">
        <v>522.33035556</v>
      </c>
      <c r="J25" s="20" t="n">
        <v>4.84133999</v>
      </c>
      <c r="K25" s="18" t="n">
        <v>543.53773208</v>
      </c>
      <c r="L25" s="20" t="n">
        <v>3.64801406</v>
      </c>
      <c r="M25" s="18" t="n">
        <v>433.74903496</v>
      </c>
      <c r="N25" s="20" t="n">
        <v>6.33413158</v>
      </c>
      <c r="O25" s="18" t="s">
        <v>481</v>
      </c>
      <c r="P25" s="20" t="s">
        <v>481</v>
      </c>
      <c r="Q25" s="18" t="s">
        <v>481</v>
      </c>
      <c r="R25" s="20" t="s">
        <v>481</v>
      </c>
      <c r="S25" s="18" t="s">
        <v>481</v>
      </c>
      <c r="T25" s="20" t="s">
        <v>481</v>
      </c>
      <c r="U25" s="18" t="n">
        <v>542.1443217</v>
      </c>
      <c r="V25" s="20" t="n">
        <v>13.41043712</v>
      </c>
    </row>
    <row r="26" spans="1:22">
      <c r="A26" s="15" t="s">
        <v>501</v>
      </c>
      <c r="B26" s="17" t="n">
        <v>4869</v>
      </c>
      <c r="C26" s="18">
        <f>(53.0/B26*100)</f>
        <v/>
      </c>
      <c r="D26" s="19" t="n">
        <v>4816</v>
      </c>
      <c r="E26" s="18" t="n">
        <v>450.91525269</v>
      </c>
      <c r="F26" s="20" t="n">
        <v>5.59947737</v>
      </c>
      <c r="G26" s="18" t="n">
        <v>477.37650393</v>
      </c>
      <c r="H26" s="20" t="n">
        <v>3.65805469</v>
      </c>
      <c r="I26" s="18" t="n">
        <v>484.56693133</v>
      </c>
      <c r="J26" s="20" t="n">
        <v>2.67361257</v>
      </c>
      <c r="K26" s="18" t="n">
        <v>498.75336852</v>
      </c>
      <c r="L26" s="20" t="n">
        <v>2.79329586</v>
      </c>
      <c r="M26" s="18" t="n">
        <v>454.2412473</v>
      </c>
      <c r="N26" s="20" t="n">
        <v>7.54007811</v>
      </c>
      <c r="O26" s="18" t="s">
        <v>481</v>
      </c>
      <c r="P26" s="20" t="s">
        <v>481</v>
      </c>
      <c r="Q26" s="18" t="s">
        <v>481</v>
      </c>
      <c r="R26" s="20" t="s">
        <v>481</v>
      </c>
      <c r="S26" s="18" t="s">
        <v>481</v>
      </c>
      <c r="T26" s="20" t="s">
        <v>481</v>
      </c>
      <c r="U26" s="18" t="n">
        <v>434.05336721</v>
      </c>
      <c r="V26" s="20" t="n">
        <v>8.8672003</v>
      </c>
    </row>
    <row r="27" spans="1:22">
      <c r="A27" s="15" t="s">
        <v>502</v>
      </c>
      <c r="B27" s="17" t="n">
        <v>5299</v>
      </c>
      <c r="C27" s="18">
        <f>(55.0/B27*100)</f>
        <v/>
      </c>
      <c r="D27" s="19" t="n">
        <v>5244</v>
      </c>
      <c r="E27" s="18" t="n">
        <v>466.81007691</v>
      </c>
      <c r="F27" s="20" t="n">
        <v>4.71322208</v>
      </c>
      <c r="G27" s="18" t="n">
        <v>489.6602481</v>
      </c>
      <c r="H27" s="20" t="n">
        <v>3.29790604</v>
      </c>
      <c r="I27" s="18" t="n">
        <v>506.29168945</v>
      </c>
      <c r="J27" s="20" t="n">
        <v>2.901176</v>
      </c>
      <c r="K27" s="18" t="n">
        <v>503.8487844</v>
      </c>
      <c r="L27" s="20" t="n">
        <v>3.63964581</v>
      </c>
      <c r="M27" s="18" t="n">
        <v>423.78790135</v>
      </c>
      <c r="N27" s="20" t="n">
        <v>3.98999594</v>
      </c>
      <c r="O27" s="18" t="s">
        <v>481</v>
      </c>
      <c r="P27" s="20" t="s">
        <v>481</v>
      </c>
      <c r="Q27" s="18" t="s">
        <v>481</v>
      </c>
      <c r="R27" s="20" t="s">
        <v>481</v>
      </c>
      <c r="S27" s="18" t="s">
        <v>481</v>
      </c>
      <c r="T27" s="20" t="s">
        <v>481</v>
      </c>
      <c r="U27" s="18" t="n">
        <v>416.98353623</v>
      </c>
      <c r="V27" s="20" t="n">
        <v>7.76909698</v>
      </c>
    </row>
    <row r="28" spans="1:22">
      <c r="A28" s="15" t="s">
        <v>503</v>
      </c>
      <c r="B28" s="17" t="n">
        <v>7568</v>
      </c>
      <c r="C28" s="18">
        <f>(196.0/B28*100)</f>
        <v/>
      </c>
      <c r="D28" s="19" t="n">
        <v>7372</v>
      </c>
      <c r="E28" s="18" t="n">
        <v>387.86518213</v>
      </c>
      <c r="F28" s="20" t="n">
        <v>3.7335968</v>
      </c>
      <c r="G28" s="18" t="n">
        <v>406.17673803</v>
      </c>
      <c r="H28" s="20" t="n">
        <v>3.63502363</v>
      </c>
      <c r="I28" s="18" t="n">
        <v>412.9315499</v>
      </c>
      <c r="J28" s="20" t="n">
        <v>3.05658281</v>
      </c>
      <c r="K28" s="18" t="n">
        <v>427.39659507</v>
      </c>
      <c r="L28" s="20" t="n">
        <v>3.26872685</v>
      </c>
      <c r="M28" s="18" t="n">
        <v>404.13273028</v>
      </c>
      <c r="N28" s="20" t="n">
        <v>12.41326105</v>
      </c>
      <c r="O28" s="18" t="s">
        <v>481</v>
      </c>
      <c r="P28" s="20" t="s">
        <v>481</v>
      </c>
      <c r="Q28" s="18" t="s">
        <v>481</v>
      </c>
      <c r="R28" s="20" t="s">
        <v>481</v>
      </c>
      <c r="S28" s="18" t="s">
        <v>481</v>
      </c>
      <c r="T28" s="20" t="s">
        <v>481</v>
      </c>
      <c r="U28" s="18" t="n">
        <v>364.95421104</v>
      </c>
      <c r="V28" s="20" t="n">
        <v>6.61247712</v>
      </c>
    </row>
    <row r="29" spans="1:22">
      <c r="A29" s="15" t="s">
        <v>504</v>
      </c>
      <c r="B29" s="17" t="n">
        <v>5385</v>
      </c>
      <c r="C29" s="18">
        <f>(30.0/B29*100)</f>
        <v/>
      </c>
      <c r="D29" s="19" t="n">
        <v>5355</v>
      </c>
      <c r="E29" s="18" t="n">
        <v>447.19567946</v>
      </c>
      <c r="F29" s="20" t="n">
        <v>9.668293739999999</v>
      </c>
      <c r="G29" s="18" t="n">
        <v>492.73753499</v>
      </c>
      <c r="H29" s="20" t="n">
        <v>6.03798091</v>
      </c>
      <c r="I29" s="18" t="n">
        <v>519.7668562600001</v>
      </c>
      <c r="J29" s="20" t="n">
        <v>2.96902225</v>
      </c>
      <c r="K29" s="18" t="n">
        <v>533.6909731</v>
      </c>
      <c r="L29" s="20" t="n">
        <v>2.81114276</v>
      </c>
      <c r="M29" s="18" t="n">
        <v>510.11281269</v>
      </c>
      <c r="N29" s="20" t="n">
        <v>4.5702483</v>
      </c>
      <c r="O29" s="18" t="s">
        <v>481</v>
      </c>
      <c r="P29" s="20" t="s">
        <v>481</v>
      </c>
      <c r="Q29" s="18" t="n">
        <v>335.3902018</v>
      </c>
      <c r="R29" s="20" t="n">
        <v>12.1685767</v>
      </c>
      <c r="S29" s="18" t="s">
        <v>481</v>
      </c>
      <c r="T29" s="20" t="s">
        <v>481</v>
      </c>
      <c r="U29" s="18" t="n">
        <v>456.77351687</v>
      </c>
      <c r="V29" s="20" t="n">
        <v>8.81890231</v>
      </c>
    </row>
    <row r="30" spans="1:22">
      <c r="A30" s="15" t="s">
        <v>505</v>
      </c>
      <c r="B30" s="17" t="n">
        <v>4520</v>
      </c>
      <c r="C30" s="18">
        <f>(148.0/B30*100)</f>
        <v/>
      </c>
      <c r="D30" s="19" t="n">
        <v>4372</v>
      </c>
      <c r="E30" s="18" t="n">
        <v>465.98556442</v>
      </c>
      <c r="F30" s="20" t="n">
        <v>6.16762011</v>
      </c>
      <c r="G30" s="18" t="n">
        <v>480.64983574</v>
      </c>
      <c r="H30" s="20" t="n">
        <v>5.05108575</v>
      </c>
      <c r="I30" s="18" t="n">
        <v>507.6772585</v>
      </c>
      <c r="J30" s="20" t="n">
        <v>3.63257348</v>
      </c>
      <c r="K30" s="18" t="n">
        <v>519.96624074</v>
      </c>
      <c r="L30" s="20" t="n">
        <v>2.85934185</v>
      </c>
      <c r="M30" s="18" t="n">
        <v>422.17925588</v>
      </c>
      <c r="N30" s="20" t="n">
        <v>5.81826465</v>
      </c>
      <c r="O30" s="18" t="s">
        <v>481</v>
      </c>
      <c r="P30" s="20" t="s">
        <v>481</v>
      </c>
      <c r="Q30" s="18" t="s">
        <v>481</v>
      </c>
      <c r="R30" s="20" t="s">
        <v>481</v>
      </c>
      <c r="S30" s="18" t="s">
        <v>481</v>
      </c>
      <c r="T30" s="20" t="s">
        <v>481</v>
      </c>
      <c r="U30" s="18" t="n">
        <v>443.22512242</v>
      </c>
      <c r="V30" s="20" t="n">
        <v>9.72505853</v>
      </c>
    </row>
    <row r="31" spans="1:22">
      <c r="A31" s="15" t="s">
        <v>506</v>
      </c>
      <c r="B31" s="17" t="n">
        <v>5456</v>
      </c>
      <c r="C31" s="18">
        <f>(135.0/B31*100)</f>
        <v/>
      </c>
      <c r="D31" s="19" t="n">
        <v>5321</v>
      </c>
      <c r="E31" s="18" t="n">
        <v>459.93557067</v>
      </c>
      <c r="F31" s="20" t="n">
        <v>6.7113427</v>
      </c>
      <c r="G31" s="18" t="n">
        <v>496.77295026</v>
      </c>
      <c r="H31" s="20" t="n">
        <v>3.95671783</v>
      </c>
      <c r="I31" s="18" t="n">
        <v>512.56530215</v>
      </c>
      <c r="J31" s="20" t="n">
        <v>2.56390204</v>
      </c>
      <c r="K31" s="18" t="n">
        <v>513.49316448</v>
      </c>
      <c r="L31" s="20" t="n">
        <v>3.16633959</v>
      </c>
      <c r="M31" s="18" t="s">
        <v>481</v>
      </c>
      <c r="N31" s="20" t="s">
        <v>481</v>
      </c>
      <c r="O31" s="18" t="s">
        <v>481</v>
      </c>
      <c r="P31" s="20" t="s">
        <v>481</v>
      </c>
      <c r="Q31" s="18" t="s">
        <v>481</v>
      </c>
      <c r="R31" s="20" t="s">
        <v>481</v>
      </c>
      <c r="S31" s="18" t="s">
        <v>481</v>
      </c>
      <c r="T31" s="20" t="s">
        <v>481</v>
      </c>
      <c r="U31" s="18" t="n">
        <v>425.74364239</v>
      </c>
      <c r="V31" s="20" t="n">
        <v>6.60396683</v>
      </c>
    </row>
    <row r="32" spans="1:22">
      <c r="A32" s="15" t="s">
        <v>507</v>
      </c>
      <c r="B32" s="17" t="n">
        <v>4478</v>
      </c>
      <c r="C32" s="18">
        <f>(6.0/B32*100)</f>
        <v/>
      </c>
      <c r="D32" s="19" t="n">
        <v>4472</v>
      </c>
      <c r="E32" s="18" t="n">
        <v>464.77769986</v>
      </c>
      <c r="F32" s="20" t="n">
        <v>5.39437556</v>
      </c>
      <c r="G32" s="18" t="n">
        <v>495.86639295</v>
      </c>
      <c r="H32" s="20" t="n">
        <v>4.22627235</v>
      </c>
      <c r="I32" s="18" t="n">
        <v>508.52126971</v>
      </c>
      <c r="J32" s="20" t="n">
        <v>2.96290836</v>
      </c>
      <c r="K32" s="18" t="n">
        <v>520.43779796</v>
      </c>
      <c r="L32" s="20" t="n">
        <v>3.18487531</v>
      </c>
      <c r="M32" s="18" t="n">
        <v>411.26327339</v>
      </c>
      <c r="N32" s="20" t="n">
        <v>12.39222594</v>
      </c>
      <c r="O32" s="18" t="s">
        <v>481</v>
      </c>
      <c r="P32" s="20" t="s">
        <v>481</v>
      </c>
      <c r="Q32" s="18" t="s">
        <v>481</v>
      </c>
      <c r="R32" s="20" t="s">
        <v>481</v>
      </c>
      <c r="S32" s="18" t="s">
        <v>481</v>
      </c>
      <c r="T32" s="20" t="s">
        <v>481</v>
      </c>
      <c r="U32" s="18" t="n">
        <v>461.10003915</v>
      </c>
      <c r="V32" s="20" t="n">
        <v>11.73485456</v>
      </c>
    </row>
    <row r="33" spans="1:22">
      <c r="A33" s="15" t="s">
        <v>508</v>
      </c>
      <c r="B33" s="17" t="n">
        <v>7325</v>
      </c>
      <c r="C33" s="18">
        <f>(78.0/B33*100)</f>
        <v/>
      </c>
      <c r="D33" s="19" t="n">
        <v>7247</v>
      </c>
      <c r="E33" s="18" t="n">
        <v>459.31167857</v>
      </c>
      <c r="F33" s="20" t="n">
        <v>6.15298257</v>
      </c>
      <c r="G33" s="18" t="n">
        <v>490.51568262</v>
      </c>
      <c r="H33" s="20" t="n">
        <v>4.9940449</v>
      </c>
      <c r="I33" s="18" t="n">
        <v>510.3915381</v>
      </c>
      <c r="J33" s="20" t="n">
        <v>3.79997213</v>
      </c>
      <c r="K33" s="18" t="n">
        <v>491.29634438</v>
      </c>
      <c r="L33" s="20" t="n">
        <v>4.55393999</v>
      </c>
      <c r="M33" s="18" t="n">
        <v>489.45728579</v>
      </c>
      <c r="N33" s="20" t="n">
        <v>3.51800922</v>
      </c>
      <c r="O33" s="18" t="s">
        <v>481</v>
      </c>
      <c r="P33" s="20" t="s">
        <v>481</v>
      </c>
      <c r="Q33" s="18" t="s">
        <v>481</v>
      </c>
      <c r="R33" s="20" t="s">
        <v>481</v>
      </c>
      <c r="S33" s="18" t="s">
        <v>481</v>
      </c>
      <c r="T33" s="20" t="s">
        <v>481</v>
      </c>
      <c r="U33" s="18" t="n">
        <v>442.55357431</v>
      </c>
      <c r="V33" s="20" t="n">
        <v>10.23615774</v>
      </c>
    </row>
    <row r="34" spans="1:22">
      <c r="A34" s="15" t="s">
        <v>509</v>
      </c>
      <c r="B34" s="17" t="n">
        <v>6350</v>
      </c>
      <c r="C34" s="18">
        <f>(67.0/B34*100)</f>
        <v/>
      </c>
      <c r="D34" s="19" t="n">
        <v>6283</v>
      </c>
      <c r="E34" s="18" t="n">
        <v>430.52614818</v>
      </c>
      <c r="F34" s="20" t="n">
        <v>5.78977705</v>
      </c>
      <c r="G34" s="18" t="n">
        <v>461.45937242</v>
      </c>
      <c r="H34" s="20" t="n">
        <v>5.06805184</v>
      </c>
      <c r="I34" s="18" t="n">
        <v>496.75796943</v>
      </c>
      <c r="J34" s="20" t="n">
        <v>3.44348999</v>
      </c>
      <c r="K34" s="18" t="n">
        <v>495.15569609</v>
      </c>
      <c r="L34" s="20" t="n">
        <v>2.76994805</v>
      </c>
      <c r="M34" s="18" t="n">
        <v>431.08701148</v>
      </c>
      <c r="N34" s="20" t="n">
        <v>12.51358448</v>
      </c>
      <c r="O34" s="18" t="s">
        <v>481</v>
      </c>
      <c r="P34" s="20" t="s">
        <v>481</v>
      </c>
      <c r="Q34" s="18" t="n">
        <v>336.51078337</v>
      </c>
      <c r="R34" s="20" t="n">
        <v>12.24828707</v>
      </c>
      <c r="S34" s="18" t="s">
        <v>481</v>
      </c>
      <c r="T34" s="20" t="s">
        <v>481</v>
      </c>
      <c r="U34" s="18" t="n">
        <v>410.8023331</v>
      </c>
      <c r="V34" s="20" t="n">
        <v>9.665605380000001</v>
      </c>
    </row>
    <row r="35" spans="1:22">
      <c r="A35" s="15" t="s">
        <v>510</v>
      </c>
      <c r="B35" s="17" t="n">
        <v>6406</v>
      </c>
      <c r="C35" s="18">
        <f>(50.0/B35*100)</f>
        <v/>
      </c>
      <c r="D35" s="19" t="n">
        <v>6356</v>
      </c>
      <c r="E35" s="18" t="n">
        <v>492.3268409</v>
      </c>
      <c r="F35" s="20" t="n">
        <v>6.76078508</v>
      </c>
      <c r="G35" s="18" t="n">
        <v>512.2635618100001</v>
      </c>
      <c r="H35" s="20" t="n">
        <v>5.26573377</v>
      </c>
      <c r="I35" s="18" t="n">
        <v>508.37203976</v>
      </c>
      <c r="J35" s="20" t="n">
        <v>4.04475539</v>
      </c>
      <c r="K35" s="18" t="n">
        <v>519.09026811</v>
      </c>
      <c r="L35" s="20" t="n">
        <v>5.38162979</v>
      </c>
      <c r="M35" s="18" t="n">
        <v>514.86266033</v>
      </c>
      <c r="N35" s="20" t="n">
        <v>1.77754029</v>
      </c>
      <c r="O35" s="18" t="s">
        <v>481</v>
      </c>
      <c r="P35" s="20" t="s">
        <v>481</v>
      </c>
      <c r="Q35" s="18" t="n">
        <v>349.78970242</v>
      </c>
      <c r="R35" s="20" t="n">
        <v>6.90672373</v>
      </c>
      <c r="S35" s="18" t="s">
        <v>481</v>
      </c>
      <c r="T35" s="20" t="s">
        <v>481</v>
      </c>
      <c r="U35" s="18" t="n">
        <v>459.17976184</v>
      </c>
      <c r="V35" s="20" t="n">
        <v>11.71929474</v>
      </c>
    </row>
    <row r="36" spans="1:22">
      <c r="A36" s="15" t="s">
        <v>511</v>
      </c>
      <c r="B36" s="17" t="n">
        <v>6736</v>
      </c>
      <c r="C36" s="18">
        <f>(42.0/B36*100)</f>
        <v/>
      </c>
      <c r="D36" s="19" t="n">
        <v>6694</v>
      </c>
      <c r="E36" s="18" t="n">
        <v>450.51281062</v>
      </c>
      <c r="F36" s="20" t="n">
        <v>6.11070928</v>
      </c>
      <c r="G36" s="18" t="n">
        <v>480.97918908</v>
      </c>
      <c r="H36" s="20" t="n">
        <v>4.81413211</v>
      </c>
      <c r="I36" s="18" t="n">
        <v>492.36167821</v>
      </c>
      <c r="J36" s="20" t="n">
        <v>2.89400496</v>
      </c>
      <c r="K36" s="18" t="n">
        <v>498.84894373</v>
      </c>
      <c r="L36" s="20" t="n">
        <v>2.70473519</v>
      </c>
      <c r="M36" s="18" t="n">
        <v>467.60582163</v>
      </c>
      <c r="N36" s="20" t="n">
        <v>3.41039353</v>
      </c>
      <c r="O36" s="18" t="s">
        <v>481</v>
      </c>
      <c r="P36" s="20" t="s">
        <v>481</v>
      </c>
      <c r="Q36" s="18" t="s">
        <v>481</v>
      </c>
      <c r="R36" s="20" t="s">
        <v>481</v>
      </c>
      <c r="S36" s="18" t="s">
        <v>481</v>
      </c>
      <c r="T36" s="20" t="s">
        <v>481</v>
      </c>
      <c r="U36" s="18" t="n">
        <v>437.5640157</v>
      </c>
      <c r="V36" s="20" t="n">
        <v>8.122469669999999</v>
      </c>
    </row>
    <row r="37" spans="1:22">
      <c r="A37" s="15" t="s">
        <v>512</v>
      </c>
      <c r="B37" s="17" t="n">
        <v>5458</v>
      </c>
      <c r="C37" s="18">
        <f>(88.0/B37*100)</f>
        <v/>
      </c>
      <c r="D37" s="19" t="n">
        <v>5370</v>
      </c>
      <c r="E37" s="18" t="n">
        <v>476.43545139</v>
      </c>
      <c r="F37" s="20" t="n">
        <v>5.94342375</v>
      </c>
      <c r="G37" s="18" t="n">
        <v>496.33113637</v>
      </c>
      <c r="H37" s="20" t="n">
        <v>4.19994749</v>
      </c>
      <c r="I37" s="18" t="n">
        <v>512.57556279</v>
      </c>
      <c r="J37" s="20" t="n">
        <v>3.09398039</v>
      </c>
      <c r="K37" s="18" t="n">
        <v>503.02864566</v>
      </c>
      <c r="L37" s="20" t="n">
        <v>4.30437712</v>
      </c>
      <c r="M37" s="18" t="n">
        <v>398.61657436</v>
      </c>
      <c r="N37" s="20" t="n">
        <v>8.69317599</v>
      </c>
      <c r="O37" s="18" t="s">
        <v>481</v>
      </c>
      <c r="P37" s="20" t="s">
        <v>481</v>
      </c>
      <c r="Q37" s="18" t="s">
        <v>481</v>
      </c>
      <c r="R37" s="20" t="s">
        <v>481</v>
      </c>
      <c r="S37" s="18" t="s">
        <v>481</v>
      </c>
      <c r="T37" s="20" t="s">
        <v>481</v>
      </c>
      <c r="U37" s="18" t="n">
        <v>416.20171883</v>
      </c>
      <c r="V37" s="20" t="n">
        <v>7.31748283</v>
      </c>
    </row>
    <row r="38" spans="1:22">
      <c r="A38" s="15" t="s">
        <v>513</v>
      </c>
      <c r="B38" s="17" t="n">
        <v>5860</v>
      </c>
      <c r="C38" s="18">
        <f>(20.0/B38*100)</f>
        <v/>
      </c>
      <c r="D38" s="19" t="n">
        <v>5840</v>
      </c>
      <c r="E38" s="18" t="n">
        <v>497.42405742</v>
      </c>
      <c r="F38" s="20" t="n">
        <v>4.95834797</v>
      </c>
      <c r="G38" s="18" t="n">
        <v>528.40343956</v>
      </c>
      <c r="H38" s="20" t="n">
        <v>4.32823764</v>
      </c>
      <c r="I38" s="18" t="n">
        <v>540.09765336</v>
      </c>
      <c r="J38" s="20" t="n">
        <v>3.49210878</v>
      </c>
      <c r="K38" s="18" t="n">
        <v>533.86912766</v>
      </c>
      <c r="L38" s="20" t="n">
        <v>5.3902993</v>
      </c>
      <c r="M38" s="18" t="n">
        <v>484.7089518</v>
      </c>
      <c r="N38" s="20" t="n">
        <v>6.53951454</v>
      </c>
      <c r="O38" s="18" t="s">
        <v>481</v>
      </c>
      <c r="P38" s="20" t="s">
        <v>481</v>
      </c>
      <c r="Q38" s="18" t="s">
        <v>481</v>
      </c>
      <c r="R38" s="20" t="s">
        <v>481</v>
      </c>
      <c r="S38" s="18" t="s">
        <v>481</v>
      </c>
      <c r="T38" s="20" t="s">
        <v>481</v>
      </c>
      <c r="U38" s="18" t="n">
        <v>462.787255</v>
      </c>
      <c r="V38" s="20" t="n">
        <v>8.44013138</v>
      </c>
    </row>
    <row r="39" spans="1:22">
      <c r="A39" s="15" t="s">
        <v>514</v>
      </c>
      <c r="B39" s="17" t="n">
        <v>5895</v>
      </c>
      <c r="C39" s="18">
        <f>(33.0/B39*100)</f>
        <v/>
      </c>
      <c r="D39" s="19" t="n">
        <v>5862</v>
      </c>
      <c r="E39" s="18" t="n">
        <v>399.1639714</v>
      </c>
      <c r="F39" s="20" t="n">
        <v>4.61093762</v>
      </c>
      <c r="G39" s="18" t="n">
        <v>422.68676858</v>
      </c>
      <c r="H39" s="20" t="n">
        <v>5.13599332</v>
      </c>
      <c r="I39" s="18" t="n">
        <v>431.21748089</v>
      </c>
      <c r="J39" s="20" t="n">
        <v>5.02244331</v>
      </c>
      <c r="K39" s="18" t="n">
        <v>444.86485056</v>
      </c>
      <c r="L39" s="20" t="n">
        <v>5.37292065</v>
      </c>
      <c r="M39" s="18" t="n">
        <v>387.11765216</v>
      </c>
      <c r="N39" s="20" t="n">
        <v>6.25137534</v>
      </c>
      <c r="O39" s="18" t="s">
        <v>481</v>
      </c>
      <c r="P39" s="20" t="s">
        <v>481</v>
      </c>
      <c r="Q39" s="18" t="s">
        <v>481</v>
      </c>
      <c r="R39" s="20" t="s">
        <v>481</v>
      </c>
      <c r="S39" s="18" t="s">
        <v>481</v>
      </c>
      <c r="T39" s="20" t="s">
        <v>481</v>
      </c>
      <c r="U39" s="18" t="n">
        <v>380.20975485</v>
      </c>
      <c r="V39" s="20" t="n">
        <v>8.27189259</v>
      </c>
    </row>
    <row r="40" spans="1:22">
      <c r="A40" s="15" t="s">
        <v>515</v>
      </c>
      <c r="B40" s="17" t="n">
        <v>14157</v>
      </c>
      <c r="C40" s="18">
        <f>(359.0/B40*100)</f>
        <v/>
      </c>
      <c r="D40" s="19" t="n">
        <v>13798</v>
      </c>
      <c r="E40" s="18" t="n">
        <v>445.39938022</v>
      </c>
      <c r="F40" s="20" t="n">
        <v>6.38461248</v>
      </c>
      <c r="G40" s="18" t="n">
        <v>472.64944556</v>
      </c>
      <c r="H40" s="20" t="n">
        <v>5.58191154</v>
      </c>
      <c r="I40" s="18" t="n">
        <v>499.78498894</v>
      </c>
      <c r="J40" s="20" t="n">
        <v>3.24948963</v>
      </c>
      <c r="K40" s="18" t="n">
        <v>509.16352954</v>
      </c>
      <c r="L40" s="20" t="n">
        <v>2.89341924</v>
      </c>
      <c r="M40" s="18" t="n">
        <v>414.04269234</v>
      </c>
      <c r="N40" s="20" t="n">
        <v>6.08916014</v>
      </c>
      <c r="O40" s="18" t="s">
        <v>481</v>
      </c>
      <c r="P40" s="20" t="s">
        <v>481</v>
      </c>
      <c r="Q40" s="18" t="s">
        <v>481</v>
      </c>
      <c r="R40" s="20" t="s">
        <v>481</v>
      </c>
      <c r="S40" s="18" t="s">
        <v>481</v>
      </c>
      <c r="T40" s="20" t="s">
        <v>481</v>
      </c>
      <c r="U40" s="18" t="n">
        <v>420.3595451</v>
      </c>
      <c r="V40" s="20" t="n">
        <v>8.60448268</v>
      </c>
    </row>
    <row r="41" spans="1:22">
      <c r="A41" s="15" t="s">
        <v>516</v>
      </c>
      <c r="B41" s="17" t="n">
        <v>5712</v>
      </c>
      <c r="C41" s="18">
        <f>(47.0/B41*100)</f>
        <v/>
      </c>
      <c r="D41" s="19" t="n">
        <v>5665</v>
      </c>
      <c r="E41" s="18" t="n">
        <v>438.54656808</v>
      </c>
      <c r="F41" s="20" t="n">
        <v>5.6933842</v>
      </c>
      <c r="G41" s="18" t="n">
        <v>454.15012533</v>
      </c>
      <c r="H41" s="20" t="n">
        <v>4.90065191</v>
      </c>
      <c r="I41" s="18" t="n">
        <v>479.44226996</v>
      </c>
      <c r="J41" s="20" t="n">
        <v>3.71457478</v>
      </c>
      <c r="K41" s="18" t="n">
        <v>492.68409645</v>
      </c>
      <c r="L41" s="20" t="n">
        <v>3.56487405</v>
      </c>
      <c r="M41" s="18" t="n">
        <v>431.51482993</v>
      </c>
      <c r="N41" s="20" t="n">
        <v>6.27770112</v>
      </c>
      <c r="O41" s="18" t="s">
        <v>481</v>
      </c>
      <c r="P41" s="20" t="s">
        <v>481</v>
      </c>
      <c r="Q41" s="18" t="n">
        <v>392.51815558</v>
      </c>
      <c r="R41" s="20" t="n">
        <v>16.89642718</v>
      </c>
      <c r="S41" s="18" t="s">
        <v>481</v>
      </c>
      <c r="T41" s="20" t="s">
        <v>481</v>
      </c>
      <c r="U41" s="18" t="n">
        <v>426.34200233</v>
      </c>
      <c r="V41" s="20" t="n">
        <v>9.977171159999999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346.4305949</v>
      </c>
      <c r="F45" s="20" t="n">
        <v>3.59719434</v>
      </c>
      <c r="G45" s="18" t="n">
        <v>351.15254628</v>
      </c>
      <c r="H45" s="20" t="n">
        <v>4.42176159</v>
      </c>
      <c r="I45" s="18" t="n">
        <v>369.00827071</v>
      </c>
      <c r="J45" s="20" t="n">
        <v>3.99676963</v>
      </c>
      <c r="K45" s="18" t="n">
        <v>366.98652125</v>
      </c>
      <c r="L45" s="20" t="n">
        <v>3.59212349</v>
      </c>
      <c r="M45" s="18" t="s">
        <v>481</v>
      </c>
      <c r="N45" s="20" t="s">
        <v>481</v>
      </c>
      <c r="O45" s="18" t="s">
        <v>481</v>
      </c>
      <c r="P45" s="20" t="s">
        <v>481</v>
      </c>
      <c r="Q45" s="18" t="n">
        <v>311.9840428</v>
      </c>
      <c r="R45" s="20" t="n">
        <v>42.86108737</v>
      </c>
      <c r="S45" s="18" t="n">
        <v>351.93402344</v>
      </c>
      <c r="T45" s="20" t="n">
        <v>16.29084247</v>
      </c>
      <c r="U45" s="18" t="n">
        <v>336.95591236</v>
      </c>
      <c r="V45" s="20" t="n">
        <v>7.3123443</v>
      </c>
    </row>
    <row r="46" spans="1:22">
      <c r="A46" s="15" t="s">
        <v>521</v>
      </c>
      <c r="B46" s="17" t="n">
        <v>23141</v>
      </c>
      <c r="C46" s="18">
        <f>(1857.0/B46*100)</f>
        <v/>
      </c>
      <c r="D46" s="19" t="n">
        <v>21284</v>
      </c>
      <c r="E46" s="18" t="n">
        <v>363.99739625</v>
      </c>
      <c r="F46" s="20" t="n">
        <v>4.57536652</v>
      </c>
      <c r="G46" s="18" t="n">
        <v>385.13665018</v>
      </c>
      <c r="H46" s="20" t="n">
        <v>4.95837142</v>
      </c>
      <c r="I46" s="18" t="n">
        <v>404.6882384</v>
      </c>
      <c r="J46" s="20" t="n">
        <v>4.11329023</v>
      </c>
      <c r="K46" s="18" t="n">
        <v>404.66721115</v>
      </c>
      <c r="L46" s="20" t="n">
        <v>3.92463951</v>
      </c>
      <c r="M46" s="18" t="n">
        <v>337.5417534</v>
      </c>
      <c r="N46" s="20" t="n">
        <v>3.26574895</v>
      </c>
      <c r="O46" s="18" t="s">
        <v>481</v>
      </c>
      <c r="P46" s="20" t="s">
        <v>481</v>
      </c>
      <c r="Q46" s="18" t="s">
        <v>481</v>
      </c>
      <c r="R46" s="20" t="s">
        <v>481</v>
      </c>
      <c r="S46" s="18" t="s">
        <v>481</v>
      </c>
      <c r="T46" s="20" t="s">
        <v>481</v>
      </c>
      <c r="U46" s="18" t="n">
        <v>344.64686541</v>
      </c>
      <c r="V46" s="20" t="n">
        <v>4.11143419</v>
      </c>
    </row>
    <row r="47" spans="1:22">
      <c r="A47" s="15" t="s">
        <v>522</v>
      </c>
      <c r="B47" s="17" t="n">
        <v>5928</v>
      </c>
      <c r="C47" s="18">
        <f>(223.0/B47*100)</f>
        <v/>
      </c>
      <c r="D47" s="19" t="n">
        <v>5705</v>
      </c>
      <c r="E47" s="18" t="n">
        <v>427.64956956</v>
      </c>
      <c r="F47" s="20" t="n">
        <v>5.5524363</v>
      </c>
      <c r="G47" s="18" t="n">
        <v>444.1806928</v>
      </c>
      <c r="H47" s="20" t="n">
        <v>4.56003779</v>
      </c>
      <c r="I47" s="18" t="n">
        <v>461.59844193</v>
      </c>
      <c r="J47" s="20" t="n">
        <v>4.61593676</v>
      </c>
      <c r="K47" s="18" t="n">
        <v>477.97380709</v>
      </c>
      <c r="L47" s="20" t="n">
        <v>5.42026888</v>
      </c>
      <c r="M47" s="18" t="n">
        <v>368.1951933</v>
      </c>
      <c r="N47" s="20" t="n">
        <v>6.312425</v>
      </c>
      <c r="O47" s="18" t="s">
        <v>481</v>
      </c>
      <c r="P47" s="20" t="s">
        <v>481</v>
      </c>
      <c r="Q47" s="18" t="s">
        <v>481</v>
      </c>
      <c r="R47" s="20" t="s">
        <v>481</v>
      </c>
      <c r="S47" s="18" t="s">
        <v>481</v>
      </c>
      <c r="T47" s="20" t="s">
        <v>481</v>
      </c>
      <c r="U47" s="18" t="n">
        <v>389.08385111</v>
      </c>
      <c r="V47" s="20" t="n">
        <v>6.28783274</v>
      </c>
    </row>
    <row r="48" spans="1:22">
      <c r="A48" s="15" t="s">
        <v>523</v>
      </c>
      <c r="B48" s="17" t="n">
        <v>9841</v>
      </c>
      <c r="C48" s="18">
        <f>(7.0/B48*100)</f>
        <v/>
      </c>
      <c r="D48" s="19" t="n">
        <v>9834</v>
      </c>
      <c r="E48" s="18" t="n">
        <v>506.74171038</v>
      </c>
      <c r="F48" s="20" t="n">
        <v>8.708995310000001</v>
      </c>
      <c r="G48" s="18" t="n">
        <v>508.91961034</v>
      </c>
      <c r="H48" s="20" t="n">
        <v>8.51990646</v>
      </c>
      <c r="I48" s="18" t="n">
        <v>527.49191736</v>
      </c>
      <c r="J48" s="20" t="n">
        <v>5.57612061</v>
      </c>
      <c r="K48" s="18" t="n">
        <v>546.43967422</v>
      </c>
      <c r="L48" s="20" t="n">
        <v>5.40975497</v>
      </c>
      <c r="M48" s="18" t="n">
        <v>484.09279329</v>
      </c>
      <c r="N48" s="20" t="n">
        <v>7.99371132</v>
      </c>
      <c r="O48" s="18" t="s">
        <v>481</v>
      </c>
      <c r="P48" s="20" t="s">
        <v>481</v>
      </c>
      <c r="Q48" s="18" t="s">
        <v>481</v>
      </c>
      <c r="R48" s="20" t="s">
        <v>481</v>
      </c>
      <c r="S48" s="18" t="s">
        <v>481</v>
      </c>
      <c r="T48" s="20" t="s">
        <v>481</v>
      </c>
      <c r="U48" s="18" t="n">
        <v>455.60657457</v>
      </c>
      <c r="V48" s="20" t="n">
        <v>17.20747206</v>
      </c>
    </row>
    <row r="49" spans="1:22">
      <c r="A49" s="15" t="s">
        <v>524</v>
      </c>
      <c r="B49" s="17" t="n">
        <v>6349</v>
      </c>
      <c r="C49" s="18">
        <f>(56.0/B49*100)</f>
        <v/>
      </c>
      <c r="D49" s="19" t="n">
        <v>6293</v>
      </c>
      <c r="E49" s="18" t="n">
        <v>391.97231209</v>
      </c>
      <c r="F49" s="20" t="n">
        <v>4.59918392</v>
      </c>
      <c r="G49" s="18" t="n">
        <v>417.85142243</v>
      </c>
      <c r="H49" s="20" t="n">
        <v>4.05199368</v>
      </c>
      <c r="I49" s="18" t="n">
        <v>416.07182394</v>
      </c>
      <c r="J49" s="20" t="n">
        <v>3.58907023</v>
      </c>
      <c r="K49" s="18" t="n">
        <v>410.7212065</v>
      </c>
      <c r="L49" s="20" t="n">
        <v>3.82122438</v>
      </c>
      <c r="M49" s="18" t="s">
        <v>481</v>
      </c>
      <c r="N49" s="20" t="s">
        <v>481</v>
      </c>
      <c r="O49" s="18" t="s">
        <v>481</v>
      </c>
      <c r="P49" s="20" t="s">
        <v>481</v>
      </c>
      <c r="Q49" s="18" t="s">
        <v>481</v>
      </c>
      <c r="R49" s="20" t="s">
        <v>481</v>
      </c>
      <c r="S49" s="18" t="n">
        <v>396.19993697</v>
      </c>
      <c r="T49" s="20" t="n">
        <v>38.17605218</v>
      </c>
      <c r="U49" s="18" t="n">
        <v>356.26972634</v>
      </c>
      <c r="V49" s="20" t="n">
        <v>8.260171489999999</v>
      </c>
    </row>
    <row r="50" spans="1:22">
      <c r="A50" s="15" t="s">
        <v>525</v>
      </c>
      <c r="B50" s="17" t="n">
        <v>11795</v>
      </c>
      <c r="C50" s="18">
        <f>(260.0/B50*100)</f>
        <v/>
      </c>
      <c r="D50" s="19" t="n">
        <v>11535</v>
      </c>
      <c r="E50" s="18" t="n">
        <v>373.54014841</v>
      </c>
      <c r="F50" s="20" t="n">
        <v>4.01967123</v>
      </c>
      <c r="G50" s="18" t="n">
        <v>391.65912486</v>
      </c>
      <c r="H50" s="20" t="n">
        <v>3.443096</v>
      </c>
      <c r="I50" s="18" t="n">
        <v>396.90946367</v>
      </c>
      <c r="J50" s="20" t="n">
        <v>2.92708663</v>
      </c>
      <c r="K50" s="18" t="n">
        <v>399.7849282</v>
      </c>
      <c r="L50" s="20" t="n">
        <v>3.53036322</v>
      </c>
      <c r="M50" s="18" t="n">
        <v>347.83550743</v>
      </c>
      <c r="N50" s="20" t="n">
        <v>9.218126939999999</v>
      </c>
      <c r="O50" s="18" t="s">
        <v>481</v>
      </c>
      <c r="P50" s="20" t="s">
        <v>481</v>
      </c>
      <c r="Q50" s="18" t="s">
        <v>481</v>
      </c>
      <c r="R50" s="20" t="s">
        <v>481</v>
      </c>
      <c r="S50" s="18" t="s">
        <v>481</v>
      </c>
      <c r="T50" s="20" t="s">
        <v>481</v>
      </c>
      <c r="U50" s="18" t="n">
        <v>336.09112716</v>
      </c>
      <c r="V50" s="20" t="n">
        <v>7.29997619</v>
      </c>
    </row>
    <row r="51" spans="1:22">
      <c r="A51" s="15" t="s">
        <v>526</v>
      </c>
      <c r="B51" s="17" t="n">
        <v>6866</v>
      </c>
      <c r="C51" s="18">
        <f>(114.0/B51*100)</f>
        <v/>
      </c>
      <c r="D51" s="19" t="n">
        <v>6752</v>
      </c>
      <c r="E51" s="18" t="n">
        <v>383.06244976</v>
      </c>
      <c r="F51" s="20" t="n">
        <v>4.64973529</v>
      </c>
      <c r="G51" s="18" t="n">
        <v>392.801555</v>
      </c>
      <c r="H51" s="20" t="n">
        <v>4.995969</v>
      </c>
      <c r="I51" s="18" t="n">
        <v>402.73670933</v>
      </c>
      <c r="J51" s="20" t="n">
        <v>3.89205639</v>
      </c>
      <c r="K51" s="18" t="n">
        <v>413.40766463</v>
      </c>
      <c r="L51" s="20" t="n">
        <v>2.96904031</v>
      </c>
      <c r="M51" s="18" t="n">
        <v>373.93188865</v>
      </c>
      <c r="N51" s="20" t="n">
        <v>6.27375186</v>
      </c>
      <c r="O51" s="18" t="s">
        <v>481</v>
      </c>
      <c r="P51" s="20" t="s">
        <v>481</v>
      </c>
      <c r="Q51" s="18" t="n">
        <v>380.5422133</v>
      </c>
      <c r="R51" s="20" t="n">
        <v>4.31283207</v>
      </c>
      <c r="S51" s="18" t="s">
        <v>481</v>
      </c>
      <c r="T51" s="20" t="s">
        <v>481</v>
      </c>
      <c r="U51" s="18" t="n">
        <v>369.3361294</v>
      </c>
      <c r="V51" s="20" t="n">
        <v>5.79922843</v>
      </c>
    </row>
    <row r="52" spans="1:22">
      <c r="A52" s="15" t="s">
        <v>527</v>
      </c>
      <c r="B52" s="17" t="n">
        <v>5809</v>
      </c>
      <c r="C52" s="18">
        <f>(88.0/B52*100)</f>
        <v/>
      </c>
      <c r="D52" s="19" t="n">
        <v>5721</v>
      </c>
      <c r="E52" s="18" t="n">
        <v>440.25334923</v>
      </c>
      <c r="F52" s="20" t="n">
        <v>4.80002639</v>
      </c>
      <c r="G52" s="18" t="n">
        <v>458.07135358</v>
      </c>
      <c r="H52" s="20" t="n">
        <v>4.35337769</v>
      </c>
      <c r="I52" s="18" t="n">
        <v>479.73352752</v>
      </c>
      <c r="J52" s="20" t="n">
        <v>3.71447501</v>
      </c>
      <c r="K52" s="18" t="n">
        <v>481.93637443</v>
      </c>
      <c r="L52" s="20" t="n">
        <v>3.26019532</v>
      </c>
      <c r="M52" s="18" t="n">
        <v>396.92682724</v>
      </c>
      <c r="N52" s="20" t="n">
        <v>5.74616255</v>
      </c>
      <c r="O52" s="18" t="s">
        <v>481</v>
      </c>
      <c r="P52" s="20" t="s">
        <v>481</v>
      </c>
      <c r="Q52" s="18" t="s">
        <v>481</v>
      </c>
      <c r="R52" s="20" t="s">
        <v>481</v>
      </c>
      <c r="S52" s="18" t="s">
        <v>481</v>
      </c>
      <c r="T52" s="20" t="s">
        <v>481</v>
      </c>
      <c r="U52" s="18" t="n">
        <v>416.62064495</v>
      </c>
      <c r="V52" s="20" t="n">
        <v>8.055784559999999</v>
      </c>
    </row>
    <row r="53" spans="1:22">
      <c r="A53" s="15" t="s">
        <v>528</v>
      </c>
      <c r="B53" s="17" t="n">
        <v>5571</v>
      </c>
      <c r="C53" s="18">
        <f>(95.0/B53*100)</f>
        <v/>
      </c>
      <c r="D53" s="19" t="n">
        <v>5476</v>
      </c>
      <c r="E53" s="18" t="n">
        <v>423.85240117</v>
      </c>
      <c r="F53" s="20" t="n">
        <v>3.44471415</v>
      </c>
      <c r="G53" s="18" t="n">
        <v>446.16638456</v>
      </c>
      <c r="H53" s="20" t="n">
        <v>2.90593523</v>
      </c>
      <c r="I53" s="18" t="n">
        <v>445.50034594</v>
      </c>
      <c r="J53" s="20" t="n">
        <v>2.99247746</v>
      </c>
      <c r="K53" s="18" t="n">
        <v>475.27423839</v>
      </c>
      <c r="L53" s="20" t="n">
        <v>3.67470863</v>
      </c>
      <c r="M53" s="18" t="n">
        <v>381.39321237</v>
      </c>
      <c r="N53" s="20" t="n">
        <v>6.31804133</v>
      </c>
      <c r="O53" s="18" t="s">
        <v>481</v>
      </c>
      <c r="P53" s="20" t="s">
        <v>481</v>
      </c>
      <c r="Q53" s="18" t="s">
        <v>481</v>
      </c>
      <c r="R53" s="20" t="s">
        <v>481</v>
      </c>
      <c r="S53" s="18" t="s">
        <v>481</v>
      </c>
      <c r="T53" s="20" t="s">
        <v>481</v>
      </c>
      <c r="U53" s="18" t="n">
        <v>380.39133896</v>
      </c>
      <c r="V53" s="20" t="n">
        <v>6.64147637</v>
      </c>
    </row>
    <row r="54" spans="1:22">
      <c r="A54" s="15" t="s">
        <v>529</v>
      </c>
      <c r="B54" s="17" t="n">
        <v>4740</v>
      </c>
      <c r="C54" s="18">
        <f>(276.0/B54*100)</f>
        <v/>
      </c>
      <c r="D54" s="19" t="n">
        <v>4464</v>
      </c>
      <c r="E54" s="18" t="n">
        <v>329.16128687</v>
      </c>
      <c r="F54" s="20" t="n">
        <v>3.23471879</v>
      </c>
      <c r="G54" s="18" t="n">
        <v>337.93114635</v>
      </c>
      <c r="H54" s="20" t="n">
        <v>4.67032716</v>
      </c>
      <c r="I54" s="18" t="n">
        <v>352.14314129</v>
      </c>
      <c r="J54" s="20" t="n">
        <v>5.03206062</v>
      </c>
      <c r="K54" s="18" t="n">
        <v>344.17029688</v>
      </c>
      <c r="L54" s="20" t="n">
        <v>6.33609441</v>
      </c>
      <c r="M54" s="18" t="n">
        <v>282.45388762</v>
      </c>
      <c r="N54" s="20" t="n">
        <v>5.79499154</v>
      </c>
      <c r="O54" s="18" t="s">
        <v>481</v>
      </c>
      <c r="P54" s="20" t="s">
        <v>481</v>
      </c>
      <c r="Q54" s="18" t="s">
        <v>481</v>
      </c>
      <c r="R54" s="20" t="s">
        <v>481</v>
      </c>
      <c r="S54" s="18" t="s">
        <v>481</v>
      </c>
      <c r="T54" s="20" t="s">
        <v>481</v>
      </c>
      <c r="U54" s="18" t="n">
        <v>282.07821975</v>
      </c>
      <c r="V54" s="20" t="n">
        <v>4.70777816</v>
      </c>
    </row>
    <row r="55" spans="1:22">
      <c r="A55" s="15" t="s">
        <v>530</v>
      </c>
      <c r="B55" s="17" t="n">
        <v>5316</v>
      </c>
      <c r="C55" s="18">
        <f>(22.0/B55*100)</f>
        <v/>
      </c>
      <c r="D55" s="19" t="n">
        <v>5294</v>
      </c>
      <c r="E55" s="18" t="n">
        <v>384.01558652</v>
      </c>
      <c r="F55" s="20" t="n">
        <v>4.85983753</v>
      </c>
      <c r="G55" s="18" t="n">
        <v>412.35934124</v>
      </c>
      <c r="H55" s="20" t="n">
        <v>4.2308892</v>
      </c>
      <c r="I55" s="18" t="n">
        <v>410.91719391</v>
      </c>
      <c r="J55" s="20" t="n">
        <v>2.89042114</v>
      </c>
      <c r="K55" s="18" t="n">
        <v>425.719553</v>
      </c>
      <c r="L55" s="20" t="n">
        <v>4.94348761</v>
      </c>
      <c r="M55" s="18" t="s">
        <v>481</v>
      </c>
      <c r="N55" s="20" t="s">
        <v>481</v>
      </c>
      <c r="O55" s="18" t="s">
        <v>481</v>
      </c>
      <c r="P55" s="20" t="s">
        <v>481</v>
      </c>
      <c r="Q55" s="18" t="s">
        <v>481</v>
      </c>
      <c r="R55" s="20" t="s">
        <v>481</v>
      </c>
      <c r="S55" s="18" t="n">
        <v>342.75073412</v>
      </c>
      <c r="T55" s="20" t="n">
        <v>22.00600335</v>
      </c>
      <c r="U55" s="18" t="n">
        <v>311.53200306</v>
      </c>
      <c r="V55" s="20" t="n">
        <v>8.02896453</v>
      </c>
    </row>
    <row r="56" spans="1:22">
      <c r="A56" s="15" t="s">
        <v>531</v>
      </c>
      <c r="B56" s="17" t="n">
        <v>5359</v>
      </c>
      <c r="C56" s="18">
        <f>(77.0/B56*100)</f>
        <v/>
      </c>
      <c r="D56" s="19" t="n">
        <v>5282</v>
      </c>
      <c r="E56" s="18" t="n">
        <v>541.57915788</v>
      </c>
      <c r="F56" s="20" t="n">
        <v>7.13735083</v>
      </c>
      <c r="G56" s="18" t="n">
        <v>543.33359394</v>
      </c>
      <c r="H56" s="20" t="n">
        <v>5.75975448</v>
      </c>
      <c r="I56" s="18" t="n">
        <v>546.43495655</v>
      </c>
      <c r="J56" s="20" t="n">
        <v>4.10193515</v>
      </c>
      <c r="K56" s="18" t="n">
        <v>575.06866517</v>
      </c>
      <c r="L56" s="20" t="n">
        <v>4.58578709</v>
      </c>
      <c r="M56" s="18" t="n">
        <v>522.89956135</v>
      </c>
      <c r="N56" s="20" t="n">
        <v>3.32033569</v>
      </c>
      <c r="O56" s="18" t="s">
        <v>481</v>
      </c>
      <c r="P56" s="20" t="s">
        <v>481</v>
      </c>
      <c r="Q56" s="18" t="s">
        <v>481</v>
      </c>
      <c r="R56" s="20" t="s">
        <v>481</v>
      </c>
      <c r="S56" s="18" t="s">
        <v>481</v>
      </c>
      <c r="T56" s="20" t="s">
        <v>481</v>
      </c>
      <c r="U56" s="18" t="n">
        <v>554.1657989300001</v>
      </c>
      <c r="V56" s="20" t="n">
        <v>17.06093828</v>
      </c>
    </row>
    <row r="57" spans="1:22">
      <c r="A57" s="15" t="s">
        <v>532</v>
      </c>
      <c r="B57" s="17" t="n">
        <v>6513</v>
      </c>
      <c r="C57" s="18">
        <f>(0.0/B57*100)</f>
        <v/>
      </c>
      <c r="D57" s="19" t="n">
        <v>6513</v>
      </c>
      <c r="E57" s="18" t="n">
        <v>347.42314217</v>
      </c>
      <c r="F57" s="20" t="n">
        <v>5.5127241</v>
      </c>
      <c r="G57" s="18" t="n">
        <v>373.74298339</v>
      </c>
      <c r="H57" s="20" t="n">
        <v>6.79521788</v>
      </c>
      <c r="I57" s="18" t="n">
        <v>393.04482659</v>
      </c>
      <c r="J57" s="20" t="n">
        <v>3.76778857</v>
      </c>
      <c r="K57" s="18" t="n">
        <v>390.79526117</v>
      </c>
      <c r="L57" s="20" t="n">
        <v>3.49739799</v>
      </c>
      <c r="M57" s="18" t="s">
        <v>481</v>
      </c>
      <c r="N57" s="20" t="s">
        <v>481</v>
      </c>
      <c r="O57" s="18" t="s">
        <v>481</v>
      </c>
      <c r="P57" s="20" t="s">
        <v>481</v>
      </c>
      <c r="Q57" s="18" t="s">
        <v>481</v>
      </c>
      <c r="R57" s="20" t="s">
        <v>481</v>
      </c>
      <c r="S57" s="18" t="n">
        <v>311.87741392</v>
      </c>
      <c r="T57" s="20" t="n">
        <v>37.27236492</v>
      </c>
      <c r="U57" s="18" t="n">
        <v>356.4131182</v>
      </c>
      <c r="V57" s="20" t="n">
        <v>8.89386126</v>
      </c>
    </row>
    <row r="58" spans="1:22">
      <c r="A58" s="15" t="s">
        <v>533</v>
      </c>
      <c r="B58" s="17" t="n">
        <v>7267</v>
      </c>
      <c r="C58" s="18">
        <f>(10.0/B58*100)</f>
        <v/>
      </c>
      <c r="D58" s="19" t="n">
        <v>7257</v>
      </c>
      <c r="E58" s="18" t="n">
        <v>374.14989782</v>
      </c>
      <c r="F58" s="20" t="n">
        <v>4.06133744</v>
      </c>
      <c r="G58" s="18" t="n">
        <v>384.8644993</v>
      </c>
      <c r="H58" s="20" t="n">
        <v>2.86984694</v>
      </c>
      <c r="I58" s="18" t="n">
        <v>390.93121122</v>
      </c>
      <c r="J58" s="20" t="n">
        <v>3.52574969</v>
      </c>
      <c r="K58" s="18" t="n">
        <v>392.05236794</v>
      </c>
      <c r="L58" s="20" t="n">
        <v>4.16601467</v>
      </c>
      <c r="M58" s="18" t="s">
        <v>481</v>
      </c>
      <c r="N58" s="20" t="s">
        <v>481</v>
      </c>
      <c r="O58" s="18" t="s">
        <v>481</v>
      </c>
      <c r="P58" s="20" t="s">
        <v>481</v>
      </c>
      <c r="Q58" s="18" t="s">
        <v>481</v>
      </c>
      <c r="R58" s="20" t="s">
        <v>481</v>
      </c>
      <c r="S58" s="18" t="n">
        <v>247.54232314</v>
      </c>
      <c r="T58" s="20" t="n">
        <v>17.77725934</v>
      </c>
      <c r="U58" s="18" t="n">
        <v>315.25590019</v>
      </c>
      <c r="V58" s="20" t="n">
        <v>11.56382728</v>
      </c>
    </row>
    <row r="59" spans="1:22">
      <c r="A59" s="15" t="s">
        <v>534</v>
      </c>
      <c r="B59" s="17" t="n">
        <v>4826</v>
      </c>
      <c r="C59" s="18">
        <f>(26.0/B59*100)</f>
        <v/>
      </c>
      <c r="D59" s="19" t="n">
        <v>4800</v>
      </c>
      <c r="E59" s="18" t="n">
        <v>334.22557396</v>
      </c>
      <c r="F59" s="20" t="n">
        <v>4.27170766</v>
      </c>
      <c r="G59" s="18" t="n">
        <v>369.94635081</v>
      </c>
      <c r="H59" s="20" t="n">
        <v>4.12809672</v>
      </c>
      <c r="I59" s="18" t="n">
        <v>374.18630436</v>
      </c>
      <c r="J59" s="20" t="n">
        <v>2.5188725</v>
      </c>
      <c r="K59" s="18" t="n">
        <v>362.9213469</v>
      </c>
      <c r="L59" s="20" t="n">
        <v>3.64108074</v>
      </c>
      <c r="M59" s="18" t="s">
        <v>481</v>
      </c>
      <c r="N59" s="20" t="s">
        <v>481</v>
      </c>
      <c r="O59" s="18" t="s">
        <v>481</v>
      </c>
      <c r="P59" s="20" t="s">
        <v>481</v>
      </c>
      <c r="Q59" s="18" t="s">
        <v>481</v>
      </c>
      <c r="R59" s="20" t="s">
        <v>481</v>
      </c>
      <c r="S59" s="18" t="n">
        <v>285.82299218</v>
      </c>
      <c r="T59" s="20" t="n">
        <v>17.21688759</v>
      </c>
      <c r="U59" s="18" t="n">
        <v>305.24515803</v>
      </c>
      <c r="V59" s="20" t="n">
        <v>6.81606602</v>
      </c>
    </row>
    <row r="60" spans="1:22">
      <c r="A60" s="15" t="s">
        <v>535</v>
      </c>
      <c r="B60" s="17" t="n">
        <v>4546</v>
      </c>
      <c r="C60" s="18">
        <f>(15.0/B60*100)</f>
        <v/>
      </c>
      <c r="D60" s="19" t="n">
        <v>4531</v>
      </c>
      <c r="E60" s="18" t="n">
        <v>368.3172769</v>
      </c>
      <c r="F60" s="20" t="n">
        <v>5.8290998</v>
      </c>
      <c r="G60" s="18" t="n">
        <v>390.87009949</v>
      </c>
      <c r="H60" s="20" t="n">
        <v>4.71038387</v>
      </c>
      <c r="I60" s="18" t="n">
        <v>406.54172807</v>
      </c>
      <c r="J60" s="20" t="n">
        <v>4.81273063</v>
      </c>
      <c r="K60" s="18" t="n">
        <v>417.45526367</v>
      </c>
      <c r="L60" s="20" t="n">
        <v>6.27676177</v>
      </c>
      <c r="M60" s="18" t="s">
        <v>481</v>
      </c>
      <c r="N60" s="20" t="s">
        <v>481</v>
      </c>
      <c r="O60" s="18" t="s">
        <v>481</v>
      </c>
      <c r="P60" s="20" t="s">
        <v>481</v>
      </c>
      <c r="Q60" s="18" t="s">
        <v>481</v>
      </c>
      <c r="R60" s="20" t="s">
        <v>481</v>
      </c>
      <c r="S60" s="18" t="n">
        <v>311.8799813</v>
      </c>
      <c r="T60" s="20" t="n">
        <v>21.80678938</v>
      </c>
      <c r="U60" s="18" t="n">
        <v>369.70895855</v>
      </c>
      <c r="V60" s="20" t="n">
        <v>7.55085066</v>
      </c>
    </row>
    <row r="61" spans="1:22">
      <c r="A61" s="15" t="s">
        <v>536</v>
      </c>
      <c r="B61" s="17" t="n">
        <v>6525</v>
      </c>
      <c r="C61" s="18">
        <f>(150.0/B61*100)</f>
        <v/>
      </c>
      <c r="D61" s="19" t="n">
        <v>6375</v>
      </c>
      <c r="E61" s="18" t="n">
        <v>447.27672167</v>
      </c>
      <c r="F61" s="20" t="n">
        <v>4.92221012</v>
      </c>
      <c r="G61" s="18" t="n">
        <v>448.08523535</v>
      </c>
      <c r="H61" s="20" t="n">
        <v>4.85044027</v>
      </c>
      <c r="I61" s="18" t="n">
        <v>483.35878362</v>
      </c>
      <c r="J61" s="20" t="n">
        <v>3.33776153</v>
      </c>
      <c r="K61" s="18" t="n">
        <v>498.48330111</v>
      </c>
      <c r="L61" s="20" t="n">
        <v>2.80317995</v>
      </c>
      <c r="M61" s="18" t="n">
        <v>410.6859362</v>
      </c>
      <c r="N61" s="20" t="n">
        <v>8.40654574</v>
      </c>
      <c r="O61" s="18" t="s">
        <v>481</v>
      </c>
      <c r="P61" s="20" t="s">
        <v>481</v>
      </c>
      <c r="Q61" s="18" t="s">
        <v>481</v>
      </c>
      <c r="R61" s="20" t="s">
        <v>481</v>
      </c>
      <c r="S61" s="18" t="s">
        <v>481</v>
      </c>
      <c r="T61" s="20" t="s">
        <v>481</v>
      </c>
      <c r="U61" s="18" t="n">
        <v>427.50630221</v>
      </c>
      <c r="V61" s="20" t="n">
        <v>7.90406859</v>
      </c>
    </row>
    <row r="62" spans="1:22">
      <c r="A62" s="15" t="s">
        <v>537</v>
      </c>
      <c r="B62" s="17" t="n">
        <v>4476</v>
      </c>
      <c r="C62" s="18">
        <f>(3.0/B62*100)</f>
        <v/>
      </c>
      <c r="D62" s="19" t="n">
        <v>4473</v>
      </c>
      <c r="E62" s="18" t="n">
        <v>509.85807219</v>
      </c>
      <c r="F62" s="20" t="n">
        <v>8.57773905</v>
      </c>
      <c r="G62" s="18" t="n">
        <v>529.22634643</v>
      </c>
      <c r="H62" s="20" t="n">
        <v>6.48366251</v>
      </c>
      <c r="I62" s="18" t="n">
        <v>533.69210343</v>
      </c>
      <c r="J62" s="20" t="n">
        <v>1.78793826</v>
      </c>
      <c r="K62" s="18" t="n">
        <v>561.53359833</v>
      </c>
      <c r="L62" s="20" t="n">
        <v>2.36968181</v>
      </c>
      <c r="M62" s="18" t="n">
        <v>526.4345921</v>
      </c>
      <c r="N62" s="20" t="n">
        <v>4.54256942</v>
      </c>
      <c r="O62" s="18" t="s">
        <v>481</v>
      </c>
      <c r="P62" s="20" t="s">
        <v>481</v>
      </c>
      <c r="Q62" s="18" t="s">
        <v>481</v>
      </c>
      <c r="R62" s="20" t="s">
        <v>481</v>
      </c>
      <c r="S62" s="18" t="s">
        <v>481</v>
      </c>
      <c r="T62" s="20" t="s">
        <v>481</v>
      </c>
      <c r="U62" s="18" t="n">
        <v>525.56711654</v>
      </c>
      <c r="V62" s="20" t="n">
        <v>13.26375232</v>
      </c>
    </row>
    <row r="63" spans="1:22">
      <c r="A63" s="15" t="s">
        <v>538</v>
      </c>
      <c r="B63" s="17" t="n">
        <v>5324</v>
      </c>
      <c r="C63" s="18">
        <f>(13.0/B63*100)</f>
        <v/>
      </c>
      <c r="D63" s="19" t="n">
        <v>5311</v>
      </c>
      <c r="E63" s="18" t="n">
        <v>341.41832868</v>
      </c>
      <c r="F63" s="20" t="n">
        <v>4.51021202</v>
      </c>
      <c r="G63" s="18" t="n">
        <v>382.6658834</v>
      </c>
      <c r="H63" s="20" t="n">
        <v>3.61550615</v>
      </c>
      <c r="I63" s="18" t="n">
        <v>379.44332652</v>
      </c>
      <c r="J63" s="20" t="n">
        <v>2.39335638</v>
      </c>
      <c r="K63" s="18" t="n">
        <v>384.30637263</v>
      </c>
      <c r="L63" s="20" t="n">
        <v>4.2592439</v>
      </c>
      <c r="M63" s="18" t="s">
        <v>481</v>
      </c>
      <c r="N63" s="20" t="s">
        <v>481</v>
      </c>
      <c r="O63" s="18" t="s">
        <v>481</v>
      </c>
      <c r="P63" s="20" t="s">
        <v>481</v>
      </c>
      <c r="Q63" s="18" t="n">
        <v>287.10459077</v>
      </c>
      <c r="R63" s="20" t="n">
        <v>56.8770081</v>
      </c>
      <c r="S63" s="18" t="n">
        <v>245.66108913</v>
      </c>
      <c r="T63" s="20" t="n">
        <v>36.15903153</v>
      </c>
      <c r="U63" s="18" t="n">
        <v>330.29218472</v>
      </c>
      <c r="V63" s="20" t="n">
        <v>4.88700678</v>
      </c>
    </row>
    <row r="64" spans="1:22">
      <c r="A64" s="15" t="s">
        <v>539</v>
      </c>
      <c r="B64" s="17" t="n">
        <v>3634</v>
      </c>
      <c r="C64" s="18">
        <f>(3.0/B64*100)</f>
        <v/>
      </c>
      <c r="D64" s="19" t="n">
        <v>3631</v>
      </c>
      <c r="E64" s="18" t="n">
        <v>429.53385846</v>
      </c>
      <c r="F64" s="20" t="n">
        <v>7.54621555</v>
      </c>
      <c r="G64" s="18" t="n">
        <v>479.67498571</v>
      </c>
      <c r="H64" s="20" t="n">
        <v>4.48415451</v>
      </c>
      <c r="I64" s="18" t="n">
        <v>494.03591713</v>
      </c>
      <c r="J64" s="20" t="n">
        <v>3.12755722</v>
      </c>
      <c r="K64" s="18" t="n">
        <v>486.9901699</v>
      </c>
      <c r="L64" s="20" t="n">
        <v>3.4265704</v>
      </c>
      <c r="M64" s="18" t="s">
        <v>481</v>
      </c>
      <c r="N64" s="20" t="s">
        <v>481</v>
      </c>
      <c r="O64" s="18" t="s">
        <v>481</v>
      </c>
      <c r="P64" s="20" t="s">
        <v>481</v>
      </c>
      <c r="Q64" s="18" t="s">
        <v>481</v>
      </c>
      <c r="R64" s="20" t="s">
        <v>481</v>
      </c>
      <c r="S64" s="18" t="s">
        <v>481</v>
      </c>
      <c r="T64" s="20" t="s">
        <v>481</v>
      </c>
      <c r="U64" s="18" t="n">
        <v>345.30178769</v>
      </c>
      <c r="V64" s="20" t="n">
        <v>9.678481980000001</v>
      </c>
    </row>
    <row r="65" spans="1:22">
      <c r="A65" s="15" t="s">
        <v>540</v>
      </c>
      <c r="B65" s="17" t="n">
        <v>5325</v>
      </c>
      <c r="C65" s="18">
        <f>(14.0/B65*100)</f>
        <v/>
      </c>
      <c r="D65" s="19" t="n">
        <v>5311</v>
      </c>
      <c r="E65" s="18" t="n">
        <v>413.91089355</v>
      </c>
      <c r="F65" s="20" t="n">
        <v>4.82817765</v>
      </c>
      <c r="G65" s="18" t="n">
        <v>441.6142347</v>
      </c>
      <c r="H65" s="20" t="n">
        <v>3.96894005</v>
      </c>
      <c r="I65" s="18" t="n">
        <v>421.81143543</v>
      </c>
      <c r="J65" s="20" t="n">
        <v>2.89914473</v>
      </c>
      <c r="K65" s="18" t="n">
        <v>414.796018</v>
      </c>
      <c r="L65" s="20" t="n">
        <v>4.60773455</v>
      </c>
      <c r="M65" s="18" t="s">
        <v>481</v>
      </c>
      <c r="N65" s="20" t="s">
        <v>481</v>
      </c>
      <c r="O65" s="18" t="s">
        <v>481</v>
      </c>
      <c r="P65" s="20" t="s">
        <v>481</v>
      </c>
      <c r="Q65" s="18" t="n">
        <v>337.56191502</v>
      </c>
      <c r="R65" s="20" t="n">
        <v>29.48107142</v>
      </c>
      <c r="S65" s="18" t="s">
        <v>481</v>
      </c>
      <c r="T65" s="20" t="s">
        <v>481</v>
      </c>
      <c r="U65" s="18" t="n">
        <v>335.27235766</v>
      </c>
      <c r="V65" s="20" t="n">
        <v>8.21765791</v>
      </c>
    </row>
    <row r="66" spans="1:22">
      <c r="A66" s="15" t="s">
        <v>541</v>
      </c>
      <c r="B66" s="17" t="n">
        <v>5665</v>
      </c>
      <c r="C66" s="18">
        <f>(82.0/B66*100)</f>
        <v/>
      </c>
      <c r="D66" s="19" t="n">
        <v>5583</v>
      </c>
      <c r="E66" s="18" t="n">
        <v>397.88670847</v>
      </c>
      <c r="F66" s="20" t="n">
        <v>3.66023766</v>
      </c>
      <c r="G66" s="18" t="n">
        <v>413.81073198</v>
      </c>
      <c r="H66" s="20" t="n">
        <v>3.91232468</v>
      </c>
      <c r="I66" s="18" t="n">
        <v>431.48370013</v>
      </c>
      <c r="J66" s="20" t="n">
        <v>2.434859</v>
      </c>
      <c r="K66" s="18" t="n">
        <v>450.2215635</v>
      </c>
      <c r="L66" s="20" t="n">
        <v>2.51211657</v>
      </c>
      <c r="M66" s="18" t="n">
        <v>373.42163203</v>
      </c>
      <c r="N66" s="20" t="n">
        <v>4.9087168</v>
      </c>
      <c r="O66" s="18" t="s">
        <v>481</v>
      </c>
      <c r="P66" s="20" t="s">
        <v>481</v>
      </c>
      <c r="Q66" s="18" t="s">
        <v>481</v>
      </c>
      <c r="R66" s="20" t="s">
        <v>481</v>
      </c>
      <c r="S66" s="18" t="s">
        <v>481</v>
      </c>
      <c r="T66" s="20" t="s">
        <v>481</v>
      </c>
      <c r="U66" s="18" t="n">
        <v>368.48070792</v>
      </c>
      <c r="V66" s="20" t="n">
        <v>4.39716134</v>
      </c>
    </row>
    <row r="67" spans="1:22">
      <c r="A67" s="15" t="s">
        <v>542</v>
      </c>
      <c r="B67" s="17" t="n">
        <v>6971</v>
      </c>
      <c r="C67" s="18">
        <f>(480.0/B67*100)</f>
        <v/>
      </c>
      <c r="D67" s="19" t="n">
        <v>6491</v>
      </c>
      <c r="E67" s="18" t="n">
        <v>367.03253614</v>
      </c>
      <c r="F67" s="20" t="n">
        <v>3.34574728</v>
      </c>
      <c r="G67" s="18" t="n">
        <v>392.57836393</v>
      </c>
      <c r="H67" s="20" t="n">
        <v>3.56064274</v>
      </c>
      <c r="I67" s="18" t="n">
        <v>398.83503438</v>
      </c>
      <c r="J67" s="20" t="n">
        <v>3.54637819</v>
      </c>
      <c r="K67" s="18" t="n">
        <v>432.12799818</v>
      </c>
      <c r="L67" s="20" t="n">
        <v>4.70284245</v>
      </c>
      <c r="M67" s="18" t="n">
        <v>364.05724914</v>
      </c>
      <c r="N67" s="20" t="n">
        <v>8.02751567</v>
      </c>
      <c r="O67" s="18" t="s">
        <v>481</v>
      </c>
      <c r="P67" s="20" t="s">
        <v>481</v>
      </c>
      <c r="Q67" s="18" t="s">
        <v>481</v>
      </c>
      <c r="R67" s="20" t="s">
        <v>481</v>
      </c>
      <c r="S67" s="18" t="s">
        <v>481</v>
      </c>
      <c r="T67" s="20" t="s">
        <v>481</v>
      </c>
      <c r="U67" s="18" t="n">
        <v>329.77328304</v>
      </c>
      <c r="V67" s="20" t="n">
        <v>7.75800111</v>
      </c>
    </row>
    <row r="68" spans="1:22">
      <c r="A68" s="15" t="s">
        <v>543</v>
      </c>
      <c r="B68" s="17" t="n">
        <v>12083</v>
      </c>
      <c r="C68" s="18">
        <f>(30.0/B68*100)</f>
        <v/>
      </c>
      <c r="D68" s="19" t="n">
        <v>12053</v>
      </c>
      <c r="E68" s="18" t="n">
        <v>374.62091786</v>
      </c>
      <c r="F68" s="20" t="n">
        <v>2.83872692</v>
      </c>
      <c r="G68" s="18" t="n">
        <v>390.79320873</v>
      </c>
      <c r="H68" s="20" t="n">
        <v>2.73350973</v>
      </c>
      <c r="I68" s="18" t="n">
        <v>425.7434595</v>
      </c>
      <c r="J68" s="20" t="n">
        <v>2.75483454</v>
      </c>
      <c r="K68" s="18" t="n">
        <v>448.50839928</v>
      </c>
      <c r="L68" s="20" t="n">
        <v>2.3501403</v>
      </c>
      <c r="M68" s="18" t="n">
        <v>349.12867874</v>
      </c>
      <c r="N68" s="20" t="n">
        <v>2.92799251</v>
      </c>
      <c r="O68" s="18" t="s">
        <v>481</v>
      </c>
      <c r="P68" s="20" t="s">
        <v>481</v>
      </c>
      <c r="Q68" s="18" t="s">
        <v>481</v>
      </c>
      <c r="R68" s="20" t="s">
        <v>481</v>
      </c>
      <c r="S68" s="18" t="s">
        <v>481</v>
      </c>
      <c r="T68" s="20" t="s">
        <v>481</v>
      </c>
      <c r="U68" s="18" t="n">
        <v>365.91644731</v>
      </c>
      <c r="V68" s="20" t="n">
        <v>4.09320357</v>
      </c>
    </row>
    <row r="69" spans="1:22">
      <c r="A69" s="15" t="s">
        <v>544</v>
      </c>
      <c r="B69" s="17" t="n">
        <v>4876</v>
      </c>
      <c r="C69" s="18">
        <f>(0.0/B69*100)</f>
        <v/>
      </c>
      <c r="D69" s="19" t="n">
        <v>4876</v>
      </c>
      <c r="E69" s="18" t="n">
        <v>418.35651718</v>
      </c>
      <c r="F69" s="20" t="n">
        <v>5.65420704</v>
      </c>
      <c r="G69" s="18" t="n">
        <v>449.84942219</v>
      </c>
      <c r="H69" s="20" t="n">
        <v>5.21031867</v>
      </c>
      <c r="I69" s="18" t="n">
        <v>446.08922125</v>
      </c>
      <c r="J69" s="20" t="n">
        <v>4.2086388</v>
      </c>
      <c r="K69" s="18" t="n">
        <v>447.60286016</v>
      </c>
      <c r="L69" s="20" t="n">
        <v>4.5086548</v>
      </c>
      <c r="M69" s="18" t="s">
        <v>481</v>
      </c>
      <c r="N69" s="20" t="s">
        <v>481</v>
      </c>
      <c r="O69" s="18" t="s">
        <v>481</v>
      </c>
      <c r="P69" s="20" t="s">
        <v>481</v>
      </c>
      <c r="Q69" s="18" t="s">
        <v>481</v>
      </c>
      <c r="R69" s="20" t="s">
        <v>481</v>
      </c>
      <c r="S69" s="18" t="s">
        <v>481</v>
      </c>
      <c r="T69" s="20" t="s">
        <v>481</v>
      </c>
      <c r="U69" s="18" t="n">
        <v>411.448146</v>
      </c>
      <c r="V69" s="20" t="n">
        <v>19.00392519</v>
      </c>
    </row>
    <row r="70" spans="1:22">
      <c r="A70" s="15" t="s">
        <v>545</v>
      </c>
      <c r="B70" s="17" t="n">
        <v>6036</v>
      </c>
      <c r="C70" s="18">
        <f>(223.0/B70*100)</f>
        <v/>
      </c>
      <c r="D70" s="19" t="n">
        <v>5813</v>
      </c>
      <c r="E70" s="18" t="n">
        <v>486.44291223</v>
      </c>
      <c r="F70" s="20" t="n">
        <v>4.87868179</v>
      </c>
      <c r="G70" s="18" t="n">
        <v>496.77584168</v>
      </c>
      <c r="H70" s="20" t="n">
        <v>4.39604681</v>
      </c>
      <c r="I70" s="18" t="n">
        <v>505.55546601</v>
      </c>
      <c r="J70" s="20" t="n">
        <v>3.33465815</v>
      </c>
      <c r="K70" s="18" t="n">
        <v>507.13770318</v>
      </c>
      <c r="L70" s="20" t="n">
        <v>5.05722211</v>
      </c>
      <c r="M70" s="18" t="n">
        <v>453.96563007</v>
      </c>
      <c r="N70" s="20" t="n">
        <v>8.59509132</v>
      </c>
      <c r="O70" s="18" t="s">
        <v>481</v>
      </c>
      <c r="P70" s="20" t="s">
        <v>481</v>
      </c>
      <c r="Q70" s="18" t="s">
        <v>481</v>
      </c>
      <c r="R70" s="20" t="s">
        <v>481</v>
      </c>
      <c r="S70" s="18" t="s">
        <v>481</v>
      </c>
      <c r="T70" s="20" t="s">
        <v>481</v>
      </c>
      <c r="U70" s="18" t="n">
        <v>436.67569986</v>
      </c>
      <c r="V70" s="20" t="n">
        <v>8.551820129999999</v>
      </c>
    </row>
    <row r="71" spans="1:22">
      <c r="A71" s="15" t="s">
        <v>546</v>
      </c>
      <c r="B71" s="17" t="n">
        <v>6115</v>
      </c>
      <c r="C71" s="18">
        <f>(23.0/B71*100)</f>
        <v/>
      </c>
      <c r="D71" s="19" t="n">
        <v>6092</v>
      </c>
      <c r="E71" s="18" t="n">
        <v>533.29146601</v>
      </c>
      <c r="F71" s="20" t="n">
        <v>7.02383217</v>
      </c>
      <c r="G71" s="18" t="n">
        <v>559.20704731</v>
      </c>
      <c r="H71" s="20" t="n">
        <v>5.4160663</v>
      </c>
      <c r="I71" s="18" t="n">
        <v>575.35120864</v>
      </c>
      <c r="J71" s="20" t="n">
        <v>2.80362439</v>
      </c>
      <c r="K71" s="18" t="n">
        <v>572.58465302</v>
      </c>
      <c r="L71" s="20" t="n">
        <v>1.88475461</v>
      </c>
      <c r="M71" s="18" t="n">
        <v>466.42208156</v>
      </c>
      <c r="N71" s="20" t="n">
        <v>7.0519855</v>
      </c>
      <c r="O71" s="18" t="s">
        <v>481</v>
      </c>
      <c r="P71" s="20" t="s">
        <v>481</v>
      </c>
      <c r="Q71" s="18" t="s">
        <v>481</v>
      </c>
      <c r="R71" s="20" t="s">
        <v>481</v>
      </c>
      <c r="S71" s="18" t="s">
        <v>481</v>
      </c>
      <c r="T71" s="20" t="s">
        <v>481</v>
      </c>
      <c r="U71" s="18" t="n">
        <v>555.53866137</v>
      </c>
      <c r="V71" s="20" t="n">
        <v>12.4331527</v>
      </c>
    </row>
    <row r="72" spans="1:22">
      <c r="A72" s="15" t="s">
        <v>547</v>
      </c>
      <c r="B72" s="17" t="n">
        <v>7708</v>
      </c>
      <c r="C72" s="18">
        <f>(5.0/B72*100)</f>
        <v/>
      </c>
      <c r="D72" s="19" t="n">
        <v>7703</v>
      </c>
      <c r="E72" s="18" t="n">
        <v>508.4122778</v>
      </c>
      <c r="F72" s="20" t="n">
        <v>8.227862529999999</v>
      </c>
      <c r="G72" s="18" t="n">
        <v>522.2385275300001</v>
      </c>
      <c r="H72" s="20" t="n">
        <v>7.04458571</v>
      </c>
      <c r="I72" s="18" t="n">
        <v>540.1627582</v>
      </c>
      <c r="J72" s="20" t="n">
        <v>4.13394608</v>
      </c>
      <c r="K72" s="18" t="n">
        <v>563.21785291</v>
      </c>
      <c r="L72" s="20" t="n">
        <v>3.29338567</v>
      </c>
      <c r="M72" s="18" t="n">
        <v>471.30502175</v>
      </c>
      <c r="N72" s="20" t="n">
        <v>9.64724719</v>
      </c>
      <c r="O72" s="18" t="s">
        <v>481</v>
      </c>
      <c r="P72" s="20" t="s">
        <v>481</v>
      </c>
      <c r="Q72" s="18" t="s">
        <v>481</v>
      </c>
      <c r="R72" s="20" t="s">
        <v>481</v>
      </c>
      <c r="S72" s="18" t="s">
        <v>481</v>
      </c>
      <c r="T72" s="20" t="s">
        <v>481</v>
      </c>
      <c r="U72" s="18" t="n">
        <v>514.23286363</v>
      </c>
      <c r="V72" s="20" t="n">
        <v>16.65883856</v>
      </c>
    </row>
    <row r="73" spans="1:22">
      <c r="A73" s="15" t="s">
        <v>548</v>
      </c>
      <c r="B73" s="17" t="n">
        <v>8249</v>
      </c>
      <c r="C73" s="18">
        <f>(166.0/B73*100)</f>
        <v/>
      </c>
      <c r="D73" s="19" t="n">
        <v>8083</v>
      </c>
      <c r="E73" s="18" t="n">
        <v>411.99508647</v>
      </c>
      <c r="F73" s="20" t="n">
        <v>5.1188881</v>
      </c>
      <c r="G73" s="18" t="n">
        <v>427.16385414</v>
      </c>
      <c r="H73" s="20" t="n">
        <v>4.01472814</v>
      </c>
      <c r="I73" s="18" t="n">
        <v>421.31763526</v>
      </c>
      <c r="J73" s="20" t="n">
        <v>3.55618077</v>
      </c>
      <c r="K73" s="18" t="n">
        <v>414.29516916</v>
      </c>
      <c r="L73" s="20" t="n">
        <v>5.45689281</v>
      </c>
      <c r="M73" s="18" t="n">
        <v>377.03950285</v>
      </c>
      <c r="N73" s="20" t="n">
        <v>4.79251474</v>
      </c>
      <c r="O73" s="18" t="s">
        <v>481</v>
      </c>
      <c r="P73" s="20" t="s">
        <v>481</v>
      </c>
      <c r="Q73" s="18" t="s">
        <v>481</v>
      </c>
      <c r="R73" s="20" t="s">
        <v>481</v>
      </c>
      <c r="S73" s="18" t="s">
        <v>481</v>
      </c>
      <c r="T73" s="20" t="s">
        <v>481</v>
      </c>
      <c r="U73" s="18" t="n">
        <v>387.68535321</v>
      </c>
      <c r="V73" s="20" t="n">
        <v>10.03732636</v>
      </c>
    </row>
    <row r="74" spans="1:22">
      <c r="A74" s="15" t="s">
        <v>549</v>
      </c>
      <c r="B74" s="17" t="n">
        <v>4692</v>
      </c>
      <c r="C74" s="18">
        <f>(82.0/B74*100)</f>
        <v/>
      </c>
      <c r="D74" s="19" t="n">
        <v>4610</v>
      </c>
      <c r="E74" s="18" t="n">
        <v>386.82850304</v>
      </c>
      <c r="F74" s="20" t="n">
        <v>7.36098684</v>
      </c>
      <c r="G74" s="18" t="n">
        <v>409.968273</v>
      </c>
      <c r="H74" s="20" t="n">
        <v>5.32643007</v>
      </c>
      <c r="I74" s="18" t="n">
        <v>435.9428998</v>
      </c>
      <c r="J74" s="20" t="n">
        <v>3.22338981</v>
      </c>
      <c r="K74" s="18" t="n">
        <v>425.40520689</v>
      </c>
      <c r="L74" s="20" t="n">
        <v>2.35392875</v>
      </c>
      <c r="M74" s="18" t="s">
        <v>481</v>
      </c>
      <c r="N74" s="20" t="s">
        <v>481</v>
      </c>
      <c r="O74" s="18" t="s">
        <v>481</v>
      </c>
      <c r="P74" s="20" t="s">
        <v>481</v>
      </c>
      <c r="Q74" s="18" t="s">
        <v>481</v>
      </c>
      <c r="R74" s="20" t="s">
        <v>481</v>
      </c>
      <c r="S74" s="18" t="n">
        <v>390.55421373</v>
      </c>
      <c r="T74" s="20" t="n">
        <v>56.00056432</v>
      </c>
      <c r="U74" s="18" t="n">
        <v>357.3140957</v>
      </c>
      <c r="V74" s="20" t="n">
        <v>4.72324324</v>
      </c>
    </row>
    <row r="75" spans="1:22">
      <c r="A75" s="15" t="s">
        <v>550</v>
      </c>
      <c r="B75" s="17" t="n">
        <v>5375</v>
      </c>
      <c r="C75" s="18">
        <f>(259.0/B75*100)</f>
        <v/>
      </c>
      <c r="D75" s="19" t="n">
        <v>5116</v>
      </c>
      <c r="E75" s="18" t="n">
        <v>357.33566979</v>
      </c>
      <c r="F75" s="20" t="n">
        <v>4.60423401</v>
      </c>
      <c r="G75" s="18" t="n">
        <v>367.66824217</v>
      </c>
      <c r="H75" s="20" t="n">
        <v>3.47608045</v>
      </c>
      <c r="I75" s="18" t="n">
        <v>390.27109518</v>
      </c>
      <c r="J75" s="20" t="n">
        <v>3.93241284</v>
      </c>
      <c r="K75" s="18" t="n">
        <v>379.16261457</v>
      </c>
      <c r="L75" s="20" t="n">
        <v>5.49561348</v>
      </c>
      <c r="M75" s="18" t="n">
        <v>327.95996535</v>
      </c>
      <c r="N75" s="20" t="n">
        <v>7.42840697</v>
      </c>
      <c r="O75" s="18" t="s">
        <v>481</v>
      </c>
      <c r="P75" s="20" t="s">
        <v>481</v>
      </c>
      <c r="Q75" s="18" t="s">
        <v>481</v>
      </c>
      <c r="R75" s="20" t="s">
        <v>481</v>
      </c>
      <c r="S75" s="18" t="s">
        <v>481</v>
      </c>
      <c r="T75" s="20" t="s">
        <v>481</v>
      </c>
      <c r="U75" s="18" t="n">
        <v>325.92840043</v>
      </c>
      <c r="V75" s="20" t="n">
        <v>5.99852266</v>
      </c>
    </row>
    <row r="76" spans="1:22">
      <c r="A76" s="15" t="s">
        <v>551</v>
      </c>
      <c r="B76" s="17" t="n">
        <v>14167</v>
      </c>
      <c r="C76" s="18">
        <f>(233.0/B76*100)</f>
        <v/>
      </c>
      <c r="D76" s="19" t="n">
        <v>13934</v>
      </c>
      <c r="E76" s="18" t="n">
        <v>397.07346668</v>
      </c>
      <c r="F76" s="20" t="n">
        <v>3.99589329</v>
      </c>
      <c r="G76" s="18" t="n">
        <v>410.28685842</v>
      </c>
      <c r="H76" s="20" t="n">
        <v>4.04473273</v>
      </c>
      <c r="I76" s="18" t="n">
        <v>440.13678424</v>
      </c>
      <c r="J76" s="20" t="n">
        <v>3.07869688</v>
      </c>
      <c r="K76" s="18" t="n">
        <v>461.36705717</v>
      </c>
      <c r="L76" s="20" t="n">
        <v>3.34624856</v>
      </c>
      <c r="M76" s="18" t="n">
        <v>403.01903176</v>
      </c>
      <c r="N76" s="20" t="n">
        <v>4.98924097</v>
      </c>
      <c r="O76" s="18" t="s">
        <v>481</v>
      </c>
      <c r="P76" s="20" t="s">
        <v>481</v>
      </c>
      <c r="Q76" s="18" t="s">
        <v>481</v>
      </c>
      <c r="R76" s="20" t="s">
        <v>481</v>
      </c>
      <c r="S76" s="18" t="s">
        <v>481</v>
      </c>
      <c r="T76" s="20" t="s">
        <v>481</v>
      </c>
      <c r="U76" s="18" t="n">
        <v>384.38530174</v>
      </c>
      <c r="V76" s="20" t="n">
        <v>6.88395072</v>
      </c>
    </row>
    <row r="77" spans="1:22">
      <c r="A77" s="15" t="s">
        <v>552</v>
      </c>
      <c r="B77" s="17" t="n">
        <v>6062</v>
      </c>
      <c r="C77" s="18">
        <f>(201.0/B77*100)</f>
        <v/>
      </c>
      <c r="D77" s="19" t="n">
        <v>5861</v>
      </c>
      <c r="E77" s="18" t="n">
        <v>383.87617321</v>
      </c>
      <c r="F77" s="20" t="n">
        <v>5.519622</v>
      </c>
      <c r="G77" s="18" t="n">
        <v>418.12272612</v>
      </c>
      <c r="H77" s="20" t="n">
        <v>4.93595412</v>
      </c>
      <c r="I77" s="18" t="n">
        <v>435.13811188</v>
      </c>
      <c r="J77" s="20" t="n">
        <v>3.26634083</v>
      </c>
      <c r="K77" s="18" t="n">
        <v>443.80930594</v>
      </c>
      <c r="L77" s="20" t="n">
        <v>3.40447412</v>
      </c>
      <c r="M77" s="18" t="n">
        <v>371.88816463</v>
      </c>
      <c r="N77" s="20" t="n">
        <v>4.68585368</v>
      </c>
      <c r="O77" s="18" t="s">
        <v>481</v>
      </c>
      <c r="P77" s="20" t="s">
        <v>481</v>
      </c>
      <c r="Q77" s="18" t="s">
        <v>481</v>
      </c>
      <c r="R77" s="20" t="s">
        <v>481</v>
      </c>
      <c r="S77" s="18" t="s">
        <v>481</v>
      </c>
      <c r="T77" s="20" t="s">
        <v>481</v>
      </c>
      <c r="U77" s="18" t="n">
        <v>367.55380254</v>
      </c>
      <c r="V77" s="20" t="n">
        <v>4.64959255</v>
      </c>
    </row>
    <row r="78" spans="1:22">
      <c r="A78" s="15" t="s">
        <v>553</v>
      </c>
      <c r="B78" s="17" t="n">
        <v>5826</v>
      </c>
      <c r="C78" s="18">
        <f>(0.0/B78*100)</f>
        <v/>
      </c>
      <c r="D78" s="19" t="n">
        <v>5826</v>
      </c>
      <c r="E78" s="18" t="n">
        <v>478.51250396</v>
      </c>
      <c r="F78" s="20" t="n">
        <v>7.25811626</v>
      </c>
      <c r="G78" s="18" t="n">
        <v>515.2453655</v>
      </c>
      <c r="H78" s="20" t="n">
        <v>5.23746557</v>
      </c>
      <c r="I78" s="18" t="n">
        <v>495.06071327</v>
      </c>
      <c r="J78" s="20" t="n">
        <v>4.2690388</v>
      </c>
      <c r="K78" s="18" t="n">
        <v>490.35328596</v>
      </c>
      <c r="L78" s="20" t="n">
        <v>6.61650365</v>
      </c>
      <c r="M78" s="18" t="s">
        <v>481</v>
      </c>
      <c r="N78" s="20" t="s">
        <v>481</v>
      </c>
      <c r="O78" s="18" t="s">
        <v>481</v>
      </c>
      <c r="P78" s="20" t="s">
        <v>481</v>
      </c>
      <c r="Q78" s="18" t="n">
        <v>390.3611</v>
      </c>
      <c r="R78" s="20" t="n">
        <v>35.81002551</v>
      </c>
      <c r="S78" s="18" t="n">
        <v>417.6843769</v>
      </c>
      <c r="T78" s="20" t="n">
        <v>34.46822147</v>
      </c>
      <c r="U78" s="18" t="n">
        <v>464.53905326</v>
      </c>
      <c r="V78" s="20" t="n">
        <v>28.35933756</v>
      </c>
    </row>
    <row customHeight="1" ht="25" r="79" spans="1:22">
      <c r="A79" s="15" t="s">
        <v>554</v>
      </c>
      <c r="B79" s="17" t="n">
        <v>1657</v>
      </c>
      <c r="C79" s="18">
        <f>(41.0/B79*100)</f>
        <v/>
      </c>
      <c r="D79" s="19" t="n">
        <v>1616</v>
      </c>
      <c r="E79" s="18" t="n">
        <v>424.66701187</v>
      </c>
      <c r="F79" s="20" t="n">
        <v>11.37247376</v>
      </c>
      <c r="G79" s="18" t="n">
        <v>462.3288117</v>
      </c>
      <c r="H79" s="20" t="n">
        <v>8.76072291</v>
      </c>
      <c r="I79" s="18" t="n">
        <v>462.36792016</v>
      </c>
      <c r="J79" s="20" t="n">
        <v>7.46120362</v>
      </c>
      <c r="K79" s="18" t="n">
        <v>462.05611468</v>
      </c>
      <c r="L79" s="20" t="n">
        <v>7.86300925</v>
      </c>
      <c r="M79" s="18" t="s">
        <v>481</v>
      </c>
      <c r="N79" s="20" t="s">
        <v>481</v>
      </c>
      <c r="O79" s="18" t="s">
        <v>481</v>
      </c>
      <c r="P79" s="20" t="s">
        <v>481</v>
      </c>
      <c r="Q79" s="18" t="s">
        <v>481</v>
      </c>
      <c r="R79" s="20" t="s">
        <v>481</v>
      </c>
      <c r="S79" s="18" t="n">
        <v>391.62216861</v>
      </c>
      <c r="T79" s="20" t="n">
        <v>56.84551044</v>
      </c>
      <c r="U79" s="18" t="n">
        <v>375.97144236</v>
      </c>
      <c r="V79" s="20" t="n">
        <v>15.89018439</v>
      </c>
    </row>
    <row r="80" spans="1:22">
      <c r="A80" s="15" t="s">
        <v>555</v>
      </c>
      <c r="B80" s="17" t="n">
        <v>7841</v>
      </c>
      <c r="C80" s="18">
        <f>(0.0/B80*100)</f>
        <v/>
      </c>
      <c r="D80" s="19" t="n">
        <v>7841</v>
      </c>
      <c r="E80" s="18" t="n">
        <v>459.87561569</v>
      </c>
      <c r="F80" s="20" t="n">
        <v>5.0501615</v>
      </c>
      <c r="G80" s="18" t="n">
        <v>460.07329537</v>
      </c>
      <c r="H80" s="20" t="n">
        <v>5.00190679</v>
      </c>
      <c r="I80" s="18" t="n">
        <v>460.49429683</v>
      </c>
      <c r="J80" s="20" t="n">
        <v>4.91234718</v>
      </c>
      <c r="K80" s="18" t="n">
        <v>457.8762277</v>
      </c>
      <c r="L80" s="20" t="n">
        <v>9.92664269</v>
      </c>
      <c r="M80" s="18" t="s">
        <v>481</v>
      </c>
      <c r="N80" s="20" t="s">
        <v>481</v>
      </c>
      <c r="O80" s="18" t="s">
        <v>481</v>
      </c>
      <c r="P80" s="20" t="s">
        <v>481</v>
      </c>
      <c r="Q80" s="18" t="s">
        <v>481</v>
      </c>
      <c r="R80" s="20" t="s">
        <v>481</v>
      </c>
      <c r="S80" s="18" t="n">
        <v>446.5787</v>
      </c>
      <c r="T80" s="20" t="n">
        <v>56.48850839</v>
      </c>
      <c r="U80" s="18" t="n">
        <v>393.19835643</v>
      </c>
      <c r="V80" s="20" t="n">
        <v>31.34688276</v>
      </c>
    </row>
    <row r="81" spans="1:22">
      <c r="A81" s="23" t="s">
        <v>556</v>
      </c>
      <c r="B81" s="17" t="n">
        <v>8861</v>
      </c>
      <c r="C81" s="18">
        <f>(78.0/B81*100)</f>
        <v/>
      </c>
      <c r="D81" s="19" t="n">
        <v>8783</v>
      </c>
      <c r="E81" s="18" t="n">
        <v>420.53237248</v>
      </c>
      <c r="F81" s="20" t="n">
        <v>5.79673628</v>
      </c>
      <c r="G81" s="18" t="n">
        <v>436.89476593</v>
      </c>
      <c r="H81" s="20" t="n">
        <v>4.79923614</v>
      </c>
      <c r="I81" s="18" t="n">
        <v>449.23946365</v>
      </c>
      <c r="J81" s="20" t="n">
        <v>3.55843724</v>
      </c>
      <c r="K81" s="18" t="n">
        <v>469.21342887</v>
      </c>
      <c r="L81" s="20" t="n">
        <v>4.18451063</v>
      </c>
      <c r="M81" s="18" t="n">
        <v>398.96231336</v>
      </c>
      <c r="N81" s="20" t="n">
        <v>5.16401149</v>
      </c>
      <c r="O81" s="18" t="s">
        <v>481</v>
      </c>
      <c r="P81" s="20" t="s">
        <v>481</v>
      </c>
      <c r="Q81" s="18" t="s">
        <v>481</v>
      </c>
      <c r="R81" s="20" t="s">
        <v>481</v>
      </c>
      <c r="S81" s="18" t="s">
        <v>481</v>
      </c>
      <c r="T81" s="20" t="s">
        <v>481</v>
      </c>
      <c r="U81" s="18" t="n">
        <v>423.00740112</v>
      </c>
      <c r="V81" s="20" t="n">
        <v>12.19577708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798</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508.32618498</v>
      </c>
      <c r="F7" s="20" t="n">
        <v>3.26113484</v>
      </c>
      <c r="G7" s="18" t="n">
        <v>512.83074735</v>
      </c>
      <c r="H7" s="20" t="n">
        <v>2.11906345</v>
      </c>
      <c r="I7" s="18" t="n">
        <v>499.2753345</v>
      </c>
      <c r="J7" s="20" t="n">
        <v>3.25725721</v>
      </c>
      <c r="K7" s="18" t="n">
        <v>491.48496415</v>
      </c>
      <c r="L7" s="20" t="n">
        <v>4.06710228</v>
      </c>
      <c r="M7" s="18" t="n">
        <v>447.9744125</v>
      </c>
      <c r="N7" s="20" t="n">
        <v>3.96785557</v>
      </c>
      <c r="O7" s="18" t="s">
        <v>481</v>
      </c>
      <c r="P7" s="20" t="s">
        <v>481</v>
      </c>
      <c r="Q7" s="18" t="s">
        <v>481</v>
      </c>
      <c r="R7" s="20" t="s">
        <v>481</v>
      </c>
      <c r="S7" s="18" t="s">
        <v>481</v>
      </c>
      <c r="T7" s="20" t="s">
        <v>481</v>
      </c>
      <c r="U7" s="18" t="n">
        <v>452.47095469</v>
      </c>
      <c r="V7" s="20" t="n">
        <v>6.04671397</v>
      </c>
    </row>
    <row r="8" spans="1:22">
      <c r="A8" s="15" t="s">
        <v>483</v>
      </c>
      <c r="B8" s="17" t="n">
        <v>7007</v>
      </c>
      <c r="C8" s="18">
        <f>(58.0/B8*100)</f>
        <v/>
      </c>
      <c r="D8" s="19" t="n">
        <v>6949</v>
      </c>
      <c r="E8" s="18" t="n">
        <v>501.39319568</v>
      </c>
      <c r="F8" s="20" t="n">
        <v>4.98681835</v>
      </c>
      <c r="G8" s="18" t="n">
        <v>523.79627724</v>
      </c>
      <c r="H8" s="20" t="n">
        <v>4.37424113</v>
      </c>
      <c r="I8" s="18" t="n">
        <v>522.60548949</v>
      </c>
      <c r="J8" s="20" t="n">
        <v>3.68565647</v>
      </c>
      <c r="K8" s="18" t="n">
        <v>500.54600662</v>
      </c>
      <c r="L8" s="20" t="n">
        <v>4.21368129</v>
      </c>
      <c r="M8" s="18" t="n">
        <v>436.4198708</v>
      </c>
      <c r="N8" s="20" t="n">
        <v>3.89765197</v>
      </c>
      <c r="O8" s="18" t="s">
        <v>481</v>
      </c>
      <c r="P8" s="20" t="s">
        <v>481</v>
      </c>
      <c r="Q8" s="18" t="n">
        <v>301.63126691</v>
      </c>
      <c r="R8" s="20" t="n">
        <v>25.14921031</v>
      </c>
      <c r="S8" s="18" t="s">
        <v>481</v>
      </c>
      <c r="T8" s="20" t="s">
        <v>481</v>
      </c>
      <c r="U8" s="18" t="n">
        <v>441.25374763</v>
      </c>
      <c r="V8" s="20" t="n">
        <v>7.13310191</v>
      </c>
    </row>
    <row r="9" spans="1:22">
      <c r="A9" s="15" t="s">
        <v>484</v>
      </c>
      <c r="B9" s="17" t="n">
        <v>9651</v>
      </c>
      <c r="C9" s="18">
        <f>(519.0/B9*100)</f>
        <v/>
      </c>
      <c r="D9" s="19" t="n">
        <v>9132</v>
      </c>
      <c r="E9" s="18" t="n">
        <v>499.11241364</v>
      </c>
      <c r="F9" s="20" t="n">
        <v>4.28235188</v>
      </c>
      <c r="G9" s="18" t="n">
        <v>533.89756446</v>
      </c>
      <c r="H9" s="20" t="n">
        <v>3.51463235</v>
      </c>
      <c r="I9" s="18" t="n">
        <v>538.71316217</v>
      </c>
      <c r="J9" s="20" t="n">
        <v>2.36130214</v>
      </c>
      <c r="K9" s="18" t="n">
        <v>516.68834566</v>
      </c>
      <c r="L9" s="20" t="n">
        <v>2.62644238</v>
      </c>
      <c r="M9" s="18" t="n">
        <v>416.22075865</v>
      </c>
      <c r="N9" s="20" t="n">
        <v>6.04975957</v>
      </c>
      <c r="O9" s="18" t="s">
        <v>481</v>
      </c>
      <c r="P9" s="20" t="s">
        <v>481</v>
      </c>
      <c r="Q9" s="18" t="n">
        <v>357.98454354</v>
      </c>
      <c r="R9" s="20" t="n">
        <v>11.51846445</v>
      </c>
      <c r="S9" s="18" t="s">
        <v>481</v>
      </c>
      <c r="T9" s="20" t="s">
        <v>481</v>
      </c>
      <c r="U9" s="18" t="n">
        <v>434.74630085</v>
      </c>
      <c r="V9" s="20" t="n">
        <v>5.41792565</v>
      </c>
    </row>
    <row r="10" spans="1:22">
      <c r="A10" s="15" t="s">
        <v>485</v>
      </c>
      <c r="B10" s="17" t="n">
        <v>20058</v>
      </c>
      <c r="C10" s="18">
        <f>(548.0/B10*100)</f>
        <v/>
      </c>
      <c r="D10" s="19" t="n">
        <v>19510</v>
      </c>
      <c r="E10" s="18" t="n">
        <v>526.23669418</v>
      </c>
      <c r="F10" s="20" t="n">
        <v>3.02252086</v>
      </c>
      <c r="G10" s="18" t="n">
        <v>526.88447436</v>
      </c>
      <c r="H10" s="20" t="n">
        <v>2.81212648</v>
      </c>
      <c r="I10" s="18" t="n">
        <v>517.37989442</v>
      </c>
      <c r="J10" s="20" t="n">
        <v>2.67190355</v>
      </c>
      <c r="K10" s="18" t="n">
        <v>511.99507469</v>
      </c>
      <c r="L10" s="20" t="n">
        <v>4.0203123</v>
      </c>
      <c r="M10" s="18" t="n">
        <v>457.66484393</v>
      </c>
      <c r="N10" s="20" t="n">
        <v>6.03159435</v>
      </c>
      <c r="O10" s="18" t="s">
        <v>481</v>
      </c>
      <c r="P10" s="20" t="s">
        <v>481</v>
      </c>
      <c r="Q10" s="18" t="s">
        <v>481</v>
      </c>
      <c r="R10" s="20" t="s">
        <v>481</v>
      </c>
      <c r="S10" s="18" t="s">
        <v>481</v>
      </c>
      <c r="T10" s="20" t="s">
        <v>481</v>
      </c>
      <c r="U10" s="18" t="n">
        <v>454.20847573</v>
      </c>
      <c r="V10" s="20" t="n">
        <v>7.15785999</v>
      </c>
    </row>
    <row r="11" spans="1:22">
      <c r="A11" s="15" t="s">
        <v>486</v>
      </c>
      <c r="B11" s="17" t="n">
        <v>7053</v>
      </c>
      <c r="C11" s="18">
        <f>(107.0/B11*100)</f>
        <v/>
      </c>
      <c r="D11" s="19" t="n">
        <v>6946</v>
      </c>
      <c r="E11" s="18" t="n">
        <v>418.82236363</v>
      </c>
      <c r="F11" s="20" t="n">
        <v>3.86476316</v>
      </c>
      <c r="G11" s="18" t="n">
        <v>437.61208228</v>
      </c>
      <c r="H11" s="20" t="n">
        <v>2.94298442</v>
      </c>
      <c r="I11" s="18" t="n">
        <v>434.61069179</v>
      </c>
      <c r="J11" s="20" t="n">
        <v>3.94822991</v>
      </c>
      <c r="K11" s="18" t="n">
        <v>426.01636579</v>
      </c>
      <c r="L11" s="20" t="n">
        <v>4.70798196</v>
      </c>
      <c r="M11" s="18" t="n">
        <v>381.61604453</v>
      </c>
      <c r="N11" s="20" t="n">
        <v>5.27695564</v>
      </c>
      <c r="O11" s="18" t="s">
        <v>481</v>
      </c>
      <c r="P11" s="20" t="s">
        <v>481</v>
      </c>
      <c r="Q11" s="18" t="s">
        <v>481</v>
      </c>
      <c r="R11" s="20" t="s">
        <v>481</v>
      </c>
      <c r="S11" s="18" t="s">
        <v>481</v>
      </c>
      <c r="T11" s="20" t="s">
        <v>481</v>
      </c>
      <c r="U11" s="18" t="n">
        <v>380.51124894</v>
      </c>
      <c r="V11" s="20" t="n">
        <v>7.30486283</v>
      </c>
    </row>
    <row r="12" spans="1:22">
      <c r="A12" s="15" t="s">
        <v>487</v>
      </c>
      <c r="B12" s="17" t="n">
        <v>6894</v>
      </c>
      <c r="C12" s="18">
        <f>(59.0/B12*100)</f>
        <v/>
      </c>
      <c r="D12" s="19" t="n">
        <v>6835</v>
      </c>
      <c r="E12" s="18" t="n">
        <v>489.2374724</v>
      </c>
      <c r="F12" s="20" t="n">
        <v>3.3179809</v>
      </c>
      <c r="G12" s="18" t="n">
        <v>507.99890766</v>
      </c>
      <c r="H12" s="20" t="n">
        <v>3.46143257</v>
      </c>
      <c r="I12" s="18" t="n">
        <v>508.04534744</v>
      </c>
      <c r="J12" s="20" t="n">
        <v>2.34749771</v>
      </c>
      <c r="K12" s="18" t="n">
        <v>487.53488207</v>
      </c>
      <c r="L12" s="20" t="n">
        <v>4.46935534</v>
      </c>
      <c r="M12" s="18" t="n">
        <v>424.64340274</v>
      </c>
      <c r="N12" s="20" t="n">
        <v>6.97346529</v>
      </c>
      <c r="O12" s="18" t="s">
        <v>481</v>
      </c>
      <c r="P12" s="20" t="s">
        <v>481</v>
      </c>
      <c r="Q12" s="18" t="n">
        <v>340.98506961</v>
      </c>
      <c r="R12" s="20" t="n">
        <v>12.52444664</v>
      </c>
      <c r="S12" s="18" t="s">
        <v>481</v>
      </c>
      <c r="T12" s="20" t="s">
        <v>481</v>
      </c>
      <c r="U12" s="18" t="n">
        <v>422.77368466</v>
      </c>
      <c r="V12" s="20" t="n">
        <v>9.19013266</v>
      </c>
    </row>
    <row r="13" spans="1:22">
      <c r="A13" s="15" t="s">
        <v>488</v>
      </c>
      <c r="B13" s="17" t="n">
        <v>7161</v>
      </c>
      <c r="C13" s="18">
        <f>(138.0/B13*100)</f>
        <v/>
      </c>
      <c r="D13" s="19" t="n">
        <v>7023</v>
      </c>
      <c r="E13" s="18" t="n">
        <v>516.86217073</v>
      </c>
      <c r="F13" s="20" t="n">
        <v>3.24354667</v>
      </c>
      <c r="G13" s="18" t="n">
        <v>524.67123067</v>
      </c>
      <c r="H13" s="20" t="n">
        <v>2.95680807</v>
      </c>
      <c r="I13" s="18" t="n">
        <v>517.05680005</v>
      </c>
      <c r="J13" s="20" t="n">
        <v>2.88725271</v>
      </c>
      <c r="K13" s="18" t="n">
        <v>493.25794848</v>
      </c>
      <c r="L13" s="20" t="n">
        <v>5.15328959</v>
      </c>
      <c r="M13" s="18" t="n">
        <v>455.80166196</v>
      </c>
      <c r="N13" s="20" t="n">
        <v>7.99019283</v>
      </c>
      <c r="O13" s="18" t="s">
        <v>481</v>
      </c>
      <c r="P13" s="20" t="s">
        <v>481</v>
      </c>
      <c r="Q13" s="18" t="n">
        <v>447.51533769</v>
      </c>
      <c r="R13" s="20" t="n">
        <v>5.97365007</v>
      </c>
      <c r="S13" s="18" t="s">
        <v>481</v>
      </c>
      <c r="T13" s="20" t="s">
        <v>481</v>
      </c>
      <c r="U13" s="18" t="n">
        <v>443.36225205</v>
      </c>
      <c r="V13" s="20" t="n">
        <v>7.4711219</v>
      </c>
    </row>
    <row r="14" spans="1:22">
      <c r="A14" s="15" t="s">
        <v>489</v>
      </c>
      <c r="B14" s="17" t="n">
        <v>5587</v>
      </c>
      <c r="C14" s="18">
        <f>(78.0/B14*100)</f>
        <v/>
      </c>
      <c r="D14" s="19" t="n">
        <v>5509</v>
      </c>
      <c r="E14" s="18" t="n">
        <v>521.74718877</v>
      </c>
      <c r="F14" s="20" t="n">
        <v>4.06969455</v>
      </c>
      <c r="G14" s="18" t="n">
        <v>526.91100505</v>
      </c>
      <c r="H14" s="20" t="n">
        <v>2.62955682</v>
      </c>
      <c r="I14" s="18" t="n">
        <v>521.65735605</v>
      </c>
      <c r="J14" s="20" t="n">
        <v>2.8587993</v>
      </c>
      <c r="K14" s="18" t="n">
        <v>512.47022549</v>
      </c>
      <c r="L14" s="20" t="n">
        <v>5.22333175</v>
      </c>
      <c r="M14" s="18" t="n">
        <v>457.2678843</v>
      </c>
      <c r="N14" s="20" t="n">
        <v>9.76355004</v>
      </c>
      <c r="O14" s="18" t="s">
        <v>481</v>
      </c>
      <c r="P14" s="20" t="s">
        <v>481</v>
      </c>
      <c r="Q14" s="18" t="s">
        <v>481</v>
      </c>
      <c r="R14" s="20" t="s">
        <v>481</v>
      </c>
      <c r="S14" s="18" t="s">
        <v>481</v>
      </c>
      <c r="T14" s="20" t="s">
        <v>481</v>
      </c>
      <c r="U14" s="18" t="n">
        <v>455.63861179</v>
      </c>
      <c r="V14" s="20" t="n">
        <v>11.27625291</v>
      </c>
    </row>
    <row r="15" spans="1:22">
      <c r="A15" s="15" t="s">
        <v>490</v>
      </c>
      <c r="B15" s="17" t="n">
        <v>5882</v>
      </c>
      <c r="C15" s="18">
        <f>(64.0/B15*100)</f>
        <v/>
      </c>
      <c r="D15" s="19" t="n">
        <v>5818</v>
      </c>
      <c r="E15" s="18" t="n">
        <v>518.5800070400001</v>
      </c>
      <c r="F15" s="20" t="n">
        <v>4.14104775</v>
      </c>
      <c r="G15" s="18" t="n">
        <v>523.6228625799999</v>
      </c>
      <c r="H15" s="20" t="n">
        <v>2.72977268</v>
      </c>
      <c r="I15" s="18" t="n">
        <v>514.55765734</v>
      </c>
      <c r="J15" s="20" t="n">
        <v>2.82817763</v>
      </c>
      <c r="K15" s="18" t="n">
        <v>502.11046752</v>
      </c>
      <c r="L15" s="20" t="n">
        <v>3.46250823</v>
      </c>
      <c r="M15" s="18" t="n">
        <v>424.25667471</v>
      </c>
      <c r="N15" s="20" t="n">
        <v>10.82348656</v>
      </c>
      <c r="O15" s="18" t="s">
        <v>481</v>
      </c>
      <c r="P15" s="20" t="s">
        <v>481</v>
      </c>
      <c r="Q15" s="18" t="n">
        <v>368.85220715</v>
      </c>
      <c r="R15" s="20" t="n">
        <v>14.5875493</v>
      </c>
      <c r="S15" s="18" t="s">
        <v>481</v>
      </c>
      <c r="T15" s="20" t="s">
        <v>481</v>
      </c>
      <c r="U15" s="18" t="n">
        <v>444.69320994</v>
      </c>
      <c r="V15" s="20" t="n">
        <v>6.81054663</v>
      </c>
    </row>
    <row r="16" spans="1:22">
      <c r="A16" s="15" t="s">
        <v>491</v>
      </c>
      <c r="B16" s="17" t="n">
        <v>6108</v>
      </c>
      <c r="C16" s="18">
        <f>(123.0/B16*100)</f>
        <v/>
      </c>
      <c r="D16" s="19" t="n">
        <v>5985</v>
      </c>
      <c r="E16" s="18" t="n">
        <v>481.92737627</v>
      </c>
      <c r="F16" s="20" t="n">
        <v>3.92101492</v>
      </c>
      <c r="G16" s="18" t="n">
        <v>506.41798866</v>
      </c>
      <c r="H16" s="20" t="n">
        <v>3.35795683</v>
      </c>
      <c r="I16" s="18" t="n">
        <v>517.13983805</v>
      </c>
      <c r="J16" s="20" t="n">
        <v>2.58767719</v>
      </c>
      <c r="K16" s="18" t="n">
        <v>510.01073435</v>
      </c>
      <c r="L16" s="20" t="n">
        <v>3.44665119</v>
      </c>
      <c r="M16" s="18" t="n">
        <v>392.25010125</v>
      </c>
      <c r="N16" s="20" t="n">
        <v>6.28627534</v>
      </c>
      <c r="O16" s="18" t="s">
        <v>481</v>
      </c>
      <c r="P16" s="20" t="s">
        <v>481</v>
      </c>
      <c r="Q16" s="18" t="s">
        <v>481</v>
      </c>
      <c r="R16" s="20" t="s">
        <v>481</v>
      </c>
      <c r="S16" s="18" t="s">
        <v>481</v>
      </c>
      <c r="T16" s="20" t="s">
        <v>481</v>
      </c>
      <c r="U16" s="18" t="n">
        <v>410.37063515</v>
      </c>
      <c r="V16" s="20" t="n">
        <v>7.30338187</v>
      </c>
    </row>
    <row r="17" spans="1:22">
      <c r="A17" s="15" t="s">
        <v>492</v>
      </c>
      <c r="B17" s="17" t="n">
        <v>6504</v>
      </c>
      <c r="C17" s="18">
        <f>(1262.0/B17*100)</f>
        <v/>
      </c>
      <c r="D17" s="19" t="n">
        <v>5242</v>
      </c>
      <c r="E17" s="18" t="n">
        <v>511.36563118</v>
      </c>
      <c r="F17" s="20" t="n">
        <v>5.47405818</v>
      </c>
      <c r="G17" s="18" t="n">
        <v>520.29648123</v>
      </c>
      <c r="H17" s="20" t="n">
        <v>4.46492046</v>
      </c>
      <c r="I17" s="18" t="n">
        <v>526.0992821900001</v>
      </c>
      <c r="J17" s="20" t="n">
        <v>3.52162918</v>
      </c>
      <c r="K17" s="18" t="n">
        <v>522.2238781</v>
      </c>
      <c r="L17" s="20" t="n">
        <v>4.01875916</v>
      </c>
      <c r="M17" s="18" t="n">
        <v>437.56462066</v>
      </c>
      <c r="N17" s="20" t="n">
        <v>9.030836430000001</v>
      </c>
      <c r="O17" s="18" t="s">
        <v>481</v>
      </c>
      <c r="P17" s="20" t="s">
        <v>481</v>
      </c>
      <c r="Q17" s="18" t="n">
        <v>362.96139732</v>
      </c>
      <c r="R17" s="20" t="n">
        <v>12.64520278</v>
      </c>
      <c r="S17" s="18" t="s">
        <v>481</v>
      </c>
      <c r="T17" s="20" t="s">
        <v>481</v>
      </c>
      <c r="U17" s="18" t="n">
        <v>475.49206845</v>
      </c>
      <c r="V17" s="20" t="n">
        <v>4.70995356</v>
      </c>
    </row>
    <row r="18" spans="1:22">
      <c r="A18" s="15" t="s">
        <v>493</v>
      </c>
      <c r="B18" s="17" t="n">
        <v>5532</v>
      </c>
      <c r="C18" s="18">
        <f>(29.0/B18*100)</f>
        <v/>
      </c>
      <c r="D18" s="19" t="n">
        <v>5503</v>
      </c>
      <c r="E18" s="18" t="n">
        <v>445.4006773</v>
      </c>
      <c r="F18" s="20" t="n">
        <v>4.5550547</v>
      </c>
      <c r="G18" s="18" t="n">
        <v>462.01473343</v>
      </c>
      <c r="H18" s="20" t="n">
        <v>4.80489368</v>
      </c>
      <c r="I18" s="18" t="n">
        <v>461.23098832</v>
      </c>
      <c r="J18" s="20" t="n">
        <v>4.46115586</v>
      </c>
      <c r="K18" s="18" t="n">
        <v>463.31248208</v>
      </c>
      <c r="L18" s="20" t="n">
        <v>4.46693377</v>
      </c>
      <c r="M18" s="18" t="n">
        <v>391.0034032</v>
      </c>
      <c r="N18" s="20" t="n">
        <v>9.97945679</v>
      </c>
      <c r="O18" s="18" t="s">
        <v>481</v>
      </c>
      <c r="P18" s="20" t="s">
        <v>481</v>
      </c>
      <c r="Q18" s="18" t="s">
        <v>481</v>
      </c>
      <c r="R18" s="20" t="s">
        <v>481</v>
      </c>
      <c r="S18" s="18" t="s">
        <v>481</v>
      </c>
      <c r="T18" s="20" t="s">
        <v>481</v>
      </c>
      <c r="U18" s="18" t="n">
        <v>389.92473177</v>
      </c>
      <c r="V18" s="20" t="n">
        <v>10.2648234</v>
      </c>
    </row>
    <row r="19" spans="1:22">
      <c r="A19" s="15" t="s">
        <v>494</v>
      </c>
      <c r="B19" s="17" t="n">
        <v>5658</v>
      </c>
      <c r="C19" s="18">
        <f>(178.0/B19*100)</f>
        <v/>
      </c>
      <c r="D19" s="19" t="n">
        <v>5480</v>
      </c>
      <c r="E19" s="18" t="n">
        <v>474.66140303</v>
      </c>
      <c r="F19" s="20" t="n">
        <v>4.20649843</v>
      </c>
      <c r="G19" s="18" t="n">
        <v>493.18113898</v>
      </c>
      <c r="H19" s="20" t="n">
        <v>3.66835168</v>
      </c>
      <c r="I19" s="18" t="n">
        <v>486.82775352</v>
      </c>
      <c r="J19" s="20" t="n">
        <v>4.10805814</v>
      </c>
      <c r="K19" s="18" t="n">
        <v>469.2741582</v>
      </c>
      <c r="L19" s="20" t="n">
        <v>4.52668474</v>
      </c>
      <c r="M19" s="18" t="n">
        <v>469.44549655</v>
      </c>
      <c r="N19" s="20" t="n">
        <v>7.71795137</v>
      </c>
      <c r="O19" s="18" t="s">
        <v>481</v>
      </c>
      <c r="P19" s="20" t="s">
        <v>481</v>
      </c>
      <c r="Q19" s="18" t="s">
        <v>481</v>
      </c>
      <c r="R19" s="20" t="s">
        <v>481</v>
      </c>
      <c r="S19" s="18" t="s">
        <v>481</v>
      </c>
      <c r="T19" s="20" t="s">
        <v>481</v>
      </c>
      <c r="U19" s="18" t="n">
        <v>412.00504177</v>
      </c>
      <c r="V19" s="20" t="n">
        <v>8.31156457</v>
      </c>
    </row>
    <row r="20" spans="1:22">
      <c r="A20" s="15" t="s">
        <v>495</v>
      </c>
      <c r="B20" s="17" t="n">
        <v>3371</v>
      </c>
      <c r="C20" s="18">
        <f>(75.0/B20*100)</f>
        <v/>
      </c>
      <c r="D20" s="19" t="n">
        <v>3296</v>
      </c>
      <c r="E20" s="18" t="n">
        <v>497.14919498</v>
      </c>
      <c r="F20" s="20" t="n">
        <v>3.80230181</v>
      </c>
      <c r="G20" s="18" t="n">
        <v>501.79656572</v>
      </c>
      <c r="H20" s="20" t="n">
        <v>3.76208537</v>
      </c>
      <c r="I20" s="18" t="n">
        <v>492.38403539</v>
      </c>
      <c r="J20" s="20" t="n">
        <v>3.31921856</v>
      </c>
      <c r="K20" s="18" t="n">
        <v>479.67237512</v>
      </c>
      <c r="L20" s="20" t="n">
        <v>5.71443141</v>
      </c>
      <c r="M20" s="18" t="n">
        <v>438.43210807</v>
      </c>
      <c r="N20" s="20" t="n">
        <v>7.17346823</v>
      </c>
      <c r="O20" s="18" t="s">
        <v>481</v>
      </c>
      <c r="P20" s="20" t="s">
        <v>481</v>
      </c>
      <c r="Q20" s="18" t="s">
        <v>481</v>
      </c>
      <c r="R20" s="20" t="s">
        <v>481</v>
      </c>
      <c r="S20" s="18" t="s">
        <v>481</v>
      </c>
      <c r="T20" s="20" t="s">
        <v>481</v>
      </c>
      <c r="U20" s="18" t="n">
        <v>420.21528969</v>
      </c>
      <c r="V20" s="20" t="n">
        <v>12.14341911</v>
      </c>
    </row>
    <row r="21" spans="1:22">
      <c r="A21" s="15" t="s">
        <v>496</v>
      </c>
      <c r="B21" s="17" t="n">
        <v>5741</v>
      </c>
      <c r="C21" s="18">
        <f>(47.0/B21*100)</f>
        <v/>
      </c>
      <c r="D21" s="19" t="n">
        <v>5694</v>
      </c>
      <c r="E21" s="18" t="n">
        <v>505.65858012</v>
      </c>
      <c r="F21" s="20" t="n">
        <v>3.12452731</v>
      </c>
      <c r="G21" s="18" t="n">
        <v>519.1330338499999</v>
      </c>
      <c r="H21" s="20" t="n">
        <v>2.61191458</v>
      </c>
      <c r="I21" s="18" t="n">
        <v>508.33101723</v>
      </c>
      <c r="J21" s="20" t="n">
        <v>2.76413542</v>
      </c>
      <c r="K21" s="18" t="n">
        <v>499.41277233</v>
      </c>
      <c r="L21" s="20" t="n">
        <v>3.88597957</v>
      </c>
      <c r="M21" s="18" t="n">
        <v>453.31234764</v>
      </c>
      <c r="N21" s="20" t="n">
        <v>6.2921512</v>
      </c>
      <c r="O21" s="18" t="s">
        <v>481</v>
      </c>
      <c r="P21" s="20" t="s">
        <v>481</v>
      </c>
      <c r="Q21" s="18" t="s">
        <v>481</v>
      </c>
      <c r="R21" s="20" t="s">
        <v>481</v>
      </c>
      <c r="S21" s="18" t="s">
        <v>481</v>
      </c>
      <c r="T21" s="20" t="s">
        <v>481</v>
      </c>
      <c r="U21" s="18" t="n">
        <v>446.46859434</v>
      </c>
      <c r="V21" s="20" t="n">
        <v>10.36064608</v>
      </c>
    </row>
    <row r="22" spans="1:22">
      <c r="A22" s="15" t="s">
        <v>497</v>
      </c>
      <c r="B22" s="17" t="n">
        <v>6598</v>
      </c>
      <c r="C22" s="18">
        <f>(36.0/B22*100)</f>
        <v/>
      </c>
      <c r="D22" s="19" t="n">
        <v>6562</v>
      </c>
      <c r="E22" s="18" t="n">
        <v>462.18680008</v>
      </c>
      <c r="F22" s="20" t="n">
        <v>4.73507242</v>
      </c>
      <c r="G22" s="18" t="n">
        <v>485.98492171</v>
      </c>
      <c r="H22" s="20" t="n">
        <v>4.93825672</v>
      </c>
      <c r="I22" s="18" t="n">
        <v>485.04669511</v>
      </c>
      <c r="J22" s="20" t="n">
        <v>4.00265506</v>
      </c>
      <c r="K22" s="18" t="n">
        <v>483.97735265</v>
      </c>
      <c r="L22" s="20" t="n">
        <v>4.93017596</v>
      </c>
      <c r="M22" s="18" t="n">
        <v>424.5505214</v>
      </c>
      <c r="N22" s="20" t="n">
        <v>12.09171373</v>
      </c>
      <c r="O22" s="18" t="s">
        <v>481</v>
      </c>
      <c r="P22" s="20" t="s">
        <v>481</v>
      </c>
      <c r="Q22" s="18" t="s">
        <v>481</v>
      </c>
      <c r="R22" s="20" t="s">
        <v>481</v>
      </c>
      <c r="S22" s="18" t="n">
        <v>487.66034327</v>
      </c>
      <c r="T22" s="20" t="n">
        <v>24.60303261</v>
      </c>
      <c r="U22" s="18" t="n">
        <v>395.09678135</v>
      </c>
      <c r="V22" s="20" t="n">
        <v>8.217400530000001</v>
      </c>
    </row>
    <row r="23" spans="1:22">
      <c r="A23" s="15" t="s">
        <v>498</v>
      </c>
      <c r="B23" s="17" t="n">
        <v>11583</v>
      </c>
      <c r="C23" s="18">
        <f>(235.0/B23*100)</f>
        <v/>
      </c>
      <c r="D23" s="19" t="n">
        <v>11348</v>
      </c>
      <c r="E23" s="18" t="n">
        <v>477.18282176</v>
      </c>
      <c r="F23" s="20" t="n">
        <v>4.93413559</v>
      </c>
      <c r="G23" s="18" t="n">
        <v>494.47358019</v>
      </c>
      <c r="H23" s="20" t="n">
        <v>4.5391013</v>
      </c>
      <c r="I23" s="18" t="n">
        <v>498.03969642</v>
      </c>
      <c r="J23" s="20" t="n">
        <v>3.65455355</v>
      </c>
      <c r="K23" s="18" t="n">
        <v>503.97298775</v>
      </c>
      <c r="L23" s="20" t="n">
        <v>3.84866491</v>
      </c>
      <c r="M23" s="18" t="n">
        <v>456.42298295</v>
      </c>
      <c r="N23" s="20" t="n">
        <v>6.22776086</v>
      </c>
      <c r="O23" s="18" t="s">
        <v>481</v>
      </c>
      <c r="P23" s="20" t="s">
        <v>481</v>
      </c>
      <c r="Q23" s="18" t="s">
        <v>481</v>
      </c>
      <c r="R23" s="20" t="s">
        <v>481</v>
      </c>
      <c r="S23" s="18" t="s">
        <v>481</v>
      </c>
      <c r="T23" s="20" t="s">
        <v>481</v>
      </c>
      <c r="U23" s="18" t="n">
        <v>424.2937603</v>
      </c>
      <c r="V23" s="20" t="n">
        <v>8.248634150000001</v>
      </c>
    </row>
    <row r="24" spans="1:22">
      <c r="A24" s="15" t="s">
        <v>499</v>
      </c>
      <c r="B24" s="17" t="n">
        <v>6647</v>
      </c>
      <c r="C24" s="18">
        <f>(7.0/B24*100)</f>
        <v/>
      </c>
      <c r="D24" s="19" t="n">
        <v>6640</v>
      </c>
      <c r="E24" s="18" t="n">
        <v>525.47584789</v>
      </c>
      <c r="F24" s="20" t="n">
        <v>4.339224</v>
      </c>
      <c r="G24" s="18" t="n">
        <v>541.41420672</v>
      </c>
      <c r="H24" s="20" t="n">
        <v>3.94181767</v>
      </c>
      <c r="I24" s="18" t="n">
        <v>541.29338107</v>
      </c>
      <c r="J24" s="20" t="n">
        <v>3.91682628</v>
      </c>
      <c r="K24" s="18" t="n">
        <v>527.13197042</v>
      </c>
      <c r="L24" s="20" t="n">
        <v>3.9516519</v>
      </c>
      <c r="M24" s="18" t="n">
        <v>484.53808905</v>
      </c>
      <c r="N24" s="20" t="n">
        <v>15.38063095</v>
      </c>
      <c r="O24" s="18" t="s">
        <v>481</v>
      </c>
      <c r="P24" s="20" t="s">
        <v>481</v>
      </c>
      <c r="Q24" s="18" t="s">
        <v>481</v>
      </c>
      <c r="R24" s="20" t="s">
        <v>481</v>
      </c>
      <c r="S24" s="18" t="s">
        <v>481</v>
      </c>
      <c r="T24" s="20" t="s">
        <v>481</v>
      </c>
      <c r="U24" s="18" t="n">
        <v>466.66896757</v>
      </c>
      <c r="V24" s="20" t="n">
        <v>12.69297804</v>
      </c>
    </row>
    <row r="25" spans="1:22">
      <c r="A25" s="15" t="s">
        <v>500</v>
      </c>
      <c r="B25" s="17" t="n">
        <v>5581</v>
      </c>
      <c r="C25" s="18">
        <f>(25.0/B25*100)</f>
        <v/>
      </c>
      <c r="D25" s="19" t="n">
        <v>5556</v>
      </c>
      <c r="E25" s="18" t="n">
        <v>536.29279119</v>
      </c>
      <c r="F25" s="20" t="n">
        <v>5.64824765</v>
      </c>
      <c r="G25" s="18" t="n">
        <v>535.2560200200001</v>
      </c>
      <c r="H25" s="20" t="n">
        <v>3.9630345</v>
      </c>
      <c r="I25" s="18" t="n">
        <v>535.06576183</v>
      </c>
      <c r="J25" s="20" t="n">
        <v>3.99343451</v>
      </c>
      <c r="K25" s="18" t="n">
        <v>516.09762012</v>
      </c>
      <c r="L25" s="20" t="n">
        <v>5.22892896</v>
      </c>
      <c r="M25" s="18" t="n">
        <v>433.74903496</v>
      </c>
      <c r="N25" s="20" t="n">
        <v>6.33413158</v>
      </c>
      <c r="O25" s="18" t="s">
        <v>481</v>
      </c>
      <c r="P25" s="20" t="s">
        <v>481</v>
      </c>
      <c r="Q25" s="18" t="s">
        <v>481</v>
      </c>
      <c r="R25" s="20" t="s">
        <v>481</v>
      </c>
      <c r="S25" s="18" t="s">
        <v>481</v>
      </c>
      <c r="T25" s="20" t="s">
        <v>481</v>
      </c>
      <c r="U25" s="18" t="n">
        <v>489.56052485</v>
      </c>
      <c r="V25" s="20" t="n">
        <v>18.2032117</v>
      </c>
    </row>
    <row r="26" spans="1:22">
      <c r="A26" s="15" t="s">
        <v>501</v>
      </c>
      <c r="B26" s="17" t="n">
        <v>4869</v>
      </c>
      <c r="C26" s="18">
        <f>(53.0/B26*100)</f>
        <v/>
      </c>
      <c r="D26" s="19" t="n">
        <v>4816</v>
      </c>
      <c r="E26" s="18" t="n">
        <v>491.1606408</v>
      </c>
      <c r="F26" s="20" t="n">
        <v>3.44424532</v>
      </c>
      <c r="G26" s="18" t="n">
        <v>491.1869104</v>
      </c>
      <c r="H26" s="20" t="n">
        <v>2.85792933</v>
      </c>
      <c r="I26" s="18" t="n">
        <v>478.22565825</v>
      </c>
      <c r="J26" s="20" t="n">
        <v>3.31495216</v>
      </c>
      <c r="K26" s="18" t="n">
        <v>478.83925161</v>
      </c>
      <c r="L26" s="20" t="n">
        <v>5.08231738</v>
      </c>
      <c r="M26" s="18" t="n">
        <v>454.2412473</v>
      </c>
      <c r="N26" s="20" t="n">
        <v>7.54007811</v>
      </c>
      <c r="O26" s="18" t="s">
        <v>481</v>
      </c>
      <c r="P26" s="20" t="s">
        <v>481</v>
      </c>
      <c r="Q26" s="18" t="s">
        <v>481</v>
      </c>
      <c r="R26" s="20" t="s">
        <v>481</v>
      </c>
      <c r="S26" s="18" t="s">
        <v>481</v>
      </c>
      <c r="T26" s="20" t="s">
        <v>481</v>
      </c>
      <c r="U26" s="18" t="n">
        <v>413.42896091</v>
      </c>
      <c r="V26" s="20" t="n">
        <v>9.16704749</v>
      </c>
    </row>
    <row r="27" spans="1:22">
      <c r="A27" s="15" t="s">
        <v>502</v>
      </c>
      <c r="B27" s="17" t="n">
        <v>5299</v>
      </c>
      <c r="C27" s="18">
        <f>(55.0/B27*100)</f>
        <v/>
      </c>
      <c r="D27" s="19" t="n">
        <v>5244</v>
      </c>
      <c r="E27" s="18" t="n">
        <v>479.95428045</v>
      </c>
      <c r="F27" s="20" t="n">
        <v>3.29866361</v>
      </c>
      <c r="G27" s="18" t="n">
        <v>501.36299251</v>
      </c>
      <c r="H27" s="20" t="n">
        <v>3.2445649</v>
      </c>
      <c r="I27" s="18" t="n">
        <v>509.42168909</v>
      </c>
      <c r="J27" s="20" t="n">
        <v>3.11439909</v>
      </c>
      <c r="K27" s="18" t="n">
        <v>488.01394989</v>
      </c>
      <c r="L27" s="20" t="n">
        <v>4.04056881</v>
      </c>
      <c r="M27" s="18" t="n">
        <v>423.78790135</v>
      </c>
      <c r="N27" s="20" t="n">
        <v>3.98999594</v>
      </c>
      <c r="O27" s="18" t="s">
        <v>481</v>
      </c>
      <c r="P27" s="20" t="s">
        <v>481</v>
      </c>
      <c r="Q27" s="18" t="s">
        <v>481</v>
      </c>
      <c r="R27" s="20" t="s">
        <v>481</v>
      </c>
      <c r="S27" s="18" t="s">
        <v>481</v>
      </c>
      <c r="T27" s="20" t="s">
        <v>481</v>
      </c>
      <c r="U27" s="18" t="n">
        <v>415.6031597</v>
      </c>
      <c r="V27" s="20" t="n">
        <v>7.60024499</v>
      </c>
    </row>
    <row r="28" spans="1:22">
      <c r="A28" s="15" t="s">
        <v>503</v>
      </c>
      <c r="B28" s="17" t="n">
        <v>7568</v>
      </c>
      <c r="C28" s="18">
        <f>(196.0/B28*100)</f>
        <v/>
      </c>
      <c r="D28" s="19" t="n">
        <v>7372</v>
      </c>
      <c r="E28" s="18" t="n">
        <v>408.05127933</v>
      </c>
      <c r="F28" s="20" t="n">
        <v>2.68742355</v>
      </c>
      <c r="G28" s="18" t="n">
        <v>419.17165583</v>
      </c>
      <c r="H28" s="20" t="n">
        <v>3.48055786</v>
      </c>
      <c r="I28" s="18" t="n">
        <v>405.49696591</v>
      </c>
      <c r="J28" s="20" t="n">
        <v>3.00628225</v>
      </c>
      <c r="K28" s="18" t="n">
        <v>412.57007352</v>
      </c>
      <c r="L28" s="20" t="n">
        <v>5.13678118</v>
      </c>
      <c r="M28" s="18" t="n">
        <v>404.13273028</v>
      </c>
      <c r="N28" s="20" t="n">
        <v>12.41326105</v>
      </c>
      <c r="O28" s="18" t="s">
        <v>481</v>
      </c>
      <c r="P28" s="20" t="s">
        <v>481</v>
      </c>
      <c r="Q28" s="18" t="s">
        <v>481</v>
      </c>
      <c r="R28" s="20" t="s">
        <v>481</v>
      </c>
      <c r="S28" s="18" t="s">
        <v>481</v>
      </c>
      <c r="T28" s="20" t="s">
        <v>481</v>
      </c>
      <c r="U28" s="18" t="n">
        <v>374.86919536</v>
      </c>
      <c r="V28" s="20" t="n">
        <v>6.69621689</v>
      </c>
    </row>
    <row r="29" spans="1:22">
      <c r="A29" s="15" t="s">
        <v>504</v>
      </c>
      <c r="B29" s="17" t="n">
        <v>5385</v>
      </c>
      <c r="C29" s="18">
        <f>(30.0/B29*100)</f>
        <v/>
      </c>
      <c r="D29" s="19" t="n">
        <v>5355</v>
      </c>
      <c r="E29" s="18" t="n">
        <v>505.71229142</v>
      </c>
      <c r="F29" s="20" t="n">
        <v>5.68010155</v>
      </c>
      <c r="G29" s="18" t="n">
        <v>536.23660577</v>
      </c>
      <c r="H29" s="20" t="n">
        <v>3.53128874</v>
      </c>
      <c r="I29" s="18" t="n">
        <v>522.32002535</v>
      </c>
      <c r="J29" s="20" t="n">
        <v>2.93187389</v>
      </c>
      <c r="K29" s="18" t="n">
        <v>503.17836792</v>
      </c>
      <c r="L29" s="20" t="n">
        <v>3.87790549</v>
      </c>
      <c r="M29" s="18" t="n">
        <v>510.11281269</v>
      </c>
      <c r="N29" s="20" t="n">
        <v>4.5702483</v>
      </c>
      <c r="O29" s="18" t="s">
        <v>481</v>
      </c>
      <c r="P29" s="20" t="s">
        <v>481</v>
      </c>
      <c r="Q29" s="18" t="n">
        <v>335.3902018</v>
      </c>
      <c r="R29" s="20" t="n">
        <v>12.1685767</v>
      </c>
      <c r="S29" s="18" t="s">
        <v>481</v>
      </c>
      <c r="T29" s="20" t="s">
        <v>481</v>
      </c>
      <c r="U29" s="18" t="n">
        <v>447.84667635</v>
      </c>
      <c r="V29" s="20" t="n">
        <v>9.502747169999999</v>
      </c>
    </row>
    <row r="30" spans="1:22">
      <c r="A30" s="15" t="s">
        <v>505</v>
      </c>
      <c r="B30" s="17" t="n">
        <v>4520</v>
      </c>
      <c r="C30" s="18">
        <f>(148.0/B30*100)</f>
        <v/>
      </c>
      <c r="D30" s="19" t="n">
        <v>4372</v>
      </c>
      <c r="E30" s="18" t="n">
        <v>508.06724925</v>
      </c>
      <c r="F30" s="20" t="n">
        <v>3.90176752</v>
      </c>
      <c r="G30" s="18" t="n">
        <v>508.00999769</v>
      </c>
      <c r="H30" s="20" t="n">
        <v>3.23024927</v>
      </c>
      <c r="I30" s="18" t="n">
        <v>506.19293945</v>
      </c>
      <c r="J30" s="20" t="n">
        <v>3.25640119</v>
      </c>
      <c r="K30" s="18" t="n">
        <v>500.57239916</v>
      </c>
      <c r="L30" s="20" t="n">
        <v>4.27424847</v>
      </c>
      <c r="M30" s="18" t="n">
        <v>422.17925588</v>
      </c>
      <c r="N30" s="20" t="n">
        <v>5.81826465</v>
      </c>
      <c r="O30" s="18" t="s">
        <v>481</v>
      </c>
      <c r="P30" s="20" t="s">
        <v>481</v>
      </c>
      <c r="Q30" s="18" t="s">
        <v>481</v>
      </c>
      <c r="R30" s="20" t="s">
        <v>481</v>
      </c>
      <c r="S30" s="18" t="s">
        <v>481</v>
      </c>
      <c r="T30" s="20" t="s">
        <v>481</v>
      </c>
      <c r="U30" s="18" t="n">
        <v>426.81461036</v>
      </c>
      <c r="V30" s="20" t="n">
        <v>9.883547439999999</v>
      </c>
    </row>
    <row r="31" spans="1:22">
      <c r="A31" s="15" t="s">
        <v>506</v>
      </c>
      <c r="B31" s="17" t="n">
        <v>5456</v>
      </c>
      <c r="C31" s="18">
        <f>(135.0/B31*100)</f>
        <v/>
      </c>
      <c r="D31" s="19" t="n">
        <v>5321</v>
      </c>
      <c r="E31" s="18" t="n">
        <v>498.16866796</v>
      </c>
      <c r="F31" s="20" t="n">
        <v>4.58807338</v>
      </c>
      <c r="G31" s="18" t="n">
        <v>505.98925493</v>
      </c>
      <c r="H31" s="20" t="n">
        <v>3.44017654</v>
      </c>
      <c r="I31" s="18" t="n">
        <v>510.3210502</v>
      </c>
      <c r="J31" s="20" t="n">
        <v>2.6823649</v>
      </c>
      <c r="K31" s="18" t="n">
        <v>505.27011382</v>
      </c>
      <c r="L31" s="20" t="n">
        <v>3.46711804</v>
      </c>
      <c r="M31" s="18" t="s">
        <v>481</v>
      </c>
      <c r="N31" s="20" t="s">
        <v>481</v>
      </c>
      <c r="O31" s="18" t="s">
        <v>481</v>
      </c>
      <c r="P31" s="20" t="s">
        <v>481</v>
      </c>
      <c r="Q31" s="18" t="s">
        <v>481</v>
      </c>
      <c r="R31" s="20" t="s">
        <v>481</v>
      </c>
      <c r="S31" s="18" t="s">
        <v>481</v>
      </c>
      <c r="T31" s="20" t="s">
        <v>481</v>
      </c>
      <c r="U31" s="18" t="n">
        <v>425.89590907</v>
      </c>
      <c r="V31" s="20" t="n">
        <v>6.55819447</v>
      </c>
    </row>
    <row r="32" spans="1:22">
      <c r="A32" s="15" t="s">
        <v>507</v>
      </c>
      <c r="B32" s="17" t="n">
        <v>4478</v>
      </c>
      <c r="C32" s="18">
        <f>(6.0/B32*100)</f>
        <v/>
      </c>
      <c r="D32" s="19" t="n">
        <v>4472</v>
      </c>
      <c r="E32" s="18" t="n">
        <v>492.68128493</v>
      </c>
      <c r="F32" s="20" t="n">
        <v>4.68294891</v>
      </c>
      <c r="G32" s="18" t="n">
        <v>512.20506303</v>
      </c>
      <c r="H32" s="20" t="n">
        <v>3.25666929</v>
      </c>
      <c r="I32" s="18" t="n">
        <v>510.88209294</v>
      </c>
      <c r="J32" s="20" t="n">
        <v>2.85004596</v>
      </c>
      <c r="K32" s="18" t="n">
        <v>502.40831728</v>
      </c>
      <c r="L32" s="20" t="n">
        <v>3.84614326</v>
      </c>
      <c r="M32" s="18" t="n">
        <v>411.26327339</v>
      </c>
      <c r="N32" s="20" t="n">
        <v>12.39222594</v>
      </c>
      <c r="O32" s="18" t="s">
        <v>481</v>
      </c>
      <c r="P32" s="20" t="s">
        <v>481</v>
      </c>
      <c r="Q32" s="18" t="s">
        <v>481</v>
      </c>
      <c r="R32" s="20" t="s">
        <v>481</v>
      </c>
      <c r="S32" s="18" t="s">
        <v>481</v>
      </c>
      <c r="T32" s="20" t="s">
        <v>481</v>
      </c>
      <c r="U32" s="18" t="n">
        <v>466.25465896</v>
      </c>
      <c r="V32" s="20" t="n">
        <v>13.62245659</v>
      </c>
    </row>
    <row r="33" spans="1:22">
      <c r="A33" s="15" t="s">
        <v>508</v>
      </c>
      <c r="B33" s="17" t="n">
        <v>7325</v>
      </c>
      <c r="C33" s="18">
        <f>(78.0/B33*100)</f>
        <v/>
      </c>
      <c r="D33" s="19" t="n">
        <v>7247</v>
      </c>
      <c r="E33" s="18" t="n">
        <v>483.42913587</v>
      </c>
      <c r="F33" s="20" t="n">
        <v>4.09755421</v>
      </c>
      <c r="G33" s="18" t="n">
        <v>508.47587521</v>
      </c>
      <c r="H33" s="20" t="n">
        <v>4.39479564</v>
      </c>
      <c r="I33" s="18" t="n">
        <v>492.84201663</v>
      </c>
      <c r="J33" s="20" t="n">
        <v>4.42822132</v>
      </c>
      <c r="K33" s="18" t="n">
        <v>497.42126981</v>
      </c>
      <c r="L33" s="20" t="n">
        <v>6.91819151</v>
      </c>
      <c r="M33" s="18" t="n">
        <v>489.45728579</v>
      </c>
      <c r="N33" s="20" t="n">
        <v>3.51800922</v>
      </c>
      <c r="O33" s="18" t="s">
        <v>481</v>
      </c>
      <c r="P33" s="20" t="s">
        <v>481</v>
      </c>
      <c r="Q33" s="18" t="s">
        <v>481</v>
      </c>
      <c r="R33" s="20" t="s">
        <v>481</v>
      </c>
      <c r="S33" s="18" t="s">
        <v>481</v>
      </c>
      <c r="T33" s="20" t="s">
        <v>481</v>
      </c>
      <c r="U33" s="18" t="n">
        <v>436.45158255</v>
      </c>
      <c r="V33" s="20" t="n">
        <v>10.83132362</v>
      </c>
    </row>
    <row r="34" spans="1:22">
      <c r="A34" s="15" t="s">
        <v>509</v>
      </c>
      <c r="B34" s="17" t="n">
        <v>6350</v>
      </c>
      <c r="C34" s="18">
        <f>(67.0/B34*100)</f>
        <v/>
      </c>
      <c r="D34" s="19" t="n">
        <v>6283</v>
      </c>
      <c r="E34" s="18" t="n">
        <v>470.90301932</v>
      </c>
      <c r="F34" s="20" t="n">
        <v>4.09426104</v>
      </c>
      <c r="G34" s="18" t="n">
        <v>500.3316861</v>
      </c>
      <c r="H34" s="20" t="n">
        <v>3.02702887</v>
      </c>
      <c r="I34" s="18" t="n">
        <v>491.48446796</v>
      </c>
      <c r="J34" s="20" t="n">
        <v>3.28676158</v>
      </c>
      <c r="K34" s="18" t="n">
        <v>471.61989146</v>
      </c>
      <c r="L34" s="20" t="n">
        <v>3.9896782</v>
      </c>
      <c r="M34" s="18" t="n">
        <v>431.08701148</v>
      </c>
      <c r="N34" s="20" t="n">
        <v>12.51358448</v>
      </c>
      <c r="O34" s="18" t="s">
        <v>481</v>
      </c>
      <c r="P34" s="20" t="s">
        <v>481</v>
      </c>
      <c r="Q34" s="18" t="n">
        <v>336.51078337</v>
      </c>
      <c r="R34" s="20" t="n">
        <v>12.24828707</v>
      </c>
      <c r="S34" s="18" t="s">
        <v>481</v>
      </c>
      <c r="T34" s="20" t="s">
        <v>481</v>
      </c>
      <c r="U34" s="18" t="n">
        <v>402.17907868</v>
      </c>
      <c r="V34" s="20" t="n">
        <v>8.980947240000001</v>
      </c>
    </row>
    <row r="35" spans="1:22">
      <c r="A35" s="15" t="s">
        <v>510</v>
      </c>
      <c r="B35" s="17" t="n">
        <v>6406</v>
      </c>
      <c r="C35" s="18">
        <f>(50.0/B35*100)</f>
        <v/>
      </c>
      <c r="D35" s="19" t="n">
        <v>6356</v>
      </c>
      <c r="E35" s="18" t="n">
        <v>500.00312786</v>
      </c>
      <c r="F35" s="20" t="n">
        <v>6.52241911</v>
      </c>
      <c r="G35" s="18" t="n">
        <v>506.07655791</v>
      </c>
      <c r="H35" s="20" t="n">
        <v>4.66819035</v>
      </c>
      <c r="I35" s="18" t="n">
        <v>515.12205684</v>
      </c>
      <c r="J35" s="20" t="n">
        <v>4.16654361</v>
      </c>
      <c r="K35" s="18" t="n">
        <v>509.76763758</v>
      </c>
      <c r="L35" s="20" t="n">
        <v>5.86427108</v>
      </c>
      <c r="M35" s="18" t="n">
        <v>514.86266033</v>
      </c>
      <c r="N35" s="20" t="n">
        <v>1.77754029</v>
      </c>
      <c r="O35" s="18" t="s">
        <v>481</v>
      </c>
      <c r="P35" s="20" t="s">
        <v>481</v>
      </c>
      <c r="Q35" s="18" t="n">
        <v>349.78970242</v>
      </c>
      <c r="R35" s="20" t="n">
        <v>6.90672373</v>
      </c>
      <c r="S35" s="18" t="s">
        <v>481</v>
      </c>
      <c r="T35" s="20" t="s">
        <v>481</v>
      </c>
      <c r="U35" s="18" t="n">
        <v>453.8245406</v>
      </c>
      <c r="V35" s="20" t="n">
        <v>12.95718902</v>
      </c>
    </row>
    <row r="36" spans="1:22">
      <c r="A36" s="15" t="s">
        <v>511</v>
      </c>
      <c r="B36" s="17" t="n">
        <v>6736</v>
      </c>
      <c r="C36" s="18">
        <f>(42.0/B36*100)</f>
        <v/>
      </c>
      <c r="D36" s="19" t="n">
        <v>6694</v>
      </c>
      <c r="E36" s="18" t="n">
        <v>486.69839023</v>
      </c>
      <c r="F36" s="20" t="n">
        <v>4.33089117</v>
      </c>
      <c r="G36" s="18" t="n">
        <v>497.46653661</v>
      </c>
      <c r="H36" s="20" t="n">
        <v>2.97792759</v>
      </c>
      <c r="I36" s="18" t="n">
        <v>494.80517351</v>
      </c>
      <c r="J36" s="20" t="n">
        <v>3.27697079</v>
      </c>
      <c r="K36" s="18" t="n">
        <v>480.86877067</v>
      </c>
      <c r="L36" s="20" t="n">
        <v>4.08796749</v>
      </c>
      <c r="M36" s="18" t="n">
        <v>467.60582163</v>
      </c>
      <c r="N36" s="20" t="n">
        <v>3.41039353</v>
      </c>
      <c r="O36" s="18" t="s">
        <v>481</v>
      </c>
      <c r="P36" s="20" t="s">
        <v>481</v>
      </c>
      <c r="Q36" s="18" t="s">
        <v>481</v>
      </c>
      <c r="R36" s="20" t="s">
        <v>481</v>
      </c>
      <c r="S36" s="18" t="s">
        <v>481</v>
      </c>
      <c r="T36" s="20" t="s">
        <v>481</v>
      </c>
      <c r="U36" s="18" t="n">
        <v>429.92786743</v>
      </c>
      <c r="V36" s="20" t="n">
        <v>8.206992400000001</v>
      </c>
    </row>
    <row r="37" spans="1:22">
      <c r="A37" s="15" t="s">
        <v>512</v>
      </c>
      <c r="B37" s="17" t="n">
        <v>5458</v>
      </c>
      <c r="C37" s="18">
        <f>(88.0/B37*100)</f>
        <v/>
      </c>
      <c r="D37" s="19" t="n">
        <v>5370</v>
      </c>
      <c r="E37" s="18" t="n">
        <v>496.85959734</v>
      </c>
      <c r="F37" s="20" t="n">
        <v>4.72409575</v>
      </c>
      <c r="G37" s="18" t="n">
        <v>507.38453385</v>
      </c>
      <c r="H37" s="20" t="n">
        <v>3.5684116</v>
      </c>
      <c r="I37" s="18" t="n">
        <v>504.4030006</v>
      </c>
      <c r="J37" s="20" t="n">
        <v>3.11475263</v>
      </c>
      <c r="K37" s="18" t="n">
        <v>498.66503734</v>
      </c>
      <c r="L37" s="20" t="n">
        <v>5.87683887</v>
      </c>
      <c r="M37" s="18" t="n">
        <v>398.61657436</v>
      </c>
      <c r="N37" s="20" t="n">
        <v>8.69317599</v>
      </c>
      <c r="O37" s="18" t="s">
        <v>481</v>
      </c>
      <c r="P37" s="20" t="s">
        <v>481</v>
      </c>
      <c r="Q37" s="18" t="s">
        <v>481</v>
      </c>
      <c r="R37" s="20" t="s">
        <v>481</v>
      </c>
      <c r="S37" s="18" t="s">
        <v>481</v>
      </c>
      <c r="T37" s="20" t="s">
        <v>481</v>
      </c>
      <c r="U37" s="18" t="n">
        <v>417.75825938</v>
      </c>
      <c r="V37" s="20" t="n">
        <v>7.37564272</v>
      </c>
    </row>
    <row r="38" spans="1:22">
      <c r="A38" s="15" t="s">
        <v>513</v>
      </c>
      <c r="B38" s="17" t="n">
        <v>5860</v>
      </c>
      <c r="C38" s="18">
        <f>(20.0/B38*100)</f>
        <v/>
      </c>
      <c r="D38" s="19" t="n">
        <v>5840</v>
      </c>
      <c r="E38" s="18" t="n">
        <v>507.07394082</v>
      </c>
      <c r="F38" s="20" t="n">
        <v>4.42692158</v>
      </c>
      <c r="G38" s="18" t="n">
        <v>530.85487018</v>
      </c>
      <c r="H38" s="20" t="n">
        <v>3.87175203</v>
      </c>
      <c r="I38" s="18" t="n">
        <v>539.0779044</v>
      </c>
      <c r="J38" s="20" t="n">
        <v>3.87557009</v>
      </c>
      <c r="K38" s="18" t="n">
        <v>534.0962333799999</v>
      </c>
      <c r="L38" s="20" t="n">
        <v>4.57541772</v>
      </c>
      <c r="M38" s="18" t="n">
        <v>484.7089518</v>
      </c>
      <c r="N38" s="20" t="n">
        <v>6.53951454</v>
      </c>
      <c r="O38" s="18" t="s">
        <v>481</v>
      </c>
      <c r="P38" s="20" t="s">
        <v>481</v>
      </c>
      <c r="Q38" s="18" t="s">
        <v>481</v>
      </c>
      <c r="R38" s="20" t="s">
        <v>481</v>
      </c>
      <c r="S38" s="18" t="s">
        <v>481</v>
      </c>
      <c r="T38" s="20" t="s">
        <v>481</v>
      </c>
      <c r="U38" s="18" t="n">
        <v>463.69434268</v>
      </c>
      <c r="V38" s="20" t="n">
        <v>8.38834859</v>
      </c>
    </row>
    <row r="39" spans="1:22">
      <c r="A39" s="15" t="s">
        <v>514</v>
      </c>
      <c r="B39" s="17" t="n">
        <v>5895</v>
      </c>
      <c r="C39" s="18">
        <f>(33.0/B39*100)</f>
        <v/>
      </c>
      <c r="D39" s="19" t="n">
        <v>5862</v>
      </c>
      <c r="E39" s="18" t="n">
        <v>413.55212795</v>
      </c>
      <c r="F39" s="20" t="n">
        <v>4.63796077</v>
      </c>
      <c r="G39" s="18" t="n">
        <v>431.52980833</v>
      </c>
      <c r="H39" s="20" t="n">
        <v>5.50249777</v>
      </c>
      <c r="I39" s="18" t="n">
        <v>432.25400663</v>
      </c>
      <c r="J39" s="20" t="n">
        <v>4.73543526</v>
      </c>
      <c r="K39" s="18" t="n">
        <v>422.57548183</v>
      </c>
      <c r="L39" s="20" t="n">
        <v>6.74799532</v>
      </c>
      <c r="M39" s="18" t="n">
        <v>387.11765216</v>
      </c>
      <c r="N39" s="20" t="n">
        <v>6.25137534</v>
      </c>
      <c r="O39" s="18" t="s">
        <v>481</v>
      </c>
      <c r="P39" s="20" t="s">
        <v>481</v>
      </c>
      <c r="Q39" s="18" t="s">
        <v>481</v>
      </c>
      <c r="R39" s="20" t="s">
        <v>481</v>
      </c>
      <c r="S39" s="18" t="s">
        <v>481</v>
      </c>
      <c r="T39" s="20" t="s">
        <v>481</v>
      </c>
      <c r="U39" s="18" t="n">
        <v>371.67656466</v>
      </c>
      <c r="V39" s="20" t="n">
        <v>10.16234785</v>
      </c>
    </row>
    <row r="40" spans="1:22">
      <c r="A40" s="15" t="s">
        <v>515</v>
      </c>
      <c r="B40" s="17" t="n">
        <v>14157</v>
      </c>
      <c r="C40" s="18">
        <f>(359.0/B40*100)</f>
        <v/>
      </c>
      <c r="D40" s="19" t="n">
        <v>13798</v>
      </c>
      <c r="E40" s="18" t="n">
        <v>494.346668</v>
      </c>
      <c r="F40" s="20" t="n">
        <v>3.70239477</v>
      </c>
      <c r="G40" s="18" t="n">
        <v>508.08046603</v>
      </c>
      <c r="H40" s="20" t="n">
        <v>2.94218575</v>
      </c>
      <c r="I40" s="18" t="n">
        <v>500.17267698</v>
      </c>
      <c r="J40" s="20" t="n">
        <v>3.46294077</v>
      </c>
      <c r="K40" s="18" t="n">
        <v>489.52754196</v>
      </c>
      <c r="L40" s="20" t="n">
        <v>3.97659308</v>
      </c>
      <c r="M40" s="18" t="n">
        <v>414.04269234</v>
      </c>
      <c r="N40" s="20" t="n">
        <v>6.08916014</v>
      </c>
      <c r="O40" s="18" t="s">
        <v>481</v>
      </c>
      <c r="P40" s="20" t="s">
        <v>481</v>
      </c>
      <c r="Q40" s="18" t="s">
        <v>481</v>
      </c>
      <c r="R40" s="20" t="s">
        <v>481</v>
      </c>
      <c r="S40" s="18" t="s">
        <v>481</v>
      </c>
      <c r="T40" s="20" t="s">
        <v>481</v>
      </c>
      <c r="U40" s="18" t="n">
        <v>414.78813778</v>
      </c>
      <c r="V40" s="20" t="n">
        <v>7.50707097</v>
      </c>
    </row>
    <row r="41" spans="1:22">
      <c r="A41" s="15" t="s">
        <v>516</v>
      </c>
      <c r="B41" s="17" t="n">
        <v>5712</v>
      </c>
      <c r="C41" s="18">
        <f>(47.0/B41*100)</f>
        <v/>
      </c>
      <c r="D41" s="19" t="n">
        <v>5665</v>
      </c>
      <c r="E41" s="18" t="n">
        <v>471.47101026</v>
      </c>
      <c r="F41" s="20" t="n">
        <v>4.48541021</v>
      </c>
      <c r="G41" s="18" t="n">
        <v>480.79129948</v>
      </c>
      <c r="H41" s="20" t="n">
        <v>3.93111073</v>
      </c>
      <c r="I41" s="18" t="n">
        <v>473.9569577</v>
      </c>
      <c r="J41" s="20" t="n">
        <v>3.607283</v>
      </c>
      <c r="K41" s="18" t="n">
        <v>475.80121262</v>
      </c>
      <c r="L41" s="20" t="n">
        <v>5.0032953</v>
      </c>
      <c r="M41" s="18" t="n">
        <v>431.51482993</v>
      </c>
      <c r="N41" s="20" t="n">
        <v>6.27770112</v>
      </c>
      <c r="O41" s="18" t="s">
        <v>481</v>
      </c>
      <c r="P41" s="20" t="s">
        <v>481</v>
      </c>
      <c r="Q41" s="18" t="n">
        <v>392.51815558</v>
      </c>
      <c r="R41" s="20" t="n">
        <v>16.89642718</v>
      </c>
      <c r="S41" s="18" t="s">
        <v>481</v>
      </c>
      <c r="T41" s="20" t="s">
        <v>481</v>
      </c>
      <c r="U41" s="18" t="n">
        <v>407.9548501</v>
      </c>
      <c r="V41" s="20" t="n">
        <v>10.76633604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355.10589304</v>
      </c>
      <c r="F45" s="20" t="n">
        <v>3.33905316</v>
      </c>
      <c r="G45" s="18" t="n">
        <v>364.2565867</v>
      </c>
      <c r="H45" s="20" t="n">
        <v>3.98275029</v>
      </c>
      <c r="I45" s="18" t="n">
        <v>365.49151123</v>
      </c>
      <c r="J45" s="20" t="n">
        <v>3.82781209</v>
      </c>
      <c r="K45" s="18" t="n">
        <v>363.8038828</v>
      </c>
      <c r="L45" s="20" t="n">
        <v>6.02102462</v>
      </c>
      <c r="M45" s="18" t="s">
        <v>481</v>
      </c>
      <c r="N45" s="20" t="s">
        <v>481</v>
      </c>
      <c r="O45" s="18" t="s">
        <v>481</v>
      </c>
      <c r="P45" s="20" t="s">
        <v>481</v>
      </c>
      <c r="Q45" s="18" t="n">
        <v>311.9840428</v>
      </c>
      <c r="R45" s="20" t="n">
        <v>42.86108737</v>
      </c>
      <c r="S45" s="18" t="n">
        <v>366.39437258</v>
      </c>
      <c r="T45" s="20" t="n">
        <v>19.97576512</v>
      </c>
      <c r="U45" s="18" t="n">
        <v>336.98533514</v>
      </c>
      <c r="V45" s="20" t="n">
        <v>6.87907888</v>
      </c>
    </row>
    <row r="46" spans="1:22">
      <c r="A46" s="15" t="s">
        <v>521</v>
      </c>
      <c r="B46" s="17" t="n">
        <v>23141</v>
      </c>
      <c r="C46" s="18">
        <f>(1857.0/B46*100)</f>
        <v/>
      </c>
      <c r="D46" s="19" t="n">
        <v>21284</v>
      </c>
      <c r="E46" s="18" t="n">
        <v>387.69910057</v>
      </c>
      <c r="F46" s="20" t="n">
        <v>3.83730992</v>
      </c>
      <c r="G46" s="18" t="n">
        <v>403.71843508</v>
      </c>
      <c r="H46" s="20" t="n">
        <v>4.15148489</v>
      </c>
      <c r="I46" s="18" t="n">
        <v>400.35441925</v>
      </c>
      <c r="J46" s="20" t="n">
        <v>3.49970712</v>
      </c>
      <c r="K46" s="18" t="n">
        <v>385.33495425</v>
      </c>
      <c r="L46" s="20" t="n">
        <v>5.79588589</v>
      </c>
      <c r="M46" s="18" t="n">
        <v>337.5417534</v>
      </c>
      <c r="N46" s="20" t="n">
        <v>3.26574895</v>
      </c>
      <c r="O46" s="18" t="s">
        <v>481</v>
      </c>
      <c r="P46" s="20" t="s">
        <v>481</v>
      </c>
      <c r="Q46" s="18" t="s">
        <v>481</v>
      </c>
      <c r="R46" s="20" t="s">
        <v>481</v>
      </c>
      <c r="S46" s="18" t="s">
        <v>481</v>
      </c>
      <c r="T46" s="20" t="s">
        <v>481</v>
      </c>
      <c r="U46" s="18" t="n">
        <v>344.7742903</v>
      </c>
      <c r="V46" s="20" t="n">
        <v>3.90387447</v>
      </c>
    </row>
    <row r="47" spans="1:22">
      <c r="A47" s="15" t="s">
        <v>522</v>
      </c>
      <c r="B47" s="17" t="n">
        <v>5928</v>
      </c>
      <c r="C47" s="18">
        <f>(223.0/B47*100)</f>
        <v/>
      </c>
      <c r="D47" s="19" t="n">
        <v>5705</v>
      </c>
      <c r="E47" s="18" t="n">
        <v>444.39262205</v>
      </c>
      <c r="F47" s="20" t="n">
        <v>4.81723421</v>
      </c>
      <c r="G47" s="18" t="n">
        <v>454.00077007</v>
      </c>
      <c r="H47" s="20" t="n">
        <v>4.33601805</v>
      </c>
      <c r="I47" s="18" t="n">
        <v>464.23600447</v>
      </c>
      <c r="J47" s="20" t="n">
        <v>4.45390304</v>
      </c>
      <c r="K47" s="18" t="n">
        <v>460.70280882</v>
      </c>
      <c r="L47" s="20" t="n">
        <v>6.60664068</v>
      </c>
      <c r="M47" s="18" t="n">
        <v>368.1951933</v>
      </c>
      <c r="N47" s="20" t="n">
        <v>6.312425</v>
      </c>
      <c r="O47" s="18" t="s">
        <v>481</v>
      </c>
      <c r="P47" s="20" t="s">
        <v>481</v>
      </c>
      <c r="Q47" s="18" t="s">
        <v>481</v>
      </c>
      <c r="R47" s="20" t="s">
        <v>481</v>
      </c>
      <c r="S47" s="18" t="s">
        <v>481</v>
      </c>
      <c r="T47" s="20" t="s">
        <v>481</v>
      </c>
      <c r="U47" s="18" t="n">
        <v>388.7367536</v>
      </c>
      <c r="V47" s="20" t="n">
        <v>6.42566782</v>
      </c>
    </row>
    <row r="48" spans="1:22">
      <c r="A48" s="15" t="s">
        <v>523</v>
      </c>
      <c r="B48" s="17" t="n">
        <v>9841</v>
      </c>
      <c r="C48" s="18">
        <f>(7.0/B48*100)</f>
        <v/>
      </c>
      <c r="D48" s="19" t="n">
        <v>9834</v>
      </c>
      <c r="E48" s="18" t="n">
        <v>553.78198513</v>
      </c>
      <c r="F48" s="20" t="n">
        <v>6.9847538</v>
      </c>
      <c r="G48" s="18" t="n">
        <v>560.3672076399999</v>
      </c>
      <c r="H48" s="20" t="n">
        <v>6.59353792</v>
      </c>
      <c r="I48" s="18" t="n">
        <v>528.69316405</v>
      </c>
      <c r="J48" s="20" t="n">
        <v>5.03305039</v>
      </c>
      <c r="K48" s="18" t="n">
        <v>513.5871385</v>
      </c>
      <c r="L48" s="20" t="n">
        <v>6.11338178</v>
      </c>
      <c r="M48" s="18" t="n">
        <v>484.09279329</v>
      </c>
      <c r="N48" s="20" t="n">
        <v>7.99371132</v>
      </c>
      <c r="O48" s="18" t="s">
        <v>481</v>
      </c>
      <c r="P48" s="20" t="s">
        <v>481</v>
      </c>
      <c r="Q48" s="18" t="s">
        <v>481</v>
      </c>
      <c r="R48" s="20" t="s">
        <v>481</v>
      </c>
      <c r="S48" s="18" t="s">
        <v>481</v>
      </c>
      <c r="T48" s="20" t="s">
        <v>481</v>
      </c>
      <c r="U48" s="18" t="n">
        <v>444.49501543</v>
      </c>
      <c r="V48" s="20" t="n">
        <v>15.44805212</v>
      </c>
    </row>
    <row r="49" spans="1:22">
      <c r="A49" s="15" t="s">
        <v>524</v>
      </c>
      <c r="B49" s="17" t="n">
        <v>6349</v>
      </c>
      <c r="C49" s="18">
        <f>(56.0/B49*100)</f>
        <v/>
      </c>
      <c r="D49" s="19" t="n">
        <v>6293</v>
      </c>
      <c r="E49" s="18" t="n">
        <v>400.93596377</v>
      </c>
      <c r="F49" s="20" t="n">
        <v>4.32626106</v>
      </c>
      <c r="G49" s="18" t="n">
        <v>419.51963198</v>
      </c>
      <c r="H49" s="20" t="n">
        <v>4.15728431</v>
      </c>
      <c r="I49" s="18" t="n">
        <v>414.29139531</v>
      </c>
      <c r="J49" s="20" t="n">
        <v>4.08373128</v>
      </c>
      <c r="K49" s="18" t="n">
        <v>404.59705048</v>
      </c>
      <c r="L49" s="20" t="n">
        <v>4.43910879</v>
      </c>
      <c r="M49" s="18" t="s">
        <v>481</v>
      </c>
      <c r="N49" s="20" t="s">
        <v>481</v>
      </c>
      <c r="O49" s="18" t="s">
        <v>481</v>
      </c>
      <c r="P49" s="20" t="s">
        <v>481</v>
      </c>
      <c r="Q49" s="18" t="s">
        <v>481</v>
      </c>
      <c r="R49" s="20" t="s">
        <v>481</v>
      </c>
      <c r="S49" s="18" t="n">
        <v>366.54006094</v>
      </c>
      <c r="T49" s="20" t="n">
        <v>42.75897244</v>
      </c>
      <c r="U49" s="18" t="n">
        <v>358.47934731</v>
      </c>
      <c r="V49" s="20" t="n">
        <v>10.14851401</v>
      </c>
    </row>
    <row r="50" spans="1:22">
      <c r="A50" s="15" t="s">
        <v>525</v>
      </c>
      <c r="B50" s="17" t="n">
        <v>11795</v>
      </c>
      <c r="C50" s="18">
        <f>(260.0/B50*100)</f>
        <v/>
      </c>
      <c r="D50" s="19" t="n">
        <v>11535</v>
      </c>
      <c r="E50" s="18" t="n">
        <v>386.87209336</v>
      </c>
      <c r="F50" s="20" t="n">
        <v>2.86981063</v>
      </c>
      <c r="G50" s="18" t="n">
        <v>398.21510842</v>
      </c>
      <c r="H50" s="20" t="n">
        <v>2.71320788</v>
      </c>
      <c r="I50" s="18" t="n">
        <v>394.70948223</v>
      </c>
      <c r="J50" s="20" t="n">
        <v>3.03372751</v>
      </c>
      <c r="K50" s="18" t="n">
        <v>391.53675634</v>
      </c>
      <c r="L50" s="20" t="n">
        <v>5.55467408</v>
      </c>
      <c r="M50" s="18" t="n">
        <v>347.83550743</v>
      </c>
      <c r="N50" s="20" t="n">
        <v>9.218126939999999</v>
      </c>
      <c r="O50" s="18" t="s">
        <v>481</v>
      </c>
      <c r="P50" s="20" t="s">
        <v>481</v>
      </c>
      <c r="Q50" s="18" t="s">
        <v>481</v>
      </c>
      <c r="R50" s="20" t="s">
        <v>481</v>
      </c>
      <c r="S50" s="18" t="s">
        <v>481</v>
      </c>
      <c r="T50" s="20" t="s">
        <v>481</v>
      </c>
      <c r="U50" s="18" t="n">
        <v>340.42701314</v>
      </c>
      <c r="V50" s="20" t="n">
        <v>9.420227000000001</v>
      </c>
    </row>
    <row r="51" spans="1:22">
      <c r="A51" s="15" t="s">
        <v>526</v>
      </c>
      <c r="B51" s="17" t="n">
        <v>6866</v>
      </c>
      <c r="C51" s="18">
        <f>(114.0/B51*100)</f>
        <v/>
      </c>
      <c r="D51" s="19" t="n">
        <v>6752</v>
      </c>
      <c r="E51" s="18" t="n">
        <v>403.20007107</v>
      </c>
      <c r="F51" s="20" t="n">
        <v>3.26469638</v>
      </c>
      <c r="G51" s="18" t="n">
        <v>417.74679528</v>
      </c>
      <c r="H51" s="20" t="n">
        <v>4.03138457</v>
      </c>
      <c r="I51" s="18" t="n">
        <v>401.99268067</v>
      </c>
      <c r="J51" s="20" t="n">
        <v>3.84012811</v>
      </c>
      <c r="K51" s="18" t="n">
        <v>395.36260642</v>
      </c>
      <c r="L51" s="20" t="n">
        <v>5.55003138</v>
      </c>
      <c r="M51" s="18" t="n">
        <v>373.93188865</v>
      </c>
      <c r="N51" s="20" t="n">
        <v>6.27375186</v>
      </c>
      <c r="O51" s="18" t="s">
        <v>481</v>
      </c>
      <c r="P51" s="20" t="s">
        <v>481</v>
      </c>
      <c r="Q51" s="18" t="n">
        <v>380.5422133</v>
      </c>
      <c r="R51" s="20" t="n">
        <v>4.31283207</v>
      </c>
      <c r="S51" s="18" t="s">
        <v>481</v>
      </c>
      <c r="T51" s="20" t="s">
        <v>481</v>
      </c>
      <c r="U51" s="18" t="n">
        <v>363.40216261</v>
      </c>
      <c r="V51" s="20" t="n">
        <v>6.31913839</v>
      </c>
    </row>
    <row r="52" spans="1:22">
      <c r="A52" s="15" t="s">
        <v>527</v>
      </c>
      <c r="B52" s="17" t="n">
        <v>5809</v>
      </c>
      <c r="C52" s="18">
        <f>(88.0/B52*100)</f>
        <v/>
      </c>
      <c r="D52" s="19" t="n">
        <v>5721</v>
      </c>
      <c r="E52" s="18" t="n">
        <v>461.33019219</v>
      </c>
      <c r="F52" s="20" t="n">
        <v>3.74392926</v>
      </c>
      <c r="G52" s="18" t="n">
        <v>480.81027511</v>
      </c>
      <c r="H52" s="20" t="n">
        <v>3.73512098</v>
      </c>
      <c r="I52" s="18" t="n">
        <v>477.94682029</v>
      </c>
      <c r="J52" s="20" t="n">
        <v>3.5952219</v>
      </c>
      <c r="K52" s="18" t="n">
        <v>464.86846817</v>
      </c>
      <c r="L52" s="20" t="n">
        <v>4.20905487</v>
      </c>
      <c r="M52" s="18" t="n">
        <v>396.92682724</v>
      </c>
      <c r="N52" s="20" t="n">
        <v>5.74616255</v>
      </c>
      <c r="O52" s="18" t="s">
        <v>481</v>
      </c>
      <c r="P52" s="20" t="s">
        <v>481</v>
      </c>
      <c r="Q52" s="18" t="s">
        <v>481</v>
      </c>
      <c r="R52" s="20" t="s">
        <v>481</v>
      </c>
      <c r="S52" s="18" t="s">
        <v>481</v>
      </c>
      <c r="T52" s="20" t="s">
        <v>481</v>
      </c>
      <c r="U52" s="18" t="n">
        <v>410.82566521</v>
      </c>
      <c r="V52" s="20" t="n">
        <v>7.67025361</v>
      </c>
    </row>
    <row r="53" spans="1:22">
      <c r="A53" s="15" t="s">
        <v>528</v>
      </c>
      <c r="B53" s="17" t="n">
        <v>5571</v>
      </c>
      <c r="C53" s="18">
        <f>(95.0/B53*100)</f>
        <v/>
      </c>
      <c r="D53" s="19" t="n">
        <v>5476</v>
      </c>
      <c r="E53" s="18" t="n">
        <v>445.19278456</v>
      </c>
      <c r="F53" s="20" t="n">
        <v>3.54687833</v>
      </c>
      <c r="G53" s="18" t="n">
        <v>448.86329469</v>
      </c>
      <c r="H53" s="20" t="n">
        <v>2.7402261</v>
      </c>
      <c r="I53" s="18" t="n">
        <v>445.21878812</v>
      </c>
      <c r="J53" s="20" t="n">
        <v>3.36218171</v>
      </c>
      <c r="K53" s="18" t="n">
        <v>438.42582757</v>
      </c>
      <c r="L53" s="20" t="n">
        <v>5.37853747</v>
      </c>
      <c r="M53" s="18" t="n">
        <v>381.39321237</v>
      </c>
      <c r="N53" s="20" t="n">
        <v>6.31804133</v>
      </c>
      <c r="O53" s="18" t="s">
        <v>481</v>
      </c>
      <c r="P53" s="20" t="s">
        <v>481</v>
      </c>
      <c r="Q53" s="18" t="s">
        <v>481</v>
      </c>
      <c r="R53" s="20" t="s">
        <v>481</v>
      </c>
      <c r="S53" s="18" t="s">
        <v>481</v>
      </c>
      <c r="T53" s="20" t="s">
        <v>481</v>
      </c>
      <c r="U53" s="18" t="n">
        <v>381.30087093</v>
      </c>
      <c r="V53" s="20" t="n">
        <v>6.79032597</v>
      </c>
    </row>
    <row r="54" spans="1:22">
      <c r="A54" s="15" t="s">
        <v>529</v>
      </c>
      <c r="B54" s="17" t="n">
        <v>4740</v>
      </c>
      <c r="C54" s="18">
        <f>(276.0/B54*100)</f>
        <v/>
      </c>
      <c r="D54" s="19" t="n">
        <v>4464</v>
      </c>
      <c r="E54" s="18" t="n">
        <v>337.46225855</v>
      </c>
      <c r="F54" s="20" t="n">
        <v>3.02152909</v>
      </c>
      <c r="G54" s="18" t="n">
        <v>340.3643322</v>
      </c>
      <c r="H54" s="20" t="n">
        <v>4.99142222</v>
      </c>
      <c r="I54" s="18" t="n">
        <v>342.46727858</v>
      </c>
      <c r="J54" s="20" t="n">
        <v>4.73770551</v>
      </c>
      <c r="K54" s="18" t="n">
        <v>328.47483166</v>
      </c>
      <c r="L54" s="20" t="n">
        <v>6.98976887</v>
      </c>
      <c r="M54" s="18" t="n">
        <v>282.45388762</v>
      </c>
      <c r="N54" s="20" t="n">
        <v>5.79499154</v>
      </c>
      <c r="O54" s="18" t="s">
        <v>481</v>
      </c>
      <c r="P54" s="20" t="s">
        <v>481</v>
      </c>
      <c r="Q54" s="18" t="s">
        <v>481</v>
      </c>
      <c r="R54" s="20" t="s">
        <v>481</v>
      </c>
      <c r="S54" s="18" t="s">
        <v>481</v>
      </c>
      <c r="T54" s="20" t="s">
        <v>481</v>
      </c>
      <c r="U54" s="18" t="n">
        <v>287.79406497</v>
      </c>
      <c r="V54" s="20" t="n">
        <v>4.82728705</v>
      </c>
    </row>
    <row r="55" spans="1:22">
      <c r="A55" s="15" t="s">
        <v>530</v>
      </c>
      <c r="B55" s="17" t="n">
        <v>5316</v>
      </c>
      <c r="C55" s="18">
        <f>(22.0/B55*100)</f>
        <v/>
      </c>
      <c r="D55" s="19" t="n">
        <v>5294</v>
      </c>
      <c r="E55" s="18" t="n">
        <v>396.09904945</v>
      </c>
      <c r="F55" s="20" t="n">
        <v>3.58894599</v>
      </c>
      <c r="G55" s="18" t="n">
        <v>429.67894674</v>
      </c>
      <c r="H55" s="20" t="n">
        <v>4.04242213</v>
      </c>
      <c r="I55" s="18" t="n">
        <v>407.0054996</v>
      </c>
      <c r="J55" s="20" t="n">
        <v>3.94168002</v>
      </c>
      <c r="K55" s="18" t="n">
        <v>397.59999071</v>
      </c>
      <c r="L55" s="20" t="n">
        <v>6.88729766</v>
      </c>
      <c r="M55" s="18" t="s">
        <v>481</v>
      </c>
      <c r="N55" s="20" t="s">
        <v>481</v>
      </c>
      <c r="O55" s="18" t="s">
        <v>481</v>
      </c>
      <c r="P55" s="20" t="s">
        <v>481</v>
      </c>
      <c r="Q55" s="18" t="s">
        <v>481</v>
      </c>
      <c r="R55" s="20" t="s">
        <v>481</v>
      </c>
      <c r="S55" s="18" t="n">
        <v>345.95078255</v>
      </c>
      <c r="T55" s="20" t="n">
        <v>23.17237972</v>
      </c>
      <c r="U55" s="18" t="n">
        <v>306.22051161</v>
      </c>
      <c r="V55" s="20" t="n">
        <v>7.87649106</v>
      </c>
    </row>
    <row r="56" spans="1:22">
      <c r="A56" s="15" t="s">
        <v>531</v>
      </c>
      <c r="B56" s="17" t="n">
        <v>5359</v>
      </c>
      <c r="C56" s="18">
        <f>(77.0/B56*100)</f>
        <v/>
      </c>
      <c r="D56" s="19" t="n">
        <v>5282</v>
      </c>
      <c r="E56" s="18" t="n">
        <v>567.13999299</v>
      </c>
      <c r="F56" s="20" t="n">
        <v>4.92860509</v>
      </c>
      <c r="G56" s="18" t="n">
        <v>568.25153286</v>
      </c>
      <c r="H56" s="20" t="n">
        <v>5.03822346</v>
      </c>
      <c r="I56" s="18" t="n">
        <v>550.1323344800001</v>
      </c>
      <c r="J56" s="20" t="n">
        <v>3.54572979</v>
      </c>
      <c r="K56" s="18" t="n">
        <v>537.17289162</v>
      </c>
      <c r="L56" s="20" t="n">
        <v>6.73766223</v>
      </c>
      <c r="M56" s="18" t="n">
        <v>522.89956135</v>
      </c>
      <c r="N56" s="20" t="n">
        <v>3.32033569</v>
      </c>
      <c r="O56" s="18" t="s">
        <v>481</v>
      </c>
      <c r="P56" s="20" t="s">
        <v>481</v>
      </c>
      <c r="Q56" s="18" t="s">
        <v>481</v>
      </c>
      <c r="R56" s="20" t="s">
        <v>481</v>
      </c>
      <c r="S56" s="18" t="s">
        <v>481</v>
      </c>
      <c r="T56" s="20" t="s">
        <v>481</v>
      </c>
      <c r="U56" s="18" t="n">
        <v>503.43123015</v>
      </c>
      <c r="V56" s="20" t="n">
        <v>20.04930327</v>
      </c>
    </row>
    <row r="57" spans="1:22">
      <c r="A57" s="15" t="s">
        <v>532</v>
      </c>
      <c r="B57" s="17" t="n">
        <v>6513</v>
      </c>
      <c r="C57" s="18">
        <f>(0.0/B57*100)</f>
        <v/>
      </c>
      <c r="D57" s="19" t="n">
        <v>6513</v>
      </c>
      <c r="E57" s="18" t="n">
        <v>381.8807694</v>
      </c>
      <c r="F57" s="20" t="n">
        <v>3.22508858</v>
      </c>
      <c r="G57" s="18" t="n">
        <v>401.90388057</v>
      </c>
      <c r="H57" s="20" t="n">
        <v>4.18708259</v>
      </c>
      <c r="I57" s="18" t="n">
        <v>381.27285255</v>
      </c>
      <c r="J57" s="20" t="n">
        <v>3.6238976</v>
      </c>
      <c r="K57" s="18" t="n">
        <v>367.283697</v>
      </c>
      <c r="L57" s="20" t="n">
        <v>8.197117199999999</v>
      </c>
      <c r="M57" s="18" t="s">
        <v>481</v>
      </c>
      <c r="N57" s="20" t="s">
        <v>481</v>
      </c>
      <c r="O57" s="18" t="s">
        <v>481</v>
      </c>
      <c r="P57" s="20" t="s">
        <v>481</v>
      </c>
      <c r="Q57" s="18" t="s">
        <v>481</v>
      </c>
      <c r="R57" s="20" t="s">
        <v>481</v>
      </c>
      <c r="S57" s="18" t="n">
        <v>322.7919557</v>
      </c>
      <c r="T57" s="20" t="n">
        <v>30.90554101</v>
      </c>
      <c r="U57" s="18" t="n">
        <v>359.75307322</v>
      </c>
      <c r="V57" s="20" t="n">
        <v>10.7482172</v>
      </c>
    </row>
    <row r="58" spans="1:22">
      <c r="A58" s="15" t="s">
        <v>533</v>
      </c>
      <c r="B58" s="17" t="n">
        <v>7267</v>
      </c>
      <c r="C58" s="18">
        <f>(10.0/B58*100)</f>
        <v/>
      </c>
      <c r="D58" s="19" t="n">
        <v>7257</v>
      </c>
      <c r="E58" s="18" t="n">
        <v>385.05121143</v>
      </c>
      <c r="F58" s="20" t="n">
        <v>3.01234966</v>
      </c>
      <c r="G58" s="18" t="n">
        <v>389.44369111</v>
      </c>
      <c r="H58" s="20" t="n">
        <v>3.41661508</v>
      </c>
      <c r="I58" s="18" t="n">
        <v>382.64623098</v>
      </c>
      <c r="J58" s="20" t="n">
        <v>3.89808962</v>
      </c>
      <c r="K58" s="18" t="n">
        <v>365.81619593</v>
      </c>
      <c r="L58" s="20" t="n">
        <v>6.14846941</v>
      </c>
      <c r="M58" s="18" t="s">
        <v>481</v>
      </c>
      <c r="N58" s="20" t="s">
        <v>481</v>
      </c>
      <c r="O58" s="18" t="s">
        <v>481</v>
      </c>
      <c r="P58" s="20" t="s">
        <v>481</v>
      </c>
      <c r="Q58" s="18" t="s">
        <v>481</v>
      </c>
      <c r="R58" s="20" t="s">
        <v>481</v>
      </c>
      <c r="S58" s="18" t="n">
        <v>284.73034925</v>
      </c>
      <c r="T58" s="20" t="n">
        <v>19.14079713</v>
      </c>
      <c r="U58" s="18" t="n">
        <v>296.08197053</v>
      </c>
      <c r="V58" s="20" t="n">
        <v>16.84612788</v>
      </c>
    </row>
    <row r="59" spans="1:22">
      <c r="A59" s="15" t="s">
        <v>534</v>
      </c>
      <c r="B59" s="17" t="n">
        <v>4826</v>
      </c>
      <c r="C59" s="18">
        <f>(26.0/B59*100)</f>
        <v/>
      </c>
      <c r="D59" s="19" t="n">
        <v>4800</v>
      </c>
      <c r="E59" s="18" t="n">
        <v>365.20431014</v>
      </c>
      <c r="F59" s="20" t="n">
        <v>2.94929457</v>
      </c>
      <c r="G59" s="18" t="n">
        <v>376.91578858</v>
      </c>
      <c r="H59" s="20" t="n">
        <v>2.99165392</v>
      </c>
      <c r="I59" s="18" t="n">
        <v>365.40444297</v>
      </c>
      <c r="J59" s="20" t="n">
        <v>2.82574231</v>
      </c>
      <c r="K59" s="18" t="n">
        <v>336.39379021</v>
      </c>
      <c r="L59" s="20" t="n">
        <v>4.83369013</v>
      </c>
      <c r="M59" s="18" t="s">
        <v>481</v>
      </c>
      <c r="N59" s="20" t="s">
        <v>481</v>
      </c>
      <c r="O59" s="18" t="s">
        <v>481</v>
      </c>
      <c r="P59" s="20" t="s">
        <v>481</v>
      </c>
      <c r="Q59" s="18" t="s">
        <v>481</v>
      </c>
      <c r="R59" s="20" t="s">
        <v>481</v>
      </c>
      <c r="S59" s="18" t="n">
        <v>291.73897523</v>
      </c>
      <c r="T59" s="20" t="n">
        <v>16.64628449</v>
      </c>
      <c r="U59" s="18" t="n">
        <v>289.26445135</v>
      </c>
      <c r="V59" s="20" t="n">
        <v>8.45162609</v>
      </c>
    </row>
    <row r="60" spans="1:22">
      <c r="A60" s="15" t="s">
        <v>535</v>
      </c>
      <c r="B60" s="17" t="n">
        <v>4546</v>
      </c>
      <c r="C60" s="18">
        <f>(15.0/B60*100)</f>
        <v/>
      </c>
      <c r="D60" s="19" t="n">
        <v>4531</v>
      </c>
      <c r="E60" s="18" t="n">
        <v>392.13092602</v>
      </c>
      <c r="F60" s="20" t="n">
        <v>3.96408866</v>
      </c>
      <c r="G60" s="18" t="n">
        <v>400.63181143</v>
      </c>
      <c r="H60" s="20" t="n">
        <v>6.22903945</v>
      </c>
      <c r="I60" s="18" t="n">
        <v>407.4559155</v>
      </c>
      <c r="J60" s="20" t="n">
        <v>5.5546166</v>
      </c>
      <c r="K60" s="18" t="n">
        <v>383.97990961</v>
      </c>
      <c r="L60" s="20" t="n">
        <v>8.78542918</v>
      </c>
      <c r="M60" s="18" t="s">
        <v>481</v>
      </c>
      <c r="N60" s="20" t="s">
        <v>481</v>
      </c>
      <c r="O60" s="18" t="s">
        <v>481</v>
      </c>
      <c r="P60" s="20" t="s">
        <v>481</v>
      </c>
      <c r="Q60" s="18" t="s">
        <v>481</v>
      </c>
      <c r="R60" s="20" t="s">
        <v>481</v>
      </c>
      <c r="S60" s="18" t="n">
        <v>320.48967966</v>
      </c>
      <c r="T60" s="20" t="n">
        <v>18.31262778</v>
      </c>
      <c r="U60" s="18" t="n">
        <v>369.08428288</v>
      </c>
      <c r="V60" s="20" t="n">
        <v>9.82181785</v>
      </c>
    </row>
    <row r="61" spans="1:22">
      <c r="A61" s="15" t="s">
        <v>536</v>
      </c>
      <c r="B61" s="17" t="n">
        <v>6525</v>
      </c>
      <c r="C61" s="18">
        <f>(150.0/B61*100)</f>
        <v/>
      </c>
      <c r="D61" s="19" t="n">
        <v>6375</v>
      </c>
      <c r="E61" s="18" t="n">
        <v>482.28131991</v>
      </c>
      <c r="F61" s="20" t="n">
        <v>3.3111934</v>
      </c>
      <c r="G61" s="18" t="n">
        <v>489.90042871</v>
      </c>
      <c r="H61" s="20" t="n">
        <v>2.9049766</v>
      </c>
      <c r="I61" s="18" t="n">
        <v>484.90157003</v>
      </c>
      <c r="J61" s="20" t="n">
        <v>3.02865742</v>
      </c>
      <c r="K61" s="18" t="n">
        <v>470.39055475</v>
      </c>
      <c r="L61" s="20" t="n">
        <v>4.76007355</v>
      </c>
      <c r="M61" s="18" t="n">
        <v>410.6859362</v>
      </c>
      <c r="N61" s="20" t="n">
        <v>8.40654574</v>
      </c>
      <c r="O61" s="18" t="s">
        <v>481</v>
      </c>
      <c r="P61" s="20" t="s">
        <v>481</v>
      </c>
      <c r="Q61" s="18" t="s">
        <v>481</v>
      </c>
      <c r="R61" s="20" t="s">
        <v>481</v>
      </c>
      <c r="S61" s="18" t="s">
        <v>481</v>
      </c>
      <c r="T61" s="20" t="s">
        <v>481</v>
      </c>
      <c r="U61" s="18" t="n">
        <v>413.15138232</v>
      </c>
      <c r="V61" s="20" t="n">
        <v>8.02134266</v>
      </c>
    </row>
    <row r="62" spans="1:22">
      <c r="A62" s="15" t="s">
        <v>537</v>
      </c>
      <c r="B62" s="17" t="n">
        <v>4476</v>
      </c>
      <c r="C62" s="18">
        <f>(3.0/B62*100)</f>
        <v/>
      </c>
      <c r="D62" s="19" t="n">
        <v>4473</v>
      </c>
      <c r="E62" s="18" t="n">
        <v>542.97789648</v>
      </c>
      <c r="F62" s="20" t="n">
        <v>4.35317902</v>
      </c>
      <c r="G62" s="18" t="n">
        <v>563.29420325</v>
      </c>
      <c r="H62" s="20" t="n">
        <v>2.49295042</v>
      </c>
      <c r="I62" s="18" t="n">
        <v>540.9562928</v>
      </c>
      <c r="J62" s="20" t="n">
        <v>1.69541157</v>
      </c>
      <c r="K62" s="18" t="n">
        <v>528.68583614</v>
      </c>
      <c r="L62" s="20" t="n">
        <v>4.90001739</v>
      </c>
      <c r="M62" s="18" t="n">
        <v>526.4345921</v>
      </c>
      <c r="N62" s="20" t="n">
        <v>4.54256942</v>
      </c>
      <c r="O62" s="18" t="s">
        <v>481</v>
      </c>
      <c r="P62" s="20" t="s">
        <v>481</v>
      </c>
      <c r="Q62" s="18" t="s">
        <v>481</v>
      </c>
      <c r="R62" s="20" t="s">
        <v>481</v>
      </c>
      <c r="S62" s="18" t="s">
        <v>481</v>
      </c>
      <c r="T62" s="20" t="s">
        <v>481</v>
      </c>
      <c r="U62" s="18" t="n">
        <v>514.52921454</v>
      </c>
      <c r="V62" s="20" t="n">
        <v>20.51635909</v>
      </c>
    </row>
    <row r="63" spans="1:22">
      <c r="A63" s="15" t="s">
        <v>538</v>
      </c>
      <c r="B63" s="17" t="n">
        <v>5324</v>
      </c>
      <c r="C63" s="18">
        <f>(13.0/B63*100)</f>
        <v/>
      </c>
      <c r="D63" s="19" t="n">
        <v>5311</v>
      </c>
      <c r="E63" s="18" t="n">
        <v>367.999961</v>
      </c>
      <c r="F63" s="20" t="n">
        <v>2.99293442</v>
      </c>
      <c r="G63" s="18" t="n">
        <v>393.49726216</v>
      </c>
      <c r="H63" s="20" t="n">
        <v>3.29601061</v>
      </c>
      <c r="I63" s="18" t="n">
        <v>369.23370749</v>
      </c>
      <c r="J63" s="20" t="n">
        <v>3.47831323</v>
      </c>
      <c r="K63" s="18" t="n">
        <v>365.87875255</v>
      </c>
      <c r="L63" s="20" t="n">
        <v>5.83657476</v>
      </c>
      <c r="M63" s="18" t="s">
        <v>481</v>
      </c>
      <c r="N63" s="20" t="s">
        <v>481</v>
      </c>
      <c r="O63" s="18" t="s">
        <v>481</v>
      </c>
      <c r="P63" s="20" t="s">
        <v>481</v>
      </c>
      <c r="Q63" s="18" t="n">
        <v>287.10459077</v>
      </c>
      <c r="R63" s="20" t="n">
        <v>56.8770081</v>
      </c>
      <c r="S63" s="18" t="n">
        <v>332.99281195</v>
      </c>
      <c r="T63" s="20" t="n">
        <v>44.00607774</v>
      </c>
      <c r="U63" s="18" t="n">
        <v>332.04286235</v>
      </c>
      <c r="V63" s="20" t="n">
        <v>5.02097559</v>
      </c>
    </row>
    <row r="64" spans="1:22">
      <c r="A64" s="15" t="s">
        <v>539</v>
      </c>
      <c r="B64" s="17" t="n">
        <v>3634</v>
      </c>
      <c r="C64" s="18">
        <f>(3.0/B64*100)</f>
        <v/>
      </c>
      <c r="D64" s="19" t="n">
        <v>3631</v>
      </c>
      <c r="E64" s="18" t="n">
        <v>494.34994148</v>
      </c>
      <c r="F64" s="20" t="n">
        <v>3.61795331</v>
      </c>
      <c r="G64" s="18" t="n">
        <v>494.17390054</v>
      </c>
      <c r="H64" s="20" t="n">
        <v>3.42640116</v>
      </c>
      <c r="I64" s="18" t="n">
        <v>481.02234159</v>
      </c>
      <c r="J64" s="20" t="n">
        <v>3.33605134</v>
      </c>
      <c r="K64" s="18" t="n">
        <v>442.91725528</v>
      </c>
      <c r="L64" s="20" t="n">
        <v>5.93491342</v>
      </c>
      <c r="M64" s="18" t="s">
        <v>481</v>
      </c>
      <c r="N64" s="20" t="s">
        <v>481</v>
      </c>
      <c r="O64" s="18" t="s">
        <v>481</v>
      </c>
      <c r="P64" s="20" t="s">
        <v>481</v>
      </c>
      <c r="Q64" s="18" t="s">
        <v>481</v>
      </c>
      <c r="R64" s="20" t="s">
        <v>481</v>
      </c>
      <c r="S64" s="18" t="n">
        <v>371.85013365</v>
      </c>
      <c r="T64" s="20" t="n">
        <v>50.30631311</v>
      </c>
      <c r="U64" s="18" t="n">
        <v>328.91929135</v>
      </c>
      <c r="V64" s="20" t="n">
        <v>11.07265893</v>
      </c>
    </row>
    <row r="65" spans="1:22">
      <c r="A65" s="15" t="s">
        <v>540</v>
      </c>
      <c r="B65" s="17" t="n">
        <v>5325</v>
      </c>
      <c r="C65" s="18">
        <f>(14.0/B65*100)</f>
        <v/>
      </c>
      <c r="D65" s="19" t="n">
        <v>5311</v>
      </c>
      <c r="E65" s="18" t="n">
        <v>419.54046453</v>
      </c>
      <c r="F65" s="20" t="n">
        <v>2.84905008</v>
      </c>
      <c r="G65" s="18" t="n">
        <v>440.22435872</v>
      </c>
      <c r="H65" s="20" t="n">
        <v>3.07634208</v>
      </c>
      <c r="I65" s="18" t="n">
        <v>413.99039326</v>
      </c>
      <c r="J65" s="20" t="n">
        <v>3.75748551</v>
      </c>
      <c r="K65" s="18" t="n">
        <v>398.37583785</v>
      </c>
      <c r="L65" s="20" t="n">
        <v>7.48002975</v>
      </c>
      <c r="M65" s="18" t="s">
        <v>481</v>
      </c>
      <c r="N65" s="20" t="s">
        <v>481</v>
      </c>
      <c r="O65" s="18" t="s">
        <v>481</v>
      </c>
      <c r="P65" s="20" t="s">
        <v>481</v>
      </c>
      <c r="Q65" s="18" t="n">
        <v>367.16212414</v>
      </c>
      <c r="R65" s="20" t="n">
        <v>27.07480938</v>
      </c>
      <c r="S65" s="18" t="s">
        <v>481</v>
      </c>
      <c r="T65" s="20" t="s">
        <v>481</v>
      </c>
      <c r="U65" s="18" t="n">
        <v>325.44500461</v>
      </c>
      <c r="V65" s="20" t="n">
        <v>7.84756437</v>
      </c>
    </row>
    <row r="66" spans="1:22">
      <c r="A66" s="15" t="s">
        <v>541</v>
      </c>
      <c r="B66" s="17" t="n">
        <v>5665</v>
      </c>
      <c r="C66" s="18">
        <f>(82.0/B66*100)</f>
        <v/>
      </c>
      <c r="D66" s="19" t="n">
        <v>5583</v>
      </c>
      <c r="E66" s="18" t="n">
        <v>409.34284903</v>
      </c>
      <c r="F66" s="20" t="n">
        <v>3.31202392</v>
      </c>
      <c r="G66" s="18" t="n">
        <v>425.19334617</v>
      </c>
      <c r="H66" s="20" t="n">
        <v>3.08794993</v>
      </c>
      <c r="I66" s="18" t="n">
        <v>438.72945187</v>
      </c>
      <c r="J66" s="20" t="n">
        <v>2.84722934</v>
      </c>
      <c r="K66" s="18" t="n">
        <v>446.32769493</v>
      </c>
      <c r="L66" s="20" t="n">
        <v>3.44007944</v>
      </c>
      <c r="M66" s="18" t="n">
        <v>373.42163203</v>
      </c>
      <c r="N66" s="20" t="n">
        <v>4.9087168</v>
      </c>
      <c r="O66" s="18" t="s">
        <v>481</v>
      </c>
      <c r="P66" s="20" t="s">
        <v>481</v>
      </c>
      <c r="Q66" s="18" t="s">
        <v>481</v>
      </c>
      <c r="R66" s="20" t="s">
        <v>481</v>
      </c>
      <c r="S66" s="18" t="s">
        <v>481</v>
      </c>
      <c r="T66" s="20" t="s">
        <v>481</v>
      </c>
      <c r="U66" s="18" t="n">
        <v>365.95035745</v>
      </c>
      <c r="V66" s="20" t="n">
        <v>4.18877359</v>
      </c>
    </row>
    <row r="67" spans="1:22">
      <c r="A67" s="15" t="s">
        <v>542</v>
      </c>
      <c r="B67" s="17" t="n">
        <v>6971</v>
      </c>
      <c r="C67" s="18">
        <f>(480.0/B67*100)</f>
        <v/>
      </c>
      <c r="D67" s="19" t="n">
        <v>6491</v>
      </c>
      <c r="E67" s="18" t="n">
        <v>384.4008071</v>
      </c>
      <c r="F67" s="20" t="n">
        <v>3.42982924</v>
      </c>
      <c r="G67" s="18" t="n">
        <v>406.56067416</v>
      </c>
      <c r="H67" s="20" t="n">
        <v>3.15725006</v>
      </c>
      <c r="I67" s="18" t="n">
        <v>401.49184039</v>
      </c>
      <c r="J67" s="20" t="n">
        <v>3.63918355</v>
      </c>
      <c r="K67" s="18" t="n">
        <v>401.45502859</v>
      </c>
      <c r="L67" s="20" t="n">
        <v>6.33862498</v>
      </c>
      <c r="M67" s="18" t="n">
        <v>364.05724914</v>
      </c>
      <c r="N67" s="20" t="n">
        <v>8.02751567</v>
      </c>
      <c r="O67" s="18" t="s">
        <v>481</v>
      </c>
      <c r="P67" s="20" t="s">
        <v>481</v>
      </c>
      <c r="Q67" s="18" t="s">
        <v>481</v>
      </c>
      <c r="R67" s="20" t="s">
        <v>481</v>
      </c>
      <c r="S67" s="18" t="s">
        <v>481</v>
      </c>
      <c r="T67" s="20" t="s">
        <v>481</v>
      </c>
      <c r="U67" s="18" t="n">
        <v>328.47528192</v>
      </c>
      <c r="V67" s="20" t="n">
        <v>7.81870359</v>
      </c>
    </row>
    <row r="68" spans="1:22">
      <c r="A68" s="15" t="s">
        <v>543</v>
      </c>
      <c r="B68" s="17" t="n">
        <v>12083</v>
      </c>
      <c r="C68" s="18">
        <f>(30.0/B68*100)</f>
        <v/>
      </c>
      <c r="D68" s="19" t="n">
        <v>12053</v>
      </c>
      <c r="E68" s="18" t="n">
        <v>413.85218958</v>
      </c>
      <c r="F68" s="20" t="n">
        <v>1.9807997</v>
      </c>
      <c r="G68" s="18" t="n">
        <v>418.92805733</v>
      </c>
      <c r="H68" s="20" t="n">
        <v>2.45470229</v>
      </c>
      <c r="I68" s="18" t="n">
        <v>417.47980258</v>
      </c>
      <c r="J68" s="20" t="n">
        <v>3.15101958</v>
      </c>
      <c r="K68" s="18" t="n">
        <v>400.76713767</v>
      </c>
      <c r="L68" s="20" t="n">
        <v>5.20611001</v>
      </c>
      <c r="M68" s="18" t="n">
        <v>349.12867874</v>
      </c>
      <c r="N68" s="20" t="n">
        <v>2.92799251</v>
      </c>
      <c r="O68" s="18" t="s">
        <v>481</v>
      </c>
      <c r="P68" s="20" t="s">
        <v>481</v>
      </c>
      <c r="Q68" s="18" t="s">
        <v>481</v>
      </c>
      <c r="R68" s="20" t="s">
        <v>481</v>
      </c>
      <c r="S68" s="18" t="s">
        <v>481</v>
      </c>
      <c r="T68" s="20" t="s">
        <v>481</v>
      </c>
      <c r="U68" s="18" t="n">
        <v>358.69883615</v>
      </c>
      <c r="V68" s="20" t="n">
        <v>4.25639288</v>
      </c>
    </row>
    <row r="69" spans="1:22">
      <c r="A69" s="15" t="s">
        <v>544</v>
      </c>
      <c r="B69" s="17" t="n">
        <v>4876</v>
      </c>
      <c r="C69" s="18">
        <f>(0.0/B69*100)</f>
        <v/>
      </c>
      <c r="D69" s="19" t="n">
        <v>4876</v>
      </c>
      <c r="E69" s="18" t="n">
        <v>431.6412926</v>
      </c>
      <c r="F69" s="20" t="n">
        <v>4.54166162</v>
      </c>
      <c r="G69" s="18" t="n">
        <v>457.11190039</v>
      </c>
      <c r="H69" s="20" t="n">
        <v>4.67161707</v>
      </c>
      <c r="I69" s="18" t="n">
        <v>445.04037088</v>
      </c>
      <c r="J69" s="20" t="n">
        <v>4.22815398</v>
      </c>
      <c r="K69" s="18" t="n">
        <v>438.32411129</v>
      </c>
      <c r="L69" s="20" t="n">
        <v>5.68102093</v>
      </c>
      <c r="M69" s="18" t="s">
        <v>481</v>
      </c>
      <c r="N69" s="20" t="s">
        <v>481</v>
      </c>
      <c r="O69" s="18" t="s">
        <v>481</v>
      </c>
      <c r="P69" s="20" t="s">
        <v>481</v>
      </c>
      <c r="Q69" s="18" t="s">
        <v>481</v>
      </c>
      <c r="R69" s="20" t="s">
        <v>481</v>
      </c>
      <c r="S69" s="18" t="s">
        <v>481</v>
      </c>
      <c r="T69" s="20" t="s">
        <v>481</v>
      </c>
      <c r="U69" s="18" t="n">
        <v>415.33121392</v>
      </c>
      <c r="V69" s="20" t="n">
        <v>20.56146315</v>
      </c>
    </row>
    <row r="70" spans="1:22">
      <c r="A70" s="15" t="s">
        <v>545</v>
      </c>
      <c r="B70" s="17" t="n">
        <v>6036</v>
      </c>
      <c r="C70" s="18">
        <f>(223.0/B70*100)</f>
        <v/>
      </c>
      <c r="D70" s="19" t="n">
        <v>5813</v>
      </c>
      <c r="E70" s="18" t="n">
        <v>497.87988966</v>
      </c>
      <c r="F70" s="20" t="n">
        <v>3.4112575</v>
      </c>
      <c r="G70" s="18" t="n">
        <v>507.15083694</v>
      </c>
      <c r="H70" s="20" t="n">
        <v>3.55395057</v>
      </c>
      <c r="I70" s="18" t="n">
        <v>497.99346359</v>
      </c>
      <c r="J70" s="20" t="n">
        <v>4.57133146</v>
      </c>
      <c r="K70" s="18" t="n">
        <v>485.72433527</v>
      </c>
      <c r="L70" s="20" t="n">
        <v>7.85007044</v>
      </c>
      <c r="M70" s="18" t="n">
        <v>453.96563007</v>
      </c>
      <c r="N70" s="20" t="n">
        <v>8.59509132</v>
      </c>
      <c r="O70" s="18" t="s">
        <v>481</v>
      </c>
      <c r="P70" s="20" t="s">
        <v>481</v>
      </c>
      <c r="Q70" s="18" t="s">
        <v>481</v>
      </c>
      <c r="R70" s="20" t="s">
        <v>481</v>
      </c>
      <c r="S70" s="18" t="s">
        <v>481</v>
      </c>
      <c r="T70" s="20" t="s">
        <v>481</v>
      </c>
      <c r="U70" s="18" t="n">
        <v>436.20011589</v>
      </c>
      <c r="V70" s="20" t="n">
        <v>8.27754706</v>
      </c>
    </row>
    <row r="71" spans="1:22">
      <c r="A71" s="15" t="s">
        <v>546</v>
      </c>
      <c r="B71" s="17" t="n">
        <v>6115</v>
      </c>
      <c r="C71" s="18">
        <f>(23.0/B71*100)</f>
        <v/>
      </c>
      <c r="D71" s="19" t="n">
        <v>6092</v>
      </c>
      <c r="E71" s="18" t="n">
        <v>562.06349316</v>
      </c>
      <c r="F71" s="20" t="n">
        <v>3.84853339</v>
      </c>
      <c r="G71" s="18" t="n">
        <v>577.68281004</v>
      </c>
      <c r="H71" s="20" t="n">
        <v>2.80855671</v>
      </c>
      <c r="I71" s="18" t="n">
        <v>572.37778508</v>
      </c>
      <c r="J71" s="20" t="n">
        <v>2.1931388</v>
      </c>
      <c r="K71" s="18" t="n">
        <v>556.36565135</v>
      </c>
      <c r="L71" s="20" t="n">
        <v>4.2048667</v>
      </c>
      <c r="M71" s="18" t="n">
        <v>466.42208156</v>
      </c>
      <c r="N71" s="20" t="n">
        <v>7.0519855</v>
      </c>
      <c r="O71" s="18" t="s">
        <v>481</v>
      </c>
      <c r="P71" s="20" t="s">
        <v>481</v>
      </c>
      <c r="Q71" s="18" t="s">
        <v>481</v>
      </c>
      <c r="R71" s="20" t="s">
        <v>481</v>
      </c>
      <c r="S71" s="18" t="s">
        <v>481</v>
      </c>
      <c r="T71" s="20" t="s">
        <v>481</v>
      </c>
      <c r="U71" s="18" t="n">
        <v>543.81710492</v>
      </c>
      <c r="V71" s="20" t="n">
        <v>17.03570861</v>
      </c>
    </row>
    <row r="72" spans="1:22">
      <c r="A72" s="15" t="s">
        <v>547</v>
      </c>
      <c r="B72" s="17" t="n">
        <v>7708</v>
      </c>
      <c r="C72" s="18">
        <f>(5.0/B72*100)</f>
        <v/>
      </c>
      <c r="D72" s="19" t="n">
        <v>7703</v>
      </c>
      <c r="E72" s="18" t="n">
        <v>551.88857938</v>
      </c>
      <c r="F72" s="20" t="n">
        <v>4.88774999</v>
      </c>
      <c r="G72" s="18" t="n">
        <v>570.62397939</v>
      </c>
      <c r="H72" s="20" t="n">
        <v>4.42793814</v>
      </c>
      <c r="I72" s="18" t="n">
        <v>551.07345281</v>
      </c>
      <c r="J72" s="20" t="n">
        <v>3.14107824</v>
      </c>
      <c r="K72" s="18" t="n">
        <v>514.07972275</v>
      </c>
      <c r="L72" s="20" t="n">
        <v>5.22859939</v>
      </c>
      <c r="M72" s="18" t="n">
        <v>471.30502175</v>
      </c>
      <c r="N72" s="20" t="n">
        <v>9.64724719</v>
      </c>
      <c r="O72" s="18" t="s">
        <v>481</v>
      </c>
      <c r="P72" s="20" t="s">
        <v>481</v>
      </c>
      <c r="Q72" s="18" t="s">
        <v>481</v>
      </c>
      <c r="R72" s="20" t="s">
        <v>481</v>
      </c>
      <c r="S72" s="18" t="s">
        <v>481</v>
      </c>
      <c r="T72" s="20" t="s">
        <v>481</v>
      </c>
      <c r="U72" s="18" t="n">
        <v>464.30145348</v>
      </c>
      <c r="V72" s="20" t="n">
        <v>29.02492742</v>
      </c>
    </row>
    <row r="73" spans="1:22">
      <c r="A73" s="15" t="s">
        <v>548</v>
      </c>
      <c r="B73" s="17" t="n">
        <v>8249</v>
      </c>
      <c r="C73" s="18">
        <f>(166.0/B73*100)</f>
        <v/>
      </c>
      <c r="D73" s="19" t="n">
        <v>8083</v>
      </c>
      <c r="E73" s="18" t="n">
        <v>412.05630308</v>
      </c>
      <c r="F73" s="20" t="n">
        <v>5.71945396</v>
      </c>
      <c r="G73" s="18" t="n">
        <v>424.84044025</v>
      </c>
      <c r="H73" s="20" t="n">
        <v>5.33417749</v>
      </c>
      <c r="I73" s="18" t="n">
        <v>424.40580959</v>
      </c>
      <c r="J73" s="20" t="n">
        <v>3.36823295</v>
      </c>
      <c r="K73" s="18" t="n">
        <v>411.39386349</v>
      </c>
      <c r="L73" s="20" t="n">
        <v>4.14944791</v>
      </c>
      <c r="M73" s="18" t="n">
        <v>377.03950285</v>
      </c>
      <c r="N73" s="20" t="n">
        <v>4.79251474</v>
      </c>
      <c r="O73" s="18" t="s">
        <v>481</v>
      </c>
      <c r="P73" s="20" t="s">
        <v>481</v>
      </c>
      <c r="Q73" s="18" t="s">
        <v>481</v>
      </c>
      <c r="R73" s="20" t="s">
        <v>481</v>
      </c>
      <c r="S73" s="18" t="s">
        <v>481</v>
      </c>
      <c r="T73" s="20" t="s">
        <v>481</v>
      </c>
      <c r="U73" s="18" t="n">
        <v>397.76506786</v>
      </c>
      <c r="V73" s="20" t="n">
        <v>9.06640812</v>
      </c>
    </row>
    <row r="74" spans="1:22">
      <c r="A74" s="15" t="s">
        <v>549</v>
      </c>
      <c r="B74" s="17" t="n">
        <v>4692</v>
      </c>
      <c r="C74" s="18">
        <f>(82.0/B74*100)</f>
        <v/>
      </c>
      <c r="D74" s="19" t="n">
        <v>4610</v>
      </c>
      <c r="E74" s="18" t="n">
        <v>419.69454724</v>
      </c>
      <c r="F74" s="20" t="n">
        <v>3.38176948</v>
      </c>
      <c r="G74" s="18" t="n">
        <v>422.42064114</v>
      </c>
      <c r="H74" s="20" t="n">
        <v>3.36502507</v>
      </c>
      <c r="I74" s="18" t="n">
        <v>433.14830585</v>
      </c>
      <c r="J74" s="20" t="n">
        <v>3.28043232</v>
      </c>
      <c r="K74" s="18" t="n">
        <v>408.32665793</v>
      </c>
      <c r="L74" s="20" t="n">
        <v>4.4524656</v>
      </c>
      <c r="M74" s="18" t="s">
        <v>481</v>
      </c>
      <c r="N74" s="20" t="s">
        <v>481</v>
      </c>
      <c r="O74" s="18" t="s">
        <v>481</v>
      </c>
      <c r="P74" s="20" t="s">
        <v>481</v>
      </c>
      <c r="Q74" s="18" t="s">
        <v>481</v>
      </c>
      <c r="R74" s="20" t="s">
        <v>481</v>
      </c>
      <c r="S74" s="18" t="n">
        <v>383.76376997</v>
      </c>
      <c r="T74" s="20" t="n">
        <v>46.02366409</v>
      </c>
      <c r="U74" s="18" t="n">
        <v>352.12593493</v>
      </c>
      <c r="V74" s="20" t="n">
        <v>5.83464457</v>
      </c>
    </row>
    <row r="75" spans="1:22">
      <c r="A75" s="15" t="s">
        <v>550</v>
      </c>
      <c r="B75" s="17" t="n">
        <v>5375</v>
      </c>
      <c r="C75" s="18">
        <f>(259.0/B75*100)</f>
        <v/>
      </c>
      <c r="D75" s="19" t="n">
        <v>5116</v>
      </c>
      <c r="E75" s="18" t="n">
        <v>366.56704373</v>
      </c>
      <c r="F75" s="20" t="n">
        <v>3.51508747</v>
      </c>
      <c r="G75" s="18" t="n">
        <v>384.38451647</v>
      </c>
      <c r="H75" s="20" t="n">
        <v>4.24503473</v>
      </c>
      <c r="I75" s="18" t="n">
        <v>378.369015</v>
      </c>
      <c r="J75" s="20" t="n">
        <v>4.6590965</v>
      </c>
      <c r="K75" s="18" t="n">
        <v>367.5118375</v>
      </c>
      <c r="L75" s="20" t="n">
        <v>6.371003</v>
      </c>
      <c r="M75" s="18" t="n">
        <v>327.95996535</v>
      </c>
      <c r="N75" s="20" t="n">
        <v>7.42840697</v>
      </c>
      <c r="O75" s="18" t="s">
        <v>481</v>
      </c>
      <c r="P75" s="20" t="s">
        <v>481</v>
      </c>
      <c r="Q75" s="18" t="s">
        <v>481</v>
      </c>
      <c r="R75" s="20" t="s">
        <v>481</v>
      </c>
      <c r="S75" s="18" t="s">
        <v>481</v>
      </c>
      <c r="T75" s="20" t="s">
        <v>481</v>
      </c>
      <c r="U75" s="18" t="n">
        <v>327.38802872</v>
      </c>
      <c r="V75" s="20" t="n">
        <v>6.07288114</v>
      </c>
    </row>
    <row r="76" spans="1:22">
      <c r="A76" s="15" t="s">
        <v>551</v>
      </c>
      <c r="B76" s="17" t="n">
        <v>14167</v>
      </c>
      <c r="C76" s="18">
        <f>(233.0/B76*100)</f>
        <v/>
      </c>
      <c r="D76" s="19" t="n">
        <v>13934</v>
      </c>
      <c r="E76" s="18" t="n">
        <v>427.48504985</v>
      </c>
      <c r="F76" s="20" t="n">
        <v>2.97835837</v>
      </c>
      <c r="G76" s="18" t="n">
        <v>434.73274364</v>
      </c>
      <c r="H76" s="20" t="n">
        <v>3.03310633</v>
      </c>
      <c r="I76" s="18" t="n">
        <v>440.74587414</v>
      </c>
      <c r="J76" s="20" t="n">
        <v>3.81630817</v>
      </c>
      <c r="K76" s="18" t="n">
        <v>427.00404694</v>
      </c>
      <c r="L76" s="20" t="n">
        <v>6.62644457</v>
      </c>
      <c r="M76" s="18" t="n">
        <v>403.01903176</v>
      </c>
      <c r="N76" s="20" t="n">
        <v>4.98924097</v>
      </c>
      <c r="O76" s="18" t="s">
        <v>481</v>
      </c>
      <c r="P76" s="20" t="s">
        <v>481</v>
      </c>
      <c r="Q76" s="18" t="s">
        <v>481</v>
      </c>
      <c r="R76" s="20" t="s">
        <v>481</v>
      </c>
      <c r="S76" s="18" t="s">
        <v>481</v>
      </c>
      <c r="T76" s="20" t="s">
        <v>481</v>
      </c>
      <c r="U76" s="18" t="n">
        <v>377.1372319</v>
      </c>
      <c r="V76" s="20" t="n">
        <v>6.80767274</v>
      </c>
    </row>
    <row r="77" spans="1:22">
      <c r="A77" s="15" t="s">
        <v>552</v>
      </c>
      <c r="B77" s="17" t="n">
        <v>6062</v>
      </c>
      <c r="C77" s="18">
        <f>(201.0/B77*100)</f>
        <v/>
      </c>
      <c r="D77" s="19" t="n">
        <v>5861</v>
      </c>
      <c r="E77" s="18" t="n">
        <v>404.78384888</v>
      </c>
      <c r="F77" s="20" t="n">
        <v>5.31523246</v>
      </c>
      <c r="G77" s="18" t="n">
        <v>439.92964162</v>
      </c>
      <c r="H77" s="20" t="n">
        <v>4.12363034</v>
      </c>
      <c r="I77" s="18" t="n">
        <v>440.62483416</v>
      </c>
      <c r="J77" s="20" t="n">
        <v>3.66026925</v>
      </c>
      <c r="K77" s="18" t="n">
        <v>431.89891658</v>
      </c>
      <c r="L77" s="20" t="n">
        <v>3.94702962</v>
      </c>
      <c r="M77" s="18" t="n">
        <v>371.88816463</v>
      </c>
      <c r="N77" s="20" t="n">
        <v>4.68585368</v>
      </c>
      <c r="O77" s="18" t="s">
        <v>481</v>
      </c>
      <c r="P77" s="20" t="s">
        <v>481</v>
      </c>
      <c r="Q77" s="18" t="s">
        <v>481</v>
      </c>
      <c r="R77" s="20" t="s">
        <v>481</v>
      </c>
      <c r="S77" s="18" t="s">
        <v>481</v>
      </c>
      <c r="T77" s="20" t="s">
        <v>481</v>
      </c>
      <c r="U77" s="18" t="n">
        <v>367.41225358</v>
      </c>
      <c r="V77" s="20" t="n">
        <v>4.14263561</v>
      </c>
    </row>
    <row r="78" spans="1:22">
      <c r="A78" s="15" t="s">
        <v>553</v>
      </c>
      <c r="B78" s="17" t="n">
        <v>5826</v>
      </c>
      <c r="C78" s="18">
        <f>(0.0/B78*100)</f>
        <v/>
      </c>
      <c r="D78" s="19" t="n">
        <v>5826</v>
      </c>
      <c r="E78" s="18" t="n">
        <v>494.90464453</v>
      </c>
      <c r="F78" s="20" t="n">
        <v>4.39710694</v>
      </c>
      <c r="G78" s="18" t="n">
        <v>504.9169167</v>
      </c>
      <c r="H78" s="20" t="n">
        <v>5.82349641</v>
      </c>
      <c r="I78" s="18" t="n">
        <v>485.771502</v>
      </c>
      <c r="J78" s="20" t="n">
        <v>5.06668117</v>
      </c>
      <c r="K78" s="18" t="n">
        <v>475.39163498</v>
      </c>
      <c r="L78" s="20" t="n">
        <v>8.630748130000001</v>
      </c>
      <c r="M78" s="18" t="s">
        <v>481</v>
      </c>
      <c r="N78" s="20" t="s">
        <v>481</v>
      </c>
      <c r="O78" s="18" t="s">
        <v>481</v>
      </c>
      <c r="P78" s="20" t="s">
        <v>481</v>
      </c>
      <c r="Q78" s="18" t="n">
        <v>390.3611</v>
      </c>
      <c r="R78" s="20" t="n">
        <v>35.81002551</v>
      </c>
      <c r="S78" s="18" t="n">
        <v>379.4403</v>
      </c>
      <c r="T78" s="20" t="n">
        <v>51.12920616</v>
      </c>
      <c r="U78" s="18" t="n">
        <v>451.07754427</v>
      </c>
      <c r="V78" s="20" t="n">
        <v>28.4574334</v>
      </c>
    </row>
    <row customHeight="1" ht="25" r="79" spans="1:22">
      <c r="A79" s="15" t="s">
        <v>554</v>
      </c>
      <c r="B79" s="17" t="n">
        <v>1657</v>
      </c>
      <c r="C79" s="18">
        <f>(41.0/B79*100)</f>
        <v/>
      </c>
      <c r="D79" s="19" t="n">
        <v>1616</v>
      </c>
      <c r="E79" s="18" t="n">
        <v>450.13715079</v>
      </c>
      <c r="F79" s="20" t="n">
        <v>8.65104942</v>
      </c>
      <c r="G79" s="18" t="n">
        <v>463.94537164</v>
      </c>
      <c r="H79" s="20" t="n">
        <v>7.64337594</v>
      </c>
      <c r="I79" s="18" t="n">
        <v>461.52693394</v>
      </c>
      <c r="J79" s="20" t="n">
        <v>8.076640129999999</v>
      </c>
      <c r="K79" s="18" t="n">
        <v>456.15826511</v>
      </c>
      <c r="L79" s="20" t="n">
        <v>9.664424800000001</v>
      </c>
      <c r="M79" s="18" t="s">
        <v>481</v>
      </c>
      <c r="N79" s="20" t="s">
        <v>481</v>
      </c>
      <c r="O79" s="18" t="s">
        <v>481</v>
      </c>
      <c r="P79" s="20" t="s">
        <v>481</v>
      </c>
      <c r="Q79" s="18" t="s">
        <v>481</v>
      </c>
      <c r="R79" s="20" t="s">
        <v>481</v>
      </c>
      <c r="S79" s="18" t="s">
        <v>481</v>
      </c>
      <c r="T79" s="20" t="s">
        <v>481</v>
      </c>
      <c r="U79" s="18" t="n">
        <v>361.73292614</v>
      </c>
      <c r="V79" s="20" t="n">
        <v>20.05185462</v>
      </c>
    </row>
    <row r="80" spans="1:22">
      <c r="A80" s="15" t="s">
        <v>555</v>
      </c>
      <c r="B80" s="17" t="n">
        <v>7841</v>
      </c>
      <c r="C80" s="18">
        <f>(0.0/B80*100)</f>
        <v/>
      </c>
      <c r="D80" s="19" t="n">
        <v>7841</v>
      </c>
      <c r="E80" s="18" t="n">
        <v>461.39920892</v>
      </c>
      <c r="F80" s="20" t="n">
        <v>4.65577921</v>
      </c>
      <c r="G80" s="18" t="n">
        <v>462.77661659</v>
      </c>
      <c r="H80" s="20" t="n">
        <v>5.12748082</v>
      </c>
      <c r="I80" s="18" t="n">
        <v>449.21228689</v>
      </c>
      <c r="J80" s="20" t="n">
        <v>5.12242863</v>
      </c>
      <c r="K80" s="18" t="n">
        <v>457.00736788</v>
      </c>
      <c r="L80" s="20" t="n">
        <v>12.78575154</v>
      </c>
      <c r="M80" s="18" t="s">
        <v>481</v>
      </c>
      <c r="N80" s="20" t="s">
        <v>481</v>
      </c>
      <c r="O80" s="18" t="s">
        <v>481</v>
      </c>
      <c r="P80" s="20" t="s">
        <v>481</v>
      </c>
      <c r="Q80" s="18" t="s">
        <v>481</v>
      </c>
      <c r="R80" s="20" t="s">
        <v>481</v>
      </c>
      <c r="S80" s="18" t="n">
        <v>446.5787</v>
      </c>
      <c r="T80" s="20" t="n">
        <v>56.48850839</v>
      </c>
      <c r="U80" s="18" t="n">
        <v>400.35393957</v>
      </c>
      <c r="V80" s="20" t="n">
        <v>40.12002029</v>
      </c>
    </row>
    <row r="81" spans="1:22">
      <c r="A81" s="23" t="s">
        <v>556</v>
      </c>
      <c r="B81" s="17" t="n">
        <v>8861</v>
      </c>
      <c r="C81" s="18">
        <f>(78.0/B81*100)</f>
        <v/>
      </c>
      <c r="D81" s="19" t="n">
        <v>8783</v>
      </c>
      <c r="E81" s="18" t="n">
        <v>459.18626196</v>
      </c>
      <c r="F81" s="20" t="n">
        <v>3.56687289</v>
      </c>
      <c r="G81" s="18" t="n">
        <v>459.49273551</v>
      </c>
      <c r="H81" s="20" t="n">
        <v>3.86665816</v>
      </c>
      <c r="I81" s="18" t="n">
        <v>439.75250959</v>
      </c>
      <c r="J81" s="20" t="n">
        <v>4.1350815</v>
      </c>
      <c r="K81" s="18" t="n">
        <v>424.38163886</v>
      </c>
      <c r="L81" s="20" t="n">
        <v>12.34947279</v>
      </c>
      <c r="M81" s="18" t="n">
        <v>398.96231336</v>
      </c>
      <c r="N81" s="20" t="n">
        <v>5.16401149</v>
      </c>
      <c r="O81" s="18" t="s">
        <v>481</v>
      </c>
      <c r="P81" s="20" t="s">
        <v>481</v>
      </c>
      <c r="Q81" s="18" t="s">
        <v>481</v>
      </c>
      <c r="R81" s="20" t="s">
        <v>481</v>
      </c>
      <c r="S81" s="18" t="s">
        <v>481</v>
      </c>
      <c r="T81" s="20" t="s">
        <v>481</v>
      </c>
      <c r="U81" s="18" t="n">
        <v>414.80892373</v>
      </c>
      <c r="V81" s="20" t="n">
        <v>16.65572159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799</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475.57168465</v>
      </c>
      <c r="F7" s="20" t="n">
        <v>4.33189682</v>
      </c>
      <c r="G7" s="18" t="n">
        <v>506.49459768</v>
      </c>
      <c r="H7" s="20" t="n">
        <v>2.47342042</v>
      </c>
      <c r="I7" s="18" t="n">
        <v>515.80118442</v>
      </c>
      <c r="J7" s="20" t="n">
        <v>2.58372635</v>
      </c>
      <c r="K7" s="18" t="n">
        <v>491.5797266</v>
      </c>
      <c r="L7" s="20" t="n">
        <v>2.99245823</v>
      </c>
      <c r="M7" s="18" t="n">
        <v>447.9744125</v>
      </c>
      <c r="N7" s="20" t="n">
        <v>3.96785557</v>
      </c>
      <c r="O7" s="18" t="s">
        <v>481</v>
      </c>
      <c r="P7" s="20" t="s">
        <v>481</v>
      </c>
      <c r="Q7" s="18" t="s">
        <v>481</v>
      </c>
      <c r="R7" s="20" t="s">
        <v>481</v>
      </c>
      <c r="S7" s="18" t="s">
        <v>481</v>
      </c>
      <c r="T7" s="20" t="s">
        <v>481</v>
      </c>
      <c r="U7" s="18" t="n">
        <v>448.59570377</v>
      </c>
      <c r="V7" s="20" t="n">
        <v>5.81053308</v>
      </c>
    </row>
    <row r="8" spans="1:22">
      <c r="A8" s="15" t="s">
        <v>483</v>
      </c>
      <c r="B8" s="17" t="n">
        <v>7007</v>
      </c>
      <c r="C8" s="18">
        <f>(58.0/B8*100)</f>
        <v/>
      </c>
      <c r="D8" s="19" t="n">
        <v>6949</v>
      </c>
      <c r="E8" s="18" t="n">
        <v>466.03901332</v>
      </c>
      <c r="F8" s="20" t="n">
        <v>6.58677853</v>
      </c>
      <c r="G8" s="18" t="n">
        <v>508.19204466</v>
      </c>
      <c r="H8" s="20" t="n">
        <v>6.46896793</v>
      </c>
      <c r="I8" s="18" t="n">
        <v>524.62151906</v>
      </c>
      <c r="J8" s="20" t="n">
        <v>4.01021524</v>
      </c>
      <c r="K8" s="18" t="n">
        <v>518.45654246</v>
      </c>
      <c r="L8" s="20" t="n">
        <v>3.20901638</v>
      </c>
      <c r="M8" s="18" t="n">
        <v>436.4198708</v>
      </c>
      <c r="N8" s="20" t="n">
        <v>3.89765197</v>
      </c>
      <c r="O8" s="18" t="s">
        <v>481</v>
      </c>
      <c r="P8" s="20" t="s">
        <v>481</v>
      </c>
      <c r="Q8" s="18" t="n">
        <v>301.63126691</v>
      </c>
      <c r="R8" s="20" t="n">
        <v>25.14921031</v>
      </c>
      <c r="S8" s="18" t="s">
        <v>481</v>
      </c>
      <c r="T8" s="20" t="s">
        <v>481</v>
      </c>
      <c r="U8" s="18" t="n">
        <v>433.02600865</v>
      </c>
      <c r="V8" s="20" t="n">
        <v>8.2253098</v>
      </c>
    </row>
    <row r="9" spans="1:22">
      <c r="A9" s="15" t="s">
        <v>484</v>
      </c>
      <c r="B9" s="17" t="n">
        <v>9651</v>
      </c>
      <c r="C9" s="18">
        <f>(519.0/B9*100)</f>
        <v/>
      </c>
      <c r="D9" s="19" t="n">
        <v>9132</v>
      </c>
      <c r="E9" s="18" t="n">
        <v>457.82283455</v>
      </c>
      <c r="F9" s="20" t="n">
        <v>6.19732853</v>
      </c>
      <c r="G9" s="18" t="n">
        <v>495.55840437</v>
      </c>
      <c r="H9" s="20" t="n">
        <v>4.10266661</v>
      </c>
      <c r="I9" s="18" t="n">
        <v>533.95959583</v>
      </c>
      <c r="J9" s="20" t="n">
        <v>2.82766947</v>
      </c>
      <c r="K9" s="18" t="n">
        <v>536.0123907</v>
      </c>
      <c r="L9" s="20" t="n">
        <v>2.54133745</v>
      </c>
      <c r="M9" s="18" t="n">
        <v>416.22075865</v>
      </c>
      <c r="N9" s="20" t="n">
        <v>6.04975957</v>
      </c>
      <c r="O9" s="18" t="s">
        <v>481</v>
      </c>
      <c r="P9" s="20" t="s">
        <v>481</v>
      </c>
      <c r="Q9" s="18" t="n">
        <v>357.98454354</v>
      </c>
      <c r="R9" s="20" t="n">
        <v>11.51846445</v>
      </c>
      <c r="S9" s="18" t="s">
        <v>481</v>
      </c>
      <c r="T9" s="20" t="s">
        <v>481</v>
      </c>
      <c r="U9" s="18" t="n">
        <v>434.0326465</v>
      </c>
      <c r="V9" s="20" t="n">
        <v>5.10353048</v>
      </c>
    </row>
    <row r="10" spans="1:22">
      <c r="A10" s="15" t="s">
        <v>485</v>
      </c>
      <c r="B10" s="17" t="n">
        <v>20058</v>
      </c>
      <c r="C10" s="18">
        <f>(548.0/B10*100)</f>
        <v/>
      </c>
      <c r="D10" s="19" t="n">
        <v>19510</v>
      </c>
      <c r="E10" s="18" t="n">
        <v>497.6926554</v>
      </c>
      <c r="F10" s="20" t="n">
        <v>4.20848503</v>
      </c>
      <c r="G10" s="18" t="n">
        <v>513.84953684</v>
      </c>
      <c r="H10" s="20" t="n">
        <v>3.17894319</v>
      </c>
      <c r="I10" s="18" t="n">
        <v>530.63546976</v>
      </c>
      <c r="J10" s="20" t="n">
        <v>2.40611248</v>
      </c>
      <c r="K10" s="18" t="n">
        <v>530.05173842</v>
      </c>
      <c r="L10" s="20" t="n">
        <v>3.14056908</v>
      </c>
      <c r="M10" s="18" t="n">
        <v>457.66484393</v>
      </c>
      <c r="N10" s="20" t="n">
        <v>6.03159435</v>
      </c>
      <c r="O10" s="18" t="s">
        <v>481</v>
      </c>
      <c r="P10" s="20" t="s">
        <v>481</v>
      </c>
      <c r="Q10" s="18" t="s">
        <v>481</v>
      </c>
      <c r="R10" s="20" t="s">
        <v>481</v>
      </c>
      <c r="S10" s="18" t="s">
        <v>481</v>
      </c>
      <c r="T10" s="20" t="s">
        <v>481</v>
      </c>
      <c r="U10" s="18" t="n">
        <v>453.38752573</v>
      </c>
      <c r="V10" s="20" t="n">
        <v>8.01146677</v>
      </c>
    </row>
    <row r="11" spans="1:22">
      <c r="A11" s="15" t="s">
        <v>486</v>
      </c>
      <c r="B11" s="17" t="n">
        <v>7053</v>
      </c>
      <c r="C11" s="18">
        <f>(107.0/B11*100)</f>
        <v/>
      </c>
      <c r="D11" s="19" t="n">
        <v>6946</v>
      </c>
      <c r="E11" s="18" t="n">
        <v>385.1858654</v>
      </c>
      <c r="F11" s="20" t="n">
        <v>5.19362609</v>
      </c>
      <c r="G11" s="18" t="n">
        <v>412.30678602</v>
      </c>
      <c r="H11" s="20" t="n">
        <v>3.77496445</v>
      </c>
      <c r="I11" s="18" t="n">
        <v>439.84833465</v>
      </c>
      <c r="J11" s="20" t="n">
        <v>3.17837987</v>
      </c>
      <c r="K11" s="18" t="n">
        <v>442.62256272</v>
      </c>
      <c r="L11" s="20" t="n">
        <v>3.44791508</v>
      </c>
      <c r="M11" s="18" t="n">
        <v>381.61604453</v>
      </c>
      <c r="N11" s="20" t="n">
        <v>5.27695564</v>
      </c>
      <c r="O11" s="18" t="s">
        <v>481</v>
      </c>
      <c r="P11" s="20" t="s">
        <v>481</v>
      </c>
      <c r="Q11" s="18" t="s">
        <v>481</v>
      </c>
      <c r="R11" s="20" t="s">
        <v>481</v>
      </c>
      <c r="S11" s="18" t="s">
        <v>481</v>
      </c>
      <c r="T11" s="20" t="s">
        <v>481</v>
      </c>
      <c r="U11" s="18" t="n">
        <v>375.65786608</v>
      </c>
      <c r="V11" s="20" t="n">
        <v>6.39001044</v>
      </c>
    </row>
    <row r="12" spans="1:22">
      <c r="A12" s="15" t="s">
        <v>487</v>
      </c>
      <c r="B12" s="17" t="n">
        <v>6894</v>
      </c>
      <c r="C12" s="18">
        <f>(59.0/B12*100)</f>
        <v/>
      </c>
      <c r="D12" s="19" t="n">
        <v>6835</v>
      </c>
      <c r="E12" s="18" t="n">
        <v>468.62087491</v>
      </c>
      <c r="F12" s="20" t="n">
        <v>5.07422811</v>
      </c>
      <c r="G12" s="18" t="n">
        <v>498.54001467</v>
      </c>
      <c r="H12" s="20" t="n">
        <v>4.05913859</v>
      </c>
      <c r="I12" s="18" t="n">
        <v>514.20821691</v>
      </c>
      <c r="J12" s="20" t="n">
        <v>3.03709417</v>
      </c>
      <c r="K12" s="18" t="n">
        <v>498.20869779</v>
      </c>
      <c r="L12" s="20" t="n">
        <v>2.83647863</v>
      </c>
      <c r="M12" s="18" t="n">
        <v>424.64340274</v>
      </c>
      <c r="N12" s="20" t="n">
        <v>6.97346529</v>
      </c>
      <c r="O12" s="18" t="s">
        <v>481</v>
      </c>
      <c r="P12" s="20" t="s">
        <v>481</v>
      </c>
      <c r="Q12" s="18" t="n">
        <v>340.98506961</v>
      </c>
      <c r="R12" s="20" t="n">
        <v>12.52444664</v>
      </c>
      <c r="S12" s="18" t="s">
        <v>481</v>
      </c>
      <c r="T12" s="20" t="s">
        <v>481</v>
      </c>
      <c r="U12" s="18" t="n">
        <v>419.65866545</v>
      </c>
      <c r="V12" s="20" t="n">
        <v>9.187562440000001</v>
      </c>
    </row>
    <row r="13" spans="1:22">
      <c r="A13" s="15" t="s">
        <v>488</v>
      </c>
      <c r="B13" s="17" t="n">
        <v>7161</v>
      </c>
      <c r="C13" s="18">
        <f>(138.0/B13*100)</f>
        <v/>
      </c>
      <c r="D13" s="19" t="n">
        <v>7023</v>
      </c>
      <c r="E13" s="18" t="n">
        <v>487.63591693</v>
      </c>
      <c r="F13" s="20" t="n">
        <v>4.89778043</v>
      </c>
      <c r="G13" s="18" t="n">
        <v>516.9394305</v>
      </c>
      <c r="H13" s="20" t="n">
        <v>3.13131885</v>
      </c>
      <c r="I13" s="18" t="n">
        <v>520.09826636</v>
      </c>
      <c r="J13" s="20" t="n">
        <v>2.59833385</v>
      </c>
      <c r="K13" s="18" t="n">
        <v>524.01828065</v>
      </c>
      <c r="L13" s="20" t="n">
        <v>3.037726</v>
      </c>
      <c r="M13" s="18" t="n">
        <v>455.80166196</v>
      </c>
      <c r="N13" s="20" t="n">
        <v>7.99019283</v>
      </c>
      <c r="O13" s="18" t="s">
        <v>481</v>
      </c>
      <c r="P13" s="20" t="s">
        <v>481</v>
      </c>
      <c r="Q13" s="18" t="n">
        <v>447.51533769</v>
      </c>
      <c r="R13" s="20" t="n">
        <v>5.97365007</v>
      </c>
      <c r="S13" s="18" t="s">
        <v>481</v>
      </c>
      <c r="T13" s="20" t="s">
        <v>481</v>
      </c>
      <c r="U13" s="18" t="n">
        <v>437.59583539</v>
      </c>
      <c r="V13" s="20" t="n">
        <v>7.42309024</v>
      </c>
    </row>
    <row r="14" spans="1:22">
      <c r="A14" s="15" t="s">
        <v>489</v>
      </c>
      <c r="B14" s="17" t="n">
        <v>5587</v>
      </c>
      <c r="C14" s="18">
        <f>(78.0/B14*100)</f>
        <v/>
      </c>
      <c r="D14" s="19" t="n">
        <v>5509</v>
      </c>
      <c r="E14" s="18" t="n">
        <v>465.60177222</v>
      </c>
      <c r="F14" s="20" t="n">
        <v>6.22955072</v>
      </c>
      <c r="G14" s="18" t="n">
        <v>490.77468542</v>
      </c>
      <c r="H14" s="20" t="n">
        <v>4.76817236</v>
      </c>
      <c r="I14" s="18" t="n">
        <v>514.43258894</v>
      </c>
      <c r="J14" s="20" t="n">
        <v>2.86744786</v>
      </c>
      <c r="K14" s="18" t="n">
        <v>542.82343206</v>
      </c>
      <c r="L14" s="20" t="n">
        <v>2.17320763</v>
      </c>
      <c r="M14" s="18" t="n">
        <v>457.2678843</v>
      </c>
      <c r="N14" s="20" t="n">
        <v>9.76355004</v>
      </c>
      <c r="O14" s="18" t="s">
        <v>481</v>
      </c>
      <c r="P14" s="20" t="s">
        <v>481</v>
      </c>
      <c r="Q14" s="18" t="s">
        <v>481</v>
      </c>
      <c r="R14" s="20" t="s">
        <v>481</v>
      </c>
      <c r="S14" s="18" t="s">
        <v>481</v>
      </c>
      <c r="T14" s="20" t="s">
        <v>481</v>
      </c>
      <c r="U14" s="18" t="n">
        <v>452.0751883</v>
      </c>
      <c r="V14" s="20" t="n">
        <v>11.1857939</v>
      </c>
    </row>
    <row r="15" spans="1:22">
      <c r="A15" s="15" t="s">
        <v>490</v>
      </c>
      <c r="B15" s="17" t="n">
        <v>5882</v>
      </c>
      <c r="C15" s="18">
        <f>(64.0/B15*100)</f>
        <v/>
      </c>
      <c r="D15" s="19" t="n">
        <v>5818</v>
      </c>
      <c r="E15" s="18" t="n">
        <v>463.7250015</v>
      </c>
      <c r="F15" s="20" t="n">
        <v>8.842560669999999</v>
      </c>
      <c r="G15" s="18" t="n">
        <v>491.04481907</v>
      </c>
      <c r="H15" s="20" t="n">
        <v>5.01272657</v>
      </c>
      <c r="I15" s="18" t="n">
        <v>512.84364608</v>
      </c>
      <c r="J15" s="20" t="n">
        <v>2.91999123</v>
      </c>
      <c r="K15" s="18" t="n">
        <v>525.59563513</v>
      </c>
      <c r="L15" s="20" t="n">
        <v>2.52557071</v>
      </c>
      <c r="M15" s="18" t="n">
        <v>424.25667471</v>
      </c>
      <c r="N15" s="20" t="n">
        <v>10.82348656</v>
      </c>
      <c r="O15" s="18" t="s">
        <v>481</v>
      </c>
      <c r="P15" s="20" t="s">
        <v>481</v>
      </c>
      <c r="Q15" s="18" t="n">
        <v>368.85220715</v>
      </c>
      <c r="R15" s="20" t="n">
        <v>14.5875493</v>
      </c>
      <c r="S15" s="18" t="s">
        <v>481</v>
      </c>
      <c r="T15" s="20" t="s">
        <v>481</v>
      </c>
      <c r="U15" s="18" t="n">
        <v>441.17216193</v>
      </c>
      <c r="V15" s="20" t="n">
        <v>6.9581566</v>
      </c>
    </row>
    <row r="16" spans="1:22">
      <c r="A16" s="15" t="s">
        <v>491</v>
      </c>
      <c r="B16" s="17" t="n">
        <v>6108</v>
      </c>
      <c r="C16" s="18">
        <f>(123.0/B16*100)</f>
        <v/>
      </c>
      <c r="D16" s="19" t="n">
        <v>5985</v>
      </c>
      <c r="E16" s="18" t="n">
        <v>464.23739911</v>
      </c>
      <c r="F16" s="20" t="n">
        <v>5.08701273</v>
      </c>
      <c r="G16" s="18" t="n">
        <v>495.96159993</v>
      </c>
      <c r="H16" s="20" t="n">
        <v>4.43265827</v>
      </c>
      <c r="I16" s="18" t="n">
        <v>515.06672737</v>
      </c>
      <c r="J16" s="20" t="n">
        <v>3.29374176</v>
      </c>
      <c r="K16" s="18" t="n">
        <v>512.99910421</v>
      </c>
      <c r="L16" s="20" t="n">
        <v>2.62751156</v>
      </c>
      <c r="M16" s="18" t="n">
        <v>392.25010125</v>
      </c>
      <c r="N16" s="20" t="n">
        <v>6.28627534</v>
      </c>
      <c r="O16" s="18" t="s">
        <v>481</v>
      </c>
      <c r="P16" s="20" t="s">
        <v>481</v>
      </c>
      <c r="Q16" s="18" t="s">
        <v>481</v>
      </c>
      <c r="R16" s="20" t="s">
        <v>481</v>
      </c>
      <c r="S16" s="18" t="s">
        <v>481</v>
      </c>
      <c r="T16" s="20" t="s">
        <v>481</v>
      </c>
      <c r="U16" s="18" t="n">
        <v>417.68414276</v>
      </c>
      <c r="V16" s="20" t="n">
        <v>6.73137255</v>
      </c>
    </row>
    <row r="17" spans="1:22">
      <c r="A17" s="15" t="s">
        <v>492</v>
      </c>
      <c r="B17" s="17" t="n">
        <v>6504</v>
      </c>
      <c r="C17" s="18">
        <f>(1262.0/B17*100)</f>
        <v/>
      </c>
      <c r="D17" s="19" t="n">
        <v>5242</v>
      </c>
      <c r="E17" s="18" t="n">
        <v>504.13428527</v>
      </c>
      <c r="F17" s="20" t="n">
        <v>6.63665904</v>
      </c>
      <c r="G17" s="18" t="n">
        <v>522.74804425</v>
      </c>
      <c r="H17" s="20" t="n">
        <v>4.39160517</v>
      </c>
      <c r="I17" s="18" t="n">
        <v>524.34647899</v>
      </c>
      <c r="J17" s="20" t="n">
        <v>3.72148432</v>
      </c>
      <c r="K17" s="18" t="n">
        <v>522.34771031</v>
      </c>
      <c r="L17" s="20" t="n">
        <v>3.98944903</v>
      </c>
      <c r="M17" s="18" t="n">
        <v>437.56462066</v>
      </c>
      <c r="N17" s="20" t="n">
        <v>9.030836430000001</v>
      </c>
      <c r="O17" s="18" t="s">
        <v>481</v>
      </c>
      <c r="P17" s="20" t="s">
        <v>481</v>
      </c>
      <c r="Q17" s="18" t="n">
        <v>362.96139732</v>
      </c>
      <c r="R17" s="20" t="n">
        <v>12.64520278</v>
      </c>
      <c r="S17" s="18" t="s">
        <v>481</v>
      </c>
      <c r="T17" s="20" t="s">
        <v>481</v>
      </c>
      <c r="U17" s="18" t="n">
        <v>477.97080987</v>
      </c>
      <c r="V17" s="20" t="n">
        <v>4.65441636</v>
      </c>
    </row>
    <row r="18" spans="1:22">
      <c r="A18" s="15" t="s">
        <v>493</v>
      </c>
      <c r="B18" s="17" t="n">
        <v>5532</v>
      </c>
      <c r="C18" s="18">
        <f>(29.0/B18*100)</f>
        <v/>
      </c>
      <c r="D18" s="19" t="n">
        <v>5503</v>
      </c>
      <c r="E18" s="18" t="n">
        <v>414.83862926</v>
      </c>
      <c r="F18" s="20" t="n">
        <v>6.12568812</v>
      </c>
      <c r="G18" s="18" t="n">
        <v>444.49126282</v>
      </c>
      <c r="H18" s="20" t="n">
        <v>5.17672192</v>
      </c>
      <c r="I18" s="18" t="n">
        <v>459.07938896</v>
      </c>
      <c r="J18" s="20" t="n">
        <v>4.37082305</v>
      </c>
      <c r="K18" s="18" t="n">
        <v>477.4274913</v>
      </c>
      <c r="L18" s="20" t="n">
        <v>3.75868022</v>
      </c>
      <c r="M18" s="18" t="n">
        <v>391.0034032</v>
      </c>
      <c r="N18" s="20" t="n">
        <v>9.97945679</v>
      </c>
      <c r="O18" s="18" t="s">
        <v>481</v>
      </c>
      <c r="P18" s="20" t="s">
        <v>481</v>
      </c>
      <c r="Q18" s="18" t="s">
        <v>481</v>
      </c>
      <c r="R18" s="20" t="s">
        <v>481</v>
      </c>
      <c r="S18" s="18" t="s">
        <v>481</v>
      </c>
      <c r="T18" s="20" t="s">
        <v>481</v>
      </c>
      <c r="U18" s="18" t="n">
        <v>393.38037781</v>
      </c>
      <c r="V18" s="20" t="n">
        <v>10.75070842</v>
      </c>
    </row>
    <row r="19" spans="1:22">
      <c r="A19" s="15" t="s">
        <v>494</v>
      </c>
      <c r="B19" s="17" t="n">
        <v>5658</v>
      </c>
      <c r="C19" s="18">
        <f>(178.0/B19*100)</f>
        <v/>
      </c>
      <c r="D19" s="19" t="n">
        <v>5480</v>
      </c>
      <c r="E19" s="18" t="n">
        <v>452.77973643</v>
      </c>
      <c r="F19" s="20" t="n">
        <v>6.49602657</v>
      </c>
      <c r="G19" s="18" t="n">
        <v>480.0344997</v>
      </c>
      <c r="H19" s="20" t="n">
        <v>4.48806964</v>
      </c>
      <c r="I19" s="18" t="n">
        <v>484.30134397</v>
      </c>
      <c r="J19" s="20" t="n">
        <v>3.92568368</v>
      </c>
      <c r="K19" s="18" t="n">
        <v>491.46007686</v>
      </c>
      <c r="L19" s="20" t="n">
        <v>3.72003419</v>
      </c>
      <c r="M19" s="18" t="n">
        <v>469.44549655</v>
      </c>
      <c r="N19" s="20" t="n">
        <v>7.71795137</v>
      </c>
      <c r="O19" s="18" t="s">
        <v>481</v>
      </c>
      <c r="P19" s="20" t="s">
        <v>481</v>
      </c>
      <c r="Q19" s="18" t="s">
        <v>481</v>
      </c>
      <c r="R19" s="20" t="s">
        <v>481</v>
      </c>
      <c r="S19" s="18" t="s">
        <v>481</v>
      </c>
      <c r="T19" s="20" t="s">
        <v>481</v>
      </c>
      <c r="U19" s="18" t="n">
        <v>411.90681739</v>
      </c>
      <c r="V19" s="20" t="n">
        <v>8.083133610000001</v>
      </c>
    </row>
    <row r="20" spans="1:22">
      <c r="A20" s="15" t="s">
        <v>495</v>
      </c>
      <c r="B20" s="17" t="n">
        <v>3371</v>
      </c>
      <c r="C20" s="18">
        <f>(75.0/B20*100)</f>
        <v/>
      </c>
      <c r="D20" s="19" t="n">
        <v>3296</v>
      </c>
      <c r="E20" s="18" t="n">
        <v>459.64155663</v>
      </c>
      <c r="F20" s="20" t="n">
        <v>6.13598789</v>
      </c>
      <c r="G20" s="18" t="n">
        <v>485.68972582</v>
      </c>
      <c r="H20" s="20" t="n">
        <v>4.48021</v>
      </c>
      <c r="I20" s="18" t="n">
        <v>499.09503766</v>
      </c>
      <c r="J20" s="20" t="n">
        <v>3.13857314</v>
      </c>
      <c r="K20" s="18" t="n">
        <v>502.59668105</v>
      </c>
      <c r="L20" s="20" t="n">
        <v>3.6469112</v>
      </c>
      <c r="M20" s="18" t="n">
        <v>438.43210807</v>
      </c>
      <c r="N20" s="20" t="n">
        <v>7.17346823</v>
      </c>
      <c r="O20" s="18" t="s">
        <v>481</v>
      </c>
      <c r="P20" s="20" t="s">
        <v>481</v>
      </c>
      <c r="Q20" s="18" t="s">
        <v>481</v>
      </c>
      <c r="R20" s="20" t="s">
        <v>481</v>
      </c>
      <c r="S20" s="18" t="s">
        <v>481</v>
      </c>
      <c r="T20" s="20" t="s">
        <v>481</v>
      </c>
      <c r="U20" s="18" t="n">
        <v>425.09892414</v>
      </c>
      <c r="V20" s="20" t="n">
        <v>13.68824543</v>
      </c>
    </row>
    <row r="21" spans="1:22">
      <c r="A21" s="15" t="s">
        <v>496</v>
      </c>
      <c r="B21" s="17" t="n">
        <v>5741</v>
      </c>
      <c r="C21" s="18">
        <f>(47.0/B21*100)</f>
        <v/>
      </c>
      <c r="D21" s="19" t="n">
        <v>5694</v>
      </c>
      <c r="E21" s="18" t="n">
        <v>476.43416748</v>
      </c>
      <c r="F21" s="20" t="n">
        <v>5.63889163</v>
      </c>
      <c r="G21" s="18" t="n">
        <v>511.6488561</v>
      </c>
      <c r="H21" s="20" t="n">
        <v>2.98962705</v>
      </c>
      <c r="I21" s="18" t="n">
        <v>515.19995141</v>
      </c>
      <c r="J21" s="20" t="n">
        <v>2.70364102</v>
      </c>
      <c r="K21" s="18" t="n">
        <v>508.76886907</v>
      </c>
      <c r="L21" s="20" t="n">
        <v>2.78259093</v>
      </c>
      <c r="M21" s="18" t="n">
        <v>453.31234764</v>
      </c>
      <c r="N21" s="20" t="n">
        <v>6.2921512</v>
      </c>
      <c r="O21" s="18" t="s">
        <v>481</v>
      </c>
      <c r="P21" s="20" t="s">
        <v>481</v>
      </c>
      <c r="Q21" s="18" t="s">
        <v>481</v>
      </c>
      <c r="R21" s="20" t="s">
        <v>481</v>
      </c>
      <c r="S21" s="18" t="s">
        <v>481</v>
      </c>
      <c r="T21" s="20" t="s">
        <v>481</v>
      </c>
      <c r="U21" s="18" t="n">
        <v>431.02722962</v>
      </c>
      <c r="V21" s="20" t="n">
        <v>10.44569805</v>
      </c>
    </row>
    <row r="22" spans="1:22">
      <c r="A22" s="15" t="s">
        <v>497</v>
      </c>
      <c r="B22" s="17" t="n">
        <v>6598</v>
      </c>
      <c r="C22" s="18">
        <f>(36.0/B22*100)</f>
        <v/>
      </c>
      <c r="D22" s="19" t="n">
        <v>6562</v>
      </c>
      <c r="E22" s="18" t="n">
        <v>416.80839548</v>
      </c>
      <c r="F22" s="20" t="n">
        <v>5.7350504</v>
      </c>
      <c r="G22" s="18" t="n">
        <v>452.43797684</v>
      </c>
      <c r="H22" s="20" t="n">
        <v>5.62304175</v>
      </c>
      <c r="I22" s="18" t="n">
        <v>485.39816231</v>
      </c>
      <c r="J22" s="20" t="n">
        <v>4.42137776</v>
      </c>
      <c r="K22" s="18" t="n">
        <v>501.21253696</v>
      </c>
      <c r="L22" s="20" t="n">
        <v>4.17739825</v>
      </c>
      <c r="M22" s="18" t="n">
        <v>424.5505214</v>
      </c>
      <c r="N22" s="20" t="n">
        <v>12.09171373</v>
      </c>
      <c r="O22" s="18" t="s">
        <v>481</v>
      </c>
      <c r="P22" s="20" t="s">
        <v>481</v>
      </c>
      <c r="Q22" s="18" t="s">
        <v>481</v>
      </c>
      <c r="R22" s="20" t="s">
        <v>481</v>
      </c>
      <c r="S22" s="18" t="n">
        <v>446.87360553</v>
      </c>
      <c r="T22" s="20" t="n">
        <v>39.75316384</v>
      </c>
      <c r="U22" s="18" t="n">
        <v>392.89894503</v>
      </c>
      <c r="V22" s="20" t="n">
        <v>8.515821580000001</v>
      </c>
    </row>
    <row r="23" spans="1:22">
      <c r="A23" s="15" t="s">
        <v>498</v>
      </c>
      <c r="B23" s="17" t="n">
        <v>11583</v>
      </c>
      <c r="C23" s="18">
        <f>(235.0/B23*100)</f>
        <v/>
      </c>
      <c r="D23" s="19" t="n">
        <v>11348</v>
      </c>
      <c r="E23" s="18" t="n">
        <v>450.97651922</v>
      </c>
      <c r="F23" s="20" t="n">
        <v>7.51637225</v>
      </c>
      <c r="G23" s="18" t="n">
        <v>460.28890174</v>
      </c>
      <c r="H23" s="20" t="n">
        <v>6.22924681</v>
      </c>
      <c r="I23" s="18" t="n">
        <v>492.03013202</v>
      </c>
      <c r="J23" s="20" t="n">
        <v>3.89471789</v>
      </c>
      <c r="K23" s="18" t="n">
        <v>507.0747846</v>
      </c>
      <c r="L23" s="20" t="n">
        <v>3.52118103</v>
      </c>
      <c r="M23" s="18" t="n">
        <v>456.42298295</v>
      </c>
      <c r="N23" s="20" t="n">
        <v>6.22776086</v>
      </c>
      <c r="O23" s="18" t="s">
        <v>481</v>
      </c>
      <c r="P23" s="20" t="s">
        <v>481</v>
      </c>
      <c r="Q23" s="18" t="s">
        <v>481</v>
      </c>
      <c r="R23" s="20" t="s">
        <v>481</v>
      </c>
      <c r="S23" s="18" t="s">
        <v>481</v>
      </c>
      <c r="T23" s="20" t="s">
        <v>481</v>
      </c>
      <c r="U23" s="18" t="n">
        <v>427.2831874</v>
      </c>
      <c r="V23" s="20" t="n">
        <v>8.51925516</v>
      </c>
    </row>
    <row r="24" spans="1:22">
      <c r="A24" s="15" t="s">
        <v>499</v>
      </c>
      <c r="B24" s="17" t="n">
        <v>6647</v>
      </c>
      <c r="C24" s="18">
        <f>(7.0/B24*100)</f>
        <v/>
      </c>
      <c r="D24" s="19" t="n">
        <v>6640</v>
      </c>
      <c r="E24" s="18" t="n">
        <v>487.76073857</v>
      </c>
      <c r="F24" s="20" t="n">
        <v>7.49553228</v>
      </c>
      <c r="G24" s="18" t="n">
        <v>515.8949239900001</v>
      </c>
      <c r="H24" s="20" t="n">
        <v>5.83517963</v>
      </c>
      <c r="I24" s="18" t="n">
        <v>531.89488714</v>
      </c>
      <c r="J24" s="20" t="n">
        <v>4.3088043</v>
      </c>
      <c r="K24" s="18" t="n">
        <v>541.98228912</v>
      </c>
      <c r="L24" s="20" t="n">
        <v>3.13773147</v>
      </c>
      <c r="M24" s="18" t="n">
        <v>484.53808905</v>
      </c>
      <c r="N24" s="20" t="n">
        <v>15.38063095</v>
      </c>
      <c r="O24" s="18" t="s">
        <v>481</v>
      </c>
      <c r="P24" s="20" t="s">
        <v>481</v>
      </c>
      <c r="Q24" s="18" t="s">
        <v>481</v>
      </c>
      <c r="R24" s="20" t="s">
        <v>481</v>
      </c>
      <c r="S24" s="18" t="s">
        <v>481</v>
      </c>
      <c r="T24" s="20" t="s">
        <v>481</v>
      </c>
      <c r="U24" s="18" t="n">
        <v>467.55704081</v>
      </c>
      <c r="V24" s="20" t="n">
        <v>11.78880133</v>
      </c>
    </row>
    <row r="25" spans="1:22">
      <c r="A25" s="15" t="s">
        <v>500</v>
      </c>
      <c r="B25" s="17" t="n">
        <v>5581</v>
      </c>
      <c r="C25" s="18">
        <f>(25.0/B25*100)</f>
        <v/>
      </c>
      <c r="D25" s="19" t="n">
        <v>5556</v>
      </c>
      <c r="E25" s="18" t="n">
        <v>493.37741478</v>
      </c>
      <c r="F25" s="20" t="n">
        <v>9.78245257</v>
      </c>
      <c r="G25" s="18" t="n">
        <v>499.73076046</v>
      </c>
      <c r="H25" s="20" t="n">
        <v>7.3819966</v>
      </c>
      <c r="I25" s="18" t="n">
        <v>522.3656615899999</v>
      </c>
      <c r="J25" s="20" t="n">
        <v>4.80553322</v>
      </c>
      <c r="K25" s="18" t="n">
        <v>544.22834335</v>
      </c>
      <c r="L25" s="20" t="n">
        <v>3.64867989</v>
      </c>
      <c r="M25" s="18" t="n">
        <v>433.74903496</v>
      </c>
      <c r="N25" s="20" t="n">
        <v>6.33413158</v>
      </c>
      <c r="O25" s="18" t="s">
        <v>481</v>
      </c>
      <c r="P25" s="20" t="s">
        <v>481</v>
      </c>
      <c r="Q25" s="18" t="s">
        <v>481</v>
      </c>
      <c r="R25" s="20" t="s">
        <v>481</v>
      </c>
      <c r="S25" s="18" t="s">
        <v>481</v>
      </c>
      <c r="T25" s="20" t="s">
        <v>481</v>
      </c>
      <c r="U25" s="18" t="n">
        <v>500.29491679</v>
      </c>
      <c r="V25" s="20" t="n">
        <v>19.16361455</v>
      </c>
    </row>
    <row r="26" spans="1:22">
      <c r="A26" s="15" t="s">
        <v>501</v>
      </c>
      <c r="B26" s="17" t="n">
        <v>4869</v>
      </c>
      <c r="C26" s="18">
        <f>(53.0/B26*100)</f>
        <v/>
      </c>
      <c r="D26" s="19" t="n">
        <v>4816</v>
      </c>
      <c r="E26" s="18" t="n">
        <v>454.65227991</v>
      </c>
      <c r="F26" s="20" t="n">
        <v>5.72873497</v>
      </c>
      <c r="G26" s="18" t="n">
        <v>474.10424001</v>
      </c>
      <c r="H26" s="20" t="n">
        <v>4.17408932</v>
      </c>
      <c r="I26" s="18" t="n">
        <v>486.73804302</v>
      </c>
      <c r="J26" s="20" t="n">
        <v>2.15664128</v>
      </c>
      <c r="K26" s="18" t="n">
        <v>503.404079</v>
      </c>
      <c r="L26" s="20" t="n">
        <v>3.06302474</v>
      </c>
      <c r="M26" s="18" t="n">
        <v>454.2412473</v>
      </c>
      <c r="N26" s="20" t="n">
        <v>7.54007811</v>
      </c>
      <c r="O26" s="18" t="s">
        <v>481</v>
      </c>
      <c r="P26" s="20" t="s">
        <v>481</v>
      </c>
      <c r="Q26" s="18" t="s">
        <v>481</v>
      </c>
      <c r="R26" s="20" t="s">
        <v>481</v>
      </c>
      <c r="S26" s="18" t="s">
        <v>481</v>
      </c>
      <c r="T26" s="20" t="s">
        <v>481</v>
      </c>
      <c r="U26" s="18" t="n">
        <v>411.38496935</v>
      </c>
      <c r="V26" s="20" t="n">
        <v>8.973971649999999</v>
      </c>
    </row>
    <row r="27" spans="1:22">
      <c r="A27" s="15" t="s">
        <v>502</v>
      </c>
      <c r="B27" s="17" t="n">
        <v>5299</v>
      </c>
      <c r="C27" s="18">
        <f>(55.0/B27*100)</f>
        <v/>
      </c>
      <c r="D27" s="19" t="n">
        <v>5244</v>
      </c>
      <c r="E27" s="18" t="n">
        <v>459.51799108</v>
      </c>
      <c r="F27" s="20" t="n">
        <v>4.34033716</v>
      </c>
      <c r="G27" s="18" t="n">
        <v>485.16175039</v>
      </c>
      <c r="H27" s="20" t="n">
        <v>3.82454162</v>
      </c>
      <c r="I27" s="18" t="n">
        <v>508.13583067</v>
      </c>
      <c r="J27" s="20" t="n">
        <v>2.7984998</v>
      </c>
      <c r="K27" s="18" t="n">
        <v>505.3111976</v>
      </c>
      <c r="L27" s="20" t="n">
        <v>2.80851358</v>
      </c>
      <c r="M27" s="18" t="n">
        <v>423.78790135</v>
      </c>
      <c r="N27" s="20" t="n">
        <v>3.98999594</v>
      </c>
      <c r="O27" s="18" t="s">
        <v>481</v>
      </c>
      <c r="P27" s="20" t="s">
        <v>481</v>
      </c>
      <c r="Q27" s="18" t="s">
        <v>481</v>
      </c>
      <c r="R27" s="20" t="s">
        <v>481</v>
      </c>
      <c r="S27" s="18" t="s">
        <v>481</v>
      </c>
      <c r="T27" s="20" t="s">
        <v>481</v>
      </c>
      <c r="U27" s="18" t="n">
        <v>409.35817399</v>
      </c>
      <c r="V27" s="20" t="n">
        <v>6.77227189</v>
      </c>
    </row>
    <row r="28" spans="1:22">
      <c r="A28" s="15" t="s">
        <v>503</v>
      </c>
      <c r="B28" s="17" t="n">
        <v>7568</v>
      </c>
      <c r="C28" s="18">
        <f>(196.0/B28*100)</f>
        <v/>
      </c>
      <c r="D28" s="19" t="n">
        <v>7372</v>
      </c>
      <c r="E28" s="18" t="n">
        <v>397.62796271</v>
      </c>
      <c r="F28" s="20" t="n">
        <v>3.24531265</v>
      </c>
      <c r="G28" s="18" t="n">
        <v>415.27581303</v>
      </c>
      <c r="H28" s="20" t="n">
        <v>2.86296505</v>
      </c>
      <c r="I28" s="18" t="n">
        <v>412.7185432</v>
      </c>
      <c r="J28" s="20" t="n">
        <v>2.99593571</v>
      </c>
      <c r="K28" s="18" t="n">
        <v>424.68112571</v>
      </c>
      <c r="L28" s="20" t="n">
        <v>4.09493748</v>
      </c>
      <c r="M28" s="18" t="n">
        <v>404.13273028</v>
      </c>
      <c r="N28" s="20" t="n">
        <v>12.41326105</v>
      </c>
      <c r="O28" s="18" t="s">
        <v>481</v>
      </c>
      <c r="P28" s="20" t="s">
        <v>481</v>
      </c>
      <c r="Q28" s="18" t="s">
        <v>481</v>
      </c>
      <c r="R28" s="20" t="s">
        <v>481</v>
      </c>
      <c r="S28" s="18" t="s">
        <v>481</v>
      </c>
      <c r="T28" s="20" t="s">
        <v>481</v>
      </c>
      <c r="U28" s="18" t="n">
        <v>356.68431965</v>
      </c>
      <c r="V28" s="20" t="n">
        <v>7.72445641</v>
      </c>
    </row>
    <row r="29" spans="1:22">
      <c r="A29" s="15" t="s">
        <v>504</v>
      </c>
      <c r="B29" s="17" t="n">
        <v>5385</v>
      </c>
      <c r="C29" s="18">
        <f>(30.0/B29*100)</f>
        <v/>
      </c>
      <c r="D29" s="19" t="n">
        <v>5355</v>
      </c>
      <c r="E29" s="18" t="n">
        <v>466.82130726</v>
      </c>
      <c r="F29" s="20" t="n">
        <v>9.50072252</v>
      </c>
      <c r="G29" s="18" t="n">
        <v>505.51788</v>
      </c>
      <c r="H29" s="20" t="n">
        <v>5.81760224</v>
      </c>
      <c r="I29" s="18" t="n">
        <v>519.53020686</v>
      </c>
      <c r="J29" s="20" t="n">
        <v>3.29188288</v>
      </c>
      <c r="K29" s="18" t="n">
        <v>531.30165572</v>
      </c>
      <c r="L29" s="20" t="n">
        <v>2.77372363</v>
      </c>
      <c r="M29" s="18" t="n">
        <v>510.11281269</v>
      </c>
      <c r="N29" s="20" t="n">
        <v>4.5702483</v>
      </c>
      <c r="O29" s="18" t="s">
        <v>481</v>
      </c>
      <c r="P29" s="20" t="s">
        <v>481</v>
      </c>
      <c r="Q29" s="18" t="n">
        <v>335.3902018</v>
      </c>
      <c r="R29" s="20" t="n">
        <v>12.1685767</v>
      </c>
      <c r="S29" s="18" t="s">
        <v>481</v>
      </c>
      <c r="T29" s="20" t="s">
        <v>481</v>
      </c>
      <c r="U29" s="18" t="n">
        <v>442.06222557</v>
      </c>
      <c r="V29" s="20" t="n">
        <v>9.346337930000001</v>
      </c>
    </row>
    <row r="30" spans="1:22">
      <c r="A30" s="15" t="s">
        <v>505</v>
      </c>
      <c r="B30" s="17" t="n">
        <v>4520</v>
      </c>
      <c r="C30" s="18">
        <f>(148.0/B30*100)</f>
        <v/>
      </c>
      <c r="D30" s="19" t="n">
        <v>4372</v>
      </c>
      <c r="E30" s="18" t="n">
        <v>464.58916295</v>
      </c>
      <c r="F30" s="20" t="n">
        <v>5.18335433</v>
      </c>
      <c r="G30" s="18" t="n">
        <v>493.73258077</v>
      </c>
      <c r="H30" s="20" t="n">
        <v>3.50979196</v>
      </c>
      <c r="I30" s="18" t="n">
        <v>520.2175581400001</v>
      </c>
      <c r="J30" s="20" t="n">
        <v>3.15597078</v>
      </c>
      <c r="K30" s="18" t="n">
        <v>513.16595995</v>
      </c>
      <c r="L30" s="20" t="n">
        <v>4.32683591</v>
      </c>
      <c r="M30" s="18" t="n">
        <v>422.17925588</v>
      </c>
      <c r="N30" s="20" t="n">
        <v>5.81826465</v>
      </c>
      <c r="O30" s="18" t="s">
        <v>481</v>
      </c>
      <c r="P30" s="20" t="s">
        <v>481</v>
      </c>
      <c r="Q30" s="18" t="s">
        <v>481</v>
      </c>
      <c r="R30" s="20" t="s">
        <v>481</v>
      </c>
      <c r="S30" s="18" t="s">
        <v>481</v>
      </c>
      <c r="T30" s="20" t="s">
        <v>481</v>
      </c>
      <c r="U30" s="18" t="n">
        <v>426.87593177</v>
      </c>
      <c r="V30" s="20" t="n">
        <v>9.49256929</v>
      </c>
    </row>
    <row r="31" spans="1:22">
      <c r="A31" s="15" t="s">
        <v>506</v>
      </c>
      <c r="B31" s="17" t="n">
        <v>5456</v>
      </c>
      <c r="C31" s="18">
        <f>(135.0/B31*100)</f>
        <v/>
      </c>
      <c r="D31" s="19" t="n">
        <v>5321</v>
      </c>
      <c r="E31" s="18" t="n">
        <v>458.90644403</v>
      </c>
      <c r="F31" s="20" t="n">
        <v>6.19374074</v>
      </c>
      <c r="G31" s="18" t="n">
        <v>489.10215193</v>
      </c>
      <c r="H31" s="20" t="n">
        <v>3.93331278</v>
      </c>
      <c r="I31" s="18" t="n">
        <v>509.69509165</v>
      </c>
      <c r="J31" s="20" t="n">
        <v>2.85736365</v>
      </c>
      <c r="K31" s="18" t="n">
        <v>518.2848991</v>
      </c>
      <c r="L31" s="20" t="n">
        <v>2.84180147</v>
      </c>
      <c r="M31" s="18" t="s">
        <v>481</v>
      </c>
      <c r="N31" s="20" t="s">
        <v>481</v>
      </c>
      <c r="O31" s="18" t="s">
        <v>481</v>
      </c>
      <c r="P31" s="20" t="s">
        <v>481</v>
      </c>
      <c r="Q31" s="18" t="s">
        <v>481</v>
      </c>
      <c r="R31" s="20" t="s">
        <v>481</v>
      </c>
      <c r="S31" s="18" t="s">
        <v>481</v>
      </c>
      <c r="T31" s="20" t="s">
        <v>481</v>
      </c>
      <c r="U31" s="18" t="n">
        <v>425.29349938</v>
      </c>
      <c r="V31" s="20" t="n">
        <v>6.01118304</v>
      </c>
    </row>
    <row r="32" spans="1:22">
      <c r="A32" s="15" t="s">
        <v>507</v>
      </c>
      <c r="B32" s="17" t="n">
        <v>4478</v>
      </c>
      <c r="C32" s="18">
        <f>(6.0/B32*100)</f>
        <v/>
      </c>
      <c r="D32" s="19" t="n">
        <v>4472</v>
      </c>
      <c r="E32" s="18" t="n">
        <v>465.50529685</v>
      </c>
      <c r="F32" s="20" t="n">
        <v>6.46743638</v>
      </c>
      <c r="G32" s="18" t="n">
        <v>484.29338326</v>
      </c>
      <c r="H32" s="20" t="n">
        <v>4.80209543</v>
      </c>
      <c r="I32" s="18" t="n">
        <v>505.7538678</v>
      </c>
      <c r="J32" s="20" t="n">
        <v>3.05963625</v>
      </c>
      <c r="K32" s="18" t="n">
        <v>518.56672222</v>
      </c>
      <c r="L32" s="20" t="n">
        <v>3.01671742</v>
      </c>
      <c r="M32" s="18" t="n">
        <v>411.26327339</v>
      </c>
      <c r="N32" s="20" t="n">
        <v>12.39222594</v>
      </c>
      <c r="O32" s="18" t="s">
        <v>481</v>
      </c>
      <c r="P32" s="20" t="s">
        <v>481</v>
      </c>
      <c r="Q32" s="18" t="s">
        <v>481</v>
      </c>
      <c r="R32" s="20" t="s">
        <v>481</v>
      </c>
      <c r="S32" s="18" t="s">
        <v>481</v>
      </c>
      <c r="T32" s="20" t="s">
        <v>481</v>
      </c>
      <c r="U32" s="18" t="n">
        <v>457.10189695</v>
      </c>
      <c r="V32" s="20" t="n">
        <v>13.31148111</v>
      </c>
    </row>
    <row r="33" spans="1:22">
      <c r="A33" s="15" t="s">
        <v>508</v>
      </c>
      <c r="B33" s="17" t="n">
        <v>7325</v>
      </c>
      <c r="C33" s="18">
        <f>(78.0/B33*100)</f>
        <v/>
      </c>
      <c r="D33" s="19" t="n">
        <v>7247</v>
      </c>
      <c r="E33" s="18" t="n">
        <v>452.36394627</v>
      </c>
      <c r="F33" s="20" t="n">
        <v>5.45019159</v>
      </c>
      <c r="G33" s="18" t="n">
        <v>484.93307263</v>
      </c>
      <c r="H33" s="20" t="n">
        <v>5.78756506</v>
      </c>
      <c r="I33" s="18" t="n">
        <v>505.17902026</v>
      </c>
      <c r="J33" s="20" t="n">
        <v>3.93520698</v>
      </c>
      <c r="K33" s="18" t="n">
        <v>506.08065575</v>
      </c>
      <c r="L33" s="20" t="n">
        <v>3.88423243</v>
      </c>
      <c r="M33" s="18" t="n">
        <v>489.45728579</v>
      </c>
      <c r="N33" s="20" t="n">
        <v>3.51800922</v>
      </c>
      <c r="O33" s="18" t="s">
        <v>481</v>
      </c>
      <c r="P33" s="20" t="s">
        <v>481</v>
      </c>
      <c r="Q33" s="18" t="s">
        <v>481</v>
      </c>
      <c r="R33" s="20" t="s">
        <v>481</v>
      </c>
      <c r="S33" s="18" t="s">
        <v>481</v>
      </c>
      <c r="T33" s="20" t="s">
        <v>481</v>
      </c>
      <c r="U33" s="18" t="n">
        <v>431.55165162</v>
      </c>
      <c r="V33" s="20" t="n">
        <v>9.54598492</v>
      </c>
    </row>
    <row r="34" spans="1:22">
      <c r="A34" s="15" t="s">
        <v>509</v>
      </c>
      <c r="B34" s="17" t="n">
        <v>6350</v>
      </c>
      <c r="C34" s="18">
        <f>(67.0/B34*100)</f>
        <v/>
      </c>
      <c r="D34" s="19" t="n">
        <v>6283</v>
      </c>
      <c r="E34" s="18" t="n">
        <v>434.37273686</v>
      </c>
      <c r="F34" s="20" t="n">
        <v>6.59050215</v>
      </c>
      <c r="G34" s="18" t="n">
        <v>456.01242831</v>
      </c>
      <c r="H34" s="20" t="n">
        <v>5.8184253</v>
      </c>
      <c r="I34" s="18" t="n">
        <v>492.11864834</v>
      </c>
      <c r="J34" s="20" t="n">
        <v>3.51955253</v>
      </c>
      <c r="K34" s="18" t="n">
        <v>496.17305624</v>
      </c>
      <c r="L34" s="20" t="n">
        <v>2.81088275</v>
      </c>
      <c r="M34" s="18" t="n">
        <v>431.08701148</v>
      </c>
      <c r="N34" s="20" t="n">
        <v>12.51358448</v>
      </c>
      <c r="O34" s="18" t="s">
        <v>481</v>
      </c>
      <c r="P34" s="20" t="s">
        <v>481</v>
      </c>
      <c r="Q34" s="18" t="n">
        <v>336.51078337</v>
      </c>
      <c r="R34" s="20" t="n">
        <v>12.24828707</v>
      </c>
      <c r="S34" s="18" t="s">
        <v>481</v>
      </c>
      <c r="T34" s="20" t="s">
        <v>481</v>
      </c>
      <c r="U34" s="18" t="n">
        <v>399.96188</v>
      </c>
      <c r="V34" s="20" t="n">
        <v>9.53454767</v>
      </c>
    </row>
    <row r="35" spans="1:22">
      <c r="A35" s="15" t="s">
        <v>510</v>
      </c>
      <c r="B35" s="17" t="n">
        <v>6406</v>
      </c>
      <c r="C35" s="18">
        <f>(50.0/B35*100)</f>
        <v/>
      </c>
      <c r="D35" s="19" t="n">
        <v>6356</v>
      </c>
      <c r="E35" s="18" t="n">
        <v>471.69807916</v>
      </c>
      <c r="F35" s="20" t="n">
        <v>7.52377616</v>
      </c>
      <c r="G35" s="18" t="n">
        <v>494.44684098</v>
      </c>
      <c r="H35" s="20" t="n">
        <v>5.98682461</v>
      </c>
      <c r="I35" s="18" t="n">
        <v>516.09680093</v>
      </c>
      <c r="J35" s="20" t="n">
        <v>4.32393382</v>
      </c>
      <c r="K35" s="18" t="n">
        <v>519.88766951</v>
      </c>
      <c r="L35" s="20" t="n">
        <v>3.90094252</v>
      </c>
      <c r="M35" s="18" t="n">
        <v>514.86266033</v>
      </c>
      <c r="N35" s="20" t="n">
        <v>1.77754029</v>
      </c>
      <c r="O35" s="18" t="s">
        <v>481</v>
      </c>
      <c r="P35" s="20" t="s">
        <v>481</v>
      </c>
      <c r="Q35" s="18" t="n">
        <v>349.78970242</v>
      </c>
      <c r="R35" s="20" t="n">
        <v>6.90672373</v>
      </c>
      <c r="S35" s="18" t="s">
        <v>481</v>
      </c>
      <c r="T35" s="20" t="s">
        <v>481</v>
      </c>
      <c r="U35" s="18" t="n">
        <v>454.99336425</v>
      </c>
      <c r="V35" s="20" t="n">
        <v>14.18134973</v>
      </c>
    </row>
    <row r="36" spans="1:22">
      <c r="A36" s="15" t="s">
        <v>511</v>
      </c>
      <c r="B36" s="17" t="n">
        <v>6736</v>
      </c>
      <c r="C36" s="18">
        <f>(42.0/B36*100)</f>
        <v/>
      </c>
      <c r="D36" s="19" t="n">
        <v>6694</v>
      </c>
      <c r="E36" s="18" t="n">
        <v>463.0149009</v>
      </c>
      <c r="F36" s="20" t="n">
        <v>6.31294358</v>
      </c>
      <c r="G36" s="18" t="n">
        <v>485.19073585</v>
      </c>
      <c r="H36" s="20" t="n">
        <v>4.1226611</v>
      </c>
      <c r="I36" s="18" t="n">
        <v>497.98844571</v>
      </c>
      <c r="J36" s="20" t="n">
        <v>2.9068914</v>
      </c>
      <c r="K36" s="18" t="n">
        <v>493.4190884</v>
      </c>
      <c r="L36" s="20" t="n">
        <v>3.05135566</v>
      </c>
      <c r="M36" s="18" t="n">
        <v>467.60582163</v>
      </c>
      <c r="N36" s="20" t="n">
        <v>3.41039353</v>
      </c>
      <c r="O36" s="18" t="s">
        <v>481</v>
      </c>
      <c r="P36" s="20" t="s">
        <v>481</v>
      </c>
      <c r="Q36" s="18" t="s">
        <v>481</v>
      </c>
      <c r="R36" s="20" t="s">
        <v>481</v>
      </c>
      <c r="S36" s="18" t="s">
        <v>481</v>
      </c>
      <c r="T36" s="20" t="s">
        <v>481</v>
      </c>
      <c r="U36" s="18" t="n">
        <v>417.02922387</v>
      </c>
      <c r="V36" s="20" t="n">
        <v>9.52225823</v>
      </c>
    </row>
    <row r="37" spans="1:22">
      <c r="A37" s="15" t="s">
        <v>512</v>
      </c>
      <c r="B37" s="17" t="n">
        <v>5458</v>
      </c>
      <c r="C37" s="18">
        <f>(88.0/B37*100)</f>
        <v/>
      </c>
      <c r="D37" s="19" t="n">
        <v>5370</v>
      </c>
      <c r="E37" s="18" t="n">
        <v>464.4936272</v>
      </c>
      <c r="F37" s="20" t="n">
        <v>6.07691282</v>
      </c>
      <c r="G37" s="18" t="n">
        <v>484.47715805</v>
      </c>
      <c r="H37" s="20" t="n">
        <v>3.872368</v>
      </c>
      <c r="I37" s="18" t="n">
        <v>508.35541137</v>
      </c>
      <c r="J37" s="20" t="n">
        <v>3.42028811</v>
      </c>
      <c r="K37" s="18" t="n">
        <v>517.82779378</v>
      </c>
      <c r="L37" s="20" t="n">
        <v>3.51090266</v>
      </c>
      <c r="M37" s="18" t="n">
        <v>398.61657436</v>
      </c>
      <c r="N37" s="20" t="n">
        <v>8.69317599</v>
      </c>
      <c r="O37" s="18" t="s">
        <v>481</v>
      </c>
      <c r="P37" s="20" t="s">
        <v>481</v>
      </c>
      <c r="Q37" s="18" t="s">
        <v>481</v>
      </c>
      <c r="R37" s="20" t="s">
        <v>481</v>
      </c>
      <c r="S37" s="18" t="s">
        <v>481</v>
      </c>
      <c r="T37" s="20" t="s">
        <v>481</v>
      </c>
      <c r="U37" s="18" t="n">
        <v>409.52753339</v>
      </c>
      <c r="V37" s="20" t="n">
        <v>7.33847461</v>
      </c>
    </row>
    <row r="38" spans="1:22">
      <c r="A38" s="15" t="s">
        <v>513</v>
      </c>
      <c r="B38" s="17" t="n">
        <v>5860</v>
      </c>
      <c r="C38" s="18">
        <f>(20.0/B38*100)</f>
        <v/>
      </c>
      <c r="D38" s="19" t="n">
        <v>5840</v>
      </c>
      <c r="E38" s="18" t="n">
        <v>478.3835654</v>
      </c>
      <c r="F38" s="20" t="n">
        <v>5.50788896</v>
      </c>
      <c r="G38" s="18" t="n">
        <v>517.40550189</v>
      </c>
      <c r="H38" s="20" t="n">
        <v>4.87587642</v>
      </c>
      <c r="I38" s="18" t="n">
        <v>534.52768816</v>
      </c>
      <c r="J38" s="20" t="n">
        <v>3.59332529</v>
      </c>
      <c r="K38" s="18" t="n">
        <v>543.98243823</v>
      </c>
      <c r="L38" s="20" t="n">
        <v>3.80549038</v>
      </c>
      <c r="M38" s="18" t="n">
        <v>484.7089518</v>
      </c>
      <c r="N38" s="20" t="n">
        <v>6.53951454</v>
      </c>
      <c r="O38" s="18" t="s">
        <v>481</v>
      </c>
      <c r="P38" s="20" t="s">
        <v>481</v>
      </c>
      <c r="Q38" s="18" t="s">
        <v>481</v>
      </c>
      <c r="R38" s="20" t="s">
        <v>481</v>
      </c>
      <c r="S38" s="18" t="s">
        <v>481</v>
      </c>
      <c r="T38" s="20" t="s">
        <v>481</v>
      </c>
      <c r="U38" s="18" t="n">
        <v>462.36037646</v>
      </c>
      <c r="V38" s="20" t="n">
        <v>8.4929161</v>
      </c>
    </row>
    <row r="39" spans="1:22">
      <c r="A39" s="15" t="s">
        <v>514</v>
      </c>
      <c r="B39" s="17" t="n">
        <v>5895</v>
      </c>
      <c r="C39" s="18">
        <f>(33.0/B39*100)</f>
        <v/>
      </c>
      <c r="D39" s="19" t="n">
        <v>5862</v>
      </c>
      <c r="E39" s="18" t="n">
        <v>398.59212175</v>
      </c>
      <c r="F39" s="20" t="n">
        <v>4.44941174</v>
      </c>
      <c r="G39" s="18" t="n">
        <v>414.21846294</v>
      </c>
      <c r="H39" s="20" t="n">
        <v>4.85008113</v>
      </c>
      <c r="I39" s="18" t="n">
        <v>428.48732259</v>
      </c>
      <c r="J39" s="20" t="n">
        <v>4.96072096</v>
      </c>
      <c r="K39" s="18" t="n">
        <v>446.87337459</v>
      </c>
      <c r="L39" s="20" t="n">
        <v>5.39401889</v>
      </c>
      <c r="M39" s="18" t="n">
        <v>387.11765216</v>
      </c>
      <c r="N39" s="20" t="n">
        <v>6.25137534</v>
      </c>
      <c r="O39" s="18" t="s">
        <v>481</v>
      </c>
      <c r="P39" s="20" t="s">
        <v>481</v>
      </c>
      <c r="Q39" s="18" t="s">
        <v>481</v>
      </c>
      <c r="R39" s="20" t="s">
        <v>481</v>
      </c>
      <c r="S39" s="18" t="s">
        <v>481</v>
      </c>
      <c r="T39" s="20" t="s">
        <v>481</v>
      </c>
      <c r="U39" s="18" t="n">
        <v>368.04834444</v>
      </c>
      <c r="V39" s="20" t="n">
        <v>9.632787159999999</v>
      </c>
    </row>
    <row r="40" spans="1:22">
      <c r="A40" s="15" t="s">
        <v>515</v>
      </c>
      <c r="B40" s="17" t="n">
        <v>14157</v>
      </c>
      <c r="C40" s="18">
        <f>(359.0/B40*100)</f>
        <v/>
      </c>
      <c r="D40" s="19" t="n">
        <v>13798</v>
      </c>
      <c r="E40" s="18" t="n">
        <v>461.25444939</v>
      </c>
      <c r="F40" s="20" t="n">
        <v>5.29763465</v>
      </c>
      <c r="G40" s="18" t="n">
        <v>495.62828214</v>
      </c>
      <c r="H40" s="20" t="n">
        <v>3.77771311</v>
      </c>
      <c r="I40" s="18" t="n">
        <v>510.38627385</v>
      </c>
      <c r="J40" s="20" t="n">
        <v>3.0712851</v>
      </c>
      <c r="K40" s="18" t="n">
        <v>490.41719331</v>
      </c>
      <c r="L40" s="20" t="n">
        <v>3.86340419</v>
      </c>
      <c r="M40" s="18" t="n">
        <v>414.04269234</v>
      </c>
      <c r="N40" s="20" t="n">
        <v>6.08916014</v>
      </c>
      <c r="O40" s="18" t="s">
        <v>481</v>
      </c>
      <c r="P40" s="20" t="s">
        <v>481</v>
      </c>
      <c r="Q40" s="18" t="s">
        <v>481</v>
      </c>
      <c r="R40" s="20" t="s">
        <v>481</v>
      </c>
      <c r="S40" s="18" t="s">
        <v>481</v>
      </c>
      <c r="T40" s="20" t="s">
        <v>481</v>
      </c>
      <c r="U40" s="18" t="n">
        <v>413.2203648</v>
      </c>
      <c r="V40" s="20" t="n">
        <v>8.03070973</v>
      </c>
    </row>
    <row r="41" spans="1:22">
      <c r="A41" s="15" t="s">
        <v>516</v>
      </c>
      <c r="B41" s="17" t="n">
        <v>5712</v>
      </c>
      <c r="C41" s="18">
        <f>(47.0/B41*100)</f>
        <v/>
      </c>
      <c r="D41" s="19" t="n">
        <v>5665</v>
      </c>
      <c r="E41" s="18" t="n">
        <v>459.04345833</v>
      </c>
      <c r="F41" s="20" t="n">
        <v>4.57763632</v>
      </c>
      <c r="G41" s="18" t="n">
        <v>478.29836164</v>
      </c>
      <c r="H41" s="20" t="n">
        <v>4.52237137</v>
      </c>
      <c r="I41" s="18" t="n">
        <v>479.9441215</v>
      </c>
      <c r="J41" s="20" t="n">
        <v>3.64776792</v>
      </c>
      <c r="K41" s="18" t="n">
        <v>476.79874665</v>
      </c>
      <c r="L41" s="20" t="n">
        <v>4.48793518</v>
      </c>
      <c r="M41" s="18" t="n">
        <v>431.51482993</v>
      </c>
      <c r="N41" s="20" t="n">
        <v>6.27770112</v>
      </c>
      <c r="O41" s="18" t="s">
        <v>481</v>
      </c>
      <c r="P41" s="20" t="s">
        <v>481</v>
      </c>
      <c r="Q41" s="18" t="n">
        <v>392.51815558</v>
      </c>
      <c r="R41" s="20" t="n">
        <v>16.89642718</v>
      </c>
      <c r="S41" s="18" t="s">
        <v>481</v>
      </c>
      <c r="T41" s="20" t="s">
        <v>481</v>
      </c>
      <c r="U41" s="18" t="n">
        <v>422.60886945</v>
      </c>
      <c r="V41" s="20" t="n">
        <v>10.26841543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353.36111929</v>
      </c>
      <c r="F45" s="20" t="n">
        <v>3.43413569</v>
      </c>
      <c r="G45" s="18" t="n">
        <v>361.86319939</v>
      </c>
      <c r="H45" s="20" t="n">
        <v>3.49356074</v>
      </c>
      <c r="I45" s="18" t="n">
        <v>365.37623214</v>
      </c>
      <c r="J45" s="20" t="n">
        <v>4.41532988</v>
      </c>
      <c r="K45" s="18" t="n">
        <v>365.26303889</v>
      </c>
      <c r="L45" s="20" t="n">
        <v>4.74061102</v>
      </c>
      <c r="M45" s="18" t="s">
        <v>481</v>
      </c>
      <c r="N45" s="20" t="s">
        <v>481</v>
      </c>
      <c r="O45" s="18" t="s">
        <v>481</v>
      </c>
      <c r="P45" s="20" t="s">
        <v>481</v>
      </c>
      <c r="Q45" s="18" t="n">
        <v>311.9840428</v>
      </c>
      <c r="R45" s="20" t="n">
        <v>42.86108737</v>
      </c>
      <c r="S45" s="18" t="n">
        <v>352.7335517</v>
      </c>
      <c r="T45" s="20" t="n">
        <v>17.93240078</v>
      </c>
      <c r="U45" s="18" t="n">
        <v>338.03388189</v>
      </c>
      <c r="V45" s="20" t="n">
        <v>6.64008229</v>
      </c>
    </row>
    <row r="46" spans="1:22">
      <c r="A46" s="15" t="s">
        <v>521</v>
      </c>
      <c r="B46" s="17" t="n">
        <v>23141</v>
      </c>
      <c r="C46" s="18">
        <f>(1857.0/B46*100)</f>
        <v/>
      </c>
      <c r="D46" s="19" t="n">
        <v>21284</v>
      </c>
      <c r="E46" s="18" t="n">
        <v>364.30530199</v>
      </c>
      <c r="F46" s="20" t="n">
        <v>4.10151527</v>
      </c>
      <c r="G46" s="18" t="n">
        <v>389.27524629</v>
      </c>
      <c r="H46" s="20" t="n">
        <v>4.08765648</v>
      </c>
      <c r="I46" s="18" t="n">
        <v>409.60076097</v>
      </c>
      <c r="J46" s="20" t="n">
        <v>3.82068318</v>
      </c>
      <c r="K46" s="18" t="n">
        <v>404.10695503</v>
      </c>
      <c r="L46" s="20" t="n">
        <v>5.49604302</v>
      </c>
      <c r="M46" s="18" t="n">
        <v>337.5417534</v>
      </c>
      <c r="N46" s="20" t="n">
        <v>3.26574895</v>
      </c>
      <c r="O46" s="18" t="s">
        <v>481</v>
      </c>
      <c r="P46" s="20" t="s">
        <v>481</v>
      </c>
      <c r="Q46" s="18" t="s">
        <v>481</v>
      </c>
      <c r="R46" s="20" t="s">
        <v>481</v>
      </c>
      <c r="S46" s="18" t="s">
        <v>481</v>
      </c>
      <c r="T46" s="20" t="s">
        <v>481</v>
      </c>
      <c r="U46" s="18" t="n">
        <v>343.45037677</v>
      </c>
      <c r="V46" s="20" t="n">
        <v>4.00826547</v>
      </c>
    </row>
    <row r="47" spans="1:22">
      <c r="A47" s="15" t="s">
        <v>522</v>
      </c>
      <c r="B47" s="17" t="n">
        <v>5928</v>
      </c>
      <c r="C47" s="18">
        <f>(223.0/B47*100)</f>
        <v/>
      </c>
      <c r="D47" s="19" t="n">
        <v>5705</v>
      </c>
      <c r="E47" s="18" t="n">
        <v>407.38518946</v>
      </c>
      <c r="F47" s="20" t="n">
        <v>5.49265077</v>
      </c>
      <c r="G47" s="18" t="n">
        <v>432.13524472</v>
      </c>
      <c r="H47" s="20" t="n">
        <v>4.27589812</v>
      </c>
      <c r="I47" s="18" t="n">
        <v>455.99241234</v>
      </c>
      <c r="J47" s="20" t="n">
        <v>4.23148972</v>
      </c>
      <c r="K47" s="18" t="n">
        <v>483.64189547</v>
      </c>
      <c r="L47" s="20" t="n">
        <v>4.8412652</v>
      </c>
      <c r="M47" s="18" t="n">
        <v>368.1951933</v>
      </c>
      <c r="N47" s="20" t="n">
        <v>6.312425</v>
      </c>
      <c r="O47" s="18" t="s">
        <v>481</v>
      </c>
      <c r="P47" s="20" t="s">
        <v>481</v>
      </c>
      <c r="Q47" s="18" t="s">
        <v>481</v>
      </c>
      <c r="R47" s="20" t="s">
        <v>481</v>
      </c>
      <c r="S47" s="18" t="s">
        <v>481</v>
      </c>
      <c r="T47" s="20" t="s">
        <v>481</v>
      </c>
      <c r="U47" s="18" t="n">
        <v>387.34217949</v>
      </c>
      <c r="V47" s="20" t="n">
        <v>5.76223444</v>
      </c>
    </row>
    <row r="48" spans="1:22">
      <c r="A48" s="15" t="s">
        <v>523</v>
      </c>
      <c r="B48" s="17" t="n">
        <v>9841</v>
      </c>
      <c r="C48" s="18">
        <f>(7.0/B48*100)</f>
        <v/>
      </c>
      <c r="D48" s="19" t="n">
        <v>9834</v>
      </c>
      <c r="E48" s="18" t="n">
        <v>506.84115426</v>
      </c>
      <c r="F48" s="20" t="n">
        <v>8.19799225</v>
      </c>
      <c r="G48" s="18" t="n">
        <v>525.65321191</v>
      </c>
      <c r="H48" s="20" t="n">
        <v>7.0774356</v>
      </c>
      <c r="I48" s="18" t="n">
        <v>529.54640941</v>
      </c>
      <c r="J48" s="20" t="n">
        <v>5.89039077</v>
      </c>
      <c r="K48" s="18" t="n">
        <v>546.05672198</v>
      </c>
      <c r="L48" s="20" t="n">
        <v>5.33632392</v>
      </c>
      <c r="M48" s="18" t="n">
        <v>484.09279329</v>
      </c>
      <c r="N48" s="20" t="n">
        <v>7.99371132</v>
      </c>
      <c r="O48" s="18" t="s">
        <v>481</v>
      </c>
      <c r="P48" s="20" t="s">
        <v>481</v>
      </c>
      <c r="Q48" s="18" t="s">
        <v>481</v>
      </c>
      <c r="R48" s="20" t="s">
        <v>481</v>
      </c>
      <c r="S48" s="18" t="s">
        <v>481</v>
      </c>
      <c r="T48" s="20" t="s">
        <v>481</v>
      </c>
      <c r="U48" s="18" t="n">
        <v>434.6255035</v>
      </c>
      <c r="V48" s="20" t="n">
        <v>19.16756582</v>
      </c>
    </row>
    <row r="49" spans="1:22">
      <c r="A49" s="15" t="s">
        <v>524</v>
      </c>
      <c r="B49" s="17" t="n">
        <v>6349</v>
      </c>
      <c r="C49" s="18">
        <f>(56.0/B49*100)</f>
        <v/>
      </c>
      <c r="D49" s="19" t="n">
        <v>6293</v>
      </c>
      <c r="E49" s="18" t="n">
        <v>391.9874218</v>
      </c>
      <c r="F49" s="20" t="n">
        <v>4.63387071</v>
      </c>
      <c r="G49" s="18" t="n">
        <v>415.26182626</v>
      </c>
      <c r="H49" s="20" t="n">
        <v>3.91072409</v>
      </c>
      <c r="I49" s="18" t="n">
        <v>415.94431203</v>
      </c>
      <c r="J49" s="20" t="n">
        <v>3.8496976</v>
      </c>
      <c r="K49" s="18" t="n">
        <v>412.5757277</v>
      </c>
      <c r="L49" s="20" t="n">
        <v>3.95010149</v>
      </c>
      <c r="M49" s="18" t="s">
        <v>481</v>
      </c>
      <c r="N49" s="20" t="s">
        <v>481</v>
      </c>
      <c r="O49" s="18" t="s">
        <v>481</v>
      </c>
      <c r="P49" s="20" t="s">
        <v>481</v>
      </c>
      <c r="Q49" s="18" t="s">
        <v>481</v>
      </c>
      <c r="R49" s="20" t="s">
        <v>481</v>
      </c>
      <c r="S49" s="18" t="n">
        <v>393.2677</v>
      </c>
      <c r="T49" s="20" t="n">
        <v>55.12439583</v>
      </c>
      <c r="U49" s="18" t="n">
        <v>354.44838503</v>
      </c>
      <c r="V49" s="20" t="n">
        <v>9.696190870000001</v>
      </c>
    </row>
    <row r="50" spans="1:22">
      <c r="A50" s="15" t="s">
        <v>525</v>
      </c>
      <c r="B50" s="17" t="n">
        <v>11795</v>
      </c>
      <c r="C50" s="18">
        <f>(260.0/B50*100)</f>
        <v/>
      </c>
      <c r="D50" s="19" t="n">
        <v>11535</v>
      </c>
      <c r="E50" s="18" t="n">
        <v>375.82271889</v>
      </c>
      <c r="F50" s="20" t="n">
        <v>3.33009418</v>
      </c>
      <c r="G50" s="18" t="n">
        <v>398.22875645</v>
      </c>
      <c r="H50" s="20" t="n">
        <v>3.00875829</v>
      </c>
      <c r="I50" s="18" t="n">
        <v>396.36158106</v>
      </c>
      <c r="J50" s="20" t="n">
        <v>2.89922929</v>
      </c>
      <c r="K50" s="18" t="n">
        <v>399.70135106</v>
      </c>
      <c r="L50" s="20" t="n">
        <v>4.09059297</v>
      </c>
      <c r="M50" s="18" t="n">
        <v>347.83550743</v>
      </c>
      <c r="N50" s="20" t="n">
        <v>9.218126939999999</v>
      </c>
      <c r="O50" s="18" t="s">
        <v>481</v>
      </c>
      <c r="P50" s="20" t="s">
        <v>481</v>
      </c>
      <c r="Q50" s="18" t="s">
        <v>481</v>
      </c>
      <c r="R50" s="20" t="s">
        <v>481</v>
      </c>
      <c r="S50" s="18" t="s">
        <v>481</v>
      </c>
      <c r="T50" s="20" t="s">
        <v>481</v>
      </c>
      <c r="U50" s="18" t="n">
        <v>334.49403072</v>
      </c>
      <c r="V50" s="20" t="n">
        <v>9.501843709999999</v>
      </c>
    </row>
    <row r="51" spans="1:22">
      <c r="A51" s="15" t="s">
        <v>526</v>
      </c>
      <c r="B51" s="17" t="n">
        <v>6866</v>
      </c>
      <c r="C51" s="18">
        <f>(114.0/B51*100)</f>
        <v/>
      </c>
      <c r="D51" s="19" t="n">
        <v>6752</v>
      </c>
      <c r="E51" s="18" t="n">
        <v>382.31487182</v>
      </c>
      <c r="F51" s="20" t="n">
        <v>4.19245826</v>
      </c>
      <c r="G51" s="18" t="n">
        <v>397.30631558</v>
      </c>
      <c r="H51" s="20" t="n">
        <v>4.49305187</v>
      </c>
      <c r="I51" s="18" t="n">
        <v>406.90519688</v>
      </c>
      <c r="J51" s="20" t="n">
        <v>3.06456707</v>
      </c>
      <c r="K51" s="18" t="n">
        <v>418.58425923</v>
      </c>
      <c r="L51" s="20" t="n">
        <v>3.44832741</v>
      </c>
      <c r="M51" s="18" t="n">
        <v>373.93188865</v>
      </c>
      <c r="N51" s="20" t="n">
        <v>6.27375186</v>
      </c>
      <c r="O51" s="18" t="s">
        <v>481</v>
      </c>
      <c r="P51" s="20" t="s">
        <v>481</v>
      </c>
      <c r="Q51" s="18" t="n">
        <v>380.5422133</v>
      </c>
      <c r="R51" s="20" t="n">
        <v>4.31283207</v>
      </c>
      <c r="S51" s="18" t="s">
        <v>481</v>
      </c>
      <c r="T51" s="20" t="s">
        <v>481</v>
      </c>
      <c r="U51" s="18" t="n">
        <v>368.95932526</v>
      </c>
      <c r="V51" s="20" t="n">
        <v>6.24453695</v>
      </c>
    </row>
    <row r="52" spans="1:22">
      <c r="A52" s="15" t="s">
        <v>527</v>
      </c>
      <c r="B52" s="17" t="n">
        <v>5809</v>
      </c>
      <c r="C52" s="18">
        <f>(88.0/B52*100)</f>
        <v/>
      </c>
      <c r="D52" s="19" t="n">
        <v>5721</v>
      </c>
      <c r="E52" s="18" t="n">
        <v>426.99149952</v>
      </c>
      <c r="F52" s="20" t="n">
        <v>4.94630029</v>
      </c>
      <c r="G52" s="18" t="n">
        <v>444.23649392</v>
      </c>
      <c r="H52" s="20" t="n">
        <v>5.42580408</v>
      </c>
      <c r="I52" s="18" t="n">
        <v>477.09087812</v>
      </c>
      <c r="J52" s="20" t="n">
        <v>3.2452178</v>
      </c>
      <c r="K52" s="18" t="n">
        <v>487.27596692</v>
      </c>
      <c r="L52" s="20" t="n">
        <v>3.43325476</v>
      </c>
      <c r="M52" s="18" t="n">
        <v>396.92682724</v>
      </c>
      <c r="N52" s="20" t="n">
        <v>5.74616255</v>
      </c>
      <c r="O52" s="18" t="s">
        <v>481</v>
      </c>
      <c r="P52" s="20" t="s">
        <v>481</v>
      </c>
      <c r="Q52" s="18" t="s">
        <v>481</v>
      </c>
      <c r="R52" s="20" t="s">
        <v>481</v>
      </c>
      <c r="S52" s="18" t="s">
        <v>481</v>
      </c>
      <c r="T52" s="20" t="s">
        <v>481</v>
      </c>
      <c r="U52" s="18" t="n">
        <v>411.70712133</v>
      </c>
      <c r="V52" s="20" t="n">
        <v>7.44329061</v>
      </c>
    </row>
    <row r="53" spans="1:22">
      <c r="A53" s="15" t="s">
        <v>528</v>
      </c>
      <c r="B53" s="17" t="n">
        <v>5571</v>
      </c>
      <c r="C53" s="18">
        <f>(95.0/B53*100)</f>
        <v/>
      </c>
      <c r="D53" s="19" t="n">
        <v>5476</v>
      </c>
      <c r="E53" s="18" t="n">
        <v>417.23105945</v>
      </c>
      <c r="F53" s="20" t="n">
        <v>3.9841066</v>
      </c>
      <c r="G53" s="18" t="n">
        <v>434.9849617</v>
      </c>
      <c r="H53" s="20" t="n">
        <v>3.26327544</v>
      </c>
      <c r="I53" s="18" t="n">
        <v>450.28692104</v>
      </c>
      <c r="J53" s="20" t="n">
        <v>2.91755041</v>
      </c>
      <c r="K53" s="18" t="n">
        <v>465.4134045</v>
      </c>
      <c r="L53" s="20" t="n">
        <v>3.3005384</v>
      </c>
      <c r="M53" s="18" t="n">
        <v>381.39321237</v>
      </c>
      <c r="N53" s="20" t="n">
        <v>6.31804133</v>
      </c>
      <c r="O53" s="18" t="s">
        <v>481</v>
      </c>
      <c r="P53" s="20" t="s">
        <v>481</v>
      </c>
      <c r="Q53" s="18" t="s">
        <v>481</v>
      </c>
      <c r="R53" s="20" t="s">
        <v>481</v>
      </c>
      <c r="S53" s="18" t="s">
        <v>481</v>
      </c>
      <c r="T53" s="20" t="s">
        <v>481</v>
      </c>
      <c r="U53" s="18" t="n">
        <v>371.18781683</v>
      </c>
      <c r="V53" s="20" t="n">
        <v>6.57298166</v>
      </c>
    </row>
    <row r="54" spans="1:22">
      <c r="A54" s="15" t="s">
        <v>529</v>
      </c>
      <c r="B54" s="17" t="n">
        <v>4740</v>
      </c>
      <c r="C54" s="18">
        <f>(276.0/B54*100)</f>
        <v/>
      </c>
      <c r="D54" s="19" t="n">
        <v>4464</v>
      </c>
      <c r="E54" s="18" t="n">
        <v>328.24802577</v>
      </c>
      <c r="F54" s="20" t="n">
        <v>2.99963595</v>
      </c>
      <c r="G54" s="18" t="n">
        <v>341.95800866</v>
      </c>
      <c r="H54" s="20" t="n">
        <v>4.67958188</v>
      </c>
      <c r="I54" s="18" t="n">
        <v>347.01642699</v>
      </c>
      <c r="J54" s="20" t="n">
        <v>4.11976635</v>
      </c>
      <c r="K54" s="18" t="n">
        <v>356.01047307</v>
      </c>
      <c r="L54" s="20" t="n">
        <v>7.69378423</v>
      </c>
      <c r="M54" s="18" t="n">
        <v>282.45388762</v>
      </c>
      <c r="N54" s="20" t="n">
        <v>5.79499154</v>
      </c>
      <c r="O54" s="18" t="s">
        <v>481</v>
      </c>
      <c r="P54" s="20" t="s">
        <v>481</v>
      </c>
      <c r="Q54" s="18" t="s">
        <v>481</v>
      </c>
      <c r="R54" s="20" t="s">
        <v>481</v>
      </c>
      <c r="S54" s="18" t="s">
        <v>481</v>
      </c>
      <c r="T54" s="20" t="s">
        <v>481</v>
      </c>
      <c r="U54" s="18" t="n">
        <v>284.04015632</v>
      </c>
      <c r="V54" s="20" t="n">
        <v>4.74692793</v>
      </c>
    </row>
    <row r="55" spans="1:22">
      <c r="A55" s="15" t="s">
        <v>530</v>
      </c>
      <c r="B55" s="17" t="n">
        <v>5316</v>
      </c>
      <c r="C55" s="18">
        <f>(22.0/B55*100)</f>
        <v/>
      </c>
      <c r="D55" s="19" t="n">
        <v>5294</v>
      </c>
      <c r="E55" s="18" t="n">
        <v>374.83578603</v>
      </c>
      <c r="F55" s="20" t="n">
        <v>4.14217438</v>
      </c>
      <c r="G55" s="18" t="n">
        <v>412.48775639</v>
      </c>
      <c r="H55" s="20" t="n">
        <v>3.72662914</v>
      </c>
      <c r="I55" s="18" t="n">
        <v>414.33838811</v>
      </c>
      <c r="J55" s="20" t="n">
        <v>3.35156973</v>
      </c>
      <c r="K55" s="18" t="n">
        <v>434.53016464</v>
      </c>
      <c r="L55" s="20" t="n">
        <v>4.44703921</v>
      </c>
      <c r="M55" s="18" t="s">
        <v>481</v>
      </c>
      <c r="N55" s="20" t="s">
        <v>481</v>
      </c>
      <c r="O55" s="18" t="s">
        <v>481</v>
      </c>
      <c r="P55" s="20" t="s">
        <v>481</v>
      </c>
      <c r="Q55" s="18" t="s">
        <v>481</v>
      </c>
      <c r="R55" s="20" t="s">
        <v>481</v>
      </c>
      <c r="S55" s="18" t="n">
        <v>343.36104999</v>
      </c>
      <c r="T55" s="20" t="n">
        <v>30.6047999</v>
      </c>
      <c r="U55" s="18" t="n">
        <v>305.61873527</v>
      </c>
      <c r="V55" s="20" t="n">
        <v>8.55844433</v>
      </c>
    </row>
    <row r="56" spans="1:22">
      <c r="A56" s="15" t="s">
        <v>531</v>
      </c>
      <c r="B56" s="17" t="n">
        <v>5359</v>
      </c>
      <c r="C56" s="18">
        <f>(77.0/B56*100)</f>
        <v/>
      </c>
      <c r="D56" s="19" t="n">
        <v>5282</v>
      </c>
      <c r="E56" s="18" t="n">
        <v>553.44629659</v>
      </c>
      <c r="F56" s="20" t="n">
        <v>5.93142062</v>
      </c>
      <c r="G56" s="18" t="n">
        <v>561.37295729</v>
      </c>
      <c r="H56" s="20" t="n">
        <v>4.91935556</v>
      </c>
      <c r="I56" s="18" t="n">
        <v>553.60821029</v>
      </c>
      <c r="J56" s="20" t="n">
        <v>3.63257568</v>
      </c>
      <c r="K56" s="18" t="n">
        <v>563.47462265</v>
      </c>
      <c r="L56" s="20" t="n">
        <v>6.05305287</v>
      </c>
      <c r="M56" s="18" t="n">
        <v>522.89956135</v>
      </c>
      <c r="N56" s="20" t="n">
        <v>3.32033569</v>
      </c>
      <c r="O56" s="18" t="s">
        <v>481</v>
      </c>
      <c r="P56" s="20" t="s">
        <v>481</v>
      </c>
      <c r="Q56" s="18" t="s">
        <v>481</v>
      </c>
      <c r="R56" s="20" t="s">
        <v>481</v>
      </c>
      <c r="S56" s="18" t="s">
        <v>481</v>
      </c>
      <c r="T56" s="20" t="s">
        <v>481</v>
      </c>
      <c r="U56" s="18" t="n">
        <v>521.3690973499999</v>
      </c>
      <c r="V56" s="20" t="n">
        <v>15.42264893</v>
      </c>
    </row>
    <row r="57" spans="1:22">
      <c r="A57" s="15" t="s">
        <v>532</v>
      </c>
      <c r="B57" s="17" t="n">
        <v>6513</v>
      </c>
      <c r="C57" s="18">
        <f>(0.0/B57*100)</f>
        <v/>
      </c>
      <c r="D57" s="19" t="n">
        <v>6513</v>
      </c>
      <c r="E57" s="18" t="n">
        <v>354.46013707</v>
      </c>
      <c r="F57" s="20" t="n">
        <v>3.91021465</v>
      </c>
      <c r="G57" s="18" t="n">
        <v>380.01010747</v>
      </c>
      <c r="H57" s="20" t="n">
        <v>4.49989646</v>
      </c>
      <c r="I57" s="18" t="n">
        <v>393.99055236</v>
      </c>
      <c r="J57" s="20" t="n">
        <v>3.18408768</v>
      </c>
      <c r="K57" s="18" t="n">
        <v>397.69806401</v>
      </c>
      <c r="L57" s="20" t="n">
        <v>4.74049149</v>
      </c>
      <c r="M57" s="18" t="s">
        <v>481</v>
      </c>
      <c r="N57" s="20" t="s">
        <v>481</v>
      </c>
      <c r="O57" s="18" t="s">
        <v>481</v>
      </c>
      <c r="P57" s="20" t="s">
        <v>481</v>
      </c>
      <c r="Q57" s="18" t="s">
        <v>481</v>
      </c>
      <c r="R57" s="20" t="s">
        <v>481</v>
      </c>
      <c r="S57" s="18" t="n">
        <v>321.55809568</v>
      </c>
      <c r="T57" s="20" t="n">
        <v>35.20747934</v>
      </c>
      <c r="U57" s="18" t="n">
        <v>359.92186068</v>
      </c>
      <c r="V57" s="20" t="n">
        <v>9.62405117</v>
      </c>
    </row>
    <row r="58" spans="1:22">
      <c r="A58" s="15" t="s">
        <v>533</v>
      </c>
      <c r="B58" s="17" t="n">
        <v>7267</v>
      </c>
      <c r="C58" s="18">
        <f>(10.0/B58*100)</f>
        <v/>
      </c>
      <c r="D58" s="19" t="n">
        <v>7257</v>
      </c>
      <c r="E58" s="18" t="n">
        <v>362.45924955</v>
      </c>
      <c r="F58" s="20" t="n">
        <v>3.50867193</v>
      </c>
      <c r="G58" s="18" t="n">
        <v>384.40738626</v>
      </c>
      <c r="H58" s="20" t="n">
        <v>3.24295647</v>
      </c>
      <c r="I58" s="18" t="n">
        <v>393.77157664</v>
      </c>
      <c r="J58" s="20" t="n">
        <v>3.38932291</v>
      </c>
      <c r="K58" s="18" t="n">
        <v>398.0830867</v>
      </c>
      <c r="L58" s="20" t="n">
        <v>4.18206255</v>
      </c>
      <c r="M58" s="18" t="s">
        <v>481</v>
      </c>
      <c r="N58" s="20" t="s">
        <v>481</v>
      </c>
      <c r="O58" s="18" t="s">
        <v>481</v>
      </c>
      <c r="P58" s="20" t="s">
        <v>481</v>
      </c>
      <c r="Q58" s="18" t="s">
        <v>481</v>
      </c>
      <c r="R58" s="20" t="s">
        <v>481</v>
      </c>
      <c r="S58" s="18" t="n">
        <v>282.8630515</v>
      </c>
      <c r="T58" s="20" t="n">
        <v>19.79298159</v>
      </c>
      <c r="U58" s="18" t="n">
        <v>296.27563154</v>
      </c>
      <c r="V58" s="20" t="n">
        <v>17.12056991</v>
      </c>
    </row>
    <row r="59" spans="1:22">
      <c r="A59" s="15" t="s">
        <v>534</v>
      </c>
      <c r="B59" s="17" t="n">
        <v>4826</v>
      </c>
      <c r="C59" s="18">
        <f>(26.0/B59*100)</f>
        <v/>
      </c>
      <c r="D59" s="19" t="n">
        <v>4800</v>
      </c>
      <c r="E59" s="18" t="n">
        <v>343.58579255</v>
      </c>
      <c r="F59" s="20" t="n">
        <v>3.35227716</v>
      </c>
      <c r="G59" s="18" t="n">
        <v>369.6823789</v>
      </c>
      <c r="H59" s="20" t="n">
        <v>3.14356265</v>
      </c>
      <c r="I59" s="18" t="n">
        <v>368.14818317</v>
      </c>
      <c r="J59" s="20" t="n">
        <v>2.46186187</v>
      </c>
      <c r="K59" s="18" t="n">
        <v>377.21184768</v>
      </c>
      <c r="L59" s="20" t="n">
        <v>4.6100576</v>
      </c>
      <c r="M59" s="18" t="s">
        <v>481</v>
      </c>
      <c r="N59" s="20" t="s">
        <v>481</v>
      </c>
      <c r="O59" s="18" t="s">
        <v>481</v>
      </c>
      <c r="P59" s="20" t="s">
        <v>481</v>
      </c>
      <c r="Q59" s="18" t="n">
        <v>229.6993</v>
      </c>
      <c r="R59" s="20" t="n">
        <v>32.05854291</v>
      </c>
      <c r="S59" s="18" t="n">
        <v>305.79092624</v>
      </c>
      <c r="T59" s="20" t="n">
        <v>18.41743017</v>
      </c>
      <c r="U59" s="18" t="n">
        <v>282.25586425</v>
      </c>
      <c r="V59" s="20" t="n">
        <v>8.82989632</v>
      </c>
    </row>
    <row r="60" spans="1:22">
      <c r="A60" s="15" t="s">
        <v>535</v>
      </c>
      <c r="B60" s="17" t="n">
        <v>4546</v>
      </c>
      <c r="C60" s="18">
        <f>(15.0/B60*100)</f>
        <v/>
      </c>
      <c r="D60" s="19" t="n">
        <v>4531</v>
      </c>
      <c r="E60" s="18" t="n">
        <v>370.76190705</v>
      </c>
      <c r="F60" s="20" t="n">
        <v>6.37999354</v>
      </c>
      <c r="G60" s="18" t="n">
        <v>389.44628992</v>
      </c>
      <c r="H60" s="20" t="n">
        <v>4.2887753</v>
      </c>
      <c r="I60" s="18" t="n">
        <v>406.11947963</v>
      </c>
      <c r="J60" s="20" t="n">
        <v>4.88755553</v>
      </c>
      <c r="K60" s="18" t="n">
        <v>415.92980071</v>
      </c>
      <c r="L60" s="20" t="n">
        <v>7.10849657</v>
      </c>
      <c r="M60" s="18" t="s">
        <v>481</v>
      </c>
      <c r="N60" s="20" t="s">
        <v>481</v>
      </c>
      <c r="O60" s="18" t="s">
        <v>481</v>
      </c>
      <c r="P60" s="20" t="s">
        <v>481</v>
      </c>
      <c r="Q60" s="18" t="s">
        <v>481</v>
      </c>
      <c r="R60" s="20" t="s">
        <v>481</v>
      </c>
      <c r="S60" s="18" t="n">
        <v>336.48847176</v>
      </c>
      <c r="T60" s="20" t="n">
        <v>32.47173237</v>
      </c>
      <c r="U60" s="18" t="n">
        <v>372.24781168</v>
      </c>
      <c r="V60" s="20" t="n">
        <v>10.06945417</v>
      </c>
    </row>
    <row r="61" spans="1:22">
      <c r="A61" s="15" t="s">
        <v>536</v>
      </c>
      <c r="B61" s="17" t="n">
        <v>6525</v>
      </c>
      <c r="C61" s="18">
        <f>(150.0/B61*100)</f>
        <v/>
      </c>
      <c r="D61" s="19" t="n">
        <v>6375</v>
      </c>
      <c r="E61" s="18" t="n">
        <v>453.11275958</v>
      </c>
      <c r="F61" s="20" t="n">
        <v>4.43347856</v>
      </c>
      <c r="G61" s="18" t="n">
        <v>468.40608208</v>
      </c>
      <c r="H61" s="20" t="n">
        <v>3.83393902</v>
      </c>
      <c r="I61" s="18" t="n">
        <v>490.71331642</v>
      </c>
      <c r="J61" s="20" t="n">
        <v>2.63453221</v>
      </c>
      <c r="K61" s="18" t="n">
        <v>495.37698182</v>
      </c>
      <c r="L61" s="20" t="n">
        <v>3.04197671</v>
      </c>
      <c r="M61" s="18" t="n">
        <v>410.6859362</v>
      </c>
      <c r="N61" s="20" t="n">
        <v>8.40654574</v>
      </c>
      <c r="O61" s="18" t="s">
        <v>481</v>
      </c>
      <c r="P61" s="20" t="s">
        <v>481</v>
      </c>
      <c r="Q61" s="18" t="s">
        <v>481</v>
      </c>
      <c r="R61" s="20" t="s">
        <v>481</v>
      </c>
      <c r="S61" s="18" t="s">
        <v>481</v>
      </c>
      <c r="T61" s="20" t="s">
        <v>481</v>
      </c>
      <c r="U61" s="18" t="n">
        <v>417.19037517</v>
      </c>
      <c r="V61" s="20" t="n">
        <v>8.44738169</v>
      </c>
    </row>
    <row r="62" spans="1:22">
      <c r="A62" s="15" t="s">
        <v>537</v>
      </c>
      <c r="B62" s="17" t="n">
        <v>4476</v>
      </c>
      <c r="C62" s="18">
        <f>(3.0/B62*100)</f>
        <v/>
      </c>
      <c r="D62" s="19" t="n">
        <v>4473</v>
      </c>
      <c r="E62" s="18" t="n">
        <v>510.09916666</v>
      </c>
      <c r="F62" s="20" t="n">
        <v>8.17689287</v>
      </c>
      <c r="G62" s="18" t="n">
        <v>532.55711294</v>
      </c>
      <c r="H62" s="20" t="n">
        <v>4.79133995</v>
      </c>
      <c r="I62" s="18" t="n">
        <v>539.50726873</v>
      </c>
      <c r="J62" s="20" t="n">
        <v>1.95598255</v>
      </c>
      <c r="K62" s="18" t="n">
        <v>558.65254606</v>
      </c>
      <c r="L62" s="20" t="n">
        <v>2.52997577</v>
      </c>
      <c r="M62" s="18" t="n">
        <v>526.4345921</v>
      </c>
      <c r="N62" s="20" t="n">
        <v>4.54256942</v>
      </c>
      <c r="O62" s="18" t="s">
        <v>481</v>
      </c>
      <c r="P62" s="20" t="s">
        <v>481</v>
      </c>
      <c r="Q62" s="18" t="s">
        <v>481</v>
      </c>
      <c r="R62" s="20" t="s">
        <v>481</v>
      </c>
      <c r="S62" s="18" t="s">
        <v>481</v>
      </c>
      <c r="T62" s="20" t="s">
        <v>481</v>
      </c>
      <c r="U62" s="18" t="n">
        <v>510.38572201</v>
      </c>
      <c r="V62" s="20" t="n">
        <v>22.94385683</v>
      </c>
    </row>
    <row r="63" spans="1:22">
      <c r="A63" s="15" t="s">
        <v>538</v>
      </c>
      <c r="B63" s="17" t="n">
        <v>5324</v>
      </c>
      <c r="C63" s="18">
        <f>(13.0/B63*100)</f>
        <v/>
      </c>
      <c r="D63" s="19" t="n">
        <v>5311</v>
      </c>
      <c r="E63" s="18" t="n">
        <v>342.30538439</v>
      </c>
      <c r="F63" s="20" t="n">
        <v>3.97088067</v>
      </c>
      <c r="G63" s="18" t="n">
        <v>378.15040704</v>
      </c>
      <c r="H63" s="20" t="n">
        <v>3.15261857</v>
      </c>
      <c r="I63" s="18" t="n">
        <v>379.89041678</v>
      </c>
      <c r="J63" s="20" t="n">
        <v>2.29954287</v>
      </c>
      <c r="K63" s="18" t="n">
        <v>389.21795319</v>
      </c>
      <c r="L63" s="20" t="n">
        <v>4.37569424</v>
      </c>
      <c r="M63" s="18" t="s">
        <v>481</v>
      </c>
      <c r="N63" s="20" t="s">
        <v>481</v>
      </c>
      <c r="O63" s="18" t="s">
        <v>481</v>
      </c>
      <c r="P63" s="20" t="s">
        <v>481</v>
      </c>
      <c r="Q63" s="18" t="n">
        <v>404.61890536</v>
      </c>
      <c r="R63" s="20" t="n">
        <v>56.12344462</v>
      </c>
      <c r="S63" s="18" t="n">
        <v>331.41607034</v>
      </c>
      <c r="T63" s="20" t="n">
        <v>40.59622942</v>
      </c>
      <c r="U63" s="18" t="n">
        <v>330.90049274</v>
      </c>
      <c r="V63" s="20" t="n">
        <v>5.05026893</v>
      </c>
    </row>
    <row r="64" spans="1:22">
      <c r="A64" s="15" t="s">
        <v>539</v>
      </c>
      <c r="B64" s="17" t="n">
        <v>3634</v>
      </c>
      <c r="C64" s="18">
        <f>(3.0/B64*100)</f>
        <v/>
      </c>
      <c r="D64" s="19" t="n">
        <v>3631</v>
      </c>
      <c r="E64" s="18" t="n">
        <v>428.2975583</v>
      </c>
      <c r="F64" s="20" t="n">
        <v>6.91163193</v>
      </c>
      <c r="G64" s="18" t="n">
        <v>471.9696193</v>
      </c>
      <c r="H64" s="20" t="n">
        <v>4.35186915</v>
      </c>
      <c r="I64" s="18" t="n">
        <v>502.16945119</v>
      </c>
      <c r="J64" s="20" t="n">
        <v>3.05084536</v>
      </c>
      <c r="K64" s="18" t="n">
        <v>479.85957446</v>
      </c>
      <c r="L64" s="20" t="n">
        <v>3.77599605</v>
      </c>
      <c r="M64" s="18" t="s">
        <v>481</v>
      </c>
      <c r="N64" s="20" t="s">
        <v>481</v>
      </c>
      <c r="O64" s="18" t="s">
        <v>481</v>
      </c>
      <c r="P64" s="20" t="s">
        <v>481</v>
      </c>
      <c r="Q64" s="18" t="s">
        <v>481</v>
      </c>
      <c r="R64" s="20" t="s">
        <v>481</v>
      </c>
      <c r="S64" s="18" t="n">
        <v>485.24510867</v>
      </c>
      <c r="T64" s="20" t="n">
        <v>70.10170999</v>
      </c>
      <c r="U64" s="18" t="n">
        <v>332.50692377</v>
      </c>
      <c r="V64" s="20" t="n">
        <v>11.23545973</v>
      </c>
    </row>
    <row r="65" spans="1:22">
      <c r="A65" s="15" t="s">
        <v>540</v>
      </c>
      <c r="B65" s="17" t="n">
        <v>5325</v>
      </c>
      <c r="C65" s="18">
        <f>(14.0/B65*100)</f>
        <v/>
      </c>
      <c r="D65" s="19" t="n">
        <v>5311</v>
      </c>
      <c r="E65" s="18" t="n">
        <v>396.93341709</v>
      </c>
      <c r="F65" s="20" t="n">
        <v>4.03366481</v>
      </c>
      <c r="G65" s="18" t="n">
        <v>432.39380165</v>
      </c>
      <c r="H65" s="20" t="n">
        <v>3.04059491</v>
      </c>
      <c r="I65" s="18" t="n">
        <v>427.45604413</v>
      </c>
      <c r="J65" s="20" t="n">
        <v>3.44271071</v>
      </c>
      <c r="K65" s="18" t="n">
        <v>429.34801004</v>
      </c>
      <c r="L65" s="20" t="n">
        <v>5.67255523</v>
      </c>
      <c r="M65" s="18" t="s">
        <v>481</v>
      </c>
      <c r="N65" s="20" t="s">
        <v>481</v>
      </c>
      <c r="O65" s="18" t="s">
        <v>481</v>
      </c>
      <c r="P65" s="20" t="s">
        <v>481</v>
      </c>
      <c r="Q65" s="18" t="n">
        <v>325.56064637</v>
      </c>
      <c r="R65" s="20" t="n">
        <v>29.0588259</v>
      </c>
      <c r="S65" s="18" t="s">
        <v>481</v>
      </c>
      <c r="T65" s="20" t="s">
        <v>481</v>
      </c>
      <c r="U65" s="18" t="n">
        <v>328.58500563</v>
      </c>
      <c r="V65" s="20" t="n">
        <v>7.85590407</v>
      </c>
    </row>
    <row r="66" spans="1:22">
      <c r="A66" s="15" t="s">
        <v>541</v>
      </c>
      <c r="B66" s="17" t="n">
        <v>5665</v>
      </c>
      <c r="C66" s="18">
        <f>(82.0/B66*100)</f>
        <v/>
      </c>
      <c r="D66" s="19" t="n">
        <v>5583</v>
      </c>
      <c r="E66" s="18" t="n">
        <v>390.40048386</v>
      </c>
      <c r="F66" s="20" t="n">
        <v>3.72535939</v>
      </c>
      <c r="G66" s="18" t="n">
        <v>415.45684308</v>
      </c>
      <c r="H66" s="20" t="n">
        <v>3.93895727</v>
      </c>
      <c r="I66" s="18" t="n">
        <v>429.78842335</v>
      </c>
      <c r="J66" s="20" t="n">
        <v>2.66318789</v>
      </c>
      <c r="K66" s="18" t="n">
        <v>456.30135177</v>
      </c>
      <c r="L66" s="20" t="n">
        <v>2.46938129</v>
      </c>
      <c r="M66" s="18" t="n">
        <v>373.42163203</v>
      </c>
      <c r="N66" s="20" t="n">
        <v>4.9087168</v>
      </c>
      <c r="O66" s="18" t="s">
        <v>481</v>
      </c>
      <c r="P66" s="20" t="s">
        <v>481</v>
      </c>
      <c r="Q66" s="18" t="s">
        <v>481</v>
      </c>
      <c r="R66" s="20" t="s">
        <v>481</v>
      </c>
      <c r="S66" s="18" t="s">
        <v>481</v>
      </c>
      <c r="T66" s="20" t="s">
        <v>481</v>
      </c>
      <c r="U66" s="18" t="n">
        <v>362.81425443</v>
      </c>
      <c r="V66" s="20" t="n">
        <v>4.56908903</v>
      </c>
    </row>
    <row r="67" spans="1:22">
      <c r="A67" s="15" t="s">
        <v>542</v>
      </c>
      <c r="B67" s="17" t="n">
        <v>6971</v>
      </c>
      <c r="C67" s="18">
        <f>(480.0/B67*100)</f>
        <v/>
      </c>
      <c r="D67" s="19" t="n">
        <v>6491</v>
      </c>
      <c r="E67" s="18" t="n">
        <v>374.55391908</v>
      </c>
      <c r="F67" s="20" t="n">
        <v>3.22522216</v>
      </c>
      <c r="G67" s="18" t="n">
        <v>400.23264301</v>
      </c>
      <c r="H67" s="20" t="n">
        <v>3.33199376</v>
      </c>
      <c r="I67" s="18" t="n">
        <v>403.12457959</v>
      </c>
      <c r="J67" s="20" t="n">
        <v>3.46494624</v>
      </c>
      <c r="K67" s="18" t="n">
        <v>428.24363836</v>
      </c>
      <c r="L67" s="20" t="n">
        <v>6.39116722</v>
      </c>
      <c r="M67" s="18" t="n">
        <v>364.05724914</v>
      </c>
      <c r="N67" s="20" t="n">
        <v>8.02751567</v>
      </c>
      <c r="O67" s="18" t="s">
        <v>481</v>
      </c>
      <c r="P67" s="20" t="s">
        <v>481</v>
      </c>
      <c r="Q67" s="18" t="s">
        <v>481</v>
      </c>
      <c r="R67" s="20" t="s">
        <v>481</v>
      </c>
      <c r="S67" s="18" t="s">
        <v>481</v>
      </c>
      <c r="T67" s="20" t="s">
        <v>481</v>
      </c>
      <c r="U67" s="18" t="n">
        <v>326.76946485</v>
      </c>
      <c r="V67" s="20" t="n">
        <v>7.84126536</v>
      </c>
    </row>
    <row r="68" spans="1:22">
      <c r="A68" s="15" t="s">
        <v>543</v>
      </c>
      <c r="B68" s="17" t="n">
        <v>12083</v>
      </c>
      <c r="C68" s="18">
        <f>(30.0/B68*100)</f>
        <v/>
      </c>
      <c r="D68" s="19" t="n">
        <v>12053</v>
      </c>
      <c r="E68" s="18" t="n">
        <v>382.00927563</v>
      </c>
      <c r="F68" s="20" t="n">
        <v>2.75191825</v>
      </c>
      <c r="G68" s="18" t="n">
        <v>401.30906809</v>
      </c>
      <c r="H68" s="20" t="n">
        <v>2.49249428</v>
      </c>
      <c r="I68" s="18" t="n">
        <v>427.57463739</v>
      </c>
      <c r="J68" s="20" t="n">
        <v>2.2587919</v>
      </c>
      <c r="K68" s="18" t="n">
        <v>438.22581601</v>
      </c>
      <c r="L68" s="20" t="n">
        <v>2.81551544</v>
      </c>
      <c r="M68" s="18" t="n">
        <v>349.12867874</v>
      </c>
      <c r="N68" s="20" t="n">
        <v>2.92799251</v>
      </c>
      <c r="O68" s="18" t="s">
        <v>481</v>
      </c>
      <c r="P68" s="20" t="s">
        <v>481</v>
      </c>
      <c r="Q68" s="18" t="s">
        <v>481</v>
      </c>
      <c r="R68" s="20" t="s">
        <v>481</v>
      </c>
      <c r="S68" s="18" t="s">
        <v>481</v>
      </c>
      <c r="T68" s="20" t="s">
        <v>481</v>
      </c>
      <c r="U68" s="18" t="n">
        <v>362.77119017</v>
      </c>
      <c r="V68" s="20" t="n">
        <v>4.21682862</v>
      </c>
    </row>
    <row r="69" spans="1:22">
      <c r="A69" s="15" t="s">
        <v>544</v>
      </c>
      <c r="B69" s="17" t="n">
        <v>4876</v>
      </c>
      <c r="C69" s="18">
        <f>(0.0/B69*100)</f>
        <v/>
      </c>
      <c r="D69" s="19" t="n">
        <v>4876</v>
      </c>
      <c r="E69" s="18" t="n">
        <v>407.218709</v>
      </c>
      <c r="F69" s="20" t="n">
        <v>5.41591789</v>
      </c>
      <c r="G69" s="18" t="n">
        <v>445.38098365</v>
      </c>
      <c r="H69" s="20" t="n">
        <v>4.7787434</v>
      </c>
      <c r="I69" s="18" t="n">
        <v>445.1982347</v>
      </c>
      <c r="J69" s="20" t="n">
        <v>4.28595781</v>
      </c>
      <c r="K69" s="18" t="n">
        <v>459.35205554</v>
      </c>
      <c r="L69" s="20" t="n">
        <v>4.31392285</v>
      </c>
      <c r="M69" s="18" t="s">
        <v>481</v>
      </c>
      <c r="N69" s="20" t="s">
        <v>481</v>
      </c>
      <c r="O69" s="18" t="s">
        <v>481</v>
      </c>
      <c r="P69" s="20" t="s">
        <v>481</v>
      </c>
      <c r="Q69" s="18" t="s">
        <v>481</v>
      </c>
      <c r="R69" s="20" t="s">
        <v>481</v>
      </c>
      <c r="S69" s="18" t="s">
        <v>481</v>
      </c>
      <c r="T69" s="20" t="s">
        <v>481</v>
      </c>
      <c r="U69" s="18" t="n">
        <v>433.30908655</v>
      </c>
      <c r="V69" s="20" t="n">
        <v>17.26745936</v>
      </c>
    </row>
    <row r="70" spans="1:22">
      <c r="A70" s="15" t="s">
        <v>545</v>
      </c>
      <c r="B70" s="17" t="n">
        <v>6036</v>
      </c>
      <c r="C70" s="18">
        <f>(223.0/B70*100)</f>
        <v/>
      </c>
      <c r="D70" s="19" t="n">
        <v>5813</v>
      </c>
      <c r="E70" s="18" t="n">
        <v>478.3961228</v>
      </c>
      <c r="F70" s="20" t="n">
        <v>5.30932331</v>
      </c>
      <c r="G70" s="18" t="n">
        <v>489.4319402</v>
      </c>
      <c r="H70" s="20" t="n">
        <v>4.26408333</v>
      </c>
      <c r="I70" s="18" t="n">
        <v>501.02798615</v>
      </c>
      <c r="J70" s="20" t="n">
        <v>3.55958119</v>
      </c>
      <c r="K70" s="18" t="n">
        <v>517.78638376</v>
      </c>
      <c r="L70" s="20" t="n">
        <v>3.88397322</v>
      </c>
      <c r="M70" s="18" t="n">
        <v>453.96563007</v>
      </c>
      <c r="N70" s="20" t="n">
        <v>8.59509132</v>
      </c>
      <c r="O70" s="18" t="s">
        <v>481</v>
      </c>
      <c r="P70" s="20" t="s">
        <v>481</v>
      </c>
      <c r="Q70" s="18" t="s">
        <v>481</v>
      </c>
      <c r="R70" s="20" t="s">
        <v>481</v>
      </c>
      <c r="S70" s="18" t="s">
        <v>481</v>
      </c>
      <c r="T70" s="20" t="s">
        <v>481</v>
      </c>
      <c r="U70" s="18" t="n">
        <v>433.59676911</v>
      </c>
      <c r="V70" s="20" t="n">
        <v>7.90106922</v>
      </c>
    </row>
    <row r="71" spans="1:22">
      <c r="A71" s="15" t="s">
        <v>546</v>
      </c>
      <c r="B71" s="17" t="n">
        <v>6115</v>
      </c>
      <c r="C71" s="18">
        <f>(23.0/B71*100)</f>
        <v/>
      </c>
      <c r="D71" s="19" t="n">
        <v>6092</v>
      </c>
      <c r="E71" s="18" t="n">
        <v>540.4339751</v>
      </c>
      <c r="F71" s="20" t="n">
        <v>6.85803889</v>
      </c>
      <c r="G71" s="18" t="n">
        <v>573.82622954</v>
      </c>
      <c r="H71" s="20" t="n">
        <v>4.05467188</v>
      </c>
      <c r="I71" s="18" t="n">
        <v>580.34656001</v>
      </c>
      <c r="J71" s="20" t="n">
        <v>1.93760945</v>
      </c>
      <c r="K71" s="18" t="n">
        <v>560.3292585299999</v>
      </c>
      <c r="L71" s="20" t="n">
        <v>2.52326067</v>
      </c>
      <c r="M71" s="18" t="n">
        <v>466.42208156</v>
      </c>
      <c r="N71" s="20" t="n">
        <v>7.0519855</v>
      </c>
      <c r="O71" s="18" t="s">
        <v>481</v>
      </c>
      <c r="P71" s="20" t="s">
        <v>481</v>
      </c>
      <c r="Q71" s="18" t="s">
        <v>481</v>
      </c>
      <c r="R71" s="20" t="s">
        <v>481</v>
      </c>
      <c r="S71" s="18" t="s">
        <v>481</v>
      </c>
      <c r="T71" s="20" t="s">
        <v>481</v>
      </c>
      <c r="U71" s="18" t="n">
        <v>516.57289288</v>
      </c>
      <c r="V71" s="20" t="n">
        <v>20.92245222</v>
      </c>
    </row>
    <row r="72" spans="1:22">
      <c r="A72" s="15" t="s">
        <v>547</v>
      </c>
      <c r="B72" s="17" t="n">
        <v>7708</v>
      </c>
      <c r="C72" s="18">
        <f>(5.0/B72*100)</f>
        <v/>
      </c>
      <c r="D72" s="19" t="n">
        <v>7703</v>
      </c>
      <c r="E72" s="18" t="n">
        <v>508.07964739</v>
      </c>
      <c r="F72" s="20" t="n">
        <v>7.10398625</v>
      </c>
      <c r="G72" s="18" t="n">
        <v>534.08145123</v>
      </c>
      <c r="H72" s="20" t="n">
        <v>6.76388037</v>
      </c>
      <c r="I72" s="18" t="n">
        <v>545.35056071</v>
      </c>
      <c r="J72" s="20" t="n">
        <v>3.82063501</v>
      </c>
      <c r="K72" s="18" t="n">
        <v>559.8464085000001</v>
      </c>
      <c r="L72" s="20" t="n">
        <v>3.51034817</v>
      </c>
      <c r="M72" s="18" t="n">
        <v>471.30502175</v>
      </c>
      <c r="N72" s="20" t="n">
        <v>9.64724719</v>
      </c>
      <c r="O72" s="18" t="s">
        <v>481</v>
      </c>
      <c r="P72" s="20" t="s">
        <v>481</v>
      </c>
      <c r="Q72" s="18" t="s">
        <v>481</v>
      </c>
      <c r="R72" s="20" t="s">
        <v>481</v>
      </c>
      <c r="S72" s="18" t="s">
        <v>481</v>
      </c>
      <c r="T72" s="20" t="s">
        <v>481</v>
      </c>
      <c r="U72" s="18" t="n">
        <v>451.52967124</v>
      </c>
      <c r="V72" s="20" t="n">
        <v>30.05580637</v>
      </c>
    </row>
    <row r="73" spans="1:22">
      <c r="A73" s="15" t="s">
        <v>548</v>
      </c>
      <c r="B73" s="17" t="n">
        <v>8249</v>
      </c>
      <c r="C73" s="18">
        <f>(166.0/B73*100)</f>
        <v/>
      </c>
      <c r="D73" s="19" t="n">
        <v>8083</v>
      </c>
      <c r="E73" s="18" t="n">
        <v>404.93438953</v>
      </c>
      <c r="F73" s="20" t="n">
        <v>5.06024328</v>
      </c>
      <c r="G73" s="18" t="n">
        <v>420.52547317</v>
      </c>
      <c r="H73" s="20" t="n">
        <v>3.98368662</v>
      </c>
      <c r="I73" s="18" t="n">
        <v>422.56651198</v>
      </c>
      <c r="J73" s="20" t="n">
        <v>3.69188138</v>
      </c>
      <c r="K73" s="18" t="n">
        <v>425.23697906</v>
      </c>
      <c r="L73" s="20" t="n">
        <v>5.75984479</v>
      </c>
      <c r="M73" s="18" t="n">
        <v>377.03950285</v>
      </c>
      <c r="N73" s="20" t="n">
        <v>4.79251474</v>
      </c>
      <c r="O73" s="18" t="s">
        <v>481</v>
      </c>
      <c r="P73" s="20" t="s">
        <v>481</v>
      </c>
      <c r="Q73" s="18" t="s">
        <v>481</v>
      </c>
      <c r="R73" s="20" t="s">
        <v>481</v>
      </c>
      <c r="S73" s="18" t="s">
        <v>481</v>
      </c>
      <c r="T73" s="20" t="s">
        <v>481</v>
      </c>
      <c r="U73" s="18" t="n">
        <v>395.67815227</v>
      </c>
      <c r="V73" s="20" t="n">
        <v>12.01430912</v>
      </c>
    </row>
    <row r="74" spans="1:22">
      <c r="A74" s="15" t="s">
        <v>549</v>
      </c>
      <c r="B74" s="17" t="n">
        <v>4692</v>
      </c>
      <c r="C74" s="18">
        <f>(82.0/B74*100)</f>
        <v/>
      </c>
      <c r="D74" s="19" t="n">
        <v>4610</v>
      </c>
      <c r="E74" s="18" t="n">
        <v>393.9921817</v>
      </c>
      <c r="F74" s="20" t="n">
        <v>4.40285441</v>
      </c>
      <c r="G74" s="18" t="n">
        <v>430.55435658</v>
      </c>
      <c r="H74" s="20" t="n">
        <v>3.76189211</v>
      </c>
      <c r="I74" s="18" t="n">
        <v>435.46594478</v>
      </c>
      <c r="J74" s="20" t="n">
        <v>3.15571038</v>
      </c>
      <c r="K74" s="18" t="n">
        <v>412.48880006</v>
      </c>
      <c r="L74" s="20" t="n">
        <v>3.07061333</v>
      </c>
      <c r="M74" s="18" t="s">
        <v>481</v>
      </c>
      <c r="N74" s="20" t="s">
        <v>481</v>
      </c>
      <c r="O74" s="18" t="s">
        <v>481</v>
      </c>
      <c r="P74" s="20" t="s">
        <v>481</v>
      </c>
      <c r="Q74" s="18" t="n">
        <v>463.08848222</v>
      </c>
      <c r="R74" s="20" t="n">
        <v>68.37952727</v>
      </c>
      <c r="S74" s="18" t="n">
        <v>234.3203</v>
      </c>
      <c r="T74" s="20" t="n">
        <v>41.91275605</v>
      </c>
      <c r="U74" s="18" t="n">
        <v>353.83865484</v>
      </c>
      <c r="V74" s="20" t="n">
        <v>5.42037724</v>
      </c>
    </row>
    <row r="75" spans="1:22">
      <c r="A75" s="15" t="s">
        <v>550</v>
      </c>
      <c r="B75" s="17" t="n">
        <v>5375</v>
      </c>
      <c r="C75" s="18">
        <f>(259.0/B75*100)</f>
        <v/>
      </c>
      <c r="D75" s="19" t="n">
        <v>5116</v>
      </c>
      <c r="E75" s="18" t="n">
        <v>346.99572582</v>
      </c>
      <c r="F75" s="20" t="n">
        <v>4.50685909</v>
      </c>
      <c r="G75" s="18" t="n">
        <v>362.21090977</v>
      </c>
      <c r="H75" s="20" t="n">
        <v>3.98019347</v>
      </c>
      <c r="I75" s="18" t="n">
        <v>386.17657665</v>
      </c>
      <c r="J75" s="20" t="n">
        <v>3.52356845</v>
      </c>
      <c r="K75" s="18" t="n">
        <v>393.62666132</v>
      </c>
      <c r="L75" s="20" t="n">
        <v>5.40320101</v>
      </c>
      <c r="M75" s="18" t="n">
        <v>327.95996535</v>
      </c>
      <c r="N75" s="20" t="n">
        <v>7.42840697</v>
      </c>
      <c r="O75" s="18" t="s">
        <v>481</v>
      </c>
      <c r="P75" s="20" t="s">
        <v>481</v>
      </c>
      <c r="Q75" s="18" t="s">
        <v>481</v>
      </c>
      <c r="R75" s="20" t="s">
        <v>481</v>
      </c>
      <c r="S75" s="18" t="s">
        <v>481</v>
      </c>
      <c r="T75" s="20" t="s">
        <v>481</v>
      </c>
      <c r="U75" s="18" t="n">
        <v>327.83604678</v>
      </c>
      <c r="V75" s="20" t="n">
        <v>5.86045869</v>
      </c>
    </row>
    <row r="76" spans="1:22">
      <c r="A76" s="15" t="s">
        <v>551</v>
      </c>
      <c r="B76" s="17" t="n">
        <v>14167</v>
      </c>
      <c r="C76" s="18">
        <f>(233.0/B76*100)</f>
        <v/>
      </c>
      <c r="D76" s="19" t="n">
        <v>13934</v>
      </c>
      <c r="E76" s="18" t="n">
        <v>404.57684147</v>
      </c>
      <c r="F76" s="20" t="n">
        <v>3.22588963</v>
      </c>
      <c r="G76" s="18" t="n">
        <v>425.23235269</v>
      </c>
      <c r="H76" s="20" t="n">
        <v>3.4156355</v>
      </c>
      <c r="I76" s="18" t="n">
        <v>444.10109147</v>
      </c>
      <c r="J76" s="20" t="n">
        <v>3.12551108</v>
      </c>
      <c r="K76" s="18" t="n">
        <v>453.7415564</v>
      </c>
      <c r="L76" s="20" t="n">
        <v>4.33621278</v>
      </c>
      <c r="M76" s="18" t="n">
        <v>403.01903176</v>
      </c>
      <c r="N76" s="20" t="n">
        <v>4.98924097</v>
      </c>
      <c r="O76" s="18" t="s">
        <v>481</v>
      </c>
      <c r="P76" s="20" t="s">
        <v>481</v>
      </c>
      <c r="Q76" s="18" t="s">
        <v>481</v>
      </c>
      <c r="R76" s="20" t="s">
        <v>481</v>
      </c>
      <c r="S76" s="18" t="s">
        <v>481</v>
      </c>
      <c r="T76" s="20" t="s">
        <v>481</v>
      </c>
      <c r="U76" s="18" t="n">
        <v>375.58492674</v>
      </c>
      <c r="V76" s="20" t="n">
        <v>6.46082255</v>
      </c>
    </row>
    <row r="77" spans="1:22">
      <c r="A77" s="15" t="s">
        <v>552</v>
      </c>
      <c r="B77" s="17" t="n">
        <v>6062</v>
      </c>
      <c r="C77" s="18">
        <f>(201.0/B77*100)</f>
        <v/>
      </c>
      <c r="D77" s="19" t="n">
        <v>5861</v>
      </c>
      <c r="E77" s="18" t="n">
        <v>388.26030814</v>
      </c>
      <c r="F77" s="20" t="n">
        <v>4.89959801</v>
      </c>
      <c r="G77" s="18" t="n">
        <v>429.65968861</v>
      </c>
      <c r="H77" s="20" t="n">
        <v>3.70752214</v>
      </c>
      <c r="I77" s="18" t="n">
        <v>441.5798446</v>
      </c>
      <c r="J77" s="20" t="n">
        <v>3.24402473</v>
      </c>
      <c r="K77" s="18" t="n">
        <v>440.35993195</v>
      </c>
      <c r="L77" s="20" t="n">
        <v>4.35893846</v>
      </c>
      <c r="M77" s="18" t="n">
        <v>371.88816463</v>
      </c>
      <c r="N77" s="20" t="n">
        <v>4.68585368</v>
      </c>
      <c r="O77" s="18" t="s">
        <v>481</v>
      </c>
      <c r="P77" s="20" t="s">
        <v>481</v>
      </c>
      <c r="Q77" s="18" t="s">
        <v>481</v>
      </c>
      <c r="R77" s="20" t="s">
        <v>481</v>
      </c>
      <c r="S77" s="18" t="s">
        <v>481</v>
      </c>
      <c r="T77" s="20" t="s">
        <v>481</v>
      </c>
      <c r="U77" s="18" t="n">
        <v>366.50177852</v>
      </c>
      <c r="V77" s="20" t="n">
        <v>4.68352012</v>
      </c>
    </row>
    <row r="78" spans="1:22">
      <c r="A78" s="15" t="s">
        <v>553</v>
      </c>
      <c r="B78" s="17" t="n">
        <v>5826</v>
      </c>
      <c r="C78" s="18">
        <f>(0.0/B78*100)</f>
        <v/>
      </c>
      <c r="D78" s="19" t="n">
        <v>5826</v>
      </c>
      <c r="E78" s="18" t="n">
        <v>455.17222996</v>
      </c>
      <c r="F78" s="20" t="n">
        <v>8.25263945</v>
      </c>
      <c r="G78" s="18" t="n">
        <v>486.73741292</v>
      </c>
      <c r="H78" s="20" t="n">
        <v>7.57865959</v>
      </c>
      <c r="I78" s="18" t="n">
        <v>491.68534349</v>
      </c>
      <c r="J78" s="20" t="n">
        <v>4.19127459</v>
      </c>
      <c r="K78" s="18" t="n">
        <v>504.25225922</v>
      </c>
      <c r="L78" s="20" t="n">
        <v>5.53627316</v>
      </c>
      <c r="M78" s="18" t="s">
        <v>481</v>
      </c>
      <c r="N78" s="20" t="s">
        <v>481</v>
      </c>
      <c r="O78" s="18" t="s">
        <v>481</v>
      </c>
      <c r="P78" s="20" t="s">
        <v>481</v>
      </c>
      <c r="Q78" s="18" t="n">
        <v>390.3611</v>
      </c>
      <c r="R78" s="20" t="n">
        <v>35.81002551</v>
      </c>
      <c r="S78" s="18" t="n">
        <v>444.56921985</v>
      </c>
      <c r="T78" s="20" t="n">
        <v>41.86561259</v>
      </c>
      <c r="U78" s="18" t="n">
        <v>474.61615053</v>
      </c>
      <c r="V78" s="20" t="n">
        <v>31.11404702</v>
      </c>
    </row>
    <row customHeight="1" ht="25" r="79" spans="1:22">
      <c r="A79" s="15" t="s">
        <v>554</v>
      </c>
      <c r="B79" s="17" t="n">
        <v>1657</v>
      </c>
      <c r="C79" s="18">
        <f>(41.0/B79*100)</f>
        <v/>
      </c>
      <c r="D79" s="19" t="n">
        <v>1616</v>
      </c>
      <c r="E79" s="18" t="n">
        <v>435.25750511</v>
      </c>
      <c r="F79" s="20" t="n">
        <v>9.561830929999999</v>
      </c>
      <c r="G79" s="18" t="n">
        <v>465.65818311</v>
      </c>
      <c r="H79" s="20" t="n">
        <v>7.66292804</v>
      </c>
      <c r="I79" s="18" t="n">
        <v>460.49343002</v>
      </c>
      <c r="J79" s="20" t="n">
        <v>8.091770690000001</v>
      </c>
      <c r="K79" s="18" t="n">
        <v>458.7948085</v>
      </c>
      <c r="L79" s="20" t="n">
        <v>8.386073700000001</v>
      </c>
      <c r="M79" s="18" t="s">
        <v>481</v>
      </c>
      <c r="N79" s="20" t="s">
        <v>481</v>
      </c>
      <c r="O79" s="18" t="s">
        <v>481</v>
      </c>
      <c r="P79" s="20" t="s">
        <v>481</v>
      </c>
      <c r="Q79" s="18" t="s">
        <v>481</v>
      </c>
      <c r="R79" s="20" t="s">
        <v>481</v>
      </c>
      <c r="S79" s="18" t="s">
        <v>481</v>
      </c>
      <c r="T79" s="20" t="s">
        <v>481</v>
      </c>
      <c r="U79" s="18" t="n">
        <v>348.41429958</v>
      </c>
      <c r="V79" s="20" t="n">
        <v>17.4210457</v>
      </c>
    </row>
    <row r="80" spans="1:22">
      <c r="A80" s="15" t="s">
        <v>555</v>
      </c>
      <c r="B80" s="17" t="n">
        <v>7841</v>
      </c>
      <c r="C80" s="18">
        <f>(0.0/B80*100)</f>
        <v/>
      </c>
      <c r="D80" s="19" t="n">
        <v>7841</v>
      </c>
      <c r="E80" s="18" t="n">
        <v>451.72403637</v>
      </c>
      <c r="F80" s="20" t="n">
        <v>5.31276282</v>
      </c>
      <c r="G80" s="18" t="n">
        <v>465.4186099</v>
      </c>
      <c r="H80" s="20" t="n">
        <v>5.48975175</v>
      </c>
      <c r="I80" s="18" t="n">
        <v>457.65844718</v>
      </c>
      <c r="J80" s="20" t="n">
        <v>4.62848463</v>
      </c>
      <c r="K80" s="18" t="n">
        <v>471.2458508</v>
      </c>
      <c r="L80" s="20" t="n">
        <v>5.38265272</v>
      </c>
      <c r="M80" s="18" t="s">
        <v>481</v>
      </c>
      <c r="N80" s="20" t="s">
        <v>481</v>
      </c>
      <c r="O80" s="18" t="s">
        <v>481</v>
      </c>
      <c r="P80" s="20" t="s">
        <v>481</v>
      </c>
      <c r="Q80" s="18" t="n">
        <v>544.2442</v>
      </c>
      <c r="R80" s="20" t="n">
        <v>49.60073308</v>
      </c>
      <c r="S80" s="18" t="n">
        <v>446.5787</v>
      </c>
      <c r="T80" s="20" t="n">
        <v>56.48850839</v>
      </c>
      <c r="U80" s="18" t="n">
        <v>413.54305146</v>
      </c>
      <c r="V80" s="20" t="n">
        <v>42.15442642</v>
      </c>
    </row>
    <row r="81" spans="1:22">
      <c r="A81" s="23" t="s">
        <v>556</v>
      </c>
      <c r="B81" s="17" t="n">
        <v>8861</v>
      </c>
      <c r="C81" s="18">
        <f>(78.0/B81*100)</f>
        <v/>
      </c>
      <c r="D81" s="19" t="n">
        <v>8783</v>
      </c>
      <c r="E81" s="18" t="n">
        <v>441.00461626</v>
      </c>
      <c r="F81" s="20" t="n">
        <v>3.90406147</v>
      </c>
      <c r="G81" s="18" t="n">
        <v>451.13553262</v>
      </c>
      <c r="H81" s="20" t="n">
        <v>3.83562156</v>
      </c>
      <c r="I81" s="18" t="n">
        <v>453.49927603</v>
      </c>
      <c r="J81" s="20" t="n">
        <v>3.93004263</v>
      </c>
      <c r="K81" s="18" t="n">
        <v>463.26528846</v>
      </c>
      <c r="L81" s="20" t="n">
        <v>5.62098521</v>
      </c>
      <c r="M81" s="18" t="n">
        <v>398.96231336</v>
      </c>
      <c r="N81" s="20" t="n">
        <v>5.16401149</v>
      </c>
      <c r="O81" s="18" t="s">
        <v>481</v>
      </c>
      <c r="P81" s="20" t="s">
        <v>481</v>
      </c>
      <c r="Q81" s="18" t="s">
        <v>481</v>
      </c>
      <c r="R81" s="20" t="s">
        <v>481</v>
      </c>
      <c r="S81" s="18" t="s">
        <v>481</v>
      </c>
      <c r="T81" s="20" t="s">
        <v>481</v>
      </c>
      <c r="U81" s="18" t="n">
        <v>415.26532731</v>
      </c>
      <c r="V81" s="20" t="n">
        <v>16.71443341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800</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508.59685061</v>
      </c>
      <c r="F7" s="20" t="n">
        <v>2.52194294</v>
      </c>
      <c r="G7" s="18" t="n">
        <v>508.3169241</v>
      </c>
      <c r="H7" s="20" t="n">
        <v>2.82241906</v>
      </c>
      <c r="I7" s="18" t="n">
        <v>492.57163952</v>
      </c>
      <c r="J7" s="20" t="n">
        <v>2.86648286</v>
      </c>
      <c r="K7" s="18" t="n">
        <v>485.50462021</v>
      </c>
      <c r="L7" s="20" t="n">
        <v>6.35826696</v>
      </c>
      <c r="M7" s="18" t="n">
        <v>447.9744125</v>
      </c>
      <c r="N7" s="20" t="n">
        <v>3.96785557</v>
      </c>
      <c r="O7" s="18" t="s">
        <v>481</v>
      </c>
      <c r="P7" s="20" t="s">
        <v>481</v>
      </c>
      <c r="Q7" s="18" t="s">
        <v>481</v>
      </c>
      <c r="R7" s="20" t="s">
        <v>481</v>
      </c>
      <c r="S7" s="18" t="s">
        <v>481</v>
      </c>
      <c r="T7" s="20" t="s">
        <v>481</v>
      </c>
      <c r="U7" s="18" t="n">
        <v>468.2800102</v>
      </c>
      <c r="V7" s="20" t="n">
        <v>7.49466724</v>
      </c>
    </row>
    <row r="8" spans="1:22">
      <c r="A8" s="15" t="s">
        <v>483</v>
      </c>
      <c r="B8" s="17" t="n">
        <v>7007</v>
      </c>
      <c r="C8" s="18">
        <f>(84.0/B8*100)</f>
        <v/>
      </c>
      <c r="D8" s="19" t="n">
        <v>6923</v>
      </c>
      <c r="E8" s="18" t="n">
        <v>496.35909206</v>
      </c>
      <c r="F8" s="20" t="n">
        <v>4.58842998</v>
      </c>
      <c r="G8" s="18" t="n">
        <v>513.4272875</v>
      </c>
      <c r="H8" s="20" t="n">
        <v>4.29810601</v>
      </c>
      <c r="I8" s="18" t="n">
        <v>523.8576971700001</v>
      </c>
      <c r="J8" s="20" t="n">
        <v>3.42002173</v>
      </c>
      <c r="K8" s="18" t="n">
        <v>517.31260048</v>
      </c>
      <c r="L8" s="20" t="n">
        <v>5.20860232</v>
      </c>
      <c r="M8" s="18" t="n">
        <v>436.4198708</v>
      </c>
      <c r="N8" s="20" t="n">
        <v>3.89765197</v>
      </c>
      <c r="O8" s="18" t="s">
        <v>481</v>
      </c>
      <c r="P8" s="20" t="s">
        <v>481</v>
      </c>
      <c r="Q8" s="18" t="s">
        <v>481</v>
      </c>
      <c r="R8" s="20" t="s">
        <v>481</v>
      </c>
      <c r="S8" s="18" t="s">
        <v>481</v>
      </c>
      <c r="T8" s="20" t="s">
        <v>481</v>
      </c>
      <c r="U8" s="18" t="n">
        <v>428.48116121</v>
      </c>
      <c r="V8" s="20" t="n">
        <v>8.605816259999999</v>
      </c>
    </row>
    <row r="9" spans="1:22">
      <c r="A9" s="15" t="s">
        <v>484</v>
      </c>
      <c r="B9" s="17" t="n">
        <v>9651</v>
      </c>
      <c r="C9" s="18">
        <f>(674.0/B9*100)</f>
        <v/>
      </c>
      <c r="D9" s="19" t="n">
        <v>8977</v>
      </c>
      <c r="E9" s="18" t="n">
        <v>498.19280129</v>
      </c>
      <c r="F9" s="20" t="n">
        <v>3.6595387</v>
      </c>
      <c r="G9" s="18" t="n">
        <v>532.73033465</v>
      </c>
      <c r="H9" s="20" t="n">
        <v>2.73987807</v>
      </c>
      <c r="I9" s="18" t="n">
        <v>534.2241957799999</v>
      </c>
      <c r="J9" s="20" t="n">
        <v>2.45260458</v>
      </c>
      <c r="K9" s="18" t="n">
        <v>524.30445697</v>
      </c>
      <c r="L9" s="20" t="n">
        <v>3.7819778</v>
      </c>
      <c r="M9" s="18" t="n">
        <v>416.22075865</v>
      </c>
      <c r="N9" s="20" t="n">
        <v>6.04975957</v>
      </c>
      <c r="O9" s="18" t="s">
        <v>481</v>
      </c>
      <c r="P9" s="20" t="s">
        <v>481</v>
      </c>
      <c r="Q9" s="18" t="s">
        <v>481</v>
      </c>
      <c r="R9" s="20" t="s">
        <v>481</v>
      </c>
      <c r="S9" s="18" t="s">
        <v>481</v>
      </c>
      <c r="T9" s="20" t="s">
        <v>481</v>
      </c>
      <c r="U9" s="18" t="n">
        <v>419.46381687</v>
      </c>
      <c r="V9" s="20" t="n">
        <v>6.9143247</v>
      </c>
    </row>
    <row r="10" spans="1:22">
      <c r="A10" s="15" t="s">
        <v>485</v>
      </c>
      <c r="B10" s="17" t="n">
        <v>20058</v>
      </c>
      <c r="C10" s="18">
        <f>(550.0/B10*100)</f>
        <v/>
      </c>
      <c r="D10" s="19" t="n">
        <v>19508</v>
      </c>
      <c r="E10" s="18" t="n">
        <v>520.21589757</v>
      </c>
      <c r="F10" s="20" t="n">
        <v>2.95142875</v>
      </c>
      <c r="G10" s="18" t="n">
        <v>526.72706089</v>
      </c>
      <c r="H10" s="20" t="n">
        <v>2.5146106</v>
      </c>
      <c r="I10" s="18" t="n">
        <v>521.18032208</v>
      </c>
      <c r="J10" s="20" t="n">
        <v>3.41272862</v>
      </c>
      <c r="K10" s="18" t="n">
        <v>510.45261921</v>
      </c>
      <c r="L10" s="20" t="n">
        <v>6.88839623</v>
      </c>
      <c r="M10" s="18" t="n">
        <v>457.66484393</v>
      </c>
      <c r="N10" s="20" t="n">
        <v>6.03159435</v>
      </c>
      <c r="O10" s="18" t="s">
        <v>481</v>
      </c>
      <c r="P10" s="20" t="s">
        <v>481</v>
      </c>
      <c r="Q10" s="18" t="s">
        <v>481</v>
      </c>
      <c r="R10" s="20" t="s">
        <v>481</v>
      </c>
      <c r="S10" s="18" t="s">
        <v>481</v>
      </c>
      <c r="T10" s="20" t="s">
        <v>481</v>
      </c>
      <c r="U10" s="18" t="n">
        <v>447.07151813</v>
      </c>
      <c r="V10" s="20" t="n">
        <v>9.22352384</v>
      </c>
    </row>
    <row r="11" spans="1:22">
      <c r="A11" s="15" t="s">
        <v>486</v>
      </c>
      <c r="B11" s="17" t="n">
        <v>7053</v>
      </c>
      <c r="C11" s="18">
        <f>(125.0/B11*100)</f>
        <v/>
      </c>
      <c r="D11" s="19" t="n">
        <v>6928</v>
      </c>
      <c r="E11" s="18" t="n">
        <v>423.24537906</v>
      </c>
      <c r="F11" s="20" t="n">
        <v>3.11108287</v>
      </c>
      <c r="G11" s="18" t="n">
        <v>440.4444414</v>
      </c>
      <c r="H11" s="20" t="n">
        <v>3.3081442</v>
      </c>
      <c r="I11" s="18" t="n">
        <v>429.14371556</v>
      </c>
      <c r="J11" s="20" t="n">
        <v>5.48448236</v>
      </c>
      <c r="K11" s="18" t="n">
        <v>428.70770162</v>
      </c>
      <c r="L11" s="20" t="n">
        <v>7.74552865</v>
      </c>
      <c r="M11" s="18" t="n">
        <v>381.61604453</v>
      </c>
      <c r="N11" s="20" t="n">
        <v>5.27695564</v>
      </c>
      <c r="O11" s="18" t="s">
        <v>481</v>
      </c>
      <c r="P11" s="20" t="s">
        <v>481</v>
      </c>
      <c r="Q11" s="18" t="s">
        <v>481</v>
      </c>
      <c r="R11" s="20" t="s">
        <v>481</v>
      </c>
      <c r="S11" s="18" t="s">
        <v>481</v>
      </c>
      <c r="T11" s="20" t="s">
        <v>481</v>
      </c>
      <c r="U11" s="18" t="n">
        <v>376.72187399</v>
      </c>
      <c r="V11" s="20" t="n">
        <v>8.91875467</v>
      </c>
    </row>
    <row r="12" spans="1:22">
      <c r="A12" s="15" t="s">
        <v>487</v>
      </c>
      <c r="B12" s="17" t="n">
        <v>6894</v>
      </c>
      <c r="C12" s="18">
        <f>(59.0/B12*100)</f>
        <v/>
      </c>
      <c r="D12" s="19" t="n">
        <v>6835</v>
      </c>
      <c r="E12" s="18" t="n">
        <v>481.92392582</v>
      </c>
      <c r="F12" s="20" t="n">
        <v>3.75267254</v>
      </c>
      <c r="G12" s="18" t="n">
        <v>503.08033369</v>
      </c>
      <c r="H12" s="20" t="n">
        <v>3.30941629</v>
      </c>
      <c r="I12" s="18" t="n">
        <v>504.10447823</v>
      </c>
      <c r="J12" s="20" t="n">
        <v>3.25110653</v>
      </c>
      <c r="K12" s="18" t="n">
        <v>503.89728839</v>
      </c>
      <c r="L12" s="20" t="n">
        <v>5.77328112</v>
      </c>
      <c r="M12" s="18" t="n">
        <v>424.64340274</v>
      </c>
      <c r="N12" s="20" t="n">
        <v>6.97346529</v>
      </c>
      <c r="O12" s="18" t="s">
        <v>481</v>
      </c>
      <c r="P12" s="20" t="s">
        <v>481</v>
      </c>
      <c r="Q12" s="18" t="s">
        <v>481</v>
      </c>
      <c r="R12" s="20" t="s">
        <v>481</v>
      </c>
      <c r="S12" s="18" t="s">
        <v>481</v>
      </c>
      <c r="T12" s="20" t="s">
        <v>481</v>
      </c>
      <c r="U12" s="18" t="n">
        <v>402.92567795</v>
      </c>
      <c r="V12" s="20" t="n">
        <v>12.14291997</v>
      </c>
    </row>
    <row r="13" spans="1:22">
      <c r="A13" s="15" t="s">
        <v>488</v>
      </c>
      <c r="B13" s="17" t="n">
        <v>7161</v>
      </c>
      <c r="C13" s="18">
        <f>(172.0/B13*100)</f>
        <v/>
      </c>
      <c r="D13" s="19" t="n">
        <v>6989</v>
      </c>
      <c r="E13" s="18" t="n">
        <v>517.63666404</v>
      </c>
      <c r="F13" s="20" t="n">
        <v>3.20293</v>
      </c>
      <c r="G13" s="18" t="n">
        <v>519.7911933</v>
      </c>
      <c r="H13" s="20" t="n">
        <v>2.71311781</v>
      </c>
      <c r="I13" s="18" t="n">
        <v>505.91426602</v>
      </c>
      <c r="J13" s="20" t="n">
        <v>3.77104947</v>
      </c>
      <c r="K13" s="18" t="n">
        <v>499.9605267</v>
      </c>
      <c r="L13" s="20" t="n">
        <v>5.76624952</v>
      </c>
      <c r="M13" s="18" t="n">
        <v>455.80166196</v>
      </c>
      <c r="N13" s="20" t="n">
        <v>7.99019283</v>
      </c>
      <c r="O13" s="18" t="s">
        <v>481</v>
      </c>
      <c r="P13" s="20" t="s">
        <v>481</v>
      </c>
      <c r="Q13" s="18" t="s">
        <v>481</v>
      </c>
      <c r="R13" s="20" t="s">
        <v>481</v>
      </c>
      <c r="S13" s="18" t="s">
        <v>481</v>
      </c>
      <c r="T13" s="20" t="s">
        <v>481</v>
      </c>
      <c r="U13" s="18" t="n">
        <v>440.00138925</v>
      </c>
      <c r="V13" s="20" t="n">
        <v>12.45396457</v>
      </c>
    </row>
    <row r="14" spans="1:22">
      <c r="A14" s="15" t="s">
        <v>489</v>
      </c>
      <c r="B14" s="17" t="n">
        <v>5587</v>
      </c>
      <c r="C14" s="18">
        <f>(79.0/B14*100)</f>
        <v/>
      </c>
      <c r="D14" s="19" t="n">
        <v>5508</v>
      </c>
      <c r="E14" s="18" t="n">
        <v>519.14135578</v>
      </c>
      <c r="F14" s="20" t="n">
        <v>3.57282822</v>
      </c>
      <c r="G14" s="18" t="n">
        <v>529.40472454</v>
      </c>
      <c r="H14" s="20" t="n">
        <v>2.60597214</v>
      </c>
      <c r="I14" s="18" t="n">
        <v>515.5094339</v>
      </c>
      <c r="J14" s="20" t="n">
        <v>2.83475121</v>
      </c>
      <c r="K14" s="18" t="n">
        <v>523.30995825</v>
      </c>
      <c r="L14" s="20" t="n">
        <v>4.26651189</v>
      </c>
      <c r="M14" s="18" t="n">
        <v>457.2678843</v>
      </c>
      <c r="N14" s="20" t="n">
        <v>9.76355004</v>
      </c>
      <c r="O14" s="18" t="s">
        <v>481</v>
      </c>
      <c r="P14" s="20" t="s">
        <v>481</v>
      </c>
      <c r="Q14" s="18" t="s">
        <v>481</v>
      </c>
      <c r="R14" s="20" t="s">
        <v>481</v>
      </c>
      <c r="S14" s="18" t="s">
        <v>481</v>
      </c>
      <c r="T14" s="20" t="s">
        <v>481</v>
      </c>
      <c r="U14" s="18" t="n">
        <v>470.51442789</v>
      </c>
      <c r="V14" s="20" t="n">
        <v>14.40715526</v>
      </c>
    </row>
    <row r="15" spans="1:22">
      <c r="A15" s="15" t="s">
        <v>490</v>
      </c>
      <c r="B15" s="17" t="n">
        <v>5882</v>
      </c>
      <c r="C15" s="18">
        <f>(74.0/B15*100)</f>
        <v/>
      </c>
      <c r="D15" s="19" t="n">
        <v>5808</v>
      </c>
      <c r="E15" s="18" t="n">
        <v>515.84091787</v>
      </c>
      <c r="F15" s="20" t="n">
        <v>3.26325528</v>
      </c>
      <c r="G15" s="18" t="n">
        <v>519.51705008</v>
      </c>
      <c r="H15" s="20" t="n">
        <v>2.40292276</v>
      </c>
      <c r="I15" s="18" t="n">
        <v>507.21341683</v>
      </c>
      <c r="J15" s="20" t="n">
        <v>3.51107869</v>
      </c>
      <c r="K15" s="18" t="n">
        <v>492.30435555</v>
      </c>
      <c r="L15" s="20" t="n">
        <v>5.66872437</v>
      </c>
      <c r="M15" s="18" t="n">
        <v>424.25667471</v>
      </c>
      <c r="N15" s="20" t="n">
        <v>10.82348656</v>
      </c>
      <c r="O15" s="18" t="s">
        <v>481</v>
      </c>
      <c r="P15" s="20" t="s">
        <v>481</v>
      </c>
      <c r="Q15" s="18" t="s">
        <v>481</v>
      </c>
      <c r="R15" s="20" t="s">
        <v>481</v>
      </c>
      <c r="S15" s="18" t="s">
        <v>481</v>
      </c>
      <c r="T15" s="20" t="s">
        <v>481</v>
      </c>
      <c r="U15" s="18" t="n">
        <v>446.36536327</v>
      </c>
      <c r="V15" s="20" t="n">
        <v>10.07068444</v>
      </c>
    </row>
    <row r="16" spans="1:22">
      <c r="A16" s="15" t="s">
        <v>491</v>
      </c>
      <c r="B16" s="17" t="n">
        <v>6108</v>
      </c>
      <c r="C16" s="18">
        <f>(127.0/B16*100)</f>
        <v/>
      </c>
      <c r="D16" s="19" t="n">
        <v>5981</v>
      </c>
      <c r="E16" s="18" t="n">
        <v>478.53284627</v>
      </c>
      <c r="F16" s="20" t="n">
        <v>3.87492183</v>
      </c>
      <c r="G16" s="18" t="n">
        <v>514.38956562</v>
      </c>
      <c r="H16" s="20" t="n">
        <v>2.48958492</v>
      </c>
      <c r="I16" s="18" t="n">
        <v>515.40508192</v>
      </c>
      <c r="J16" s="20" t="n">
        <v>3.20024076</v>
      </c>
      <c r="K16" s="18" t="n">
        <v>505.89186101</v>
      </c>
      <c r="L16" s="20" t="n">
        <v>4.50615107</v>
      </c>
      <c r="M16" s="18" t="n">
        <v>392.25010125</v>
      </c>
      <c r="N16" s="20" t="n">
        <v>6.28627534</v>
      </c>
      <c r="O16" s="18" t="s">
        <v>481</v>
      </c>
      <c r="P16" s="20" t="s">
        <v>481</v>
      </c>
      <c r="Q16" s="18" t="s">
        <v>481</v>
      </c>
      <c r="R16" s="20" t="s">
        <v>481</v>
      </c>
      <c r="S16" s="18" t="s">
        <v>481</v>
      </c>
      <c r="T16" s="20" t="s">
        <v>481</v>
      </c>
      <c r="U16" s="18" t="n">
        <v>417.6036117</v>
      </c>
      <c r="V16" s="20" t="n">
        <v>9.547865460000001</v>
      </c>
    </row>
    <row r="17" spans="1:22">
      <c r="A17" s="15" t="s">
        <v>492</v>
      </c>
      <c r="B17" s="17" t="n">
        <v>6504</v>
      </c>
      <c r="C17" s="18">
        <f>(1512.0/B17*100)</f>
        <v/>
      </c>
      <c r="D17" s="19" t="n">
        <v>4992</v>
      </c>
      <c r="E17" s="18" t="n">
        <v>506.65568965</v>
      </c>
      <c r="F17" s="20" t="n">
        <v>4.1774536</v>
      </c>
      <c r="G17" s="18" t="n">
        <v>522.0015474</v>
      </c>
      <c r="H17" s="20" t="n">
        <v>4.0166612</v>
      </c>
      <c r="I17" s="18" t="n">
        <v>522.61736975</v>
      </c>
      <c r="J17" s="20" t="n">
        <v>4.23165052</v>
      </c>
      <c r="K17" s="18" t="n">
        <v>513.80872642</v>
      </c>
      <c r="L17" s="20" t="n">
        <v>4.50404142</v>
      </c>
      <c r="M17" s="18" t="n">
        <v>437.56462066</v>
      </c>
      <c r="N17" s="20" t="n">
        <v>9.030836430000001</v>
      </c>
      <c r="O17" s="18" t="s">
        <v>481</v>
      </c>
      <c r="P17" s="20" t="s">
        <v>481</v>
      </c>
      <c r="Q17" s="18" t="s">
        <v>481</v>
      </c>
      <c r="R17" s="20" t="s">
        <v>481</v>
      </c>
      <c r="S17" s="18" t="s">
        <v>481</v>
      </c>
      <c r="T17" s="20" t="s">
        <v>481</v>
      </c>
      <c r="U17" s="18" t="n">
        <v>444.71185203</v>
      </c>
      <c r="V17" s="20" t="n">
        <v>6.29768617</v>
      </c>
    </row>
    <row r="18" spans="1:22">
      <c r="A18" s="15" t="s">
        <v>493</v>
      </c>
      <c r="B18" s="17" t="n">
        <v>5532</v>
      </c>
      <c r="C18" s="18">
        <f>(30.0/B18*100)</f>
        <v/>
      </c>
      <c r="D18" s="19" t="n">
        <v>5502</v>
      </c>
      <c r="E18" s="18" t="n">
        <v>444.94551023</v>
      </c>
      <c r="F18" s="20" t="n">
        <v>4.54384849</v>
      </c>
      <c r="G18" s="18" t="n">
        <v>465.36042664</v>
      </c>
      <c r="H18" s="20" t="n">
        <v>4.35999466</v>
      </c>
      <c r="I18" s="18" t="n">
        <v>465.14787355</v>
      </c>
      <c r="J18" s="20" t="n">
        <v>4.34603497</v>
      </c>
      <c r="K18" s="18" t="n">
        <v>464.3881378</v>
      </c>
      <c r="L18" s="20" t="n">
        <v>4.71480043</v>
      </c>
      <c r="M18" s="18" t="n">
        <v>391.0034032</v>
      </c>
      <c r="N18" s="20" t="n">
        <v>9.97945679</v>
      </c>
      <c r="O18" s="18" t="s">
        <v>481</v>
      </c>
      <c r="P18" s="20" t="s">
        <v>481</v>
      </c>
      <c r="Q18" s="18" t="s">
        <v>481</v>
      </c>
      <c r="R18" s="20" t="s">
        <v>481</v>
      </c>
      <c r="S18" s="18" t="s">
        <v>481</v>
      </c>
      <c r="T18" s="20" t="s">
        <v>481</v>
      </c>
      <c r="U18" s="18" t="n">
        <v>387.30165445</v>
      </c>
      <c r="V18" s="20" t="n">
        <v>13.0678299</v>
      </c>
    </row>
    <row r="19" spans="1:22">
      <c r="A19" s="15" t="s">
        <v>494</v>
      </c>
      <c r="B19" s="17" t="n">
        <v>5658</v>
      </c>
      <c r="C19" s="18">
        <f>(221.0/B19*100)</f>
        <v/>
      </c>
      <c r="D19" s="19" t="n">
        <v>5437</v>
      </c>
      <c r="E19" s="18" t="n">
        <v>476.17586544</v>
      </c>
      <c r="F19" s="20" t="n">
        <v>4.29420265</v>
      </c>
      <c r="G19" s="18" t="n">
        <v>487.81732556</v>
      </c>
      <c r="H19" s="20" t="n">
        <v>3.51295001</v>
      </c>
      <c r="I19" s="18" t="n">
        <v>476.56927341</v>
      </c>
      <c r="J19" s="20" t="n">
        <v>3.69881784</v>
      </c>
      <c r="K19" s="18" t="n">
        <v>490.49516467</v>
      </c>
      <c r="L19" s="20" t="n">
        <v>6.76346963</v>
      </c>
      <c r="M19" s="18" t="n">
        <v>469.44549655</v>
      </c>
      <c r="N19" s="20" t="n">
        <v>7.71795137</v>
      </c>
      <c r="O19" s="18" t="s">
        <v>481</v>
      </c>
      <c r="P19" s="20" t="s">
        <v>481</v>
      </c>
      <c r="Q19" s="18" t="s">
        <v>481</v>
      </c>
      <c r="R19" s="20" t="s">
        <v>481</v>
      </c>
      <c r="S19" s="18" t="s">
        <v>481</v>
      </c>
      <c r="T19" s="20" t="s">
        <v>481</v>
      </c>
      <c r="U19" s="18" t="n">
        <v>412.18410812</v>
      </c>
      <c r="V19" s="20" t="n">
        <v>10.95674062</v>
      </c>
    </row>
    <row r="20" spans="1:22">
      <c r="A20" s="15" t="s">
        <v>495</v>
      </c>
      <c r="B20" s="17" t="n">
        <v>3371</v>
      </c>
      <c r="C20" s="18">
        <f>(75.0/B20*100)</f>
        <v/>
      </c>
      <c r="D20" s="19" t="n">
        <v>3296</v>
      </c>
      <c r="E20" s="18" t="n">
        <v>486.32031583</v>
      </c>
      <c r="F20" s="20" t="n">
        <v>3.20975278</v>
      </c>
      <c r="G20" s="18" t="n">
        <v>501.88896805</v>
      </c>
      <c r="H20" s="20" t="n">
        <v>3.05608984</v>
      </c>
      <c r="I20" s="18" t="n">
        <v>494.07237927</v>
      </c>
      <c r="J20" s="20" t="n">
        <v>4.38125742</v>
      </c>
      <c r="K20" s="18" t="n">
        <v>488.0236458</v>
      </c>
      <c r="L20" s="20" t="n">
        <v>9.11178531</v>
      </c>
      <c r="M20" s="18" t="n">
        <v>438.43210807</v>
      </c>
      <c r="N20" s="20" t="n">
        <v>7.17346823</v>
      </c>
      <c r="O20" s="18" t="s">
        <v>481</v>
      </c>
      <c r="P20" s="20" t="s">
        <v>481</v>
      </c>
      <c r="Q20" s="18" t="s">
        <v>481</v>
      </c>
      <c r="R20" s="20" t="s">
        <v>481</v>
      </c>
      <c r="S20" s="18" t="s">
        <v>481</v>
      </c>
      <c r="T20" s="20" t="s">
        <v>481</v>
      </c>
      <c r="U20" s="18" t="n">
        <v>440.62494414</v>
      </c>
      <c r="V20" s="20" t="n">
        <v>17.13155932</v>
      </c>
    </row>
    <row r="21" spans="1:22">
      <c r="A21" s="15" t="s">
        <v>496</v>
      </c>
      <c r="B21" s="17" t="n">
        <v>5741</v>
      </c>
      <c r="C21" s="18">
        <f>(49.0/B21*100)</f>
        <v/>
      </c>
      <c r="D21" s="19" t="n">
        <v>5692</v>
      </c>
      <c r="E21" s="18" t="n">
        <v>506.39266551</v>
      </c>
      <c r="F21" s="20" t="n">
        <v>2.73732089</v>
      </c>
      <c r="G21" s="18" t="n">
        <v>517.87768859</v>
      </c>
      <c r="H21" s="20" t="n">
        <v>2.57005372</v>
      </c>
      <c r="I21" s="18" t="n">
        <v>500.20396796</v>
      </c>
      <c r="J21" s="20" t="n">
        <v>3.59631705</v>
      </c>
      <c r="K21" s="18" t="n">
        <v>502.97144067</v>
      </c>
      <c r="L21" s="20" t="n">
        <v>6.05858929</v>
      </c>
      <c r="M21" s="18" t="n">
        <v>453.31234764</v>
      </c>
      <c r="N21" s="20" t="n">
        <v>6.2921512</v>
      </c>
      <c r="O21" s="18" t="s">
        <v>481</v>
      </c>
      <c r="P21" s="20" t="s">
        <v>481</v>
      </c>
      <c r="Q21" s="18" t="s">
        <v>481</v>
      </c>
      <c r="R21" s="20" t="s">
        <v>481</v>
      </c>
      <c r="S21" s="18" t="s">
        <v>481</v>
      </c>
      <c r="T21" s="20" t="s">
        <v>481</v>
      </c>
      <c r="U21" s="18" t="n">
        <v>454.48258431</v>
      </c>
      <c r="V21" s="20" t="n">
        <v>17.27252525</v>
      </c>
    </row>
    <row r="22" spans="1:22">
      <c r="A22" s="15" t="s">
        <v>497</v>
      </c>
      <c r="B22" s="17" t="n">
        <v>6598</v>
      </c>
      <c r="C22" s="18">
        <f>(36.0/B22*100)</f>
        <v/>
      </c>
      <c r="D22" s="19" t="n">
        <v>6562</v>
      </c>
      <c r="E22" s="18" t="n">
        <v>455.7153083</v>
      </c>
      <c r="F22" s="20" t="n">
        <v>4.74999647</v>
      </c>
      <c r="G22" s="18" t="n">
        <v>487.443215</v>
      </c>
      <c r="H22" s="20" t="n">
        <v>4.44901919</v>
      </c>
      <c r="I22" s="18" t="n">
        <v>495.01595805</v>
      </c>
      <c r="J22" s="20" t="n">
        <v>4.79712494</v>
      </c>
      <c r="K22" s="18" t="n">
        <v>491.07716769</v>
      </c>
      <c r="L22" s="20" t="n">
        <v>7.00640257</v>
      </c>
      <c r="M22" s="18" t="n">
        <v>421.41018908</v>
      </c>
      <c r="N22" s="20" t="n">
        <v>15.0936442</v>
      </c>
      <c r="O22" s="18" t="s">
        <v>481</v>
      </c>
      <c r="P22" s="20" t="s">
        <v>481</v>
      </c>
      <c r="Q22" s="18" t="n">
        <v>465.3184081</v>
      </c>
      <c r="R22" s="20" t="n">
        <v>9.52311205</v>
      </c>
      <c r="S22" s="18" t="s">
        <v>481</v>
      </c>
      <c r="T22" s="20" t="s">
        <v>481</v>
      </c>
      <c r="U22" s="18" t="n">
        <v>377.12105666</v>
      </c>
      <c r="V22" s="20" t="n">
        <v>10.05783803</v>
      </c>
    </row>
    <row r="23" spans="1:22">
      <c r="A23" s="15" t="s">
        <v>498</v>
      </c>
      <c r="B23" s="17" t="n">
        <v>11583</v>
      </c>
      <c r="C23" s="18">
        <f>(243.0/B23*100)</f>
        <v/>
      </c>
      <c r="D23" s="19" t="n">
        <v>11340</v>
      </c>
      <c r="E23" s="18" t="n">
        <v>475.31100129</v>
      </c>
      <c r="F23" s="20" t="n">
        <v>4.2354007</v>
      </c>
      <c r="G23" s="18" t="n">
        <v>505.69277107</v>
      </c>
      <c r="H23" s="20" t="n">
        <v>3.26772367</v>
      </c>
      <c r="I23" s="18" t="n">
        <v>502.72670517</v>
      </c>
      <c r="J23" s="20" t="n">
        <v>4.36108843</v>
      </c>
      <c r="K23" s="18" t="n">
        <v>488.78659114</v>
      </c>
      <c r="L23" s="20" t="n">
        <v>6.72648096</v>
      </c>
      <c r="M23" s="18" t="n">
        <v>456.42298295</v>
      </c>
      <c r="N23" s="20" t="n">
        <v>6.22776086</v>
      </c>
      <c r="O23" s="18" t="s">
        <v>481</v>
      </c>
      <c r="P23" s="20" t="s">
        <v>481</v>
      </c>
      <c r="Q23" s="18" t="s">
        <v>481</v>
      </c>
      <c r="R23" s="20" t="s">
        <v>481</v>
      </c>
      <c r="S23" s="18" t="s">
        <v>481</v>
      </c>
      <c r="T23" s="20" t="s">
        <v>481</v>
      </c>
      <c r="U23" s="18" t="n">
        <v>430.24019648</v>
      </c>
      <c r="V23" s="20" t="n">
        <v>11.24746374</v>
      </c>
    </row>
    <row r="24" spans="1:22">
      <c r="A24" s="15" t="s">
        <v>499</v>
      </c>
      <c r="B24" s="17" t="n">
        <v>6647</v>
      </c>
      <c r="C24" s="18">
        <f>(7.0/B24*100)</f>
        <v/>
      </c>
      <c r="D24" s="19" t="n">
        <v>6640</v>
      </c>
      <c r="E24" s="18" t="n">
        <v>526.72841364</v>
      </c>
      <c r="F24" s="20" t="n">
        <v>4.19650971</v>
      </c>
      <c r="G24" s="18" t="n">
        <v>540.06337051</v>
      </c>
      <c r="H24" s="20" t="n">
        <v>3.0849591</v>
      </c>
      <c r="I24" s="18" t="n">
        <v>539.49921161</v>
      </c>
      <c r="J24" s="20" t="n">
        <v>3.84366932</v>
      </c>
      <c r="K24" s="18" t="n">
        <v>521.22436311</v>
      </c>
      <c r="L24" s="20" t="n">
        <v>6.02644269</v>
      </c>
      <c r="M24" s="18" t="n">
        <v>484.53808905</v>
      </c>
      <c r="N24" s="20" t="n">
        <v>15.38063095</v>
      </c>
      <c r="O24" s="18" t="s">
        <v>481</v>
      </c>
      <c r="P24" s="20" t="s">
        <v>481</v>
      </c>
      <c r="Q24" s="18" t="s">
        <v>481</v>
      </c>
      <c r="R24" s="20" t="s">
        <v>481</v>
      </c>
      <c r="S24" s="18" t="s">
        <v>481</v>
      </c>
      <c r="T24" s="20" t="s">
        <v>481</v>
      </c>
      <c r="U24" s="18" t="n">
        <v>466.31773797</v>
      </c>
      <c r="V24" s="20" t="n">
        <v>14.26908992</v>
      </c>
    </row>
    <row r="25" spans="1:22">
      <c r="A25" s="15" t="s">
        <v>500</v>
      </c>
      <c r="B25" s="17" t="n">
        <v>5581</v>
      </c>
      <c r="C25" s="18">
        <f>(25.0/B25*100)</f>
        <v/>
      </c>
      <c r="D25" s="19" t="n">
        <v>5556</v>
      </c>
      <c r="E25" s="18" t="n">
        <v>533.95855697</v>
      </c>
      <c r="F25" s="20" t="n">
        <v>4.90607712</v>
      </c>
      <c r="G25" s="18" t="n">
        <v>534.7336001</v>
      </c>
      <c r="H25" s="20" t="n">
        <v>3.84630571</v>
      </c>
      <c r="I25" s="18" t="n">
        <v>526.02283869</v>
      </c>
      <c r="J25" s="20" t="n">
        <v>4.50290469</v>
      </c>
      <c r="K25" s="18" t="n">
        <v>523.30790472</v>
      </c>
      <c r="L25" s="20" t="n">
        <v>8.759253960000001</v>
      </c>
      <c r="M25" s="18" t="n">
        <v>433.74903496</v>
      </c>
      <c r="N25" s="20" t="n">
        <v>6.33413158</v>
      </c>
      <c r="O25" s="18" t="s">
        <v>481</v>
      </c>
      <c r="P25" s="20" t="s">
        <v>481</v>
      </c>
      <c r="Q25" s="18" t="s">
        <v>481</v>
      </c>
      <c r="R25" s="20" t="s">
        <v>481</v>
      </c>
      <c r="S25" s="18" t="s">
        <v>481</v>
      </c>
      <c r="T25" s="20" t="s">
        <v>481</v>
      </c>
      <c r="U25" s="18" t="n">
        <v>509.40384746</v>
      </c>
      <c r="V25" s="20" t="n">
        <v>24.11244934</v>
      </c>
    </row>
    <row r="26" spans="1:22">
      <c r="A26" s="15" t="s">
        <v>501</v>
      </c>
      <c r="B26" s="17" t="n">
        <v>4869</v>
      </c>
      <c r="C26" s="18">
        <f>(58.0/B26*100)</f>
        <v/>
      </c>
      <c r="D26" s="19" t="n">
        <v>4811</v>
      </c>
      <c r="E26" s="18" t="n">
        <v>475.68558275</v>
      </c>
      <c r="F26" s="20" t="n">
        <v>3.14930826</v>
      </c>
      <c r="G26" s="18" t="n">
        <v>491.00819783</v>
      </c>
      <c r="H26" s="20" t="n">
        <v>2.46375825</v>
      </c>
      <c r="I26" s="18" t="n">
        <v>483.44350369</v>
      </c>
      <c r="J26" s="20" t="n">
        <v>3.0373032</v>
      </c>
      <c r="K26" s="18" t="n">
        <v>489.30885929</v>
      </c>
      <c r="L26" s="20" t="n">
        <v>4.53933964</v>
      </c>
      <c r="M26" s="18" t="n">
        <v>454.2412473</v>
      </c>
      <c r="N26" s="20" t="n">
        <v>7.54007811</v>
      </c>
      <c r="O26" s="18" t="s">
        <v>481</v>
      </c>
      <c r="P26" s="20" t="s">
        <v>481</v>
      </c>
      <c r="Q26" s="18" t="s">
        <v>481</v>
      </c>
      <c r="R26" s="20" t="s">
        <v>481</v>
      </c>
      <c r="S26" s="18" t="s">
        <v>481</v>
      </c>
      <c r="T26" s="20" t="s">
        <v>481</v>
      </c>
      <c r="U26" s="18" t="n">
        <v>422.98699122</v>
      </c>
      <c r="V26" s="20" t="n">
        <v>17.08374162</v>
      </c>
    </row>
    <row r="27" spans="1:22">
      <c r="A27" s="15" t="s">
        <v>502</v>
      </c>
      <c r="B27" s="17" t="n">
        <v>5299</v>
      </c>
      <c r="C27" s="18">
        <f>(73.0/B27*100)</f>
        <v/>
      </c>
      <c r="D27" s="19" t="n">
        <v>5226</v>
      </c>
      <c r="E27" s="18" t="n">
        <v>476.27329985</v>
      </c>
      <c r="F27" s="20" t="n">
        <v>3.28317643</v>
      </c>
      <c r="G27" s="18" t="n">
        <v>501.32159911</v>
      </c>
      <c r="H27" s="20" t="n">
        <v>2.86510517</v>
      </c>
      <c r="I27" s="18" t="n">
        <v>506.67538915</v>
      </c>
      <c r="J27" s="20" t="n">
        <v>3.02990326</v>
      </c>
      <c r="K27" s="18" t="n">
        <v>499.16515661</v>
      </c>
      <c r="L27" s="20" t="n">
        <v>4.44620481</v>
      </c>
      <c r="M27" s="18" t="n">
        <v>423.78790135</v>
      </c>
      <c r="N27" s="20" t="n">
        <v>3.98999594</v>
      </c>
      <c r="O27" s="18" t="s">
        <v>481</v>
      </c>
      <c r="P27" s="20" t="s">
        <v>481</v>
      </c>
      <c r="Q27" s="18" t="s">
        <v>481</v>
      </c>
      <c r="R27" s="20" t="s">
        <v>481</v>
      </c>
      <c r="S27" s="18" t="s">
        <v>481</v>
      </c>
      <c r="T27" s="20" t="s">
        <v>481</v>
      </c>
      <c r="U27" s="18" t="n">
        <v>412.98539279</v>
      </c>
      <c r="V27" s="20" t="n">
        <v>9.3230995</v>
      </c>
    </row>
    <row r="28" spans="1:22">
      <c r="A28" s="15" t="s">
        <v>503</v>
      </c>
      <c r="B28" s="17" t="n">
        <v>7568</v>
      </c>
      <c r="C28" s="18">
        <f>(242.0/B28*100)</f>
        <v/>
      </c>
      <c r="D28" s="19" t="n">
        <v>7326</v>
      </c>
      <c r="E28" s="18" t="n">
        <v>405.29481726</v>
      </c>
      <c r="F28" s="20" t="n">
        <v>2.48828535</v>
      </c>
      <c r="G28" s="18" t="n">
        <v>426.09808352</v>
      </c>
      <c r="H28" s="20" t="n">
        <v>3.33478108</v>
      </c>
      <c r="I28" s="18" t="n">
        <v>412.20716857</v>
      </c>
      <c r="J28" s="20" t="n">
        <v>3.65700947</v>
      </c>
      <c r="K28" s="18" t="n">
        <v>406.44054467</v>
      </c>
      <c r="L28" s="20" t="n">
        <v>9.88980574</v>
      </c>
      <c r="M28" s="18" t="n">
        <v>404.13273028</v>
      </c>
      <c r="N28" s="20" t="n">
        <v>12.41326105</v>
      </c>
      <c r="O28" s="18" t="s">
        <v>481</v>
      </c>
      <c r="P28" s="20" t="s">
        <v>481</v>
      </c>
      <c r="Q28" s="18" t="s">
        <v>481</v>
      </c>
      <c r="R28" s="20" t="s">
        <v>481</v>
      </c>
      <c r="S28" s="18" t="s">
        <v>481</v>
      </c>
      <c r="T28" s="20" t="s">
        <v>481</v>
      </c>
      <c r="U28" s="18" t="n">
        <v>371.13309476</v>
      </c>
      <c r="V28" s="20" t="n">
        <v>9.400794429999999</v>
      </c>
    </row>
    <row r="29" spans="1:22">
      <c r="A29" s="15" t="s">
        <v>504</v>
      </c>
      <c r="B29" s="17" t="n">
        <v>5385</v>
      </c>
      <c r="C29" s="18">
        <f>(30.0/B29*100)</f>
        <v/>
      </c>
      <c r="D29" s="19" t="n">
        <v>5355</v>
      </c>
      <c r="E29" s="18" t="n">
        <v>495.69822217</v>
      </c>
      <c r="F29" s="20" t="n">
        <v>4.96825157</v>
      </c>
      <c r="G29" s="18" t="n">
        <v>521.0798448199999</v>
      </c>
      <c r="H29" s="20" t="n">
        <v>2.93932123</v>
      </c>
      <c r="I29" s="18" t="n">
        <v>518.52752083</v>
      </c>
      <c r="J29" s="20" t="n">
        <v>3.21280948</v>
      </c>
      <c r="K29" s="18" t="n">
        <v>517.22958389</v>
      </c>
      <c r="L29" s="20" t="n">
        <v>4.68998111</v>
      </c>
      <c r="M29" s="18" t="n">
        <v>510.11281269</v>
      </c>
      <c r="N29" s="20" t="n">
        <v>4.5702483</v>
      </c>
      <c r="O29" s="18" t="s">
        <v>481</v>
      </c>
      <c r="P29" s="20" t="s">
        <v>481</v>
      </c>
      <c r="Q29" s="18" t="s">
        <v>481</v>
      </c>
      <c r="R29" s="20" t="s">
        <v>481</v>
      </c>
      <c r="S29" s="18" t="s">
        <v>481</v>
      </c>
      <c r="T29" s="20" t="s">
        <v>481</v>
      </c>
      <c r="U29" s="18" t="n">
        <v>398.2278019</v>
      </c>
      <c r="V29" s="20" t="n">
        <v>16.15638179</v>
      </c>
    </row>
    <row r="30" spans="1:22">
      <c r="A30" s="15" t="s">
        <v>505</v>
      </c>
      <c r="B30" s="17" t="n">
        <v>4520</v>
      </c>
      <c r="C30" s="18">
        <f>(162.0/B30*100)</f>
        <v/>
      </c>
      <c r="D30" s="19" t="n">
        <v>4358</v>
      </c>
      <c r="E30" s="18" t="n">
        <v>505.74036375</v>
      </c>
      <c r="F30" s="20" t="n">
        <v>2.82254257</v>
      </c>
      <c r="G30" s="18" t="n">
        <v>507.26367825</v>
      </c>
      <c r="H30" s="20" t="n">
        <v>3.1047839</v>
      </c>
      <c r="I30" s="18" t="n">
        <v>504.10938407</v>
      </c>
      <c r="J30" s="20" t="n">
        <v>4.40083138</v>
      </c>
      <c r="K30" s="18" t="n">
        <v>502.67820129</v>
      </c>
      <c r="L30" s="20" t="n">
        <v>8.7425815</v>
      </c>
      <c r="M30" s="18" t="n">
        <v>422.17925588</v>
      </c>
      <c r="N30" s="20" t="n">
        <v>5.81826465</v>
      </c>
      <c r="O30" s="18" t="s">
        <v>481</v>
      </c>
      <c r="P30" s="20" t="s">
        <v>481</v>
      </c>
      <c r="Q30" s="18" t="s">
        <v>481</v>
      </c>
      <c r="R30" s="20" t="s">
        <v>481</v>
      </c>
      <c r="S30" s="18" t="s">
        <v>481</v>
      </c>
      <c r="T30" s="20" t="s">
        <v>481</v>
      </c>
      <c r="U30" s="18" t="n">
        <v>410.73089396</v>
      </c>
      <c r="V30" s="20" t="n">
        <v>11.41326468</v>
      </c>
    </row>
    <row r="31" spans="1:22">
      <c r="A31" s="15" t="s">
        <v>506</v>
      </c>
      <c r="B31" s="17" t="n">
        <v>5456</v>
      </c>
      <c r="C31" s="18">
        <f>(139.0/B31*100)</f>
        <v/>
      </c>
      <c r="D31" s="19" t="n">
        <v>5317</v>
      </c>
      <c r="E31" s="18" t="n">
        <v>507.86935808</v>
      </c>
      <c r="F31" s="20" t="n">
        <v>3.01728047</v>
      </c>
      <c r="G31" s="18" t="n">
        <v>512.7261918299999</v>
      </c>
      <c r="H31" s="20" t="n">
        <v>2.70946516</v>
      </c>
      <c r="I31" s="18" t="n">
        <v>501.19431431</v>
      </c>
      <c r="J31" s="20" t="n">
        <v>3.17652757</v>
      </c>
      <c r="K31" s="18" t="n">
        <v>482.62825467</v>
      </c>
      <c r="L31" s="20" t="n">
        <v>5.68746145</v>
      </c>
      <c r="M31" s="18" t="s">
        <v>481</v>
      </c>
      <c r="N31" s="20" t="s">
        <v>481</v>
      </c>
      <c r="O31" s="18" t="s">
        <v>481</v>
      </c>
      <c r="P31" s="20" t="s">
        <v>481</v>
      </c>
      <c r="Q31" s="18" t="s">
        <v>481</v>
      </c>
      <c r="R31" s="20" t="s">
        <v>481</v>
      </c>
      <c r="S31" s="18" t="s">
        <v>481</v>
      </c>
      <c r="T31" s="20" t="s">
        <v>481</v>
      </c>
      <c r="U31" s="18" t="n">
        <v>411.48906139</v>
      </c>
      <c r="V31" s="20" t="n">
        <v>7.72167639</v>
      </c>
    </row>
    <row r="32" spans="1:22">
      <c r="A32" s="15" t="s">
        <v>507</v>
      </c>
      <c r="B32" s="17" t="n">
        <v>4478</v>
      </c>
      <c r="C32" s="18">
        <f>(6.0/B32*100)</f>
        <v/>
      </c>
      <c r="D32" s="19" t="n">
        <v>4472</v>
      </c>
      <c r="E32" s="18" t="n">
        <v>491.75368258</v>
      </c>
      <c r="F32" s="20" t="n">
        <v>4.04416132</v>
      </c>
      <c r="G32" s="18" t="n">
        <v>511.42138121</v>
      </c>
      <c r="H32" s="20" t="n">
        <v>2.97285394</v>
      </c>
      <c r="I32" s="18" t="n">
        <v>513.1814177700001</v>
      </c>
      <c r="J32" s="20" t="n">
        <v>3.34192324</v>
      </c>
      <c r="K32" s="18" t="n">
        <v>512.72509858</v>
      </c>
      <c r="L32" s="20" t="n">
        <v>5.68439633</v>
      </c>
      <c r="M32" s="18" t="n">
        <v>411.26327339</v>
      </c>
      <c r="N32" s="20" t="n">
        <v>12.39222594</v>
      </c>
      <c r="O32" s="18" t="s">
        <v>481</v>
      </c>
      <c r="P32" s="20" t="s">
        <v>481</v>
      </c>
      <c r="Q32" s="18" t="s">
        <v>481</v>
      </c>
      <c r="R32" s="20" t="s">
        <v>481</v>
      </c>
      <c r="S32" s="18" t="s">
        <v>481</v>
      </c>
      <c r="T32" s="20" t="s">
        <v>481</v>
      </c>
      <c r="U32" s="18" t="n">
        <v>444.68374708</v>
      </c>
      <c r="V32" s="20" t="n">
        <v>16.34349104</v>
      </c>
    </row>
    <row r="33" spans="1:22">
      <c r="A33" s="15" t="s">
        <v>508</v>
      </c>
      <c r="B33" s="17" t="n">
        <v>7325</v>
      </c>
      <c r="C33" s="18">
        <f>(78.0/B33*100)</f>
        <v/>
      </c>
      <c r="D33" s="19" t="n">
        <v>7247</v>
      </c>
      <c r="E33" s="18" t="n">
        <v>487.6874898</v>
      </c>
      <c r="F33" s="20" t="n">
        <v>3.37307761</v>
      </c>
      <c r="G33" s="18" t="n">
        <v>505.58925632</v>
      </c>
      <c r="H33" s="20" t="n">
        <v>4.83821826</v>
      </c>
      <c r="I33" s="18" t="n">
        <v>499.68811688</v>
      </c>
      <c r="J33" s="20" t="n">
        <v>6.11257148</v>
      </c>
      <c r="K33" s="18" t="n">
        <v>493.24713623</v>
      </c>
      <c r="L33" s="20" t="n">
        <v>11.53937837</v>
      </c>
      <c r="M33" s="18" t="n">
        <v>489.45728579</v>
      </c>
      <c r="N33" s="20" t="n">
        <v>3.51800922</v>
      </c>
      <c r="O33" s="18" t="s">
        <v>481</v>
      </c>
      <c r="P33" s="20" t="s">
        <v>481</v>
      </c>
      <c r="Q33" s="18" t="s">
        <v>481</v>
      </c>
      <c r="R33" s="20" t="s">
        <v>481</v>
      </c>
      <c r="S33" s="18" t="s">
        <v>481</v>
      </c>
      <c r="T33" s="20" t="s">
        <v>481</v>
      </c>
      <c r="U33" s="18" t="n">
        <v>448.00871523</v>
      </c>
      <c r="V33" s="20" t="n">
        <v>11.94142728</v>
      </c>
    </row>
    <row r="34" spans="1:22">
      <c r="A34" s="15" t="s">
        <v>509</v>
      </c>
      <c r="B34" s="17" t="n">
        <v>6350</v>
      </c>
      <c r="C34" s="18">
        <f>(101.0/B34*100)</f>
        <v/>
      </c>
      <c r="D34" s="19" t="n">
        <v>6249</v>
      </c>
      <c r="E34" s="18" t="n">
        <v>464.23315434</v>
      </c>
      <c r="F34" s="20" t="n">
        <v>3.66812454</v>
      </c>
      <c r="G34" s="18" t="n">
        <v>491.39434337</v>
      </c>
      <c r="H34" s="20" t="n">
        <v>3.22639359</v>
      </c>
      <c r="I34" s="18" t="n">
        <v>492.80604922</v>
      </c>
      <c r="J34" s="20" t="n">
        <v>3.50092562</v>
      </c>
      <c r="K34" s="18" t="n">
        <v>482.2960111</v>
      </c>
      <c r="L34" s="20" t="n">
        <v>5.41777736</v>
      </c>
      <c r="M34" s="18" t="n">
        <v>431.08701148</v>
      </c>
      <c r="N34" s="20" t="n">
        <v>12.51358448</v>
      </c>
      <c r="O34" s="18" t="s">
        <v>481</v>
      </c>
      <c r="P34" s="20" t="s">
        <v>481</v>
      </c>
      <c r="Q34" s="18" t="s">
        <v>481</v>
      </c>
      <c r="R34" s="20" t="s">
        <v>481</v>
      </c>
      <c r="S34" s="18" t="s">
        <v>481</v>
      </c>
      <c r="T34" s="20" t="s">
        <v>481</v>
      </c>
      <c r="U34" s="18" t="n">
        <v>399.8807324</v>
      </c>
      <c r="V34" s="20" t="n">
        <v>11.34634408</v>
      </c>
    </row>
    <row r="35" spans="1:22">
      <c r="A35" s="15" t="s">
        <v>510</v>
      </c>
      <c r="B35" s="17" t="n">
        <v>6406</v>
      </c>
      <c r="C35" s="18">
        <f>(58.0/B35*100)</f>
        <v/>
      </c>
      <c r="D35" s="19" t="n">
        <v>6348</v>
      </c>
      <c r="E35" s="18" t="n">
        <v>497.54722643</v>
      </c>
      <c r="F35" s="20" t="n">
        <v>6.22773332</v>
      </c>
      <c r="G35" s="18" t="n">
        <v>508.15925384</v>
      </c>
      <c r="H35" s="20" t="n">
        <v>4.4456245</v>
      </c>
      <c r="I35" s="18" t="n">
        <v>510.37654571</v>
      </c>
      <c r="J35" s="20" t="n">
        <v>4.00236258</v>
      </c>
      <c r="K35" s="18" t="n">
        <v>484.38175673</v>
      </c>
      <c r="L35" s="20" t="n">
        <v>6.98713435</v>
      </c>
      <c r="M35" s="18" t="n">
        <v>514.86266033</v>
      </c>
      <c r="N35" s="20" t="n">
        <v>1.77754029</v>
      </c>
      <c r="O35" s="18" t="s">
        <v>481</v>
      </c>
      <c r="P35" s="20" t="s">
        <v>481</v>
      </c>
      <c r="Q35" s="18" t="s">
        <v>481</v>
      </c>
      <c r="R35" s="20" t="s">
        <v>481</v>
      </c>
      <c r="S35" s="18" t="s">
        <v>481</v>
      </c>
      <c r="T35" s="20" t="s">
        <v>481</v>
      </c>
      <c r="U35" s="18" t="n">
        <v>497.74586656</v>
      </c>
      <c r="V35" s="20" t="n">
        <v>13.81891713</v>
      </c>
    </row>
    <row r="36" spans="1:22">
      <c r="A36" s="15" t="s">
        <v>511</v>
      </c>
      <c r="B36" s="17" t="n">
        <v>6736</v>
      </c>
      <c r="C36" s="18">
        <f>(55.0/B36*100)</f>
        <v/>
      </c>
      <c r="D36" s="19" t="n">
        <v>6681</v>
      </c>
      <c r="E36" s="18" t="n">
        <v>482.89930845</v>
      </c>
      <c r="F36" s="20" t="n">
        <v>3.29261663</v>
      </c>
      <c r="G36" s="18" t="n">
        <v>498.31240846</v>
      </c>
      <c r="H36" s="20" t="n">
        <v>3.26062551</v>
      </c>
      <c r="I36" s="18" t="n">
        <v>493.64706441</v>
      </c>
      <c r="J36" s="20" t="n">
        <v>3.72144385</v>
      </c>
      <c r="K36" s="18" t="n">
        <v>496.80491136</v>
      </c>
      <c r="L36" s="20" t="n">
        <v>5.77680767</v>
      </c>
      <c r="M36" s="18" t="n">
        <v>467.60582163</v>
      </c>
      <c r="N36" s="20" t="n">
        <v>3.41039353</v>
      </c>
      <c r="O36" s="18" t="s">
        <v>481</v>
      </c>
      <c r="P36" s="20" t="s">
        <v>481</v>
      </c>
      <c r="Q36" s="18" t="s">
        <v>481</v>
      </c>
      <c r="R36" s="20" t="s">
        <v>481</v>
      </c>
      <c r="S36" s="18" t="s">
        <v>481</v>
      </c>
      <c r="T36" s="20" t="s">
        <v>481</v>
      </c>
      <c r="U36" s="18" t="n">
        <v>434.28484112</v>
      </c>
      <c r="V36" s="20" t="n">
        <v>10.9458638</v>
      </c>
    </row>
    <row r="37" spans="1:22">
      <c r="A37" s="15" t="s">
        <v>512</v>
      </c>
      <c r="B37" s="17" t="n">
        <v>5458</v>
      </c>
      <c r="C37" s="18">
        <f>(104.0/B37*100)</f>
        <v/>
      </c>
      <c r="D37" s="19" t="n">
        <v>5354</v>
      </c>
      <c r="E37" s="18" t="n">
        <v>503.93055504</v>
      </c>
      <c r="F37" s="20" t="n">
        <v>3.50460499</v>
      </c>
      <c r="G37" s="18" t="n">
        <v>505.52201893</v>
      </c>
      <c r="H37" s="20" t="n">
        <v>3.88113694</v>
      </c>
      <c r="I37" s="18" t="n">
        <v>496.45644849</v>
      </c>
      <c r="J37" s="20" t="n">
        <v>4.744576</v>
      </c>
      <c r="K37" s="18" t="n">
        <v>472.01691555</v>
      </c>
      <c r="L37" s="20" t="n">
        <v>6.38472479</v>
      </c>
      <c r="M37" s="18" t="n">
        <v>398.61657436</v>
      </c>
      <c r="N37" s="20" t="n">
        <v>8.69317599</v>
      </c>
      <c r="O37" s="18" t="s">
        <v>481</v>
      </c>
      <c r="P37" s="20" t="s">
        <v>481</v>
      </c>
      <c r="Q37" s="18" t="s">
        <v>481</v>
      </c>
      <c r="R37" s="20" t="s">
        <v>481</v>
      </c>
      <c r="S37" s="18" t="s">
        <v>481</v>
      </c>
      <c r="T37" s="20" t="s">
        <v>481</v>
      </c>
      <c r="U37" s="18" t="n">
        <v>419.82234873</v>
      </c>
      <c r="V37" s="20" t="n">
        <v>11.74046399</v>
      </c>
    </row>
    <row r="38" spans="1:22">
      <c r="A38" s="15" t="s">
        <v>513</v>
      </c>
      <c r="B38" s="17" t="n">
        <v>5860</v>
      </c>
      <c r="C38" s="18">
        <f>(21.0/B38*100)</f>
        <v/>
      </c>
      <c r="D38" s="19" t="n">
        <v>5839</v>
      </c>
      <c r="E38" s="18" t="n">
        <v>507.82745452</v>
      </c>
      <c r="F38" s="20" t="n">
        <v>4.32955942</v>
      </c>
      <c r="G38" s="18" t="n">
        <v>531.42159886</v>
      </c>
      <c r="H38" s="20" t="n">
        <v>4.30448488</v>
      </c>
      <c r="I38" s="18" t="n">
        <v>538.63397909</v>
      </c>
      <c r="J38" s="20" t="n">
        <v>3.72530274</v>
      </c>
      <c r="K38" s="18" t="n">
        <v>536.48577944</v>
      </c>
      <c r="L38" s="20" t="n">
        <v>5.05476155</v>
      </c>
      <c r="M38" s="18" t="n">
        <v>484.7089518</v>
      </c>
      <c r="N38" s="20" t="n">
        <v>6.53951454</v>
      </c>
      <c r="O38" s="18" t="s">
        <v>481</v>
      </c>
      <c r="P38" s="20" t="s">
        <v>481</v>
      </c>
      <c r="Q38" s="18" t="s">
        <v>481</v>
      </c>
      <c r="R38" s="20" t="s">
        <v>481</v>
      </c>
      <c r="S38" s="18" t="s">
        <v>481</v>
      </c>
      <c r="T38" s="20" t="s">
        <v>481</v>
      </c>
      <c r="U38" s="18" t="n">
        <v>480.4862033</v>
      </c>
      <c r="V38" s="20" t="n">
        <v>9.351740639999999</v>
      </c>
    </row>
    <row r="39" spans="1:22">
      <c r="A39" s="15" t="s">
        <v>514</v>
      </c>
      <c r="B39" s="17" t="n">
        <v>5895</v>
      </c>
      <c r="C39" s="18">
        <f>(33.0/B39*100)</f>
        <v/>
      </c>
      <c r="D39" s="19" t="n">
        <v>5862</v>
      </c>
      <c r="E39" s="18" t="n">
        <v>411.37685465</v>
      </c>
      <c r="F39" s="20" t="n">
        <v>4.30686669</v>
      </c>
      <c r="G39" s="18" t="n">
        <v>435.36184828</v>
      </c>
      <c r="H39" s="20" t="n">
        <v>5.24024894</v>
      </c>
      <c r="I39" s="18" t="n">
        <v>435.94238319</v>
      </c>
      <c r="J39" s="20" t="n">
        <v>4.97644961</v>
      </c>
      <c r="K39" s="18" t="n">
        <v>438.05323695</v>
      </c>
      <c r="L39" s="20" t="n">
        <v>8.494161719999999</v>
      </c>
      <c r="M39" s="18" t="n">
        <v>387.11765216</v>
      </c>
      <c r="N39" s="20" t="n">
        <v>6.25137534</v>
      </c>
      <c r="O39" s="18" t="s">
        <v>481</v>
      </c>
      <c r="P39" s="20" t="s">
        <v>481</v>
      </c>
      <c r="Q39" s="18" t="s">
        <v>481</v>
      </c>
      <c r="R39" s="20" t="s">
        <v>481</v>
      </c>
      <c r="S39" s="18" t="s">
        <v>481</v>
      </c>
      <c r="T39" s="20" t="s">
        <v>481</v>
      </c>
      <c r="U39" s="18" t="n">
        <v>366.78407942</v>
      </c>
      <c r="V39" s="20" t="n">
        <v>12.95459499</v>
      </c>
    </row>
    <row r="40" spans="1:22">
      <c r="A40" s="15" t="s">
        <v>515</v>
      </c>
      <c r="B40" s="17" t="n">
        <v>14157</v>
      </c>
      <c r="C40" s="18">
        <f>(376.0/B40*100)</f>
        <v/>
      </c>
      <c r="D40" s="19" t="n">
        <v>13781</v>
      </c>
      <c r="E40" s="18" t="n">
        <v>496.39763967</v>
      </c>
      <c r="F40" s="20" t="n">
        <v>3.32574307</v>
      </c>
      <c r="G40" s="18" t="n">
        <v>501.37572725</v>
      </c>
      <c r="H40" s="20" t="n">
        <v>2.93882079</v>
      </c>
      <c r="I40" s="18" t="n">
        <v>497.76080838</v>
      </c>
      <c r="J40" s="20" t="n">
        <v>3.65448474</v>
      </c>
      <c r="K40" s="18" t="n">
        <v>492.58133555</v>
      </c>
      <c r="L40" s="20" t="n">
        <v>6.01412649</v>
      </c>
      <c r="M40" s="18" t="n">
        <v>414.04269234</v>
      </c>
      <c r="N40" s="20" t="n">
        <v>6.08916014</v>
      </c>
      <c r="O40" s="18" t="s">
        <v>481</v>
      </c>
      <c r="P40" s="20" t="s">
        <v>481</v>
      </c>
      <c r="Q40" s="18" t="s">
        <v>481</v>
      </c>
      <c r="R40" s="20" t="s">
        <v>481</v>
      </c>
      <c r="S40" s="18" t="s">
        <v>481</v>
      </c>
      <c r="T40" s="20" t="s">
        <v>481</v>
      </c>
      <c r="U40" s="18" t="n">
        <v>395.65064005</v>
      </c>
      <c r="V40" s="20" t="n">
        <v>9.4896916</v>
      </c>
    </row>
    <row r="41" spans="1:22">
      <c r="A41" s="15" t="s">
        <v>516</v>
      </c>
      <c r="B41" s="17" t="n">
        <v>5712</v>
      </c>
      <c r="C41" s="18">
        <f>(52.0/B41*100)</f>
        <v/>
      </c>
      <c r="D41" s="19" t="n">
        <v>5660</v>
      </c>
      <c r="E41" s="18" t="n">
        <v>479.41936595</v>
      </c>
      <c r="F41" s="20" t="n">
        <v>3.73699163</v>
      </c>
      <c r="G41" s="18" t="n">
        <v>473.10194247</v>
      </c>
      <c r="H41" s="20" t="n">
        <v>3.50606871</v>
      </c>
      <c r="I41" s="18" t="n">
        <v>467.30843933</v>
      </c>
      <c r="J41" s="20" t="n">
        <v>4.7149926</v>
      </c>
      <c r="K41" s="18" t="n">
        <v>448.25241634</v>
      </c>
      <c r="L41" s="20" t="n">
        <v>8.00413153</v>
      </c>
      <c r="M41" s="18" t="n">
        <v>431.51482993</v>
      </c>
      <c r="N41" s="20" t="n">
        <v>6.27770112</v>
      </c>
      <c r="O41" s="18" t="s">
        <v>481</v>
      </c>
      <c r="P41" s="20" t="s">
        <v>481</v>
      </c>
      <c r="Q41" s="18" t="s">
        <v>481</v>
      </c>
      <c r="R41" s="20" t="s">
        <v>481</v>
      </c>
      <c r="S41" s="18" t="s">
        <v>481</v>
      </c>
      <c r="T41" s="20" t="s">
        <v>481</v>
      </c>
      <c r="U41" s="18" t="n">
        <v>403.19462865</v>
      </c>
      <c r="V41" s="20" t="n">
        <v>13.45755387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354.99860371</v>
      </c>
      <c r="F45" s="20" t="n">
        <v>3.04118413</v>
      </c>
      <c r="G45" s="18" t="n">
        <v>370.9614077</v>
      </c>
      <c r="H45" s="20" t="n">
        <v>4.77666007</v>
      </c>
      <c r="I45" s="18" t="n">
        <v>368.5417501</v>
      </c>
      <c r="J45" s="20" t="n">
        <v>5.33051885</v>
      </c>
      <c r="K45" s="18" t="n">
        <v>359.20860555</v>
      </c>
      <c r="L45" s="20" t="n">
        <v>5.54889065</v>
      </c>
      <c r="M45" s="18" t="s">
        <v>481</v>
      </c>
      <c r="N45" s="20" t="s">
        <v>481</v>
      </c>
      <c r="O45" s="18" t="s">
        <v>481</v>
      </c>
      <c r="P45" s="20" t="s">
        <v>481</v>
      </c>
      <c r="Q45" s="18" t="s">
        <v>481</v>
      </c>
      <c r="R45" s="20" t="s">
        <v>481</v>
      </c>
      <c r="S45" s="18" t="n">
        <v>329.689311</v>
      </c>
      <c r="T45" s="20" t="n">
        <v>15.76998955</v>
      </c>
      <c r="U45" s="18" t="n">
        <v>335.38638716</v>
      </c>
      <c r="V45" s="20" t="n">
        <v>7.42614405</v>
      </c>
    </row>
    <row r="46" spans="1:22">
      <c r="A46" s="15" t="s">
        <v>521</v>
      </c>
      <c r="B46" s="17" t="n">
        <v>23141</v>
      </c>
      <c r="C46" s="18">
        <f>(1960.0/B46*100)</f>
        <v/>
      </c>
      <c r="D46" s="19" t="n">
        <v>21181</v>
      </c>
      <c r="E46" s="18" t="n">
        <v>390.00985332</v>
      </c>
      <c r="F46" s="20" t="n">
        <v>3.63208276</v>
      </c>
      <c r="G46" s="18" t="n">
        <v>404.075448</v>
      </c>
      <c r="H46" s="20" t="n">
        <v>3.90062587</v>
      </c>
      <c r="I46" s="18" t="n">
        <v>391.1650381</v>
      </c>
      <c r="J46" s="20" t="n">
        <v>4.88075379</v>
      </c>
      <c r="K46" s="18" t="n">
        <v>375.66046489</v>
      </c>
      <c r="L46" s="20" t="n">
        <v>8.91605109</v>
      </c>
      <c r="M46" s="18" t="n">
        <v>337.5417534</v>
      </c>
      <c r="N46" s="20" t="n">
        <v>3.26574895</v>
      </c>
      <c r="O46" s="18" t="s">
        <v>481</v>
      </c>
      <c r="P46" s="20" t="s">
        <v>481</v>
      </c>
      <c r="Q46" s="18" t="s">
        <v>481</v>
      </c>
      <c r="R46" s="20" t="s">
        <v>481</v>
      </c>
      <c r="S46" s="18" t="s">
        <v>481</v>
      </c>
      <c r="T46" s="20" t="s">
        <v>481</v>
      </c>
      <c r="U46" s="18" t="n">
        <v>353.13100227</v>
      </c>
      <c r="V46" s="20" t="n">
        <v>5.78989104</v>
      </c>
    </row>
    <row r="47" spans="1:22">
      <c r="A47" s="15" t="s">
        <v>522</v>
      </c>
      <c r="B47" s="17" t="n">
        <v>5928</v>
      </c>
      <c r="C47" s="18">
        <f>(267.0/B47*100)</f>
        <v/>
      </c>
      <c r="D47" s="19" t="n">
        <v>5661</v>
      </c>
      <c r="E47" s="18" t="n">
        <v>436.7842046</v>
      </c>
      <c r="F47" s="20" t="n">
        <v>4.09988103</v>
      </c>
      <c r="G47" s="18" t="n">
        <v>467.37249488</v>
      </c>
      <c r="H47" s="20" t="n">
        <v>4.57864396</v>
      </c>
      <c r="I47" s="18" t="n">
        <v>467.35483163</v>
      </c>
      <c r="J47" s="20" t="n">
        <v>5.69893961</v>
      </c>
      <c r="K47" s="18" t="n">
        <v>455.9010281</v>
      </c>
      <c r="L47" s="20" t="n">
        <v>8.15615231</v>
      </c>
      <c r="M47" s="18" t="n">
        <v>368.1951933</v>
      </c>
      <c r="N47" s="20" t="n">
        <v>6.312425</v>
      </c>
      <c r="O47" s="18" t="s">
        <v>481</v>
      </c>
      <c r="P47" s="20" t="s">
        <v>481</v>
      </c>
      <c r="Q47" s="18" t="s">
        <v>481</v>
      </c>
      <c r="R47" s="20" t="s">
        <v>481</v>
      </c>
      <c r="S47" s="18" t="s">
        <v>481</v>
      </c>
      <c r="T47" s="20" t="s">
        <v>481</v>
      </c>
      <c r="U47" s="18" t="n">
        <v>386.10430111</v>
      </c>
      <c r="V47" s="20" t="n">
        <v>7.67687093</v>
      </c>
    </row>
    <row r="48" spans="1:22">
      <c r="A48" s="15" t="s">
        <v>523</v>
      </c>
      <c r="B48" s="17" t="n">
        <v>9841</v>
      </c>
      <c r="C48" s="18">
        <f>(8.0/B48*100)</f>
        <v/>
      </c>
      <c r="D48" s="19" t="n">
        <v>9833</v>
      </c>
      <c r="E48" s="18" t="n">
        <v>536.8774085</v>
      </c>
      <c r="F48" s="20" t="n">
        <v>5.67022805</v>
      </c>
      <c r="G48" s="18" t="n">
        <v>544.40324071</v>
      </c>
      <c r="H48" s="20" t="n">
        <v>5.10282757</v>
      </c>
      <c r="I48" s="18" t="n">
        <v>513.3726333</v>
      </c>
      <c r="J48" s="20" t="n">
        <v>6.7291778</v>
      </c>
      <c r="K48" s="18" t="n">
        <v>530.62977234</v>
      </c>
      <c r="L48" s="20" t="n">
        <v>12.35164794</v>
      </c>
      <c r="M48" s="18" t="n">
        <v>484.09279329</v>
      </c>
      <c r="N48" s="20" t="n">
        <v>7.99371132</v>
      </c>
      <c r="O48" s="18" t="s">
        <v>481</v>
      </c>
      <c r="P48" s="20" t="s">
        <v>481</v>
      </c>
      <c r="Q48" s="18" t="s">
        <v>481</v>
      </c>
      <c r="R48" s="20" t="s">
        <v>481</v>
      </c>
      <c r="S48" s="18" t="s">
        <v>481</v>
      </c>
      <c r="T48" s="20" t="s">
        <v>481</v>
      </c>
      <c r="U48" s="18" t="n">
        <v>484.23359719</v>
      </c>
      <c r="V48" s="20" t="n">
        <v>26.64250981</v>
      </c>
    </row>
    <row r="49" spans="1:22">
      <c r="A49" s="15" t="s">
        <v>524</v>
      </c>
      <c r="B49" s="17" t="n">
        <v>6349</v>
      </c>
      <c r="C49" s="18">
        <f>(56.0/B49*100)</f>
        <v/>
      </c>
      <c r="D49" s="19" t="n">
        <v>6293</v>
      </c>
      <c r="E49" s="18" t="n">
        <v>405.93372308</v>
      </c>
      <c r="F49" s="20" t="n">
        <v>3.31856903</v>
      </c>
      <c r="G49" s="18" t="n">
        <v>426.10440242</v>
      </c>
      <c r="H49" s="20" t="n">
        <v>4.1466681</v>
      </c>
      <c r="I49" s="18" t="n">
        <v>406.32534574</v>
      </c>
      <c r="J49" s="20" t="n">
        <v>5.19501412</v>
      </c>
      <c r="K49" s="18" t="n">
        <v>399.401112</v>
      </c>
      <c r="L49" s="20" t="n">
        <v>10.34973918</v>
      </c>
      <c r="M49" s="18" t="s">
        <v>481</v>
      </c>
      <c r="N49" s="20" t="s">
        <v>481</v>
      </c>
      <c r="O49" s="18" t="s">
        <v>481</v>
      </c>
      <c r="P49" s="20" t="s">
        <v>481</v>
      </c>
      <c r="Q49" s="18" t="s">
        <v>481</v>
      </c>
      <c r="R49" s="20" t="s">
        <v>481</v>
      </c>
      <c r="S49" s="18" t="n">
        <v>504.6286</v>
      </c>
      <c r="T49" s="20" t="n">
        <v>42.14278655</v>
      </c>
      <c r="U49" s="18" t="n">
        <v>354.26430908</v>
      </c>
      <c r="V49" s="20" t="n">
        <v>10.39652974</v>
      </c>
    </row>
    <row r="50" spans="1:22">
      <c r="A50" s="15" t="s">
        <v>525</v>
      </c>
      <c r="B50" s="17" t="n">
        <v>11795</v>
      </c>
      <c r="C50" s="18">
        <f>(294.0/B50*100)</f>
        <v/>
      </c>
      <c r="D50" s="19" t="n">
        <v>11501</v>
      </c>
      <c r="E50" s="18" t="n">
        <v>391.16628123</v>
      </c>
      <c r="F50" s="20" t="n">
        <v>2.3522007</v>
      </c>
      <c r="G50" s="18" t="n">
        <v>395.36941879</v>
      </c>
      <c r="H50" s="20" t="n">
        <v>3.30063339</v>
      </c>
      <c r="I50" s="18" t="n">
        <v>395.06968018</v>
      </c>
      <c r="J50" s="20" t="n">
        <v>4.3628041</v>
      </c>
      <c r="K50" s="18" t="n">
        <v>376.40930746</v>
      </c>
      <c r="L50" s="20" t="n">
        <v>8.34964712</v>
      </c>
      <c r="M50" s="18" t="n">
        <v>347.83550743</v>
      </c>
      <c r="N50" s="20" t="n">
        <v>9.218126939999999</v>
      </c>
      <c r="O50" s="18" t="s">
        <v>481</v>
      </c>
      <c r="P50" s="20" t="s">
        <v>481</v>
      </c>
      <c r="Q50" s="18" t="s">
        <v>481</v>
      </c>
      <c r="R50" s="20" t="s">
        <v>481</v>
      </c>
      <c r="S50" s="18" t="s">
        <v>481</v>
      </c>
      <c r="T50" s="20" t="s">
        <v>481</v>
      </c>
      <c r="U50" s="18" t="n">
        <v>345.14832616</v>
      </c>
      <c r="V50" s="20" t="n">
        <v>12.58523296</v>
      </c>
    </row>
    <row r="51" spans="1:22">
      <c r="A51" s="15" t="s">
        <v>526</v>
      </c>
      <c r="B51" s="17" t="n">
        <v>6866</v>
      </c>
      <c r="C51" s="18">
        <f>(119.0/B51*100)</f>
        <v/>
      </c>
      <c r="D51" s="19" t="n">
        <v>6747</v>
      </c>
      <c r="E51" s="18" t="n">
        <v>402.18474835</v>
      </c>
      <c r="F51" s="20" t="n">
        <v>2.62554194</v>
      </c>
      <c r="G51" s="18" t="n">
        <v>412.13053367</v>
      </c>
      <c r="H51" s="20" t="n">
        <v>3.45501412</v>
      </c>
      <c r="I51" s="18" t="n">
        <v>392.86749998</v>
      </c>
      <c r="J51" s="20" t="n">
        <v>5.2467743</v>
      </c>
      <c r="K51" s="18" t="n">
        <v>381.25105011</v>
      </c>
      <c r="L51" s="20" t="n">
        <v>8.84193908</v>
      </c>
      <c r="M51" s="18" t="n">
        <v>373.93188865</v>
      </c>
      <c r="N51" s="20" t="n">
        <v>6.27375186</v>
      </c>
      <c r="O51" s="18" t="s">
        <v>481</v>
      </c>
      <c r="P51" s="20" t="s">
        <v>481</v>
      </c>
      <c r="Q51" s="18" t="s">
        <v>481</v>
      </c>
      <c r="R51" s="20" t="s">
        <v>481</v>
      </c>
      <c r="S51" s="18" t="s">
        <v>481</v>
      </c>
      <c r="T51" s="20" t="s">
        <v>481</v>
      </c>
      <c r="U51" s="18" t="n">
        <v>372.42260602</v>
      </c>
      <c r="V51" s="20" t="n">
        <v>8.01762381</v>
      </c>
    </row>
    <row r="52" spans="1:22">
      <c r="A52" s="15" t="s">
        <v>527</v>
      </c>
      <c r="B52" s="17" t="n">
        <v>5809</v>
      </c>
      <c r="C52" s="18">
        <f>(90.0/B52*100)</f>
        <v/>
      </c>
      <c r="D52" s="19" t="n">
        <v>5719</v>
      </c>
      <c r="E52" s="18" t="n">
        <v>471.60833786</v>
      </c>
      <c r="F52" s="20" t="n">
        <v>3.52081872</v>
      </c>
      <c r="G52" s="18" t="n">
        <v>473.48845862</v>
      </c>
      <c r="H52" s="20" t="n">
        <v>3.41397592</v>
      </c>
      <c r="I52" s="18" t="n">
        <v>471.09425628</v>
      </c>
      <c r="J52" s="20" t="n">
        <v>3.90079854</v>
      </c>
      <c r="K52" s="18" t="n">
        <v>482.72190262</v>
      </c>
      <c r="L52" s="20" t="n">
        <v>6.0029477</v>
      </c>
      <c r="M52" s="18" t="n">
        <v>396.92682724</v>
      </c>
      <c r="N52" s="20" t="n">
        <v>5.74616255</v>
      </c>
      <c r="O52" s="18" t="s">
        <v>481</v>
      </c>
      <c r="P52" s="20" t="s">
        <v>481</v>
      </c>
      <c r="Q52" s="18" t="s">
        <v>481</v>
      </c>
      <c r="R52" s="20" t="s">
        <v>481</v>
      </c>
      <c r="S52" s="18" t="s">
        <v>481</v>
      </c>
      <c r="T52" s="20" t="s">
        <v>481</v>
      </c>
      <c r="U52" s="18" t="n">
        <v>405.93274861</v>
      </c>
      <c r="V52" s="20" t="n">
        <v>9.088131539999999</v>
      </c>
    </row>
    <row r="53" spans="1:22">
      <c r="A53" s="15" t="s">
        <v>528</v>
      </c>
      <c r="B53" s="17" t="n">
        <v>5571</v>
      </c>
      <c r="C53" s="18">
        <f>(100.0/B53*100)</f>
        <v/>
      </c>
      <c r="D53" s="19" t="n">
        <v>5471</v>
      </c>
      <c r="E53" s="18" t="n">
        <v>442.70860525</v>
      </c>
      <c r="F53" s="20" t="n">
        <v>2.95303155</v>
      </c>
      <c r="G53" s="18" t="n">
        <v>451.48298448</v>
      </c>
      <c r="H53" s="20" t="n">
        <v>3.15738143</v>
      </c>
      <c r="I53" s="18" t="n">
        <v>445.0732483</v>
      </c>
      <c r="J53" s="20" t="n">
        <v>4.27800116</v>
      </c>
      <c r="K53" s="18" t="n">
        <v>432.96546118</v>
      </c>
      <c r="L53" s="20" t="n">
        <v>4.92788432</v>
      </c>
      <c r="M53" s="18" t="n">
        <v>381.39321237</v>
      </c>
      <c r="N53" s="20" t="n">
        <v>6.31804133</v>
      </c>
      <c r="O53" s="18" t="s">
        <v>481</v>
      </c>
      <c r="P53" s="20" t="s">
        <v>481</v>
      </c>
      <c r="Q53" s="18" t="s">
        <v>481</v>
      </c>
      <c r="R53" s="20" t="s">
        <v>481</v>
      </c>
      <c r="S53" s="18" t="s">
        <v>481</v>
      </c>
      <c r="T53" s="20" t="s">
        <v>481</v>
      </c>
      <c r="U53" s="18" t="n">
        <v>372.97725692</v>
      </c>
      <c r="V53" s="20" t="n">
        <v>9.598801</v>
      </c>
    </row>
    <row r="54" spans="1:22">
      <c r="A54" s="15" t="s">
        <v>529</v>
      </c>
      <c r="B54" s="17" t="n">
        <v>4740</v>
      </c>
      <c r="C54" s="18">
        <f>(336.0/B54*100)</f>
        <v/>
      </c>
      <c r="D54" s="19" t="n">
        <v>4404</v>
      </c>
      <c r="E54" s="18" t="n">
        <v>334.61364046</v>
      </c>
      <c r="F54" s="20" t="n">
        <v>2.94289961</v>
      </c>
      <c r="G54" s="18" t="n">
        <v>348.65285777</v>
      </c>
      <c r="H54" s="20" t="n">
        <v>5.42667207</v>
      </c>
      <c r="I54" s="18" t="n">
        <v>331.3848504</v>
      </c>
      <c r="J54" s="20" t="n">
        <v>5.94537016</v>
      </c>
      <c r="K54" s="18" t="n">
        <v>318.8082638</v>
      </c>
      <c r="L54" s="20" t="n">
        <v>10.97814207</v>
      </c>
      <c r="M54" s="18" t="n">
        <v>282.45388762</v>
      </c>
      <c r="N54" s="20" t="n">
        <v>5.79499154</v>
      </c>
      <c r="O54" s="18" t="s">
        <v>481</v>
      </c>
      <c r="P54" s="20" t="s">
        <v>481</v>
      </c>
      <c r="Q54" s="18" t="s">
        <v>481</v>
      </c>
      <c r="R54" s="20" t="s">
        <v>481</v>
      </c>
      <c r="S54" s="18" t="s">
        <v>481</v>
      </c>
      <c r="T54" s="20" t="s">
        <v>481</v>
      </c>
      <c r="U54" s="18" t="n">
        <v>284.29090017</v>
      </c>
      <c r="V54" s="20" t="n">
        <v>6.70229141</v>
      </c>
    </row>
    <row r="55" spans="1:22">
      <c r="A55" s="15" t="s">
        <v>530</v>
      </c>
      <c r="B55" s="17" t="n">
        <v>5316</v>
      </c>
      <c r="C55" s="18">
        <f>(22.0/B55*100)</f>
        <v/>
      </c>
      <c r="D55" s="19" t="n">
        <v>5294</v>
      </c>
      <c r="E55" s="18" t="n">
        <v>402.71214706</v>
      </c>
      <c r="F55" s="20" t="n">
        <v>2.83270289</v>
      </c>
      <c r="G55" s="18" t="n">
        <v>422.74188455</v>
      </c>
      <c r="H55" s="20" t="n">
        <v>4.02577202</v>
      </c>
      <c r="I55" s="18" t="n">
        <v>395.91397896</v>
      </c>
      <c r="J55" s="20" t="n">
        <v>6.09771099</v>
      </c>
      <c r="K55" s="18" t="n">
        <v>406.54068496</v>
      </c>
      <c r="L55" s="20" t="n">
        <v>14.56889597</v>
      </c>
      <c r="M55" s="18" t="s">
        <v>481</v>
      </c>
      <c r="N55" s="20" t="s">
        <v>481</v>
      </c>
      <c r="O55" s="18" t="s">
        <v>481</v>
      </c>
      <c r="P55" s="20" t="s">
        <v>481</v>
      </c>
      <c r="Q55" s="18" t="n">
        <v>554.8892</v>
      </c>
      <c r="R55" s="20" t="n">
        <v>26.51220368</v>
      </c>
      <c r="S55" s="18" t="n">
        <v>333.01313938</v>
      </c>
      <c r="T55" s="20" t="n">
        <v>30.34017206</v>
      </c>
      <c r="U55" s="18" t="n">
        <v>295.94849702</v>
      </c>
      <c r="V55" s="20" t="n">
        <v>11.63053903</v>
      </c>
    </row>
    <row r="56" spans="1:22">
      <c r="A56" s="15" t="s">
        <v>531</v>
      </c>
      <c r="B56" s="17" t="n">
        <v>5359</v>
      </c>
      <c r="C56" s="18">
        <f>(77.0/B56*100)</f>
        <v/>
      </c>
      <c r="D56" s="19" t="n">
        <v>5282</v>
      </c>
      <c r="E56" s="18" t="n">
        <v>560.04867682</v>
      </c>
      <c r="F56" s="20" t="n">
        <v>4.25666691</v>
      </c>
      <c r="G56" s="18" t="n">
        <v>563.6773846</v>
      </c>
      <c r="H56" s="20" t="n">
        <v>4.11262469</v>
      </c>
      <c r="I56" s="18" t="n">
        <v>543.88173212</v>
      </c>
      <c r="J56" s="20" t="n">
        <v>4.91298393</v>
      </c>
      <c r="K56" s="18" t="n">
        <v>548.42022094</v>
      </c>
      <c r="L56" s="20" t="n">
        <v>8.996756359999999</v>
      </c>
      <c r="M56" s="18" t="n">
        <v>522.89956135</v>
      </c>
      <c r="N56" s="20" t="n">
        <v>3.32033569</v>
      </c>
      <c r="O56" s="18" t="s">
        <v>481</v>
      </c>
      <c r="P56" s="20" t="s">
        <v>481</v>
      </c>
      <c r="Q56" s="18" t="s">
        <v>481</v>
      </c>
      <c r="R56" s="20" t="s">
        <v>481</v>
      </c>
      <c r="S56" s="18" t="s">
        <v>481</v>
      </c>
      <c r="T56" s="20" t="s">
        <v>481</v>
      </c>
      <c r="U56" s="18" t="n">
        <v>524.3309468</v>
      </c>
      <c r="V56" s="20" t="n">
        <v>17.1067285</v>
      </c>
    </row>
    <row r="57" spans="1:22">
      <c r="A57" s="15" t="s">
        <v>532</v>
      </c>
      <c r="B57" s="17" t="n">
        <v>6513</v>
      </c>
      <c r="C57" s="18">
        <f>(0.0/B57*100)</f>
        <v/>
      </c>
      <c r="D57" s="19" t="n">
        <v>6513</v>
      </c>
      <c r="E57" s="18" t="n">
        <v>363.46118142</v>
      </c>
      <c r="F57" s="20" t="n">
        <v>3.97690778</v>
      </c>
      <c r="G57" s="18" t="n">
        <v>398.80975593</v>
      </c>
      <c r="H57" s="20" t="n">
        <v>4.6612962</v>
      </c>
      <c r="I57" s="18" t="n">
        <v>393.80009433</v>
      </c>
      <c r="J57" s="20" t="n">
        <v>3.0059959</v>
      </c>
      <c r="K57" s="18" t="n">
        <v>379.35396253</v>
      </c>
      <c r="L57" s="20" t="n">
        <v>5.97647405</v>
      </c>
      <c r="M57" s="18" t="s">
        <v>481</v>
      </c>
      <c r="N57" s="20" t="s">
        <v>481</v>
      </c>
      <c r="O57" s="18" t="s">
        <v>481</v>
      </c>
      <c r="P57" s="20" t="s">
        <v>481</v>
      </c>
      <c r="Q57" s="18" t="n">
        <v>386.4375</v>
      </c>
      <c r="R57" s="20" t="n">
        <v>33.97701131</v>
      </c>
      <c r="S57" s="18" t="n">
        <v>311.37903946</v>
      </c>
      <c r="T57" s="20" t="n">
        <v>32.96441611</v>
      </c>
      <c r="U57" s="18" t="n">
        <v>369.23341685</v>
      </c>
      <c r="V57" s="20" t="n">
        <v>12.57028022</v>
      </c>
    </row>
    <row r="58" spans="1:22">
      <c r="A58" s="15" t="s">
        <v>533</v>
      </c>
      <c r="B58" s="17" t="n">
        <v>7267</v>
      </c>
      <c r="C58" s="18">
        <f>(10.0/B58*100)</f>
        <v/>
      </c>
      <c r="D58" s="19" t="n">
        <v>7257</v>
      </c>
      <c r="E58" s="18" t="n">
        <v>377.48336759</v>
      </c>
      <c r="F58" s="20" t="n">
        <v>3.12441797</v>
      </c>
      <c r="G58" s="18" t="n">
        <v>392.58316675</v>
      </c>
      <c r="H58" s="20" t="n">
        <v>3.66325331</v>
      </c>
      <c r="I58" s="18" t="n">
        <v>395.33889353</v>
      </c>
      <c r="J58" s="20" t="n">
        <v>4.33528489</v>
      </c>
      <c r="K58" s="18" t="n">
        <v>378.45124173</v>
      </c>
      <c r="L58" s="20" t="n">
        <v>6.47948415</v>
      </c>
      <c r="M58" s="18" t="s">
        <v>481</v>
      </c>
      <c r="N58" s="20" t="s">
        <v>481</v>
      </c>
      <c r="O58" s="18" t="s">
        <v>481</v>
      </c>
      <c r="P58" s="20" t="s">
        <v>481</v>
      </c>
      <c r="Q58" s="18" t="s">
        <v>481</v>
      </c>
      <c r="R58" s="20" t="s">
        <v>481</v>
      </c>
      <c r="S58" s="18" t="n">
        <v>232.17967747</v>
      </c>
      <c r="T58" s="20" t="n">
        <v>20.3405869</v>
      </c>
      <c r="U58" s="18" t="n">
        <v>304.67240939</v>
      </c>
      <c r="V58" s="20" t="n">
        <v>18.96259549</v>
      </c>
    </row>
    <row r="59" spans="1:22">
      <c r="A59" s="15" t="s">
        <v>534</v>
      </c>
      <c r="B59" s="17" t="n">
        <v>4826</v>
      </c>
      <c r="C59" s="18">
        <f>(26.0/B59*100)</f>
        <v/>
      </c>
      <c r="D59" s="19" t="n">
        <v>4800</v>
      </c>
      <c r="E59" s="18" t="n">
        <v>363.19478362</v>
      </c>
      <c r="F59" s="20" t="n">
        <v>1.91171018</v>
      </c>
      <c r="G59" s="18" t="n">
        <v>385.49309565</v>
      </c>
      <c r="H59" s="20" t="n">
        <v>3.56713162</v>
      </c>
      <c r="I59" s="18" t="n">
        <v>367.184608</v>
      </c>
      <c r="J59" s="20" t="n">
        <v>4.11059872</v>
      </c>
      <c r="K59" s="18" t="n">
        <v>322.7310445</v>
      </c>
      <c r="L59" s="20" t="n">
        <v>5.23089032</v>
      </c>
      <c r="M59" s="18" t="s">
        <v>481</v>
      </c>
      <c r="N59" s="20" t="s">
        <v>481</v>
      </c>
      <c r="O59" s="18" t="s">
        <v>481</v>
      </c>
      <c r="P59" s="20" t="s">
        <v>481</v>
      </c>
      <c r="Q59" s="18" t="n">
        <v>245.7972</v>
      </c>
      <c r="R59" s="20" t="n">
        <v>32.70483303</v>
      </c>
      <c r="S59" s="18" t="n">
        <v>291.07131569</v>
      </c>
      <c r="T59" s="20" t="n">
        <v>19.28994664</v>
      </c>
      <c r="U59" s="18" t="n">
        <v>293.1063525</v>
      </c>
      <c r="V59" s="20" t="n">
        <v>9.163413329999999</v>
      </c>
    </row>
    <row r="60" spans="1:22">
      <c r="A60" s="15" t="s">
        <v>535</v>
      </c>
      <c r="B60" s="17" t="n">
        <v>4546</v>
      </c>
      <c r="C60" s="18">
        <f>(15.0/B60*100)</f>
        <v/>
      </c>
      <c r="D60" s="19" t="n">
        <v>4531</v>
      </c>
      <c r="E60" s="18" t="n">
        <v>388.57199302</v>
      </c>
      <c r="F60" s="20" t="n">
        <v>4.79212223</v>
      </c>
      <c r="G60" s="18" t="n">
        <v>414.263074</v>
      </c>
      <c r="H60" s="20" t="n">
        <v>4.86587443</v>
      </c>
      <c r="I60" s="18" t="n">
        <v>400.83082825</v>
      </c>
      <c r="J60" s="20" t="n">
        <v>5.46693098</v>
      </c>
      <c r="K60" s="18" t="n">
        <v>384.751428</v>
      </c>
      <c r="L60" s="20" t="n">
        <v>8.99669759</v>
      </c>
      <c r="M60" s="18" t="s">
        <v>481</v>
      </c>
      <c r="N60" s="20" t="s">
        <v>481</v>
      </c>
      <c r="O60" s="18" t="s">
        <v>481</v>
      </c>
      <c r="P60" s="20" t="s">
        <v>481</v>
      </c>
      <c r="Q60" s="18" t="s">
        <v>481</v>
      </c>
      <c r="R60" s="20" t="s">
        <v>481</v>
      </c>
      <c r="S60" s="18" t="n">
        <v>310.54978443</v>
      </c>
      <c r="T60" s="20" t="n">
        <v>28.87947137</v>
      </c>
      <c r="U60" s="18" t="n">
        <v>362.2609653</v>
      </c>
      <c r="V60" s="20" t="n">
        <v>11.77624719</v>
      </c>
    </row>
    <row r="61" spans="1:22">
      <c r="A61" s="15" t="s">
        <v>536</v>
      </c>
      <c r="B61" s="17" t="n">
        <v>6525</v>
      </c>
      <c r="C61" s="18">
        <f>(157.0/B61*100)</f>
        <v/>
      </c>
      <c r="D61" s="19" t="n">
        <v>6368</v>
      </c>
      <c r="E61" s="18" t="n">
        <v>473.33512756</v>
      </c>
      <c r="F61" s="20" t="n">
        <v>3.44421425</v>
      </c>
      <c r="G61" s="18" t="n">
        <v>492.03072572</v>
      </c>
      <c r="H61" s="20" t="n">
        <v>3.24448176</v>
      </c>
      <c r="I61" s="18" t="n">
        <v>484.45497466</v>
      </c>
      <c r="J61" s="20" t="n">
        <v>2.8378269</v>
      </c>
      <c r="K61" s="18" t="n">
        <v>479.39396203</v>
      </c>
      <c r="L61" s="20" t="n">
        <v>5.17842464</v>
      </c>
      <c r="M61" s="18" t="n">
        <v>410.6859362</v>
      </c>
      <c r="N61" s="20" t="n">
        <v>8.40654574</v>
      </c>
      <c r="O61" s="18" t="s">
        <v>481</v>
      </c>
      <c r="P61" s="20" t="s">
        <v>481</v>
      </c>
      <c r="Q61" s="18" t="s">
        <v>481</v>
      </c>
      <c r="R61" s="20" t="s">
        <v>481</v>
      </c>
      <c r="S61" s="18" t="s">
        <v>481</v>
      </c>
      <c r="T61" s="20" t="s">
        <v>481</v>
      </c>
      <c r="U61" s="18" t="n">
        <v>429.17372204</v>
      </c>
      <c r="V61" s="20" t="n">
        <v>10.95755629</v>
      </c>
    </row>
    <row r="62" spans="1:22">
      <c r="A62" s="15" t="s">
        <v>537</v>
      </c>
      <c r="B62" s="17" t="n">
        <v>4476</v>
      </c>
      <c r="C62" s="18">
        <f>(3.0/B62*100)</f>
        <v/>
      </c>
      <c r="D62" s="19" t="n">
        <v>4473</v>
      </c>
      <c r="E62" s="18" t="n">
        <v>536.13530881</v>
      </c>
      <c r="F62" s="20" t="n">
        <v>2.48712142</v>
      </c>
      <c r="G62" s="18" t="n">
        <v>555.0411291200001</v>
      </c>
      <c r="H62" s="20" t="n">
        <v>2.0121258</v>
      </c>
      <c r="I62" s="18" t="n">
        <v>544.8025371799999</v>
      </c>
      <c r="J62" s="20" t="n">
        <v>2.65991242</v>
      </c>
      <c r="K62" s="18" t="n">
        <v>544.63885626</v>
      </c>
      <c r="L62" s="20" t="n">
        <v>7.43707924</v>
      </c>
      <c r="M62" s="18" t="n">
        <v>526.4345921</v>
      </c>
      <c r="N62" s="20" t="n">
        <v>4.54256942</v>
      </c>
      <c r="O62" s="18" t="s">
        <v>481</v>
      </c>
      <c r="P62" s="20" t="s">
        <v>481</v>
      </c>
      <c r="Q62" s="18" t="s">
        <v>481</v>
      </c>
      <c r="R62" s="20" t="s">
        <v>481</v>
      </c>
      <c r="S62" s="18" t="s">
        <v>481</v>
      </c>
      <c r="T62" s="20" t="s">
        <v>481</v>
      </c>
      <c r="U62" s="18" t="n">
        <v>513.69553967</v>
      </c>
      <c r="V62" s="20" t="n">
        <v>30.12319054</v>
      </c>
    </row>
    <row r="63" spans="1:22">
      <c r="A63" s="15" t="s">
        <v>538</v>
      </c>
      <c r="B63" s="17" t="n">
        <v>5324</v>
      </c>
      <c r="C63" s="18">
        <f>(13.0/B63*100)</f>
        <v/>
      </c>
      <c r="D63" s="19" t="n">
        <v>5311</v>
      </c>
      <c r="E63" s="18" t="n">
        <v>372.38565679</v>
      </c>
      <c r="F63" s="20" t="n">
        <v>2.14138603</v>
      </c>
      <c r="G63" s="18" t="n">
        <v>385.64578256</v>
      </c>
      <c r="H63" s="20" t="n">
        <v>3.65365925</v>
      </c>
      <c r="I63" s="18" t="n">
        <v>365.7014447</v>
      </c>
      <c r="J63" s="20" t="n">
        <v>3.85477178</v>
      </c>
      <c r="K63" s="18" t="n">
        <v>361.25488426</v>
      </c>
      <c r="L63" s="20" t="n">
        <v>7.35814035</v>
      </c>
      <c r="M63" s="18" t="s">
        <v>481</v>
      </c>
      <c r="N63" s="20" t="s">
        <v>481</v>
      </c>
      <c r="O63" s="18" t="s">
        <v>481</v>
      </c>
      <c r="P63" s="20" t="s">
        <v>481</v>
      </c>
      <c r="Q63" s="18" t="s">
        <v>481</v>
      </c>
      <c r="R63" s="20" t="s">
        <v>481</v>
      </c>
      <c r="S63" s="18" t="n">
        <v>320.27354991</v>
      </c>
      <c r="T63" s="20" t="n">
        <v>36.39762547</v>
      </c>
      <c r="U63" s="18" t="n">
        <v>337.41063509</v>
      </c>
      <c r="V63" s="20" t="n">
        <v>6.64835925</v>
      </c>
    </row>
    <row r="64" spans="1:22">
      <c r="A64" s="15" t="s">
        <v>539</v>
      </c>
      <c r="B64" s="17" t="n">
        <v>3634</v>
      </c>
      <c r="C64" s="18">
        <f>(3.0/B64*100)</f>
        <v/>
      </c>
      <c r="D64" s="19" t="n">
        <v>3631</v>
      </c>
      <c r="E64" s="18" t="n">
        <v>494.81947722</v>
      </c>
      <c r="F64" s="20" t="n">
        <v>2.50078378</v>
      </c>
      <c r="G64" s="18" t="n">
        <v>487.97978932</v>
      </c>
      <c r="H64" s="20" t="n">
        <v>3.79870223</v>
      </c>
      <c r="I64" s="18" t="n">
        <v>459.59611014</v>
      </c>
      <c r="J64" s="20" t="n">
        <v>4.76680208</v>
      </c>
      <c r="K64" s="18" t="n">
        <v>436.42445662</v>
      </c>
      <c r="L64" s="20" t="n">
        <v>9.912359329999999</v>
      </c>
      <c r="M64" s="18" t="s">
        <v>481</v>
      </c>
      <c r="N64" s="20" t="s">
        <v>481</v>
      </c>
      <c r="O64" s="18" t="s">
        <v>481</v>
      </c>
      <c r="P64" s="20" t="s">
        <v>481</v>
      </c>
      <c r="Q64" s="18" t="s">
        <v>481</v>
      </c>
      <c r="R64" s="20" t="s">
        <v>481</v>
      </c>
      <c r="S64" s="18" t="s">
        <v>481</v>
      </c>
      <c r="T64" s="20" t="s">
        <v>481</v>
      </c>
      <c r="U64" s="18" t="n">
        <v>323.7930915</v>
      </c>
      <c r="V64" s="20" t="n">
        <v>12.6520532</v>
      </c>
    </row>
    <row r="65" spans="1:22">
      <c r="A65" s="15" t="s">
        <v>540</v>
      </c>
      <c r="B65" s="17" t="n">
        <v>5325</v>
      </c>
      <c r="C65" s="18">
        <f>(14.0/B65*100)</f>
        <v/>
      </c>
      <c r="D65" s="19" t="n">
        <v>5311</v>
      </c>
      <c r="E65" s="18" t="n">
        <v>417.84821107</v>
      </c>
      <c r="F65" s="20" t="n">
        <v>3.26801593</v>
      </c>
      <c r="G65" s="18" t="n">
        <v>448.69373009</v>
      </c>
      <c r="H65" s="20" t="n">
        <v>3.53455109</v>
      </c>
      <c r="I65" s="18" t="n">
        <v>405.62672859</v>
      </c>
      <c r="J65" s="20" t="n">
        <v>3.66770804</v>
      </c>
      <c r="K65" s="18" t="n">
        <v>402.78713329</v>
      </c>
      <c r="L65" s="20" t="n">
        <v>7.49551897</v>
      </c>
      <c r="M65" s="18" t="s">
        <v>481</v>
      </c>
      <c r="N65" s="20" t="s">
        <v>481</v>
      </c>
      <c r="O65" s="18" t="s">
        <v>481</v>
      </c>
      <c r="P65" s="20" t="s">
        <v>481</v>
      </c>
      <c r="Q65" s="18" t="n">
        <v>339.5188633</v>
      </c>
      <c r="R65" s="20" t="n">
        <v>24.91554674</v>
      </c>
      <c r="S65" s="18" t="s">
        <v>481</v>
      </c>
      <c r="T65" s="20" t="s">
        <v>481</v>
      </c>
      <c r="U65" s="18" t="n">
        <v>326.8526929</v>
      </c>
      <c r="V65" s="20" t="n">
        <v>9.606810830000001</v>
      </c>
    </row>
    <row r="66" spans="1:22">
      <c r="A66" s="15" t="s">
        <v>541</v>
      </c>
      <c r="B66" s="17" t="n">
        <v>5665</v>
      </c>
      <c r="C66" s="18">
        <f>(83.0/B66*100)</f>
        <v/>
      </c>
      <c r="D66" s="19" t="n">
        <v>5582</v>
      </c>
      <c r="E66" s="18" t="n">
        <v>416.50847329</v>
      </c>
      <c r="F66" s="20" t="n">
        <v>2.10731549</v>
      </c>
      <c r="G66" s="18" t="n">
        <v>432.80800516</v>
      </c>
      <c r="H66" s="20" t="n">
        <v>2.82520405</v>
      </c>
      <c r="I66" s="18" t="n">
        <v>438.75559885</v>
      </c>
      <c r="J66" s="20" t="n">
        <v>3.66805389</v>
      </c>
      <c r="K66" s="18" t="n">
        <v>445.10362672</v>
      </c>
      <c r="L66" s="20" t="n">
        <v>5.07523474</v>
      </c>
      <c r="M66" s="18" t="n">
        <v>373.42163203</v>
      </c>
      <c r="N66" s="20" t="n">
        <v>4.9087168</v>
      </c>
      <c r="O66" s="18" t="s">
        <v>481</v>
      </c>
      <c r="P66" s="20" t="s">
        <v>481</v>
      </c>
      <c r="Q66" s="18" t="s">
        <v>481</v>
      </c>
      <c r="R66" s="20" t="s">
        <v>481</v>
      </c>
      <c r="S66" s="18" t="s">
        <v>481</v>
      </c>
      <c r="T66" s="20" t="s">
        <v>481</v>
      </c>
      <c r="U66" s="18" t="n">
        <v>353.26235889</v>
      </c>
      <c r="V66" s="20" t="n">
        <v>8.32466649</v>
      </c>
    </row>
    <row r="67" spans="1:22">
      <c r="A67" s="15" t="s">
        <v>542</v>
      </c>
      <c r="B67" s="17" t="n">
        <v>6971</v>
      </c>
      <c r="C67" s="18">
        <f>(607.0/B67*100)</f>
        <v/>
      </c>
      <c r="D67" s="19" t="n">
        <v>6364</v>
      </c>
      <c r="E67" s="18" t="n">
        <v>384.68075217</v>
      </c>
      <c r="F67" s="20" t="n">
        <v>2.73743484</v>
      </c>
      <c r="G67" s="18" t="n">
        <v>419.10923065</v>
      </c>
      <c r="H67" s="20" t="n">
        <v>3.71835785</v>
      </c>
      <c r="I67" s="18" t="n">
        <v>396.18536839</v>
      </c>
      <c r="J67" s="20" t="n">
        <v>4.098485</v>
      </c>
      <c r="K67" s="18" t="n">
        <v>406.36222137</v>
      </c>
      <c r="L67" s="20" t="n">
        <v>9.753520229999999</v>
      </c>
      <c r="M67" s="18" t="n">
        <v>364.05724914</v>
      </c>
      <c r="N67" s="20" t="n">
        <v>8.02751567</v>
      </c>
      <c r="O67" s="18" t="s">
        <v>481</v>
      </c>
      <c r="P67" s="20" t="s">
        <v>481</v>
      </c>
      <c r="Q67" s="18" t="s">
        <v>481</v>
      </c>
      <c r="R67" s="20" t="s">
        <v>481</v>
      </c>
      <c r="S67" s="18" t="s">
        <v>481</v>
      </c>
      <c r="T67" s="20" t="s">
        <v>481</v>
      </c>
      <c r="U67" s="18" t="n">
        <v>304.27440718</v>
      </c>
      <c r="V67" s="20" t="n">
        <v>12.1052859</v>
      </c>
    </row>
    <row r="68" spans="1:22">
      <c r="A68" s="15" t="s">
        <v>543</v>
      </c>
      <c r="B68" s="17" t="n">
        <v>12083</v>
      </c>
      <c r="C68" s="18">
        <f>(31.0/B68*100)</f>
        <v/>
      </c>
      <c r="D68" s="19" t="n">
        <v>12052</v>
      </c>
      <c r="E68" s="18" t="n">
        <v>410.13403105</v>
      </c>
      <c r="F68" s="20" t="n">
        <v>1.56994536</v>
      </c>
      <c r="G68" s="18" t="n">
        <v>426.17514371</v>
      </c>
      <c r="H68" s="20" t="n">
        <v>2.48210357</v>
      </c>
      <c r="I68" s="18" t="n">
        <v>418.26236996</v>
      </c>
      <c r="J68" s="20" t="n">
        <v>3.70019471</v>
      </c>
      <c r="K68" s="18" t="n">
        <v>380.0731685</v>
      </c>
      <c r="L68" s="20" t="n">
        <v>5.8180747</v>
      </c>
      <c r="M68" s="18" t="n">
        <v>349.12867874</v>
      </c>
      <c r="N68" s="20" t="n">
        <v>2.92799251</v>
      </c>
      <c r="O68" s="18" t="s">
        <v>481</v>
      </c>
      <c r="P68" s="20" t="s">
        <v>481</v>
      </c>
      <c r="Q68" s="18" t="s">
        <v>481</v>
      </c>
      <c r="R68" s="20" t="s">
        <v>481</v>
      </c>
      <c r="S68" s="18" t="s">
        <v>481</v>
      </c>
      <c r="T68" s="20" t="s">
        <v>481</v>
      </c>
      <c r="U68" s="18" t="n">
        <v>356.54956309</v>
      </c>
      <c r="V68" s="20" t="n">
        <v>4.83802197</v>
      </c>
    </row>
    <row r="69" spans="1:22">
      <c r="A69" s="15" t="s">
        <v>544</v>
      </c>
      <c r="B69" s="17" t="n">
        <v>4876</v>
      </c>
      <c r="C69" s="18">
        <f>(0.0/B69*100)</f>
        <v/>
      </c>
      <c r="D69" s="19" t="n">
        <v>4876</v>
      </c>
      <c r="E69" s="18" t="n">
        <v>431.8195229</v>
      </c>
      <c r="F69" s="20" t="n">
        <v>4.4022789</v>
      </c>
      <c r="G69" s="18" t="n">
        <v>466.69088756</v>
      </c>
      <c r="H69" s="20" t="n">
        <v>4.28524957</v>
      </c>
      <c r="I69" s="18" t="n">
        <v>438.36112049</v>
      </c>
      <c r="J69" s="20" t="n">
        <v>4.81338826</v>
      </c>
      <c r="K69" s="18" t="n">
        <v>447.75542379</v>
      </c>
      <c r="L69" s="20" t="n">
        <v>7.53864943</v>
      </c>
      <c r="M69" s="18" t="s">
        <v>481</v>
      </c>
      <c r="N69" s="20" t="s">
        <v>481</v>
      </c>
      <c r="O69" s="18" t="s">
        <v>481</v>
      </c>
      <c r="P69" s="20" t="s">
        <v>481</v>
      </c>
      <c r="Q69" s="18" t="n">
        <v>336.0303</v>
      </c>
      <c r="R69" s="20" t="n">
        <v>42.90921526</v>
      </c>
      <c r="S69" s="18" t="s">
        <v>481</v>
      </c>
      <c r="T69" s="20" t="s">
        <v>481</v>
      </c>
      <c r="U69" s="18" t="n">
        <v>412.84780241</v>
      </c>
      <c r="V69" s="20" t="n">
        <v>39.56272932</v>
      </c>
    </row>
    <row r="70" spans="1:22">
      <c r="A70" s="15" t="s">
        <v>545</v>
      </c>
      <c r="B70" s="17" t="n">
        <v>6036</v>
      </c>
      <c r="C70" s="18">
        <f>(223.0/B70*100)</f>
        <v/>
      </c>
      <c r="D70" s="19" t="n">
        <v>5813</v>
      </c>
      <c r="E70" s="18" t="n">
        <v>494.04065565</v>
      </c>
      <c r="F70" s="20" t="n">
        <v>3.7411883</v>
      </c>
      <c r="G70" s="18" t="n">
        <v>505.56031654</v>
      </c>
      <c r="H70" s="20" t="n">
        <v>4.24765296</v>
      </c>
      <c r="I70" s="18" t="n">
        <v>498.48449021</v>
      </c>
      <c r="J70" s="20" t="n">
        <v>4.74679851</v>
      </c>
      <c r="K70" s="18" t="n">
        <v>498.11298088</v>
      </c>
      <c r="L70" s="20" t="n">
        <v>7.51940381</v>
      </c>
      <c r="M70" s="18" t="n">
        <v>453.96563007</v>
      </c>
      <c r="N70" s="20" t="n">
        <v>8.59509132</v>
      </c>
      <c r="O70" s="18" t="s">
        <v>481</v>
      </c>
      <c r="P70" s="20" t="s">
        <v>481</v>
      </c>
      <c r="Q70" s="18" t="s">
        <v>481</v>
      </c>
      <c r="R70" s="20" t="s">
        <v>481</v>
      </c>
      <c r="S70" s="18" t="s">
        <v>481</v>
      </c>
      <c r="T70" s="20" t="s">
        <v>481</v>
      </c>
      <c r="U70" s="18" t="n">
        <v>448.61424167</v>
      </c>
      <c r="V70" s="20" t="n">
        <v>9.395924709999999</v>
      </c>
    </row>
    <row r="71" spans="1:22">
      <c r="A71" s="15" t="s">
        <v>546</v>
      </c>
      <c r="B71" s="17" t="n">
        <v>6115</v>
      </c>
      <c r="C71" s="18">
        <f>(29.0/B71*100)</f>
        <v/>
      </c>
      <c r="D71" s="19" t="n">
        <v>6086</v>
      </c>
      <c r="E71" s="18" t="n">
        <v>579.51530701</v>
      </c>
      <c r="F71" s="20" t="n">
        <v>2.53834191</v>
      </c>
      <c r="G71" s="18" t="n">
        <v>571.2794102300001</v>
      </c>
      <c r="H71" s="20" t="n">
        <v>2.16153152</v>
      </c>
      <c r="I71" s="18" t="n">
        <v>552.25048902</v>
      </c>
      <c r="J71" s="20" t="n">
        <v>2.99666884</v>
      </c>
      <c r="K71" s="18" t="n">
        <v>546.44035643</v>
      </c>
      <c r="L71" s="20" t="n">
        <v>10.56046559</v>
      </c>
      <c r="M71" s="18" t="n">
        <v>466.42208156</v>
      </c>
      <c r="N71" s="20" t="n">
        <v>7.0519855</v>
      </c>
      <c r="O71" s="18" t="s">
        <v>481</v>
      </c>
      <c r="P71" s="20" t="s">
        <v>481</v>
      </c>
      <c r="Q71" s="18" t="s">
        <v>481</v>
      </c>
      <c r="R71" s="20" t="s">
        <v>481</v>
      </c>
      <c r="S71" s="18" t="s">
        <v>481</v>
      </c>
      <c r="T71" s="20" t="s">
        <v>481</v>
      </c>
      <c r="U71" s="18" t="n">
        <v>481.62923199</v>
      </c>
      <c r="V71" s="20" t="n">
        <v>45.27528678</v>
      </c>
    </row>
    <row r="72" spans="1:22">
      <c r="A72" s="15" t="s">
        <v>547</v>
      </c>
      <c r="B72" s="17" t="n">
        <v>7708</v>
      </c>
      <c r="C72" s="18">
        <f>(5.0/B72*100)</f>
        <v/>
      </c>
      <c r="D72" s="19" t="n">
        <v>7703</v>
      </c>
      <c r="E72" s="18" t="n">
        <v>548.8967345900001</v>
      </c>
      <c r="F72" s="20" t="n">
        <v>4.26602799</v>
      </c>
      <c r="G72" s="18" t="n">
        <v>556.75801514</v>
      </c>
      <c r="H72" s="20" t="n">
        <v>3.53399848</v>
      </c>
      <c r="I72" s="18" t="n">
        <v>542.99064472</v>
      </c>
      <c r="J72" s="20" t="n">
        <v>3.87440472</v>
      </c>
      <c r="K72" s="18" t="n">
        <v>538.87333524</v>
      </c>
      <c r="L72" s="20" t="n">
        <v>7.31270501</v>
      </c>
      <c r="M72" s="18" t="n">
        <v>471.30502175</v>
      </c>
      <c r="N72" s="20" t="n">
        <v>9.64724719</v>
      </c>
      <c r="O72" s="18" t="s">
        <v>481</v>
      </c>
      <c r="P72" s="20" t="s">
        <v>481</v>
      </c>
      <c r="Q72" s="18" t="s">
        <v>481</v>
      </c>
      <c r="R72" s="20" t="s">
        <v>481</v>
      </c>
      <c r="S72" s="18" t="s">
        <v>481</v>
      </c>
      <c r="T72" s="20" t="s">
        <v>481</v>
      </c>
      <c r="U72" s="18" t="n">
        <v>470.92165254</v>
      </c>
      <c r="V72" s="20" t="n">
        <v>61.56056963</v>
      </c>
    </row>
    <row r="73" spans="1:22">
      <c r="A73" s="15" t="s">
        <v>548</v>
      </c>
      <c r="B73" s="17" t="n">
        <v>8249</v>
      </c>
      <c r="C73" s="18">
        <f>(178.0/B73*100)</f>
        <v/>
      </c>
      <c r="D73" s="19" t="n">
        <v>8071</v>
      </c>
      <c r="E73" s="18" t="n">
        <v>418.62843258</v>
      </c>
      <c r="F73" s="20" t="n">
        <v>3.5142571</v>
      </c>
      <c r="G73" s="18" t="n">
        <v>435.91273927</v>
      </c>
      <c r="H73" s="20" t="n">
        <v>4.34889236</v>
      </c>
      <c r="I73" s="18" t="n">
        <v>403.62391889</v>
      </c>
      <c r="J73" s="20" t="n">
        <v>4.95340417</v>
      </c>
      <c r="K73" s="18" t="n">
        <v>404.27647254</v>
      </c>
      <c r="L73" s="20" t="n">
        <v>11.98969847</v>
      </c>
      <c r="M73" s="18" t="n">
        <v>377.03950285</v>
      </c>
      <c r="N73" s="20" t="n">
        <v>4.79251474</v>
      </c>
      <c r="O73" s="18" t="s">
        <v>481</v>
      </c>
      <c r="P73" s="20" t="s">
        <v>481</v>
      </c>
      <c r="Q73" s="18" t="s">
        <v>481</v>
      </c>
      <c r="R73" s="20" t="s">
        <v>481</v>
      </c>
      <c r="S73" s="18" t="s">
        <v>481</v>
      </c>
      <c r="T73" s="20" t="s">
        <v>481</v>
      </c>
      <c r="U73" s="18" t="n">
        <v>399.89234448</v>
      </c>
      <c r="V73" s="20" t="n">
        <v>14.7781043</v>
      </c>
    </row>
    <row r="74" spans="1:22">
      <c r="A74" s="15" t="s">
        <v>549</v>
      </c>
      <c r="B74" s="17" t="n">
        <v>4692</v>
      </c>
      <c r="C74" s="18">
        <f>(82.0/B74*100)</f>
        <v/>
      </c>
      <c r="D74" s="19" t="n">
        <v>4610</v>
      </c>
      <c r="E74" s="18" t="n">
        <v>421.20544631</v>
      </c>
      <c r="F74" s="20" t="n">
        <v>2.4005344</v>
      </c>
      <c r="G74" s="18" t="n">
        <v>427.41757373</v>
      </c>
      <c r="H74" s="20" t="n">
        <v>3.73439688</v>
      </c>
      <c r="I74" s="18" t="n">
        <v>421.93964876</v>
      </c>
      <c r="J74" s="20" t="n">
        <v>4.1949759</v>
      </c>
      <c r="K74" s="18" t="n">
        <v>402.02295983</v>
      </c>
      <c r="L74" s="20" t="n">
        <v>7.09597602</v>
      </c>
      <c r="M74" s="18" t="s">
        <v>481</v>
      </c>
      <c r="N74" s="20" t="s">
        <v>481</v>
      </c>
      <c r="O74" s="18" t="s">
        <v>481</v>
      </c>
      <c r="P74" s="20" t="s">
        <v>481</v>
      </c>
      <c r="Q74" s="18" t="s">
        <v>481</v>
      </c>
      <c r="R74" s="20" t="s">
        <v>481</v>
      </c>
      <c r="S74" s="18" t="n">
        <v>384.86631153</v>
      </c>
      <c r="T74" s="20" t="n">
        <v>47.65179972</v>
      </c>
      <c r="U74" s="18" t="n">
        <v>356.94447813</v>
      </c>
      <c r="V74" s="20" t="n">
        <v>7.1787443</v>
      </c>
    </row>
    <row r="75" spans="1:22">
      <c r="A75" s="15" t="s">
        <v>550</v>
      </c>
      <c r="B75" s="17" t="n">
        <v>5375</v>
      </c>
      <c r="C75" s="18">
        <f>(270.0/B75*100)</f>
        <v/>
      </c>
      <c r="D75" s="19" t="n">
        <v>5105</v>
      </c>
      <c r="E75" s="18" t="n">
        <v>356.32583589</v>
      </c>
      <c r="F75" s="20" t="n">
        <v>3.14269011</v>
      </c>
      <c r="G75" s="18" t="n">
        <v>386.74092673</v>
      </c>
      <c r="H75" s="20" t="n">
        <v>4.08583568</v>
      </c>
      <c r="I75" s="18" t="n">
        <v>395.47775293</v>
      </c>
      <c r="J75" s="20" t="n">
        <v>4.92836745</v>
      </c>
      <c r="K75" s="18" t="n">
        <v>362.60199045</v>
      </c>
      <c r="L75" s="20" t="n">
        <v>6.67701997</v>
      </c>
      <c r="M75" s="18" t="n">
        <v>327.95996535</v>
      </c>
      <c r="N75" s="20" t="n">
        <v>7.42840697</v>
      </c>
      <c r="O75" s="18" t="s">
        <v>481</v>
      </c>
      <c r="P75" s="20" t="s">
        <v>481</v>
      </c>
      <c r="Q75" s="18" t="s">
        <v>481</v>
      </c>
      <c r="R75" s="20" t="s">
        <v>481</v>
      </c>
      <c r="S75" s="18" t="s">
        <v>481</v>
      </c>
      <c r="T75" s="20" t="s">
        <v>481</v>
      </c>
      <c r="U75" s="18" t="n">
        <v>333.00467674</v>
      </c>
      <c r="V75" s="20" t="n">
        <v>8.23004712</v>
      </c>
    </row>
    <row r="76" spans="1:22">
      <c r="A76" s="15" t="s">
        <v>551</v>
      </c>
      <c r="B76" s="17" t="n">
        <v>14167</v>
      </c>
      <c r="C76" s="18">
        <f>(234.0/B76*100)</f>
        <v/>
      </c>
      <c r="D76" s="19" t="n">
        <v>13933</v>
      </c>
      <c r="E76" s="18" t="n">
        <v>426.05237612</v>
      </c>
      <c r="F76" s="20" t="n">
        <v>2.61172764</v>
      </c>
      <c r="G76" s="18" t="n">
        <v>447.14877786</v>
      </c>
      <c r="H76" s="20" t="n">
        <v>2.52434058</v>
      </c>
      <c r="I76" s="18" t="n">
        <v>438.73334045</v>
      </c>
      <c r="J76" s="20" t="n">
        <v>3.84118005</v>
      </c>
      <c r="K76" s="18" t="n">
        <v>395.9141266</v>
      </c>
      <c r="L76" s="20" t="n">
        <v>7.11049675</v>
      </c>
      <c r="M76" s="18" t="n">
        <v>403.01903176</v>
      </c>
      <c r="N76" s="20" t="n">
        <v>4.98924097</v>
      </c>
      <c r="O76" s="18" t="s">
        <v>481</v>
      </c>
      <c r="P76" s="20" t="s">
        <v>481</v>
      </c>
      <c r="Q76" s="18" t="s">
        <v>481</v>
      </c>
      <c r="R76" s="20" t="s">
        <v>481</v>
      </c>
      <c r="S76" s="18" t="s">
        <v>481</v>
      </c>
      <c r="T76" s="20" t="s">
        <v>481</v>
      </c>
      <c r="U76" s="18" t="n">
        <v>370.20007275</v>
      </c>
      <c r="V76" s="20" t="n">
        <v>9.97882884</v>
      </c>
    </row>
    <row r="77" spans="1:22">
      <c r="A77" s="15" t="s">
        <v>552</v>
      </c>
      <c r="B77" s="17" t="n">
        <v>6062</v>
      </c>
      <c r="C77" s="18">
        <f>(238.0/B77*100)</f>
        <v/>
      </c>
      <c r="D77" s="19" t="n">
        <v>5824</v>
      </c>
      <c r="E77" s="18" t="n">
        <v>412.02535926</v>
      </c>
      <c r="F77" s="20" t="n">
        <v>3.70516132</v>
      </c>
      <c r="G77" s="18" t="n">
        <v>448.94008936</v>
      </c>
      <c r="H77" s="20" t="n">
        <v>3.49672368</v>
      </c>
      <c r="I77" s="18" t="n">
        <v>444.18226749</v>
      </c>
      <c r="J77" s="20" t="n">
        <v>4.54893749</v>
      </c>
      <c r="K77" s="18" t="n">
        <v>430.69476136</v>
      </c>
      <c r="L77" s="20" t="n">
        <v>9.122752139999999</v>
      </c>
      <c r="M77" s="18" t="n">
        <v>371.88816463</v>
      </c>
      <c r="N77" s="20" t="n">
        <v>4.68585368</v>
      </c>
      <c r="O77" s="18" t="s">
        <v>481</v>
      </c>
      <c r="P77" s="20" t="s">
        <v>481</v>
      </c>
      <c r="Q77" s="18" t="s">
        <v>481</v>
      </c>
      <c r="R77" s="20" t="s">
        <v>481</v>
      </c>
      <c r="S77" s="18" t="s">
        <v>481</v>
      </c>
      <c r="T77" s="20" t="s">
        <v>481</v>
      </c>
      <c r="U77" s="18" t="n">
        <v>374.72286051</v>
      </c>
      <c r="V77" s="20" t="n">
        <v>5.23565502</v>
      </c>
    </row>
    <row r="78" spans="1:22">
      <c r="A78" s="15" t="s">
        <v>553</v>
      </c>
      <c r="B78" s="17" t="n">
        <v>5826</v>
      </c>
      <c r="C78" s="18">
        <f>(0.0/B78*100)</f>
        <v/>
      </c>
      <c r="D78" s="19" t="n">
        <v>5826</v>
      </c>
      <c r="E78" s="18" t="n">
        <v>499.22355083</v>
      </c>
      <c r="F78" s="20" t="n">
        <v>4.40867204</v>
      </c>
      <c r="G78" s="18" t="n">
        <v>491.95321511</v>
      </c>
      <c r="H78" s="20" t="n">
        <v>5.58880401</v>
      </c>
      <c r="I78" s="18" t="n">
        <v>488.90670505</v>
      </c>
      <c r="J78" s="20" t="n">
        <v>5.34346426</v>
      </c>
      <c r="K78" s="18" t="n">
        <v>478.32365692</v>
      </c>
      <c r="L78" s="20" t="n">
        <v>13.07168307</v>
      </c>
      <c r="M78" s="18" t="s">
        <v>481</v>
      </c>
      <c r="N78" s="20" t="s">
        <v>481</v>
      </c>
      <c r="O78" s="18" t="s">
        <v>481</v>
      </c>
      <c r="P78" s="20" t="s">
        <v>481</v>
      </c>
      <c r="Q78" s="18" t="n">
        <v>386.12384552</v>
      </c>
      <c r="R78" s="20" t="n">
        <v>30.23690446</v>
      </c>
      <c r="S78" s="18" t="n">
        <v>397.61789631</v>
      </c>
      <c r="T78" s="20" t="n">
        <v>46.522432</v>
      </c>
      <c r="U78" s="18" t="n">
        <v>444.38088328</v>
      </c>
      <c r="V78" s="20" t="n">
        <v>37.6394761</v>
      </c>
    </row>
    <row customHeight="1" ht="25" r="79" spans="1:22">
      <c r="A79" s="15" t="s">
        <v>554</v>
      </c>
      <c r="B79" s="17" t="n">
        <v>1657</v>
      </c>
      <c r="C79" s="18">
        <f>(41.0/B79*100)</f>
        <v/>
      </c>
      <c r="D79" s="19" t="n">
        <v>1616</v>
      </c>
      <c r="E79" s="18" t="n">
        <v>455.78722659</v>
      </c>
      <c r="F79" s="20" t="n">
        <v>7.20703753</v>
      </c>
      <c r="G79" s="18" t="n">
        <v>469.34091932</v>
      </c>
      <c r="H79" s="20" t="n">
        <v>8.767846499999999</v>
      </c>
      <c r="I79" s="18" t="n">
        <v>447.08284287</v>
      </c>
      <c r="J79" s="20" t="n">
        <v>9.633294380000001</v>
      </c>
      <c r="K79" s="18" t="n">
        <v>454.39738572</v>
      </c>
      <c r="L79" s="20" t="n">
        <v>13.47634601</v>
      </c>
      <c r="M79" s="18" t="s">
        <v>481</v>
      </c>
      <c r="N79" s="20" t="s">
        <v>481</v>
      </c>
      <c r="O79" s="18" t="s">
        <v>481</v>
      </c>
      <c r="P79" s="20" t="s">
        <v>481</v>
      </c>
      <c r="Q79" s="18" t="s">
        <v>481</v>
      </c>
      <c r="R79" s="20" t="s">
        <v>481</v>
      </c>
      <c r="S79" s="18" t="s">
        <v>481</v>
      </c>
      <c r="T79" s="20" t="s">
        <v>481</v>
      </c>
      <c r="U79" s="18" t="n">
        <v>345.53055107</v>
      </c>
      <c r="V79" s="20" t="n">
        <v>20.94149574</v>
      </c>
    </row>
    <row r="80" spans="1:22">
      <c r="A80" s="15" t="s">
        <v>555</v>
      </c>
      <c r="B80" s="17" t="n">
        <v>7841</v>
      </c>
      <c r="C80" s="18">
        <f>(0.0/B80*100)</f>
        <v/>
      </c>
      <c r="D80" s="19" t="n">
        <v>7841</v>
      </c>
      <c r="E80" s="18" t="n">
        <v>465.42902355</v>
      </c>
      <c r="F80" s="20" t="n">
        <v>4.82336273</v>
      </c>
      <c r="G80" s="18" t="n">
        <v>454.53686663</v>
      </c>
      <c r="H80" s="20" t="n">
        <v>4.71037094</v>
      </c>
      <c r="I80" s="18" t="n">
        <v>452.08485323</v>
      </c>
      <c r="J80" s="20" t="n">
        <v>6.12852198</v>
      </c>
      <c r="K80" s="18" t="n">
        <v>465.20295856</v>
      </c>
      <c r="L80" s="20" t="n">
        <v>13.57551959</v>
      </c>
      <c r="M80" s="18" t="s">
        <v>481</v>
      </c>
      <c r="N80" s="20" t="s">
        <v>481</v>
      </c>
      <c r="O80" s="18" t="s">
        <v>481</v>
      </c>
      <c r="P80" s="20" t="s">
        <v>481</v>
      </c>
      <c r="Q80" s="18" t="s">
        <v>481</v>
      </c>
      <c r="R80" s="20" t="s">
        <v>481</v>
      </c>
      <c r="S80" s="18" t="s">
        <v>481</v>
      </c>
      <c r="T80" s="20" t="s">
        <v>481</v>
      </c>
      <c r="U80" s="18" t="n">
        <v>397.97388745</v>
      </c>
      <c r="V80" s="20" t="n">
        <v>51.3601894</v>
      </c>
    </row>
    <row r="81" spans="1:22">
      <c r="A81" s="23" t="s">
        <v>556</v>
      </c>
      <c r="B81" s="17" t="n">
        <v>8861</v>
      </c>
      <c r="C81" s="18">
        <f>(82.0/B81*100)</f>
        <v/>
      </c>
      <c r="D81" s="19" t="n">
        <v>8779</v>
      </c>
      <c r="E81" s="18" t="n">
        <v>449.85182898</v>
      </c>
      <c r="F81" s="20" t="n">
        <v>3.54481232</v>
      </c>
      <c r="G81" s="18" t="n">
        <v>457.54891911</v>
      </c>
      <c r="H81" s="20" t="n">
        <v>4.10358952</v>
      </c>
      <c r="I81" s="18" t="n">
        <v>447.07584954</v>
      </c>
      <c r="J81" s="20" t="n">
        <v>4.53733263</v>
      </c>
      <c r="K81" s="18" t="n">
        <v>443.0213366</v>
      </c>
      <c r="L81" s="20" t="n">
        <v>12.41686508</v>
      </c>
      <c r="M81" s="18" t="n">
        <v>398.96231336</v>
      </c>
      <c r="N81" s="20" t="n">
        <v>5.16401149</v>
      </c>
      <c r="O81" s="18" t="s">
        <v>481</v>
      </c>
      <c r="P81" s="20" t="s">
        <v>481</v>
      </c>
      <c r="Q81" s="18" t="s">
        <v>481</v>
      </c>
      <c r="R81" s="20" t="s">
        <v>481</v>
      </c>
      <c r="S81" s="18" t="s">
        <v>481</v>
      </c>
      <c r="T81" s="20" t="s">
        <v>481</v>
      </c>
      <c r="U81" s="18" t="n">
        <v>391.29569649</v>
      </c>
      <c r="V81" s="20" t="n">
        <v>22.83800666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801</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510.79110148</v>
      </c>
      <c r="F7" s="20" t="n">
        <v>2.14430849</v>
      </c>
      <c r="G7" s="18" t="n">
        <v>507.27747567</v>
      </c>
      <c r="H7" s="20" t="n">
        <v>3.01534463</v>
      </c>
      <c r="I7" s="18" t="n">
        <v>484.67184293</v>
      </c>
      <c r="J7" s="20" t="n">
        <v>3.27825217</v>
      </c>
      <c r="K7" s="18" t="n">
        <v>484.48930634</v>
      </c>
      <c r="L7" s="20" t="n">
        <v>7.80583946</v>
      </c>
      <c r="M7" s="18" t="n">
        <v>447.9744125</v>
      </c>
      <c r="N7" s="20" t="n">
        <v>3.96785557</v>
      </c>
      <c r="O7" s="18" t="s">
        <v>481</v>
      </c>
      <c r="P7" s="20" t="s">
        <v>481</v>
      </c>
      <c r="Q7" s="18" t="s">
        <v>481</v>
      </c>
      <c r="R7" s="20" t="s">
        <v>481</v>
      </c>
      <c r="S7" s="18" t="s">
        <v>481</v>
      </c>
      <c r="T7" s="20" t="s">
        <v>481</v>
      </c>
      <c r="U7" s="18" t="n">
        <v>466.50141992</v>
      </c>
      <c r="V7" s="20" t="n">
        <v>7.53822915</v>
      </c>
    </row>
    <row r="8" spans="1:22">
      <c r="A8" s="15" t="s">
        <v>483</v>
      </c>
      <c r="B8" s="17" t="n">
        <v>7007</v>
      </c>
      <c r="C8" s="18">
        <f>(84.0/B8*100)</f>
        <v/>
      </c>
      <c r="D8" s="19" t="n">
        <v>6923</v>
      </c>
      <c r="E8" s="18" t="n">
        <v>502.16476675</v>
      </c>
      <c r="F8" s="20" t="n">
        <v>4.39071472</v>
      </c>
      <c r="G8" s="18" t="n">
        <v>518.22835752</v>
      </c>
      <c r="H8" s="20" t="n">
        <v>3.93135084</v>
      </c>
      <c r="I8" s="18" t="n">
        <v>520.66286722</v>
      </c>
      <c r="J8" s="20" t="n">
        <v>3.94073969</v>
      </c>
      <c r="K8" s="18" t="n">
        <v>511.69674178</v>
      </c>
      <c r="L8" s="20" t="n">
        <v>5.30921669</v>
      </c>
      <c r="M8" s="18" t="n">
        <v>436.4198708</v>
      </c>
      <c r="N8" s="20" t="n">
        <v>3.89765197</v>
      </c>
      <c r="O8" s="18" t="s">
        <v>481</v>
      </c>
      <c r="P8" s="20" t="s">
        <v>481</v>
      </c>
      <c r="Q8" s="18" t="s">
        <v>481</v>
      </c>
      <c r="R8" s="20" t="s">
        <v>481</v>
      </c>
      <c r="S8" s="18" t="s">
        <v>481</v>
      </c>
      <c r="T8" s="20" t="s">
        <v>481</v>
      </c>
      <c r="U8" s="18" t="n">
        <v>427.90607531</v>
      </c>
      <c r="V8" s="20" t="n">
        <v>8.487902589999999</v>
      </c>
    </row>
    <row r="9" spans="1:22">
      <c r="A9" s="15" t="s">
        <v>484</v>
      </c>
      <c r="B9" s="17" t="n">
        <v>9651</v>
      </c>
      <c r="C9" s="18">
        <f>(674.0/B9*100)</f>
        <v/>
      </c>
      <c r="D9" s="19" t="n">
        <v>8977</v>
      </c>
      <c r="E9" s="18" t="n">
        <v>516.98255963</v>
      </c>
      <c r="F9" s="20" t="n">
        <v>3.27034977</v>
      </c>
      <c r="G9" s="18" t="n">
        <v>530.64599658</v>
      </c>
      <c r="H9" s="20" t="n">
        <v>2.78154091</v>
      </c>
      <c r="I9" s="18" t="n">
        <v>529.54192797</v>
      </c>
      <c r="J9" s="20" t="n">
        <v>2.62281992</v>
      </c>
      <c r="K9" s="18" t="n">
        <v>506.92578424</v>
      </c>
      <c r="L9" s="20" t="n">
        <v>5.18672811</v>
      </c>
      <c r="M9" s="18" t="n">
        <v>416.22075865</v>
      </c>
      <c r="N9" s="20" t="n">
        <v>6.04975957</v>
      </c>
      <c r="O9" s="18" t="s">
        <v>481</v>
      </c>
      <c r="P9" s="20" t="s">
        <v>481</v>
      </c>
      <c r="Q9" s="18" t="s">
        <v>481</v>
      </c>
      <c r="R9" s="20" t="s">
        <v>481</v>
      </c>
      <c r="S9" s="18" t="s">
        <v>481</v>
      </c>
      <c r="T9" s="20" t="s">
        <v>481</v>
      </c>
      <c r="U9" s="18" t="n">
        <v>422.53957298</v>
      </c>
      <c r="V9" s="20" t="n">
        <v>6.7478543</v>
      </c>
    </row>
    <row r="10" spans="1:22">
      <c r="A10" s="15" t="s">
        <v>485</v>
      </c>
      <c r="B10" s="17" t="n">
        <v>20058</v>
      </c>
      <c r="C10" s="18">
        <f>(550.0/B10*100)</f>
        <v/>
      </c>
      <c r="D10" s="19" t="n">
        <v>19508</v>
      </c>
      <c r="E10" s="18" t="n">
        <v>525.03746116</v>
      </c>
      <c r="F10" s="20" t="n">
        <v>2.87014597</v>
      </c>
      <c r="G10" s="18" t="n">
        <v>522.29117658</v>
      </c>
      <c r="H10" s="20" t="n">
        <v>3.24280395</v>
      </c>
      <c r="I10" s="18" t="n">
        <v>514.5786739</v>
      </c>
      <c r="J10" s="20" t="n">
        <v>4.06610373</v>
      </c>
      <c r="K10" s="18" t="n">
        <v>507.04326711</v>
      </c>
      <c r="L10" s="20" t="n">
        <v>7.06807367</v>
      </c>
      <c r="M10" s="18" t="n">
        <v>457.66484393</v>
      </c>
      <c r="N10" s="20" t="n">
        <v>6.03159435</v>
      </c>
      <c r="O10" s="18" t="s">
        <v>481</v>
      </c>
      <c r="P10" s="20" t="s">
        <v>481</v>
      </c>
      <c r="Q10" s="18" t="s">
        <v>481</v>
      </c>
      <c r="R10" s="20" t="s">
        <v>481</v>
      </c>
      <c r="S10" s="18" t="s">
        <v>481</v>
      </c>
      <c r="T10" s="20" t="s">
        <v>481</v>
      </c>
      <c r="U10" s="18" t="n">
        <v>448.91195906</v>
      </c>
      <c r="V10" s="20" t="n">
        <v>8.937878420000001</v>
      </c>
    </row>
    <row r="11" spans="1:22">
      <c r="A11" s="15" t="s">
        <v>486</v>
      </c>
      <c r="B11" s="17" t="n">
        <v>7053</v>
      </c>
      <c r="C11" s="18">
        <f>(125.0/B11*100)</f>
        <v/>
      </c>
      <c r="D11" s="19" t="n">
        <v>6928</v>
      </c>
      <c r="E11" s="18" t="n">
        <v>424.71792353</v>
      </c>
      <c r="F11" s="20" t="n">
        <v>3.13582485</v>
      </c>
      <c r="G11" s="18" t="n">
        <v>435.49437122</v>
      </c>
      <c r="H11" s="20" t="n">
        <v>2.96575041</v>
      </c>
      <c r="I11" s="18" t="n">
        <v>436.58710445</v>
      </c>
      <c r="J11" s="20" t="n">
        <v>4.28512172</v>
      </c>
      <c r="K11" s="18" t="n">
        <v>419.27037868</v>
      </c>
      <c r="L11" s="20" t="n">
        <v>7.99525316</v>
      </c>
      <c r="M11" s="18" t="n">
        <v>381.61604453</v>
      </c>
      <c r="N11" s="20" t="n">
        <v>5.27695564</v>
      </c>
      <c r="O11" s="18" t="s">
        <v>481</v>
      </c>
      <c r="P11" s="20" t="s">
        <v>481</v>
      </c>
      <c r="Q11" s="18" t="s">
        <v>481</v>
      </c>
      <c r="R11" s="20" t="s">
        <v>481</v>
      </c>
      <c r="S11" s="18" t="s">
        <v>481</v>
      </c>
      <c r="T11" s="20" t="s">
        <v>481</v>
      </c>
      <c r="U11" s="18" t="n">
        <v>384.23743379</v>
      </c>
      <c r="V11" s="20" t="n">
        <v>7.9218376</v>
      </c>
    </row>
    <row r="12" spans="1:22">
      <c r="A12" s="15" t="s">
        <v>487</v>
      </c>
      <c r="B12" s="17" t="n">
        <v>6894</v>
      </c>
      <c r="C12" s="18">
        <f>(59.0/B12*100)</f>
        <v/>
      </c>
      <c r="D12" s="19" t="n">
        <v>6835</v>
      </c>
      <c r="E12" s="18" t="n">
        <v>492.28626455</v>
      </c>
      <c r="F12" s="20" t="n">
        <v>2.89301662</v>
      </c>
      <c r="G12" s="18" t="n">
        <v>500.68793615</v>
      </c>
      <c r="H12" s="20" t="n">
        <v>2.87962106</v>
      </c>
      <c r="I12" s="18" t="n">
        <v>499.28460669</v>
      </c>
      <c r="J12" s="20" t="n">
        <v>3.59898188</v>
      </c>
      <c r="K12" s="18" t="n">
        <v>510.03071094</v>
      </c>
      <c r="L12" s="20" t="n">
        <v>7.92239409</v>
      </c>
      <c r="M12" s="18" t="n">
        <v>424.64340274</v>
      </c>
      <c r="N12" s="20" t="n">
        <v>6.97346529</v>
      </c>
      <c r="O12" s="18" t="s">
        <v>481</v>
      </c>
      <c r="P12" s="20" t="s">
        <v>481</v>
      </c>
      <c r="Q12" s="18" t="s">
        <v>481</v>
      </c>
      <c r="R12" s="20" t="s">
        <v>481</v>
      </c>
      <c r="S12" s="18" t="s">
        <v>481</v>
      </c>
      <c r="T12" s="20" t="s">
        <v>481</v>
      </c>
      <c r="U12" s="18" t="n">
        <v>402.8515048</v>
      </c>
      <c r="V12" s="20" t="n">
        <v>13.03411647</v>
      </c>
    </row>
    <row r="13" spans="1:22">
      <c r="A13" s="15" t="s">
        <v>488</v>
      </c>
      <c r="B13" s="17" t="n">
        <v>7161</v>
      </c>
      <c r="C13" s="18">
        <f>(172.0/B13*100)</f>
        <v/>
      </c>
      <c r="D13" s="19" t="n">
        <v>6989</v>
      </c>
      <c r="E13" s="18" t="n">
        <v>520.86634298</v>
      </c>
      <c r="F13" s="20" t="n">
        <v>3.16338864</v>
      </c>
      <c r="G13" s="18" t="n">
        <v>517.91281127</v>
      </c>
      <c r="H13" s="20" t="n">
        <v>2.49201587</v>
      </c>
      <c r="I13" s="18" t="n">
        <v>504.52091392</v>
      </c>
      <c r="J13" s="20" t="n">
        <v>4.45312331</v>
      </c>
      <c r="K13" s="18" t="n">
        <v>491.64715643</v>
      </c>
      <c r="L13" s="20" t="n">
        <v>5.89194318</v>
      </c>
      <c r="M13" s="18" t="n">
        <v>455.80166196</v>
      </c>
      <c r="N13" s="20" t="n">
        <v>7.99019283</v>
      </c>
      <c r="O13" s="18" t="s">
        <v>481</v>
      </c>
      <c r="P13" s="20" t="s">
        <v>481</v>
      </c>
      <c r="Q13" s="18" t="s">
        <v>481</v>
      </c>
      <c r="R13" s="20" t="s">
        <v>481</v>
      </c>
      <c r="S13" s="18" t="s">
        <v>481</v>
      </c>
      <c r="T13" s="20" t="s">
        <v>481</v>
      </c>
      <c r="U13" s="18" t="n">
        <v>441.83862556</v>
      </c>
      <c r="V13" s="20" t="n">
        <v>12.15846987</v>
      </c>
    </row>
    <row r="14" spans="1:22">
      <c r="A14" s="15" t="s">
        <v>489</v>
      </c>
      <c r="B14" s="17" t="n">
        <v>5587</v>
      </c>
      <c r="C14" s="18">
        <f>(79.0/B14*100)</f>
        <v/>
      </c>
      <c r="D14" s="19" t="n">
        <v>5508</v>
      </c>
      <c r="E14" s="18" t="n">
        <v>528.8135369300001</v>
      </c>
      <c r="F14" s="20" t="n">
        <v>3.11227727</v>
      </c>
      <c r="G14" s="18" t="n">
        <v>521.02461864</v>
      </c>
      <c r="H14" s="20" t="n">
        <v>2.55626449</v>
      </c>
      <c r="I14" s="18" t="n">
        <v>512.58131987</v>
      </c>
      <c r="J14" s="20" t="n">
        <v>3.21397205</v>
      </c>
      <c r="K14" s="18" t="n">
        <v>519.65044108</v>
      </c>
      <c r="L14" s="20" t="n">
        <v>5.47690931</v>
      </c>
      <c r="M14" s="18" t="n">
        <v>457.2678843</v>
      </c>
      <c r="N14" s="20" t="n">
        <v>9.76355004</v>
      </c>
      <c r="O14" s="18" t="s">
        <v>481</v>
      </c>
      <c r="P14" s="20" t="s">
        <v>481</v>
      </c>
      <c r="Q14" s="18" t="s">
        <v>481</v>
      </c>
      <c r="R14" s="20" t="s">
        <v>481</v>
      </c>
      <c r="S14" s="18" t="s">
        <v>481</v>
      </c>
      <c r="T14" s="20" t="s">
        <v>481</v>
      </c>
      <c r="U14" s="18" t="n">
        <v>450.7374773</v>
      </c>
      <c r="V14" s="20" t="n">
        <v>14.60776619</v>
      </c>
    </row>
    <row r="15" spans="1:22">
      <c r="A15" s="15" t="s">
        <v>490</v>
      </c>
      <c r="B15" s="17" t="n">
        <v>5882</v>
      </c>
      <c r="C15" s="18">
        <f>(74.0/B15*100)</f>
        <v/>
      </c>
      <c r="D15" s="19" t="n">
        <v>5808</v>
      </c>
      <c r="E15" s="18" t="n">
        <v>519.21068427</v>
      </c>
      <c r="F15" s="20" t="n">
        <v>2.70720894</v>
      </c>
      <c r="G15" s="18" t="n">
        <v>515.58232284</v>
      </c>
      <c r="H15" s="20" t="n">
        <v>2.86714647</v>
      </c>
      <c r="I15" s="18" t="n">
        <v>501.4273903</v>
      </c>
      <c r="J15" s="20" t="n">
        <v>3.53188824</v>
      </c>
      <c r="K15" s="18" t="n">
        <v>478.13073797</v>
      </c>
      <c r="L15" s="20" t="n">
        <v>6.95045322</v>
      </c>
      <c r="M15" s="18" t="n">
        <v>424.25667471</v>
      </c>
      <c r="N15" s="20" t="n">
        <v>10.82348656</v>
      </c>
      <c r="O15" s="18" t="s">
        <v>481</v>
      </c>
      <c r="P15" s="20" t="s">
        <v>481</v>
      </c>
      <c r="Q15" s="18" t="s">
        <v>481</v>
      </c>
      <c r="R15" s="20" t="s">
        <v>481</v>
      </c>
      <c r="S15" s="18" t="s">
        <v>481</v>
      </c>
      <c r="T15" s="20" t="s">
        <v>481</v>
      </c>
      <c r="U15" s="18" t="n">
        <v>452.87236268</v>
      </c>
      <c r="V15" s="20" t="n">
        <v>9.56199222</v>
      </c>
    </row>
    <row r="16" spans="1:22">
      <c r="A16" s="15" t="s">
        <v>491</v>
      </c>
      <c r="B16" s="17" t="n">
        <v>6108</v>
      </c>
      <c r="C16" s="18">
        <f>(127.0/B16*100)</f>
        <v/>
      </c>
      <c r="D16" s="19" t="n">
        <v>5981</v>
      </c>
      <c r="E16" s="18" t="n">
        <v>501.65921145</v>
      </c>
      <c r="F16" s="20" t="n">
        <v>2.93650507</v>
      </c>
      <c r="G16" s="18" t="n">
        <v>508.78333256</v>
      </c>
      <c r="H16" s="20" t="n">
        <v>2.56929618</v>
      </c>
      <c r="I16" s="18" t="n">
        <v>508.67787551</v>
      </c>
      <c r="J16" s="20" t="n">
        <v>3.42457367</v>
      </c>
      <c r="K16" s="18" t="n">
        <v>504.0020846</v>
      </c>
      <c r="L16" s="20" t="n">
        <v>6.15108095</v>
      </c>
      <c r="M16" s="18" t="n">
        <v>392.25010125</v>
      </c>
      <c r="N16" s="20" t="n">
        <v>6.28627534</v>
      </c>
      <c r="O16" s="18" t="s">
        <v>481</v>
      </c>
      <c r="P16" s="20" t="s">
        <v>481</v>
      </c>
      <c r="Q16" s="18" t="s">
        <v>481</v>
      </c>
      <c r="R16" s="20" t="s">
        <v>481</v>
      </c>
      <c r="S16" s="18" t="s">
        <v>481</v>
      </c>
      <c r="T16" s="20" t="s">
        <v>481</v>
      </c>
      <c r="U16" s="18" t="n">
        <v>412.9349624</v>
      </c>
      <c r="V16" s="20" t="n">
        <v>8.8038761</v>
      </c>
    </row>
    <row r="17" spans="1:22">
      <c r="A17" s="15" t="s">
        <v>492</v>
      </c>
      <c r="B17" s="17" t="n">
        <v>6504</v>
      </c>
      <c r="C17" s="18">
        <f>(1512.0/B17*100)</f>
        <v/>
      </c>
      <c r="D17" s="19" t="n">
        <v>4992</v>
      </c>
      <c r="E17" s="18" t="n">
        <v>516.57248364</v>
      </c>
      <c r="F17" s="20" t="n">
        <v>3.71795439</v>
      </c>
      <c r="G17" s="18" t="n">
        <v>519.81950942</v>
      </c>
      <c r="H17" s="20" t="n">
        <v>3.98405544</v>
      </c>
      <c r="I17" s="18" t="n">
        <v>516.99829023</v>
      </c>
      <c r="J17" s="20" t="n">
        <v>4.01745586</v>
      </c>
      <c r="K17" s="18" t="n">
        <v>517.7988126499999</v>
      </c>
      <c r="L17" s="20" t="n">
        <v>6.75914663</v>
      </c>
      <c r="M17" s="18" t="n">
        <v>437.56462066</v>
      </c>
      <c r="N17" s="20" t="n">
        <v>9.030836430000001</v>
      </c>
      <c r="O17" s="18" t="s">
        <v>481</v>
      </c>
      <c r="P17" s="20" t="s">
        <v>481</v>
      </c>
      <c r="Q17" s="18" t="s">
        <v>481</v>
      </c>
      <c r="R17" s="20" t="s">
        <v>481</v>
      </c>
      <c r="S17" s="18" t="s">
        <v>481</v>
      </c>
      <c r="T17" s="20" t="s">
        <v>481</v>
      </c>
      <c r="U17" s="18" t="n">
        <v>444.57145297</v>
      </c>
      <c r="V17" s="20" t="n">
        <v>6.55939849</v>
      </c>
    </row>
    <row r="18" spans="1:22">
      <c r="A18" s="15" t="s">
        <v>493</v>
      </c>
      <c r="B18" s="17" t="n">
        <v>5532</v>
      </c>
      <c r="C18" s="18">
        <f>(30.0/B18*100)</f>
        <v/>
      </c>
      <c r="D18" s="19" t="n">
        <v>5502</v>
      </c>
      <c r="E18" s="18" t="n">
        <v>454.43808195</v>
      </c>
      <c r="F18" s="20" t="n">
        <v>4.05957847</v>
      </c>
      <c r="G18" s="18" t="n">
        <v>456.17665407</v>
      </c>
      <c r="H18" s="20" t="n">
        <v>4.69674782</v>
      </c>
      <c r="I18" s="18" t="n">
        <v>465.7555482</v>
      </c>
      <c r="J18" s="20" t="n">
        <v>4.77878906</v>
      </c>
      <c r="K18" s="18" t="n">
        <v>464.80042984</v>
      </c>
      <c r="L18" s="20" t="n">
        <v>6.04247962</v>
      </c>
      <c r="M18" s="18" t="n">
        <v>391.0034032</v>
      </c>
      <c r="N18" s="20" t="n">
        <v>9.97945679</v>
      </c>
      <c r="O18" s="18" t="s">
        <v>481</v>
      </c>
      <c r="P18" s="20" t="s">
        <v>481</v>
      </c>
      <c r="Q18" s="18" t="s">
        <v>481</v>
      </c>
      <c r="R18" s="20" t="s">
        <v>481</v>
      </c>
      <c r="S18" s="18" t="s">
        <v>481</v>
      </c>
      <c r="T18" s="20" t="s">
        <v>481</v>
      </c>
      <c r="U18" s="18" t="n">
        <v>382.05328407</v>
      </c>
      <c r="V18" s="20" t="n">
        <v>12.67800747</v>
      </c>
    </row>
    <row r="19" spans="1:22">
      <c r="A19" s="15" t="s">
        <v>494</v>
      </c>
      <c r="B19" s="17" t="n">
        <v>5658</v>
      </c>
      <c r="C19" s="18">
        <f>(221.0/B19*100)</f>
        <v/>
      </c>
      <c r="D19" s="19" t="n">
        <v>5437</v>
      </c>
      <c r="E19" s="18" t="n">
        <v>477.68162061</v>
      </c>
      <c r="F19" s="20" t="n">
        <v>4.43891044</v>
      </c>
      <c r="G19" s="18" t="n">
        <v>482.91231045</v>
      </c>
      <c r="H19" s="20" t="n">
        <v>3.34976892</v>
      </c>
      <c r="I19" s="18" t="n">
        <v>485.6930505</v>
      </c>
      <c r="J19" s="20" t="n">
        <v>3.98922471</v>
      </c>
      <c r="K19" s="18" t="n">
        <v>488.06885143</v>
      </c>
      <c r="L19" s="20" t="n">
        <v>6.77051021</v>
      </c>
      <c r="M19" s="18" t="n">
        <v>469.44549655</v>
      </c>
      <c r="N19" s="20" t="n">
        <v>7.71795137</v>
      </c>
      <c r="O19" s="18" t="s">
        <v>481</v>
      </c>
      <c r="P19" s="20" t="s">
        <v>481</v>
      </c>
      <c r="Q19" s="18" t="s">
        <v>481</v>
      </c>
      <c r="R19" s="20" t="s">
        <v>481</v>
      </c>
      <c r="S19" s="18" t="s">
        <v>481</v>
      </c>
      <c r="T19" s="20" t="s">
        <v>481</v>
      </c>
      <c r="U19" s="18" t="n">
        <v>407.45671476</v>
      </c>
      <c r="V19" s="20" t="n">
        <v>10.46691871</v>
      </c>
    </row>
    <row r="20" spans="1:22">
      <c r="A20" s="15" t="s">
        <v>495</v>
      </c>
      <c r="B20" s="17" t="n">
        <v>3371</v>
      </c>
      <c r="C20" s="18">
        <f>(75.0/B20*100)</f>
        <v/>
      </c>
      <c r="D20" s="19" t="n">
        <v>3296</v>
      </c>
      <c r="E20" s="18" t="n">
        <v>493.91259783</v>
      </c>
      <c r="F20" s="20" t="n">
        <v>3.14542025</v>
      </c>
      <c r="G20" s="18" t="n">
        <v>500.19830598</v>
      </c>
      <c r="H20" s="20" t="n">
        <v>2.9837089</v>
      </c>
      <c r="I20" s="18" t="n">
        <v>483.96055544</v>
      </c>
      <c r="J20" s="20" t="n">
        <v>4.86440392</v>
      </c>
      <c r="K20" s="18" t="n">
        <v>483.62592815</v>
      </c>
      <c r="L20" s="20" t="n">
        <v>8.37556678</v>
      </c>
      <c r="M20" s="18" t="n">
        <v>438.43210807</v>
      </c>
      <c r="N20" s="20" t="n">
        <v>7.17346823</v>
      </c>
      <c r="O20" s="18" t="s">
        <v>481</v>
      </c>
      <c r="P20" s="20" t="s">
        <v>481</v>
      </c>
      <c r="Q20" s="18" t="s">
        <v>481</v>
      </c>
      <c r="R20" s="20" t="s">
        <v>481</v>
      </c>
      <c r="S20" s="18" t="s">
        <v>481</v>
      </c>
      <c r="T20" s="20" t="s">
        <v>481</v>
      </c>
      <c r="U20" s="18" t="n">
        <v>437.18803481</v>
      </c>
      <c r="V20" s="20" t="n">
        <v>18.494789</v>
      </c>
    </row>
    <row r="21" spans="1:22">
      <c r="A21" s="15" t="s">
        <v>496</v>
      </c>
      <c r="B21" s="17" t="n">
        <v>5741</v>
      </c>
      <c r="C21" s="18">
        <f>(49.0/B21*100)</f>
        <v/>
      </c>
      <c r="D21" s="19" t="n">
        <v>5692</v>
      </c>
      <c r="E21" s="18" t="n">
        <v>506.19248587</v>
      </c>
      <c r="F21" s="20" t="n">
        <v>2.60481517</v>
      </c>
      <c r="G21" s="18" t="n">
        <v>517.93637848</v>
      </c>
      <c r="H21" s="20" t="n">
        <v>2.68163178</v>
      </c>
      <c r="I21" s="18" t="n">
        <v>504.09030386</v>
      </c>
      <c r="J21" s="20" t="n">
        <v>3.25196972</v>
      </c>
      <c r="K21" s="18" t="n">
        <v>498.3037423</v>
      </c>
      <c r="L21" s="20" t="n">
        <v>4.76732428</v>
      </c>
      <c r="M21" s="18" t="n">
        <v>453.31234764</v>
      </c>
      <c r="N21" s="20" t="n">
        <v>6.2921512</v>
      </c>
      <c r="O21" s="18" t="s">
        <v>481</v>
      </c>
      <c r="P21" s="20" t="s">
        <v>481</v>
      </c>
      <c r="Q21" s="18" t="s">
        <v>481</v>
      </c>
      <c r="R21" s="20" t="s">
        <v>481</v>
      </c>
      <c r="S21" s="18" t="s">
        <v>481</v>
      </c>
      <c r="T21" s="20" t="s">
        <v>481</v>
      </c>
      <c r="U21" s="18" t="n">
        <v>471.20342992</v>
      </c>
      <c r="V21" s="20" t="n">
        <v>15.08856062</v>
      </c>
    </row>
    <row r="22" spans="1:22">
      <c r="A22" s="15" t="s">
        <v>497</v>
      </c>
      <c r="B22" s="17" t="n">
        <v>6598</v>
      </c>
      <c r="C22" s="18">
        <f>(36.0/B22*100)</f>
        <v/>
      </c>
      <c r="D22" s="19" t="n">
        <v>6562</v>
      </c>
      <c r="E22" s="18" t="n">
        <v>466.27061073</v>
      </c>
      <c r="F22" s="20" t="n">
        <v>4.3820643</v>
      </c>
      <c r="G22" s="18" t="n">
        <v>477.0932343</v>
      </c>
      <c r="H22" s="20" t="n">
        <v>4.91148692</v>
      </c>
      <c r="I22" s="18" t="n">
        <v>492.11487565</v>
      </c>
      <c r="J22" s="20" t="n">
        <v>4.80158986</v>
      </c>
      <c r="K22" s="18" t="n">
        <v>498.24640178</v>
      </c>
      <c r="L22" s="20" t="n">
        <v>6.16782382</v>
      </c>
      <c r="M22" s="18" t="n">
        <v>421.41018908</v>
      </c>
      <c r="N22" s="20" t="n">
        <v>15.0936442</v>
      </c>
      <c r="O22" s="18" t="s">
        <v>481</v>
      </c>
      <c r="P22" s="20" t="s">
        <v>481</v>
      </c>
      <c r="Q22" s="18" t="n">
        <v>465.3184081</v>
      </c>
      <c r="R22" s="20" t="n">
        <v>9.52311205</v>
      </c>
      <c r="S22" s="18" t="s">
        <v>481</v>
      </c>
      <c r="T22" s="20" t="s">
        <v>481</v>
      </c>
      <c r="U22" s="18" t="n">
        <v>381.27759804</v>
      </c>
      <c r="V22" s="20" t="n">
        <v>10.01821235</v>
      </c>
    </row>
    <row r="23" spans="1:22">
      <c r="A23" s="15" t="s">
        <v>498</v>
      </c>
      <c r="B23" s="17" t="n">
        <v>11583</v>
      </c>
      <c r="C23" s="18">
        <f>(243.0/B23*100)</f>
        <v/>
      </c>
      <c r="D23" s="19" t="n">
        <v>11340</v>
      </c>
      <c r="E23" s="18" t="n">
        <v>480.63126556</v>
      </c>
      <c r="F23" s="20" t="n">
        <v>4.35362822</v>
      </c>
      <c r="G23" s="18" t="n">
        <v>498.54478579</v>
      </c>
      <c r="H23" s="20" t="n">
        <v>3.65506138</v>
      </c>
      <c r="I23" s="18" t="n">
        <v>500.5300201</v>
      </c>
      <c r="J23" s="20" t="n">
        <v>4.19614871</v>
      </c>
      <c r="K23" s="18" t="n">
        <v>503.58372117</v>
      </c>
      <c r="L23" s="20" t="n">
        <v>5.99825474</v>
      </c>
      <c r="M23" s="18" t="n">
        <v>456.42298295</v>
      </c>
      <c r="N23" s="20" t="n">
        <v>6.22776086</v>
      </c>
      <c r="O23" s="18" t="s">
        <v>481</v>
      </c>
      <c r="P23" s="20" t="s">
        <v>481</v>
      </c>
      <c r="Q23" s="18" t="s">
        <v>481</v>
      </c>
      <c r="R23" s="20" t="s">
        <v>481</v>
      </c>
      <c r="S23" s="18" t="s">
        <v>481</v>
      </c>
      <c r="T23" s="20" t="s">
        <v>481</v>
      </c>
      <c r="U23" s="18" t="n">
        <v>432.71297873</v>
      </c>
      <c r="V23" s="20" t="n">
        <v>10.94729411</v>
      </c>
    </row>
    <row r="24" spans="1:22">
      <c r="A24" s="15" t="s">
        <v>499</v>
      </c>
      <c r="B24" s="17" t="n">
        <v>6647</v>
      </c>
      <c r="C24" s="18">
        <f>(7.0/B24*100)</f>
        <v/>
      </c>
      <c r="D24" s="19" t="n">
        <v>6640</v>
      </c>
      <c r="E24" s="18" t="n">
        <v>538.49758032</v>
      </c>
      <c r="F24" s="20" t="n">
        <v>3.84428497</v>
      </c>
      <c r="G24" s="18" t="n">
        <v>539.48848873</v>
      </c>
      <c r="H24" s="20" t="n">
        <v>3.39396742</v>
      </c>
      <c r="I24" s="18" t="n">
        <v>531.15913814</v>
      </c>
      <c r="J24" s="20" t="n">
        <v>3.63576197</v>
      </c>
      <c r="K24" s="18" t="n">
        <v>496.53952127</v>
      </c>
      <c r="L24" s="20" t="n">
        <v>7.79732381</v>
      </c>
      <c r="M24" s="18" t="n">
        <v>484.53808905</v>
      </c>
      <c r="N24" s="20" t="n">
        <v>15.38063095</v>
      </c>
      <c r="O24" s="18" t="s">
        <v>481</v>
      </c>
      <c r="P24" s="20" t="s">
        <v>481</v>
      </c>
      <c r="Q24" s="18" t="s">
        <v>481</v>
      </c>
      <c r="R24" s="20" t="s">
        <v>481</v>
      </c>
      <c r="S24" s="18" t="s">
        <v>481</v>
      </c>
      <c r="T24" s="20" t="s">
        <v>481</v>
      </c>
      <c r="U24" s="18" t="n">
        <v>467.56702236</v>
      </c>
      <c r="V24" s="20" t="n">
        <v>13.92703345</v>
      </c>
    </row>
    <row r="25" spans="1:22">
      <c r="A25" s="15" t="s">
        <v>500</v>
      </c>
      <c r="B25" s="17" t="n">
        <v>5581</v>
      </c>
      <c r="C25" s="18">
        <f>(25.0/B25*100)</f>
        <v/>
      </c>
      <c r="D25" s="19" t="n">
        <v>5556</v>
      </c>
      <c r="E25" s="18" t="n">
        <v>541.93455298</v>
      </c>
      <c r="F25" s="20" t="n">
        <v>4.49332779</v>
      </c>
      <c r="G25" s="18" t="n">
        <v>533.06912999</v>
      </c>
      <c r="H25" s="20" t="n">
        <v>3.83394635</v>
      </c>
      <c r="I25" s="18" t="n">
        <v>521.79812835</v>
      </c>
      <c r="J25" s="20" t="n">
        <v>4.32678215</v>
      </c>
      <c r="K25" s="18" t="n">
        <v>513.17258039</v>
      </c>
      <c r="L25" s="20" t="n">
        <v>9.59085232</v>
      </c>
      <c r="M25" s="18" t="n">
        <v>433.74903496</v>
      </c>
      <c r="N25" s="20" t="n">
        <v>6.33413158</v>
      </c>
      <c r="O25" s="18" t="s">
        <v>481</v>
      </c>
      <c r="P25" s="20" t="s">
        <v>481</v>
      </c>
      <c r="Q25" s="18" t="s">
        <v>481</v>
      </c>
      <c r="R25" s="20" t="s">
        <v>481</v>
      </c>
      <c r="S25" s="18" t="s">
        <v>481</v>
      </c>
      <c r="T25" s="20" t="s">
        <v>481</v>
      </c>
      <c r="U25" s="18" t="n">
        <v>507.51888157</v>
      </c>
      <c r="V25" s="20" t="n">
        <v>22.03397047</v>
      </c>
    </row>
    <row r="26" spans="1:22">
      <c r="A26" s="15" t="s">
        <v>501</v>
      </c>
      <c r="B26" s="17" t="n">
        <v>4869</v>
      </c>
      <c r="C26" s="18">
        <f>(58.0/B26*100)</f>
        <v/>
      </c>
      <c r="D26" s="19" t="n">
        <v>4811</v>
      </c>
      <c r="E26" s="18" t="n">
        <v>488.90769712</v>
      </c>
      <c r="F26" s="20" t="n">
        <v>2.89617104</v>
      </c>
      <c r="G26" s="18" t="n">
        <v>483.28290336</v>
      </c>
      <c r="H26" s="20" t="n">
        <v>2.62098814</v>
      </c>
      <c r="I26" s="18" t="n">
        <v>481.90806193</v>
      </c>
      <c r="J26" s="20" t="n">
        <v>3.96915388</v>
      </c>
      <c r="K26" s="18" t="n">
        <v>480.90592129</v>
      </c>
      <c r="L26" s="20" t="n">
        <v>8.436233209999999</v>
      </c>
      <c r="M26" s="18" t="n">
        <v>454.2412473</v>
      </c>
      <c r="N26" s="20" t="n">
        <v>7.54007811</v>
      </c>
      <c r="O26" s="18" t="s">
        <v>481</v>
      </c>
      <c r="P26" s="20" t="s">
        <v>481</v>
      </c>
      <c r="Q26" s="18" t="s">
        <v>481</v>
      </c>
      <c r="R26" s="20" t="s">
        <v>481</v>
      </c>
      <c r="S26" s="18" t="s">
        <v>481</v>
      </c>
      <c r="T26" s="20" t="s">
        <v>481</v>
      </c>
      <c r="U26" s="18" t="n">
        <v>420.56311214</v>
      </c>
      <c r="V26" s="20" t="n">
        <v>15.03103683</v>
      </c>
    </row>
    <row r="27" spans="1:22">
      <c r="A27" s="15" t="s">
        <v>502</v>
      </c>
      <c r="B27" s="17" t="n">
        <v>5299</v>
      </c>
      <c r="C27" s="18">
        <f>(73.0/B27*100)</f>
        <v/>
      </c>
      <c r="D27" s="19" t="n">
        <v>5226</v>
      </c>
      <c r="E27" s="18" t="n">
        <v>489.25150885</v>
      </c>
      <c r="F27" s="20" t="n">
        <v>2.71177324</v>
      </c>
      <c r="G27" s="18" t="n">
        <v>501.679885</v>
      </c>
      <c r="H27" s="20" t="n">
        <v>2.53875944</v>
      </c>
      <c r="I27" s="18" t="n">
        <v>500.14413926</v>
      </c>
      <c r="J27" s="20" t="n">
        <v>2.84946839</v>
      </c>
      <c r="K27" s="18" t="n">
        <v>492.46436865</v>
      </c>
      <c r="L27" s="20" t="n">
        <v>6.16372354</v>
      </c>
      <c r="M27" s="18" t="n">
        <v>423.78790135</v>
      </c>
      <c r="N27" s="20" t="n">
        <v>3.98999594</v>
      </c>
      <c r="O27" s="18" t="s">
        <v>481</v>
      </c>
      <c r="P27" s="20" t="s">
        <v>481</v>
      </c>
      <c r="Q27" s="18" t="s">
        <v>481</v>
      </c>
      <c r="R27" s="20" t="s">
        <v>481</v>
      </c>
      <c r="S27" s="18" t="s">
        <v>481</v>
      </c>
      <c r="T27" s="20" t="s">
        <v>481</v>
      </c>
      <c r="U27" s="18" t="n">
        <v>408.71427648</v>
      </c>
      <c r="V27" s="20" t="n">
        <v>9.46020407</v>
      </c>
    </row>
    <row r="28" spans="1:22">
      <c r="A28" s="15" t="s">
        <v>503</v>
      </c>
      <c r="B28" s="17" t="n">
        <v>7568</v>
      </c>
      <c r="C28" s="18">
        <f>(242.0/B28*100)</f>
        <v/>
      </c>
      <c r="D28" s="19" t="n">
        <v>7326</v>
      </c>
      <c r="E28" s="18" t="n">
        <v>406.73537519</v>
      </c>
      <c r="F28" s="20" t="n">
        <v>2.55275582</v>
      </c>
      <c r="G28" s="18" t="n">
        <v>418.48214251</v>
      </c>
      <c r="H28" s="20" t="n">
        <v>3.22396198</v>
      </c>
      <c r="I28" s="18" t="n">
        <v>414.22192567</v>
      </c>
      <c r="J28" s="20" t="n">
        <v>4.3639874</v>
      </c>
      <c r="K28" s="18" t="n">
        <v>405.11907993</v>
      </c>
      <c r="L28" s="20" t="n">
        <v>7.63497401</v>
      </c>
      <c r="M28" s="18" t="n">
        <v>404.13273028</v>
      </c>
      <c r="N28" s="20" t="n">
        <v>12.41326105</v>
      </c>
      <c r="O28" s="18" t="s">
        <v>481</v>
      </c>
      <c r="P28" s="20" t="s">
        <v>481</v>
      </c>
      <c r="Q28" s="18" t="s">
        <v>481</v>
      </c>
      <c r="R28" s="20" t="s">
        <v>481</v>
      </c>
      <c r="S28" s="18" t="s">
        <v>481</v>
      </c>
      <c r="T28" s="20" t="s">
        <v>481</v>
      </c>
      <c r="U28" s="18" t="n">
        <v>366.4430059</v>
      </c>
      <c r="V28" s="20" t="n">
        <v>8.82261858</v>
      </c>
    </row>
    <row r="29" spans="1:22">
      <c r="A29" s="15" t="s">
        <v>504</v>
      </c>
      <c r="B29" s="17" t="n">
        <v>5385</v>
      </c>
      <c r="C29" s="18">
        <f>(30.0/B29*100)</f>
        <v/>
      </c>
      <c r="D29" s="19" t="n">
        <v>5355</v>
      </c>
      <c r="E29" s="18" t="n">
        <v>516.0877973299999</v>
      </c>
      <c r="F29" s="20" t="n">
        <v>4.63660747</v>
      </c>
      <c r="G29" s="18" t="n">
        <v>519.07413095</v>
      </c>
      <c r="H29" s="20" t="n">
        <v>2.98673312</v>
      </c>
      <c r="I29" s="18" t="n">
        <v>509.22423863</v>
      </c>
      <c r="J29" s="20" t="n">
        <v>3.34729694</v>
      </c>
      <c r="K29" s="18" t="n">
        <v>500.7806108</v>
      </c>
      <c r="L29" s="20" t="n">
        <v>6.53600228</v>
      </c>
      <c r="M29" s="18" t="n">
        <v>510.11281269</v>
      </c>
      <c r="N29" s="20" t="n">
        <v>4.5702483</v>
      </c>
      <c r="O29" s="18" t="s">
        <v>481</v>
      </c>
      <c r="P29" s="20" t="s">
        <v>481</v>
      </c>
      <c r="Q29" s="18" t="s">
        <v>481</v>
      </c>
      <c r="R29" s="20" t="s">
        <v>481</v>
      </c>
      <c r="S29" s="18" t="s">
        <v>481</v>
      </c>
      <c r="T29" s="20" t="s">
        <v>481</v>
      </c>
      <c r="U29" s="18" t="n">
        <v>405.76447687</v>
      </c>
      <c r="V29" s="20" t="n">
        <v>16.39208641</v>
      </c>
    </row>
    <row r="30" spans="1:22">
      <c r="A30" s="15" t="s">
        <v>505</v>
      </c>
      <c r="B30" s="17" t="n">
        <v>4520</v>
      </c>
      <c r="C30" s="18">
        <f>(162.0/B30*100)</f>
        <v/>
      </c>
      <c r="D30" s="19" t="n">
        <v>4358</v>
      </c>
      <c r="E30" s="18" t="n">
        <v>509.14952116</v>
      </c>
      <c r="F30" s="20" t="n">
        <v>2.871396</v>
      </c>
      <c r="G30" s="18" t="n">
        <v>504.97012985</v>
      </c>
      <c r="H30" s="20" t="n">
        <v>3.54360816</v>
      </c>
      <c r="I30" s="18" t="n">
        <v>498.86805087</v>
      </c>
      <c r="J30" s="20" t="n">
        <v>4.7834368</v>
      </c>
      <c r="K30" s="18" t="n">
        <v>491.08309206</v>
      </c>
      <c r="L30" s="20" t="n">
        <v>9.475409859999999</v>
      </c>
      <c r="M30" s="18" t="n">
        <v>422.17925588</v>
      </c>
      <c r="N30" s="20" t="n">
        <v>5.81826465</v>
      </c>
      <c r="O30" s="18" t="s">
        <v>481</v>
      </c>
      <c r="P30" s="20" t="s">
        <v>481</v>
      </c>
      <c r="Q30" s="18" t="s">
        <v>481</v>
      </c>
      <c r="R30" s="20" t="s">
        <v>481</v>
      </c>
      <c r="S30" s="18" t="s">
        <v>481</v>
      </c>
      <c r="T30" s="20" t="s">
        <v>481</v>
      </c>
      <c r="U30" s="18" t="n">
        <v>428.37991016</v>
      </c>
      <c r="V30" s="20" t="n">
        <v>11.01349919</v>
      </c>
    </row>
    <row r="31" spans="1:22">
      <c r="A31" s="15" t="s">
        <v>506</v>
      </c>
      <c r="B31" s="17" t="n">
        <v>5456</v>
      </c>
      <c r="C31" s="18">
        <f>(139.0/B31*100)</f>
        <v/>
      </c>
      <c r="D31" s="19" t="n">
        <v>5317</v>
      </c>
      <c r="E31" s="18" t="n">
        <v>510.14354536</v>
      </c>
      <c r="F31" s="20" t="n">
        <v>3.00843906</v>
      </c>
      <c r="G31" s="18" t="n">
        <v>513.16340251</v>
      </c>
      <c r="H31" s="20" t="n">
        <v>2.70703988</v>
      </c>
      <c r="I31" s="18" t="n">
        <v>497.55380569</v>
      </c>
      <c r="J31" s="20" t="n">
        <v>3.18924601</v>
      </c>
      <c r="K31" s="18" t="n">
        <v>473.79070857</v>
      </c>
      <c r="L31" s="20" t="n">
        <v>5.37449332</v>
      </c>
      <c r="M31" s="18" t="s">
        <v>481</v>
      </c>
      <c r="N31" s="20" t="s">
        <v>481</v>
      </c>
      <c r="O31" s="18" t="s">
        <v>481</v>
      </c>
      <c r="P31" s="20" t="s">
        <v>481</v>
      </c>
      <c r="Q31" s="18" t="s">
        <v>481</v>
      </c>
      <c r="R31" s="20" t="s">
        <v>481</v>
      </c>
      <c r="S31" s="18" t="s">
        <v>481</v>
      </c>
      <c r="T31" s="20" t="s">
        <v>481</v>
      </c>
      <c r="U31" s="18" t="n">
        <v>417.26407007</v>
      </c>
      <c r="V31" s="20" t="n">
        <v>7.45398745</v>
      </c>
    </row>
    <row r="32" spans="1:22">
      <c r="A32" s="15" t="s">
        <v>507</v>
      </c>
      <c r="B32" s="17" t="n">
        <v>4478</v>
      </c>
      <c r="C32" s="18">
        <f>(6.0/B32*100)</f>
        <v/>
      </c>
      <c r="D32" s="19" t="n">
        <v>4472</v>
      </c>
      <c r="E32" s="18" t="n">
        <v>502.14650274</v>
      </c>
      <c r="F32" s="20" t="n">
        <v>3.82451773</v>
      </c>
      <c r="G32" s="18" t="n">
        <v>508.25493171</v>
      </c>
      <c r="H32" s="20" t="n">
        <v>2.81858944</v>
      </c>
      <c r="I32" s="18" t="n">
        <v>510.05139608</v>
      </c>
      <c r="J32" s="20" t="n">
        <v>3.66292719</v>
      </c>
      <c r="K32" s="18" t="n">
        <v>511.41180722</v>
      </c>
      <c r="L32" s="20" t="n">
        <v>6.73791514</v>
      </c>
      <c r="M32" s="18" t="n">
        <v>411.26327339</v>
      </c>
      <c r="N32" s="20" t="n">
        <v>12.39222594</v>
      </c>
      <c r="O32" s="18" t="s">
        <v>481</v>
      </c>
      <c r="P32" s="20" t="s">
        <v>481</v>
      </c>
      <c r="Q32" s="18" t="s">
        <v>481</v>
      </c>
      <c r="R32" s="20" t="s">
        <v>481</v>
      </c>
      <c r="S32" s="18" t="s">
        <v>481</v>
      </c>
      <c r="T32" s="20" t="s">
        <v>481</v>
      </c>
      <c r="U32" s="18" t="n">
        <v>454.24978435</v>
      </c>
      <c r="V32" s="20" t="n">
        <v>20.78973296</v>
      </c>
    </row>
    <row r="33" spans="1:22">
      <c r="A33" s="15" t="s">
        <v>508</v>
      </c>
      <c r="B33" s="17" t="n">
        <v>7325</v>
      </c>
      <c r="C33" s="18">
        <f>(78.0/B33*100)</f>
        <v/>
      </c>
      <c r="D33" s="19" t="n">
        <v>7247</v>
      </c>
      <c r="E33" s="18" t="n">
        <v>489.55324536</v>
      </c>
      <c r="F33" s="20" t="n">
        <v>3.36113284</v>
      </c>
      <c r="G33" s="18" t="n">
        <v>505.51741669</v>
      </c>
      <c r="H33" s="20" t="n">
        <v>4.41954772</v>
      </c>
      <c r="I33" s="18" t="n">
        <v>495.11251781</v>
      </c>
      <c r="J33" s="20" t="n">
        <v>5.57078243</v>
      </c>
      <c r="K33" s="18" t="n">
        <v>494.00909517</v>
      </c>
      <c r="L33" s="20" t="n">
        <v>12.02376751</v>
      </c>
      <c r="M33" s="18" t="n">
        <v>489.45728579</v>
      </c>
      <c r="N33" s="20" t="n">
        <v>3.51800922</v>
      </c>
      <c r="O33" s="18" t="s">
        <v>481</v>
      </c>
      <c r="P33" s="20" t="s">
        <v>481</v>
      </c>
      <c r="Q33" s="18" t="s">
        <v>481</v>
      </c>
      <c r="R33" s="20" t="s">
        <v>481</v>
      </c>
      <c r="S33" s="18" t="s">
        <v>481</v>
      </c>
      <c r="T33" s="20" t="s">
        <v>481</v>
      </c>
      <c r="U33" s="18" t="n">
        <v>437.50638455</v>
      </c>
      <c r="V33" s="20" t="n">
        <v>12.33833744</v>
      </c>
    </row>
    <row r="34" spans="1:22">
      <c r="A34" s="15" t="s">
        <v>509</v>
      </c>
      <c r="B34" s="17" t="n">
        <v>6350</v>
      </c>
      <c r="C34" s="18">
        <f>(101.0/B34*100)</f>
        <v/>
      </c>
      <c r="D34" s="19" t="n">
        <v>6249</v>
      </c>
      <c r="E34" s="18" t="n">
        <v>473.04834449</v>
      </c>
      <c r="F34" s="20" t="n">
        <v>3.45393537</v>
      </c>
      <c r="G34" s="18" t="n">
        <v>487.31234129</v>
      </c>
      <c r="H34" s="20" t="n">
        <v>3.71264227</v>
      </c>
      <c r="I34" s="18" t="n">
        <v>489.17473245</v>
      </c>
      <c r="J34" s="20" t="n">
        <v>3.52474358</v>
      </c>
      <c r="K34" s="18" t="n">
        <v>488.48633903</v>
      </c>
      <c r="L34" s="20" t="n">
        <v>5.22861629</v>
      </c>
      <c r="M34" s="18" t="n">
        <v>431.08701148</v>
      </c>
      <c r="N34" s="20" t="n">
        <v>12.51358448</v>
      </c>
      <c r="O34" s="18" t="s">
        <v>481</v>
      </c>
      <c r="P34" s="20" t="s">
        <v>481</v>
      </c>
      <c r="Q34" s="18" t="s">
        <v>481</v>
      </c>
      <c r="R34" s="20" t="s">
        <v>481</v>
      </c>
      <c r="S34" s="18" t="s">
        <v>481</v>
      </c>
      <c r="T34" s="20" t="s">
        <v>481</v>
      </c>
      <c r="U34" s="18" t="n">
        <v>392.67180205</v>
      </c>
      <c r="V34" s="20" t="n">
        <v>10.56330342</v>
      </c>
    </row>
    <row r="35" spans="1:22">
      <c r="A35" s="15" t="s">
        <v>510</v>
      </c>
      <c r="B35" s="17" t="n">
        <v>6406</v>
      </c>
      <c r="C35" s="18">
        <f>(58.0/B35*100)</f>
        <v/>
      </c>
      <c r="D35" s="19" t="n">
        <v>6348</v>
      </c>
      <c r="E35" s="18" t="n">
        <v>506.11380945</v>
      </c>
      <c r="F35" s="20" t="n">
        <v>4.61789403</v>
      </c>
      <c r="G35" s="18" t="n">
        <v>502.90117653</v>
      </c>
      <c r="H35" s="20" t="n">
        <v>4.26564178</v>
      </c>
      <c r="I35" s="18" t="n">
        <v>507.55668991</v>
      </c>
      <c r="J35" s="20" t="n">
        <v>4.48459554</v>
      </c>
      <c r="K35" s="18" t="n">
        <v>481.24814299</v>
      </c>
      <c r="L35" s="20" t="n">
        <v>8.59429051</v>
      </c>
      <c r="M35" s="18" t="n">
        <v>514.86266033</v>
      </c>
      <c r="N35" s="20" t="n">
        <v>1.77754029</v>
      </c>
      <c r="O35" s="18" t="s">
        <v>481</v>
      </c>
      <c r="P35" s="20" t="s">
        <v>481</v>
      </c>
      <c r="Q35" s="18" t="s">
        <v>481</v>
      </c>
      <c r="R35" s="20" t="s">
        <v>481</v>
      </c>
      <c r="S35" s="18" t="s">
        <v>481</v>
      </c>
      <c r="T35" s="20" t="s">
        <v>481</v>
      </c>
      <c r="U35" s="18" t="n">
        <v>497.69293255</v>
      </c>
      <c r="V35" s="20" t="n">
        <v>13.48532225</v>
      </c>
    </row>
    <row r="36" spans="1:22">
      <c r="A36" s="15" t="s">
        <v>511</v>
      </c>
      <c r="B36" s="17" t="n">
        <v>6736</v>
      </c>
      <c r="C36" s="18">
        <f>(55.0/B36*100)</f>
        <v/>
      </c>
      <c r="D36" s="19" t="n">
        <v>6681</v>
      </c>
      <c r="E36" s="18" t="n">
        <v>486.53229837</v>
      </c>
      <c r="F36" s="20" t="n">
        <v>3.15957612</v>
      </c>
      <c r="G36" s="18" t="n">
        <v>496.41344794</v>
      </c>
      <c r="H36" s="20" t="n">
        <v>3.32664402</v>
      </c>
      <c r="I36" s="18" t="n">
        <v>492.63996905</v>
      </c>
      <c r="J36" s="20" t="n">
        <v>3.64808142</v>
      </c>
      <c r="K36" s="18" t="n">
        <v>486.57225855</v>
      </c>
      <c r="L36" s="20" t="n">
        <v>5.77595013</v>
      </c>
      <c r="M36" s="18" t="n">
        <v>467.60582163</v>
      </c>
      <c r="N36" s="20" t="n">
        <v>3.41039353</v>
      </c>
      <c r="O36" s="18" t="s">
        <v>481</v>
      </c>
      <c r="P36" s="20" t="s">
        <v>481</v>
      </c>
      <c r="Q36" s="18" t="s">
        <v>481</v>
      </c>
      <c r="R36" s="20" t="s">
        <v>481</v>
      </c>
      <c r="S36" s="18" t="s">
        <v>481</v>
      </c>
      <c r="T36" s="20" t="s">
        <v>481</v>
      </c>
      <c r="U36" s="18" t="n">
        <v>433.37185933</v>
      </c>
      <c r="V36" s="20" t="n">
        <v>9.7457633</v>
      </c>
    </row>
    <row r="37" spans="1:22">
      <c r="A37" s="15" t="s">
        <v>512</v>
      </c>
      <c r="B37" s="17" t="n">
        <v>5458</v>
      </c>
      <c r="C37" s="18">
        <f>(104.0/B37*100)</f>
        <v/>
      </c>
      <c r="D37" s="19" t="n">
        <v>5354</v>
      </c>
      <c r="E37" s="18" t="n">
        <v>503.23640507</v>
      </c>
      <c r="F37" s="20" t="n">
        <v>3.48063724</v>
      </c>
      <c r="G37" s="18" t="n">
        <v>507.3802599</v>
      </c>
      <c r="H37" s="20" t="n">
        <v>3.63320116</v>
      </c>
      <c r="I37" s="18" t="n">
        <v>496.64497071</v>
      </c>
      <c r="J37" s="20" t="n">
        <v>4.67000219</v>
      </c>
      <c r="K37" s="18" t="n">
        <v>474.72239885</v>
      </c>
      <c r="L37" s="20" t="n">
        <v>7.16261152</v>
      </c>
      <c r="M37" s="18" t="n">
        <v>398.61657436</v>
      </c>
      <c r="N37" s="20" t="n">
        <v>8.69317599</v>
      </c>
      <c r="O37" s="18" t="s">
        <v>481</v>
      </c>
      <c r="P37" s="20" t="s">
        <v>481</v>
      </c>
      <c r="Q37" s="18" t="s">
        <v>481</v>
      </c>
      <c r="R37" s="20" t="s">
        <v>481</v>
      </c>
      <c r="S37" s="18" t="s">
        <v>481</v>
      </c>
      <c r="T37" s="20" t="s">
        <v>481</v>
      </c>
      <c r="U37" s="18" t="n">
        <v>420.60089462</v>
      </c>
      <c r="V37" s="20" t="n">
        <v>11.79191462</v>
      </c>
    </row>
    <row r="38" spans="1:22">
      <c r="A38" s="15" t="s">
        <v>513</v>
      </c>
      <c r="B38" s="17" t="n">
        <v>5860</v>
      </c>
      <c r="C38" s="18">
        <f>(21.0/B38*100)</f>
        <v/>
      </c>
      <c r="D38" s="19" t="n">
        <v>5839</v>
      </c>
      <c r="E38" s="18" t="n">
        <v>529.30828086</v>
      </c>
      <c r="F38" s="20" t="n">
        <v>4.01508547</v>
      </c>
      <c r="G38" s="18" t="n">
        <v>532.09639239</v>
      </c>
      <c r="H38" s="20" t="n">
        <v>3.97601735</v>
      </c>
      <c r="I38" s="18" t="n">
        <v>528.78765988</v>
      </c>
      <c r="J38" s="20" t="n">
        <v>4.31447755</v>
      </c>
      <c r="K38" s="18" t="n">
        <v>515.16273963</v>
      </c>
      <c r="L38" s="20" t="n">
        <v>5.18598917</v>
      </c>
      <c r="M38" s="18" t="n">
        <v>484.7089518</v>
      </c>
      <c r="N38" s="20" t="n">
        <v>6.53951454</v>
      </c>
      <c r="O38" s="18" t="s">
        <v>481</v>
      </c>
      <c r="P38" s="20" t="s">
        <v>481</v>
      </c>
      <c r="Q38" s="18" t="s">
        <v>481</v>
      </c>
      <c r="R38" s="20" t="s">
        <v>481</v>
      </c>
      <c r="S38" s="18" t="s">
        <v>481</v>
      </c>
      <c r="T38" s="20" t="s">
        <v>481</v>
      </c>
      <c r="U38" s="18" t="n">
        <v>478.33214183</v>
      </c>
      <c r="V38" s="20" t="n">
        <v>8.404241349999999</v>
      </c>
    </row>
    <row r="39" spans="1:22">
      <c r="A39" s="15" t="s">
        <v>514</v>
      </c>
      <c r="B39" s="17" t="n">
        <v>5895</v>
      </c>
      <c r="C39" s="18">
        <f>(33.0/B39*100)</f>
        <v/>
      </c>
      <c r="D39" s="19" t="n">
        <v>5862</v>
      </c>
      <c r="E39" s="18" t="n">
        <v>418.68164624</v>
      </c>
      <c r="F39" s="20" t="n">
        <v>4.4348735</v>
      </c>
      <c r="G39" s="18" t="n">
        <v>430.00586092</v>
      </c>
      <c r="H39" s="20" t="n">
        <v>4.96529299</v>
      </c>
      <c r="I39" s="18" t="n">
        <v>432.01522435</v>
      </c>
      <c r="J39" s="20" t="n">
        <v>5.4528534</v>
      </c>
      <c r="K39" s="18" t="n">
        <v>422.36884108</v>
      </c>
      <c r="L39" s="20" t="n">
        <v>7.16815619</v>
      </c>
      <c r="M39" s="18" t="n">
        <v>387.11765216</v>
      </c>
      <c r="N39" s="20" t="n">
        <v>6.25137534</v>
      </c>
      <c r="O39" s="18" t="s">
        <v>481</v>
      </c>
      <c r="P39" s="20" t="s">
        <v>481</v>
      </c>
      <c r="Q39" s="18" t="s">
        <v>481</v>
      </c>
      <c r="R39" s="20" t="s">
        <v>481</v>
      </c>
      <c r="S39" s="18" t="s">
        <v>481</v>
      </c>
      <c r="T39" s="20" t="s">
        <v>481</v>
      </c>
      <c r="U39" s="18" t="n">
        <v>367.46183521</v>
      </c>
      <c r="V39" s="20" t="n">
        <v>11.6400861</v>
      </c>
    </row>
    <row r="40" spans="1:22">
      <c r="A40" s="15" t="s">
        <v>515</v>
      </c>
      <c r="B40" s="17" t="n">
        <v>14157</v>
      </c>
      <c r="C40" s="18">
        <f>(376.0/B40*100)</f>
        <v/>
      </c>
      <c r="D40" s="19" t="n">
        <v>13781</v>
      </c>
      <c r="E40" s="18" t="n">
        <v>499.64961344</v>
      </c>
      <c r="F40" s="20" t="n">
        <v>3.11212378</v>
      </c>
      <c r="G40" s="18" t="n">
        <v>502.47918488</v>
      </c>
      <c r="H40" s="20" t="n">
        <v>3.12962718</v>
      </c>
      <c r="I40" s="18" t="n">
        <v>488.58947251</v>
      </c>
      <c r="J40" s="20" t="n">
        <v>4.56766289</v>
      </c>
      <c r="K40" s="18" t="n">
        <v>487.40963803</v>
      </c>
      <c r="L40" s="20" t="n">
        <v>8.27951498</v>
      </c>
      <c r="M40" s="18" t="n">
        <v>414.04269234</v>
      </c>
      <c r="N40" s="20" t="n">
        <v>6.08916014</v>
      </c>
      <c r="O40" s="18" t="s">
        <v>481</v>
      </c>
      <c r="P40" s="20" t="s">
        <v>481</v>
      </c>
      <c r="Q40" s="18" t="s">
        <v>481</v>
      </c>
      <c r="R40" s="20" t="s">
        <v>481</v>
      </c>
      <c r="S40" s="18" t="s">
        <v>481</v>
      </c>
      <c r="T40" s="20" t="s">
        <v>481</v>
      </c>
      <c r="U40" s="18" t="n">
        <v>402.66038547</v>
      </c>
      <c r="V40" s="20" t="n">
        <v>10.3059373</v>
      </c>
    </row>
    <row r="41" spans="1:22">
      <c r="A41" s="15" t="s">
        <v>516</v>
      </c>
      <c r="B41" s="17" t="n">
        <v>5712</v>
      </c>
      <c r="C41" s="18">
        <f>(52.0/B41*100)</f>
        <v/>
      </c>
      <c r="D41" s="19" t="n">
        <v>5660</v>
      </c>
      <c r="E41" s="18" t="n">
        <v>481.07604655</v>
      </c>
      <c r="F41" s="20" t="n">
        <v>3.8027137</v>
      </c>
      <c r="G41" s="18" t="n">
        <v>469.24121228</v>
      </c>
      <c r="H41" s="20" t="n">
        <v>3.80807635</v>
      </c>
      <c r="I41" s="18" t="n">
        <v>465.83871854</v>
      </c>
      <c r="J41" s="20" t="n">
        <v>4.31933088</v>
      </c>
      <c r="K41" s="18" t="n">
        <v>447.39565727</v>
      </c>
      <c r="L41" s="20" t="n">
        <v>7.89224432</v>
      </c>
      <c r="M41" s="18" t="n">
        <v>431.51482993</v>
      </c>
      <c r="N41" s="20" t="n">
        <v>6.27770112</v>
      </c>
      <c r="O41" s="18" t="s">
        <v>481</v>
      </c>
      <c r="P41" s="20" t="s">
        <v>481</v>
      </c>
      <c r="Q41" s="18" t="s">
        <v>481</v>
      </c>
      <c r="R41" s="20" t="s">
        <v>481</v>
      </c>
      <c r="S41" s="18" t="s">
        <v>481</v>
      </c>
      <c r="T41" s="20" t="s">
        <v>481</v>
      </c>
      <c r="U41" s="18" t="n">
        <v>400.34545821</v>
      </c>
      <c r="V41" s="20" t="n">
        <v>13.38341607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357.50697792</v>
      </c>
      <c r="F45" s="20" t="n">
        <v>3.29690915</v>
      </c>
      <c r="G45" s="18" t="n">
        <v>364.32906451</v>
      </c>
      <c r="H45" s="20" t="n">
        <v>3.78895609</v>
      </c>
      <c r="I45" s="18" t="n">
        <v>362.94464244</v>
      </c>
      <c r="J45" s="20" t="n">
        <v>4.16111337</v>
      </c>
      <c r="K45" s="18" t="n">
        <v>351.34791151</v>
      </c>
      <c r="L45" s="20" t="n">
        <v>6.16813841</v>
      </c>
      <c r="M45" s="18" t="s">
        <v>481</v>
      </c>
      <c r="N45" s="20" t="s">
        <v>481</v>
      </c>
      <c r="O45" s="18" t="s">
        <v>481</v>
      </c>
      <c r="P45" s="20" t="s">
        <v>481</v>
      </c>
      <c r="Q45" s="18" t="s">
        <v>481</v>
      </c>
      <c r="R45" s="20" t="s">
        <v>481</v>
      </c>
      <c r="S45" s="18" t="n">
        <v>344.23442966</v>
      </c>
      <c r="T45" s="20" t="n">
        <v>22.01279758</v>
      </c>
      <c r="U45" s="18" t="n">
        <v>343.12562507</v>
      </c>
      <c r="V45" s="20" t="n">
        <v>8.15870718</v>
      </c>
    </row>
    <row r="46" spans="1:22">
      <c r="A46" s="15" t="s">
        <v>521</v>
      </c>
      <c r="B46" s="17" t="n">
        <v>23141</v>
      </c>
      <c r="C46" s="18">
        <f>(1960.0/B46*100)</f>
        <v/>
      </c>
      <c r="D46" s="19" t="n">
        <v>21181</v>
      </c>
      <c r="E46" s="18" t="n">
        <v>392.09048003</v>
      </c>
      <c r="F46" s="20" t="n">
        <v>3.99059568</v>
      </c>
      <c r="G46" s="18" t="n">
        <v>398.71442903</v>
      </c>
      <c r="H46" s="20" t="n">
        <v>3.70729678</v>
      </c>
      <c r="I46" s="18" t="n">
        <v>389.60098094</v>
      </c>
      <c r="J46" s="20" t="n">
        <v>3.97182974</v>
      </c>
      <c r="K46" s="18" t="n">
        <v>391.54205779</v>
      </c>
      <c r="L46" s="20" t="n">
        <v>7.45538228</v>
      </c>
      <c r="M46" s="18" t="n">
        <v>337.5417534</v>
      </c>
      <c r="N46" s="20" t="n">
        <v>3.26574895</v>
      </c>
      <c r="O46" s="18" t="s">
        <v>481</v>
      </c>
      <c r="P46" s="20" t="s">
        <v>481</v>
      </c>
      <c r="Q46" s="18" t="s">
        <v>481</v>
      </c>
      <c r="R46" s="20" t="s">
        <v>481</v>
      </c>
      <c r="S46" s="18" t="s">
        <v>481</v>
      </c>
      <c r="T46" s="20" t="s">
        <v>481</v>
      </c>
      <c r="U46" s="18" t="n">
        <v>352.88267194</v>
      </c>
      <c r="V46" s="20" t="n">
        <v>5.3968869</v>
      </c>
    </row>
    <row r="47" spans="1:22">
      <c r="A47" s="15" t="s">
        <v>522</v>
      </c>
      <c r="B47" s="17" t="n">
        <v>5928</v>
      </c>
      <c r="C47" s="18">
        <f>(267.0/B47*100)</f>
        <v/>
      </c>
      <c r="D47" s="19" t="n">
        <v>5661</v>
      </c>
      <c r="E47" s="18" t="n">
        <v>445.02619482</v>
      </c>
      <c r="F47" s="20" t="n">
        <v>4.39107065</v>
      </c>
      <c r="G47" s="18" t="n">
        <v>456.06136755</v>
      </c>
      <c r="H47" s="20" t="n">
        <v>4.50338272</v>
      </c>
      <c r="I47" s="18" t="n">
        <v>460.02288415</v>
      </c>
      <c r="J47" s="20" t="n">
        <v>5.08150355</v>
      </c>
      <c r="K47" s="18" t="n">
        <v>467.92486097</v>
      </c>
      <c r="L47" s="20" t="n">
        <v>6.20482729</v>
      </c>
      <c r="M47" s="18" t="n">
        <v>368.1951933</v>
      </c>
      <c r="N47" s="20" t="n">
        <v>6.312425</v>
      </c>
      <c r="O47" s="18" t="s">
        <v>481</v>
      </c>
      <c r="P47" s="20" t="s">
        <v>481</v>
      </c>
      <c r="Q47" s="18" t="s">
        <v>481</v>
      </c>
      <c r="R47" s="20" t="s">
        <v>481</v>
      </c>
      <c r="S47" s="18" t="s">
        <v>481</v>
      </c>
      <c r="T47" s="20" t="s">
        <v>481</v>
      </c>
      <c r="U47" s="18" t="n">
        <v>382.49646555</v>
      </c>
      <c r="V47" s="20" t="n">
        <v>6.91330673</v>
      </c>
    </row>
    <row r="48" spans="1:22">
      <c r="A48" s="15" t="s">
        <v>523</v>
      </c>
      <c r="B48" s="17" t="n">
        <v>9841</v>
      </c>
      <c r="C48" s="18">
        <f>(8.0/B48*100)</f>
        <v/>
      </c>
      <c r="D48" s="19" t="n">
        <v>9833</v>
      </c>
      <c r="E48" s="18" t="n">
        <v>550.8978133099999</v>
      </c>
      <c r="F48" s="20" t="n">
        <v>6.14300708</v>
      </c>
      <c r="G48" s="18" t="n">
        <v>534.00197005</v>
      </c>
      <c r="H48" s="20" t="n">
        <v>4.97963472</v>
      </c>
      <c r="I48" s="18" t="n">
        <v>509.01020245</v>
      </c>
      <c r="J48" s="20" t="n">
        <v>7.00096399</v>
      </c>
      <c r="K48" s="18" t="n">
        <v>483.33512182</v>
      </c>
      <c r="L48" s="20" t="n">
        <v>12.91727974</v>
      </c>
      <c r="M48" s="18" t="n">
        <v>484.09279329</v>
      </c>
      <c r="N48" s="20" t="n">
        <v>7.99371132</v>
      </c>
      <c r="O48" s="18" t="s">
        <v>481</v>
      </c>
      <c r="P48" s="20" t="s">
        <v>481</v>
      </c>
      <c r="Q48" s="18" t="s">
        <v>481</v>
      </c>
      <c r="R48" s="20" t="s">
        <v>481</v>
      </c>
      <c r="S48" s="18" t="s">
        <v>481</v>
      </c>
      <c r="T48" s="20" t="s">
        <v>481</v>
      </c>
      <c r="U48" s="18" t="n">
        <v>454.62922528</v>
      </c>
      <c r="V48" s="20" t="n">
        <v>17.53919613</v>
      </c>
    </row>
    <row r="49" spans="1:22">
      <c r="A49" s="15" t="s">
        <v>524</v>
      </c>
      <c r="B49" s="17" t="n">
        <v>6349</v>
      </c>
      <c r="C49" s="18">
        <f>(56.0/B49*100)</f>
        <v/>
      </c>
      <c r="D49" s="19" t="n">
        <v>6293</v>
      </c>
      <c r="E49" s="18" t="n">
        <v>406.71198252</v>
      </c>
      <c r="F49" s="20" t="n">
        <v>3.65154156</v>
      </c>
      <c r="G49" s="18" t="n">
        <v>418.67761498</v>
      </c>
      <c r="H49" s="20" t="n">
        <v>4.23617393</v>
      </c>
      <c r="I49" s="18" t="n">
        <v>409.14855997</v>
      </c>
      <c r="J49" s="20" t="n">
        <v>4.91478122</v>
      </c>
      <c r="K49" s="18" t="n">
        <v>406.31128199</v>
      </c>
      <c r="L49" s="20" t="n">
        <v>7.42462676</v>
      </c>
      <c r="M49" s="18" t="s">
        <v>481</v>
      </c>
      <c r="N49" s="20" t="s">
        <v>481</v>
      </c>
      <c r="O49" s="18" t="s">
        <v>481</v>
      </c>
      <c r="P49" s="20" t="s">
        <v>481</v>
      </c>
      <c r="Q49" s="18" t="s">
        <v>481</v>
      </c>
      <c r="R49" s="20" t="s">
        <v>481</v>
      </c>
      <c r="S49" s="18" t="n">
        <v>364.7389</v>
      </c>
      <c r="T49" s="20" t="n">
        <v>21.94597428</v>
      </c>
      <c r="U49" s="18" t="n">
        <v>356.11924208</v>
      </c>
      <c r="V49" s="20" t="n">
        <v>10.02450831</v>
      </c>
    </row>
    <row r="50" spans="1:22">
      <c r="A50" s="15" t="s">
        <v>525</v>
      </c>
      <c r="B50" s="17" t="n">
        <v>11795</v>
      </c>
      <c r="C50" s="18">
        <f>(294.0/B50*100)</f>
        <v/>
      </c>
      <c r="D50" s="19" t="n">
        <v>11501</v>
      </c>
      <c r="E50" s="18" t="n">
        <v>389.54638399</v>
      </c>
      <c r="F50" s="20" t="n">
        <v>2.47777103</v>
      </c>
      <c r="G50" s="18" t="n">
        <v>397.49230735</v>
      </c>
      <c r="H50" s="20" t="n">
        <v>3.16425193</v>
      </c>
      <c r="I50" s="18" t="n">
        <v>390.57224863</v>
      </c>
      <c r="J50" s="20" t="n">
        <v>3.49688619</v>
      </c>
      <c r="K50" s="18" t="n">
        <v>400.68916406</v>
      </c>
      <c r="L50" s="20" t="n">
        <v>5.5842099</v>
      </c>
      <c r="M50" s="18" t="n">
        <v>347.83550743</v>
      </c>
      <c r="N50" s="20" t="n">
        <v>9.218126939999999</v>
      </c>
      <c r="O50" s="18" t="s">
        <v>481</v>
      </c>
      <c r="P50" s="20" t="s">
        <v>481</v>
      </c>
      <c r="Q50" s="18" t="s">
        <v>481</v>
      </c>
      <c r="R50" s="20" t="s">
        <v>481</v>
      </c>
      <c r="S50" s="18" t="s">
        <v>481</v>
      </c>
      <c r="T50" s="20" t="s">
        <v>481</v>
      </c>
      <c r="U50" s="18" t="n">
        <v>338.93980696</v>
      </c>
      <c r="V50" s="20" t="n">
        <v>10.33009937</v>
      </c>
    </row>
    <row r="51" spans="1:22">
      <c r="A51" s="15" t="s">
        <v>526</v>
      </c>
      <c r="B51" s="17" t="n">
        <v>6866</v>
      </c>
      <c r="C51" s="18">
        <f>(119.0/B51*100)</f>
        <v/>
      </c>
      <c r="D51" s="19" t="n">
        <v>6747</v>
      </c>
      <c r="E51" s="18" t="n">
        <v>402.22521542</v>
      </c>
      <c r="F51" s="20" t="n">
        <v>2.80576935</v>
      </c>
      <c r="G51" s="18" t="n">
        <v>411.16832859</v>
      </c>
      <c r="H51" s="20" t="n">
        <v>3.79329195</v>
      </c>
      <c r="I51" s="18" t="n">
        <v>394.72266559</v>
      </c>
      <c r="J51" s="20" t="n">
        <v>4.62022568</v>
      </c>
      <c r="K51" s="18" t="n">
        <v>390.16755384</v>
      </c>
      <c r="L51" s="20" t="n">
        <v>6.1808636</v>
      </c>
      <c r="M51" s="18" t="n">
        <v>373.93188865</v>
      </c>
      <c r="N51" s="20" t="n">
        <v>6.27375186</v>
      </c>
      <c r="O51" s="18" t="s">
        <v>481</v>
      </c>
      <c r="P51" s="20" t="s">
        <v>481</v>
      </c>
      <c r="Q51" s="18" t="s">
        <v>481</v>
      </c>
      <c r="R51" s="20" t="s">
        <v>481</v>
      </c>
      <c r="S51" s="18" t="s">
        <v>481</v>
      </c>
      <c r="T51" s="20" t="s">
        <v>481</v>
      </c>
      <c r="U51" s="18" t="n">
        <v>371.26569271</v>
      </c>
      <c r="V51" s="20" t="n">
        <v>7.62438479</v>
      </c>
    </row>
    <row r="52" spans="1:22">
      <c r="A52" s="15" t="s">
        <v>527</v>
      </c>
      <c r="B52" s="17" t="n">
        <v>5809</v>
      </c>
      <c r="C52" s="18">
        <f>(90.0/B52*100)</f>
        <v/>
      </c>
      <c r="D52" s="19" t="n">
        <v>5719</v>
      </c>
      <c r="E52" s="18" t="n">
        <v>469.0261868</v>
      </c>
      <c r="F52" s="20" t="n">
        <v>3.73028987</v>
      </c>
      <c r="G52" s="18" t="n">
        <v>471.11944594</v>
      </c>
      <c r="H52" s="20" t="n">
        <v>3.71541377</v>
      </c>
      <c r="I52" s="18" t="n">
        <v>476.33859438</v>
      </c>
      <c r="J52" s="20" t="n">
        <v>3.46698244</v>
      </c>
      <c r="K52" s="18" t="n">
        <v>488.44224886</v>
      </c>
      <c r="L52" s="20" t="n">
        <v>5.71997538</v>
      </c>
      <c r="M52" s="18" t="n">
        <v>396.92682724</v>
      </c>
      <c r="N52" s="20" t="n">
        <v>5.74616255</v>
      </c>
      <c r="O52" s="18" t="s">
        <v>481</v>
      </c>
      <c r="P52" s="20" t="s">
        <v>481</v>
      </c>
      <c r="Q52" s="18" t="s">
        <v>481</v>
      </c>
      <c r="R52" s="20" t="s">
        <v>481</v>
      </c>
      <c r="S52" s="18" t="s">
        <v>481</v>
      </c>
      <c r="T52" s="20" t="s">
        <v>481</v>
      </c>
      <c r="U52" s="18" t="n">
        <v>408.64931632</v>
      </c>
      <c r="V52" s="20" t="n">
        <v>8.17256781</v>
      </c>
    </row>
    <row r="53" spans="1:22">
      <c r="A53" s="15" t="s">
        <v>528</v>
      </c>
      <c r="B53" s="17" t="n">
        <v>5571</v>
      </c>
      <c r="C53" s="18">
        <f>(100.0/B53*100)</f>
        <v/>
      </c>
      <c r="D53" s="19" t="n">
        <v>5471</v>
      </c>
      <c r="E53" s="18" t="n">
        <v>451.98111585</v>
      </c>
      <c r="F53" s="20" t="n">
        <v>2.89175931</v>
      </c>
      <c r="G53" s="18" t="n">
        <v>444.79804491</v>
      </c>
      <c r="H53" s="20" t="n">
        <v>2.87816194</v>
      </c>
      <c r="I53" s="18" t="n">
        <v>435.49154448</v>
      </c>
      <c r="J53" s="20" t="n">
        <v>4.59739713</v>
      </c>
      <c r="K53" s="18" t="n">
        <v>438.94621556</v>
      </c>
      <c r="L53" s="20" t="n">
        <v>5.37243474</v>
      </c>
      <c r="M53" s="18" t="n">
        <v>381.39321237</v>
      </c>
      <c r="N53" s="20" t="n">
        <v>6.31804133</v>
      </c>
      <c r="O53" s="18" t="s">
        <v>481</v>
      </c>
      <c r="P53" s="20" t="s">
        <v>481</v>
      </c>
      <c r="Q53" s="18" t="s">
        <v>481</v>
      </c>
      <c r="R53" s="20" t="s">
        <v>481</v>
      </c>
      <c r="S53" s="18" t="s">
        <v>481</v>
      </c>
      <c r="T53" s="20" t="s">
        <v>481</v>
      </c>
      <c r="U53" s="18" t="n">
        <v>364.29955555</v>
      </c>
      <c r="V53" s="20" t="n">
        <v>9.00297729</v>
      </c>
    </row>
    <row r="54" spans="1:22">
      <c r="A54" s="15" t="s">
        <v>529</v>
      </c>
      <c r="B54" s="17" t="n">
        <v>4740</v>
      </c>
      <c r="C54" s="18">
        <f>(336.0/B54*100)</f>
        <v/>
      </c>
      <c r="D54" s="19" t="n">
        <v>4404</v>
      </c>
      <c r="E54" s="18" t="n">
        <v>332.87988926</v>
      </c>
      <c r="F54" s="20" t="n">
        <v>3.04286415</v>
      </c>
      <c r="G54" s="18" t="n">
        <v>345.28972399</v>
      </c>
      <c r="H54" s="20" t="n">
        <v>5.5340472</v>
      </c>
      <c r="I54" s="18" t="n">
        <v>343.54772301</v>
      </c>
      <c r="J54" s="20" t="n">
        <v>4.75134862</v>
      </c>
      <c r="K54" s="18" t="n">
        <v>338.32506819</v>
      </c>
      <c r="L54" s="20" t="n">
        <v>8.895717400000001</v>
      </c>
      <c r="M54" s="18" t="n">
        <v>282.45388762</v>
      </c>
      <c r="N54" s="20" t="n">
        <v>5.79499154</v>
      </c>
      <c r="O54" s="18" t="s">
        <v>481</v>
      </c>
      <c r="P54" s="20" t="s">
        <v>481</v>
      </c>
      <c r="Q54" s="18" t="s">
        <v>481</v>
      </c>
      <c r="R54" s="20" t="s">
        <v>481</v>
      </c>
      <c r="S54" s="18" t="s">
        <v>481</v>
      </c>
      <c r="T54" s="20" t="s">
        <v>481</v>
      </c>
      <c r="U54" s="18" t="n">
        <v>284.33362201</v>
      </c>
      <c r="V54" s="20" t="n">
        <v>5.24696532</v>
      </c>
    </row>
    <row r="55" spans="1:22">
      <c r="A55" s="15" t="s">
        <v>530</v>
      </c>
      <c r="B55" s="17" t="n">
        <v>5316</v>
      </c>
      <c r="C55" s="18">
        <f>(22.0/B55*100)</f>
        <v/>
      </c>
      <c r="D55" s="19" t="n">
        <v>5294</v>
      </c>
      <c r="E55" s="18" t="n">
        <v>399.63507649</v>
      </c>
      <c r="F55" s="20" t="n">
        <v>3.64670405</v>
      </c>
      <c r="G55" s="18" t="n">
        <v>413.79150236</v>
      </c>
      <c r="H55" s="20" t="n">
        <v>3.67136975</v>
      </c>
      <c r="I55" s="18" t="n">
        <v>407.90626445</v>
      </c>
      <c r="J55" s="20" t="n">
        <v>3.32840038</v>
      </c>
      <c r="K55" s="18" t="n">
        <v>413.1423591</v>
      </c>
      <c r="L55" s="20" t="n">
        <v>6.92685434</v>
      </c>
      <c r="M55" s="18" t="s">
        <v>481</v>
      </c>
      <c r="N55" s="20" t="s">
        <v>481</v>
      </c>
      <c r="O55" s="18" t="s">
        <v>481</v>
      </c>
      <c r="P55" s="20" t="s">
        <v>481</v>
      </c>
      <c r="Q55" s="18" t="s">
        <v>481</v>
      </c>
      <c r="R55" s="20" t="s">
        <v>481</v>
      </c>
      <c r="S55" s="18" t="n">
        <v>329.07227918</v>
      </c>
      <c r="T55" s="20" t="n">
        <v>23.58789687</v>
      </c>
      <c r="U55" s="18" t="n">
        <v>301.18470688</v>
      </c>
      <c r="V55" s="20" t="n">
        <v>10.41480454</v>
      </c>
    </row>
    <row r="56" spans="1:22">
      <c r="A56" s="15" t="s">
        <v>531</v>
      </c>
      <c r="B56" s="17" t="n">
        <v>5359</v>
      </c>
      <c r="C56" s="18">
        <f>(77.0/B56*100)</f>
        <v/>
      </c>
      <c r="D56" s="19" t="n">
        <v>5282</v>
      </c>
      <c r="E56" s="18" t="n">
        <v>571.52548172</v>
      </c>
      <c r="F56" s="20" t="n">
        <v>4.14347635</v>
      </c>
      <c r="G56" s="18" t="n">
        <v>560.26009498</v>
      </c>
      <c r="H56" s="20" t="n">
        <v>4.35217792</v>
      </c>
      <c r="I56" s="18" t="n">
        <v>533.85336718</v>
      </c>
      <c r="J56" s="20" t="n">
        <v>4.52443003</v>
      </c>
      <c r="K56" s="18" t="n">
        <v>540.06536658</v>
      </c>
      <c r="L56" s="20" t="n">
        <v>12.22716843</v>
      </c>
      <c r="M56" s="18" t="n">
        <v>522.89956135</v>
      </c>
      <c r="N56" s="20" t="n">
        <v>3.32033569</v>
      </c>
      <c r="O56" s="18" t="s">
        <v>481</v>
      </c>
      <c r="P56" s="20" t="s">
        <v>481</v>
      </c>
      <c r="Q56" s="18" t="s">
        <v>481</v>
      </c>
      <c r="R56" s="20" t="s">
        <v>481</v>
      </c>
      <c r="S56" s="18" t="s">
        <v>481</v>
      </c>
      <c r="T56" s="20" t="s">
        <v>481</v>
      </c>
      <c r="U56" s="18" t="n">
        <v>526.36010434</v>
      </c>
      <c r="V56" s="20" t="n">
        <v>16.10818876</v>
      </c>
    </row>
    <row r="57" spans="1:22">
      <c r="A57" s="15" t="s">
        <v>532</v>
      </c>
      <c r="B57" s="17" t="n">
        <v>6513</v>
      </c>
      <c r="C57" s="18">
        <f>(0.0/B57*100)</f>
        <v/>
      </c>
      <c r="D57" s="19" t="n">
        <v>6513</v>
      </c>
      <c r="E57" s="18" t="n">
        <v>382.18926328</v>
      </c>
      <c r="F57" s="20" t="n">
        <v>3.38462702</v>
      </c>
      <c r="G57" s="18" t="n">
        <v>397.40033323</v>
      </c>
      <c r="H57" s="20" t="n">
        <v>4.23782924</v>
      </c>
      <c r="I57" s="18" t="n">
        <v>384.85813091</v>
      </c>
      <c r="J57" s="20" t="n">
        <v>3.91176772</v>
      </c>
      <c r="K57" s="18" t="n">
        <v>369.33415925</v>
      </c>
      <c r="L57" s="20" t="n">
        <v>6.28670746</v>
      </c>
      <c r="M57" s="18" t="s">
        <v>481</v>
      </c>
      <c r="N57" s="20" t="s">
        <v>481</v>
      </c>
      <c r="O57" s="18" t="s">
        <v>481</v>
      </c>
      <c r="P57" s="20" t="s">
        <v>481</v>
      </c>
      <c r="Q57" s="18" t="n">
        <v>386.4375</v>
      </c>
      <c r="R57" s="20" t="n">
        <v>33.97701131</v>
      </c>
      <c r="S57" s="18" t="n">
        <v>311.37903946</v>
      </c>
      <c r="T57" s="20" t="n">
        <v>32.96441611</v>
      </c>
      <c r="U57" s="18" t="n">
        <v>365.72563401</v>
      </c>
      <c r="V57" s="20" t="n">
        <v>13.91711972</v>
      </c>
    </row>
    <row r="58" spans="1:22">
      <c r="A58" s="15" t="s">
        <v>533</v>
      </c>
      <c r="B58" s="17" t="n">
        <v>7267</v>
      </c>
      <c r="C58" s="18">
        <f>(10.0/B58*100)</f>
        <v/>
      </c>
      <c r="D58" s="19" t="n">
        <v>7257</v>
      </c>
      <c r="E58" s="18" t="n">
        <v>384.94771322</v>
      </c>
      <c r="F58" s="20" t="n">
        <v>3.08283501</v>
      </c>
      <c r="G58" s="18" t="n">
        <v>382.77711028</v>
      </c>
      <c r="H58" s="20" t="n">
        <v>3.253499</v>
      </c>
      <c r="I58" s="18" t="n">
        <v>381.82505666</v>
      </c>
      <c r="J58" s="20" t="n">
        <v>4.27378813</v>
      </c>
      <c r="K58" s="18" t="n">
        <v>377.83065055</v>
      </c>
      <c r="L58" s="20" t="n">
        <v>6.29146988</v>
      </c>
      <c r="M58" s="18" t="s">
        <v>481</v>
      </c>
      <c r="N58" s="20" t="s">
        <v>481</v>
      </c>
      <c r="O58" s="18" t="s">
        <v>481</v>
      </c>
      <c r="P58" s="20" t="s">
        <v>481</v>
      </c>
      <c r="Q58" s="18" t="s">
        <v>481</v>
      </c>
      <c r="R58" s="20" t="s">
        <v>481</v>
      </c>
      <c r="S58" s="18" t="n">
        <v>252.86391607</v>
      </c>
      <c r="T58" s="20" t="n">
        <v>25.69941225</v>
      </c>
      <c r="U58" s="18" t="n">
        <v>305.47680944</v>
      </c>
      <c r="V58" s="20" t="n">
        <v>18.85999534</v>
      </c>
    </row>
    <row r="59" spans="1:22">
      <c r="A59" s="15" t="s">
        <v>534</v>
      </c>
      <c r="B59" s="17" t="n">
        <v>4826</v>
      </c>
      <c r="C59" s="18">
        <f>(26.0/B59*100)</f>
        <v/>
      </c>
      <c r="D59" s="19" t="n">
        <v>4800</v>
      </c>
      <c r="E59" s="18" t="n">
        <v>359.82858437</v>
      </c>
      <c r="F59" s="20" t="n">
        <v>1.79535867</v>
      </c>
      <c r="G59" s="18" t="n">
        <v>375.48473138</v>
      </c>
      <c r="H59" s="20" t="n">
        <v>3.55238336</v>
      </c>
      <c r="I59" s="18" t="n">
        <v>364.69581655</v>
      </c>
      <c r="J59" s="20" t="n">
        <v>5.14405701</v>
      </c>
      <c r="K59" s="18" t="n">
        <v>367.92687134</v>
      </c>
      <c r="L59" s="20" t="n">
        <v>12.29692291</v>
      </c>
      <c r="M59" s="18" t="s">
        <v>481</v>
      </c>
      <c r="N59" s="20" t="s">
        <v>481</v>
      </c>
      <c r="O59" s="18" t="s">
        <v>481</v>
      </c>
      <c r="P59" s="20" t="s">
        <v>481</v>
      </c>
      <c r="Q59" s="18" t="s">
        <v>481</v>
      </c>
      <c r="R59" s="20" t="s">
        <v>481</v>
      </c>
      <c r="S59" s="18" t="n">
        <v>292.73695659</v>
      </c>
      <c r="T59" s="20" t="n">
        <v>21.21811257</v>
      </c>
      <c r="U59" s="18" t="n">
        <v>277.1090999</v>
      </c>
      <c r="V59" s="20" t="n">
        <v>9.17435714</v>
      </c>
    </row>
    <row r="60" spans="1:22">
      <c r="A60" s="15" t="s">
        <v>535</v>
      </c>
      <c r="B60" s="17" t="n">
        <v>4546</v>
      </c>
      <c r="C60" s="18">
        <f>(15.0/B60*100)</f>
        <v/>
      </c>
      <c r="D60" s="19" t="n">
        <v>4531</v>
      </c>
      <c r="E60" s="18" t="n">
        <v>405.07157375</v>
      </c>
      <c r="F60" s="20" t="n">
        <v>4.11857598</v>
      </c>
      <c r="G60" s="18" t="n">
        <v>387.26083048</v>
      </c>
      <c r="H60" s="20" t="n">
        <v>5.72073899</v>
      </c>
      <c r="I60" s="18" t="n">
        <v>398.81732622</v>
      </c>
      <c r="J60" s="20" t="n">
        <v>5.72144895</v>
      </c>
      <c r="K60" s="18" t="n">
        <v>397.55767611</v>
      </c>
      <c r="L60" s="20" t="n">
        <v>8.91530479</v>
      </c>
      <c r="M60" s="18" t="s">
        <v>481</v>
      </c>
      <c r="N60" s="20" t="s">
        <v>481</v>
      </c>
      <c r="O60" s="18" t="s">
        <v>481</v>
      </c>
      <c r="P60" s="20" t="s">
        <v>481</v>
      </c>
      <c r="Q60" s="18" t="s">
        <v>481</v>
      </c>
      <c r="R60" s="20" t="s">
        <v>481</v>
      </c>
      <c r="S60" s="18" t="n">
        <v>284.20844863</v>
      </c>
      <c r="T60" s="20" t="n">
        <v>19.0226974</v>
      </c>
      <c r="U60" s="18" t="n">
        <v>358.06583213</v>
      </c>
      <c r="V60" s="20" t="n">
        <v>13.02872121</v>
      </c>
    </row>
    <row r="61" spans="1:22">
      <c r="A61" s="15" t="s">
        <v>536</v>
      </c>
      <c r="B61" s="17" t="n">
        <v>6525</v>
      </c>
      <c r="C61" s="18">
        <f>(157.0/B61*100)</f>
        <v/>
      </c>
      <c r="D61" s="19" t="n">
        <v>6368</v>
      </c>
      <c r="E61" s="18" t="n">
        <v>487.40755217</v>
      </c>
      <c r="F61" s="20" t="n">
        <v>2.9347179</v>
      </c>
      <c r="G61" s="18" t="n">
        <v>485.9411085</v>
      </c>
      <c r="H61" s="20" t="n">
        <v>2.74407356</v>
      </c>
      <c r="I61" s="18" t="n">
        <v>471.38844477</v>
      </c>
      <c r="J61" s="20" t="n">
        <v>4.00650047</v>
      </c>
      <c r="K61" s="18" t="n">
        <v>470.77149595</v>
      </c>
      <c r="L61" s="20" t="n">
        <v>6.49732693</v>
      </c>
      <c r="M61" s="18" t="n">
        <v>410.6859362</v>
      </c>
      <c r="N61" s="20" t="n">
        <v>8.40654574</v>
      </c>
      <c r="O61" s="18" t="s">
        <v>481</v>
      </c>
      <c r="P61" s="20" t="s">
        <v>481</v>
      </c>
      <c r="Q61" s="18" t="s">
        <v>481</v>
      </c>
      <c r="R61" s="20" t="s">
        <v>481</v>
      </c>
      <c r="S61" s="18" t="s">
        <v>481</v>
      </c>
      <c r="T61" s="20" t="s">
        <v>481</v>
      </c>
      <c r="U61" s="18" t="n">
        <v>431.7936961</v>
      </c>
      <c r="V61" s="20" t="n">
        <v>11.70874303</v>
      </c>
    </row>
    <row r="62" spans="1:22">
      <c r="A62" s="15" t="s">
        <v>537</v>
      </c>
      <c r="B62" s="17" t="n">
        <v>4476</v>
      </c>
      <c r="C62" s="18">
        <f>(3.0/B62*100)</f>
        <v/>
      </c>
      <c r="D62" s="19" t="n">
        <v>4473</v>
      </c>
      <c r="E62" s="18" t="n">
        <v>548.68132746</v>
      </c>
      <c r="F62" s="20" t="n">
        <v>2.48885931</v>
      </c>
      <c r="G62" s="18" t="n">
        <v>555.13127313</v>
      </c>
      <c r="H62" s="20" t="n">
        <v>2.32546644</v>
      </c>
      <c r="I62" s="18" t="n">
        <v>535.5380523</v>
      </c>
      <c r="J62" s="20" t="n">
        <v>2.59652612</v>
      </c>
      <c r="K62" s="18" t="n">
        <v>509.22145856</v>
      </c>
      <c r="L62" s="20" t="n">
        <v>8.520056629999999</v>
      </c>
      <c r="M62" s="18" t="n">
        <v>526.4345921</v>
      </c>
      <c r="N62" s="20" t="n">
        <v>4.54256942</v>
      </c>
      <c r="O62" s="18" t="s">
        <v>481</v>
      </c>
      <c r="P62" s="20" t="s">
        <v>481</v>
      </c>
      <c r="Q62" s="18" t="s">
        <v>481</v>
      </c>
      <c r="R62" s="20" t="s">
        <v>481</v>
      </c>
      <c r="S62" s="18" t="s">
        <v>481</v>
      </c>
      <c r="T62" s="20" t="s">
        <v>481</v>
      </c>
      <c r="U62" s="18" t="n">
        <v>513.34549029</v>
      </c>
      <c r="V62" s="20" t="n">
        <v>28.68937875</v>
      </c>
    </row>
    <row r="63" spans="1:22">
      <c r="A63" s="15" t="s">
        <v>538</v>
      </c>
      <c r="B63" s="17" t="n">
        <v>5324</v>
      </c>
      <c r="C63" s="18">
        <f>(13.0/B63*100)</f>
        <v/>
      </c>
      <c r="D63" s="19" t="n">
        <v>5311</v>
      </c>
      <c r="E63" s="18" t="n">
        <v>369.36990395</v>
      </c>
      <c r="F63" s="20" t="n">
        <v>2.08238954</v>
      </c>
      <c r="G63" s="18" t="n">
        <v>384.01002006</v>
      </c>
      <c r="H63" s="20" t="n">
        <v>3.57438747</v>
      </c>
      <c r="I63" s="18" t="n">
        <v>366.44081739</v>
      </c>
      <c r="J63" s="20" t="n">
        <v>4.12150813</v>
      </c>
      <c r="K63" s="18" t="n">
        <v>391.52956339</v>
      </c>
      <c r="L63" s="20" t="n">
        <v>8.92189918</v>
      </c>
      <c r="M63" s="18" t="s">
        <v>481</v>
      </c>
      <c r="N63" s="20" t="s">
        <v>481</v>
      </c>
      <c r="O63" s="18" t="s">
        <v>481</v>
      </c>
      <c r="P63" s="20" t="s">
        <v>481</v>
      </c>
      <c r="Q63" s="18" t="s">
        <v>481</v>
      </c>
      <c r="R63" s="20" t="s">
        <v>481</v>
      </c>
      <c r="S63" s="18" t="n">
        <v>287.54322549</v>
      </c>
      <c r="T63" s="20" t="n">
        <v>34.63288799</v>
      </c>
      <c r="U63" s="18" t="n">
        <v>338.44066613</v>
      </c>
      <c r="V63" s="20" t="n">
        <v>6.46875847</v>
      </c>
    </row>
    <row r="64" spans="1:22">
      <c r="A64" s="15" t="s">
        <v>539</v>
      </c>
      <c r="B64" s="17" t="n">
        <v>3634</v>
      </c>
      <c r="C64" s="18">
        <f>(3.0/B64*100)</f>
        <v/>
      </c>
      <c r="D64" s="19" t="n">
        <v>3631</v>
      </c>
      <c r="E64" s="18" t="n">
        <v>494.51976024</v>
      </c>
      <c r="F64" s="20" t="n">
        <v>2.53000895</v>
      </c>
      <c r="G64" s="18" t="n">
        <v>484.39953652</v>
      </c>
      <c r="H64" s="20" t="n">
        <v>3.54947884</v>
      </c>
      <c r="I64" s="18" t="n">
        <v>467.4180154</v>
      </c>
      <c r="J64" s="20" t="n">
        <v>5.60418785</v>
      </c>
      <c r="K64" s="18" t="n">
        <v>435.29823306</v>
      </c>
      <c r="L64" s="20" t="n">
        <v>9.03022634</v>
      </c>
      <c r="M64" s="18" t="s">
        <v>481</v>
      </c>
      <c r="N64" s="20" t="s">
        <v>481</v>
      </c>
      <c r="O64" s="18" t="s">
        <v>481</v>
      </c>
      <c r="P64" s="20" t="s">
        <v>481</v>
      </c>
      <c r="Q64" s="18" t="s">
        <v>481</v>
      </c>
      <c r="R64" s="20" t="s">
        <v>481</v>
      </c>
      <c r="S64" s="18" t="n">
        <v>459.9689</v>
      </c>
      <c r="T64" s="20" t="n">
        <v>39.11085022</v>
      </c>
      <c r="U64" s="18" t="n">
        <v>324.17125996</v>
      </c>
      <c r="V64" s="20" t="n">
        <v>13.0351184</v>
      </c>
    </row>
    <row r="65" spans="1:22">
      <c r="A65" s="15" t="s">
        <v>540</v>
      </c>
      <c r="B65" s="17" t="n">
        <v>5325</v>
      </c>
      <c r="C65" s="18">
        <f>(14.0/B65*100)</f>
        <v/>
      </c>
      <c r="D65" s="19" t="n">
        <v>5311</v>
      </c>
      <c r="E65" s="18" t="n">
        <v>420.41715905</v>
      </c>
      <c r="F65" s="20" t="n">
        <v>2.99924131</v>
      </c>
      <c r="G65" s="18" t="n">
        <v>437.79164902</v>
      </c>
      <c r="H65" s="20" t="n">
        <v>4.01175786</v>
      </c>
      <c r="I65" s="18" t="n">
        <v>404.88549346</v>
      </c>
      <c r="J65" s="20" t="n">
        <v>4.2940585</v>
      </c>
      <c r="K65" s="18" t="n">
        <v>394.34493717</v>
      </c>
      <c r="L65" s="20" t="n">
        <v>8.478526929999999</v>
      </c>
      <c r="M65" s="18" t="s">
        <v>481</v>
      </c>
      <c r="N65" s="20" t="s">
        <v>481</v>
      </c>
      <c r="O65" s="18" t="s">
        <v>481</v>
      </c>
      <c r="P65" s="20" t="s">
        <v>481</v>
      </c>
      <c r="Q65" s="18" t="n">
        <v>348.105572</v>
      </c>
      <c r="R65" s="20" t="n">
        <v>22.01138555</v>
      </c>
      <c r="S65" s="18" t="s">
        <v>481</v>
      </c>
      <c r="T65" s="20" t="s">
        <v>481</v>
      </c>
      <c r="U65" s="18" t="n">
        <v>328.93673844</v>
      </c>
      <c r="V65" s="20" t="n">
        <v>10.86739698</v>
      </c>
    </row>
    <row r="66" spans="1:22">
      <c r="A66" s="15" t="s">
        <v>541</v>
      </c>
      <c r="B66" s="17" t="n">
        <v>5665</v>
      </c>
      <c r="C66" s="18">
        <f>(83.0/B66*100)</f>
        <v/>
      </c>
      <c r="D66" s="19" t="n">
        <v>5582</v>
      </c>
      <c r="E66" s="18" t="n">
        <v>418.07100146</v>
      </c>
      <c r="F66" s="20" t="n">
        <v>2.17014446</v>
      </c>
      <c r="G66" s="18" t="n">
        <v>427.41595674</v>
      </c>
      <c r="H66" s="20" t="n">
        <v>3.08988874</v>
      </c>
      <c r="I66" s="18" t="n">
        <v>444.77935859</v>
      </c>
      <c r="J66" s="20" t="n">
        <v>3.27585207</v>
      </c>
      <c r="K66" s="18" t="n">
        <v>444.83432681</v>
      </c>
      <c r="L66" s="20" t="n">
        <v>4.89620637</v>
      </c>
      <c r="M66" s="18" t="n">
        <v>373.42163203</v>
      </c>
      <c r="N66" s="20" t="n">
        <v>4.9087168</v>
      </c>
      <c r="O66" s="18" t="s">
        <v>481</v>
      </c>
      <c r="P66" s="20" t="s">
        <v>481</v>
      </c>
      <c r="Q66" s="18" t="s">
        <v>481</v>
      </c>
      <c r="R66" s="20" t="s">
        <v>481</v>
      </c>
      <c r="S66" s="18" t="s">
        <v>481</v>
      </c>
      <c r="T66" s="20" t="s">
        <v>481</v>
      </c>
      <c r="U66" s="18" t="n">
        <v>360.09166789</v>
      </c>
      <c r="V66" s="20" t="n">
        <v>7.02590426</v>
      </c>
    </row>
    <row r="67" spans="1:22">
      <c r="A67" s="15" t="s">
        <v>542</v>
      </c>
      <c r="B67" s="17" t="n">
        <v>6971</v>
      </c>
      <c r="C67" s="18">
        <f>(607.0/B67*100)</f>
        <v/>
      </c>
      <c r="D67" s="19" t="n">
        <v>6364</v>
      </c>
      <c r="E67" s="18" t="n">
        <v>386.15061626</v>
      </c>
      <c r="F67" s="20" t="n">
        <v>3.01472895</v>
      </c>
      <c r="G67" s="18" t="n">
        <v>411.22666234</v>
      </c>
      <c r="H67" s="20" t="n">
        <v>3.44577956</v>
      </c>
      <c r="I67" s="18" t="n">
        <v>399.73917805</v>
      </c>
      <c r="J67" s="20" t="n">
        <v>4.29432168</v>
      </c>
      <c r="K67" s="18" t="n">
        <v>400.78888474</v>
      </c>
      <c r="L67" s="20" t="n">
        <v>9.28327097</v>
      </c>
      <c r="M67" s="18" t="n">
        <v>364.05724914</v>
      </c>
      <c r="N67" s="20" t="n">
        <v>8.02751567</v>
      </c>
      <c r="O67" s="18" t="s">
        <v>481</v>
      </c>
      <c r="P67" s="20" t="s">
        <v>481</v>
      </c>
      <c r="Q67" s="18" t="s">
        <v>481</v>
      </c>
      <c r="R67" s="20" t="s">
        <v>481</v>
      </c>
      <c r="S67" s="18" t="s">
        <v>481</v>
      </c>
      <c r="T67" s="20" t="s">
        <v>481</v>
      </c>
      <c r="U67" s="18" t="n">
        <v>311.29519919</v>
      </c>
      <c r="V67" s="20" t="n">
        <v>8.96094896</v>
      </c>
    </row>
    <row r="68" spans="1:22">
      <c r="A68" s="15" t="s">
        <v>543</v>
      </c>
      <c r="B68" s="17" t="n">
        <v>12083</v>
      </c>
      <c r="C68" s="18">
        <f>(31.0/B68*100)</f>
        <v/>
      </c>
      <c r="D68" s="19" t="n">
        <v>12052</v>
      </c>
      <c r="E68" s="18" t="n">
        <v>420.45624989</v>
      </c>
      <c r="F68" s="20" t="n">
        <v>1.58052216</v>
      </c>
      <c r="G68" s="18" t="n">
        <v>416.76900188</v>
      </c>
      <c r="H68" s="20" t="n">
        <v>3.19045184</v>
      </c>
      <c r="I68" s="18" t="n">
        <v>408.49220897</v>
      </c>
      <c r="J68" s="20" t="n">
        <v>2.76481081</v>
      </c>
      <c r="K68" s="18" t="n">
        <v>364.01528418</v>
      </c>
      <c r="L68" s="20" t="n">
        <v>6.69260337</v>
      </c>
      <c r="M68" s="18" t="n">
        <v>349.12867874</v>
      </c>
      <c r="N68" s="20" t="n">
        <v>2.92799251</v>
      </c>
      <c r="O68" s="18" t="s">
        <v>481</v>
      </c>
      <c r="P68" s="20" t="s">
        <v>481</v>
      </c>
      <c r="Q68" s="18" t="s">
        <v>481</v>
      </c>
      <c r="R68" s="20" t="s">
        <v>481</v>
      </c>
      <c r="S68" s="18" t="s">
        <v>481</v>
      </c>
      <c r="T68" s="20" t="s">
        <v>481</v>
      </c>
      <c r="U68" s="18" t="n">
        <v>355.47201748</v>
      </c>
      <c r="V68" s="20" t="n">
        <v>4.59676413</v>
      </c>
    </row>
    <row r="69" spans="1:22">
      <c r="A69" s="15" t="s">
        <v>544</v>
      </c>
      <c r="B69" s="17" t="n">
        <v>4876</v>
      </c>
      <c r="C69" s="18">
        <f>(0.0/B69*100)</f>
        <v/>
      </c>
      <c r="D69" s="19" t="n">
        <v>4876</v>
      </c>
      <c r="E69" s="18" t="n">
        <v>436.02596553</v>
      </c>
      <c r="F69" s="20" t="n">
        <v>4.19619309</v>
      </c>
      <c r="G69" s="18" t="n">
        <v>456.62570698</v>
      </c>
      <c r="H69" s="20" t="n">
        <v>4.36925635</v>
      </c>
      <c r="I69" s="18" t="n">
        <v>442.55223594</v>
      </c>
      <c r="J69" s="20" t="n">
        <v>4.57749408</v>
      </c>
      <c r="K69" s="18" t="n">
        <v>442.1105661</v>
      </c>
      <c r="L69" s="20" t="n">
        <v>7.2622025</v>
      </c>
      <c r="M69" s="18" t="s">
        <v>481</v>
      </c>
      <c r="N69" s="20" t="s">
        <v>481</v>
      </c>
      <c r="O69" s="18" t="s">
        <v>481</v>
      </c>
      <c r="P69" s="20" t="s">
        <v>481</v>
      </c>
      <c r="Q69" s="18" t="s">
        <v>481</v>
      </c>
      <c r="R69" s="20" t="s">
        <v>481</v>
      </c>
      <c r="S69" s="18" t="s">
        <v>481</v>
      </c>
      <c r="T69" s="20" t="s">
        <v>481</v>
      </c>
      <c r="U69" s="18" t="n">
        <v>432.16819684</v>
      </c>
      <c r="V69" s="20" t="n">
        <v>36.14986808</v>
      </c>
    </row>
    <row r="70" spans="1:22">
      <c r="A70" s="15" t="s">
        <v>545</v>
      </c>
      <c r="B70" s="17" t="n">
        <v>6036</v>
      </c>
      <c r="C70" s="18">
        <f>(223.0/B70*100)</f>
        <v/>
      </c>
      <c r="D70" s="19" t="n">
        <v>5813</v>
      </c>
      <c r="E70" s="18" t="n">
        <v>498.19979054</v>
      </c>
      <c r="F70" s="20" t="n">
        <v>3.96591628</v>
      </c>
      <c r="G70" s="18" t="n">
        <v>502.67536598</v>
      </c>
      <c r="H70" s="20" t="n">
        <v>3.53199662</v>
      </c>
      <c r="I70" s="18" t="n">
        <v>494.99600755</v>
      </c>
      <c r="J70" s="20" t="n">
        <v>4.47363757</v>
      </c>
      <c r="K70" s="18" t="n">
        <v>491.45008143</v>
      </c>
      <c r="L70" s="20" t="n">
        <v>7.57388191</v>
      </c>
      <c r="M70" s="18" t="n">
        <v>453.96563007</v>
      </c>
      <c r="N70" s="20" t="n">
        <v>8.59509132</v>
      </c>
      <c r="O70" s="18" t="s">
        <v>481</v>
      </c>
      <c r="P70" s="20" t="s">
        <v>481</v>
      </c>
      <c r="Q70" s="18" t="s">
        <v>481</v>
      </c>
      <c r="R70" s="20" t="s">
        <v>481</v>
      </c>
      <c r="S70" s="18" t="s">
        <v>481</v>
      </c>
      <c r="T70" s="20" t="s">
        <v>481</v>
      </c>
      <c r="U70" s="18" t="n">
        <v>447.08384088</v>
      </c>
      <c r="V70" s="20" t="n">
        <v>8.9922504</v>
      </c>
    </row>
    <row r="71" spans="1:22">
      <c r="A71" s="15" t="s">
        <v>546</v>
      </c>
      <c r="B71" s="17" t="n">
        <v>6115</v>
      </c>
      <c r="C71" s="18">
        <f>(29.0/B71*100)</f>
        <v/>
      </c>
      <c r="D71" s="19" t="n">
        <v>6086</v>
      </c>
      <c r="E71" s="18" t="n">
        <v>580.52823786</v>
      </c>
      <c r="F71" s="20" t="n">
        <v>2.23585985</v>
      </c>
      <c r="G71" s="18" t="n">
        <v>566.13480832</v>
      </c>
      <c r="H71" s="20" t="n">
        <v>2.33663725</v>
      </c>
      <c r="I71" s="18" t="n">
        <v>548.05035399</v>
      </c>
      <c r="J71" s="20" t="n">
        <v>4.4273944</v>
      </c>
      <c r="K71" s="18" t="n">
        <v>540.9725589</v>
      </c>
      <c r="L71" s="20" t="n">
        <v>13.34549301</v>
      </c>
      <c r="M71" s="18" t="n">
        <v>466.42208156</v>
      </c>
      <c r="N71" s="20" t="n">
        <v>7.0519855</v>
      </c>
      <c r="O71" s="18" t="s">
        <v>481</v>
      </c>
      <c r="P71" s="20" t="s">
        <v>481</v>
      </c>
      <c r="Q71" s="18" t="s">
        <v>481</v>
      </c>
      <c r="R71" s="20" t="s">
        <v>481</v>
      </c>
      <c r="S71" s="18" t="s">
        <v>481</v>
      </c>
      <c r="T71" s="20" t="s">
        <v>481</v>
      </c>
      <c r="U71" s="18" t="n">
        <v>478.13455123</v>
      </c>
      <c r="V71" s="20" t="n">
        <v>30.58253037</v>
      </c>
    </row>
    <row r="72" spans="1:22">
      <c r="A72" s="15" t="s">
        <v>547</v>
      </c>
      <c r="B72" s="17" t="n">
        <v>7708</v>
      </c>
      <c r="C72" s="18">
        <f>(5.0/B72*100)</f>
        <v/>
      </c>
      <c r="D72" s="19" t="n">
        <v>7703</v>
      </c>
      <c r="E72" s="18" t="n">
        <v>558.51346197</v>
      </c>
      <c r="F72" s="20" t="n">
        <v>3.7748167</v>
      </c>
      <c r="G72" s="18" t="n">
        <v>553.24432714</v>
      </c>
      <c r="H72" s="20" t="n">
        <v>3.89108808</v>
      </c>
      <c r="I72" s="18" t="n">
        <v>524.81434856</v>
      </c>
      <c r="J72" s="20" t="n">
        <v>4.82922004</v>
      </c>
      <c r="K72" s="18" t="n">
        <v>507.81810239</v>
      </c>
      <c r="L72" s="20" t="n">
        <v>9.573435549999999</v>
      </c>
      <c r="M72" s="18" t="n">
        <v>471.30502175</v>
      </c>
      <c r="N72" s="20" t="n">
        <v>9.64724719</v>
      </c>
      <c r="O72" s="18" t="s">
        <v>481</v>
      </c>
      <c r="P72" s="20" t="s">
        <v>481</v>
      </c>
      <c r="Q72" s="18" t="s">
        <v>481</v>
      </c>
      <c r="R72" s="20" t="s">
        <v>481</v>
      </c>
      <c r="S72" s="18" t="s">
        <v>481</v>
      </c>
      <c r="T72" s="20" t="s">
        <v>481</v>
      </c>
      <c r="U72" s="18" t="n">
        <v>467.08186628</v>
      </c>
      <c r="V72" s="20" t="n">
        <v>37.51960407</v>
      </c>
    </row>
    <row r="73" spans="1:22">
      <c r="A73" s="15" t="s">
        <v>548</v>
      </c>
      <c r="B73" s="17" t="n">
        <v>8249</v>
      </c>
      <c r="C73" s="18">
        <f>(178.0/B73*100)</f>
        <v/>
      </c>
      <c r="D73" s="19" t="n">
        <v>8071</v>
      </c>
      <c r="E73" s="18" t="n">
        <v>420.24090992</v>
      </c>
      <c r="F73" s="20" t="n">
        <v>3.82121282</v>
      </c>
      <c r="G73" s="18" t="n">
        <v>432.54928776</v>
      </c>
      <c r="H73" s="20" t="n">
        <v>3.93088349</v>
      </c>
      <c r="I73" s="18" t="n">
        <v>406.24511799</v>
      </c>
      <c r="J73" s="20" t="n">
        <v>4.47560937</v>
      </c>
      <c r="K73" s="18" t="n">
        <v>402.09478126</v>
      </c>
      <c r="L73" s="20" t="n">
        <v>11.52150929</v>
      </c>
      <c r="M73" s="18" t="n">
        <v>377.03950285</v>
      </c>
      <c r="N73" s="20" t="n">
        <v>4.79251474</v>
      </c>
      <c r="O73" s="18" t="s">
        <v>481</v>
      </c>
      <c r="P73" s="20" t="s">
        <v>481</v>
      </c>
      <c r="Q73" s="18" t="s">
        <v>481</v>
      </c>
      <c r="R73" s="20" t="s">
        <v>481</v>
      </c>
      <c r="S73" s="18" t="s">
        <v>481</v>
      </c>
      <c r="T73" s="20" t="s">
        <v>481</v>
      </c>
      <c r="U73" s="18" t="n">
        <v>387.48441352</v>
      </c>
      <c r="V73" s="20" t="n">
        <v>14.89315991</v>
      </c>
    </row>
    <row r="74" spans="1:22">
      <c r="A74" s="15" t="s">
        <v>549</v>
      </c>
      <c r="B74" s="17" t="n">
        <v>4692</v>
      </c>
      <c r="C74" s="18">
        <f>(82.0/B74*100)</f>
        <v/>
      </c>
      <c r="D74" s="19" t="n">
        <v>4610</v>
      </c>
      <c r="E74" s="18" t="n">
        <v>419.3451782</v>
      </c>
      <c r="F74" s="20" t="n">
        <v>2.37656494</v>
      </c>
      <c r="G74" s="18" t="n">
        <v>431.43682534</v>
      </c>
      <c r="H74" s="20" t="n">
        <v>3.35403505</v>
      </c>
      <c r="I74" s="18" t="n">
        <v>421.91181426</v>
      </c>
      <c r="J74" s="20" t="n">
        <v>3.41898234</v>
      </c>
      <c r="K74" s="18" t="n">
        <v>407.00686343</v>
      </c>
      <c r="L74" s="20" t="n">
        <v>6.19723486</v>
      </c>
      <c r="M74" s="18" t="s">
        <v>481</v>
      </c>
      <c r="N74" s="20" t="s">
        <v>481</v>
      </c>
      <c r="O74" s="18" t="s">
        <v>481</v>
      </c>
      <c r="P74" s="20" t="s">
        <v>481</v>
      </c>
      <c r="Q74" s="18" t="s">
        <v>481</v>
      </c>
      <c r="R74" s="20" t="s">
        <v>481</v>
      </c>
      <c r="S74" s="18" t="n">
        <v>372.82439777</v>
      </c>
      <c r="T74" s="20" t="n">
        <v>36.06054968</v>
      </c>
      <c r="U74" s="18" t="n">
        <v>353.05251322</v>
      </c>
      <c r="V74" s="20" t="n">
        <v>7.56619575</v>
      </c>
    </row>
    <row r="75" spans="1:22">
      <c r="A75" s="15" t="s">
        <v>550</v>
      </c>
      <c r="B75" s="17" t="n">
        <v>5375</v>
      </c>
      <c r="C75" s="18">
        <f>(270.0/B75*100)</f>
        <v/>
      </c>
      <c r="D75" s="19" t="n">
        <v>5105</v>
      </c>
      <c r="E75" s="18" t="n">
        <v>358.09424641</v>
      </c>
      <c r="F75" s="20" t="n">
        <v>3.00386801</v>
      </c>
      <c r="G75" s="18" t="n">
        <v>384.1478857</v>
      </c>
      <c r="H75" s="20" t="n">
        <v>4.40646464</v>
      </c>
      <c r="I75" s="18" t="n">
        <v>384.62554241</v>
      </c>
      <c r="J75" s="20" t="n">
        <v>4.48674004</v>
      </c>
      <c r="K75" s="18" t="n">
        <v>362.47730286</v>
      </c>
      <c r="L75" s="20" t="n">
        <v>7.0275314</v>
      </c>
      <c r="M75" s="18" t="n">
        <v>327.95996535</v>
      </c>
      <c r="N75" s="20" t="n">
        <v>7.42840697</v>
      </c>
      <c r="O75" s="18" t="s">
        <v>481</v>
      </c>
      <c r="P75" s="20" t="s">
        <v>481</v>
      </c>
      <c r="Q75" s="18" t="s">
        <v>481</v>
      </c>
      <c r="R75" s="20" t="s">
        <v>481</v>
      </c>
      <c r="S75" s="18" t="s">
        <v>481</v>
      </c>
      <c r="T75" s="20" t="s">
        <v>481</v>
      </c>
      <c r="U75" s="18" t="n">
        <v>338.69712151</v>
      </c>
      <c r="V75" s="20" t="n">
        <v>6.95450357</v>
      </c>
    </row>
    <row r="76" spans="1:22">
      <c r="A76" s="15" t="s">
        <v>551</v>
      </c>
      <c r="B76" s="17" t="n">
        <v>14167</v>
      </c>
      <c r="C76" s="18">
        <f>(234.0/B76*100)</f>
        <v/>
      </c>
      <c r="D76" s="19" t="n">
        <v>13933</v>
      </c>
      <c r="E76" s="18" t="n">
        <v>436.13715809</v>
      </c>
      <c r="F76" s="20" t="n">
        <v>2.74678926</v>
      </c>
      <c r="G76" s="18" t="n">
        <v>437.16678397</v>
      </c>
      <c r="H76" s="20" t="n">
        <v>2.89620466</v>
      </c>
      <c r="I76" s="18" t="n">
        <v>423.32196707</v>
      </c>
      <c r="J76" s="20" t="n">
        <v>4.54938384</v>
      </c>
      <c r="K76" s="18" t="n">
        <v>397.00206318</v>
      </c>
      <c r="L76" s="20" t="n">
        <v>7.86851771</v>
      </c>
      <c r="M76" s="18" t="n">
        <v>403.01903176</v>
      </c>
      <c r="N76" s="20" t="n">
        <v>4.98924097</v>
      </c>
      <c r="O76" s="18" t="s">
        <v>481</v>
      </c>
      <c r="P76" s="20" t="s">
        <v>481</v>
      </c>
      <c r="Q76" s="18" t="s">
        <v>481</v>
      </c>
      <c r="R76" s="20" t="s">
        <v>481</v>
      </c>
      <c r="S76" s="18" t="s">
        <v>481</v>
      </c>
      <c r="T76" s="20" t="s">
        <v>481</v>
      </c>
      <c r="U76" s="18" t="n">
        <v>375.29014411</v>
      </c>
      <c r="V76" s="20" t="n">
        <v>9.593496030000001</v>
      </c>
    </row>
    <row r="77" spans="1:22">
      <c r="A77" s="15" t="s">
        <v>552</v>
      </c>
      <c r="B77" s="17" t="n">
        <v>6062</v>
      </c>
      <c r="C77" s="18">
        <f>(238.0/B77*100)</f>
        <v/>
      </c>
      <c r="D77" s="19" t="n">
        <v>5824</v>
      </c>
      <c r="E77" s="18" t="n">
        <v>413.82115764</v>
      </c>
      <c r="F77" s="20" t="n">
        <v>3.50436073</v>
      </c>
      <c r="G77" s="18" t="n">
        <v>442.88347857</v>
      </c>
      <c r="H77" s="20" t="n">
        <v>3.79195434</v>
      </c>
      <c r="I77" s="18" t="n">
        <v>444.34434283</v>
      </c>
      <c r="J77" s="20" t="n">
        <v>4.29196612</v>
      </c>
      <c r="K77" s="18" t="n">
        <v>434.82446795</v>
      </c>
      <c r="L77" s="20" t="n">
        <v>8.57979409</v>
      </c>
      <c r="M77" s="18" t="n">
        <v>371.88816463</v>
      </c>
      <c r="N77" s="20" t="n">
        <v>4.68585368</v>
      </c>
      <c r="O77" s="18" t="s">
        <v>481</v>
      </c>
      <c r="P77" s="20" t="s">
        <v>481</v>
      </c>
      <c r="Q77" s="18" t="s">
        <v>481</v>
      </c>
      <c r="R77" s="20" t="s">
        <v>481</v>
      </c>
      <c r="S77" s="18" t="s">
        <v>481</v>
      </c>
      <c r="T77" s="20" t="s">
        <v>481</v>
      </c>
      <c r="U77" s="18" t="n">
        <v>371.68145994</v>
      </c>
      <c r="V77" s="20" t="n">
        <v>4.92715346</v>
      </c>
    </row>
    <row r="78" spans="1:22">
      <c r="A78" s="15" t="s">
        <v>553</v>
      </c>
      <c r="B78" s="17" t="n">
        <v>5826</v>
      </c>
      <c r="C78" s="18">
        <f>(0.0/B78*100)</f>
        <v/>
      </c>
      <c r="D78" s="19" t="n">
        <v>5826</v>
      </c>
      <c r="E78" s="18" t="n">
        <v>503.21603502</v>
      </c>
      <c r="F78" s="20" t="n">
        <v>4.43091705</v>
      </c>
      <c r="G78" s="18" t="n">
        <v>488.41931988</v>
      </c>
      <c r="H78" s="20" t="n">
        <v>5.23117492</v>
      </c>
      <c r="I78" s="18" t="n">
        <v>472.77037632</v>
      </c>
      <c r="J78" s="20" t="n">
        <v>6.78977214</v>
      </c>
      <c r="K78" s="18" t="n">
        <v>450.00793584</v>
      </c>
      <c r="L78" s="20" t="n">
        <v>20.18472225</v>
      </c>
      <c r="M78" s="18" t="s">
        <v>481</v>
      </c>
      <c r="N78" s="20" t="s">
        <v>481</v>
      </c>
      <c r="O78" s="18" t="s">
        <v>481</v>
      </c>
      <c r="P78" s="20" t="s">
        <v>481</v>
      </c>
      <c r="Q78" s="18" t="n">
        <v>390.3611</v>
      </c>
      <c r="R78" s="20" t="n">
        <v>35.81002551</v>
      </c>
      <c r="S78" s="18" t="n">
        <v>470.97097975</v>
      </c>
      <c r="T78" s="20" t="n">
        <v>57.32551844</v>
      </c>
      <c r="U78" s="18" t="n">
        <v>425.92791932</v>
      </c>
      <c r="V78" s="20" t="n">
        <v>35.41289824</v>
      </c>
    </row>
    <row customHeight="1" ht="25" r="79" spans="1:22">
      <c r="A79" s="15" t="s">
        <v>554</v>
      </c>
      <c r="B79" s="17" t="n">
        <v>1657</v>
      </c>
      <c r="C79" s="18">
        <f>(41.0/B79*100)</f>
        <v/>
      </c>
      <c r="D79" s="19" t="n">
        <v>1616</v>
      </c>
      <c r="E79" s="18" t="n">
        <v>452.65732331</v>
      </c>
      <c r="F79" s="20" t="n">
        <v>7.65580539</v>
      </c>
      <c r="G79" s="18" t="n">
        <v>464.48381022</v>
      </c>
      <c r="H79" s="20" t="n">
        <v>7.44927107</v>
      </c>
      <c r="I79" s="18" t="n">
        <v>452.42239417</v>
      </c>
      <c r="J79" s="20" t="n">
        <v>8.462023110000001</v>
      </c>
      <c r="K79" s="18" t="n">
        <v>470.16643069</v>
      </c>
      <c r="L79" s="20" t="n">
        <v>11.76236387</v>
      </c>
      <c r="M79" s="18" t="s">
        <v>481</v>
      </c>
      <c r="N79" s="20" t="s">
        <v>481</v>
      </c>
      <c r="O79" s="18" t="s">
        <v>481</v>
      </c>
      <c r="P79" s="20" t="s">
        <v>481</v>
      </c>
      <c r="Q79" s="18" t="s">
        <v>481</v>
      </c>
      <c r="R79" s="20" t="s">
        <v>481</v>
      </c>
      <c r="S79" s="18" t="n">
        <v>364.7389</v>
      </c>
      <c r="T79" s="20" t="n">
        <v>21.94597428</v>
      </c>
      <c r="U79" s="18" t="n">
        <v>366.17008876</v>
      </c>
      <c r="V79" s="20" t="n">
        <v>22.71608921</v>
      </c>
    </row>
    <row r="80" spans="1:22">
      <c r="A80" s="15" t="s">
        <v>555</v>
      </c>
      <c r="B80" s="17" t="n">
        <v>7841</v>
      </c>
      <c r="C80" s="18">
        <f>(0.0/B80*100)</f>
        <v/>
      </c>
      <c r="D80" s="19" t="n">
        <v>7841</v>
      </c>
      <c r="E80" s="18" t="n">
        <v>466.31388828</v>
      </c>
      <c r="F80" s="20" t="n">
        <v>4.48371981</v>
      </c>
      <c r="G80" s="18" t="n">
        <v>456.62538457</v>
      </c>
      <c r="H80" s="20" t="n">
        <v>5.04910673</v>
      </c>
      <c r="I80" s="18" t="n">
        <v>435.92686078</v>
      </c>
      <c r="J80" s="20" t="n">
        <v>6.09461167</v>
      </c>
      <c r="K80" s="18" t="n">
        <v>470.81960106</v>
      </c>
      <c r="L80" s="20" t="n">
        <v>13.84524067</v>
      </c>
      <c r="M80" s="18" t="s">
        <v>481</v>
      </c>
      <c r="N80" s="20" t="s">
        <v>481</v>
      </c>
      <c r="O80" s="18" t="s">
        <v>481</v>
      </c>
      <c r="P80" s="20" t="s">
        <v>481</v>
      </c>
      <c r="Q80" s="18" t="s">
        <v>481</v>
      </c>
      <c r="R80" s="20" t="s">
        <v>481</v>
      </c>
      <c r="S80" s="18" t="s">
        <v>481</v>
      </c>
      <c r="T80" s="20" t="s">
        <v>481</v>
      </c>
      <c r="U80" s="18" t="n">
        <v>427.35540182</v>
      </c>
      <c r="V80" s="20" t="n">
        <v>55.11539778</v>
      </c>
    </row>
    <row r="81" spans="1:22">
      <c r="A81" s="23" t="s">
        <v>556</v>
      </c>
      <c r="B81" s="17" t="n">
        <v>8861</v>
      </c>
      <c r="C81" s="18">
        <f>(82.0/B81*100)</f>
        <v/>
      </c>
      <c r="D81" s="19" t="n">
        <v>8779</v>
      </c>
      <c r="E81" s="18" t="n">
        <v>455.1199601</v>
      </c>
      <c r="F81" s="20" t="n">
        <v>3.46839948</v>
      </c>
      <c r="G81" s="18" t="n">
        <v>452.22401479</v>
      </c>
      <c r="H81" s="20" t="n">
        <v>3.93758943</v>
      </c>
      <c r="I81" s="18" t="n">
        <v>441.96027389</v>
      </c>
      <c r="J81" s="20" t="n">
        <v>5.11014583</v>
      </c>
      <c r="K81" s="18" t="n">
        <v>428.043129</v>
      </c>
      <c r="L81" s="20" t="n">
        <v>16.45472824</v>
      </c>
      <c r="M81" s="18" t="n">
        <v>398.96231336</v>
      </c>
      <c r="N81" s="20" t="n">
        <v>5.16401149</v>
      </c>
      <c r="O81" s="18" t="s">
        <v>481</v>
      </c>
      <c r="P81" s="20" t="s">
        <v>481</v>
      </c>
      <c r="Q81" s="18" t="s">
        <v>481</v>
      </c>
      <c r="R81" s="20" t="s">
        <v>481</v>
      </c>
      <c r="S81" s="18" t="s">
        <v>481</v>
      </c>
      <c r="T81" s="20" t="s">
        <v>481</v>
      </c>
      <c r="U81" s="18" t="n">
        <v>373.55104854</v>
      </c>
      <c r="V81" s="20" t="n">
        <v>19.28468801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802</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510.33500436</v>
      </c>
      <c r="F7" s="20" t="n">
        <v>2.17727923</v>
      </c>
      <c r="G7" s="18" t="n">
        <v>506.41041358</v>
      </c>
      <c r="H7" s="20" t="n">
        <v>2.96144505</v>
      </c>
      <c r="I7" s="18" t="n">
        <v>484.43548703</v>
      </c>
      <c r="J7" s="20" t="n">
        <v>4.10396273</v>
      </c>
      <c r="K7" s="18" t="n">
        <v>475.94739502</v>
      </c>
      <c r="L7" s="20" t="n">
        <v>9.59422256</v>
      </c>
      <c r="M7" s="18" t="n">
        <v>447.9744125</v>
      </c>
      <c r="N7" s="20" t="n">
        <v>3.96785557</v>
      </c>
      <c r="O7" s="18" t="s">
        <v>481</v>
      </c>
      <c r="P7" s="20" t="s">
        <v>481</v>
      </c>
      <c r="Q7" s="18" t="s">
        <v>481</v>
      </c>
      <c r="R7" s="20" t="s">
        <v>481</v>
      </c>
      <c r="S7" s="18" t="s">
        <v>481</v>
      </c>
      <c r="T7" s="20" t="s">
        <v>481</v>
      </c>
      <c r="U7" s="18" t="n">
        <v>469.73554716</v>
      </c>
      <c r="V7" s="20" t="n">
        <v>7.18959363</v>
      </c>
    </row>
    <row r="8" spans="1:22">
      <c r="A8" s="15" t="s">
        <v>483</v>
      </c>
      <c r="B8" s="17" t="n">
        <v>7007</v>
      </c>
      <c r="C8" s="18">
        <f>(84.0/B8*100)</f>
        <v/>
      </c>
      <c r="D8" s="19" t="n">
        <v>6923</v>
      </c>
      <c r="E8" s="18" t="n">
        <v>487.9165306</v>
      </c>
      <c r="F8" s="20" t="n">
        <v>5.56337627</v>
      </c>
      <c r="G8" s="18" t="n">
        <v>509.07042895</v>
      </c>
      <c r="H8" s="20" t="n">
        <v>4.43388408</v>
      </c>
      <c r="I8" s="18" t="n">
        <v>520.04750384</v>
      </c>
      <c r="J8" s="20" t="n">
        <v>4.29219807</v>
      </c>
      <c r="K8" s="18" t="n">
        <v>522.3929970299999</v>
      </c>
      <c r="L8" s="20" t="n">
        <v>3.75163508</v>
      </c>
      <c r="M8" s="18" t="n">
        <v>436.4198708</v>
      </c>
      <c r="N8" s="20" t="n">
        <v>3.89765197</v>
      </c>
      <c r="O8" s="18" t="s">
        <v>481</v>
      </c>
      <c r="P8" s="20" t="s">
        <v>481</v>
      </c>
      <c r="Q8" s="18" t="s">
        <v>481</v>
      </c>
      <c r="R8" s="20" t="s">
        <v>481</v>
      </c>
      <c r="S8" s="18" t="s">
        <v>481</v>
      </c>
      <c r="T8" s="20" t="s">
        <v>481</v>
      </c>
      <c r="U8" s="18" t="n">
        <v>437.84309958</v>
      </c>
      <c r="V8" s="20" t="n">
        <v>7.97664302</v>
      </c>
    </row>
    <row r="9" spans="1:22">
      <c r="A9" s="15" t="s">
        <v>484</v>
      </c>
      <c r="B9" s="17" t="n">
        <v>9651</v>
      </c>
      <c r="C9" s="18">
        <f>(674.0/B9*100)</f>
        <v/>
      </c>
      <c r="D9" s="19" t="n">
        <v>8977</v>
      </c>
      <c r="E9" s="18" t="n">
        <v>501.25936853</v>
      </c>
      <c r="F9" s="20" t="n">
        <v>4.37385078</v>
      </c>
      <c r="G9" s="18" t="n">
        <v>521.84292127</v>
      </c>
      <c r="H9" s="20" t="n">
        <v>2.87880724</v>
      </c>
      <c r="I9" s="18" t="n">
        <v>537.72156861</v>
      </c>
      <c r="J9" s="20" t="n">
        <v>2.80340577</v>
      </c>
      <c r="K9" s="18" t="n">
        <v>540.91698995</v>
      </c>
      <c r="L9" s="20" t="n">
        <v>3.56766653</v>
      </c>
      <c r="M9" s="18" t="n">
        <v>416.22075865</v>
      </c>
      <c r="N9" s="20" t="n">
        <v>6.04975957</v>
      </c>
      <c r="O9" s="18" t="s">
        <v>481</v>
      </c>
      <c r="P9" s="20" t="s">
        <v>481</v>
      </c>
      <c r="Q9" s="18" t="s">
        <v>481</v>
      </c>
      <c r="R9" s="20" t="s">
        <v>481</v>
      </c>
      <c r="S9" s="18" t="s">
        <v>481</v>
      </c>
      <c r="T9" s="20" t="s">
        <v>481</v>
      </c>
      <c r="U9" s="18" t="n">
        <v>426.80603748</v>
      </c>
      <c r="V9" s="20" t="n">
        <v>6.25021472</v>
      </c>
    </row>
    <row r="10" spans="1:22">
      <c r="A10" s="15" t="s">
        <v>485</v>
      </c>
      <c r="B10" s="17" t="n">
        <v>20058</v>
      </c>
      <c r="C10" s="18">
        <f>(550.0/B10*100)</f>
        <v/>
      </c>
      <c r="D10" s="19" t="n">
        <v>19508</v>
      </c>
      <c r="E10" s="18" t="n">
        <v>526.29882338</v>
      </c>
      <c r="F10" s="20" t="n">
        <v>2.77357384</v>
      </c>
      <c r="G10" s="18" t="n">
        <v>521.03930043</v>
      </c>
      <c r="H10" s="20" t="n">
        <v>3.08519608</v>
      </c>
      <c r="I10" s="18" t="n">
        <v>510.51385363</v>
      </c>
      <c r="J10" s="20" t="n">
        <v>4.109767</v>
      </c>
      <c r="K10" s="18" t="n">
        <v>506.76345887</v>
      </c>
      <c r="L10" s="20" t="n">
        <v>7.58682547</v>
      </c>
      <c r="M10" s="18" t="n">
        <v>457.66484393</v>
      </c>
      <c r="N10" s="20" t="n">
        <v>6.03159435</v>
      </c>
      <c r="O10" s="18" t="s">
        <v>481</v>
      </c>
      <c r="P10" s="20" t="s">
        <v>481</v>
      </c>
      <c r="Q10" s="18" t="s">
        <v>481</v>
      </c>
      <c r="R10" s="20" t="s">
        <v>481</v>
      </c>
      <c r="S10" s="18" t="s">
        <v>481</v>
      </c>
      <c r="T10" s="20" t="s">
        <v>481</v>
      </c>
      <c r="U10" s="18" t="n">
        <v>462.78623838</v>
      </c>
      <c r="V10" s="20" t="n">
        <v>9.269341170000001</v>
      </c>
    </row>
    <row r="11" spans="1:22">
      <c r="A11" s="15" t="s">
        <v>486</v>
      </c>
      <c r="B11" s="17" t="n">
        <v>7053</v>
      </c>
      <c r="C11" s="18">
        <f>(125.0/B11*100)</f>
        <v/>
      </c>
      <c r="D11" s="19" t="n">
        <v>6928</v>
      </c>
      <c r="E11" s="18" t="n">
        <v>427.30369974</v>
      </c>
      <c r="F11" s="20" t="n">
        <v>2.97958941</v>
      </c>
      <c r="G11" s="18" t="n">
        <v>439.60927971</v>
      </c>
      <c r="H11" s="20" t="n">
        <v>3.24528219</v>
      </c>
      <c r="I11" s="18" t="n">
        <v>422.75536529</v>
      </c>
      <c r="J11" s="20" t="n">
        <v>4.97714733</v>
      </c>
      <c r="K11" s="18" t="n">
        <v>404.51307418</v>
      </c>
      <c r="L11" s="20" t="n">
        <v>10.39763948</v>
      </c>
      <c r="M11" s="18" t="n">
        <v>381.61604453</v>
      </c>
      <c r="N11" s="20" t="n">
        <v>5.27695564</v>
      </c>
      <c r="O11" s="18" t="s">
        <v>481</v>
      </c>
      <c r="P11" s="20" t="s">
        <v>481</v>
      </c>
      <c r="Q11" s="18" t="s">
        <v>481</v>
      </c>
      <c r="R11" s="20" t="s">
        <v>481</v>
      </c>
      <c r="S11" s="18" t="s">
        <v>481</v>
      </c>
      <c r="T11" s="20" t="s">
        <v>481</v>
      </c>
      <c r="U11" s="18" t="n">
        <v>386.58885658</v>
      </c>
      <c r="V11" s="20" t="n">
        <v>7.26001728</v>
      </c>
    </row>
    <row r="12" spans="1:22">
      <c r="A12" s="15" t="s">
        <v>487</v>
      </c>
      <c r="B12" s="17" t="n">
        <v>6894</v>
      </c>
      <c r="C12" s="18">
        <f>(59.0/B12*100)</f>
        <v/>
      </c>
      <c r="D12" s="19" t="n">
        <v>6835</v>
      </c>
      <c r="E12" s="18" t="n">
        <v>479.24415627</v>
      </c>
      <c r="F12" s="20" t="n">
        <v>3.43735326</v>
      </c>
      <c r="G12" s="18" t="n">
        <v>498.82791323</v>
      </c>
      <c r="H12" s="20" t="n">
        <v>3.42528799</v>
      </c>
      <c r="I12" s="18" t="n">
        <v>503.80236924</v>
      </c>
      <c r="J12" s="20" t="n">
        <v>2.89022397</v>
      </c>
      <c r="K12" s="18" t="n">
        <v>506.95981033</v>
      </c>
      <c r="L12" s="20" t="n">
        <v>4.25738692</v>
      </c>
      <c r="M12" s="18" t="n">
        <v>424.64340274</v>
      </c>
      <c r="N12" s="20" t="n">
        <v>6.97346529</v>
      </c>
      <c r="O12" s="18" t="s">
        <v>481</v>
      </c>
      <c r="P12" s="20" t="s">
        <v>481</v>
      </c>
      <c r="Q12" s="18" t="s">
        <v>481</v>
      </c>
      <c r="R12" s="20" t="s">
        <v>481</v>
      </c>
      <c r="S12" s="18" t="s">
        <v>481</v>
      </c>
      <c r="T12" s="20" t="s">
        <v>481</v>
      </c>
      <c r="U12" s="18" t="n">
        <v>394.71389624</v>
      </c>
      <c r="V12" s="20" t="n">
        <v>11.92609202</v>
      </c>
    </row>
    <row r="13" spans="1:22">
      <c r="A13" s="15" t="s">
        <v>488</v>
      </c>
      <c r="B13" s="17" t="n">
        <v>7161</v>
      </c>
      <c r="C13" s="18">
        <f>(172.0/B13*100)</f>
        <v/>
      </c>
      <c r="D13" s="19" t="n">
        <v>6989</v>
      </c>
      <c r="E13" s="18" t="n">
        <v>518.18070835</v>
      </c>
      <c r="F13" s="20" t="n">
        <v>2.96521564</v>
      </c>
      <c r="G13" s="18" t="n">
        <v>516.91846183</v>
      </c>
      <c r="H13" s="20" t="n">
        <v>2.28026602</v>
      </c>
      <c r="I13" s="18" t="n">
        <v>502.60481514</v>
      </c>
      <c r="J13" s="20" t="n">
        <v>4.74607315</v>
      </c>
      <c r="K13" s="18" t="n">
        <v>498.27456363</v>
      </c>
      <c r="L13" s="20" t="n">
        <v>10.18905208</v>
      </c>
      <c r="M13" s="18" t="n">
        <v>455.80166196</v>
      </c>
      <c r="N13" s="20" t="n">
        <v>7.99019283</v>
      </c>
      <c r="O13" s="18" t="s">
        <v>481</v>
      </c>
      <c r="P13" s="20" t="s">
        <v>481</v>
      </c>
      <c r="Q13" s="18" t="s">
        <v>481</v>
      </c>
      <c r="R13" s="20" t="s">
        <v>481</v>
      </c>
      <c r="S13" s="18" t="s">
        <v>481</v>
      </c>
      <c r="T13" s="20" t="s">
        <v>481</v>
      </c>
      <c r="U13" s="18" t="n">
        <v>439.52558375</v>
      </c>
      <c r="V13" s="20" t="n">
        <v>11.12968198</v>
      </c>
    </row>
    <row r="14" spans="1:22">
      <c r="A14" s="15" t="s">
        <v>489</v>
      </c>
      <c r="B14" s="17" t="n">
        <v>5587</v>
      </c>
      <c r="C14" s="18">
        <f>(79.0/B14*100)</f>
        <v/>
      </c>
      <c r="D14" s="19" t="n">
        <v>5508</v>
      </c>
      <c r="E14" s="18" t="n">
        <v>528.26366062</v>
      </c>
      <c r="F14" s="20" t="n">
        <v>3.18475005</v>
      </c>
      <c r="G14" s="18" t="n">
        <v>523.17703049</v>
      </c>
      <c r="H14" s="20" t="n">
        <v>2.47181701</v>
      </c>
      <c r="I14" s="18" t="n">
        <v>509.59648891</v>
      </c>
      <c r="J14" s="20" t="n">
        <v>3.45348943</v>
      </c>
      <c r="K14" s="18" t="n">
        <v>523.204685</v>
      </c>
      <c r="L14" s="20" t="n">
        <v>5.57358051</v>
      </c>
      <c r="M14" s="18" t="n">
        <v>457.2678843</v>
      </c>
      <c r="N14" s="20" t="n">
        <v>9.76355004</v>
      </c>
      <c r="O14" s="18" t="s">
        <v>481</v>
      </c>
      <c r="P14" s="20" t="s">
        <v>481</v>
      </c>
      <c r="Q14" s="18" t="s">
        <v>481</v>
      </c>
      <c r="R14" s="20" t="s">
        <v>481</v>
      </c>
      <c r="S14" s="18" t="s">
        <v>481</v>
      </c>
      <c r="T14" s="20" t="s">
        <v>481</v>
      </c>
      <c r="U14" s="18" t="n">
        <v>463.61838605</v>
      </c>
      <c r="V14" s="20" t="n">
        <v>11.50251401</v>
      </c>
    </row>
    <row r="15" spans="1:22">
      <c r="A15" s="15" t="s">
        <v>490</v>
      </c>
      <c r="B15" s="17" t="n">
        <v>5882</v>
      </c>
      <c r="C15" s="18">
        <f>(74.0/B15*100)</f>
        <v/>
      </c>
      <c r="D15" s="19" t="n">
        <v>5808</v>
      </c>
      <c r="E15" s="18" t="n">
        <v>518.10036756</v>
      </c>
      <c r="F15" s="20" t="n">
        <v>2.676692</v>
      </c>
      <c r="G15" s="18" t="n">
        <v>516.75983666</v>
      </c>
      <c r="H15" s="20" t="n">
        <v>2.59635935</v>
      </c>
      <c r="I15" s="18" t="n">
        <v>500.42600908</v>
      </c>
      <c r="J15" s="20" t="n">
        <v>4.10107027</v>
      </c>
      <c r="K15" s="18" t="n">
        <v>471.55398001</v>
      </c>
      <c r="L15" s="20" t="n">
        <v>8.011168440000001</v>
      </c>
      <c r="M15" s="18" t="n">
        <v>424.25667471</v>
      </c>
      <c r="N15" s="20" t="n">
        <v>10.82348656</v>
      </c>
      <c r="O15" s="18" t="s">
        <v>481</v>
      </c>
      <c r="P15" s="20" t="s">
        <v>481</v>
      </c>
      <c r="Q15" s="18" t="s">
        <v>481</v>
      </c>
      <c r="R15" s="20" t="s">
        <v>481</v>
      </c>
      <c r="S15" s="18" t="s">
        <v>481</v>
      </c>
      <c r="T15" s="20" t="s">
        <v>481</v>
      </c>
      <c r="U15" s="18" t="n">
        <v>455.20349748</v>
      </c>
      <c r="V15" s="20" t="n">
        <v>9.3092063</v>
      </c>
    </row>
    <row r="16" spans="1:22">
      <c r="A16" s="15" t="s">
        <v>491</v>
      </c>
      <c r="B16" s="17" t="n">
        <v>6108</v>
      </c>
      <c r="C16" s="18">
        <f>(127.0/B16*100)</f>
        <v/>
      </c>
      <c r="D16" s="19" t="n">
        <v>5981</v>
      </c>
      <c r="E16" s="18" t="n">
        <v>500.81788297</v>
      </c>
      <c r="F16" s="20" t="n">
        <v>3.15984003</v>
      </c>
      <c r="G16" s="18" t="n">
        <v>509.65579846</v>
      </c>
      <c r="H16" s="20" t="n">
        <v>2.66117105</v>
      </c>
      <c r="I16" s="18" t="n">
        <v>507.64934773</v>
      </c>
      <c r="J16" s="20" t="n">
        <v>3.26233394</v>
      </c>
      <c r="K16" s="18" t="n">
        <v>505.63630689</v>
      </c>
      <c r="L16" s="20" t="n">
        <v>4.82239074</v>
      </c>
      <c r="M16" s="18" t="n">
        <v>392.25010125</v>
      </c>
      <c r="N16" s="20" t="n">
        <v>6.28627534</v>
      </c>
      <c r="O16" s="18" t="s">
        <v>481</v>
      </c>
      <c r="P16" s="20" t="s">
        <v>481</v>
      </c>
      <c r="Q16" s="18" t="s">
        <v>481</v>
      </c>
      <c r="R16" s="20" t="s">
        <v>481</v>
      </c>
      <c r="S16" s="18" t="s">
        <v>481</v>
      </c>
      <c r="T16" s="20" t="s">
        <v>481</v>
      </c>
      <c r="U16" s="18" t="n">
        <v>423.78492855</v>
      </c>
      <c r="V16" s="20" t="n">
        <v>8.9973615</v>
      </c>
    </row>
    <row r="17" spans="1:22">
      <c r="A17" s="15" t="s">
        <v>492</v>
      </c>
      <c r="B17" s="17" t="n">
        <v>6504</v>
      </c>
      <c r="C17" s="18">
        <f>(1512.0/B17*100)</f>
        <v/>
      </c>
      <c r="D17" s="19" t="n">
        <v>4992</v>
      </c>
      <c r="E17" s="18" t="n">
        <v>498.78568455</v>
      </c>
      <c r="F17" s="20" t="n">
        <v>4.44791577</v>
      </c>
      <c r="G17" s="18" t="n">
        <v>521.90133359</v>
      </c>
      <c r="H17" s="20" t="n">
        <v>4.28719326</v>
      </c>
      <c r="I17" s="18" t="n">
        <v>523.07820469</v>
      </c>
      <c r="J17" s="20" t="n">
        <v>3.19802368</v>
      </c>
      <c r="K17" s="18" t="n">
        <v>522.08591567</v>
      </c>
      <c r="L17" s="20" t="n">
        <v>4.58865657</v>
      </c>
      <c r="M17" s="18" t="n">
        <v>437.56462066</v>
      </c>
      <c r="N17" s="20" t="n">
        <v>9.030836430000001</v>
      </c>
      <c r="O17" s="18" t="s">
        <v>481</v>
      </c>
      <c r="P17" s="20" t="s">
        <v>481</v>
      </c>
      <c r="Q17" s="18" t="s">
        <v>481</v>
      </c>
      <c r="R17" s="20" t="s">
        <v>481</v>
      </c>
      <c r="S17" s="18" t="s">
        <v>481</v>
      </c>
      <c r="T17" s="20" t="s">
        <v>481</v>
      </c>
      <c r="U17" s="18" t="n">
        <v>452.10056188</v>
      </c>
      <c r="V17" s="20" t="n">
        <v>6.14824457</v>
      </c>
    </row>
    <row r="18" spans="1:22">
      <c r="A18" s="15" t="s">
        <v>493</v>
      </c>
      <c r="B18" s="17" t="n">
        <v>5532</v>
      </c>
      <c r="C18" s="18">
        <f>(30.0/B18*100)</f>
        <v/>
      </c>
      <c r="D18" s="19" t="n">
        <v>5502</v>
      </c>
      <c r="E18" s="18" t="n">
        <v>455.34908132</v>
      </c>
      <c r="F18" s="20" t="n">
        <v>4.05149093</v>
      </c>
      <c r="G18" s="18" t="n">
        <v>462.30495229</v>
      </c>
      <c r="H18" s="20" t="n">
        <v>4.36298851</v>
      </c>
      <c r="I18" s="18" t="n">
        <v>462.30251458</v>
      </c>
      <c r="J18" s="20" t="n">
        <v>6.09260717</v>
      </c>
      <c r="K18" s="18" t="n">
        <v>455.2961665</v>
      </c>
      <c r="L18" s="20" t="n">
        <v>6.32133763</v>
      </c>
      <c r="M18" s="18" t="n">
        <v>391.0034032</v>
      </c>
      <c r="N18" s="20" t="n">
        <v>9.97945679</v>
      </c>
      <c r="O18" s="18" t="s">
        <v>481</v>
      </c>
      <c r="P18" s="20" t="s">
        <v>481</v>
      </c>
      <c r="Q18" s="18" t="s">
        <v>481</v>
      </c>
      <c r="R18" s="20" t="s">
        <v>481</v>
      </c>
      <c r="S18" s="18" t="s">
        <v>481</v>
      </c>
      <c r="T18" s="20" t="s">
        <v>481</v>
      </c>
      <c r="U18" s="18" t="n">
        <v>386.5183365</v>
      </c>
      <c r="V18" s="20" t="n">
        <v>10.64269556</v>
      </c>
    </row>
    <row r="19" spans="1:22">
      <c r="A19" s="15" t="s">
        <v>494</v>
      </c>
      <c r="B19" s="17" t="n">
        <v>5658</v>
      </c>
      <c r="C19" s="18">
        <f>(221.0/B19*100)</f>
        <v/>
      </c>
      <c r="D19" s="19" t="n">
        <v>5437</v>
      </c>
      <c r="E19" s="18" t="n">
        <v>471.39657498</v>
      </c>
      <c r="F19" s="20" t="n">
        <v>4.47498086</v>
      </c>
      <c r="G19" s="18" t="n">
        <v>482.43109719</v>
      </c>
      <c r="H19" s="20" t="n">
        <v>3.86316332</v>
      </c>
      <c r="I19" s="18" t="n">
        <v>483.47123609</v>
      </c>
      <c r="J19" s="20" t="n">
        <v>3.86473293</v>
      </c>
      <c r="K19" s="18" t="n">
        <v>496.72515412</v>
      </c>
      <c r="L19" s="20" t="n">
        <v>5.16072463</v>
      </c>
      <c r="M19" s="18" t="n">
        <v>469.44549655</v>
      </c>
      <c r="N19" s="20" t="n">
        <v>7.71795137</v>
      </c>
      <c r="O19" s="18" t="s">
        <v>481</v>
      </c>
      <c r="P19" s="20" t="s">
        <v>481</v>
      </c>
      <c r="Q19" s="18" t="s">
        <v>481</v>
      </c>
      <c r="R19" s="20" t="s">
        <v>481</v>
      </c>
      <c r="S19" s="18" t="s">
        <v>481</v>
      </c>
      <c r="T19" s="20" t="s">
        <v>481</v>
      </c>
      <c r="U19" s="18" t="n">
        <v>414.03921694</v>
      </c>
      <c r="V19" s="20" t="n">
        <v>9.89677217</v>
      </c>
    </row>
    <row r="20" spans="1:22">
      <c r="A20" s="15" t="s">
        <v>495</v>
      </c>
      <c r="B20" s="17" t="n">
        <v>3371</v>
      </c>
      <c r="C20" s="18">
        <f>(75.0/B20*100)</f>
        <v/>
      </c>
      <c r="D20" s="19" t="n">
        <v>3296</v>
      </c>
      <c r="E20" s="18" t="n">
        <v>492.51278285</v>
      </c>
      <c r="F20" s="20" t="n">
        <v>2.92371063</v>
      </c>
      <c r="G20" s="18" t="n">
        <v>495.32914021</v>
      </c>
      <c r="H20" s="20" t="n">
        <v>3.20216383</v>
      </c>
      <c r="I20" s="18" t="n">
        <v>490.11094603</v>
      </c>
      <c r="J20" s="20" t="n">
        <v>5.31372599</v>
      </c>
      <c r="K20" s="18" t="n">
        <v>497.63213946</v>
      </c>
      <c r="L20" s="20" t="n">
        <v>11.18240228</v>
      </c>
      <c r="M20" s="18" t="n">
        <v>438.43210807</v>
      </c>
      <c r="N20" s="20" t="n">
        <v>7.17346823</v>
      </c>
      <c r="O20" s="18" t="s">
        <v>481</v>
      </c>
      <c r="P20" s="20" t="s">
        <v>481</v>
      </c>
      <c r="Q20" s="18" t="s">
        <v>481</v>
      </c>
      <c r="R20" s="20" t="s">
        <v>481</v>
      </c>
      <c r="S20" s="18" t="s">
        <v>481</v>
      </c>
      <c r="T20" s="20" t="s">
        <v>481</v>
      </c>
      <c r="U20" s="18" t="n">
        <v>439.97141182</v>
      </c>
      <c r="V20" s="20" t="n">
        <v>18.91363503</v>
      </c>
    </row>
    <row r="21" spans="1:22">
      <c r="A21" s="15" t="s">
        <v>496</v>
      </c>
      <c r="B21" s="17" t="n">
        <v>5741</v>
      </c>
      <c r="C21" s="18">
        <f>(49.0/B21*100)</f>
        <v/>
      </c>
      <c r="D21" s="19" t="n">
        <v>5692</v>
      </c>
      <c r="E21" s="18" t="n">
        <v>506.25393455</v>
      </c>
      <c r="F21" s="20" t="n">
        <v>2.63278067</v>
      </c>
      <c r="G21" s="18" t="n">
        <v>519.2677785</v>
      </c>
      <c r="H21" s="20" t="n">
        <v>2.74659465</v>
      </c>
      <c r="I21" s="18" t="n">
        <v>502.90429961</v>
      </c>
      <c r="J21" s="20" t="n">
        <v>3.40057013</v>
      </c>
      <c r="K21" s="18" t="n">
        <v>494.10523113</v>
      </c>
      <c r="L21" s="20" t="n">
        <v>5.27870449</v>
      </c>
      <c r="M21" s="18" t="n">
        <v>453.31234764</v>
      </c>
      <c r="N21" s="20" t="n">
        <v>6.2921512</v>
      </c>
      <c r="O21" s="18" t="s">
        <v>481</v>
      </c>
      <c r="P21" s="20" t="s">
        <v>481</v>
      </c>
      <c r="Q21" s="18" t="s">
        <v>481</v>
      </c>
      <c r="R21" s="20" t="s">
        <v>481</v>
      </c>
      <c r="S21" s="18" t="s">
        <v>481</v>
      </c>
      <c r="T21" s="20" t="s">
        <v>481</v>
      </c>
      <c r="U21" s="18" t="n">
        <v>483.53666723</v>
      </c>
      <c r="V21" s="20" t="n">
        <v>14.60539823</v>
      </c>
    </row>
    <row r="22" spans="1:22">
      <c r="A22" s="15" t="s">
        <v>497</v>
      </c>
      <c r="B22" s="17" t="n">
        <v>6598</v>
      </c>
      <c r="C22" s="18">
        <f>(36.0/B22*100)</f>
        <v/>
      </c>
      <c r="D22" s="19" t="n">
        <v>6562</v>
      </c>
      <c r="E22" s="18" t="n">
        <v>470.73511747</v>
      </c>
      <c r="F22" s="20" t="n">
        <v>4.77439295</v>
      </c>
      <c r="G22" s="18" t="n">
        <v>485.66401</v>
      </c>
      <c r="H22" s="20" t="n">
        <v>4.87138781</v>
      </c>
      <c r="I22" s="18" t="n">
        <v>483.1279717</v>
      </c>
      <c r="J22" s="20" t="n">
        <v>4.20914902</v>
      </c>
      <c r="K22" s="18" t="n">
        <v>483.15232956</v>
      </c>
      <c r="L22" s="20" t="n">
        <v>6.26752681</v>
      </c>
      <c r="M22" s="18" t="n">
        <v>421.41018908</v>
      </c>
      <c r="N22" s="20" t="n">
        <v>15.0936442</v>
      </c>
      <c r="O22" s="18" t="s">
        <v>481</v>
      </c>
      <c r="P22" s="20" t="s">
        <v>481</v>
      </c>
      <c r="Q22" s="18" t="n">
        <v>465.3184081</v>
      </c>
      <c r="R22" s="20" t="n">
        <v>9.52311205</v>
      </c>
      <c r="S22" s="18" t="s">
        <v>481</v>
      </c>
      <c r="T22" s="20" t="s">
        <v>481</v>
      </c>
      <c r="U22" s="18" t="n">
        <v>383.02151332</v>
      </c>
      <c r="V22" s="20" t="n">
        <v>9.55724017</v>
      </c>
    </row>
    <row r="23" spans="1:22">
      <c r="A23" s="15" t="s">
        <v>498</v>
      </c>
      <c r="B23" s="17" t="n">
        <v>11583</v>
      </c>
      <c r="C23" s="18">
        <f>(243.0/B23*100)</f>
        <v/>
      </c>
      <c r="D23" s="19" t="n">
        <v>11340</v>
      </c>
      <c r="E23" s="18" t="n">
        <v>483.2622081</v>
      </c>
      <c r="F23" s="20" t="n">
        <v>3.92468998</v>
      </c>
      <c r="G23" s="18" t="n">
        <v>504.1717736</v>
      </c>
      <c r="H23" s="20" t="n">
        <v>3.88292267</v>
      </c>
      <c r="I23" s="18" t="n">
        <v>494.81664134</v>
      </c>
      <c r="J23" s="20" t="n">
        <v>4.55176515</v>
      </c>
      <c r="K23" s="18" t="n">
        <v>492.13999134</v>
      </c>
      <c r="L23" s="20" t="n">
        <v>6.92398364</v>
      </c>
      <c r="M23" s="18" t="n">
        <v>456.42298295</v>
      </c>
      <c r="N23" s="20" t="n">
        <v>6.22776086</v>
      </c>
      <c r="O23" s="18" t="s">
        <v>481</v>
      </c>
      <c r="P23" s="20" t="s">
        <v>481</v>
      </c>
      <c r="Q23" s="18" t="s">
        <v>481</v>
      </c>
      <c r="R23" s="20" t="s">
        <v>481</v>
      </c>
      <c r="S23" s="18" t="s">
        <v>481</v>
      </c>
      <c r="T23" s="20" t="s">
        <v>481</v>
      </c>
      <c r="U23" s="18" t="n">
        <v>437.42145315</v>
      </c>
      <c r="V23" s="20" t="n">
        <v>8.827988120000001</v>
      </c>
    </row>
    <row r="24" spans="1:22">
      <c r="A24" s="15" t="s">
        <v>499</v>
      </c>
      <c r="B24" s="17" t="n">
        <v>6647</v>
      </c>
      <c r="C24" s="18">
        <f>(7.0/B24*100)</f>
        <v/>
      </c>
      <c r="D24" s="19" t="n">
        <v>6640</v>
      </c>
      <c r="E24" s="18" t="n">
        <v>537.35112701</v>
      </c>
      <c r="F24" s="20" t="n">
        <v>3.75693348</v>
      </c>
      <c r="G24" s="18" t="n">
        <v>540.22857131</v>
      </c>
      <c r="H24" s="20" t="n">
        <v>3.37342171</v>
      </c>
      <c r="I24" s="18" t="n">
        <v>530.14868001</v>
      </c>
      <c r="J24" s="20" t="n">
        <v>3.9316676</v>
      </c>
      <c r="K24" s="18" t="n">
        <v>496.63787645</v>
      </c>
      <c r="L24" s="20" t="n">
        <v>8.58302202</v>
      </c>
      <c r="M24" s="18" t="n">
        <v>484.53808905</v>
      </c>
      <c r="N24" s="20" t="n">
        <v>15.38063095</v>
      </c>
      <c r="O24" s="18" t="s">
        <v>481</v>
      </c>
      <c r="P24" s="20" t="s">
        <v>481</v>
      </c>
      <c r="Q24" s="18" t="s">
        <v>481</v>
      </c>
      <c r="R24" s="20" t="s">
        <v>481</v>
      </c>
      <c r="S24" s="18" t="s">
        <v>481</v>
      </c>
      <c r="T24" s="20" t="s">
        <v>481</v>
      </c>
      <c r="U24" s="18" t="n">
        <v>466.13508969</v>
      </c>
      <c r="V24" s="20" t="n">
        <v>12.61655629</v>
      </c>
    </row>
    <row r="25" spans="1:22">
      <c r="A25" s="15" t="s">
        <v>500</v>
      </c>
      <c r="B25" s="17" t="n">
        <v>5581</v>
      </c>
      <c r="C25" s="18">
        <f>(25.0/B25*100)</f>
        <v/>
      </c>
      <c r="D25" s="19" t="n">
        <v>5556</v>
      </c>
      <c r="E25" s="18" t="n">
        <v>540.8063068500001</v>
      </c>
      <c r="F25" s="20" t="n">
        <v>4.35992117</v>
      </c>
      <c r="G25" s="18" t="n">
        <v>534.83520815</v>
      </c>
      <c r="H25" s="20" t="n">
        <v>3.85559842</v>
      </c>
      <c r="I25" s="18" t="n">
        <v>512.3284674</v>
      </c>
      <c r="J25" s="20" t="n">
        <v>4.59421623</v>
      </c>
      <c r="K25" s="18" t="n">
        <v>504.88038967</v>
      </c>
      <c r="L25" s="20" t="n">
        <v>12.02565368</v>
      </c>
      <c r="M25" s="18" t="n">
        <v>433.74903496</v>
      </c>
      <c r="N25" s="20" t="n">
        <v>6.33413158</v>
      </c>
      <c r="O25" s="18" t="s">
        <v>481</v>
      </c>
      <c r="P25" s="20" t="s">
        <v>481</v>
      </c>
      <c r="Q25" s="18" t="s">
        <v>481</v>
      </c>
      <c r="R25" s="20" t="s">
        <v>481</v>
      </c>
      <c r="S25" s="18" t="s">
        <v>481</v>
      </c>
      <c r="T25" s="20" t="s">
        <v>481</v>
      </c>
      <c r="U25" s="18" t="n">
        <v>515.07581212</v>
      </c>
      <c r="V25" s="20" t="n">
        <v>22.98160427</v>
      </c>
    </row>
    <row r="26" spans="1:22">
      <c r="A26" s="15" t="s">
        <v>501</v>
      </c>
      <c r="B26" s="17" t="n">
        <v>4869</v>
      </c>
      <c r="C26" s="18">
        <f>(58.0/B26*100)</f>
        <v/>
      </c>
      <c r="D26" s="19" t="n">
        <v>4811</v>
      </c>
      <c r="E26" s="18" t="n">
        <v>488.38114232</v>
      </c>
      <c r="F26" s="20" t="n">
        <v>2.6153421</v>
      </c>
      <c r="G26" s="18" t="n">
        <v>485.1183744</v>
      </c>
      <c r="H26" s="20" t="n">
        <v>2.53566863</v>
      </c>
      <c r="I26" s="18" t="n">
        <v>476.47854801</v>
      </c>
      <c r="J26" s="20" t="n">
        <v>3.79933078</v>
      </c>
      <c r="K26" s="18" t="n">
        <v>489.69426756</v>
      </c>
      <c r="L26" s="20" t="n">
        <v>7.62617728</v>
      </c>
      <c r="M26" s="18" t="n">
        <v>454.2412473</v>
      </c>
      <c r="N26" s="20" t="n">
        <v>7.54007811</v>
      </c>
      <c r="O26" s="18" t="s">
        <v>481</v>
      </c>
      <c r="P26" s="20" t="s">
        <v>481</v>
      </c>
      <c r="Q26" s="18" t="s">
        <v>481</v>
      </c>
      <c r="R26" s="20" t="s">
        <v>481</v>
      </c>
      <c r="S26" s="18" t="s">
        <v>481</v>
      </c>
      <c r="T26" s="20" t="s">
        <v>481</v>
      </c>
      <c r="U26" s="18" t="n">
        <v>433.37685223</v>
      </c>
      <c r="V26" s="20" t="n">
        <v>15.12978516</v>
      </c>
    </row>
    <row r="27" spans="1:22">
      <c r="A27" s="15" t="s">
        <v>502</v>
      </c>
      <c r="B27" s="17" t="n">
        <v>5299</v>
      </c>
      <c r="C27" s="18">
        <f>(73.0/B27*100)</f>
        <v/>
      </c>
      <c r="D27" s="19" t="n">
        <v>5226</v>
      </c>
      <c r="E27" s="18" t="n">
        <v>481.33136843</v>
      </c>
      <c r="F27" s="20" t="n">
        <v>3.14735537</v>
      </c>
      <c r="G27" s="18" t="n">
        <v>494.81763555</v>
      </c>
      <c r="H27" s="20" t="n">
        <v>3.0632275</v>
      </c>
      <c r="I27" s="18" t="n">
        <v>501.43385315</v>
      </c>
      <c r="J27" s="20" t="n">
        <v>2.98198898</v>
      </c>
      <c r="K27" s="18" t="n">
        <v>505.86927179</v>
      </c>
      <c r="L27" s="20" t="n">
        <v>3.49452112</v>
      </c>
      <c r="M27" s="18" t="n">
        <v>423.78790135</v>
      </c>
      <c r="N27" s="20" t="n">
        <v>3.98999594</v>
      </c>
      <c r="O27" s="18" t="s">
        <v>481</v>
      </c>
      <c r="P27" s="20" t="s">
        <v>481</v>
      </c>
      <c r="Q27" s="18" t="s">
        <v>481</v>
      </c>
      <c r="R27" s="20" t="s">
        <v>481</v>
      </c>
      <c r="S27" s="18" t="s">
        <v>481</v>
      </c>
      <c r="T27" s="20" t="s">
        <v>481</v>
      </c>
      <c r="U27" s="18" t="n">
        <v>416.09960312</v>
      </c>
      <c r="V27" s="20" t="n">
        <v>8.46339126</v>
      </c>
    </row>
    <row r="28" spans="1:22">
      <c r="A28" s="15" t="s">
        <v>503</v>
      </c>
      <c r="B28" s="17" t="n">
        <v>7568</v>
      </c>
      <c r="C28" s="18">
        <f>(242.0/B28*100)</f>
        <v/>
      </c>
      <c r="D28" s="19" t="n">
        <v>7326</v>
      </c>
      <c r="E28" s="18" t="n">
        <v>407.99050168</v>
      </c>
      <c r="F28" s="20" t="n">
        <v>2.53098196</v>
      </c>
      <c r="G28" s="18" t="n">
        <v>421.991122</v>
      </c>
      <c r="H28" s="20" t="n">
        <v>3.32125941</v>
      </c>
      <c r="I28" s="18" t="n">
        <v>402.18658304</v>
      </c>
      <c r="J28" s="20" t="n">
        <v>4.32802109</v>
      </c>
      <c r="K28" s="18" t="n">
        <v>404.87942424</v>
      </c>
      <c r="L28" s="20" t="n">
        <v>9.943719550000001</v>
      </c>
      <c r="M28" s="18" t="n">
        <v>404.13273028</v>
      </c>
      <c r="N28" s="20" t="n">
        <v>12.41326105</v>
      </c>
      <c r="O28" s="18" t="s">
        <v>481</v>
      </c>
      <c r="P28" s="20" t="s">
        <v>481</v>
      </c>
      <c r="Q28" s="18" t="s">
        <v>481</v>
      </c>
      <c r="R28" s="20" t="s">
        <v>481</v>
      </c>
      <c r="S28" s="18" t="s">
        <v>481</v>
      </c>
      <c r="T28" s="20" t="s">
        <v>481</v>
      </c>
      <c r="U28" s="18" t="n">
        <v>379.60978715</v>
      </c>
      <c r="V28" s="20" t="n">
        <v>9.25807893</v>
      </c>
    </row>
    <row r="29" spans="1:22">
      <c r="A29" s="15" t="s">
        <v>504</v>
      </c>
      <c r="B29" s="17" t="n">
        <v>5385</v>
      </c>
      <c r="C29" s="18">
        <f>(30.0/B29*100)</f>
        <v/>
      </c>
      <c r="D29" s="19" t="n">
        <v>5355</v>
      </c>
      <c r="E29" s="18" t="n">
        <v>486.46700921</v>
      </c>
      <c r="F29" s="20" t="n">
        <v>5.84798584</v>
      </c>
      <c r="G29" s="18" t="n">
        <v>517.59493968</v>
      </c>
      <c r="H29" s="20" t="n">
        <v>3.51340656</v>
      </c>
      <c r="I29" s="18" t="n">
        <v>518.3395526</v>
      </c>
      <c r="J29" s="20" t="n">
        <v>2.97759924</v>
      </c>
      <c r="K29" s="18" t="n">
        <v>526.0148586</v>
      </c>
      <c r="L29" s="20" t="n">
        <v>3.56945873</v>
      </c>
      <c r="M29" s="18" t="n">
        <v>510.11281269</v>
      </c>
      <c r="N29" s="20" t="n">
        <v>4.5702483</v>
      </c>
      <c r="O29" s="18" t="s">
        <v>481</v>
      </c>
      <c r="P29" s="20" t="s">
        <v>481</v>
      </c>
      <c r="Q29" s="18" t="s">
        <v>481</v>
      </c>
      <c r="R29" s="20" t="s">
        <v>481</v>
      </c>
      <c r="S29" s="18" t="s">
        <v>481</v>
      </c>
      <c r="T29" s="20" t="s">
        <v>481</v>
      </c>
      <c r="U29" s="18" t="n">
        <v>406.54586259</v>
      </c>
      <c r="V29" s="20" t="n">
        <v>14.28583334</v>
      </c>
    </row>
    <row r="30" spans="1:22">
      <c r="A30" s="15" t="s">
        <v>505</v>
      </c>
      <c r="B30" s="17" t="n">
        <v>4520</v>
      </c>
      <c r="C30" s="18">
        <f>(162.0/B30*100)</f>
        <v/>
      </c>
      <c r="D30" s="19" t="n">
        <v>4358</v>
      </c>
      <c r="E30" s="18" t="n">
        <v>510.01525122</v>
      </c>
      <c r="F30" s="20" t="n">
        <v>2.64664132</v>
      </c>
      <c r="G30" s="18" t="n">
        <v>503.84187307</v>
      </c>
      <c r="H30" s="20" t="n">
        <v>3.4519235</v>
      </c>
      <c r="I30" s="18" t="n">
        <v>496.31615593</v>
      </c>
      <c r="J30" s="20" t="n">
        <v>5.43503551</v>
      </c>
      <c r="K30" s="18" t="n">
        <v>487.14757879</v>
      </c>
      <c r="L30" s="20" t="n">
        <v>11.09251464</v>
      </c>
      <c r="M30" s="18" t="n">
        <v>422.17925588</v>
      </c>
      <c r="N30" s="20" t="n">
        <v>5.81826465</v>
      </c>
      <c r="O30" s="18" t="s">
        <v>481</v>
      </c>
      <c r="P30" s="20" t="s">
        <v>481</v>
      </c>
      <c r="Q30" s="18" t="s">
        <v>481</v>
      </c>
      <c r="R30" s="20" t="s">
        <v>481</v>
      </c>
      <c r="S30" s="18" t="s">
        <v>481</v>
      </c>
      <c r="T30" s="20" t="s">
        <v>481</v>
      </c>
      <c r="U30" s="18" t="n">
        <v>435.00278191</v>
      </c>
      <c r="V30" s="20" t="n">
        <v>11.38917364</v>
      </c>
    </row>
    <row r="31" spans="1:22">
      <c r="A31" s="15" t="s">
        <v>506</v>
      </c>
      <c r="B31" s="17" t="n">
        <v>5456</v>
      </c>
      <c r="C31" s="18">
        <f>(139.0/B31*100)</f>
        <v/>
      </c>
      <c r="D31" s="19" t="n">
        <v>5317</v>
      </c>
      <c r="E31" s="18" t="n">
        <v>511.73471699</v>
      </c>
      <c r="F31" s="20" t="n">
        <v>2.70194802</v>
      </c>
      <c r="G31" s="18" t="n">
        <v>512.54674658</v>
      </c>
      <c r="H31" s="20" t="n">
        <v>2.94567459</v>
      </c>
      <c r="I31" s="18" t="n">
        <v>484.19417441</v>
      </c>
      <c r="J31" s="20" t="n">
        <v>3.55307652</v>
      </c>
      <c r="K31" s="18" t="n">
        <v>465.88918974</v>
      </c>
      <c r="L31" s="20" t="n">
        <v>8.074394229999999</v>
      </c>
      <c r="M31" s="18" t="s">
        <v>481</v>
      </c>
      <c r="N31" s="20" t="s">
        <v>481</v>
      </c>
      <c r="O31" s="18" t="s">
        <v>481</v>
      </c>
      <c r="P31" s="20" t="s">
        <v>481</v>
      </c>
      <c r="Q31" s="18" t="s">
        <v>481</v>
      </c>
      <c r="R31" s="20" t="s">
        <v>481</v>
      </c>
      <c r="S31" s="18" t="s">
        <v>481</v>
      </c>
      <c r="T31" s="20" t="s">
        <v>481</v>
      </c>
      <c r="U31" s="18" t="n">
        <v>421.3980301</v>
      </c>
      <c r="V31" s="20" t="n">
        <v>6.93037446</v>
      </c>
    </row>
    <row r="32" spans="1:22">
      <c r="A32" s="15" t="s">
        <v>507</v>
      </c>
      <c r="B32" s="17" t="n">
        <v>4478</v>
      </c>
      <c r="C32" s="18">
        <f>(6.0/B32*100)</f>
        <v/>
      </c>
      <c r="D32" s="19" t="n">
        <v>4472</v>
      </c>
      <c r="E32" s="18" t="n">
        <v>502.09934144</v>
      </c>
      <c r="F32" s="20" t="n">
        <v>3.52189167</v>
      </c>
      <c r="G32" s="18" t="n">
        <v>509.25904857</v>
      </c>
      <c r="H32" s="20" t="n">
        <v>2.75633527</v>
      </c>
      <c r="I32" s="18" t="n">
        <v>509.85480127</v>
      </c>
      <c r="J32" s="20" t="n">
        <v>3.33287091</v>
      </c>
      <c r="K32" s="18" t="n">
        <v>507.01037423</v>
      </c>
      <c r="L32" s="20" t="n">
        <v>7.1127338</v>
      </c>
      <c r="M32" s="18" t="n">
        <v>411.26327339</v>
      </c>
      <c r="N32" s="20" t="n">
        <v>12.39222594</v>
      </c>
      <c r="O32" s="18" t="s">
        <v>481</v>
      </c>
      <c r="P32" s="20" t="s">
        <v>481</v>
      </c>
      <c r="Q32" s="18" t="s">
        <v>481</v>
      </c>
      <c r="R32" s="20" t="s">
        <v>481</v>
      </c>
      <c r="S32" s="18" t="s">
        <v>481</v>
      </c>
      <c r="T32" s="20" t="s">
        <v>481</v>
      </c>
      <c r="U32" s="18" t="n">
        <v>451.33036245</v>
      </c>
      <c r="V32" s="20" t="n">
        <v>13.61930023</v>
      </c>
    </row>
    <row r="33" spans="1:22">
      <c r="A33" s="15" t="s">
        <v>508</v>
      </c>
      <c r="B33" s="17" t="n">
        <v>7325</v>
      </c>
      <c r="C33" s="18">
        <f>(78.0/B33*100)</f>
        <v/>
      </c>
      <c r="D33" s="19" t="n">
        <v>7247</v>
      </c>
      <c r="E33" s="18" t="n">
        <v>490.91461499</v>
      </c>
      <c r="F33" s="20" t="n">
        <v>3.44651929</v>
      </c>
      <c r="G33" s="18" t="n">
        <v>503.67839805</v>
      </c>
      <c r="H33" s="20" t="n">
        <v>4.53633784</v>
      </c>
      <c r="I33" s="18" t="n">
        <v>496.21456325</v>
      </c>
      <c r="J33" s="20" t="n">
        <v>6.03482575</v>
      </c>
      <c r="K33" s="18" t="n">
        <v>486.75978704</v>
      </c>
      <c r="L33" s="20" t="n">
        <v>14.70226083</v>
      </c>
      <c r="M33" s="18" t="n">
        <v>489.45728579</v>
      </c>
      <c r="N33" s="20" t="n">
        <v>3.51800922</v>
      </c>
      <c r="O33" s="18" t="s">
        <v>481</v>
      </c>
      <c r="P33" s="20" t="s">
        <v>481</v>
      </c>
      <c r="Q33" s="18" t="s">
        <v>481</v>
      </c>
      <c r="R33" s="20" t="s">
        <v>481</v>
      </c>
      <c r="S33" s="18" t="s">
        <v>481</v>
      </c>
      <c r="T33" s="20" t="s">
        <v>481</v>
      </c>
      <c r="U33" s="18" t="n">
        <v>447.06289368</v>
      </c>
      <c r="V33" s="20" t="n">
        <v>11.85256606</v>
      </c>
    </row>
    <row r="34" spans="1:22">
      <c r="A34" s="15" t="s">
        <v>509</v>
      </c>
      <c r="B34" s="17" t="n">
        <v>6350</v>
      </c>
      <c r="C34" s="18">
        <f>(101.0/B34*100)</f>
        <v/>
      </c>
      <c r="D34" s="19" t="n">
        <v>6249</v>
      </c>
      <c r="E34" s="18" t="n">
        <v>457.34835645</v>
      </c>
      <c r="F34" s="20" t="n">
        <v>4.12942151</v>
      </c>
      <c r="G34" s="18" t="n">
        <v>490.14725604</v>
      </c>
      <c r="H34" s="20" t="n">
        <v>3.49611807</v>
      </c>
      <c r="I34" s="18" t="n">
        <v>490.61597156</v>
      </c>
      <c r="J34" s="20" t="n">
        <v>3.47058431</v>
      </c>
      <c r="K34" s="18" t="n">
        <v>492.08131961</v>
      </c>
      <c r="L34" s="20" t="n">
        <v>4.13590031</v>
      </c>
      <c r="M34" s="18" t="n">
        <v>431.08701148</v>
      </c>
      <c r="N34" s="20" t="n">
        <v>12.51358448</v>
      </c>
      <c r="O34" s="18" t="s">
        <v>481</v>
      </c>
      <c r="P34" s="20" t="s">
        <v>481</v>
      </c>
      <c r="Q34" s="18" t="s">
        <v>481</v>
      </c>
      <c r="R34" s="20" t="s">
        <v>481</v>
      </c>
      <c r="S34" s="18" t="s">
        <v>481</v>
      </c>
      <c r="T34" s="20" t="s">
        <v>481</v>
      </c>
      <c r="U34" s="18" t="n">
        <v>396.77959178</v>
      </c>
      <c r="V34" s="20" t="n">
        <v>10.39352787</v>
      </c>
    </row>
    <row r="35" spans="1:22">
      <c r="A35" s="15" t="s">
        <v>510</v>
      </c>
      <c r="B35" s="17" t="n">
        <v>6406</v>
      </c>
      <c r="C35" s="18">
        <f>(58.0/B35*100)</f>
        <v/>
      </c>
      <c r="D35" s="19" t="n">
        <v>6348</v>
      </c>
      <c r="E35" s="18" t="n">
        <v>488.04534339</v>
      </c>
      <c r="F35" s="20" t="n">
        <v>6.65349888</v>
      </c>
      <c r="G35" s="18" t="n">
        <v>497.05542418</v>
      </c>
      <c r="H35" s="20" t="n">
        <v>3.93369596</v>
      </c>
      <c r="I35" s="18" t="n">
        <v>514.53703317</v>
      </c>
      <c r="J35" s="20" t="n">
        <v>3.85647094</v>
      </c>
      <c r="K35" s="18" t="n">
        <v>510.13188291</v>
      </c>
      <c r="L35" s="20" t="n">
        <v>5.73944925</v>
      </c>
      <c r="M35" s="18" t="n">
        <v>514.86266033</v>
      </c>
      <c r="N35" s="20" t="n">
        <v>1.77754029</v>
      </c>
      <c r="O35" s="18" t="s">
        <v>481</v>
      </c>
      <c r="P35" s="20" t="s">
        <v>481</v>
      </c>
      <c r="Q35" s="18" t="s">
        <v>481</v>
      </c>
      <c r="R35" s="20" t="s">
        <v>481</v>
      </c>
      <c r="S35" s="18" t="s">
        <v>481</v>
      </c>
      <c r="T35" s="20" t="s">
        <v>481</v>
      </c>
      <c r="U35" s="18" t="n">
        <v>495.46776289</v>
      </c>
      <c r="V35" s="20" t="n">
        <v>12.66427557</v>
      </c>
    </row>
    <row r="36" spans="1:22">
      <c r="A36" s="15" t="s">
        <v>511</v>
      </c>
      <c r="B36" s="17" t="n">
        <v>6736</v>
      </c>
      <c r="C36" s="18">
        <f>(55.0/B36*100)</f>
        <v/>
      </c>
      <c r="D36" s="19" t="n">
        <v>6681</v>
      </c>
      <c r="E36" s="18" t="n">
        <v>487.71706095</v>
      </c>
      <c r="F36" s="20" t="n">
        <v>3.21848438</v>
      </c>
      <c r="G36" s="18" t="n">
        <v>495.00152682</v>
      </c>
      <c r="H36" s="20" t="n">
        <v>3.1634142</v>
      </c>
      <c r="I36" s="18" t="n">
        <v>494.27292863</v>
      </c>
      <c r="J36" s="20" t="n">
        <v>4.1303271</v>
      </c>
      <c r="K36" s="18" t="n">
        <v>484.27364461</v>
      </c>
      <c r="L36" s="20" t="n">
        <v>7.15376435</v>
      </c>
      <c r="M36" s="18" t="n">
        <v>467.60582163</v>
      </c>
      <c r="N36" s="20" t="n">
        <v>3.41039353</v>
      </c>
      <c r="O36" s="18" t="s">
        <v>481</v>
      </c>
      <c r="P36" s="20" t="s">
        <v>481</v>
      </c>
      <c r="Q36" s="18" t="s">
        <v>481</v>
      </c>
      <c r="R36" s="20" t="s">
        <v>481</v>
      </c>
      <c r="S36" s="18" t="s">
        <v>481</v>
      </c>
      <c r="T36" s="20" t="s">
        <v>481</v>
      </c>
      <c r="U36" s="18" t="n">
        <v>440.08349911</v>
      </c>
      <c r="V36" s="20" t="n">
        <v>9.14015494</v>
      </c>
    </row>
    <row r="37" spans="1:22">
      <c r="A37" s="15" t="s">
        <v>512</v>
      </c>
      <c r="B37" s="17" t="n">
        <v>5458</v>
      </c>
      <c r="C37" s="18">
        <f>(104.0/B37*100)</f>
        <v/>
      </c>
      <c r="D37" s="19" t="n">
        <v>5354</v>
      </c>
      <c r="E37" s="18" t="n">
        <v>506.3995731</v>
      </c>
      <c r="F37" s="20" t="n">
        <v>3.45347387</v>
      </c>
      <c r="G37" s="18" t="n">
        <v>504.43170875</v>
      </c>
      <c r="H37" s="20" t="n">
        <v>3.50541657</v>
      </c>
      <c r="I37" s="18" t="n">
        <v>486.157616</v>
      </c>
      <c r="J37" s="20" t="n">
        <v>4.77233542</v>
      </c>
      <c r="K37" s="18" t="n">
        <v>472.93460661</v>
      </c>
      <c r="L37" s="20" t="n">
        <v>9.151989309999999</v>
      </c>
      <c r="M37" s="18" t="n">
        <v>398.61657436</v>
      </c>
      <c r="N37" s="20" t="n">
        <v>8.69317599</v>
      </c>
      <c r="O37" s="18" t="s">
        <v>481</v>
      </c>
      <c r="P37" s="20" t="s">
        <v>481</v>
      </c>
      <c r="Q37" s="18" t="s">
        <v>481</v>
      </c>
      <c r="R37" s="20" t="s">
        <v>481</v>
      </c>
      <c r="S37" s="18" t="s">
        <v>481</v>
      </c>
      <c r="T37" s="20" t="s">
        <v>481</v>
      </c>
      <c r="U37" s="18" t="n">
        <v>431.48038736</v>
      </c>
      <c r="V37" s="20" t="n">
        <v>10.7040687</v>
      </c>
    </row>
    <row r="38" spans="1:22">
      <c r="A38" s="15" t="s">
        <v>513</v>
      </c>
      <c r="B38" s="17" t="n">
        <v>5860</v>
      </c>
      <c r="C38" s="18">
        <f>(21.0/B38*100)</f>
        <v/>
      </c>
      <c r="D38" s="19" t="n">
        <v>5839</v>
      </c>
      <c r="E38" s="18" t="n">
        <v>519.15991424</v>
      </c>
      <c r="F38" s="20" t="n">
        <v>4.47887997</v>
      </c>
      <c r="G38" s="18" t="n">
        <v>533.20813291</v>
      </c>
      <c r="H38" s="20" t="n">
        <v>4.37863234</v>
      </c>
      <c r="I38" s="18" t="n">
        <v>533.92279768</v>
      </c>
      <c r="J38" s="20" t="n">
        <v>3.99008632</v>
      </c>
      <c r="K38" s="18" t="n">
        <v>529.6638201</v>
      </c>
      <c r="L38" s="20" t="n">
        <v>4.82726422</v>
      </c>
      <c r="M38" s="18" t="n">
        <v>484.7089518</v>
      </c>
      <c r="N38" s="20" t="n">
        <v>6.53951454</v>
      </c>
      <c r="O38" s="18" t="s">
        <v>481</v>
      </c>
      <c r="P38" s="20" t="s">
        <v>481</v>
      </c>
      <c r="Q38" s="18" t="s">
        <v>481</v>
      </c>
      <c r="R38" s="20" t="s">
        <v>481</v>
      </c>
      <c r="S38" s="18" t="s">
        <v>481</v>
      </c>
      <c r="T38" s="20" t="s">
        <v>481</v>
      </c>
      <c r="U38" s="18" t="n">
        <v>481.31557313</v>
      </c>
      <c r="V38" s="20" t="n">
        <v>8.71168555</v>
      </c>
    </row>
    <row r="39" spans="1:22">
      <c r="A39" s="15" t="s">
        <v>514</v>
      </c>
      <c r="B39" s="17" t="n">
        <v>5895</v>
      </c>
      <c r="C39" s="18">
        <f>(33.0/B39*100)</f>
        <v/>
      </c>
      <c r="D39" s="19" t="n">
        <v>5862</v>
      </c>
      <c r="E39" s="18" t="n">
        <v>420.15839371</v>
      </c>
      <c r="F39" s="20" t="n">
        <v>4.65129078</v>
      </c>
      <c r="G39" s="18" t="n">
        <v>435.5723095</v>
      </c>
      <c r="H39" s="20" t="n">
        <v>4.70040335</v>
      </c>
      <c r="I39" s="18" t="n">
        <v>424.24400738</v>
      </c>
      <c r="J39" s="20" t="n">
        <v>5.61263955</v>
      </c>
      <c r="K39" s="18" t="n">
        <v>419.49964138</v>
      </c>
      <c r="L39" s="20" t="n">
        <v>10.74468816</v>
      </c>
      <c r="M39" s="18" t="n">
        <v>387.11765216</v>
      </c>
      <c r="N39" s="20" t="n">
        <v>6.25137534</v>
      </c>
      <c r="O39" s="18" t="s">
        <v>481</v>
      </c>
      <c r="P39" s="20" t="s">
        <v>481</v>
      </c>
      <c r="Q39" s="18" t="s">
        <v>481</v>
      </c>
      <c r="R39" s="20" t="s">
        <v>481</v>
      </c>
      <c r="S39" s="18" t="s">
        <v>481</v>
      </c>
      <c r="T39" s="20" t="s">
        <v>481</v>
      </c>
      <c r="U39" s="18" t="n">
        <v>369.94418223</v>
      </c>
      <c r="V39" s="20" t="n">
        <v>10.9465248</v>
      </c>
    </row>
    <row r="40" spans="1:22">
      <c r="A40" s="15" t="s">
        <v>515</v>
      </c>
      <c r="B40" s="17" t="n">
        <v>14157</v>
      </c>
      <c r="C40" s="18">
        <f>(376.0/B40*100)</f>
        <v/>
      </c>
      <c r="D40" s="19" t="n">
        <v>13781</v>
      </c>
      <c r="E40" s="18" t="n">
        <v>500.68577444</v>
      </c>
      <c r="F40" s="20" t="n">
        <v>3.02489665</v>
      </c>
      <c r="G40" s="18" t="n">
        <v>501.11328526</v>
      </c>
      <c r="H40" s="20" t="n">
        <v>3.04649524</v>
      </c>
      <c r="I40" s="18" t="n">
        <v>488.02076355</v>
      </c>
      <c r="J40" s="20" t="n">
        <v>4.64324342</v>
      </c>
      <c r="K40" s="18" t="n">
        <v>472.6057998</v>
      </c>
      <c r="L40" s="20" t="n">
        <v>8.43083742</v>
      </c>
      <c r="M40" s="18" t="n">
        <v>414.04269234</v>
      </c>
      <c r="N40" s="20" t="n">
        <v>6.08916014</v>
      </c>
      <c r="O40" s="18" t="s">
        <v>481</v>
      </c>
      <c r="P40" s="20" t="s">
        <v>481</v>
      </c>
      <c r="Q40" s="18" t="s">
        <v>481</v>
      </c>
      <c r="R40" s="20" t="s">
        <v>481</v>
      </c>
      <c r="S40" s="18" t="s">
        <v>481</v>
      </c>
      <c r="T40" s="20" t="s">
        <v>481</v>
      </c>
      <c r="U40" s="18" t="n">
        <v>412.6772246</v>
      </c>
      <c r="V40" s="20" t="n">
        <v>9.53800371</v>
      </c>
    </row>
    <row r="41" spans="1:22">
      <c r="A41" s="15" t="s">
        <v>516</v>
      </c>
      <c r="B41" s="17" t="n">
        <v>5712</v>
      </c>
      <c r="C41" s="18">
        <f>(52.0/B41*100)</f>
        <v/>
      </c>
      <c r="D41" s="19" t="n">
        <v>5660</v>
      </c>
      <c r="E41" s="18" t="n">
        <v>480.09275261</v>
      </c>
      <c r="F41" s="20" t="n">
        <v>3.65902643</v>
      </c>
      <c r="G41" s="18" t="n">
        <v>467.63573103</v>
      </c>
      <c r="H41" s="20" t="n">
        <v>3.63365837</v>
      </c>
      <c r="I41" s="18" t="n">
        <v>467.82894914</v>
      </c>
      <c r="J41" s="20" t="n">
        <v>4.48712377</v>
      </c>
      <c r="K41" s="18" t="n">
        <v>450.12610497</v>
      </c>
      <c r="L41" s="20" t="n">
        <v>9.62748858</v>
      </c>
      <c r="M41" s="18" t="n">
        <v>431.51482993</v>
      </c>
      <c r="N41" s="20" t="n">
        <v>6.27770112</v>
      </c>
      <c r="O41" s="18" t="s">
        <v>481</v>
      </c>
      <c r="P41" s="20" t="s">
        <v>481</v>
      </c>
      <c r="Q41" s="18" t="s">
        <v>481</v>
      </c>
      <c r="R41" s="20" t="s">
        <v>481</v>
      </c>
      <c r="S41" s="18" t="s">
        <v>481</v>
      </c>
      <c r="T41" s="20" t="s">
        <v>481</v>
      </c>
      <c r="U41" s="18" t="n">
        <v>416.81187665</v>
      </c>
      <c r="V41" s="20" t="n">
        <v>11.83124644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357.46619179</v>
      </c>
      <c r="F45" s="20" t="n">
        <v>3.08090778</v>
      </c>
      <c r="G45" s="18" t="n">
        <v>371.18842318</v>
      </c>
      <c r="H45" s="20" t="n">
        <v>4.5950049</v>
      </c>
      <c r="I45" s="18" t="n">
        <v>363.97263431</v>
      </c>
      <c r="J45" s="20" t="n">
        <v>5.88018289</v>
      </c>
      <c r="K45" s="18" t="n">
        <v>342.67010572</v>
      </c>
      <c r="L45" s="20" t="n">
        <v>8.051596099999999</v>
      </c>
      <c r="M45" s="18" t="s">
        <v>481</v>
      </c>
      <c r="N45" s="20" t="s">
        <v>481</v>
      </c>
      <c r="O45" s="18" t="s">
        <v>481</v>
      </c>
      <c r="P45" s="20" t="s">
        <v>481</v>
      </c>
      <c r="Q45" s="18" t="s">
        <v>481</v>
      </c>
      <c r="R45" s="20" t="s">
        <v>481</v>
      </c>
      <c r="S45" s="18" t="n">
        <v>327.87633148</v>
      </c>
      <c r="T45" s="20" t="n">
        <v>16.83036424</v>
      </c>
      <c r="U45" s="18" t="n">
        <v>340.38166583</v>
      </c>
      <c r="V45" s="20" t="n">
        <v>7.0418015</v>
      </c>
    </row>
    <row r="46" spans="1:22">
      <c r="A46" s="15" t="s">
        <v>521</v>
      </c>
      <c r="B46" s="17" t="n">
        <v>23141</v>
      </c>
      <c r="C46" s="18">
        <f>(1960.0/B46*100)</f>
        <v/>
      </c>
      <c r="D46" s="19" t="n">
        <v>21181</v>
      </c>
      <c r="E46" s="18" t="n">
        <v>394.7848911</v>
      </c>
      <c r="F46" s="20" t="n">
        <v>3.81955792</v>
      </c>
      <c r="G46" s="18" t="n">
        <v>400.23916516</v>
      </c>
      <c r="H46" s="20" t="n">
        <v>3.83706445</v>
      </c>
      <c r="I46" s="18" t="n">
        <v>384.38824273</v>
      </c>
      <c r="J46" s="20" t="n">
        <v>4.59554425</v>
      </c>
      <c r="K46" s="18" t="n">
        <v>367.07692461</v>
      </c>
      <c r="L46" s="20" t="n">
        <v>10.31100641</v>
      </c>
      <c r="M46" s="18" t="n">
        <v>337.5417534</v>
      </c>
      <c r="N46" s="20" t="n">
        <v>3.26574895</v>
      </c>
      <c r="O46" s="18" t="s">
        <v>481</v>
      </c>
      <c r="P46" s="20" t="s">
        <v>481</v>
      </c>
      <c r="Q46" s="18" t="s">
        <v>481</v>
      </c>
      <c r="R46" s="20" t="s">
        <v>481</v>
      </c>
      <c r="S46" s="18" t="s">
        <v>481</v>
      </c>
      <c r="T46" s="20" t="s">
        <v>481</v>
      </c>
      <c r="U46" s="18" t="n">
        <v>352.07502349</v>
      </c>
      <c r="V46" s="20" t="n">
        <v>5.26369861</v>
      </c>
    </row>
    <row r="47" spans="1:22">
      <c r="A47" s="15" t="s">
        <v>522</v>
      </c>
      <c r="B47" s="17" t="n">
        <v>5928</v>
      </c>
      <c r="C47" s="18">
        <f>(267.0/B47*100)</f>
        <v/>
      </c>
      <c r="D47" s="19" t="n">
        <v>5661</v>
      </c>
      <c r="E47" s="18" t="n">
        <v>443.80222251</v>
      </c>
      <c r="F47" s="20" t="n">
        <v>4.3496048</v>
      </c>
      <c r="G47" s="18" t="n">
        <v>458.94823854</v>
      </c>
      <c r="H47" s="20" t="n">
        <v>4.64700514</v>
      </c>
      <c r="I47" s="18" t="n">
        <v>458.62086267</v>
      </c>
      <c r="J47" s="20" t="n">
        <v>5.19297263</v>
      </c>
      <c r="K47" s="18" t="n">
        <v>461.91660969</v>
      </c>
      <c r="L47" s="20" t="n">
        <v>6.02600069</v>
      </c>
      <c r="M47" s="18" t="n">
        <v>368.1951933</v>
      </c>
      <c r="N47" s="20" t="n">
        <v>6.312425</v>
      </c>
      <c r="O47" s="18" t="s">
        <v>481</v>
      </c>
      <c r="P47" s="20" t="s">
        <v>481</v>
      </c>
      <c r="Q47" s="18" t="s">
        <v>481</v>
      </c>
      <c r="R47" s="20" t="s">
        <v>481</v>
      </c>
      <c r="S47" s="18" t="s">
        <v>481</v>
      </c>
      <c r="T47" s="20" t="s">
        <v>481</v>
      </c>
      <c r="U47" s="18" t="n">
        <v>384.7562394</v>
      </c>
      <c r="V47" s="20" t="n">
        <v>7.84112856</v>
      </c>
    </row>
    <row r="48" spans="1:22">
      <c r="A48" s="15" t="s">
        <v>523</v>
      </c>
      <c r="B48" s="17" t="n">
        <v>9841</v>
      </c>
      <c r="C48" s="18">
        <f>(8.0/B48*100)</f>
        <v/>
      </c>
      <c r="D48" s="19" t="n">
        <v>9833</v>
      </c>
      <c r="E48" s="18" t="n">
        <v>543.49923784</v>
      </c>
      <c r="F48" s="20" t="n">
        <v>5.71790658</v>
      </c>
      <c r="G48" s="18" t="n">
        <v>535.8319229799999</v>
      </c>
      <c r="H48" s="20" t="n">
        <v>4.5996226</v>
      </c>
      <c r="I48" s="18" t="n">
        <v>513.24607084</v>
      </c>
      <c r="J48" s="20" t="n">
        <v>6.74177611</v>
      </c>
      <c r="K48" s="18" t="n">
        <v>503.10468214</v>
      </c>
      <c r="L48" s="20" t="n">
        <v>16.86869883</v>
      </c>
      <c r="M48" s="18" t="n">
        <v>484.09279329</v>
      </c>
      <c r="N48" s="20" t="n">
        <v>7.99371132</v>
      </c>
      <c r="O48" s="18" t="s">
        <v>481</v>
      </c>
      <c r="P48" s="20" t="s">
        <v>481</v>
      </c>
      <c r="Q48" s="18" t="s">
        <v>481</v>
      </c>
      <c r="R48" s="20" t="s">
        <v>481</v>
      </c>
      <c r="S48" s="18" t="s">
        <v>481</v>
      </c>
      <c r="T48" s="20" t="s">
        <v>481</v>
      </c>
      <c r="U48" s="18" t="n">
        <v>473.46562285</v>
      </c>
      <c r="V48" s="20" t="n">
        <v>22.41875553</v>
      </c>
    </row>
    <row r="49" spans="1:22">
      <c r="A49" s="15" t="s">
        <v>524</v>
      </c>
      <c r="B49" s="17" t="n">
        <v>6349</v>
      </c>
      <c r="C49" s="18">
        <f>(56.0/B49*100)</f>
        <v/>
      </c>
      <c r="D49" s="19" t="n">
        <v>6293</v>
      </c>
      <c r="E49" s="18" t="n">
        <v>408.70259854</v>
      </c>
      <c r="F49" s="20" t="n">
        <v>3.45111832</v>
      </c>
      <c r="G49" s="18" t="n">
        <v>419.35971601</v>
      </c>
      <c r="H49" s="20" t="n">
        <v>3.97325375</v>
      </c>
      <c r="I49" s="18" t="n">
        <v>403.57642593</v>
      </c>
      <c r="J49" s="20" t="n">
        <v>4.97602231</v>
      </c>
      <c r="K49" s="18" t="n">
        <v>390.10692108</v>
      </c>
      <c r="L49" s="20" t="n">
        <v>9.97798933</v>
      </c>
      <c r="M49" s="18" t="s">
        <v>481</v>
      </c>
      <c r="N49" s="20" t="s">
        <v>481</v>
      </c>
      <c r="O49" s="18" t="s">
        <v>481</v>
      </c>
      <c r="P49" s="20" t="s">
        <v>481</v>
      </c>
      <c r="Q49" s="18" t="s">
        <v>481</v>
      </c>
      <c r="R49" s="20" t="s">
        <v>481</v>
      </c>
      <c r="S49" s="18" t="n">
        <v>318.65076754</v>
      </c>
      <c r="T49" s="20" t="n">
        <v>49.4876522</v>
      </c>
      <c r="U49" s="18" t="n">
        <v>363.40897237</v>
      </c>
      <c r="V49" s="20" t="n">
        <v>9.34751045</v>
      </c>
    </row>
    <row r="50" spans="1:22">
      <c r="A50" s="15" t="s">
        <v>525</v>
      </c>
      <c r="B50" s="17" t="n">
        <v>11795</v>
      </c>
      <c r="C50" s="18">
        <f>(294.0/B50*100)</f>
        <v/>
      </c>
      <c r="D50" s="19" t="n">
        <v>11501</v>
      </c>
      <c r="E50" s="18" t="n">
        <v>393.48893976</v>
      </c>
      <c r="F50" s="20" t="n">
        <v>2.40864694</v>
      </c>
      <c r="G50" s="18" t="n">
        <v>398.00485391</v>
      </c>
      <c r="H50" s="20" t="n">
        <v>2.6627967</v>
      </c>
      <c r="I50" s="18" t="n">
        <v>385.98019088</v>
      </c>
      <c r="J50" s="20" t="n">
        <v>4.98506898</v>
      </c>
      <c r="K50" s="18" t="n">
        <v>368.81609332</v>
      </c>
      <c r="L50" s="20" t="n">
        <v>8.759270320000001</v>
      </c>
      <c r="M50" s="18" t="n">
        <v>347.83550743</v>
      </c>
      <c r="N50" s="20" t="n">
        <v>9.218126939999999</v>
      </c>
      <c r="O50" s="18" t="s">
        <v>481</v>
      </c>
      <c r="P50" s="20" t="s">
        <v>481</v>
      </c>
      <c r="Q50" s="18" t="s">
        <v>481</v>
      </c>
      <c r="R50" s="20" t="s">
        <v>481</v>
      </c>
      <c r="S50" s="18" t="s">
        <v>481</v>
      </c>
      <c r="T50" s="20" t="s">
        <v>481</v>
      </c>
      <c r="U50" s="18" t="n">
        <v>332.81515175</v>
      </c>
      <c r="V50" s="20" t="n">
        <v>9.704477539999999</v>
      </c>
    </row>
    <row r="51" spans="1:22">
      <c r="A51" s="15" t="s">
        <v>526</v>
      </c>
      <c r="B51" s="17" t="n">
        <v>6866</v>
      </c>
      <c r="C51" s="18">
        <f>(119.0/B51*100)</f>
        <v/>
      </c>
      <c r="D51" s="19" t="n">
        <v>6747</v>
      </c>
      <c r="E51" s="18" t="n">
        <v>402.68240934</v>
      </c>
      <c r="F51" s="20" t="n">
        <v>2.78688963</v>
      </c>
      <c r="G51" s="18" t="n">
        <v>411.30956594</v>
      </c>
      <c r="H51" s="20" t="n">
        <v>3.49272276</v>
      </c>
      <c r="I51" s="18" t="n">
        <v>391.87252929</v>
      </c>
      <c r="J51" s="20" t="n">
        <v>5.18701078</v>
      </c>
      <c r="K51" s="18" t="n">
        <v>381.36379346</v>
      </c>
      <c r="L51" s="20" t="n">
        <v>8.32141657</v>
      </c>
      <c r="M51" s="18" t="n">
        <v>373.93188865</v>
      </c>
      <c r="N51" s="20" t="n">
        <v>6.27375186</v>
      </c>
      <c r="O51" s="18" t="s">
        <v>481</v>
      </c>
      <c r="P51" s="20" t="s">
        <v>481</v>
      </c>
      <c r="Q51" s="18" t="s">
        <v>481</v>
      </c>
      <c r="R51" s="20" t="s">
        <v>481</v>
      </c>
      <c r="S51" s="18" t="s">
        <v>481</v>
      </c>
      <c r="T51" s="20" t="s">
        <v>481</v>
      </c>
      <c r="U51" s="18" t="n">
        <v>375.41328503</v>
      </c>
      <c r="V51" s="20" t="n">
        <v>6.59614393</v>
      </c>
    </row>
    <row r="52" spans="1:22">
      <c r="A52" s="15" t="s">
        <v>527</v>
      </c>
      <c r="B52" s="17" t="n">
        <v>5809</v>
      </c>
      <c r="C52" s="18">
        <f>(90.0/B52*100)</f>
        <v/>
      </c>
      <c r="D52" s="19" t="n">
        <v>5719</v>
      </c>
      <c r="E52" s="18" t="n">
        <v>464.72509878</v>
      </c>
      <c r="F52" s="20" t="n">
        <v>3.97442107</v>
      </c>
      <c r="G52" s="18" t="n">
        <v>471.74133897</v>
      </c>
      <c r="H52" s="20" t="n">
        <v>3.98313981</v>
      </c>
      <c r="I52" s="18" t="n">
        <v>476.7582169</v>
      </c>
      <c r="J52" s="20" t="n">
        <v>3.53629838</v>
      </c>
      <c r="K52" s="18" t="n">
        <v>480.37400841</v>
      </c>
      <c r="L52" s="20" t="n">
        <v>3.93804324</v>
      </c>
      <c r="M52" s="18" t="n">
        <v>396.92682724</v>
      </c>
      <c r="N52" s="20" t="n">
        <v>5.74616255</v>
      </c>
      <c r="O52" s="18" t="s">
        <v>481</v>
      </c>
      <c r="P52" s="20" t="s">
        <v>481</v>
      </c>
      <c r="Q52" s="18" t="s">
        <v>481</v>
      </c>
      <c r="R52" s="20" t="s">
        <v>481</v>
      </c>
      <c r="S52" s="18" t="s">
        <v>481</v>
      </c>
      <c r="T52" s="20" t="s">
        <v>481</v>
      </c>
      <c r="U52" s="18" t="n">
        <v>419.54965041</v>
      </c>
      <c r="V52" s="20" t="n">
        <v>7.9221648</v>
      </c>
    </row>
    <row r="53" spans="1:22">
      <c r="A53" s="15" t="s">
        <v>528</v>
      </c>
      <c r="B53" s="17" t="n">
        <v>5571</v>
      </c>
      <c r="C53" s="18">
        <f>(100.0/B53*100)</f>
        <v/>
      </c>
      <c r="D53" s="19" t="n">
        <v>5471</v>
      </c>
      <c r="E53" s="18" t="n">
        <v>451.73782178</v>
      </c>
      <c r="F53" s="20" t="n">
        <v>2.71004273</v>
      </c>
      <c r="G53" s="18" t="n">
        <v>451.49233021</v>
      </c>
      <c r="H53" s="20" t="n">
        <v>3.26119006</v>
      </c>
      <c r="I53" s="18" t="n">
        <v>424.6471129</v>
      </c>
      <c r="J53" s="20" t="n">
        <v>4.20859369</v>
      </c>
      <c r="K53" s="18" t="n">
        <v>430.51309168</v>
      </c>
      <c r="L53" s="20" t="n">
        <v>6.37084513</v>
      </c>
      <c r="M53" s="18" t="n">
        <v>381.39321237</v>
      </c>
      <c r="N53" s="20" t="n">
        <v>6.31804133</v>
      </c>
      <c r="O53" s="18" t="s">
        <v>481</v>
      </c>
      <c r="P53" s="20" t="s">
        <v>481</v>
      </c>
      <c r="Q53" s="18" t="s">
        <v>481</v>
      </c>
      <c r="R53" s="20" t="s">
        <v>481</v>
      </c>
      <c r="S53" s="18" t="s">
        <v>481</v>
      </c>
      <c r="T53" s="20" t="s">
        <v>481</v>
      </c>
      <c r="U53" s="18" t="n">
        <v>372.26373127</v>
      </c>
      <c r="V53" s="20" t="n">
        <v>8.26971374</v>
      </c>
    </row>
    <row r="54" spans="1:22">
      <c r="A54" s="15" t="s">
        <v>529</v>
      </c>
      <c r="B54" s="17" t="n">
        <v>4740</v>
      </c>
      <c r="C54" s="18">
        <f>(336.0/B54*100)</f>
        <v/>
      </c>
      <c r="D54" s="19" t="n">
        <v>4404</v>
      </c>
      <c r="E54" s="18" t="n">
        <v>337.09048396</v>
      </c>
      <c r="F54" s="20" t="n">
        <v>3.08558645</v>
      </c>
      <c r="G54" s="18" t="n">
        <v>345.52415781</v>
      </c>
      <c r="H54" s="20" t="n">
        <v>4.91589058</v>
      </c>
      <c r="I54" s="18" t="n">
        <v>336.43411318</v>
      </c>
      <c r="J54" s="20" t="n">
        <v>6.03603459</v>
      </c>
      <c r="K54" s="18" t="n">
        <v>311.52169638</v>
      </c>
      <c r="L54" s="20" t="n">
        <v>12.45462213</v>
      </c>
      <c r="M54" s="18" t="n">
        <v>282.45388762</v>
      </c>
      <c r="N54" s="20" t="n">
        <v>5.79499154</v>
      </c>
      <c r="O54" s="18" t="s">
        <v>481</v>
      </c>
      <c r="P54" s="20" t="s">
        <v>481</v>
      </c>
      <c r="Q54" s="18" t="s">
        <v>481</v>
      </c>
      <c r="R54" s="20" t="s">
        <v>481</v>
      </c>
      <c r="S54" s="18" t="s">
        <v>481</v>
      </c>
      <c r="T54" s="20" t="s">
        <v>481</v>
      </c>
      <c r="U54" s="18" t="n">
        <v>283.76775544</v>
      </c>
      <c r="V54" s="20" t="n">
        <v>5.01326357</v>
      </c>
    </row>
    <row r="55" spans="1:22">
      <c r="A55" s="15" t="s">
        <v>530</v>
      </c>
      <c r="B55" s="17" t="n">
        <v>5316</v>
      </c>
      <c r="C55" s="18">
        <f>(22.0/B55*100)</f>
        <v/>
      </c>
      <c r="D55" s="19" t="n">
        <v>5294</v>
      </c>
      <c r="E55" s="18" t="n">
        <v>401.86101435</v>
      </c>
      <c r="F55" s="20" t="n">
        <v>2.82973384</v>
      </c>
      <c r="G55" s="18" t="n">
        <v>420.7111457</v>
      </c>
      <c r="H55" s="20" t="n">
        <v>4.06380389</v>
      </c>
      <c r="I55" s="18" t="n">
        <v>403.88570504</v>
      </c>
      <c r="J55" s="20" t="n">
        <v>4.93252517</v>
      </c>
      <c r="K55" s="18" t="n">
        <v>407.89622474</v>
      </c>
      <c r="L55" s="20" t="n">
        <v>10.22541688</v>
      </c>
      <c r="M55" s="18" t="s">
        <v>481</v>
      </c>
      <c r="N55" s="20" t="s">
        <v>481</v>
      </c>
      <c r="O55" s="18" t="s">
        <v>481</v>
      </c>
      <c r="P55" s="20" t="s">
        <v>481</v>
      </c>
      <c r="Q55" s="18" t="s">
        <v>481</v>
      </c>
      <c r="R55" s="20" t="s">
        <v>481</v>
      </c>
      <c r="S55" s="18" t="n">
        <v>307.32923139</v>
      </c>
      <c r="T55" s="20" t="n">
        <v>23.29439746</v>
      </c>
      <c r="U55" s="18" t="n">
        <v>301.30437008</v>
      </c>
      <c r="V55" s="20" t="n">
        <v>10.03381646</v>
      </c>
    </row>
    <row r="56" spans="1:22">
      <c r="A56" s="15" t="s">
        <v>531</v>
      </c>
      <c r="B56" s="17" t="n">
        <v>5359</v>
      </c>
      <c r="C56" s="18">
        <f>(77.0/B56*100)</f>
        <v/>
      </c>
      <c r="D56" s="19" t="n">
        <v>5282</v>
      </c>
      <c r="E56" s="18" t="n">
        <v>570.95400583</v>
      </c>
      <c r="F56" s="20" t="n">
        <v>4.53733737</v>
      </c>
      <c r="G56" s="18" t="n">
        <v>559.42057548</v>
      </c>
      <c r="H56" s="20" t="n">
        <v>4.02066997</v>
      </c>
      <c r="I56" s="18" t="n">
        <v>532.51065175</v>
      </c>
      <c r="J56" s="20" t="n">
        <v>4.97794297</v>
      </c>
      <c r="K56" s="18" t="n">
        <v>535.23864899</v>
      </c>
      <c r="L56" s="20" t="n">
        <v>11.40463092</v>
      </c>
      <c r="M56" s="18" t="n">
        <v>522.89956135</v>
      </c>
      <c r="N56" s="20" t="n">
        <v>3.32033569</v>
      </c>
      <c r="O56" s="18" t="s">
        <v>481</v>
      </c>
      <c r="P56" s="20" t="s">
        <v>481</v>
      </c>
      <c r="Q56" s="18" t="s">
        <v>481</v>
      </c>
      <c r="R56" s="20" t="s">
        <v>481</v>
      </c>
      <c r="S56" s="18" t="s">
        <v>481</v>
      </c>
      <c r="T56" s="20" t="s">
        <v>481</v>
      </c>
      <c r="U56" s="18" t="n">
        <v>533.4869738899999</v>
      </c>
      <c r="V56" s="20" t="n">
        <v>16.44357881</v>
      </c>
    </row>
    <row r="57" spans="1:22">
      <c r="A57" s="15" t="s">
        <v>532</v>
      </c>
      <c r="B57" s="17" t="n">
        <v>6513</v>
      </c>
      <c r="C57" s="18">
        <f>(0.0/B57*100)</f>
        <v/>
      </c>
      <c r="D57" s="19" t="n">
        <v>6513</v>
      </c>
      <c r="E57" s="18" t="n">
        <v>390.3675253</v>
      </c>
      <c r="F57" s="20" t="n">
        <v>3.3566113</v>
      </c>
      <c r="G57" s="18" t="n">
        <v>397.73109133</v>
      </c>
      <c r="H57" s="20" t="n">
        <v>3.92579981</v>
      </c>
      <c r="I57" s="18" t="n">
        <v>371.16915571</v>
      </c>
      <c r="J57" s="20" t="n">
        <v>3.55178329</v>
      </c>
      <c r="K57" s="18" t="n">
        <v>351.79447282</v>
      </c>
      <c r="L57" s="20" t="n">
        <v>7.69084747</v>
      </c>
      <c r="M57" s="18" t="s">
        <v>481</v>
      </c>
      <c r="N57" s="20" t="s">
        <v>481</v>
      </c>
      <c r="O57" s="18" t="s">
        <v>481</v>
      </c>
      <c r="P57" s="20" t="s">
        <v>481</v>
      </c>
      <c r="Q57" s="18" t="s">
        <v>481</v>
      </c>
      <c r="R57" s="20" t="s">
        <v>481</v>
      </c>
      <c r="S57" s="18" t="n">
        <v>333.90215526</v>
      </c>
      <c r="T57" s="20" t="n">
        <v>31.52633722</v>
      </c>
      <c r="U57" s="18" t="n">
        <v>360.96431398</v>
      </c>
      <c r="V57" s="20" t="n">
        <v>11.45119323</v>
      </c>
    </row>
    <row r="58" spans="1:22">
      <c r="A58" s="15" t="s">
        <v>533</v>
      </c>
      <c r="B58" s="17" t="n">
        <v>7267</v>
      </c>
      <c r="C58" s="18">
        <f>(10.0/B58*100)</f>
        <v/>
      </c>
      <c r="D58" s="19" t="n">
        <v>7257</v>
      </c>
      <c r="E58" s="18" t="n">
        <v>383.18439478</v>
      </c>
      <c r="F58" s="20" t="n">
        <v>2.88383431</v>
      </c>
      <c r="G58" s="18" t="n">
        <v>393.74399349</v>
      </c>
      <c r="H58" s="20" t="n">
        <v>3.59921145</v>
      </c>
      <c r="I58" s="18" t="n">
        <v>371.94746111</v>
      </c>
      <c r="J58" s="20" t="n">
        <v>4.65576361</v>
      </c>
      <c r="K58" s="18" t="n">
        <v>375.03207366</v>
      </c>
      <c r="L58" s="20" t="n">
        <v>7.36670114</v>
      </c>
      <c r="M58" s="18" t="s">
        <v>481</v>
      </c>
      <c r="N58" s="20" t="s">
        <v>481</v>
      </c>
      <c r="O58" s="18" t="s">
        <v>481</v>
      </c>
      <c r="P58" s="20" t="s">
        <v>481</v>
      </c>
      <c r="Q58" s="18" t="s">
        <v>481</v>
      </c>
      <c r="R58" s="20" t="s">
        <v>481</v>
      </c>
      <c r="S58" s="18" t="n">
        <v>287.68839991</v>
      </c>
      <c r="T58" s="20" t="n">
        <v>16.75078114</v>
      </c>
      <c r="U58" s="18" t="n">
        <v>302.6459995</v>
      </c>
      <c r="V58" s="20" t="n">
        <v>17.73398472</v>
      </c>
    </row>
    <row r="59" spans="1:22">
      <c r="A59" s="15" t="s">
        <v>534</v>
      </c>
      <c r="B59" s="17" t="n">
        <v>4826</v>
      </c>
      <c r="C59" s="18">
        <f>(26.0/B59*100)</f>
        <v/>
      </c>
      <c r="D59" s="19" t="n">
        <v>4800</v>
      </c>
      <c r="E59" s="18" t="n">
        <v>358.68283448</v>
      </c>
      <c r="F59" s="20" t="n">
        <v>1.56490523</v>
      </c>
      <c r="G59" s="18" t="n">
        <v>382.06762172</v>
      </c>
      <c r="H59" s="20" t="n">
        <v>4.36508591</v>
      </c>
      <c r="I59" s="18" t="n">
        <v>382.83850667</v>
      </c>
      <c r="J59" s="20" t="n">
        <v>6.77336844</v>
      </c>
      <c r="K59" s="18" t="n">
        <v>364.38752315</v>
      </c>
      <c r="L59" s="20" t="n">
        <v>14.31950156</v>
      </c>
      <c r="M59" s="18" t="s">
        <v>481</v>
      </c>
      <c r="N59" s="20" t="s">
        <v>481</v>
      </c>
      <c r="O59" s="18" t="s">
        <v>481</v>
      </c>
      <c r="P59" s="20" t="s">
        <v>481</v>
      </c>
      <c r="Q59" s="18" t="n">
        <v>245.7972</v>
      </c>
      <c r="R59" s="20" t="n">
        <v>32.70483303</v>
      </c>
      <c r="S59" s="18" t="n">
        <v>292.00948618</v>
      </c>
      <c r="T59" s="20" t="n">
        <v>20.20613744</v>
      </c>
      <c r="U59" s="18" t="n">
        <v>279.50886356</v>
      </c>
      <c r="V59" s="20" t="n">
        <v>8.922957</v>
      </c>
    </row>
    <row r="60" spans="1:22">
      <c r="A60" s="15" t="s">
        <v>535</v>
      </c>
      <c r="B60" s="17" t="n">
        <v>4546</v>
      </c>
      <c r="C60" s="18">
        <f>(15.0/B60*100)</f>
        <v/>
      </c>
      <c r="D60" s="19" t="n">
        <v>4531</v>
      </c>
      <c r="E60" s="18" t="n">
        <v>403.09259337</v>
      </c>
      <c r="F60" s="20" t="n">
        <v>4.11085942</v>
      </c>
      <c r="G60" s="18" t="n">
        <v>403.48747883</v>
      </c>
      <c r="H60" s="20" t="n">
        <v>4.25956873</v>
      </c>
      <c r="I60" s="18" t="n">
        <v>381.28193749</v>
      </c>
      <c r="J60" s="20" t="n">
        <v>7.96858139</v>
      </c>
      <c r="K60" s="18" t="n">
        <v>374.99760516</v>
      </c>
      <c r="L60" s="20" t="n">
        <v>11.23222572</v>
      </c>
      <c r="M60" s="18" t="s">
        <v>481</v>
      </c>
      <c r="N60" s="20" t="s">
        <v>481</v>
      </c>
      <c r="O60" s="18" t="s">
        <v>481</v>
      </c>
      <c r="P60" s="20" t="s">
        <v>481</v>
      </c>
      <c r="Q60" s="18" t="s">
        <v>481</v>
      </c>
      <c r="R60" s="20" t="s">
        <v>481</v>
      </c>
      <c r="S60" s="18" t="n">
        <v>287.38052639</v>
      </c>
      <c r="T60" s="20" t="n">
        <v>23.39247417</v>
      </c>
      <c r="U60" s="18" t="n">
        <v>356.13246936</v>
      </c>
      <c r="V60" s="20" t="n">
        <v>11.68715622</v>
      </c>
    </row>
    <row r="61" spans="1:22">
      <c r="A61" s="15" t="s">
        <v>536</v>
      </c>
      <c r="B61" s="17" t="n">
        <v>6525</v>
      </c>
      <c r="C61" s="18">
        <f>(157.0/B61*100)</f>
        <v/>
      </c>
      <c r="D61" s="19" t="n">
        <v>6368</v>
      </c>
      <c r="E61" s="18" t="n">
        <v>487.90193796</v>
      </c>
      <c r="F61" s="20" t="n">
        <v>2.81856297</v>
      </c>
      <c r="G61" s="18" t="n">
        <v>486.11522161</v>
      </c>
      <c r="H61" s="20" t="n">
        <v>2.51211996</v>
      </c>
      <c r="I61" s="18" t="n">
        <v>469.99835628</v>
      </c>
      <c r="J61" s="20" t="n">
        <v>4.49362528</v>
      </c>
      <c r="K61" s="18" t="n">
        <v>462.91801651</v>
      </c>
      <c r="L61" s="20" t="n">
        <v>5.80410407</v>
      </c>
      <c r="M61" s="18" t="n">
        <v>410.6859362</v>
      </c>
      <c r="N61" s="20" t="n">
        <v>8.40654574</v>
      </c>
      <c r="O61" s="18" t="s">
        <v>481</v>
      </c>
      <c r="P61" s="20" t="s">
        <v>481</v>
      </c>
      <c r="Q61" s="18" t="s">
        <v>481</v>
      </c>
      <c r="R61" s="20" t="s">
        <v>481</v>
      </c>
      <c r="S61" s="18" t="s">
        <v>481</v>
      </c>
      <c r="T61" s="20" t="s">
        <v>481</v>
      </c>
      <c r="U61" s="18" t="n">
        <v>432.12921366</v>
      </c>
      <c r="V61" s="20" t="n">
        <v>11.62300044</v>
      </c>
    </row>
    <row r="62" spans="1:22">
      <c r="A62" s="15" t="s">
        <v>537</v>
      </c>
      <c r="B62" s="17" t="n">
        <v>4476</v>
      </c>
      <c r="C62" s="18">
        <f>(3.0/B62*100)</f>
        <v/>
      </c>
      <c r="D62" s="19" t="n">
        <v>4473</v>
      </c>
      <c r="E62" s="18" t="n">
        <v>543.58673749</v>
      </c>
      <c r="F62" s="20" t="n">
        <v>2.4823806</v>
      </c>
      <c r="G62" s="18" t="n">
        <v>555.65181196</v>
      </c>
      <c r="H62" s="20" t="n">
        <v>2.22324268</v>
      </c>
      <c r="I62" s="18" t="n">
        <v>537.46019338</v>
      </c>
      <c r="J62" s="20" t="n">
        <v>2.94484774</v>
      </c>
      <c r="K62" s="18" t="n">
        <v>523.93973349</v>
      </c>
      <c r="L62" s="20" t="n">
        <v>8.37800477</v>
      </c>
      <c r="M62" s="18" t="n">
        <v>526.4345921</v>
      </c>
      <c r="N62" s="20" t="n">
        <v>4.54256942</v>
      </c>
      <c r="O62" s="18" t="s">
        <v>481</v>
      </c>
      <c r="P62" s="20" t="s">
        <v>481</v>
      </c>
      <c r="Q62" s="18" t="s">
        <v>481</v>
      </c>
      <c r="R62" s="20" t="s">
        <v>481</v>
      </c>
      <c r="S62" s="18" t="s">
        <v>481</v>
      </c>
      <c r="T62" s="20" t="s">
        <v>481</v>
      </c>
      <c r="U62" s="18" t="n">
        <v>506.04913605</v>
      </c>
      <c r="V62" s="20" t="n">
        <v>24.55883</v>
      </c>
    </row>
    <row r="63" spans="1:22">
      <c r="A63" s="15" t="s">
        <v>538</v>
      </c>
      <c r="B63" s="17" t="n">
        <v>5324</v>
      </c>
      <c r="C63" s="18">
        <f>(13.0/B63*100)</f>
        <v/>
      </c>
      <c r="D63" s="19" t="n">
        <v>5311</v>
      </c>
      <c r="E63" s="18" t="n">
        <v>364.58095457</v>
      </c>
      <c r="F63" s="20" t="n">
        <v>2.21191252</v>
      </c>
      <c r="G63" s="18" t="n">
        <v>387.680863</v>
      </c>
      <c r="H63" s="20" t="n">
        <v>4.57807002</v>
      </c>
      <c r="I63" s="18" t="n">
        <v>377.18502118</v>
      </c>
      <c r="J63" s="20" t="n">
        <v>4.2833334</v>
      </c>
      <c r="K63" s="18" t="n">
        <v>385.77261889</v>
      </c>
      <c r="L63" s="20" t="n">
        <v>8.27044626</v>
      </c>
      <c r="M63" s="18" t="s">
        <v>481</v>
      </c>
      <c r="N63" s="20" t="s">
        <v>481</v>
      </c>
      <c r="O63" s="18" t="s">
        <v>481</v>
      </c>
      <c r="P63" s="20" t="s">
        <v>481</v>
      </c>
      <c r="Q63" s="18" t="s">
        <v>481</v>
      </c>
      <c r="R63" s="20" t="s">
        <v>481</v>
      </c>
      <c r="S63" s="18" t="n">
        <v>317.68563743</v>
      </c>
      <c r="T63" s="20" t="n">
        <v>48.46201054</v>
      </c>
      <c r="U63" s="18" t="n">
        <v>337.90610478</v>
      </c>
      <c r="V63" s="20" t="n">
        <v>5.93257695</v>
      </c>
    </row>
    <row r="64" spans="1:22">
      <c r="A64" s="15" t="s">
        <v>539</v>
      </c>
      <c r="B64" s="17" t="n">
        <v>3634</v>
      </c>
      <c r="C64" s="18">
        <f>(3.0/B64*100)</f>
        <v/>
      </c>
      <c r="D64" s="19" t="n">
        <v>3631</v>
      </c>
      <c r="E64" s="18" t="n">
        <v>495.77543546</v>
      </c>
      <c r="F64" s="20" t="n">
        <v>2.18113371</v>
      </c>
      <c r="G64" s="18" t="n">
        <v>484.69100672</v>
      </c>
      <c r="H64" s="20" t="n">
        <v>3.5487677</v>
      </c>
      <c r="I64" s="18" t="n">
        <v>456.78397925</v>
      </c>
      <c r="J64" s="20" t="n">
        <v>5.76779449</v>
      </c>
      <c r="K64" s="18" t="n">
        <v>423.12532346</v>
      </c>
      <c r="L64" s="20" t="n">
        <v>10.29541436</v>
      </c>
      <c r="M64" s="18" t="s">
        <v>481</v>
      </c>
      <c r="N64" s="20" t="s">
        <v>481</v>
      </c>
      <c r="O64" s="18" t="s">
        <v>481</v>
      </c>
      <c r="P64" s="20" t="s">
        <v>481</v>
      </c>
      <c r="Q64" s="18" t="s">
        <v>481</v>
      </c>
      <c r="R64" s="20" t="s">
        <v>481</v>
      </c>
      <c r="S64" s="18" t="n">
        <v>394.03683666</v>
      </c>
      <c r="T64" s="20" t="n">
        <v>58.64038976</v>
      </c>
      <c r="U64" s="18" t="n">
        <v>327.61481268</v>
      </c>
      <c r="V64" s="20" t="n">
        <v>12.36372245</v>
      </c>
    </row>
    <row r="65" spans="1:22">
      <c r="A65" s="15" t="s">
        <v>540</v>
      </c>
      <c r="B65" s="17" t="n">
        <v>5325</v>
      </c>
      <c r="C65" s="18">
        <f>(14.0/B65*100)</f>
        <v/>
      </c>
      <c r="D65" s="19" t="n">
        <v>5311</v>
      </c>
      <c r="E65" s="18" t="n">
        <v>419.17861439</v>
      </c>
      <c r="F65" s="20" t="n">
        <v>3.11147591</v>
      </c>
      <c r="G65" s="18" t="n">
        <v>437.83140171</v>
      </c>
      <c r="H65" s="20" t="n">
        <v>3.52295475</v>
      </c>
      <c r="I65" s="18" t="n">
        <v>407.73203421</v>
      </c>
      <c r="J65" s="20" t="n">
        <v>4.80756541</v>
      </c>
      <c r="K65" s="18" t="n">
        <v>403.65000937</v>
      </c>
      <c r="L65" s="20" t="n">
        <v>9.34553127</v>
      </c>
      <c r="M65" s="18" t="s">
        <v>481</v>
      </c>
      <c r="N65" s="20" t="s">
        <v>481</v>
      </c>
      <c r="O65" s="18" t="s">
        <v>481</v>
      </c>
      <c r="P65" s="20" t="s">
        <v>481</v>
      </c>
      <c r="Q65" s="18" t="n">
        <v>354.72829423</v>
      </c>
      <c r="R65" s="20" t="n">
        <v>24.11493979</v>
      </c>
      <c r="S65" s="18" t="s">
        <v>481</v>
      </c>
      <c r="T65" s="20" t="s">
        <v>481</v>
      </c>
      <c r="U65" s="18" t="n">
        <v>333.90852106</v>
      </c>
      <c r="V65" s="20" t="n">
        <v>10.25556918</v>
      </c>
    </row>
    <row r="66" spans="1:22">
      <c r="A66" s="15" t="s">
        <v>541</v>
      </c>
      <c r="B66" s="17" t="n">
        <v>5665</v>
      </c>
      <c r="C66" s="18">
        <f>(83.0/B66*100)</f>
        <v/>
      </c>
      <c r="D66" s="19" t="n">
        <v>5582</v>
      </c>
      <c r="E66" s="18" t="n">
        <v>416.29263367</v>
      </c>
      <c r="F66" s="20" t="n">
        <v>2.4379784</v>
      </c>
      <c r="G66" s="18" t="n">
        <v>430.30448309</v>
      </c>
      <c r="H66" s="20" t="n">
        <v>3.59709747</v>
      </c>
      <c r="I66" s="18" t="n">
        <v>435.85415593</v>
      </c>
      <c r="J66" s="20" t="n">
        <v>3.5236786</v>
      </c>
      <c r="K66" s="18" t="n">
        <v>447.04351767</v>
      </c>
      <c r="L66" s="20" t="n">
        <v>4.20804022</v>
      </c>
      <c r="M66" s="18" t="n">
        <v>373.42163203</v>
      </c>
      <c r="N66" s="20" t="n">
        <v>4.9087168</v>
      </c>
      <c r="O66" s="18" t="s">
        <v>481</v>
      </c>
      <c r="P66" s="20" t="s">
        <v>481</v>
      </c>
      <c r="Q66" s="18" t="s">
        <v>481</v>
      </c>
      <c r="R66" s="20" t="s">
        <v>481</v>
      </c>
      <c r="S66" s="18" t="s">
        <v>481</v>
      </c>
      <c r="T66" s="20" t="s">
        <v>481</v>
      </c>
      <c r="U66" s="18" t="n">
        <v>359.98002991</v>
      </c>
      <c r="V66" s="20" t="n">
        <v>7.84131483</v>
      </c>
    </row>
    <row r="67" spans="1:22">
      <c r="A67" s="15" t="s">
        <v>542</v>
      </c>
      <c r="B67" s="17" t="n">
        <v>6971</v>
      </c>
      <c r="C67" s="18">
        <f>(607.0/B67*100)</f>
        <v/>
      </c>
      <c r="D67" s="19" t="n">
        <v>6364</v>
      </c>
      <c r="E67" s="18" t="n">
        <v>387.46113296</v>
      </c>
      <c r="F67" s="20" t="n">
        <v>3.0148673</v>
      </c>
      <c r="G67" s="18" t="n">
        <v>413.51533272</v>
      </c>
      <c r="H67" s="20" t="n">
        <v>3.6258209</v>
      </c>
      <c r="I67" s="18" t="n">
        <v>398.66268226</v>
      </c>
      <c r="J67" s="20" t="n">
        <v>4.69260126</v>
      </c>
      <c r="K67" s="18" t="n">
        <v>387.01991279</v>
      </c>
      <c r="L67" s="20" t="n">
        <v>11.15680006</v>
      </c>
      <c r="M67" s="18" t="n">
        <v>364.05724914</v>
      </c>
      <c r="N67" s="20" t="n">
        <v>8.02751567</v>
      </c>
      <c r="O67" s="18" t="s">
        <v>481</v>
      </c>
      <c r="P67" s="20" t="s">
        <v>481</v>
      </c>
      <c r="Q67" s="18" t="s">
        <v>481</v>
      </c>
      <c r="R67" s="20" t="s">
        <v>481</v>
      </c>
      <c r="S67" s="18" t="s">
        <v>481</v>
      </c>
      <c r="T67" s="20" t="s">
        <v>481</v>
      </c>
      <c r="U67" s="18" t="n">
        <v>315.67766941</v>
      </c>
      <c r="V67" s="20" t="n">
        <v>8.47336129</v>
      </c>
    </row>
    <row r="68" spans="1:22">
      <c r="A68" s="15" t="s">
        <v>543</v>
      </c>
      <c r="B68" s="17" t="n">
        <v>12083</v>
      </c>
      <c r="C68" s="18">
        <f>(31.0/B68*100)</f>
        <v/>
      </c>
      <c r="D68" s="19" t="n">
        <v>12052</v>
      </c>
      <c r="E68" s="18" t="n">
        <v>420.29869406</v>
      </c>
      <c r="F68" s="20" t="n">
        <v>1.46634109</v>
      </c>
      <c r="G68" s="18" t="n">
        <v>422.74110479</v>
      </c>
      <c r="H68" s="20" t="n">
        <v>3.01967023</v>
      </c>
      <c r="I68" s="18" t="n">
        <v>396.76388511</v>
      </c>
      <c r="J68" s="20" t="n">
        <v>3.32529338</v>
      </c>
      <c r="K68" s="18" t="n">
        <v>361.51710323</v>
      </c>
      <c r="L68" s="20" t="n">
        <v>7.07652768</v>
      </c>
      <c r="M68" s="18" t="n">
        <v>349.12867874</v>
      </c>
      <c r="N68" s="20" t="n">
        <v>2.92799251</v>
      </c>
      <c r="O68" s="18" t="s">
        <v>481</v>
      </c>
      <c r="P68" s="20" t="s">
        <v>481</v>
      </c>
      <c r="Q68" s="18" t="s">
        <v>481</v>
      </c>
      <c r="R68" s="20" t="s">
        <v>481</v>
      </c>
      <c r="S68" s="18" t="s">
        <v>481</v>
      </c>
      <c r="T68" s="20" t="s">
        <v>481</v>
      </c>
      <c r="U68" s="18" t="n">
        <v>356.14177336</v>
      </c>
      <c r="V68" s="20" t="n">
        <v>4.58126893</v>
      </c>
    </row>
    <row r="69" spans="1:22">
      <c r="A69" s="15" t="s">
        <v>544</v>
      </c>
      <c r="B69" s="17" t="n">
        <v>4876</v>
      </c>
      <c r="C69" s="18">
        <f>(0.0/B69*100)</f>
        <v/>
      </c>
      <c r="D69" s="19" t="n">
        <v>4876</v>
      </c>
      <c r="E69" s="18" t="n">
        <v>432.1886349</v>
      </c>
      <c r="F69" s="20" t="n">
        <v>4.08770029</v>
      </c>
      <c r="G69" s="18" t="n">
        <v>461.07962959</v>
      </c>
      <c r="H69" s="20" t="n">
        <v>4.24797871</v>
      </c>
      <c r="I69" s="18" t="n">
        <v>447.58071554</v>
      </c>
      <c r="J69" s="20" t="n">
        <v>5.29373225</v>
      </c>
      <c r="K69" s="18" t="n">
        <v>448.65915276</v>
      </c>
      <c r="L69" s="20" t="n">
        <v>7.9816167</v>
      </c>
      <c r="M69" s="18" t="s">
        <v>481</v>
      </c>
      <c r="N69" s="20" t="s">
        <v>481</v>
      </c>
      <c r="O69" s="18" t="s">
        <v>481</v>
      </c>
      <c r="P69" s="20" t="s">
        <v>481</v>
      </c>
      <c r="Q69" s="18" t="s">
        <v>481</v>
      </c>
      <c r="R69" s="20" t="s">
        <v>481</v>
      </c>
      <c r="S69" s="18" t="s">
        <v>481</v>
      </c>
      <c r="T69" s="20" t="s">
        <v>481</v>
      </c>
      <c r="U69" s="18" t="n">
        <v>426.87502986</v>
      </c>
      <c r="V69" s="20" t="n">
        <v>36.49165894</v>
      </c>
    </row>
    <row r="70" spans="1:22">
      <c r="A70" s="15" t="s">
        <v>545</v>
      </c>
      <c r="B70" s="17" t="n">
        <v>6036</v>
      </c>
      <c r="C70" s="18">
        <f>(223.0/B70*100)</f>
        <v/>
      </c>
      <c r="D70" s="19" t="n">
        <v>5813</v>
      </c>
      <c r="E70" s="18" t="n">
        <v>498.49373576</v>
      </c>
      <c r="F70" s="20" t="n">
        <v>3.64030794</v>
      </c>
      <c r="G70" s="18" t="n">
        <v>505.77414815</v>
      </c>
      <c r="H70" s="20" t="n">
        <v>3.49152722</v>
      </c>
      <c r="I70" s="18" t="n">
        <v>490.04338369</v>
      </c>
      <c r="J70" s="20" t="n">
        <v>5.15591446</v>
      </c>
      <c r="K70" s="18" t="n">
        <v>488.16979975</v>
      </c>
      <c r="L70" s="20" t="n">
        <v>10.10212114</v>
      </c>
      <c r="M70" s="18" t="n">
        <v>453.96563007</v>
      </c>
      <c r="N70" s="20" t="n">
        <v>8.59509132</v>
      </c>
      <c r="O70" s="18" t="s">
        <v>481</v>
      </c>
      <c r="P70" s="20" t="s">
        <v>481</v>
      </c>
      <c r="Q70" s="18" t="s">
        <v>481</v>
      </c>
      <c r="R70" s="20" t="s">
        <v>481</v>
      </c>
      <c r="S70" s="18" t="s">
        <v>481</v>
      </c>
      <c r="T70" s="20" t="s">
        <v>481</v>
      </c>
      <c r="U70" s="18" t="n">
        <v>450.96358416</v>
      </c>
      <c r="V70" s="20" t="n">
        <v>8.27769945</v>
      </c>
    </row>
    <row r="71" spans="1:22">
      <c r="A71" s="15" t="s">
        <v>546</v>
      </c>
      <c r="B71" s="17" t="n">
        <v>6115</v>
      </c>
      <c r="C71" s="18">
        <f>(29.0/B71*100)</f>
        <v/>
      </c>
      <c r="D71" s="19" t="n">
        <v>6086</v>
      </c>
      <c r="E71" s="18" t="n">
        <v>578.33230714</v>
      </c>
      <c r="F71" s="20" t="n">
        <v>2.03131323</v>
      </c>
      <c r="G71" s="18" t="n">
        <v>568.28002787</v>
      </c>
      <c r="H71" s="20" t="n">
        <v>2.15138031</v>
      </c>
      <c r="I71" s="18" t="n">
        <v>543.1973119199999</v>
      </c>
      <c r="J71" s="20" t="n">
        <v>4.92712897</v>
      </c>
      <c r="K71" s="18" t="n">
        <v>538.8711045700001</v>
      </c>
      <c r="L71" s="20" t="n">
        <v>13.76922277</v>
      </c>
      <c r="M71" s="18" t="n">
        <v>466.42208156</v>
      </c>
      <c r="N71" s="20" t="n">
        <v>7.0519855</v>
      </c>
      <c r="O71" s="18" t="s">
        <v>481</v>
      </c>
      <c r="P71" s="20" t="s">
        <v>481</v>
      </c>
      <c r="Q71" s="18" t="s">
        <v>481</v>
      </c>
      <c r="R71" s="20" t="s">
        <v>481</v>
      </c>
      <c r="S71" s="18" t="s">
        <v>481</v>
      </c>
      <c r="T71" s="20" t="s">
        <v>481</v>
      </c>
      <c r="U71" s="18" t="n">
        <v>520.82780953</v>
      </c>
      <c r="V71" s="20" t="n">
        <v>19.45087481</v>
      </c>
    </row>
    <row r="72" spans="1:22">
      <c r="A72" s="15" t="s">
        <v>547</v>
      </c>
      <c r="B72" s="17" t="n">
        <v>7708</v>
      </c>
      <c r="C72" s="18">
        <f>(5.0/B72*100)</f>
        <v/>
      </c>
      <c r="D72" s="19" t="n">
        <v>7703</v>
      </c>
      <c r="E72" s="18" t="n">
        <v>556.92686616</v>
      </c>
      <c r="F72" s="20" t="n">
        <v>3.65721852</v>
      </c>
      <c r="G72" s="18" t="n">
        <v>551.54210915</v>
      </c>
      <c r="H72" s="20" t="n">
        <v>3.89392966</v>
      </c>
      <c r="I72" s="18" t="n">
        <v>526.16829417</v>
      </c>
      <c r="J72" s="20" t="n">
        <v>5.77876423</v>
      </c>
      <c r="K72" s="18" t="n">
        <v>521.31230922</v>
      </c>
      <c r="L72" s="20" t="n">
        <v>10.55973858</v>
      </c>
      <c r="M72" s="18" t="n">
        <v>471.30502175</v>
      </c>
      <c r="N72" s="20" t="n">
        <v>9.64724719</v>
      </c>
      <c r="O72" s="18" t="s">
        <v>481</v>
      </c>
      <c r="P72" s="20" t="s">
        <v>481</v>
      </c>
      <c r="Q72" s="18" t="s">
        <v>481</v>
      </c>
      <c r="R72" s="20" t="s">
        <v>481</v>
      </c>
      <c r="S72" s="18" t="s">
        <v>481</v>
      </c>
      <c r="T72" s="20" t="s">
        <v>481</v>
      </c>
      <c r="U72" s="18" t="n">
        <v>485.17340918</v>
      </c>
      <c r="V72" s="20" t="n">
        <v>26.21737952</v>
      </c>
    </row>
    <row r="73" spans="1:22">
      <c r="A73" s="15" t="s">
        <v>548</v>
      </c>
      <c r="B73" s="17" t="n">
        <v>8249</v>
      </c>
      <c r="C73" s="18">
        <f>(178.0/B73*100)</f>
        <v/>
      </c>
      <c r="D73" s="19" t="n">
        <v>8071</v>
      </c>
      <c r="E73" s="18" t="n">
        <v>420.92463189</v>
      </c>
      <c r="F73" s="20" t="n">
        <v>3.86478903</v>
      </c>
      <c r="G73" s="18" t="n">
        <v>431.09343609</v>
      </c>
      <c r="H73" s="20" t="n">
        <v>3.89008073</v>
      </c>
      <c r="I73" s="18" t="n">
        <v>405.57714715</v>
      </c>
      <c r="J73" s="20" t="n">
        <v>4.76629379</v>
      </c>
      <c r="K73" s="18" t="n">
        <v>405.74477913</v>
      </c>
      <c r="L73" s="20" t="n">
        <v>11.88021476</v>
      </c>
      <c r="M73" s="18" t="n">
        <v>377.03950285</v>
      </c>
      <c r="N73" s="20" t="n">
        <v>4.79251474</v>
      </c>
      <c r="O73" s="18" t="s">
        <v>481</v>
      </c>
      <c r="P73" s="20" t="s">
        <v>481</v>
      </c>
      <c r="Q73" s="18" t="s">
        <v>481</v>
      </c>
      <c r="R73" s="20" t="s">
        <v>481</v>
      </c>
      <c r="S73" s="18" t="s">
        <v>481</v>
      </c>
      <c r="T73" s="20" t="s">
        <v>481</v>
      </c>
      <c r="U73" s="18" t="n">
        <v>402.85150841</v>
      </c>
      <c r="V73" s="20" t="n">
        <v>11.74631727</v>
      </c>
    </row>
    <row r="74" spans="1:22">
      <c r="A74" s="15" t="s">
        <v>549</v>
      </c>
      <c r="B74" s="17" t="n">
        <v>4692</v>
      </c>
      <c r="C74" s="18">
        <f>(82.0/B74*100)</f>
        <v/>
      </c>
      <c r="D74" s="19" t="n">
        <v>4610</v>
      </c>
      <c r="E74" s="18" t="n">
        <v>422.84565456</v>
      </c>
      <c r="F74" s="20" t="n">
        <v>2.1812006</v>
      </c>
      <c r="G74" s="18" t="n">
        <v>430.22601113</v>
      </c>
      <c r="H74" s="20" t="n">
        <v>3.37386847</v>
      </c>
      <c r="I74" s="18" t="n">
        <v>414.1853915</v>
      </c>
      <c r="J74" s="20" t="n">
        <v>3.87405301</v>
      </c>
      <c r="K74" s="18" t="n">
        <v>406.60574174</v>
      </c>
      <c r="L74" s="20" t="n">
        <v>8.06861256</v>
      </c>
      <c r="M74" s="18" t="s">
        <v>481</v>
      </c>
      <c r="N74" s="20" t="s">
        <v>481</v>
      </c>
      <c r="O74" s="18" t="s">
        <v>481</v>
      </c>
      <c r="P74" s="20" t="s">
        <v>481</v>
      </c>
      <c r="Q74" s="18" t="s">
        <v>481</v>
      </c>
      <c r="R74" s="20" t="s">
        <v>481</v>
      </c>
      <c r="S74" s="18" t="n">
        <v>338.06942164</v>
      </c>
      <c r="T74" s="20" t="n">
        <v>32.92322775</v>
      </c>
      <c r="U74" s="18" t="n">
        <v>357.52860759</v>
      </c>
      <c r="V74" s="20" t="n">
        <v>7.06746875</v>
      </c>
    </row>
    <row r="75" spans="1:22">
      <c r="A75" s="15" t="s">
        <v>550</v>
      </c>
      <c r="B75" s="17" t="n">
        <v>5375</v>
      </c>
      <c r="C75" s="18">
        <f>(270.0/B75*100)</f>
        <v/>
      </c>
      <c r="D75" s="19" t="n">
        <v>5105</v>
      </c>
      <c r="E75" s="18" t="n">
        <v>361.98639106</v>
      </c>
      <c r="F75" s="20" t="n">
        <v>3.10748778</v>
      </c>
      <c r="G75" s="18" t="n">
        <v>391.49268067</v>
      </c>
      <c r="H75" s="20" t="n">
        <v>4.33979151</v>
      </c>
      <c r="I75" s="18" t="n">
        <v>379.34102884</v>
      </c>
      <c r="J75" s="20" t="n">
        <v>4.43996889</v>
      </c>
      <c r="K75" s="18" t="n">
        <v>351.68247672</v>
      </c>
      <c r="L75" s="20" t="n">
        <v>8.16282195</v>
      </c>
      <c r="M75" s="18" t="n">
        <v>327.95996535</v>
      </c>
      <c r="N75" s="20" t="n">
        <v>7.42840697</v>
      </c>
      <c r="O75" s="18" t="s">
        <v>481</v>
      </c>
      <c r="P75" s="20" t="s">
        <v>481</v>
      </c>
      <c r="Q75" s="18" t="s">
        <v>481</v>
      </c>
      <c r="R75" s="20" t="s">
        <v>481</v>
      </c>
      <c r="S75" s="18" t="s">
        <v>481</v>
      </c>
      <c r="T75" s="20" t="s">
        <v>481</v>
      </c>
      <c r="U75" s="18" t="n">
        <v>337.86018032</v>
      </c>
      <c r="V75" s="20" t="n">
        <v>7.50740009</v>
      </c>
    </row>
    <row r="76" spans="1:22">
      <c r="A76" s="15" t="s">
        <v>551</v>
      </c>
      <c r="B76" s="17" t="n">
        <v>14167</v>
      </c>
      <c r="C76" s="18">
        <f>(234.0/B76*100)</f>
        <v/>
      </c>
      <c r="D76" s="19" t="n">
        <v>13933</v>
      </c>
      <c r="E76" s="18" t="n">
        <v>433.8415658</v>
      </c>
      <c r="F76" s="20" t="n">
        <v>2.61311826</v>
      </c>
      <c r="G76" s="18" t="n">
        <v>444.4088914</v>
      </c>
      <c r="H76" s="20" t="n">
        <v>2.99645059</v>
      </c>
      <c r="I76" s="18" t="n">
        <v>414.89136866</v>
      </c>
      <c r="J76" s="20" t="n">
        <v>4.91687713</v>
      </c>
      <c r="K76" s="18" t="n">
        <v>397.40208943</v>
      </c>
      <c r="L76" s="20" t="n">
        <v>9.55808302</v>
      </c>
      <c r="M76" s="18" t="n">
        <v>403.01903176</v>
      </c>
      <c r="N76" s="20" t="n">
        <v>4.98924097</v>
      </c>
      <c r="O76" s="18" t="s">
        <v>481</v>
      </c>
      <c r="P76" s="20" t="s">
        <v>481</v>
      </c>
      <c r="Q76" s="18" t="s">
        <v>481</v>
      </c>
      <c r="R76" s="20" t="s">
        <v>481</v>
      </c>
      <c r="S76" s="18" t="s">
        <v>481</v>
      </c>
      <c r="T76" s="20" t="s">
        <v>481</v>
      </c>
      <c r="U76" s="18" t="n">
        <v>377.14294309</v>
      </c>
      <c r="V76" s="20" t="n">
        <v>7.47889685</v>
      </c>
    </row>
    <row r="77" spans="1:22">
      <c r="A77" s="15" t="s">
        <v>552</v>
      </c>
      <c r="B77" s="17" t="n">
        <v>6062</v>
      </c>
      <c r="C77" s="18">
        <f>(238.0/B77*100)</f>
        <v/>
      </c>
      <c r="D77" s="19" t="n">
        <v>5824</v>
      </c>
      <c r="E77" s="18" t="n">
        <v>417.3228698</v>
      </c>
      <c r="F77" s="20" t="n">
        <v>3.452816</v>
      </c>
      <c r="G77" s="18" t="n">
        <v>446.19840368</v>
      </c>
      <c r="H77" s="20" t="n">
        <v>3.40184781</v>
      </c>
      <c r="I77" s="18" t="n">
        <v>441.03011591</v>
      </c>
      <c r="J77" s="20" t="n">
        <v>4.59886213</v>
      </c>
      <c r="K77" s="18" t="n">
        <v>419.5479691</v>
      </c>
      <c r="L77" s="20" t="n">
        <v>11.15844412</v>
      </c>
      <c r="M77" s="18" t="n">
        <v>371.88816463</v>
      </c>
      <c r="N77" s="20" t="n">
        <v>4.68585368</v>
      </c>
      <c r="O77" s="18" t="s">
        <v>481</v>
      </c>
      <c r="P77" s="20" t="s">
        <v>481</v>
      </c>
      <c r="Q77" s="18" t="s">
        <v>481</v>
      </c>
      <c r="R77" s="20" t="s">
        <v>481</v>
      </c>
      <c r="S77" s="18" t="s">
        <v>481</v>
      </c>
      <c r="T77" s="20" t="s">
        <v>481</v>
      </c>
      <c r="U77" s="18" t="n">
        <v>373.32193889</v>
      </c>
      <c r="V77" s="20" t="n">
        <v>4.81635368</v>
      </c>
    </row>
    <row r="78" spans="1:22">
      <c r="A78" s="15" t="s">
        <v>553</v>
      </c>
      <c r="B78" s="17" t="n">
        <v>5826</v>
      </c>
      <c r="C78" s="18">
        <f>(0.0/B78*100)</f>
        <v/>
      </c>
      <c r="D78" s="19" t="n">
        <v>5826</v>
      </c>
      <c r="E78" s="18" t="n">
        <v>501.39027004</v>
      </c>
      <c r="F78" s="20" t="n">
        <v>4.42927695</v>
      </c>
      <c r="G78" s="18" t="n">
        <v>497.40723838</v>
      </c>
      <c r="H78" s="20" t="n">
        <v>5.29135522</v>
      </c>
      <c r="I78" s="18" t="n">
        <v>484.00036508</v>
      </c>
      <c r="J78" s="20" t="n">
        <v>5.23505807</v>
      </c>
      <c r="K78" s="18" t="n">
        <v>468.05076693</v>
      </c>
      <c r="L78" s="20" t="n">
        <v>9.80120226</v>
      </c>
      <c r="M78" s="18" t="s">
        <v>481</v>
      </c>
      <c r="N78" s="20" t="s">
        <v>481</v>
      </c>
      <c r="O78" s="18" t="s">
        <v>481</v>
      </c>
      <c r="P78" s="20" t="s">
        <v>481</v>
      </c>
      <c r="Q78" s="18" t="s">
        <v>481</v>
      </c>
      <c r="R78" s="20" t="s">
        <v>481</v>
      </c>
      <c r="S78" s="18" t="n">
        <v>371.29319861</v>
      </c>
      <c r="T78" s="20" t="n">
        <v>26.77621567</v>
      </c>
      <c r="U78" s="18" t="n">
        <v>464.99645266</v>
      </c>
      <c r="V78" s="20" t="n">
        <v>18.16249242</v>
      </c>
    </row>
    <row customHeight="1" ht="25" r="79" spans="1:22">
      <c r="A79" s="15" t="s">
        <v>554</v>
      </c>
      <c r="B79" s="17" t="n">
        <v>1657</v>
      </c>
      <c r="C79" s="18">
        <f>(41.0/B79*100)</f>
        <v/>
      </c>
      <c r="D79" s="19" t="n">
        <v>1616</v>
      </c>
      <c r="E79" s="18" t="n">
        <v>456.37454131</v>
      </c>
      <c r="F79" s="20" t="n">
        <v>7.52482395</v>
      </c>
      <c r="G79" s="18" t="n">
        <v>465.82659151</v>
      </c>
      <c r="H79" s="20" t="n">
        <v>7.98474563</v>
      </c>
      <c r="I79" s="18" t="n">
        <v>444.88289245</v>
      </c>
      <c r="J79" s="20" t="n">
        <v>9.506269700000001</v>
      </c>
      <c r="K79" s="18" t="n">
        <v>462.02994862</v>
      </c>
      <c r="L79" s="20" t="n">
        <v>14.29956003</v>
      </c>
      <c r="M79" s="18" t="s">
        <v>481</v>
      </c>
      <c r="N79" s="20" t="s">
        <v>481</v>
      </c>
      <c r="O79" s="18" t="s">
        <v>481</v>
      </c>
      <c r="P79" s="20" t="s">
        <v>481</v>
      </c>
      <c r="Q79" s="18" t="s">
        <v>481</v>
      </c>
      <c r="R79" s="20" t="s">
        <v>481</v>
      </c>
      <c r="S79" s="18" t="s">
        <v>481</v>
      </c>
      <c r="T79" s="20" t="s">
        <v>481</v>
      </c>
      <c r="U79" s="18" t="n">
        <v>369.67168365</v>
      </c>
      <c r="V79" s="20" t="n">
        <v>21.66947853</v>
      </c>
    </row>
    <row r="80" spans="1:22">
      <c r="A80" s="15" t="s">
        <v>555</v>
      </c>
      <c r="B80" s="17" t="n">
        <v>7841</v>
      </c>
      <c r="C80" s="18">
        <f>(0.0/B80*100)</f>
        <v/>
      </c>
      <c r="D80" s="19" t="n">
        <v>7841</v>
      </c>
      <c r="E80" s="18" t="n">
        <v>466.46092266</v>
      </c>
      <c r="F80" s="20" t="n">
        <v>4.50871536</v>
      </c>
      <c r="G80" s="18" t="n">
        <v>450.69226473</v>
      </c>
      <c r="H80" s="20" t="n">
        <v>4.39258462</v>
      </c>
      <c r="I80" s="18" t="n">
        <v>447.09026074</v>
      </c>
      <c r="J80" s="20" t="n">
        <v>7.91093325</v>
      </c>
      <c r="K80" s="18" t="n">
        <v>436.70716492</v>
      </c>
      <c r="L80" s="20" t="n">
        <v>18.65543461</v>
      </c>
      <c r="M80" s="18" t="s">
        <v>481</v>
      </c>
      <c r="N80" s="20" t="s">
        <v>481</v>
      </c>
      <c r="O80" s="18" t="s">
        <v>481</v>
      </c>
      <c r="P80" s="20" t="s">
        <v>481</v>
      </c>
      <c r="Q80" s="18" t="s">
        <v>481</v>
      </c>
      <c r="R80" s="20" t="s">
        <v>481</v>
      </c>
      <c r="S80" s="18" t="s">
        <v>481</v>
      </c>
      <c r="T80" s="20" t="s">
        <v>481</v>
      </c>
      <c r="U80" s="18" t="n">
        <v>444.95431741</v>
      </c>
      <c r="V80" s="20" t="n">
        <v>39.26483311</v>
      </c>
    </row>
    <row r="81" spans="1:22">
      <c r="A81" s="23" t="s">
        <v>556</v>
      </c>
      <c r="B81" s="17" t="n">
        <v>8861</v>
      </c>
      <c r="C81" s="18">
        <f>(82.0/B81*100)</f>
        <v/>
      </c>
      <c r="D81" s="19" t="n">
        <v>8779</v>
      </c>
      <c r="E81" s="18" t="n">
        <v>455.24254868</v>
      </c>
      <c r="F81" s="20" t="n">
        <v>3.44781815</v>
      </c>
      <c r="G81" s="18" t="n">
        <v>451.4539949</v>
      </c>
      <c r="H81" s="20" t="n">
        <v>4.45120447</v>
      </c>
      <c r="I81" s="18" t="n">
        <v>439.02763477</v>
      </c>
      <c r="J81" s="20" t="n">
        <v>5.43445638</v>
      </c>
      <c r="K81" s="18" t="n">
        <v>408.21598819</v>
      </c>
      <c r="L81" s="20" t="n">
        <v>19.85214352</v>
      </c>
      <c r="M81" s="18" t="n">
        <v>398.96231336</v>
      </c>
      <c r="N81" s="20" t="n">
        <v>5.16401149</v>
      </c>
      <c r="O81" s="18" t="s">
        <v>481</v>
      </c>
      <c r="P81" s="20" t="s">
        <v>481</v>
      </c>
      <c r="Q81" s="18" t="s">
        <v>481</v>
      </c>
      <c r="R81" s="20" t="s">
        <v>481</v>
      </c>
      <c r="S81" s="18" t="s">
        <v>481</v>
      </c>
      <c r="T81" s="20" t="s">
        <v>481</v>
      </c>
      <c r="U81" s="18" t="n">
        <v>400.23411508</v>
      </c>
      <c r="V81" s="20" t="n">
        <v>15.80418033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803</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507.94509544</v>
      </c>
      <c r="F7" s="20" t="n">
        <v>2.44585392</v>
      </c>
      <c r="G7" s="18" t="n">
        <v>510.49026809</v>
      </c>
      <c r="H7" s="20" t="n">
        <v>2.95211619</v>
      </c>
      <c r="I7" s="18" t="n">
        <v>493.677532</v>
      </c>
      <c r="J7" s="20" t="n">
        <v>3.18926748</v>
      </c>
      <c r="K7" s="18" t="n">
        <v>486.07823236</v>
      </c>
      <c r="L7" s="20" t="n">
        <v>6.27642117</v>
      </c>
      <c r="M7" s="18" t="n">
        <v>447.9744125</v>
      </c>
      <c r="N7" s="20" t="n">
        <v>3.96785557</v>
      </c>
      <c r="O7" s="18" t="s">
        <v>481</v>
      </c>
      <c r="P7" s="20" t="s">
        <v>481</v>
      </c>
      <c r="Q7" s="18" t="s">
        <v>481</v>
      </c>
      <c r="R7" s="20" t="s">
        <v>481</v>
      </c>
      <c r="S7" s="18" t="s">
        <v>481</v>
      </c>
      <c r="T7" s="20" t="s">
        <v>481</v>
      </c>
      <c r="U7" s="18" t="n">
        <v>467.08278381</v>
      </c>
      <c r="V7" s="20" t="n">
        <v>7.16491398</v>
      </c>
    </row>
    <row r="8" spans="1:22">
      <c r="A8" s="15" t="s">
        <v>483</v>
      </c>
      <c r="B8" s="17" t="n">
        <v>7007</v>
      </c>
      <c r="C8" s="18">
        <f>(84.0/B8*100)</f>
        <v/>
      </c>
      <c r="D8" s="19" t="n">
        <v>6923</v>
      </c>
      <c r="E8" s="18" t="n">
        <v>509.39472574</v>
      </c>
      <c r="F8" s="20" t="n">
        <v>4.61425402</v>
      </c>
      <c r="G8" s="18" t="n">
        <v>516.45631496</v>
      </c>
      <c r="H8" s="20" t="n">
        <v>4.07611254</v>
      </c>
      <c r="I8" s="18" t="n">
        <v>515.50503206</v>
      </c>
      <c r="J8" s="20" t="n">
        <v>4.4643953</v>
      </c>
      <c r="K8" s="18" t="n">
        <v>508.66066785</v>
      </c>
      <c r="L8" s="20" t="n">
        <v>5.78224312</v>
      </c>
      <c r="M8" s="18" t="n">
        <v>436.4198708</v>
      </c>
      <c r="N8" s="20" t="n">
        <v>3.89765197</v>
      </c>
      <c r="O8" s="18" t="s">
        <v>481</v>
      </c>
      <c r="P8" s="20" t="s">
        <v>481</v>
      </c>
      <c r="Q8" s="18" t="s">
        <v>481</v>
      </c>
      <c r="R8" s="20" t="s">
        <v>481</v>
      </c>
      <c r="S8" s="18" t="s">
        <v>481</v>
      </c>
      <c r="T8" s="20" t="s">
        <v>481</v>
      </c>
      <c r="U8" s="18" t="n">
        <v>432.86919465</v>
      </c>
      <c r="V8" s="20" t="n">
        <v>8.39258892</v>
      </c>
    </row>
    <row r="9" spans="1:22">
      <c r="A9" s="15" t="s">
        <v>484</v>
      </c>
      <c r="B9" s="17" t="n">
        <v>9651</v>
      </c>
      <c r="C9" s="18">
        <f>(674.0/B9*100)</f>
        <v/>
      </c>
      <c r="D9" s="19" t="n">
        <v>8977</v>
      </c>
      <c r="E9" s="18" t="n">
        <v>515.4176302</v>
      </c>
      <c r="F9" s="20" t="n">
        <v>3.80027356</v>
      </c>
      <c r="G9" s="18" t="n">
        <v>534.999459</v>
      </c>
      <c r="H9" s="20" t="n">
        <v>2.79125448</v>
      </c>
      <c r="I9" s="18" t="n">
        <v>525.99376516</v>
      </c>
      <c r="J9" s="20" t="n">
        <v>2.88398495</v>
      </c>
      <c r="K9" s="18" t="n">
        <v>511.5679687</v>
      </c>
      <c r="L9" s="20" t="n">
        <v>4.49151368</v>
      </c>
      <c r="M9" s="18" t="n">
        <v>416.22075865</v>
      </c>
      <c r="N9" s="20" t="n">
        <v>6.04975957</v>
      </c>
      <c r="O9" s="18" t="s">
        <v>481</v>
      </c>
      <c r="P9" s="20" t="s">
        <v>481</v>
      </c>
      <c r="Q9" s="18" t="s">
        <v>481</v>
      </c>
      <c r="R9" s="20" t="s">
        <v>481</v>
      </c>
      <c r="S9" s="18" t="s">
        <v>481</v>
      </c>
      <c r="T9" s="20" t="s">
        <v>481</v>
      </c>
      <c r="U9" s="18" t="n">
        <v>417.41567994</v>
      </c>
      <c r="V9" s="20" t="n">
        <v>6.75789247</v>
      </c>
    </row>
    <row r="10" spans="1:22">
      <c r="A10" s="15" t="s">
        <v>485</v>
      </c>
      <c r="B10" s="17" t="n">
        <v>20058</v>
      </c>
      <c r="C10" s="18">
        <f>(550.0/B10*100)</f>
        <v/>
      </c>
      <c r="D10" s="19" t="n">
        <v>19508</v>
      </c>
      <c r="E10" s="18" t="n">
        <v>524.49807535</v>
      </c>
      <c r="F10" s="20" t="n">
        <v>3.07355304</v>
      </c>
      <c r="G10" s="18" t="n">
        <v>525.14932229</v>
      </c>
      <c r="H10" s="20" t="n">
        <v>2.54594596</v>
      </c>
      <c r="I10" s="18" t="n">
        <v>514.02027695</v>
      </c>
      <c r="J10" s="20" t="n">
        <v>3.26584009</v>
      </c>
      <c r="K10" s="18" t="n">
        <v>514.15482171</v>
      </c>
      <c r="L10" s="20" t="n">
        <v>5.58372949</v>
      </c>
      <c r="M10" s="18" t="n">
        <v>457.66484393</v>
      </c>
      <c r="N10" s="20" t="n">
        <v>6.03159435</v>
      </c>
      <c r="O10" s="18" t="s">
        <v>481</v>
      </c>
      <c r="P10" s="20" t="s">
        <v>481</v>
      </c>
      <c r="Q10" s="18" t="s">
        <v>481</v>
      </c>
      <c r="R10" s="20" t="s">
        <v>481</v>
      </c>
      <c r="S10" s="18" t="s">
        <v>481</v>
      </c>
      <c r="T10" s="20" t="s">
        <v>481</v>
      </c>
      <c r="U10" s="18" t="n">
        <v>448.83274418</v>
      </c>
      <c r="V10" s="20" t="n">
        <v>8.544118940000001</v>
      </c>
    </row>
    <row r="11" spans="1:22">
      <c r="A11" s="15" t="s">
        <v>486</v>
      </c>
      <c r="B11" s="17" t="n">
        <v>7053</v>
      </c>
      <c r="C11" s="18">
        <f>(125.0/B11*100)</f>
        <v/>
      </c>
      <c r="D11" s="19" t="n">
        <v>6928</v>
      </c>
      <c r="E11" s="18" t="n">
        <v>425.46211005</v>
      </c>
      <c r="F11" s="20" t="n">
        <v>3.34251076</v>
      </c>
      <c r="G11" s="18" t="n">
        <v>439.80721177</v>
      </c>
      <c r="H11" s="20" t="n">
        <v>3.05767757</v>
      </c>
      <c r="I11" s="18" t="n">
        <v>427.83679038</v>
      </c>
      <c r="J11" s="20" t="n">
        <v>5.14683126</v>
      </c>
      <c r="K11" s="18" t="n">
        <v>418.00238006</v>
      </c>
      <c r="L11" s="20" t="n">
        <v>7.51156273</v>
      </c>
      <c r="M11" s="18" t="n">
        <v>381.61604453</v>
      </c>
      <c r="N11" s="20" t="n">
        <v>5.27695564</v>
      </c>
      <c r="O11" s="18" t="s">
        <v>481</v>
      </c>
      <c r="P11" s="20" t="s">
        <v>481</v>
      </c>
      <c r="Q11" s="18" t="s">
        <v>481</v>
      </c>
      <c r="R11" s="20" t="s">
        <v>481</v>
      </c>
      <c r="S11" s="18" t="s">
        <v>481</v>
      </c>
      <c r="T11" s="20" t="s">
        <v>481</v>
      </c>
      <c r="U11" s="18" t="n">
        <v>383.10218434</v>
      </c>
      <c r="V11" s="20" t="n">
        <v>8.324217429999999</v>
      </c>
    </row>
    <row r="12" spans="1:22">
      <c r="A12" s="15" t="s">
        <v>487</v>
      </c>
      <c r="B12" s="17" t="n">
        <v>6894</v>
      </c>
      <c r="C12" s="18">
        <f>(59.0/B12*100)</f>
        <v/>
      </c>
      <c r="D12" s="19" t="n">
        <v>6835</v>
      </c>
      <c r="E12" s="18" t="n">
        <v>486.72193063</v>
      </c>
      <c r="F12" s="20" t="n">
        <v>3.50819207</v>
      </c>
      <c r="G12" s="18" t="n">
        <v>503.99060415</v>
      </c>
      <c r="H12" s="20" t="n">
        <v>3.45884747</v>
      </c>
      <c r="I12" s="18" t="n">
        <v>497.29561463</v>
      </c>
      <c r="J12" s="20" t="n">
        <v>2.74680016</v>
      </c>
      <c r="K12" s="18" t="n">
        <v>503.93962105</v>
      </c>
      <c r="L12" s="20" t="n">
        <v>4.45562846</v>
      </c>
      <c r="M12" s="18" t="n">
        <v>424.64340274</v>
      </c>
      <c r="N12" s="20" t="n">
        <v>6.97346529</v>
      </c>
      <c r="O12" s="18" t="s">
        <v>481</v>
      </c>
      <c r="P12" s="20" t="s">
        <v>481</v>
      </c>
      <c r="Q12" s="18" t="s">
        <v>481</v>
      </c>
      <c r="R12" s="20" t="s">
        <v>481</v>
      </c>
      <c r="S12" s="18" t="s">
        <v>481</v>
      </c>
      <c r="T12" s="20" t="s">
        <v>481</v>
      </c>
      <c r="U12" s="18" t="n">
        <v>403.40136251</v>
      </c>
      <c r="V12" s="20" t="n">
        <v>12.7121395</v>
      </c>
    </row>
    <row r="13" spans="1:22">
      <c r="A13" s="15" t="s">
        <v>488</v>
      </c>
      <c r="B13" s="17" t="n">
        <v>7161</v>
      </c>
      <c r="C13" s="18">
        <f>(172.0/B13*100)</f>
        <v/>
      </c>
      <c r="D13" s="19" t="n">
        <v>6989</v>
      </c>
      <c r="E13" s="18" t="n">
        <v>520.42516808</v>
      </c>
      <c r="F13" s="20" t="n">
        <v>3.17032976</v>
      </c>
      <c r="G13" s="18" t="n">
        <v>518.46774004</v>
      </c>
      <c r="H13" s="20" t="n">
        <v>2.72820404</v>
      </c>
      <c r="I13" s="18" t="n">
        <v>504.0031546</v>
      </c>
      <c r="J13" s="20" t="n">
        <v>3.75234682</v>
      </c>
      <c r="K13" s="18" t="n">
        <v>487.145809</v>
      </c>
      <c r="L13" s="20" t="n">
        <v>6.18186426</v>
      </c>
      <c r="M13" s="18" t="n">
        <v>455.80166196</v>
      </c>
      <c r="N13" s="20" t="n">
        <v>7.99019283</v>
      </c>
      <c r="O13" s="18" t="s">
        <v>481</v>
      </c>
      <c r="P13" s="20" t="s">
        <v>481</v>
      </c>
      <c r="Q13" s="18" t="s">
        <v>481</v>
      </c>
      <c r="R13" s="20" t="s">
        <v>481</v>
      </c>
      <c r="S13" s="18" t="s">
        <v>481</v>
      </c>
      <c r="T13" s="20" t="s">
        <v>481</v>
      </c>
      <c r="U13" s="18" t="n">
        <v>451.33317839</v>
      </c>
      <c r="V13" s="20" t="n">
        <v>11.99737382</v>
      </c>
    </row>
    <row r="14" spans="1:22">
      <c r="A14" s="15" t="s">
        <v>489</v>
      </c>
      <c r="B14" s="17" t="n">
        <v>5587</v>
      </c>
      <c r="C14" s="18">
        <f>(79.0/B14*100)</f>
        <v/>
      </c>
      <c r="D14" s="19" t="n">
        <v>5508</v>
      </c>
      <c r="E14" s="18" t="n">
        <v>525.41443479</v>
      </c>
      <c r="F14" s="20" t="n">
        <v>3.51856718</v>
      </c>
      <c r="G14" s="18" t="n">
        <v>527.65871271</v>
      </c>
      <c r="H14" s="20" t="n">
        <v>2.38530871</v>
      </c>
      <c r="I14" s="18" t="n">
        <v>512.55289178</v>
      </c>
      <c r="J14" s="20" t="n">
        <v>2.93868494</v>
      </c>
      <c r="K14" s="18" t="n">
        <v>517.9059974199999</v>
      </c>
      <c r="L14" s="20" t="n">
        <v>4.46284337</v>
      </c>
      <c r="M14" s="18" t="n">
        <v>457.2678843</v>
      </c>
      <c r="N14" s="20" t="n">
        <v>9.76355004</v>
      </c>
      <c r="O14" s="18" t="s">
        <v>481</v>
      </c>
      <c r="P14" s="20" t="s">
        <v>481</v>
      </c>
      <c r="Q14" s="18" t="s">
        <v>481</v>
      </c>
      <c r="R14" s="20" t="s">
        <v>481</v>
      </c>
      <c r="S14" s="18" t="s">
        <v>481</v>
      </c>
      <c r="T14" s="20" t="s">
        <v>481</v>
      </c>
      <c r="U14" s="18" t="n">
        <v>464.22810849</v>
      </c>
      <c r="V14" s="20" t="n">
        <v>14.97136609</v>
      </c>
    </row>
    <row r="15" spans="1:22">
      <c r="A15" s="15" t="s">
        <v>490</v>
      </c>
      <c r="B15" s="17" t="n">
        <v>5882</v>
      </c>
      <c r="C15" s="18">
        <f>(74.0/B15*100)</f>
        <v/>
      </c>
      <c r="D15" s="19" t="n">
        <v>5808</v>
      </c>
      <c r="E15" s="18" t="n">
        <v>515.52802205</v>
      </c>
      <c r="F15" s="20" t="n">
        <v>2.98406719</v>
      </c>
      <c r="G15" s="18" t="n">
        <v>518.83409493</v>
      </c>
      <c r="H15" s="20" t="n">
        <v>2.56924815</v>
      </c>
      <c r="I15" s="18" t="n">
        <v>509.95681882</v>
      </c>
      <c r="J15" s="20" t="n">
        <v>3.87489577</v>
      </c>
      <c r="K15" s="18" t="n">
        <v>492.75469889</v>
      </c>
      <c r="L15" s="20" t="n">
        <v>5.27946217</v>
      </c>
      <c r="M15" s="18" t="n">
        <v>424.25667471</v>
      </c>
      <c r="N15" s="20" t="n">
        <v>10.82348656</v>
      </c>
      <c r="O15" s="18" t="s">
        <v>481</v>
      </c>
      <c r="P15" s="20" t="s">
        <v>481</v>
      </c>
      <c r="Q15" s="18" t="s">
        <v>481</v>
      </c>
      <c r="R15" s="20" t="s">
        <v>481</v>
      </c>
      <c r="S15" s="18" t="s">
        <v>481</v>
      </c>
      <c r="T15" s="20" t="s">
        <v>481</v>
      </c>
      <c r="U15" s="18" t="n">
        <v>451.46261757</v>
      </c>
      <c r="V15" s="20" t="n">
        <v>9.154060469999999</v>
      </c>
    </row>
    <row r="16" spans="1:22">
      <c r="A16" s="15" t="s">
        <v>491</v>
      </c>
      <c r="B16" s="17" t="n">
        <v>6108</v>
      </c>
      <c r="C16" s="18">
        <f>(127.0/B16*100)</f>
        <v/>
      </c>
      <c r="D16" s="19" t="n">
        <v>5981</v>
      </c>
      <c r="E16" s="18" t="n">
        <v>503.99836645</v>
      </c>
      <c r="F16" s="20" t="n">
        <v>2.83795155</v>
      </c>
      <c r="G16" s="18" t="n">
        <v>512.57761381</v>
      </c>
      <c r="H16" s="20" t="n">
        <v>2.90703348</v>
      </c>
      <c r="I16" s="18" t="n">
        <v>502.53137963</v>
      </c>
      <c r="J16" s="20" t="n">
        <v>3.4566975</v>
      </c>
      <c r="K16" s="18" t="n">
        <v>498.65400455</v>
      </c>
      <c r="L16" s="20" t="n">
        <v>4.96968308</v>
      </c>
      <c r="M16" s="18" t="n">
        <v>392.25010125</v>
      </c>
      <c r="N16" s="20" t="n">
        <v>6.28627534</v>
      </c>
      <c r="O16" s="18" t="s">
        <v>481</v>
      </c>
      <c r="P16" s="20" t="s">
        <v>481</v>
      </c>
      <c r="Q16" s="18" t="s">
        <v>481</v>
      </c>
      <c r="R16" s="20" t="s">
        <v>481</v>
      </c>
      <c r="S16" s="18" t="s">
        <v>481</v>
      </c>
      <c r="T16" s="20" t="s">
        <v>481</v>
      </c>
      <c r="U16" s="18" t="n">
        <v>417.38152383</v>
      </c>
      <c r="V16" s="20" t="n">
        <v>8.67633337</v>
      </c>
    </row>
    <row r="17" spans="1:22">
      <c r="A17" s="15" t="s">
        <v>492</v>
      </c>
      <c r="B17" s="17" t="n">
        <v>6504</v>
      </c>
      <c r="C17" s="18">
        <f>(1512.0/B17*100)</f>
        <v/>
      </c>
      <c r="D17" s="19" t="n">
        <v>4992</v>
      </c>
      <c r="E17" s="18" t="n">
        <v>522.9801248</v>
      </c>
      <c r="F17" s="20" t="n">
        <v>3.98726382</v>
      </c>
      <c r="G17" s="18" t="n">
        <v>522.23433507</v>
      </c>
      <c r="H17" s="20" t="n">
        <v>3.8569599</v>
      </c>
      <c r="I17" s="18" t="n">
        <v>514.18635425</v>
      </c>
      <c r="J17" s="20" t="n">
        <v>4.14740494</v>
      </c>
      <c r="K17" s="18" t="n">
        <v>504.76352144</v>
      </c>
      <c r="L17" s="20" t="n">
        <v>5.37338988</v>
      </c>
      <c r="M17" s="18" t="n">
        <v>437.56462066</v>
      </c>
      <c r="N17" s="20" t="n">
        <v>9.030836430000001</v>
      </c>
      <c r="O17" s="18" t="s">
        <v>481</v>
      </c>
      <c r="P17" s="20" t="s">
        <v>481</v>
      </c>
      <c r="Q17" s="18" t="s">
        <v>481</v>
      </c>
      <c r="R17" s="20" t="s">
        <v>481</v>
      </c>
      <c r="S17" s="18" t="s">
        <v>481</v>
      </c>
      <c r="T17" s="20" t="s">
        <v>481</v>
      </c>
      <c r="U17" s="18" t="n">
        <v>448.71370508</v>
      </c>
      <c r="V17" s="20" t="n">
        <v>6.2011859</v>
      </c>
    </row>
    <row r="18" spans="1:22">
      <c r="A18" s="15" t="s">
        <v>493</v>
      </c>
      <c r="B18" s="17" t="n">
        <v>5532</v>
      </c>
      <c r="C18" s="18">
        <f>(30.0/B18*100)</f>
        <v/>
      </c>
      <c r="D18" s="19" t="n">
        <v>5502</v>
      </c>
      <c r="E18" s="18" t="n">
        <v>455.47203638</v>
      </c>
      <c r="F18" s="20" t="n">
        <v>4.37803143</v>
      </c>
      <c r="G18" s="18" t="n">
        <v>460.20008787</v>
      </c>
      <c r="H18" s="20" t="n">
        <v>4.49432643</v>
      </c>
      <c r="I18" s="18" t="n">
        <v>463.34053722</v>
      </c>
      <c r="J18" s="20" t="n">
        <v>4.32918155</v>
      </c>
      <c r="K18" s="18" t="n">
        <v>453.78727273</v>
      </c>
      <c r="L18" s="20" t="n">
        <v>5.75287205</v>
      </c>
      <c r="M18" s="18" t="n">
        <v>391.0034032</v>
      </c>
      <c r="N18" s="20" t="n">
        <v>9.97945679</v>
      </c>
      <c r="O18" s="18" t="s">
        <v>481</v>
      </c>
      <c r="P18" s="20" t="s">
        <v>481</v>
      </c>
      <c r="Q18" s="18" t="s">
        <v>481</v>
      </c>
      <c r="R18" s="20" t="s">
        <v>481</v>
      </c>
      <c r="S18" s="18" t="s">
        <v>481</v>
      </c>
      <c r="T18" s="20" t="s">
        <v>481</v>
      </c>
      <c r="U18" s="18" t="n">
        <v>387.04118824</v>
      </c>
      <c r="V18" s="20" t="n">
        <v>11.3643219</v>
      </c>
    </row>
    <row r="19" spans="1:22">
      <c r="A19" s="15" t="s">
        <v>494</v>
      </c>
      <c r="B19" s="17" t="n">
        <v>5658</v>
      </c>
      <c r="C19" s="18">
        <f>(221.0/B19*100)</f>
        <v/>
      </c>
      <c r="D19" s="19" t="n">
        <v>5437</v>
      </c>
      <c r="E19" s="18" t="n">
        <v>474.79209616</v>
      </c>
      <c r="F19" s="20" t="n">
        <v>4.1504022</v>
      </c>
      <c r="G19" s="18" t="n">
        <v>484.39291105</v>
      </c>
      <c r="H19" s="20" t="n">
        <v>3.75605622</v>
      </c>
      <c r="I19" s="18" t="n">
        <v>481.4284171</v>
      </c>
      <c r="J19" s="20" t="n">
        <v>3.48483746</v>
      </c>
      <c r="K19" s="18" t="n">
        <v>491.30071004</v>
      </c>
      <c r="L19" s="20" t="n">
        <v>5.49806122</v>
      </c>
      <c r="M19" s="18" t="n">
        <v>469.44549655</v>
      </c>
      <c r="N19" s="20" t="n">
        <v>7.71795137</v>
      </c>
      <c r="O19" s="18" t="s">
        <v>481</v>
      </c>
      <c r="P19" s="20" t="s">
        <v>481</v>
      </c>
      <c r="Q19" s="18" t="s">
        <v>481</v>
      </c>
      <c r="R19" s="20" t="s">
        <v>481</v>
      </c>
      <c r="S19" s="18" t="s">
        <v>481</v>
      </c>
      <c r="T19" s="20" t="s">
        <v>481</v>
      </c>
      <c r="U19" s="18" t="n">
        <v>413.51226086</v>
      </c>
      <c r="V19" s="20" t="n">
        <v>10.38795318</v>
      </c>
    </row>
    <row r="20" spans="1:22">
      <c r="A20" s="15" t="s">
        <v>495</v>
      </c>
      <c r="B20" s="17" t="n">
        <v>3371</v>
      </c>
      <c r="C20" s="18">
        <f>(75.0/B20*100)</f>
        <v/>
      </c>
      <c r="D20" s="19" t="n">
        <v>3296</v>
      </c>
      <c r="E20" s="18" t="n">
        <v>493.07456603</v>
      </c>
      <c r="F20" s="20" t="n">
        <v>2.80757542</v>
      </c>
      <c r="G20" s="18" t="n">
        <v>498.8946567</v>
      </c>
      <c r="H20" s="20" t="n">
        <v>3.34924076</v>
      </c>
      <c r="I20" s="18" t="n">
        <v>489.38373845</v>
      </c>
      <c r="J20" s="20" t="n">
        <v>4.87525212</v>
      </c>
      <c r="K20" s="18" t="n">
        <v>466.173594</v>
      </c>
      <c r="L20" s="20" t="n">
        <v>8.921352329999999</v>
      </c>
      <c r="M20" s="18" t="n">
        <v>438.43210807</v>
      </c>
      <c r="N20" s="20" t="n">
        <v>7.17346823</v>
      </c>
      <c r="O20" s="18" t="s">
        <v>481</v>
      </c>
      <c r="P20" s="20" t="s">
        <v>481</v>
      </c>
      <c r="Q20" s="18" t="s">
        <v>481</v>
      </c>
      <c r="R20" s="20" t="s">
        <v>481</v>
      </c>
      <c r="S20" s="18" t="s">
        <v>481</v>
      </c>
      <c r="T20" s="20" t="s">
        <v>481</v>
      </c>
      <c r="U20" s="18" t="n">
        <v>452.10713975</v>
      </c>
      <c r="V20" s="20" t="n">
        <v>18.64073304</v>
      </c>
    </row>
    <row r="21" spans="1:22">
      <c r="A21" s="15" t="s">
        <v>496</v>
      </c>
      <c r="B21" s="17" t="n">
        <v>5741</v>
      </c>
      <c r="C21" s="18">
        <f>(49.0/B21*100)</f>
        <v/>
      </c>
      <c r="D21" s="19" t="n">
        <v>5692</v>
      </c>
      <c r="E21" s="18" t="n">
        <v>506.81742885</v>
      </c>
      <c r="F21" s="20" t="n">
        <v>2.48480028</v>
      </c>
      <c r="G21" s="18" t="n">
        <v>517.56254691</v>
      </c>
      <c r="H21" s="20" t="n">
        <v>2.6900142</v>
      </c>
      <c r="I21" s="18" t="n">
        <v>506.74376057</v>
      </c>
      <c r="J21" s="20" t="n">
        <v>3.0733763</v>
      </c>
      <c r="K21" s="18" t="n">
        <v>497.21595923</v>
      </c>
      <c r="L21" s="20" t="n">
        <v>5.2862329</v>
      </c>
      <c r="M21" s="18" t="n">
        <v>453.31234764</v>
      </c>
      <c r="N21" s="20" t="n">
        <v>6.2921512</v>
      </c>
      <c r="O21" s="18" t="s">
        <v>481</v>
      </c>
      <c r="P21" s="20" t="s">
        <v>481</v>
      </c>
      <c r="Q21" s="18" t="s">
        <v>481</v>
      </c>
      <c r="R21" s="20" t="s">
        <v>481</v>
      </c>
      <c r="S21" s="18" t="s">
        <v>481</v>
      </c>
      <c r="T21" s="20" t="s">
        <v>481</v>
      </c>
      <c r="U21" s="18" t="n">
        <v>458.42373894</v>
      </c>
      <c r="V21" s="20" t="n">
        <v>14.68847888</v>
      </c>
    </row>
    <row r="22" spans="1:22">
      <c r="A22" s="15" t="s">
        <v>497</v>
      </c>
      <c r="B22" s="17" t="n">
        <v>6598</v>
      </c>
      <c r="C22" s="18">
        <f>(36.0/B22*100)</f>
        <v/>
      </c>
      <c r="D22" s="19" t="n">
        <v>6562</v>
      </c>
      <c r="E22" s="18" t="n">
        <v>477.01447094</v>
      </c>
      <c r="F22" s="20" t="n">
        <v>4.95726662</v>
      </c>
      <c r="G22" s="18" t="n">
        <v>491.86793634</v>
      </c>
      <c r="H22" s="20" t="n">
        <v>4.31375145</v>
      </c>
      <c r="I22" s="18" t="n">
        <v>470.86894383</v>
      </c>
      <c r="J22" s="20" t="n">
        <v>4.47905156</v>
      </c>
      <c r="K22" s="18" t="n">
        <v>469.15375528</v>
      </c>
      <c r="L22" s="20" t="n">
        <v>8.17768693</v>
      </c>
      <c r="M22" s="18" t="n">
        <v>421.41018908</v>
      </c>
      <c r="N22" s="20" t="n">
        <v>15.0936442</v>
      </c>
      <c r="O22" s="18" t="s">
        <v>481</v>
      </c>
      <c r="P22" s="20" t="s">
        <v>481</v>
      </c>
      <c r="Q22" s="18" t="n">
        <v>465.3184081</v>
      </c>
      <c r="R22" s="20" t="n">
        <v>9.52311205</v>
      </c>
      <c r="S22" s="18" t="s">
        <v>481</v>
      </c>
      <c r="T22" s="20" t="s">
        <v>481</v>
      </c>
      <c r="U22" s="18" t="n">
        <v>382.79568185</v>
      </c>
      <c r="V22" s="20" t="n">
        <v>11.47867785</v>
      </c>
    </row>
    <row r="23" spans="1:22">
      <c r="A23" s="15" t="s">
        <v>498</v>
      </c>
      <c r="B23" s="17" t="n">
        <v>11583</v>
      </c>
      <c r="C23" s="18">
        <f>(243.0/B23*100)</f>
        <v/>
      </c>
      <c r="D23" s="19" t="n">
        <v>11340</v>
      </c>
      <c r="E23" s="18" t="n">
        <v>482.8198114</v>
      </c>
      <c r="F23" s="20" t="n">
        <v>3.92253356</v>
      </c>
      <c r="G23" s="18" t="n">
        <v>506.66592812</v>
      </c>
      <c r="H23" s="20" t="n">
        <v>4.21279352</v>
      </c>
      <c r="I23" s="18" t="n">
        <v>493.7331919</v>
      </c>
      <c r="J23" s="20" t="n">
        <v>3.68825088</v>
      </c>
      <c r="K23" s="18" t="n">
        <v>488.63291208</v>
      </c>
      <c r="L23" s="20" t="n">
        <v>6.12302012</v>
      </c>
      <c r="M23" s="18" t="n">
        <v>456.42298295</v>
      </c>
      <c r="N23" s="20" t="n">
        <v>6.22776086</v>
      </c>
      <c r="O23" s="18" t="s">
        <v>481</v>
      </c>
      <c r="P23" s="20" t="s">
        <v>481</v>
      </c>
      <c r="Q23" s="18" t="s">
        <v>481</v>
      </c>
      <c r="R23" s="20" t="s">
        <v>481</v>
      </c>
      <c r="S23" s="18" t="s">
        <v>481</v>
      </c>
      <c r="T23" s="20" t="s">
        <v>481</v>
      </c>
      <c r="U23" s="18" t="n">
        <v>430.21209941</v>
      </c>
      <c r="V23" s="20" t="n">
        <v>10.00090437</v>
      </c>
    </row>
    <row r="24" spans="1:22">
      <c r="A24" s="15" t="s">
        <v>499</v>
      </c>
      <c r="B24" s="17" t="n">
        <v>6647</v>
      </c>
      <c r="C24" s="18">
        <f>(7.0/B24*100)</f>
        <v/>
      </c>
      <c r="D24" s="19" t="n">
        <v>6640</v>
      </c>
      <c r="E24" s="18" t="n">
        <v>538.0412923</v>
      </c>
      <c r="F24" s="20" t="n">
        <v>3.65617266</v>
      </c>
      <c r="G24" s="18" t="n">
        <v>541.25080353</v>
      </c>
      <c r="H24" s="20" t="n">
        <v>3.12077407</v>
      </c>
      <c r="I24" s="18" t="n">
        <v>530.78936239</v>
      </c>
      <c r="J24" s="20" t="n">
        <v>3.6415223</v>
      </c>
      <c r="K24" s="18" t="n">
        <v>508.0059277</v>
      </c>
      <c r="L24" s="20" t="n">
        <v>6.11890159</v>
      </c>
      <c r="M24" s="18" t="n">
        <v>484.53808905</v>
      </c>
      <c r="N24" s="20" t="n">
        <v>15.38063095</v>
      </c>
      <c r="O24" s="18" t="s">
        <v>481</v>
      </c>
      <c r="P24" s="20" t="s">
        <v>481</v>
      </c>
      <c r="Q24" s="18" t="s">
        <v>481</v>
      </c>
      <c r="R24" s="20" t="s">
        <v>481</v>
      </c>
      <c r="S24" s="18" t="s">
        <v>481</v>
      </c>
      <c r="T24" s="20" t="s">
        <v>481</v>
      </c>
      <c r="U24" s="18" t="n">
        <v>464.44483339</v>
      </c>
      <c r="V24" s="20" t="n">
        <v>13.58141888</v>
      </c>
    </row>
    <row r="25" spans="1:22">
      <c r="A25" s="15" t="s">
        <v>500</v>
      </c>
      <c r="B25" s="17" t="n">
        <v>5581</v>
      </c>
      <c r="C25" s="18">
        <f>(25.0/B25*100)</f>
        <v/>
      </c>
      <c r="D25" s="19" t="n">
        <v>5556</v>
      </c>
      <c r="E25" s="18" t="n">
        <v>537.90182766</v>
      </c>
      <c r="F25" s="20" t="n">
        <v>4.75546331</v>
      </c>
      <c r="G25" s="18" t="n">
        <v>535.32714557</v>
      </c>
      <c r="H25" s="20" t="n">
        <v>3.89655556</v>
      </c>
      <c r="I25" s="18" t="n">
        <v>524.25925377</v>
      </c>
      <c r="J25" s="20" t="n">
        <v>4.68241597</v>
      </c>
      <c r="K25" s="18" t="n">
        <v>512.61704302</v>
      </c>
      <c r="L25" s="20" t="n">
        <v>8.460018209999999</v>
      </c>
      <c r="M25" s="18" t="n">
        <v>433.74903496</v>
      </c>
      <c r="N25" s="20" t="n">
        <v>6.33413158</v>
      </c>
      <c r="O25" s="18" t="s">
        <v>481</v>
      </c>
      <c r="P25" s="20" t="s">
        <v>481</v>
      </c>
      <c r="Q25" s="18" t="s">
        <v>481</v>
      </c>
      <c r="R25" s="20" t="s">
        <v>481</v>
      </c>
      <c r="S25" s="18" t="s">
        <v>481</v>
      </c>
      <c r="T25" s="20" t="s">
        <v>481</v>
      </c>
      <c r="U25" s="18" t="n">
        <v>507.5604887</v>
      </c>
      <c r="V25" s="20" t="n">
        <v>21.71066349</v>
      </c>
    </row>
    <row r="26" spans="1:22">
      <c r="A26" s="15" t="s">
        <v>501</v>
      </c>
      <c r="B26" s="17" t="n">
        <v>4869</v>
      </c>
      <c r="C26" s="18">
        <f>(58.0/B26*100)</f>
        <v/>
      </c>
      <c r="D26" s="19" t="n">
        <v>4811</v>
      </c>
      <c r="E26" s="18" t="n">
        <v>487.22458145</v>
      </c>
      <c r="F26" s="20" t="n">
        <v>3.18570867</v>
      </c>
      <c r="G26" s="18" t="n">
        <v>487.73461729</v>
      </c>
      <c r="H26" s="20" t="n">
        <v>2.67603389</v>
      </c>
      <c r="I26" s="18" t="n">
        <v>479.07272565</v>
      </c>
      <c r="J26" s="20" t="n">
        <v>3.69438674</v>
      </c>
      <c r="K26" s="18" t="n">
        <v>483.06314516</v>
      </c>
      <c r="L26" s="20" t="n">
        <v>6.22219822</v>
      </c>
      <c r="M26" s="18" t="n">
        <v>454.2412473</v>
      </c>
      <c r="N26" s="20" t="n">
        <v>7.54007811</v>
      </c>
      <c r="O26" s="18" t="s">
        <v>481</v>
      </c>
      <c r="P26" s="20" t="s">
        <v>481</v>
      </c>
      <c r="Q26" s="18" t="s">
        <v>481</v>
      </c>
      <c r="R26" s="20" t="s">
        <v>481</v>
      </c>
      <c r="S26" s="18" t="s">
        <v>481</v>
      </c>
      <c r="T26" s="20" t="s">
        <v>481</v>
      </c>
      <c r="U26" s="18" t="n">
        <v>415.13727294</v>
      </c>
      <c r="V26" s="20" t="n">
        <v>11.52099461</v>
      </c>
    </row>
    <row r="27" spans="1:22">
      <c r="A27" s="15" t="s">
        <v>502</v>
      </c>
      <c r="B27" s="17" t="n">
        <v>5299</v>
      </c>
      <c r="C27" s="18">
        <f>(73.0/B27*100)</f>
        <v/>
      </c>
      <c r="D27" s="19" t="n">
        <v>5226</v>
      </c>
      <c r="E27" s="18" t="n">
        <v>495.22596911</v>
      </c>
      <c r="F27" s="20" t="n">
        <v>2.54816941</v>
      </c>
      <c r="G27" s="18" t="n">
        <v>507.42165155</v>
      </c>
      <c r="H27" s="20" t="n">
        <v>2.77000191</v>
      </c>
      <c r="I27" s="18" t="n">
        <v>492.15302712</v>
      </c>
      <c r="J27" s="20" t="n">
        <v>3.19277929</v>
      </c>
      <c r="K27" s="18" t="n">
        <v>479.2007562</v>
      </c>
      <c r="L27" s="20" t="n">
        <v>5.39519721</v>
      </c>
      <c r="M27" s="18" t="n">
        <v>423.78790135</v>
      </c>
      <c r="N27" s="20" t="n">
        <v>3.98999594</v>
      </c>
      <c r="O27" s="18" t="s">
        <v>481</v>
      </c>
      <c r="P27" s="20" t="s">
        <v>481</v>
      </c>
      <c r="Q27" s="18" t="s">
        <v>481</v>
      </c>
      <c r="R27" s="20" t="s">
        <v>481</v>
      </c>
      <c r="S27" s="18" t="s">
        <v>481</v>
      </c>
      <c r="T27" s="20" t="s">
        <v>481</v>
      </c>
      <c r="U27" s="18" t="n">
        <v>415.8887437</v>
      </c>
      <c r="V27" s="20" t="n">
        <v>8.77660663</v>
      </c>
    </row>
    <row r="28" spans="1:22">
      <c r="A28" s="15" t="s">
        <v>503</v>
      </c>
      <c r="B28" s="17" t="n">
        <v>7568</v>
      </c>
      <c r="C28" s="18">
        <f>(242.0/B28*100)</f>
        <v/>
      </c>
      <c r="D28" s="19" t="n">
        <v>7326</v>
      </c>
      <c r="E28" s="18" t="n">
        <v>407.19880483</v>
      </c>
      <c r="F28" s="20" t="n">
        <v>2.73336785</v>
      </c>
      <c r="G28" s="18" t="n">
        <v>420.39511249</v>
      </c>
      <c r="H28" s="20" t="n">
        <v>3.23023335</v>
      </c>
      <c r="I28" s="18" t="n">
        <v>407.84219012</v>
      </c>
      <c r="J28" s="20" t="n">
        <v>3.75920886</v>
      </c>
      <c r="K28" s="18" t="n">
        <v>418.31566305</v>
      </c>
      <c r="L28" s="20" t="n">
        <v>6.09969663</v>
      </c>
      <c r="M28" s="18" t="n">
        <v>404.13273028</v>
      </c>
      <c r="N28" s="20" t="n">
        <v>12.41326105</v>
      </c>
      <c r="O28" s="18" t="s">
        <v>481</v>
      </c>
      <c r="P28" s="20" t="s">
        <v>481</v>
      </c>
      <c r="Q28" s="18" t="s">
        <v>481</v>
      </c>
      <c r="R28" s="20" t="s">
        <v>481</v>
      </c>
      <c r="S28" s="18" t="s">
        <v>481</v>
      </c>
      <c r="T28" s="20" t="s">
        <v>481</v>
      </c>
      <c r="U28" s="18" t="n">
        <v>372.34473858</v>
      </c>
      <c r="V28" s="20" t="n">
        <v>8.68261762</v>
      </c>
    </row>
    <row r="29" spans="1:22">
      <c r="A29" s="15" t="s">
        <v>504</v>
      </c>
      <c r="B29" s="17" t="n">
        <v>5385</v>
      </c>
      <c r="C29" s="18">
        <f>(30.0/B29*100)</f>
        <v/>
      </c>
      <c r="D29" s="19" t="n">
        <v>5355</v>
      </c>
      <c r="E29" s="18" t="n">
        <v>516.16740276</v>
      </c>
      <c r="F29" s="20" t="n">
        <v>5.14915919</v>
      </c>
      <c r="G29" s="18" t="n">
        <v>521.7599119</v>
      </c>
      <c r="H29" s="20" t="n">
        <v>3.10946447</v>
      </c>
      <c r="I29" s="18" t="n">
        <v>507.91976054</v>
      </c>
      <c r="J29" s="20" t="n">
        <v>3.10718182</v>
      </c>
      <c r="K29" s="18" t="n">
        <v>504.52995535</v>
      </c>
      <c r="L29" s="20" t="n">
        <v>5.85510223</v>
      </c>
      <c r="M29" s="18" t="n">
        <v>510.11281269</v>
      </c>
      <c r="N29" s="20" t="n">
        <v>4.5702483</v>
      </c>
      <c r="O29" s="18" t="s">
        <v>481</v>
      </c>
      <c r="P29" s="20" t="s">
        <v>481</v>
      </c>
      <c r="Q29" s="18" t="s">
        <v>481</v>
      </c>
      <c r="R29" s="20" t="s">
        <v>481</v>
      </c>
      <c r="S29" s="18" t="s">
        <v>481</v>
      </c>
      <c r="T29" s="20" t="s">
        <v>481</v>
      </c>
      <c r="U29" s="18" t="n">
        <v>417.0919228</v>
      </c>
      <c r="V29" s="20" t="n">
        <v>13.69034037</v>
      </c>
    </row>
    <row r="30" spans="1:22">
      <c r="A30" s="15" t="s">
        <v>505</v>
      </c>
      <c r="B30" s="17" t="n">
        <v>4520</v>
      </c>
      <c r="C30" s="18">
        <f>(162.0/B30*100)</f>
        <v/>
      </c>
      <c r="D30" s="19" t="n">
        <v>4358</v>
      </c>
      <c r="E30" s="18" t="n">
        <v>504.77707123</v>
      </c>
      <c r="F30" s="20" t="n">
        <v>3.01341126</v>
      </c>
      <c r="G30" s="18" t="n">
        <v>509.83888067</v>
      </c>
      <c r="H30" s="20" t="n">
        <v>3.7199478</v>
      </c>
      <c r="I30" s="18" t="n">
        <v>504.31132534</v>
      </c>
      <c r="J30" s="20" t="n">
        <v>4.12416157</v>
      </c>
      <c r="K30" s="18" t="n">
        <v>500.55072652</v>
      </c>
      <c r="L30" s="20" t="n">
        <v>6.7751433</v>
      </c>
      <c r="M30" s="18" t="n">
        <v>422.17925588</v>
      </c>
      <c r="N30" s="20" t="n">
        <v>5.81826465</v>
      </c>
      <c r="O30" s="18" t="s">
        <v>481</v>
      </c>
      <c r="P30" s="20" t="s">
        <v>481</v>
      </c>
      <c r="Q30" s="18" t="s">
        <v>481</v>
      </c>
      <c r="R30" s="20" t="s">
        <v>481</v>
      </c>
      <c r="S30" s="18" t="s">
        <v>481</v>
      </c>
      <c r="T30" s="20" t="s">
        <v>481</v>
      </c>
      <c r="U30" s="18" t="n">
        <v>419.77650139</v>
      </c>
      <c r="V30" s="20" t="n">
        <v>9.80171573</v>
      </c>
    </row>
    <row r="31" spans="1:22">
      <c r="A31" s="15" t="s">
        <v>506</v>
      </c>
      <c r="B31" s="17" t="n">
        <v>5456</v>
      </c>
      <c r="C31" s="18">
        <f>(139.0/B31*100)</f>
        <v/>
      </c>
      <c r="D31" s="19" t="n">
        <v>5317</v>
      </c>
      <c r="E31" s="18" t="n">
        <v>510.43442281</v>
      </c>
      <c r="F31" s="20" t="n">
        <v>2.95538499</v>
      </c>
      <c r="G31" s="18" t="n">
        <v>513.58969124</v>
      </c>
      <c r="H31" s="20" t="n">
        <v>3.0354776</v>
      </c>
      <c r="I31" s="18" t="n">
        <v>498.04315719</v>
      </c>
      <c r="J31" s="20" t="n">
        <v>3.52660311</v>
      </c>
      <c r="K31" s="18" t="n">
        <v>474.47306562</v>
      </c>
      <c r="L31" s="20" t="n">
        <v>5.17787434</v>
      </c>
      <c r="M31" s="18" t="s">
        <v>481</v>
      </c>
      <c r="N31" s="20" t="s">
        <v>481</v>
      </c>
      <c r="O31" s="18" t="s">
        <v>481</v>
      </c>
      <c r="P31" s="20" t="s">
        <v>481</v>
      </c>
      <c r="Q31" s="18" t="s">
        <v>481</v>
      </c>
      <c r="R31" s="20" t="s">
        <v>481</v>
      </c>
      <c r="S31" s="18" t="s">
        <v>481</v>
      </c>
      <c r="T31" s="20" t="s">
        <v>481</v>
      </c>
      <c r="U31" s="18" t="n">
        <v>416.32298013</v>
      </c>
      <c r="V31" s="20" t="n">
        <v>7.35968422</v>
      </c>
    </row>
    <row r="32" spans="1:22">
      <c r="A32" s="15" t="s">
        <v>507</v>
      </c>
      <c r="B32" s="17" t="n">
        <v>4478</v>
      </c>
      <c r="C32" s="18">
        <f>(6.0/B32*100)</f>
        <v/>
      </c>
      <c r="D32" s="19" t="n">
        <v>4472</v>
      </c>
      <c r="E32" s="18" t="n">
        <v>509.67421262</v>
      </c>
      <c r="F32" s="20" t="n">
        <v>3.60131701</v>
      </c>
      <c r="G32" s="18" t="n">
        <v>508.14093004</v>
      </c>
      <c r="H32" s="20" t="n">
        <v>3.27092168</v>
      </c>
      <c r="I32" s="18" t="n">
        <v>501.93898353</v>
      </c>
      <c r="J32" s="20" t="n">
        <v>3.59088044</v>
      </c>
      <c r="K32" s="18" t="n">
        <v>506.29422293</v>
      </c>
      <c r="L32" s="20" t="n">
        <v>5.07060778</v>
      </c>
      <c r="M32" s="18" t="n">
        <v>411.26327339</v>
      </c>
      <c r="N32" s="20" t="n">
        <v>12.39222594</v>
      </c>
      <c r="O32" s="18" t="s">
        <v>481</v>
      </c>
      <c r="P32" s="20" t="s">
        <v>481</v>
      </c>
      <c r="Q32" s="18" t="s">
        <v>481</v>
      </c>
      <c r="R32" s="20" t="s">
        <v>481</v>
      </c>
      <c r="S32" s="18" t="s">
        <v>481</v>
      </c>
      <c r="T32" s="20" t="s">
        <v>481</v>
      </c>
      <c r="U32" s="18" t="n">
        <v>452.7367812</v>
      </c>
      <c r="V32" s="20" t="n">
        <v>15.60394983</v>
      </c>
    </row>
    <row r="33" spans="1:22">
      <c r="A33" s="15" t="s">
        <v>508</v>
      </c>
      <c r="B33" s="17" t="n">
        <v>7325</v>
      </c>
      <c r="C33" s="18">
        <f>(78.0/B33*100)</f>
        <v/>
      </c>
      <c r="D33" s="19" t="n">
        <v>7247</v>
      </c>
      <c r="E33" s="18" t="n">
        <v>491.78070101</v>
      </c>
      <c r="F33" s="20" t="n">
        <v>3.4372188</v>
      </c>
      <c r="G33" s="18" t="n">
        <v>498.73998845</v>
      </c>
      <c r="H33" s="20" t="n">
        <v>4.69633229</v>
      </c>
      <c r="I33" s="18" t="n">
        <v>499.05335461</v>
      </c>
      <c r="J33" s="20" t="n">
        <v>5.81022106</v>
      </c>
      <c r="K33" s="18" t="n">
        <v>493.73759903</v>
      </c>
      <c r="L33" s="20" t="n">
        <v>10.54669766</v>
      </c>
      <c r="M33" s="18" t="n">
        <v>489.45728579</v>
      </c>
      <c r="N33" s="20" t="n">
        <v>3.51800922</v>
      </c>
      <c r="O33" s="18" t="s">
        <v>481</v>
      </c>
      <c r="P33" s="20" t="s">
        <v>481</v>
      </c>
      <c r="Q33" s="18" t="s">
        <v>481</v>
      </c>
      <c r="R33" s="20" t="s">
        <v>481</v>
      </c>
      <c r="S33" s="18" t="s">
        <v>481</v>
      </c>
      <c r="T33" s="20" t="s">
        <v>481</v>
      </c>
      <c r="U33" s="18" t="n">
        <v>451.43366804</v>
      </c>
      <c r="V33" s="20" t="n">
        <v>12.30812797</v>
      </c>
    </row>
    <row r="34" spans="1:22">
      <c r="A34" s="15" t="s">
        <v>509</v>
      </c>
      <c r="B34" s="17" t="n">
        <v>6350</v>
      </c>
      <c r="C34" s="18">
        <f>(101.0/B34*100)</f>
        <v/>
      </c>
      <c r="D34" s="19" t="n">
        <v>6249</v>
      </c>
      <c r="E34" s="18" t="n">
        <v>469.8070648</v>
      </c>
      <c r="F34" s="20" t="n">
        <v>4.39762668</v>
      </c>
      <c r="G34" s="18" t="n">
        <v>488.26766834</v>
      </c>
      <c r="H34" s="20" t="n">
        <v>3.32424577</v>
      </c>
      <c r="I34" s="18" t="n">
        <v>489.81526052</v>
      </c>
      <c r="J34" s="20" t="n">
        <v>3.51945668</v>
      </c>
      <c r="K34" s="18" t="n">
        <v>485.62868308</v>
      </c>
      <c r="L34" s="20" t="n">
        <v>4.14069142</v>
      </c>
      <c r="M34" s="18" t="n">
        <v>431.08701148</v>
      </c>
      <c r="N34" s="20" t="n">
        <v>12.51358448</v>
      </c>
      <c r="O34" s="18" t="s">
        <v>481</v>
      </c>
      <c r="P34" s="20" t="s">
        <v>481</v>
      </c>
      <c r="Q34" s="18" t="s">
        <v>481</v>
      </c>
      <c r="R34" s="20" t="s">
        <v>481</v>
      </c>
      <c r="S34" s="18" t="s">
        <v>481</v>
      </c>
      <c r="T34" s="20" t="s">
        <v>481</v>
      </c>
      <c r="U34" s="18" t="n">
        <v>386.47647303</v>
      </c>
      <c r="V34" s="20" t="n">
        <v>11.74032438</v>
      </c>
    </row>
    <row r="35" spans="1:22">
      <c r="A35" s="15" t="s">
        <v>510</v>
      </c>
      <c r="B35" s="17" t="n">
        <v>6406</v>
      </c>
      <c r="C35" s="18">
        <f>(58.0/B35*100)</f>
        <v/>
      </c>
      <c r="D35" s="19" t="n">
        <v>6348</v>
      </c>
      <c r="E35" s="18" t="n">
        <v>500.76763587</v>
      </c>
      <c r="F35" s="20" t="n">
        <v>6.0081229</v>
      </c>
      <c r="G35" s="18" t="n">
        <v>502.2251498</v>
      </c>
      <c r="H35" s="20" t="n">
        <v>4.5249623</v>
      </c>
      <c r="I35" s="18" t="n">
        <v>511.56130481</v>
      </c>
      <c r="J35" s="20" t="n">
        <v>4.10320193</v>
      </c>
      <c r="K35" s="18" t="n">
        <v>491.20172743</v>
      </c>
      <c r="L35" s="20" t="n">
        <v>6.29125748</v>
      </c>
      <c r="M35" s="18" t="n">
        <v>514.86266033</v>
      </c>
      <c r="N35" s="20" t="n">
        <v>1.77754029</v>
      </c>
      <c r="O35" s="18" t="s">
        <v>481</v>
      </c>
      <c r="P35" s="20" t="s">
        <v>481</v>
      </c>
      <c r="Q35" s="18" t="s">
        <v>481</v>
      </c>
      <c r="R35" s="20" t="s">
        <v>481</v>
      </c>
      <c r="S35" s="18" t="s">
        <v>481</v>
      </c>
      <c r="T35" s="20" t="s">
        <v>481</v>
      </c>
      <c r="U35" s="18" t="n">
        <v>498.07234944</v>
      </c>
      <c r="V35" s="20" t="n">
        <v>12.94393552</v>
      </c>
    </row>
    <row r="36" spans="1:22">
      <c r="A36" s="15" t="s">
        <v>511</v>
      </c>
      <c r="B36" s="17" t="n">
        <v>6736</v>
      </c>
      <c r="C36" s="18">
        <f>(55.0/B36*100)</f>
        <v/>
      </c>
      <c r="D36" s="19" t="n">
        <v>6681</v>
      </c>
      <c r="E36" s="18" t="n">
        <v>488.02088074</v>
      </c>
      <c r="F36" s="20" t="n">
        <v>3.09774928</v>
      </c>
      <c r="G36" s="18" t="n">
        <v>496.0740776</v>
      </c>
      <c r="H36" s="20" t="n">
        <v>3.14791194</v>
      </c>
      <c r="I36" s="18" t="n">
        <v>490.2233549</v>
      </c>
      <c r="J36" s="20" t="n">
        <v>3.89844946</v>
      </c>
      <c r="K36" s="18" t="n">
        <v>489.39933293</v>
      </c>
      <c r="L36" s="20" t="n">
        <v>5.20005121</v>
      </c>
      <c r="M36" s="18" t="n">
        <v>467.60582163</v>
      </c>
      <c r="N36" s="20" t="n">
        <v>3.41039353</v>
      </c>
      <c r="O36" s="18" t="s">
        <v>481</v>
      </c>
      <c r="P36" s="20" t="s">
        <v>481</v>
      </c>
      <c r="Q36" s="18" t="s">
        <v>481</v>
      </c>
      <c r="R36" s="20" t="s">
        <v>481</v>
      </c>
      <c r="S36" s="18" t="s">
        <v>481</v>
      </c>
      <c r="T36" s="20" t="s">
        <v>481</v>
      </c>
      <c r="U36" s="18" t="n">
        <v>441.091105</v>
      </c>
      <c r="V36" s="20" t="n">
        <v>9.69847116</v>
      </c>
    </row>
    <row r="37" spans="1:22">
      <c r="A37" s="15" t="s">
        <v>512</v>
      </c>
      <c r="B37" s="17" t="n">
        <v>5458</v>
      </c>
      <c r="C37" s="18">
        <f>(104.0/B37*100)</f>
        <v/>
      </c>
      <c r="D37" s="19" t="n">
        <v>5354</v>
      </c>
      <c r="E37" s="18" t="n">
        <v>503.1136484</v>
      </c>
      <c r="F37" s="20" t="n">
        <v>3.3031021</v>
      </c>
      <c r="G37" s="18" t="n">
        <v>506.76519012</v>
      </c>
      <c r="H37" s="20" t="n">
        <v>4.00191273</v>
      </c>
      <c r="I37" s="18" t="n">
        <v>496.14464093</v>
      </c>
      <c r="J37" s="20" t="n">
        <v>4.44542602</v>
      </c>
      <c r="K37" s="18" t="n">
        <v>483.80998316</v>
      </c>
      <c r="L37" s="20" t="n">
        <v>6.74547634</v>
      </c>
      <c r="M37" s="18" t="n">
        <v>398.61657436</v>
      </c>
      <c r="N37" s="20" t="n">
        <v>8.69317599</v>
      </c>
      <c r="O37" s="18" t="s">
        <v>481</v>
      </c>
      <c r="P37" s="20" t="s">
        <v>481</v>
      </c>
      <c r="Q37" s="18" t="s">
        <v>481</v>
      </c>
      <c r="R37" s="20" t="s">
        <v>481</v>
      </c>
      <c r="S37" s="18" t="s">
        <v>481</v>
      </c>
      <c r="T37" s="20" t="s">
        <v>481</v>
      </c>
      <c r="U37" s="18" t="n">
        <v>424.37849459</v>
      </c>
      <c r="V37" s="20" t="n">
        <v>10.39973821</v>
      </c>
    </row>
    <row r="38" spans="1:22">
      <c r="A38" s="15" t="s">
        <v>513</v>
      </c>
      <c r="B38" s="17" t="n">
        <v>5860</v>
      </c>
      <c r="C38" s="18">
        <f>(21.0/B38*100)</f>
        <v/>
      </c>
      <c r="D38" s="19" t="n">
        <v>5839</v>
      </c>
      <c r="E38" s="18" t="n">
        <v>525.7171849600001</v>
      </c>
      <c r="F38" s="20" t="n">
        <v>4.2764022</v>
      </c>
      <c r="G38" s="18" t="n">
        <v>536.7620166200001</v>
      </c>
      <c r="H38" s="20" t="n">
        <v>4.04017176</v>
      </c>
      <c r="I38" s="18" t="n">
        <v>526.13023847</v>
      </c>
      <c r="J38" s="20" t="n">
        <v>4.96496623</v>
      </c>
      <c r="K38" s="18" t="n">
        <v>521.1168331699999</v>
      </c>
      <c r="L38" s="20" t="n">
        <v>5.37280997</v>
      </c>
      <c r="M38" s="18" t="n">
        <v>484.7089518</v>
      </c>
      <c r="N38" s="20" t="n">
        <v>6.53951454</v>
      </c>
      <c r="O38" s="18" t="s">
        <v>481</v>
      </c>
      <c r="P38" s="20" t="s">
        <v>481</v>
      </c>
      <c r="Q38" s="18" t="s">
        <v>481</v>
      </c>
      <c r="R38" s="20" t="s">
        <v>481</v>
      </c>
      <c r="S38" s="18" t="s">
        <v>481</v>
      </c>
      <c r="T38" s="20" t="s">
        <v>481</v>
      </c>
      <c r="U38" s="18" t="n">
        <v>483.09397529</v>
      </c>
      <c r="V38" s="20" t="n">
        <v>8.583326769999999</v>
      </c>
    </row>
    <row r="39" spans="1:22">
      <c r="A39" s="15" t="s">
        <v>514</v>
      </c>
      <c r="B39" s="17" t="n">
        <v>5895</v>
      </c>
      <c r="C39" s="18">
        <f>(33.0/B39*100)</f>
        <v/>
      </c>
      <c r="D39" s="19" t="n">
        <v>5862</v>
      </c>
      <c r="E39" s="18" t="n">
        <v>418.647338</v>
      </c>
      <c r="F39" s="20" t="n">
        <v>4.5118444</v>
      </c>
      <c r="G39" s="18" t="n">
        <v>432.74520284</v>
      </c>
      <c r="H39" s="20" t="n">
        <v>4.87281927</v>
      </c>
      <c r="I39" s="18" t="n">
        <v>429.77890662</v>
      </c>
      <c r="J39" s="20" t="n">
        <v>5.60151618</v>
      </c>
      <c r="K39" s="18" t="n">
        <v>426.87534533</v>
      </c>
      <c r="L39" s="20" t="n">
        <v>7.48548118</v>
      </c>
      <c r="M39" s="18" t="n">
        <v>387.11765216</v>
      </c>
      <c r="N39" s="20" t="n">
        <v>6.25137534</v>
      </c>
      <c r="O39" s="18" t="s">
        <v>481</v>
      </c>
      <c r="P39" s="20" t="s">
        <v>481</v>
      </c>
      <c r="Q39" s="18" t="s">
        <v>481</v>
      </c>
      <c r="R39" s="20" t="s">
        <v>481</v>
      </c>
      <c r="S39" s="18" t="s">
        <v>481</v>
      </c>
      <c r="T39" s="20" t="s">
        <v>481</v>
      </c>
      <c r="U39" s="18" t="n">
        <v>369.50400598</v>
      </c>
      <c r="V39" s="20" t="n">
        <v>10.62253396</v>
      </c>
    </row>
    <row r="40" spans="1:22">
      <c r="A40" s="15" t="s">
        <v>515</v>
      </c>
      <c r="B40" s="17" t="n">
        <v>14157</v>
      </c>
      <c r="C40" s="18">
        <f>(376.0/B40*100)</f>
        <v/>
      </c>
      <c r="D40" s="19" t="n">
        <v>13781</v>
      </c>
      <c r="E40" s="18" t="n">
        <v>496.07334706</v>
      </c>
      <c r="F40" s="20" t="n">
        <v>3.20534518</v>
      </c>
      <c r="G40" s="18" t="n">
        <v>502.6449351</v>
      </c>
      <c r="H40" s="20" t="n">
        <v>3.56776634</v>
      </c>
      <c r="I40" s="18" t="n">
        <v>499.75903037</v>
      </c>
      <c r="J40" s="20" t="n">
        <v>4.15383967</v>
      </c>
      <c r="K40" s="18" t="n">
        <v>491.94396376</v>
      </c>
      <c r="L40" s="20" t="n">
        <v>6.65327304</v>
      </c>
      <c r="M40" s="18" t="n">
        <v>414.04269234</v>
      </c>
      <c r="N40" s="20" t="n">
        <v>6.08916014</v>
      </c>
      <c r="O40" s="18" t="s">
        <v>481</v>
      </c>
      <c r="P40" s="20" t="s">
        <v>481</v>
      </c>
      <c r="Q40" s="18" t="s">
        <v>481</v>
      </c>
      <c r="R40" s="20" t="s">
        <v>481</v>
      </c>
      <c r="S40" s="18" t="s">
        <v>481</v>
      </c>
      <c r="T40" s="20" t="s">
        <v>481</v>
      </c>
      <c r="U40" s="18" t="n">
        <v>405.0251015</v>
      </c>
      <c r="V40" s="20" t="n">
        <v>9.57215236</v>
      </c>
    </row>
    <row r="41" spans="1:22">
      <c r="A41" s="15" t="s">
        <v>516</v>
      </c>
      <c r="B41" s="17" t="n">
        <v>5712</v>
      </c>
      <c r="C41" s="18">
        <f>(52.0/B41*100)</f>
        <v/>
      </c>
      <c r="D41" s="19" t="n">
        <v>5660</v>
      </c>
      <c r="E41" s="18" t="n">
        <v>477.33603787</v>
      </c>
      <c r="F41" s="20" t="n">
        <v>3.81720283</v>
      </c>
      <c r="G41" s="18" t="n">
        <v>471.86177475</v>
      </c>
      <c r="H41" s="20" t="n">
        <v>3.83190267</v>
      </c>
      <c r="I41" s="18" t="n">
        <v>476.10526221</v>
      </c>
      <c r="J41" s="20" t="n">
        <v>3.98274256</v>
      </c>
      <c r="K41" s="18" t="n">
        <v>459.00759776</v>
      </c>
      <c r="L41" s="20" t="n">
        <v>6.13565558</v>
      </c>
      <c r="M41" s="18" t="n">
        <v>431.51482993</v>
      </c>
      <c r="N41" s="20" t="n">
        <v>6.27770112</v>
      </c>
      <c r="O41" s="18" t="s">
        <v>481</v>
      </c>
      <c r="P41" s="20" t="s">
        <v>481</v>
      </c>
      <c r="Q41" s="18" t="s">
        <v>481</v>
      </c>
      <c r="R41" s="20" t="s">
        <v>481</v>
      </c>
      <c r="S41" s="18" t="s">
        <v>481</v>
      </c>
      <c r="T41" s="20" t="s">
        <v>481</v>
      </c>
      <c r="U41" s="18" t="n">
        <v>411.11203244</v>
      </c>
      <c r="V41" s="20" t="n">
        <v>12.95857609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357.97508704</v>
      </c>
      <c r="F45" s="20" t="n">
        <v>3.13527251</v>
      </c>
      <c r="G45" s="18" t="n">
        <v>366.87121397</v>
      </c>
      <c r="H45" s="20" t="n">
        <v>4.24683684</v>
      </c>
      <c r="I45" s="18" t="n">
        <v>368.42807725</v>
      </c>
      <c r="J45" s="20" t="n">
        <v>5.83762556</v>
      </c>
      <c r="K45" s="18" t="n">
        <v>345.16499522</v>
      </c>
      <c r="L45" s="20" t="n">
        <v>7.48709796</v>
      </c>
      <c r="M45" s="18" t="s">
        <v>481</v>
      </c>
      <c r="N45" s="20" t="s">
        <v>481</v>
      </c>
      <c r="O45" s="18" t="s">
        <v>481</v>
      </c>
      <c r="P45" s="20" t="s">
        <v>481</v>
      </c>
      <c r="Q45" s="18" t="s">
        <v>481</v>
      </c>
      <c r="R45" s="20" t="s">
        <v>481</v>
      </c>
      <c r="S45" s="18" t="n">
        <v>325.84901851</v>
      </c>
      <c r="T45" s="20" t="n">
        <v>16.79844591</v>
      </c>
      <c r="U45" s="18" t="n">
        <v>336.5391721</v>
      </c>
      <c r="V45" s="20" t="n">
        <v>7.41326279</v>
      </c>
    </row>
    <row r="46" spans="1:22">
      <c r="A46" s="15" t="s">
        <v>521</v>
      </c>
      <c r="B46" s="17" t="n">
        <v>23141</v>
      </c>
      <c r="C46" s="18">
        <f>(1960.0/B46*100)</f>
        <v/>
      </c>
      <c r="D46" s="19" t="n">
        <v>21181</v>
      </c>
      <c r="E46" s="18" t="n">
        <v>394.51851562</v>
      </c>
      <c r="F46" s="20" t="n">
        <v>3.82419088</v>
      </c>
      <c r="G46" s="18" t="n">
        <v>401.76336153</v>
      </c>
      <c r="H46" s="20" t="n">
        <v>4.24318296</v>
      </c>
      <c r="I46" s="18" t="n">
        <v>385.24836621</v>
      </c>
      <c r="J46" s="20" t="n">
        <v>4.42789306</v>
      </c>
      <c r="K46" s="18" t="n">
        <v>377.46511716</v>
      </c>
      <c r="L46" s="20" t="n">
        <v>8.3826391</v>
      </c>
      <c r="M46" s="18" t="n">
        <v>337.5417534</v>
      </c>
      <c r="N46" s="20" t="n">
        <v>3.26574895</v>
      </c>
      <c r="O46" s="18" t="s">
        <v>481</v>
      </c>
      <c r="P46" s="20" t="s">
        <v>481</v>
      </c>
      <c r="Q46" s="18" t="s">
        <v>481</v>
      </c>
      <c r="R46" s="20" t="s">
        <v>481</v>
      </c>
      <c r="S46" s="18" t="s">
        <v>481</v>
      </c>
      <c r="T46" s="20" t="s">
        <v>481</v>
      </c>
      <c r="U46" s="18" t="n">
        <v>351.26925401</v>
      </c>
      <c r="V46" s="20" t="n">
        <v>5.43828556</v>
      </c>
    </row>
    <row r="47" spans="1:22">
      <c r="A47" s="15" t="s">
        <v>522</v>
      </c>
      <c r="B47" s="17" t="n">
        <v>5928</v>
      </c>
      <c r="C47" s="18">
        <f>(267.0/B47*100)</f>
        <v/>
      </c>
      <c r="D47" s="19" t="n">
        <v>5661</v>
      </c>
      <c r="E47" s="18" t="n">
        <v>451.77254013</v>
      </c>
      <c r="F47" s="20" t="n">
        <v>4.29517258</v>
      </c>
      <c r="G47" s="18" t="n">
        <v>458.32593648</v>
      </c>
      <c r="H47" s="20" t="n">
        <v>4.81208145</v>
      </c>
      <c r="I47" s="18" t="n">
        <v>457.6925987</v>
      </c>
      <c r="J47" s="20" t="n">
        <v>5.37477039</v>
      </c>
      <c r="K47" s="18" t="n">
        <v>447.76665279</v>
      </c>
      <c r="L47" s="20" t="n">
        <v>7.16986459</v>
      </c>
      <c r="M47" s="18" t="n">
        <v>368.1951933</v>
      </c>
      <c r="N47" s="20" t="n">
        <v>6.312425</v>
      </c>
      <c r="O47" s="18" t="s">
        <v>481</v>
      </c>
      <c r="P47" s="20" t="s">
        <v>481</v>
      </c>
      <c r="Q47" s="18" t="s">
        <v>481</v>
      </c>
      <c r="R47" s="20" t="s">
        <v>481</v>
      </c>
      <c r="S47" s="18" t="s">
        <v>481</v>
      </c>
      <c r="T47" s="20" t="s">
        <v>481</v>
      </c>
      <c r="U47" s="18" t="n">
        <v>377.42282591</v>
      </c>
      <c r="V47" s="20" t="n">
        <v>7.02907372</v>
      </c>
    </row>
    <row r="48" spans="1:22">
      <c r="A48" s="15" t="s">
        <v>523</v>
      </c>
      <c r="B48" s="17" t="n">
        <v>9841</v>
      </c>
      <c r="C48" s="18">
        <f>(8.0/B48*100)</f>
        <v/>
      </c>
      <c r="D48" s="19" t="n">
        <v>9833</v>
      </c>
      <c r="E48" s="18" t="n">
        <v>536.86739871</v>
      </c>
      <c r="F48" s="20" t="n">
        <v>5.87951271</v>
      </c>
      <c r="G48" s="18" t="n">
        <v>545.06567863</v>
      </c>
      <c r="H48" s="20" t="n">
        <v>5.19425703</v>
      </c>
      <c r="I48" s="18" t="n">
        <v>525.7337591</v>
      </c>
      <c r="J48" s="20" t="n">
        <v>6.16156006</v>
      </c>
      <c r="K48" s="18" t="n">
        <v>508.19578022</v>
      </c>
      <c r="L48" s="20" t="n">
        <v>11.03110624</v>
      </c>
      <c r="M48" s="18" t="n">
        <v>484.09279329</v>
      </c>
      <c r="N48" s="20" t="n">
        <v>7.99371132</v>
      </c>
      <c r="O48" s="18" t="s">
        <v>481</v>
      </c>
      <c r="P48" s="20" t="s">
        <v>481</v>
      </c>
      <c r="Q48" s="18" t="s">
        <v>481</v>
      </c>
      <c r="R48" s="20" t="s">
        <v>481</v>
      </c>
      <c r="S48" s="18" t="s">
        <v>481</v>
      </c>
      <c r="T48" s="20" t="s">
        <v>481</v>
      </c>
      <c r="U48" s="18" t="n">
        <v>469.33004604</v>
      </c>
      <c r="V48" s="20" t="n">
        <v>18.78618121</v>
      </c>
    </row>
    <row r="49" spans="1:22">
      <c r="A49" s="15" t="s">
        <v>524</v>
      </c>
      <c r="B49" s="17" t="n">
        <v>6349</v>
      </c>
      <c r="C49" s="18">
        <f>(56.0/B49*100)</f>
        <v/>
      </c>
      <c r="D49" s="19" t="n">
        <v>6293</v>
      </c>
      <c r="E49" s="18" t="n">
        <v>408.59545746</v>
      </c>
      <c r="F49" s="20" t="n">
        <v>3.48236272</v>
      </c>
      <c r="G49" s="18" t="n">
        <v>422.10603882</v>
      </c>
      <c r="H49" s="20" t="n">
        <v>3.87378025</v>
      </c>
      <c r="I49" s="18" t="n">
        <v>399.75902344</v>
      </c>
      <c r="J49" s="20" t="n">
        <v>3.98187907</v>
      </c>
      <c r="K49" s="18" t="n">
        <v>402.985406</v>
      </c>
      <c r="L49" s="20" t="n">
        <v>7.99046531</v>
      </c>
      <c r="M49" s="18" t="s">
        <v>481</v>
      </c>
      <c r="N49" s="20" t="s">
        <v>481</v>
      </c>
      <c r="O49" s="18" t="s">
        <v>481</v>
      </c>
      <c r="P49" s="20" t="s">
        <v>481</v>
      </c>
      <c r="Q49" s="18" t="s">
        <v>481</v>
      </c>
      <c r="R49" s="20" t="s">
        <v>481</v>
      </c>
      <c r="S49" s="18" t="n">
        <v>325.09603421</v>
      </c>
      <c r="T49" s="20" t="n">
        <v>39.73062211</v>
      </c>
      <c r="U49" s="18" t="n">
        <v>357.36345981</v>
      </c>
      <c r="V49" s="20" t="n">
        <v>9.4840068</v>
      </c>
    </row>
    <row r="50" spans="1:22">
      <c r="A50" s="15" t="s">
        <v>525</v>
      </c>
      <c r="B50" s="17" t="n">
        <v>11795</v>
      </c>
      <c r="C50" s="18">
        <f>(294.0/B50*100)</f>
        <v/>
      </c>
      <c r="D50" s="19" t="n">
        <v>11501</v>
      </c>
      <c r="E50" s="18" t="n">
        <v>391.59801395</v>
      </c>
      <c r="F50" s="20" t="n">
        <v>2.3947898</v>
      </c>
      <c r="G50" s="18" t="n">
        <v>396.07620091</v>
      </c>
      <c r="H50" s="20" t="n">
        <v>3.03095756</v>
      </c>
      <c r="I50" s="18" t="n">
        <v>394.00612841</v>
      </c>
      <c r="J50" s="20" t="n">
        <v>3.4610547</v>
      </c>
      <c r="K50" s="18" t="n">
        <v>386.37993914</v>
      </c>
      <c r="L50" s="20" t="n">
        <v>6.39876022</v>
      </c>
      <c r="M50" s="18" t="n">
        <v>347.83550743</v>
      </c>
      <c r="N50" s="20" t="n">
        <v>9.218126939999999</v>
      </c>
      <c r="O50" s="18" t="s">
        <v>481</v>
      </c>
      <c r="P50" s="20" t="s">
        <v>481</v>
      </c>
      <c r="Q50" s="18" t="s">
        <v>481</v>
      </c>
      <c r="R50" s="20" t="s">
        <v>481</v>
      </c>
      <c r="S50" s="18" t="s">
        <v>481</v>
      </c>
      <c r="T50" s="20" t="s">
        <v>481</v>
      </c>
      <c r="U50" s="18" t="n">
        <v>331.5951738</v>
      </c>
      <c r="V50" s="20" t="n">
        <v>10.69278818</v>
      </c>
    </row>
    <row r="51" spans="1:22">
      <c r="A51" s="15" t="s">
        <v>526</v>
      </c>
      <c r="B51" s="17" t="n">
        <v>6866</v>
      </c>
      <c r="C51" s="18">
        <f>(119.0/B51*100)</f>
        <v/>
      </c>
      <c r="D51" s="19" t="n">
        <v>6747</v>
      </c>
      <c r="E51" s="18" t="n">
        <v>402.31098375</v>
      </c>
      <c r="F51" s="20" t="n">
        <v>2.64683431</v>
      </c>
      <c r="G51" s="18" t="n">
        <v>412.32447027</v>
      </c>
      <c r="H51" s="20" t="n">
        <v>3.4713891</v>
      </c>
      <c r="I51" s="18" t="n">
        <v>396.82614116</v>
      </c>
      <c r="J51" s="20" t="n">
        <v>4.59868917</v>
      </c>
      <c r="K51" s="18" t="n">
        <v>386.03017551</v>
      </c>
      <c r="L51" s="20" t="n">
        <v>7.04433216</v>
      </c>
      <c r="M51" s="18" t="n">
        <v>373.93188865</v>
      </c>
      <c r="N51" s="20" t="n">
        <v>6.27375186</v>
      </c>
      <c r="O51" s="18" t="s">
        <v>481</v>
      </c>
      <c r="P51" s="20" t="s">
        <v>481</v>
      </c>
      <c r="Q51" s="18" t="s">
        <v>481</v>
      </c>
      <c r="R51" s="20" t="s">
        <v>481</v>
      </c>
      <c r="S51" s="18" t="s">
        <v>481</v>
      </c>
      <c r="T51" s="20" t="s">
        <v>481</v>
      </c>
      <c r="U51" s="18" t="n">
        <v>369.27746352</v>
      </c>
      <c r="V51" s="20" t="n">
        <v>6.80221613</v>
      </c>
    </row>
    <row r="52" spans="1:22">
      <c r="A52" s="15" t="s">
        <v>527</v>
      </c>
      <c r="B52" s="17" t="n">
        <v>5809</v>
      </c>
      <c r="C52" s="18">
        <f>(90.0/B52*100)</f>
        <v/>
      </c>
      <c r="D52" s="19" t="n">
        <v>5719</v>
      </c>
      <c r="E52" s="18" t="n">
        <v>474.00151991</v>
      </c>
      <c r="F52" s="20" t="n">
        <v>4.129128</v>
      </c>
      <c r="G52" s="18" t="n">
        <v>473.01669461</v>
      </c>
      <c r="H52" s="20" t="n">
        <v>3.75331765</v>
      </c>
      <c r="I52" s="18" t="n">
        <v>468.13085695</v>
      </c>
      <c r="J52" s="20" t="n">
        <v>3.60020897</v>
      </c>
      <c r="K52" s="18" t="n">
        <v>481.00937784</v>
      </c>
      <c r="L52" s="20" t="n">
        <v>4.51373691</v>
      </c>
      <c r="M52" s="18" t="n">
        <v>396.92682724</v>
      </c>
      <c r="N52" s="20" t="n">
        <v>5.74616255</v>
      </c>
      <c r="O52" s="18" t="s">
        <v>481</v>
      </c>
      <c r="P52" s="20" t="s">
        <v>481</v>
      </c>
      <c r="Q52" s="18" t="s">
        <v>481</v>
      </c>
      <c r="R52" s="20" t="s">
        <v>481</v>
      </c>
      <c r="S52" s="18" t="s">
        <v>481</v>
      </c>
      <c r="T52" s="20" t="s">
        <v>481</v>
      </c>
      <c r="U52" s="18" t="n">
        <v>414.94364966</v>
      </c>
      <c r="V52" s="20" t="n">
        <v>8.33161651</v>
      </c>
    </row>
    <row r="53" spans="1:22">
      <c r="A53" s="15" t="s">
        <v>528</v>
      </c>
      <c r="B53" s="17" t="n">
        <v>5571</v>
      </c>
      <c r="C53" s="18">
        <f>(100.0/B53*100)</f>
        <v/>
      </c>
      <c r="D53" s="19" t="n">
        <v>5471</v>
      </c>
      <c r="E53" s="18" t="n">
        <v>452.79648825</v>
      </c>
      <c r="F53" s="20" t="n">
        <v>2.96920547</v>
      </c>
      <c r="G53" s="18" t="n">
        <v>444.84034763</v>
      </c>
      <c r="H53" s="20" t="n">
        <v>3.47629603</v>
      </c>
      <c r="I53" s="18" t="n">
        <v>443.62515483</v>
      </c>
      <c r="J53" s="20" t="n">
        <v>4.10871747</v>
      </c>
      <c r="K53" s="18" t="n">
        <v>421.483842</v>
      </c>
      <c r="L53" s="20" t="n">
        <v>5.45116992</v>
      </c>
      <c r="M53" s="18" t="n">
        <v>381.39321237</v>
      </c>
      <c r="N53" s="20" t="n">
        <v>6.31804133</v>
      </c>
      <c r="O53" s="18" t="s">
        <v>481</v>
      </c>
      <c r="P53" s="20" t="s">
        <v>481</v>
      </c>
      <c r="Q53" s="18" t="s">
        <v>481</v>
      </c>
      <c r="R53" s="20" t="s">
        <v>481</v>
      </c>
      <c r="S53" s="18" t="s">
        <v>481</v>
      </c>
      <c r="T53" s="20" t="s">
        <v>481</v>
      </c>
      <c r="U53" s="18" t="n">
        <v>368.17530709</v>
      </c>
      <c r="V53" s="20" t="n">
        <v>8.54786118</v>
      </c>
    </row>
    <row r="54" spans="1:22">
      <c r="A54" s="15" t="s">
        <v>529</v>
      </c>
      <c r="B54" s="17" t="n">
        <v>4740</v>
      </c>
      <c r="C54" s="18">
        <f>(336.0/B54*100)</f>
        <v/>
      </c>
      <c r="D54" s="19" t="n">
        <v>4404</v>
      </c>
      <c r="E54" s="18" t="n">
        <v>334.55495767</v>
      </c>
      <c r="F54" s="20" t="n">
        <v>3.13988916</v>
      </c>
      <c r="G54" s="18" t="n">
        <v>346.40060923</v>
      </c>
      <c r="H54" s="20" t="n">
        <v>5.60390799</v>
      </c>
      <c r="I54" s="18" t="n">
        <v>340.8526961</v>
      </c>
      <c r="J54" s="20" t="n">
        <v>5.42339077</v>
      </c>
      <c r="K54" s="18" t="n">
        <v>344.91809306</v>
      </c>
      <c r="L54" s="20" t="n">
        <v>8.930112039999999</v>
      </c>
      <c r="M54" s="18" t="n">
        <v>282.45388762</v>
      </c>
      <c r="N54" s="20" t="n">
        <v>5.79499154</v>
      </c>
      <c r="O54" s="18" t="s">
        <v>481</v>
      </c>
      <c r="P54" s="20" t="s">
        <v>481</v>
      </c>
      <c r="Q54" s="18" t="s">
        <v>481</v>
      </c>
      <c r="R54" s="20" t="s">
        <v>481</v>
      </c>
      <c r="S54" s="18" t="s">
        <v>481</v>
      </c>
      <c r="T54" s="20" t="s">
        <v>481</v>
      </c>
      <c r="U54" s="18" t="n">
        <v>281.43525565</v>
      </c>
      <c r="V54" s="20" t="n">
        <v>5.11386889</v>
      </c>
    </row>
    <row r="55" spans="1:22">
      <c r="A55" s="15" t="s">
        <v>530</v>
      </c>
      <c r="B55" s="17" t="n">
        <v>5316</v>
      </c>
      <c r="C55" s="18">
        <f>(22.0/B55*100)</f>
        <v/>
      </c>
      <c r="D55" s="19" t="n">
        <v>5294</v>
      </c>
      <c r="E55" s="18" t="n">
        <v>399.70744165</v>
      </c>
      <c r="F55" s="20" t="n">
        <v>3.05334852</v>
      </c>
      <c r="G55" s="18" t="n">
        <v>422.89402465</v>
      </c>
      <c r="H55" s="20" t="n">
        <v>4.20561452</v>
      </c>
      <c r="I55" s="18" t="n">
        <v>409.94720004</v>
      </c>
      <c r="J55" s="20" t="n">
        <v>4.89638752</v>
      </c>
      <c r="K55" s="18" t="n">
        <v>400.89084317</v>
      </c>
      <c r="L55" s="20" t="n">
        <v>8.16803897</v>
      </c>
      <c r="M55" s="18" t="s">
        <v>481</v>
      </c>
      <c r="N55" s="20" t="s">
        <v>481</v>
      </c>
      <c r="O55" s="18" t="s">
        <v>481</v>
      </c>
      <c r="P55" s="20" t="s">
        <v>481</v>
      </c>
      <c r="Q55" s="18" t="s">
        <v>481</v>
      </c>
      <c r="R55" s="20" t="s">
        <v>481</v>
      </c>
      <c r="S55" s="18" t="n">
        <v>300.66840536</v>
      </c>
      <c r="T55" s="20" t="n">
        <v>33.15418066</v>
      </c>
      <c r="U55" s="18" t="n">
        <v>290.44994237</v>
      </c>
      <c r="V55" s="20" t="n">
        <v>10.21092286</v>
      </c>
    </row>
    <row r="56" spans="1:22">
      <c r="A56" s="15" t="s">
        <v>531</v>
      </c>
      <c r="B56" s="17" t="n">
        <v>5359</v>
      </c>
      <c r="C56" s="18">
        <f>(77.0/B56*100)</f>
        <v/>
      </c>
      <c r="D56" s="19" t="n">
        <v>5282</v>
      </c>
      <c r="E56" s="18" t="n">
        <v>572.00795997</v>
      </c>
      <c r="F56" s="20" t="n">
        <v>4.70991286</v>
      </c>
      <c r="G56" s="18" t="n">
        <v>559.87550378</v>
      </c>
      <c r="H56" s="20" t="n">
        <v>4.38112569</v>
      </c>
      <c r="I56" s="18" t="n">
        <v>538.38539555</v>
      </c>
      <c r="J56" s="20" t="n">
        <v>4.166019</v>
      </c>
      <c r="K56" s="18" t="n">
        <v>540.30451024</v>
      </c>
      <c r="L56" s="20" t="n">
        <v>9.742325490000001</v>
      </c>
      <c r="M56" s="18" t="n">
        <v>522.89956135</v>
      </c>
      <c r="N56" s="20" t="n">
        <v>3.32033569</v>
      </c>
      <c r="O56" s="18" t="s">
        <v>481</v>
      </c>
      <c r="P56" s="20" t="s">
        <v>481</v>
      </c>
      <c r="Q56" s="18" t="s">
        <v>481</v>
      </c>
      <c r="R56" s="20" t="s">
        <v>481</v>
      </c>
      <c r="S56" s="18" t="s">
        <v>481</v>
      </c>
      <c r="T56" s="20" t="s">
        <v>481</v>
      </c>
      <c r="U56" s="18" t="n">
        <v>518.70750298</v>
      </c>
      <c r="V56" s="20" t="n">
        <v>18.38491016</v>
      </c>
    </row>
    <row r="57" spans="1:22">
      <c r="A57" s="15" t="s">
        <v>532</v>
      </c>
      <c r="B57" s="17" t="n">
        <v>6513</v>
      </c>
      <c r="C57" s="18">
        <f>(0.0/B57*100)</f>
        <v/>
      </c>
      <c r="D57" s="19" t="n">
        <v>6513</v>
      </c>
      <c r="E57" s="18" t="n">
        <v>380.03208418</v>
      </c>
      <c r="F57" s="20" t="n">
        <v>3.06971556</v>
      </c>
      <c r="G57" s="18" t="n">
        <v>397.4237291</v>
      </c>
      <c r="H57" s="20" t="n">
        <v>4.08774822</v>
      </c>
      <c r="I57" s="18" t="n">
        <v>398.12844013</v>
      </c>
      <c r="J57" s="20" t="n">
        <v>6.29683555</v>
      </c>
      <c r="K57" s="18" t="n">
        <v>388.99321329</v>
      </c>
      <c r="L57" s="20" t="n">
        <v>13.44817422</v>
      </c>
      <c r="M57" s="18" t="s">
        <v>481</v>
      </c>
      <c r="N57" s="20" t="s">
        <v>481</v>
      </c>
      <c r="O57" s="18" t="s">
        <v>481</v>
      </c>
      <c r="P57" s="20" t="s">
        <v>481</v>
      </c>
      <c r="Q57" s="18" t="s">
        <v>481</v>
      </c>
      <c r="R57" s="20" t="s">
        <v>481</v>
      </c>
      <c r="S57" s="18" t="n">
        <v>326.15191439</v>
      </c>
      <c r="T57" s="20" t="n">
        <v>30.11046604</v>
      </c>
      <c r="U57" s="18" t="n">
        <v>370.26472545</v>
      </c>
      <c r="V57" s="20" t="n">
        <v>13.10489751</v>
      </c>
    </row>
    <row r="58" spans="1:22">
      <c r="A58" s="15" t="s">
        <v>533</v>
      </c>
      <c r="B58" s="17" t="n">
        <v>7267</v>
      </c>
      <c r="C58" s="18">
        <f>(10.0/B58*100)</f>
        <v/>
      </c>
      <c r="D58" s="19" t="n">
        <v>7257</v>
      </c>
      <c r="E58" s="18" t="n">
        <v>384.10236679</v>
      </c>
      <c r="F58" s="20" t="n">
        <v>2.94621363</v>
      </c>
      <c r="G58" s="18" t="n">
        <v>387.64344654</v>
      </c>
      <c r="H58" s="20" t="n">
        <v>3.47649524</v>
      </c>
      <c r="I58" s="18" t="n">
        <v>386.92428684</v>
      </c>
      <c r="J58" s="20" t="n">
        <v>4.36300492</v>
      </c>
      <c r="K58" s="18" t="n">
        <v>364.41617043</v>
      </c>
      <c r="L58" s="20" t="n">
        <v>7.11971973</v>
      </c>
      <c r="M58" s="18" t="s">
        <v>481</v>
      </c>
      <c r="N58" s="20" t="s">
        <v>481</v>
      </c>
      <c r="O58" s="18" t="s">
        <v>481</v>
      </c>
      <c r="P58" s="20" t="s">
        <v>481</v>
      </c>
      <c r="Q58" s="18" t="s">
        <v>481</v>
      </c>
      <c r="R58" s="20" t="s">
        <v>481</v>
      </c>
      <c r="S58" s="18" t="n">
        <v>274.87847766</v>
      </c>
      <c r="T58" s="20" t="n">
        <v>24.0663042</v>
      </c>
      <c r="U58" s="18" t="n">
        <v>295.12861252</v>
      </c>
      <c r="V58" s="20" t="n">
        <v>20.60536411</v>
      </c>
    </row>
    <row r="59" spans="1:22">
      <c r="A59" s="15" t="s">
        <v>534</v>
      </c>
      <c r="B59" s="17" t="n">
        <v>4826</v>
      </c>
      <c r="C59" s="18">
        <f>(26.0/B59*100)</f>
        <v/>
      </c>
      <c r="D59" s="19" t="n">
        <v>4800</v>
      </c>
      <c r="E59" s="18" t="n">
        <v>358.83725196</v>
      </c>
      <c r="F59" s="20" t="n">
        <v>1.54412358</v>
      </c>
      <c r="G59" s="18" t="n">
        <v>383.73937073</v>
      </c>
      <c r="H59" s="20" t="n">
        <v>5.0652999</v>
      </c>
      <c r="I59" s="18" t="n">
        <v>374.30252437</v>
      </c>
      <c r="J59" s="20" t="n">
        <v>6.91931466</v>
      </c>
      <c r="K59" s="18" t="n">
        <v>369.55098775</v>
      </c>
      <c r="L59" s="20" t="n">
        <v>10.3262537</v>
      </c>
      <c r="M59" s="18" t="s">
        <v>481</v>
      </c>
      <c r="N59" s="20" t="s">
        <v>481</v>
      </c>
      <c r="O59" s="18" t="s">
        <v>481</v>
      </c>
      <c r="P59" s="20" t="s">
        <v>481</v>
      </c>
      <c r="Q59" s="18" t="s">
        <v>481</v>
      </c>
      <c r="R59" s="20" t="s">
        <v>481</v>
      </c>
      <c r="S59" s="18" t="n">
        <v>294.91395865</v>
      </c>
      <c r="T59" s="20" t="n">
        <v>23.58104334</v>
      </c>
      <c r="U59" s="18" t="n">
        <v>278.93021034</v>
      </c>
      <c r="V59" s="20" t="n">
        <v>9.557109840000001</v>
      </c>
    </row>
    <row r="60" spans="1:22">
      <c r="A60" s="15" t="s">
        <v>535</v>
      </c>
      <c r="B60" s="17" t="n">
        <v>4546</v>
      </c>
      <c r="C60" s="18">
        <f>(15.0/B60*100)</f>
        <v/>
      </c>
      <c r="D60" s="19" t="n">
        <v>4531</v>
      </c>
      <c r="E60" s="18" t="n">
        <v>407.43749189</v>
      </c>
      <c r="F60" s="20" t="n">
        <v>3.74717909</v>
      </c>
      <c r="G60" s="18" t="n">
        <v>398.76441037</v>
      </c>
      <c r="H60" s="20" t="n">
        <v>5.99822025</v>
      </c>
      <c r="I60" s="18" t="n">
        <v>379.31861454</v>
      </c>
      <c r="J60" s="20" t="n">
        <v>7.71669397</v>
      </c>
      <c r="K60" s="18" t="n">
        <v>327.48576719</v>
      </c>
      <c r="L60" s="20" t="n">
        <v>9.699278420000001</v>
      </c>
      <c r="M60" s="18" t="s">
        <v>481</v>
      </c>
      <c r="N60" s="20" t="s">
        <v>481</v>
      </c>
      <c r="O60" s="18" t="s">
        <v>481</v>
      </c>
      <c r="P60" s="20" t="s">
        <v>481</v>
      </c>
      <c r="Q60" s="18" t="s">
        <v>481</v>
      </c>
      <c r="R60" s="20" t="s">
        <v>481</v>
      </c>
      <c r="S60" s="18" t="n">
        <v>308.77992748</v>
      </c>
      <c r="T60" s="20" t="n">
        <v>27.28917336</v>
      </c>
      <c r="U60" s="18" t="n">
        <v>361.28337949</v>
      </c>
      <c r="V60" s="20" t="n">
        <v>12.64534873</v>
      </c>
    </row>
    <row r="61" spans="1:22">
      <c r="A61" s="15" t="s">
        <v>536</v>
      </c>
      <c r="B61" s="17" t="n">
        <v>6525</v>
      </c>
      <c r="C61" s="18">
        <f>(157.0/B61*100)</f>
        <v/>
      </c>
      <c r="D61" s="19" t="n">
        <v>6368</v>
      </c>
      <c r="E61" s="18" t="n">
        <v>485.71136329</v>
      </c>
      <c r="F61" s="20" t="n">
        <v>2.92393483</v>
      </c>
      <c r="G61" s="18" t="n">
        <v>488.9511665</v>
      </c>
      <c r="H61" s="20" t="n">
        <v>3.06864347</v>
      </c>
      <c r="I61" s="18" t="n">
        <v>472.43419041</v>
      </c>
      <c r="J61" s="20" t="n">
        <v>4.55136171</v>
      </c>
      <c r="K61" s="18" t="n">
        <v>478.79640164</v>
      </c>
      <c r="L61" s="20" t="n">
        <v>4.98400067</v>
      </c>
      <c r="M61" s="18" t="n">
        <v>410.6859362</v>
      </c>
      <c r="N61" s="20" t="n">
        <v>8.40654574</v>
      </c>
      <c r="O61" s="18" t="s">
        <v>481</v>
      </c>
      <c r="P61" s="20" t="s">
        <v>481</v>
      </c>
      <c r="Q61" s="18" t="s">
        <v>481</v>
      </c>
      <c r="R61" s="20" t="s">
        <v>481</v>
      </c>
      <c r="S61" s="18" t="s">
        <v>481</v>
      </c>
      <c r="T61" s="20" t="s">
        <v>481</v>
      </c>
      <c r="U61" s="18" t="n">
        <v>424.94381219</v>
      </c>
      <c r="V61" s="20" t="n">
        <v>11.44254179</v>
      </c>
    </row>
    <row r="62" spans="1:22">
      <c r="A62" s="15" t="s">
        <v>537</v>
      </c>
      <c r="B62" s="17" t="n">
        <v>4476</v>
      </c>
      <c r="C62" s="18">
        <f>(3.0/B62*100)</f>
        <v/>
      </c>
      <c r="D62" s="19" t="n">
        <v>4473</v>
      </c>
      <c r="E62" s="18" t="n">
        <v>544.67757274</v>
      </c>
      <c r="F62" s="20" t="n">
        <v>2.49985845</v>
      </c>
      <c r="G62" s="18" t="n">
        <v>555.09897875</v>
      </c>
      <c r="H62" s="20" t="n">
        <v>2.47970501</v>
      </c>
      <c r="I62" s="18" t="n">
        <v>539.12255126</v>
      </c>
      <c r="J62" s="20" t="n">
        <v>2.48425367</v>
      </c>
      <c r="K62" s="18" t="n">
        <v>527.02075767</v>
      </c>
      <c r="L62" s="20" t="n">
        <v>7.38481059</v>
      </c>
      <c r="M62" s="18" t="n">
        <v>526.4345921</v>
      </c>
      <c r="N62" s="20" t="n">
        <v>4.54256942</v>
      </c>
      <c r="O62" s="18" t="s">
        <v>481</v>
      </c>
      <c r="P62" s="20" t="s">
        <v>481</v>
      </c>
      <c r="Q62" s="18" t="s">
        <v>481</v>
      </c>
      <c r="R62" s="20" t="s">
        <v>481</v>
      </c>
      <c r="S62" s="18" t="s">
        <v>481</v>
      </c>
      <c r="T62" s="20" t="s">
        <v>481</v>
      </c>
      <c r="U62" s="18" t="n">
        <v>514.94884056</v>
      </c>
      <c r="V62" s="20" t="n">
        <v>24.62073779</v>
      </c>
    </row>
    <row r="63" spans="1:22">
      <c r="A63" s="15" t="s">
        <v>538</v>
      </c>
      <c r="B63" s="17" t="n">
        <v>5324</v>
      </c>
      <c r="C63" s="18">
        <f>(13.0/B63*100)</f>
        <v/>
      </c>
      <c r="D63" s="19" t="n">
        <v>5311</v>
      </c>
      <c r="E63" s="18" t="n">
        <v>368.33394897</v>
      </c>
      <c r="F63" s="20" t="n">
        <v>2.07032485</v>
      </c>
      <c r="G63" s="18" t="n">
        <v>385.66446644</v>
      </c>
      <c r="H63" s="20" t="n">
        <v>4.25791567</v>
      </c>
      <c r="I63" s="18" t="n">
        <v>373.14583672</v>
      </c>
      <c r="J63" s="20" t="n">
        <v>4.64445983</v>
      </c>
      <c r="K63" s="18" t="n">
        <v>380.21716725</v>
      </c>
      <c r="L63" s="20" t="n">
        <v>7.59180676</v>
      </c>
      <c r="M63" s="18" t="s">
        <v>481</v>
      </c>
      <c r="N63" s="20" t="s">
        <v>481</v>
      </c>
      <c r="O63" s="18" t="s">
        <v>481</v>
      </c>
      <c r="P63" s="20" t="s">
        <v>481</v>
      </c>
      <c r="Q63" s="18" t="s">
        <v>481</v>
      </c>
      <c r="R63" s="20" t="s">
        <v>481</v>
      </c>
      <c r="S63" s="18" t="n">
        <v>289.31241637</v>
      </c>
      <c r="T63" s="20" t="n">
        <v>35.36403006</v>
      </c>
      <c r="U63" s="18" t="n">
        <v>338.5144489</v>
      </c>
      <c r="V63" s="20" t="n">
        <v>6.40077572</v>
      </c>
    </row>
    <row r="64" spans="1:22">
      <c r="A64" s="15" t="s">
        <v>539</v>
      </c>
      <c r="B64" s="17" t="n">
        <v>3634</v>
      </c>
      <c r="C64" s="18">
        <f>(3.0/B64*100)</f>
        <v/>
      </c>
      <c r="D64" s="19" t="n">
        <v>3631</v>
      </c>
      <c r="E64" s="18" t="n">
        <v>497.91535655</v>
      </c>
      <c r="F64" s="20" t="n">
        <v>2.56236887</v>
      </c>
      <c r="G64" s="18" t="n">
        <v>481.20933556</v>
      </c>
      <c r="H64" s="20" t="n">
        <v>3.29237925</v>
      </c>
      <c r="I64" s="18" t="n">
        <v>462.96159017</v>
      </c>
      <c r="J64" s="20" t="n">
        <v>5.34283224</v>
      </c>
      <c r="K64" s="18" t="n">
        <v>425.70460898</v>
      </c>
      <c r="L64" s="20" t="n">
        <v>8.983395420000001</v>
      </c>
      <c r="M64" s="18" t="s">
        <v>481</v>
      </c>
      <c r="N64" s="20" t="s">
        <v>481</v>
      </c>
      <c r="O64" s="18" t="s">
        <v>481</v>
      </c>
      <c r="P64" s="20" t="s">
        <v>481</v>
      </c>
      <c r="Q64" s="18" t="s">
        <v>481</v>
      </c>
      <c r="R64" s="20" t="s">
        <v>481</v>
      </c>
      <c r="S64" s="18" t="n">
        <v>320.91201201</v>
      </c>
      <c r="T64" s="20" t="n">
        <v>40.23654284</v>
      </c>
      <c r="U64" s="18" t="n">
        <v>323.70064335</v>
      </c>
      <c r="V64" s="20" t="n">
        <v>13.09472188</v>
      </c>
    </row>
    <row r="65" spans="1:22">
      <c r="A65" s="15" t="s">
        <v>540</v>
      </c>
      <c r="B65" s="17" t="n">
        <v>5325</v>
      </c>
      <c r="C65" s="18">
        <f>(14.0/B65*100)</f>
        <v/>
      </c>
      <c r="D65" s="19" t="n">
        <v>5311</v>
      </c>
      <c r="E65" s="18" t="n">
        <v>419.02168606</v>
      </c>
      <c r="F65" s="20" t="n">
        <v>3.11452963</v>
      </c>
      <c r="G65" s="18" t="n">
        <v>435.41198257</v>
      </c>
      <c r="H65" s="20" t="n">
        <v>3.83183662</v>
      </c>
      <c r="I65" s="18" t="n">
        <v>415.97562953</v>
      </c>
      <c r="J65" s="20" t="n">
        <v>4.61510992</v>
      </c>
      <c r="K65" s="18" t="n">
        <v>413.22863117</v>
      </c>
      <c r="L65" s="20" t="n">
        <v>9.04062514</v>
      </c>
      <c r="M65" s="18" t="s">
        <v>481</v>
      </c>
      <c r="N65" s="20" t="s">
        <v>481</v>
      </c>
      <c r="O65" s="18" t="s">
        <v>481</v>
      </c>
      <c r="P65" s="20" t="s">
        <v>481</v>
      </c>
      <c r="Q65" s="18" t="n">
        <v>371.27078855</v>
      </c>
      <c r="R65" s="20" t="n">
        <v>28.46201962</v>
      </c>
      <c r="S65" s="18" t="s">
        <v>481</v>
      </c>
      <c r="T65" s="20" t="s">
        <v>481</v>
      </c>
      <c r="U65" s="18" t="n">
        <v>323.87740577</v>
      </c>
      <c r="V65" s="20" t="n">
        <v>10.5985556</v>
      </c>
    </row>
    <row r="66" spans="1:22">
      <c r="A66" s="15" t="s">
        <v>541</v>
      </c>
      <c r="B66" s="17" t="n">
        <v>5665</v>
      </c>
      <c r="C66" s="18">
        <f>(83.0/B66*100)</f>
        <v/>
      </c>
      <c r="D66" s="19" t="n">
        <v>5582</v>
      </c>
      <c r="E66" s="18" t="n">
        <v>418.33441418</v>
      </c>
      <c r="F66" s="20" t="n">
        <v>2.34300257</v>
      </c>
      <c r="G66" s="18" t="n">
        <v>432.71092895</v>
      </c>
      <c r="H66" s="20" t="n">
        <v>2.99468049</v>
      </c>
      <c r="I66" s="18" t="n">
        <v>437.78278474</v>
      </c>
      <c r="J66" s="20" t="n">
        <v>3.33116624</v>
      </c>
      <c r="K66" s="18" t="n">
        <v>438.98370955</v>
      </c>
      <c r="L66" s="20" t="n">
        <v>4.76237865</v>
      </c>
      <c r="M66" s="18" t="n">
        <v>373.42163203</v>
      </c>
      <c r="N66" s="20" t="n">
        <v>4.9087168</v>
      </c>
      <c r="O66" s="18" t="s">
        <v>481</v>
      </c>
      <c r="P66" s="20" t="s">
        <v>481</v>
      </c>
      <c r="Q66" s="18" t="s">
        <v>481</v>
      </c>
      <c r="R66" s="20" t="s">
        <v>481</v>
      </c>
      <c r="S66" s="18" t="s">
        <v>481</v>
      </c>
      <c r="T66" s="20" t="s">
        <v>481</v>
      </c>
      <c r="U66" s="18" t="n">
        <v>355.58457475</v>
      </c>
      <c r="V66" s="20" t="n">
        <v>7.61894369</v>
      </c>
    </row>
    <row r="67" spans="1:22">
      <c r="A67" s="15" t="s">
        <v>542</v>
      </c>
      <c r="B67" s="17" t="n">
        <v>6971</v>
      </c>
      <c r="C67" s="18">
        <f>(607.0/B67*100)</f>
        <v/>
      </c>
      <c r="D67" s="19" t="n">
        <v>6364</v>
      </c>
      <c r="E67" s="18" t="n">
        <v>384.87071417</v>
      </c>
      <c r="F67" s="20" t="n">
        <v>3.02773037</v>
      </c>
      <c r="G67" s="18" t="n">
        <v>409.80719096</v>
      </c>
      <c r="H67" s="20" t="n">
        <v>3.77010256</v>
      </c>
      <c r="I67" s="18" t="n">
        <v>405.29404987</v>
      </c>
      <c r="J67" s="20" t="n">
        <v>3.98107751</v>
      </c>
      <c r="K67" s="18" t="n">
        <v>412.65939032</v>
      </c>
      <c r="L67" s="20" t="n">
        <v>9.315652849999999</v>
      </c>
      <c r="M67" s="18" t="n">
        <v>364.05724914</v>
      </c>
      <c r="N67" s="20" t="n">
        <v>8.02751567</v>
      </c>
      <c r="O67" s="18" t="s">
        <v>481</v>
      </c>
      <c r="P67" s="20" t="s">
        <v>481</v>
      </c>
      <c r="Q67" s="18" t="s">
        <v>481</v>
      </c>
      <c r="R67" s="20" t="s">
        <v>481</v>
      </c>
      <c r="S67" s="18" t="s">
        <v>481</v>
      </c>
      <c r="T67" s="20" t="s">
        <v>481</v>
      </c>
      <c r="U67" s="18" t="n">
        <v>311.17351089</v>
      </c>
      <c r="V67" s="20" t="n">
        <v>10.31534446</v>
      </c>
    </row>
    <row r="68" spans="1:22">
      <c r="A68" s="15" t="s">
        <v>543</v>
      </c>
      <c r="B68" s="17" t="n">
        <v>12083</v>
      </c>
      <c r="C68" s="18">
        <f>(31.0/B68*100)</f>
        <v/>
      </c>
      <c r="D68" s="19" t="n">
        <v>12052</v>
      </c>
      <c r="E68" s="18" t="n">
        <v>418.32280591</v>
      </c>
      <c r="F68" s="20" t="n">
        <v>1.53111923</v>
      </c>
      <c r="G68" s="18" t="n">
        <v>423.20335188</v>
      </c>
      <c r="H68" s="20" t="n">
        <v>2.70021447</v>
      </c>
      <c r="I68" s="18" t="n">
        <v>406.76007274</v>
      </c>
      <c r="J68" s="20" t="n">
        <v>3.18046835</v>
      </c>
      <c r="K68" s="18" t="n">
        <v>376.6730701</v>
      </c>
      <c r="L68" s="20" t="n">
        <v>5.71090207</v>
      </c>
      <c r="M68" s="18" t="n">
        <v>349.12867874</v>
      </c>
      <c r="N68" s="20" t="n">
        <v>2.92799251</v>
      </c>
      <c r="O68" s="18" t="s">
        <v>481</v>
      </c>
      <c r="P68" s="20" t="s">
        <v>481</v>
      </c>
      <c r="Q68" s="18" t="s">
        <v>481</v>
      </c>
      <c r="R68" s="20" t="s">
        <v>481</v>
      </c>
      <c r="S68" s="18" t="s">
        <v>481</v>
      </c>
      <c r="T68" s="20" t="s">
        <v>481</v>
      </c>
      <c r="U68" s="18" t="n">
        <v>356.39604459</v>
      </c>
      <c r="V68" s="20" t="n">
        <v>4.1763587</v>
      </c>
    </row>
    <row r="69" spans="1:22">
      <c r="A69" s="15" t="s">
        <v>544</v>
      </c>
      <c r="B69" s="17" t="n">
        <v>4876</v>
      </c>
      <c r="C69" s="18">
        <f>(0.0/B69*100)</f>
        <v/>
      </c>
      <c r="D69" s="19" t="n">
        <v>4876</v>
      </c>
      <c r="E69" s="18" t="n">
        <v>431.9832392</v>
      </c>
      <c r="F69" s="20" t="n">
        <v>3.89410134</v>
      </c>
      <c r="G69" s="18" t="n">
        <v>456.53066026</v>
      </c>
      <c r="H69" s="20" t="n">
        <v>4.42488223</v>
      </c>
      <c r="I69" s="18" t="n">
        <v>452.47844998</v>
      </c>
      <c r="J69" s="20" t="n">
        <v>4.32682584</v>
      </c>
      <c r="K69" s="18" t="n">
        <v>451.70244437</v>
      </c>
      <c r="L69" s="20" t="n">
        <v>8.87953804</v>
      </c>
      <c r="M69" s="18" t="s">
        <v>481</v>
      </c>
      <c r="N69" s="20" t="s">
        <v>481</v>
      </c>
      <c r="O69" s="18" t="s">
        <v>481</v>
      </c>
      <c r="P69" s="20" t="s">
        <v>481</v>
      </c>
      <c r="Q69" s="18" t="s">
        <v>481</v>
      </c>
      <c r="R69" s="20" t="s">
        <v>481</v>
      </c>
      <c r="S69" s="18" t="s">
        <v>481</v>
      </c>
      <c r="T69" s="20" t="s">
        <v>481</v>
      </c>
      <c r="U69" s="18" t="n">
        <v>423.19794061</v>
      </c>
      <c r="V69" s="20" t="n">
        <v>42.2356899</v>
      </c>
    </row>
    <row r="70" spans="1:22">
      <c r="A70" s="15" t="s">
        <v>545</v>
      </c>
      <c r="B70" s="17" t="n">
        <v>6036</v>
      </c>
      <c r="C70" s="18">
        <f>(223.0/B70*100)</f>
        <v/>
      </c>
      <c r="D70" s="19" t="n">
        <v>5813</v>
      </c>
      <c r="E70" s="18" t="n">
        <v>498.96867009</v>
      </c>
      <c r="F70" s="20" t="n">
        <v>3.70014945</v>
      </c>
      <c r="G70" s="18" t="n">
        <v>505.62822054</v>
      </c>
      <c r="H70" s="20" t="n">
        <v>4.11222806</v>
      </c>
      <c r="I70" s="18" t="n">
        <v>493.531873</v>
      </c>
      <c r="J70" s="20" t="n">
        <v>4.4131508</v>
      </c>
      <c r="K70" s="18" t="n">
        <v>489.38749891</v>
      </c>
      <c r="L70" s="20" t="n">
        <v>6.71446871</v>
      </c>
      <c r="M70" s="18" t="n">
        <v>453.96563007</v>
      </c>
      <c r="N70" s="20" t="n">
        <v>8.59509132</v>
      </c>
      <c r="O70" s="18" t="s">
        <v>481</v>
      </c>
      <c r="P70" s="20" t="s">
        <v>481</v>
      </c>
      <c r="Q70" s="18" t="s">
        <v>481</v>
      </c>
      <c r="R70" s="20" t="s">
        <v>481</v>
      </c>
      <c r="S70" s="18" t="s">
        <v>481</v>
      </c>
      <c r="T70" s="20" t="s">
        <v>481</v>
      </c>
      <c r="U70" s="18" t="n">
        <v>446.9648557</v>
      </c>
      <c r="V70" s="20" t="n">
        <v>9.000023779999999</v>
      </c>
    </row>
    <row r="71" spans="1:22">
      <c r="A71" s="15" t="s">
        <v>546</v>
      </c>
      <c r="B71" s="17" t="n">
        <v>6115</v>
      </c>
      <c r="C71" s="18">
        <f>(29.0/B71*100)</f>
        <v/>
      </c>
      <c r="D71" s="19" t="n">
        <v>6086</v>
      </c>
      <c r="E71" s="18" t="n">
        <v>577.61671748</v>
      </c>
      <c r="F71" s="20" t="n">
        <v>2.1344216</v>
      </c>
      <c r="G71" s="18" t="n">
        <v>569.37487145</v>
      </c>
      <c r="H71" s="20" t="n">
        <v>2.72141788</v>
      </c>
      <c r="I71" s="18" t="n">
        <v>556.46863333</v>
      </c>
      <c r="J71" s="20" t="n">
        <v>3.66630374</v>
      </c>
      <c r="K71" s="18" t="n">
        <v>552.99933217</v>
      </c>
      <c r="L71" s="20" t="n">
        <v>9.627143090000001</v>
      </c>
      <c r="M71" s="18" t="n">
        <v>466.42208156</v>
      </c>
      <c r="N71" s="20" t="n">
        <v>7.0519855</v>
      </c>
      <c r="O71" s="18" t="s">
        <v>481</v>
      </c>
      <c r="P71" s="20" t="s">
        <v>481</v>
      </c>
      <c r="Q71" s="18" t="s">
        <v>481</v>
      </c>
      <c r="R71" s="20" t="s">
        <v>481</v>
      </c>
      <c r="S71" s="18" t="s">
        <v>481</v>
      </c>
      <c r="T71" s="20" t="s">
        <v>481</v>
      </c>
      <c r="U71" s="18" t="n">
        <v>489.17595653</v>
      </c>
      <c r="V71" s="20" t="n">
        <v>26.89826171</v>
      </c>
    </row>
    <row r="72" spans="1:22">
      <c r="A72" s="15" t="s">
        <v>547</v>
      </c>
      <c r="B72" s="17" t="n">
        <v>7708</v>
      </c>
      <c r="C72" s="18">
        <f>(5.0/B72*100)</f>
        <v/>
      </c>
      <c r="D72" s="19" t="n">
        <v>7703</v>
      </c>
      <c r="E72" s="18" t="n">
        <v>555.23642446</v>
      </c>
      <c r="F72" s="20" t="n">
        <v>4.03800823</v>
      </c>
      <c r="G72" s="18" t="n">
        <v>554.5347431599999</v>
      </c>
      <c r="H72" s="20" t="n">
        <v>3.61212257</v>
      </c>
      <c r="I72" s="18" t="n">
        <v>537.23881486</v>
      </c>
      <c r="J72" s="20" t="n">
        <v>4.59537284</v>
      </c>
      <c r="K72" s="18" t="n">
        <v>533.45687238</v>
      </c>
      <c r="L72" s="20" t="n">
        <v>8.93710098</v>
      </c>
      <c r="M72" s="18" t="n">
        <v>471.30502175</v>
      </c>
      <c r="N72" s="20" t="n">
        <v>9.64724719</v>
      </c>
      <c r="O72" s="18" t="s">
        <v>481</v>
      </c>
      <c r="P72" s="20" t="s">
        <v>481</v>
      </c>
      <c r="Q72" s="18" t="s">
        <v>481</v>
      </c>
      <c r="R72" s="20" t="s">
        <v>481</v>
      </c>
      <c r="S72" s="18" t="s">
        <v>481</v>
      </c>
      <c r="T72" s="20" t="s">
        <v>481</v>
      </c>
      <c r="U72" s="18" t="n">
        <v>494.88232</v>
      </c>
      <c r="V72" s="20" t="n">
        <v>39.44635062</v>
      </c>
    </row>
    <row r="73" spans="1:22">
      <c r="A73" s="15" t="s">
        <v>548</v>
      </c>
      <c r="B73" s="17" t="n">
        <v>8249</v>
      </c>
      <c r="C73" s="18">
        <f>(178.0/B73*100)</f>
        <v/>
      </c>
      <c r="D73" s="19" t="n">
        <v>8071</v>
      </c>
      <c r="E73" s="18" t="n">
        <v>416.86117178</v>
      </c>
      <c r="F73" s="20" t="n">
        <v>3.81534308</v>
      </c>
      <c r="G73" s="18" t="n">
        <v>432.36218996</v>
      </c>
      <c r="H73" s="20" t="n">
        <v>4.07624713</v>
      </c>
      <c r="I73" s="18" t="n">
        <v>413.22555582</v>
      </c>
      <c r="J73" s="20" t="n">
        <v>5.41889597</v>
      </c>
      <c r="K73" s="18" t="n">
        <v>422.69343728</v>
      </c>
      <c r="L73" s="20" t="n">
        <v>11.14524001</v>
      </c>
      <c r="M73" s="18" t="n">
        <v>377.03950285</v>
      </c>
      <c r="N73" s="20" t="n">
        <v>4.79251474</v>
      </c>
      <c r="O73" s="18" t="s">
        <v>481</v>
      </c>
      <c r="P73" s="20" t="s">
        <v>481</v>
      </c>
      <c r="Q73" s="18" t="s">
        <v>481</v>
      </c>
      <c r="R73" s="20" t="s">
        <v>481</v>
      </c>
      <c r="S73" s="18" t="s">
        <v>481</v>
      </c>
      <c r="T73" s="20" t="s">
        <v>481</v>
      </c>
      <c r="U73" s="18" t="n">
        <v>391.34864391</v>
      </c>
      <c r="V73" s="20" t="n">
        <v>15.35639859</v>
      </c>
    </row>
    <row r="74" spans="1:22">
      <c r="A74" s="15" t="s">
        <v>549</v>
      </c>
      <c r="B74" s="17" t="n">
        <v>4692</v>
      </c>
      <c r="C74" s="18">
        <f>(82.0/B74*100)</f>
        <v/>
      </c>
      <c r="D74" s="19" t="n">
        <v>4610</v>
      </c>
      <c r="E74" s="18" t="n">
        <v>421.22451705</v>
      </c>
      <c r="F74" s="20" t="n">
        <v>2.18239388</v>
      </c>
      <c r="G74" s="18" t="n">
        <v>432.02937556</v>
      </c>
      <c r="H74" s="20" t="n">
        <v>3.15521002</v>
      </c>
      <c r="I74" s="18" t="n">
        <v>416.05513298</v>
      </c>
      <c r="J74" s="20" t="n">
        <v>3.36473112</v>
      </c>
      <c r="K74" s="18" t="n">
        <v>415.91109332</v>
      </c>
      <c r="L74" s="20" t="n">
        <v>6.86453475</v>
      </c>
      <c r="M74" s="18" t="s">
        <v>481</v>
      </c>
      <c r="N74" s="20" t="s">
        <v>481</v>
      </c>
      <c r="O74" s="18" t="s">
        <v>481</v>
      </c>
      <c r="P74" s="20" t="s">
        <v>481</v>
      </c>
      <c r="Q74" s="18" t="s">
        <v>481</v>
      </c>
      <c r="R74" s="20" t="s">
        <v>481</v>
      </c>
      <c r="S74" s="18" t="n">
        <v>291.59475038</v>
      </c>
      <c r="T74" s="20" t="n">
        <v>34.10985727</v>
      </c>
      <c r="U74" s="18" t="n">
        <v>353.99362346</v>
      </c>
      <c r="V74" s="20" t="n">
        <v>7.32956858</v>
      </c>
    </row>
    <row r="75" spans="1:22">
      <c r="A75" s="15" t="s">
        <v>550</v>
      </c>
      <c r="B75" s="17" t="n">
        <v>5375</v>
      </c>
      <c r="C75" s="18">
        <f>(270.0/B75*100)</f>
        <v/>
      </c>
      <c r="D75" s="19" t="n">
        <v>5105</v>
      </c>
      <c r="E75" s="18" t="n">
        <v>361.2820367</v>
      </c>
      <c r="F75" s="20" t="n">
        <v>3.27849516</v>
      </c>
      <c r="G75" s="18" t="n">
        <v>387.7618704</v>
      </c>
      <c r="H75" s="20" t="n">
        <v>4.67803965</v>
      </c>
      <c r="I75" s="18" t="n">
        <v>385.84039309</v>
      </c>
      <c r="J75" s="20" t="n">
        <v>3.90632878</v>
      </c>
      <c r="K75" s="18" t="n">
        <v>359.11009946</v>
      </c>
      <c r="L75" s="20" t="n">
        <v>6.58404562</v>
      </c>
      <c r="M75" s="18" t="n">
        <v>327.95996535</v>
      </c>
      <c r="N75" s="20" t="n">
        <v>7.42840697</v>
      </c>
      <c r="O75" s="18" t="s">
        <v>481</v>
      </c>
      <c r="P75" s="20" t="s">
        <v>481</v>
      </c>
      <c r="Q75" s="18" t="s">
        <v>481</v>
      </c>
      <c r="R75" s="20" t="s">
        <v>481</v>
      </c>
      <c r="S75" s="18" t="s">
        <v>481</v>
      </c>
      <c r="T75" s="20" t="s">
        <v>481</v>
      </c>
      <c r="U75" s="18" t="n">
        <v>334.56455728</v>
      </c>
      <c r="V75" s="20" t="n">
        <v>6.88741379</v>
      </c>
    </row>
    <row r="76" spans="1:22">
      <c r="A76" s="15" t="s">
        <v>551</v>
      </c>
      <c r="B76" s="17" t="n">
        <v>14167</v>
      </c>
      <c r="C76" s="18">
        <f>(234.0/B76*100)</f>
        <v/>
      </c>
      <c r="D76" s="19" t="n">
        <v>13933</v>
      </c>
      <c r="E76" s="18" t="n">
        <v>431.23882979</v>
      </c>
      <c r="F76" s="20" t="n">
        <v>2.61167202</v>
      </c>
      <c r="G76" s="18" t="n">
        <v>444.51021102</v>
      </c>
      <c r="H76" s="20" t="n">
        <v>2.94690898</v>
      </c>
      <c r="I76" s="18" t="n">
        <v>428.35438137</v>
      </c>
      <c r="J76" s="20" t="n">
        <v>4.57328276</v>
      </c>
      <c r="K76" s="18" t="n">
        <v>404.82486088</v>
      </c>
      <c r="L76" s="20" t="n">
        <v>7.11853292</v>
      </c>
      <c r="M76" s="18" t="n">
        <v>403.01903176</v>
      </c>
      <c r="N76" s="20" t="n">
        <v>4.98924097</v>
      </c>
      <c r="O76" s="18" t="s">
        <v>481</v>
      </c>
      <c r="P76" s="20" t="s">
        <v>481</v>
      </c>
      <c r="Q76" s="18" t="s">
        <v>481</v>
      </c>
      <c r="R76" s="20" t="s">
        <v>481</v>
      </c>
      <c r="S76" s="18" t="s">
        <v>481</v>
      </c>
      <c r="T76" s="20" t="s">
        <v>481</v>
      </c>
      <c r="U76" s="18" t="n">
        <v>373.25365608</v>
      </c>
      <c r="V76" s="20" t="n">
        <v>9.23652405</v>
      </c>
    </row>
    <row r="77" spans="1:22">
      <c r="A77" s="15" t="s">
        <v>552</v>
      </c>
      <c r="B77" s="17" t="n">
        <v>6062</v>
      </c>
      <c r="C77" s="18">
        <f>(238.0/B77*100)</f>
        <v/>
      </c>
      <c r="D77" s="19" t="n">
        <v>5824</v>
      </c>
      <c r="E77" s="18" t="n">
        <v>418.88137212</v>
      </c>
      <c r="F77" s="20" t="n">
        <v>3.34890101</v>
      </c>
      <c r="G77" s="18" t="n">
        <v>447.80601584</v>
      </c>
      <c r="H77" s="20" t="n">
        <v>3.63741665</v>
      </c>
      <c r="I77" s="18" t="n">
        <v>436.99491846</v>
      </c>
      <c r="J77" s="20" t="n">
        <v>4.92686021</v>
      </c>
      <c r="K77" s="18" t="n">
        <v>418.18073122</v>
      </c>
      <c r="L77" s="20" t="n">
        <v>8.085548259999999</v>
      </c>
      <c r="M77" s="18" t="n">
        <v>371.88816463</v>
      </c>
      <c r="N77" s="20" t="n">
        <v>4.68585368</v>
      </c>
      <c r="O77" s="18" t="s">
        <v>481</v>
      </c>
      <c r="P77" s="20" t="s">
        <v>481</v>
      </c>
      <c r="Q77" s="18" t="s">
        <v>481</v>
      </c>
      <c r="R77" s="20" t="s">
        <v>481</v>
      </c>
      <c r="S77" s="18" t="s">
        <v>481</v>
      </c>
      <c r="T77" s="20" t="s">
        <v>481</v>
      </c>
      <c r="U77" s="18" t="n">
        <v>371.34939025</v>
      </c>
      <c r="V77" s="20" t="n">
        <v>4.53223655</v>
      </c>
    </row>
    <row r="78" spans="1:22">
      <c r="A78" s="15" t="s">
        <v>553</v>
      </c>
      <c r="B78" s="17" t="n">
        <v>5826</v>
      </c>
      <c r="C78" s="18">
        <f>(0.0/B78*100)</f>
        <v/>
      </c>
      <c r="D78" s="19" t="n">
        <v>5826</v>
      </c>
      <c r="E78" s="18" t="n">
        <v>501.1733603</v>
      </c>
      <c r="F78" s="20" t="n">
        <v>4.56376367</v>
      </c>
      <c r="G78" s="18" t="n">
        <v>493.12844854</v>
      </c>
      <c r="H78" s="20" t="n">
        <v>5.97771376</v>
      </c>
      <c r="I78" s="18" t="n">
        <v>483.41331057</v>
      </c>
      <c r="J78" s="20" t="n">
        <v>5.15834699</v>
      </c>
      <c r="K78" s="18" t="n">
        <v>474.68092188</v>
      </c>
      <c r="L78" s="20" t="n">
        <v>9.48309785</v>
      </c>
      <c r="M78" s="18" t="s">
        <v>481</v>
      </c>
      <c r="N78" s="20" t="s">
        <v>481</v>
      </c>
      <c r="O78" s="18" t="s">
        <v>481</v>
      </c>
      <c r="P78" s="20" t="s">
        <v>481</v>
      </c>
      <c r="Q78" s="18" t="s">
        <v>481</v>
      </c>
      <c r="R78" s="20" t="s">
        <v>481</v>
      </c>
      <c r="S78" s="18" t="n">
        <v>452.45336369</v>
      </c>
      <c r="T78" s="20" t="n">
        <v>45.30824958</v>
      </c>
      <c r="U78" s="18" t="n">
        <v>432.00352718</v>
      </c>
      <c r="V78" s="20" t="n">
        <v>24.55545469</v>
      </c>
    </row>
    <row customHeight="1" ht="25" r="79" spans="1:22">
      <c r="A79" s="15" t="s">
        <v>554</v>
      </c>
      <c r="B79" s="17" t="n">
        <v>1657</v>
      </c>
      <c r="C79" s="18">
        <f>(41.0/B79*100)</f>
        <v/>
      </c>
      <c r="D79" s="19" t="n">
        <v>1616</v>
      </c>
      <c r="E79" s="18" t="n">
        <v>455.04377458</v>
      </c>
      <c r="F79" s="20" t="n">
        <v>7.5334366</v>
      </c>
      <c r="G79" s="18" t="n">
        <v>468.47923347</v>
      </c>
      <c r="H79" s="20" t="n">
        <v>8.21049813</v>
      </c>
      <c r="I79" s="18" t="n">
        <v>446.51904547</v>
      </c>
      <c r="J79" s="20" t="n">
        <v>9.1061747</v>
      </c>
      <c r="K79" s="18" t="n">
        <v>460.05579556</v>
      </c>
      <c r="L79" s="20" t="n">
        <v>17.14409595</v>
      </c>
      <c r="M79" s="18" t="s">
        <v>481</v>
      </c>
      <c r="N79" s="20" t="s">
        <v>481</v>
      </c>
      <c r="O79" s="18" t="s">
        <v>481</v>
      </c>
      <c r="P79" s="20" t="s">
        <v>481</v>
      </c>
      <c r="Q79" s="18" t="s">
        <v>481</v>
      </c>
      <c r="R79" s="20" t="s">
        <v>481</v>
      </c>
      <c r="S79" s="18" t="s">
        <v>481</v>
      </c>
      <c r="T79" s="20" t="s">
        <v>481</v>
      </c>
      <c r="U79" s="18" t="n">
        <v>357.81853793</v>
      </c>
      <c r="V79" s="20" t="n">
        <v>21.55845505</v>
      </c>
    </row>
    <row r="80" spans="1:22">
      <c r="A80" s="15" t="s">
        <v>555</v>
      </c>
      <c r="B80" s="17" t="n">
        <v>7841</v>
      </c>
      <c r="C80" s="18">
        <f>(0.0/B80*100)</f>
        <v/>
      </c>
      <c r="D80" s="19" t="n">
        <v>7841</v>
      </c>
      <c r="E80" s="18" t="n">
        <v>466.13879403</v>
      </c>
      <c r="F80" s="20" t="n">
        <v>4.44257762</v>
      </c>
      <c r="G80" s="18" t="n">
        <v>451.72287408</v>
      </c>
      <c r="H80" s="20" t="n">
        <v>4.96415763</v>
      </c>
      <c r="I80" s="18" t="n">
        <v>455.03550828</v>
      </c>
      <c r="J80" s="20" t="n">
        <v>6.41325562</v>
      </c>
      <c r="K80" s="18" t="n">
        <v>431.19956357</v>
      </c>
      <c r="L80" s="20" t="n">
        <v>13.72258974</v>
      </c>
      <c r="M80" s="18" t="s">
        <v>481</v>
      </c>
      <c r="N80" s="20" t="s">
        <v>481</v>
      </c>
      <c r="O80" s="18" t="s">
        <v>481</v>
      </c>
      <c r="P80" s="20" t="s">
        <v>481</v>
      </c>
      <c r="Q80" s="18" t="s">
        <v>481</v>
      </c>
      <c r="R80" s="20" t="s">
        <v>481</v>
      </c>
      <c r="S80" s="18" t="s">
        <v>481</v>
      </c>
      <c r="T80" s="20" t="s">
        <v>481</v>
      </c>
      <c r="U80" s="18" t="n">
        <v>430.85807994</v>
      </c>
      <c r="V80" s="20" t="n">
        <v>41.50044278</v>
      </c>
    </row>
    <row r="81" spans="1:22">
      <c r="A81" s="23" t="s">
        <v>556</v>
      </c>
      <c r="B81" s="17" t="n">
        <v>8861</v>
      </c>
      <c r="C81" s="18">
        <f>(82.0/B81*100)</f>
        <v/>
      </c>
      <c r="D81" s="19" t="n">
        <v>8779</v>
      </c>
      <c r="E81" s="18" t="n">
        <v>448.53124045</v>
      </c>
      <c r="F81" s="20" t="n">
        <v>3.51758959</v>
      </c>
      <c r="G81" s="18" t="n">
        <v>460.41035682</v>
      </c>
      <c r="H81" s="20" t="n">
        <v>4.53747117</v>
      </c>
      <c r="I81" s="18" t="n">
        <v>447.9734589</v>
      </c>
      <c r="J81" s="20" t="n">
        <v>4.41074259</v>
      </c>
      <c r="K81" s="18" t="n">
        <v>444.54773796</v>
      </c>
      <c r="L81" s="20" t="n">
        <v>13.30742331</v>
      </c>
      <c r="M81" s="18" t="n">
        <v>398.96231336</v>
      </c>
      <c r="N81" s="20" t="n">
        <v>5.16401149</v>
      </c>
      <c r="O81" s="18" t="s">
        <v>481</v>
      </c>
      <c r="P81" s="20" t="s">
        <v>481</v>
      </c>
      <c r="Q81" s="18" t="s">
        <v>481</v>
      </c>
      <c r="R81" s="20" t="s">
        <v>481</v>
      </c>
      <c r="S81" s="18" t="s">
        <v>481</v>
      </c>
      <c r="T81" s="20" t="s">
        <v>481</v>
      </c>
      <c r="U81" s="18" t="n">
        <v>380.3331793</v>
      </c>
      <c r="V81" s="20" t="n">
        <v>20.34386097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804</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505.26861303</v>
      </c>
      <c r="F7" s="20" t="n">
        <v>2.54674162</v>
      </c>
      <c r="G7" s="18" t="n">
        <v>512.05310076</v>
      </c>
      <c r="H7" s="20" t="n">
        <v>2.82860457</v>
      </c>
      <c r="I7" s="18" t="n">
        <v>495.94963157</v>
      </c>
      <c r="J7" s="20" t="n">
        <v>3.23960523</v>
      </c>
      <c r="K7" s="18" t="n">
        <v>491.30331544</v>
      </c>
      <c r="L7" s="20" t="n">
        <v>5.310889</v>
      </c>
      <c r="M7" s="18" t="n">
        <v>447.9744125</v>
      </c>
      <c r="N7" s="20" t="n">
        <v>3.96785557</v>
      </c>
      <c r="O7" s="18" t="s">
        <v>481</v>
      </c>
      <c r="P7" s="20" t="s">
        <v>481</v>
      </c>
      <c r="Q7" s="18" t="s">
        <v>481</v>
      </c>
      <c r="R7" s="20" t="s">
        <v>481</v>
      </c>
      <c r="S7" s="18" t="s">
        <v>481</v>
      </c>
      <c r="T7" s="20" t="s">
        <v>481</v>
      </c>
      <c r="U7" s="18" t="n">
        <v>470.46689366</v>
      </c>
      <c r="V7" s="20" t="n">
        <v>7.46547483</v>
      </c>
    </row>
    <row r="8" spans="1:22">
      <c r="A8" s="15" t="s">
        <v>483</v>
      </c>
      <c r="B8" s="17" t="n">
        <v>7007</v>
      </c>
      <c r="C8" s="18">
        <f>(84.0/B8*100)</f>
        <v/>
      </c>
      <c r="D8" s="19" t="n">
        <v>6923</v>
      </c>
      <c r="E8" s="18" t="n">
        <v>508.45401397</v>
      </c>
      <c r="F8" s="20" t="n">
        <v>3.98015221</v>
      </c>
      <c r="G8" s="18" t="n">
        <v>512.4564164</v>
      </c>
      <c r="H8" s="20" t="n">
        <v>4.64158908</v>
      </c>
      <c r="I8" s="18" t="n">
        <v>521.2110808</v>
      </c>
      <c r="J8" s="20" t="n">
        <v>3.84697692</v>
      </c>
      <c r="K8" s="18" t="n">
        <v>514.05425713</v>
      </c>
      <c r="L8" s="20" t="n">
        <v>5.53555403</v>
      </c>
      <c r="M8" s="18" t="n">
        <v>436.4198708</v>
      </c>
      <c r="N8" s="20" t="n">
        <v>3.89765197</v>
      </c>
      <c r="O8" s="18" t="s">
        <v>481</v>
      </c>
      <c r="P8" s="20" t="s">
        <v>481</v>
      </c>
      <c r="Q8" s="18" t="s">
        <v>481</v>
      </c>
      <c r="R8" s="20" t="s">
        <v>481</v>
      </c>
      <c r="S8" s="18" t="s">
        <v>481</v>
      </c>
      <c r="T8" s="20" t="s">
        <v>481</v>
      </c>
      <c r="U8" s="18" t="n">
        <v>424.96071241</v>
      </c>
      <c r="V8" s="20" t="n">
        <v>7.89589432</v>
      </c>
    </row>
    <row r="9" spans="1:22">
      <c r="A9" s="15" t="s">
        <v>484</v>
      </c>
      <c r="B9" s="17" t="n">
        <v>9651</v>
      </c>
      <c r="C9" s="18">
        <f>(674.0/B9*100)</f>
        <v/>
      </c>
      <c r="D9" s="19" t="n">
        <v>8977</v>
      </c>
      <c r="E9" s="18" t="n">
        <v>508.4541846</v>
      </c>
      <c r="F9" s="20" t="n">
        <v>3.48969665</v>
      </c>
      <c r="G9" s="18" t="n">
        <v>531.18158533</v>
      </c>
      <c r="H9" s="20" t="n">
        <v>3.2930522</v>
      </c>
      <c r="I9" s="18" t="n">
        <v>531.37040247</v>
      </c>
      <c r="J9" s="20" t="n">
        <v>2.85919891</v>
      </c>
      <c r="K9" s="18" t="n">
        <v>524.82219706</v>
      </c>
      <c r="L9" s="20" t="n">
        <v>3.83352482</v>
      </c>
      <c r="M9" s="18" t="n">
        <v>416.22075865</v>
      </c>
      <c r="N9" s="20" t="n">
        <v>6.04975957</v>
      </c>
      <c r="O9" s="18" t="s">
        <v>481</v>
      </c>
      <c r="P9" s="20" t="s">
        <v>481</v>
      </c>
      <c r="Q9" s="18" t="s">
        <v>481</v>
      </c>
      <c r="R9" s="20" t="s">
        <v>481</v>
      </c>
      <c r="S9" s="18" t="s">
        <v>481</v>
      </c>
      <c r="T9" s="20" t="s">
        <v>481</v>
      </c>
      <c r="U9" s="18" t="n">
        <v>424.32723965</v>
      </c>
      <c r="V9" s="20" t="n">
        <v>6.73448721</v>
      </c>
    </row>
    <row r="10" spans="1:22">
      <c r="A10" s="15" t="s">
        <v>485</v>
      </c>
      <c r="B10" s="17" t="n">
        <v>20058</v>
      </c>
      <c r="C10" s="18">
        <f>(550.0/B10*100)</f>
        <v/>
      </c>
      <c r="D10" s="19" t="n">
        <v>19508</v>
      </c>
      <c r="E10" s="18" t="n">
        <v>522.28407797</v>
      </c>
      <c r="F10" s="20" t="n">
        <v>2.98596049</v>
      </c>
      <c r="G10" s="18" t="n">
        <v>526.7748835</v>
      </c>
      <c r="H10" s="20" t="n">
        <v>2.84984497</v>
      </c>
      <c r="I10" s="18" t="n">
        <v>517.61513097</v>
      </c>
      <c r="J10" s="20" t="n">
        <v>3.02326721</v>
      </c>
      <c r="K10" s="18" t="n">
        <v>515.06246571</v>
      </c>
      <c r="L10" s="20" t="n">
        <v>5.55120396</v>
      </c>
      <c r="M10" s="18" t="n">
        <v>457.66484393</v>
      </c>
      <c r="N10" s="20" t="n">
        <v>6.03159435</v>
      </c>
      <c r="O10" s="18" t="s">
        <v>481</v>
      </c>
      <c r="P10" s="20" t="s">
        <v>481</v>
      </c>
      <c r="Q10" s="18" t="s">
        <v>481</v>
      </c>
      <c r="R10" s="20" t="s">
        <v>481</v>
      </c>
      <c r="S10" s="18" t="s">
        <v>481</v>
      </c>
      <c r="T10" s="20" t="s">
        <v>481</v>
      </c>
      <c r="U10" s="18" t="n">
        <v>448.8935634</v>
      </c>
      <c r="V10" s="20" t="n">
        <v>7.2785524</v>
      </c>
    </row>
    <row r="11" spans="1:22">
      <c r="A11" s="15" t="s">
        <v>486</v>
      </c>
      <c r="B11" s="17" t="n">
        <v>7053</v>
      </c>
      <c r="C11" s="18">
        <f>(125.0/B11*100)</f>
        <v/>
      </c>
      <c r="D11" s="19" t="n">
        <v>6928</v>
      </c>
      <c r="E11" s="18" t="n">
        <v>422.47853884</v>
      </c>
      <c r="F11" s="20" t="n">
        <v>3.28207267</v>
      </c>
      <c r="G11" s="18" t="n">
        <v>438.65181793</v>
      </c>
      <c r="H11" s="20" t="n">
        <v>3.27428828</v>
      </c>
      <c r="I11" s="18" t="n">
        <v>433.49116279</v>
      </c>
      <c r="J11" s="20" t="n">
        <v>4.64132628</v>
      </c>
      <c r="K11" s="18" t="n">
        <v>429.18485139</v>
      </c>
      <c r="L11" s="20" t="n">
        <v>7.64565625</v>
      </c>
      <c r="M11" s="18" t="n">
        <v>381.61604453</v>
      </c>
      <c r="N11" s="20" t="n">
        <v>5.27695564</v>
      </c>
      <c r="O11" s="18" t="s">
        <v>481</v>
      </c>
      <c r="P11" s="20" t="s">
        <v>481</v>
      </c>
      <c r="Q11" s="18" t="s">
        <v>481</v>
      </c>
      <c r="R11" s="20" t="s">
        <v>481</v>
      </c>
      <c r="S11" s="18" t="s">
        <v>481</v>
      </c>
      <c r="T11" s="20" t="s">
        <v>481</v>
      </c>
      <c r="U11" s="18" t="n">
        <v>381.482848</v>
      </c>
      <c r="V11" s="20" t="n">
        <v>8.173195400000001</v>
      </c>
    </row>
    <row r="12" spans="1:22">
      <c r="A12" s="15" t="s">
        <v>487</v>
      </c>
      <c r="B12" s="17" t="n">
        <v>6894</v>
      </c>
      <c r="C12" s="18">
        <f>(59.0/B12*100)</f>
        <v/>
      </c>
      <c r="D12" s="19" t="n">
        <v>6835</v>
      </c>
      <c r="E12" s="18" t="n">
        <v>493.84785535</v>
      </c>
      <c r="F12" s="20" t="n">
        <v>2.91244122</v>
      </c>
      <c r="G12" s="18" t="n">
        <v>499.26845741</v>
      </c>
      <c r="H12" s="20" t="n">
        <v>3.04857113</v>
      </c>
      <c r="I12" s="18" t="n">
        <v>503.27869445</v>
      </c>
      <c r="J12" s="20" t="n">
        <v>3.41224061</v>
      </c>
      <c r="K12" s="18" t="n">
        <v>496.03448319</v>
      </c>
      <c r="L12" s="20" t="n">
        <v>4.63536689</v>
      </c>
      <c r="M12" s="18" t="n">
        <v>424.64340274</v>
      </c>
      <c r="N12" s="20" t="n">
        <v>6.97346529</v>
      </c>
      <c r="O12" s="18" t="s">
        <v>481</v>
      </c>
      <c r="P12" s="20" t="s">
        <v>481</v>
      </c>
      <c r="Q12" s="18" t="s">
        <v>481</v>
      </c>
      <c r="R12" s="20" t="s">
        <v>481</v>
      </c>
      <c r="S12" s="18" t="s">
        <v>481</v>
      </c>
      <c r="T12" s="20" t="s">
        <v>481</v>
      </c>
      <c r="U12" s="18" t="n">
        <v>397.00208899</v>
      </c>
      <c r="V12" s="20" t="n">
        <v>11.00497931</v>
      </c>
    </row>
    <row r="13" spans="1:22">
      <c r="A13" s="15" t="s">
        <v>488</v>
      </c>
      <c r="B13" s="17" t="n">
        <v>7161</v>
      </c>
      <c r="C13" s="18">
        <f>(172.0/B13*100)</f>
        <v/>
      </c>
      <c r="D13" s="19" t="n">
        <v>6989</v>
      </c>
      <c r="E13" s="18" t="n">
        <v>514.53828675</v>
      </c>
      <c r="F13" s="20" t="n">
        <v>3.24531406</v>
      </c>
      <c r="G13" s="18" t="n">
        <v>521.2651469</v>
      </c>
      <c r="H13" s="20" t="n">
        <v>2.71812066</v>
      </c>
      <c r="I13" s="18" t="n">
        <v>509.3762998</v>
      </c>
      <c r="J13" s="20" t="n">
        <v>3.84510056</v>
      </c>
      <c r="K13" s="18" t="n">
        <v>494.24502408</v>
      </c>
      <c r="L13" s="20" t="n">
        <v>5.45461906</v>
      </c>
      <c r="M13" s="18" t="n">
        <v>455.80166196</v>
      </c>
      <c r="N13" s="20" t="n">
        <v>7.99019283</v>
      </c>
      <c r="O13" s="18" t="s">
        <v>481</v>
      </c>
      <c r="P13" s="20" t="s">
        <v>481</v>
      </c>
      <c r="Q13" s="18" t="s">
        <v>481</v>
      </c>
      <c r="R13" s="20" t="s">
        <v>481</v>
      </c>
      <c r="S13" s="18" t="s">
        <v>481</v>
      </c>
      <c r="T13" s="20" t="s">
        <v>481</v>
      </c>
      <c r="U13" s="18" t="n">
        <v>446.4092158</v>
      </c>
      <c r="V13" s="20" t="n">
        <v>12.02186061</v>
      </c>
    </row>
    <row r="14" spans="1:22">
      <c r="A14" s="15" t="s">
        <v>489</v>
      </c>
      <c r="B14" s="17" t="n">
        <v>5587</v>
      </c>
      <c r="C14" s="18">
        <f>(79.0/B14*100)</f>
        <v/>
      </c>
      <c r="D14" s="19" t="n">
        <v>5508</v>
      </c>
      <c r="E14" s="18" t="n">
        <v>527.33436841</v>
      </c>
      <c r="F14" s="20" t="n">
        <v>3.09222478</v>
      </c>
      <c r="G14" s="18" t="n">
        <v>520.40056422</v>
      </c>
      <c r="H14" s="20" t="n">
        <v>2.66138483</v>
      </c>
      <c r="I14" s="18" t="n">
        <v>519.5843989</v>
      </c>
      <c r="J14" s="20" t="n">
        <v>2.9325153</v>
      </c>
      <c r="K14" s="18" t="n">
        <v>515.84809947</v>
      </c>
      <c r="L14" s="20" t="n">
        <v>5.34463464</v>
      </c>
      <c r="M14" s="18" t="n">
        <v>457.2678843</v>
      </c>
      <c r="N14" s="20" t="n">
        <v>9.76355004</v>
      </c>
      <c r="O14" s="18" t="s">
        <v>481</v>
      </c>
      <c r="P14" s="20" t="s">
        <v>481</v>
      </c>
      <c r="Q14" s="18" t="s">
        <v>481</v>
      </c>
      <c r="R14" s="20" t="s">
        <v>481</v>
      </c>
      <c r="S14" s="18" t="s">
        <v>481</v>
      </c>
      <c r="T14" s="20" t="s">
        <v>481</v>
      </c>
      <c r="U14" s="18" t="n">
        <v>447.43564831</v>
      </c>
      <c r="V14" s="20" t="n">
        <v>13.42533837</v>
      </c>
    </row>
    <row r="15" spans="1:22">
      <c r="A15" s="15" t="s">
        <v>490</v>
      </c>
      <c r="B15" s="17" t="n">
        <v>5882</v>
      </c>
      <c r="C15" s="18">
        <f>(74.0/B15*100)</f>
        <v/>
      </c>
      <c r="D15" s="19" t="n">
        <v>5808</v>
      </c>
      <c r="E15" s="18" t="n">
        <v>516.64816086</v>
      </c>
      <c r="F15" s="20" t="n">
        <v>2.82562639</v>
      </c>
      <c r="G15" s="18" t="n">
        <v>517.65427763</v>
      </c>
      <c r="H15" s="20" t="n">
        <v>2.78621087</v>
      </c>
      <c r="I15" s="18" t="n">
        <v>508.23603031</v>
      </c>
      <c r="J15" s="20" t="n">
        <v>3.27917782</v>
      </c>
      <c r="K15" s="18" t="n">
        <v>498.55153158</v>
      </c>
      <c r="L15" s="20" t="n">
        <v>6.07550018</v>
      </c>
      <c r="M15" s="18" t="n">
        <v>424.25667471</v>
      </c>
      <c r="N15" s="20" t="n">
        <v>10.82348656</v>
      </c>
      <c r="O15" s="18" t="s">
        <v>481</v>
      </c>
      <c r="P15" s="20" t="s">
        <v>481</v>
      </c>
      <c r="Q15" s="18" t="s">
        <v>481</v>
      </c>
      <c r="R15" s="20" t="s">
        <v>481</v>
      </c>
      <c r="S15" s="18" t="s">
        <v>481</v>
      </c>
      <c r="T15" s="20" t="s">
        <v>481</v>
      </c>
      <c r="U15" s="18" t="n">
        <v>449.33713744</v>
      </c>
      <c r="V15" s="20" t="n">
        <v>8.865882429999999</v>
      </c>
    </row>
    <row r="16" spans="1:22">
      <c r="A16" s="15" t="s">
        <v>491</v>
      </c>
      <c r="B16" s="17" t="n">
        <v>6108</v>
      </c>
      <c r="C16" s="18">
        <f>(127.0/B16*100)</f>
        <v/>
      </c>
      <c r="D16" s="19" t="n">
        <v>5981</v>
      </c>
      <c r="E16" s="18" t="n">
        <v>500.53450512</v>
      </c>
      <c r="F16" s="20" t="n">
        <v>3.27742523</v>
      </c>
      <c r="G16" s="18" t="n">
        <v>510.29145443</v>
      </c>
      <c r="H16" s="20" t="n">
        <v>2.86348122</v>
      </c>
      <c r="I16" s="18" t="n">
        <v>508.56631533</v>
      </c>
      <c r="J16" s="20" t="n">
        <v>3.30308621</v>
      </c>
      <c r="K16" s="18" t="n">
        <v>507.38935891</v>
      </c>
      <c r="L16" s="20" t="n">
        <v>4.68748158</v>
      </c>
      <c r="M16" s="18" t="n">
        <v>392.25010125</v>
      </c>
      <c r="N16" s="20" t="n">
        <v>6.28627534</v>
      </c>
      <c r="O16" s="18" t="s">
        <v>481</v>
      </c>
      <c r="P16" s="20" t="s">
        <v>481</v>
      </c>
      <c r="Q16" s="18" t="s">
        <v>481</v>
      </c>
      <c r="R16" s="20" t="s">
        <v>481</v>
      </c>
      <c r="S16" s="18" t="s">
        <v>481</v>
      </c>
      <c r="T16" s="20" t="s">
        <v>481</v>
      </c>
      <c r="U16" s="18" t="n">
        <v>406.08006537</v>
      </c>
      <c r="V16" s="20" t="n">
        <v>8.400270089999999</v>
      </c>
    </row>
    <row r="17" spans="1:22">
      <c r="A17" s="15" t="s">
        <v>492</v>
      </c>
      <c r="B17" s="17" t="n">
        <v>6504</v>
      </c>
      <c r="C17" s="18">
        <f>(1512.0/B17*100)</f>
        <v/>
      </c>
      <c r="D17" s="19" t="n">
        <v>4992</v>
      </c>
      <c r="E17" s="18" t="n">
        <v>516.90082632</v>
      </c>
      <c r="F17" s="20" t="n">
        <v>3.89659425</v>
      </c>
      <c r="G17" s="18" t="n">
        <v>524.03804132</v>
      </c>
      <c r="H17" s="20" t="n">
        <v>3.74163365</v>
      </c>
      <c r="I17" s="18" t="n">
        <v>512.84900735</v>
      </c>
      <c r="J17" s="20" t="n">
        <v>4.29430131</v>
      </c>
      <c r="K17" s="18" t="n">
        <v>513.89995139</v>
      </c>
      <c r="L17" s="20" t="n">
        <v>6.38003431</v>
      </c>
      <c r="M17" s="18" t="n">
        <v>437.56462066</v>
      </c>
      <c r="N17" s="20" t="n">
        <v>9.030836430000001</v>
      </c>
      <c r="O17" s="18" t="s">
        <v>481</v>
      </c>
      <c r="P17" s="20" t="s">
        <v>481</v>
      </c>
      <c r="Q17" s="18" t="s">
        <v>481</v>
      </c>
      <c r="R17" s="20" t="s">
        <v>481</v>
      </c>
      <c r="S17" s="18" t="s">
        <v>481</v>
      </c>
      <c r="T17" s="20" t="s">
        <v>481</v>
      </c>
      <c r="U17" s="18" t="n">
        <v>450.53652124</v>
      </c>
      <c r="V17" s="20" t="n">
        <v>6.08089731</v>
      </c>
    </row>
    <row r="18" spans="1:22">
      <c r="A18" s="15" t="s">
        <v>493</v>
      </c>
      <c r="B18" s="17" t="n">
        <v>5532</v>
      </c>
      <c r="C18" s="18">
        <f>(30.0/B18*100)</f>
        <v/>
      </c>
      <c r="D18" s="19" t="n">
        <v>5502</v>
      </c>
      <c r="E18" s="18" t="n">
        <v>451.95849555</v>
      </c>
      <c r="F18" s="20" t="n">
        <v>3.79292669</v>
      </c>
      <c r="G18" s="18" t="n">
        <v>467.00603511</v>
      </c>
      <c r="H18" s="20" t="n">
        <v>4.33362263</v>
      </c>
      <c r="I18" s="18" t="n">
        <v>465.10749709</v>
      </c>
      <c r="J18" s="20" t="n">
        <v>5.00914294</v>
      </c>
      <c r="K18" s="18" t="n">
        <v>448.21504827</v>
      </c>
      <c r="L18" s="20" t="n">
        <v>5.50685733</v>
      </c>
      <c r="M18" s="18" t="n">
        <v>391.0034032</v>
      </c>
      <c r="N18" s="20" t="n">
        <v>9.97945679</v>
      </c>
      <c r="O18" s="18" t="s">
        <v>481</v>
      </c>
      <c r="P18" s="20" t="s">
        <v>481</v>
      </c>
      <c r="Q18" s="18" t="s">
        <v>481</v>
      </c>
      <c r="R18" s="20" t="s">
        <v>481</v>
      </c>
      <c r="S18" s="18" t="s">
        <v>481</v>
      </c>
      <c r="T18" s="20" t="s">
        <v>481</v>
      </c>
      <c r="U18" s="18" t="n">
        <v>385.98852591</v>
      </c>
      <c r="V18" s="20" t="n">
        <v>11.62443921</v>
      </c>
    </row>
    <row r="19" spans="1:22">
      <c r="A19" s="15" t="s">
        <v>494</v>
      </c>
      <c r="B19" s="17" t="n">
        <v>5658</v>
      </c>
      <c r="C19" s="18">
        <f>(221.0/B19*100)</f>
        <v/>
      </c>
      <c r="D19" s="19" t="n">
        <v>5437</v>
      </c>
      <c r="E19" s="18" t="n">
        <v>482.82811146</v>
      </c>
      <c r="F19" s="20" t="n">
        <v>4.63189124</v>
      </c>
      <c r="G19" s="18" t="n">
        <v>481.76992284</v>
      </c>
      <c r="H19" s="20" t="n">
        <v>3.95701819</v>
      </c>
      <c r="I19" s="18" t="n">
        <v>483.77021223</v>
      </c>
      <c r="J19" s="20" t="n">
        <v>3.8515682</v>
      </c>
      <c r="K19" s="18" t="n">
        <v>479.47681183</v>
      </c>
      <c r="L19" s="20" t="n">
        <v>5.64656148</v>
      </c>
      <c r="M19" s="18" t="n">
        <v>469.44549655</v>
      </c>
      <c r="N19" s="20" t="n">
        <v>7.71795137</v>
      </c>
      <c r="O19" s="18" t="s">
        <v>481</v>
      </c>
      <c r="P19" s="20" t="s">
        <v>481</v>
      </c>
      <c r="Q19" s="18" t="s">
        <v>481</v>
      </c>
      <c r="R19" s="20" t="s">
        <v>481</v>
      </c>
      <c r="S19" s="18" t="s">
        <v>481</v>
      </c>
      <c r="T19" s="20" t="s">
        <v>481</v>
      </c>
      <c r="U19" s="18" t="n">
        <v>408.23347146</v>
      </c>
      <c r="V19" s="20" t="n">
        <v>10.08518702</v>
      </c>
    </row>
    <row r="20" spans="1:22">
      <c r="A20" s="15" t="s">
        <v>495</v>
      </c>
      <c r="B20" s="17" t="n">
        <v>3371</v>
      </c>
      <c r="C20" s="18">
        <f>(75.0/B20*100)</f>
        <v/>
      </c>
      <c r="D20" s="19" t="n">
        <v>3296</v>
      </c>
      <c r="E20" s="18" t="n">
        <v>494.90434772</v>
      </c>
      <c r="F20" s="20" t="n">
        <v>2.80076509</v>
      </c>
      <c r="G20" s="18" t="n">
        <v>499.10424287</v>
      </c>
      <c r="H20" s="20" t="n">
        <v>2.87580063</v>
      </c>
      <c r="I20" s="18" t="n">
        <v>481.37931095</v>
      </c>
      <c r="J20" s="20" t="n">
        <v>5.32704662</v>
      </c>
      <c r="K20" s="18" t="n">
        <v>479.66954964</v>
      </c>
      <c r="L20" s="20" t="n">
        <v>9.28514539</v>
      </c>
      <c r="M20" s="18" t="n">
        <v>438.43210807</v>
      </c>
      <c r="N20" s="20" t="n">
        <v>7.17346823</v>
      </c>
      <c r="O20" s="18" t="s">
        <v>481</v>
      </c>
      <c r="P20" s="20" t="s">
        <v>481</v>
      </c>
      <c r="Q20" s="18" t="s">
        <v>481</v>
      </c>
      <c r="R20" s="20" t="s">
        <v>481</v>
      </c>
      <c r="S20" s="18" t="s">
        <v>481</v>
      </c>
      <c r="T20" s="20" t="s">
        <v>481</v>
      </c>
      <c r="U20" s="18" t="n">
        <v>442.98534622</v>
      </c>
      <c r="V20" s="20" t="n">
        <v>14.86301621</v>
      </c>
    </row>
    <row r="21" spans="1:22">
      <c r="A21" s="15" t="s">
        <v>496</v>
      </c>
      <c r="B21" s="17" t="n">
        <v>5741</v>
      </c>
      <c r="C21" s="18">
        <f>(49.0/B21*100)</f>
        <v/>
      </c>
      <c r="D21" s="19" t="n">
        <v>5692</v>
      </c>
      <c r="E21" s="18" t="n">
        <v>500.2963144</v>
      </c>
      <c r="F21" s="20" t="n">
        <v>2.93836674</v>
      </c>
      <c r="G21" s="18" t="n">
        <v>518.75930265</v>
      </c>
      <c r="H21" s="20" t="n">
        <v>2.47531644</v>
      </c>
      <c r="I21" s="18" t="n">
        <v>512.72422791</v>
      </c>
      <c r="J21" s="20" t="n">
        <v>3.32383332</v>
      </c>
      <c r="K21" s="18" t="n">
        <v>503.5089614</v>
      </c>
      <c r="L21" s="20" t="n">
        <v>3.8442378</v>
      </c>
      <c r="M21" s="18" t="n">
        <v>453.31234764</v>
      </c>
      <c r="N21" s="20" t="n">
        <v>6.2921512</v>
      </c>
      <c r="O21" s="18" t="s">
        <v>481</v>
      </c>
      <c r="P21" s="20" t="s">
        <v>481</v>
      </c>
      <c r="Q21" s="18" t="s">
        <v>481</v>
      </c>
      <c r="R21" s="20" t="s">
        <v>481</v>
      </c>
      <c r="S21" s="18" t="s">
        <v>481</v>
      </c>
      <c r="T21" s="20" t="s">
        <v>481</v>
      </c>
      <c r="U21" s="18" t="n">
        <v>462.60134519</v>
      </c>
      <c r="V21" s="20" t="n">
        <v>12.33026565</v>
      </c>
    </row>
    <row r="22" spans="1:22">
      <c r="A22" s="15" t="s">
        <v>497</v>
      </c>
      <c r="B22" s="17" t="n">
        <v>6598</v>
      </c>
      <c r="C22" s="18">
        <f>(36.0/B22*100)</f>
        <v/>
      </c>
      <c r="D22" s="19" t="n">
        <v>6562</v>
      </c>
      <c r="E22" s="18" t="n">
        <v>474.32065204</v>
      </c>
      <c r="F22" s="20" t="n">
        <v>4.84695927</v>
      </c>
      <c r="G22" s="18" t="n">
        <v>489.48745393</v>
      </c>
      <c r="H22" s="20" t="n">
        <v>4.82010297</v>
      </c>
      <c r="I22" s="18" t="n">
        <v>480.65224205</v>
      </c>
      <c r="J22" s="20" t="n">
        <v>4.47055774</v>
      </c>
      <c r="K22" s="18" t="n">
        <v>469.80307565</v>
      </c>
      <c r="L22" s="20" t="n">
        <v>6.57465319</v>
      </c>
      <c r="M22" s="18" t="n">
        <v>421.41018908</v>
      </c>
      <c r="N22" s="20" t="n">
        <v>15.0936442</v>
      </c>
      <c r="O22" s="18" t="s">
        <v>481</v>
      </c>
      <c r="P22" s="20" t="s">
        <v>481</v>
      </c>
      <c r="Q22" s="18" t="n">
        <v>465.3184081</v>
      </c>
      <c r="R22" s="20" t="n">
        <v>9.52311205</v>
      </c>
      <c r="S22" s="18" t="s">
        <v>481</v>
      </c>
      <c r="T22" s="20" t="s">
        <v>481</v>
      </c>
      <c r="U22" s="18" t="n">
        <v>377.13266658</v>
      </c>
      <c r="V22" s="20" t="n">
        <v>9.398433560000001</v>
      </c>
    </row>
    <row r="23" spans="1:22">
      <c r="A23" s="15" t="s">
        <v>498</v>
      </c>
      <c r="B23" s="17" t="n">
        <v>11583</v>
      </c>
      <c r="C23" s="18">
        <f>(243.0/B23*100)</f>
        <v/>
      </c>
      <c r="D23" s="19" t="n">
        <v>11340</v>
      </c>
      <c r="E23" s="18" t="n">
        <v>485.04834624</v>
      </c>
      <c r="F23" s="20" t="n">
        <v>3.65909766</v>
      </c>
      <c r="G23" s="18" t="n">
        <v>503.54995522</v>
      </c>
      <c r="H23" s="20" t="n">
        <v>3.64473372</v>
      </c>
      <c r="I23" s="18" t="n">
        <v>496.61761213</v>
      </c>
      <c r="J23" s="20" t="n">
        <v>3.86010539</v>
      </c>
      <c r="K23" s="18" t="n">
        <v>487.54082618</v>
      </c>
      <c r="L23" s="20" t="n">
        <v>6.79045531</v>
      </c>
      <c r="M23" s="18" t="n">
        <v>456.42298295</v>
      </c>
      <c r="N23" s="20" t="n">
        <v>6.22776086</v>
      </c>
      <c r="O23" s="18" t="s">
        <v>481</v>
      </c>
      <c r="P23" s="20" t="s">
        <v>481</v>
      </c>
      <c r="Q23" s="18" t="s">
        <v>481</v>
      </c>
      <c r="R23" s="20" t="s">
        <v>481</v>
      </c>
      <c r="S23" s="18" t="s">
        <v>481</v>
      </c>
      <c r="T23" s="20" t="s">
        <v>481</v>
      </c>
      <c r="U23" s="18" t="n">
        <v>438.94453407</v>
      </c>
      <c r="V23" s="20" t="n">
        <v>9.429697129999999</v>
      </c>
    </row>
    <row r="24" spans="1:22">
      <c r="A24" s="15" t="s">
        <v>499</v>
      </c>
      <c r="B24" s="17" t="n">
        <v>6647</v>
      </c>
      <c r="C24" s="18">
        <f>(7.0/B24*100)</f>
        <v/>
      </c>
      <c r="D24" s="19" t="n">
        <v>6640</v>
      </c>
      <c r="E24" s="18" t="n">
        <v>522.10254257</v>
      </c>
      <c r="F24" s="20" t="n">
        <v>3.79127765</v>
      </c>
      <c r="G24" s="18" t="n">
        <v>533.93091658</v>
      </c>
      <c r="H24" s="20" t="n">
        <v>3.57380505</v>
      </c>
      <c r="I24" s="18" t="n">
        <v>546.50693195</v>
      </c>
      <c r="J24" s="20" t="n">
        <v>3.47443316</v>
      </c>
      <c r="K24" s="18" t="n">
        <v>534.17269461</v>
      </c>
      <c r="L24" s="20" t="n">
        <v>5.30886112</v>
      </c>
      <c r="M24" s="18" t="n">
        <v>484.53808905</v>
      </c>
      <c r="N24" s="20" t="n">
        <v>15.38063095</v>
      </c>
      <c r="O24" s="18" t="s">
        <v>481</v>
      </c>
      <c r="P24" s="20" t="s">
        <v>481</v>
      </c>
      <c r="Q24" s="18" t="s">
        <v>481</v>
      </c>
      <c r="R24" s="20" t="s">
        <v>481</v>
      </c>
      <c r="S24" s="18" t="s">
        <v>481</v>
      </c>
      <c r="T24" s="20" t="s">
        <v>481</v>
      </c>
      <c r="U24" s="18" t="n">
        <v>459.24142869</v>
      </c>
      <c r="V24" s="20" t="n">
        <v>12.92346002</v>
      </c>
    </row>
    <row r="25" spans="1:22">
      <c r="A25" s="15" t="s">
        <v>500</v>
      </c>
      <c r="B25" s="17" t="n">
        <v>5581</v>
      </c>
      <c r="C25" s="18">
        <f>(25.0/B25*100)</f>
        <v/>
      </c>
      <c r="D25" s="19" t="n">
        <v>5556</v>
      </c>
      <c r="E25" s="18" t="n">
        <v>530.9858594</v>
      </c>
      <c r="F25" s="20" t="n">
        <v>5.38137808</v>
      </c>
      <c r="G25" s="18" t="n">
        <v>529.29446853</v>
      </c>
      <c r="H25" s="20" t="n">
        <v>3.89578984</v>
      </c>
      <c r="I25" s="18" t="n">
        <v>532.37462984</v>
      </c>
      <c r="J25" s="20" t="n">
        <v>4.29683285</v>
      </c>
      <c r="K25" s="18" t="n">
        <v>539.56859545</v>
      </c>
      <c r="L25" s="20" t="n">
        <v>6.54862977</v>
      </c>
      <c r="M25" s="18" t="n">
        <v>433.74903496</v>
      </c>
      <c r="N25" s="20" t="n">
        <v>6.33413158</v>
      </c>
      <c r="O25" s="18" t="s">
        <v>481</v>
      </c>
      <c r="P25" s="20" t="s">
        <v>481</v>
      </c>
      <c r="Q25" s="18" t="s">
        <v>481</v>
      </c>
      <c r="R25" s="20" t="s">
        <v>481</v>
      </c>
      <c r="S25" s="18" t="s">
        <v>481</v>
      </c>
      <c r="T25" s="20" t="s">
        <v>481</v>
      </c>
      <c r="U25" s="18" t="n">
        <v>480.35464639</v>
      </c>
      <c r="V25" s="20" t="n">
        <v>26.8797087</v>
      </c>
    </row>
    <row r="26" spans="1:22">
      <c r="A26" s="15" t="s">
        <v>501</v>
      </c>
      <c r="B26" s="17" t="n">
        <v>4869</v>
      </c>
      <c r="C26" s="18">
        <f>(58.0/B26*100)</f>
        <v/>
      </c>
      <c r="D26" s="19" t="n">
        <v>4811</v>
      </c>
      <c r="E26" s="18" t="n">
        <v>486.69009222</v>
      </c>
      <c r="F26" s="20" t="n">
        <v>2.84816999</v>
      </c>
      <c r="G26" s="18" t="n">
        <v>486.21675963</v>
      </c>
      <c r="H26" s="20" t="n">
        <v>2.57922419</v>
      </c>
      <c r="I26" s="18" t="n">
        <v>480.41003551</v>
      </c>
      <c r="J26" s="20" t="n">
        <v>3.56678201</v>
      </c>
      <c r="K26" s="18" t="n">
        <v>486.00768437</v>
      </c>
      <c r="L26" s="20" t="n">
        <v>6.39728643</v>
      </c>
      <c r="M26" s="18" t="n">
        <v>454.2412473</v>
      </c>
      <c r="N26" s="20" t="n">
        <v>7.54007811</v>
      </c>
      <c r="O26" s="18" t="s">
        <v>481</v>
      </c>
      <c r="P26" s="20" t="s">
        <v>481</v>
      </c>
      <c r="Q26" s="18" t="s">
        <v>481</v>
      </c>
      <c r="R26" s="20" t="s">
        <v>481</v>
      </c>
      <c r="S26" s="18" t="s">
        <v>481</v>
      </c>
      <c r="T26" s="20" t="s">
        <v>481</v>
      </c>
      <c r="U26" s="18" t="n">
        <v>420.0388066</v>
      </c>
      <c r="V26" s="20" t="n">
        <v>12.90758688</v>
      </c>
    </row>
    <row r="27" spans="1:22">
      <c r="A27" s="15" t="s">
        <v>502</v>
      </c>
      <c r="B27" s="17" t="n">
        <v>5299</v>
      </c>
      <c r="C27" s="18">
        <f>(73.0/B27*100)</f>
        <v/>
      </c>
      <c r="D27" s="19" t="n">
        <v>5226</v>
      </c>
      <c r="E27" s="18" t="n">
        <v>494.79742584</v>
      </c>
      <c r="F27" s="20" t="n">
        <v>2.28709013</v>
      </c>
      <c r="G27" s="18" t="n">
        <v>503.8683902</v>
      </c>
      <c r="H27" s="20" t="n">
        <v>2.77560602</v>
      </c>
      <c r="I27" s="18" t="n">
        <v>494.35536014</v>
      </c>
      <c r="J27" s="20" t="n">
        <v>2.92929388</v>
      </c>
      <c r="K27" s="18" t="n">
        <v>484.86205347</v>
      </c>
      <c r="L27" s="20" t="n">
        <v>5.75025683</v>
      </c>
      <c r="M27" s="18" t="n">
        <v>423.78790135</v>
      </c>
      <c r="N27" s="20" t="n">
        <v>3.98999594</v>
      </c>
      <c r="O27" s="18" t="s">
        <v>481</v>
      </c>
      <c r="P27" s="20" t="s">
        <v>481</v>
      </c>
      <c r="Q27" s="18" t="s">
        <v>481</v>
      </c>
      <c r="R27" s="20" t="s">
        <v>481</v>
      </c>
      <c r="S27" s="18" t="s">
        <v>481</v>
      </c>
      <c r="T27" s="20" t="s">
        <v>481</v>
      </c>
      <c r="U27" s="18" t="n">
        <v>409.71015809</v>
      </c>
      <c r="V27" s="20" t="n">
        <v>9.16773066</v>
      </c>
    </row>
    <row r="28" spans="1:22">
      <c r="A28" s="15" t="s">
        <v>503</v>
      </c>
      <c r="B28" s="17" t="n">
        <v>7568</v>
      </c>
      <c r="C28" s="18">
        <f>(242.0/B28*100)</f>
        <v/>
      </c>
      <c r="D28" s="19" t="n">
        <v>7326</v>
      </c>
      <c r="E28" s="18" t="n">
        <v>406.84398046</v>
      </c>
      <c r="F28" s="20" t="n">
        <v>2.49512796</v>
      </c>
      <c r="G28" s="18" t="n">
        <v>421.26587474</v>
      </c>
      <c r="H28" s="20" t="n">
        <v>2.97608629</v>
      </c>
      <c r="I28" s="18" t="n">
        <v>411.26034153</v>
      </c>
      <c r="J28" s="20" t="n">
        <v>3.8142021</v>
      </c>
      <c r="K28" s="18" t="n">
        <v>407.88452345</v>
      </c>
      <c r="L28" s="20" t="n">
        <v>7.92812025</v>
      </c>
      <c r="M28" s="18" t="n">
        <v>404.13273028</v>
      </c>
      <c r="N28" s="20" t="n">
        <v>12.41326105</v>
      </c>
      <c r="O28" s="18" t="s">
        <v>481</v>
      </c>
      <c r="P28" s="20" t="s">
        <v>481</v>
      </c>
      <c r="Q28" s="18" t="s">
        <v>481</v>
      </c>
      <c r="R28" s="20" t="s">
        <v>481</v>
      </c>
      <c r="S28" s="18" t="s">
        <v>481</v>
      </c>
      <c r="T28" s="20" t="s">
        <v>481</v>
      </c>
      <c r="U28" s="18" t="n">
        <v>369.30604892</v>
      </c>
      <c r="V28" s="20" t="n">
        <v>8.34547474</v>
      </c>
    </row>
    <row r="29" spans="1:22">
      <c r="A29" s="15" t="s">
        <v>504</v>
      </c>
      <c r="B29" s="17" t="n">
        <v>5385</v>
      </c>
      <c r="C29" s="18">
        <f>(30.0/B29*100)</f>
        <v/>
      </c>
      <c r="D29" s="19" t="n">
        <v>5355</v>
      </c>
      <c r="E29" s="18" t="n">
        <v>505.95372821</v>
      </c>
      <c r="F29" s="20" t="n">
        <v>5.07337003</v>
      </c>
      <c r="G29" s="18" t="n">
        <v>518.09664014</v>
      </c>
      <c r="H29" s="20" t="n">
        <v>2.76147273</v>
      </c>
      <c r="I29" s="18" t="n">
        <v>514.0020297900001</v>
      </c>
      <c r="J29" s="20" t="n">
        <v>2.95437203</v>
      </c>
      <c r="K29" s="18" t="n">
        <v>520.8767037699999</v>
      </c>
      <c r="L29" s="20" t="n">
        <v>4.913083</v>
      </c>
      <c r="M29" s="18" t="n">
        <v>510.11281269</v>
      </c>
      <c r="N29" s="20" t="n">
        <v>4.5702483</v>
      </c>
      <c r="O29" s="18" t="s">
        <v>481</v>
      </c>
      <c r="P29" s="20" t="s">
        <v>481</v>
      </c>
      <c r="Q29" s="18" t="s">
        <v>481</v>
      </c>
      <c r="R29" s="20" t="s">
        <v>481</v>
      </c>
      <c r="S29" s="18" t="s">
        <v>481</v>
      </c>
      <c r="T29" s="20" t="s">
        <v>481</v>
      </c>
      <c r="U29" s="18" t="n">
        <v>404.00344845</v>
      </c>
      <c r="V29" s="20" t="n">
        <v>14.71914886</v>
      </c>
    </row>
    <row r="30" spans="1:22">
      <c r="A30" s="15" t="s">
        <v>505</v>
      </c>
      <c r="B30" s="17" t="n">
        <v>4520</v>
      </c>
      <c r="C30" s="18">
        <f>(162.0/B30*100)</f>
        <v/>
      </c>
      <c r="D30" s="19" t="n">
        <v>4358</v>
      </c>
      <c r="E30" s="18" t="n">
        <v>500.41058134</v>
      </c>
      <c r="F30" s="20" t="n">
        <v>3.16780938</v>
      </c>
      <c r="G30" s="18" t="n">
        <v>509.51638335</v>
      </c>
      <c r="H30" s="20" t="n">
        <v>3.21782681</v>
      </c>
      <c r="I30" s="18" t="n">
        <v>507.54659475</v>
      </c>
      <c r="J30" s="20" t="n">
        <v>3.92700455</v>
      </c>
      <c r="K30" s="18" t="n">
        <v>513.50536944</v>
      </c>
      <c r="L30" s="20" t="n">
        <v>6.38766352</v>
      </c>
      <c r="M30" s="18" t="n">
        <v>422.17925588</v>
      </c>
      <c r="N30" s="20" t="n">
        <v>5.81826465</v>
      </c>
      <c r="O30" s="18" t="s">
        <v>481</v>
      </c>
      <c r="P30" s="20" t="s">
        <v>481</v>
      </c>
      <c r="Q30" s="18" t="s">
        <v>481</v>
      </c>
      <c r="R30" s="20" t="s">
        <v>481</v>
      </c>
      <c r="S30" s="18" t="s">
        <v>481</v>
      </c>
      <c r="T30" s="20" t="s">
        <v>481</v>
      </c>
      <c r="U30" s="18" t="n">
        <v>418.18901892</v>
      </c>
      <c r="V30" s="20" t="n">
        <v>10.72784611</v>
      </c>
    </row>
    <row r="31" spans="1:22">
      <c r="A31" s="15" t="s">
        <v>506</v>
      </c>
      <c r="B31" s="17" t="n">
        <v>5456</v>
      </c>
      <c r="C31" s="18">
        <f>(139.0/B31*100)</f>
        <v/>
      </c>
      <c r="D31" s="19" t="n">
        <v>5317</v>
      </c>
      <c r="E31" s="18" t="n">
        <v>508.68889246</v>
      </c>
      <c r="F31" s="20" t="n">
        <v>2.85152269</v>
      </c>
      <c r="G31" s="18" t="n">
        <v>511.13224613</v>
      </c>
      <c r="H31" s="20" t="n">
        <v>2.87573592</v>
      </c>
      <c r="I31" s="18" t="n">
        <v>502.06309224</v>
      </c>
      <c r="J31" s="20" t="n">
        <v>3.84058849</v>
      </c>
      <c r="K31" s="18" t="n">
        <v>470.07806123</v>
      </c>
      <c r="L31" s="20" t="n">
        <v>5.86825784</v>
      </c>
      <c r="M31" s="18" t="s">
        <v>481</v>
      </c>
      <c r="N31" s="20" t="s">
        <v>481</v>
      </c>
      <c r="O31" s="18" t="s">
        <v>481</v>
      </c>
      <c r="P31" s="20" t="s">
        <v>481</v>
      </c>
      <c r="Q31" s="18" t="s">
        <v>481</v>
      </c>
      <c r="R31" s="20" t="s">
        <v>481</v>
      </c>
      <c r="S31" s="18" t="s">
        <v>481</v>
      </c>
      <c r="T31" s="20" t="s">
        <v>481</v>
      </c>
      <c r="U31" s="18" t="n">
        <v>418.66205524</v>
      </c>
      <c r="V31" s="20" t="n">
        <v>7.20592546</v>
      </c>
    </row>
    <row r="32" spans="1:22">
      <c r="A32" s="15" t="s">
        <v>507</v>
      </c>
      <c r="B32" s="17" t="n">
        <v>4478</v>
      </c>
      <c r="C32" s="18">
        <f>(6.0/B32*100)</f>
        <v/>
      </c>
      <c r="D32" s="19" t="n">
        <v>4472</v>
      </c>
      <c r="E32" s="18" t="n">
        <v>503.28916228</v>
      </c>
      <c r="F32" s="20" t="n">
        <v>3.65183755</v>
      </c>
      <c r="G32" s="18" t="n">
        <v>508.26190507</v>
      </c>
      <c r="H32" s="20" t="n">
        <v>3.07911931</v>
      </c>
      <c r="I32" s="18" t="n">
        <v>508.84633194</v>
      </c>
      <c r="J32" s="20" t="n">
        <v>3.53307053</v>
      </c>
      <c r="K32" s="18" t="n">
        <v>508.61670061</v>
      </c>
      <c r="L32" s="20" t="n">
        <v>5.23539569</v>
      </c>
      <c r="M32" s="18" t="n">
        <v>411.26327339</v>
      </c>
      <c r="N32" s="20" t="n">
        <v>12.39222594</v>
      </c>
      <c r="O32" s="18" t="s">
        <v>481</v>
      </c>
      <c r="P32" s="20" t="s">
        <v>481</v>
      </c>
      <c r="Q32" s="18" t="s">
        <v>481</v>
      </c>
      <c r="R32" s="20" t="s">
        <v>481</v>
      </c>
      <c r="S32" s="18" t="s">
        <v>481</v>
      </c>
      <c r="T32" s="20" t="s">
        <v>481</v>
      </c>
      <c r="U32" s="18" t="n">
        <v>457.2580762</v>
      </c>
      <c r="V32" s="20" t="n">
        <v>13.53433657</v>
      </c>
    </row>
    <row r="33" spans="1:22">
      <c r="A33" s="15" t="s">
        <v>508</v>
      </c>
      <c r="B33" s="17" t="n">
        <v>7325</v>
      </c>
      <c r="C33" s="18">
        <f>(78.0/B33*100)</f>
        <v/>
      </c>
      <c r="D33" s="19" t="n">
        <v>7247</v>
      </c>
      <c r="E33" s="18" t="n">
        <v>485.63052918</v>
      </c>
      <c r="F33" s="20" t="n">
        <v>3.28831792</v>
      </c>
      <c r="G33" s="18" t="n">
        <v>504.22970252</v>
      </c>
      <c r="H33" s="20" t="n">
        <v>4.61486681</v>
      </c>
      <c r="I33" s="18" t="n">
        <v>505.62880205</v>
      </c>
      <c r="J33" s="20" t="n">
        <v>4.87315515</v>
      </c>
      <c r="K33" s="18" t="n">
        <v>500.94503108</v>
      </c>
      <c r="L33" s="20" t="n">
        <v>10.64837221</v>
      </c>
      <c r="M33" s="18" t="n">
        <v>489.45728579</v>
      </c>
      <c r="N33" s="20" t="n">
        <v>3.51800922</v>
      </c>
      <c r="O33" s="18" t="s">
        <v>481</v>
      </c>
      <c r="P33" s="20" t="s">
        <v>481</v>
      </c>
      <c r="Q33" s="18" t="s">
        <v>481</v>
      </c>
      <c r="R33" s="20" t="s">
        <v>481</v>
      </c>
      <c r="S33" s="18" t="s">
        <v>481</v>
      </c>
      <c r="T33" s="20" t="s">
        <v>481</v>
      </c>
      <c r="U33" s="18" t="n">
        <v>447.26171002</v>
      </c>
      <c r="V33" s="20" t="n">
        <v>11.00148176</v>
      </c>
    </row>
    <row r="34" spans="1:22">
      <c r="A34" s="15" t="s">
        <v>509</v>
      </c>
      <c r="B34" s="17" t="n">
        <v>6350</v>
      </c>
      <c r="C34" s="18">
        <f>(101.0/B34*100)</f>
        <v/>
      </c>
      <c r="D34" s="19" t="n">
        <v>6249</v>
      </c>
      <c r="E34" s="18" t="n">
        <v>474.29179993</v>
      </c>
      <c r="F34" s="20" t="n">
        <v>3.79023788</v>
      </c>
      <c r="G34" s="18" t="n">
        <v>491.1514921</v>
      </c>
      <c r="H34" s="20" t="n">
        <v>3.18109348</v>
      </c>
      <c r="I34" s="18" t="n">
        <v>486.92450786</v>
      </c>
      <c r="J34" s="20" t="n">
        <v>3.392325</v>
      </c>
      <c r="K34" s="18" t="n">
        <v>479.87273285</v>
      </c>
      <c r="L34" s="20" t="n">
        <v>4.48551287</v>
      </c>
      <c r="M34" s="18" t="n">
        <v>431.08701148</v>
      </c>
      <c r="N34" s="20" t="n">
        <v>12.51358448</v>
      </c>
      <c r="O34" s="18" t="s">
        <v>481</v>
      </c>
      <c r="P34" s="20" t="s">
        <v>481</v>
      </c>
      <c r="Q34" s="18" t="s">
        <v>481</v>
      </c>
      <c r="R34" s="20" t="s">
        <v>481</v>
      </c>
      <c r="S34" s="18" t="s">
        <v>481</v>
      </c>
      <c r="T34" s="20" t="s">
        <v>481</v>
      </c>
      <c r="U34" s="18" t="n">
        <v>387.26030008</v>
      </c>
      <c r="V34" s="20" t="n">
        <v>11.15855617</v>
      </c>
    </row>
    <row r="35" spans="1:22">
      <c r="A35" s="15" t="s">
        <v>510</v>
      </c>
      <c r="B35" s="17" t="n">
        <v>6406</v>
      </c>
      <c r="C35" s="18">
        <f>(58.0/B35*100)</f>
        <v/>
      </c>
      <c r="D35" s="19" t="n">
        <v>6348</v>
      </c>
      <c r="E35" s="18" t="n">
        <v>506.91183019</v>
      </c>
      <c r="F35" s="20" t="n">
        <v>4.71957017</v>
      </c>
      <c r="G35" s="18" t="n">
        <v>507.04979612</v>
      </c>
      <c r="H35" s="20" t="n">
        <v>3.89085133</v>
      </c>
      <c r="I35" s="18" t="n">
        <v>501.33688431</v>
      </c>
      <c r="J35" s="20" t="n">
        <v>4.800467</v>
      </c>
      <c r="K35" s="18" t="n">
        <v>479.58531944</v>
      </c>
      <c r="L35" s="20" t="n">
        <v>7.5743072</v>
      </c>
      <c r="M35" s="18" t="n">
        <v>514.86266033</v>
      </c>
      <c r="N35" s="20" t="n">
        <v>1.77754029</v>
      </c>
      <c r="O35" s="18" t="s">
        <v>481</v>
      </c>
      <c r="P35" s="20" t="s">
        <v>481</v>
      </c>
      <c r="Q35" s="18" t="s">
        <v>481</v>
      </c>
      <c r="R35" s="20" t="s">
        <v>481</v>
      </c>
      <c r="S35" s="18" t="s">
        <v>481</v>
      </c>
      <c r="T35" s="20" t="s">
        <v>481</v>
      </c>
      <c r="U35" s="18" t="n">
        <v>496.84168182</v>
      </c>
      <c r="V35" s="20" t="n">
        <v>12.3380535</v>
      </c>
    </row>
    <row r="36" spans="1:22">
      <c r="A36" s="15" t="s">
        <v>511</v>
      </c>
      <c r="B36" s="17" t="n">
        <v>6736</v>
      </c>
      <c r="C36" s="18">
        <f>(55.0/B36*100)</f>
        <v/>
      </c>
      <c r="D36" s="19" t="n">
        <v>6681</v>
      </c>
      <c r="E36" s="18" t="n">
        <v>483.7861391</v>
      </c>
      <c r="F36" s="20" t="n">
        <v>3.27944721</v>
      </c>
      <c r="G36" s="18" t="n">
        <v>495.07492063</v>
      </c>
      <c r="H36" s="20" t="n">
        <v>2.91898607</v>
      </c>
      <c r="I36" s="18" t="n">
        <v>492.27911065</v>
      </c>
      <c r="J36" s="20" t="n">
        <v>3.29706389</v>
      </c>
      <c r="K36" s="18" t="n">
        <v>500.97735473</v>
      </c>
      <c r="L36" s="20" t="n">
        <v>4.92013564</v>
      </c>
      <c r="M36" s="18" t="n">
        <v>467.60582163</v>
      </c>
      <c r="N36" s="20" t="n">
        <v>3.41039353</v>
      </c>
      <c r="O36" s="18" t="s">
        <v>481</v>
      </c>
      <c r="P36" s="20" t="s">
        <v>481</v>
      </c>
      <c r="Q36" s="18" t="s">
        <v>481</v>
      </c>
      <c r="R36" s="20" t="s">
        <v>481</v>
      </c>
      <c r="S36" s="18" t="s">
        <v>481</v>
      </c>
      <c r="T36" s="20" t="s">
        <v>481</v>
      </c>
      <c r="U36" s="18" t="n">
        <v>436.21789383</v>
      </c>
      <c r="V36" s="20" t="n">
        <v>9.781201980000001</v>
      </c>
    </row>
    <row r="37" spans="1:22">
      <c r="A37" s="15" t="s">
        <v>512</v>
      </c>
      <c r="B37" s="17" t="n">
        <v>5458</v>
      </c>
      <c r="C37" s="18">
        <f>(104.0/B37*100)</f>
        <v/>
      </c>
      <c r="D37" s="19" t="n">
        <v>5354</v>
      </c>
      <c r="E37" s="18" t="n">
        <v>503.74621327</v>
      </c>
      <c r="F37" s="20" t="n">
        <v>3.65635711</v>
      </c>
      <c r="G37" s="18" t="n">
        <v>505.9058033</v>
      </c>
      <c r="H37" s="20" t="n">
        <v>3.53832192</v>
      </c>
      <c r="I37" s="18" t="n">
        <v>499.26703979</v>
      </c>
      <c r="J37" s="20" t="n">
        <v>4.02625816</v>
      </c>
      <c r="K37" s="18" t="n">
        <v>472.60071441</v>
      </c>
      <c r="L37" s="20" t="n">
        <v>7.62988763</v>
      </c>
      <c r="M37" s="18" t="n">
        <v>398.61657436</v>
      </c>
      <c r="N37" s="20" t="n">
        <v>8.69317599</v>
      </c>
      <c r="O37" s="18" t="s">
        <v>481</v>
      </c>
      <c r="P37" s="20" t="s">
        <v>481</v>
      </c>
      <c r="Q37" s="18" t="s">
        <v>481</v>
      </c>
      <c r="R37" s="20" t="s">
        <v>481</v>
      </c>
      <c r="S37" s="18" t="s">
        <v>481</v>
      </c>
      <c r="T37" s="20" t="s">
        <v>481</v>
      </c>
      <c r="U37" s="18" t="n">
        <v>419.96272765</v>
      </c>
      <c r="V37" s="20" t="n">
        <v>9.25269516</v>
      </c>
    </row>
    <row r="38" spans="1:22">
      <c r="A38" s="15" t="s">
        <v>513</v>
      </c>
      <c r="B38" s="17" t="n">
        <v>5860</v>
      </c>
      <c r="C38" s="18">
        <f>(21.0/B38*100)</f>
        <v/>
      </c>
      <c r="D38" s="19" t="n">
        <v>5839</v>
      </c>
      <c r="E38" s="18" t="n">
        <v>531.20324862</v>
      </c>
      <c r="F38" s="20" t="n">
        <v>3.59723564</v>
      </c>
      <c r="G38" s="18" t="n">
        <v>531.82120896</v>
      </c>
      <c r="H38" s="20" t="n">
        <v>3.91008151</v>
      </c>
      <c r="I38" s="18" t="n">
        <v>521.0529851700001</v>
      </c>
      <c r="J38" s="20" t="n">
        <v>4.85695778</v>
      </c>
      <c r="K38" s="18" t="n">
        <v>525.02106037</v>
      </c>
      <c r="L38" s="20" t="n">
        <v>5.61204636</v>
      </c>
      <c r="M38" s="18" t="n">
        <v>484.7089518</v>
      </c>
      <c r="N38" s="20" t="n">
        <v>6.53951454</v>
      </c>
      <c r="O38" s="18" t="s">
        <v>481</v>
      </c>
      <c r="P38" s="20" t="s">
        <v>481</v>
      </c>
      <c r="Q38" s="18" t="s">
        <v>481</v>
      </c>
      <c r="R38" s="20" t="s">
        <v>481</v>
      </c>
      <c r="S38" s="18" t="s">
        <v>481</v>
      </c>
      <c r="T38" s="20" t="s">
        <v>481</v>
      </c>
      <c r="U38" s="18" t="n">
        <v>479.40329515</v>
      </c>
      <c r="V38" s="20" t="n">
        <v>8.518913599999999</v>
      </c>
    </row>
    <row r="39" spans="1:22">
      <c r="A39" s="15" t="s">
        <v>514</v>
      </c>
      <c r="B39" s="17" t="n">
        <v>5895</v>
      </c>
      <c r="C39" s="18">
        <f>(33.0/B39*100)</f>
        <v/>
      </c>
      <c r="D39" s="19" t="n">
        <v>5862</v>
      </c>
      <c r="E39" s="18" t="n">
        <v>419.44614492</v>
      </c>
      <c r="F39" s="20" t="n">
        <v>4.66784129</v>
      </c>
      <c r="G39" s="18" t="n">
        <v>432.95511635</v>
      </c>
      <c r="H39" s="20" t="n">
        <v>4.97982647</v>
      </c>
      <c r="I39" s="18" t="n">
        <v>429.1640518</v>
      </c>
      <c r="J39" s="20" t="n">
        <v>5.30337275</v>
      </c>
      <c r="K39" s="18" t="n">
        <v>430.34168121</v>
      </c>
      <c r="L39" s="20" t="n">
        <v>8.457721830000001</v>
      </c>
      <c r="M39" s="18" t="n">
        <v>387.11765216</v>
      </c>
      <c r="N39" s="20" t="n">
        <v>6.25137534</v>
      </c>
      <c r="O39" s="18" t="s">
        <v>481</v>
      </c>
      <c r="P39" s="20" t="s">
        <v>481</v>
      </c>
      <c r="Q39" s="18" t="s">
        <v>481</v>
      </c>
      <c r="R39" s="20" t="s">
        <v>481</v>
      </c>
      <c r="S39" s="18" t="s">
        <v>481</v>
      </c>
      <c r="T39" s="20" t="s">
        <v>481</v>
      </c>
      <c r="U39" s="18" t="n">
        <v>359.55365525</v>
      </c>
      <c r="V39" s="20" t="n">
        <v>10.40167391</v>
      </c>
    </row>
    <row r="40" spans="1:22">
      <c r="A40" s="15" t="s">
        <v>515</v>
      </c>
      <c r="B40" s="17" t="n">
        <v>14157</v>
      </c>
      <c r="C40" s="18">
        <f>(376.0/B40*100)</f>
        <v/>
      </c>
      <c r="D40" s="19" t="n">
        <v>13781</v>
      </c>
      <c r="E40" s="18" t="n">
        <v>490.74609886</v>
      </c>
      <c r="F40" s="20" t="n">
        <v>3.22891693</v>
      </c>
      <c r="G40" s="18" t="n">
        <v>502.91677886</v>
      </c>
      <c r="H40" s="20" t="n">
        <v>3.39475241</v>
      </c>
      <c r="I40" s="18" t="n">
        <v>503.85416994</v>
      </c>
      <c r="J40" s="20" t="n">
        <v>3.47669077</v>
      </c>
      <c r="K40" s="18" t="n">
        <v>498.88001282</v>
      </c>
      <c r="L40" s="20" t="n">
        <v>5.16970146</v>
      </c>
      <c r="M40" s="18" t="n">
        <v>414.04269234</v>
      </c>
      <c r="N40" s="20" t="n">
        <v>6.08916014</v>
      </c>
      <c r="O40" s="18" t="s">
        <v>481</v>
      </c>
      <c r="P40" s="20" t="s">
        <v>481</v>
      </c>
      <c r="Q40" s="18" t="s">
        <v>481</v>
      </c>
      <c r="R40" s="20" t="s">
        <v>481</v>
      </c>
      <c r="S40" s="18" t="s">
        <v>481</v>
      </c>
      <c r="T40" s="20" t="s">
        <v>481</v>
      </c>
      <c r="U40" s="18" t="n">
        <v>406.02917011</v>
      </c>
      <c r="V40" s="20" t="n">
        <v>8.76676703</v>
      </c>
    </row>
    <row r="41" spans="1:22">
      <c r="A41" s="15" t="s">
        <v>516</v>
      </c>
      <c r="B41" s="17" t="n">
        <v>5712</v>
      </c>
      <c r="C41" s="18">
        <f>(52.0/B41*100)</f>
        <v/>
      </c>
      <c r="D41" s="19" t="n">
        <v>5660</v>
      </c>
      <c r="E41" s="18" t="n">
        <v>473.71616544</v>
      </c>
      <c r="F41" s="20" t="n">
        <v>3.86521965</v>
      </c>
      <c r="G41" s="18" t="n">
        <v>476.35973937</v>
      </c>
      <c r="H41" s="20" t="n">
        <v>3.79188825</v>
      </c>
      <c r="I41" s="18" t="n">
        <v>475.4409467</v>
      </c>
      <c r="J41" s="20" t="n">
        <v>4.09441918</v>
      </c>
      <c r="K41" s="18" t="n">
        <v>471.00890582</v>
      </c>
      <c r="L41" s="20" t="n">
        <v>5.51703533</v>
      </c>
      <c r="M41" s="18" t="n">
        <v>431.51482993</v>
      </c>
      <c r="N41" s="20" t="n">
        <v>6.27770112</v>
      </c>
      <c r="O41" s="18" t="s">
        <v>481</v>
      </c>
      <c r="P41" s="20" t="s">
        <v>481</v>
      </c>
      <c r="Q41" s="18" t="s">
        <v>481</v>
      </c>
      <c r="R41" s="20" t="s">
        <v>481</v>
      </c>
      <c r="S41" s="18" t="s">
        <v>481</v>
      </c>
      <c r="T41" s="20" t="s">
        <v>481</v>
      </c>
      <c r="U41" s="18" t="n">
        <v>417.47979541</v>
      </c>
      <c r="V41" s="20" t="n">
        <v>11.67787122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358.15971036</v>
      </c>
      <c r="F45" s="20" t="n">
        <v>3.13258076</v>
      </c>
      <c r="G45" s="18" t="n">
        <v>364.18223869</v>
      </c>
      <c r="H45" s="20" t="n">
        <v>3.43361924</v>
      </c>
      <c r="I45" s="18" t="n">
        <v>362.40013209</v>
      </c>
      <c r="J45" s="20" t="n">
        <v>5.13053638</v>
      </c>
      <c r="K45" s="18" t="n">
        <v>355.24437174</v>
      </c>
      <c r="L45" s="20" t="n">
        <v>5.30127602</v>
      </c>
      <c r="M45" s="18" t="s">
        <v>481</v>
      </c>
      <c r="N45" s="20" t="s">
        <v>481</v>
      </c>
      <c r="O45" s="18" t="s">
        <v>481</v>
      </c>
      <c r="P45" s="20" t="s">
        <v>481</v>
      </c>
      <c r="Q45" s="18" t="n">
        <v>327.00923287</v>
      </c>
      <c r="R45" s="20" t="n">
        <v>71.74100693</v>
      </c>
      <c r="S45" s="18" t="n">
        <v>346.98803798</v>
      </c>
      <c r="T45" s="20" t="n">
        <v>18.38712921</v>
      </c>
      <c r="U45" s="18" t="n">
        <v>339.57616559</v>
      </c>
      <c r="V45" s="20" t="n">
        <v>7.46973553</v>
      </c>
    </row>
    <row r="46" spans="1:22">
      <c r="A46" s="15" t="s">
        <v>521</v>
      </c>
      <c r="B46" s="17" t="n">
        <v>23141</v>
      </c>
      <c r="C46" s="18">
        <f>(1960.0/B46*100)</f>
        <v/>
      </c>
      <c r="D46" s="19" t="n">
        <v>21181</v>
      </c>
      <c r="E46" s="18" t="n">
        <v>387.74468897</v>
      </c>
      <c r="F46" s="20" t="n">
        <v>3.41476183</v>
      </c>
      <c r="G46" s="18" t="n">
        <v>405.89831016</v>
      </c>
      <c r="H46" s="20" t="n">
        <v>3.93284558</v>
      </c>
      <c r="I46" s="18" t="n">
        <v>399.54454889</v>
      </c>
      <c r="J46" s="20" t="n">
        <v>4.88917887</v>
      </c>
      <c r="K46" s="18" t="n">
        <v>388.8997379</v>
      </c>
      <c r="L46" s="20" t="n">
        <v>7.33795852</v>
      </c>
      <c r="M46" s="18" t="n">
        <v>337.5417534</v>
      </c>
      <c r="N46" s="20" t="n">
        <v>3.26574895</v>
      </c>
      <c r="O46" s="18" t="s">
        <v>481</v>
      </c>
      <c r="P46" s="20" t="s">
        <v>481</v>
      </c>
      <c r="Q46" s="18" t="s">
        <v>481</v>
      </c>
      <c r="R46" s="20" t="s">
        <v>481</v>
      </c>
      <c r="S46" s="18" t="s">
        <v>481</v>
      </c>
      <c r="T46" s="20" t="s">
        <v>481</v>
      </c>
      <c r="U46" s="18" t="n">
        <v>349.46118852</v>
      </c>
      <c r="V46" s="20" t="n">
        <v>5.08527948</v>
      </c>
    </row>
    <row r="47" spans="1:22">
      <c r="A47" s="15" t="s">
        <v>522</v>
      </c>
      <c r="B47" s="17" t="n">
        <v>5928</v>
      </c>
      <c r="C47" s="18">
        <f>(267.0/B47*100)</f>
        <v/>
      </c>
      <c r="D47" s="19" t="n">
        <v>5661</v>
      </c>
      <c r="E47" s="18" t="n">
        <v>445.13154569</v>
      </c>
      <c r="F47" s="20" t="n">
        <v>4.29546345</v>
      </c>
      <c r="G47" s="18" t="n">
        <v>461.31090456</v>
      </c>
      <c r="H47" s="20" t="n">
        <v>4.00229835</v>
      </c>
      <c r="I47" s="18" t="n">
        <v>463.77893282</v>
      </c>
      <c r="J47" s="20" t="n">
        <v>5.30883475</v>
      </c>
      <c r="K47" s="18" t="n">
        <v>454.42728779</v>
      </c>
      <c r="L47" s="20" t="n">
        <v>7.32031183</v>
      </c>
      <c r="M47" s="18" t="n">
        <v>368.1951933</v>
      </c>
      <c r="N47" s="20" t="n">
        <v>6.312425</v>
      </c>
      <c r="O47" s="18" t="s">
        <v>481</v>
      </c>
      <c r="P47" s="20" t="s">
        <v>481</v>
      </c>
      <c r="Q47" s="18" t="s">
        <v>481</v>
      </c>
      <c r="R47" s="20" t="s">
        <v>481</v>
      </c>
      <c r="S47" s="18" t="s">
        <v>481</v>
      </c>
      <c r="T47" s="20" t="s">
        <v>481</v>
      </c>
      <c r="U47" s="18" t="n">
        <v>377.88156589</v>
      </c>
      <c r="V47" s="20" t="n">
        <v>7.88579993</v>
      </c>
    </row>
    <row r="48" spans="1:22">
      <c r="A48" s="15" t="s">
        <v>523</v>
      </c>
      <c r="B48" s="17" t="n">
        <v>9841</v>
      </c>
      <c r="C48" s="18">
        <f>(8.0/B48*100)</f>
        <v/>
      </c>
      <c r="D48" s="19" t="n">
        <v>9833</v>
      </c>
      <c r="E48" s="18" t="n">
        <v>541.55025166</v>
      </c>
      <c r="F48" s="20" t="n">
        <v>5.66328843</v>
      </c>
      <c r="G48" s="18" t="n">
        <v>544.70460265</v>
      </c>
      <c r="H48" s="20" t="n">
        <v>5.08955235</v>
      </c>
      <c r="I48" s="18" t="n">
        <v>518.25668638</v>
      </c>
      <c r="J48" s="20" t="n">
        <v>6.21445155</v>
      </c>
      <c r="K48" s="18" t="n">
        <v>507.70418083</v>
      </c>
      <c r="L48" s="20" t="n">
        <v>9.413829120000001</v>
      </c>
      <c r="M48" s="18" t="n">
        <v>484.09279329</v>
      </c>
      <c r="N48" s="20" t="n">
        <v>7.99371132</v>
      </c>
      <c r="O48" s="18" t="s">
        <v>481</v>
      </c>
      <c r="P48" s="20" t="s">
        <v>481</v>
      </c>
      <c r="Q48" s="18" t="s">
        <v>481</v>
      </c>
      <c r="R48" s="20" t="s">
        <v>481</v>
      </c>
      <c r="S48" s="18" t="s">
        <v>481</v>
      </c>
      <c r="T48" s="20" t="s">
        <v>481</v>
      </c>
      <c r="U48" s="18" t="n">
        <v>456.17716789</v>
      </c>
      <c r="V48" s="20" t="n">
        <v>17.21619368</v>
      </c>
    </row>
    <row r="49" spans="1:22">
      <c r="A49" s="15" t="s">
        <v>524</v>
      </c>
      <c r="B49" s="17" t="n">
        <v>6349</v>
      </c>
      <c r="C49" s="18">
        <f>(56.0/B49*100)</f>
        <v/>
      </c>
      <c r="D49" s="19" t="n">
        <v>6293</v>
      </c>
      <c r="E49" s="18" t="n">
        <v>405.85114243</v>
      </c>
      <c r="F49" s="20" t="n">
        <v>3.57315076</v>
      </c>
      <c r="G49" s="18" t="n">
        <v>418.60715948</v>
      </c>
      <c r="H49" s="20" t="n">
        <v>4.16853379</v>
      </c>
      <c r="I49" s="18" t="n">
        <v>411.64649681</v>
      </c>
      <c r="J49" s="20" t="n">
        <v>3.93861411</v>
      </c>
      <c r="K49" s="18" t="n">
        <v>407.65688924</v>
      </c>
      <c r="L49" s="20" t="n">
        <v>7.85922544</v>
      </c>
      <c r="M49" s="18" t="s">
        <v>481</v>
      </c>
      <c r="N49" s="20" t="s">
        <v>481</v>
      </c>
      <c r="O49" s="18" t="s">
        <v>481</v>
      </c>
      <c r="P49" s="20" t="s">
        <v>481</v>
      </c>
      <c r="Q49" s="18" t="s">
        <v>481</v>
      </c>
      <c r="R49" s="20" t="s">
        <v>481</v>
      </c>
      <c r="S49" s="18" t="n">
        <v>338.9852</v>
      </c>
      <c r="T49" s="20" t="n">
        <v>27.72066455</v>
      </c>
      <c r="U49" s="18" t="n">
        <v>355.96053971</v>
      </c>
      <c r="V49" s="20" t="n">
        <v>9.84717047</v>
      </c>
    </row>
    <row r="50" spans="1:22">
      <c r="A50" s="15" t="s">
        <v>525</v>
      </c>
      <c r="B50" s="17" t="n">
        <v>11795</v>
      </c>
      <c r="C50" s="18">
        <f>(294.0/B50*100)</f>
        <v/>
      </c>
      <c r="D50" s="19" t="n">
        <v>11501</v>
      </c>
      <c r="E50" s="18" t="n">
        <v>389.09577537</v>
      </c>
      <c r="F50" s="20" t="n">
        <v>2.27791105</v>
      </c>
      <c r="G50" s="18" t="n">
        <v>398.05418157</v>
      </c>
      <c r="H50" s="20" t="n">
        <v>3.1608829</v>
      </c>
      <c r="I50" s="18" t="n">
        <v>396.25308208</v>
      </c>
      <c r="J50" s="20" t="n">
        <v>4.09285608</v>
      </c>
      <c r="K50" s="18" t="n">
        <v>388.22546286</v>
      </c>
      <c r="L50" s="20" t="n">
        <v>7.50808757</v>
      </c>
      <c r="M50" s="18" t="n">
        <v>347.83550743</v>
      </c>
      <c r="N50" s="20" t="n">
        <v>9.218126939999999</v>
      </c>
      <c r="O50" s="18" t="s">
        <v>481</v>
      </c>
      <c r="P50" s="20" t="s">
        <v>481</v>
      </c>
      <c r="Q50" s="18" t="s">
        <v>481</v>
      </c>
      <c r="R50" s="20" t="s">
        <v>481</v>
      </c>
      <c r="S50" s="18" t="s">
        <v>481</v>
      </c>
      <c r="T50" s="20" t="s">
        <v>481</v>
      </c>
      <c r="U50" s="18" t="n">
        <v>338.25796058</v>
      </c>
      <c r="V50" s="20" t="n">
        <v>9.450204429999999</v>
      </c>
    </row>
    <row r="51" spans="1:22">
      <c r="A51" s="15" t="s">
        <v>526</v>
      </c>
      <c r="B51" s="17" t="n">
        <v>6866</v>
      </c>
      <c r="C51" s="18">
        <f>(119.0/B51*100)</f>
        <v/>
      </c>
      <c r="D51" s="19" t="n">
        <v>6747</v>
      </c>
      <c r="E51" s="18" t="n">
        <v>396.9278837</v>
      </c>
      <c r="F51" s="20" t="n">
        <v>2.59955111</v>
      </c>
      <c r="G51" s="18" t="n">
        <v>414.01076617</v>
      </c>
      <c r="H51" s="20" t="n">
        <v>3.85912802</v>
      </c>
      <c r="I51" s="18" t="n">
        <v>406.1105303</v>
      </c>
      <c r="J51" s="20" t="n">
        <v>3.81434029</v>
      </c>
      <c r="K51" s="18" t="n">
        <v>398.6861172</v>
      </c>
      <c r="L51" s="20" t="n">
        <v>6.45995319</v>
      </c>
      <c r="M51" s="18" t="n">
        <v>373.93188865</v>
      </c>
      <c r="N51" s="20" t="n">
        <v>6.27375186</v>
      </c>
      <c r="O51" s="18" t="s">
        <v>481</v>
      </c>
      <c r="P51" s="20" t="s">
        <v>481</v>
      </c>
      <c r="Q51" s="18" t="s">
        <v>481</v>
      </c>
      <c r="R51" s="20" t="s">
        <v>481</v>
      </c>
      <c r="S51" s="18" t="s">
        <v>481</v>
      </c>
      <c r="T51" s="20" t="s">
        <v>481</v>
      </c>
      <c r="U51" s="18" t="n">
        <v>370.65181597</v>
      </c>
      <c r="V51" s="20" t="n">
        <v>6.92611257</v>
      </c>
    </row>
    <row r="52" spans="1:22">
      <c r="A52" s="15" t="s">
        <v>527</v>
      </c>
      <c r="B52" s="17" t="n">
        <v>5809</v>
      </c>
      <c r="C52" s="18">
        <f>(90.0/B52*100)</f>
        <v/>
      </c>
      <c r="D52" s="19" t="n">
        <v>5719</v>
      </c>
      <c r="E52" s="18" t="n">
        <v>470.5974033</v>
      </c>
      <c r="F52" s="20" t="n">
        <v>3.97725393</v>
      </c>
      <c r="G52" s="18" t="n">
        <v>471.19950865</v>
      </c>
      <c r="H52" s="20" t="n">
        <v>3.69503538</v>
      </c>
      <c r="I52" s="18" t="n">
        <v>473.68245588</v>
      </c>
      <c r="J52" s="20" t="n">
        <v>3.73679837</v>
      </c>
      <c r="K52" s="18" t="n">
        <v>489.41153937</v>
      </c>
      <c r="L52" s="20" t="n">
        <v>5.38928275</v>
      </c>
      <c r="M52" s="18" t="n">
        <v>396.92682724</v>
      </c>
      <c r="N52" s="20" t="n">
        <v>5.74616255</v>
      </c>
      <c r="O52" s="18" t="s">
        <v>481</v>
      </c>
      <c r="P52" s="20" t="s">
        <v>481</v>
      </c>
      <c r="Q52" s="18" t="s">
        <v>481</v>
      </c>
      <c r="R52" s="20" t="s">
        <v>481</v>
      </c>
      <c r="S52" s="18" t="s">
        <v>481</v>
      </c>
      <c r="T52" s="20" t="s">
        <v>481</v>
      </c>
      <c r="U52" s="18" t="n">
        <v>407.69625991</v>
      </c>
      <c r="V52" s="20" t="n">
        <v>8.511376759999999</v>
      </c>
    </row>
    <row r="53" spans="1:22">
      <c r="A53" s="15" t="s">
        <v>528</v>
      </c>
      <c r="B53" s="17" t="n">
        <v>5571</v>
      </c>
      <c r="C53" s="18">
        <f>(100.0/B53*100)</f>
        <v/>
      </c>
      <c r="D53" s="19" t="n">
        <v>5471</v>
      </c>
      <c r="E53" s="18" t="n">
        <v>447.7814376</v>
      </c>
      <c r="F53" s="20" t="n">
        <v>2.99445395</v>
      </c>
      <c r="G53" s="18" t="n">
        <v>445.59796635</v>
      </c>
      <c r="H53" s="20" t="n">
        <v>3.56505312</v>
      </c>
      <c r="I53" s="18" t="n">
        <v>445.4522594</v>
      </c>
      <c r="J53" s="20" t="n">
        <v>3.88699493</v>
      </c>
      <c r="K53" s="18" t="n">
        <v>435.08560967</v>
      </c>
      <c r="L53" s="20" t="n">
        <v>5.40564362</v>
      </c>
      <c r="M53" s="18" t="n">
        <v>381.39321237</v>
      </c>
      <c r="N53" s="20" t="n">
        <v>6.31804133</v>
      </c>
      <c r="O53" s="18" t="s">
        <v>481</v>
      </c>
      <c r="P53" s="20" t="s">
        <v>481</v>
      </c>
      <c r="Q53" s="18" t="s">
        <v>481</v>
      </c>
      <c r="R53" s="20" t="s">
        <v>481</v>
      </c>
      <c r="S53" s="18" t="s">
        <v>481</v>
      </c>
      <c r="T53" s="20" t="s">
        <v>481</v>
      </c>
      <c r="U53" s="18" t="n">
        <v>366.58556803</v>
      </c>
      <c r="V53" s="20" t="n">
        <v>9.011160739999999</v>
      </c>
    </row>
    <row r="54" spans="1:22">
      <c r="A54" s="15" t="s">
        <v>529</v>
      </c>
      <c r="B54" s="17" t="n">
        <v>4740</v>
      </c>
      <c r="C54" s="18">
        <f>(336.0/B54*100)</f>
        <v/>
      </c>
      <c r="D54" s="19" t="n">
        <v>4404</v>
      </c>
      <c r="E54" s="18" t="n">
        <v>338.61056063</v>
      </c>
      <c r="F54" s="20" t="n">
        <v>2.91968238</v>
      </c>
      <c r="G54" s="18" t="n">
        <v>345.15443163</v>
      </c>
      <c r="H54" s="20" t="n">
        <v>5.67667719</v>
      </c>
      <c r="I54" s="18" t="n">
        <v>333.7498789</v>
      </c>
      <c r="J54" s="20" t="n">
        <v>6.02832443</v>
      </c>
      <c r="K54" s="18" t="n">
        <v>305.52370529</v>
      </c>
      <c r="L54" s="20" t="n">
        <v>11.78726771</v>
      </c>
      <c r="M54" s="18" t="n">
        <v>282.45388762</v>
      </c>
      <c r="N54" s="20" t="n">
        <v>5.79499154</v>
      </c>
      <c r="O54" s="18" t="s">
        <v>481</v>
      </c>
      <c r="P54" s="20" t="s">
        <v>481</v>
      </c>
      <c r="Q54" s="18" t="s">
        <v>481</v>
      </c>
      <c r="R54" s="20" t="s">
        <v>481</v>
      </c>
      <c r="S54" s="18" t="s">
        <v>481</v>
      </c>
      <c r="T54" s="20" t="s">
        <v>481</v>
      </c>
      <c r="U54" s="18" t="n">
        <v>282.80924675</v>
      </c>
      <c r="V54" s="20" t="n">
        <v>5.62082164</v>
      </c>
    </row>
    <row r="55" spans="1:22">
      <c r="A55" s="15" t="s">
        <v>530</v>
      </c>
      <c r="B55" s="17" t="n">
        <v>5316</v>
      </c>
      <c r="C55" s="18">
        <f>(22.0/B55*100)</f>
        <v/>
      </c>
      <c r="D55" s="19" t="n">
        <v>5294</v>
      </c>
      <c r="E55" s="18" t="n">
        <v>402.12507468</v>
      </c>
      <c r="F55" s="20" t="n">
        <v>3.06868634</v>
      </c>
      <c r="G55" s="18" t="n">
        <v>424.20538486</v>
      </c>
      <c r="H55" s="20" t="n">
        <v>4.46901328</v>
      </c>
      <c r="I55" s="18" t="n">
        <v>400.90538485</v>
      </c>
      <c r="J55" s="20" t="n">
        <v>5.11826632</v>
      </c>
      <c r="K55" s="18" t="n">
        <v>405.05587133</v>
      </c>
      <c r="L55" s="20" t="n">
        <v>14.02184965</v>
      </c>
      <c r="M55" s="18" t="s">
        <v>481</v>
      </c>
      <c r="N55" s="20" t="s">
        <v>481</v>
      </c>
      <c r="O55" s="18" t="s">
        <v>481</v>
      </c>
      <c r="P55" s="20" t="s">
        <v>481</v>
      </c>
      <c r="Q55" s="18" t="s">
        <v>481</v>
      </c>
      <c r="R55" s="20" t="s">
        <v>481</v>
      </c>
      <c r="S55" s="18" t="n">
        <v>299.1391204</v>
      </c>
      <c r="T55" s="20" t="n">
        <v>31.61857474</v>
      </c>
      <c r="U55" s="18" t="n">
        <v>289.74659058</v>
      </c>
      <c r="V55" s="20" t="n">
        <v>10.62067985</v>
      </c>
    </row>
    <row r="56" spans="1:22">
      <c r="A56" s="15" t="s">
        <v>531</v>
      </c>
      <c r="B56" s="17" t="n">
        <v>5359</v>
      </c>
      <c r="C56" s="18">
        <f>(77.0/B56*100)</f>
        <v/>
      </c>
      <c r="D56" s="19" t="n">
        <v>5282</v>
      </c>
      <c r="E56" s="18" t="n">
        <v>568.37639261</v>
      </c>
      <c r="F56" s="20" t="n">
        <v>4.88434988</v>
      </c>
      <c r="G56" s="18" t="n">
        <v>557.2706657</v>
      </c>
      <c r="H56" s="20" t="n">
        <v>4.0003629</v>
      </c>
      <c r="I56" s="18" t="n">
        <v>546.27416997</v>
      </c>
      <c r="J56" s="20" t="n">
        <v>4.45064573</v>
      </c>
      <c r="K56" s="18" t="n">
        <v>548.41992304</v>
      </c>
      <c r="L56" s="20" t="n">
        <v>10.2209331</v>
      </c>
      <c r="M56" s="18" t="n">
        <v>522.89956135</v>
      </c>
      <c r="N56" s="20" t="n">
        <v>3.32033569</v>
      </c>
      <c r="O56" s="18" t="s">
        <v>481</v>
      </c>
      <c r="P56" s="20" t="s">
        <v>481</v>
      </c>
      <c r="Q56" s="18" t="s">
        <v>481</v>
      </c>
      <c r="R56" s="20" t="s">
        <v>481</v>
      </c>
      <c r="S56" s="18" t="s">
        <v>481</v>
      </c>
      <c r="T56" s="20" t="s">
        <v>481</v>
      </c>
      <c r="U56" s="18" t="n">
        <v>525.36446886</v>
      </c>
      <c r="V56" s="20" t="n">
        <v>15.16933954</v>
      </c>
    </row>
    <row r="57" spans="1:22">
      <c r="A57" s="15" t="s">
        <v>532</v>
      </c>
      <c r="B57" s="17" t="n">
        <v>6513</v>
      </c>
      <c r="C57" s="18">
        <f>(0.0/B57*100)</f>
        <v/>
      </c>
      <c r="D57" s="19" t="n">
        <v>6513</v>
      </c>
      <c r="E57" s="18" t="n">
        <v>383.05278244</v>
      </c>
      <c r="F57" s="20" t="n">
        <v>3.45127935</v>
      </c>
      <c r="G57" s="18" t="n">
        <v>398.30858733</v>
      </c>
      <c r="H57" s="20" t="n">
        <v>3.91601394</v>
      </c>
      <c r="I57" s="18" t="n">
        <v>380.23804819</v>
      </c>
      <c r="J57" s="20" t="n">
        <v>4.29845514</v>
      </c>
      <c r="K57" s="18" t="n">
        <v>373.97939823</v>
      </c>
      <c r="L57" s="20" t="n">
        <v>10.39724922</v>
      </c>
      <c r="M57" s="18" t="s">
        <v>481</v>
      </c>
      <c r="N57" s="20" t="s">
        <v>481</v>
      </c>
      <c r="O57" s="18" t="s">
        <v>481</v>
      </c>
      <c r="P57" s="20" t="s">
        <v>481</v>
      </c>
      <c r="Q57" s="18" t="s">
        <v>481</v>
      </c>
      <c r="R57" s="20" t="s">
        <v>481</v>
      </c>
      <c r="S57" s="18" t="n">
        <v>311.37903946</v>
      </c>
      <c r="T57" s="20" t="n">
        <v>32.96441611</v>
      </c>
      <c r="U57" s="18" t="n">
        <v>371.14349195</v>
      </c>
      <c r="V57" s="20" t="n">
        <v>13.53302416</v>
      </c>
    </row>
    <row r="58" spans="1:22">
      <c r="A58" s="15" t="s">
        <v>533</v>
      </c>
      <c r="B58" s="17" t="n">
        <v>7267</v>
      </c>
      <c r="C58" s="18">
        <f>(10.0/B58*100)</f>
        <v/>
      </c>
      <c r="D58" s="19" t="n">
        <v>7257</v>
      </c>
      <c r="E58" s="18" t="n">
        <v>378.33637234</v>
      </c>
      <c r="F58" s="20" t="n">
        <v>2.87536804</v>
      </c>
      <c r="G58" s="18" t="n">
        <v>391.62064074</v>
      </c>
      <c r="H58" s="20" t="n">
        <v>3.76247719</v>
      </c>
      <c r="I58" s="18" t="n">
        <v>393.64453056</v>
      </c>
      <c r="J58" s="20" t="n">
        <v>3.44765505</v>
      </c>
      <c r="K58" s="18" t="n">
        <v>373.05833749</v>
      </c>
      <c r="L58" s="20" t="n">
        <v>5.80115797</v>
      </c>
      <c r="M58" s="18" t="s">
        <v>481</v>
      </c>
      <c r="N58" s="20" t="s">
        <v>481</v>
      </c>
      <c r="O58" s="18" t="s">
        <v>481</v>
      </c>
      <c r="P58" s="20" t="s">
        <v>481</v>
      </c>
      <c r="Q58" s="18" t="s">
        <v>481</v>
      </c>
      <c r="R58" s="20" t="s">
        <v>481</v>
      </c>
      <c r="S58" s="18" t="n">
        <v>268.81068152</v>
      </c>
      <c r="T58" s="20" t="n">
        <v>20.1056991</v>
      </c>
      <c r="U58" s="18" t="n">
        <v>293.83678568</v>
      </c>
      <c r="V58" s="20" t="n">
        <v>20.53878421</v>
      </c>
    </row>
    <row r="59" spans="1:22">
      <c r="A59" s="15" t="s">
        <v>534</v>
      </c>
      <c r="B59" s="17" t="n">
        <v>4826</v>
      </c>
      <c r="C59" s="18">
        <f>(26.0/B59*100)</f>
        <v/>
      </c>
      <c r="D59" s="19" t="n">
        <v>4800</v>
      </c>
      <c r="E59" s="18" t="n">
        <v>360.67037889</v>
      </c>
      <c r="F59" s="20" t="n">
        <v>1.92600056</v>
      </c>
      <c r="G59" s="18" t="n">
        <v>378.11014243</v>
      </c>
      <c r="H59" s="20" t="n">
        <v>4.0374099</v>
      </c>
      <c r="I59" s="18" t="n">
        <v>360.74475177</v>
      </c>
      <c r="J59" s="20" t="n">
        <v>6.47730183</v>
      </c>
      <c r="K59" s="18" t="n">
        <v>357.93726588</v>
      </c>
      <c r="L59" s="20" t="n">
        <v>11.93969693</v>
      </c>
      <c r="M59" s="18" t="s">
        <v>481</v>
      </c>
      <c r="N59" s="20" t="s">
        <v>481</v>
      </c>
      <c r="O59" s="18" t="s">
        <v>481</v>
      </c>
      <c r="P59" s="20" t="s">
        <v>481</v>
      </c>
      <c r="Q59" s="18" t="n">
        <v>245.7972</v>
      </c>
      <c r="R59" s="20" t="n">
        <v>32.70483303</v>
      </c>
      <c r="S59" s="18" t="n">
        <v>307.57384217</v>
      </c>
      <c r="T59" s="20" t="n">
        <v>20.04997857</v>
      </c>
      <c r="U59" s="18" t="n">
        <v>279.79120854</v>
      </c>
      <c r="V59" s="20" t="n">
        <v>8.600344290000001</v>
      </c>
    </row>
    <row r="60" spans="1:22">
      <c r="A60" s="15" t="s">
        <v>535</v>
      </c>
      <c r="B60" s="17" t="n">
        <v>4546</v>
      </c>
      <c r="C60" s="18">
        <f>(15.0/B60*100)</f>
        <v/>
      </c>
      <c r="D60" s="19" t="n">
        <v>4531</v>
      </c>
      <c r="E60" s="18" t="n">
        <v>401.77017895</v>
      </c>
      <c r="F60" s="20" t="n">
        <v>4.01131063</v>
      </c>
      <c r="G60" s="18" t="n">
        <v>406.7625265</v>
      </c>
      <c r="H60" s="20" t="n">
        <v>4.71007285</v>
      </c>
      <c r="I60" s="18" t="n">
        <v>386.02625983</v>
      </c>
      <c r="J60" s="20" t="n">
        <v>7.31231146</v>
      </c>
      <c r="K60" s="18" t="n">
        <v>357.66571551</v>
      </c>
      <c r="L60" s="20" t="n">
        <v>11.27816542</v>
      </c>
      <c r="M60" s="18" t="s">
        <v>481</v>
      </c>
      <c r="N60" s="20" t="s">
        <v>481</v>
      </c>
      <c r="O60" s="18" t="s">
        <v>481</v>
      </c>
      <c r="P60" s="20" t="s">
        <v>481</v>
      </c>
      <c r="Q60" s="18" t="s">
        <v>481</v>
      </c>
      <c r="R60" s="20" t="s">
        <v>481</v>
      </c>
      <c r="S60" s="18" t="n">
        <v>303.06880385</v>
      </c>
      <c r="T60" s="20" t="n">
        <v>28.40015428</v>
      </c>
      <c r="U60" s="18" t="n">
        <v>362.20089849</v>
      </c>
      <c r="V60" s="20" t="n">
        <v>12.08815822</v>
      </c>
    </row>
    <row r="61" spans="1:22">
      <c r="A61" s="15" t="s">
        <v>536</v>
      </c>
      <c r="B61" s="17" t="n">
        <v>6525</v>
      </c>
      <c r="C61" s="18">
        <f>(157.0/B61*100)</f>
        <v/>
      </c>
      <c r="D61" s="19" t="n">
        <v>6368</v>
      </c>
      <c r="E61" s="18" t="n">
        <v>484.60222342</v>
      </c>
      <c r="F61" s="20" t="n">
        <v>2.69297758</v>
      </c>
      <c r="G61" s="18" t="n">
        <v>489.13338751</v>
      </c>
      <c r="H61" s="20" t="n">
        <v>2.95353849</v>
      </c>
      <c r="I61" s="18" t="n">
        <v>475.83469704</v>
      </c>
      <c r="J61" s="20" t="n">
        <v>3.34248506</v>
      </c>
      <c r="K61" s="18" t="n">
        <v>475.23737684</v>
      </c>
      <c r="L61" s="20" t="n">
        <v>6.20897742</v>
      </c>
      <c r="M61" s="18" t="n">
        <v>410.6859362</v>
      </c>
      <c r="N61" s="20" t="n">
        <v>8.40654574</v>
      </c>
      <c r="O61" s="18" t="s">
        <v>481</v>
      </c>
      <c r="P61" s="20" t="s">
        <v>481</v>
      </c>
      <c r="Q61" s="18" t="s">
        <v>481</v>
      </c>
      <c r="R61" s="20" t="s">
        <v>481</v>
      </c>
      <c r="S61" s="18" t="s">
        <v>481</v>
      </c>
      <c r="T61" s="20" t="s">
        <v>481</v>
      </c>
      <c r="U61" s="18" t="n">
        <v>426.68935176</v>
      </c>
      <c r="V61" s="20" t="n">
        <v>10.60007472</v>
      </c>
    </row>
    <row r="62" spans="1:22">
      <c r="A62" s="15" t="s">
        <v>537</v>
      </c>
      <c r="B62" s="17" t="n">
        <v>4476</v>
      </c>
      <c r="C62" s="18">
        <f>(3.0/B62*100)</f>
        <v/>
      </c>
      <c r="D62" s="19" t="n">
        <v>4473</v>
      </c>
      <c r="E62" s="18" t="n">
        <v>542.05492067</v>
      </c>
      <c r="F62" s="20" t="n">
        <v>2.56501344</v>
      </c>
      <c r="G62" s="18" t="n">
        <v>554.35404794</v>
      </c>
      <c r="H62" s="20" t="n">
        <v>2.27541347</v>
      </c>
      <c r="I62" s="18" t="n">
        <v>541.02853853</v>
      </c>
      <c r="J62" s="20" t="n">
        <v>2.6509438</v>
      </c>
      <c r="K62" s="18" t="n">
        <v>544.7083307</v>
      </c>
      <c r="L62" s="20" t="n">
        <v>7.20624605</v>
      </c>
      <c r="M62" s="18" t="n">
        <v>526.4345921</v>
      </c>
      <c r="N62" s="20" t="n">
        <v>4.54256942</v>
      </c>
      <c r="O62" s="18" t="s">
        <v>481</v>
      </c>
      <c r="P62" s="20" t="s">
        <v>481</v>
      </c>
      <c r="Q62" s="18" t="s">
        <v>481</v>
      </c>
      <c r="R62" s="20" t="s">
        <v>481</v>
      </c>
      <c r="S62" s="18" t="s">
        <v>481</v>
      </c>
      <c r="T62" s="20" t="s">
        <v>481</v>
      </c>
      <c r="U62" s="18" t="n">
        <v>517.49021573</v>
      </c>
      <c r="V62" s="20" t="n">
        <v>27.50442471</v>
      </c>
    </row>
    <row r="63" spans="1:22">
      <c r="A63" s="15" t="s">
        <v>538</v>
      </c>
      <c r="B63" s="17" t="n">
        <v>5324</v>
      </c>
      <c r="C63" s="18">
        <f>(13.0/B63*100)</f>
        <v/>
      </c>
      <c r="D63" s="19" t="n">
        <v>5311</v>
      </c>
      <c r="E63" s="18" t="n">
        <v>373.39426777</v>
      </c>
      <c r="F63" s="20" t="n">
        <v>2.3370568</v>
      </c>
      <c r="G63" s="18" t="n">
        <v>382.62628903</v>
      </c>
      <c r="H63" s="20" t="n">
        <v>4.212671</v>
      </c>
      <c r="I63" s="18" t="n">
        <v>365.06972782</v>
      </c>
      <c r="J63" s="20" t="n">
        <v>4.47776566</v>
      </c>
      <c r="K63" s="18" t="n">
        <v>367.28863741</v>
      </c>
      <c r="L63" s="20" t="n">
        <v>9.463277809999999</v>
      </c>
      <c r="M63" s="18" t="s">
        <v>481</v>
      </c>
      <c r="N63" s="20" t="s">
        <v>481</v>
      </c>
      <c r="O63" s="18" t="s">
        <v>481</v>
      </c>
      <c r="P63" s="20" t="s">
        <v>481</v>
      </c>
      <c r="Q63" s="18" t="s">
        <v>481</v>
      </c>
      <c r="R63" s="20" t="s">
        <v>481</v>
      </c>
      <c r="S63" s="18" t="n">
        <v>279.01472037</v>
      </c>
      <c r="T63" s="20" t="n">
        <v>39.12872146</v>
      </c>
      <c r="U63" s="18" t="n">
        <v>336.62065265</v>
      </c>
      <c r="V63" s="20" t="n">
        <v>6.38344964</v>
      </c>
    </row>
    <row r="64" spans="1:22">
      <c r="A64" s="15" t="s">
        <v>539</v>
      </c>
      <c r="B64" s="17" t="n">
        <v>3634</v>
      </c>
      <c r="C64" s="18">
        <f>(3.0/B64*100)</f>
        <v/>
      </c>
      <c r="D64" s="19" t="n">
        <v>3631</v>
      </c>
      <c r="E64" s="18" t="n">
        <v>491.88020254</v>
      </c>
      <c r="F64" s="20" t="n">
        <v>2.91378654</v>
      </c>
      <c r="G64" s="18" t="n">
        <v>489.05970106</v>
      </c>
      <c r="H64" s="20" t="n">
        <v>3.58629615</v>
      </c>
      <c r="I64" s="18" t="n">
        <v>472.94355302</v>
      </c>
      <c r="J64" s="20" t="n">
        <v>5.16649654</v>
      </c>
      <c r="K64" s="18" t="n">
        <v>452.84941724</v>
      </c>
      <c r="L64" s="20" t="n">
        <v>6.28516511</v>
      </c>
      <c r="M64" s="18" t="s">
        <v>481</v>
      </c>
      <c r="N64" s="20" t="s">
        <v>481</v>
      </c>
      <c r="O64" s="18" t="s">
        <v>481</v>
      </c>
      <c r="P64" s="20" t="s">
        <v>481</v>
      </c>
      <c r="Q64" s="18" t="s">
        <v>481</v>
      </c>
      <c r="R64" s="20" t="s">
        <v>481</v>
      </c>
      <c r="S64" s="18" t="n">
        <v>345.98902245</v>
      </c>
      <c r="T64" s="20" t="n">
        <v>45.16384477</v>
      </c>
      <c r="U64" s="18" t="n">
        <v>323.6482995</v>
      </c>
      <c r="V64" s="20" t="n">
        <v>13.09200067</v>
      </c>
    </row>
    <row r="65" spans="1:22">
      <c r="A65" s="15" t="s">
        <v>540</v>
      </c>
      <c r="B65" s="17" t="n">
        <v>5325</v>
      </c>
      <c r="C65" s="18">
        <f>(14.0/B65*100)</f>
        <v/>
      </c>
      <c r="D65" s="19" t="n">
        <v>5311</v>
      </c>
      <c r="E65" s="18" t="n">
        <v>419.13642135</v>
      </c>
      <c r="F65" s="20" t="n">
        <v>3.02944753</v>
      </c>
      <c r="G65" s="18" t="n">
        <v>434.81884412</v>
      </c>
      <c r="H65" s="20" t="n">
        <v>3.55741493</v>
      </c>
      <c r="I65" s="18" t="n">
        <v>416.19869232</v>
      </c>
      <c r="J65" s="20" t="n">
        <v>5.30293742</v>
      </c>
      <c r="K65" s="18" t="n">
        <v>393.96724893</v>
      </c>
      <c r="L65" s="20" t="n">
        <v>12.95254118</v>
      </c>
      <c r="M65" s="18" t="s">
        <v>481</v>
      </c>
      <c r="N65" s="20" t="s">
        <v>481</v>
      </c>
      <c r="O65" s="18" t="s">
        <v>481</v>
      </c>
      <c r="P65" s="20" t="s">
        <v>481</v>
      </c>
      <c r="Q65" s="18" t="n">
        <v>354.89487265</v>
      </c>
      <c r="R65" s="20" t="n">
        <v>25.97287162</v>
      </c>
      <c r="S65" s="18" t="s">
        <v>481</v>
      </c>
      <c r="T65" s="20" t="s">
        <v>481</v>
      </c>
      <c r="U65" s="18" t="n">
        <v>320.40102067</v>
      </c>
      <c r="V65" s="20" t="n">
        <v>9.83380313</v>
      </c>
    </row>
    <row r="66" spans="1:22">
      <c r="A66" s="15" t="s">
        <v>541</v>
      </c>
      <c r="B66" s="17" t="n">
        <v>5665</v>
      </c>
      <c r="C66" s="18">
        <f>(83.0/B66*100)</f>
        <v/>
      </c>
      <c r="D66" s="19" t="n">
        <v>5582</v>
      </c>
      <c r="E66" s="18" t="n">
        <v>416.95638162</v>
      </c>
      <c r="F66" s="20" t="n">
        <v>2.10179275</v>
      </c>
      <c r="G66" s="18" t="n">
        <v>435.31244126</v>
      </c>
      <c r="H66" s="20" t="n">
        <v>2.74771799</v>
      </c>
      <c r="I66" s="18" t="n">
        <v>433.47437182</v>
      </c>
      <c r="J66" s="20" t="n">
        <v>2.79724428</v>
      </c>
      <c r="K66" s="18" t="n">
        <v>454.06691192</v>
      </c>
      <c r="L66" s="20" t="n">
        <v>5.12011513</v>
      </c>
      <c r="M66" s="18" t="n">
        <v>373.42163203</v>
      </c>
      <c r="N66" s="20" t="n">
        <v>4.9087168</v>
      </c>
      <c r="O66" s="18" t="s">
        <v>481</v>
      </c>
      <c r="P66" s="20" t="s">
        <v>481</v>
      </c>
      <c r="Q66" s="18" t="s">
        <v>481</v>
      </c>
      <c r="R66" s="20" t="s">
        <v>481</v>
      </c>
      <c r="S66" s="18" t="s">
        <v>481</v>
      </c>
      <c r="T66" s="20" t="s">
        <v>481</v>
      </c>
      <c r="U66" s="18" t="n">
        <v>354.64418852</v>
      </c>
      <c r="V66" s="20" t="n">
        <v>6.78168102</v>
      </c>
    </row>
    <row r="67" spans="1:22">
      <c r="A67" s="15" t="s">
        <v>542</v>
      </c>
      <c r="B67" s="17" t="n">
        <v>6971</v>
      </c>
      <c r="C67" s="18">
        <f>(607.0/B67*100)</f>
        <v/>
      </c>
      <c r="D67" s="19" t="n">
        <v>6364</v>
      </c>
      <c r="E67" s="18" t="n">
        <v>389.9049381</v>
      </c>
      <c r="F67" s="20" t="n">
        <v>2.89474949</v>
      </c>
      <c r="G67" s="18" t="n">
        <v>410.69586033</v>
      </c>
      <c r="H67" s="20" t="n">
        <v>3.68244111</v>
      </c>
      <c r="I67" s="18" t="n">
        <v>398.83765571</v>
      </c>
      <c r="J67" s="20" t="n">
        <v>3.78098356</v>
      </c>
      <c r="K67" s="18" t="n">
        <v>399.17385594</v>
      </c>
      <c r="L67" s="20" t="n">
        <v>12.02956954</v>
      </c>
      <c r="M67" s="18" t="n">
        <v>364.05724914</v>
      </c>
      <c r="N67" s="20" t="n">
        <v>8.02751567</v>
      </c>
      <c r="O67" s="18" t="s">
        <v>481</v>
      </c>
      <c r="P67" s="20" t="s">
        <v>481</v>
      </c>
      <c r="Q67" s="18" t="s">
        <v>481</v>
      </c>
      <c r="R67" s="20" t="s">
        <v>481</v>
      </c>
      <c r="S67" s="18" t="s">
        <v>481</v>
      </c>
      <c r="T67" s="20" t="s">
        <v>481</v>
      </c>
      <c r="U67" s="18" t="n">
        <v>313.30155096</v>
      </c>
      <c r="V67" s="20" t="n">
        <v>8.48088353</v>
      </c>
    </row>
    <row r="68" spans="1:22">
      <c r="A68" s="15" t="s">
        <v>543</v>
      </c>
      <c r="B68" s="17" t="n">
        <v>12083</v>
      </c>
      <c r="C68" s="18">
        <f>(31.0/B68*100)</f>
        <v/>
      </c>
      <c r="D68" s="19" t="n">
        <v>12052</v>
      </c>
      <c r="E68" s="18" t="n">
        <v>412.7799402</v>
      </c>
      <c r="F68" s="20" t="n">
        <v>1.67473503</v>
      </c>
      <c r="G68" s="18" t="n">
        <v>424.74537169</v>
      </c>
      <c r="H68" s="20" t="n">
        <v>2.6868306</v>
      </c>
      <c r="I68" s="18" t="n">
        <v>417.20880085</v>
      </c>
      <c r="J68" s="20" t="n">
        <v>2.47638659</v>
      </c>
      <c r="K68" s="18" t="n">
        <v>392.08737989</v>
      </c>
      <c r="L68" s="20" t="n">
        <v>5.86969277</v>
      </c>
      <c r="M68" s="18" t="n">
        <v>349.12867874</v>
      </c>
      <c r="N68" s="20" t="n">
        <v>2.92799251</v>
      </c>
      <c r="O68" s="18" t="s">
        <v>481</v>
      </c>
      <c r="P68" s="20" t="s">
        <v>481</v>
      </c>
      <c r="Q68" s="18" t="s">
        <v>481</v>
      </c>
      <c r="R68" s="20" t="s">
        <v>481</v>
      </c>
      <c r="S68" s="18" t="s">
        <v>481</v>
      </c>
      <c r="T68" s="20" t="s">
        <v>481</v>
      </c>
      <c r="U68" s="18" t="n">
        <v>354.43279823</v>
      </c>
      <c r="V68" s="20" t="n">
        <v>4.51260147</v>
      </c>
    </row>
    <row r="69" spans="1:22">
      <c r="A69" s="15" t="s">
        <v>544</v>
      </c>
      <c r="B69" s="17" t="n">
        <v>4876</v>
      </c>
      <c r="C69" s="18">
        <f>(0.0/B69*100)</f>
        <v/>
      </c>
      <c r="D69" s="19" t="n">
        <v>4876</v>
      </c>
      <c r="E69" s="18" t="n">
        <v>432.91748814</v>
      </c>
      <c r="F69" s="20" t="n">
        <v>3.98103086</v>
      </c>
      <c r="G69" s="18" t="n">
        <v>455.09050846</v>
      </c>
      <c r="H69" s="20" t="n">
        <v>4.41002613</v>
      </c>
      <c r="I69" s="18" t="n">
        <v>447.20881497</v>
      </c>
      <c r="J69" s="20" t="n">
        <v>4.48336024</v>
      </c>
      <c r="K69" s="18" t="n">
        <v>452.67584911</v>
      </c>
      <c r="L69" s="20" t="n">
        <v>8.4225742</v>
      </c>
      <c r="M69" s="18" t="s">
        <v>481</v>
      </c>
      <c r="N69" s="20" t="s">
        <v>481</v>
      </c>
      <c r="O69" s="18" t="s">
        <v>481</v>
      </c>
      <c r="P69" s="20" t="s">
        <v>481</v>
      </c>
      <c r="Q69" s="18" t="s">
        <v>481</v>
      </c>
      <c r="R69" s="20" t="s">
        <v>481</v>
      </c>
      <c r="S69" s="18" t="s">
        <v>481</v>
      </c>
      <c r="T69" s="20" t="s">
        <v>481</v>
      </c>
      <c r="U69" s="18" t="n">
        <v>428.93179207</v>
      </c>
      <c r="V69" s="20" t="n">
        <v>36.76415591</v>
      </c>
    </row>
    <row r="70" spans="1:22">
      <c r="A70" s="15" t="s">
        <v>545</v>
      </c>
      <c r="B70" s="17" t="n">
        <v>6036</v>
      </c>
      <c r="C70" s="18">
        <f>(223.0/B70*100)</f>
        <v/>
      </c>
      <c r="D70" s="19" t="n">
        <v>5813</v>
      </c>
      <c r="E70" s="18" t="n">
        <v>499.42498344</v>
      </c>
      <c r="F70" s="20" t="n">
        <v>3.72338173</v>
      </c>
      <c r="G70" s="18" t="n">
        <v>504.03338965</v>
      </c>
      <c r="H70" s="20" t="n">
        <v>3.9807231</v>
      </c>
      <c r="I70" s="18" t="n">
        <v>493.59737068</v>
      </c>
      <c r="J70" s="20" t="n">
        <v>4.64782851</v>
      </c>
      <c r="K70" s="18" t="n">
        <v>493.60340488</v>
      </c>
      <c r="L70" s="20" t="n">
        <v>7.78584413</v>
      </c>
      <c r="M70" s="18" t="n">
        <v>453.96563007</v>
      </c>
      <c r="N70" s="20" t="n">
        <v>8.59509132</v>
      </c>
      <c r="O70" s="18" t="s">
        <v>481</v>
      </c>
      <c r="P70" s="20" t="s">
        <v>481</v>
      </c>
      <c r="Q70" s="18" t="s">
        <v>481</v>
      </c>
      <c r="R70" s="20" t="s">
        <v>481</v>
      </c>
      <c r="S70" s="18" t="s">
        <v>481</v>
      </c>
      <c r="T70" s="20" t="s">
        <v>481</v>
      </c>
      <c r="U70" s="18" t="n">
        <v>446.59204311</v>
      </c>
      <c r="V70" s="20" t="n">
        <v>8.953022860000001</v>
      </c>
    </row>
    <row r="71" spans="1:22">
      <c r="A71" s="15" t="s">
        <v>546</v>
      </c>
      <c r="B71" s="17" t="n">
        <v>6115</v>
      </c>
      <c r="C71" s="18">
        <f>(29.0/B71*100)</f>
        <v/>
      </c>
      <c r="D71" s="19" t="n">
        <v>6086</v>
      </c>
      <c r="E71" s="18" t="n">
        <v>577.58363789</v>
      </c>
      <c r="F71" s="20" t="n">
        <v>2.41274381</v>
      </c>
      <c r="G71" s="18" t="n">
        <v>571.09367323</v>
      </c>
      <c r="H71" s="20" t="n">
        <v>2.42577211</v>
      </c>
      <c r="I71" s="18" t="n">
        <v>559.89750283</v>
      </c>
      <c r="J71" s="20" t="n">
        <v>3.47627884</v>
      </c>
      <c r="K71" s="18" t="n">
        <v>549.92435729</v>
      </c>
      <c r="L71" s="20" t="n">
        <v>7.25626013</v>
      </c>
      <c r="M71" s="18" t="n">
        <v>466.42208156</v>
      </c>
      <c r="N71" s="20" t="n">
        <v>7.0519855</v>
      </c>
      <c r="O71" s="18" t="s">
        <v>481</v>
      </c>
      <c r="P71" s="20" t="s">
        <v>481</v>
      </c>
      <c r="Q71" s="18" t="s">
        <v>481</v>
      </c>
      <c r="R71" s="20" t="s">
        <v>481</v>
      </c>
      <c r="S71" s="18" t="s">
        <v>481</v>
      </c>
      <c r="T71" s="20" t="s">
        <v>481</v>
      </c>
      <c r="U71" s="18" t="n">
        <v>492.18848854</v>
      </c>
      <c r="V71" s="20" t="n">
        <v>29.94960183</v>
      </c>
    </row>
    <row r="72" spans="1:22">
      <c r="A72" s="15" t="s">
        <v>547</v>
      </c>
      <c r="B72" s="17" t="n">
        <v>7708</v>
      </c>
      <c r="C72" s="18">
        <f>(5.0/B72*100)</f>
        <v/>
      </c>
      <c r="D72" s="19" t="n">
        <v>7703</v>
      </c>
      <c r="E72" s="18" t="n">
        <v>554.74255653</v>
      </c>
      <c r="F72" s="20" t="n">
        <v>3.98841902</v>
      </c>
      <c r="G72" s="18" t="n">
        <v>551.3533817700001</v>
      </c>
      <c r="H72" s="20" t="n">
        <v>3.29771943</v>
      </c>
      <c r="I72" s="18" t="n">
        <v>537.44958575</v>
      </c>
      <c r="J72" s="20" t="n">
        <v>5.06592426</v>
      </c>
      <c r="K72" s="18" t="n">
        <v>535.30644313</v>
      </c>
      <c r="L72" s="20" t="n">
        <v>9.15180037</v>
      </c>
      <c r="M72" s="18" t="n">
        <v>471.30502175</v>
      </c>
      <c r="N72" s="20" t="n">
        <v>9.64724719</v>
      </c>
      <c r="O72" s="18" t="s">
        <v>481</v>
      </c>
      <c r="P72" s="20" t="s">
        <v>481</v>
      </c>
      <c r="Q72" s="18" t="s">
        <v>481</v>
      </c>
      <c r="R72" s="20" t="s">
        <v>481</v>
      </c>
      <c r="S72" s="18" t="s">
        <v>481</v>
      </c>
      <c r="T72" s="20" t="s">
        <v>481</v>
      </c>
      <c r="U72" s="18" t="n">
        <v>434.17214528</v>
      </c>
      <c r="V72" s="20" t="n">
        <v>43.31688682</v>
      </c>
    </row>
    <row r="73" spans="1:22">
      <c r="A73" s="15" t="s">
        <v>548</v>
      </c>
      <c r="B73" s="17" t="n">
        <v>8249</v>
      </c>
      <c r="C73" s="18">
        <f>(178.0/B73*100)</f>
        <v/>
      </c>
      <c r="D73" s="19" t="n">
        <v>8071</v>
      </c>
      <c r="E73" s="18" t="n">
        <v>418.89292308</v>
      </c>
      <c r="F73" s="20" t="n">
        <v>3.70803196</v>
      </c>
      <c r="G73" s="18" t="n">
        <v>429.16125273</v>
      </c>
      <c r="H73" s="20" t="n">
        <v>3.9483962</v>
      </c>
      <c r="I73" s="18" t="n">
        <v>414.47764637</v>
      </c>
      <c r="J73" s="20" t="n">
        <v>5.07178893</v>
      </c>
      <c r="K73" s="18" t="n">
        <v>417.56641522</v>
      </c>
      <c r="L73" s="20" t="n">
        <v>11.23015903</v>
      </c>
      <c r="M73" s="18" t="n">
        <v>377.03950285</v>
      </c>
      <c r="N73" s="20" t="n">
        <v>4.79251474</v>
      </c>
      <c r="O73" s="18" t="s">
        <v>481</v>
      </c>
      <c r="P73" s="20" t="s">
        <v>481</v>
      </c>
      <c r="Q73" s="18" t="s">
        <v>481</v>
      </c>
      <c r="R73" s="20" t="s">
        <v>481</v>
      </c>
      <c r="S73" s="18" t="s">
        <v>481</v>
      </c>
      <c r="T73" s="20" t="s">
        <v>481</v>
      </c>
      <c r="U73" s="18" t="n">
        <v>386.62838853</v>
      </c>
      <c r="V73" s="20" t="n">
        <v>12.29140211</v>
      </c>
    </row>
    <row r="74" spans="1:22">
      <c r="A74" s="15" t="s">
        <v>549</v>
      </c>
      <c r="B74" s="17" t="n">
        <v>4692</v>
      </c>
      <c r="C74" s="18">
        <f>(82.0/B74*100)</f>
        <v/>
      </c>
      <c r="D74" s="19" t="n">
        <v>4610</v>
      </c>
      <c r="E74" s="18" t="n">
        <v>419.04862632</v>
      </c>
      <c r="F74" s="20" t="n">
        <v>2.49376857</v>
      </c>
      <c r="G74" s="18" t="n">
        <v>430.0332176</v>
      </c>
      <c r="H74" s="20" t="n">
        <v>3.39427671</v>
      </c>
      <c r="I74" s="18" t="n">
        <v>422.17405605</v>
      </c>
      <c r="J74" s="20" t="n">
        <v>3.58349507</v>
      </c>
      <c r="K74" s="18" t="n">
        <v>410.22774393</v>
      </c>
      <c r="L74" s="20" t="n">
        <v>7.35865302</v>
      </c>
      <c r="M74" s="18" t="s">
        <v>481</v>
      </c>
      <c r="N74" s="20" t="s">
        <v>481</v>
      </c>
      <c r="O74" s="18" t="s">
        <v>481</v>
      </c>
      <c r="P74" s="20" t="s">
        <v>481</v>
      </c>
      <c r="Q74" s="18" t="n">
        <v>364.6695</v>
      </c>
      <c r="R74" s="20" t="n">
        <v>45.49901486</v>
      </c>
      <c r="S74" s="18" t="n">
        <v>363.63747549</v>
      </c>
      <c r="T74" s="20" t="n">
        <v>24.35384755</v>
      </c>
      <c r="U74" s="18" t="n">
        <v>356.12038869</v>
      </c>
      <c r="V74" s="20" t="n">
        <v>7.2395389</v>
      </c>
    </row>
    <row r="75" spans="1:22">
      <c r="A75" s="15" t="s">
        <v>550</v>
      </c>
      <c r="B75" s="17" t="n">
        <v>5375</v>
      </c>
      <c r="C75" s="18">
        <f>(270.0/B75*100)</f>
        <v/>
      </c>
      <c r="D75" s="19" t="n">
        <v>5105</v>
      </c>
      <c r="E75" s="18" t="n">
        <v>357.31537137</v>
      </c>
      <c r="F75" s="20" t="n">
        <v>3.4155934</v>
      </c>
      <c r="G75" s="18" t="n">
        <v>384.88613631</v>
      </c>
      <c r="H75" s="20" t="n">
        <v>3.80500025</v>
      </c>
      <c r="I75" s="18" t="n">
        <v>388.3063506</v>
      </c>
      <c r="J75" s="20" t="n">
        <v>4.30590368</v>
      </c>
      <c r="K75" s="18" t="n">
        <v>366.41684028</v>
      </c>
      <c r="L75" s="20" t="n">
        <v>6.52457145</v>
      </c>
      <c r="M75" s="18" t="n">
        <v>327.95996535</v>
      </c>
      <c r="N75" s="20" t="n">
        <v>7.42840697</v>
      </c>
      <c r="O75" s="18" t="s">
        <v>481</v>
      </c>
      <c r="P75" s="20" t="s">
        <v>481</v>
      </c>
      <c r="Q75" s="18" t="s">
        <v>481</v>
      </c>
      <c r="R75" s="20" t="s">
        <v>481</v>
      </c>
      <c r="S75" s="18" t="s">
        <v>481</v>
      </c>
      <c r="T75" s="20" t="s">
        <v>481</v>
      </c>
      <c r="U75" s="18" t="n">
        <v>334.52298392</v>
      </c>
      <c r="V75" s="20" t="n">
        <v>6.93322484</v>
      </c>
    </row>
    <row r="76" spans="1:22">
      <c r="A76" s="15" t="s">
        <v>551</v>
      </c>
      <c r="B76" s="17" t="n">
        <v>14167</v>
      </c>
      <c r="C76" s="18">
        <f>(234.0/B76*100)</f>
        <v/>
      </c>
      <c r="D76" s="19" t="n">
        <v>13933</v>
      </c>
      <c r="E76" s="18" t="n">
        <v>427.51138206</v>
      </c>
      <c r="F76" s="20" t="n">
        <v>2.71371224</v>
      </c>
      <c r="G76" s="18" t="n">
        <v>442.08762481</v>
      </c>
      <c r="H76" s="20" t="n">
        <v>2.9237861</v>
      </c>
      <c r="I76" s="18" t="n">
        <v>437.59919956</v>
      </c>
      <c r="J76" s="20" t="n">
        <v>3.92012586</v>
      </c>
      <c r="K76" s="18" t="n">
        <v>419.13487145</v>
      </c>
      <c r="L76" s="20" t="n">
        <v>5.22508056</v>
      </c>
      <c r="M76" s="18" t="n">
        <v>403.01903176</v>
      </c>
      <c r="N76" s="20" t="n">
        <v>4.98924097</v>
      </c>
      <c r="O76" s="18" t="s">
        <v>481</v>
      </c>
      <c r="P76" s="20" t="s">
        <v>481</v>
      </c>
      <c r="Q76" s="18" t="s">
        <v>481</v>
      </c>
      <c r="R76" s="20" t="s">
        <v>481</v>
      </c>
      <c r="S76" s="18" t="s">
        <v>481</v>
      </c>
      <c r="T76" s="20" t="s">
        <v>481</v>
      </c>
      <c r="U76" s="18" t="n">
        <v>373.13139888</v>
      </c>
      <c r="V76" s="20" t="n">
        <v>7.78947645</v>
      </c>
    </row>
    <row r="77" spans="1:22">
      <c r="A77" s="15" t="s">
        <v>552</v>
      </c>
      <c r="B77" s="17" t="n">
        <v>6062</v>
      </c>
      <c r="C77" s="18">
        <f>(238.0/B77*100)</f>
        <v/>
      </c>
      <c r="D77" s="19" t="n">
        <v>5824</v>
      </c>
      <c r="E77" s="18" t="n">
        <v>414.64940011</v>
      </c>
      <c r="F77" s="20" t="n">
        <v>3.37855641</v>
      </c>
      <c r="G77" s="18" t="n">
        <v>446.86183493</v>
      </c>
      <c r="H77" s="20" t="n">
        <v>3.7445613</v>
      </c>
      <c r="I77" s="18" t="n">
        <v>443.49446682</v>
      </c>
      <c r="J77" s="20" t="n">
        <v>4.21735881</v>
      </c>
      <c r="K77" s="18" t="n">
        <v>427.75809558</v>
      </c>
      <c r="L77" s="20" t="n">
        <v>8.360728610000001</v>
      </c>
      <c r="M77" s="18" t="n">
        <v>371.88816463</v>
      </c>
      <c r="N77" s="20" t="n">
        <v>4.68585368</v>
      </c>
      <c r="O77" s="18" t="s">
        <v>481</v>
      </c>
      <c r="P77" s="20" t="s">
        <v>481</v>
      </c>
      <c r="Q77" s="18" t="s">
        <v>481</v>
      </c>
      <c r="R77" s="20" t="s">
        <v>481</v>
      </c>
      <c r="S77" s="18" t="s">
        <v>481</v>
      </c>
      <c r="T77" s="20" t="s">
        <v>481</v>
      </c>
      <c r="U77" s="18" t="n">
        <v>370.26215655</v>
      </c>
      <c r="V77" s="20" t="n">
        <v>4.79709379</v>
      </c>
    </row>
    <row r="78" spans="1:22">
      <c r="A78" s="15" t="s">
        <v>553</v>
      </c>
      <c r="B78" s="17" t="n">
        <v>5826</v>
      </c>
      <c r="C78" s="18">
        <f>(0.0/B78*100)</f>
        <v/>
      </c>
      <c r="D78" s="19" t="n">
        <v>5826</v>
      </c>
      <c r="E78" s="18" t="n">
        <v>503.06452818</v>
      </c>
      <c r="F78" s="20" t="n">
        <v>4.65909776</v>
      </c>
      <c r="G78" s="18" t="n">
        <v>486.83750511</v>
      </c>
      <c r="H78" s="20" t="n">
        <v>5.04356419</v>
      </c>
      <c r="I78" s="18" t="n">
        <v>469.8308091</v>
      </c>
      <c r="J78" s="20" t="n">
        <v>7.15981002</v>
      </c>
      <c r="K78" s="18" t="n">
        <v>469.14987836</v>
      </c>
      <c r="L78" s="20" t="n">
        <v>16.05988687</v>
      </c>
      <c r="M78" s="18" t="s">
        <v>481</v>
      </c>
      <c r="N78" s="20" t="s">
        <v>481</v>
      </c>
      <c r="O78" s="18" t="s">
        <v>481</v>
      </c>
      <c r="P78" s="20" t="s">
        <v>481</v>
      </c>
      <c r="Q78" s="18" t="n">
        <v>390.3611</v>
      </c>
      <c r="R78" s="20" t="n">
        <v>35.81002551</v>
      </c>
      <c r="S78" s="18" t="n">
        <v>397.61789631</v>
      </c>
      <c r="T78" s="20" t="n">
        <v>46.522432</v>
      </c>
      <c r="U78" s="18" t="n">
        <v>414.52263333</v>
      </c>
      <c r="V78" s="20" t="n">
        <v>31.72067668</v>
      </c>
    </row>
    <row customHeight="1" ht="25" r="79" spans="1:22">
      <c r="A79" s="15" t="s">
        <v>554</v>
      </c>
      <c r="B79" s="17" t="n">
        <v>1657</v>
      </c>
      <c r="C79" s="18">
        <f>(41.0/B79*100)</f>
        <v/>
      </c>
      <c r="D79" s="19" t="n">
        <v>1616</v>
      </c>
      <c r="E79" s="18" t="n">
        <v>446.12252776</v>
      </c>
      <c r="F79" s="20" t="n">
        <v>7.42807988</v>
      </c>
      <c r="G79" s="18" t="n">
        <v>463.75702899</v>
      </c>
      <c r="H79" s="20" t="n">
        <v>8.59271399</v>
      </c>
      <c r="I79" s="18" t="n">
        <v>467.37351802</v>
      </c>
      <c r="J79" s="20" t="n">
        <v>7.95563695</v>
      </c>
      <c r="K79" s="18" t="n">
        <v>469.59122996</v>
      </c>
      <c r="L79" s="20" t="n">
        <v>12.15517425</v>
      </c>
      <c r="M79" s="18" t="s">
        <v>481</v>
      </c>
      <c r="N79" s="20" t="s">
        <v>481</v>
      </c>
      <c r="O79" s="18" t="s">
        <v>481</v>
      </c>
      <c r="P79" s="20" t="s">
        <v>481</v>
      </c>
      <c r="Q79" s="18" t="s">
        <v>481</v>
      </c>
      <c r="R79" s="20" t="s">
        <v>481</v>
      </c>
      <c r="S79" s="18" t="s">
        <v>481</v>
      </c>
      <c r="T79" s="20" t="s">
        <v>481</v>
      </c>
      <c r="U79" s="18" t="n">
        <v>350.64322613</v>
      </c>
      <c r="V79" s="20" t="n">
        <v>20.42947747</v>
      </c>
    </row>
    <row r="80" spans="1:22">
      <c r="A80" s="15" t="s">
        <v>555</v>
      </c>
      <c r="B80" s="17" t="n">
        <v>7841</v>
      </c>
      <c r="C80" s="18">
        <f>(0.0/B80*100)</f>
        <v/>
      </c>
      <c r="D80" s="19" t="n">
        <v>7841</v>
      </c>
      <c r="E80" s="18" t="n">
        <v>464.33074827</v>
      </c>
      <c r="F80" s="20" t="n">
        <v>4.39495612</v>
      </c>
      <c r="G80" s="18" t="n">
        <v>452.06387035</v>
      </c>
      <c r="H80" s="20" t="n">
        <v>5.17849703</v>
      </c>
      <c r="I80" s="18" t="n">
        <v>462.72032799</v>
      </c>
      <c r="J80" s="20" t="n">
        <v>6.27497315</v>
      </c>
      <c r="K80" s="18" t="n">
        <v>438.62003396</v>
      </c>
      <c r="L80" s="20" t="n">
        <v>14.04372046</v>
      </c>
      <c r="M80" s="18" t="s">
        <v>481</v>
      </c>
      <c r="N80" s="20" t="s">
        <v>481</v>
      </c>
      <c r="O80" s="18" t="s">
        <v>481</v>
      </c>
      <c r="P80" s="20" t="s">
        <v>481</v>
      </c>
      <c r="Q80" s="18" t="s">
        <v>481</v>
      </c>
      <c r="R80" s="20" t="s">
        <v>481</v>
      </c>
      <c r="S80" s="18" t="s">
        <v>481</v>
      </c>
      <c r="T80" s="20" t="s">
        <v>481</v>
      </c>
      <c r="U80" s="18" t="n">
        <v>440.88211136</v>
      </c>
      <c r="V80" s="20" t="n">
        <v>44.91914541</v>
      </c>
    </row>
    <row r="81" spans="1:22">
      <c r="A81" s="23" t="s">
        <v>556</v>
      </c>
      <c r="B81" s="17" t="n">
        <v>8861</v>
      </c>
      <c r="C81" s="18">
        <f>(82.0/B81*100)</f>
        <v/>
      </c>
      <c r="D81" s="19" t="n">
        <v>8779</v>
      </c>
      <c r="E81" s="18" t="n">
        <v>448.78574089</v>
      </c>
      <c r="F81" s="20" t="n">
        <v>3.75486408</v>
      </c>
      <c r="G81" s="18" t="n">
        <v>459.71010675</v>
      </c>
      <c r="H81" s="20" t="n">
        <v>3.89666343</v>
      </c>
      <c r="I81" s="18" t="n">
        <v>448.5173207</v>
      </c>
      <c r="J81" s="20" t="n">
        <v>5.03690493</v>
      </c>
      <c r="K81" s="18" t="n">
        <v>437.1018658</v>
      </c>
      <c r="L81" s="20" t="n">
        <v>12.24620971</v>
      </c>
      <c r="M81" s="18" t="n">
        <v>398.96231336</v>
      </c>
      <c r="N81" s="20" t="n">
        <v>5.16401149</v>
      </c>
      <c r="O81" s="18" t="s">
        <v>481</v>
      </c>
      <c r="P81" s="20" t="s">
        <v>481</v>
      </c>
      <c r="Q81" s="18" t="s">
        <v>481</v>
      </c>
      <c r="R81" s="20" t="s">
        <v>481</v>
      </c>
      <c r="S81" s="18" t="s">
        <v>481</v>
      </c>
      <c r="T81" s="20" t="s">
        <v>481</v>
      </c>
      <c r="U81" s="18" t="n">
        <v>374.13077834</v>
      </c>
      <c r="V81" s="20" t="n">
        <v>19.50166171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805</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455.38167826</v>
      </c>
      <c r="F7" s="20" t="n">
        <v>5.42356365</v>
      </c>
      <c r="G7" s="18" t="n">
        <v>476.89320244</v>
      </c>
      <c r="H7" s="20" t="n">
        <v>2.62915145</v>
      </c>
      <c r="I7" s="18" t="n">
        <v>508.14335211</v>
      </c>
      <c r="J7" s="20" t="n">
        <v>2.44246696</v>
      </c>
      <c r="K7" s="18" t="n">
        <v>530.65571297</v>
      </c>
      <c r="L7" s="20" t="n">
        <v>2.84316566</v>
      </c>
      <c r="M7" s="18" t="n">
        <v>447.9744125</v>
      </c>
      <c r="N7" s="20" t="n">
        <v>3.96785557</v>
      </c>
      <c r="O7" s="18" t="s">
        <v>481</v>
      </c>
      <c r="P7" s="20" t="s">
        <v>481</v>
      </c>
      <c r="Q7" s="18" t="s">
        <v>481</v>
      </c>
      <c r="R7" s="20" t="s">
        <v>481</v>
      </c>
      <c r="S7" s="18" t="s">
        <v>481</v>
      </c>
      <c r="T7" s="20" t="s">
        <v>481</v>
      </c>
      <c r="U7" s="18" t="n">
        <v>468.64699291</v>
      </c>
      <c r="V7" s="20" t="n">
        <v>7.55330176</v>
      </c>
    </row>
    <row r="8" spans="1:22">
      <c r="A8" s="15" t="s">
        <v>483</v>
      </c>
      <c r="B8" s="17" t="n">
        <v>7007</v>
      </c>
      <c r="C8" s="18">
        <f>(99.0/B8*100)</f>
        <v/>
      </c>
      <c r="D8" s="19" t="n">
        <v>6908</v>
      </c>
      <c r="E8" s="18" t="n">
        <v>480.4604062</v>
      </c>
      <c r="F8" s="20" t="n">
        <v>4.76526521</v>
      </c>
      <c r="G8" s="18" t="n">
        <v>510.37252438</v>
      </c>
      <c r="H8" s="20" t="n">
        <v>3.92430598</v>
      </c>
      <c r="I8" s="18" t="n">
        <v>523.64919725</v>
      </c>
      <c r="J8" s="20" t="n">
        <v>4.38840727</v>
      </c>
      <c r="K8" s="18" t="n">
        <v>533.01263479</v>
      </c>
      <c r="L8" s="20" t="n">
        <v>4.43027478</v>
      </c>
      <c r="M8" s="18" t="n">
        <v>436.4198708</v>
      </c>
      <c r="N8" s="20" t="n">
        <v>3.89765197</v>
      </c>
      <c r="O8" s="18" t="s">
        <v>481</v>
      </c>
      <c r="P8" s="20" t="s">
        <v>481</v>
      </c>
      <c r="Q8" s="18" t="n">
        <v>301.63126691</v>
      </c>
      <c r="R8" s="20" t="n">
        <v>25.14921031</v>
      </c>
      <c r="S8" s="18" t="s">
        <v>481</v>
      </c>
      <c r="T8" s="20" t="s">
        <v>481</v>
      </c>
      <c r="U8" s="18" t="n">
        <v>435.64402181</v>
      </c>
      <c r="V8" s="20" t="n">
        <v>8.208483060000001</v>
      </c>
    </row>
    <row r="9" spans="1:22">
      <c r="A9" s="15" t="s">
        <v>484</v>
      </c>
      <c r="B9" s="17" t="n">
        <v>9651</v>
      </c>
      <c r="C9" s="18">
        <f>(557.0/B9*100)</f>
        <v/>
      </c>
      <c r="D9" s="19" t="n">
        <v>9094</v>
      </c>
      <c r="E9" s="18" t="n">
        <v>496.3018804</v>
      </c>
      <c r="F9" s="20" t="n">
        <v>3.43482492</v>
      </c>
      <c r="G9" s="18" t="n">
        <v>525.93623313</v>
      </c>
      <c r="H9" s="20" t="n">
        <v>2.38439031</v>
      </c>
      <c r="I9" s="18" t="n">
        <v>542.72683188</v>
      </c>
      <c r="J9" s="20" t="n">
        <v>3.0390846</v>
      </c>
      <c r="K9" s="18" t="n">
        <v>530.30388183</v>
      </c>
      <c r="L9" s="20" t="n">
        <v>4.72086593</v>
      </c>
      <c r="M9" s="18" t="n">
        <v>416.22075865</v>
      </c>
      <c r="N9" s="20" t="n">
        <v>6.04975957</v>
      </c>
      <c r="O9" s="18" t="s">
        <v>481</v>
      </c>
      <c r="P9" s="20" t="s">
        <v>481</v>
      </c>
      <c r="Q9" s="18" t="n">
        <v>357.98454354</v>
      </c>
      <c r="R9" s="20" t="n">
        <v>11.51846445</v>
      </c>
      <c r="S9" s="18" t="s">
        <v>481</v>
      </c>
      <c r="T9" s="20" t="s">
        <v>481</v>
      </c>
      <c r="U9" s="18" t="n">
        <v>430.28849306</v>
      </c>
      <c r="V9" s="20" t="n">
        <v>5.46311136</v>
      </c>
    </row>
    <row r="10" spans="1:22">
      <c r="A10" s="15" t="s">
        <v>485</v>
      </c>
      <c r="B10" s="17" t="n">
        <v>20058</v>
      </c>
      <c r="C10" s="18">
        <f>(553.0/B10*100)</f>
        <v/>
      </c>
      <c r="D10" s="19" t="n">
        <v>19505</v>
      </c>
      <c r="E10" s="18" t="n">
        <v>485.29625735</v>
      </c>
      <c r="F10" s="20" t="n">
        <v>4.76521213</v>
      </c>
      <c r="G10" s="18" t="n">
        <v>492.65890981</v>
      </c>
      <c r="H10" s="20" t="n">
        <v>2.96092828</v>
      </c>
      <c r="I10" s="18" t="n">
        <v>518.70005199</v>
      </c>
      <c r="J10" s="20" t="n">
        <v>2.53394279</v>
      </c>
      <c r="K10" s="18" t="n">
        <v>547.13002485</v>
      </c>
      <c r="L10" s="20" t="n">
        <v>3.07375836</v>
      </c>
      <c r="M10" s="18" t="n">
        <v>457.66484393</v>
      </c>
      <c r="N10" s="20" t="n">
        <v>6.03159435</v>
      </c>
      <c r="O10" s="18" t="s">
        <v>481</v>
      </c>
      <c r="P10" s="20" t="s">
        <v>481</v>
      </c>
      <c r="Q10" s="18" t="s">
        <v>481</v>
      </c>
      <c r="R10" s="20" t="s">
        <v>481</v>
      </c>
      <c r="S10" s="18" t="s">
        <v>481</v>
      </c>
      <c r="T10" s="20" t="s">
        <v>481</v>
      </c>
      <c r="U10" s="18" t="n">
        <v>454.69237797</v>
      </c>
      <c r="V10" s="20" t="n">
        <v>9.03480852</v>
      </c>
    </row>
    <row r="11" spans="1:22">
      <c r="A11" s="15" t="s">
        <v>486</v>
      </c>
      <c r="B11" s="17" t="n">
        <v>7053</v>
      </c>
      <c r="C11" s="18">
        <f>(136.0/B11*100)</f>
        <v/>
      </c>
      <c r="D11" s="19" t="n">
        <v>6917</v>
      </c>
      <c r="E11" s="18" t="n">
        <v>402.28846307</v>
      </c>
      <c r="F11" s="20" t="n">
        <v>4.68604911</v>
      </c>
      <c r="G11" s="18" t="n">
        <v>419.73592017</v>
      </c>
      <c r="H11" s="20" t="n">
        <v>2.95286885</v>
      </c>
      <c r="I11" s="18" t="n">
        <v>439.05525242</v>
      </c>
      <c r="J11" s="20" t="n">
        <v>3.4798071</v>
      </c>
      <c r="K11" s="18" t="n">
        <v>449.3431001</v>
      </c>
      <c r="L11" s="20" t="n">
        <v>3.92730764</v>
      </c>
      <c r="M11" s="18" t="n">
        <v>381.61604453</v>
      </c>
      <c r="N11" s="20" t="n">
        <v>5.27695564</v>
      </c>
      <c r="O11" s="18" t="s">
        <v>481</v>
      </c>
      <c r="P11" s="20" t="s">
        <v>481</v>
      </c>
      <c r="Q11" s="18" t="s">
        <v>481</v>
      </c>
      <c r="R11" s="20" t="s">
        <v>481</v>
      </c>
      <c r="S11" s="18" t="s">
        <v>481</v>
      </c>
      <c r="T11" s="20" t="s">
        <v>481</v>
      </c>
      <c r="U11" s="18" t="n">
        <v>385.45160661</v>
      </c>
      <c r="V11" s="20" t="n">
        <v>8.160540879999999</v>
      </c>
    </row>
    <row r="12" spans="1:22">
      <c r="A12" s="15" t="s">
        <v>487</v>
      </c>
      <c r="B12" s="17" t="n">
        <v>6894</v>
      </c>
      <c r="C12" s="18">
        <f>(59.0/B12*100)</f>
        <v/>
      </c>
      <c r="D12" s="19" t="n">
        <v>6835</v>
      </c>
      <c r="E12" s="18" t="n">
        <v>480.06777306</v>
      </c>
      <c r="F12" s="20" t="n">
        <v>3.51336523</v>
      </c>
      <c r="G12" s="18" t="n">
        <v>499.15475029</v>
      </c>
      <c r="H12" s="20" t="n">
        <v>2.76729588</v>
      </c>
      <c r="I12" s="18" t="n">
        <v>518.57027886</v>
      </c>
      <c r="J12" s="20" t="n">
        <v>3.78636086</v>
      </c>
      <c r="K12" s="18" t="n">
        <v>508.56109472</v>
      </c>
      <c r="L12" s="20" t="n">
        <v>4.94330238</v>
      </c>
      <c r="M12" s="18" t="n">
        <v>424.64340274</v>
      </c>
      <c r="N12" s="20" t="n">
        <v>6.97346529</v>
      </c>
      <c r="O12" s="18" t="s">
        <v>481</v>
      </c>
      <c r="P12" s="20" t="s">
        <v>481</v>
      </c>
      <c r="Q12" s="18" t="n">
        <v>340.98506961</v>
      </c>
      <c r="R12" s="20" t="n">
        <v>12.52444664</v>
      </c>
      <c r="S12" s="18" t="s">
        <v>481</v>
      </c>
      <c r="T12" s="20" t="s">
        <v>481</v>
      </c>
      <c r="U12" s="18" t="n">
        <v>421.8731664</v>
      </c>
      <c r="V12" s="20" t="n">
        <v>10.28304211</v>
      </c>
    </row>
    <row r="13" spans="1:22">
      <c r="A13" s="15" t="s">
        <v>488</v>
      </c>
      <c r="B13" s="17" t="n">
        <v>7161</v>
      </c>
      <c r="C13" s="18">
        <f>(168.0/B13*100)</f>
        <v/>
      </c>
      <c r="D13" s="19" t="n">
        <v>6993</v>
      </c>
      <c r="E13" s="18" t="n">
        <v>494.67451778</v>
      </c>
      <c r="F13" s="20" t="n">
        <v>4.61545837</v>
      </c>
      <c r="G13" s="18" t="n">
        <v>507.87582638</v>
      </c>
      <c r="H13" s="20" t="n">
        <v>2.68504068</v>
      </c>
      <c r="I13" s="18" t="n">
        <v>529.28281511</v>
      </c>
      <c r="J13" s="20" t="n">
        <v>3.03315162</v>
      </c>
      <c r="K13" s="18" t="n">
        <v>533.76632494</v>
      </c>
      <c r="L13" s="20" t="n">
        <v>4.52599254</v>
      </c>
      <c r="M13" s="18" t="n">
        <v>455.80166196</v>
      </c>
      <c r="N13" s="20" t="n">
        <v>7.99019283</v>
      </c>
      <c r="O13" s="18" t="s">
        <v>481</v>
      </c>
      <c r="P13" s="20" t="s">
        <v>481</v>
      </c>
      <c r="Q13" s="18" t="n">
        <v>447.51533769</v>
      </c>
      <c r="R13" s="20" t="n">
        <v>5.97365007</v>
      </c>
      <c r="S13" s="18" t="s">
        <v>481</v>
      </c>
      <c r="T13" s="20" t="s">
        <v>481</v>
      </c>
      <c r="U13" s="18" t="n">
        <v>447.05863229</v>
      </c>
      <c r="V13" s="20" t="n">
        <v>10.36198275</v>
      </c>
    </row>
    <row r="14" spans="1:22">
      <c r="A14" s="15" t="s">
        <v>489</v>
      </c>
      <c r="B14" s="17" t="n">
        <v>5587</v>
      </c>
      <c r="C14" s="18">
        <f>(80.0/B14*100)</f>
        <v/>
      </c>
      <c r="D14" s="19" t="n">
        <v>5507</v>
      </c>
      <c r="E14" s="18" t="n">
        <v>511.77109718</v>
      </c>
      <c r="F14" s="20" t="n">
        <v>4.75177795</v>
      </c>
      <c r="G14" s="18" t="n">
        <v>513.00871435</v>
      </c>
      <c r="H14" s="20" t="n">
        <v>2.49579472</v>
      </c>
      <c r="I14" s="18" t="n">
        <v>528.0125702300001</v>
      </c>
      <c r="J14" s="20" t="n">
        <v>2.81546697</v>
      </c>
      <c r="K14" s="18" t="n">
        <v>540.02789344</v>
      </c>
      <c r="L14" s="20" t="n">
        <v>4.51889252</v>
      </c>
      <c r="M14" s="18" t="n">
        <v>457.2678843</v>
      </c>
      <c r="N14" s="20" t="n">
        <v>9.76355004</v>
      </c>
      <c r="O14" s="18" t="s">
        <v>481</v>
      </c>
      <c r="P14" s="20" t="s">
        <v>481</v>
      </c>
      <c r="Q14" s="18" t="s">
        <v>481</v>
      </c>
      <c r="R14" s="20" t="s">
        <v>481</v>
      </c>
      <c r="S14" s="18" t="s">
        <v>481</v>
      </c>
      <c r="T14" s="20" t="s">
        <v>481</v>
      </c>
      <c r="U14" s="18" t="n">
        <v>455.85464929</v>
      </c>
      <c r="V14" s="20" t="n">
        <v>12.48004111</v>
      </c>
    </row>
    <row r="15" spans="1:22">
      <c r="A15" s="15" t="s">
        <v>490</v>
      </c>
      <c r="B15" s="17" t="n">
        <v>5882</v>
      </c>
      <c r="C15" s="18">
        <f>(83.0/B15*100)</f>
        <v/>
      </c>
      <c r="D15" s="19" t="n">
        <v>5799</v>
      </c>
      <c r="E15" s="18" t="n">
        <v>485.09912079</v>
      </c>
      <c r="F15" s="20" t="n">
        <v>6.82531916</v>
      </c>
      <c r="G15" s="18" t="n">
        <v>498.63208735</v>
      </c>
      <c r="H15" s="20" t="n">
        <v>3.0512419</v>
      </c>
      <c r="I15" s="18" t="n">
        <v>521.45050412</v>
      </c>
      <c r="J15" s="20" t="n">
        <v>2.49653683</v>
      </c>
      <c r="K15" s="18" t="n">
        <v>532.38846554</v>
      </c>
      <c r="L15" s="20" t="n">
        <v>3.2900736</v>
      </c>
      <c r="M15" s="18" t="n">
        <v>424.25667471</v>
      </c>
      <c r="N15" s="20" t="n">
        <v>10.82348656</v>
      </c>
      <c r="O15" s="18" t="s">
        <v>481</v>
      </c>
      <c r="P15" s="20" t="s">
        <v>481</v>
      </c>
      <c r="Q15" s="18" t="n">
        <v>368.85220715</v>
      </c>
      <c r="R15" s="20" t="n">
        <v>14.5875493</v>
      </c>
      <c r="S15" s="18" t="s">
        <v>481</v>
      </c>
      <c r="T15" s="20" t="s">
        <v>481</v>
      </c>
      <c r="U15" s="18" t="n">
        <v>468.32028226</v>
      </c>
      <c r="V15" s="20" t="n">
        <v>8.26454187</v>
      </c>
    </row>
    <row r="16" spans="1:22">
      <c r="A16" s="15" t="s">
        <v>491</v>
      </c>
      <c r="B16" s="17" t="n">
        <v>6108</v>
      </c>
      <c r="C16" s="18">
        <f>(130.0/B16*100)</f>
        <v/>
      </c>
      <c r="D16" s="19" t="n">
        <v>5978</v>
      </c>
      <c r="E16" s="18" t="n">
        <v>463.25003107</v>
      </c>
      <c r="F16" s="20" t="n">
        <v>4.21247801</v>
      </c>
      <c r="G16" s="18" t="n">
        <v>500.61684954</v>
      </c>
      <c r="H16" s="20" t="n">
        <v>2.59543166</v>
      </c>
      <c r="I16" s="18" t="n">
        <v>522.94225901</v>
      </c>
      <c r="J16" s="20" t="n">
        <v>2.6582141</v>
      </c>
      <c r="K16" s="18" t="n">
        <v>523.5927053299999</v>
      </c>
      <c r="L16" s="20" t="n">
        <v>4.62107354</v>
      </c>
      <c r="M16" s="18" t="n">
        <v>392.25010125</v>
      </c>
      <c r="N16" s="20" t="n">
        <v>6.28627534</v>
      </c>
      <c r="O16" s="18" t="s">
        <v>481</v>
      </c>
      <c r="P16" s="20" t="s">
        <v>481</v>
      </c>
      <c r="Q16" s="18" t="s">
        <v>481</v>
      </c>
      <c r="R16" s="20" t="s">
        <v>481</v>
      </c>
      <c r="S16" s="18" t="s">
        <v>481</v>
      </c>
      <c r="T16" s="20" t="s">
        <v>481</v>
      </c>
      <c r="U16" s="18" t="n">
        <v>414.13395352</v>
      </c>
      <c r="V16" s="20" t="n">
        <v>8.45006319</v>
      </c>
    </row>
    <row r="17" spans="1:22">
      <c r="A17" s="15" t="s">
        <v>492</v>
      </c>
      <c r="B17" s="17" t="n">
        <v>6504</v>
      </c>
      <c r="C17" s="18">
        <f>(1550.0/B17*100)</f>
        <v/>
      </c>
      <c r="D17" s="19" t="n">
        <v>4954</v>
      </c>
      <c r="E17" s="18" t="n">
        <v>486.28333091</v>
      </c>
      <c r="F17" s="20" t="n">
        <v>4.27190735</v>
      </c>
      <c r="G17" s="18" t="n">
        <v>511.66593117</v>
      </c>
      <c r="H17" s="20" t="n">
        <v>3.50599035</v>
      </c>
      <c r="I17" s="18" t="n">
        <v>529.45895046</v>
      </c>
      <c r="J17" s="20" t="n">
        <v>3.35916256</v>
      </c>
      <c r="K17" s="18" t="n">
        <v>553.08497123</v>
      </c>
      <c r="L17" s="20" t="n">
        <v>4.60580781</v>
      </c>
      <c r="M17" s="18" t="n">
        <v>437.56462066</v>
      </c>
      <c r="N17" s="20" t="n">
        <v>9.030836430000001</v>
      </c>
      <c r="O17" s="18" t="s">
        <v>481</v>
      </c>
      <c r="P17" s="20" t="s">
        <v>481</v>
      </c>
      <c r="Q17" s="18" t="n">
        <v>362.96139732</v>
      </c>
      <c r="R17" s="20" t="n">
        <v>12.64520278</v>
      </c>
      <c r="S17" s="18" t="s">
        <v>481</v>
      </c>
      <c r="T17" s="20" t="s">
        <v>481</v>
      </c>
      <c r="U17" s="18" t="n">
        <v>473.85793808</v>
      </c>
      <c r="V17" s="20" t="n">
        <v>5.73893577</v>
      </c>
    </row>
    <row r="18" spans="1:22">
      <c r="A18" s="15" t="s">
        <v>493</v>
      </c>
      <c r="B18" s="17" t="n">
        <v>5532</v>
      </c>
      <c r="C18" s="18">
        <f>(31.0/B18*100)</f>
        <v/>
      </c>
      <c r="D18" s="19" t="n">
        <v>5501</v>
      </c>
      <c r="E18" s="18" t="n">
        <v>410.35576902</v>
      </c>
      <c r="F18" s="20" t="n">
        <v>5.85962319</v>
      </c>
      <c r="G18" s="18" t="n">
        <v>438.59931492</v>
      </c>
      <c r="H18" s="20" t="n">
        <v>4.33265178</v>
      </c>
      <c r="I18" s="18" t="n">
        <v>466.16317309</v>
      </c>
      <c r="J18" s="20" t="n">
        <v>4.29698299</v>
      </c>
      <c r="K18" s="18" t="n">
        <v>484.7472174</v>
      </c>
      <c r="L18" s="20" t="n">
        <v>3.86296077</v>
      </c>
      <c r="M18" s="18" t="n">
        <v>391.0034032</v>
      </c>
      <c r="N18" s="20" t="n">
        <v>9.97945679</v>
      </c>
      <c r="O18" s="18" t="s">
        <v>481</v>
      </c>
      <c r="P18" s="20" t="s">
        <v>481</v>
      </c>
      <c r="Q18" s="18" t="s">
        <v>481</v>
      </c>
      <c r="R18" s="20" t="s">
        <v>481</v>
      </c>
      <c r="S18" s="18" t="s">
        <v>481</v>
      </c>
      <c r="T18" s="20" t="s">
        <v>481</v>
      </c>
      <c r="U18" s="18" t="n">
        <v>386.87583883</v>
      </c>
      <c r="V18" s="20" t="n">
        <v>11.56702375</v>
      </c>
    </row>
    <row r="19" spans="1:22">
      <c r="A19" s="15" t="s">
        <v>494</v>
      </c>
      <c r="B19" s="17" t="n">
        <v>5658</v>
      </c>
      <c r="C19" s="18">
        <f>(240.0/B19*100)</f>
        <v/>
      </c>
      <c r="D19" s="19" t="n">
        <v>5418</v>
      </c>
      <c r="E19" s="18" t="n">
        <v>455.06610212</v>
      </c>
      <c r="F19" s="20" t="n">
        <v>6.41080554</v>
      </c>
      <c r="G19" s="18" t="n">
        <v>470.23300464</v>
      </c>
      <c r="H19" s="20" t="n">
        <v>3.86945913</v>
      </c>
      <c r="I19" s="18" t="n">
        <v>482.59251607</v>
      </c>
      <c r="J19" s="20" t="n">
        <v>4.10253009</v>
      </c>
      <c r="K19" s="18" t="n">
        <v>500.8365634</v>
      </c>
      <c r="L19" s="20" t="n">
        <v>3.37574865</v>
      </c>
      <c r="M19" s="18" t="n">
        <v>469.44549655</v>
      </c>
      <c r="N19" s="20" t="n">
        <v>7.71795137</v>
      </c>
      <c r="O19" s="18" t="s">
        <v>481</v>
      </c>
      <c r="P19" s="20" t="s">
        <v>481</v>
      </c>
      <c r="Q19" s="18" t="s">
        <v>481</v>
      </c>
      <c r="R19" s="20" t="s">
        <v>481</v>
      </c>
      <c r="S19" s="18" t="s">
        <v>481</v>
      </c>
      <c r="T19" s="20" t="s">
        <v>481</v>
      </c>
      <c r="U19" s="18" t="n">
        <v>422.51595503</v>
      </c>
      <c r="V19" s="20" t="n">
        <v>10.96041288</v>
      </c>
    </row>
    <row r="20" spans="1:22">
      <c r="A20" s="15" t="s">
        <v>495</v>
      </c>
      <c r="B20" s="17" t="n">
        <v>3371</v>
      </c>
      <c r="C20" s="18">
        <f>(75.0/B20*100)</f>
        <v/>
      </c>
      <c r="D20" s="19" t="n">
        <v>3296</v>
      </c>
      <c r="E20" s="18" t="n">
        <v>467.89211856</v>
      </c>
      <c r="F20" s="20" t="n">
        <v>7.64563606</v>
      </c>
      <c r="G20" s="18" t="n">
        <v>483.87739511</v>
      </c>
      <c r="H20" s="20" t="n">
        <v>3.78696695</v>
      </c>
      <c r="I20" s="18" t="n">
        <v>494.14177474</v>
      </c>
      <c r="J20" s="20" t="n">
        <v>3.6080838</v>
      </c>
      <c r="K20" s="18" t="n">
        <v>510.44466486</v>
      </c>
      <c r="L20" s="20" t="n">
        <v>3.83183494</v>
      </c>
      <c r="M20" s="18" t="n">
        <v>438.43210807</v>
      </c>
      <c r="N20" s="20" t="n">
        <v>7.17346823</v>
      </c>
      <c r="O20" s="18" t="s">
        <v>481</v>
      </c>
      <c r="P20" s="20" t="s">
        <v>481</v>
      </c>
      <c r="Q20" s="18" t="s">
        <v>481</v>
      </c>
      <c r="R20" s="20" t="s">
        <v>481</v>
      </c>
      <c r="S20" s="18" t="s">
        <v>481</v>
      </c>
      <c r="T20" s="20" t="s">
        <v>481</v>
      </c>
      <c r="U20" s="18" t="n">
        <v>440.20207676</v>
      </c>
      <c r="V20" s="20" t="n">
        <v>14.29470845</v>
      </c>
    </row>
    <row r="21" spans="1:22">
      <c r="A21" s="15" t="s">
        <v>496</v>
      </c>
      <c r="B21" s="17" t="n">
        <v>5741</v>
      </c>
      <c r="C21" s="18">
        <f>(50.0/B21*100)</f>
        <v/>
      </c>
      <c r="D21" s="19" t="n">
        <v>5691</v>
      </c>
      <c r="E21" s="18" t="n">
        <v>489.31714274</v>
      </c>
      <c r="F21" s="20" t="n">
        <v>4.38904511</v>
      </c>
      <c r="G21" s="18" t="n">
        <v>496.34728872</v>
      </c>
      <c r="H21" s="20" t="n">
        <v>2.59732537</v>
      </c>
      <c r="I21" s="18" t="n">
        <v>518.16652658</v>
      </c>
      <c r="J21" s="20" t="n">
        <v>2.67963811</v>
      </c>
      <c r="K21" s="18" t="n">
        <v>524.46775977</v>
      </c>
      <c r="L21" s="20" t="n">
        <v>2.89392983</v>
      </c>
      <c r="M21" s="18" t="n">
        <v>453.31234764</v>
      </c>
      <c r="N21" s="20" t="n">
        <v>6.2921512</v>
      </c>
      <c r="O21" s="18" t="s">
        <v>481</v>
      </c>
      <c r="P21" s="20" t="s">
        <v>481</v>
      </c>
      <c r="Q21" s="18" t="s">
        <v>481</v>
      </c>
      <c r="R21" s="20" t="s">
        <v>481</v>
      </c>
      <c r="S21" s="18" t="s">
        <v>481</v>
      </c>
      <c r="T21" s="20" t="s">
        <v>481</v>
      </c>
      <c r="U21" s="18" t="n">
        <v>463.84729942</v>
      </c>
      <c r="V21" s="20" t="n">
        <v>10.24579206</v>
      </c>
    </row>
    <row r="22" spans="1:22">
      <c r="A22" s="15" t="s">
        <v>497</v>
      </c>
      <c r="B22" s="17" t="n">
        <v>6598</v>
      </c>
      <c r="C22" s="18">
        <f>(36.0/B22*100)</f>
        <v/>
      </c>
      <c r="D22" s="19" t="n">
        <v>6562</v>
      </c>
      <c r="E22" s="18" t="n">
        <v>423.28664602</v>
      </c>
      <c r="F22" s="20" t="n">
        <v>7.27009036</v>
      </c>
      <c r="G22" s="18" t="n">
        <v>456.19543706</v>
      </c>
      <c r="H22" s="20" t="n">
        <v>4.40204004</v>
      </c>
      <c r="I22" s="18" t="n">
        <v>491.63160111</v>
      </c>
      <c r="J22" s="20" t="n">
        <v>4.60330684</v>
      </c>
      <c r="K22" s="18" t="n">
        <v>510.06935595</v>
      </c>
      <c r="L22" s="20" t="n">
        <v>4.43677221</v>
      </c>
      <c r="M22" s="18" t="n">
        <v>421.41018908</v>
      </c>
      <c r="N22" s="20" t="n">
        <v>15.0936442</v>
      </c>
      <c r="O22" s="18" t="s">
        <v>481</v>
      </c>
      <c r="P22" s="20" t="s">
        <v>481</v>
      </c>
      <c r="Q22" s="18" t="n">
        <v>465.3184081</v>
      </c>
      <c r="R22" s="20" t="n">
        <v>9.52311205</v>
      </c>
      <c r="S22" s="18" t="s">
        <v>481</v>
      </c>
      <c r="T22" s="20" t="s">
        <v>481</v>
      </c>
      <c r="U22" s="18" t="n">
        <v>377.32905505</v>
      </c>
      <c r="V22" s="20" t="n">
        <v>9.81117755</v>
      </c>
    </row>
    <row r="23" spans="1:22">
      <c r="A23" s="15" t="s">
        <v>498</v>
      </c>
      <c r="B23" s="17" t="n">
        <v>11583</v>
      </c>
      <c r="C23" s="18">
        <f>(246.0/B23*100)</f>
        <v/>
      </c>
      <c r="D23" s="19" t="n">
        <v>11337</v>
      </c>
      <c r="E23" s="18" t="n">
        <v>447.62169674</v>
      </c>
      <c r="F23" s="20" t="n">
        <v>5.15502714</v>
      </c>
      <c r="G23" s="18" t="n">
        <v>463.09571822</v>
      </c>
      <c r="H23" s="20" t="n">
        <v>3.29020368</v>
      </c>
      <c r="I23" s="18" t="n">
        <v>509.12588859</v>
      </c>
      <c r="J23" s="20" t="n">
        <v>3.71196763</v>
      </c>
      <c r="K23" s="18" t="n">
        <v>530.90990985</v>
      </c>
      <c r="L23" s="20" t="n">
        <v>4.40547895</v>
      </c>
      <c r="M23" s="18" t="n">
        <v>456.42298295</v>
      </c>
      <c r="N23" s="20" t="n">
        <v>6.22776086</v>
      </c>
      <c r="O23" s="18" t="s">
        <v>481</v>
      </c>
      <c r="P23" s="20" t="s">
        <v>481</v>
      </c>
      <c r="Q23" s="18" t="s">
        <v>481</v>
      </c>
      <c r="R23" s="20" t="s">
        <v>481</v>
      </c>
      <c r="S23" s="18" t="s">
        <v>481</v>
      </c>
      <c r="T23" s="20" t="s">
        <v>481</v>
      </c>
      <c r="U23" s="18" t="n">
        <v>433.42610099</v>
      </c>
      <c r="V23" s="20" t="n">
        <v>10.79126556</v>
      </c>
    </row>
    <row r="24" spans="1:22">
      <c r="A24" s="15" t="s">
        <v>499</v>
      </c>
      <c r="B24" s="17" t="n">
        <v>6647</v>
      </c>
      <c r="C24" s="18">
        <f>(8.0/B24*100)</f>
        <v/>
      </c>
      <c r="D24" s="19" t="n">
        <v>6639</v>
      </c>
      <c r="E24" s="18" t="n">
        <v>520.3936162700001</v>
      </c>
      <c r="F24" s="20" t="n">
        <v>3.89599101</v>
      </c>
      <c r="G24" s="18" t="n">
        <v>530.66902177</v>
      </c>
      <c r="H24" s="20" t="n">
        <v>3.66360993</v>
      </c>
      <c r="I24" s="18" t="n">
        <v>543.65359749</v>
      </c>
      <c r="J24" s="20" t="n">
        <v>3.64799083</v>
      </c>
      <c r="K24" s="18" t="n">
        <v>542.84126458</v>
      </c>
      <c r="L24" s="20" t="n">
        <v>4.63847308</v>
      </c>
      <c r="M24" s="18" t="n">
        <v>484.53808905</v>
      </c>
      <c r="N24" s="20" t="n">
        <v>15.38063095</v>
      </c>
      <c r="O24" s="18" t="s">
        <v>481</v>
      </c>
      <c r="P24" s="20" t="s">
        <v>481</v>
      </c>
      <c r="Q24" s="18" t="s">
        <v>481</v>
      </c>
      <c r="R24" s="20" t="s">
        <v>481</v>
      </c>
      <c r="S24" s="18" t="s">
        <v>481</v>
      </c>
      <c r="T24" s="20" t="s">
        <v>481</v>
      </c>
      <c r="U24" s="18" t="n">
        <v>443.77251966</v>
      </c>
      <c r="V24" s="20" t="n">
        <v>15.20333834</v>
      </c>
    </row>
    <row r="25" spans="1:22">
      <c r="A25" s="15" t="s">
        <v>500</v>
      </c>
      <c r="B25" s="17" t="n">
        <v>5581</v>
      </c>
      <c r="C25" s="18">
        <f>(25.0/B25*100)</f>
        <v/>
      </c>
      <c r="D25" s="19" t="n">
        <v>5556</v>
      </c>
      <c r="E25" s="18" t="n">
        <v>530.33509268</v>
      </c>
      <c r="F25" s="20" t="n">
        <v>4.15394228</v>
      </c>
      <c r="G25" s="18" t="n">
        <v>528.78039889</v>
      </c>
      <c r="H25" s="20" t="n">
        <v>3.85065406</v>
      </c>
      <c r="I25" s="18" t="n">
        <v>532.1289735300001</v>
      </c>
      <c r="J25" s="20" t="n">
        <v>5.06287721</v>
      </c>
      <c r="K25" s="18" t="n">
        <v>548.84396603</v>
      </c>
      <c r="L25" s="20" t="n">
        <v>7.72904924</v>
      </c>
      <c r="M25" s="18" t="n">
        <v>433.74903496</v>
      </c>
      <c r="N25" s="20" t="n">
        <v>6.33413158</v>
      </c>
      <c r="O25" s="18" t="s">
        <v>481</v>
      </c>
      <c r="P25" s="20" t="s">
        <v>481</v>
      </c>
      <c r="Q25" s="18" t="s">
        <v>481</v>
      </c>
      <c r="R25" s="20" t="s">
        <v>481</v>
      </c>
      <c r="S25" s="18" t="s">
        <v>481</v>
      </c>
      <c r="T25" s="20" t="s">
        <v>481</v>
      </c>
      <c r="U25" s="18" t="n">
        <v>504.68293016</v>
      </c>
      <c r="V25" s="20" t="n">
        <v>26.26888492</v>
      </c>
    </row>
    <row r="26" spans="1:22">
      <c r="A26" s="15" t="s">
        <v>501</v>
      </c>
      <c r="B26" s="17" t="n">
        <v>4869</v>
      </c>
      <c r="C26" s="18">
        <f>(61.0/B26*100)</f>
        <v/>
      </c>
      <c r="D26" s="19" t="n">
        <v>4808</v>
      </c>
      <c r="E26" s="18" t="n">
        <v>469.75130089</v>
      </c>
      <c r="F26" s="20" t="n">
        <v>4.84458586</v>
      </c>
      <c r="G26" s="18" t="n">
        <v>476.17755197</v>
      </c>
      <c r="H26" s="20" t="n">
        <v>2.6481468</v>
      </c>
      <c r="I26" s="18" t="n">
        <v>495.64349633</v>
      </c>
      <c r="J26" s="20" t="n">
        <v>3.07113818</v>
      </c>
      <c r="K26" s="18" t="n">
        <v>496.76652917</v>
      </c>
      <c r="L26" s="20" t="n">
        <v>3.83422087</v>
      </c>
      <c r="M26" s="18" t="n">
        <v>454.2412473</v>
      </c>
      <c r="N26" s="20" t="n">
        <v>7.54007811</v>
      </c>
      <c r="O26" s="18" t="s">
        <v>481</v>
      </c>
      <c r="P26" s="20" t="s">
        <v>481</v>
      </c>
      <c r="Q26" s="18" t="s">
        <v>481</v>
      </c>
      <c r="R26" s="20" t="s">
        <v>481</v>
      </c>
      <c r="S26" s="18" t="s">
        <v>481</v>
      </c>
      <c r="T26" s="20" t="s">
        <v>481</v>
      </c>
      <c r="U26" s="18" t="n">
        <v>399.38840772</v>
      </c>
      <c r="V26" s="20" t="n">
        <v>15.64782274</v>
      </c>
    </row>
    <row r="27" spans="1:22">
      <c r="A27" s="15" t="s">
        <v>502</v>
      </c>
      <c r="B27" s="17" t="n">
        <v>5299</v>
      </c>
      <c r="C27" s="18">
        <f>(80.0/B27*100)</f>
        <v/>
      </c>
      <c r="D27" s="19" t="n">
        <v>5219</v>
      </c>
      <c r="E27" s="18" t="n">
        <v>454.28167092</v>
      </c>
      <c r="F27" s="20" t="n">
        <v>4.35277591</v>
      </c>
      <c r="G27" s="18" t="n">
        <v>486.76493158</v>
      </c>
      <c r="H27" s="20" t="n">
        <v>2.60256016</v>
      </c>
      <c r="I27" s="18" t="n">
        <v>511.88137579</v>
      </c>
      <c r="J27" s="20" t="n">
        <v>2.86442964</v>
      </c>
      <c r="K27" s="18" t="n">
        <v>522.4722082</v>
      </c>
      <c r="L27" s="20" t="n">
        <v>3.54580516</v>
      </c>
      <c r="M27" s="18" t="n">
        <v>423.78790135</v>
      </c>
      <c r="N27" s="20" t="n">
        <v>3.98999594</v>
      </c>
      <c r="O27" s="18" t="s">
        <v>481</v>
      </c>
      <c r="P27" s="20" t="s">
        <v>481</v>
      </c>
      <c r="Q27" s="18" t="s">
        <v>481</v>
      </c>
      <c r="R27" s="20" t="s">
        <v>481</v>
      </c>
      <c r="S27" s="18" t="s">
        <v>481</v>
      </c>
      <c r="T27" s="20" t="s">
        <v>481</v>
      </c>
      <c r="U27" s="18" t="n">
        <v>412.81784562</v>
      </c>
      <c r="V27" s="20" t="n">
        <v>7.34262235</v>
      </c>
    </row>
    <row r="28" spans="1:22">
      <c r="A28" s="15" t="s">
        <v>503</v>
      </c>
      <c r="B28" s="17" t="n">
        <v>7568</v>
      </c>
      <c r="C28" s="18">
        <f>(262.0/B28*100)</f>
        <v/>
      </c>
      <c r="D28" s="19" t="n">
        <v>7306</v>
      </c>
      <c r="E28" s="18" t="n">
        <v>390.45811231</v>
      </c>
      <c r="F28" s="20" t="n">
        <v>4.87249471</v>
      </c>
      <c r="G28" s="18" t="n">
        <v>393.67036506</v>
      </c>
      <c r="H28" s="20" t="n">
        <v>3.28436748</v>
      </c>
      <c r="I28" s="18" t="n">
        <v>413.7374552</v>
      </c>
      <c r="J28" s="20" t="n">
        <v>3.15347464</v>
      </c>
      <c r="K28" s="18" t="n">
        <v>425.11325844</v>
      </c>
      <c r="L28" s="20" t="n">
        <v>3.24407149</v>
      </c>
      <c r="M28" s="18" t="n">
        <v>404.13273028</v>
      </c>
      <c r="N28" s="20" t="n">
        <v>12.41326105</v>
      </c>
      <c r="O28" s="18" t="s">
        <v>481</v>
      </c>
      <c r="P28" s="20" t="s">
        <v>481</v>
      </c>
      <c r="Q28" s="18" t="s">
        <v>481</v>
      </c>
      <c r="R28" s="20" t="s">
        <v>481</v>
      </c>
      <c r="S28" s="18" t="s">
        <v>481</v>
      </c>
      <c r="T28" s="20" t="s">
        <v>481</v>
      </c>
      <c r="U28" s="18" t="n">
        <v>376.01466639</v>
      </c>
      <c r="V28" s="20" t="n">
        <v>8.832143070000001</v>
      </c>
    </row>
    <row r="29" spans="1:22">
      <c r="A29" s="15" t="s">
        <v>504</v>
      </c>
      <c r="B29" s="17" t="n">
        <v>5385</v>
      </c>
      <c r="C29" s="18">
        <f>(30.0/B29*100)</f>
        <v/>
      </c>
      <c r="D29" s="19" t="n">
        <v>5355</v>
      </c>
      <c r="E29" s="18" t="n">
        <v>487.19766468</v>
      </c>
      <c r="F29" s="20" t="n">
        <v>4.09015014</v>
      </c>
      <c r="G29" s="18" t="n">
        <v>515.13970235</v>
      </c>
      <c r="H29" s="20" t="n">
        <v>2.83056427</v>
      </c>
      <c r="I29" s="18" t="n">
        <v>547.57465052</v>
      </c>
      <c r="J29" s="20" t="n">
        <v>3.61126175</v>
      </c>
      <c r="K29" s="18" t="n">
        <v>549.79221619</v>
      </c>
      <c r="L29" s="20" t="n">
        <v>6.5216924</v>
      </c>
      <c r="M29" s="18" t="n">
        <v>510.11281269</v>
      </c>
      <c r="N29" s="20" t="n">
        <v>4.5702483</v>
      </c>
      <c r="O29" s="18" t="s">
        <v>481</v>
      </c>
      <c r="P29" s="20" t="s">
        <v>481</v>
      </c>
      <c r="Q29" s="18" t="n">
        <v>335.3902018</v>
      </c>
      <c r="R29" s="20" t="n">
        <v>12.1685767</v>
      </c>
      <c r="S29" s="18" t="s">
        <v>481</v>
      </c>
      <c r="T29" s="20" t="s">
        <v>481</v>
      </c>
      <c r="U29" s="18" t="n">
        <v>439.75769108</v>
      </c>
      <c r="V29" s="20" t="n">
        <v>8.31910238</v>
      </c>
    </row>
    <row r="30" spans="1:22">
      <c r="A30" s="15" t="s">
        <v>505</v>
      </c>
      <c r="B30" s="17" t="n">
        <v>4520</v>
      </c>
      <c r="C30" s="18">
        <f>(167.0/B30*100)</f>
        <v/>
      </c>
      <c r="D30" s="19" t="n">
        <v>4353</v>
      </c>
      <c r="E30" s="18" t="n">
        <v>475.98587694</v>
      </c>
      <c r="F30" s="20" t="n">
        <v>6.23828342</v>
      </c>
      <c r="G30" s="18" t="n">
        <v>479.03151569</v>
      </c>
      <c r="H30" s="20" t="n">
        <v>3.66895768</v>
      </c>
      <c r="I30" s="18" t="n">
        <v>508.53694564</v>
      </c>
      <c r="J30" s="20" t="n">
        <v>3.60710225</v>
      </c>
      <c r="K30" s="18" t="n">
        <v>528.49009485</v>
      </c>
      <c r="L30" s="20" t="n">
        <v>2.84464711</v>
      </c>
      <c r="M30" s="18" t="n">
        <v>422.17925588</v>
      </c>
      <c r="N30" s="20" t="n">
        <v>5.81826465</v>
      </c>
      <c r="O30" s="18" t="s">
        <v>481</v>
      </c>
      <c r="P30" s="20" t="s">
        <v>481</v>
      </c>
      <c r="Q30" s="18" t="s">
        <v>481</v>
      </c>
      <c r="R30" s="20" t="s">
        <v>481</v>
      </c>
      <c r="S30" s="18" t="s">
        <v>481</v>
      </c>
      <c r="T30" s="20" t="s">
        <v>481</v>
      </c>
      <c r="U30" s="18" t="n">
        <v>418.59988638</v>
      </c>
      <c r="V30" s="20" t="n">
        <v>10.75421299</v>
      </c>
    </row>
    <row r="31" spans="1:22">
      <c r="A31" s="15" t="s">
        <v>506</v>
      </c>
      <c r="B31" s="17" t="n">
        <v>5456</v>
      </c>
      <c r="C31" s="18">
        <f>(139.0/B31*100)</f>
        <v/>
      </c>
      <c r="D31" s="19" t="n">
        <v>5317</v>
      </c>
      <c r="E31" s="18" t="n">
        <v>463.23076773</v>
      </c>
      <c r="F31" s="20" t="n">
        <v>5.91511022</v>
      </c>
      <c r="G31" s="18" t="n">
        <v>493.13906457</v>
      </c>
      <c r="H31" s="20" t="n">
        <v>3.21339937</v>
      </c>
      <c r="I31" s="18" t="n">
        <v>509.76607909</v>
      </c>
      <c r="J31" s="20" t="n">
        <v>2.74367375</v>
      </c>
      <c r="K31" s="18" t="n">
        <v>524.3184221499999</v>
      </c>
      <c r="L31" s="20" t="n">
        <v>3.17282971</v>
      </c>
      <c r="M31" s="18" t="s">
        <v>481</v>
      </c>
      <c r="N31" s="20" t="s">
        <v>481</v>
      </c>
      <c r="O31" s="18" t="s">
        <v>481</v>
      </c>
      <c r="P31" s="20" t="s">
        <v>481</v>
      </c>
      <c r="Q31" s="18" t="s">
        <v>481</v>
      </c>
      <c r="R31" s="20" t="s">
        <v>481</v>
      </c>
      <c r="S31" s="18" t="s">
        <v>481</v>
      </c>
      <c r="T31" s="20" t="s">
        <v>481</v>
      </c>
      <c r="U31" s="18" t="n">
        <v>416.66701941</v>
      </c>
      <c r="V31" s="20" t="n">
        <v>7.2707456</v>
      </c>
    </row>
    <row r="32" spans="1:22">
      <c r="A32" s="15" t="s">
        <v>507</v>
      </c>
      <c r="B32" s="17" t="n">
        <v>4478</v>
      </c>
      <c r="C32" s="18">
        <f>(6.0/B32*100)</f>
        <v/>
      </c>
      <c r="D32" s="19" t="n">
        <v>4472</v>
      </c>
      <c r="E32" s="18" t="n">
        <v>479.76091265</v>
      </c>
      <c r="F32" s="20" t="n">
        <v>6.04701145</v>
      </c>
      <c r="G32" s="18" t="n">
        <v>488.51060989</v>
      </c>
      <c r="H32" s="20" t="n">
        <v>3.28103807</v>
      </c>
      <c r="I32" s="18" t="n">
        <v>509.89412512</v>
      </c>
      <c r="J32" s="20" t="n">
        <v>2.96974393</v>
      </c>
      <c r="K32" s="18" t="n">
        <v>528.77114138</v>
      </c>
      <c r="L32" s="20" t="n">
        <v>3.3666981</v>
      </c>
      <c r="M32" s="18" t="n">
        <v>411.26327339</v>
      </c>
      <c r="N32" s="20" t="n">
        <v>12.39222594</v>
      </c>
      <c r="O32" s="18" t="s">
        <v>481</v>
      </c>
      <c r="P32" s="20" t="s">
        <v>481</v>
      </c>
      <c r="Q32" s="18" t="s">
        <v>481</v>
      </c>
      <c r="R32" s="20" t="s">
        <v>481</v>
      </c>
      <c r="S32" s="18" t="s">
        <v>481</v>
      </c>
      <c r="T32" s="20" t="s">
        <v>481</v>
      </c>
      <c r="U32" s="18" t="n">
        <v>447.06684151</v>
      </c>
      <c r="V32" s="20" t="n">
        <v>14.42381686</v>
      </c>
    </row>
    <row r="33" spans="1:22">
      <c r="A33" s="15" t="s">
        <v>508</v>
      </c>
      <c r="B33" s="17" t="n">
        <v>7325</v>
      </c>
      <c r="C33" s="18">
        <f>(78.0/B33*100)</f>
        <v/>
      </c>
      <c r="D33" s="19" t="n">
        <v>7247</v>
      </c>
      <c r="E33" s="18" t="n">
        <v>457.48004085</v>
      </c>
      <c r="F33" s="20" t="n">
        <v>6.24943761</v>
      </c>
      <c r="G33" s="18" t="n">
        <v>472.39266629</v>
      </c>
      <c r="H33" s="20" t="n">
        <v>4.3479142</v>
      </c>
      <c r="I33" s="18" t="n">
        <v>494.76640752</v>
      </c>
      <c r="J33" s="20" t="n">
        <v>3.86710589</v>
      </c>
      <c r="K33" s="18" t="n">
        <v>514.81059341</v>
      </c>
      <c r="L33" s="20" t="n">
        <v>3.78248212</v>
      </c>
      <c r="M33" s="18" t="n">
        <v>489.45728579</v>
      </c>
      <c r="N33" s="20" t="n">
        <v>3.51800922</v>
      </c>
      <c r="O33" s="18" t="s">
        <v>481</v>
      </c>
      <c r="P33" s="20" t="s">
        <v>481</v>
      </c>
      <c r="Q33" s="18" t="s">
        <v>481</v>
      </c>
      <c r="R33" s="20" t="s">
        <v>481</v>
      </c>
      <c r="S33" s="18" t="s">
        <v>481</v>
      </c>
      <c r="T33" s="20" t="s">
        <v>481</v>
      </c>
      <c r="U33" s="18" t="n">
        <v>453.52726606</v>
      </c>
      <c r="V33" s="20" t="n">
        <v>11.44198237</v>
      </c>
    </row>
    <row r="34" spans="1:22">
      <c r="A34" s="15" t="s">
        <v>509</v>
      </c>
      <c r="B34" s="17" t="n">
        <v>6350</v>
      </c>
      <c r="C34" s="18">
        <f>(76.0/B34*100)</f>
        <v/>
      </c>
      <c r="D34" s="19" t="n">
        <v>6274</v>
      </c>
      <c r="E34" s="18" t="n">
        <v>466.32508459</v>
      </c>
      <c r="F34" s="20" t="n">
        <v>4.07136185</v>
      </c>
      <c r="G34" s="18" t="n">
        <v>488.88414669</v>
      </c>
      <c r="H34" s="20" t="n">
        <v>2.85504964</v>
      </c>
      <c r="I34" s="18" t="n">
        <v>495.86008077</v>
      </c>
      <c r="J34" s="20" t="n">
        <v>4.43162446</v>
      </c>
      <c r="K34" s="18" t="n">
        <v>488.30428642</v>
      </c>
      <c r="L34" s="20" t="n">
        <v>4.49088584</v>
      </c>
      <c r="M34" s="18" t="n">
        <v>431.08701148</v>
      </c>
      <c r="N34" s="20" t="n">
        <v>12.51358448</v>
      </c>
      <c r="O34" s="18" t="s">
        <v>481</v>
      </c>
      <c r="P34" s="20" t="s">
        <v>481</v>
      </c>
      <c r="Q34" s="18" t="n">
        <v>336.51078337</v>
      </c>
      <c r="R34" s="20" t="n">
        <v>12.24828707</v>
      </c>
      <c r="S34" s="18" t="s">
        <v>481</v>
      </c>
      <c r="T34" s="20" t="s">
        <v>481</v>
      </c>
      <c r="U34" s="18" t="n">
        <v>412.77336678</v>
      </c>
      <c r="V34" s="20" t="n">
        <v>8.380939590000001</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509.91963209</v>
      </c>
      <c r="T35" s="20" t="n">
        <v>1.25633733</v>
      </c>
      <c r="U35" s="18" t="s">
        <v>481</v>
      </c>
      <c r="V35" s="20" t="s">
        <v>481</v>
      </c>
    </row>
    <row r="36" spans="1:22">
      <c r="A36" s="15" t="s">
        <v>511</v>
      </c>
      <c r="B36" s="17" t="n">
        <v>6736</v>
      </c>
      <c r="C36" s="18">
        <f>(55.0/B36*100)</f>
        <v/>
      </c>
      <c r="D36" s="19" t="n">
        <v>6681</v>
      </c>
      <c r="E36" s="18" t="n">
        <v>451.57422421</v>
      </c>
      <c r="F36" s="20" t="n">
        <v>4.87063158</v>
      </c>
      <c r="G36" s="18" t="n">
        <v>468.38935191</v>
      </c>
      <c r="H36" s="20" t="n">
        <v>3.29320137</v>
      </c>
      <c r="I36" s="18" t="n">
        <v>506.92088182</v>
      </c>
      <c r="J36" s="20" t="n">
        <v>2.9095632</v>
      </c>
      <c r="K36" s="18" t="n">
        <v>518.42650472</v>
      </c>
      <c r="L36" s="20" t="n">
        <v>3.32303389</v>
      </c>
      <c r="M36" s="18" t="n">
        <v>467.60582163</v>
      </c>
      <c r="N36" s="20" t="n">
        <v>3.41039353</v>
      </c>
      <c r="O36" s="18" t="s">
        <v>481</v>
      </c>
      <c r="P36" s="20" t="s">
        <v>481</v>
      </c>
      <c r="Q36" s="18" t="s">
        <v>481</v>
      </c>
      <c r="R36" s="20" t="s">
        <v>481</v>
      </c>
      <c r="S36" s="18" t="s">
        <v>481</v>
      </c>
      <c r="T36" s="20" t="s">
        <v>481</v>
      </c>
      <c r="U36" s="18" t="n">
        <v>442.17424748</v>
      </c>
      <c r="V36" s="20" t="n">
        <v>7.8568581</v>
      </c>
    </row>
    <row r="37" spans="1:22">
      <c r="A37" s="15" t="s">
        <v>512</v>
      </c>
      <c r="B37" s="17" t="n">
        <v>5458</v>
      </c>
      <c r="C37" s="18">
        <f>(107.0/B37*100)</f>
        <v/>
      </c>
      <c r="D37" s="19" t="n">
        <v>5351</v>
      </c>
      <c r="E37" s="18" t="n">
        <v>473.78667584</v>
      </c>
      <c r="F37" s="20" t="n">
        <v>4.74366839</v>
      </c>
      <c r="G37" s="18" t="n">
        <v>495.03303941</v>
      </c>
      <c r="H37" s="20" t="n">
        <v>2.95510293</v>
      </c>
      <c r="I37" s="18" t="n">
        <v>511.01051847</v>
      </c>
      <c r="J37" s="20" t="n">
        <v>4.21416751</v>
      </c>
      <c r="K37" s="18" t="n">
        <v>514.7815245100001</v>
      </c>
      <c r="L37" s="20" t="n">
        <v>4.69975382</v>
      </c>
      <c r="M37" s="18" t="n">
        <v>398.61657436</v>
      </c>
      <c r="N37" s="20" t="n">
        <v>8.69317599</v>
      </c>
      <c r="O37" s="18" t="s">
        <v>481</v>
      </c>
      <c r="P37" s="20" t="s">
        <v>481</v>
      </c>
      <c r="Q37" s="18" t="s">
        <v>481</v>
      </c>
      <c r="R37" s="20" t="s">
        <v>481</v>
      </c>
      <c r="S37" s="18" t="s">
        <v>481</v>
      </c>
      <c r="T37" s="20" t="s">
        <v>481</v>
      </c>
      <c r="U37" s="18" t="n">
        <v>425.01601713</v>
      </c>
      <c r="V37" s="20" t="n">
        <v>9.851278649999999</v>
      </c>
    </row>
    <row r="38" spans="1:22">
      <c r="A38" s="15" t="s">
        <v>513</v>
      </c>
      <c r="B38" s="17" t="n">
        <v>5860</v>
      </c>
      <c r="C38" s="18">
        <f>(22.0/B38*100)</f>
        <v/>
      </c>
      <c r="D38" s="19" t="n">
        <v>5838</v>
      </c>
      <c r="E38" s="18" t="n">
        <v>493.51367269</v>
      </c>
      <c r="F38" s="20" t="n">
        <v>6.92808587</v>
      </c>
      <c r="G38" s="18" t="n">
        <v>518.24868498</v>
      </c>
      <c r="H38" s="20" t="n">
        <v>3.69338893</v>
      </c>
      <c r="I38" s="18" t="n">
        <v>545.48003385</v>
      </c>
      <c r="J38" s="20" t="n">
        <v>3.91103026</v>
      </c>
      <c r="K38" s="18" t="n">
        <v>540.34705905</v>
      </c>
      <c r="L38" s="20" t="n">
        <v>4.10290354</v>
      </c>
      <c r="M38" s="18" t="n">
        <v>484.7089518</v>
      </c>
      <c r="N38" s="20" t="n">
        <v>6.53951454</v>
      </c>
      <c r="O38" s="18" t="s">
        <v>481</v>
      </c>
      <c r="P38" s="20" t="s">
        <v>481</v>
      </c>
      <c r="Q38" s="18" t="s">
        <v>481</v>
      </c>
      <c r="R38" s="20" t="s">
        <v>481</v>
      </c>
      <c r="S38" s="18" t="s">
        <v>481</v>
      </c>
      <c r="T38" s="20" t="s">
        <v>481</v>
      </c>
      <c r="U38" s="18" t="n">
        <v>478.27436751</v>
      </c>
      <c r="V38" s="20" t="n">
        <v>8.340095030000001</v>
      </c>
    </row>
    <row r="39" spans="1:22">
      <c r="A39" s="15" t="s">
        <v>514</v>
      </c>
      <c r="B39" s="17" t="n">
        <v>5895</v>
      </c>
      <c r="C39" s="18">
        <f>(33.0/B39*100)</f>
        <v/>
      </c>
      <c r="D39" s="19" t="n">
        <v>5862</v>
      </c>
      <c r="E39" s="18" t="n">
        <v>413.19103062</v>
      </c>
      <c r="F39" s="20" t="n">
        <v>5.94112301</v>
      </c>
      <c r="G39" s="18" t="n">
        <v>420.99520628</v>
      </c>
      <c r="H39" s="20" t="n">
        <v>4.23916558</v>
      </c>
      <c r="I39" s="18" t="n">
        <v>427.1893142</v>
      </c>
      <c r="J39" s="20" t="n">
        <v>5.13183001</v>
      </c>
      <c r="K39" s="18" t="n">
        <v>438.87037363</v>
      </c>
      <c r="L39" s="20" t="n">
        <v>5.77082771</v>
      </c>
      <c r="M39" s="18" t="n">
        <v>387.11765216</v>
      </c>
      <c r="N39" s="20" t="n">
        <v>6.25137534</v>
      </c>
      <c r="O39" s="18" t="s">
        <v>481</v>
      </c>
      <c r="P39" s="20" t="s">
        <v>481</v>
      </c>
      <c r="Q39" s="18" t="s">
        <v>481</v>
      </c>
      <c r="R39" s="20" t="s">
        <v>481</v>
      </c>
      <c r="S39" s="18" t="s">
        <v>481</v>
      </c>
      <c r="T39" s="20" t="s">
        <v>481</v>
      </c>
      <c r="U39" s="18" t="n">
        <v>371.0937337</v>
      </c>
      <c r="V39" s="20" t="n">
        <v>12.56035458</v>
      </c>
    </row>
    <row r="40" spans="1:22">
      <c r="A40" s="15" t="s">
        <v>515</v>
      </c>
      <c r="B40" s="17" t="n">
        <v>14157</v>
      </c>
      <c r="C40" s="18">
        <f>(382.0/B40*100)</f>
        <v/>
      </c>
      <c r="D40" s="19" t="n">
        <v>13775</v>
      </c>
      <c r="E40" s="18" t="n">
        <v>457.90743543</v>
      </c>
      <c r="F40" s="20" t="n">
        <v>6.17160321</v>
      </c>
      <c r="G40" s="18" t="n">
        <v>472.07813912</v>
      </c>
      <c r="H40" s="20" t="n">
        <v>3.04251667</v>
      </c>
      <c r="I40" s="18" t="n">
        <v>499.49530572</v>
      </c>
      <c r="J40" s="20" t="n">
        <v>3.10105842</v>
      </c>
      <c r="K40" s="18" t="n">
        <v>529.68995513</v>
      </c>
      <c r="L40" s="20" t="n">
        <v>3.7737404</v>
      </c>
      <c r="M40" s="18" t="n">
        <v>414.04269234</v>
      </c>
      <c r="N40" s="20" t="n">
        <v>6.08916014</v>
      </c>
      <c r="O40" s="18" t="s">
        <v>481</v>
      </c>
      <c r="P40" s="20" t="s">
        <v>481</v>
      </c>
      <c r="Q40" s="18" t="s">
        <v>481</v>
      </c>
      <c r="R40" s="20" t="s">
        <v>481</v>
      </c>
      <c r="S40" s="18" t="s">
        <v>481</v>
      </c>
      <c r="T40" s="20" t="s">
        <v>481</v>
      </c>
      <c r="U40" s="18" t="n">
        <v>400.88571996</v>
      </c>
      <c r="V40" s="20" t="n">
        <v>8.747230330000001</v>
      </c>
    </row>
    <row r="41" spans="1:22">
      <c r="A41" s="15" t="s">
        <v>516</v>
      </c>
      <c r="B41" s="17" t="n">
        <v>5712</v>
      </c>
      <c r="C41" s="18">
        <f>(51.0/B41*100)</f>
        <v/>
      </c>
      <c r="D41" s="19" t="n">
        <v>5661</v>
      </c>
      <c r="E41" s="18" t="n">
        <v>434.59514019</v>
      </c>
      <c r="F41" s="20" t="n">
        <v>5.95188847</v>
      </c>
      <c r="G41" s="18" t="n">
        <v>451.9234501</v>
      </c>
      <c r="H41" s="20" t="n">
        <v>3.69911917</v>
      </c>
      <c r="I41" s="18" t="n">
        <v>479.85454501</v>
      </c>
      <c r="J41" s="20" t="n">
        <v>3.89518794</v>
      </c>
      <c r="K41" s="18" t="n">
        <v>497.70277755</v>
      </c>
      <c r="L41" s="20" t="n">
        <v>3.92326115</v>
      </c>
      <c r="M41" s="18" t="n">
        <v>431.51482993</v>
      </c>
      <c r="N41" s="20" t="n">
        <v>6.27770112</v>
      </c>
      <c r="O41" s="18" t="s">
        <v>481</v>
      </c>
      <c r="P41" s="20" t="s">
        <v>481</v>
      </c>
      <c r="Q41" s="18" t="n">
        <v>392.51815558</v>
      </c>
      <c r="R41" s="20" t="n">
        <v>16.89642718</v>
      </c>
      <c r="S41" s="18" t="s">
        <v>481</v>
      </c>
      <c r="T41" s="20" t="s">
        <v>481</v>
      </c>
      <c r="U41" s="18" t="n">
        <v>413.36868435</v>
      </c>
      <c r="V41" s="20" t="n">
        <v>14.07757248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348.26550547</v>
      </c>
      <c r="F45" s="20" t="n">
        <v>3.360627</v>
      </c>
      <c r="G45" s="18" t="n">
        <v>354.50330119</v>
      </c>
      <c r="H45" s="20" t="n">
        <v>3.4151759</v>
      </c>
      <c r="I45" s="18" t="n">
        <v>376.79727719</v>
      </c>
      <c r="J45" s="20" t="n">
        <v>4.67229189</v>
      </c>
      <c r="K45" s="18" t="n">
        <v>364.24061531</v>
      </c>
      <c r="L45" s="20" t="n">
        <v>3.6417324</v>
      </c>
      <c r="M45" s="18" t="s">
        <v>481</v>
      </c>
      <c r="N45" s="20" t="s">
        <v>481</v>
      </c>
      <c r="O45" s="18" t="s">
        <v>481</v>
      </c>
      <c r="P45" s="20" t="s">
        <v>481</v>
      </c>
      <c r="Q45" s="18" t="n">
        <v>387.00331395</v>
      </c>
      <c r="R45" s="20" t="n">
        <v>46.54968318</v>
      </c>
      <c r="S45" s="18" t="n">
        <v>321.13351124</v>
      </c>
      <c r="T45" s="20" t="n">
        <v>20.37504098</v>
      </c>
      <c r="U45" s="18" t="n">
        <v>332.71393161</v>
      </c>
      <c r="V45" s="20" t="n">
        <v>7.17868997</v>
      </c>
    </row>
    <row r="46" spans="1:22">
      <c r="A46" s="15" t="s">
        <v>521</v>
      </c>
      <c r="B46" s="17" t="n">
        <v>23141</v>
      </c>
      <c r="C46" s="18">
        <f>(2000.0/B46*100)</f>
        <v/>
      </c>
      <c r="D46" s="19" t="n">
        <v>21141</v>
      </c>
      <c r="E46" s="18" t="n">
        <v>367.95044211</v>
      </c>
      <c r="F46" s="20" t="n">
        <v>3.94354976</v>
      </c>
      <c r="G46" s="18" t="n">
        <v>383.21025643</v>
      </c>
      <c r="H46" s="20" t="n">
        <v>3.05142072</v>
      </c>
      <c r="I46" s="18" t="n">
        <v>409.82310834</v>
      </c>
      <c r="J46" s="20" t="n">
        <v>4.97391665</v>
      </c>
      <c r="K46" s="18" t="n">
        <v>420.40449455</v>
      </c>
      <c r="L46" s="20" t="n">
        <v>5.39946514</v>
      </c>
      <c r="M46" s="18" t="n">
        <v>337.5417534</v>
      </c>
      <c r="N46" s="20" t="n">
        <v>3.26574895</v>
      </c>
      <c r="O46" s="18" t="s">
        <v>481</v>
      </c>
      <c r="P46" s="20" t="s">
        <v>481</v>
      </c>
      <c r="Q46" s="18" t="s">
        <v>481</v>
      </c>
      <c r="R46" s="20" t="s">
        <v>481</v>
      </c>
      <c r="S46" s="18" t="s">
        <v>481</v>
      </c>
      <c r="T46" s="20" t="s">
        <v>481</v>
      </c>
      <c r="U46" s="18" t="n">
        <v>355.63269917</v>
      </c>
      <c r="V46" s="20" t="n">
        <v>4.8225362</v>
      </c>
    </row>
    <row r="47" spans="1:22">
      <c r="A47" s="15" t="s">
        <v>522</v>
      </c>
      <c r="B47" s="17" t="n">
        <v>5928</v>
      </c>
      <c r="C47" s="18">
        <f>(276.0/B47*100)</f>
        <v/>
      </c>
      <c r="D47" s="19" t="n">
        <v>5652</v>
      </c>
      <c r="E47" s="18" t="n">
        <v>429.57257357</v>
      </c>
      <c r="F47" s="20" t="n">
        <v>5.05133099</v>
      </c>
      <c r="G47" s="18" t="n">
        <v>457.33140884</v>
      </c>
      <c r="H47" s="20" t="n">
        <v>4.05788191</v>
      </c>
      <c r="I47" s="18" t="n">
        <v>463.38632223</v>
      </c>
      <c r="J47" s="20" t="n">
        <v>4.96803899</v>
      </c>
      <c r="K47" s="18" t="n">
        <v>451.65013058</v>
      </c>
      <c r="L47" s="20" t="n">
        <v>5.85778054</v>
      </c>
      <c r="M47" s="18" t="n">
        <v>368.1951933</v>
      </c>
      <c r="N47" s="20" t="n">
        <v>6.312425</v>
      </c>
      <c r="O47" s="18" t="s">
        <v>481</v>
      </c>
      <c r="P47" s="20" t="s">
        <v>481</v>
      </c>
      <c r="Q47" s="18" t="s">
        <v>481</v>
      </c>
      <c r="R47" s="20" t="s">
        <v>481</v>
      </c>
      <c r="S47" s="18" t="s">
        <v>481</v>
      </c>
      <c r="T47" s="20" t="s">
        <v>481</v>
      </c>
      <c r="U47" s="18" t="n">
        <v>389.96543275</v>
      </c>
      <c r="V47" s="20" t="n">
        <v>8.08469186</v>
      </c>
    </row>
    <row r="48" spans="1:22">
      <c r="A48" s="15" t="s">
        <v>523</v>
      </c>
      <c r="B48" s="17" t="n">
        <v>9841</v>
      </c>
      <c r="C48" s="18">
        <f>(8.0/B48*100)</f>
        <v/>
      </c>
      <c r="D48" s="19" t="n">
        <v>9833</v>
      </c>
      <c r="E48" s="18" t="n">
        <v>495.50861252</v>
      </c>
      <c r="F48" s="20" t="n">
        <v>6.21755521</v>
      </c>
      <c r="G48" s="18" t="n">
        <v>509.79886573</v>
      </c>
      <c r="H48" s="20" t="n">
        <v>4.57843074</v>
      </c>
      <c r="I48" s="18" t="n">
        <v>550.13703377</v>
      </c>
      <c r="J48" s="20" t="n">
        <v>5.24213746</v>
      </c>
      <c r="K48" s="18" t="n">
        <v>569.8124397300001</v>
      </c>
      <c r="L48" s="20" t="n">
        <v>6.90915421</v>
      </c>
      <c r="M48" s="18" t="n">
        <v>484.09279329</v>
      </c>
      <c r="N48" s="20" t="n">
        <v>7.99371132</v>
      </c>
      <c r="O48" s="18" t="s">
        <v>481</v>
      </c>
      <c r="P48" s="20" t="s">
        <v>481</v>
      </c>
      <c r="Q48" s="18" t="s">
        <v>481</v>
      </c>
      <c r="R48" s="20" t="s">
        <v>481</v>
      </c>
      <c r="S48" s="18" t="s">
        <v>481</v>
      </c>
      <c r="T48" s="20" t="s">
        <v>481</v>
      </c>
      <c r="U48" s="18" t="n">
        <v>453.67578605</v>
      </c>
      <c r="V48" s="20" t="n">
        <v>22.29749909</v>
      </c>
    </row>
    <row r="49" spans="1:22">
      <c r="A49" s="15" t="s">
        <v>524</v>
      </c>
      <c r="B49" s="17" t="n">
        <v>6349</v>
      </c>
      <c r="C49" s="18">
        <f>(56.0/B49*100)</f>
        <v/>
      </c>
      <c r="D49" s="19" t="n">
        <v>6293</v>
      </c>
      <c r="E49" s="18" t="n">
        <v>382.8946312</v>
      </c>
      <c r="F49" s="20" t="n">
        <v>3.94859965</v>
      </c>
      <c r="G49" s="18" t="n">
        <v>404.725071</v>
      </c>
      <c r="H49" s="20" t="n">
        <v>3.32909012</v>
      </c>
      <c r="I49" s="18" t="n">
        <v>426.11368116</v>
      </c>
      <c r="J49" s="20" t="n">
        <v>3.99861493</v>
      </c>
      <c r="K49" s="18" t="n">
        <v>430.93522476</v>
      </c>
      <c r="L49" s="20" t="n">
        <v>5.26551267</v>
      </c>
      <c r="M49" s="18" t="s">
        <v>481</v>
      </c>
      <c r="N49" s="20" t="s">
        <v>481</v>
      </c>
      <c r="O49" s="18" t="s">
        <v>481</v>
      </c>
      <c r="P49" s="20" t="s">
        <v>481</v>
      </c>
      <c r="Q49" s="18" t="s">
        <v>481</v>
      </c>
      <c r="R49" s="20" t="s">
        <v>481</v>
      </c>
      <c r="S49" s="18" t="n">
        <v>372.04087048</v>
      </c>
      <c r="T49" s="20" t="n">
        <v>25.78731773</v>
      </c>
      <c r="U49" s="18" t="n">
        <v>356.81741153</v>
      </c>
      <c r="V49" s="20" t="n">
        <v>8.9136077</v>
      </c>
    </row>
    <row r="50" spans="1:22">
      <c r="A50" s="15" t="s">
        <v>525</v>
      </c>
      <c r="B50" s="17" t="n">
        <v>11795</v>
      </c>
      <c r="C50" s="18">
        <f>(302.0/B50*100)</f>
        <v/>
      </c>
      <c r="D50" s="19" t="n">
        <v>11493</v>
      </c>
      <c r="E50" s="18" t="n">
        <v>370.73644061</v>
      </c>
      <c r="F50" s="20" t="n">
        <v>3.79577422</v>
      </c>
      <c r="G50" s="18" t="n">
        <v>385.12468227</v>
      </c>
      <c r="H50" s="20" t="n">
        <v>2.86794863</v>
      </c>
      <c r="I50" s="18" t="n">
        <v>409.28132053</v>
      </c>
      <c r="J50" s="20" t="n">
        <v>3.12514669</v>
      </c>
      <c r="K50" s="18" t="n">
        <v>404.13979888</v>
      </c>
      <c r="L50" s="20" t="n">
        <v>3.78558454</v>
      </c>
      <c r="M50" s="18" t="n">
        <v>347.83550743</v>
      </c>
      <c r="N50" s="20" t="n">
        <v>9.218126939999999</v>
      </c>
      <c r="O50" s="18" t="s">
        <v>481</v>
      </c>
      <c r="P50" s="20" t="s">
        <v>481</v>
      </c>
      <c r="Q50" s="18" t="s">
        <v>481</v>
      </c>
      <c r="R50" s="20" t="s">
        <v>481</v>
      </c>
      <c r="S50" s="18" t="s">
        <v>481</v>
      </c>
      <c r="T50" s="20" t="s">
        <v>481</v>
      </c>
      <c r="U50" s="18" t="n">
        <v>339.4885729</v>
      </c>
      <c r="V50" s="20" t="n">
        <v>10.11818775</v>
      </c>
    </row>
    <row r="51" spans="1:22">
      <c r="A51" s="15" t="s">
        <v>526</v>
      </c>
      <c r="B51" s="17" t="n">
        <v>6866</v>
      </c>
      <c r="C51" s="18">
        <f>(113.0/B51*100)</f>
        <v/>
      </c>
      <c r="D51" s="19" t="n">
        <v>6753</v>
      </c>
      <c r="E51" s="18" t="n">
        <v>389.5721773</v>
      </c>
      <c r="F51" s="20" t="n">
        <v>3.75461011</v>
      </c>
      <c r="G51" s="18" t="n">
        <v>400.12311384</v>
      </c>
      <c r="H51" s="20" t="n">
        <v>3.4711969</v>
      </c>
      <c r="I51" s="18" t="n">
        <v>415.07743425</v>
      </c>
      <c r="J51" s="20" t="n">
        <v>3.79503997</v>
      </c>
      <c r="K51" s="18" t="n">
        <v>412.98285212</v>
      </c>
      <c r="L51" s="20" t="n">
        <v>4.10322875</v>
      </c>
      <c r="M51" s="18" t="n">
        <v>373.93188865</v>
      </c>
      <c r="N51" s="20" t="n">
        <v>6.27375186</v>
      </c>
      <c r="O51" s="18" t="s">
        <v>481</v>
      </c>
      <c r="P51" s="20" t="s">
        <v>481</v>
      </c>
      <c r="Q51" s="18" t="n">
        <v>380.5422133</v>
      </c>
      <c r="R51" s="20" t="n">
        <v>4.31283207</v>
      </c>
      <c r="S51" s="18" t="s">
        <v>481</v>
      </c>
      <c r="T51" s="20" t="s">
        <v>481</v>
      </c>
      <c r="U51" s="18" t="n">
        <v>374.06672373</v>
      </c>
      <c r="V51" s="20" t="n">
        <v>7.86617379</v>
      </c>
    </row>
    <row r="52" spans="1:22">
      <c r="A52" s="15" t="s">
        <v>527</v>
      </c>
      <c r="B52" s="17" t="n">
        <v>5809</v>
      </c>
      <c r="C52" s="18">
        <f>(94.0/B52*100)</f>
        <v/>
      </c>
      <c r="D52" s="19" t="n">
        <v>5715</v>
      </c>
      <c r="E52" s="18" t="n">
        <v>449.90542935</v>
      </c>
      <c r="F52" s="20" t="n">
        <v>4.5043098</v>
      </c>
      <c r="G52" s="18" t="n">
        <v>462.53364301</v>
      </c>
      <c r="H52" s="20" t="n">
        <v>3.17345675</v>
      </c>
      <c r="I52" s="18" t="n">
        <v>481.85560042</v>
      </c>
      <c r="J52" s="20" t="n">
        <v>3.79144029</v>
      </c>
      <c r="K52" s="18" t="n">
        <v>493.1907189</v>
      </c>
      <c r="L52" s="20" t="n">
        <v>4.33531379</v>
      </c>
      <c r="M52" s="18" t="n">
        <v>396.92682724</v>
      </c>
      <c r="N52" s="20" t="n">
        <v>5.74616255</v>
      </c>
      <c r="O52" s="18" t="s">
        <v>481</v>
      </c>
      <c r="P52" s="20" t="s">
        <v>481</v>
      </c>
      <c r="Q52" s="18" t="s">
        <v>481</v>
      </c>
      <c r="R52" s="20" t="s">
        <v>481</v>
      </c>
      <c r="S52" s="18" t="s">
        <v>481</v>
      </c>
      <c r="T52" s="20" t="s">
        <v>481</v>
      </c>
      <c r="U52" s="18" t="n">
        <v>417.47431166</v>
      </c>
      <c r="V52" s="20" t="n">
        <v>8.42228472</v>
      </c>
    </row>
    <row r="53" spans="1:22">
      <c r="A53" s="15" t="s">
        <v>528</v>
      </c>
      <c r="B53" s="17" t="n">
        <v>5571</v>
      </c>
      <c r="C53" s="18">
        <f>(101.0/B53*100)</f>
        <v/>
      </c>
      <c r="D53" s="19" t="n">
        <v>5470</v>
      </c>
      <c r="E53" s="18" t="n">
        <v>405.35215386</v>
      </c>
      <c r="F53" s="20" t="n">
        <v>4.0481216</v>
      </c>
      <c r="G53" s="18" t="n">
        <v>429.38980006</v>
      </c>
      <c r="H53" s="20" t="n">
        <v>2.9257202</v>
      </c>
      <c r="I53" s="18" t="n">
        <v>457.267773</v>
      </c>
      <c r="J53" s="20" t="n">
        <v>2.99666039</v>
      </c>
      <c r="K53" s="18" t="n">
        <v>467.8883065</v>
      </c>
      <c r="L53" s="20" t="n">
        <v>3.23205853</v>
      </c>
      <c r="M53" s="18" t="n">
        <v>381.39321237</v>
      </c>
      <c r="N53" s="20" t="n">
        <v>6.31804133</v>
      </c>
      <c r="O53" s="18" t="s">
        <v>481</v>
      </c>
      <c r="P53" s="20" t="s">
        <v>481</v>
      </c>
      <c r="Q53" s="18" t="s">
        <v>481</v>
      </c>
      <c r="R53" s="20" t="s">
        <v>481</v>
      </c>
      <c r="S53" s="18" t="s">
        <v>481</v>
      </c>
      <c r="T53" s="20" t="s">
        <v>481</v>
      </c>
      <c r="U53" s="18" t="n">
        <v>368.56178574</v>
      </c>
      <c r="V53" s="20" t="n">
        <v>7.97501111</v>
      </c>
    </row>
    <row r="54" spans="1:22">
      <c r="A54" s="15" t="s">
        <v>529</v>
      </c>
      <c r="B54" s="17" t="n">
        <v>4740</v>
      </c>
      <c r="C54" s="18">
        <f>(362.0/B54*100)</f>
        <v/>
      </c>
      <c r="D54" s="19" t="n">
        <v>4378</v>
      </c>
      <c r="E54" s="18" t="n">
        <v>312.55872025</v>
      </c>
      <c r="F54" s="20" t="n">
        <v>4.44261042</v>
      </c>
      <c r="G54" s="18" t="n">
        <v>333.82393768</v>
      </c>
      <c r="H54" s="20" t="n">
        <v>3.84688218</v>
      </c>
      <c r="I54" s="18" t="n">
        <v>341.83573677</v>
      </c>
      <c r="J54" s="20" t="n">
        <v>3.48725313</v>
      </c>
      <c r="K54" s="18" t="n">
        <v>349.88886996</v>
      </c>
      <c r="L54" s="20" t="n">
        <v>4.17326377</v>
      </c>
      <c r="M54" s="18" t="n">
        <v>282.45388762</v>
      </c>
      <c r="N54" s="20" t="n">
        <v>5.79499154</v>
      </c>
      <c r="O54" s="18" t="s">
        <v>481</v>
      </c>
      <c r="P54" s="20" t="s">
        <v>481</v>
      </c>
      <c r="Q54" s="18" t="s">
        <v>481</v>
      </c>
      <c r="R54" s="20" t="s">
        <v>481</v>
      </c>
      <c r="S54" s="18" t="s">
        <v>481</v>
      </c>
      <c r="T54" s="20" t="s">
        <v>481</v>
      </c>
      <c r="U54" s="18" t="n">
        <v>281.60750652</v>
      </c>
      <c r="V54" s="20" t="n">
        <v>6.59634163</v>
      </c>
    </row>
    <row r="55" spans="1:22">
      <c r="A55" s="15" t="s">
        <v>530</v>
      </c>
      <c r="B55" s="17" t="n">
        <v>5316</v>
      </c>
      <c r="C55" s="18">
        <f>(22.0/B55*100)</f>
        <v/>
      </c>
      <c r="D55" s="19" t="n">
        <v>5294</v>
      </c>
      <c r="E55" s="18" t="n">
        <v>390.00125632</v>
      </c>
      <c r="F55" s="20" t="n">
        <v>4.4492965</v>
      </c>
      <c r="G55" s="18" t="n">
        <v>400.68228968</v>
      </c>
      <c r="H55" s="20" t="n">
        <v>3.13492629</v>
      </c>
      <c r="I55" s="18" t="n">
        <v>424.86164818</v>
      </c>
      <c r="J55" s="20" t="n">
        <v>3.82867122</v>
      </c>
      <c r="K55" s="18" t="n">
        <v>427.60840949</v>
      </c>
      <c r="L55" s="20" t="n">
        <v>5.35079996</v>
      </c>
      <c r="M55" s="18" t="s">
        <v>481</v>
      </c>
      <c r="N55" s="20" t="s">
        <v>481</v>
      </c>
      <c r="O55" s="18" t="s">
        <v>481</v>
      </c>
      <c r="P55" s="20" t="s">
        <v>481</v>
      </c>
      <c r="Q55" s="18" t="s">
        <v>481</v>
      </c>
      <c r="R55" s="20" t="s">
        <v>481</v>
      </c>
      <c r="S55" s="18" t="n">
        <v>297.96863789</v>
      </c>
      <c r="T55" s="20" t="n">
        <v>27.82459644</v>
      </c>
      <c r="U55" s="18" t="n">
        <v>307.87988532</v>
      </c>
      <c r="V55" s="20" t="n">
        <v>6.69451667</v>
      </c>
    </row>
    <row r="56" spans="1:22">
      <c r="A56" s="15" t="s">
        <v>531</v>
      </c>
      <c r="B56" s="17" t="n">
        <v>5359</v>
      </c>
      <c r="C56" s="18">
        <f>(77.0/B56*100)</f>
        <v/>
      </c>
      <c r="D56" s="19" t="n">
        <v>5282</v>
      </c>
      <c r="E56" s="18" t="n">
        <v>519.8138322</v>
      </c>
      <c r="F56" s="20" t="n">
        <v>8.95041762</v>
      </c>
      <c r="G56" s="18" t="n">
        <v>528.51552109</v>
      </c>
      <c r="H56" s="20" t="n">
        <v>4.98519495</v>
      </c>
      <c r="I56" s="18" t="n">
        <v>563.9727113599999</v>
      </c>
      <c r="J56" s="20" t="n">
        <v>3.70726491</v>
      </c>
      <c r="K56" s="18" t="n">
        <v>586.15455331</v>
      </c>
      <c r="L56" s="20" t="n">
        <v>4.32744834</v>
      </c>
      <c r="M56" s="18" t="n">
        <v>522.89956135</v>
      </c>
      <c r="N56" s="20" t="n">
        <v>3.32033569</v>
      </c>
      <c r="O56" s="18" t="s">
        <v>481</v>
      </c>
      <c r="P56" s="20" t="s">
        <v>481</v>
      </c>
      <c r="Q56" s="18" t="s">
        <v>481</v>
      </c>
      <c r="R56" s="20" t="s">
        <v>481</v>
      </c>
      <c r="S56" s="18" t="s">
        <v>481</v>
      </c>
      <c r="T56" s="20" t="s">
        <v>481</v>
      </c>
      <c r="U56" s="18" t="n">
        <v>507.4770249</v>
      </c>
      <c r="V56" s="20" t="n">
        <v>20.68251018</v>
      </c>
    </row>
    <row r="57" spans="1:22">
      <c r="A57" s="15" t="s">
        <v>532</v>
      </c>
      <c r="B57" s="17" t="n">
        <v>6513</v>
      </c>
      <c r="C57" s="18">
        <f>(0.0/B57*100)</f>
        <v/>
      </c>
      <c r="D57" s="19" t="n">
        <v>6513</v>
      </c>
      <c r="E57" s="18" t="n">
        <v>373.09471574</v>
      </c>
      <c r="F57" s="20" t="n">
        <v>5.60993753</v>
      </c>
      <c r="G57" s="18" t="n">
        <v>388.76166952</v>
      </c>
      <c r="H57" s="20" t="n">
        <v>2.94390841</v>
      </c>
      <c r="I57" s="18" t="n">
        <v>397.03889608</v>
      </c>
      <c r="J57" s="20" t="n">
        <v>5.26824286</v>
      </c>
      <c r="K57" s="18" t="n">
        <v>376.7168308</v>
      </c>
      <c r="L57" s="20" t="n">
        <v>4.45012129</v>
      </c>
      <c r="M57" s="18" t="s">
        <v>481</v>
      </c>
      <c r="N57" s="20" t="s">
        <v>481</v>
      </c>
      <c r="O57" s="18" t="s">
        <v>481</v>
      </c>
      <c r="P57" s="20" t="s">
        <v>481</v>
      </c>
      <c r="Q57" s="18" t="s">
        <v>481</v>
      </c>
      <c r="R57" s="20" t="s">
        <v>481</v>
      </c>
      <c r="S57" s="18" t="n">
        <v>341.31712873</v>
      </c>
      <c r="T57" s="20" t="n">
        <v>28.46477922</v>
      </c>
      <c r="U57" s="18" t="n">
        <v>370.71772624</v>
      </c>
      <c r="V57" s="20" t="n">
        <v>13.65343963</v>
      </c>
    </row>
    <row r="58" spans="1:22">
      <c r="A58" s="15" t="s">
        <v>533</v>
      </c>
      <c r="B58" s="17" t="n">
        <v>7267</v>
      </c>
      <c r="C58" s="18">
        <f>(10.0/B58*100)</f>
        <v/>
      </c>
      <c r="D58" s="19" t="n">
        <v>7257</v>
      </c>
      <c r="E58" s="18" t="n">
        <v>352.37887381</v>
      </c>
      <c r="F58" s="20" t="n">
        <v>4.11427456</v>
      </c>
      <c r="G58" s="18" t="n">
        <v>366.09691739</v>
      </c>
      <c r="H58" s="20" t="n">
        <v>3.40334404</v>
      </c>
      <c r="I58" s="18" t="n">
        <v>391.3300899</v>
      </c>
      <c r="J58" s="20" t="n">
        <v>4.15742462</v>
      </c>
      <c r="K58" s="18" t="n">
        <v>402.38006413</v>
      </c>
      <c r="L58" s="20" t="n">
        <v>3.12802371</v>
      </c>
      <c r="M58" s="18" t="s">
        <v>481</v>
      </c>
      <c r="N58" s="20" t="s">
        <v>481</v>
      </c>
      <c r="O58" s="18" t="s">
        <v>481</v>
      </c>
      <c r="P58" s="20" t="s">
        <v>481</v>
      </c>
      <c r="Q58" s="18" t="s">
        <v>481</v>
      </c>
      <c r="R58" s="20" t="s">
        <v>481</v>
      </c>
      <c r="S58" s="18" t="n">
        <v>319.84776383</v>
      </c>
      <c r="T58" s="20" t="n">
        <v>20.88815291</v>
      </c>
      <c r="U58" s="18" t="n">
        <v>308.41000462</v>
      </c>
      <c r="V58" s="20" t="n">
        <v>17.91676973</v>
      </c>
    </row>
    <row r="59" spans="1:22">
      <c r="A59" s="15" t="s">
        <v>534</v>
      </c>
      <c r="B59" s="17" t="n">
        <v>4826</v>
      </c>
      <c r="C59" s="18">
        <f>(26.0/B59*100)</f>
        <v/>
      </c>
      <c r="D59" s="19" t="n">
        <v>4800</v>
      </c>
      <c r="E59" s="18" t="n">
        <v>334.00670148</v>
      </c>
      <c r="F59" s="20" t="n">
        <v>3.15432156</v>
      </c>
      <c r="G59" s="18" t="n">
        <v>371.89314866</v>
      </c>
      <c r="H59" s="20" t="n">
        <v>2.81802302</v>
      </c>
      <c r="I59" s="18" t="n">
        <v>383.60509247</v>
      </c>
      <c r="J59" s="20" t="n">
        <v>3.59743417</v>
      </c>
      <c r="K59" s="18" t="n">
        <v>378.05478221</v>
      </c>
      <c r="L59" s="20" t="n">
        <v>3.46111348</v>
      </c>
      <c r="M59" s="18" t="s">
        <v>481</v>
      </c>
      <c r="N59" s="20" t="s">
        <v>481</v>
      </c>
      <c r="O59" s="18" t="s">
        <v>481</v>
      </c>
      <c r="P59" s="20" t="s">
        <v>481</v>
      </c>
      <c r="Q59" s="18" t="n">
        <v>238.00789686</v>
      </c>
      <c r="R59" s="20" t="n">
        <v>16.70862255</v>
      </c>
      <c r="S59" s="18" t="n">
        <v>305.84009424</v>
      </c>
      <c r="T59" s="20" t="n">
        <v>18.09391601</v>
      </c>
      <c r="U59" s="18" t="n">
        <v>297.20714764</v>
      </c>
      <c r="V59" s="20" t="n">
        <v>7.08231627</v>
      </c>
    </row>
    <row r="60" spans="1:22">
      <c r="A60" s="15" t="s">
        <v>535</v>
      </c>
      <c r="B60" s="17" t="n">
        <v>4546</v>
      </c>
      <c r="C60" s="18">
        <f>(15.0/B60*100)</f>
        <v/>
      </c>
      <c r="D60" s="19" t="n">
        <v>4531</v>
      </c>
      <c r="E60" s="18" t="n">
        <v>326.43885201</v>
      </c>
      <c r="F60" s="20" t="n">
        <v>7.41305717</v>
      </c>
      <c r="G60" s="18" t="n">
        <v>385.91221886</v>
      </c>
      <c r="H60" s="20" t="n">
        <v>4.50974217</v>
      </c>
      <c r="I60" s="18" t="n">
        <v>414.68077911</v>
      </c>
      <c r="J60" s="20" t="n">
        <v>4.99385829</v>
      </c>
      <c r="K60" s="18" t="n">
        <v>423.31728334</v>
      </c>
      <c r="L60" s="20" t="n">
        <v>5.2649924</v>
      </c>
      <c r="M60" s="18" t="s">
        <v>481</v>
      </c>
      <c r="N60" s="20" t="s">
        <v>481</v>
      </c>
      <c r="O60" s="18" t="s">
        <v>481</v>
      </c>
      <c r="P60" s="20" t="s">
        <v>481</v>
      </c>
      <c r="Q60" s="18" t="s">
        <v>481</v>
      </c>
      <c r="R60" s="20" t="s">
        <v>481</v>
      </c>
      <c r="S60" s="18" t="n">
        <v>343.62908897</v>
      </c>
      <c r="T60" s="20" t="n">
        <v>23.16801167</v>
      </c>
      <c r="U60" s="18" t="n">
        <v>373.8229118</v>
      </c>
      <c r="V60" s="20" t="n">
        <v>13.77461704</v>
      </c>
    </row>
    <row r="61" spans="1:22">
      <c r="A61" s="15" t="s">
        <v>536</v>
      </c>
      <c r="B61" s="17" t="n">
        <v>6525</v>
      </c>
      <c r="C61" s="18">
        <f>(163.0/B61*100)</f>
        <v/>
      </c>
      <c r="D61" s="19" t="n">
        <v>6362</v>
      </c>
      <c r="E61" s="18" t="n">
        <v>468.62912203</v>
      </c>
      <c r="F61" s="20" t="n">
        <v>3.95739931</v>
      </c>
      <c r="G61" s="18" t="n">
        <v>477.19067334</v>
      </c>
      <c r="H61" s="20" t="n">
        <v>2.79487217</v>
      </c>
      <c r="I61" s="18" t="n">
        <v>492.75092252</v>
      </c>
      <c r="J61" s="20" t="n">
        <v>3.17091621</v>
      </c>
      <c r="K61" s="18" t="n">
        <v>493.21140348</v>
      </c>
      <c r="L61" s="20" t="n">
        <v>3.82843834</v>
      </c>
      <c r="M61" s="18" t="n">
        <v>410.6859362</v>
      </c>
      <c r="N61" s="20" t="n">
        <v>8.40654574</v>
      </c>
      <c r="O61" s="18" t="s">
        <v>481</v>
      </c>
      <c r="P61" s="20" t="s">
        <v>481</v>
      </c>
      <c r="Q61" s="18" t="s">
        <v>481</v>
      </c>
      <c r="R61" s="20" t="s">
        <v>481</v>
      </c>
      <c r="S61" s="18" t="s">
        <v>481</v>
      </c>
      <c r="T61" s="20" t="s">
        <v>481</v>
      </c>
      <c r="U61" s="18" t="n">
        <v>422.359674</v>
      </c>
      <c r="V61" s="20" t="n">
        <v>10.98834072</v>
      </c>
    </row>
    <row r="62" spans="1:22">
      <c r="A62" s="15" t="s">
        <v>537</v>
      </c>
      <c r="B62" s="17" t="n">
        <v>4476</v>
      </c>
      <c r="C62" s="18">
        <f>(3.0/B62*100)</f>
        <v/>
      </c>
      <c r="D62" s="19" t="n">
        <v>4473</v>
      </c>
      <c r="E62" s="18" t="n">
        <v>506.786008</v>
      </c>
      <c r="F62" s="20" t="n">
        <v>6.16705691</v>
      </c>
      <c r="G62" s="18" t="n">
        <v>529.34644291</v>
      </c>
      <c r="H62" s="20" t="n">
        <v>2.27010978</v>
      </c>
      <c r="I62" s="18" t="n">
        <v>557.96775185</v>
      </c>
      <c r="J62" s="20" t="n">
        <v>2.24557681</v>
      </c>
      <c r="K62" s="18" t="n">
        <v>566.49612236</v>
      </c>
      <c r="L62" s="20" t="n">
        <v>3.13318317</v>
      </c>
      <c r="M62" s="18" t="n">
        <v>526.4345921</v>
      </c>
      <c r="N62" s="20" t="n">
        <v>4.54256942</v>
      </c>
      <c r="O62" s="18" t="s">
        <v>481</v>
      </c>
      <c r="P62" s="20" t="s">
        <v>481</v>
      </c>
      <c r="Q62" s="18" t="s">
        <v>481</v>
      </c>
      <c r="R62" s="20" t="s">
        <v>481</v>
      </c>
      <c r="S62" s="18" t="s">
        <v>481</v>
      </c>
      <c r="T62" s="20" t="s">
        <v>481</v>
      </c>
      <c r="U62" s="18" t="n">
        <v>506.28379613</v>
      </c>
      <c r="V62" s="20" t="n">
        <v>35.08293375</v>
      </c>
    </row>
    <row r="63" spans="1:22">
      <c r="A63" s="15" t="s">
        <v>538</v>
      </c>
      <c r="B63" s="17" t="n">
        <v>5324</v>
      </c>
      <c r="C63" s="18">
        <f>(13.0/B63*100)</f>
        <v/>
      </c>
      <c r="D63" s="19" t="n">
        <v>5311</v>
      </c>
      <c r="E63" s="18" t="n">
        <v>357.24924479</v>
      </c>
      <c r="F63" s="20" t="n">
        <v>4.46625765</v>
      </c>
      <c r="G63" s="18" t="n">
        <v>371.38886271</v>
      </c>
      <c r="H63" s="20" t="n">
        <v>2.78061718</v>
      </c>
      <c r="I63" s="18" t="n">
        <v>387.7436054</v>
      </c>
      <c r="J63" s="20" t="n">
        <v>3.78812582</v>
      </c>
      <c r="K63" s="18" t="n">
        <v>380.87042199</v>
      </c>
      <c r="L63" s="20" t="n">
        <v>5.20505207</v>
      </c>
      <c r="M63" s="18" t="s">
        <v>481</v>
      </c>
      <c r="N63" s="20" t="s">
        <v>481</v>
      </c>
      <c r="O63" s="18" t="s">
        <v>481</v>
      </c>
      <c r="P63" s="20" t="s">
        <v>481</v>
      </c>
      <c r="Q63" s="18" t="s">
        <v>481</v>
      </c>
      <c r="R63" s="20" t="s">
        <v>481</v>
      </c>
      <c r="S63" s="18" t="n">
        <v>270.9919124</v>
      </c>
      <c r="T63" s="20" t="n">
        <v>33.33432074</v>
      </c>
      <c r="U63" s="18" t="n">
        <v>341.66707334</v>
      </c>
      <c r="V63" s="20" t="n">
        <v>6.45991419</v>
      </c>
    </row>
    <row r="64" spans="1:22">
      <c r="A64" s="15" t="s">
        <v>539</v>
      </c>
      <c r="B64" s="17" t="n">
        <v>3634</v>
      </c>
      <c r="C64" s="18">
        <f>(3.0/B64*100)</f>
        <v/>
      </c>
      <c r="D64" s="19" t="n">
        <v>3631</v>
      </c>
      <c r="E64" s="18" t="n">
        <v>418.12061592</v>
      </c>
      <c r="F64" s="20" t="n">
        <v>7.5187176</v>
      </c>
      <c r="G64" s="18" t="n">
        <v>464.43373911</v>
      </c>
      <c r="H64" s="20" t="n">
        <v>3.17273063</v>
      </c>
      <c r="I64" s="18" t="n">
        <v>493.34767732</v>
      </c>
      <c r="J64" s="20" t="n">
        <v>3.73009726</v>
      </c>
      <c r="K64" s="18" t="n">
        <v>519.70966707</v>
      </c>
      <c r="L64" s="20" t="n">
        <v>3.72394828</v>
      </c>
      <c r="M64" s="18" t="s">
        <v>481</v>
      </c>
      <c r="N64" s="20" t="s">
        <v>481</v>
      </c>
      <c r="O64" s="18" t="s">
        <v>481</v>
      </c>
      <c r="P64" s="20" t="s">
        <v>481</v>
      </c>
      <c r="Q64" s="18" t="s">
        <v>481</v>
      </c>
      <c r="R64" s="20" t="s">
        <v>481</v>
      </c>
      <c r="S64" s="18" t="n">
        <v>388.815</v>
      </c>
      <c r="T64" s="20" t="n">
        <v>34.78519607</v>
      </c>
      <c r="U64" s="18" t="n">
        <v>317.35198211</v>
      </c>
      <c r="V64" s="20" t="n">
        <v>11.25947293</v>
      </c>
    </row>
    <row r="65" spans="1:22">
      <c r="A65" s="15" t="s">
        <v>540</v>
      </c>
      <c r="B65" s="17" t="n">
        <v>5325</v>
      </c>
      <c r="C65" s="18">
        <f>(14.0/B65*100)</f>
        <v/>
      </c>
      <c r="D65" s="19" t="n">
        <v>5311</v>
      </c>
      <c r="E65" s="18" t="n">
        <v>385.20470882</v>
      </c>
      <c r="F65" s="20" t="n">
        <v>5.9020626</v>
      </c>
      <c r="G65" s="18" t="n">
        <v>409.08218639</v>
      </c>
      <c r="H65" s="20" t="n">
        <v>2.96700597</v>
      </c>
      <c r="I65" s="18" t="n">
        <v>431.08283281</v>
      </c>
      <c r="J65" s="20" t="n">
        <v>3.3231144</v>
      </c>
      <c r="K65" s="18" t="n">
        <v>443.49518572</v>
      </c>
      <c r="L65" s="20" t="n">
        <v>4.2272132</v>
      </c>
      <c r="M65" s="18" t="s">
        <v>481</v>
      </c>
      <c r="N65" s="20" t="s">
        <v>481</v>
      </c>
      <c r="O65" s="18" t="s">
        <v>481</v>
      </c>
      <c r="P65" s="20" t="s">
        <v>481</v>
      </c>
      <c r="Q65" s="18" t="n">
        <v>325.72953539</v>
      </c>
      <c r="R65" s="20" t="n">
        <v>44.72393662</v>
      </c>
      <c r="S65" s="18" t="n">
        <v>329.1113</v>
      </c>
      <c r="T65" s="20" t="n">
        <v>48.34467273</v>
      </c>
      <c r="U65" s="18" t="n">
        <v>337.54536998</v>
      </c>
      <c r="V65" s="20" t="n">
        <v>8.60412116</v>
      </c>
    </row>
    <row r="66" spans="1:22">
      <c r="A66" s="15" t="s">
        <v>541</v>
      </c>
      <c r="B66" s="17" t="n">
        <v>5665</v>
      </c>
      <c r="C66" s="18">
        <f>(85.0/B66*100)</f>
        <v/>
      </c>
      <c r="D66" s="19" t="n">
        <v>5580</v>
      </c>
      <c r="E66" s="18" t="n">
        <v>431.91473622</v>
      </c>
      <c r="F66" s="20" t="n">
        <v>3.3555522</v>
      </c>
      <c r="G66" s="18" t="n">
        <v>427.5373215</v>
      </c>
      <c r="H66" s="20" t="n">
        <v>2.15051547</v>
      </c>
      <c r="I66" s="18" t="n">
        <v>425.80155283</v>
      </c>
      <c r="J66" s="20" t="n">
        <v>3.12798903</v>
      </c>
      <c r="K66" s="18" t="n">
        <v>429.05700796</v>
      </c>
      <c r="L66" s="20" t="n">
        <v>4.56215933</v>
      </c>
      <c r="M66" s="18" t="n">
        <v>373.42163203</v>
      </c>
      <c r="N66" s="20" t="n">
        <v>4.9087168</v>
      </c>
      <c r="O66" s="18" t="s">
        <v>481</v>
      </c>
      <c r="P66" s="20" t="s">
        <v>481</v>
      </c>
      <c r="Q66" s="18" t="s">
        <v>481</v>
      </c>
      <c r="R66" s="20" t="s">
        <v>481</v>
      </c>
      <c r="S66" s="18" t="s">
        <v>481</v>
      </c>
      <c r="T66" s="20" t="s">
        <v>481</v>
      </c>
      <c r="U66" s="18" t="n">
        <v>366.24675634</v>
      </c>
      <c r="V66" s="20" t="n">
        <v>6.22557234</v>
      </c>
    </row>
    <row r="67" spans="1:22">
      <c r="A67" s="15" t="s">
        <v>542</v>
      </c>
      <c r="B67" s="17" t="n">
        <v>6971</v>
      </c>
      <c r="C67" s="18">
        <f>(648.0/B67*100)</f>
        <v/>
      </c>
      <c r="D67" s="19" t="n">
        <v>6323</v>
      </c>
      <c r="E67" s="18" t="n">
        <v>371.07486429</v>
      </c>
      <c r="F67" s="20" t="n">
        <v>5.43609819</v>
      </c>
      <c r="G67" s="18" t="n">
        <v>387.26215672</v>
      </c>
      <c r="H67" s="20" t="n">
        <v>3.22433035</v>
      </c>
      <c r="I67" s="18" t="n">
        <v>404.21340109</v>
      </c>
      <c r="J67" s="20" t="n">
        <v>3.35256092</v>
      </c>
      <c r="K67" s="18" t="n">
        <v>408.09209201</v>
      </c>
      <c r="L67" s="20" t="n">
        <v>4.48355989</v>
      </c>
      <c r="M67" s="18" t="n">
        <v>364.05724914</v>
      </c>
      <c r="N67" s="20" t="n">
        <v>8.02751567</v>
      </c>
      <c r="O67" s="18" t="s">
        <v>481</v>
      </c>
      <c r="P67" s="20" t="s">
        <v>481</v>
      </c>
      <c r="Q67" s="18" t="s">
        <v>481</v>
      </c>
      <c r="R67" s="20" t="s">
        <v>481</v>
      </c>
      <c r="S67" s="18" t="s">
        <v>481</v>
      </c>
      <c r="T67" s="20" t="s">
        <v>481</v>
      </c>
      <c r="U67" s="18" t="n">
        <v>315.53596132</v>
      </c>
      <c r="V67" s="20" t="n">
        <v>11.08974409</v>
      </c>
    </row>
    <row r="68" spans="1:22">
      <c r="A68" s="15" t="s">
        <v>543</v>
      </c>
      <c r="B68" s="17" t="n">
        <v>12083</v>
      </c>
      <c r="C68" s="18">
        <f>(31.0/B68*100)</f>
        <v/>
      </c>
      <c r="D68" s="19" t="n">
        <v>12052</v>
      </c>
      <c r="E68" s="18" t="n">
        <v>360.9673286</v>
      </c>
      <c r="F68" s="20" t="n">
        <v>3.98795424</v>
      </c>
      <c r="G68" s="18" t="n">
        <v>398.61646354</v>
      </c>
      <c r="H68" s="20" t="n">
        <v>2.45317515</v>
      </c>
      <c r="I68" s="18" t="n">
        <v>430.10644218</v>
      </c>
      <c r="J68" s="20" t="n">
        <v>2.15165032</v>
      </c>
      <c r="K68" s="18" t="n">
        <v>441.27486204</v>
      </c>
      <c r="L68" s="20" t="n">
        <v>2.1306297</v>
      </c>
      <c r="M68" s="18" t="n">
        <v>349.12867874</v>
      </c>
      <c r="N68" s="20" t="n">
        <v>2.92799251</v>
      </c>
      <c r="O68" s="18" t="s">
        <v>481</v>
      </c>
      <c r="P68" s="20" t="s">
        <v>481</v>
      </c>
      <c r="Q68" s="18" t="s">
        <v>481</v>
      </c>
      <c r="R68" s="20" t="s">
        <v>481</v>
      </c>
      <c r="S68" s="18" t="s">
        <v>481</v>
      </c>
      <c r="T68" s="20" t="s">
        <v>481</v>
      </c>
      <c r="U68" s="18" t="n">
        <v>359.833739</v>
      </c>
      <c r="V68" s="20" t="n">
        <v>4.73078362</v>
      </c>
    </row>
    <row r="69" spans="1:22">
      <c r="A69" s="15" t="s">
        <v>544</v>
      </c>
      <c r="B69" s="17" t="n">
        <v>4876</v>
      </c>
      <c r="C69" s="18">
        <f>(0.0/B69*100)</f>
        <v/>
      </c>
      <c r="D69" s="19" t="n">
        <v>4876</v>
      </c>
      <c r="E69" s="18" t="n">
        <v>416.29530476</v>
      </c>
      <c r="F69" s="20" t="n">
        <v>5.44355897</v>
      </c>
      <c r="G69" s="18" t="n">
        <v>433.57449319</v>
      </c>
      <c r="H69" s="20" t="n">
        <v>3.67833364</v>
      </c>
      <c r="I69" s="18" t="n">
        <v>459.36580466</v>
      </c>
      <c r="J69" s="20" t="n">
        <v>4.68120243</v>
      </c>
      <c r="K69" s="18" t="n">
        <v>473.06639158</v>
      </c>
      <c r="L69" s="20" t="n">
        <v>6.19888181</v>
      </c>
      <c r="M69" s="18" t="s">
        <v>481</v>
      </c>
      <c r="N69" s="20" t="s">
        <v>481</v>
      </c>
      <c r="O69" s="18" t="s">
        <v>481</v>
      </c>
      <c r="P69" s="20" t="s">
        <v>481</v>
      </c>
      <c r="Q69" s="18" t="s">
        <v>481</v>
      </c>
      <c r="R69" s="20" t="s">
        <v>481</v>
      </c>
      <c r="S69" s="18" t="s">
        <v>481</v>
      </c>
      <c r="T69" s="20" t="s">
        <v>481</v>
      </c>
      <c r="U69" s="18" t="n">
        <v>436.08057196</v>
      </c>
      <c r="V69" s="20" t="n">
        <v>41.51938646</v>
      </c>
    </row>
    <row r="70" spans="1:22">
      <c r="A70" s="15" t="s">
        <v>545</v>
      </c>
      <c r="B70" s="17" t="n">
        <v>6036</v>
      </c>
      <c r="C70" s="18">
        <f>(223.0/B70*100)</f>
        <v/>
      </c>
      <c r="D70" s="19" t="n">
        <v>5813</v>
      </c>
      <c r="E70" s="18" t="n">
        <v>467.95276117</v>
      </c>
      <c r="F70" s="20" t="n">
        <v>6.14974789</v>
      </c>
      <c r="G70" s="18" t="n">
        <v>472.176747</v>
      </c>
      <c r="H70" s="20" t="n">
        <v>4.29002466</v>
      </c>
      <c r="I70" s="18" t="n">
        <v>496.07865349</v>
      </c>
      <c r="J70" s="20" t="n">
        <v>3.55315638</v>
      </c>
      <c r="K70" s="18" t="n">
        <v>516.2878388</v>
      </c>
      <c r="L70" s="20" t="n">
        <v>3.39992263</v>
      </c>
      <c r="M70" s="18" t="n">
        <v>453.96563007</v>
      </c>
      <c r="N70" s="20" t="n">
        <v>8.59509132</v>
      </c>
      <c r="O70" s="18" t="s">
        <v>481</v>
      </c>
      <c r="P70" s="20" t="s">
        <v>481</v>
      </c>
      <c r="Q70" s="18" t="s">
        <v>481</v>
      </c>
      <c r="R70" s="20" t="s">
        <v>481</v>
      </c>
      <c r="S70" s="18" t="s">
        <v>481</v>
      </c>
      <c r="T70" s="20" t="s">
        <v>481</v>
      </c>
      <c r="U70" s="18" t="n">
        <v>458.47208716</v>
      </c>
      <c r="V70" s="20" t="n">
        <v>9.94519324</v>
      </c>
    </row>
    <row r="71" spans="1:22">
      <c r="A71" s="15" t="s">
        <v>546</v>
      </c>
      <c r="B71" s="17" t="n">
        <v>6115</v>
      </c>
      <c r="C71" s="18">
        <f>(29.0/B71*100)</f>
        <v/>
      </c>
      <c r="D71" s="19" t="n">
        <v>6086</v>
      </c>
      <c r="E71" s="18" t="n">
        <v>538.46176552</v>
      </c>
      <c r="F71" s="20" t="n">
        <v>6.34011569</v>
      </c>
      <c r="G71" s="18" t="n">
        <v>534.05510356</v>
      </c>
      <c r="H71" s="20" t="n">
        <v>2.41625286</v>
      </c>
      <c r="I71" s="18" t="n">
        <v>574.37159123</v>
      </c>
      <c r="J71" s="20" t="n">
        <v>2.59974189</v>
      </c>
      <c r="K71" s="18" t="n">
        <v>602.16566449</v>
      </c>
      <c r="L71" s="20" t="n">
        <v>2.94424015</v>
      </c>
      <c r="M71" s="18" t="n">
        <v>466.42208156</v>
      </c>
      <c r="N71" s="20" t="n">
        <v>7.0519855</v>
      </c>
      <c r="O71" s="18" t="s">
        <v>481</v>
      </c>
      <c r="P71" s="20" t="s">
        <v>481</v>
      </c>
      <c r="Q71" s="18" t="s">
        <v>481</v>
      </c>
      <c r="R71" s="20" t="s">
        <v>481</v>
      </c>
      <c r="S71" s="18" t="s">
        <v>481</v>
      </c>
      <c r="T71" s="20" t="s">
        <v>481</v>
      </c>
      <c r="U71" s="18" t="n">
        <v>500.52781747</v>
      </c>
      <c r="V71" s="20" t="n">
        <v>31.66728449</v>
      </c>
    </row>
    <row r="72" spans="1:22">
      <c r="A72" s="15" t="s">
        <v>547</v>
      </c>
      <c r="B72" s="17" t="n">
        <v>7708</v>
      </c>
      <c r="C72" s="18">
        <f>(5.0/B72*100)</f>
        <v/>
      </c>
      <c r="D72" s="19" t="n">
        <v>7703</v>
      </c>
      <c r="E72" s="18" t="n">
        <v>522.94133752</v>
      </c>
      <c r="F72" s="20" t="n">
        <v>5.61947204</v>
      </c>
      <c r="G72" s="18" t="n">
        <v>528.36103695</v>
      </c>
      <c r="H72" s="20" t="n">
        <v>3.64228231</v>
      </c>
      <c r="I72" s="18" t="n">
        <v>555.46214478</v>
      </c>
      <c r="J72" s="20" t="n">
        <v>3.86907909</v>
      </c>
      <c r="K72" s="18" t="n">
        <v>574.84768507</v>
      </c>
      <c r="L72" s="20" t="n">
        <v>4.38530279</v>
      </c>
      <c r="M72" s="18" t="n">
        <v>471.30502175</v>
      </c>
      <c r="N72" s="20" t="n">
        <v>9.64724719</v>
      </c>
      <c r="O72" s="18" t="s">
        <v>481</v>
      </c>
      <c r="P72" s="20" t="s">
        <v>481</v>
      </c>
      <c r="Q72" s="18" t="s">
        <v>481</v>
      </c>
      <c r="R72" s="20" t="s">
        <v>481</v>
      </c>
      <c r="S72" s="18" t="s">
        <v>481</v>
      </c>
      <c r="T72" s="20" t="s">
        <v>481</v>
      </c>
      <c r="U72" s="18" t="n">
        <v>475.02918337</v>
      </c>
      <c r="V72" s="20" t="n">
        <v>45.62308987</v>
      </c>
    </row>
    <row r="73" spans="1:22">
      <c r="A73" s="15" t="s">
        <v>548</v>
      </c>
      <c r="B73" s="17" t="n">
        <v>8249</v>
      </c>
      <c r="C73" s="18">
        <f>(182.0/B73*100)</f>
        <v/>
      </c>
      <c r="D73" s="19" t="n">
        <v>8067</v>
      </c>
      <c r="E73" s="18" t="n">
        <v>392.74610494</v>
      </c>
      <c r="F73" s="20" t="n">
        <v>8.81025578</v>
      </c>
      <c r="G73" s="18" t="n">
        <v>405.53575253</v>
      </c>
      <c r="H73" s="20" t="n">
        <v>4.09308137</v>
      </c>
      <c r="I73" s="18" t="n">
        <v>432.8764647</v>
      </c>
      <c r="J73" s="20" t="n">
        <v>4.11653914</v>
      </c>
      <c r="K73" s="18" t="n">
        <v>424.58378169</v>
      </c>
      <c r="L73" s="20" t="n">
        <v>4.11400175</v>
      </c>
      <c r="M73" s="18" t="n">
        <v>377.03950285</v>
      </c>
      <c r="N73" s="20" t="n">
        <v>4.79251474</v>
      </c>
      <c r="O73" s="18" t="s">
        <v>481</v>
      </c>
      <c r="P73" s="20" t="s">
        <v>481</v>
      </c>
      <c r="Q73" s="18" t="s">
        <v>481</v>
      </c>
      <c r="R73" s="20" t="s">
        <v>481</v>
      </c>
      <c r="S73" s="18" t="s">
        <v>481</v>
      </c>
      <c r="T73" s="20" t="s">
        <v>481</v>
      </c>
      <c r="U73" s="18" t="n">
        <v>398.95192949</v>
      </c>
      <c r="V73" s="20" t="n">
        <v>13.48667428</v>
      </c>
    </row>
    <row r="74" spans="1:22">
      <c r="A74" s="15" t="s">
        <v>549</v>
      </c>
      <c r="B74" s="17" t="n">
        <v>4692</v>
      </c>
      <c r="C74" s="18">
        <f>(82.0/B74*100)</f>
        <v/>
      </c>
      <c r="D74" s="19" t="n">
        <v>4610</v>
      </c>
      <c r="E74" s="18" t="n">
        <v>393.83587536</v>
      </c>
      <c r="F74" s="20" t="n">
        <v>5.17373203</v>
      </c>
      <c r="G74" s="18" t="n">
        <v>415.67113877</v>
      </c>
      <c r="H74" s="20" t="n">
        <v>2.60573927</v>
      </c>
      <c r="I74" s="18" t="n">
        <v>427.17721415</v>
      </c>
      <c r="J74" s="20" t="n">
        <v>3.88240762</v>
      </c>
      <c r="K74" s="18" t="n">
        <v>445.2340032</v>
      </c>
      <c r="L74" s="20" t="n">
        <v>3.98389956</v>
      </c>
      <c r="M74" s="18" t="s">
        <v>481</v>
      </c>
      <c r="N74" s="20" t="s">
        <v>481</v>
      </c>
      <c r="O74" s="18" t="s">
        <v>481</v>
      </c>
      <c r="P74" s="20" t="s">
        <v>481</v>
      </c>
      <c r="Q74" s="18" t="s">
        <v>481</v>
      </c>
      <c r="R74" s="20" t="s">
        <v>481</v>
      </c>
      <c r="S74" s="18" t="n">
        <v>382.84889442</v>
      </c>
      <c r="T74" s="20" t="n">
        <v>33.52290353</v>
      </c>
      <c r="U74" s="18" t="n">
        <v>362.05837355</v>
      </c>
      <c r="V74" s="20" t="n">
        <v>6.14843886</v>
      </c>
    </row>
    <row r="75" spans="1:22">
      <c r="A75" s="15" t="s">
        <v>550</v>
      </c>
      <c r="B75" s="17" t="n">
        <v>5375</v>
      </c>
      <c r="C75" s="18">
        <f>(272.0/B75*100)</f>
        <v/>
      </c>
      <c r="D75" s="19" t="n">
        <v>5103</v>
      </c>
      <c r="E75" s="18" t="n">
        <v>338.45021797</v>
      </c>
      <c r="F75" s="20" t="n">
        <v>5.85722394</v>
      </c>
      <c r="G75" s="18" t="n">
        <v>366.79328941</v>
      </c>
      <c r="H75" s="20" t="n">
        <v>3.70209192</v>
      </c>
      <c r="I75" s="18" t="n">
        <v>389.6456936</v>
      </c>
      <c r="J75" s="20" t="n">
        <v>4.44095532</v>
      </c>
      <c r="K75" s="18" t="n">
        <v>375.97060379</v>
      </c>
      <c r="L75" s="20" t="n">
        <v>4.24897071</v>
      </c>
      <c r="M75" s="18" t="n">
        <v>327.95996535</v>
      </c>
      <c r="N75" s="20" t="n">
        <v>7.42840697</v>
      </c>
      <c r="O75" s="18" t="s">
        <v>481</v>
      </c>
      <c r="P75" s="20" t="s">
        <v>481</v>
      </c>
      <c r="Q75" s="18" t="s">
        <v>481</v>
      </c>
      <c r="R75" s="20" t="s">
        <v>481</v>
      </c>
      <c r="S75" s="18" t="s">
        <v>481</v>
      </c>
      <c r="T75" s="20" t="s">
        <v>481</v>
      </c>
      <c r="U75" s="18" t="n">
        <v>333.18846361</v>
      </c>
      <c r="V75" s="20" t="n">
        <v>7.78618948</v>
      </c>
    </row>
    <row r="76" spans="1:22">
      <c r="A76" s="15" t="s">
        <v>551</v>
      </c>
      <c r="B76" s="17" t="n">
        <v>14167</v>
      </c>
      <c r="C76" s="18">
        <f>(234.0/B76*100)</f>
        <v/>
      </c>
      <c r="D76" s="19" t="n">
        <v>13933</v>
      </c>
      <c r="E76" s="18" t="n">
        <v>381.4197057</v>
      </c>
      <c r="F76" s="20" t="n">
        <v>4.60043146</v>
      </c>
      <c r="G76" s="18" t="n">
        <v>415.04521379</v>
      </c>
      <c r="H76" s="20" t="n">
        <v>2.91696371</v>
      </c>
      <c r="I76" s="18" t="n">
        <v>440.69313663</v>
      </c>
      <c r="J76" s="20" t="n">
        <v>3.16707713</v>
      </c>
      <c r="K76" s="18" t="n">
        <v>455.5985067</v>
      </c>
      <c r="L76" s="20" t="n">
        <v>3.27028039</v>
      </c>
      <c r="M76" s="18" t="n">
        <v>403.01903176</v>
      </c>
      <c r="N76" s="20" t="n">
        <v>4.98924097</v>
      </c>
      <c r="O76" s="18" t="s">
        <v>481</v>
      </c>
      <c r="P76" s="20" t="s">
        <v>481</v>
      </c>
      <c r="Q76" s="18" t="s">
        <v>481</v>
      </c>
      <c r="R76" s="20" t="s">
        <v>481</v>
      </c>
      <c r="S76" s="18" t="s">
        <v>481</v>
      </c>
      <c r="T76" s="20" t="s">
        <v>481</v>
      </c>
      <c r="U76" s="18" t="n">
        <v>371.1181061</v>
      </c>
      <c r="V76" s="20" t="n">
        <v>8.82255352</v>
      </c>
    </row>
    <row r="77" spans="1:22">
      <c r="A77" s="15" t="s">
        <v>552</v>
      </c>
      <c r="B77" s="17" t="n">
        <v>6062</v>
      </c>
      <c r="C77" s="18">
        <f>(248.0/B77*100)</f>
        <v/>
      </c>
      <c r="D77" s="19" t="n">
        <v>5814</v>
      </c>
      <c r="E77" s="18" t="n">
        <v>396.82530752</v>
      </c>
      <c r="F77" s="20" t="n">
        <v>3.65613898</v>
      </c>
      <c r="G77" s="18" t="n">
        <v>425.49204073</v>
      </c>
      <c r="H77" s="20" t="n">
        <v>3.09763143</v>
      </c>
      <c r="I77" s="18" t="n">
        <v>459.45961051</v>
      </c>
      <c r="J77" s="20" t="n">
        <v>4.65467205</v>
      </c>
      <c r="K77" s="18" t="n">
        <v>444.14517795</v>
      </c>
      <c r="L77" s="20" t="n">
        <v>5.9553992</v>
      </c>
      <c r="M77" s="18" t="n">
        <v>371.88816463</v>
      </c>
      <c r="N77" s="20" t="n">
        <v>4.68585368</v>
      </c>
      <c r="O77" s="18" t="s">
        <v>481</v>
      </c>
      <c r="P77" s="20" t="s">
        <v>481</v>
      </c>
      <c r="Q77" s="18" t="s">
        <v>481</v>
      </c>
      <c r="R77" s="20" t="s">
        <v>481</v>
      </c>
      <c r="S77" s="18" t="s">
        <v>481</v>
      </c>
      <c r="T77" s="20" t="s">
        <v>481</v>
      </c>
      <c r="U77" s="18" t="n">
        <v>371.14007209</v>
      </c>
      <c r="V77" s="20" t="n">
        <v>4.18184244</v>
      </c>
    </row>
    <row r="78" spans="1:22">
      <c r="A78" s="15" t="s">
        <v>553</v>
      </c>
      <c r="B78" s="17" t="n">
        <v>5826</v>
      </c>
      <c r="C78" s="18">
        <f>(0.0/B78*100)</f>
        <v/>
      </c>
      <c r="D78" s="19" t="n">
        <v>5826</v>
      </c>
      <c r="E78" s="18" t="n">
        <v>469.87935361</v>
      </c>
      <c r="F78" s="20" t="n">
        <v>9.04707569</v>
      </c>
      <c r="G78" s="18" t="n">
        <v>484.69672966</v>
      </c>
      <c r="H78" s="20" t="n">
        <v>4.2289623</v>
      </c>
      <c r="I78" s="18" t="n">
        <v>508.8389195</v>
      </c>
      <c r="J78" s="20" t="n">
        <v>5.29183368</v>
      </c>
      <c r="K78" s="18" t="n">
        <v>503.22402288</v>
      </c>
      <c r="L78" s="20" t="n">
        <v>5.33858158</v>
      </c>
      <c r="M78" s="18" t="s">
        <v>481</v>
      </c>
      <c r="N78" s="20" t="s">
        <v>481</v>
      </c>
      <c r="O78" s="18" t="s">
        <v>481</v>
      </c>
      <c r="P78" s="20" t="s">
        <v>481</v>
      </c>
      <c r="Q78" s="18" t="n">
        <v>386.12384552</v>
      </c>
      <c r="R78" s="20" t="n">
        <v>30.23690446</v>
      </c>
      <c r="S78" s="18" t="n">
        <v>397.61789631</v>
      </c>
      <c r="T78" s="20" t="n">
        <v>46.522432</v>
      </c>
      <c r="U78" s="18" t="n">
        <v>441.59642975</v>
      </c>
      <c r="V78" s="20" t="n">
        <v>29.79560076</v>
      </c>
    </row>
    <row customHeight="1" ht="25" r="79" spans="1:22">
      <c r="A79" s="15" t="s">
        <v>554</v>
      </c>
      <c r="B79" s="17" t="n">
        <v>1657</v>
      </c>
      <c r="C79" s="18">
        <f>(41.0/B79*100)</f>
        <v/>
      </c>
      <c r="D79" s="19" t="n">
        <v>1616</v>
      </c>
      <c r="E79" s="18" t="n">
        <v>416.07387799</v>
      </c>
      <c r="F79" s="20" t="n">
        <v>10.76502724</v>
      </c>
      <c r="G79" s="18" t="n">
        <v>439.49207006</v>
      </c>
      <c r="H79" s="20" t="n">
        <v>7.0555657</v>
      </c>
      <c r="I79" s="18" t="n">
        <v>472.09613755</v>
      </c>
      <c r="J79" s="20" t="n">
        <v>7.90378614</v>
      </c>
      <c r="K79" s="18" t="n">
        <v>490.58315762</v>
      </c>
      <c r="L79" s="20" t="n">
        <v>8.678024450000001</v>
      </c>
      <c r="M79" s="18" t="s">
        <v>481</v>
      </c>
      <c r="N79" s="20" t="s">
        <v>481</v>
      </c>
      <c r="O79" s="18" t="s">
        <v>481</v>
      </c>
      <c r="P79" s="20" t="s">
        <v>481</v>
      </c>
      <c r="Q79" s="18" t="s">
        <v>481</v>
      </c>
      <c r="R79" s="20" t="s">
        <v>481</v>
      </c>
      <c r="S79" s="18" t="n">
        <v>498.34879638</v>
      </c>
      <c r="T79" s="20" t="n">
        <v>30.96747113</v>
      </c>
      <c r="U79" s="18" t="n">
        <v>367.53424766</v>
      </c>
      <c r="V79" s="20" t="n">
        <v>19.90998228</v>
      </c>
    </row>
    <row r="80" spans="1:22">
      <c r="A80" s="15" t="s">
        <v>555</v>
      </c>
      <c r="B80" s="17" t="n">
        <v>7841</v>
      </c>
      <c r="C80" s="18">
        <f>(0.0/B80*100)</f>
        <v/>
      </c>
      <c r="D80" s="19" t="n">
        <v>7841</v>
      </c>
      <c r="E80" s="18" t="n">
        <v>445.41019651</v>
      </c>
      <c r="F80" s="20" t="n">
        <v>7.77781431</v>
      </c>
      <c r="G80" s="18" t="n">
        <v>447.13018399</v>
      </c>
      <c r="H80" s="20" t="n">
        <v>5.07168604</v>
      </c>
      <c r="I80" s="18" t="n">
        <v>456.59128509</v>
      </c>
      <c r="J80" s="20" t="n">
        <v>4.69011424</v>
      </c>
      <c r="K80" s="18" t="n">
        <v>480.01074895</v>
      </c>
      <c r="L80" s="20" t="n">
        <v>5.23757235</v>
      </c>
      <c r="M80" s="18" t="s">
        <v>481</v>
      </c>
      <c r="N80" s="20" t="s">
        <v>481</v>
      </c>
      <c r="O80" s="18" t="s">
        <v>481</v>
      </c>
      <c r="P80" s="20" t="s">
        <v>481</v>
      </c>
      <c r="Q80" s="18" t="s">
        <v>481</v>
      </c>
      <c r="R80" s="20" t="s">
        <v>481</v>
      </c>
      <c r="S80" s="18" t="s">
        <v>481</v>
      </c>
      <c r="T80" s="20" t="s">
        <v>481</v>
      </c>
      <c r="U80" s="18" t="n">
        <v>422.38121873</v>
      </c>
      <c r="V80" s="20" t="n">
        <v>45.60868</v>
      </c>
    </row>
    <row r="81" spans="1:22">
      <c r="A81" s="23" t="s">
        <v>556</v>
      </c>
      <c r="B81" s="17" t="n">
        <v>8861</v>
      </c>
      <c r="C81" s="18">
        <f>(82.0/B81*100)</f>
        <v/>
      </c>
      <c r="D81" s="19" t="n">
        <v>8779</v>
      </c>
      <c r="E81" s="18" t="n">
        <v>404.23693163</v>
      </c>
      <c r="F81" s="20" t="n">
        <v>8.765554079999999</v>
      </c>
      <c r="G81" s="18" t="n">
        <v>438.01399618</v>
      </c>
      <c r="H81" s="20" t="n">
        <v>3.49905039</v>
      </c>
      <c r="I81" s="18" t="n">
        <v>460.67991384</v>
      </c>
      <c r="J81" s="20" t="n">
        <v>3.90796662</v>
      </c>
      <c r="K81" s="18" t="n">
        <v>468.53949747</v>
      </c>
      <c r="L81" s="20" t="n">
        <v>4.45277899</v>
      </c>
      <c r="M81" s="18" t="n">
        <v>398.96231336</v>
      </c>
      <c r="N81" s="20" t="n">
        <v>5.16401149</v>
      </c>
      <c r="O81" s="18" t="s">
        <v>481</v>
      </c>
      <c r="P81" s="20" t="s">
        <v>481</v>
      </c>
      <c r="Q81" s="18" t="s">
        <v>481</v>
      </c>
      <c r="R81" s="20" t="s">
        <v>481</v>
      </c>
      <c r="S81" s="18" t="s">
        <v>481</v>
      </c>
      <c r="T81" s="20" t="s">
        <v>481</v>
      </c>
      <c r="U81" s="18" t="n">
        <v>391.15558904</v>
      </c>
      <c r="V81" s="20" t="n">
        <v>23.20891147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808</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502.20999941</v>
      </c>
      <c r="F7" s="20" t="n">
        <v>3.32393897</v>
      </c>
      <c r="G7" s="18" t="n">
        <v>503.0180666</v>
      </c>
      <c r="H7" s="20" t="n">
        <v>2.38502464</v>
      </c>
      <c r="I7" s="18" t="n">
        <v>508.26203414</v>
      </c>
      <c r="J7" s="20" t="n">
        <v>2.75396508</v>
      </c>
      <c r="K7" s="18" t="n">
        <v>504.94738271</v>
      </c>
      <c r="L7" s="20" t="n">
        <v>3.87820056</v>
      </c>
      <c r="M7" s="18" t="n">
        <v>447.9744125</v>
      </c>
      <c r="N7" s="20" t="n">
        <v>3.96785557</v>
      </c>
      <c r="O7" s="18" t="s">
        <v>481</v>
      </c>
      <c r="P7" s="20" t="s">
        <v>481</v>
      </c>
      <c r="Q7" s="18" t="s">
        <v>481</v>
      </c>
      <c r="R7" s="20" t="s">
        <v>481</v>
      </c>
      <c r="S7" s="18" t="s">
        <v>481</v>
      </c>
      <c r="T7" s="20" t="s">
        <v>481</v>
      </c>
      <c r="U7" s="18" t="n">
        <v>469.61224697</v>
      </c>
      <c r="V7" s="20" t="n">
        <v>6.81579915</v>
      </c>
    </row>
    <row r="8" spans="1:22">
      <c r="A8" s="15" t="s">
        <v>483</v>
      </c>
      <c r="B8" s="17" t="n">
        <v>7007</v>
      </c>
      <c r="C8" s="18">
        <f>(99.0/B8*100)</f>
        <v/>
      </c>
      <c r="D8" s="19" t="n">
        <v>6908</v>
      </c>
      <c r="E8" s="18" t="n">
        <v>511.84502261</v>
      </c>
      <c r="F8" s="20" t="n">
        <v>4.84161257</v>
      </c>
      <c r="G8" s="18" t="n">
        <v>516.29642112</v>
      </c>
      <c r="H8" s="20" t="n">
        <v>3.83482287</v>
      </c>
      <c r="I8" s="18" t="n">
        <v>511.08507964</v>
      </c>
      <c r="J8" s="20" t="n">
        <v>4.2233518</v>
      </c>
      <c r="K8" s="18" t="n">
        <v>514.77047423</v>
      </c>
      <c r="L8" s="20" t="n">
        <v>4.83761888</v>
      </c>
      <c r="M8" s="18" t="n">
        <v>436.4198708</v>
      </c>
      <c r="N8" s="20" t="n">
        <v>3.89765197</v>
      </c>
      <c r="O8" s="18" t="s">
        <v>481</v>
      </c>
      <c r="P8" s="20" t="s">
        <v>481</v>
      </c>
      <c r="Q8" s="18" t="n">
        <v>301.63126691</v>
      </c>
      <c r="R8" s="20" t="n">
        <v>25.14921031</v>
      </c>
      <c r="S8" s="18" t="s">
        <v>481</v>
      </c>
      <c r="T8" s="20" t="s">
        <v>481</v>
      </c>
      <c r="U8" s="18" t="n">
        <v>441.10666972</v>
      </c>
      <c r="V8" s="20" t="n">
        <v>8.11412715</v>
      </c>
    </row>
    <row r="9" spans="1:22">
      <c r="A9" s="15" t="s">
        <v>484</v>
      </c>
      <c r="B9" s="17" t="n">
        <v>9651</v>
      </c>
      <c r="C9" s="18">
        <f>(557.0/B9*100)</f>
        <v/>
      </c>
      <c r="D9" s="19" t="n">
        <v>9094</v>
      </c>
      <c r="E9" s="18" t="n">
        <v>533.53814957</v>
      </c>
      <c r="F9" s="20" t="n">
        <v>3.13260219</v>
      </c>
      <c r="G9" s="18" t="n">
        <v>530.0574537799999</v>
      </c>
      <c r="H9" s="20" t="n">
        <v>2.59162167</v>
      </c>
      <c r="I9" s="18" t="n">
        <v>519.21075151</v>
      </c>
      <c r="J9" s="20" t="n">
        <v>3.1468643</v>
      </c>
      <c r="K9" s="18" t="n">
        <v>510.05080343</v>
      </c>
      <c r="L9" s="20" t="n">
        <v>4.91975089</v>
      </c>
      <c r="M9" s="18" t="n">
        <v>416.22075865</v>
      </c>
      <c r="N9" s="20" t="n">
        <v>6.04975957</v>
      </c>
      <c r="O9" s="18" t="s">
        <v>481</v>
      </c>
      <c r="P9" s="20" t="s">
        <v>481</v>
      </c>
      <c r="Q9" s="18" t="n">
        <v>357.98454354</v>
      </c>
      <c r="R9" s="20" t="n">
        <v>11.51846445</v>
      </c>
      <c r="S9" s="18" t="s">
        <v>481</v>
      </c>
      <c r="T9" s="20" t="s">
        <v>481</v>
      </c>
      <c r="U9" s="18" t="n">
        <v>432.94879363</v>
      </c>
      <c r="V9" s="20" t="n">
        <v>5.35590245</v>
      </c>
    </row>
    <row r="10" spans="1:22">
      <c r="A10" s="15" t="s">
        <v>485</v>
      </c>
      <c r="B10" s="17" t="n">
        <v>20058</v>
      </c>
      <c r="C10" s="18">
        <f>(553.0/B10*100)</f>
        <v/>
      </c>
      <c r="D10" s="19" t="n">
        <v>19505</v>
      </c>
      <c r="E10" s="18" t="n">
        <v>521.17734311</v>
      </c>
      <c r="F10" s="20" t="n">
        <v>3.32218199</v>
      </c>
      <c r="G10" s="18" t="n">
        <v>519.7570527</v>
      </c>
      <c r="H10" s="20" t="n">
        <v>2.53121363</v>
      </c>
      <c r="I10" s="18" t="n">
        <v>522.61950222</v>
      </c>
      <c r="J10" s="20" t="n">
        <v>2.99178434</v>
      </c>
      <c r="K10" s="18" t="n">
        <v>527.07214491</v>
      </c>
      <c r="L10" s="20" t="n">
        <v>3.95304341</v>
      </c>
      <c r="M10" s="18" t="n">
        <v>457.66484393</v>
      </c>
      <c r="N10" s="20" t="n">
        <v>6.03159435</v>
      </c>
      <c r="O10" s="18" t="s">
        <v>481</v>
      </c>
      <c r="P10" s="20" t="s">
        <v>481</v>
      </c>
      <c r="Q10" s="18" t="s">
        <v>481</v>
      </c>
      <c r="R10" s="20" t="s">
        <v>481</v>
      </c>
      <c r="S10" s="18" t="s">
        <v>481</v>
      </c>
      <c r="T10" s="20" t="s">
        <v>481</v>
      </c>
      <c r="U10" s="18" t="n">
        <v>446.78602789</v>
      </c>
      <c r="V10" s="20" t="n">
        <v>8.66090359</v>
      </c>
    </row>
    <row r="11" spans="1:22">
      <c r="A11" s="15" t="s">
        <v>486</v>
      </c>
      <c r="B11" s="17" t="n">
        <v>7053</v>
      </c>
      <c r="C11" s="18">
        <f>(136.0/B11*100)</f>
        <v/>
      </c>
      <c r="D11" s="19" t="n">
        <v>6917</v>
      </c>
      <c r="E11" s="18" t="n">
        <v>432.69071223</v>
      </c>
      <c r="F11" s="20" t="n">
        <v>3.24185118</v>
      </c>
      <c r="G11" s="18" t="n">
        <v>431.81336952</v>
      </c>
      <c r="H11" s="20" t="n">
        <v>3.16796505</v>
      </c>
      <c r="I11" s="18" t="n">
        <v>420.87741805</v>
      </c>
      <c r="J11" s="20" t="n">
        <v>4.48419764</v>
      </c>
      <c r="K11" s="18" t="n">
        <v>433.37693041</v>
      </c>
      <c r="L11" s="20" t="n">
        <v>5.98527941</v>
      </c>
      <c r="M11" s="18" t="n">
        <v>381.61604453</v>
      </c>
      <c r="N11" s="20" t="n">
        <v>5.27695564</v>
      </c>
      <c r="O11" s="18" t="s">
        <v>481</v>
      </c>
      <c r="P11" s="20" t="s">
        <v>481</v>
      </c>
      <c r="Q11" s="18" t="s">
        <v>481</v>
      </c>
      <c r="R11" s="20" t="s">
        <v>481</v>
      </c>
      <c r="S11" s="18" t="s">
        <v>481</v>
      </c>
      <c r="T11" s="20" t="s">
        <v>481</v>
      </c>
      <c r="U11" s="18" t="n">
        <v>384.35228155</v>
      </c>
      <c r="V11" s="20" t="n">
        <v>8.104375340000001</v>
      </c>
    </row>
    <row r="12" spans="1:22">
      <c r="A12" s="15" t="s">
        <v>487</v>
      </c>
      <c r="B12" s="17" t="n">
        <v>6894</v>
      </c>
      <c r="C12" s="18">
        <f>(59.0/B12*100)</f>
        <v/>
      </c>
      <c r="D12" s="19" t="n">
        <v>6835</v>
      </c>
      <c r="E12" s="18" t="n">
        <v>509.65188746</v>
      </c>
      <c r="F12" s="20" t="n">
        <v>4.30613198</v>
      </c>
      <c r="G12" s="18" t="n">
        <v>496.06641049</v>
      </c>
      <c r="H12" s="20" t="n">
        <v>2.63995691</v>
      </c>
      <c r="I12" s="18" t="n">
        <v>501.91906582</v>
      </c>
      <c r="J12" s="20" t="n">
        <v>3.24068699</v>
      </c>
      <c r="K12" s="18" t="n">
        <v>500.77578509</v>
      </c>
      <c r="L12" s="20" t="n">
        <v>4.23373841</v>
      </c>
      <c r="M12" s="18" t="n">
        <v>424.64340274</v>
      </c>
      <c r="N12" s="20" t="n">
        <v>6.97346529</v>
      </c>
      <c r="O12" s="18" t="s">
        <v>481</v>
      </c>
      <c r="P12" s="20" t="s">
        <v>481</v>
      </c>
      <c r="Q12" s="18" t="n">
        <v>340.98506961</v>
      </c>
      <c r="R12" s="20" t="n">
        <v>12.52444664</v>
      </c>
      <c r="S12" s="18" t="s">
        <v>481</v>
      </c>
      <c r="T12" s="20" t="s">
        <v>481</v>
      </c>
      <c r="U12" s="18" t="n">
        <v>422.44437231</v>
      </c>
      <c r="V12" s="20" t="n">
        <v>9.848226670000001</v>
      </c>
    </row>
    <row r="13" spans="1:22">
      <c r="A13" s="15" t="s">
        <v>488</v>
      </c>
      <c r="B13" s="17" t="n">
        <v>7161</v>
      </c>
      <c r="C13" s="18">
        <f>(168.0/B13*100)</f>
        <v/>
      </c>
      <c r="D13" s="19" t="n">
        <v>6993</v>
      </c>
      <c r="E13" s="18" t="n">
        <v>519.36279098</v>
      </c>
      <c r="F13" s="20" t="n">
        <v>3.78223749</v>
      </c>
      <c r="G13" s="18" t="n">
        <v>514.53354623</v>
      </c>
      <c r="H13" s="20" t="n">
        <v>2.80772076</v>
      </c>
      <c r="I13" s="18" t="n">
        <v>519.2390463</v>
      </c>
      <c r="J13" s="20" t="n">
        <v>3.15313537</v>
      </c>
      <c r="K13" s="18" t="n">
        <v>520.3135445</v>
      </c>
      <c r="L13" s="20" t="n">
        <v>5.22394788</v>
      </c>
      <c r="M13" s="18" t="n">
        <v>455.80166196</v>
      </c>
      <c r="N13" s="20" t="n">
        <v>7.99019283</v>
      </c>
      <c r="O13" s="18" t="s">
        <v>481</v>
      </c>
      <c r="P13" s="20" t="s">
        <v>481</v>
      </c>
      <c r="Q13" s="18" t="n">
        <v>447.51533769</v>
      </c>
      <c r="R13" s="20" t="n">
        <v>5.97365007</v>
      </c>
      <c r="S13" s="18" t="s">
        <v>481</v>
      </c>
      <c r="T13" s="20" t="s">
        <v>481</v>
      </c>
      <c r="U13" s="18" t="n">
        <v>443.15493428</v>
      </c>
      <c r="V13" s="20" t="n">
        <v>10.08131222</v>
      </c>
    </row>
    <row r="14" spans="1:22">
      <c r="A14" s="15" t="s">
        <v>489</v>
      </c>
      <c r="B14" s="17" t="n">
        <v>5587</v>
      </c>
      <c r="C14" s="18">
        <f>(80.0/B14*100)</f>
        <v/>
      </c>
      <c r="D14" s="19" t="n">
        <v>5507</v>
      </c>
      <c r="E14" s="18" t="n">
        <v>528.92637583</v>
      </c>
      <c r="F14" s="20" t="n">
        <v>3.51283456</v>
      </c>
      <c r="G14" s="18" t="n">
        <v>520.7627143</v>
      </c>
      <c r="H14" s="20" t="n">
        <v>2.72899009</v>
      </c>
      <c r="I14" s="18" t="n">
        <v>518.51381429</v>
      </c>
      <c r="J14" s="20" t="n">
        <v>2.96411653</v>
      </c>
      <c r="K14" s="18" t="n">
        <v>527.72618747</v>
      </c>
      <c r="L14" s="20" t="n">
        <v>4.27394864</v>
      </c>
      <c r="M14" s="18" t="n">
        <v>457.2678843</v>
      </c>
      <c r="N14" s="20" t="n">
        <v>9.76355004</v>
      </c>
      <c r="O14" s="18" t="s">
        <v>481</v>
      </c>
      <c r="P14" s="20" t="s">
        <v>481</v>
      </c>
      <c r="Q14" s="18" t="s">
        <v>481</v>
      </c>
      <c r="R14" s="20" t="s">
        <v>481</v>
      </c>
      <c r="S14" s="18" t="s">
        <v>481</v>
      </c>
      <c r="T14" s="20" t="s">
        <v>481</v>
      </c>
      <c r="U14" s="18" t="n">
        <v>451.85028153</v>
      </c>
      <c r="V14" s="20" t="n">
        <v>14.95437719</v>
      </c>
    </row>
    <row r="15" spans="1:22">
      <c r="A15" s="15" t="s">
        <v>490</v>
      </c>
      <c r="B15" s="17" t="n">
        <v>5882</v>
      </c>
      <c r="C15" s="18">
        <f>(83.0/B15*100)</f>
        <v/>
      </c>
      <c r="D15" s="19" t="n">
        <v>5799</v>
      </c>
      <c r="E15" s="18" t="n">
        <v>514.48709221</v>
      </c>
      <c r="F15" s="20" t="n">
        <v>3.57875833</v>
      </c>
      <c r="G15" s="18" t="n">
        <v>514.1312867</v>
      </c>
      <c r="H15" s="20" t="n">
        <v>3.02602783</v>
      </c>
      <c r="I15" s="18" t="n">
        <v>519.27689098</v>
      </c>
      <c r="J15" s="20" t="n">
        <v>2.70231572</v>
      </c>
      <c r="K15" s="18" t="n">
        <v>515.81195533</v>
      </c>
      <c r="L15" s="20" t="n">
        <v>4.49255455</v>
      </c>
      <c r="M15" s="18" t="n">
        <v>424.25667471</v>
      </c>
      <c r="N15" s="20" t="n">
        <v>10.82348656</v>
      </c>
      <c r="O15" s="18" t="s">
        <v>481</v>
      </c>
      <c r="P15" s="20" t="s">
        <v>481</v>
      </c>
      <c r="Q15" s="18" t="n">
        <v>368.85220715</v>
      </c>
      <c r="R15" s="20" t="n">
        <v>14.5875493</v>
      </c>
      <c r="S15" s="18" t="s">
        <v>481</v>
      </c>
      <c r="T15" s="20" t="s">
        <v>481</v>
      </c>
      <c r="U15" s="18" t="n">
        <v>471.33167226</v>
      </c>
      <c r="V15" s="20" t="n">
        <v>8.06364449</v>
      </c>
    </row>
    <row r="16" spans="1:22">
      <c r="A16" s="15" t="s">
        <v>491</v>
      </c>
      <c r="B16" s="17" t="n">
        <v>6108</v>
      </c>
      <c r="C16" s="18">
        <f>(130.0/B16*100)</f>
        <v/>
      </c>
      <c r="D16" s="19" t="n">
        <v>5978</v>
      </c>
      <c r="E16" s="18" t="n">
        <v>506.95440154</v>
      </c>
      <c r="F16" s="20" t="n">
        <v>3.72527605</v>
      </c>
      <c r="G16" s="18" t="n">
        <v>504.71269037</v>
      </c>
      <c r="H16" s="20" t="n">
        <v>2.9843145</v>
      </c>
      <c r="I16" s="18" t="n">
        <v>512.8167129</v>
      </c>
      <c r="J16" s="20" t="n">
        <v>2.56360159</v>
      </c>
      <c r="K16" s="18" t="n">
        <v>503.58179519</v>
      </c>
      <c r="L16" s="20" t="n">
        <v>3.93059627</v>
      </c>
      <c r="M16" s="18" t="n">
        <v>392.25010125</v>
      </c>
      <c r="N16" s="20" t="n">
        <v>6.28627534</v>
      </c>
      <c r="O16" s="18" t="s">
        <v>481</v>
      </c>
      <c r="P16" s="20" t="s">
        <v>481</v>
      </c>
      <c r="Q16" s="18" t="s">
        <v>481</v>
      </c>
      <c r="R16" s="20" t="s">
        <v>481</v>
      </c>
      <c r="S16" s="18" t="s">
        <v>481</v>
      </c>
      <c r="T16" s="20" t="s">
        <v>481</v>
      </c>
      <c r="U16" s="18" t="n">
        <v>407.55248781</v>
      </c>
      <c r="V16" s="20" t="n">
        <v>8.08116828</v>
      </c>
    </row>
    <row r="17" spans="1:22">
      <c r="A17" s="15" t="s">
        <v>492</v>
      </c>
      <c r="B17" s="17" t="n">
        <v>6504</v>
      </c>
      <c r="C17" s="18">
        <f>(1550.0/B17*100)</f>
        <v/>
      </c>
      <c r="D17" s="19" t="n">
        <v>4954</v>
      </c>
      <c r="E17" s="18" t="n">
        <v>521.0814595099999</v>
      </c>
      <c r="F17" s="20" t="n">
        <v>4.47536926</v>
      </c>
      <c r="G17" s="18" t="n">
        <v>518.55203233</v>
      </c>
      <c r="H17" s="20" t="n">
        <v>3.68318136</v>
      </c>
      <c r="I17" s="18" t="n">
        <v>519.37305321</v>
      </c>
      <c r="J17" s="20" t="n">
        <v>3.94175827</v>
      </c>
      <c r="K17" s="18" t="n">
        <v>535.71133237</v>
      </c>
      <c r="L17" s="20" t="n">
        <v>5.2885172</v>
      </c>
      <c r="M17" s="18" t="n">
        <v>437.56462066</v>
      </c>
      <c r="N17" s="20" t="n">
        <v>9.030836430000001</v>
      </c>
      <c r="O17" s="18" t="s">
        <v>481</v>
      </c>
      <c r="P17" s="20" t="s">
        <v>481</v>
      </c>
      <c r="Q17" s="18" t="n">
        <v>362.96139732</v>
      </c>
      <c r="R17" s="20" t="n">
        <v>12.64520278</v>
      </c>
      <c r="S17" s="18" t="s">
        <v>481</v>
      </c>
      <c r="T17" s="20" t="s">
        <v>481</v>
      </c>
      <c r="U17" s="18" t="n">
        <v>474.11390356</v>
      </c>
      <c r="V17" s="20" t="n">
        <v>5.94063898</v>
      </c>
    </row>
    <row r="18" spans="1:22">
      <c r="A18" s="15" t="s">
        <v>493</v>
      </c>
      <c r="B18" s="17" t="n">
        <v>5532</v>
      </c>
      <c r="C18" s="18">
        <f>(31.0/B18*100)</f>
        <v/>
      </c>
      <c r="D18" s="19" t="n">
        <v>5501</v>
      </c>
      <c r="E18" s="18" t="n">
        <v>455.39571469</v>
      </c>
      <c r="F18" s="20" t="n">
        <v>5.34029033</v>
      </c>
      <c r="G18" s="18" t="n">
        <v>455.15585774</v>
      </c>
      <c r="H18" s="20" t="n">
        <v>4.14579472</v>
      </c>
      <c r="I18" s="18" t="n">
        <v>463.77520871</v>
      </c>
      <c r="J18" s="20" t="n">
        <v>4.28802789</v>
      </c>
      <c r="K18" s="18" t="n">
        <v>457.6445236</v>
      </c>
      <c r="L18" s="20" t="n">
        <v>4.67997089</v>
      </c>
      <c r="M18" s="18" t="n">
        <v>391.0034032</v>
      </c>
      <c r="N18" s="20" t="n">
        <v>9.97945679</v>
      </c>
      <c r="O18" s="18" t="s">
        <v>481</v>
      </c>
      <c r="P18" s="20" t="s">
        <v>481</v>
      </c>
      <c r="Q18" s="18" t="s">
        <v>481</v>
      </c>
      <c r="R18" s="20" t="s">
        <v>481</v>
      </c>
      <c r="S18" s="18" t="s">
        <v>481</v>
      </c>
      <c r="T18" s="20" t="s">
        <v>481</v>
      </c>
      <c r="U18" s="18" t="n">
        <v>386.72619636</v>
      </c>
      <c r="V18" s="20" t="n">
        <v>12.28034971</v>
      </c>
    </row>
    <row r="19" spans="1:22">
      <c r="A19" s="15" t="s">
        <v>494</v>
      </c>
      <c r="B19" s="17" t="n">
        <v>5658</v>
      </c>
      <c r="C19" s="18">
        <f>(240.0/B19*100)</f>
        <v/>
      </c>
      <c r="D19" s="19" t="n">
        <v>5418</v>
      </c>
      <c r="E19" s="18" t="n">
        <v>492.66455188</v>
      </c>
      <c r="F19" s="20" t="n">
        <v>4.10542136</v>
      </c>
      <c r="G19" s="18" t="n">
        <v>478.60839909</v>
      </c>
      <c r="H19" s="20" t="n">
        <v>3.62438763</v>
      </c>
      <c r="I19" s="18" t="n">
        <v>476.46987604</v>
      </c>
      <c r="J19" s="20" t="n">
        <v>4.20195716</v>
      </c>
      <c r="K19" s="18" t="n">
        <v>479.74078325</v>
      </c>
      <c r="L19" s="20" t="n">
        <v>5.8232022</v>
      </c>
      <c r="M19" s="18" t="n">
        <v>469.44549655</v>
      </c>
      <c r="N19" s="20" t="n">
        <v>7.71795137</v>
      </c>
      <c r="O19" s="18" t="s">
        <v>481</v>
      </c>
      <c r="P19" s="20" t="s">
        <v>481</v>
      </c>
      <c r="Q19" s="18" t="s">
        <v>481</v>
      </c>
      <c r="R19" s="20" t="s">
        <v>481</v>
      </c>
      <c r="S19" s="18" t="s">
        <v>481</v>
      </c>
      <c r="T19" s="20" t="s">
        <v>481</v>
      </c>
      <c r="U19" s="18" t="n">
        <v>415.27450554</v>
      </c>
      <c r="V19" s="20" t="n">
        <v>9.61279964</v>
      </c>
    </row>
    <row r="20" spans="1:22">
      <c r="A20" s="15" t="s">
        <v>495</v>
      </c>
      <c r="B20" s="17" t="n">
        <v>3371</v>
      </c>
      <c r="C20" s="18">
        <f>(75.0/B20*100)</f>
        <v/>
      </c>
      <c r="D20" s="19" t="n">
        <v>3296</v>
      </c>
      <c r="E20" s="18" t="n">
        <v>490.93077725</v>
      </c>
      <c r="F20" s="20" t="n">
        <v>6.51758193</v>
      </c>
      <c r="G20" s="18" t="n">
        <v>491.7234641</v>
      </c>
      <c r="H20" s="20" t="n">
        <v>3.66293757</v>
      </c>
      <c r="I20" s="18" t="n">
        <v>493.490301</v>
      </c>
      <c r="J20" s="20" t="n">
        <v>3.11685256</v>
      </c>
      <c r="K20" s="18" t="n">
        <v>497.70906325</v>
      </c>
      <c r="L20" s="20" t="n">
        <v>4.37421761</v>
      </c>
      <c r="M20" s="18" t="n">
        <v>438.43210807</v>
      </c>
      <c r="N20" s="20" t="n">
        <v>7.17346823</v>
      </c>
      <c r="O20" s="18" t="s">
        <v>481</v>
      </c>
      <c r="P20" s="20" t="s">
        <v>481</v>
      </c>
      <c r="Q20" s="18" t="s">
        <v>481</v>
      </c>
      <c r="R20" s="20" t="s">
        <v>481</v>
      </c>
      <c r="S20" s="18" t="s">
        <v>481</v>
      </c>
      <c r="T20" s="20" t="s">
        <v>481</v>
      </c>
      <c r="U20" s="18" t="n">
        <v>440.54997624</v>
      </c>
      <c r="V20" s="20" t="n">
        <v>14.01847116</v>
      </c>
    </row>
    <row r="21" spans="1:22">
      <c r="A21" s="15" t="s">
        <v>496</v>
      </c>
      <c r="B21" s="17" t="n">
        <v>5741</v>
      </c>
      <c r="C21" s="18">
        <f>(50.0/B21*100)</f>
        <v/>
      </c>
      <c r="D21" s="19" t="n">
        <v>5691</v>
      </c>
      <c r="E21" s="18" t="n">
        <v>514.71402375</v>
      </c>
      <c r="F21" s="20" t="n">
        <v>2.77028391</v>
      </c>
      <c r="G21" s="18" t="n">
        <v>509.24431318</v>
      </c>
      <c r="H21" s="20" t="n">
        <v>2.71374221</v>
      </c>
      <c r="I21" s="18" t="n">
        <v>507.15279539</v>
      </c>
      <c r="J21" s="20" t="n">
        <v>2.97288204</v>
      </c>
      <c r="K21" s="18" t="n">
        <v>503.23340943</v>
      </c>
      <c r="L21" s="20" t="n">
        <v>4.60502683</v>
      </c>
      <c r="M21" s="18" t="n">
        <v>453.31234764</v>
      </c>
      <c r="N21" s="20" t="n">
        <v>6.2921512</v>
      </c>
      <c r="O21" s="18" t="s">
        <v>481</v>
      </c>
      <c r="P21" s="20" t="s">
        <v>481</v>
      </c>
      <c r="Q21" s="18" t="s">
        <v>481</v>
      </c>
      <c r="R21" s="20" t="s">
        <v>481</v>
      </c>
      <c r="S21" s="18" t="s">
        <v>481</v>
      </c>
      <c r="T21" s="20" t="s">
        <v>481</v>
      </c>
      <c r="U21" s="18" t="n">
        <v>450.90849138</v>
      </c>
      <c r="V21" s="20" t="n">
        <v>9.99725089</v>
      </c>
    </row>
    <row r="22" spans="1:22">
      <c r="A22" s="15" t="s">
        <v>497</v>
      </c>
      <c r="B22" s="17" t="n">
        <v>6598</v>
      </c>
      <c r="C22" s="18">
        <f>(36.0/B22*100)</f>
        <v/>
      </c>
      <c r="D22" s="19" t="n">
        <v>6562</v>
      </c>
      <c r="E22" s="18" t="n">
        <v>477.27631165</v>
      </c>
      <c r="F22" s="20" t="n">
        <v>7.46926057</v>
      </c>
      <c r="G22" s="18" t="n">
        <v>465.12694178</v>
      </c>
      <c r="H22" s="20" t="n">
        <v>4.58316985</v>
      </c>
      <c r="I22" s="18" t="n">
        <v>483.31011589</v>
      </c>
      <c r="J22" s="20" t="n">
        <v>4.35369321</v>
      </c>
      <c r="K22" s="18" t="n">
        <v>498.00710136</v>
      </c>
      <c r="L22" s="20" t="n">
        <v>4.50435019</v>
      </c>
      <c r="M22" s="18" t="n">
        <v>421.41018908</v>
      </c>
      <c r="N22" s="20" t="n">
        <v>15.0936442</v>
      </c>
      <c r="O22" s="18" t="s">
        <v>481</v>
      </c>
      <c r="P22" s="20" t="s">
        <v>481</v>
      </c>
      <c r="Q22" s="18" t="n">
        <v>465.3184081</v>
      </c>
      <c r="R22" s="20" t="n">
        <v>9.52311205</v>
      </c>
      <c r="S22" s="18" t="s">
        <v>481</v>
      </c>
      <c r="T22" s="20" t="s">
        <v>481</v>
      </c>
      <c r="U22" s="18" t="n">
        <v>386.36935075</v>
      </c>
      <c r="V22" s="20" t="n">
        <v>9.09081295</v>
      </c>
    </row>
    <row r="23" spans="1:22">
      <c r="A23" s="15" t="s">
        <v>498</v>
      </c>
      <c r="B23" s="17" t="n">
        <v>11583</v>
      </c>
      <c r="C23" s="18">
        <f>(246.0/B23*100)</f>
        <v/>
      </c>
      <c r="D23" s="19" t="n">
        <v>11337</v>
      </c>
      <c r="E23" s="18" t="n">
        <v>493.20488967</v>
      </c>
      <c r="F23" s="20" t="n">
        <v>3.79150731</v>
      </c>
      <c r="G23" s="18" t="n">
        <v>490.98842279</v>
      </c>
      <c r="H23" s="20" t="n">
        <v>3.5210716</v>
      </c>
      <c r="I23" s="18" t="n">
        <v>500.25677701</v>
      </c>
      <c r="J23" s="20" t="n">
        <v>4.16012138</v>
      </c>
      <c r="K23" s="18" t="n">
        <v>491.87898299</v>
      </c>
      <c r="L23" s="20" t="n">
        <v>5.46116566</v>
      </c>
      <c r="M23" s="18" t="n">
        <v>456.42298295</v>
      </c>
      <c r="N23" s="20" t="n">
        <v>6.22776086</v>
      </c>
      <c r="O23" s="18" t="s">
        <v>481</v>
      </c>
      <c r="P23" s="20" t="s">
        <v>481</v>
      </c>
      <c r="Q23" s="18" t="s">
        <v>481</v>
      </c>
      <c r="R23" s="20" t="s">
        <v>481</v>
      </c>
      <c r="S23" s="18" t="s">
        <v>481</v>
      </c>
      <c r="T23" s="20" t="s">
        <v>481</v>
      </c>
      <c r="U23" s="18" t="n">
        <v>438.33448412</v>
      </c>
      <c r="V23" s="20" t="n">
        <v>10.34332582</v>
      </c>
    </row>
    <row r="24" spans="1:22">
      <c r="A24" s="15" t="s">
        <v>499</v>
      </c>
      <c r="B24" s="17" t="n">
        <v>6647</v>
      </c>
      <c r="C24" s="18">
        <f>(8.0/B24*100)</f>
        <v/>
      </c>
      <c r="D24" s="19" t="n">
        <v>6639</v>
      </c>
      <c r="E24" s="18" t="n">
        <v>541.83090814</v>
      </c>
      <c r="F24" s="20" t="n">
        <v>3.61493135</v>
      </c>
      <c r="G24" s="18" t="n">
        <v>536.27791279</v>
      </c>
      <c r="H24" s="20" t="n">
        <v>3.50306225</v>
      </c>
      <c r="I24" s="18" t="n">
        <v>519.1801511899999</v>
      </c>
      <c r="J24" s="20" t="n">
        <v>4.80153909</v>
      </c>
      <c r="K24" s="18" t="n">
        <v>499.24180465</v>
      </c>
      <c r="L24" s="20" t="n">
        <v>6.76720843</v>
      </c>
      <c r="M24" s="18" t="n">
        <v>484.53808905</v>
      </c>
      <c r="N24" s="20" t="n">
        <v>15.38063095</v>
      </c>
      <c r="O24" s="18" t="s">
        <v>481</v>
      </c>
      <c r="P24" s="20" t="s">
        <v>481</v>
      </c>
      <c r="Q24" s="18" t="s">
        <v>481</v>
      </c>
      <c r="R24" s="20" t="s">
        <v>481</v>
      </c>
      <c r="S24" s="18" t="s">
        <v>481</v>
      </c>
      <c r="T24" s="20" t="s">
        <v>481</v>
      </c>
      <c r="U24" s="18" t="n">
        <v>475.28453342</v>
      </c>
      <c r="V24" s="20" t="n">
        <v>13.10973581</v>
      </c>
    </row>
    <row r="25" spans="1:22">
      <c r="A25" s="15" t="s">
        <v>500</v>
      </c>
      <c r="B25" s="17" t="n">
        <v>5581</v>
      </c>
      <c r="C25" s="18">
        <f>(25.0/B25*100)</f>
        <v/>
      </c>
      <c r="D25" s="19" t="n">
        <v>5556</v>
      </c>
      <c r="E25" s="18" t="n">
        <v>547.16726261</v>
      </c>
      <c r="F25" s="20" t="n">
        <v>3.44130618</v>
      </c>
      <c r="G25" s="18" t="n">
        <v>516.82090735</v>
      </c>
      <c r="H25" s="20" t="n">
        <v>4.92212758</v>
      </c>
      <c r="I25" s="18" t="n">
        <v>501.11185498</v>
      </c>
      <c r="J25" s="20" t="n">
        <v>5.69200535</v>
      </c>
      <c r="K25" s="18" t="n">
        <v>516.25409511</v>
      </c>
      <c r="L25" s="20" t="n">
        <v>7.40967139</v>
      </c>
      <c r="M25" s="18" t="n">
        <v>433.74903496</v>
      </c>
      <c r="N25" s="20" t="n">
        <v>6.33413158</v>
      </c>
      <c r="O25" s="18" t="s">
        <v>481</v>
      </c>
      <c r="P25" s="20" t="s">
        <v>481</v>
      </c>
      <c r="Q25" s="18" t="s">
        <v>481</v>
      </c>
      <c r="R25" s="20" t="s">
        <v>481</v>
      </c>
      <c r="S25" s="18" t="s">
        <v>481</v>
      </c>
      <c r="T25" s="20" t="s">
        <v>481</v>
      </c>
      <c r="U25" s="18" t="n">
        <v>503.39633886</v>
      </c>
      <c r="V25" s="20" t="n">
        <v>24.58507769</v>
      </c>
    </row>
    <row r="26" spans="1:22">
      <c r="A26" s="15" t="s">
        <v>501</v>
      </c>
      <c r="B26" s="17" t="n">
        <v>4869</v>
      </c>
      <c r="C26" s="18">
        <f>(61.0/B26*100)</f>
        <v/>
      </c>
      <c r="D26" s="19" t="n">
        <v>4808</v>
      </c>
      <c r="E26" s="18" t="n">
        <v>487.3673117</v>
      </c>
      <c r="F26" s="20" t="n">
        <v>3.94974004</v>
      </c>
      <c r="G26" s="18" t="n">
        <v>482.46161984</v>
      </c>
      <c r="H26" s="20" t="n">
        <v>2.4458143</v>
      </c>
      <c r="I26" s="18" t="n">
        <v>485.49053917</v>
      </c>
      <c r="J26" s="20" t="n">
        <v>2.78884141</v>
      </c>
      <c r="K26" s="18" t="n">
        <v>490.52557464</v>
      </c>
      <c r="L26" s="20" t="n">
        <v>4.35128911</v>
      </c>
      <c r="M26" s="18" t="n">
        <v>454.2412473</v>
      </c>
      <c r="N26" s="20" t="n">
        <v>7.54007811</v>
      </c>
      <c r="O26" s="18" t="s">
        <v>481</v>
      </c>
      <c r="P26" s="20" t="s">
        <v>481</v>
      </c>
      <c r="Q26" s="18" t="s">
        <v>481</v>
      </c>
      <c r="R26" s="20" t="s">
        <v>481</v>
      </c>
      <c r="S26" s="18" t="s">
        <v>481</v>
      </c>
      <c r="T26" s="20" t="s">
        <v>481</v>
      </c>
      <c r="U26" s="18" t="n">
        <v>426.38056054</v>
      </c>
      <c r="V26" s="20" t="n">
        <v>15.1415242</v>
      </c>
    </row>
    <row r="27" spans="1:22">
      <c r="A27" s="15" t="s">
        <v>502</v>
      </c>
      <c r="B27" s="17" t="n">
        <v>5299</v>
      </c>
      <c r="C27" s="18">
        <f>(80.0/B27*100)</f>
        <v/>
      </c>
      <c r="D27" s="19" t="n">
        <v>5219</v>
      </c>
      <c r="E27" s="18" t="n">
        <v>492.87410872</v>
      </c>
      <c r="F27" s="20" t="n">
        <v>3.71902154</v>
      </c>
      <c r="G27" s="18" t="n">
        <v>496.58615104</v>
      </c>
      <c r="H27" s="20" t="n">
        <v>2.35540552</v>
      </c>
      <c r="I27" s="18" t="n">
        <v>501.41477618</v>
      </c>
      <c r="J27" s="20" t="n">
        <v>3.00545173</v>
      </c>
      <c r="K27" s="18" t="n">
        <v>496.6043885</v>
      </c>
      <c r="L27" s="20" t="n">
        <v>3.88864117</v>
      </c>
      <c r="M27" s="18" t="n">
        <v>423.78790135</v>
      </c>
      <c r="N27" s="20" t="n">
        <v>3.98999594</v>
      </c>
      <c r="O27" s="18" t="s">
        <v>481</v>
      </c>
      <c r="P27" s="20" t="s">
        <v>481</v>
      </c>
      <c r="Q27" s="18" t="s">
        <v>481</v>
      </c>
      <c r="R27" s="20" t="s">
        <v>481</v>
      </c>
      <c r="S27" s="18" t="s">
        <v>481</v>
      </c>
      <c r="T27" s="20" t="s">
        <v>481</v>
      </c>
      <c r="U27" s="18" t="n">
        <v>415.33769541</v>
      </c>
      <c r="V27" s="20" t="n">
        <v>7.70787671</v>
      </c>
    </row>
    <row r="28" spans="1:22">
      <c r="A28" s="15" t="s">
        <v>503</v>
      </c>
      <c r="B28" s="17" t="n">
        <v>7568</v>
      </c>
      <c r="C28" s="18">
        <f>(262.0/B28*100)</f>
        <v/>
      </c>
      <c r="D28" s="19" t="n">
        <v>7306</v>
      </c>
      <c r="E28" s="18" t="n">
        <v>413.56447092</v>
      </c>
      <c r="F28" s="20" t="n">
        <v>2.98593312</v>
      </c>
      <c r="G28" s="18" t="n">
        <v>413.70962709</v>
      </c>
      <c r="H28" s="20" t="n">
        <v>2.68478126</v>
      </c>
      <c r="I28" s="18" t="n">
        <v>409.66800647</v>
      </c>
      <c r="J28" s="20" t="n">
        <v>3.54244341</v>
      </c>
      <c r="K28" s="18" t="n">
        <v>402.80280157</v>
      </c>
      <c r="L28" s="20" t="n">
        <v>4.27026865</v>
      </c>
      <c r="M28" s="18" t="n">
        <v>404.13273028</v>
      </c>
      <c r="N28" s="20" t="n">
        <v>12.41326105</v>
      </c>
      <c r="O28" s="18" t="s">
        <v>481</v>
      </c>
      <c r="P28" s="20" t="s">
        <v>481</v>
      </c>
      <c r="Q28" s="18" t="s">
        <v>481</v>
      </c>
      <c r="R28" s="20" t="s">
        <v>481</v>
      </c>
      <c r="S28" s="18" t="s">
        <v>481</v>
      </c>
      <c r="T28" s="20" t="s">
        <v>481</v>
      </c>
      <c r="U28" s="18" t="n">
        <v>365.97819558</v>
      </c>
      <c r="V28" s="20" t="n">
        <v>8.20487558</v>
      </c>
    </row>
    <row r="29" spans="1:22">
      <c r="A29" s="15" t="s">
        <v>504</v>
      </c>
      <c r="B29" s="17" t="n">
        <v>5385</v>
      </c>
      <c r="C29" s="18">
        <f>(30.0/B29*100)</f>
        <v/>
      </c>
      <c r="D29" s="19" t="n">
        <v>5355</v>
      </c>
      <c r="E29" s="18" t="n">
        <v>532.39716931</v>
      </c>
      <c r="F29" s="20" t="n">
        <v>3.01712088</v>
      </c>
      <c r="G29" s="18" t="n">
        <v>513.94578179</v>
      </c>
      <c r="H29" s="20" t="n">
        <v>2.80845336</v>
      </c>
      <c r="I29" s="18" t="n">
        <v>521.33769178</v>
      </c>
      <c r="J29" s="20" t="n">
        <v>3.97237461</v>
      </c>
      <c r="K29" s="18" t="n">
        <v>504.75113201</v>
      </c>
      <c r="L29" s="20" t="n">
        <v>8.87367916</v>
      </c>
      <c r="M29" s="18" t="n">
        <v>510.11281269</v>
      </c>
      <c r="N29" s="20" t="n">
        <v>4.5702483</v>
      </c>
      <c r="O29" s="18" t="s">
        <v>481</v>
      </c>
      <c r="P29" s="20" t="s">
        <v>481</v>
      </c>
      <c r="Q29" s="18" t="n">
        <v>335.3902018</v>
      </c>
      <c r="R29" s="20" t="n">
        <v>12.1685767</v>
      </c>
      <c r="S29" s="18" t="s">
        <v>481</v>
      </c>
      <c r="T29" s="20" t="s">
        <v>481</v>
      </c>
      <c r="U29" s="18" t="n">
        <v>436.41972438</v>
      </c>
      <c r="V29" s="20" t="n">
        <v>9.19652134</v>
      </c>
    </row>
    <row r="30" spans="1:22">
      <c r="A30" s="15" t="s">
        <v>505</v>
      </c>
      <c r="B30" s="17" t="n">
        <v>4520</v>
      </c>
      <c r="C30" s="18">
        <f>(167.0/B30*100)</f>
        <v/>
      </c>
      <c r="D30" s="19" t="n">
        <v>4353</v>
      </c>
      <c r="E30" s="18" t="n">
        <v>520.15548605</v>
      </c>
      <c r="F30" s="20" t="n">
        <v>3.59348859</v>
      </c>
      <c r="G30" s="18" t="n">
        <v>502.43145429</v>
      </c>
      <c r="H30" s="20" t="n">
        <v>3.58634853</v>
      </c>
      <c r="I30" s="18" t="n">
        <v>507.47289525</v>
      </c>
      <c r="J30" s="20" t="n">
        <v>3.14673329</v>
      </c>
      <c r="K30" s="18" t="n">
        <v>498.20770993</v>
      </c>
      <c r="L30" s="20" t="n">
        <v>4.82392112</v>
      </c>
      <c r="M30" s="18" t="n">
        <v>422.17925588</v>
      </c>
      <c r="N30" s="20" t="n">
        <v>5.81826465</v>
      </c>
      <c r="O30" s="18" t="s">
        <v>481</v>
      </c>
      <c r="P30" s="20" t="s">
        <v>481</v>
      </c>
      <c r="Q30" s="18" t="s">
        <v>481</v>
      </c>
      <c r="R30" s="20" t="s">
        <v>481</v>
      </c>
      <c r="S30" s="18" t="s">
        <v>481</v>
      </c>
      <c r="T30" s="20" t="s">
        <v>481</v>
      </c>
      <c r="U30" s="18" t="n">
        <v>425.22709361</v>
      </c>
      <c r="V30" s="20" t="n">
        <v>10.29180976</v>
      </c>
    </row>
    <row r="31" spans="1:22">
      <c r="A31" s="15" t="s">
        <v>506</v>
      </c>
      <c r="B31" s="17" t="n">
        <v>5456</v>
      </c>
      <c r="C31" s="18">
        <f>(139.0/B31*100)</f>
        <v/>
      </c>
      <c r="D31" s="19" t="n">
        <v>5317</v>
      </c>
      <c r="E31" s="18" t="n">
        <v>509.60300029</v>
      </c>
      <c r="F31" s="20" t="n">
        <v>4.16341513</v>
      </c>
      <c r="G31" s="18" t="n">
        <v>503.67059886</v>
      </c>
      <c r="H31" s="20" t="n">
        <v>2.8552354</v>
      </c>
      <c r="I31" s="18" t="n">
        <v>509.43184261</v>
      </c>
      <c r="J31" s="20" t="n">
        <v>3.13308122</v>
      </c>
      <c r="K31" s="18" t="n">
        <v>502.65384454</v>
      </c>
      <c r="L31" s="20" t="n">
        <v>4.0951415</v>
      </c>
      <c r="M31" s="18" t="s">
        <v>481</v>
      </c>
      <c r="N31" s="20" t="s">
        <v>481</v>
      </c>
      <c r="O31" s="18" t="s">
        <v>481</v>
      </c>
      <c r="P31" s="20" t="s">
        <v>481</v>
      </c>
      <c r="Q31" s="18" t="s">
        <v>481</v>
      </c>
      <c r="R31" s="20" t="s">
        <v>481</v>
      </c>
      <c r="S31" s="18" t="s">
        <v>481</v>
      </c>
      <c r="T31" s="20" t="s">
        <v>481</v>
      </c>
      <c r="U31" s="18" t="n">
        <v>419.28402652</v>
      </c>
      <c r="V31" s="20" t="n">
        <v>7.16540933</v>
      </c>
    </row>
    <row r="32" spans="1:22">
      <c r="A32" s="15" t="s">
        <v>507</v>
      </c>
      <c r="B32" s="17" t="n">
        <v>4478</v>
      </c>
      <c r="C32" s="18">
        <f>(6.0/B32*100)</f>
        <v/>
      </c>
      <c r="D32" s="19" t="n">
        <v>4472</v>
      </c>
      <c r="E32" s="18" t="n">
        <v>517.22592175</v>
      </c>
      <c r="F32" s="20" t="n">
        <v>3.66764897</v>
      </c>
      <c r="G32" s="18" t="n">
        <v>505.56111204</v>
      </c>
      <c r="H32" s="20" t="n">
        <v>2.97392951</v>
      </c>
      <c r="I32" s="18" t="n">
        <v>503.66602357</v>
      </c>
      <c r="J32" s="20" t="n">
        <v>3.35287126</v>
      </c>
      <c r="K32" s="18" t="n">
        <v>503.18516684</v>
      </c>
      <c r="L32" s="20" t="n">
        <v>5.1903587</v>
      </c>
      <c r="M32" s="18" t="n">
        <v>411.26327339</v>
      </c>
      <c r="N32" s="20" t="n">
        <v>12.39222594</v>
      </c>
      <c r="O32" s="18" t="s">
        <v>481</v>
      </c>
      <c r="P32" s="20" t="s">
        <v>481</v>
      </c>
      <c r="Q32" s="18" t="s">
        <v>481</v>
      </c>
      <c r="R32" s="20" t="s">
        <v>481</v>
      </c>
      <c r="S32" s="18" t="s">
        <v>481</v>
      </c>
      <c r="T32" s="20" t="s">
        <v>481</v>
      </c>
      <c r="U32" s="18" t="n">
        <v>448.45325964</v>
      </c>
      <c r="V32" s="20" t="n">
        <v>16.00387255</v>
      </c>
    </row>
    <row r="33" spans="1:22">
      <c r="A33" s="15" t="s">
        <v>508</v>
      </c>
      <c r="B33" s="17" t="n">
        <v>7325</v>
      </c>
      <c r="C33" s="18">
        <f>(78.0/B33*100)</f>
        <v/>
      </c>
      <c r="D33" s="19" t="n">
        <v>7247</v>
      </c>
      <c r="E33" s="18" t="n">
        <v>498.55689959</v>
      </c>
      <c r="F33" s="20" t="n">
        <v>6.28535898</v>
      </c>
      <c r="G33" s="18" t="n">
        <v>500.2858519</v>
      </c>
      <c r="H33" s="20" t="n">
        <v>3.71835797</v>
      </c>
      <c r="I33" s="18" t="n">
        <v>495.36332524</v>
      </c>
      <c r="J33" s="20" t="n">
        <v>4.039932</v>
      </c>
      <c r="K33" s="18" t="n">
        <v>479.34703601</v>
      </c>
      <c r="L33" s="20" t="n">
        <v>5.7047313</v>
      </c>
      <c r="M33" s="18" t="n">
        <v>489.45728579</v>
      </c>
      <c r="N33" s="20" t="n">
        <v>3.51800922</v>
      </c>
      <c r="O33" s="18" t="s">
        <v>481</v>
      </c>
      <c r="P33" s="20" t="s">
        <v>481</v>
      </c>
      <c r="Q33" s="18" t="s">
        <v>481</v>
      </c>
      <c r="R33" s="20" t="s">
        <v>481</v>
      </c>
      <c r="S33" s="18" t="s">
        <v>481</v>
      </c>
      <c r="T33" s="20" t="s">
        <v>481</v>
      </c>
      <c r="U33" s="18" t="n">
        <v>447.95052039</v>
      </c>
      <c r="V33" s="20" t="n">
        <v>10.08121032</v>
      </c>
    </row>
    <row r="34" spans="1:22">
      <c r="A34" s="15" t="s">
        <v>509</v>
      </c>
      <c r="B34" s="17" t="n">
        <v>6350</v>
      </c>
      <c r="C34" s="18">
        <f>(76.0/B34*100)</f>
        <v/>
      </c>
      <c r="D34" s="19" t="n">
        <v>6274</v>
      </c>
      <c r="E34" s="18" t="n">
        <v>492.67148623</v>
      </c>
      <c r="F34" s="20" t="n">
        <v>4.1898965</v>
      </c>
      <c r="G34" s="18" t="n">
        <v>483.45800708</v>
      </c>
      <c r="H34" s="20" t="n">
        <v>3.03228172</v>
      </c>
      <c r="I34" s="18" t="n">
        <v>486.62823876</v>
      </c>
      <c r="J34" s="20" t="n">
        <v>3.19445018</v>
      </c>
      <c r="K34" s="18" t="n">
        <v>479.97797085</v>
      </c>
      <c r="L34" s="20" t="n">
        <v>4.86295024</v>
      </c>
      <c r="M34" s="18" t="n">
        <v>431.08701148</v>
      </c>
      <c r="N34" s="20" t="n">
        <v>12.51358448</v>
      </c>
      <c r="O34" s="18" t="s">
        <v>481</v>
      </c>
      <c r="P34" s="20" t="s">
        <v>481</v>
      </c>
      <c r="Q34" s="18" t="n">
        <v>336.51078337</v>
      </c>
      <c r="R34" s="20" t="n">
        <v>12.24828707</v>
      </c>
      <c r="S34" s="18" t="s">
        <v>481</v>
      </c>
      <c r="T34" s="20" t="s">
        <v>481</v>
      </c>
      <c r="U34" s="18" t="n">
        <v>400.40758038</v>
      </c>
      <c r="V34" s="20" t="n">
        <v>10.37074577</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509.91963209</v>
      </c>
      <c r="T35" s="20" t="n">
        <v>1.25633733</v>
      </c>
      <c r="U35" s="18" t="s">
        <v>481</v>
      </c>
      <c r="V35" s="20" t="s">
        <v>481</v>
      </c>
    </row>
    <row r="36" spans="1:22">
      <c r="A36" s="15" t="s">
        <v>511</v>
      </c>
      <c r="B36" s="17" t="n">
        <v>6736</v>
      </c>
      <c r="C36" s="18">
        <f>(55.0/B36*100)</f>
        <v/>
      </c>
      <c r="D36" s="19" t="n">
        <v>6681</v>
      </c>
      <c r="E36" s="18" t="n">
        <v>495.69941387</v>
      </c>
      <c r="F36" s="20" t="n">
        <v>3.03491536</v>
      </c>
      <c r="G36" s="18" t="n">
        <v>487.2523599</v>
      </c>
      <c r="H36" s="20" t="n">
        <v>2.85370704</v>
      </c>
      <c r="I36" s="18" t="n">
        <v>494.35084659</v>
      </c>
      <c r="J36" s="20" t="n">
        <v>3.88573293</v>
      </c>
      <c r="K36" s="18" t="n">
        <v>487.72571628</v>
      </c>
      <c r="L36" s="20" t="n">
        <v>5.16377458</v>
      </c>
      <c r="M36" s="18" t="n">
        <v>467.60582163</v>
      </c>
      <c r="N36" s="20" t="n">
        <v>3.41039353</v>
      </c>
      <c r="O36" s="18" t="s">
        <v>481</v>
      </c>
      <c r="P36" s="20" t="s">
        <v>481</v>
      </c>
      <c r="Q36" s="18" t="s">
        <v>481</v>
      </c>
      <c r="R36" s="20" t="s">
        <v>481</v>
      </c>
      <c r="S36" s="18" t="s">
        <v>481</v>
      </c>
      <c r="T36" s="20" t="s">
        <v>481</v>
      </c>
      <c r="U36" s="18" t="n">
        <v>436.32090285</v>
      </c>
      <c r="V36" s="20" t="n">
        <v>7.35782404</v>
      </c>
    </row>
    <row r="37" spans="1:22">
      <c r="A37" s="15" t="s">
        <v>512</v>
      </c>
      <c r="B37" s="17" t="n">
        <v>5458</v>
      </c>
      <c r="C37" s="18">
        <f>(107.0/B37*100)</f>
        <v/>
      </c>
      <c r="D37" s="19" t="n">
        <v>5351</v>
      </c>
      <c r="E37" s="18" t="n">
        <v>488.56301008</v>
      </c>
      <c r="F37" s="20" t="n">
        <v>4.82819523</v>
      </c>
      <c r="G37" s="18" t="n">
        <v>502.22016018</v>
      </c>
      <c r="H37" s="20" t="n">
        <v>3.05797749</v>
      </c>
      <c r="I37" s="18" t="n">
        <v>506.24157852</v>
      </c>
      <c r="J37" s="20" t="n">
        <v>4.29812843</v>
      </c>
      <c r="K37" s="18" t="n">
        <v>502.22168591</v>
      </c>
      <c r="L37" s="20" t="n">
        <v>4.23632402</v>
      </c>
      <c r="M37" s="18" t="n">
        <v>398.61657436</v>
      </c>
      <c r="N37" s="20" t="n">
        <v>8.69317599</v>
      </c>
      <c r="O37" s="18" t="s">
        <v>481</v>
      </c>
      <c r="P37" s="20" t="s">
        <v>481</v>
      </c>
      <c r="Q37" s="18" t="s">
        <v>481</v>
      </c>
      <c r="R37" s="20" t="s">
        <v>481</v>
      </c>
      <c r="S37" s="18" t="s">
        <v>481</v>
      </c>
      <c r="T37" s="20" t="s">
        <v>481</v>
      </c>
      <c r="U37" s="18" t="n">
        <v>425.03663925</v>
      </c>
      <c r="V37" s="20" t="n">
        <v>10.04422884</v>
      </c>
    </row>
    <row r="38" spans="1:22">
      <c r="A38" s="15" t="s">
        <v>513</v>
      </c>
      <c r="B38" s="17" t="n">
        <v>5860</v>
      </c>
      <c r="C38" s="18">
        <f>(22.0/B38*100)</f>
        <v/>
      </c>
      <c r="D38" s="19" t="n">
        <v>5838</v>
      </c>
      <c r="E38" s="18" t="n">
        <v>526.22422384</v>
      </c>
      <c r="F38" s="20" t="n">
        <v>5.19384791</v>
      </c>
      <c r="G38" s="18" t="n">
        <v>529.12595073</v>
      </c>
      <c r="H38" s="20" t="n">
        <v>4.24229018</v>
      </c>
      <c r="I38" s="18" t="n">
        <v>533.48090481</v>
      </c>
      <c r="J38" s="20" t="n">
        <v>3.97004732</v>
      </c>
      <c r="K38" s="18" t="n">
        <v>526.69895031</v>
      </c>
      <c r="L38" s="20" t="n">
        <v>4.0668824</v>
      </c>
      <c r="M38" s="18" t="n">
        <v>484.7089518</v>
      </c>
      <c r="N38" s="20" t="n">
        <v>6.53951454</v>
      </c>
      <c r="O38" s="18" t="s">
        <v>481</v>
      </c>
      <c r="P38" s="20" t="s">
        <v>481</v>
      </c>
      <c r="Q38" s="18" t="s">
        <v>481</v>
      </c>
      <c r="R38" s="20" t="s">
        <v>481</v>
      </c>
      <c r="S38" s="18" t="s">
        <v>481</v>
      </c>
      <c r="T38" s="20" t="s">
        <v>481</v>
      </c>
      <c r="U38" s="18" t="n">
        <v>479.05107888</v>
      </c>
      <c r="V38" s="20" t="n">
        <v>8.00973072</v>
      </c>
    </row>
    <row r="39" spans="1:22">
      <c r="A39" s="15" t="s">
        <v>514</v>
      </c>
      <c r="B39" s="17" t="n">
        <v>5895</v>
      </c>
      <c r="C39" s="18">
        <f>(33.0/B39*100)</f>
        <v/>
      </c>
      <c r="D39" s="19" t="n">
        <v>5862</v>
      </c>
      <c r="E39" s="18" t="n">
        <v>422.58901824</v>
      </c>
      <c r="F39" s="20" t="n">
        <v>4.69992996</v>
      </c>
      <c r="G39" s="18" t="n">
        <v>426.98176842</v>
      </c>
      <c r="H39" s="20" t="n">
        <v>4.85210701</v>
      </c>
      <c r="I39" s="18" t="n">
        <v>422.22296939</v>
      </c>
      <c r="J39" s="20" t="n">
        <v>5.5048803</v>
      </c>
      <c r="K39" s="18" t="n">
        <v>429.95999211</v>
      </c>
      <c r="L39" s="20" t="n">
        <v>6.16019742</v>
      </c>
      <c r="M39" s="18" t="n">
        <v>387.11765216</v>
      </c>
      <c r="N39" s="20" t="n">
        <v>6.25137534</v>
      </c>
      <c r="O39" s="18" t="s">
        <v>481</v>
      </c>
      <c r="P39" s="20" t="s">
        <v>481</v>
      </c>
      <c r="Q39" s="18" t="s">
        <v>481</v>
      </c>
      <c r="R39" s="20" t="s">
        <v>481</v>
      </c>
      <c r="S39" s="18" t="s">
        <v>481</v>
      </c>
      <c r="T39" s="20" t="s">
        <v>481</v>
      </c>
      <c r="U39" s="18" t="n">
        <v>377.31579898</v>
      </c>
      <c r="V39" s="20" t="n">
        <v>12.62097692</v>
      </c>
    </row>
    <row r="40" spans="1:22">
      <c r="A40" s="15" t="s">
        <v>515</v>
      </c>
      <c r="B40" s="17" t="n">
        <v>14157</v>
      </c>
      <c r="C40" s="18">
        <f>(382.0/B40*100)</f>
        <v/>
      </c>
      <c r="D40" s="19" t="n">
        <v>13775</v>
      </c>
      <c r="E40" s="18" t="n">
        <v>506.85211909</v>
      </c>
      <c r="F40" s="20" t="n">
        <v>3.34375202</v>
      </c>
      <c r="G40" s="18" t="n">
        <v>500.4648418</v>
      </c>
      <c r="H40" s="20" t="n">
        <v>3.2251897</v>
      </c>
      <c r="I40" s="18" t="n">
        <v>496.0371599</v>
      </c>
      <c r="J40" s="20" t="n">
        <v>3.57346249</v>
      </c>
      <c r="K40" s="18" t="n">
        <v>484.06207823</v>
      </c>
      <c r="L40" s="20" t="n">
        <v>4.66010762</v>
      </c>
      <c r="M40" s="18" t="n">
        <v>414.04269234</v>
      </c>
      <c r="N40" s="20" t="n">
        <v>6.08916014</v>
      </c>
      <c r="O40" s="18" t="s">
        <v>481</v>
      </c>
      <c r="P40" s="20" t="s">
        <v>481</v>
      </c>
      <c r="Q40" s="18" t="s">
        <v>481</v>
      </c>
      <c r="R40" s="20" t="s">
        <v>481</v>
      </c>
      <c r="S40" s="18" t="s">
        <v>481</v>
      </c>
      <c r="T40" s="20" t="s">
        <v>481</v>
      </c>
      <c r="U40" s="18" t="n">
        <v>407.01351504</v>
      </c>
      <c r="V40" s="20" t="n">
        <v>9.083636500000001</v>
      </c>
    </row>
    <row r="41" spans="1:22">
      <c r="A41" s="15" t="s">
        <v>516</v>
      </c>
      <c r="B41" s="17" t="n">
        <v>5712</v>
      </c>
      <c r="C41" s="18">
        <f>(51.0/B41*100)</f>
        <v/>
      </c>
      <c r="D41" s="19" t="n">
        <v>5661</v>
      </c>
      <c r="E41" s="18" t="n">
        <v>486.271027</v>
      </c>
      <c r="F41" s="20" t="n">
        <v>4.94347028</v>
      </c>
      <c r="G41" s="18" t="n">
        <v>471.10899538</v>
      </c>
      <c r="H41" s="20" t="n">
        <v>3.78774257</v>
      </c>
      <c r="I41" s="18" t="n">
        <v>478.21441719</v>
      </c>
      <c r="J41" s="20" t="n">
        <v>4.30947508</v>
      </c>
      <c r="K41" s="18" t="n">
        <v>470.16831153</v>
      </c>
      <c r="L41" s="20" t="n">
        <v>4.71071711</v>
      </c>
      <c r="M41" s="18" t="n">
        <v>431.51482993</v>
      </c>
      <c r="N41" s="20" t="n">
        <v>6.27770112</v>
      </c>
      <c r="O41" s="18" t="s">
        <v>481</v>
      </c>
      <c r="P41" s="20" t="s">
        <v>481</v>
      </c>
      <c r="Q41" s="18" t="n">
        <v>392.51815558</v>
      </c>
      <c r="R41" s="20" t="n">
        <v>16.89642718</v>
      </c>
      <c r="S41" s="18" t="s">
        <v>481</v>
      </c>
      <c r="T41" s="20" t="s">
        <v>481</v>
      </c>
      <c r="U41" s="18" t="n">
        <v>407.60440884</v>
      </c>
      <c r="V41" s="20" t="n">
        <v>11.38027835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353.67380933</v>
      </c>
      <c r="F45" s="20" t="n">
        <v>3.42237235</v>
      </c>
      <c r="G45" s="18" t="n">
        <v>364.25539495</v>
      </c>
      <c r="H45" s="20" t="n">
        <v>4.43892985</v>
      </c>
      <c r="I45" s="18" t="n">
        <v>370.10495792</v>
      </c>
      <c r="J45" s="20" t="n">
        <v>4.22934338</v>
      </c>
      <c r="K45" s="18" t="n">
        <v>354.26229281</v>
      </c>
      <c r="L45" s="20" t="n">
        <v>3.66927865</v>
      </c>
      <c r="M45" s="18" t="s">
        <v>481</v>
      </c>
      <c r="N45" s="20" t="s">
        <v>481</v>
      </c>
      <c r="O45" s="18" t="s">
        <v>481</v>
      </c>
      <c r="P45" s="20" t="s">
        <v>481</v>
      </c>
      <c r="Q45" s="18" t="n">
        <v>351.80247732</v>
      </c>
      <c r="R45" s="20" t="n">
        <v>44.95760466</v>
      </c>
      <c r="S45" s="18" t="n">
        <v>323.798609</v>
      </c>
      <c r="T45" s="20" t="n">
        <v>14.50474768</v>
      </c>
      <c r="U45" s="18" t="n">
        <v>332.41201417</v>
      </c>
      <c r="V45" s="20" t="n">
        <v>7.87634363</v>
      </c>
    </row>
    <row r="46" spans="1:22">
      <c r="A46" s="15" t="s">
        <v>521</v>
      </c>
      <c r="B46" s="17" t="n">
        <v>23141</v>
      </c>
      <c r="C46" s="18">
        <f>(2000.0/B46*100)</f>
        <v/>
      </c>
      <c r="D46" s="19" t="n">
        <v>21141</v>
      </c>
      <c r="E46" s="18" t="n">
        <v>385.72731743</v>
      </c>
      <c r="F46" s="20" t="n">
        <v>4.19579843</v>
      </c>
      <c r="G46" s="18" t="n">
        <v>396.78194243</v>
      </c>
      <c r="H46" s="20" t="n">
        <v>3.50928735</v>
      </c>
      <c r="I46" s="18" t="n">
        <v>397.53479771</v>
      </c>
      <c r="J46" s="20" t="n">
        <v>4.68665094</v>
      </c>
      <c r="K46" s="18" t="n">
        <v>405.86111313</v>
      </c>
      <c r="L46" s="20" t="n">
        <v>6.63011344</v>
      </c>
      <c r="M46" s="18" t="n">
        <v>337.5417534</v>
      </c>
      <c r="N46" s="20" t="n">
        <v>3.26574895</v>
      </c>
      <c r="O46" s="18" t="s">
        <v>481</v>
      </c>
      <c r="P46" s="20" t="s">
        <v>481</v>
      </c>
      <c r="Q46" s="18" t="s">
        <v>481</v>
      </c>
      <c r="R46" s="20" t="s">
        <v>481</v>
      </c>
      <c r="S46" s="18" t="s">
        <v>481</v>
      </c>
      <c r="T46" s="20" t="s">
        <v>481</v>
      </c>
      <c r="U46" s="18" t="n">
        <v>352.34171573</v>
      </c>
      <c r="V46" s="20" t="n">
        <v>4.50119157</v>
      </c>
    </row>
    <row r="47" spans="1:22">
      <c r="A47" s="15" t="s">
        <v>522</v>
      </c>
      <c r="B47" s="17" t="n">
        <v>5928</v>
      </c>
      <c r="C47" s="18">
        <f>(276.0/B47*100)</f>
        <v/>
      </c>
      <c r="D47" s="19" t="n">
        <v>5652</v>
      </c>
      <c r="E47" s="18" t="n">
        <v>454.29693278</v>
      </c>
      <c r="F47" s="20" t="n">
        <v>6.07423129</v>
      </c>
      <c r="G47" s="18" t="n">
        <v>452.7248829</v>
      </c>
      <c r="H47" s="20" t="n">
        <v>4.18076739</v>
      </c>
      <c r="I47" s="18" t="n">
        <v>458.02363311</v>
      </c>
      <c r="J47" s="20" t="n">
        <v>4.48493446</v>
      </c>
      <c r="K47" s="18" t="n">
        <v>449.69283744</v>
      </c>
      <c r="L47" s="20" t="n">
        <v>5.8640772</v>
      </c>
      <c r="M47" s="18" t="n">
        <v>368.1951933</v>
      </c>
      <c r="N47" s="20" t="n">
        <v>6.312425</v>
      </c>
      <c r="O47" s="18" t="s">
        <v>481</v>
      </c>
      <c r="P47" s="20" t="s">
        <v>481</v>
      </c>
      <c r="Q47" s="18" t="s">
        <v>481</v>
      </c>
      <c r="R47" s="20" t="s">
        <v>481</v>
      </c>
      <c r="S47" s="18" t="s">
        <v>481</v>
      </c>
      <c r="T47" s="20" t="s">
        <v>481</v>
      </c>
      <c r="U47" s="18" t="n">
        <v>389.04506229</v>
      </c>
      <c r="V47" s="20" t="n">
        <v>7.2355944</v>
      </c>
    </row>
    <row r="48" spans="1:22">
      <c r="A48" s="15" t="s">
        <v>523</v>
      </c>
      <c r="B48" s="17" t="n">
        <v>9841</v>
      </c>
      <c r="C48" s="18">
        <f>(8.0/B48*100)</f>
        <v/>
      </c>
      <c r="D48" s="19" t="n">
        <v>9833</v>
      </c>
      <c r="E48" s="18" t="n">
        <v>531.74708907</v>
      </c>
      <c r="F48" s="20" t="n">
        <v>6.74500273</v>
      </c>
      <c r="G48" s="18" t="n">
        <v>529.64916884</v>
      </c>
      <c r="H48" s="20" t="n">
        <v>5.67022316</v>
      </c>
      <c r="I48" s="18" t="n">
        <v>538.8548640400001</v>
      </c>
      <c r="J48" s="20" t="n">
        <v>4.87784457</v>
      </c>
      <c r="K48" s="18" t="n">
        <v>545.3615278</v>
      </c>
      <c r="L48" s="20" t="n">
        <v>7.30240682</v>
      </c>
      <c r="M48" s="18" t="n">
        <v>484.09279329</v>
      </c>
      <c r="N48" s="20" t="n">
        <v>7.99371132</v>
      </c>
      <c r="O48" s="18" t="s">
        <v>481</v>
      </c>
      <c r="P48" s="20" t="s">
        <v>481</v>
      </c>
      <c r="Q48" s="18" t="s">
        <v>481</v>
      </c>
      <c r="R48" s="20" t="s">
        <v>481</v>
      </c>
      <c r="S48" s="18" t="s">
        <v>481</v>
      </c>
      <c r="T48" s="20" t="s">
        <v>481</v>
      </c>
      <c r="U48" s="18" t="n">
        <v>474.55450618</v>
      </c>
      <c r="V48" s="20" t="n">
        <v>19.32115393</v>
      </c>
    </row>
    <row r="49" spans="1:22">
      <c r="A49" s="15" t="s">
        <v>524</v>
      </c>
      <c r="B49" s="17" t="n">
        <v>6349</v>
      </c>
      <c r="C49" s="18">
        <f>(56.0/B49*100)</f>
        <v/>
      </c>
      <c r="D49" s="19" t="n">
        <v>6293</v>
      </c>
      <c r="E49" s="18" t="n">
        <v>401.89170226</v>
      </c>
      <c r="F49" s="20" t="n">
        <v>3.60492484</v>
      </c>
      <c r="G49" s="18" t="n">
        <v>409.60644893</v>
      </c>
      <c r="H49" s="20" t="n">
        <v>3.72677967</v>
      </c>
      <c r="I49" s="18" t="n">
        <v>419.98787456</v>
      </c>
      <c r="J49" s="20" t="n">
        <v>4.07106878</v>
      </c>
      <c r="K49" s="18" t="n">
        <v>414.18064702</v>
      </c>
      <c r="L49" s="20" t="n">
        <v>5.04779203</v>
      </c>
      <c r="M49" s="18" t="s">
        <v>481</v>
      </c>
      <c r="N49" s="20" t="s">
        <v>481</v>
      </c>
      <c r="O49" s="18" t="s">
        <v>481</v>
      </c>
      <c r="P49" s="20" t="s">
        <v>481</v>
      </c>
      <c r="Q49" s="18" t="s">
        <v>481</v>
      </c>
      <c r="R49" s="20" t="s">
        <v>481</v>
      </c>
      <c r="S49" s="18" t="n">
        <v>350.61772162</v>
      </c>
      <c r="T49" s="20" t="n">
        <v>37.1056159</v>
      </c>
      <c r="U49" s="18" t="n">
        <v>360.7101142</v>
      </c>
      <c r="V49" s="20" t="n">
        <v>8.33579164</v>
      </c>
    </row>
    <row r="50" spans="1:22">
      <c r="A50" s="15" t="s">
        <v>525</v>
      </c>
      <c r="B50" s="17" t="n">
        <v>11795</v>
      </c>
      <c r="C50" s="18">
        <f>(302.0/B50*100)</f>
        <v/>
      </c>
      <c r="D50" s="19" t="n">
        <v>11493</v>
      </c>
      <c r="E50" s="18" t="n">
        <v>385.76153153</v>
      </c>
      <c r="F50" s="20" t="n">
        <v>3.10178592</v>
      </c>
      <c r="G50" s="18" t="n">
        <v>397.7161285</v>
      </c>
      <c r="H50" s="20" t="n">
        <v>2.86302942</v>
      </c>
      <c r="I50" s="18" t="n">
        <v>395.52738404</v>
      </c>
      <c r="J50" s="20" t="n">
        <v>3.41813758</v>
      </c>
      <c r="K50" s="18" t="n">
        <v>387.24863044</v>
      </c>
      <c r="L50" s="20" t="n">
        <v>5.25127841</v>
      </c>
      <c r="M50" s="18" t="n">
        <v>347.83550743</v>
      </c>
      <c r="N50" s="20" t="n">
        <v>9.218126939999999</v>
      </c>
      <c r="O50" s="18" t="s">
        <v>481</v>
      </c>
      <c r="P50" s="20" t="s">
        <v>481</v>
      </c>
      <c r="Q50" s="18" t="s">
        <v>481</v>
      </c>
      <c r="R50" s="20" t="s">
        <v>481</v>
      </c>
      <c r="S50" s="18" t="s">
        <v>481</v>
      </c>
      <c r="T50" s="20" t="s">
        <v>481</v>
      </c>
      <c r="U50" s="18" t="n">
        <v>339.21503353</v>
      </c>
      <c r="V50" s="20" t="n">
        <v>8.911535840000001</v>
      </c>
    </row>
    <row r="51" spans="1:22">
      <c r="A51" s="15" t="s">
        <v>526</v>
      </c>
      <c r="B51" s="17" t="n">
        <v>6866</v>
      </c>
      <c r="C51" s="18">
        <f>(113.0/B51*100)</f>
        <v/>
      </c>
      <c r="D51" s="19" t="n">
        <v>6753</v>
      </c>
      <c r="E51" s="18" t="n">
        <v>404.6196551</v>
      </c>
      <c r="F51" s="20" t="n">
        <v>3.06373989</v>
      </c>
      <c r="G51" s="18" t="n">
        <v>414.22693504</v>
      </c>
      <c r="H51" s="20" t="n">
        <v>3.18293509</v>
      </c>
      <c r="I51" s="18" t="n">
        <v>403.79919052</v>
      </c>
      <c r="J51" s="20" t="n">
        <v>4.51688647</v>
      </c>
      <c r="K51" s="18" t="n">
        <v>393.31018843</v>
      </c>
      <c r="L51" s="20" t="n">
        <v>5.51930276</v>
      </c>
      <c r="M51" s="18" t="n">
        <v>373.93188865</v>
      </c>
      <c r="N51" s="20" t="n">
        <v>6.27375186</v>
      </c>
      <c r="O51" s="18" t="s">
        <v>481</v>
      </c>
      <c r="P51" s="20" t="s">
        <v>481</v>
      </c>
      <c r="Q51" s="18" t="n">
        <v>380.5422133</v>
      </c>
      <c r="R51" s="20" t="n">
        <v>4.31283207</v>
      </c>
      <c r="S51" s="18" t="s">
        <v>481</v>
      </c>
      <c r="T51" s="20" t="s">
        <v>481</v>
      </c>
      <c r="U51" s="18" t="n">
        <v>370.19470338</v>
      </c>
      <c r="V51" s="20" t="n">
        <v>6.9606541</v>
      </c>
    </row>
    <row r="52" spans="1:22">
      <c r="A52" s="15" t="s">
        <v>527</v>
      </c>
      <c r="B52" s="17" t="n">
        <v>5809</v>
      </c>
      <c r="C52" s="18">
        <f>(94.0/B52*100)</f>
        <v/>
      </c>
      <c r="D52" s="19" t="n">
        <v>5715</v>
      </c>
      <c r="E52" s="18" t="n">
        <v>478.76170159</v>
      </c>
      <c r="F52" s="20" t="n">
        <v>3.79413391</v>
      </c>
      <c r="G52" s="18" t="n">
        <v>468.41680143</v>
      </c>
      <c r="H52" s="20" t="n">
        <v>3.51757522</v>
      </c>
      <c r="I52" s="18" t="n">
        <v>474.15288275</v>
      </c>
      <c r="J52" s="20" t="n">
        <v>3.33757576</v>
      </c>
      <c r="K52" s="18" t="n">
        <v>476.17622068</v>
      </c>
      <c r="L52" s="20" t="n">
        <v>4.34575653</v>
      </c>
      <c r="M52" s="18" t="n">
        <v>396.92682724</v>
      </c>
      <c r="N52" s="20" t="n">
        <v>5.74616255</v>
      </c>
      <c r="O52" s="18" t="s">
        <v>481</v>
      </c>
      <c r="P52" s="20" t="s">
        <v>481</v>
      </c>
      <c r="Q52" s="18" t="s">
        <v>481</v>
      </c>
      <c r="R52" s="20" t="s">
        <v>481</v>
      </c>
      <c r="S52" s="18" t="s">
        <v>481</v>
      </c>
      <c r="T52" s="20" t="s">
        <v>481</v>
      </c>
      <c r="U52" s="18" t="n">
        <v>421.60744408</v>
      </c>
      <c r="V52" s="20" t="n">
        <v>7.94249192</v>
      </c>
    </row>
    <row r="53" spans="1:22">
      <c r="A53" s="15" t="s">
        <v>528</v>
      </c>
      <c r="B53" s="17" t="n">
        <v>5571</v>
      </c>
      <c r="C53" s="18">
        <f>(101.0/B53*100)</f>
        <v/>
      </c>
      <c r="D53" s="19" t="n">
        <v>5470</v>
      </c>
      <c r="E53" s="18" t="n">
        <v>440.15155545</v>
      </c>
      <c r="F53" s="20" t="n">
        <v>3.80924593</v>
      </c>
      <c r="G53" s="18" t="n">
        <v>442.18624217</v>
      </c>
      <c r="H53" s="20" t="n">
        <v>2.75814568</v>
      </c>
      <c r="I53" s="18" t="n">
        <v>448.08197536</v>
      </c>
      <c r="J53" s="20" t="n">
        <v>3.34131944</v>
      </c>
      <c r="K53" s="18" t="n">
        <v>450.40905761</v>
      </c>
      <c r="L53" s="20" t="n">
        <v>3.51547634</v>
      </c>
      <c r="M53" s="18" t="n">
        <v>381.39321237</v>
      </c>
      <c r="N53" s="20" t="n">
        <v>6.31804133</v>
      </c>
      <c r="O53" s="18" t="s">
        <v>481</v>
      </c>
      <c r="P53" s="20" t="s">
        <v>481</v>
      </c>
      <c r="Q53" s="18" t="s">
        <v>481</v>
      </c>
      <c r="R53" s="20" t="s">
        <v>481</v>
      </c>
      <c r="S53" s="18" t="s">
        <v>481</v>
      </c>
      <c r="T53" s="20" t="s">
        <v>481</v>
      </c>
      <c r="U53" s="18" t="n">
        <v>373.41531481</v>
      </c>
      <c r="V53" s="20" t="n">
        <v>7.54420127</v>
      </c>
    </row>
    <row r="54" spans="1:22">
      <c r="A54" s="15" t="s">
        <v>529</v>
      </c>
      <c r="B54" s="17" t="n">
        <v>4740</v>
      </c>
      <c r="C54" s="18">
        <f>(362.0/B54*100)</f>
        <v/>
      </c>
      <c r="D54" s="19" t="n">
        <v>4378</v>
      </c>
      <c r="E54" s="18" t="n">
        <v>334.55862077</v>
      </c>
      <c r="F54" s="20" t="n">
        <v>4.71802089</v>
      </c>
      <c r="G54" s="18" t="n">
        <v>339.72811594</v>
      </c>
      <c r="H54" s="20" t="n">
        <v>3.83647851</v>
      </c>
      <c r="I54" s="18" t="n">
        <v>338.01170125</v>
      </c>
      <c r="J54" s="20" t="n">
        <v>3.49159214</v>
      </c>
      <c r="K54" s="18" t="n">
        <v>337.50949718</v>
      </c>
      <c r="L54" s="20" t="n">
        <v>5.23993711</v>
      </c>
      <c r="M54" s="18" t="n">
        <v>282.45388762</v>
      </c>
      <c r="N54" s="20" t="n">
        <v>5.79499154</v>
      </c>
      <c r="O54" s="18" t="s">
        <v>481</v>
      </c>
      <c r="P54" s="20" t="s">
        <v>481</v>
      </c>
      <c r="Q54" s="18" t="s">
        <v>481</v>
      </c>
      <c r="R54" s="20" t="s">
        <v>481</v>
      </c>
      <c r="S54" s="18" t="s">
        <v>481</v>
      </c>
      <c r="T54" s="20" t="s">
        <v>481</v>
      </c>
      <c r="U54" s="18" t="n">
        <v>285.77242801</v>
      </c>
      <c r="V54" s="20" t="n">
        <v>5.09402788</v>
      </c>
    </row>
    <row r="55" spans="1:22">
      <c r="A55" s="15" t="s">
        <v>530</v>
      </c>
      <c r="B55" s="17" t="n">
        <v>5316</v>
      </c>
      <c r="C55" s="18">
        <f>(22.0/B55*100)</f>
        <v/>
      </c>
      <c r="D55" s="19" t="n">
        <v>5294</v>
      </c>
      <c r="E55" s="18" t="n">
        <v>407.52698996</v>
      </c>
      <c r="F55" s="20" t="n">
        <v>4.32763995</v>
      </c>
      <c r="G55" s="18" t="n">
        <v>402.88948508</v>
      </c>
      <c r="H55" s="20" t="n">
        <v>3.42470052</v>
      </c>
      <c r="I55" s="18" t="n">
        <v>416.36644919</v>
      </c>
      <c r="J55" s="20" t="n">
        <v>3.68259887</v>
      </c>
      <c r="K55" s="18" t="n">
        <v>412.65720016</v>
      </c>
      <c r="L55" s="20" t="n">
        <v>5.89477476</v>
      </c>
      <c r="M55" s="18" t="s">
        <v>481</v>
      </c>
      <c r="N55" s="20" t="s">
        <v>481</v>
      </c>
      <c r="O55" s="18" t="s">
        <v>481</v>
      </c>
      <c r="P55" s="20" t="s">
        <v>481</v>
      </c>
      <c r="Q55" s="18" t="s">
        <v>481</v>
      </c>
      <c r="R55" s="20" t="s">
        <v>481</v>
      </c>
      <c r="S55" s="18" t="n">
        <v>320.6024457</v>
      </c>
      <c r="T55" s="20" t="n">
        <v>28.21050025</v>
      </c>
      <c r="U55" s="18" t="n">
        <v>289.75688329</v>
      </c>
      <c r="V55" s="20" t="n">
        <v>7.30168441</v>
      </c>
    </row>
    <row r="56" spans="1:22">
      <c r="A56" s="15" t="s">
        <v>531</v>
      </c>
      <c r="B56" s="17" t="n">
        <v>5359</v>
      </c>
      <c r="C56" s="18">
        <f>(77.0/B56*100)</f>
        <v/>
      </c>
      <c r="D56" s="19" t="n">
        <v>5282</v>
      </c>
      <c r="E56" s="18" t="n">
        <v>569.89012467</v>
      </c>
      <c r="F56" s="20" t="n">
        <v>5.40330569</v>
      </c>
      <c r="G56" s="18" t="n">
        <v>550.16724141</v>
      </c>
      <c r="H56" s="20" t="n">
        <v>4.49939542</v>
      </c>
      <c r="I56" s="18" t="n">
        <v>560.36470892</v>
      </c>
      <c r="J56" s="20" t="n">
        <v>3.98524861</v>
      </c>
      <c r="K56" s="18" t="n">
        <v>566.4981615</v>
      </c>
      <c r="L56" s="20" t="n">
        <v>5.58432327</v>
      </c>
      <c r="M56" s="18" t="n">
        <v>522.89956135</v>
      </c>
      <c r="N56" s="20" t="n">
        <v>3.32033569</v>
      </c>
      <c r="O56" s="18" t="s">
        <v>481</v>
      </c>
      <c r="P56" s="20" t="s">
        <v>481</v>
      </c>
      <c r="Q56" s="18" t="s">
        <v>481</v>
      </c>
      <c r="R56" s="20" t="s">
        <v>481</v>
      </c>
      <c r="S56" s="18" t="s">
        <v>481</v>
      </c>
      <c r="T56" s="20" t="s">
        <v>481</v>
      </c>
      <c r="U56" s="18" t="n">
        <v>507.21933007</v>
      </c>
      <c r="V56" s="20" t="n">
        <v>20.75978683</v>
      </c>
    </row>
    <row r="57" spans="1:22">
      <c r="A57" s="15" t="s">
        <v>532</v>
      </c>
      <c r="B57" s="17" t="n">
        <v>6513</v>
      </c>
      <c r="C57" s="18">
        <f>(0.0/B57*100)</f>
        <v/>
      </c>
      <c r="D57" s="19" t="n">
        <v>6513</v>
      </c>
      <c r="E57" s="18" t="n">
        <v>375.22901892</v>
      </c>
      <c r="F57" s="20" t="n">
        <v>5.49622306</v>
      </c>
      <c r="G57" s="18" t="n">
        <v>383.59413429</v>
      </c>
      <c r="H57" s="20" t="n">
        <v>2.96188093</v>
      </c>
      <c r="I57" s="18" t="n">
        <v>404.67333535</v>
      </c>
      <c r="J57" s="20" t="n">
        <v>5.0633369</v>
      </c>
      <c r="K57" s="18" t="n">
        <v>379.33089467</v>
      </c>
      <c r="L57" s="20" t="n">
        <v>4.84508266</v>
      </c>
      <c r="M57" s="18" t="s">
        <v>481</v>
      </c>
      <c r="N57" s="20" t="s">
        <v>481</v>
      </c>
      <c r="O57" s="18" t="s">
        <v>481</v>
      </c>
      <c r="P57" s="20" t="s">
        <v>481</v>
      </c>
      <c r="Q57" s="18" t="s">
        <v>481</v>
      </c>
      <c r="R57" s="20" t="s">
        <v>481</v>
      </c>
      <c r="S57" s="18" t="n">
        <v>328.19662687</v>
      </c>
      <c r="T57" s="20" t="n">
        <v>17.90712286</v>
      </c>
      <c r="U57" s="18" t="n">
        <v>373.6283321</v>
      </c>
      <c r="V57" s="20" t="n">
        <v>12.90208627</v>
      </c>
    </row>
    <row r="58" spans="1:22">
      <c r="A58" s="15" t="s">
        <v>533</v>
      </c>
      <c r="B58" s="17" t="n">
        <v>7267</v>
      </c>
      <c r="C58" s="18">
        <f>(10.0/B58*100)</f>
        <v/>
      </c>
      <c r="D58" s="19" t="n">
        <v>7257</v>
      </c>
      <c r="E58" s="18" t="n">
        <v>366.61761409</v>
      </c>
      <c r="F58" s="20" t="n">
        <v>4.33616096</v>
      </c>
      <c r="G58" s="18" t="n">
        <v>375.66973349</v>
      </c>
      <c r="H58" s="20" t="n">
        <v>3.50735536</v>
      </c>
      <c r="I58" s="18" t="n">
        <v>393.68065644</v>
      </c>
      <c r="J58" s="20" t="n">
        <v>3.36561818</v>
      </c>
      <c r="K58" s="18" t="n">
        <v>391.36222007</v>
      </c>
      <c r="L58" s="20" t="n">
        <v>3.46785942</v>
      </c>
      <c r="M58" s="18" t="s">
        <v>481</v>
      </c>
      <c r="N58" s="20" t="s">
        <v>481</v>
      </c>
      <c r="O58" s="18" t="s">
        <v>481</v>
      </c>
      <c r="P58" s="20" t="s">
        <v>481</v>
      </c>
      <c r="Q58" s="18" t="s">
        <v>481</v>
      </c>
      <c r="R58" s="20" t="s">
        <v>481</v>
      </c>
      <c r="S58" s="18" t="n">
        <v>313.6597173</v>
      </c>
      <c r="T58" s="20" t="n">
        <v>22.23570072</v>
      </c>
      <c r="U58" s="18" t="n">
        <v>308.79411708</v>
      </c>
      <c r="V58" s="20" t="n">
        <v>18.25601891</v>
      </c>
    </row>
    <row r="59" spans="1:22">
      <c r="A59" s="15" t="s">
        <v>534</v>
      </c>
      <c r="B59" s="17" t="n">
        <v>4826</v>
      </c>
      <c r="C59" s="18">
        <f>(26.0/B59*100)</f>
        <v/>
      </c>
      <c r="D59" s="19" t="n">
        <v>4800</v>
      </c>
      <c r="E59" s="18" t="n">
        <v>332.02167305</v>
      </c>
      <c r="F59" s="20" t="n">
        <v>2.78492333</v>
      </c>
      <c r="G59" s="18" t="n">
        <v>374.56191887</v>
      </c>
      <c r="H59" s="20" t="n">
        <v>3.12279607</v>
      </c>
      <c r="I59" s="18" t="n">
        <v>381.95622975</v>
      </c>
      <c r="J59" s="20" t="n">
        <v>3.04382174</v>
      </c>
      <c r="K59" s="18" t="n">
        <v>374.58250456</v>
      </c>
      <c r="L59" s="20" t="n">
        <v>3.15051519</v>
      </c>
      <c r="M59" s="18" t="s">
        <v>481</v>
      </c>
      <c r="N59" s="20" t="s">
        <v>481</v>
      </c>
      <c r="O59" s="18" t="s">
        <v>481</v>
      </c>
      <c r="P59" s="20" t="s">
        <v>481</v>
      </c>
      <c r="Q59" s="18" t="s">
        <v>481</v>
      </c>
      <c r="R59" s="20" t="s">
        <v>481</v>
      </c>
      <c r="S59" s="18" t="n">
        <v>303.09081964</v>
      </c>
      <c r="T59" s="20" t="n">
        <v>20.74087623</v>
      </c>
      <c r="U59" s="18" t="n">
        <v>284.3894625</v>
      </c>
      <c r="V59" s="20" t="n">
        <v>8.2975189</v>
      </c>
    </row>
    <row r="60" spans="1:22">
      <c r="A60" s="15" t="s">
        <v>535</v>
      </c>
      <c r="B60" s="17" t="n">
        <v>4546</v>
      </c>
      <c r="C60" s="18">
        <f>(15.0/B60*100)</f>
        <v/>
      </c>
      <c r="D60" s="19" t="n">
        <v>4531</v>
      </c>
      <c r="E60" s="18" t="n">
        <v>378.36286741</v>
      </c>
      <c r="F60" s="20" t="n">
        <v>6.0304689</v>
      </c>
      <c r="G60" s="18" t="n">
        <v>384.91082214</v>
      </c>
      <c r="H60" s="20" t="n">
        <v>5.64610569</v>
      </c>
      <c r="I60" s="18" t="n">
        <v>410.26438525</v>
      </c>
      <c r="J60" s="20" t="n">
        <v>4.81031788</v>
      </c>
      <c r="K60" s="18" t="n">
        <v>411.75771486</v>
      </c>
      <c r="L60" s="20" t="n">
        <v>5.61239672</v>
      </c>
      <c r="M60" s="18" t="s">
        <v>481</v>
      </c>
      <c r="N60" s="20" t="s">
        <v>481</v>
      </c>
      <c r="O60" s="18" t="s">
        <v>481</v>
      </c>
      <c r="P60" s="20" t="s">
        <v>481</v>
      </c>
      <c r="Q60" s="18" t="s">
        <v>481</v>
      </c>
      <c r="R60" s="20" t="s">
        <v>481</v>
      </c>
      <c r="S60" s="18" t="n">
        <v>345.09256453</v>
      </c>
      <c r="T60" s="20" t="n">
        <v>25.37208718</v>
      </c>
      <c r="U60" s="18" t="n">
        <v>369.87431161</v>
      </c>
      <c r="V60" s="20" t="n">
        <v>11.63695506</v>
      </c>
    </row>
    <row r="61" spans="1:22">
      <c r="A61" s="15" t="s">
        <v>536</v>
      </c>
      <c r="B61" s="17" t="n">
        <v>6525</v>
      </c>
      <c r="C61" s="18">
        <f>(163.0/B61*100)</f>
        <v/>
      </c>
      <c r="D61" s="19" t="n">
        <v>6362</v>
      </c>
      <c r="E61" s="18" t="n">
        <v>484.5255673</v>
      </c>
      <c r="F61" s="20" t="n">
        <v>3.93742815</v>
      </c>
      <c r="G61" s="18" t="n">
        <v>482.54394913</v>
      </c>
      <c r="H61" s="20" t="n">
        <v>3.20755133</v>
      </c>
      <c r="I61" s="18" t="n">
        <v>482.89115924</v>
      </c>
      <c r="J61" s="20" t="n">
        <v>2.77202708</v>
      </c>
      <c r="K61" s="18" t="n">
        <v>483.71325261</v>
      </c>
      <c r="L61" s="20" t="n">
        <v>4.03915193</v>
      </c>
      <c r="M61" s="18" t="n">
        <v>410.6859362</v>
      </c>
      <c r="N61" s="20" t="n">
        <v>8.40654574</v>
      </c>
      <c r="O61" s="18" t="s">
        <v>481</v>
      </c>
      <c r="P61" s="20" t="s">
        <v>481</v>
      </c>
      <c r="Q61" s="18" t="s">
        <v>481</v>
      </c>
      <c r="R61" s="20" t="s">
        <v>481</v>
      </c>
      <c r="S61" s="18" t="s">
        <v>481</v>
      </c>
      <c r="T61" s="20" t="s">
        <v>481</v>
      </c>
      <c r="U61" s="18" t="n">
        <v>428.62086513</v>
      </c>
      <c r="V61" s="20" t="n">
        <v>10.57095259</v>
      </c>
    </row>
    <row r="62" spans="1:22">
      <c r="A62" s="15" t="s">
        <v>537</v>
      </c>
      <c r="B62" s="17" t="n">
        <v>4476</v>
      </c>
      <c r="C62" s="18">
        <f>(3.0/B62*100)</f>
        <v/>
      </c>
      <c r="D62" s="19" t="n">
        <v>4473</v>
      </c>
      <c r="E62" s="18" t="n">
        <v>554.92782274</v>
      </c>
      <c r="F62" s="20" t="n">
        <v>3.92435343</v>
      </c>
      <c r="G62" s="18" t="n">
        <v>545.09352353</v>
      </c>
      <c r="H62" s="20" t="n">
        <v>1.95046449</v>
      </c>
      <c r="I62" s="18" t="n">
        <v>546.08141586</v>
      </c>
      <c r="J62" s="20" t="n">
        <v>2.4983633</v>
      </c>
      <c r="K62" s="18" t="n">
        <v>545.25040027</v>
      </c>
      <c r="L62" s="20" t="n">
        <v>4.86156458</v>
      </c>
      <c r="M62" s="18" t="n">
        <v>526.4345921</v>
      </c>
      <c r="N62" s="20" t="n">
        <v>4.54256942</v>
      </c>
      <c r="O62" s="18" t="s">
        <v>481</v>
      </c>
      <c r="P62" s="20" t="s">
        <v>481</v>
      </c>
      <c r="Q62" s="18" t="s">
        <v>481</v>
      </c>
      <c r="R62" s="20" t="s">
        <v>481</v>
      </c>
      <c r="S62" s="18" t="s">
        <v>481</v>
      </c>
      <c r="T62" s="20" t="s">
        <v>481</v>
      </c>
      <c r="U62" s="18" t="n">
        <v>511.1945392</v>
      </c>
      <c r="V62" s="20" t="n">
        <v>29.76945381</v>
      </c>
    </row>
    <row r="63" spans="1:22">
      <c r="A63" s="15" t="s">
        <v>538</v>
      </c>
      <c r="B63" s="17" t="n">
        <v>5324</v>
      </c>
      <c r="C63" s="18">
        <f>(13.0/B63*100)</f>
        <v/>
      </c>
      <c r="D63" s="19" t="n">
        <v>5311</v>
      </c>
      <c r="E63" s="18" t="n">
        <v>360.11553805</v>
      </c>
      <c r="F63" s="20" t="n">
        <v>4.4688596</v>
      </c>
      <c r="G63" s="18" t="n">
        <v>371.60900861</v>
      </c>
      <c r="H63" s="20" t="n">
        <v>2.88969243</v>
      </c>
      <c r="I63" s="18" t="n">
        <v>376.83388403</v>
      </c>
      <c r="J63" s="20" t="n">
        <v>2.80803588</v>
      </c>
      <c r="K63" s="18" t="n">
        <v>384.61238115</v>
      </c>
      <c r="L63" s="20" t="n">
        <v>3.2392997</v>
      </c>
      <c r="M63" s="18" t="s">
        <v>481</v>
      </c>
      <c r="N63" s="20" t="s">
        <v>481</v>
      </c>
      <c r="O63" s="18" t="s">
        <v>481</v>
      </c>
      <c r="P63" s="20" t="s">
        <v>481</v>
      </c>
      <c r="Q63" s="18" t="s">
        <v>481</v>
      </c>
      <c r="R63" s="20" t="s">
        <v>481</v>
      </c>
      <c r="S63" s="18" t="n">
        <v>325.84670594</v>
      </c>
      <c r="T63" s="20" t="n">
        <v>39.45792499</v>
      </c>
      <c r="U63" s="18" t="n">
        <v>335.83240346</v>
      </c>
      <c r="V63" s="20" t="n">
        <v>6.63152548</v>
      </c>
    </row>
    <row r="64" spans="1:22">
      <c r="A64" s="15" t="s">
        <v>539</v>
      </c>
      <c r="B64" s="17" t="n">
        <v>3634</v>
      </c>
      <c r="C64" s="18">
        <f>(3.0/B64*100)</f>
        <v/>
      </c>
      <c r="D64" s="19" t="n">
        <v>3631</v>
      </c>
      <c r="E64" s="18" t="n">
        <v>477.69976294</v>
      </c>
      <c r="F64" s="20" t="n">
        <v>5.19256259</v>
      </c>
      <c r="G64" s="18" t="n">
        <v>483.01011516</v>
      </c>
      <c r="H64" s="20" t="n">
        <v>3.31105228</v>
      </c>
      <c r="I64" s="18" t="n">
        <v>489.79463444</v>
      </c>
      <c r="J64" s="20" t="n">
        <v>3.42843585</v>
      </c>
      <c r="K64" s="18" t="n">
        <v>486.69118556</v>
      </c>
      <c r="L64" s="20" t="n">
        <v>4.44537376</v>
      </c>
      <c r="M64" s="18" t="s">
        <v>481</v>
      </c>
      <c r="N64" s="20" t="s">
        <v>481</v>
      </c>
      <c r="O64" s="18" t="s">
        <v>481</v>
      </c>
      <c r="P64" s="20" t="s">
        <v>481</v>
      </c>
      <c r="Q64" s="18" t="s">
        <v>481</v>
      </c>
      <c r="R64" s="20" t="s">
        <v>481</v>
      </c>
      <c r="S64" s="18" t="s">
        <v>481</v>
      </c>
      <c r="T64" s="20" t="s">
        <v>481</v>
      </c>
      <c r="U64" s="18" t="n">
        <v>320.91883916</v>
      </c>
      <c r="V64" s="20" t="n">
        <v>11.30614834</v>
      </c>
    </row>
    <row r="65" spans="1:22">
      <c r="A65" s="15" t="s">
        <v>540</v>
      </c>
      <c r="B65" s="17" t="n">
        <v>5325</v>
      </c>
      <c r="C65" s="18">
        <f>(14.0/B65*100)</f>
        <v/>
      </c>
      <c r="D65" s="19" t="n">
        <v>5311</v>
      </c>
      <c r="E65" s="18" t="n">
        <v>399.95648741</v>
      </c>
      <c r="F65" s="20" t="n">
        <v>5.62652771</v>
      </c>
      <c r="G65" s="18" t="n">
        <v>412.06511163</v>
      </c>
      <c r="H65" s="20" t="n">
        <v>3.6767534</v>
      </c>
      <c r="I65" s="18" t="n">
        <v>432.51687448</v>
      </c>
      <c r="J65" s="20" t="n">
        <v>3.39620986</v>
      </c>
      <c r="K65" s="18" t="n">
        <v>435.2307984</v>
      </c>
      <c r="L65" s="20" t="n">
        <v>4.33293822</v>
      </c>
      <c r="M65" s="18" t="s">
        <v>481</v>
      </c>
      <c r="N65" s="20" t="s">
        <v>481</v>
      </c>
      <c r="O65" s="18" t="s">
        <v>481</v>
      </c>
      <c r="P65" s="20" t="s">
        <v>481</v>
      </c>
      <c r="Q65" s="18" t="n">
        <v>344.24020748</v>
      </c>
      <c r="R65" s="20" t="n">
        <v>24.50448945</v>
      </c>
      <c r="S65" s="18" t="n">
        <v>423.7512</v>
      </c>
      <c r="T65" s="20" t="n">
        <v>57.88101018</v>
      </c>
      <c r="U65" s="18" t="n">
        <v>328.70416387</v>
      </c>
      <c r="V65" s="20" t="n">
        <v>7.87303331</v>
      </c>
    </row>
    <row r="66" spans="1:22">
      <c r="A66" s="15" t="s">
        <v>541</v>
      </c>
      <c r="B66" s="17" t="n">
        <v>5665</v>
      </c>
      <c r="C66" s="18">
        <f>(85.0/B66*100)</f>
        <v/>
      </c>
      <c r="D66" s="19" t="n">
        <v>5580</v>
      </c>
      <c r="E66" s="18" t="n">
        <v>437.1025487</v>
      </c>
      <c r="F66" s="20" t="n">
        <v>3.29233304</v>
      </c>
      <c r="G66" s="18" t="n">
        <v>426.66787313</v>
      </c>
      <c r="H66" s="20" t="n">
        <v>2.47976468</v>
      </c>
      <c r="I66" s="18" t="n">
        <v>425.08115866</v>
      </c>
      <c r="J66" s="20" t="n">
        <v>3.05294254</v>
      </c>
      <c r="K66" s="18" t="n">
        <v>431.22258575</v>
      </c>
      <c r="L66" s="20" t="n">
        <v>4.7638772</v>
      </c>
      <c r="M66" s="18" t="n">
        <v>373.42163203</v>
      </c>
      <c r="N66" s="20" t="n">
        <v>4.9087168</v>
      </c>
      <c r="O66" s="18" t="s">
        <v>481</v>
      </c>
      <c r="P66" s="20" t="s">
        <v>481</v>
      </c>
      <c r="Q66" s="18" t="s">
        <v>481</v>
      </c>
      <c r="R66" s="20" t="s">
        <v>481</v>
      </c>
      <c r="S66" s="18" t="s">
        <v>481</v>
      </c>
      <c r="T66" s="20" t="s">
        <v>481</v>
      </c>
      <c r="U66" s="18" t="n">
        <v>366.90106961</v>
      </c>
      <c r="V66" s="20" t="n">
        <v>5.90585512</v>
      </c>
    </row>
    <row r="67" spans="1:22">
      <c r="A67" s="15" t="s">
        <v>542</v>
      </c>
      <c r="B67" s="17" t="n">
        <v>6971</v>
      </c>
      <c r="C67" s="18">
        <f>(648.0/B67*100)</f>
        <v/>
      </c>
      <c r="D67" s="19" t="n">
        <v>6323</v>
      </c>
      <c r="E67" s="18" t="n">
        <v>410.46515475</v>
      </c>
      <c r="F67" s="20" t="n">
        <v>4.89988617</v>
      </c>
      <c r="G67" s="18" t="n">
        <v>398.2336072</v>
      </c>
      <c r="H67" s="20" t="n">
        <v>3.27024442</v>
      </c>
      <c r="I67" s="18" t="n">
        <v>394.17482949</v>
      </c>
      <c r="J67" s="20" t="n">
        <v>3.90324516</v>
      </c>
      <c r="K67" s="18" t="n">
        <v>385.62005407</v>
      </c>
      <c r="L67" s="20" t="n">
        <v>4.84702976</v>
      </c>
      <c r="M67" s="18" t="n">
        <v>364.05724914</v>
      </c>
      <c r="N67" s="20" t="n">
        <v>8.02751567</v>
      </c>
      <c r="O67" s="18" t="s">
        <v>481</v>
      </c>
      <c r="P67" s="20" t="s">
        <v>481</v>
      </c>
      <c r="Q67" s="18" t="s">
        <v>481</v>
      </c>
      <c r="R67" s="20" t="s">
        <v>481</v>
      </c>
      <c r="S67" s="18" t="s">
        <v>481</v>
      </c>
      <c r="T67" s="20" t="s">
        <v>481</v>
      </c>
      <c r="U67" s="18" t="n">
        <v>317.51647481</v>
      </c>
      <c r="V67" s="20" t="n">
        <v>8.94637827</v>
      </c>
    </row>
    <row r="68" spans="1:22">
      <c r="A68" s="15" t="s">
        <v>543</v>
      </c>
      <c r="B68" s="17" t="n">
        <v>12083</v>
      </c>
      <c r="C68" s="18">
        <f>(31.0/B68*100)</f>
        <v/>
      </c>
      <c r="D68" s="19" t="n">
        <v>12052</v>
      </c>
      <c r="E68" s="18" t="n">
        <v>402.87154164</v>
      </c>
      <c r="F68" s="20" t="n">
        <v>4.28348061</v>
      </c>
      <c r="G68" s="18" t="n">
        <v>412.4717883</v>
      </c>
      <c r="H68" s="20" t="n">
        <v>2.22798689</v>
      </c>
      <c r="I68" s="18" t="n">
        <v>420.95447899</v>
      </c>
      <c r="J68" s="20" t="n">
        <v>2.03357424</v>
      </c>
      <c r="K68" s="18" t="n">
        <v>419.93209702</v>
      </c>
      <c r="L68" s="20" t="n">
        <v>2.48912916</v>
      </c>
      <c r="M68" s="18" t="n">
        <v>349.12867874</v>
      </c>
      <c r="N68" s="20" t="n">
        <v>2.92799251</v>
      </c>
      <c r="O68" s="18" t="s">
        <v>481</v>
      </c>
      <c r="P68" s="20" t="s">
        <v>481</v>
      </c>
      <c r="Q68" s="18" t="s">
        <v>481</v>
      </c>
      <c r="R68" s="20" t="s">
        <v>481</v>
      </c>
      <c r="S68" s="18" t="s">
        <v>481</v>
      </c>
      <c r="T68" s="20" t="s">
        <v>481</v>
      </c>
      <c r="U68" s="18" t="n">
        <v>359.68100592</v>
      </c>
      <c r="V68" s="20" t="n">
        <v>4.5581126</v>
      </c>
    </row>
    <row r="69" spans="1:22">
      <c r="A69" s="15" t="s">
        <v>544</v>
      </c>
      <c r="B69" s="17" t="n">
        <v>4876</v>
      </c>
      <c r="C69" s="18">
        <f>(0.0/B69*100)</f>
        <v/>
      </c>
      <c r="D69" s="19" t="n">
        <v>4876</v>
      </c>
      <c r="E69" s="18" t="n">
        <v>434.66149985</v>
      </c>
      <c r="F69" s="20" t="n">
        <v>6.80613712</v>
      </c>
      <c r="G69" s="18" t="n">
        <v>437.83150798</v>
      </c>
      <c r="H69" s="20" t="n">
        <v>4.50698027</v>
      </c>
      <c r="I69" s="18" t="n">
        <v>449.02924111</v>
      </c>
      <c r="J69" s="20" t="n">
        <v>4.28316191</v>
      </c>
      <c r="K69" s="18" t="n">
        <v>456.81919881</v>
      </c>
      <c r="L69" s="20" t="n">
        <v>5.03205367</v>
      </c>
      <c r="M69" s="18" t="s">
        <v>481</v>
      </c>
      <c r="N69" s="20" t="s">
        <v>481</v>
      </c>
      <c r="O69" s="18" t="s">
        <v>481</v>
      </c>
      <c r="P69" s="20" t="s">
        <v>481</v>
      </c>
      <c r="Q69" s="18" t="s">
        <v>481</v>
      </c>
      <c r="R69" s="20" t="s">
        <v>481</v>
      </c>
      <c r="S69" s="18" t="s">
        <v>481</v>
      </c>
      <c r="T69" s="20" t="s">
        <v>481</v>
      </c>
      <c r="U69" s="18" t="n">
        <v>426.39725853</v>
      </c>
      <c r="V69" s="20" t="n">
        <v>42.05055049</v>
      </c>
    </row>
    <row r="70" spans="1:22">
      <c r="A70" s="15" t="s">
        <v>545</v>
      </c>
      <c r="B70" s="17" t="n">
        <v>6036</v>
      </c>
      <c r="C70" s="18">
        <f>(223.0/B70*100)</f>
        <v/>
      </c>
      <c r="D70" s="19" t="n">
        <v>5813</v>
      </c>
      <c r="E70" s="18" t="n">
        <v>491.0905905</v>
      </c>
      <c r="F70" s="20" t="n">
        <v>5.44783538</v>
      </c>
      <c r="G70" s="18" t="n">
        <v>495.51018879</v>
      </c>
      <c r="H70" s="20" t="n">
        <v>3.85399872</v>
      </c>
      <c r="I70" s="18" t="n">
        <v>501.43795561</v>
      </c>
      <c r="J70" s="20" t="n">
        <v>3.28488554</v>
      </c>
      <c r="K70" s="18" t="n">
        <v>506.24208864</v>
      </c>
      <c r="L70" s="20" t="n">
        <v>5.11554734</v>
      </c>
      <c r="M70" s="18" t="n">
        <v>453.96563007</v>
      </c>
      <c r="N70" s="20" t="n">
        <v>8.59509132</v>
      </c>
      <c r="O70" s="18" t="s">
        <v>481</v>
      </c>
      <c r="P70" s="20" t="s">
        <v>481</v>
      </c>
      <c r="Q70" s="18" t="s">
        <v>481</v>
      </c>
      <c r="R70" s="20" t="s">
        <v>481</v>
      </c>
      <c r="S70" s="18" t="s">
        <v>481</v>
      </c>
      <c r="T70" s="20" t="s">
        <v>481</v>
      </c>
      <c r="U70" s="18" t="n">
        <v>455.46165624</v>
      </c>
      <c r="V70" s="20" t="n">
        <v>9.749791630000001</v>
      </c>
    </row>
    <row r="71" spans="1:22">
      <c r="A71" s="15" t="s">
        <v>546</v>
      </c>
      <c r="B71" s="17" t="n">
        <v>6115</v>
      </c>
      <c r="C71" s="18">
        <f>(29.0/B71*100)</f>
        <v/>
      </c>
      <c r="D71" s="19" t="n">
        <v>6086</v>
      </c>
      <c r="E71" s="18" t="n">
        <v>576.8012227299999</v>
      </c>
      <c r="F71" s="20" t="n">
        <v>3.52135549</v>
      </c>
      <c r="G71" s="18" t="n">
        <v>566.96265691</v>
      </c>
      <c r="H71" s="20" t="n">
        <v>2.06975115</v>
      </c>
      <c r="I71" s="18" t="n">
        <v>572.78538299</v>
      </c>
      <c r="J71" s="20" t="n">
        <v>4.0288657</v>
      </c>
      <c r="K71" s="18" t="n">
        <v>571.05585074</v>
      </c>
      <c r="L71" s="20" t="n">
        <v>3.66316319</v>
      </c>
      <c r="M71" s="18" t="n">
        <v>466.42208156</v>
      </c>
      <c r="N71" s="20" t="n">
        <v>7.0519855</v>
      </c>
      <c r="O71" s="18" t="s">
        <v>481</v>
      </c>
      <c r="P71" s="20" t="s">
        <v>481</v>
      </c>
      <c r="Q71" s="18" t="s">
        <v>481</v>
      </c>
      <c r="R71" s="20" t="s">
        <v>481</v>
      </c>
      <c r="S71" s="18" t="s">
        <v>481</v>
      </c>
      <c r="T71" s="20" t="s">
        <v>481</v>
      </c>
      <c r="U71" s="18" t="n">
        <v>470.47870938</v>
      </c>
      <c r="V71" s="20" t="n">
        <v>28.5773697</v>
      </c>
    </row>
    <row r="72" spans="1:22">
      <c r="A72" s="15" t="s">
        <v>547</v>
      </c>
      <c r="B72" s="17" t="n">
        <v>7708</v>
      </c>
      <c r="C72" s="18">
        <f>(5.0/B72*100)</f>
        <v/>
      </c>
      <c r="D72" s="19" t="n">
        <v>7703</v>
      </c>
      <c r="E72" s="18" t="n">
        <v>553.7540092199999</v>
      </c>
      <c r="F72" s="20" t="n">
        <v>5.21656101</v>
      </c>
      <c r="G72" s="18" t="n">
        <v>549.32978257</v>
      </c>
      <c r="H72" s="20" t="n">
        <v>3.6807203</v>
      </c>
      <c r="I72" s="18" t="n">
        <v>544.53419849</v>
      </c>
      <c r="J72" s="20" t="n">
        <v>3.53108533</v>
      </c>
      <c r="K72" s="18" t="n">
        <v>552.6777785199999</v>
      </c>
      <c r="L72" s="20" t="n">
        <v>4.95562139</v>
      </c>
      <c r="M72" s="18" t="n">
        <v>471.30502175</v>
      </c>
      <c r="N72" s="20" t="n">
        <v>9.64724719</v>
      </c>
      <c r="O72" s="18" t="s">
        <v>481</v>
      </c>
      <c r="P72" s="20" t="s">
        <v>481</v>
      </c>
      <c r="Q72" s="18" t="s">
        <v>481</v>
      </c>
      <c r="R72" s="20" t="s">
        <v>481</v>
      </c>
      <c r="S72" s="18" t="s">
        <v>481</v>
      </c>
      <c r="T72" s="20" t="s">
        <v>481</v>
      </c>
      <c r="U72" s="18" t="n">
        <v>476.97241649</v>
      </c>
      <c r="V72" s="20" t="n">
        <v>43.55561103</v>
      </c>
    </row>
    <row r="73" spans="1:22">
      <c r="A73" s="15" t="s">
        <v>548</v>
      </c>
      <c r="B73" s="17" t="n">
        <v>8249</v>
      </c>
      <c r="C73" s="18">
        <f>(182.0/B73*100)</f>
        <v/>
      </c>
      <c r="D73" s="19" t="n">
        <v>8067</v>
      </c>
      <c r="E73" s="18" t="n">
        <v>421.4770003</v>
      </c>
      <c r="F73" s="20" t="n">
        <v>5.81387444</v>
      </c>
      <c r="G73" s="18" t="n">
        <v>417.58930724</v>
      </c>
      <c r="H73" s="20" t="n">
        <v>3.92934527</v>
      </c>
      <c r="I73" s="18" t="n">
        <v>429.19961703</v>
      </c>
      <c r="J73" s="20" t="n">
        <v>3.77320429</v>
      </c>
      <c r="K73" s="18" t="n">
        <v>414.05700962</v>
      </c>
      <c r="L73" s="20" t="n">
        <v>4.40921853</v>
      </c>
      <c r="M73" s="18" t="n">
        <v>377.03950285</v>
      </c>
      <c r="N73" s="20" t="n">
        <v>4.79251474</v>
      </c>
      <c r="O73" s="18" t="s">
        <v>481</v>
      </c>
      <c r="P73" s="20" t="s">
        <v>481</v>
      </c>
      <c r="Q73" s="18" t="s">
        <v>481</v>
      </c>
      <c r="R73" s="20" t="s">
        <v>481</v>
      </c>
      <c r="S73" s="18" t="s">
        <v>481</v>
      </c>
      <c r="T73" s="20" t="s">
        <v>481</v>
      </c>
      <c r="U73" s="18" t="n">
        <v>399.96046649</v>
      </c>
      <c r="V73" s="20" t="n">
        <v>10.98502721</v>
      </c>
    </row>
    <row r="74" spans="1:22">
      <c r="A74" s="15" t="s">
        <v>549</v>
      </c>
      <c r="B74" s="17" t="n">
        <v>4692</v>
      </c>
      <c r="C74" s="18">
        <f>(82.0/B74*100)</f>
        <v/>
      </c>
      <c r="D74" s="19" t="n">
        <v>4610</v>
      </c>
      <c r="E74" s="18" t="n">
        <v>413.5665533</v>
      </c>
      <c r="F74" s="20" t="n">
        <v>4.39673922</v>
      </c>
      <c r="G74" s="18" t="n">
        <v>423.55024228</v>
      </c>
      <c r="H74" s="20" t="n">
        <v>2.96108029</v>
      </c>
      <c r="I74" s="18" t="n">
        <v>425.70141728</v>
      </c>
      <c r="J74" s="20" t="n">
        <v>3.5779049</v>
      </c>
      <c r="K74" s="18" t="n">
        <v>427.62424076</v>
      </c>
      <c r="L74" s="20" t="n">
        <v>4.52587938</v>
      </c>
      <c r="M74" s="18" t="s">
        <v>481</v>
      </c>
      <c r="N74" s="20" t="s">
        <v>481</v>
      </c>
      <c r="O74" s="18" t="s">
        <v>481</v>
      </c>
      <c r="P74" s="20" t="s">
        <v>481</v>
      </c>
      <c r="Q74" s="18" t="s">
        <v>481</v>
      </c>
      <c r="R74" s="20" t="s">
        <v>481</v>
      </c>
      <c r="S74" s="18" t="n">
        <v>355.6041074</v>
      </c>
      <c r="T74" s="20" t="n">
        <v>24.7585185</v>
      </c>
      <c r="U74" s="18" t="n">
        <v>357.34014448</v>
      </c>
      <c r="V74" s="20" t="n">
        <v>6.14881688</v>
      </c>
    </row>
    <row r="75" spans="1:22">
      <c r="A75" s="15" t="s">
        <v>550</v>
      </c>
      <c r="B75" s="17" t="n">
        <v>5375</v>
      </c>
      <c r="C75" s="18">
        <f>(272.0/B75*100)</f>
        <v/>
      </c>
      <c r="D75" s="19" t="n">
        <v>5103</v>
      </c>
      <c r="E75" s="18" t="n">
        <v>354.05791613</v>
      </c>
      <c r="F75" s="20" t="n">
        <v>5.25868837</v>
      </c>
      <c r="G75" s="18" t="n">
        <v>376.28610561</v>
      </c>
      <c r="H75" s="20" t="n">
        <v>3.93652695</v>
      </c>
      <c r="I75" s="18" t="n">
        <v>383.96010288</v>
      </c>
      <c r="J75" s="20" t="n">
        <v>3.89693179</v>
      </c>
      <c r="K75" s="18" t="n">
        <v>365.11776401</v>
      </c>
      <c r="L75" s="20" t="n">
        <v>4.01747451</v>
      </c>
      <c r="M75" s="18" t="n">
        <v>327.95996535</v>
      </c>
      <c r="N75" s="20" t="n">
        <v>7.42840697</v>
      </c>
      <c r="O75" s="18" t="s">
        <v>481</v>
      </c>
      <c r="P75" s="20" t="s">
        <v>481</v>
      </c>
      <c r="Q75" s="18" t="s">
        <v>481</v>
      </c>
      <c r="R75" s="20" t="s">
        <v>481</v>
      </c>
      <c r="S75" s="18" t="s">
        <v>481</v>
      </c>
      <c r="T75" s="20" t="s">
        <v>481</v>
      </c>
      <c r="U75" s="18" t="n">
        <v>333.05205275</v>
      </c>
      <c r="V75" s="20" t="n">
        <v>7.04932754</v>
      </c>
    </row>
    <row r="76" spans="1:22">
      <c r="A76" s="15" t="s">
        <v>551</v>
      </c>
      <c r="B76" s="17" t="n">
        <v>14167</v>
      </c>
      <c r="C76" s="18">
        <f>(234.0/B76*100)</f>
        <v/>
      </c>
      <c r="D76" s="19" t="n">
        <v>13933</v>
      </c>
      <c r="E76" s="18" t="n">
        <v>424.33017197</v>
      </c>
      <c r="F76" s="20" t="n">
        <v>4.30319763</v>
      </c>
      <c r="G76" s="18" t="n">
        <v>431.01968981</v>
      </c>
      <c r="H76" s="20" t="n">
        <v>2.67179317</v>
      </c>
      <c r="I76" s="18" t="n">
        <v>437.52973208</v>
      </c>
      <c r="J76" s="20" t="n">
        <v>3.25002055</v>
      </c>
      <c r="K76" s="18" t="n">
        <v>435.06428134</v>
      </c>
      <c r="L76" s="20" t="n">
        <v>3.62774425</v>
      </c>
      <c r="M76" s="18" t="n">
        <v>403.01903176</v>
      </c>
      <c r="N76" s="20" t="n">
        <v>4.98924097</v>
      </c>
      <c r="O76" s="18" t="s">
        <v>481</v>
      </c>
      <c r="P76" s="20" t="s">
        <v>481</v>
      </c>
      <c r="Q76" s="18" t="s">
        <v>481</v>
      </c>
      <c r="R76" s="20" t="s">
        <v>481</v>
      </c>
      <c r="S76" s="18" t="s">
        <v>481</v>
      </c>
      <c r="T76" s="20" t="s">
        <v>481</v>
      </c>
      <c r="U76" s="18" t="n">
        <v>376.80576272</v>
      </c>
      <c r="V76" s="20" t="n">
        <v>7.03331471</v>
      </c>
    </row>
    <row r="77" spans="1:22">
      <c r="A77" s="15" t="s">
        <v>552</v>
      </c>
      <c r="B77" s="17" t="n">
        <v>6062</v>
      </c>
      <c r="C77" s="18">
        <f>(248.0/B77*100)</f>
        <v/>
      </c>
      <c r="D77" s="19" t="n">
        <v>5814</v>
      </c>
      <c r="E77" s="18" t="n">
        <v>423.91710157</v>
      </c>
      <c r="F77" s="20" t="n">
        <v>3.55451102</v>
      </c>
      <c r="G77" s="18" t="n">
        <v>435.27302105</v>
      </c>
      <c r="H77" s="20" t="n">
        <v>3.06013332</v>
      </c>
      <c r="I77" s="18" t="n">
        <v>446.20447107</v>
      </c>
      <c r="J77" s="20" t="n">
        <v>5.11985055</v>
      </c>
      <c r="K77" s="18" t="n">
        <v>420.4543928</v>
      </c>
      <c r="L77" s="20" t="n">
        <v>6.19313652</v>
      </c>
      <c r="M77" s="18" t="n">
        <v>371.88816463</v>
      </c>
      <c r="N77" s="20" t="n">
        <v>4.68585368</v>
      </c>
      <c r="O77" s="18" t="s">
        <v>481</v>
      </c>
      <c r="P77" s="20" t="s">
        <v>481</v>
      </c>
      <c r="Q77" s="18" t="s">
        <v>481</v>
      </c>
      <c r="R77" s="20" t="s">
        <v>481</v>
      </c>
      <c r="S77" s="18" t="s">
        <v>481</v>
      </c>
      <c r="T77" s="20" t="s">
        <v>481</v>
      </c>
      <c r="U77" s="18" t="n">
        <v>367.9344917</v>
      </c>
      <c r="V77" s="20" t="n">
        <v>4.04638206</v>
      </c>
    </row>
    <row r="78" spans="1:22">
      <c r="A78" s="15" t="s">
        <v>553</v>
      </c>
      <c r="B78" s="17" t="n">
        <v>5826</v>
      </c>
      <c r="C78" s="18">
        <f>(0.0/B78*100)</f>
        <v/>
      </c>
      <c r="D78" s="19" t="n">
        <v>5826</v>
      </c>
      <c r="E78" s="18" t="n">
        <v>481.18666812</v>
      </c>
      <c r="F78" s="20" t="n">
        <v>7.98190169</v>
      </c>
      <c r="G78" s="18" t="n">
        <v>491.40131693</v>
      </c>
      <c r="H78" s="20" t="n">
        <v>4.47003699</v>
      </c>
      <c r="I78" s="18" t="n">
        <v>508.92562965</v>
      </c>
      <c r="J78" s="20" t="n">
        <v>5.49726838</v>
      </c>
      <c r="K78" s="18" t="n">
        <v>498.67291771</v>
      </c>
      <c r="L78" s="20" t="n">
        <v>6.42771062</v>
      </c>
      <c r="M78" s="18" t="s">
        <v>481</v>
      </c>
      <c r="N78" s="20" t="s">
        <v>481</v>
      </c>
      <c r="O78" s="18" t="s">
        <v>481</v>
      </c>
      <c r="P78" s="20" t="s">
        <v>481</v>
      </c>
      <c r="Q78" s="18" t="n">
        <v>390.3611</v>
      </c>
      <c r="R78" s="20" t="n">
        <v>35.81002551</v>
      </c>
      <c r="S78" s="18" t="n">
        <v>404.28496355</v>
      </c>
      <c r="T78" s="20" t="n">
        <v>43.80855917</v>
      </c>
      <c r="U78" s="18" t="n">
        <v>445.30716159</v>
      </c>
      <c r="V78" s="20" t="n">
        <v>15.13543256</v>
      </c>
    </row>
    <row customHeight="1" ht="25" r="79" spans="1:22">
      <c r="A79" s="15" t="s">
        <v>554</v>
      </c>
      <c r="B79" s="17" t="n">
        <v>1657</v>
      </c>
      <c r="C79" s="18">
        <f>(41.0/B79*100)</f>
        <v/>
      </c>
      <c r="D79" s="19" t="n">
        <v>1616</v>
      </c>
      <c r="E79" s="18" t="n">
        <v>461.58681928</v>
      </c>
      <c r="F79" s="20" t="n">
        <v>8.57801061</v>
      </c>
      <c r="G79" s="18" t="n">
        <v>456.95067757</v>
      </c>
      <c r="H79" s="20" t="n">
        <v>8.061536329999999</v>
      </c>
      <c r="I79" s="18" t="n">
        <v>456.86286564</v>
      </c>
      <c r="J79" s="20" t="n">
        <v>8.084270979999999</v>
      </c>
      <c r="K79" s="18" t="n">
        <v>458.61928012</v>
      </c>
      <c r="L79" s="20" t="n">
        <v>10.45514703</v>
      </c>
      <c r="M79" s="18" t="s">
        <v>481</v>
      </c>
      <c r="N79" s="20" t="s">
        <v>481</v>
      </c>
      <c r="O79" s="18" t="s">
        <v>481</v>
      </c>
      <c r="P79" s="20" t="s">
        <v>481</v>
      </c>
      <c r="Q79" s="18" t="s">
        <v>481</v>
      </c>
      <c r="R79" s="20" t="s">
        <v>481</v>
      </c>
      <c r="S79" s="18" t="n">
        <v>407.7123</v>
      </c>
      <c r="T79" s="20" t="n">
        <v>29.84360219</v>
      </c>
      <c r="U79" s="18" t="n">
        <v>364.10466251</v>
      </c>
      <c r="V79" s="20" t="n">
        <v>20.30148497</v>
      </c>
    </row>
    <row r="80" spans="1:22">
      <c r="A80" s="15" t="s">
        <v>555</v>
      </c>
      <c r="B80" s="17" t="n">
        <v>7841</v>
      </c>
      <c r="C80" s="18">
        <f>(0.0/B80*100)</f>
        <v/>
      </c>
      <c r="D80" s="19" t="n">
        <v>7841</v>
      </c>
      <c r="E80" s="18" t="n">
        <v>453.05205795</v>
      </c>
      <c r="F80" s="20" t="n">
        <v>6.60397055</v>
      </c>
      <c r="G80" s="18" t="n">
        <v>450.49792496</v>
      </c>
      <c r="H80" s="20" t="n">
        <v>4.68277772</v>
      </c>
      <c r="I80" s="18" t="n">
        <v>460.06264363</v>
      </c>
      <c r="J80" s="20" t="n">
        <v>4.75304218</v>
      </c>
      <c r="K80" s="18" t="n">
        <v>471.92922869</v>
      </c>
      <c r="L80" s="20" t="n">
        <v>5.44565643</v>
      </c>
      <c r="M80" s="18" t="s">
        <v>481</v>
      </c>
      <c r="N80" s="20" t="s">
        <v>481</v>
      </c>
      <c r="O80" s="18" t="s">
        <v>481</v>
      </c>
      <c r="P80" s="20" t="s">
        <v>481</v>
      </c>
      <c r="Q80" s="18" t="s">
        <v>481</v>
      </c>
      <c r="R80" s="20" t="s">
        <v>481</v>
      </c>
      <c r="S80" s="18" t="s">
        <v>481</v>
      </c>
      <c r="T80" s="20" t="s">
        <v>481</v>
      </c>
      <c r="U80" s="18" t="n">
        <v>408.21903616</v>
      </c>
      <c r="V80" s="20" t="n">
        <v>42.56923623</v>
      </c>
    </row>
    <row r="81" spans="1:22">
      <c r="A81" s="23" t="s">
        <v>556</v>
      </c>
      <c r="B81" s="17" t="n">
        <v>8861</v>
      </c>
      <c r="C81" s="18">
        <f>(82.0/B81*100)</f>
        <v/>
      </c>
      <c r="D81" s="19" t="n">
        <v>8779</v>
      </c>
      <c r="E81" s="18" t="n">
        <v>463.82121833</v>
      </c>
      <c r="F81" s="20" t="n">
        <v>10.83199687</v>
      </c>
      <c r="G81" s="18" t="n">
        <v>446.52792256</v>
      </c>
      <c r="H81" s="20" t="n">
        <v>4.43141919</v>
      </c>
      <c r="I81" s="18" t="n">
        <v>451.20163244</v>
      </c>
      <c r="J81" s="20" t="n">
        <v>3.80334338</v>
      </c>
      <c r="K81" s="18" t="n">
        <v>455.91262653</v>
      </c>
      <c r="L81" s="20" t="n">
        <v>3.3837376</v>
      </c>
      <c r="M81" s="18" t="n">
        <v>398.96231336</v>
      </c>
      <c r="N81" s="20" t="n">
        <v>5.16401149</v>
      </c>
      <c r="O81" s="18" t="s">
        <v>481</v>
      </c>
      <c r="P81" s="20" t="s">
        <v>481</v>
      </c>
      <c r="Q81" s="18" t="s">
        <v>481</v>
      </c>
      <c r="R81" s="20" t="s">
        <v>481</v>
      </c>
      <c r="S81" s="18" t="s">
        <v>481</v>
      </c>
      <c r="T81" s="20" t="s">
        <v>481</v>
      </c>
      <c r="U81" s="18" t="n">
        <v>392.79415359</v>
      </c>
      <c r="V81" s="20" t="n">
        <v>20.76280433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809</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481.86444068</v>
      </c>
      <c r="F7" s="20" t="n">
        <v>4.53868259</v>
      </c>
      <c r="G7" s="18" t="n">
        <v>491.94573081</v>
      </c>
      <c r="H7" s="20" t="n">
        <v>2.780751</v>
      </c>
      <c r="I7" s="18" t="n">
        <v>511.06119572</v>
      </c>
      <c r="J7" s="20" t="n">
        <v>2.40275647</v>
      </c>
      <c r="K7" s="18" t="n">
        <v>515.00994797</v>
      </c>
      <c r="L7" s="20" t="n">
        <v>3.0057402</v>
      </c>
      <c r="M7" s="18" t="n">
        <v>447.9744125</v>
      </c>
      <c r="N7" s="20" t="n">
        <v>3.96785557</v>
      </c>
      <c r="O7" s="18" t="s">
        <v>481</v>
      </c>
      <c r="P7" s="20" t="s">
        <v>481</v>
      </c>
      <c r="Q7" s="18" t="s">
        <v>481</v>
      </c>
      <c r="R7" s="20" t="s">
        <v>481</v>
      </c>
      <c r="S7" s="18" t="s">
        <v>481</v>
      </c>
      <c r="T7" s="20" t="s">
        <v>481</v>
      </c>
      <c r="U7" s="18" t="n">
        <v>468.5784519</v>
      </c>
      <c r="V7" s="20" t="n">
        <v>7.41892629</v>
      </c>
    </row>
    <row r="8" spans="1:22">
      <c r="A8" s="15" t="s">
        <v>483</v>
      </c>
      <c r="B8" s="17" t="n">
        <v>7007</v>
      </c>
      <c r="C8" s="18">
        <f>(99.0/B8*100)</f>
        <v/>
      </c>
      <c r="D8" s="19" t="n">
        <v>6908</v>
      </c>
      <c r="E8" s="18" t="n">
        <v>503.20971192</v>
      </c>
      <c r="F8" s="20" t="n">
        <v>4.81974197</v>
      </c>
      <c r="G8" s="18" t="n">
        <v>515.0091671</v>
      </c>
      <c r="H8" s="20" t="n">
        <v>3.63466093</v>
      </c>
      <c r="I8" s="18" t="n">
        <v>515.88745557</v>
      </c>
      <c r="J8" s="20" t="n">
        <v>4.24104971</v>
      </c>
      <c r="K8" s="18" t="n">
        <v>517.62032115</v>
      </c>
      <c r="L8" s="20" t="n">
        <v>4.86613967</v>
      </c>
      <c r="M8" s="18" t="n">
        <v>436.4198708</v>
      </c>
      <c r="N8" s="20" t="n">
        <v>3.89765197</v>
      </c>
      <c r="O8" s="18" t="s">
        <v>481</v>
      </c>
      <c r="P8" s="20" t="s">
        <v>481</v>
      </c>
      <c r="Q8" s="18" t="n">
        <v>301.63126691</v>
      </c>
      <c r="R8" s="20" t="n">
        <v>25.14921031</v>
      </c>
      <c r="S8" s="18" t="s">
        <v>481</v>
      </c>
      <c r="T8" s="20" t="s">
        <v>481</v>
      </c>
      <c r="U8" s="18" t="n">
        <v>445.88117768</v>
      </c>
      <c r="V8" s="20" t="n">
        <v>8.634709170000001</v>
      </c>
    </row>
    <row r="9" spans="1:22">
      <c r="A9" s="15" t="s">
        <v>484</v>
      </c>
      <c r="B9" s="17" t="n">
        <v>9651</v>
      </c>
      <c r="C9" s="18">
        <f>(557.0/B9*100)</f>
        <v/>
      </c>
      <c r="D9" s="19" t="n">
        <v>9094</v>
      </c>
      <c r="E9" s="18" t="n">
        <v>508.18458141</v>
      </c>
      <c r="F9" s="20" t="n">
        <v>4.1651501</v>
      </c>
      <c r="G9" s="18" t="n">
        <v>525.58508851</v>
      </c>
      <c r="H9" s="20" t="n">
        <v>2.68372062</v>
      </c>
      <c r="I9" s="18" t="n">
        <v>534.2577872099999</v>
      </c>
      <c r="J9" s="20" t="n">
        <v>2.94159324</v>
      </c>
      <c r="K9" s="18" t="n">
        <v>524.3191603400001</v>
      </c>
      <c r="L9" s="20" t="n">
        <v>4.22491409</v>
      </c>
      <c r="M9" s="18" t="n">
        <v>416.22075865</v>
      </c>
      <c r="N9" s="20" t="n">
        <v>6.04975957</v>
      </c>
      <c r="O9" s="18" t="s">
        <v>481</v>
      </c>
      <c r="P9" s="20" t="s">
        <v>481</v>
      </c>
      <c r="Q9" s="18" t="n">
        <v>357.98454354</v>
      </c>
      <c r="R9" s="20" t="n">
        <v>11.51846445</v>
      </c>
      <c r="S9" s="18" t="s">
        <v>481</v>
      </c>
      <c r="T9" s="20" t="s">
        <v>481</v>
      </c>
      <c r="U9" s="18" t="n">
        <v>434.67649631</v>
      </c>
      <c r="V9" s="20" t="n">
        <v>5.44427412</v>
      </c>
    </row>
    <row r="10" spans="1:22">
      <c r="A10" s="15" t="s">
        <v>485</v>
      </c>
      <c r="B10" s="17" t="n">
        <v>20058</v>
      </c>
      <c r="C10" s="18">
        <f>(553.0/B10*100)</f>
        <v/>
      </c>
      <c r="D10" s="19" t="n">
        <v>19505</v>
      </c>
      <c r="E10" s="18" t="n">
        <v>502.45179939</v>
      </c>
      <c r="F10" s="20" t="n">
        <v>4.14817442</v>
      </c>
      <c r="G10" s="18" t="n">
        <v>511.15331701</v>
      </c>
      <c r="H10" s="20" t="n">
        <v>3.30316806</v>
      </c>
      <c r="I10" s="18" t="n">
        <v>524.09032483</v>
      </c>
      <c r="J10" s="20" t="n">
        <v>2.54614087</v>
      </c>
      <c r="K10" s="18" t="n">
        <v>534.36258513</v>
      </c>
      <c r="L10" s="20" t="n">
        <v>3.33114674</v>
      </c>
      <c r="M10" s="18" t="n">
        <v>457.66484393</v>
      </c>
      <c r="N10" s="20" t="n">
        <v>6.03159435</v>
      </c>
      <c r="O10" s="18" t="s">
        <v>481</v>
      </c>
      <c r="P10" s="20" t="s">
        <v>481</v>
      </c>
      <c r="Q10" s="18" t="s">
        <v>481</v>
      </c>
      <c r="R10" s="20" t="s">
        <v>481</v>
      </c>
      <c r="S10" s="18" t="s">
        <v>481</v>
      </c>
      <c r="T10" s="20" t="s">
        <v>481</v>
      </c>
      <c r="U10" s="18" t="n">
        <v>452.82160164</v>
      </c>
      <c r="V10" s="20" t="n">
        <v>8.44902645</v>
      </c>
    </row>
    <row r="11" spans="1:22">
      <c r="A11" s="15" t="s">
        <v>486</v>
      </c>
      <c r="B11" s="17" t="n">
        <v>7053</v>
      </c>
      <c r="C11" s="18">
        <f>(136.0/B11*100)</f>
        <v/>
      </c>
      <c r="D11" s="19" t="n">
        <v>6917</v>
      </c>
      <c r="E11" s="18" t="n">
        <v>411.34358817</v>
      </c>
      <c r="F11" s="20" t="n">
        <v>4.45967587</v>
      </c>
      <c r="G11" s="18" t="n">
        <v>422.04705021</v>
      </c>
      <c r="H11" s="20" t="n">
        <v>2.84616537</v>
      </c>
      <c r="I11" s="18" t="n">
        <v>438.84792923</v>
      </c>
      <c r="J11" s="20" t="n">
        <v>3.55389102</v>
      </c>
      <c r="K11" s="18" t="n">
        <v>442.68893556</v>
      </c>
      <c r="L11" s="20" t="n">
        <v>3.93735291</v>
      </c>
      <c r="M11" s="18" t="n">
        <v>381.61604453</v>
      </c>
      <c r="N11" s="20" t="n">
        <v>5.27695564</v>
      </c>
      <c r="O11" s="18" t="s">
        <v>481</v>
      </c>
      <c r="P11" s="20" t="s">
        <v>481</v>
      </c>
      <c r="Q11" s="18" t="s">
        <v>481</v>
      </c>
      <c r="R11" s="20" t="s">
        <v>481</v>
      </c>
      <c r="S11" s="18" t="s">
        <v>481</v>
      </c>
      <c r="T11" s="20" t="s">
        <v>481</v>
      </c>
      <c r="U11" s="18" t="n">
        <v>382.98776205</v>
      </c>
      <c r="V11" s="20" t="n">
        <v>7.14531666</v>
      </c>
    </row>
    <row r="12" spans="1:22">
      <c r="A12" s="15" t="s">
        <v>487</v>
      </c>
      <c r="B12" s="17" t="n">
        <v>6894</v>
      </c>
      <c r="C12" s="18">
        <f>(59.0/B12*100)</f>
        <v/>
      </c>
      <c r="D12" s="19" t="n">
        <v>6835</v>
      </c>
      <c r="E12" s="18" t="n">
        <v>497.34593408</v>
      </c>
      <c r="F12" s="20" t="n">
        <v>4.25903932</v>
      </c>
      <c r="G12" s="18" t="n">
        <v>494.86833513</v>
      </c>
      <c r="H12" s="20" t="n">
        <v>2.59961363</v>
      </c>
      <c r="I12" s="18" t="n">
        <v>509.49525104</v>
      </c>
      <c r="J12" s="20" t="n">
        <v>3.50967472</v>
      </c>
      <c r="K12" s="18" t="n">
        <v>509.34211102</v>
      </c>
      <c r="L12" s="20" t="n">
        <v>4.62854853</v>
      </c>
      <c r="M12" s="18" t="n">
        <v>424.64340274</v>
      </c>
      <c r="N12" s="20" t="n">
        <v>6.97346529</v>
      </c>
      <c r="O12" s="18" t="s">
        <v>481</v>
      </c>
      <c r="P12" s="20" t="s">
        <v>481</v>
      </c>
      <c r="Q12" s="18" t="n">
        <v>340.98506961</v>
      </c>
      <c r="R12" s="20" t="n">
        <v>12.52444664</v>
      </c>
      <c r="S12" s="18" t="s">
        <v>481</v>
      </c>
      <c r="T12" s="20" t="s">
        <v>481</v>
      </c>
      <c r="U12" s="18" t="n">
        <v>425.62684775</v>
      </c>
      <c r="V12" s="20" t="n">
        <v>9.965139880000001</v>
      </c>
    </row>
    <row r="13" spans="1:22">
      <c r="A13" s="15" t="s">
        <v>488</v>
      </c>
      <c r="B13" s="17" t="n">
        <v>7161</v>
      </c>
      <c r="C13" s="18">
        <f>(168.0/B13*100)</f>
        <v/>
      </c>
      <c r="D13" s="19" t="n">
        <v>6993</v>
      </c>
      <c r="E13" s="18" t="n">
        <v>505.26650285</v>
      </c>
      <c r="F13" s="20" t="n">
        <v>4.48722698</v>
      </c>
      <c r="G13" s="18" t="n">
        <v>515.05209791</v>
      </c>
      <c r="H13" s="20" t="n">
        <v>2.6664432</v>
      </c>
      <c r="I13" s="18" t="n">
        <v>525.85270694</v>
      </c>
      <c r="J13" s="20" t="n">
        <v>3.62825093</v>
      </c>
      <c r="K13" s="18" t="n">
        <v>517.31259472</v>
      </c>
      <c r="L13" s="20" t="n">
        <v>4.54906638</v>
      </c>
      <c r="M13" s="18" t="n">
        <v>455.80166196</v>
      </c>
      <c r="N13" s="20" t="n">
        <v>7.99019283</v>
      </c>
      <c r="O13" s="18" t="s">
        <v>481</v>
      </c>
      <c r="P13" s="20" t="s">
        <v>481</v>
      </c>
      <c r="Q13" s="18" t="n">
        <v>447.51533769</v>
      </c>
      <c r="R13" s="20" t="n">
        <v>5.97365007</v>
      </c>
      <c r="S13" s="18" t="s">
        <v>481</v>
      </c>
      <c r="T13" s="20" t="s">
        <v>481</v>
      </c>
      <c r="U13" s="18" t="n">
        <v>446.66047545</v>
      </c>
      <c r="V13" s="20" t="n">
        <v>9.372044470000001</v>
      </c>
    </row>
    <row r="14" spans="1:22">
      <c r="A14" s="15" t="s">
        <v>489</v>
      </c>
      <c r="B14" s="17" t="n">
        <v>5587</v>
      </c>
      <c r="C14" s="18">
        <f>(80.0/B14*100)</f>
        <v/>
      </c>
      <c r="D14" s="19" t="n">
        <v>5507</v>
      </c>
      <c r="E14" s="18" t="n">
        <v>517.06591034</v>
      </c>
      <c r="F14" s="20" t="n">
        <v>4.05885446</v>
      </c>
      <c r="G14" s="18" t="n">
        <v>514.1484844</v>
      </c>
      <c r="H14" s="20" t="n">
        <v>3.01996863</v>
      </c>
      <c r="I14" s="18" t="n">
        <v>524.71158768</v>
      </c>
      <c r="J14" s="20" t="n">
        <v>2.52425983</v>
      </c>
      <c r="K14" s="18" t="n">
        <v>536.0003593</v>
      </c>
      <c r="L14" s="20" t="n">
        <v>4.37608023</v>
      </c>
      <c r="M14" s="18" t="n">
        <v>457.2678843</v>
      </c>
      <c r="N14" s="20" t="n">
        <v>9.76355004</v>
      </c>
      <c r="O14" s="18" t="s">
        <v>481</v>
      </c>
      <c r="P14" s="20" t="s">
        <v>481</v>
      </c>
      <c r="Q14" s="18" t="s">
        <v>481</v>
      </c>
      <c r="R14" s="20" t="s">
        <v>481</v>
      </c>
      <c r="S14" s="18" t="s">
        <v>481</v>
      </c>
      <c r="T14" s="20" t="s">
        <v>481</v>
      </c>
      <c r="U14" s="18" t="n">
        <v>461.29839597</v>
      </c>
      <c r="V14" s="20" t="n">
        <v>14.16214527</v>
      </c>
    </row>
    <row r="15" spans="1:22">
      <c r="A15" s="15" t="s">
        <v>490</v>
      </c>
      <c r="B15" s="17" t="n">
        <v>5882</v>
      </c>
      <c r="C15" s="18">
        <f>(83.0/B15*100)</f>
        <v/>
      </c>
      <c r="D15" s="19" t="n">
        <v>5799</v>
      </c>
      <c r="E15" s="18" t="n">
        <v>499.28512573</v>
      </c>
      <c r="F15" s="20" t="n">
        <v>4.98975205</v>
      </c>
      <c r="G15" s="18" t="n">
        <v>500.89326583</v>
      </c>
      <c r="H15" s="20" t="n">
        <v>3.23909769</v>
      </c>
      <c r="I15" s="18" t="n">
        <v>520.15149826</v>
      </c>
      <c r="J15" s="20" t="n">
        <v>2.6070703</v>
      </c>
      <c r="K15" s="18" t="n">
        <v>531.29137159</v>
      </c>
      <c r="L15" s="20" t="n">
        <v>3.7153888</v>
      </c>
      <c r="M15" s="18" t="n">
        <v>424.25667471</v>
      </c>
      <c r="N15" s="20" t="n">
        <v>10.82348656</v>
      </c>
      <c r="O15" s="18" t="s">
        <v>481</v>
      </c>
      <c r="P15" s="20" t="s">
        <v>481</v>
      </c>
      <c r="Q15" s="18" t="n">
        <v>368.85220715</v>
      </c>
      <c r="R15" s="20" t="n">
        <v>14.5875493</v>
      </c>
      <c r="S15" s="18" t="s">
        <v>481</v>
      </c>
      <c r="T15" s="20" t="s">
        <v>481</v>
      </c>
      <c r="U15" s="18" t="n">
        <v>471.73007894</v>
      </c>
      <c r="V15" s="20" t="n">
        <v>8.24441472</v>
      </c>
    </row>
    <row r="16" spans="1:22">
      <c r="A16" s="15" t="s">
        <v>491</v>
      </c>
      <c r="B16" s="17" t="n">
        <v>6108</v>
      </c>
      <c r="C16" s="18">
        <f>(130.0/B16*100)</f>
        <v/>
      </c>
      <c r="D16" s="19" t="n">
        <v>5978</v>
      </c>
      <c r="E16" s="18" t="n">
        <v>492.71470305</v>
      </c>
      <c r="F16" s="20" t="n">
        <v>4.24442539</v>
      </c>
      <c r="G16" s="18" t="n">
        <v>501.50184606</v>
      </c>
      <c r="H16" s="20" t="n">
        <v>3.0349002</v>
      </c>
      <c r="I16" s="18" t="n">
        <v>517.7608787299999</v>
      </c>
      <c r="J16" s="20" t="n">
        <v>2.83895138</v>
      </c>
      <c r="K16" s="18" t="n">
        <v>508.18161677</v>
      </c>
      <c r="L16" s="20" t="n">
        <v>3.6602793</v>
      </c>
      <c r="M16" s="18" t="n">
        <v>392.25010125</v>
      </c>
      <c r="N16" s="20" t="n">
        <v>6.28627534</v>
      </c>
      <c r="O16" s="18" t="s">
        <v>481</v>
      </c>
      <c r="P16" s="20" t="s">
        <v>481</v>
      </c>
      <c r="Q16" s="18" t="s">
        <v>481</v>
      </c>
      <c r="R16" s="20" t="s">
        <v>481</v>
      </c>
      <c r="S16" s="18" t="s">
        <v>481</v>
      </c>
      <c r="T16" s="20" t="s">
        <v>481</v>
      </c>
      <c r="U16" s="18" t="n">
        <v>415.91011762</v>
      </c>
      <c r="V16" s="20" t="n">
        <v>8.73898559</v>
      </c>
    </row>
    <row r="17" spans="1:22">
      <c r="A17" s="15" t="s">
        <v>492</v>
      </c>
      <c r="B17" s="17" t="n">
        <v>6504</v>
      </c>
      <c r="C17" s="18">
        <f>(1550.0/B17*100)</f>
        <v/>
      </c>
      <c r="D17" s="19" t="n">
        <v>4954</v>
      </c>
      <c r="E17" s="18" t="n">
        <v>508.61895506</v>
      </c>
      <c r="F17" s="20" t="n">
        <v>4.45744973</v>
      </c>
      <c r="G17" s="18" t="n">
        <v>516.71252099</v>
      </c>
      <c r="H17" s="20" t="n">
        <v>3.85065523</v>
      </c>
      <c r="I17" s="18" t="n">
        <v>521.9304734900001</v>
      </c>
      <c r="J17" s="20" t="n">
        <v>3.77124302</v>
      </c>
      <c r="K17" s="18" t="n">
        <v>544.19058135</v>
      </c>
      <c r="L17" s="20" t="n">
        <v>4.9893236</v>
      </c>
      <c r="M17" s="18" t="n">
        <v>437.56462066</v>
      </c>
      <c r="N17" s="20" t="n">
        <v>9.030836430000001</v>
      </c>
      <c r="O17" s="18" t="s">
        <v>481</v>
      </c>
      <c r="P17" s="20" t="s">
        <v>481</v>
      </c>
      <c r="Q17" s="18" t="n">
        <v>362.96139732</v>
      </c>
      <c r="R17" s="20" t="n">
        <v>12.64520278</v>
      </c>
      <c r="S17" s="18" t="s">
        <v>481</v>
      </c>
      <c r="T17" s="20" t="s">
        <v>481</v>
      </c>
      <c r="U17" s="18" t="n">
        <v>477.51064601</v>
      </c>
      <c r="V17" s="20" t="n">
        <v>5.76845832</v>
      </c>
    </row>
    <row r="18" spans="1:22">
      <c r="A18" s="15" t="s">
        <v>493</v>
      </c>
      <c r="B18" s="17" t="n">
        <v>5532</v>
      </c>
      <c r="C18" s="18">
        <f>(31.0/B18*100)</f>
        <v/>
      </c>
      <c r="D18" s="19" t="n">
        <v>5501</v>
      </c>
      <c r="E18" s="18" t="n">
        <v>435.36920766</v>
      </c>
      <c r="F18" s="20" t="n">
        <v>5.67317983</v>
      </c>
      <c r="G18" s="18" t="n">
        <v>446.82108961</v>
      </c>
      <c r="H18" s="20" t="n">
        <v>4.70635064</v>
      </c>
      <c r="I18" s="18" t="n">
        <v>460.20623208</v>
      </c>
      <c r="J18" s="20" t="n">
        <v>4.76586019</v>
      </c>
      <c r="K18" s="18" t="n">
        <v>473.82101215</v>
      </c>
      <c r="L18" s="20" t="n">
        <v>3.72669082</v>
      </c>
      <c r="M18" s="18" t="n">
        <v>391.0034032</v>
      </c>
      <c r="N18" s="20" t="n">
        <v>9.97945679</v>
      </c>
      <c r="O18" s="18" t="s">
        <v>481</v>
      </c>
      <c r="P18" s="20" t="s">
        <v>481</v>
      </c>
      <c r="Q18" s="18" t="s">
        <v>481</v>
      </c>
      <c r="R18" s="20" t="s">
        <v>481</v>
      </c>
      <c r="S18" s="18" t="s">
        <v>481</v>
      </c>
      <c r="T18" s="20" t="s">
        <v>481</v>
      </c>
      <c r="U18" s="18" t="n">
        <v>388.24014833</v>
      </c>
      <c r="V18" s="20" t="n">
        <v>12.34424188</v>
      </c>
    </row>
    <row r="19" spans="1:22">
      <c r="A19" s="15" t="s">
        <v>494</v>
      </c>
      <c r="B19" s="17" t="n">
        <v>5658</v>
      </c>
      <c r="C19" s="18">
        <f>(240.0/B19*100)</f>
        <v/>
      </c>
      <c r="D19" s="19" t="n">
        <v>5418</v>
      </c>
      <c r="E19" s="18" t="n">
        <v>480.71548093</v>
      </c>
      <c r="F19" s="20" t="n">
        <v>5.35496788</v>
      </c>
      <c r="G19" s="18" t="n">
        <v>473.82008948</v>
      </c>
      <c r="H19" s="20" t="n">
        <v>3.66312027</v>
      </c>
      <c r="I19" s="18" t="n">
        <v>484.56709455</v>
      </c>
      <c r="J19" s="20" t="n">
        <v>3.89440081</v>
      </c>
      <c r="K19" s="18" t="n">
        <v>497.68182445</v>
      </c>
      <c r="L19" s="20" t="n">
        <v>4.81019463</v>
      </c>
      <c r="M19" s="18" t="n">
        <v>469.44549655</v>
      </c>
      <c r="N19" s="20" t="n">
        <v>7.71795137</v>
      </c>
      <c r="O19" s="18" t="s">
        <v>481</v>
      </c>
      <c r="P19" s="20" t="s">
        <v>481</v>
      </c>
      <c r="Q19" s="18" t="s">
        <v>481</v>
      </c>
      <c r="R19" s="20" t="s">
        <v>481</v>
      </c>
      <c r="S19" s="18" t="s">
        <v>481</v>
      </c>
      <c r="T19" s="20" t="s">
        <v>481</v>
      </c>
      <c r="U19" s="18" t="n">
        <v>406.5341544</v>
      </c>
      <c r="V19" s="20" t="n">
        <v>10.17505975</v>
      </c>
    </row>
    <row r="20" spans="1:22">
      <c r="A20" s="15" t="s">
        <v>495</v>
      </c>
      <c r="B20" s="17" t="n">
        <v>3371</v>
      </c>
      <c r="C20" s="18">
        <f>(75.0/B20*100)</f>
        <v/>
      </c>
      <c r="D20" s="19" t="n">
        <v>3296</v>
      </c>
      <c r="E20" s="18" t="n">
        <v>467.0145629</v>
      </c>
      <c r="F20" s="20" t="n">
        <v>6.81882989</v>
      </c>
      <c r="G20" s="18" t="n">
        <v>490.99461998</v>
      </c>
      <c r="H20" s="20" t="n">
        <v>4.17271734</v>
      </c>
      <c r="I20" s="18" t="n">
        <v>493.04507851</v>
      </c>
      <c r="J20" s="20" t="n">
        <v>3.40904337</v>
      </c>
      <c r="K20" s="18" t="n">
        <v>504.62959646</v>
      </c>
      <c r="L20" s="20" t="n">
        <v>4.17724096</v>
      </c>
      <c r="M20" s="18" t="n">
        <v>438.43210807</v>
      </c>
      <c r="N20" s="20" t="n">
        <v>7.17346823</v>
      </c>
      <c r="O20" s="18" t="s">
        <v>481</v>
      </c>
      <c r="P20" s="20" t="s">
        <v>481</v>
      </c>
      <c r="Q20" s="18" t="s">
        <v>481</v>
      </c>
      <c r="R20" s="20" t="s">
        <v>481</v>
      </c>
      <c r="S20" s="18" t="s">
        <v>481</v>
      </c>
      <c r="T20" s="20" t="s">
        <v>481</v>
      </c>
      <c r="U20" s="18" t="n">
        <v>442.38376391</v>
      </c>
      <c r="V20" s="20" t="n">
        <v>13.73506177</v>
      </c>
    </row>
    <row r="21" spans="1:22">
      <c r="A21" s="15" t="s">
        <v>496</v>
      </c>
      <c r="B21" s="17" t="n">
        <v>5741</v>
      </c>
      <c r="C21" s="18">
        <f>(50.0/B21*100)</f>
        <v/>
      </c>
      <c r="D21" s="19" t="n">
        <v>5691</v>
      </c>
      <c r="E21" s="18" t="n">
        <v>499.58630135</v>
      </c>
      <c r="F21" s="20" t="n">
        <v>4.39824898</v>
      </c>
      <c r="G21" s="18" t="n">
        <v>506.40146022</v>
      </c>
      <c r="H21" s="20" t="n">
        <v>2.90658488</v>
      </c>
      <c r="I21" s="18" t="n">
        <v>514.07788099</v>
      </c>
      <c r="J21" s="20" t="n">
        <v>2.47460644</v>
      </c>
      <c r="K21" s="18" t="n">
        <v>511.34823132</v>
      </c>
      <c r="L21" s="20" t="n">
        <v>3.2089622</v>
      </c>
      <c r="M21" s="18" t="n">
        <v>453.31234764</v>
      </c>
      <c r="N21" s="20" t="n">
        <v>6.2921512</v>
      </c>
      <c r="O21" s="18" t="s">
        <v>481</v>
      </c>
      <c r="P21" s="20" t="s">
        <v>481</v>
      </c>
      <c r="Q21" s="18" t="s">
        <v>481</v>
      </c>
      <c r="R21" s="20" t="s">
        <v>481</v>
      </c>
      <c r="S21" s="18" t="s">
        <v>481</v>
      </c>
      <c r="T21" s="20" t="s">
        <v>481</v>
      </c>
      <c r="U21" s="18" t="n">
        <v>447.81058262</v>
      </c>
      <c r="V21" s="20" t="n">
        <v>11.33590272</v>
      </c>
    </row>
    <row r="22" spans="1:22">
      <c r="A22" s="15" t="s">
        <v>497</v>
      </c>
      <c r="B22" s="17" t="n">
        <v>6598</v>
      </c>
      <c r="C22" s="18">
        <f>(36.0/B22*100)</f>
        <v/>
      </c>
      <c r="D22" s="19" t="n">
        <v>6562</v>
      </c>
      <c r="E22" s="18" t="n">
        <v>483.32601289</v>
      </c>
      <c r="F22" s="20" t="n">
        <v>6.41236619</v>
      </c>
      <c r="G22" s="18" t="n">
        <v>474.05420058</v>
      </c>
      <c r="H22" s="20" t="n">
        <v>4.59257706</v>
      </c>
      <c r="I22" s="18" t="n">
        <v>476.25147046</v>
      </c>
      <c r="J22" s="20" t="n">
        <v>4.63214886</v>
      </c>
      <c r="K22" s="18" t="n">
        <v>492.72339614</v>
      </c>
      <c r="L22" s="20" t="n">
        <v>5.08979452</v>
      </c>
      <c r="M22" s="18" t="n">
        <v>421.41018908</v>
      </c>
      <c r="N22" s="20" t="n">
        <v>15.0936442</v>
      </c>
      <c r="O22" s="18" t="s">
        <v>481</v>
      </c>
      <c r="P22" s="20" t="s">
        <v>481</v>
      </c>
      <c r="Q22" s="18" t="n">
        <v>465.3184081</v>
      </c>
      <c r="R22" s="20" t="n">
        <v>9.52311205</v>
      </c>
      <c r="S22" s="18" t="s">
        <v>481</v>
      </c>
      <c r="T22" s="20" t="s">
        <v>481</v>
      </c>
      <c r="U22" s="18" t="n">
        <v>384.46851696</v>
      </c>
      <c r="V22" s="20" t="n">
        <v>9.465390790000001</v>
      </c>
    </row>
    <row r="23" spans="1:22">
      <c r="A23" s="15" t="s">
        <v>498</v>
      </c>
      <c r="B23" s="17" t="n">
        <v>11583</v>
      </c>
      <c r="C23" s="18">
        <f>(246.0/B23*100)</f>
        <v/>
      </c>
      <c r="D23" s="19" t="n">
        <v>11337</v>
      </c>
      <c r="E23" s="18" t="n">
        <v>493.28992623</v>
      </c>
      <c r="F23" s="20" t="n">
        <v>4.07692571</v>
      </c>
      <c r="G23" s="18" t="n">
        <v>491.18719789</v>
      </c>
      <c r="H23" s="20" t="n">
        <v>3.40047147</v>
      </c>
      <c r="I23" s="18" t="n">
        <v>500.24705781</v>
      </c>
      <c r="J23" s="20" t="n">
        <v>3.93944626</v>
      </c>
      <c r="K23" s="18" t="n">
        <v>492.92338031</v>
      </c>
      <c r="L23" s="20" t="n">
        <v>5.47662892</v>
      </c>
      <c r="M23" s="18" t="n">
        <v>456.42298295</v>
      </c>
      <c r="N23" s="20" t="n">
        <v>6.22776086</v>
      </c>
      <c r="O23" s="18" t="s">
        <v>481</v>
      </c>
      <c r="P23" s="20" t="s">
        <v>481</v>
      </c>
      <c r="Q23" s="18" t="s">
        <v>481</v>
      </c>
      <c r="R23" s="20" t="s">
        <v>481</v>
      </c>
      <c r="S23" s="18" t="s">
        <v>481</v>
      </c>
      <c r="T23" s="20" t="s">
        <v>481</v>
      </c>
      <c r="U23" s="18" t="n">
        <v>441.64543434</v>
      </c>
      <c r="V23" s="20" t="n">
        <v>10.64997363</v>
      </c>
    </row>
    <row r="24" spans="1:22">
      <c r="A24" s="15" t="s">
        <v>499</v>
      </c>
      <c r="B24" s="17" t="n">
        <v>6647</v>
      </c>
      <c r="C24" s="18">
        <f>(8.0/B24*100)</f>
        <v/>
      </c>
      <c r="D24" s="19" t="n">
        <v>6639</v>
      </c>
      <c r="E24" s="18" t="n">
        <v>518.0760168199999</v>
      </c>
      <c r="F24" s="20" t="n">
        <v>4.40166637</v>
      </c>
      <c r="G24" s="18" t="n">
        <v>530.47878966</v>
      </c>
      <c r="H24" s="20" t="n">
        <v>3.19395474</v>
      </c>
      <c r="I24" s="18" t="n">
        <v>544.77387022</v>
      </c>
      <c r="J24" s="20" t="n">
        <v>3.98644838</v>
      </c>
      <c r="K24" s="18" t="n">
        <v>543.50127797</v>
      </c>
      <c r="L24" s="20" t="n">
        <v>4.32905303</v>
      </c>
      <c r="M24" s="18" t="n">
        <v>484.53808905</v>
      </c>
      <c r="N24" s="20" t="n">
        <v>15.38063095</v>
      </c>
      <c r="O24" s="18" t="s">
        <v>481</v>
      </c>
      <c r="P24" s="20" t="s">
        <v>481</v>
      </c>
      <c r="Q24" s="18" t="s">
        <v>481</v>
      </c>
      <c r="R24" s="20" t="s">
        <v>481</v>
      </c>
      <c r="S24" s="18" t="s">
        <v>481</v>
      </c>
      <c r="T24" s="20" t="s">
        <v>481</v>
      </c>
      <c r="U24" s="18" t="n">
        <v>452.03475684</v>
      </c>
      <c r="V24" s="20" t="n">
        <v>13.42619068</v>
      </c>
    </row>
    <row r="25" spans="1:22">
      <c r="A25" s="15" t="s">
        <v>500</v>
      </c>
      <c r="B25" s="17" t="n">
        <v>5581</v>
      </c>
      <c r="C25" s="18">
        <f>(25.0/B25*100)</f>
        <v/>
      </c>
      <c r="D25" s="19" t="n">
        <v>5556</v>
      </c>
      <c r="E25" s="18" t="n">
        <v>535.63515695</v>
      </c>
      <c r="F25" s="20" t="n">
        <v>3.84551129</v>
      </c>
      <c r="G25" s="18" t="n">
        <v>525.4912883</v>
      </c>
      <c r="H25" s="20" t="n">
        <v>4.44996302</v>
      </c>
      <c r="I25" s="18" t="n">
        <v>532.83864252</v>
      </c>
      <c r="J25" s="20" t="n">
        <v>4.78063903</v>
      </c>
      <c r="K25" s="18" t="n">
        <v>542.8873142800001</v>
      </c>
      <c r="L25" s="20" t="n">
        <v>7.52917906</v>
      </c>
      <c r="M25" s="18" t="n">
        <v>433.74903496</v>
      </c>
      <c r="N25" s="20" t="n">
        <v>6.33413158</v>
      </c>
      <c r="O25" s="18" t="s">
        <v>481</v>
      </c>
      <c r="P25" s="20" t="s">
        <v>481</v>
      </c>
      <c r="Q25" s="18" t="s">
        <v>481</v>
      </c>
      <c r="R25" s="20" t="s">
        <v>481</v>
      </c>
      <c r="S25" s="18" t="s">
        <v>481</v>
      </c>
      <c r="T25" s="20" t="s">
        <v>481</v>
      </c>
      <c r="U25" s="18" t="n">
        <v>497.03621925</v>
      </c>
      <c r="V25" s="20" t="n">
        <v>16.91859367</v>
      </c>
    </row>
    <row r="26" spans="1:22">
      <c r="A26" s="15" t="s">
        <v>501</v>
      </c>
      <c r="B26" s="17" t="n">
        <v>4869</v>
      </c>
      <c r="C26" s="18">
        <f>(61.0/B26*100)</f>
        <v/>
      </c>
      <c r="D26" s="19" t="n">
        <v>4808</v>
      </c>
      <c r="E26" s="18" t="n">
        <v>476.97356373</v>
      </c>
      <c r="F26" s="20" t="n">
        <v>4.70975454</v>
      </c>
      <c r="G26" s="18" t="n">
        <v>479.24094479</v>
      </c>
      <c r="H26" s="20" t="n">
        <v>2.85668254</v>
      </c>
      <c r="I26" s="18" t="n">
        <v>484.55851798</v>
      </c>
      <c r="J26" s="20" t="n">
        <v>2.50114101</v>
      </c>
      <c r="K26" s="18" t="n">
        <v>500.77171762</v>
      </c>
      <c r="L26" s="20" t="n">
        <v>3.93368133</v>
      </c>
      <c r="M26" s="18" t="n">
        <v>454.2412473</v>
      </c>
      <c r="N26" s="20" t="n">
        <v>7.54007811</v>
      </c>
      <c r="O26" s="18" t="s">
        <v>481</v>
      </c>
      <c r="P26" s="20" t="s">
        <v>481</v>
      </c>
      <c r="Q26" s="18" t="s">
        <v>481</v>
      </c>
      <c r="R26" s="20" t="s">
        <v>481</v>
      </c>
      <c r="S26" s="18" t="s">
        <v>481</v>
      </c>
      <c r="T26" s="20" t="s">
        <v>481</v>
      </c>
      <c r="U26" s="18" t="n">
        <v>422.59071508</v>
      </c>
      <c r="V26" s="20" t="n">
        <v>13.85246181</v>
      </c>
    </row>
    <row r="27" spans="1:22">
      <c r="A27" s="15" t="s">
        <v>502</v>
      </c>
      <c r="B27" s="17" t="n">
        <v>5299</v>
      </c>
      <c r="C27" s="18">
        <f>(80.0/B27*100)</f>
        <v/>
      </c>
      <c r="D27" s="19" t="n">
        <v>5219</v>
      </c>
      <c r="E27" s="18" t="n">
        <v>472.7552913</v>
      </c>
      <c r="F27" s="20" t="n">
        <v>4.23707988</v>
      </c>
      <c r="G27" s="18" t="n">
        <v>493.4664529</v>
      </c>
      <c r="H27" s="20" t="n">
        <v>2.83833108</v>
      </c>
      <c r="I27" s="18" t="n">
        <v>505.74775586</v>
      </c>
      <c r="J27" s="20" t="n">
        <v>2.54270998</v>
      </c>
      <c r="K27" s="18" t="n">
        <v>504.973125</v>
      </c>
      <c r="L27" s="20" t="n">
        <v>3.39203177</v>
      </c>
      <c r="M27" s="18" t="n">
        <v>423.78790135</v>
      </c>
      <c r="N27" s="20" t="n">
        <v>3.98999594</v>
      </c>
      <c r="O27" s="18" t="s">
        <v>481</v>
      </c>
      <c r="P27" s="20" t="s">
        <v>481</v>
      </c>
      <c r="Q27" s="18" t="s">
        <v>481</v>
      </c>
      <c r="R27" s="20" t="s">
        <v>481</v>
      </c>
      <c r="S27" s="18" t="s">
        <v>481</v>
      </c>
      <c r="T27" s="20" t="s">
        <v>481</v>
      </c>
      <c r="U27" s="18" t="n">
        <v>416.03120411</v>
      </c>
      <c r="V27" s="20" t="n">
        <v>7.66064174</v>
      </c>
    </row>
    <row r="28" spans="1:22">
      <c r="A28" s="15" t="s">
        <v>503</v>
      </c>
      <c r="B28" s="17" t="n">
        <v>7568</v>
      </c>
      <c r="C28" s="18">
        <f>(262.0/B28*100)</f>
        <v/>
      </c>
      <c r="D28" s="19" t="n">
        <v>7306</v>
      </c>
      <c r="E28" s="18" t="n">
        <v>397.47812857</v>
      </c>
      <c r="F28" s="20" t="n">
        <v>3.82428907</v>
      </c>
      <c r="G28" s="18" t="n">
        <v>404.59680544</v>
      </c>
      <c r="H28" s="20" t="n">
        <v>2.73133255</v>
      </c>
      <c r="I28" s="18" t="n">
        <v>424.26992402</v>
      </c>
      <c r="J28" s="20" t="n">
        <v>3.44026482</v>
      </c>
      <c r="K28" s="18" t="n">
        <v>416.59843442</v>
      </c>
      <c r="L28" s="20" t="n">
        <v>3.95665043</v>
      </c>
      <c r="M28" s="18" t="n">
        <v>404.13273028</v>
      </c>
      <c r="N28" s="20" t="n">
        <v>12.41326105</v>
      </c>
      <c r="O28" s="18" t="s">
        <v>481</v>
      </c>
      <c r="P28" s="20" t="s">
        <v>481</v>
      </c>
      <c r="Q28" s="18" t="s">
        <v>481</v>
      </c>
      <c r="R28" s="20" t="s">
        <v>481</v>
      </c>
      <c r="S28" s="18" t="s">
        <v>481</v>
      </c>
      <c r="T28" s="20" t="s">
        <v>481</v>
      </c>
      <c r="U28" s="18" t="n">
        <v>369.43460131</v>
      </c>
      <c r="V28" s="20" t="n">
        <v>7.44860899</v>
      </c>
    </row>
    <row r="29" spans="1:22">
      <c r="A29" s="15" t="s">
        <v>504</v>
      </c>
      <c r="B29" s="17" t="n">
        <v>5385</v>
      </c>
      <c r="C29" s="18">
        <f>(30.0/B29*100)</f>
        <v/>
      </c>
      <c r="D29" s="19" t="n">
        <v>5355</v>
      </c>
      <c r="E29" s="18" t="n">
        <v>505.85834682</v>
      </c>
      <c r="F29" s="20" t="n">
        <v>6.40137282</v>
      </c>
      <c r="G29" s="18" t="n">
        <v>499.71271108</v>
      </c>
      <c r="H29" s="20" t="n">
        <v>3.64110907</v>
      </c>
      <c r="I29" s="18" t="n">
        <v>525.8476725199999</v>
      </c>
      <c r="J29" s="20" t="n">
        <v>2.67272252</v>
      </c>
      <c r="K29" s="18" t="n">
        <v>546.74288041</v>
      </c>
      <c r="L29" s="20" t="n">
        <v>4.32035477</v>
      </c>
      <c r="M29" s="18" t="n">
        <v>510.11281269</v>
      </c>
      <c r="N29" s="20" t="n">
        <v>4.5702483</v>
      </c>
      <c r="O29" s="18" t="s">
        <v>481</v>
      </c>
      <c r="P29" s="20" t="s">
        <v>481</v>
      </c>
      <c r="Q29" s="18" t="n">
        <v>335.3902018</v>
      </c>
      <c r="R29" s="20" t="n">
        <v>12.1685767</v>
      </c>
      <c r="S29" s="18" t="s">
        <v>481</v>
      </c>
      <c r="T29" s="20" t="s">
        <v>481</v>
      </c>
      <c r="U29" s="18" t="n">
        <v>436.21096536</v>
      </c>
      <c r="V29" s="20" t="n">
        <v>8.98874376</v>
      </c>
    </row>
    <row r="30" spans="1:22">
      <c r="A30" s="15" t="s">
        <v>505</v>
      </c>
      <c r="B30" s="17" t="n">
        <v>4520</v>
      </c>
      <c r="C30" s="18">
        <f>(167.0/B30*100)</f>
        <v/>
      </c>
      <c r="D30" s="19" t="n">
        <v>4353</v>
      </c>
      <c r="E30" s="18" t="n">
        <v>496.46528103</v>
      </c>
      <c r="F30" s="20" t="n">
        <v>6.1857201</v>
      </c>
      <c r="G30" s="18" t="n">
        <v>489.60333751</v>
      </c>
      <c r="H30" s="20" t="n">
        <v>3.63699959</v>
      </c>
      <c r="I30" s="18" t="n">
        <v>514.05587887</v>
      </c>
      <c r="J30" s="20" t="n">
        <v>3.29190309</v>
      </c>
      <c r="K30" s="18" t="n">
        <v>514.67793781</v>
      </c>
      <c r="L30" s="20" t="n">
        <v>3.0954499</v>
      </c>
      <c r="M30" s="18" t="n">
        <v>422.17925588</v>
      </c>
      <c r="N30" s="20" t="n">
        <v>5.81826465</v>
      </c>
      <c r="O30" s="18" t="s">
        <v>481</v>
      </c>
      <c r="P30" s="20" t="s">
        <v>481</v>
      </c>
      <c r="Q30" s="18" t="s">
        <v>481</v>
      </c>
      <c r="R30" s="20" t="s">
        <v>481</v>
      </c>
      <c r="S30" s="18" t="s">
        <v>481</v>
      </c>
      <c r="T30" s="20" t="s">
        <v>481</v>
      </c>
      <c r="U30" s="18" t="n">
        <v>424.81426795</v>
      </c>
      <c r="V30" s="20" t="n">
        <v>9.97939015</v>
      </c>
    </row>
    <row r="31" spans="1:22">
      <c r="A31" s="15" t="s">
        <v>506</v>
      </c>
      <c r="B31" s="17" t="n">
        <v>5456</v>
      </c>
      <c r="C31" s="18">
        <f>(139.0/B31*100)</f>
        <v/>
      </c>
      <c r="D31" s="19" t="n">
        <v>5317</v>
      </c>
      <c r="E31" s="18" t="n">
        <v>492.80986027</v>
      </c>
      <c r="F31" s="20" t="n">
        <v>4.23591501</v>
      </c>
      <c r="G31" s="18" t="n">
        <v>505.17398384</v>
      </c>
      <c r="H31" s="20" t="n">
        <v>3.01239333</v>
      </c>
      <c r="I31" s="18" t="n">
        <v>510.08044391</v>
      </c>
      <c r="J31" s="20" t="n">
        <v>3.01469761</v>
      </c>
      <c r="K31" s="18" t="n">
        <v>509.75808833</v>
      </c>
      <c r="L31" s="20" t="n">
        <v>4.17454506</v>
      </c>
      <c r="M31" s="18" t="s">
        <v>481</v>
      </c>
      <c r="N31" s="20" t="s">
        <v>481</v>
      </c>
      <c r="O31" s="18" t="s">
        <v>481</v>
      </c>
      <c r="P31" s="20" t="s">
        <v>481</v>
      </c>
      <c r="Q31" s="18" t="s">
        <v>481</v>
      </c>
      <c r="R31" s="20" t="s">
        <v>481</v>
      </c>
      <c r="S31" s="18" t="s">
        <v>481</v>
      </c>
      <c r="T31" s="20" t="s">
        <v>481</v>
      </c>
      <c r="U31" s="18" t="n">
        <v>422.30523514</v>
      </c>
      <c r="V31" s="20" t="n">
        <v>6.91858321</v>
      </c>
    </row>
    <row r="32" spans="1:22">
      <c r="A32" s="15" t="s">
        <v>507</v>
      </c>
      <c r="B32" s="17" t="n">
        <v>4478</v>
      </c>
      <c r="C32" s="18">
        <f>(6.0/B32*100)</f>
        <v/>
      </c>
      <c r="D32" s="19" t="n">
        <v>4472</v>
      </c>
      <c r="E32" s="18" t="n">
        <v>485.51986298</v>
      </c>
      <c r="F32" s="20" t="n">
        <v>4.93959117</v>
      </c>
      <c r="G32" s="18" t="n">
        <v>501.6736974</v>
      </c>
      <c r="H32" s="20" t="n">
        <v>3.72626231</v>
      </c>
      <c r="I32" s="18" t="n">
        <v>511.6858578</v>
      </c>
      <c r="J32" s="20" t="n">
        <v>3.19032003</v>
      </c>
      <c r="K32" s="18" t="n">
        <v>515.41752665</v>
      </c>
      <c r="L32" s="20" t="n">
        <v>3.70144613</v>
      </c>
      <c r="M32" s="18" t="n">
        <v>411.26327339</v>
      </c>
      <c r="N32" s="20" t="n">
        <v>12.39222594</v>
      </c>
      <c r="O32" s="18" t="s">
        <v>481</v>
      </c>
      <c r="P32" s="20" t="s">
        <v>481</v>
      </c>
      <c r="Q32" s="18" t="s">
        <v>481</v>
      </c>
      <c r="R32" s="20" t="s">
        <v>481</v>
      </c>
      <c r="S32" s="18" t="s">
        <v>481</v>
      </c>
      <c r="T32" s="20" t="s">
        <v>481</v>
      </c>
      <c r="U32" s="18" t="n">
        <v>454.04450305</v>
      </c>
      <c r="V32" s="20" t="n">
        <v>14.12397349</v>
      </c>
    </row>
    <row r="33" spans="1:22">
      <c r="A33" s="15" t="s">
        <v>508</v>
      </c>
      <c r="B33" s="17" t="n">
        <v>7325</v>
      </c>
      <c r="C33" s="18">
        <f>(78.0/B33*100)</f>
        <v/>
      </c>
      <c r="D33" s="19" t="n">
        <v>7247</v>
      </c>
      <c r="E33" s="18" t="n">
        <v>473.36568301</v>
      </c>
      <c r="F33" s="20" t="n">
        <v>7.16410989</v>
      </c>
      <c r="G33" s="18" t="n">
        <v>490.23415265</v>
      </c>
      <c r="H33" s="20" t="n">
        <v>4.55230285</v>
      </c>
      <c r="I33" s="18" t="n">
        <v>498.41827735</v>
      </c>
      <c r="J33" s="20" t="n">
        <v>4.22122765</v>
      </c>
      <c r="K33" s="18" t="n">
        <v>500.7412356</v>
      </c>
      <c r="L33" s="20" t="n">
        <v>4.17316342</v>
      </c>
      <c r="M33" s="18" t="n">
        <v>489.45728579</v>
      </c>
      <c r="N33" s="20" t="n">
        <v>3.51800922</v>
      </c>
      <c r="O33" s="18" t="s">
        <v>481</v>
      </c>
      <c r="P33" s="20" t="s">
        <v>481</v>
      </c>
      <c r="Q33" s="18" t="s">
        <v>481</v>
      </c>
      <c r="R33" s="20" t="s">
        <v>481</v>
      </c>
      <c r="S33" s="18" t="s">
        <v>481</v>
      </c>
      <c r="T33" s="20" t="s">
        <v>481</v>
      </c>
      <c r="U33" s="18" t="n">
        <v>444.10528914</v>
      </c>
      <c r="V33" s="20" t="n">
        <v>10.70793837</v>
      </c>
    </row>
    <row r="34" spans="1:22">
      <c r="A34" s="15" t="s">
        <v>509</v>
      </c>
      <c r="B34" s="17" t="n">
        <v>6350</v>
      </c>
      <c r="C34" s="18">
        <f>(76.0/B34*100)</f>
        <v/>
      </c>
      <c r="D34" s="19" t="n">
        <v>6274</v>
      </c>
      <c r="E34" s="18" t="n">
        <v>480.73997321</v>
      </c>
      <c r="F34" s="20" t="n">
        <v>4.13782303</v>
      </c>
      <c r="G34" s="18" t="n">
        <v>485.53244374</v>
      </c>
      <c r="H34" s="20" t="n">
        <v>3.19254888</v>
      </c>
      <c r="I34" s="18" t="n">
        <v>490.02756331</v>
      </c>
      <c r="J34" s="20" t="n">
        <v>3.11054229</v>
      </c>
      <c r="K34" s="18" t="n">
        <v>484.71883711</v>
      </c>
      <c r="L34" s="20" t="n">
        <v>4.48276912</v>
      </c>
      <c r="M34" s="18" t="n">
        <v>431.08701148</v>
      </c>
      <c r="N34" s="20" t="n">
        <v>12.51358448</v>
      </c>
      <c r="O34" s="18" t="s">
        <v>481</v>
      </c>
      <c r="P34" s="20" t="s">
        <v>481</v>
      </c>
      <c r="Q34" s="18" t="n">
        <v>336.51078337</v>
      </c>
      <c r="R34" s="20" t="n">
        <v>12.24828707</v>
      </c>
      <c r="S34" s="18" t="s">
        <v>481</v>
      </c>
      <c r="T34" s="20" t="s">
        <v>481</v>
      </c>
      <c r="U34" s="18" t="n">
        <v>404.48528509</v>
      </c>
      <c r="V34" s="20" t="n">
        <v>10.04721096</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509.91963209</v>
      </c>
      <c r="T35" s="20" t="n">
        <v>1.25633733</v>
      </c>
      <c r="U35" s="18" t="s">
        <v>481</v>
      </c>
      <c r="V35" s="20" t="s">
        <v>481</v>
      </c>
    </row>
    <row r="36" spans="1:22">
      <c r="A36" s="15" t="s">
        <v>511</v>
      </c>
      <c r="B36" s="17" t="n">
        <v>6736</v>
      </c>
      <c r="C36" s="18">
        <f>(55.0/B36*100)</f>
        <v/>
      </c>
      <c r="D36" s="19" t="n">
        <v>6681</v>
      </c>
      <c r="E36" s="18" t="n">
        <v>469.03061744</v>
      </c>
      <c r="F36" s="20" t="n">
        <v>4.41449578</v>
      </c>
      <c r="G36" s="18" t="n">
        <v>476.2243089</v>
      </c>
      <c r="H36" s="20" t="n">
        <v>3.49597978</v>
      </c>
      <c r="I36" s="18" t="n">
        <v>493.52378668</v>
      </c>
      <c r="J36" s="20" t="n">
        <v>3.42275128</v>
      </c>
      <c r="K36" s="18" t="n">
        <v>504.98581136</v>
      </c>
      <c r="L36" s="20" t="n">
        <v>3.29336009</v>
      </c>
      <c r="M36" s="18" t="n">
        <v>467.60582163</v>
      </c>
      <c r="N36" s="20" t="n">
        <v>3.41039353</v>
      </c>
      <c r="O36" s="18" t="s">
        <v>481</v>
      </c>
      <c r="P36" s="20" t="s">
        <v>481</v>
      </c>
      <c r="Q36" s="18" t="s">
        <v>481</v>
      </c>
      <c r="R36" s="20" t="s">
        <v>481</v>
      </c>
      <c r="S36" s="18" t="s">
        <v>481</v>
      </c>
      <c r="T36" s="20" t="s">
        <v>481</v>
      </c>
      <c r="U36" s="18" t="n">
        <v>442.63032306</v>
      </c>
      <c r="V36" s="20" t="n">
        <v>7.75664143</v>
      </c>
    </row>
    <row r="37" spans="1:22">
      <c r="A37" s="15" t="s">
        <v>512</v>
      </c>
      <c r="B37" s="17" t="n">
        <v>5458</v>
      </c>
      <c r="C37" s="18">
        <f>(107.0/B37*100)</f>
        <v/>
      </c>
      <c r="D37" s="19" t="n">
        <v>5351</v>
      </c>
      <c r="E37" s="18" t="n">
        <v>488.03901828</v>
      </c>
      <c r="F37" s="20" t="n">
        <v>4.58791108</v>
      </c>
      <c r="G37" s="18" t="n">
        <v>498.96034079</v>
      </c>
      <c r="H37" s="20" t="n">
        <v>3.25440463</v>
      </c>
      <c r="I37" s="18" t="n">
        <v>507.68535021</v>
      </c>
      <c r="J37" s="20" t="n">
        <v>3.80058006</v>
      </c>
      <c r="K37" s="18" t="n">
        <v>505.48784047</v>
      </c>
      <c r="L37" s="20" t="n">
        <v>4.82604163</v>
      </c>
      <c r="M37" s="18" t="n">
        <v>398.61657436</v>
      </c>
      <c r="N37" s="20" t="n">
        <v>8.69317599</v>
      </c>
      <c r="O37" s="18" t="s">
        <v>481</v>
      </c>
      <c r="P37" s="20" t="s">
        <v>481</v>
      </c>
      <c r="Q37" s="18" t="s">
        <v>481</v>
      </c>
      <c r="R37" s="20" t="s">
        <v>481</v>
      </c>
      <c r="S37" s="18" t="s">
        <v>481</v>
      </c>
      <c r="T37" s="20" t="s">
        <v>481</v>
      </c>
      <c r="U37" s="18" t="n">
        <v>428.68639749</v>
      </c>
      <c r="V37" s="20" t="n">
        <v>10.24378551</v>
      </c>
    </row>
    <row r="38" spans="1:22">
      <c r="A38" s="15" t="s">
        <v>513</v>
      </c>
      <c r="B38" s="17" t="n">
        <v>5860</v>
      </c>
      <c r="C38" s="18">
        <f>(22.0/B38*100)</f>
        <v/>
      </c>
      <c r="D38" s="19" t="n">
        <v>5838</v>
      </c>
      <c r="E38" s="18" t="n">
        <v>507.80611806</v>
      </c>
      <c r="F38" s="20" t="n">
        <v>6.37663557</v>
      </c>
      <c r="G38" s="18" t="n">
        <v>524.32849718</v>
      </c>
      <c r="H38" s="20" t="n">
        <v>3.8959742</v>
      </c>
      <c r="I38" s="18" t="n">
        <v>536.6447207</v>
      </c>
      <c r="J38" s="20" t="n">
        <v>4.01905787</v>
      </c>
      <c r="K38" s="18" t="n">
        <v>532.89676434</v>
      </c>
      <c r="L38" s="20" t="n">
        <v>4.02106164</v>
      </c>
      <c r="M38" s="18" t="n">
        <v>484.7089518</v>
      </c>
      <c r="N38" s="20" t="n">
        <v>6.53951454</v>
      </c>
      <c r="O38" s="18" t="s">
        <v>481</v>
      </c>
      <c r="P38" s="20" t="s">
        <v>481</v>
      </c>
      <c r="Q38" s="18" t="s">
        <v>481</v>
      </c>
      <c r="R38" s="20" t="s">
        <v>481</v>
      </c>
      <c r="S38" s="18" t="s">
        <v>481</v>
      </c>
      <c r="T38" s="20" t="s">
        <v>481</v>
      </c>
      <c r="U38" s="18" t="n">
        <v>481.81048852</v>
      </c>
      <c r="V38" s="20" t="n">
        <v>8.062693169999999</v>
      </c>
    </row>
    <row r="39" spans="1:22">
      <c r="A39" s="15" t="s">
        <v>514</v>
      </c>
      <c r="B39" s="17" t="n">
        <v>5895</v>
      </c>
      <c r="C39" s="18">
        <f>(33.0/B39*100)</f>
        <v/>
      </c>
      <c r="D39" s="19" t="n">
        <v>5862</v>
      </c>
      <c r="E39" s="18" t="n">
        <v>413.91161103</v>
      </c>
      <c r="F39" s="20" t="n">
        <v>5.29118848</v>
      </c>
      <c r="G39" s="18" t="n">
        <v>415.43952423</v>
      </c>
      <c r="H39" s="20" t="n">
        <v>4.32747642</v>
      </c>
      <c r="I39" s="18" t="n">
        <v>431.03349444</v>
      </c>
      <c r="J39" s="20" t="n">
        <v>5.52958433</v>
      </c>
      <c r="K39" s="18" t="n">
        <v>438.23707834</v>
      </c>
      <c r="L39" s="20" t="n">
        <v>5.38557764</v>
      </c>
      <c r="M39" s="18" t="n">
        <v>387.11765216</v>
      </c>
      <c r="N39" s="20" t="n">
        <v>6.25137534</v>
      </c>
      <c r="O39" s="18" t="s">
        <v>481</v>
      </c>
      <c r="P39" s="20" t="s">
        <v>481</v>
      </c>
      <c r="Q39" s="18" t="s">
        <v>481</v>
      </c>
      <c r="R39" s="20" t="s">
        <v>481</v>
      </c>
      <c r="S39" s="18" t="s">
        <v>481</v>
      </c>
      <c r="T39" s="20" t="s">
        <v>481</v>
      </c>
      <c r="U39" s="18" t="n">
        <v>367.87846189</v>
      </c>
      <c r="V39" s="20" t="n">
        <v>11.1112455</v>
      </c>
    </row>
    <row r="40" spans="1:22">
      <c r="A40" s="15" t="s">
        <v>515</v>
      </c>
      <c r="B40" s="17" t="n">
        <v>14157</v>
      </c>
      <c r="C40" s="18">
        <f>(382.0/B40*100)</f>
        <v/>
      </c>
      <c r="D40" s="19" t="n">
        <v>13775</v>
      </c>
      <c r="E40" s="18" t="n">
        <v>489.22034512</v>
      </c>
      <c r="F40" s="20" t="n">
        <v>5.39416874</v>
      </c>
      <c r="G40" s="18" t="n">
        <v>487.64755609</v>
      </c>
      <c r="H40" s="20" t="n">
        <v>3.35196329</v>
      </c>
      <c r="I40" s="18" t="n">
        <v>508.90357716</v>
      </c>
      <c r="J40" s="20" t="n">
        <v>2.99283893</v>
      </c>
      <c r="K40" s="18" t="n">
        <v>502.22265183</v>
      </c>
      <c r="L40" s="20" t="n">
        <v>4.19835862</v>
      </c>
      <c r="M40" s="18" t="n">
        <v>414.04269234</v>
      </c>
      <c r="N40" s="20" t="n">
        <v>6.08916014</v>
      </c>
      <c r="O40" s="18" t="s">
        <v>481</v>
      </c>
      <c r="P40" s="20" t="s">
        <v>481</v>
      </c>
      <c r="Q40" s="18" t="s">
        <v>481</v>
      </c>
      <c r="R40" s="20" t="s">
        <v>481</v>
      </c>
      <c r="S40" s="18" t="s">
        <v>481</v>
      </c>
      <c r="T40" s="20" t="s">
        <v>481</v>
      </c>
      <c r="U40" s="18" t="n">
        <v>409.91483373</v>
      </c>
      <c r="V40" s="20" t="n">
        <v>8.38254609</v>
      </c>
    </row>
    <row r="41" spans="1:22">
      <c r="A41" s="15" t="s">
        <v>516</v>
      </c>
      <c r="B41" s="17" t="n">
        <v>5712</v>
      </c>
      <c r="C41" s="18">
        <f>(51.0/B41*100)</f>
        <v/>
      </c>
      <c r="D41" s="19" t="n">
        <v>5661</v>
      </c>
      <c r="E41" s="18" t="n">
        <v>454.08714713</v>
      </c>
      <c r="F41" s="20" t="n">
        <v>5.78970857</v>
      </c>
      <c r="G41" s="18" t="n">
        <v>459.30090922</v>
      </c>
      <c r="H41" s="20" t="n">
        <v>3.60164664</v>
      </c>
      <c r="I41" s="18" t="n">
        <v>481.20813941</v>
      </c>
      <c r="J41" s="20" t="n">
        <v>3.39116596</v>
      </c>
      <c r="K41" s="18" t="n">
        <v>488.10259628</v>
      </c>
      <c r="L41" s="20" t="n">
        <v>4.30866416</v>
      </c>
      <c r="M41" s="18" t="n">
        <v>431.51482993</v>
      </c>
      <c r="N41" s="20" t="n">
        <v>6.27770112</v>
      </c>
      <c r="O41" s="18" t="s">
        <v>481</v>
      </c>
      <c r="P41" s="20" t="s">
        <v>481</v>
      </c>
      <c r="Q41" s="18" t="n">
        <v>392.51815558</v>
      </c>
      <c r="R41" s="20" t="n">
        <v>16.89642718</v>
      </c>
      <c r="S41" s="18" t="s">
        <v>481</v>
      </c>
      <c r="T41" s="20" t="s">
        <v>481</v>
      </c>
      <c r="U41" s="18" t="n">
        <v>402.82657111</v>
      </c>
      <c r="V41" s="20" t="n">
        <v>12.15028817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352.16581875</v>
      </c>
      <c r="F45" s="20" t="n">
        <v>3.76671574</v>
      </c>
      <c r="G45" s="18" t="n">
        <v>361.21099997</v>
      </c>
      <c r="H45" s="20" t="n">
        <v>3.80053828</v>
      </c>
      <c r="I45" s="18" t="n">
        <v>368.24370036</v>
      </c>
      <c r="J45" s="20" t="n">
        <v>4.61832922</v>
      </c>
      <c r="K45" s="18" t="n">
        <v>359.3024477</v>
      </c>
      <c r="L45" s="20" t="n">
        <v>3.62113539</v>
      </c>
      <c r="M45" s="18" t="s">
        <v>481</v>
      </c>
      <c r="N45" s="20" t="s">
        <v>481</v>
      </c>
      <c r="O45" s="18" t="s">
        <v>481</v>
      </c>
      <c r="P45" s="20" t="s">
        <v>481</v>
      </c>
      <c r="Q45" s="18" t="n">
        <v>384.87199068</v>
      </c>
      <c r="R45" s="20" t="n">
        <v>45.31044093</v>
      </c>
      <c r="S45" s="18" t="n">
        <v>347.78897731</v>
      </c>
      <c r="T45" s="20" t="n">
        <v>18.3801328</v>
      </c>
      <c r="U45" s="18" t="n">
        <v>331.78891979</v>
      </c>
      <c r="V45" s="20" t="n">
        <v>7.47049428</v>
      </c>
    </row>
    <row r="46" spans="1:22">
      <c r="A46" s="15" t="s">
        <v>521</v>
      </c>
      <c r="B46" s="17" t="n">
        <v>23141</v>
      </c>
      <c r="C46" s="18">
        <f>(2000.0/B46*100)</f>
        <v/>
      </c>
      <c r="D46" s="19" t="n">
        <v>21141</v>
      </c>
      <c r="E46" s="18" t="n">
        <v>376.50948182</v>
      </c>
      <c r="F46" s="20" t="n">
        <v>4.31297966</v>
      </c>
      <c r="G46" s="18" t="n">
        <v>389.81490509</v>
      </c>
      <c r="H46" s="20" t="n">
        <v>3.40527599</v>
      </c>
      <c r="I46" s="18" t="n">
        <v>405.51701672</v>
      </c>
      <c r="J46" s="20" t="n">
        <v>4.2194363</v>
      </c>
      <c r="K46" s="18" t="n">
        <v>405.91838407</v>
      </c>
      <c r="L46" s="20" t="n">
        <v>5.67725095</v>
      </c>
      <c r="M46" s="18" t="n">
        <v>337.5417534</v>
      </c>
      <c r="N46" s="20" t="n">
        <v>3.26574895</v>
      </c>
      <c r="O46" s="18" t="s">
        <v>481</v>
      </c>
      <c r="P46" s="20" t="s">
        <v>481</v>
      </c>
      <c r="Q46" s="18" t="s">
        <v>481</v>
      </c>
      <c r="R46" s="20" t="s">
        <v>481</v>
      </c>
      <c r="S46" s="18" t="s">
        <v>481</v>
      </c>
      <c r="T46" s="20" t="s">
        <v>481</v>
      </c>
      <c r="U46" s="18" t="n">
        <v>353.07239359</v>
      </c>
      <c r="V46" s="20" t="n">
        <v>4.36228503</v>
      </c>
    </row>
    <row r="47" spans="1:22">
      <c r="A47" s="15" t="s">
        <v>522</v>
      </c>
      <c r="B47" s="17" t="n">
        <v>5928</v>
      </c>
      <c r="C47" s="18">
        <f>(276.0/B47*100)</f>
        <v/>
      </c>
      <c r="D47" s="19" t="n">
        <v>5652</v>
      </c>
      <c r="E47" s="18" t="n">
        <v>436.74878906</v>
      </c>
      <c r="F47" s="20" t="n">
        <v>5.03042507</v>
      </c>
      <c r="G47" s="18" t="n">
        <v>452.18184678</v>
      </c>
      <c r="H47" s="20" t="n">
        <v>4.60322607</v>
      </c>
      <c r="I47" s="18" t="n">
        <v>459.33458482</v>
      </c>
      <c r="J47" s="20" t="n">
        <v>4.49776055</v>
      </c>
      <c r="K47" s="18" t="n">
        <v>464.06963506</v>
      </c>
      <c r="L47" s="20" t="n">
        <v>5.41396794</v>
      </c>
      <c r="M47" s="18" t="n">
        <v>368.1951933</v>
      </c>
      <c r="N47" s="20" t="n">
        <v>6.312425</v>
      </c>
      <c r="O47" s="18" t="s">
        <v>481</v>
      </c>
      <c r="P47" s="20" t="s">
        <v>481</v>
      </c>
      <c r="Q47" s="18" t="s">
        <v>481</v>
      </c>
      <c r="R47" s="20" t="s">
        <v>481</v>
      </c>
      <c r="S47" s="18" t="s">
        <v>481</v>
      </c>
      <c r="T47" s="20" t="s">
        <v>481</v>
      </c>
      <c r="U47" s="18" t="n">
        <v>384.02496371</v>
      </c>
      <c r="V47" s="20" t="n">
        <v>7.7062519</v>
      </c>
    </row>
    <row r="48" spans="1:22">
      <c r="A48" s="15" t="s">
        <v>523</v>
      </c>
      <c r="B48" s="17" t="n">
        <v>9841</v>
      </c>
      <c r="C48" s="18">
        <f>(8.0/B48*100)</f>
        <v/>
      </c>
      <c r="D48" s="19" t="n">
        <v>9833</v>
      </c>
      <c r="E48" s="18" t="n">
        <v>528.3365863</v>
      </c>
      <c r="F48" s="20" t="n">
        <v>6.81193922</v>
      </c>
      <c r="G48" s="18" t="n">
        <v>528.25103384</v>
      </c>
      <c r="H48" s="20" t="n">
        <v>5.31132298</v>
      </c>
      <c r="I48" s="18" t="n">
        <v>541.99301022</v>
      </c>
      <c r="J48" s="20" t="n">
        <v>5.79422653</v>
      </c>
      <c r="K48" s="18" t="n">
        <v>546.37303497</v>
      </c>
      <c r="L48" s="20" t="n">
        <v>7.47105658</v>
      </c>
      <c r="M48" s="18" t="n">
        <v>484.09279329</v>
      </c>
      <c r="N48" s="20" t="n">
        <v>7.99371132</v>
      </c>
      <c r="O48" s="18" t="s">
        <v>481</v>
      </c>
      <c r="P48" s="20" t="s">
        <v>481</v>
      </c>
      <c r="Q48" s="18" t="s">
        <v>481</v>
      </c>
      <c r="R48" s="20" t="s">
        <v>481</v>
      </c>
      <c r="S48" s="18" t="s">
        <v>481</v>
      </c>
      <c r="T48" s="20" t="s">
        <v>481</v>
      </c>
      <c r="U48" s="18" t="n">
        <v>475.90382682</v>
      </c>
      <c r="V48" s="20" t="n">
        <v>22.45336401</v>
      </c>
    </row>
    <row r="49" spans="1:22">
      <c r="A49" s="15" t="s">
        <v>524</v>
      </c>
      <c r="B49" s="17" t="n">
        <v>6349</v>
      </c>
      <c r="C49" s="18">
        <f>(56.0/B49*100)</f>
        <v/>
      </c>
      <c r="D49" s="19" t="n">
        <v>6293</v>
      </c>
      <c r="E49" s="18" t="n">
        <v>392.65519928</v>
      </c>
      <c r="F49" s="20" t="n">
        <v>4.25354127</v>
      </c>
      <c r="G49" s="18" t="n">
        <v>405.66142642</v>
      </c>
      <c r="H49" s="20" t="n">
        <v>3.46048363</v>
      </c>
      <c r="I49" s="18" t="n">
        <v>425.41037681</v>
      </c>
      <c r="J49" s="20" t="n">
        <v>3.66397241</v>
      </c>
      <c r="K49" s="18" t="n">
        <v>417.34147774</v>
      </c>
      <c r="L49" s="20" t="n">
        <v>4.46691402</v>
      </c>
      <c r="M49" s="18" t="s">
        <v>481</v>
      </c>
      <c r="N49" s="20" t="s">
        <v>481</v>
      </c>
      <c r="O49" s="18" t="s">
        <v>481</v>
      </c>
      <c r="P49" s="20" t="s">
        <v>481</v>
      </c>
      <c r="Q49" s="18" t="s">
        <v>481</v>
      </c>
      <c r="R49" s="20" t="s">
        <v>481</v>
      </c>
      <c r="S49" s="18" t="n">
        <v>363.38466461</v>
      </c>
      <c r="T49" s="20" t="n">
        <v>30.39724619</v>
      </c>
      <c r="U49" s="18" t="n">
        <v>358.97504555</v>
      </c>
      <c r="V49" s="20" t="n">
        <v>8.14720831</v>
      </c>
    </row>
    <row r="50" spans="1:22">
      <c r="A50" s="15" t="s">
        <v>525</v>
      </c>
      <c r="B50" s="17" t="n">
        <v>11795</v>
      </c>
      <c r="C50" s="18">
        <f>(302.0/B50*100)</f>
        <v/>
      </c>
      <c r="D50" s="19" t="n">
        <v>11493</v>
      </c>
      <c r="E50" s="18" t="n">
        <v>360.29585374</v>
      </c>
      <c r="F50" s="20" t="n">
        <v>3.46958046</v>
      </c>
      <c r="G50" s="18" t="n">
        <v>378.53512566</v>
      </c>
      <c r="H50" s="20" t="n">
        <v>3.23419317</v>
      </c>
      <c r="I50" s="18" t="n">
        <v>400.97627492</v>
      </c>
      <c r="J50" s="20" t="n">
        <v>3.08279379</v>
      </c>
      <c r="K50" s="18" t="n">
        <v>420.37873333</v>
      </c>
      <c r="L50" s="20" t="n">
        <v>3.02814345</v>
      </c>
      <c r="M50" s="18" t="n">
        <v>347.83550743</v>
      </c>
      <c r="N50" s="20" t="n">
        <v>9.218126939999999</v>
      </c>
      <c r="O50" s="18" t="s">
        <v>481</v>
      </c>
      <c r="P50" s="20" t="s">
        <v>481</v>
      </c>
      <c r="Q50" s="18" t="s">
        <v>481</v>
      </c>
      <c r="R50" s="20" t="s">
        <v>481</v>
      </c>
      <c r="S50" s="18" t="s">
        <v>481</v>
      </c>
      <c r="T50" s="20" t="s">
        <v>481</v>
      </c>
      <c r="U50" s="18" t="n">
        <v>332.6698973</v>
      </c>
      <c r="V50" s="20" t="n">
        <v>9.259676389999999</v>
      </c>
    </row>
    <row r="51" spans="1:22">
      <c r="A51" s="15" t="s">
        <v>526</v>
      </c>
      <c r="B51" s="17" t="n">
        <v>6866</v>
      </c>
      <c r="C51" s="18">
        <f>(113.0/B51*100)</f>
        <v/>
      </c>
      <c r="D51" s="19" t="n">
        <v>6753</v>
      </c>
      <c r="E51" s="18" t="n">
        <v>391.62419591</v>
      </c>
      <c r="F51" s="20" t="n">
        <v>3.19012942</v>
      </c>
      <c r="G51" s="18" t="n">
        <v>408.1456143</v>
      </c>
      <c r="H51" s="20" t="n">
        <v>3.48561274</v>
      </c>
      <c r="I51" s="18" t="n">
        <v>418.04443903</v>
      </c>
      <c r="J51" s="20" t="n">
        <v>4.13923836</v>
      </c>
      <c r="K51" s="18" t="n">
        <v>411.55418683</v>
      </c>
      <c r="L51" s="20" t="n">
        <v>4.83350331</v>
      </c>
      <c r="M51" s="18" t="n">
        <v>373.93188865</v>
      </c>
      <c r="N51" s="20" t="n">
        <v>6.27375186</v>
      </c>
      <c r="O51" s="18" t="s">
        <v>481</v>
      </c>
      <c r="P51" s="20" t="s">
        <v>481</v>
      </c>
      <c r="Q51" s="18" t="n">
        <v>380.5422133</v>
      </c>
      <c r="R51" s="20" t="n">
        <v>4.31283207</v>
      </c>
      <c r="S51" s="18" t="s">
        <v>481</v>
      </c>
      <c r="T51" s="20" t="s">
        <v>481</v>
      </c>
      <c r="U51" s="18" t="n">
        <v>373.31712566</v>
      </c>
      <c r="V51" s="20" t="n">
        <v>6.74927206</v>
      </c>
    </row>
    <row r="52" spans="1:22">
      <c r="A52" s="15" t="s">
        <v>527</v>
      </c>
      <c r="B52" s="17" t="n">
        <v>5809</v>
      </c>
      <c r="C52" s="18">
        <f>(94.0/B52*100)</f>
        <v/>
      </c>
      <c r="D52" s="19" t="n">
        <v>5715</v>
      </c>
      <c r="E52" s="18" t="n">
        <v>471.4376348</v>
      </c>
      <c r="F52" s="20" t="n">
        <v>4.46627855</v>
      </c>
      <c r="G52" s="18" t="n">
        <v>467.42003569</v>
      </c>
      <c r="H52" s="20" t="n">
        <v>3.42086733</v>
      </c>
      <c r="I52" s="18" t="n">
        <v>476.17704223</v>
      </c>
      <c r="J52" s="20" t="n">
        <v>4.03866578</v>
      </c>
      <c r="K52" s="18" t="n">
        <v>480.63420778</v>
      </c>
      <c r="L52" s="20" t="n">
        <v>3.73153007</v>
      </c>
      <c r="M52" s="18" t="n">
        <v>396.92682724</v>
      </c>
      <c r="N52" s="20" t="n">
        <v>5.74616255</v>
      </c>
      <c r="O52" s="18" t="s">
        <v>481</v>
      </c>
      <c r="P52" s="20" t="s">
        <v>481</v>
      </c>
      <c r="Q52" s="18" t="s">
        <v>481</v>
      </c>
      <c r="R52" s="20" t="s">
        <v>481</v>
      </c>
      <c r="S52" s="18" t="s">
        <v>481</v>
      </c>
      <c r="T52" s="20" t="s">
        <v>481</v>
      </c>
      <c r="U52" s="18" t="n">
        <v>421.65881499</v>
      </c>
      <c r="V52" s="20" t="n">
        <v>7.76566063</v>
      </c>
    </row>
    <row r="53" spans="1:22">
      <c r="A53" s="15" t="s">
        <v>528</v>
      </c>
      <c r="B53" s="17" t="n">
        <v>5571</v>
      </c>
      <c r="C53" s="18">
        <f>(101.0/B53*100)</f>
        <v/>
      </c>
      <c r="D53" s="19" t="n">
        <v>5470</v>
      </c>
      <c r="E53" s="18" t="n">
        <v>422.1818491</v>
      </c>
      <c r="F53" s="20" t="n">
        <v>3.74005334</v>
      </c>
      <c r="G53" s="18" t="n">
        <v>432.88229923</v>
      </c>
      <c r="H53" s="20" t="n">
        <v>3.22022292</v>
      </c>
      <c r="I53" s="18" t="n">
        <v>451.72496883</v>
      </c>
      <c r="J53" s="20" t="n">
        <v>2.82824996</v>
      </c>
      <c r="K53" s="18" t="n">
        <v>459.76954471</v>
      </c>
      <c r="L53" s="20" t="n">
        <v>3.33158474</v>
      </c>
      <c r="M53" s="18" t="n">
        <v>381.39321237</v>
      </c>
      <c r="N53" s="20" t="n">
        <v>6.31804133</v>
      </c>
      <c r="O53" s="18" t="s">
        <v>481</v>
      </c>
      <c r="P53" s="20" t="s">
        <v>481</v>
      </c>
      <c r="Q53" s="18" t="s">
        <v>481</v>
      </c>
      <c r="R53" s="20" t="s">
        <v>481</v>
      </c>
      <c r="S53" s="18" t="s">
        <v>481</v>
      </c>
      <c r="T53" s="20" t="s">
        <v>481</v>
      </c>
      <c r="U53" s="18" t="n">
        <v>375.48310301</v>
      </c>
      <c r="V53" s="20" t="n">
        <v>6.72216115</v>
      </c>
    </row>
    <row r="54" spans="1:22">
      <c r="A54" s="15" t="s">
        <v>529</v>
      </c>
      <c r="B54" s="17" t="n">
        <v>4740</v>
      </c>
      <c r="C54" s="18">
        <f>(362.0/B54*100)</f>
        <v/>
      </c>
      <c r="D54" s="19" t="n">
        <v>4378</v>
      </c>
      <c r="E54" s="18" t="n">
        <v>322.0266806</v>
      </c>
      <c r="F54" s="20" t="n">
        <v>6.21841901</v>
      </c>
      <c r="G54" s="18" t="n">
        <v>334.51360295</v>
      </c>
      <c r="H54" s="20" t="n">
        <v>4.40547531</v>
      </c>
      <c r="I54" s="18" t="n">
        <v>341.72832265</v>
      </c>
      <c r="J54" s="20" t="n">
        <v>3.70440881</v>
      </c>
      <c r="K54" s="18" t="n">
        <v>344.27088688</v>
      </c>
      <c r="L54" s="20" t="n">
        <v>3.6040795</v>
      </c>
      <c r="M54" s="18" t="n">
        <v>282.45388762</v>
      </c>
      <c r="N54" s="20" t="n">
        <v>5.79499154</v>
      </c>
      <c r="O54" s="18" t="s">
        <v>481</v>
      </c>
      <c r="P54" s="20" t="s">
        <v>481</v>
      </c>
      <c r="Q54" s="18" t="s">
        <v>481</v>
      </c>
      <c r="R54" s="20" t="s">
        <v>481</v>
      </c>
      <c r="S54" s="18" t="s">
        <v>481</v>
      </c>
      <c r="T54" s="20" t="s">
        <v>481</v>
      </c>
      <c r="U54" s="18" t="n">
        <v>283.09927523</v>
      </c>
      <c r="V54" s="20" t="n">
        <v>5.03597146</v>
      </c>
    </row>
    <row r="55" spans="1:22">
      <c r="A55" s="15" t="s">
        <v>530</v>
      </c>
      <c r="B55" s="17" t="n">
        <v>5316</v>
      </c>
      <c r="C55" s="18">
        <f>(22.0/B55*100)</f>
        <v/>
      </c>
      <c r="D55" s="19" t="n">
        <v>5294</v>
      </c>
      <c r="E55" s="18" t="n">
        <v>376.71209377</v>
      </c>
      <c r="F55" s="20" t="n">
        <v>6.88374773</v>
      </c>
      <c r="G55" s="18" t="n">
        <v>394.62473782</v>
      </c>
      <c r="H55" s="20" t="n">
        <v>3.9079416</v>
      </c>
      <c r="I55" s="18" t="n">
        <v>408.22174704</v>
      </c>
      <c r="J55" s="20" t="n">
        <v>3.16735965</v>
      </c>
      <c r="K55" s="18" t="n">
        <v>428.26942312</v>
      </c>
      <c r="L55" s="20" t="n">
        <v>3.73953502</v>
      </c>
      <c r="M55" s="18" t="s">
        <v>481</v>
      </c>
      <c r="N55" s="20" t="s">
        <v>481</v>
      </c>
      <c r="O55" s="18" t="s">
        <v>481</v>
      </c>
      <c r="P55" s="20" t="s">
        <v>481</v>
      </c>
      <c r="Q55" s="18" t="s">
        <v>481</v>
      </c>
      <c r="R55" s="20" t="s">
        <v>481</v>
      </c>
      <c r="S55" s="18" t="n">
        <v>341.27809969</v>
      </c>
      <c r="T55" s="20" t="n">
        <v>26.5187265</v>
      </c>
      <c r="U55" s="18" t="n">
        <v>289.80314477</v>
      </c>
      <c r="V55" s="20" t="n">
        <v>8.8474054</v>
      </c>
    </row>
    <row r="56" spans="1:22">
      <c r="A56" s="15" t="s">
        <v>531</v>
      </c>
      <c r="B56" s="17" t="n">
        <v>5359</v>
      </c>
      <c r="C56" s="18">
        <f>(77.0/B56*100)</f>
        <v/>
      </c>
      <c r="D56" s="19" t="n">
        <v>5282</v>
      </c>
      <c r="E56" s="18" t="n">
        <v>547.39802995</v>
      </c>
      <c r="F56" s="20" t="n">
        <v>6.90171149</v>
      </c>
      <c r="G56" s="18" t="n">
        <v>547.93168542</v>
      </c>
      <c r="H56" s="20" t="n">
        <v>4.8323522</v>
      </c>
      <c r="I56" s="18" t="n">
        <v>565.61884058</v>
      </c>
      <c r="J56" s="20" t="n">
        <v>3.62135143</v>
      </c>
      <c r="K56" s="18" t="n">
        <v>568.53947235</v>
      </c>
      <c r="L56" s="20" t="n">
        <v>5.72580449</v>
      </c>
      <c r="M56" s="18" t="n">
        <v>522.89956135</v>
      </c>
      <c r="N56" s="20" t="n">
        <v>3.32033569</v>
      </c>
      <c r="O56" s="18" t="s">
        <v>481</v>
      </c>
      <c r="P56" s="20" t="s">
        <v>481</v>
      </c>
      <c r="Q56" s="18" t="s">
        <v>481</v>
      </c>
      <c r="R56" s="20" t="s">
        <v>481</v>
      </c>
      <c r="S56" s="18" t="s">
        <v>481</v>
      </c>
      <c r="T56" s="20" t="s">
        <v>481</v>
      </c>
      <c r="U56" s="18" t="n">
        <v>507.59410479</v>
      </c>
      <c r="V56" s="20" t="n">
        <v>18.13779308</v>
      </c>
    </row>
    <row r="57" spans="1:22">
      <c r="A57" s="15" t="s">
        <v>532</v>
      </c>
      <c r="B57" s="17" t="n">
        <v>6513</v>
      </c>
      <c r="C57" s="18">
        <f>(0.0/B57*100)</f>
        <v/>
      </c>
      <c r="D57" s="19" t="n">
        <v>6513</v>
      </c>
      <c r="E57" s="18" t="n">
        <v>377.4665953</v>
      </c>
      <c r="F57" s="20" t="n">
        <v>4.285435</v>
      </c>
      <c r="G57" s="18" t="n">
        <v>385.19689741</v>
      </c>
      <c r="H57" s="20" t="n">
        <v>3.22844673</v>
      </c>
      <c r="I57" s="18" t="n">
        <v>399.52980884</v>
      </c>
      <c r="J57" s="20" t="n">
        <v>4.40408248</v>
      </c>
      <c r="K57" s="18" t="n">
        <v>382.04335448</v>
      </c>
      <c r="L57" s="20" t="n">
        <v>4.8276623</v>
      </c>
      <c r="M57" s="18" t="s">
        <v>481</v>
      </c>
      <c r="N57" s="20" t="s">
        <v>481</v>
      </c>
      <c r="O57" s="18" t="s">
        <v>481</v>
      </c>
      <c r="P57" s="20" t="s">
        <v>481</v>
      </c>
      <c r="Q57" s="18" t="s">
        <v>481</v>
      </c>
      <c r="R57" s="20" t="s">
        <v>481</v>
      </c>
      <c r="S57" s="18" t="n">
        <v>314.05925472</v>
      </c>
      <c r="T57" s="20" t="n">
        <v>21.21543124</v>
      </c>
      <c r="U57" s="18" t="n">
        <v>366.63345321</v>
      </c>
      <c r="V57" s="20" t="n">
        <v>12.40022863</v>
      </c>
    </row>
    <row r="58" spans="1:22">
      <c r="A58" s="15" t="s">
        <v>533</v>
      </c>
      <c r="B58" s="17" t="n">
        <v>7267</v>
      </c>
      <c r="C58" s="18">
        <f>(10.0/B58*100)</f>
        <v/>
      </c>
      <c r="D58" s="19" t="n">
        <v>7257</v>
      </c>
      <c r="E58" s="18" t="n">
        <v>361.35654682</v>
      </c>
      <c r="F58" s="20" t="n">
        <v>4.2347241</v>
      </c>
      <c r="G58" s="18" t="n">
        <v>375.43824319</v>
      </c>
      <c r="H58" s="20" t="n">
        <v>3.46338318</v>
      </c>
      <c r="I58" s="18" t="n">
        <v>387.81874554</v>
      </c>
      <c r="J58" s="20" t="n">
        <v>3.37077975</v>
      </c>
      <c r="K58" s="18" t="n">
        <v>396.15240718</v>
      </c>
      <c r="L58" s="20" t="n">
        <v>3.57669225</v>
      </c>
      <c r="M58" s="18" t="s">
        <v>481</v>
      </c>
      <c r="N58" s="20" t="s">
        <v>481</v>
      </c>
      <c r="O58" s="18" t="s">
        <v>481</v>
      </c>
      <c r="P58" s="20" t="s">
        <v>481</v>
      </c>
      <c r="Q58" s="18" t="s">
        <v>481</v>
      </c>
      <c r="R58" s="20" t="s">
        <v>481</v>
      </c>
      <c r="S58" s="18" t="n">
        <v>302.89237119</v>
      </c>
      <c r="T58" s="20" t="n">
        <v>24.59828959</v>
      </c>
      <c r="U58" s="18" t="n">
        <v>305.0381986</v>
      </c>
      <c r="V58" s="20" t="n">
        <v>17.58822666</v>
      </c>
    </row>
    <row r="59" spans="1:22">
      <c r="A59" s="15" t="s">
        <v>534</v>
      </c>
      <c r="B59" s="17" t="n">
        <v>4826</v>
      </c>
      <c r="C59" s="18">
        <f>(26.0/B59*100)</f>
        <v/>
      </c>
      <c r="D59" s="19" t="n">
        <v>4800</v>
      </c>
      <c r="E59" s="18" t="n">
        <v>337.0840013</v>
      </c>
      <c r="F59" s="20" t="n">
        <v>2.99710019</v>
      </c>
      <c r="G59" s="18" t="n">
        <v>368.85216477</v>
      </c>
      <c r="H59" s="20" t="n">
        <v>3.09752989</v>
      </c>
      <c r="I59" s="18" t="n">
        <v>379.59731313</v>
      </c>
      <c r="J59" s="20" t="n">
        <v>3.48964903</v>
      </c>
      <c r="K59" s="18" t="n">
        <v>380.0653927</v>
      </c>
      <c r="L59" s="20" t="n">
        <v>3.06860504</v>
      </c>
      <c r="M59" s="18" t="s">
        <v>481</v>
      </c>
      <c r="N59" s="20" t="s">
        <v>481</v>
      </c>
      <c r="O59" s="18" t="s">
        <v>481</v>
      </c>
      <c r="P59" s="20" t="s">
        <v>481</v>
      </c>
      <c r="Q59" s="18" t="n">
        <v>245.7972</v>
      </c>
      <c r="R59" s="20" t="n">
        <v>32.70483303</v>
      </c>
      <c r="S59" s="18" t="n">
        <v>309.63362206</v>
      </c>
      <c r="T59" s="20" t="n">
        <v>19.570614</v>
      </c>
      <c r="U59" s="18" t="n">
        <v>286.43699154</v>
      </c>
      <c r="V59" s="20" t="n">
        <v>6.83338423</v>
      </c>
    </row>
    <row r="60" spans="1:22">
      <c r="A60" s="15" t="s">
        <v>535</v>
      </c>
      <c r="B60" s="17" t="n">
        <v>4546</v>
      </c>
      <c r="C60" s="18">
        <f>(15.0/B60*100)</f>
        <v/>
      </c>
      <c r="D60" s="19" t="n">
        <v>4531</v>
      </c>
      <c r="E60" s="18" t="n">
        <v>359.71977748</v>
      </c>
      <c r="F60" s="20" t="n">
        <v>5.93316422</v>
      </c>
      <c r="G60" s="18" t="n">
        <v>390.90302567</v>
      </c>
      <c r="H60" s="20" t="n">
        <v>5.01896629</v>
      </c>
      <c r="I60" s="18" t="n">
        <v>400.89699081</v>
      </c>
      <c r="J60" s="20" t="n">
        <v>4.97331026</v>
      </c>
      <c r="K60" s="18" t="n">
        <v>413.28834035</v>
      </c>
      <c r="L60" s="20" t="n">
        <v>4.82926708</v>
      </c>
      <c r="M60" s="18" t="s">
        <v>481</v>
      </c>
      <c r="N60" s="20" t="s">
        <v>481</v>
      </c>
      <c r="O60" s="18" t="s">
        <v>481</v>
      </c>
      <c r="P60" s="20" t="s">
        <v>481</v>
      </c>
      <c r="Q60" s="18" t="s">
        <v>481</v>
      </c>
      <c r="R60" s="20" t="s">
        <v>481</v>
      </c>
      <c r="S60" s="18" t="n">
        <v>351.45276945</v>
      </c>
      <c r="T60" s="20" t="n">
        <v>26.88790976</v>
      </c>
      <c r="U60" s="18" t="n">
        <v>369.25607995</v>
      </c>
      <c r="V60" s="20" t="n">
        <v>11.58943128</v>
      </c>
    </row>
    <row r="61" spans="1:22">
      <c r="A61" s="15" t="s">
        <v>536</v>
      </c>
      <c r="B61" s="17" t="n">
        <v>6525</v>
      </c>
      <c r="C61" s="18">
        <f>(163.0/B61*100)</f>
        <v/>
      </c>
      <c r="D61" s="19" t="n">
        <v>6362</v>
      </c>
      <c r="E61" s="18" t="n">
        <v>474.97104033</v>
      </c>
      <c r="F61" s="20" t="n">
        <v>3.94761554</v>
      </c>
      <c r="G61" s="18" t="n">
        <v>473.4327434</v>
      </c>
      <c r="H61" s="20" t="n">
        <v>3.12539317</v>
      </c>
      <c r="I61" s="18" t="n">
        <v>486.78926616</v>
      </c>
      <c r="J61" s="20" t="n">
        <v>2.88994267</v>
      </c>
      <c r="K61" s="18" t="n">
        <v>495.52289285</v>
      </c>
      <c r="L61" s="20" t="n">
        <v>4.08147095</v>
      </c>
      <c r="M61" s="18" t="n">
        <v>410.6859362</v>
      </c>
      <c r="N61" s="20" t="n">
        <v>8.40654574</v>
      </c>
      <c r="O61" s="18" t="s">
        <v>481</v>
      </c>
      <c r="P61" s="20" t="s">
        <v>481</v>
      </c>
      <c r="Q61" s="18" t="s">
        <v>481</v>
      </c>
      <c r="R61" s="20" t="s">
        <v>481</v>
      </c>
      <c r="S61" s="18" t="s">
        <v>481</v>
      </c>
      <c r="T61" s="20" t="s">
        <v>481</v>
      </c>
      <c r="U61" s="18" t="n">
        <v>427.5232604</v>
      </c>
      <c r="V61" s="20" t="n">
        <v>9.816906510000001</v>
      </c>
    </row>
    <row r="62" spans="1:22">
      <c r="A62" s="15" t="s">
        <v>537</v>
      </c>
      <c r="B62" s="17" t="n">
        <v>4476</v>
      </c>
      <c r="C62" s="18">
        <f>(3.0/B62*100)</f>
        <v/>
      </c>
      <c r="D62" s="19" t="n">
        <v>4473</v>
      </c>
      <c r="E62" s="18" t="n">
        <v>548.86011802</v>
      </c>
      <c r="F62" s="20" t="n">
        <v>5.24423285</v>
      </c>
      <c r="G62" s="18" t="n">
        <v>543.24693997</v>
      </c>
      <c r="H62" s="20" t="n">
        <v>2.07434081</v>
      </c>
      <c r="I62" s="18" t="n">
        <v>548.72757573</v>
      </c>
      <c r="J62" s="20" t="n">
        <v>2.36564511</v>
      </c>
      <c r="K62" s="18" t="n">
        <v>550.9066003200001</v>
      </c>
      <c r="L62" s="20" t="n">
        <v>3.87522133</v>
      </c>
      <c r="M62" s="18" t="n">
        <v>526.4345921</v>
      </c>
      <c r="N62" s="20" t="n">
        <v>4.54256942</v>
      </c>
      <c r="O62" s="18" t="s">
        <v>481</v>
      </c>
      <c r="P62" s="20" t="s">
        <v>481</v>
      </c>
      <c r="Q62" s="18" t="s">
        <v>481</v>
      </c>
      <c r="R62" s="20" t="s">
        <v>481</v>
      </c>
      <c r="S62" s="18" t="s">
        <v>481</v>
      </c>
      <c r="T62" s="20" t="s">
        <v>481</v>
      </c>
      <c r="U62" s="18" t="n">
        <v>516.21441715</v>
      </c>
      <c r="V62" s="20" t="n">
        <v>24.5838425</v>
      </c>
    </row>
    <row r="63" spans="1:22">
      <c r="A63" s="15" t="s">
        <v>538</v>
      </c>
      <c r="B63" s="17" t="n">
        <v>5324</v>
      </c>
      <c r="C63" s="18">
        <f>(13.0/B63*100)</f>
        <v/>
      </c>
      <c r="D63" s="19" t="n">
        <v>5311</v>
      </c>
      <c r="E63" s="18" t="n">
        <v>351.99522133</v>
      </c>
      <c r="F63" s="20" t="n">
        <v>4.73908995</v>
      </c>
      <c r="G63" s="18" t="n">
        <v>365.58167515</v>
      </c>
      <c r="H63" s="20" t="n">
        <v>3.45899497</v>
      </c>
      <c r="I63" s="18" t="n">
        <v>379.85970675</v>
      </c>
      <c r="J63" s="20" t="n">
        <v>3.04263947</v>
      </c>
      <c r="K63" s="18" t="n">
        <v>389.51702472</v>
      </c>
      <c r="L63" s="20" t="n">
        <v>3.86050238</v>
      </c>
      <c r="M63" s="18" t="s">
        <v>481</v>
      </c>
      <c r="N63" s="20" t="s">
        <v>481</v>
      </c>
      <c r="O63" s="18" t="s">
        <v>481</v>
      </c>
      <c r="P63" s="20" t="s">
        <v>481</v>
      </c>
      <c r="Q63" s="18" t="s">
        <v>481</v>
      </c>
      <c r="R63" s="20" t="s">
        <v>481</v>
      </c>
      <c r="S63" s="18" t="n">
        <v>287.17292752</v>
      </c>
      <c r="T63" s="20" t="n">
        <v>37.95155016</v>
      </c>
      <c r="U63" s="18" t="n">
        <v>337.96548051</v>
      </c>
      <c r="V63" s="20" t="n">
        <v>6.84641539</v>
      </c>
    </row>
    <row r="64" spans="1:22">
      <c r="A64" s="15" t="s">
        <v>539</v>
      </c>
      <c r="B64" s="17" t="n">
        <v>3634</v>
      </c>
      <c r="C64" s="18">
        <f>(3.0/B64*100)</f>
        <v/>
      </c>
      <c r="D64" s="19" t="n">
        <v>3631</v>
      </c>
      <c r="E64" s="18" t="n">
        <v>434.44408405</v>
      </c>
      <c r="F64" s="20" t="n">
        <v>7.85784265</v>
      </c>
      <c r="G64" s="18" t="n">
        <v>470.18325139</v>
      </c>
      <c r="H64" s="20" t="n">
        <v>3.88407429</v>
      </c>
      <c r="I64" s="18" t="n">
        <v>495.62683258</v>
      </c>
      <c r="J64" s="20" t="n">
        <v>2.84796835</v>
      </c>
      <c r="K64" s="18" t="n">
        <v>500.90401648</v>
      </c>
      <c r="L64" s="20" t="n">
        <v>3.17445075</v>
      </c>
      <c r="M64" s="18" t="s">
        <v>481</v>
      </c>
      <c r="N64" s="20" t="s">
        <v>481</v>
      </c>
      <c r="O64" s="18" t="s">
        <v>481</v>
      </c>
      <c r="P64" s="20" t="s">
        <v>481</v>
      </c>
      <c r="Q64" s="18" t="s">
        <v>481</v>
      </c>
      <c r="R64" s="20" t="s">
        <v>481</v>
      </c>
      <c r="S64" s="18" t="n">
        <v>237.2429</v>
      </c>
      <c r="T64" s="20" t="n">
        <v>32.13481574</v>
      </c>
      <c r="U64" s="18" t="n">
        <v>319.20583379</v>
      </c>
      <c r="V64" s="20" t="n">
        <v>11.5754984</v>
      </c>
    </row>
    <row r="65" spans="1:22">
      <c r="A65" s="15" t="s">
        <v>540</v>
      </c>
      <c r="B65" s="17" t="n">
        <v>5325</v>
      </c>
      <c r="C65" s="18">
        <f>(14.0/B65*100)</f>
        <v/>
      </c>
      <c r="D65" s="19" t="n">
        <v>5311</v>
      </c>
      <c r="E65" s="18" t="n">
        <v>391.58148954</v>
      </c>
      <c r="F65" s="20" t="n">
        <v>4.62577905</v>
      </c>
      <c r="G65" s="18" t="n">
        <v>413.1842854</v>
      </c>
      <c r="H65" s="20" t="n">
        <v>3.48655665</v>
      </c>
      <c r="I65" s="18" t="n">
        <v>434.98738649</v>
      </c>
      <c r="J65" s="20" t="n">
        <v>3.27017437</v>
      </c>
      <c r="K65" s="18" t="n">
        <v>440.75798668</v>
      </c>
      <c r="L65" s="20" t="n">
        <v>4.17678556</v>
      </c>
      <c r="M65" s="18" t="s">
        <v>481</v>
      </c>
      <c r="N65" s="20" t="s">
        <v>481</v>
      </c>
      <c r="O65" s="18" t="s">
        <v>481</v>
      </c>
      <c r="P65" s="20" t="s">
        <v>481</v>
      </c>
      <c r="Q65" s="18" t="n">
        <v>380.9286176</v>
      </c>
      <c r="R65" s="20" t="n">
        <v>29.28600946</v>
      </c>
      <c r="S65" s="18" t="s">
        <v>481</v>
      </c>
      <c r="T65" s="20" t="s">
        <v>481</v>
      </c>
      <c r="U65" s="18" t="n">
        <v>328.39435288</v>
      </c>
      <c r="V65" s="20" t="n">
        <v>7.83514476</v>
      </c>
    </row>
    <row r="66" spans="1:22">
      <c r="A66" s="15" t="s">
        <v>541</v>
      </c>
      <c r="B66" s="17" t="n">
        <v>5665</v>
      </c>
      <c r="C66" s="18">
        <f>(85.0/B66*100)</f>
        <v/>
      </c>
      <c r="D66" s="19" t="n">
        <v>5580</v>
      </c>
      <c r="E66" s="18" t="n">
        <v>432.70134869</v>
      </c>
      <c r="F66" s="20" t="n">
        <v>3.58477549</v>
      </c>
      <c r="G66" s="18" t="n">
        <v>428.46514485</v>
      </c>
      <c r="H66" s="20" t="n">
        <v>2.61429374</v>
      </c>
      <c r="I66" s="18" t="n">
        <v>426.20652968</v>
      </c>
      <c r="J66" s="20" t="n">
        <v>2.5892323</v>
      </c>
      <c r="K66" s="18" t="n">
        <v>432.45265216</v>
      </c>
      <c r="L66" s="20" t="n">
        <v>3.9038932</v>
      </c>
      <c r="M66" s="18" t="n">
        <v>373.42163203</v>
      </c>
      <c r="N66" s="20" t="n">
        <v>4.9087168</v>
      </c>
      <c r="O66" s="18" t="s">
        <v>481</v>
      </c>
      <c r="P66" s="20" t="s">
        <v>481</v>
      </c>
      <c r="Q66" s="18" t="s">
        <v>481</v>
      </c>
      <c r="R66" s="20" t="s">
        <v>481</v>
      </c>
      <c r="S66" s="18" t="s">
        <v>481</v>
      </c>
      <c r="T66" s="20" t="s">
        <v>481</v>
      </c>
      <c r="U66" s="18" t="n">
        <v>365.26956086</v>
      </c>
      <c r="V66" s="20" t="n">
        <v>6.20651466</v>
      </c>
    </row>
    <row r="67" spans="1:22">
      <c r="A67" s="15" t="s">
        <v>542</v>
      </c>
      <c r="B67" s="17" t="n">
        <v>6971</v>
      </c>
      <c r="C67" s="18">
        <f>(648.0/B67*100)</f>
        <v/>
      </c>
      <c r="D67" s="19" t="n">
        <v>6323</v>
      </c>
      <c r="E67" s="18" t="n">
        <v>404.13404071</v>
      </c>
      <c r="F67" s="20" t="n">
        <v>4.48754406</v>
      </c>
      <c r="G67" s="18" t="n">
        <v>396.69358735</v>
      </c>
      <c r="H67" s="20" t="n">
        <v>3.41726801</v>
      </c>
      <c r="I67" s="18" t="n">
        <v>397.21370553</v>
      </c>
      <c r="J67" s="20" t="n">
        <v>3.27836777</v>
      </c>
      <c r="K67" s="18" t="n">
        <v>391.57163895</v>
      </c>
      <c r="L67" s="20" t="n">
        <v>4.37985793</v>
      </c>
      <c r="M67" s="18" t="n">
        <v>364.05724914</v>
      </c>
      <c r="N67" s="20" t="n">
        <v>8.02751567</v>
      </c>
      <c r="O67" s="18" t="s">
        <v>481</v>
      </c>
      <c r="P67" s="20" t="s">
        <v>481</v>
      </c>
      <c r="Q67" s="18" t="s">
        <v>481</v>
      </c>
      <c r="R67" s="20" t="s">
        <v>481</v>
      </c>
      <c r="S67" s="18" t="s">
        <v>481</v>
      </c>
      <c r="T67" s="20" t="s">
        <v>481</v>
      </c>
      <c r="U67" s="18" t="n">
        <v>338.62755288</v>
      </c>
      <c r="V67" s="20" t="n">
        <v>8.59797809</v>
      </c>
    </row>
    <row r="68" spans="1:22">
      <c r="A68" s="15" t="s">
        <v>543</v>
      </c>
      <c r="B68" s="17" t="n">
        <v>12083</v>
      </c>
      <c r="C68" s="18">
        <f>(31.0/B68*100)</f>
        <v/>
      </c>
      <c r="D68" s="19" t="n">
        <v>12052</v>
      </c>
      <c r="E68" s="18" t="n">
        <v>381.21773853</v>
      </c>
      <c r="F68" s="20" t="n">
        <v>3.82246173</v>
      </c>
      <c r="G68" s="18" t="n">
        <v>399.9849851</v>
      </c>
      <c r="H68" s="20" t="n">
        <v>2.46445331</v>
      </c>
      <c r="I68" s="18" t="n">
        <v>426.23964754</v>
      </c>
      <c r="J68" s="20" t="n">
        <v>2.29020749</v>
      </c>
      <c r="K68" s="18" t="n">
        <v>431.80638829</v>
      </c>
      <c r="L68" s="20" t="n">
        <v>2.3054821</v>
      </c>
      <c r="M68" s="18" t="n">
        <v>349.12867874</v>
      </c>
      <c r="N68" s="20" t="n">
        <v>2.92799251</v>
      </c>
      <c r="O68" s="18" t="s">
        <v>481</v>
      </c>
      <c r="P68" s="20" t="s">
        <v>481</v>
      </c>
      <c r="Q68" s="18" t="s">
        <v>481</v>
      </c>
      <c r="R68" s="20" t="s">
        <v>481</v>
      </c>
      <c r="S68" s="18" t="s">
        <v>481</v>
      </c>
      <c r="T68" s="20" t="s">
        <v>481</v>
      </c>
      <c r="U68" s="18" t="n">
        <v>359.25943566</v>
      </c>
      <c r="V68" s="20" t="n">
        <v>4.16810718</v>
      </c>
    </row>
    <row r="69" spans="1:22">
      <c r="A69" s="15" t="s">
        <v>544</v>
      </c>
      <c r="B69" s="17" t="n">
        <v>4876</v>
      </c>
      <c r="C69" s="18">
        <f>(0.0/B69*100)</f>
        <v/>
      </c>
      <c r="D69" s="19" t="n">
        <v>4876</v>
      </c>
      <c r="E69" s="18" t="n">
        <v>436.88710403</v>
      </c>
      <c r="F69" s="20" t="n">
        <v>4.00411614</v>
      </c>
      <c r="G69" s="18" t="n">
        <v>450.22607016</v>
      </c>
      <c r="H69" s="20" t="n">
        <v>4.57989448</v>
      </c>
      <c r="I69" s="18" t="n">
        <v>449.97998777</v>
      </c>
      <c r="J69" s="20" t="n">
        <v>5.70270301</v>
      </c>
      <c r="K69" s="18" t="n">
        <v>437.84020653</v>
      </c>
      <c r="L69" s="20" t="n">
        <v>6.02375692</v>
      </c>
      <c r="M69" s="18" t="s">
        <v>481</v>
      </c>
      <c r="N69" s="20" t="s">
        <v>481</v>
      </c>
      <c r="O69" s="18" t="s">
        <v>481</v>
      </c>
      <c r="P69" s="20" t="s">
        <v>481</v>
      </c>
      <c r="Q69" s="18" t="s">
        <v>481</v>
      </c>
      <c r="R69" s="20" t="s">
        <v>481</v>
      </c>
      <c r="S69" s="18" t="s">
        <v>481</v>
      </c>
      <c r="T69" s="20" t="s">
        <v>481</v>
      </c>
      <c r="U69" s="18" t="n">
        <v>415.92161568</v>
      </c>
      <c r="V69" s="20" t="n">
        <v>36.60190912</v>
      </c>
    </row>
    <row r="70" spans="1:22">
      <c r="A70" s="15" t="s">
        <v>545</v>
      </c>
      <c r="B70" s="17" t="n">
        <v>6036</v>
      </c>
      <c r="C70" s="18">
        <f>(223.0/B70*100)</f>
        <v/>
      </c>
      <c r="D70" s="19" t="n">
        <v>5813</v>
      </c>
      <c r="E70" s="18" t="n">
        <v>485.53513959</v>
      </c>
      <c r="F70" s="20" t="n">
        <v>5.40433463</v>
      </c>
      <c r="G70" s="18" t="n">
        <v>496.23556985</v>
      </c>
      <c r="H70" s="20" t="n">
        <v>3.79052608</v>
      </c>
      <c r="I70" s="18" t="n">
        <v>498.60525129</v>
      </c>
      <c r="J70" s="20" t="n">
        <v>3.53795421</v>
      </c>
      <c r="K70" s="18" t="n">
        <v>512.20132255</v>
      </c>
      <c r="L70" s="20" t="n">
        <v>4.68388021</v>
      </c>
      <c r="M70" s="18" t="n">
        <v>453.96563007</v>
      </c>
      <c r="N70" s="20" t="n">
        <v>8.59509132</v>
      </c>
      <c r="O70" s="18" t="s">
        <v>481</v>
      </c>
      <c r="P70" s="20" t="s">
        <v>481</v>
      </c>
      <c r="Q70" s="18" t="s">
        <v>481</v>
      </c>
      <c r="R70" s="20" t="s">
        <v>481</v>
      </c>
      <c r="S70" s="18" t="s">
        <v>481</v>
      </c>
      <c r="T70" s="20" t="s">
        <v>481</v>
      </c>
      <c r="U70" s="18" t="n">
        <v>454.45380143</v>
      </c>
      <c r="V70" s="20" t="n">
        <v>9.39384248</v>
      </c>
    </row>
    <row r="71" spans="1:22">
      <c r="A71" s="15" t="s">
        <v>546</v>
      </c>
      <c r="B71" s="17" t="n">
        <v>6115</v>
      </c>
      <c r="C71" s="18">
        <f>(29.0/B71*100)</f>
        <v/>
      </c>
      <c r="D71" s="19" t="n">
        <v>6086</v>
      </c>
      <c r="E71" s="18" t="n">
        <v>547.70185894</v>
      </c>
      <c r="F71" s="20" t="n">
        <v>5.50259268</v>
      </c>
      <c r="G71" s="18" t="n">
        <v>552.59609667</v>
      </c>
      <c r="H71" s="20" t="n">
        <v>2.6419732</v>
      </c>
      <c r="I71" s="18" t="n">
        <v>575.58580762</v>
      </c>
      <c r="J71" s="20" t="n">
        <v>2.81370607</v>
      </c>
      <c r="K71" s="18" t="n">
        <v>584.49410898</v>
      </c>
      <c r="L71" s="20" t="n">
        <v>2.53931271</v>
      </c>
      <c r="M71" s="18" t="n">
        <v>466.42208156</v>
      </c>
      <c r="N71" s="20" t="n">
        <v>7.0519855</v>
      </c>
      <c r="O71" s="18" t="s">
        <v>481</v>
      </c>
      <c r="P71" s="20" t="s">
        <v>481</v>
      </c>
      <c r="Q71" s="18" t="s">
        <v>481</v>
      </c>
      <c r="R71" s="20" t="s">
        <v>481</v>
      </c>
      <c r="S71" s="18" t="s">
        <v>481</v>
      </c>
      <c r="T71" s="20" t="s">
        <v>481</v>
      </c>
      <c r="U71" s="18" t="n">
        <v>469.95669783</v>
      </c>
      <c r="V71" s="20" t="n">
        <v>29.31514756</v>
      </c>
    </row>
    <row r="72" spans="1:22">
      <c r="A72" s="15" t="s">
        <v>547</v>
      </c>
      <c r="B72" s="17" t="n">
        <v>7708</v>
      </c>
      <c r="C72" s="18">
        <f>(5.0/B72*100)</f>
        <v/>
      </c>
      <c r="D72" s="19" t="n">
        <v>7703</v>
      </c>
      <c r="E72" s="18" t="n">
        <v>540.74729843</v>
      </c>
      <c r="F72" s="20" t="n">
        <v>5.24514019</v>
      </c>
      <c r="G72" s="18" t="n">
        <v>540.19960099</v>
      </c>
      <c r="H72" s="20" t="n">
        <v>3.73663882</v>
      </c>
      <c r="I72" s="18" t="n">
        <v>553.36980785</v>
      </c>
      <c r="J72" s="20" t="n">
        <v>3.47578547</v>
      </c>
      <c r="K72" s="18" t="n">
        <v>560.30376027</v>
      </c>
      <c r="L72" s="20" t="n">
        <v>4.94353135</v>
      </c>
      <c r="M72" s="18" t="n">
        <v>471.30502175</v>
      </c>
      <c r="N72" s="20" t="n">
        <v>9.64724719</v>
      </c>
      <c r="O72" s="18" t="s">
        <v>481</v>
      </c>
      <c r="P72" s="20" t="s">
        <v>481</v>
      </c>
      <c r="Q72" s="18" t="s">
        <v>481</v>
      </c>
      <c r="R72" s="20" t="s">
        <v>481</v>
      </c>
      <c r="S72" s="18" t="s">
        <v>481</v>
      </c>
      <c r="T72" s="20" t="s">
        <v>481</v>
      </c>
      <c r="U72" s="18" t="n">
        <v>482.15661486</v>
      </c>
      <c r="V72" s="20" t="n">
        <v>27.30541631</v>
      </c>
    </row>
    <row r="73" spans="1:22">
      <c r="A73" s="15" t="s">
        <v>548</v>
      </c>
      <c r="B73" s="17" t="n">
        <v>8249</v>
      </c>
      <c r="C73" s="18">
        <f>(182.0/B73*100)</f>
        <v/>
      </c>
      <c r="D73" s="19" t="n">
        <v>8067</v>
      </c>
      <c r="E73" s="18" t="n">
        <v>415.13378555</v>
      </c>
      <c r="F73" s="20" t="n">
        <v>6.64030027</v>
      </c>
      <c r="G73" s="18" t="n">
        <v>411.7986983</v>
      </c>
      <c r="H73" s="20" t="n">
        <v>3.88812996</v>
      </c>
      <c r="I73" s="18" t="n">
        <v>429.93427407</v>
      </c>
      <c r="J73" s="20" t="n">
        <v>3.94644851</v>
      </c>
      <c r="K73" s="18" t="n">
        <v>421.86174352</v>
      </c>
      <c r="L73" s="20" t="n">
        <v>4.42922373</v>
      </c>
      <c r="M73" s="18" t="n">
        <v>377.03950285</v>
      </c>
      <c r="N73" s="20" t="n">
        <v>4.79251474</v>
      </c>
      <c r="O73" s="18" t="s">
        <v>481</v>
      </c>
      <c r="P73" s="20" t="s">
        <v>481</v>
      </c>
      <c r="Q73" s="18" t="s">
        <v>481</v>
      </c>
      <c r="R73" s="20" t="s">
        <v>481</v>
      </c>
      <c r="S73" s="18" t="s">
        <v>481</v>
      </c>
      <c r="T73" s="20" t="s">
        <v>481</v>
      </c>
      <c r="U73" s="18" t="n">
        <v>398.23862344</v>
      </c>
      <c r="V73" s="20" t="n">
        <v>11.41831121</v>
      </c>
    </row>
    <row r="74" spans="1:22">
      <c r="A74" s="15" t="s">
        <v>549</v>
      </c>
      <c r="B74" s="17" t="n">
        <v>4692</v>
      </c>
      <c r="C74" s="18">
        <f>(82.0/B74*100)</f>
        <v/>
      </c>
      <c r="D74" s="19" t="n">
        <v>4610</v>
      </c>
      <c r="E74" s="18" t="n">
        <v>399.73971653</v>
      </c>
      <c r="F74" s="20" t="n">
        <v>4.61866205</v>
      </c>
      <c r="G74" s="18" t="n">
        <v>416.96229096</v>
      </c>
      <c r="H74" s="20" t="n">
        <v>2.71289205</v>
      </c>
      <c r="I74" s="18" t="n">
        <v>429.29144542</v>
      </c>
      <c r="J74" s="20" t="n">
        <v>3.28870739</v>
      </c>
      <c r="K74" s="18" t="n">
        <v>434.24236087</v>
      </c>
      <c r="L74" s="20" t="n">
        <v>3.53386257</v>
      </c>
      <c r="M74" s="18" t="s">
        <v>481</v>
      </c>
      <c r="N74" s="20" t="s">
        <v>481</v>
      </c>
      <c r="O74" s="18" t="s">
        <v>481</v>
      </c>
      <c r="P74" s="20" t="s">
        <v>481</v>
      </c>
      <c r="Q74" s="18" t="s">
        <v>481</v>
      </c>
      <c r="R74" s="20" t="s">
        <v>481</v>
      </c>
      <c r="S74" s="18" t="n">
        <v>354.10203646</v>
      </c>
      <c r="T74" s="20" t="n">
        <v>28.27256893</v>
      </c>
      <c r="U74" s="18" t="n">
        <v>358.75893102</v>
      </c>
      <c r="V74" s="20" t="n">
        <v>6.30762135</v>
      </c>
    </row>
    <row r="75" spans="1:22">
      <c r="A75" s="15" t="s">
        <v>550</v>
      </c>
      <c r="B75" s="17" t="n">
        <v>5375</v>
      </c>
      <c r="C75" s="18">
        <f>(272.0/B75*100)</f>
        <v/>
      </c>
      <c r="D75" s="19" t="n">
        <v>5103</v>
      </c>
      <c r="E75" s="18" t="n">
        <v>359.36663704</v>
      </c>
      <c r="F75" s="20" t="n">
        <v>5.71475391</v>
      </c>
      <c r="G75" s="18" t="n">
        <v>374.54435086</v>
      </c>
      <c r="H75" s="20" t="n">
        <v>3.95107093</v>
      </c>
      <c r="I75" s="18" t="n">
        <v>383.22982164</v>
      </c>
      <c r="J75" s="20" t="n">
        <v>4.10770832</v>
      </c>
      <c r="K75" s="18" t="n">
        <v>365.82322795</v>
      </c>
      <c r="L75" s="20" t="n">
        <v>3.96600674</v>
      </c>
      <c r="M75" s="18" t="n">
        <v>327.95996535</v>
      </c>
      <c r="N75" s="20" t="n">
        <v>7.42840697</v>
      </c>
      <c r="O75" s="18" t="s">
        <v>481</v>
      </c>
      <c r="P75" s="20" t="s">
        <v>481</v>
      </c>
      <c r="Q75" s="18" t="s">
        <v>481</v>
      </c>
      <c r="R75" s="20" t="s">
        <v>481</v>
      </c>
      <c r="S75" s="18" t="s">
        <v>481</v>
      </c>
      <c r="T75" s="20" t="s">
        <v>481</v>
      </c>
      <c r="U75" s="18" t="n">
        <v>336.54282011</v>
      </c>
      <c r="V75" s="20" t="n">
        <v>7.18997421</v>
      </c>
    </row>
    <row r="76" spans="1:22">
      <c r="A76" s="15" t="s">
        <v>551</v>
      </c>
      <c r="B76" s="17" t="n">
        <v>14167</v>
      </c>
      <c r="C76" s="18">
        <f>(234.0/B76*100)</f>
        <v/>
      </c>
      <c r="D76" s="19" t="n">
        <v>13933</v>
      </c>
      <c r="E76" s="18" t="n">
        <v>399.19643127</v>
      </c>
      <c r="F76" s="20" t="n">
        <v>4.49905611</v>
      </c>
      <c r="G76" s="18" t="n">
        <v>420.35730379</v>
      </c>
      <c r="H76" s="20" t="n">
        <v>2.8576056</v>
      </c>
      <c r="I76" s="18" t="n">
        <v>437.28894353</v>
      </c>
      <c r="J76" s="20" t="n">
        <v>3.24592301</v>
      </c>
      <c r="K76" s="18" t="n">
        <v>449.05764695</v>
      </c>
      <c r="L76" s="20" t="n">
        <v>3.22885213</v>
      </c>
      <c r="M76" s="18" t="n">
        <v>403.01903176</v>
      </c>
      <c r="N76" s="20" t="n">
        <v>4.98924097</v>
      </c>
      <c r="O76" s="18" t="s">
        <v>481</v>
      </c>
      <c r="P76" s="20" t="s">
        <v>481</v>
      </c>
      <c r="Q76" s="18" t="s">
        <v>481</v>
      </c>
      <c r="R76" s="20" t="s">
        <v>481</v>
      </c>
      <c r="S76" s="18" t="s">
        <v>481</v>
      </c>
      <c r="T76" s="20" t="s">
        <v>481</v>
      </c>
      <c r="U76" s="18" t="n">
        <v>373.73446348</v>
      </c>
      <c r="V76" s="20" t="n">
        <v>7.60359674</v>
      </c>
    </row>
    <row r="77" spans="1:22">
      <c r="A77" s="15" t="s">
        <v>552</v>
      </c>
      <c r="B77" s="17" t="n">
        <v>6062</v>
      </c>
      <c r="C77" s="18">
        <f>(248.0/B77*100)</f>
        <v/>
      </c>
      <c r="D77" s="19" t="n">
        <v>5814</v>
      </c>
      <c r="E77" s="18" t="n">
        <v>412.46680868</v>
      </c>
      <c r="F77" s="20" t="n">
        <v>4.7431034</v>
      </c>
      <c r="G77" s="18" t="n">
        <v>429.47333177</v>
      </c>
      <c r="H77" s="20" t="n">
        <v>2.77166509</v>
      </c>
      <c r="I77" s="18" t="n">
        <v>444.44853048</v>
      </c>
      <c r="J77" s="20" t="n">
        <v>4.11509786</v>
      </c>
      <c r="K77" s="18" t="n">
        <v>435.51472793</v>
      </c>
      <c r="L77" s="20" t="n">
        <v>6.00769856</v>
      </c>
      <c r="M77" s="18" t="n">
        <v>371.88816463</v>
      </c>
      <c r="N77" s="20" t="n">
        <v>4.68585368</v>
      </c>
      <c r="O77" s="18" t="s">
        <v>481</v>
      </c>
      <c r="P77" s="20" t="s">
        <v>481</v>
      </c>
      <c r="Q77" s="18" t="s">
        <v>481</v>
      </c>
      <c r="R77" s="20" t="s">
        <v>481</v>
      </c>
      <c r="S77" s="18" t="s">
        <v>481</v>
      </c>
      <c r="T77" s="20" t="s">
        <v>481</v>
      </c>
      <c r="U77" s="18" t="n">
        <v>369.23802082</v>
      </c>
      <c r="V77" s="20" t="n">
        <v>4.28486629</v>
      </c>
    </row>
    <row r="78" spans="1:22">
      <c r="A78" s="15" t="s">
        <v>553</v>
      </c>
      <c r="B78" s="17" t="n">
        <v>5826</v>
      </c>
      <c r="C78" s="18">
        <f>(0.0/B78*100)</f>
        <v/>
      </c>
      <c r="D78" s="19" t="n">
        <v>5826</v>
      </c>
      <c r="E78" s="18" t="n">
        <v>488.29355475</v>
      </c>
      <c r="F78" s="20" t="n">
        <v>6.13454389</v>
      </c>
      <c r="G78" s="18" t="n">
        <v>489.10944996</v>
      </c>
      <c r="H78" s="20" t="n">
        <v>4.5251962</v>
      </c>
      <c r="I78" s="18" t="n">
        <v>503.84611047</v>
      </c>
      <c r="J78" s="20" t="n">
        <v>5.5051703</v>
      </c>
      <c r="K78" s="18" t="n">
        <v>500.98659545</v>
      </c>
      <c r="L78" s="20" t="n">
        <v>6.70558973</v>
      </c>
      <c r="M78" s="18" t="s">
        <v>481</v>
      </c>
      <c r="N78" s="20" t="s">
        <v>481</v>
      </c>
      <c r="O78" s="18" t="s">
        <v>481</v>
      </c>
      <c r="P78" s="20" t="s">
        <v>481</v>
      </c>
      <c r="Q78" s="18" t="n">
        <v>386.12384552</v>
      </c>
      <c r="R78" s="20" t="n">
        <v>30.23690446</v>
      </c>
      <c r="S78" s="18" t="n">
        <v>434.63124873</v>
      </c>
      <c r="T78" s="20" t="n">
        <v>51.60344512</v>
      </c>
      <c r="U78" s="18" t="n">
        <v>448.00076254</v>
      </c>
      <c r="V78" s="20" t="n">
        <v>20.00202715</v>
      </c>
    </row>
    <row customHeight="1" ht="25" r="79" spans="1:22">
      <c r="A79" s="15" t="s">
        <v>554</v>
      </c>
      <c r="B79" s="17" t="n">
        <v>1657</v>
      </c>
      <c r="C79" s="18">
        <f>(41.0/B79*100)</f>
        <v/>
      </c>
      <c r="D79" s="19" t="n">
        <v>1616</v>
      </c>
      <c r="E79" s="18" t="n">
        <v>438.85936776</v>
      </c>
      <c r="F79" s="20" t="n">
        <v>13.3134799</v>
      </c>
      <c r="G79" s="18" t="n">
        <v>452.56779304</v>
      </c>
      <c r="H79" s="20" t="n">
        <v>7.75458095</v>
      </c>
      <c r="I79" s="18" t="n">
        <v>470.66558492</v>
      </c>
      <c r="J79" s="20" t="n">
        <v>7.17085187</v>
      </c>
      <c r="K79" s="18" t="n">
        <v>466.92260579</v>
      </c>
      <c r="L79" s="20" t="n">
        <v>8.88334598</v>
      </c>
      <c r="M79" s="18" t="s">
        <v>481</v>
      </c>
      <c r="N79" s="20" t="s">
        <v>481</v>
      </c>
      <c r="O79" s="18" t="s">
        <v>481</v>
      </c>
      <c r="P79" s="20" t="s">
        <v>481</v>
      </c>
      <c r="Q79" s="18" t="s">
        <v>481</v>
      </c>
      <c r="R79" s="20" t="s">
        <v>481</v>
      </c>
      <c r="S79" s="18" t="s">
        <v>481</v>
      </c>
      <c r="T79" s="20" t="s">
        <v>481</v>
      </c>
      <c r="U79" s="18" t="n">
        <v>363.48600132</v>
      </c>
      <c r="V79" s="20" t="n">
        <v>16.71410338</v>
      </c>
    </row>
    <row r="80" spans="1:22">
      <c r="A80" s="15" t="s">
        <v>555</v>
      </c>
      <c r="B80" s="17" t="n">
        <v>7841</v>
      </c>
      <c r="C80" s="18">
        <f>(0.0/B80*100)</f>
        <v/>
      </c>
      <c r="D80" s="19" t="n">
        <v>7841</v>
      </c>
      <c r="E80" s="18" t="n">
        <v>448.80762393</v>
      </c>
      <c r="F80" s="20" t="n">
        <v>7.63355079</v>
      </c>
      <c r="G80" s="18" t="n">
        <v>435.73953032</v>
      </c>
      <c r="H80" s="20" t="n">
        <v>4.9891717</v>
      </c>
      <c r="I80" s="18" t="n">
        <v>452.58815694</v>
      </c>
      <c r="J80" s="20" t="n">
        <v>4.9565425</v>
      </c>
      <c r="K80" s="18" t="n">
        <v>479.22724148</v>
      </c>
      <c r="L80" s="20" t="n">
        <v>4.97889669</v>
      </c>
      <c r="M80" s="18" t="s">
        <v>481</v>
      </c>
      <c r="N80" s="20" t="s">
        <v>481</v>
      </c>
      <c r="O80" s="18" t="s">
        <v>481</v>
      </c>
      <c r="P80" s="20" t="s">
        <v>481</v>
      </c>
      <c r="Q80" s="18" t="s">
        <v>481</v>
      </c>
      <c r="R80" s="20" t="s">
        <v>481</v>
      </c>
      <c r="S80" s="18" t="s">
        <v>481</v>
      </c>
      <c r="T80" s="20" t="s">
        <v>481</v>
      </c>
      <c r="U80" s="18" t="n">
        <v>395.0136388</v>
      </c>
      <c r="V80" s="20" t="n">
        <v>34.07395655</v>
      </c>
    </row>
    <row r="81" spans="1:22">
      <c r="A81" s="23" t="s">
        <v>556</v>
      </c>
      <c r="B81" s="17" t="n">
        <v>8861</v>
      </c>
      <c r="C81" s="18">
        <f>(82.0/B81*100)</f>
        <v/>
      </c>
      <c r="D81" s="19" t="n">
        <v>8779</v>
      </c>
      <c r="E81" s="18" t="n">
        <v>432.69274249</v>
      </c>
      <c r="F81" s="20" t="n">
        <v>9.13805279</v>
      </c>
      <c r="G81" s="18" t="n">
        <v>437.13086747</v>
      </c>
      <c r="H81" s="20" t="n">
        <v>4.06892303</v>
      </c>
      <c r="I81" s="18" t="n">
        <v>455.49447251</v>
      </c>
      <c r="J81" s="20" t="n">
        <v>4.02263627</v>
      </c>
      <c r="K81" s="18" t="n">
        <v>459.21574435</v>
      </c>
      <c r="L81" s="20" t="n">
        <v>3.69082865</v>
      </c>
      <c r="M81" s="18" t="n">
        <v>398.96231336</v>
      </c>
      <c r="N81" s="20" t="n">
        <v>5.16401149</v>
      </c>
      <c r="O81" s="18" t="s">
        <v>481</v>
      </c>
      <c r="P81" s="20" t="s">
        <v>481</v>
      </c>
      <c r="Q81" s="18" t="s">
        <v>481</v>
      </c>
      <c r="R81" s="20" t="s">
        <v>481</v>
      </c>
      <c r="S81" s="18" t="s">
        <v>481</v>
      </c>
      <c r="T81" s="20" t="s">
        <v>481</v>
      </c>
      <c r="U81" s="18" t="n">
        <v>388.09861188</v>
      </c>
      <c r="V81" s="20" t="n">
        <v>21.28663161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810</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473.1366588</v>
      </c>
      <c r="F7" s="20" t="n">
        <v>4.70552896</v>
      </c>
      <c r="G7" s="18" t="n">
        <v>492.06503931</v>
      </c>
      <c r="H7" s="20" t="n">
        <v>2.86759257</v>
      </c>
      <c r="I7" s="18" t="n">
        <v>514.34772336</v>
      </c>
      <c r="J7" s="20" t="n">
        <v>2.64328773</v>
      </c>
      <c r="K7" s="18" t="n">
        <v>512.97858211</v>
      </c>
      <c r="L7" s="20" t="n">
        <v>2.98260035</v>
      </c>
      <c r="M7" s="18" t="n">
        <v>447.9744125</v>
      </c>
      <c r="N7" s="20" t="n">
        <v>3.96785557</v>
      </c>
      <c r="O7" s="18" t="s">
        <v>481</v>
      </c>
      <c r="P7" s="20" t="s">
        <v>481</v>
      </c>
      <c r="Q7" s="18" t="s">
        <v>481</v>
      </c>
      <c r="R7" s="20" t="s">
        <v>481</v>
      </c>
      <c r="S7" s="18" t="s">
        <v>481</v>
      </c>
      <c r="T7" s="20" t="s">
        <v>481</v>
      </c>
      <c r="U7" s="18" t="n">
        <v>463.16717474</v>
      </c>
      <c r="V7" s="20" t="n">
        <v>7.39489834</v>
      </c>
    </row>
    <row r="8" spans="1:22">
      <c r="A8" s="15" t="s">
        <v>483</v>
      </c>
      <c r="B8" s="17" t="n">
        <v>7007</v>
      </c>
      <c r="C8" s="18">
        <f>(99.0/B8*100)</f>
        <v/>
      </c>
      <c r="D8" s="19" t="n">
        <v>6908</v>
      </c>
      <c r="E8" s="18" t="n">
        <v>482.07407737</v>
      </c>
      <c r="F8" s="20" t="n">
        <v>5.47584056</v>
      </c>
      <c r="G8" s="18" t="n">
        <v>511.305639</v>
      </c>
      <c r="H8" s="20" t="n">
        <v>3.64685771</v>
      </c>
      <c r="I8" s="18" t="n">
        <v>521.92173289</v>
      </c>
      <c r="J8" s="20" t="n">
        <v>4.70919112</v>
      </c>
      <c r="K8" s="18" t="n">
        <v>521.59000987</v>
      </c>
      <c r="L8" s="20" t="n">
        <v>4.12748293</v>
      </c>
      <c r="M8" s="18" t="n">
        <v>436.4198708</v>
      </c>
      <c r="N8" s="20" t="n">
        <v>3.89765197</v>
      </c>
      <c r="O8" s="18" t="s">
        <v>481</v>
      </c>
      <c r="P8" s="20" t="s">
        <v>481</v>
      </c>
      <c r="Q8" s="18" t="n">
        <v>301.63126691</v>
      </c>
      <c r="R8" s="20" t="n">
        <v>25.14921031</v>
      </c>
      <c r="S8" s="18" t="s">
        <v>481</v>
      </c>
      <c r="T8" s="20" t="s">
        <v>481</v>
      </c>
      <c r="U8" s="18" t="n">
        <v>435.2564669</v>
      </c>
      <c r="V8" s="20" t="n">
        <v>9.04965758</v>
      </c>
    </row>
    <row r="9" spans="1:22">
      <c r="A9" s="15" t="s">
        <v>484</v>
      </c>
      <c r="B9" s="17" t="n">
        <v>9651</v>
      </c>
      <c r="C9" s="18">
        <f>(557.0/B9*100)</f>
        <v/>
      </c>
      <c r="D9" s="19" t="n">
        <v>9094</v>
      </c>
      <c r="E9" s="18" t="n">
        <v>511.30612327</v>
      </c>
      <c r="F9" s="20" t="n">
        <v>3.48956008</v>
      </c>
      <c r="G9" s="18" t="n">
        <v>532.63166841</v>
      </c>
      <c r="H9" s="20" t="n">
        <v>2.62611328</v>
      </c>
      <c r="I9" s="18" t="n">
        <v>533.93762813</v>
      </c>
      <c r="J9" s="20" t="n">
        <v>2.91805802</v>
      </c>
      <c r="K9" s="18" t="n">
        <v>513.8399298</v>
      </c>
      <c r="L9" s="20" t="n">
        <v>4.27297243</v>
      </c>
      <c r="M9" s="18" t="n">
        <v>416.22075865</v>
      </c>
      <c r="N9" s="20" t="n">
        <v>6.04975957</v>
      </c>
      <c r="O9" s="18" t="s">
        <v>481</v>
      </c>
      <c r="P9" s="20" t="s">
        <v>481</v>
      </c>
      <c r="Q9" s="18" t="n">
        <v>357.98454354</v>
      </c>
      <c r="R9" s="20" t="n">
        <v>11.51846445</v>
      </c>
      <c r="S9" s="18" t="s">
        <v>481</v>
      </c>
      <c r="T9" s="20" t="s">
        <v>481</v>
      </c>
      <c r="U9" s="18" t="n">
        <v>432.0238167</v>
      </c>
      <c r="V9" s="20" t="n">
        <v>5.64172653</v>
      </c>
    </row>
    <row r="10" spans="1:22">
      <c r="A10" s="15" t="s">
        <v>485</v>
      </c>
      <c r="B10" s="17" t="n">
        <v>20058</v>
      </c>
      <c r="C10" s="18">
        <f>(553.0/B10*100)</f>
        <v/>
      </c>
      <c r="D10" s="19" t="n">
        <v>19505</v>
      </c>
      <c r="E10" s="18" t="n">
        <v>495.67823697</v>
      </c>
      <c r="F10" s="20" t="n">
        <v>3.90220768</v>
      </c>
      <c r="G10" s="18" t="n">
        <v>510.03714075</v>
      </c>
      <c r="H10" s="20" t="n">
        <v>2.98170842</v>
      </c>
      <c r="I10" s="18" t="n">
        <v>525.7693427299999</v>
      </c>
      <c r="J10" s="20" t="n">
        <v>2.52019487</v>
      </c>
      <c r="K10" s="18" t="n">
        <v>533.76793502</v>
      </c>
      <c r="L10" s="20" t="n">
        <v>3.10904034</v>
      </c>
      <c r="M10" s="18" t="n">
        <v>457.66484393</v>
      </c>
      <c r="N10" s="20" t="n">
        <v>6.03159435</v>
      </c>
      <c r="O10" s="18" t="s">
        <v>481</v>
      </c>
      <c r="P10" s="20" t="s">
        <v>481</v>
      </c>
      <c r="Q10" s="18" t="s">
        <v>481</v>
      </c>
      <c r="R10" s="20" t="s">
        <v>481</v>
      </c>
      <c r="S10" s="18" t="s">
        <v>481</v>
      </c>
      <c r="T10" s="20" t="s">
        <v>481</v>
      </c>
      <c r="U10" s="18" t="n">
        <v>449.89976584</v>
      </c>
      <c r="V10" s="20" t="n">
        <v>7.93774593</v>
      </c>
    </row>
    <row r="11" spans="1:22">
      <c r="A11" s="15" t="s">
        <v>486</v>
      </c>
      <c r="B11" s="17" t="n">
        <v>7053</v>
      </c>
      <c r="C11" s="18">
        <f>(136.0/B11*100)</f>
        <v/>
      </c>
      <c r="D11" s="19" t="n">
        <v>6917</v>
      </c>
      <c r="E11" s="18" t="n">
        <v>412.16476569</v>
      </c>
      <c r="F11" s="20" t="n">
        <v>4.96276946</v>
      </c>
      <c r="G11" s="18" t="n">
        <v>418.78733998</v>
      </c>
      <c r="H11" s="20" t="n">
        <v>3.34857005</v>
      </c>
      <c r="I11" s="18" t="n">
        <v>435.8207228</v>
      </c>
      <c r="J11" s="20" t="n">
        <v>3.29553361</v>
      </c>
      <c r="K11" s="18" t="n">
        <v>440.94513632</v>
      </c>
      <c r="L11" s="20" t="n">
        <v>3.40270346</v>
      </c>
      <c r="M11" s="18" t="n">
        <v>381.61604453</v>
      </c>
      <c r="N11" s="20" t="n">
        <v>5.27695564</v>
      </c>
      <c r="O11" s="18" t="s">
        <v>481</v>
      </c>
      <c r="P11" s="20" t="s">
        <v>481</v>
      </c>
      <c r="Q11" s="18" t="s">
        <v>481</v>
      </c>
      <c r="R11" s="20" t="s">
        <v>481</v>
      </c>
      <c r="S11" s="18" t="s">
        <v>481</v>
      </c>
      <c r="T11" s="20" t="s">
        <v>481</v>
      </c>
      <c r="U11" s="18" t="n">
        <v>382.89953844</v>
      </c>
      <c r="V11" s="20" t="n">
        <v>7.66770303</v>
      </c>
    </row>
    <row r="12" spans="1:22">
      <c r="A12" s="15" t="s">
        <v>487</v>
      </c>
      <c r="B12" s="17" t="n">
        <v>6894</v>
      </c>
      <c r="C12" s="18">
        <f>(59.0/B12*100)</f>
        <v/>
      </c>
      <c r="D12" s="19" t="n">
        <v>6835</v>
      </c>
      <c r="E12" s="18" t="n">
        <v>484.03501338</v>
      </c>
      <c r="F12" s="20" t="n">
        <v>3.28002775</v>
      </c>
      <c r="G12" s="18" t="n">
        <v>503.72155792</v>
      </c>
      <c r="H12" s="20" t="n">
        <v>2.77565535</v>
      </c>
      <c r="I12" s="18" t="n">
        <v>516.30396596</v>
      </c>
      <c r="J12" s="20" t="n">
        <v>3.36787043</v>
      </c>
      <c r="K12" s="18" t="n">
        <v>502.20162341</v>
      </c>
      <c r="L12" s="20" t="n">
        <v>5.61431538</v>
      </c>
      <c r="M12" s="18" t="n">
        <v>424.64340274</v>
      </c>
      <c r="N12" s="20" t="n">
        <v>6.97346529</v>
      </c>
      <c r="O12" s="18" t="s">
        <v>481</v>
      </c>
      <c r="P12" s="20" t="s">
        <v>481</v>
      </c>
      <c r="Q12" s="18" t="n">
        <v>340.98506961</v>
      </c>
      <c r="R12" s="20" t="n">
        <v>12.52444664</v>
      </c>
      <c r="S12" s="18" t="s">
        <v>481</v>
      </c>
      <c r="T12" s="20" t="s">
        <v>481</v>
      </c>
      <c r="U12" s="18" t="n">
        <v>418.40316327</v>
      </c>
      <c r="V12" s="20" t="n">
        <v>9.166241919999999</v>
      </c>
    </row>
    <row r="13" spans="1:22">
      <c r="A13" s="15" t="s">
        <v>488</v>
      </c>
      <c r="B13" s="17" t="n">
        <v>7161</v>
      </c>
      <c r="C13" s="18">
        <f>(168.0/B13*100)</f>
        <v/>
      </c>
      <c r="D13" s="19" t="n">
        <v>6993</v>
      </c>
      <c r="E13" s="18" t="n">
        <v>508.82905226</v>
      </c>
      <c r="F13" s="20" t="n">
        <v>3.76425925</v>
      </c>
      <c r="G13" s="18" t="n">
        <v>516.73050138</v>
      </c>
      <c r="H13" s="20" t="n">
        <v>2.96231905</v>
      </c>
      <c r="I13" s="18" t="n">
        <v>521.29051466</v>
      </c>
      <c r="J13" s="20" t="n">
        <v>3.34454307</v>
      </c>
      <c r="K13" s="18" t="n">
        <v>517.07687293</v>
      </c>
      <c r="L13" s="20" t="n">
        <v>4.20422922</v>
      </c>
      <c r="M13" s="18" t="n">
        <v>455.80166196</v>
      </c>
      <c r="N13" s="20" t="n">
        <v>7.99019283</v>
      </c>
      <c r="O13" s="18" t="s">
        <v>481</v>
      </c>
      <c r="P13" s="20" t="s">
        <v>481</v>
      </c>
      <c r="Q13" s="18" t="n">
        <v>447.51533769</v>
      </c>
      <c r="R13" s="20" t="n">
        <v>5.97365007</v>
      </c>
      <c r="S13" s="18" t="s">
        <v>481</v>
      </c>
      <c r="T13" s="20" t="s">
        <v>481</v>
      </c>
      <c r="U13" s="18" t="n">
        <v>446.85846896</v>
      </c>
      <c r="V13" s="20" t="n">
        <v>10.02001766</v>
      </c>
    </row>
    <row r="14" spans="1:22">
      <c r="A14" s="15" t="s">
        <v>489</v>
      </c>
      <c r="B14" s="17" t="n">
        <v>5587</v>
      </c>
      <c r="C14" s="18">
        <f>(80.0/B14*100)</f>
        <v/>
      </c>
      <c r="D14" s="19" t="n">
        <v>5507</v>
      </c>
      <c r="E14" s="18" t="n">
        <v>524.62283436</v>
      </c>
      <c r="F14" s="20" t="n">
        <v>3.76056954</v>
      </c>
      <c r="G14" s="18" t="n">
        <v>522.40180771</v>
      </c>
      <c r="H14" s="20" t="n">
        <v>2.46495215</v>
      </c>
      <c r="I14" s="18" t="n">
        <v>523.56222952</v>
      </c>
      <c r="J14" s="20" t="n">
        <v>3.08996608</v>
      </c>
      <c r="K14" s="18" t="n">
        <v>517.71671362</v>
      </c>
      <c r="L14" s="20" t="n">
        <v>5.30216496</v>
      </c>
      <c r="M14" s="18" t="n">
        <v>457.2678843</v>
      </c>
      <c r="N14" s="20" t="n">
        <v>9.76355004</v>
      </c>
      <c r="O14" s="18" t="s">
        <v>481</v>
      </c>
      <c r="P14" s="20" t="s">
        <v>481</v>
      </c>
      <c r="Q14" s="18" t="s">
        <v>481</v>
      </c>
      <c r="R14" s="20" t="s">
        <v>481</v>
      </c>
      <c r="S14" s="18" t="s">
        <v>481</v>
      </c>
      <c r="T14" s="20" t="s">
        <v>481</v>
      </c>
      <c r="U14" s="18" t="n">
        <v>451.6572131</v>
      </c>
      <c r="V14" s="20" t="n">
        <v>11.544208</v>
      </c>
    </row>
    <row r="15" spans="1:22">
      <c r="A15" s="15" t="s">
        <v>490</v>
      </c>
      <c r="B15" s="17" t="n">
        <v>5882</v>
      </c>
      <c r="C15" s="18">
        <f>(83.0/B15*100)</f>
        <v/>
      </c>
      <c r="D15" s="19" t="n">
        <v>5799</v>
      </c>
      <c r="E15" s="18" t="n">
        <v>494.61813626</v>
      </c>
      <c r="F15" s="20" t="n">
        <v>5.38059051</v>
      </c>
      <c r="G15" s="18" t="n">
        <v>504.81095556</v>
      </c>
      <c r="H15" s="20" t="n">
        <v>3.1165272</v>
      </c>
      <c r="I15" s="18" t="n">
        <v>520.31619529</v>
      </c>
      <c r="J15" s="20" t="n">
        <v>2.72556901</v>
      </c>
      <c r="K15" s="18" t="n">
        <v>530.2049474200001</v>
      </c>
      <c r="L15" s="20" t="n">
        <v>3.85480991</v>
      </c>
      <c r="M15" s="18" t="n">
        <v>424.25667471</v>
      </c>
      <c r="N15" s="20" t="n">
        <v>10.82348656</v>
      </c>
      <c r="O15" s="18" t="s">
        <v>481</v>
      </c>
      <c r="P15" s="20" t="s">
        <v>481</v>
      </c>
      <c r="Q15" s="18" t="n">
        <v>368.85220715</v>
      </c>
      <c r="R15" s="20" t="n">
        <v>14.5875493</v>
      </c>
      <c r="S15" s="18" t="s">
        <v>481</v>
      </c>
      <c r="T15" s="20" t="s">
        <v>481</v>
      </c>
      <c r="U15" s="18" t="n">
        <v>466.87054765</v>
      </c>
      <c r="V15" s="20" t="n">
        <v>8.32494267</v>
      </c>
    </row>
    <row r="16" spans="1:22">
      <c r="A16" s="15" t="s">
        <v>491</v>
      </c>
      <c r="B16" s="17" t="n">
        <v>6108</v>
      </c>
      <c r="C16" s="18">
        <f>(130.0/B16*100)</f>
        <v/>
      </c>
      <c r="D16" s="19" t="n">
        <v>5978</v>
      </c>
      <c r="E16" s="18" t="n">
        <v>481.63116039</v>
      </c>
      <c r="F16" s="20" t="n">
        <v>4.06374029</v>
      </c>
      <c r="G16" s="18" t="n">
        <v>509.44257867</v>
      </c>
      <c r="H16" s="20" t="n">
        <v>3.08109429</v>
      </c>
      <c r="I16" s="18" t="n">
        <v>520.19277662</v>
      </c>
      <c r="J16" s="20" t="n">
        <v>2.76654746</v>
      </c>
      <c r="K16" s="18" t="n">
        <v>501.04520806</v>
      </c>
      <c r="L16" s="20" t="n">
        <v>4.12374186</v>
      </c>
      <c r="M16" s="18" t="n">
        <v>392.25010125</v>
      </c>
      <c r="N16" s="20" t="n">
        <v>6.28627534</v>
      </c>
      <c r="O16" s="18" t="s">
        <v>481</v>
      </c>
      <c r="P16" s="20" t="s">
        <v>481</v>
      </c>
      <c r="Q16" s="18" t="s">
        <v>481</v>
      </c>
      <c r="R16" s="20" t="s">
        <v>481</v>
      </c>
      <c r="S16" s="18" t="s">
        <v>481</v>
      </c>
      <c r="T16" s="20" t="s">
        <v>481</v>
      </c>
      <c r="U16" s="18" t="n">
        <v>416.52306145</v>
      </c>
      <c r="V16" s="20" t="n">
        <v>7.69562774</v>
      </c>
    </row>
    <row r="17" spans="1:22">
      <c r="A17" s="15" t="s">
        <v>492</v>
      </c>
      <c r="B17" s="17" t="n">
        <v>6504</v>
      </c>
      <c r="C17" s="18">
        <f>(1550.0/B17*100)</f>
        <v/>
      </c>
      <c r="D17" s="19" t="n">
        <v>4954</v>
      </c>
      <c r="E17" s="18" t="n">
        <v>502.53461862</v>
      </c>
      <c r="F17" s="20" t="n">
        <v>3.92057028</v>
      </c>
      <c r="G17" s="18" t="n">
        <v>523.41586224</v>
      </c>
      <c r="H17" s="20" t="n">
        <v>3.43211824</v>
      </c>
      <c r="I17" s="18" t="n">
        <v>534.27043711</v>
      </c>
      <c r="J17" s="20" t="n">
        <v>3.98737285</v>
      </c>
      <c r="K17" s="18" t="n">
        <v>525.81318494</v>
      </c>
      <c r="L17" s="20" t="n">
        <v>5.94801117</v>
      </c>
      <c r="M17" s="18" t="n">
        <v>437.56462066</v>
      </c>
      <c r="N17" s="20" t="n">
        <v>9.030836430000001</v>
      </c>
      <c r="O17" s="18" t="s">
        <v>481</v>
      </c>
      <c r="P17" s="20" t="s">
        <v>481</v>
      </c>
      <c r="Q17" s="18" t="n">
        <v>362.96139732</v>
      </c>
      <c r="R17" s="20" t="n">
        <v>12.64520278</v>
      </c>
      <c r="S17" s="18" t="s">
        <v>481</v>
      </c>
      <c r="T17" s="20" t="s">
        <v>481</v>
      </c>
      <c r="U17" s="18" t="n">
        <v>480.4620824</v>
      </c>
      <c r="V17" s="20" t="n">
        <v>5.31143474</v>
      </c>
    </row>
    <row r="18" spans="1:22">
      <c r="A18" s="15" t="s">
        <v>493</v>
      </c>
      <c r="B18" s="17" t="n">
        <v>5532</v>
      </c>
      <c r="C18" s="18">
        <f>(31.0/B18*100)</f>
        <v/>
      </c>
      <c r="D18" s="19" t="n">
        <v>5501</v>
      </c>
      <c r="E18" s="18" t="n">
        <v>419.30040574</v>
      </c>
      <c r="F18" s="20" t="n">
        <v>6.27183951</v>
      </c>
      <c r="G18" s="18" t="n">
        <v>447.20217607</v>
      </c>
      <c r="H18" s="20" t="n">
        <v>4.11194468</v>
      </c>
      <c r="I18" s="18" t="n">
        <v>466.62767978</v>
      </c>
      <c r="J18" s="20" t="n">
        <v>4.60082301</v>
      </c>
      <c r="K18" s="18" t="n">
        <v>473.32368969</v>
      </c>
      <c r="L18" s="20" t="n">
        <v>4.03575873</v>
      </c>
      <c r="M18" s="18" t="n">
        <v>391.0034032</v>
      </c>
      <c r="N18" s="20" t="n">
        <v>9.97945679</v>
      </c>
      <c r="O18" s="18" t="s">
        <v>481</v>
      </c>
      <c r="P18" s="20" t="s">
        <v>481</v>
      </c>
      <c r="Q18" s="18" t="s">
        <v>481</v>
      </c>
      <c r="R18" s="20" t="s">
        <v>481</v>
      </c>
      <c r="S18" s="18" t="s">
        <v>481</v>
      </c>
      <c r="T18" s="20" t="s">
        <v>481</v>
      </c>
      <c r="U18" s="18" t="n">
        <v>396.80594588</v>
      </c>
      <c r="V18" s="20" t="n">
        <v>11.46323685</v>
      </c>
    </row>
    <row r="19" spans="1:22">
      <c r="A19" s="15" t="s">
        <v>494</v>
      </c>
      <c r="B19" s="17" t="n">
        <v>5658</v>
      </c>
      <c r="C19" s="18">
        <f>(240.0/B19*100)</f>
        <v/>
      </c>
      <c r="D19" s="19" t="n">
        <v>5418</v>
      </c>
      <c r="E19" s="18" t="n">
        <v>471.63193087</v>
      </c>
      <c r="F19" s="20" t="n">
        <v>5.92366028</v>
      </c>
      <c r="G19" s="18" t="n">
        <v>477.98179865</v>
      </c>
      <c r="H19" s="20" t="n">
        <v>4.33689447</v>
      </c>
      <c r="I19" s="18" t="n">
        <v>483.50214525</v>
      </c>
      <c r="J19" s="20" t="n">
        <v>3.69589371</v>
      </c>
      <c r="K19" s="18" t="n">
        <v>492.19635604</v>
      </c>
      <c r="L19" s="20" t="n">
        <v>3.754891</v>
      </c>
      <c r="M19" s="18" t="n">
        <v>469.44549655</v>
      </c>
      <c r="N19" s="20" t="n">
        <v>7.71795137</v>
      </c>
      <c r="O19" s="18" t="s">
        <v>481</v>
      </c>
      <c r="P19" s="20" t="s">
        <v>481</v>
      </c>
      <c r="Q19" s="18" t="s">
        <v>481</v>
      </c>
      <c r="R19" s="20" t="s">
        <v>481</v>
      </c>
      <c r="S19" s="18" t="s">
        <v>481</v>
      </c>
      <c r="T19" s="20" t="s">
        <v>481</v>
      </c>
      <c r="U19" s="18" t="n">
        <v>408.93270264</v>
      </c>
      <c r="V19" s="20" t="n">
        <v>8.607512440000001</v>
      </c>
    </row>
    <row r="20" spans="1:22">
      <c r="A20" s="15" t="s">
        <v>495</v>
      </c>
      <c r="B20" s="17" t="n">
        <v>3371</v>
      </c>
      <c r="C20" s="18">
        <f>(75.0/B20*100)</f>
        <v/>
      </c>
      <c r="D20" s="19" t="n">
        <v>3296</v>
      </c>
      <c r="E20" s="18" t="n">
        <v>482.45359307</v>
      </c>
      <c r="F20" s="20" t="n">
        <v>5.7200769</v>
      </c>
      <c r="G20" s="18" t="n">
        <v>495.78918928</v>
      </c>
      <c r="H20" s="20" t="n">
        <v>3.60503384</v>
      </c>
      <c r="I20" s="18" t="n">
        <v>495.42795803</v>
      </c>
      <c r="J20" s="20" t="n">
        <v>3.10024043</v>
      </c>
      <c r="K20" s="18" t="n">
        <v>494.10395346</v>
      </c>
      <c r="L20" s="20" t="n">
        <v>4.54189856</v>
      </c>
      <c r="M20" s="18" t="n">
        <v>438.43210807</v>
      </c>
      <c r="N20" s="20" t="n">
        <v>7.17346823</v>
      </c>
      <c r="O20" s="18" t="s">
        <v>481</v>
      </c>
      <c r="P20" s="20" t="s">
        <v>481</v>
      </c>
      <c r="Q20" s="18" t="s">
        <v>481</v>
      </c>
      <c r="R20" s="20" t="s">
        <v>481</v>
      </c>
      <c r="S20" s="18" t="s">
        <v>481</v>
      </c>
      <c r="T20" s="20" t="s">
        <v>481</v>
      </c>
      <c r="U20" s="18" t="n">
        <v>437.93602756</v>
      </c>
      <c r="V20" s="20" t="n">
        <v>11.81407078</v>
      </c>
    </row>
    <row r="21" spans="1:22">
      <c r="A21" s="15" t="s">
        <v>496</v>
      </c>
      <c r="B21" s="17" t="n">
        <v>5741</v>
      </c>
      <c r="C21" s="18">
        <f>(50.0/B21*100)</f>
        <v/>
      </c>
      <c r="D21" s="19" t="n">
        <v>5691</v>
      </c>
      <c r="E21" s="18" t="n">
        <v>495.8344676</v>
      </c>
      <c r="F21" s="20" t="n">
        <v>3.74560376</v>
      </c>
      <c r="G21" s="18" t="n">
        <v>508.13986513</v>
      </c>
      <c r="H21" s="20" t="n">
        <v>2.69127018</v>
      </c>
      <c r="I21" s="18" t="n">
        <v>517.4756830600001</v>
      </c>
      <c r="J21" s="20" t="n">
        <v>2.49306929</v>
      </c>
      <c r="K21" s="18" t="n">
        <v>502.83701459</v>
      </c>
      <c r="L21" s="20" t="n">
        <v>3.74501256</v>
      </c>
      <c r="M21" s="18" t="n">
        <v>453.31234764</v>
      </c>
      <c r="N21" s="20" t="n">
        <v>6.2921512</v>
      </c>
      <c r="O21" s="18" t="s">
        <v>481</v>
      </c>
      <c r="P21" s="20" t="s">
        <v>481</v>
      </c>
      <c r="Q21" s="18" t="s">
        <v>481</v>
      </c>
      <c r="R21" s="20" t="s">
        <v>481</v>
      </c>
      <c r="S21" s="18" t="s">
        <v>481</v>
      </c>
      <c r="T21" s="20" t="s">
        <v>481</v>
      </c>
      <c r="U21" s="18" t="n">
        <v>455.62190427</v>
      </c>
      <c r="V21" s="20" t="n">
        <v>13.0992698</v>
      </c>
    </row>
    <row r="22" spans="1:22">
      <c r="A22" s="15" t="s">
        <v>497</v>
      </c>
      <c r="B22" s="17" t="n">
        <v>6598</v>
      </c>
      <c r="C22" s="18">
        <f>(36.0/B22*100)</f>
        <v/>
      </c>
      <c r="D22" s="19" t="n">
        <v>6562</v>
      </c>
      <c r="E22" s="18" t="n">
        <v>467.08093881</v>
      </c>
      <c r="F22" s="20" t="n">
        <v>5.3336811</v>
      </c>
      <c r="G22" s="18" t="n">
        <v>481.41206479</v>
      </c>
      <c r="H22" s="20" t="n">
        <v>4.47355635</v>
      </c>
      <c r="I22" s="18" t="n">
        <v>486.65692343</v>
      </c>
      <c r="J22" s="20" t="n">
        <v>5.06676326</v>
      </c>
      <c r="K22" s="18" t="n">
        <v>480.26955564</v>
      </c>
      <c r="L22" s="20" t="n">
        <v>5.20882439</v>
      </c>
      <c r="M22" s="18" t="n">
        <v>421.41018908</v>
      </c>
      <c r="N22" s="20" t="n">
        <v>15.0936442</v>
      </c>
      <c r="O22" s="18" t="s">
        <v>481</v>
      </c>
      <c r="P22" s="20" t="s">
        <v>481</v>
      </c>
      <c r="Q22" s="18" t="n">
        <v>465.3184081</v>
      </c>
      <c r="R22" s="20" t="n">
        <v>9.52311205</v>
      </c>
      <c r="S22" s="18" t="s">
        <v>481</v>
      </c>
      <c r="T22" s="20" t="s">
        <v>481</v>
      </c>
      <c r="U22" s="18" t="n">
        <v>384.64924417</v>
      </c>
      <c r="V22" s="20" t="n">
        <v>8.819119969999999</v>
      </c>
    </row>
    <row r="23" spans="1:22">
      <c r="A23" s="15" t="s">
        <v>498</v>
      </c>
      <c r="B23" s="17" t="n">
        <v>11583</v>
      </c>
      <c r="C23" s="18">
        <f>(246.0/B23*100)</f>
        <v/>
      </c>
      <c r="D23" s="19" t="n">
        <v>11337</v>
      </c>
      <c r="E23" s="18" t="n">
        <v>475.70561295</v>
      </c>
      <c r="F23" s="20" t="n">
        <v>4.41960855</v>
      </c>
      <c r="G23" s="18" t="n">
        <v>486.49392516</v>
      </c>
      <c r="H23" s="20" t="n">
        <v>3.49389669</v>
      </c>
      <c r="I23" s="18" t="n">
        <v>507.91407156</v>
      </c>
      <c r="J23" s="20" t="n">
        <v>3.78889279</v>
      </c>
      <c r="K23" s="18" t="n">
        <v>508.74768708</v>
      </c>
      <c r="L23" s="20" t="n">
        <v>5.63776782</v>
      </c>
      <c r="M23" s="18" t="n">
        <v>456.42298295</v>
      </c>
      <c r="N23" s="20" t="n">
        <v>6.22776086</v>
      </c>
      <c r="O23" s="18" t="s">
        <v>481</v>
      </c>
      <c r="P23" s="20" t="s">
        <v>481</v>
      </c>
      <c r="Q23" s="18" t="s">
        <v>481</v>
      </c>
      <c r="R23" s="20" t="s">
        <v>481</v>
      </c>
      <c r="S23" s="18" t="s">
        <v>481</v>
      </c>
      <c r="T23" s="20" t="s">
        <v>481</v>
      </c>
      <c r="U23" s="18" t="n">
        <v>432.9363518</v>
      </c>
      <c r="V23" s="20" t="n">
        <v>9.14634244</v>
      </c>
    </row>
    <row r="24" spans="1:22">
      <c r="A24" s="15" t="s">
        <v>499</v>
      </c>
      <c r="B24" s="17" t="n">
        <v>6647</v>
      </c>
      <c r="C24" s="18">
        <f>(8.0/B24*100)</f>
        <v/>
      </c>
      <c r="D24" s="19" t="n">
        <v>6639</v>
      </c>
      <c r="E24" s="18" t="n">
        <v>508.41870442</v>
      </c>
      <c r="F24" s="20" t="n">
        <v>4.16930306</v>
      </c>
      <c r="G24" s="18" t="n">
        <v>527.83740352</v>
      </c>
      <c r="H24" s="20" t="n">
        <v>3.84162682</v>
      </c>
      <c r="I24" s="18" t="n">
        <v>545.5692302</v>
      </c>
      <c r="J24" s="20" t="n">
        <v>3.58726895</v>
      </c>
      <c r="K24" s="18" t="n">
        <v>546.16497978</v>
      </c>
      <c r="L24" s="20" t="n">
        <v>4.00587498</v>
      </c>
      <c r="M24" s="18" t="n">
        <v>484.53808905</v>
      </c>
      <c r="N24" s="20" t="n">
        <v>15.38063095</v>
      </c>
      <c r="O24" s="18" t="s">
        <v>481</v>
      </c>
      <c r="P24" s="20" t="s">
        <v>481</v>
      </c>
      <c r="Q24" s="18" t="s">
        <v>481</v>
      </c>
      <c r="R24" s="20" t="s">
        <v>481</v>
      </c>
      <c r="S24" s="18" t="s">
        <v>481</v>
      </c>
      <c r="T24" s="20" t="s">
        <v>481</v>
      </c>
      <c r="U24" s="18" t="n">
        <v>443.6917103</v>
      </c>
      <c r="V24" s="20" t="n">
        <v>15.00175387</v>
      </c>
    </row>
    <row r="25" spans="1:22">
      <c r="A25" s="15" t="s">
        <v>500</v>
      </c>
      <c r="B25" s="17" t="n">
        <v>5581</v>
      </c>
      <c r="C25" s="18">
        <f>(25.0/B25*100)</f>
        <v/>
      </c>
      <c r="D25" s="19" t="n">
        <v>5556</v>
      </c>
      <c r="E25" s="18" t="n">
        <v>525.16297834</v>
      </c>
      <c r="F25" s="20" t="n">
        <v>4.40388527</v>
      </c>
      <c r="G25" s="18" t="n">
        <v>517.12260224</v>
      </c>
      <c r="H25" s="20" t="n">
        <v>4.21013341</v>
      </c>
      <c r="I25" s="18" t="n">
        <v>536.47722287</v>
      </c>
      <c r="J25" s="20" t="n">
        <v>4.29056531</v>
      </c>
      <c r="K25" s="18" t="n">
        <v>559.2789139</v>
      </c>
      <c r="L25" s="20" t="n">
        <v>5.68110476</v>
      </c>
      <c r="M25" s="18" t="n">
        <v>433.74903496</v>
      </c>
      <c r="N25" s="20" t="n">
        <v>6.33413158</v>
      </c>
      <c r="O25" s="18" t="s">
        <v>481</v>
      </c>
      <c r="P25" s="20" t="s">
        <v>481</v>
      </c>
      <c r="Q25" s="18" t="s">
        <v>481</v>
      </c>
      <c r="R25" s="20" t="s">
        <v>481</v>
      </c>
      <c r="S25" s="18" t="s">
        <v>481</v>
      </c>
      <c r="T25" s="20" t="s">
        <v>481</v>
      </c>
      <c r="U25" s="18" t="n">
        <v>510.32209265</v>
      </c>
      <c r="V25" s="20" t="n">
        <v>19.11641008</v>
      </c>
    </row>
    <row r="26" spans="1:22">
      <c r="A26" s="15" t="s">
        <v>501</v>
      </c>
      <c r="B26" s="17" t="n">
        <v>4869</v>
      </c>
      <c r="C26" s="18">
        <f>(61.0/B26*100)</f>
        <v/>
      </c>
      <c r="D26" s="19" t="n">
        <v>4808</v>
      </c>
      <c r="E26" s="18" t="n">
        <v>476.82833208</v>
      </c>
      <c r="F26" s="20" t="n">
        <v>4.82658922</v>
      </c>
      <c r="G26" s="18" t="n">
        <v>486.11152545</v>
      </c>
      <c r="H26" s="20" t="n">
        <v>2.89463487</v>
      </c>
      <c r="I26" s="18" t="n">
        <v>487.24412506</v>
      </c>
      <c r="J26" s="20" t="n">
        <v>2.77549378</v>
      </c>
      <c r="K26" s="18" t="n">
        <v>488.70974101</v>
      </c>
      <c r="L26" s="20" t="n">
        <v>3.73154666</v>
      </c>
      <c r="M26" s="18" t="n">
        <v>454.2412473</v>
      </c>
      <c r="N26" s="20" t="n">
        <v>7.54007811</v>
      </c>
      <c r="O26" s="18" t="s">
        <v>481</v>
      </c>
      <c r="P26" s="20" t="s">
        <v>481</v>
      </c>
      <c r="Q26" s="18" t="s">
        <v>481</v>
      </c>
      <c r="R26" s="20" t="s">
        <v>481</v>
      </c>
      <c r="S26" s="18" t="s">
        <v>481</v>
      </c>
      <c r="T26" s="20" t="s">
        <v>481</v>
      </c>
      <c r="U26" s="18" t="n">
        <v>412.92938439</v>
      </c>
      <c r="V26" s="20" t="n">
        <v>11.7856243</v>
      </c>
    </row>
    <row r="27" spans="1:22">
      <c r="A27" s="15" t="s">
        <v>502</v>
      </c>
      <c r="B27" s="17" t="n">
        <v>5299</v>
      </c>
      <c r="C27" s="18">
        <f>(80.0/B27*100)</f>
        <v/>
      </c>
      <c r="D27" s="19" t="n">
        <v>5219</v>
      </c>
      <c r="E27" s="18" t="n">
        <v>474.16067097</v>
      </c>
      <c r="F27" s="20" t="n">
        <v>3.95810379</v>
      </c>
      <c r="G27" s="18" t="n">
        <v>498.03566428</v>
      </c>
      <c r="H27" s="20" t="n">
        <v>2.63121093</v>
      </c>
      <c r="I27" s="18" t="n">
        <v>506.85383643</v>
      </c>
      <c r="J27" s="20" t="n">
        <v>2.76854646</v>
      </c>
      <c r="K27" s="18" t="n">
        <v>505.121698</v>
      </c>
      <c r="L27" s="20" t="n">
        <v>4.16536106</v>
      </c>
      <c r="M27" s="18" t="n">
        <v>423.78790135</v>
      </c>
      <c r="N27" s="20" t="n">
        <v>3.98999594</v>
      </c>
      <c r="O27" s="18" t="s">
        <v>481</v>
      </c>
      <c r="P27" s="20" t="s">
        <v>481</v>
      </c>
      <c r="Q27" s="18" t="s">
        <v>481</v>
      </c>
      <c r="R27" s="20" t="s">
        <v>481</v>
      </c>
      <c r="S27" s="18" t="s">
        <v>481</v>
      </c>
      <c r="T27" s="20" t="s">
        <v>481</v>
      </c>
      <c r="U27" s="18" t="n">
        <v>416.19030506</v>
      </c>
      <c r="V27" s="20" t="n">
        <v>6.15726077</v>
      </c>
    </row>
    <row r="28" spans="1:22">
      <c r="A28" s="15" t="s">
        <v>503</v>
      </c>
      <c r="B28" s="17" t="n">
        <v>7568</v>
      </c>
      <c r="C28" s="18">
        <f>(262.0/B28*100)</f>
        <v/>
      </c>
      <c r="D28" s="19" t="n">
        <v>7306</v>
      </c>
      <c r="E28" s="18" t="n">
        <v>393.1695989</v>
      </c>
      <c r="F28" s="20" t="n">
        <v>4.29900278</v>
      </c>
      <c r="G28" s="18" t="n">
        <v>394.50620303</v>
      </c>
      <c r="H28" s="20" t="n">
        <v>3.12890077</v>
      </c>
      <c r="I28" s="18" t="n">
        <v>417.42328702</v>
      </c>
      <c r="J28" s="20" t="n">
        <v>3.02547917</v>
      </c>
      <c r="K28" s="18" t="n">
        <v>424.42012505</v>
      </c>
      <c r="L28" s="20" t="n">
        <v>3.03199861</v>
      </c>
      <c r="M28" s="18" t="n">
        <v>404.13273028</v>
      </c>
      <c r="N28" s="20" t="n">
        <v>12.41326105</v>
      </c>
      <c r="O28" s="18" t="s">
        <v>481</v>
      </c>
      <c r="P28" s="20" t="s">
        <v>481</v>
      </c>
      <c r="Q28" s="18" t="s">
        <v>481</v>
      </c>
      <c r="R28" s="20" t="s">
        <v>481</v>
      </c>
      <c r="S28" s="18" t="s">
        <v>481</v>
      </c>
      <c r="T28" s="20" t="s">
        <v>481</v>
      </c>
      <c r="U28" s="18" t="n">
        <v>372.72100052</v>
      </c>
      <c r="V28" s="20" t="n">
        <v>6.61951379</v>
      </c>
    </row>
    <row r="29" spans="1:22">
      <c r="A29" s="15" t="s">
        <v>504</v>
      </c>
      <c r="B29" s="17" t="n">
        <v>5385</v>
      </c>
      <c r="C29" s="18">
        <f>(30.0/B29*100)</f>
        <v/>
      </c>
      <c r="D29" s="19" t="n">
        <v>5355</v>
      </c>
      <c r="E29" s="18" t="n">
        <v>506.33328891</v>
      </c>
      <c r="F29" s="20" t="n">
        <v>3.98015653</v>
      </c>
      <c r="G29" s="18" t="n">
        <v>521.01072113</v>
      </c>
      <c r="H29" s="20" t="n">
        <v>2.90465501</v>
      </c>
      <c r="I29" s="18" t="n">
        <v>533.3354842</v>
      </c>
      <c r="J29" s="20" t="n">
        <v>3.69283813</v>
      </c>
      <c r="K29" s="18" t="n">
        <v>521.5598303100001</v>
      </c>
      <c r="L29" s="20" t="n">
        <v>7.50764691</v>
      </c>
      <c r="M29" s="18" t="n">
        <v>510.11281269</v>
      </c>
      <c r="N29" s="20" t="n">
        <v>4.5702483</v>
      </c>
      <c r="O29" s="18" t="s">
        <v>481</v>
      </c>
      <c r="P29" s="20" t="s">
        <v>481</v>
      </c>
      <c r="Q29" s="18" t="n">
        <v>335.3902018</v>
      </c>
      <c r="R29" s="20" t="n">
        <v>12.1685767</v>
      </c>
      <c r="S29" s="18" t="s">
        <v>481</v>
      </c>
      <c r="T29" s="20" t="s">
        <v>481</v>
      </c>
      <c r="U29" s="18" t="n">
        <v>438.76608628</v>
      </c>
      <c r="V29" s="20" t="n">
        <v>8.72028817</v>
      </c>
    </row>
    <row r="30" spans="1:22">
      <c r="A30" s="15" t="s">
        <v>505</v>
      </c>
      <c r="B30" s="17" t="n">
        <v>4520</v>
      </c>
      <c r="C30" s="18">
        <f>(167.0/B30*100)</f>
        <v/>
      </c>
      <c r="D30" s="19" t="n">
        <v>4353</v>
      </c>
      <c r="E30" s="18" t="n">
        <v>490.74345683</v>
      </c>
      <c r="F30" s="20" t="n">
        <v>7.11387423</v>
      </c>
      <c r="G30" s="18" t="n">
        <v>495.07558488</v>
      </c>
      <c r="H30" s="20" t="n">
        <v>3.68617608</v>
      </c>
      <c r="I30" s="18" t="n">
        <v>512.93912488</v>
      </c>
      <c r="J30" s="20" t="n">
        <v>3.20439258</v>
      </c>
      <c r="K30" s="18" t="n">
        <v>511.5014807</v>
      </c>
      <c r="L30" s="20" t="n">
        <v>3.6862104</v>
      </c>
      <c r="M30" s="18" t="n">
        <v>422.17925588</v>
      </c>
      <c r="N30" s="20" t="n">
        <v>5.81826465</v>
      </c>
      <c r="O30" s="18" t="s">
        <v>481</v>
      </c>
      <c r="P30" s="20" t="s">
        <v>481</v>
      </c>
      <c r="Q30" s="18" t="s">
        <v>481</v>
      </c>
      <c r="R30" s="20" t="s">
        <v>481</v>
      </c>
      <c r="S30" s="18" t="s">
        <v>481</v>
      </c>
      <c r="T30" s="20" t="s">
        <v>481</v>
      </c>
      <c r="U30" s="18" t="n">
        <v>423.88725053</v>
      </c>
      <c r="V30" s="20" t="n">
        <v>10.11683044</v>
      </c>
    </row>
    <row r="31" spans="1:22">
      <c r="A31" s="15" t="s">
        <v>506</v>
      </c>
      <c r="B31" s="17" t="n">
        <v>5456</v>
      </c>
      <c r="C31" s="18">
        <f>(139.0/B31*100)</f>
        <v/>
      </c>
      <c r="D31" s="19" t="n">
        <v>5317</v>
      </c>
      <c r="E31" s="18" t="n">
        <v>497.75710027</v>
      </c>
      <c r="F31" s="20" t="n">
        <v>3.90147072</v>
      </c>
      <c r="G31" s="18" t="n">
        <v>509.8708636</v>
      </c>
      <c r="H31" s="20" t="n">
        <v>3.02974581</v>
      </c>
      <c r="I31" s="18" t="n">
        <v>511.52679723</v>
      </c>
      <c r="J31" s="20" t="n">
        <v>3.47136496</v>
      </c>
      <c r="K31" s="18" t="n">
        <v>495.73488561</v>
      </c>
      <c r="L31" s="20" t="n">
        <v>4.15441321</v>
      </c>
      <c r="M31" s="18" t="s">
        <v>481</v>
      </c>
      <c r="N31" s="20" t="s">
        <v>481</v>
      </c>
      <c r="O31" s="18" t="s">
        <v>481</v>
      </c>
      <c r="P31" s="20" t="s">
        <v>481</v>
      </c>
      <c r="Q31" s="18" t="s">
        <v>481</v>
      </c>
      <c r="R31" s="20" t="s">
        <v>481</v>
      </c>
      <c r="S31" s="18" t="s">
        <v>481</v>
      </c>
      <c r="T31" s="20" t="s">
        <v>481</v>
      </c>
      <c r="U31" s="18" t="n">
        <v>419.27741991</v>
      </c>
      <c r="V31" s="20" t="n">
        <v>6.64018028</v>
      </c>
    </row>
    <row r="32" spans="1:22">
      <c r="A32" s="15" t="s">
        <v>507</v>
      </c>
      <c r="B32" s="17" t="n">
        <v>4478</v>
      </c>
      <c r="C32" s="18">
        <f>(6.0/B32*100)</f>
        <v/>
      </c>
      <c r="D32" s="19" t="n">
        <v>4472</v>
      </c>
      <c r="E32" s="18" t="n">
        <v>474.91513588</v>
      </c>
      <c r="F32" s="20" t="n">
        <v>6.13567172</v>
      </c>
      <c r="G32" s="18" t="n">
        <v>485.46892185</v>
      </c>
      <c r="H32" s="20" t="n">
        <v>3.53576985</v>
      </c>
      <c r="I32" s="18" t="n">
        <v>510.3983204</v>
      </c>
      <c r="J32" s="20" t="n">
        <v>2.97878049</v>
      </c>
      <c r="K32" s="18" t="n">
        <v>522.6032734299999</v>
      </c>
      <c r="L32" s="20" t="n">
        <v>3.39330983</v>
      </c>
      <c r="M32" s="18" t="n">
        <v>411.26327339</v>
      </c>
      <c r="N32" s="20" t="n">
        <v>12.39222594</v>
      </c>
      <c r="O32" s="18" t="s">
        <v>481</v>
      </c>
      <c r="P32" s="20" t="s">
        <v>481</v>
      </c>
      <c r="Q32" s="18" t="s">
        <v>481</v>
      </c>
      <c r="R32" s="20" t="s">
        <v>481</v>
      </c>
      <c r="S32" s="18" t="s">
        <v>481</v>
      </c>
      <c r="T32" s="20" t="s">
        <v>481</v>
      </c>
      <c r="U32" s="18" t="n">
        <v>451.46661463</v>
      </c>
      <c r="V32" s="20" t="n">
        <v>13.14646861</v>
      </c>
    </row>
    <row r="33" spans="1:22">
      <c r="A33" s="15" t="s">
        <v>508</v>
      </c>
      <c r="B33" s="17" t="n">
        <v>7325</v>
      </c>
      <c r="C33" s="18">
        <f>(78.0/B33*100)</f>
        <v/>
      </c>
      <c r="D33" s="19" t="n">
        <v>7247</v>
      </c>
      <c r="E33" s="18" t="n">
        <v>469.08760086</v>
      </c>
      <c r="F33" s="20" t="n">
        <v>7.73985874</v>
      </c>
      <c r="G33" s="18" t="n">
        <v>490.5542518</v>
      </c>
      <c r="H33" s="20" t="n">
        <v>4.98991978</v>
      </c>
      <c r="I33" s="18" t="n">
        <v>499.03103913</v>
      </c>
      <c r="J33" s="20" t="n">
        <v>3.82959822</v>
      </c>
      <c r="K33" s="18" t="n">
        <v>499.12409888</v>
      </c>
      <c r="L33" s="20" t="n">
        <v>4.19833802</v>
      </c>
      <c r="M33" s="18" t="n">
        <v>489.45728579</v>
      </c>
      <c r="N33" s="20" t="n">
        <v>3.51800922</v>
      </c>
      <c r="O33" s="18" t="s">
        <v>481</v>
      </c>
      <c r="P33" s="20" t="s">
        <v>481</v>
      </c>
      <c r="Q33" s="18" t="s">
        <v>481</v>
      </c>
      <c r="R33" s="20" t="s">
        <v>481</v>
      </c>
      <c r="S33" s="18" t="s">
        <v>481</v>
      </c>
      <c r="T33" s="20" t="s">
        <v>481</v>
      </c>
      <c r="U33" s="18" t="n">
        <v>446.48606687</v>
      </c>
      <c r="V33" s="20" t="n">
        <v>10.11812835</v>
      </c>
    </row>
    <row r="34" spans="1:22">
      <c r="A34" s="15" t="s">
        <v>509</v>
      </c>
      <c r="B34" s="17" t="n">
        <v>6350</v>
      </c>
      <c r="C34" s="18">
        <f>(76.0/B34*100)</f>
        <v/>
      </c>
      <c r="D34" s="19" t="n">
        <v>6274</v>
      </c>
      <c r="E34" s="18" t="n">
        <v>480.11612567</v>
      </c>
      <c r="F34" s="20" t="n">
        <v>3.5027229</v>
      </c>
      <c r="G34" s="18" t="n">
        <v>491.26118751</v>
      </c>
      <c r="H34" s="20" t="n">
        <v>3.37339241</v>
      </c>
      <c r="I34" s="18" t="n">
        <v>493.3195061</v>
      </c>
      <c r="J34" s="20" t="n">
        <v>3.86614967</v>
      </c>
      <c r="K34" s="18" t="n">
        <v>473.50287921</v>
      </c>
      <c r="L34" s="20" t="n">
        <v>4.46446721</v>
      </c>
      <c r="M34" s="18" t="n">
        <v>431.08701148</v>
      </c>
      <c r="N34" s="20" t="n">
        <v>12.51358448</v>
      </c>
      <c r="O34" s="18" t="s">
        <v>481</v>
      </c>
      <c r="P34" s="20" t="s">
        <v>481</v>
      </c>
      <c r="Q34" s="18" t="n">
        <v>336.51078337</v>
      </c>
      <c r="R34" s="20" t="n">
        <v>12.24828707</v>
      </c>
      <c r="S34" s="18" t="s">
        <v>481</v>
      </c>
      <c r="T34" s="20" t="s">
        <v>481</v>
      </c>
      <c r="U34" s="18" t="n">
        <v>409.75790776</v>
      </c>
      <c r="V34" s="20" t="n">
        <v>8.6198782</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509.91963209</v>
      </c>
      <c r="T35" s="20" t="n">
        <v>1.25633733</v>
      </c>
      <c r="U35" s="18" t="s">
        <v>481</v>
      </c>
      <c r="V35" s="20" t="s">
        <v>481</v>
      </c>
    </row>
    <row r="36" spans="1:22">
      <c r="A36" s="15" t="s">
        <v>511</v>
      </c>
      <c r="B36" s="17" t="n">
        <v>6736</v>
      </c>
      <c r="C36" s="18">
        <f>(55.0/B36*100)</f>
        <v/>
      </c>
      <c r="D36" s="19" t="n">
        <v>6681</v>
      </c>
      <c r="E36" s="18" t="n">
        <v>485.85438327</v>
      </c>
      <c r="F36" s="20" t="n">
        <v>5.07150658</v>
      </c>
      <c r="G36" s="18" t="n">
        <v>484.19747829</v>
      </c>
      <c r="H36" s="20" t="n">
        <v>3.03690836</v>
      </c>
      <c r="I36" s="18" t="n">
        <v>497.41913232</v>
      </c>
      <c r="J36" s="20" t="n">
        <v>3.20889398</v>
      </c>
      <c r="K36" s="18" t="n">
        <v>495.49871703</v>
      </c>
      <c r="L36" s="20" t="n">
        <v>3.97093931</v>
      </c>
      <c r="M36" s="18" t="n">
        <v>467.60582163</v>
      </c>
      <c r="N36" s="20" t="n">
        <v>3.41039353</v>
      </c>
      <c r="O36" s="18" t="s">
        <v>481</v>
      </c>
      <c r="P36" s="20" t="s">
        <v>481</v>
      </c>
      <c r="Q36" s="18" t="s">
        <v>481</v>
      </c>
      <c r="R36" s="20" t="s">
        <v>481</v>
      </c>
      <c r="S36" s="18" t="s">
        <v>481</v>
      </c>
      <c r="T36" s="20" t="s">
        <v>481</v>
      </c>
      <c r="U36" s="18" t="n">
        <v>440.75642727</v>
      </c>
      <c r="V36" s="20" t="n">
        <v>7.7665809</v>
      </c>
    </row>
    <row r="37" spans="1:22">
      <c r="A37" s="15" t="s">
        <v>512</v>
      </c>
      <c r="B37" s="17" t="n">
        <v>5458</v>
      </c>
      <c r="C37" s="18">
        <f>(107.0/B37*100)</f>
        <v/>
      </c>
      <c r="D37" s="19" t="n">
        <v>5351</v>
      </c>
      <c r="E37" s="18" t="n">
        <v>485.27579877</v>
      </c>
      <c r="F37" s="20" t="n">
        <v>4.76333985</v>
      </c>
      <c r="G37" s="18" t="n">
        <v>504.62207029</v>
      </c>
      <c r="H37" s="20" t="n">
        <v>2.87195717</v>
      </c>
      <c r="I37" s="18" t="n">
        <v>507.42431959</v>
      </c>
      <c r="J37" s="20" t="n">
        <v>4.00073291</v>
      </c>
      <c r="K37" s="18" t="n">
        <v>503.29457924</v>
      </c>
      <c r="L37" s="20" t="n">
        <v>6.27289017</v>
      </c>
      <c r="M37" s="18" t="n">
        <v>398.61657436</v>
      </c>
      <c r="N37" s="20" t="n">
        <v>8.69317599</v>
      </c>
      <c r="O37" s="18" t="s">
        <v>481</v>
      </c>
      <c r="P37" s="20" t="s">
        <v>481</v>
      </c>
      <c r="Q37" s="18" t="s">
        <v>481</v>
      </c>
      <c r="R37" s="20" t="s">
        <v>481</v>
      </c>
      <c r="S37" s="18" t="s">
        <v>481</v>
      </c>
      <c r="T37" s="20" t="s">
        <v>481</v>
      </c>
      <c r="U37" s="18" t="n">
        <v>427.32413942</v>
      </c>
      <c r="V37" s="20" t="n">
        <v>8.16192056</v>
      </c>
    </row>
    <row r="38" spans="1:22">
      <c r="A38" s="15" t="s">
        <v>513</v>
      </c>
      <c r="B38" s="17" t="n">
        <v>5860</v>
      </c>
      <c r="C38" s="18">
        <f>(22.0/B38*100)</f>
        <v/>
      </c>
      <c r="D38" s="19" t="n">
        <v>5838</v>
      </c>
      <c r="E38" s="18" t="n">
        <v>508.08369648</v>
      </c>
      <c r="F38" s="20" t="n">
        <v>6.37072035</v>
      </c>
      <c r="G38" s="18" t="n">
        <v>524.83339611</v>
      </c>
      <c r="H38" s="20" t="n">
        <v>4.06728442</v>
      </c>
      <c r="I38" s="18" t="n">
        <v>540.39315319</v>
      </c>
      <c r="J38" s="20" t="n">
        <v>3.91553011</v>
      </c>
      <c r="K38" s="18" t="n">
        <v>531.46875469</v>
      </c>
      <c r="L38" s="20" t="n">
        <v>4.38775051</v>
      </c>
      <c r="M38" s="18" t="n">
        <v>484.7089518</v>
      </c>
      <c r="N38" s="20" t="n">
        <v>6.53951454</v>
      </c>
      <c r="O38" s="18" t="s">
        <v>481</v>
      </c>
      <c r="P38" s="20" t="s">
        <v>481</v>
      </c>
      <c r="Q38" s="18" t="s">
        <v>481</v>
      </c>
      <c r="R38" s="20" t="s">
        <v>481</v>
      </c>
      <c r="S38" s="18" t="s">
        <v>481</v>
      </c>
      <c r="T38" s="20" t="s">
        <v>481</v>
      </c>
      <c r="U38" s="18" t="n">
        <v>477.69217174</v>
      </c>
      <c r="V38" s="20" t="n">
        <v>7.94895156</v>
      </c>
    </row>
    <row r="39" spans="1:22">
      <c r="A39" s="15" t="s">
        <v>514</v>
      </c>
      <c r="B39" s="17" t="n">
        <v>5895</v>
      </c>
      <c r="C39" s="18">
        <f>(33.0/B39*100)</f>
        <v/>
      </c>
      <c r="D39" s="19" t="n">
        <v>5862</v>
      </c>
      <c r="E39" s="18" t="n">
        <v>418.57525574</v>
      </c>
      <c r="F39" s="20" t="n">
        <v>5.77386091</v>
      </c>
      <c r="G39" s="18" t="n">
        <v>421.10824616</v>
      </c>
      <c r="H39" s="20" t="n">
        <v>4.72971138</v>
      </c>
      <c r="I39" s="18" t="n">
        <v>431.60143384</v>
      </c>
      <c r="J39" s="20" t="n">
        <v>5.16958275</v>
      </c>
      <c r="K39" s="18" t="n">
        <v>425.65218463</v>
      </c>
      <c r="L39" s="20" t="n">
        <v>4.96616011</v>
      </c>
      <c r="M39" s="18" t="n">
        <v>387.11765216</v>
      </c>
      <c r="N39" s="20" t="n">
        <v>6.25137534</v>
      </c>
      <c r="O39" s="18" t="s">
        <v>481</v>
      </c>
      <c r="P39" s="20" t="s">
        <v>481</v>
      </c>
      <c r="Q39" s="18" t="s">
        <v>481</v>
      </c>
      <c r="R39" s="20" t="s">
        <v>481</v>
      </c>
      <c r="S39" s="18" t="s">
        <v>481</v>
      </c>
      <c r="T39" s="20" t="s">
        <v>481</v>
      </c>
      <c r="U39" s="18" t="n">
        <v>368.09230364</v>
      </c>
      <c r="V39" s="20" t="n">
        <v>10.76301942</v>
      </c>
    </row>
    <row r="40" spans="1:22">
      <c r="A40" s="15" t="s">
        <v>515</v>
      </c>
      <c r="B40" s="17" t="n">
        <v>14157</v>
      </c>
      <c r="C40" s="18">
        <f>(382.0/B40*100)</f>
        <v/>
      </c>
      <c r="D40" s="19" t="n">
        <v>13775</v>
      </c>
      <c r="E40" s="18" t="n">
        <v>472.38810167</v>
      </c>
      <c r="F40" s="20" t="n">
        <v>4.63258492</v>
      </c>
      <c r="G40" s="18" t="n">
        <v>493.03873665</v>
      </c>
      <c r="H40" s="20" t="n">
        <v>3.63420765</v>
      </c>
      <c r="I40" s="18" t="n">
        <v>511.01147571</v>
      </c>
      <c r="J40" s="20" t="n">
        <v>2.76552553</v>
      </c>
      <c r="K40" s="18" t="n">
        <v>499.76313069</v>
      </c>
      <c r="L40" s="20" t="n">
        <v>3.95572699</v>
      </c>
      <c r="M40" s="18" t="n">
        <v>414.04269234</v>
      </c>
      <c r="N40" s="20" t="n">
        <v>6.08916014</v>
      </c>
      <c r="O40" s="18" t="s">
        <v>481</v>
      </c>
      <c r="P40" s="20" t="s">
        <v>481</v>
      </c>
      <c r="Q40" s="18" t="s">
        <v>481</v>
      </c>
      <c r="R40" s="20" t="s">
        <v>481</v>
      </c>
      <c r="S40" s="18" t="s">
        <v>481</v>
      </c>
      <c r="T40" s="20" t="s">
        <v>481</v>
      </c>
      <c r="U40" s="18" t="n">
        <v>408.38834361</v>
      </c>
      <c r="V40" s="20" t="n">
        <v>7.60332502</v>
      </c>
    </row>
    <row r="41" spans="1:22">
      <c r="A41" s="15" t="s">
        <v>516</v>
      </c>
      <c r="B41" s="17" t="n">
        <v>5712</v>
      </c>
      <c r="C41" s="18">
        <f>(51.0/B41*100)</f>
        <v/>
      </c>
      <c r="D41" s="19" t="n">
        <v>5661</v>
      </c>
      <c r="E41" s="18" t="n">
        <v>450.76639323</v>
      </c>
      <c r="F41" s="20" t="n">
        <v>6.21320169</v>
      </c>
      <c r="G41" s="18" t="n">
        <v>462.13990004</v>
      </c>
      <c r="H41" s="20" t="n">
        <v>3.80917888</v>
      </c>
      <c r="I41" s="18" t="n">
        <v>479.62647269</v>
      </c>
      <c r="J41" s="20" t="n">
        <v>3.53682216</v>
      </c>
      <c r="K41" s="18" t="n">
        <v>486.60928693</v>
      </c>
      <c r="L41" s="20" t="n">
        <v>4.16120369</v>
      </c>
      <c r="M41" s="18" t="n">
        <v>431.51482993</v>
      </c>
      <c r="N41" s="20" t="n">
        <v>6.27770112</v>
      </c>
      <c r="O41" s="18" t="s">
        <v>481</v>
      </c>
      <c r="P41" s="20" t="s">
        <v>481</v>
      </c>
      <c r="Q41" s="18" t="n">
        <v>392.51815558</v>
      </c>
      <c r="R41" s="20" t="n">
        <v>16.89642718</v>
      </c>
      <c r="S41" s="18" t="s">
        <v>481</v>
      </c>
      <c r="T41" s="20" t="s">
        <v>481</v>
      </c>
      <c r="U41" s="18" t="n">
        <v>402.92601823</v>
      </c>
      <c r="V41" s="20" t="n">
        <v>10.52165936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348.36613996</v>
      </c>
      <c r="F45" s="20" t="n">
        <v>3.84329204</v>
      </c>
      <c r="G45" s="18" t="n">
        <v>349.1131745</v>
      </c>
      <c r="H45" s="20" t="n">
        <v>4.60885518</v>
      </c>
      <c r="I45" s="18" t="n">
        <v>367.27383927</v>
      </c>
      <c r="J45" s="20" t="n">
        <v>4.00651514</v>
      </c>
      <c r="K45" s="18" t="n">
        <v>365.51284725</v>
      </c>
      <c r="L45" s="20" t="n">
        <v>3.67357234</v>
      </c>
      <c r="M45" s="18" t="s">
        <v>481</v>
      </c>
      <c r="N45" s="20" t="s">
        <v>481</v>
      </c>
      <c r="O45" s="18" t="s">
        <v>481</v>
      </c>
      <c r="P45" s="20" t="s">
        <v>481</v>
      </c>
      <c r="Q45" s="18" t="n">
        <v>351.80247732</v>
      </c>
      <c r="R45" s="20" t="n">
        <v>44.95760466</v>
      </c>
      <c r="S45" s="18" t="n">
        <v>340.89362446</v>
      </c>
      <c r="T45" s="20" t="n">
        <v>19.51706156</v>
      </c>
      <c r="U45" s="18" t="n">
        <v>335.23832024</v>
      </c>
      <c r="V45" s="20" t="n">
        <v>7.84139695</v>
      </c>
    </row>
    <row r="46" spans="1:22">
      <c r="A46" s="15" t="s">
        <v>521</v>
      </c>
      <c r="B46" s="17" t="n">
        <v>23141</v>
      </c>
      <c r="C46" s="18">
        <f>(2000.0/B46*100)</f>
        <v/>
      </c>
      <c r="D46" s="19" t="n">
        <v>21141</v>
      </c>
      <c r="E46" s="18" t="n">
        <v>376.54434356</v>
      </c>
      <c r="F46" s="20" t="n">
        <v>4.57839515</v>
      </c>
      <c r="G46" s="18" t="n">
        <v>385.9571568</v>
      </c>
      <c r="H46" s="20" t="n">
        <v>3.64455463</v>
      </c>
      <c r="I46" s="18" t="n">
        <v>404.25664666</v>
      </c>
      <c r="J46" s="20" t="n">
        <v>3.83491116</v>
      </c>
      <c r="K46" s="18" t="n">
        <v>404.95354952</v>
      </c>
      <c r="L46" s="20" t="n">
        <v>5.10373595</v>
      </c>
      <c r="M46" s="18" t="n">
        <v>337.5417534</v>
      </c>
      <c r="N46" s="20" t="n">
        <v>3.26574895</v>
      </c>
      <c r="O46" s="18" t="s">
        <v>481</v>
      </c>
      <c r="P46" s="20" t="s">
        <v>481</v>
      </c>
      <c r="Q46" s="18" t="s">
        <v>481</v>
      </c>
      <c r="R46" s="20" t="s">
        <v>481</v>
      </c>
      <c r="S46" s="18" t="s">
        <v>481</v>
      </c>
      <c r="T46" s="20" t="s">
        <v>481</v>
      </c>
      <c r="U46" s="18" t="n">
        <v>353.10733312</v>
      </c>
      <c r="V46" s="20" t="n">
        <v>4.28079189</v>
      </c>
    </row>
    <row r="47" spans="1:22">
      <c r="A47" s="15" t="s">
        <v>522</v>
      </c>
      <c r="B47" s="17" t="n">
        <v>5928</v>
      </c>
      <c r="C47" s="18">
        <f>(276.0/B47*100)</f>
        <v/>
      </c>
      <c r="D47" s="19" t="n">
        <v>5652</v>
      </c>
      <c r="E47" s="18" t="n">
        <v>440.793808</v>
      </c>
      <c r="F47" s="20" t="n">
        <v>4.95536959</v>
      </c>
      <c r="G47" s="18" t="n">
        <v>454.89140016</v>
      </c>
      <c r="H47" s="20" t="n">
        <v>4.38098471</v>
      </c>
      <c r="I47" s="18" t="n">
        <v>462.54877731</v>
      </c>
      <c r="J47" s="20" t="n">
        <v>4.2458093</v>
      </c>
      <c r="K47" s="18" t="n">
        <v>455.07715056</v>
      </c>
      <c r="L47" s="20" t="n">
        <v>5.61754004</v>
      </c>
      <c r="M47" s="18" t="n">
        <v>368.1951933</v>
      </c>
      <c r="N47" s="20" t="n">
        <v>6.312425</v>
      </c>
      <c r="O47" s="18" t="s">
        <v>481</v>
      </c>
      <c r="P47" s="20" t="s">
        <v>481</v>
      </c>
      <c r="Q47" s="18" t="s">
        <v>481</v>
      </c>
      <c r="R47" s="20" t="s">
        <v>481</v>
      </c>
      <c r="S47" s="18" t="s">
        <v>481</v>
      </c>
      <c r="T47" s="20" t="s">
        <v>481</v>
      </c>
      <c r="U47" s="18" t="n">
        <v>382.68512981</v>
      </c>
      <c r="V47" s="20" t="n">
        <v>7.33661896</v>
      </c>
    </row>
    <row r="48" spans="1:22">
      <c r="A48" s="15" t="s">
        <v>523</v>
      </c>
      <c r="B48" s="17" t="n">
        <v>9841</v>
      </c>
      <c r="C48" s="18">
        <f>(8.0/B48*100)</f>
        <v/>
      </c>
      <c r="D48" s="19" t="n">
        <v>9833</v>
      </c>
      <c r="E48" s="18" t="n">
        <v>496.19823788</v>
      </c>
      <c r="F48" s="20" t="n">
        <v>7.00592121</v>
      </c>
      <c r="G48" s="18" t="n">
        <v>516.13036478</v>
      </c>
      <c r="H48" s="20" t="n">
        <v>4.6926937</v>
      </c>
      <c r="I48" s="18" t="n">
        <v>559.95702395</v>
      </c>
      <c r="J48" s="20" t="n">
        <v>4.94048629</v>
      </c>
      <c r="K48" s="18" t="n">
        <v>557.81018247</v>
      </c>
      <c r="L48" s="20" t="n">
        <v>7.95676169</v>
      </c>
      <c r="M48" s="18" t="n">
        <v>484.09279329</v>
      </c>
      <c r="N48" s="20" t="n">
        <v>7.99371132</v>
      </c>
      <c r="O48" s="18" t="s">
        <v>481</v>
      </c>
      <c r="P48" s="20" t="s">
        <v>481</v>
      </c>
      <c r="Q48" s="18" t="s">
        <v>481</v>
      </c>
      <c r="R48" s="20" t="s">
        <v>481</v>
      </c>
      <c r="S48" s="18" t="s">
        <v>481</v>
      </c>
      <c r="T48" s="20" t="s">
        <v>481</v>
      </c>
      <c r="U48" s="18" t="n">
        <v>466.62974053</v>
      </c>
      <c r="V48" s="20" t="n">
        <v>18.56493684</v>
      </c>
    </row>
    <row r="49" spans="1:22">
      <c r="A49" s="15" t="s">
        <v>524</v>
      </c>
      <c r="B49" s="17" t="n">
        <v>6349</v>
      </c>
      <c r="C49" s="18">
        <f>(56.0/B49*100)</f>
        <v/>
      </c>
      <c r="D49" s="19" t="n">
        <v>6293</v>
      </c>
      <c r="E49" s="18" t="n">
        <v>387.94538056</v>
      </c>
      <c r="F49" s="20" t="n">
        <v>4.42409744</v>
      </c>
      <c r="G49" s="18" t="n">
        <v>405.93296953</v>
      </c>
      <c r="H49" s="20" t="n">
        <v>3.62871061</v>
      </c>
      <c r="I49" s="18" t="n">
        <v>422.73548075</v>
      </c>
      <c r="J49" s="20" t="n">
        <v>4.09246196</v>
      </c>
      <c r="K49" s="18" t="n">
        <v>415.74336604</v>
      </c>
      <c r="L49" s="20" t="n">
        <v>4.18332082</v>
      </c>
      <c r="M49" s="18" t="s">
        <v>481</v>
      </c>
      <c r="N49" s="20" t="s">
        <v>481</v>
      </c>
      <c r="O49" s="18" t="s">
        <v>481</v>
      </c>
      <c r="P49" s="20" t="s">
        <v>481</v>
      </c>
      <c r="Q49" s="18" t="s">
        <v>481</v>
      </c>
      <c r="R49" s="20" t="s">
        <v>481</v>
      </c>
      <c r="S49" s="18" t="n">
        <v>381.08044764</v>
      </c>
      <c r="T49" s="20" t="n">
        <v>97.07041881000001</v>
      </c>
      <c r="U49" s="18" t="n">
        <v>360.6028539</v>
      </c>
      <c r="V49" s="20" t="n">
        <v>8.085893309999999</v>
      </c>
    </row>
    <row r="50" spans="1:22">
      <c r="A50" s="15" t="s">
        <v>525</v>
      </c>
      <c r="B50" s="17" t="n">
        <v>11795</v>
      </c>
      <c r="C50" s="18">
        <f>(302.0/B50*100)</f>
        <v/>
      </c>
      <c r="D50" s="19" t="n">
        <v>11493</v>
      </c>
      <c r="E50" s="18" t="n">
        <v>381.18724524</v>
      </c>
      <c r="F50" s="20" t="n">
        <v>4.42928944</v>
      </c>
      <c r="G50" s="18" t="n">
        <v>378.74007995</v>
      </c>
      <c r="H50" s="20" t="n">
        <v>3.33487271</v>
      </c>
      <c r="I50" s="18" t="n">
        <v>400.42707551</v>
      </c>
      <c r="J50" s="20" t="n">
        <v>2.71134134</v>
      </c>
      <c r="K50" s="18" t="n">
        <v>404.86516772</v>
      </c>
      <c r="L50" s="20" t="n">
        <v>3.44470645</v>
      </c>
      <c r="M50" s="18" t="n">
        <v>347.83550743</v>
      </c>
      <c r="N50" s="20" t="n">
        <v>9.218126939999999</v>
      </c>
      <c r="O50" s="18" t="s">
        <v>481</v>
      </c>
      <c r="P50" s="20" t="s">
        <v>481</v>
      </c>
      <c r="Q50" s="18" t="s">
        <v>481</v>
      </c>
      <c r="R50" s="20" t="s">
        <v>481</v>
      </c>
      <c r="S50" s="18" t="s">
        <v>481</v>
      </c>
      <c r="T50" s="20" t="s">
        <v>481</v>
      </c>
      <c r="U50" s="18" t="n">
        <v>340.98973251</v>
      </c>
      <c r="V50" s="20" t="n">
        <v>7.92000951</v>
      </c>
    </row>
    <row r="51" spans="1:22">
      <c r="A51" s="15" t="s">
        <v>526</v>
      </c>
      <c r="B51" s="17" t="n">
        <v>6866</v>
      </c>
      <c r="C51" s="18">
        <f>(113.0/B51*100)</f>
        <v/>
      </c>
      <c r="D51" s="19" t="n">
        <v>6753</v>
      </c>
      <c r="E51" s="18" t="n">
        <v>393.08368675</v>
      </c>
      <c r="F51" s="20" t="n">
        <v>4.06154979</v>
      </c>
      <c r="G51" s="18" t="n">
        <v>396.0102669</v>
      </c>
      <c r="H51" s="20" t="n">
        <v>3.56698169</v>
      </c>
      <c r="I51" s="18" t="n">
        <v>414.75099399</v>
      </c>
      <c r="J51" s="20" t="n">
        <v>3.63389708</v>
      </c>
      <c r="K51" s="18" t="n">
        <v>414.38297154</v>
      </c>
      <c r="L51" s="20" t="n">
        <v>4.20226389</v>
      </c>
      <c r="M51" s="18" t="n">
        <v>373.93188865</v>
      </c>
      <c r="N51" s="20" t="n">
        <v>6.27375186</v>
      </c>
      <c r="O51" s="18" t="s">
        <v>481</v>
      </c>
      <c r="P51" s="20" t="s">
        <v>481</v>
      </c>
      <c r="Q51" s="18" t="n">
        <v>380.5422133</v>
      </c>
      <c r="R51" s="20" t="n">
        <v>4.31283207</v>
      </c>
      <c r="S51" s="18" t="s">
        <v>481</v>
      </c>
      <c r="T51" s="20" t="s">
        <v>481</v>
      </c>
      <c r="U51" s="18" t="n">
        <v>371.86605154</v>
      </c>
      <c r="V51" s="20" t="n">
        <v>6.3511472</v>
      </c>
    </row>
    <row r="52" spans="1:22">
      <c r="A52" s="15" t="s">
        <v>527</v>
      </c>
      <c r="B52" s="17" t="n">
        <v>5809</v>
      </c>
      <c r="C52" s="18">
        <f>(94.0/B52*100)</f>
        <v/>
      </c>
      <c r="D52" s="19" t="n">
        <v>5715</v>
      </c>
      <c r="E52" s="18" t="n">
        <v>457.91941462</v>
      </c>
      <c r="F52" s="20" t="n">
        <v>4.86354662</v>
      </c>
      <c r="G52" s="18" t="n">
        <v>462.81071404</v>
      </c>
      <c r="H52" s="20" t="n">
        <v>3.54759664</v>
      </c>
      <c r="I52" s="18" t="n">
        <v>481.46635749</v>
      </c>
      <c r="J52" s="20" t="n">
        <v>3.46313505</v>
      </c>
      <c r="K52" s="18" t="n">
        <v>481.42773816</v>
      </c>
      <c r="L52" s="20" t="n">
        <v>3.94502244</v>
      </c>
      <c r="M52" s="18" t="n">
        <v>396.92682724</v>
      </c>
      <c r="N52" s="20" t="n">
        <v>5.74616255</v>
      </c>
      <c r="O52" s="18" t="s">
        <v>481</v>
      </c>
      <c r="P52" s="20" t="s">
        <v>481</v>
      </c>
      <c r="Q52" s="18" t="s">
        <v>481</v>
      </c>
      <c r="R52" s="20" t="s">
        <v>481</v>
      </c>
      <c r="S52" s="18" t="s">
        <v>481</v>
      </c>
      <c r="T52" s="20" t="s">
        <v>481</v>
      </c>
      <c r="U52" s="18" t="n">
        <v>420.9059179</v>
      </c>
      <c r="V52" s="20" t="n">
        <v>8.403546130000001</v>
      </c>
    </row>
    <row r="53" spans="1:22">
      <c r="A53" s="15" t="s">
        <v>528</v>
      </c>
      <c r="B53" s="17" t="n">
        <v>5571</v>
      </c>
      <c r="C53" s="18">
        <f>(101.0/B53*100)</f>
        <v/>
      </c>
      <c r="D53" s="19" t="n">
        <v>5470</v>
      </c>
      <c r="E53" s="18" t="n">
        <v>426.90463737</v>
      </c>
      <c r="F53" s="20" t="n">
        <v>4.31171814</v>
      </c>
      <c r="G53" s="18" t="n">
        <v>435.68515977</v>
      </c>
      <c r="H53" s="20" t="n">
        <v>2.62573667</v>
      </c>
      <c r="I53" s="18" t="n">
        <v>454.56189046</v>
      </c>
      <c r="J53" s="20" t="n">
        <v>3.25959202</v>
      </c>
      <c r="K53" s="18" t="n">
        <v>453.67144104</v>
      </c>
      <c r="L53" s="20" t="n">
        <v>3.59207126</v>
      </c>
      <c r="M53" s="18" t="n">
        <v>381.39321237</v>
      </c>
      <c r="N53" s="20" t="n">
        <v>6.31804133</v>
      </c>
      <c r="O53" s="18" t="s">
        <v>481</v>
      </c>
      <c r="P53" s="20" t="s">
        <v>481</v>
      </c>
      <c r="Q53" s="18" t="s">
        <v>481</v>
      </c>
      <c r="R53" s="20" t="s">
        <v>481</v>
      </c>
      <c r="S53" s="18" t="s">
        <v>481</v>
      </c>
      <c r="T53" s="20" t="s">
        <v>481</v>
      </c>
      <c r="U53" s="18" t="n">
        <v>377.23239661</v>
      </c>
      <c r="V53" s="20" t="n">
        <v>6.96556124</v>
      </c>
    </row>
    <row r="54" spans="1:22">
      <c r="A54" s="15" t="s">
        <v>529</v>
      </c>
      <c r="B54" s="17" t="n">
        <v>4740</v>
      </c>
      <c r="C54" s="18">
        <f>(362.0/B54*100)</f>
        <v/>
      </c>
      <c r="D54" s="19" t="n">
        <v>4378</v>
      </c>
      <c r="E54" s="18" t="n">
        <v>316.34503767</v>
      </c>
      <c r="F54" s="20" t="n">
        <v>5.80670157</v>
      </c>
      <c r="G54" s="18" t="n">
        <v>327.27612326</v>
      </c>
      <c r="H54" s="20" t="n">
        <v>4.96169002</v>
      </c>
      <c r="I54" s="18" t="n">
        <v>342.09923281</v>
      </c>
      <c r="J54" s="20" t="n">
        <v>3.44514739</v>
      </c>
      <c r="K54" s="18" t="n">
        <v>349.41684083</v>
      </c>
      <c r="L54" s="20" t="n">
        <v>3.31832935</v>
      </c>
      <c r="M54" s="18" t="n">
        <v>282.45388762</v>
      </c>
      <c r="N54" s="20" t="n">
        <v>5.79499154</v>
      </c>
      <c r="O54" s="18" t="s">
        <v>481</v>
      </c>
      <c r="P54" s="20" t="s">
        <v>481</v>
      </c>
      <c r="Q54" s="18" t="s">
        <v>481</v>
      </c>
      <c r="R54" s="20" t="s">
        <v>481</v>
      </c>
      <c r="S54" s="18" t="s">
        <v>481</v>
      </c>
      <c r="T54" s="20" t="s">
        <v>481</v>
      </c>
      <c r="U54" s="18" t="n">
        <v>284.53398055</v>
      </c>
      <c r="V54" s="20" t="n">
        <v>5.69898294</v>
      </c>
    </row>
    <row r="55" spans="1:22">
      <c r="A55" s="15" t="s">
        <v>530</v>
      </c>
      <c r="B55" s="17" t="n">
        <v>5316</v>
      </c>
      <c r="C55" s="18">
        <f>(22.0/B55*100)</f>
        <v/>
      </c>
      <c r="D55" s="19" t="n">
        <v>5294</v>
      </c>
      <c r="E55" s="18" t="n">
        <v>408.40577936</v>
      </c>
      <c r="F55" s="20" t="n">
        <v>3.98800384</v>
      </c>
      <c r="G55" s="18" t="n">
        <v>410.39281956</v>
      </c>
      <c r="H55" s="20" t="n">
        <v>3.2298597</v>
      </c>
      <c r="I55" s="18" t="n">
        <v>412.80791728</v>
      </c>
      <c r="J55" s="20" t="n">
        <v>3.87657401</v>
      </c>
      <c r="K55" s="18" t="n">
        <v>402.39391569</v>
      </c>
      <c r="L55" s="20" t="n">
        <v>6.22499165</v>
      </c>
      <c r="M55" s="18" t="s">
        <v>481</v>
      </c>
      <c r="N55" s="20" t="s">
        <v>481</v>
      </c>
      <c r="O55" s="18" t="s">
        <v>481</v>
      </c>
      <c r="P55" s="20" t="s">
        <v>481</v>
      </c>
      <c r="Q55" s="18" t="s">
        <v>481</v>
      </c>
      <c r="R55" s="20" t="s">
        <v>481</v>
      </c>
      <c r="S55" s="18" t="n">
        <v>313.86690294</v>
      </c>
      <c r="T55" s="20" t="n">
        <v>27.0544055</v>
      </c>
      <c r="U55" s="18" t="n">
        <v>320.80896118</v>
      </c>
      <c r="V55" s="20" t="n">
        <v>6.90066981</v>
      </c>
    </row>
    <row r="56" spans="1:22">
      <c r="A56" s="15" t="s">
        <v>531</v>
      </c>
      <c r="B56" s="17" t="n">
        <v>5359</v>
      </c>
      <c r="C56" s="18">
        <f>(77.0/B56*100)</f>
        <v/>
      </c>
      <c r="D56" s="19" t="n">
        <v>5282</v>
      </c>
      <c r="E56" s="18" t="n">
        <v>534.43482552</v>
      </c>
      <c r="F56" s="20" t="n">
        <v>8.43890083</v>
      </c>
      <c r="G56" s="18" t="n">
        <v>547.7989222800001</v>
      </c>
      <c r="H56" s="20" t="n">
        <v>4.6623869</v>
      </c>
      <c r="I56" s="18" t="n">
        <v>562.96061247</v>
      </c>
      <c r="J56" s="20" t="n">
        <v>3.92046291</v>
      </c>
      <c r="K56" s="18" t="n">
        <v>573.06395245</v>
      </c>
      <c r="L56" s="20" t="n">
        <v>4.85716934</v>
      </c>
      <c r="M56" s="18" t="n">
        <v>522.89956135</v>
      </c>
      <c r="N56" s="20" t="n">
        <v>3.32033569</v>
      </c>
      <c r="O56" s="18" t="s">
        <v>481</v>
      </c>
      <c r="P56" s="20" t="s">
        <v>481</v>
      </c>
      <c r="Q56" s="18" t="s">
        <v>481</v>
      </c>
      <c r="R56" s="20" t="s">
        <v>481</v>
      </c>
      <c r="S56" s="18" t="s">
        <v>481</v>
      </c>
      <c r="T56" s="20" t="s">
        <v>481</v>
      </c>
      <c r="U56" s="18" t="n">
        <v>509.86914743</v>
      </c>
      <c r="V56" s="20" t="n">
        <v>18.33864124</v>
      </c>
    </row>
    <row r="57" spans="1:22">
      <c r="A57" s="15" t="s">
        <v>532</v>
      </c>
      <c r="B57" s="17" t="n">
        <v>6513</v>
      </c>
      <c r="C57" s="18">
        <f>(0.0/B57*100)</f>
        <v/>
      </c>
      <c r="D57" s="19" t="n">
        <v>6513</v>
      </c>
      <c r="E57" s="18" t="n">
        <v>383.9180342</v>
      </c>
      <c r="F57" s="20" t="n">
        <v>4.70851766</v>
      </c>
      <c r="G57" s="18" t="n">
        <v>388.03647727</v>
      </c>
      <c r="H57" s="20" t="n">
        <v>3.35959644</v>
      </c>
      <c r="I57" s="18" t="n">
        <v>395.97970569</v>
      </c>
      <c r="J57" s="20" t="n">
        <v>3.86574411</v>
      </c>
      <c r="K57" s="18" t="n">
        <v>374.87656672</v>
      </c>
      <c r="L57" s="20" t="n">
        <v>5.25934414</v>
      </c>
      <c r="M57" s="18" t="s">
        <v>481</v>
      </c>
      <c r="N57" s="20" t="s">
        <v>481</v>
      </c>
      <c r="O57" s="18" t="s">
        <v>481</v>
      </c>
      <c r="P57" s="20" t="s">
        <v>481</v>
      </c>
      <c r="Q57" s="18" t="s">
        <v>481</v>
      </c>
      <c r="R57" s="20" t="s">
        <v>481</v>
      </c>
      <c r="S57" s="18" t="n">
        <v>311.01004223</v>
      </c>
      <c r="T57" s="20" t="n">
        <v>24.24215889</v>
      </c>
      <c r="U57" s="18" t="n">
        <v>366.11022767</v>
      </c>
      <c r="V57" s="20" t="n">
        <v>11.30397757</v>
      </c>
    </row>
    <row r="58" spans="1:22">
      <c r="A58" s="15" t="s">
        <v>533</v>
      </c>
      <c r="B58" s="17" t="n">
        <v>7267</v>
      </c>
      <c r="C58" s="18">
        <f>(10.0/B58*100)</f>
        <v/>
      </c>
      <c r="D58" s="19" t="n">
        <v>7257</v>
      </c>
      <c r="E58" s="18" t="n">
        <v>361.97164553</v>
      </c>
      <c r="F58" s="20" t="n">
        <v>4.71675782</v>
      </c>
      <c r="G58" s="18" t="n">
        <v>364.53830921</v>
      </c>
      <c r="H58" s="20" t="n">
        <v>4.38480855</v>
      </c>
      <c r="I58" s="18" t="n">
        <v>380.44993489</v>
      </c>
      <c r="J58" s="20" t="n">
        <v>3.85862843</v>
      </c>
      <c r="K58" s="18" t="n">
        <v>398.20698461</v>
      </c>
      <c r="L58" s="20" t="n">
        <v>3.06408907</v>
      </c>
      <c r="M58" s="18" t="s">
        <v>481</v>
      </c>
      <c r="N58" s="20" t="s">
        <v>481</v>
      </c>
      <c r="O58" s="18" t="s">
        <v>481</v>
      </c>
      <c r="P58" s="20" t="s">
        <v>481</v>
      </c>
      <c r="Q58" s="18" t="s">
        <v>481</v>
      </c>
      <c r="R58" s="20" t="s">
        <v>481</v>
      </c>
      <c r="S58" s="18" t="n">
        <v>282.25465748</v>
      </c>
      <c r="T58" s="20" t="n">
        <v>19.96852691</v>
      </c>
      <c r="U58" s="18" t="n">
        <v>302.04945091</v>
      </c>
      <c r="V58" s="20" t="n">
        <v>18.32363468</v>
      </c>
    </row>
    <row r="59" spans="1:22">
      <c r="A59" s="15" t="s">
        <v>534</v>
      </c>
      <c r="B59" s="17" t="n">
        <v>4826</v>
      </c>
      <c r="C59" s="18">
        <f>(26.0/B59*100)</f>
        <v/>
      </c>
      <c r="D59" s="19" t="n">
        <v>4800</v>
      </c>
      <c r="E59" s="18" t="n">
        <v>342.29515037</v>
      </c>
      <c r="F59" s="20" t="n">
        <v>3.03659769</v>
      </c>
      <c r="G59" s="18" t="n">
        <v>370.77501486</v>
      </c>
      <c r="H59" s="20" t="n">
        <v>2.88967261</v>
      </c>
      <c r="I59" s="18" t="n">
        <v>373.77965941</v>
      </c>
      <c r="J59" s="20" t="n">
        <v>3.14943021</v>
      </c>
      <c r="K59" s="18" t="n">
        <v>376.14740003</v>
      </c>
      <c r="L59" s="20" t="n">
        <v>3.31687085</v>
      </c>
      <c r="M59" s="18" t="s">
        <v>481</v>
      </c>
      <c r="N59" s="20" t="s">
        <v>481</v>
      </c>
      <c r="O59" s="18" t="s">
        <v>481</v>
      </c>
      <c r="P59" s="20" t="s">
        <v>481</v>
      </c>
      <c r="Q59" s="18" t="n">
        <v>245.7972</v>
      </c>
      <c r="R59" s="20" t="n">
        <v>32.70483303</v>
      </c>
      <c r="S59" s="18" t="n">
        <v>300.28953457</v>
      </c>
      <c r="T59" s="20" t="n">
        <v>22.38585474</v>
      </c>
      <c r="U59" s="18" t="n">
        <v>286.7917088</v>
      </c>
      <c r="V59" s="20" t="n">
        <v>6.78163938</v>
      </c>
    </row>
    <row r="60" spans="1:22">
      <c r="A60" s="15" t="s">
        <v>535</v>
      </c>
      <c r="B60" s="17" t="n">
        <v>4546</v>
      </c>
      <c r="C60" s="18">
        <f>(15.0/B60*100)</f>
        <v/>
      </c>
      <c r="D60" s="19" t="n">
        <v>4531</v>
      </c>
      <c r="E60" s="18" t="n">
        <v>373.97471893</v>
      </c>
      <c r="F60" s="20" t="n">
        <v>7.15149384</v>
      </c>
      <c r="G60" s="18" t="n">
        <v>391.25102551</v>
      </c>
      <c r="H60" s="20" t="n">
        <v>5.00965452</v>
      </c>
      <c r="I60" s="18" t="n">
        <v>408.41398688</v>
      </c>
      <c r="J60" s="20" t="n">
        <v>4.71586204</v>
      </c>
      <c r="K60" s="18" t="n">
        <v>401.18313831</v>
      </c>
      <c r="L60" s="20" t="n">
        <v>5.10867359</v>
      </c>
      <c r="M60" s="18" t="s">
        <v>481</v>
      </c>
      <c r="N60" s="20" t="s">
        <v>481</v>
      </c>
      <c r="O60" s="18" t="s">
        <v>481</v>
      </c>
      <c r="P60" s="20" t="s">
        <v>481</v>
      </c>
      <c r="Q60" s="18" t="s">
        <v>481</v>
      </c>
      <c r="R60" s="20" t="s">
        <v>481</v>
      </c>
      <c r="S60" s="18" t="n">
        <v>340.11798783</v>
      </c>
      <c r="T60" s="20" t="n">
        <v>26.51666786</v>
      </c>
      <c r="U60" s="18" t="n">
        <v>370.12816974</v>
      </c>
      <c r="V60" s="20" t="n">
        <v>10.09535874</v>
      </c>
    </row>
    <row r="61" spans="1:22">
      <c r="A61" s="15" t="s">
        <v>536</v>
      </c>
      <c r="B61" s="17" t="n">
        <v>6525</v>
      </c>
      <c r="C61" s="18">
        <f>(163.0/B61*100)</f>
        <v/>
      </c>
      <c r="D61" s="19" t="n">
        <v>6362</v>
      </c>
      <c r="E61" s="18" t="n">
        <v>481.22743214</v>
      </c>
      <c r="F61" s="20" t="n">
        <v>3.68356578</v>
      </c>
      <c r="G61" s="18" t="n">
        <v>480.75455562</v>
      </c>
      <c r="H61" s="20" t="n">
        <v>3.13925172</v>
      </c>
      <c r="I61" s="18" t="n">
        <v>487.82543493</v>
      </c>
      <c r="J61" s="20" t="n">
        <v>3.20443908</v>
      </c>
      <c r="K61" s="18" t="n">
        <v>483.04348804</v>
      </c>
      <c r="L61" s="20" t="n">
        <v>3.61656927</v>
      </c>
      <c r="M61" s="18" t="n">
        <v>410.6859362</v>
      </c>
      <c r="N61" s="20" t="n">
        <v>8.40654574</v>
      </c>
      <c r="O61" s="18" t="s">
        <v>481</v>
      </c>
      <c r="P61" s="20" t="s">
        <v>481</v>
      </c>
      <c r="Q61" s="18" t="s">
        <v>481</v>
      </c>
      <c r="R61" s="20" t="s">
        <v>481</v>
      </c>
      <c r="S61" s="18" t="s">
        <v>481</v>
      </c>
      <c r="T61" s="20" t="s">
        <v>481</v>
      </c>
      <c r="U61" s="18" t="n">
        <v>429.96606627</v>
      </c>
      <c r="V61" s="20" t="n">
        <v>9.705161840000001</v>
      </c>
    </row>
    <row r="62" spans="1:22">
      <c r="A62" s="15" t="s">
        <v>537</v>
      </c>
      <c r="B62" s="17" t="n">
        <v>4476</v>
      </c>
      <c r="C62" s="18">
        <f>(3.0/B62*100)</f>
        <v/>
      </c>
      <c r="D62" s="19" t="n">
        <v>4473</v>
      </c>
      <c r="E62" s="18" t="n">
        <v>528.5304935200001</v>
      </c>
      <c r="F62" s="20" t="n">
        <v>5.51274155</v>
      </c>
      <c r="G62" s="18" t="n">
        <v>541.44111083</v>
      </c>
      <c r="H62" s="20" t="n">
        <v>2.27419209</v>
      </c>
      <c r="I62" s="18" t="n">
        <v>554.3599723900001</v>
      </c>
      <c r="J62" s="20" t="n">
        <v>2.35642311</v>
      </c>
      <c r="K62" s="18" t="n">
        <v>552.44513706</v>
      </c>
      <c r="L62" s="20" t="n">
        <v>4.12246453</v>
      </c>
      <c r="M62" s="18" t="n">
        <v>526.4345921</v>
      </c>
      <c r="N62" s="20" t="n">
        <v>4.54256942</v>
      </c>
      <c r="O62" s="18" t="s">
        <v>481</v>
      </c>
      <c r="P62" s="20" t="s">
        <v>481</v>
      </c>
      <c r="Q62" s="18" t="s">
        <v>481</v>
      </c>
      <c r="R62" s="20" t="s">
        <v>481</v>
      </c>
      <c r="S62" s="18" t="s">
        <v>481</v>
      </c>
      <c r="T62" s="20" t="s">
        <v>481</v>
      </c>
      <c r="U62" s="18" t="n">
        <v>517.17904733</v>
      </c>
      <c r="V62" s="20" t="n">
        <v>27.61531674</v>
      </c>
    </row>
    <row r="63" spans="1:22">
      <c r="A63" s="15" t="s">
        <v>538</v>
      </c>
      <c r="B63" s="17" t="n">
        <v>5324</v>
      </c>
      <c r="C63" s="18">
        <f>(13.0/B63*100)</f>
        <v/>
      </c>
      <c r="D63" s="19" t="n">
        <v>5311</v>
      </c>
      <c r="E63" s="18" t="n">
        <v>356.78344064</v>
      </c>
      <c r="F63" s="20" t="n">
        <v>3.89903311</v>
      </c>
      <c r="G63" s="18" t="n">
        <v>369.41245138</v>
      </c>
      <c r="H63" s="20" t="n">
        <v>2.65598016</v>
      </c>
      <c r="I63" s="18" t="n">
        <v>387.73117158</v>
      </c>
      <c r="J63" s="20" t="n">
        <v>3.49083612</v>
      </c>
      <c r="K63" s="18" t="n">
        <v>386.01209397</v>
      </c>
      <c r="L63" s="20" t="n">
        <v>3.69937745</v>
      </c>
      <c r="M63" s="18" t="s">
        <v>481</v>
      </c>
      <c r="N63" s="20" t="s">
        <v>481</v>
      </c>
      <c r="O63" s="18" t="s">
        <v>481</v>
      </c>
      <c r="P63" s="20" t="s">
        <v>481</v>
      </c>
      <c r="Q63" s="18" t="s">
        <v>481</v>
      </c>
      <c r="R63" s="20" t="s">
        <v>481</v>
      </c>
      <c r="S63" s="18" t="n">
        <v>321.44737492</v>
      </c>
      <c r="T63" s="20" t="n">
        <v>37.1869163</v>
      </c>
      <c r="U63" s="18" t="n">
        <v>332.46881893</v>
      </c>
      <c r="V63" s="20" t="n">
        <v>6.2902412</v>
      </c>
    </row>
    <row r="64" spans="1:22">
      <c r="A64" s="15" t="s">
        <v>539</v>
      </c>
      <c r="B64" s="17" t="n">
        <v>3634</v>
      </c>
      <c r="C64" s="18">
        <f>(3.0/B64*100)</f>
        <v/>
      </c>
      <c r="D64" s="19" t="n">
        <v>3631</v>
      </c>
      <c r="E64" s="18" t="n">
        <v>450.60905638</v>
      </c>
      <c r="F64" s="20" t="n">
        <v>5.67853246</v>
      </c>
      <c r="G64" s="18" t="n">
        <v>487.28219057</v>
      </c>
      <c r="H64" s="20" t="n">
        <v>3.15144888</v>
      </c>
      <c r="I64" s="18" t="n">
        <v>500.22451227</v>
      </c>
      <c r="J64" s="20" t="n">
        <v>2.81449165</v>
      </c>
      <c r="K64" s="18" t="n">
        <v>471.84761624</v>
      </c>
      <c r="L64" s="20" t="n">
        <v>4.12461776</v>
      </c>
      <c r="M64" s="18" t="s">
        <v>481</v>
      </c>
      <c r="N64" s="20" t="s">
        <v>481</v>
      </c>
      <c r="O64" s="18" t="s">
        <v>481</v>
      </c>
      <c r="P64" s="20" t="s">
        <v>481</v>
      </c>
      <c r="Q64" s="18" t="s">
        <v>481</v>
      </c>
      <c r="R64" s="20" t="s">
        <v>481</v>
      </c>
      <c r="S64" s="18" t="n">
        <v>323.7423</v>
      </c>
      <c r="T64" s="20" t="n">
        <v>51.96581175</v>
      </c>
      <c r="U64" s="18" t="n">
        <v>321.06970036</v>
      </c>
      <c r="V64" s="20" t="n">
        <v>11.01511768</v>
      </c>
    </row>
    <row r="65" spans="1:22">
      <c r="A65" s="15" t="s">
        <v>540</v>
      </c>
      <c r="B65" s="17" t="n">
        <v>5325</v>
      </c>
      <c r="C65" s="18">
        <f>(14.0/B65*100)</f>
        <v/>
      </c>
      <c r="D65" s="19" t="n">
        <v>5311</v>
      </c>
      <c r="E65" s="18" t="n">
        <v>392.49772835</v>
      </c>
      <c r="F65" s="20" t="n">
        <v>5.84594448</v>
      </c>
      <c r="G65" s="18" t="n">
        <v>409.65752946</v>
      </c>
      <c r="H65" s="20" t="n">
        <v>3.04089204</v>
      </c>
      <c r="I65" s="18" t="n">
        <v>439.50868305</v>
      </c>
      <c r="J65" s="20" t="n">
        <v>3.05707081</v>
      </c>
      <c r="K65" s="18" t="n">
        <v>439.70651945</v>
      </c>
      <c r="L65" s="20" t="n">
        <v>4.29958669</v>
      </c>
      <c r="M65" s="18" t="s">
        <v>481</v>
      </c>
      <c r="N65" s="20" t="s">
        <v>481</v>
      </c>
      <c r="O65" s="18" t="s">
        <v>481</v>
      </c>
      <c r="P65" s="20" t="s">
        <v>481</v>
      </c>
      <c r="Q65" s="18" t="n">
        <v>379.74297237</v>
      </c>
      <c r="R65" s="20" t="n">
        <v>47.91663746</v>
      </c>
      <c r="S65" s="18" t="n">
        <v>459.4053</v>
      </c>
      <c r="T65" s="20" t="n">
        <v>35.4477259</v>
      </c>
      <c r="U65" s="18" t="n">
        <v>336.86707225</v>
      </c>
      <c r="V65" s="20" t="n">
        <v>7.55618158</v>
      </c>
    </row>
    <row r="66" spans="1:22">
      <c r="A66" s="15" t="s">
        <v>541</v>
      </c>
      <c r="B66" s="17" t="n">
        <v>5665</v>
      </c>
      <c r="C66" s="18">
        <f>(85.0/B66*100)</f>
        <v/>
      </c>
      <c r="D66" s="19" t="n">
        <v>5580</v>
      </c>
      <c r="E66" s="18" t="n">
        <v>434.74149719</v>
      </c>
      <c r="F66" s="20" t="n">
        <v>3.979921</v>
      </c>
      <c r="G66" s="18" t="n">
        <v>432.94665423</v>
      </c>
      <c r="H66" s="20" t="n">
        <v>2.61100222</v>
      </c>
      <c r="I66" s="18" t="n">
        <v>425.91588835</v>
      </c>
      <c r="J66" s="20" t="n">
        <v>2.70175816</v>
      </c>
      <c r="K66" s="18" t="n">
        <v>422.8478616</v>
      </c>
      <c r="L66" s="20" t="n">
        <v>3.79868423</v>
      </c>
      <c r="M66" s="18" t="n">
        <v>373.42163203</v>
      </c>
      <c r="N66" s="20" t="n">
        <v>4.9087168</v>
      </c>
      <c r="O66" s="18" t="s">
        <v>481</v>
      </c>
      <c r="P66" s="20" t="s">
        <v>481</v>
      </c>
      <c r="Q66" s="18" t="s">
        <v>481</v>
      </c>
      <c r="R66" s="20" t="s">
        <v>481</v>
      </c>
      <c r="S66" s="18" t="s">
        <v>481</v>
      </c>
      <c r="T66" s="20" t="s">
        <v>481</v>
      </c>
      <c r="U66" s="18" t="n">
        <v>366.16394332</v>
      </c>
      <c r="V66" s="20" t="n">
        <v>6.42424633</v>
      </c>
    </row>
    <row r="67" spans="1:22">
      <c r="A67" s="15" t="s">
        <v>542</v>
      </c>
      <c r="B67" s="17" t="n">
        <v>6971</v>
      </c>
      <c r="C67" s="18">
        <f>(648.0/B67*100)</f>
        <v/>
      </c>
      <c r="D67" s="19" t="n">
        <v>6323</v>
      </c>
      <c r="E67" s="18" t="n">
        <v>400.74436041</v>
      </c>
      <c r="F67" s="20" t="n">
        <v>4.47520599</v>
      </c>
      <c r="G67" s="18" t="n">
        <v>393.99727279</v>
      </c>
      <c r="H67" s="20" t="n">
        <v>3.28297736</v>
      </c>
      <c r="I67" s="18" t="n">
        <v>401.4944739</v>
      </c>
      <c r="J67" s="20" t="n">
        <v>3.99916308</v>
      </c>
      <c r="K67" s="18" t="n">
        <v>396.38828797</v>
      </c>
      <c r="L67" s="20" t="n">
        <v>4.07013899</v>
      </c>
      <c r="M67" s="18" t="n">
        <v>364.05724914</v>
      </c>
      <c r="N67" s="20" t="n">
        <v>8.02751567</v>
      </c>
      <c r="O67" s="18" t="s">
        <v>481</v>
      </c>
      <c r="P67" s="20" t="s">
        <v>481</v>
      </c>
      <c r="Q67" s="18" t="s">
        <v>481</v>
      </c>
      <c r="R67" s="20" t="s">
        <v>481</v>
      </c>
      <c r="S67" s="18" t="s">
        <v>481</v>
      </c>
      <c r="T67" s="20" t="s">
        <v>481</v>
      </c>
      <c r="U67" s="18" t="n">
        <v>324.89823327</v>
      </c>
      <c r="V67" s="20" t="n">
        <v>8.06941791</v>
      </c>
    </row>
    <row r="68" spans="1:22">
      <c r="A68" s="15" t="s">
        <v>543</v>
      </c>
      <c r="B68" s="17" t="n">
        <v>12083</v>
      </c>
      <c r="C68" s="18">
        <f>(31.0/B68*100)</f>
        <v/>
      </c>
      <c r="D68" s="19" t="n">
        <v>12052</v>
      </c>
      <c r="E68" s="18" t="n">
        <v>379.40765929</v>
      </c>
      <c r="F68" s="20" t="n">
        <v>4.39490564</v>
      </c>
      <c r="G68" s="18" t="n">
        <v>406.0887844</v>
      </c>
      <c r="H68" s="20" t="n">
        <v>2.52570784</v>
      </c>
      <c r="I68" s="18" t="n">
        <v>428.17290463</v>
      </c>
      <c r="J68" s="20" t="n">
        <v>2.18028157</v>
      </c>
      <c r="K68" s="18" t="n">
        <v>425.68927886</v>
      </c>
      <c r="L68" s="20" t="n">
        <v>1.9843343</v>
      </c>
      <c r="M68" s="18" t="n">
        <v>349.12867874</v>
      </c>
      <c r="N68" s="20" t="n">
        <v>2.92799251</v>
      </c>
      <c r="O68" s="18" t="s">
        <v>481</v>
      </c>
      <c r="P68" s="20" t="s">
        <v>481</v>
      </c>
      <c r="Q68" s="18" t="s">
        <v>481</v>
      </c>
      <c r="R68" s="20" t="s">
        <v>481</v>
      </c>
      <c r="S68" s="18" t="s">
        <v>481</v>
      </c>
      <c r="T68" s="20" t="s">
        <v>481</v>
      </c>
      <c r="U68" s="18" t="n">
        <v>358.90634412</v>
      </c>
      <c r="V68" s="20" t="n">
        <v>4.00833837</v>
      </c>
    </row>
    <row r="69" spans="1:22">
      <c r="A69" s="15" t="s">
        <v>544</v>
      </c>
      <c r="B69" s="17" t="n">
        <v>4876</v>
      </c>
      <c r="C69" s="18">
        <f>(0.0/B69*100)</f>
        <v/>
      </c>
      <c r="D69" s="19" t="n">
        <v>4876</v>
      </c>
      <c r="E69" s="18" t="n">
        <v>415.18986846</v>
      </c>
      <c r="F69" s="20" t="n">
        <v>5.12284923</v>
      </c>
      <c r="G69" s="18" t="n">
        <v>435.07680373</v>
      </c>
      <c r="H69" s="20" t="n">
        <v>3.79769978</v>
      </c>
      <c r="I69" s="18" t="n">
        <v>464.64750961</v>
      </c>
      <c r="J69" s="20" t="n">
        <v>4.44156703</v>
      </c>
      <c r="K69" s="18" t="n">
        <v>460.3664674</v>
      </c>
      <c r="L69" s="20" t="n">
        <v>6.0016279</v>
      </c>
      <c r="M69" s="18" t="s">
        <v>481</v>
      </c>
      <c r="N69" s="20" t="s">
        <v>481</v>
      </c>
      <c r="O69" s="18" t="s">
        <v>481</v>
      </c>
      <c r="P69" s="20" t="s">
        <v>481</v>
      </c>
      <c r="Q69" s="18" t="s">
        <v>481</v>
      </c>
      <c r="R69" s="20" t="s">
        <v>481</v>
      </c>
      <c r="S69" s="18" t="s">
        <v>481</v>
      </c>
      <c r="T69" s="20" t="s">
        <v>481</v>
      </c>
      <c r="U69" s="18" t="n">
        <v>430.39013428</v>
      </c>
      <c r="V69" s="20" t="n">
        <v>37.71221742</v>
      </c>
    </row>
    <row r="70" spans="1:22">
      <c r="A70" s="15" t="s">
        <v>545</v>
      </c>
      <c r="B70" s="17" t="n">
        <v>6036</v>
      </c>
      <c r="C70" s="18">
        <f>(223.0/B70*100)</f>
        <v/>
      </c>
      <c r="D70" s="19" t="n">
        <v>5813</v>
      </c>
      <c r="E70" s="18" t="n">
        <v>476.85764612</v>
      </c>
      <c r="F70" s="20" t="n">
        <v>5.30852823</v>
      </c>
      <c r="G70" s="18" t="n">
        <v>488.76741639</v>
      </c>
      <c r="H70" s="20" t="n">
        <v>4.4665366</v>
      </c>
      <c r="I70" s="18" t="n">
        <v>503.00334504</v>
      </c>
      <c r="J70" s="20" t="n">
        <v>3.75190816</v>
      </c>
      <c r="K70" s="18" t="n">
        <v>508.22731438</v>
      </c>
      <c r="L70" s="20" t="n">
        <v>3.98911833</v>
      </c>
      <c r="M70" s="18" t="n">
        <v>453.96563007</v>
      </c>
      <c r="N70" s="20" t="n">
        <v>8.59509132</v>
      </c>
      <c r="O70" s="18" t="s">
        <v>481</v>
      </c>
      <c r="P70" s="20" t="s">
        <v>481</v>
      </c>
      <c r="Q70" s="18" t="s">
        <v>481</v>
      </c>
      <c r="R70" s="20" t="s">
        <v>481</v>
      </c>
      <c r="S70" s="18" t="s">
        <v>481</v>
      </c>
      <c r="T70" s="20" t="s">
        <v>481</v>
      </c>
      <c r="U70" s="18" t="n">
        <v>455.86814196</v>
      </c>
      <c r="V70" s="20" t="n">
        <v>9.96490021</v>
      </c>
    </row>
    <row r="71" spans="1:22">
      <c r="A71" s="15" t="s">
        <v>546</v>
      </c>
      <c r="B71" s="17" t="n">
        <v>6115</v>
      </c>
      <c r="C71" s="18">
        <f>(29.0/B71*100)</f>
        <v/>
      </c>
      <c r="D71" s="19" t="n">
        <v>6086</v>
      </c>
      <c r="E71" s="18" t="n">
        <v>548.99004511</v>
      </c>
      <c r="F71" s="20" t="n">
        <v>5.0272893</v>
      </c>
      <c r="G71" s="18" t="n">
        <v>562.92912897</v>
      </c>
      <c r="H71" s="20" t="n">
        <v>1.97646181</v>
      </c>
      <c r="I71" s="18" t="n">
        <v>576.94114915</v>
      </c>
      <c r="J71" s="20" t="n">
        <v>2.80151239</v>
      </c>
      <c r="K71" s="18" t="n">
        <v>577.84969698</v>
      </c>
      <c r="L71" s="20" t="n">
        <v>3.45155117</v>
      </c>
      <c r="M71" s="18" t="n">
        <v>466.42208156</v>
      </c>
      <c r="N71" s="20" t="n">
        <v>7.0519855</v>
      </c>
      <c r="O71" s="18" t="s">
        <v>481</v>
      </c>
      <c r="P71" s="20" t="s">
        <v>481</v>
      </c>
      <c r="Q71" s="18" t="s">
        <v>481</v>
      </c>
      <c r="R71" s="20" t="s">
        <v>481</v>
      </c>
      <c r="S71" s="18" t="s">
        <v>481</v>
      </c>
      <c r="T71" s="20" t="s">
        <v>481</v>
      </c>
      <c r="U71" s="18" t="n">
        <v>467.46706981</v>
      </c>
      <c r="V71" s="20" t="n">
        <v>25.05886171</v>
      </c>
    </row>
    <row r="72" spans="1:22">
      <c r="A72" s="15" t="s">
        <v>547</v>
      </c>
      <c r="B72" s="17" t="n">
        <v>7708</v>
      </c>
      <c r="C72" s="18">
        <f>(5.0/B72*100)</f>
        <v/>
      </c>
      <c r="D72" s="19" t="n">
        <v>7703</v>
      </c>
      <c r="E72" s="18" t="n">
        <v>525.73307024</v>
      </c>
      <c r="F72" s="20" t="n">
        <v>5.9282471</v>
      </c>
      <c r="G72" s="18" t="n">
        <v>532.65154187</v>
      </c>
      <c r="H72" s="20" t="n">
        <v>3.89023123</v>
      </c>
      <c r="I72" s="18" t="n">
        <v>555.17908534</v>
      </c>
      <c r="J72" s="20" t="n">
        <v>3.55405269</v>
      </c>
      <c r="K72" s="18" t="n">
        <v>568.03032078</v>
      </c>
      <c r="L72" s="20" t="n">
        <v>4.70029058</v>
      </c>
      <c r="M72" s="18" t="n">
        <v>471.30502175</v>
      </c>
      <c r="N72" s="20" t="n">
        <v>9.64724719</v>
      </c>
      <c r="O72" s="18" t="s">
        <v>481</v>
      </c>
      <c r="P72" s="20" t="s">
        <v>481</v>
      </c>
      <c r="Q72" s="18" t="s">
        <v>481</v>
      </c>
      <c r="R72" s="20" t="s">
        <v>481</v>
      </c>
      <c r="S72" s="18" t="s">
        <v>481</v>
      </c>
      <c r="T72" s="20" t="s">
        <v>481</v>
      </c>
      <c r="U72" s="18" t="n">
        <v>423.00379826</v>
      </c>
      <c r="V72" s="20" t="n">
        <v>30.78412243</v>
      </c>
    </row>
    <row r="73" spans="1:22">
      <c r="A73" s="15" t="s">
        <v>548</v>
      </c>
      <c r="B73" s="17" t="n">
        <v>8249</v>
      </c>
      <c r="C73" s="18">
        <f>(182.0/B73*100)</f>
        <v/>
      </c>
      <c r="D73" s="19" t="n">
        <v>8067</v>
      </c>
      <c r="E73" s="18" t="n">
        <v>405.99361963</v>
      </c>
      <c r="F73" s="20" t="n">
        <v>9.24291902</v>
      </c>
      <c r="G73" s="18" t="n">
        <v>412.850067</v>
      </c>
      <c r="H73" s="20" t="n">
        <v>3.99392606</v>
      </c>
      <c r="I73" s="18" t="n">
        <v>429.85661768</v>
      </c>
      <c r="J73" s="20" t="n">
        <v>4.22296985</v>
      </c>
      <c r="K73" s="18" t="n">
        <v>421.01157899</v>
      </c>
      <c r="L73" s="20" t="n">
        <v>3.97151762</v>
      </c>
      <c r="M73" s="18" t="n">
        <v>377.03950285</v>
      </c>
      <c r="N73" s="20" t="n">
        <v>4.79251474</v>
      </c>
      <c r="O73" s="18" t="s">
        <v>481</v>
      </c>
      <c r="P73" s="20" t="s">
        <v>481</v>
      </c>
      <c r="Q73" s="18" t="s">
        <v>481</v>
      </c>
      <c r="R73" s="20" t="s">
        <v>481</v>
      </c>
      <c r="S73" s="18" t="s">
        <v>481</v>
      </c>
      <c r="T73" s="20" t="s">
        <v>481</v>
      </c>
      <c r="U73" s="18" t="n">
        <v>388.5333473</v>
      </c>
      <c r="V73" s="20" t="n">
        <v>11.87970219</v>
      </c>
    </row>
    <row r="74" spans="1:22">
      <c r="A74" s="15" t="s">
        <v>549</v>
      </c>
      <c r="B74" s="17" t="n">
        <v>4692</v>
      </c>
      <c r="C74" s="18">
        <f>(82.0/B74*100)</f>
        <v/>
      </c>
      <c r="D74" s="19" t="n">
        <v>4610</v>
      </c>
      <c r="E74" s="18" t="n">
        <v>405.39812749</v>
      </c>
      <c r="F74" s="20" t="n">
        <v>4.91805236</v>
      </c>
      <c r="G74" s="18" t="n">
        <v>424.29258197</v>
      </c>
      <c r="H74" s="20" t="n">
        <v>2.5644144</v>
      </c>
      <c r="I74" s="18" t="n">
        <v>428.77292533</v>
      </c>
      <c r="J74" s="20" t="n">
        <v>3.03464211</v>
      </c>
      <c r="K74" s="18" t="n">
        <v>422.16564175</v>
      </c>
      <c r="L74" s="20" t="n">
        <v>3.6949881</v>
      </c>
      <c r="M74" s="18" t="s">
        <v>481</v>
      </c>
      <c r="N74" s="20" t="s">
        <v>481</v>
      </c>
      <c r="O74" s="18" t="s">
        <v>481</v>
      </c>
      <c r="P74" s="20" t="s">
        <v>481</v>
      </c>
      <c r="Q74" s="18" t="s">
        <v>481</v>
      </c>
      <c r="R74" s="20" t="s">
        <v>481</v>
      </c>
      <c r="S74" s="18" t="n">
        <v>451.94750305</v>
      </c>
      <c r="T74" s="20" t="n">
        <v>52.30191679</v>
      </c>
      <c r="U74" s="18" t="n">
        <v>356.98351274</v>
      </c>
      <c r="V74" s="20" t="n">
        <v>6.33357761</v>
      </c>
    </row>
    <row r="75" spans="1:22">
      <c r="A75" s="15" t="s">
        <v>550</v>
      </c>
      <c r="B75" s="17" t="n">
        <v>5375</v>
      </c>
      <c r="C75" s="18">
        <f>(272.0/B75*100)</f>
        <v/>
      </c>
      <c r="D75" s="19" t="n">
        <v>5103</v>
      </c>
      <c r="E75" s="18" t="n">
        <v>348.56140112</v>
      </c>
      <c r="F75" s="20" t="n">
        <v>5.66022539</v>
      </c>
      <c r="G75" s="18" t="n">
        <v>368.08842356</v>
      </c>
      <c r="H75" s="20" t="n">
        <v>3.61592869</v>
      </c>
      <c r="I75" s="18" t="n">
        <v>388.51096424</v>
      </c>
      <c r="J75" s="20" t="n">
        <v>3.88971792</v>
      </c>
      <c r="K75" s="18" t="n">
        <v>372.90086319</v>
      </c>
      <c r="L75" s="20" t="n">
        <v>3.86233064</v>
      </c>
      <c r="M75" s="18" t="n">
        <v>327.95996535</v>
      </c>
      <c r="N75" s="20" t="n">
        <v>7.42840697</v>
      </c>
      <c r="O75" s="18" t="s">
        <v>481</v>
      </c>
      <c r="P75" s="20" t="s">
        <v>481</v>
      </c>
      <c r="Q75" s="18" t="s">
        <v>481</v>
      </c>
      <c r="R75" s="20" t="s">
        <v>481</v>
      </c>
      <c r="S75" s="18" t="s">
        <v>481</v>
      </c>
      <c r="T75" s="20" t="s">
        <v>481</v>
      </c>
      <c r="U75" s="18" t="n">
        <v>331.83861939</v>
      </c>
      <c r="V75" s="20" t="n">
        <v>7.17598804</v>
      </c>
    </row>
    <row r="76" spans="1:22">
      <c r="A76" s="15" t="s">
        <v>551</v>
      </c>
      <c r="B76" s="17" t="n">
        <v>14167</v>
      </c>
      <c r="C76" s="18">
        <f>(234.0/B76*100)</f>
        <v/>
      </c>
      <c r="D76" s="19" t="n">
        <v>13933</v>
      </c>
      <c r="E76" s="18" t="n">
        <v>400.01107362</v>
      </c>
      <c r="F76" s="20" t="n">
        <v>5.05206073</v>
      </c>
      <c r="G76" s="18" t="n">
        <v>425.97232835</v>
      </c>
      <c r="H76" s="20" t="n">
        <v>3.28810796</v>
      </c>
      <c r="I76" s="18" t="n">
        <v>439.97831905</v>
      </c>
      <c r="J76" s="20" t="n">
        <v>3.18369164</v>
      </c>
      <c r="K76" s="18" t="n">
        <v>439.63720742</v>
      </c>
      <c r="L76" s="20" t="n">
        <v>3.03237589</v>
      </c>
      <c r="M76" s="18" t="n">
        <v>403.01903176</v>
      </c>
      <c r="N76" s="20" t="n">
        <v>4.98924097</v>
      </c>
      <c r="O76" s="18" t="s">
        <v>481</v>
      </c>
      <c r="P76" s="20" t="s">
        <v>481</v>
      </c>
      <c r="Q76" s="18" t="s">
        <v>481</v>
      </c>
      <c r="R76" s="20" t="s">
        <v>481</v>
      </c>
      <c r="S76" s="18" t="s">
        <v>481</v>
      </c>
      <c r="T76" s="20" t="s">
        <v>481</v>
      </c>
      <c r="U76" s="18" t="n">
        <v>375.34990143</v>
      </c>
      <c r="V76" s="20" t="n">
        <v>7.89525228</v>
      </c>
    </row>
    <row r="77" spans="1:22">
      <c r="A77" s="15" t="s">
        <v>552</v>
      </c>
      <c r="B77" s="17" t="n">
        <v>6062</v>
      </c>
      <c r="C77" s="18">
        <f>(248.0/B77*100)</f>
        <v/>
      </c>
      <c r="D77" s="19" t="n">
        <v>5814</v>
      </c>
      <c r="E77" s="18" t="n">
        <v>410.65327557</v>
      </c>
      <c r="F77" s="20" t="n">
        <v>5.87446025</v>
      </c>
      <c r="G77" s="18" t="n">
        <v>423.4053863</v>
      </c>
      <c r="H77" s="20" t="n">
        <v>2.89227796</v>
      </c>
      <c r="I77" s="18" t="n">
        <v>446.92731117</v>
      </c>
      <c r="J77" s="20" t="n">
        <v>4.2590838</v>
      </c>
      <c r="K77" s="18" t="n">
        <v>434.50180925</v>
      </c>
      <c r="L77" s="20" t="n">
        <v>4.52898942</v>
      </c>
      <c r="M77" s="18" t="n">
        <v>371.88816463</v>
      </c>
      <c r="N77" s="20" t="n">
        <v>4.68585368</v>
      </c>
      <c r="O77" s="18" t="s">
        <v>481</v>
      </c>
      <c r="P77" s="20" t="s">
        <v>481</v>
      </c>
      <c r="Q77" s="18" t="s">
        <v>481</v>
      </c>
      <c r="R77" s="20" t="s">
        <v>481</v>
      </c>
      <c r="S77" s="18" t="s">
        <v>481</v>
      </c>
      <c r="T77" s="20" t="s">
        <v>481</v>
      </c>
      <c r="U77" s="18" t="n">
        <v>370.73205563</v>
      </c>
      <c r="V77" s="20" t="n">
        <v>4.32377164</v>
      </c>
    </row>
    <row r="78" spans="1:22">
      <c r="A78" s="15" t="s">
        <v>553</v>
      </c>
      <c r="B78" s="17" t="n">
        <v>5826</v>
      </c>
      <c r="C78" s="18">
        <f>(0.0/B78*100)</f>
        <v/>
      </c>
      <c r="D78" s="19" t="n">
        <v>5826</v>
      </c>
      <c r="E78" s="18" t="n">
        <v>469.5232508</v>
      </c>
      <c r="F78" s="20" t="n">
        <v>8.05508936</v>
      </c>
      <c r="G78" s="18" t="n">
        <v>483.97640566</v>
      </c>
      <c r="H78" s="20" t="n">
        <v>5.13827077</v>
      </c>
      <c r="I78" s="18" t="n">
        <v>500.09272729</v>
      </c>
      <c r="J78" s="20" t="n">
        <v>4.33178305</v>
      </c>
      <c r="K78" s="18" t="n">
        <v>510.09808884</v>
      </c>
      <c r="L78" s="20" t="n">
        <v>5.42221796</v>
      </c>
      <c r="M78" s="18" t="s">
        <v>481</v>
      </c>
      <c r="N78" s="20" t="s">
        <v>481</v>
      </c>
      <c r="O78" s="18" t="s">
        <v>481</v>
      </c>
      <c r="P78" s="20" t="s">
        <v>481</v>
      </c>
      <c r="Q78" s="18" t="n">
        <v>390.3611</v>
      </c>
      <c r="R78" s="20" t="n">
        <v>35.81002551</v>
      </c>
      <c r="S78" s="18" t="n">
        <v>379.4403</v>
      </c>
      <c r="T78" s="20" t="n">
        <v>51.12920616</v>
      </c>
      <c r="U78" s="18" t="n">
        <v>468.56732513</v>
      </c>
      <c r="V78" s="20" t="n">
        <v>28.26799559</v>
      </c>
    </row>
    <row customHeight="1" ht="25" r="79" spans="1:22">
      <c r="A79" s="15" t="s">
        <v>554</v>
      </c>
      <c r="B79" s="17" t="n">
        <v>1657</v>
      </c>
      <c r="C79" s="18">
        <f>(41.0/B79*100)</f>
        <v/>
      </c>
      <c r="D79" s="19" t="n">
        <v>1616</v>
      </c>
      <c r="E79" s="18" t="n">
        <v>429.57642973</v>
      </c>
      <c r="F79" s="20" t="n">
        <v>13.49618491</v>
      </c>
      <c r="G79" s="18" t="n">
        <v>447.15209665</v>
      </c>
      <c r="H79" s="20" t="n">
        <v>6.73562963</v>
      </c>
      <c r="I79" s="18" t="n">
        <v>468.32302875</v>
      </c>
      <c r="J79" s="20" t="n">
        <v>8.77371696</v>
      </c>
      <c r="K79" s="18" t="n">
        <v>470.82434211</v>
      </c>
      <c r="L79" s="20" t="n">
        <v>8.27172419</v>
      </c>
      <c r="M79" s="18" t="s">
        <v>481</v>
      </c>
      <c r="N79" s="20" t="s">
        <v>481</v>
      </c>
      <c r="O79" s="18" t="s">
        <v>481</v>
      </c>
      <c r="P79" s="20" t="s">
        <v>481</v>
      </c>
      <c r="Q79" s="18" t="s">
        <v>481</v>
      </c>
      <c r="R79" s="20" t="s">
        <v>481</v>
      </c>
      <c r="S79" s="18" t="s">
        <v>481</v>
      </c>
      <c r="T79" s="20" t="s">
        <v>481</v>
      </c>
      <c r="U79" s="18" t="n">
        <v>350.92487946</v>
      </c>
      <c r="V79" s="20" t="n">
        <v>19.96199996</v>
      </c>
    </row>
    <row r="80" spans="1:22">
      <c r="A80" s="15" t="s">
        <v>555</v>
      </c>
      <c r="B80" s="17" t="n">
        <v>7841</v>
      </c>
      <c r="C80" s="18">
        <f>(0.0/B80*100)</f>
        <v/>
      </c>
      <c r="D80" s="19" t="n">
        <v>7841</v>
      </c>
      <c r="E80" s="18" t="n">
        <v>448.99238648</v>
      </c>
      <c r="F80" s="20" t="n">
        <v>7.36562048</v>
      </c>
      <c r="G80" s="18" t="n">
        <v>443.59762745</v>
      </c>
      <c r="H80" s="20" t="n">
        <v>5.69738799</v>
      </c>
      <c r="I80" s="18" t="n">
        <v>447.91286089</v>
      </c>
      <c r="J80" s="20" t="n">
        <v>5.0279438</v>
      </c>
      <c r="K80" s="18" t="n">
        <v>477.60625107</v>
      </c>
      <c r="L80" s="20" t="n">
        <v>4.50381964</v>
      </c>
      <c r="M80" s="18" t="s">
        <v>481</v>
      </c>
      <c r="N80" s="20" t="s">
        <v>481</v>
      </c>
      <c r="O80" s="18" t="s">
        <v>481</v>
      </c>
      <c r="P80" s="20" t="s">
        <v>481</v>
      </c>
      <c r="Q80" s="18" t="s">
        <v>481</v>
      </c>
      <c r="R80" s="20" t="s">
        <v>481</v>
      </c>
      <c r="S80" s="18" t="s">
        <v>481</v>
      </c>
      <c r="T80" s="20" t="s">
        <v>481</v>
      </c>
      <c r="U80" s="18" t="n">
        <v>410.31702176</v>
      </c>
      <c r="V80" s="20" t="n">
        <v>37.46315478</v>
      </c>
    </row>
    <row r="81" spans="1:22">
      <c r="A81" s="23" t="s">
        <v>556</v>
      </c>
      <c r="B81" s="17" t="n">
        <v>8861</v>
      </c>
      <c r="C81" s="18">
        <f>(82.0/B81*100)</f>
        <v/>
      </c>
      <c r="D81" s="19" t="n">
        <v>8779</v>
      </c>
      <c r="E81" s="18" t="n">
        <v>449.53373119</v>
      </c>
      <c r="F81" s="20" t="n">
        <v>10.46419604</v>
      </c>
      <c r="G81" s="18" t="n">
        <v>444.07545585</v>
      </c>
      <c r="H81" s="20" t="n">
        <v>4.666294</v>
      </c>
      <c r="I81" s="18" t="n">
        <v>454.33772418</v>
      </c>
      <c r="J81" s="20" t="n">
        <v>3.81713229</v>
      </c>
      <c r="K81" s="18" t="n">
        <v>454.584794</v>
      </c>
      <c r="L81" s="20" t="n">
        <v>3.45444757</v>
      </c>
      <c r="M81" s="18" t="n">
        <v>398.96231336</v>
      </c>
      <c r="N81" s="20" t="n">
        <v>5.16401149</v>
      </c>
      <c r="O81" s="18" t="s">
        <v>481</v>
      </c>
      <c r="P81" s="20" t="s">
        <v>481</v>
      </c>
      <c r="Q81" s="18" t="s">
        <v>481</v>
      </c>
      <c r="R81" s="20" t="s">
        <v>481</v>
      </c>
      <c r="S81" s="18" t="s">
        <v>481</v>
      </c>
      <c r="T81" s="20" t="s">
        <v>481</v>
      </c>
      <c r="U81" s="18" t="n">
        <v>412.93169408</v>
      </c>
      <c r="V81" s="20" t="n">
        <v>18.94554814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811</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503.15916859</v>
      </c>
      <c r="F7" s="20" t="n">
        <v>3.3820845</v>
      </c>
      <c r="G7" s="18" t="n">
        <v>508.19489602</v>
      </c>
      <c r="H7" s="20" t="n">
        <v>1.96901473</v>
      </c>
      <c r="I7" s="18" t="n">
        <v>507.98633729</v>
      </c>
      <c r="J7" s="20" t="n">
        <v>2.84668014</v>
      </c>
      <c r="K7" s="18" t="n">
        <v>465.12932201</v>
      </c>
      <c r="L7" s="20" t="n">
        <v>6.8598458</v>
      </c>
      <c r="M7" s="18" t="n">
        <v>447.9744125</v>
      </c>
      <c r="N7" s="20" t="n">
        <v>3.96785557</v>
      </c>
      <c r="O7" s="18" t="s">
        <v>481</v>
      </c>
      <c r="P7" s="20" t="s">
        <v>481</v>
      </c>
      <c r="Q7" s="18" t="s">
        <v>481</v>
      </c>
      <c r="R7" s="20" t="s">
        <v>481</v>
      </c>
      <c r="S7" s="18" t="s">
        <v>481</v>
      </c>
      <c r="T7" s="20" t="s">
        <v>481</v>
      </c>
      <c r="U7" s="18" t="n">
        <v>470.23405449</v>
      </c>
      <c r="V7" s="20" t="n">
        <v>7.61141621</v>
      </c>
    </row>
    <row r="8" spans="1:22">
      <c r="A8" s="15" t="s">
        <v>483</v>
      </c>
      <c r="B8" s="17" t="n">
        <v>7007</v>
      </c>
      <c r="C8" s="18">
        <f>(104.0/B8*100)</f>
        <v/>
      </c>
      <c r="D8" s="19" t="n">
        <v>6903</v>
      </c>
      <c r="E8" s="18" t="n">
        <v>515.59809866</v>
      </c>
      <c r="F8" s="20" t="n">
        <v>3.7741287</v>
      </c>
      <c r="G8" s="18" t="n">
        <v>519.4006566100001</v>
      </c>
      <c r="H8" s="20" t="n">
        <v>3.64041894</v>
      </c>
      <c r="I8" s="18" t="n">
        <v>509.87914261</v>
      </c>
      <c r="J8" s="20" t="n">
        <v>4.84893344</v>
      </c>
      <c r="K8" s="18" t="n">
        <v>492.84093226</v>
      </c>
      <c r="L8" s="20" t="n">
        <v>6.55479151</v>
      </c>
      <c r="M8" s="18" t="n">
        <v>436.4198708</v>
      </c>
      <c r="N8" s="20" t="n">
        <v>3.89765197</v>
      </c>
      <c r="O8" s="18" t="s">
        <v>481</v>
      </c>
      <c r="P8" s="20" t="s">
        <v>481</v>
      </c>
      <c r="Q8" s="18" t="n">
        <v>301.63126691</v>
      </c>
      <c r="R8" s="20" t="n">
        <v>25.14921031</v>
      </c>
      <c r="S8" s="18" t="s">
        <v>481</v>
      </c>
      <c r="T8" s="20" t="s">
        <v>481</v>
      </c>
      <c r="U8" s="18" t="n">
        <v>431.27060466</v>
      </c>
      <c r="V8" s="20" t="n">
        <v>8.48821057</v>
      </c>
    </row>
    <row r="9" spans="1:22">
      <c r="A9" s="15" t="s">
        <v>484</v>
      </c>
      <c r="B9" s="17" t="n">
        <v>9651</v>
      </c>
      <c r="C9" s="18">
        <f>(565.0/B9*100)</f>
        <v/>
      </c>
      <c r="D9" s="19" t="n">
        <v>9086</v>
      </c>
      <c r="E9" s="18" t="n">
        <v>536.08592635</v>
      </c>
      <c r="F9" s="20" t="n">
        <v>2.65052064</v>
      </c>
      <c r="G9" s="18" t="n">
        <v>530.1567873499999</v>
      </c>
      <c r="H9" s="20" t="n">
        <v>2.63737144</v>
      </c>
      <c r="I9" s="18" t="n">
        <v>518.08890465</v>
      </c>
      <c r="J9" s="20" t="n">
        <v>3.29953525</v>
      </c>
      <c r="K9" s="18" t="n">
        <v>486.68126072</v>
      </c>
      <c r="L9" s="20" t="n">
        <v>5.22388191</v>
      </c>
      <c r="M9" s="18" t="n">
        <v>416.22075865</v>
      </c>
      <c r="N9" s="20" t="n">
        <v>6.04975957</v>
      </c>
      <c r="O9" s="18" t="s">
        <v>481</v>
      </c>
      <c r="P9" s="20" t="s">
        <v>481</v>
      </c>
      <c r="Q9" s="18" t="n">
        <v>357.98454354</v>
      </c>
      <c r="R9" s="20" t="n">
        <v>11.51846445</v>
      </c>
      <c r="S9" s="18" t="s">
        <v>481</v>
      </c>
      <c r="T9" s="20" t="s">
        <v>481</v>
      </c>
      <c r="U9" s="18" t="n">
        <v>433.18594542</v>
      </c>
      <c r="V9" s="20" t="n">
        <v>5.45128359</v>
      </c>
    </row>
    <row r="10" spans="1:22">
      <c r="A10" s="15" t="s">
        <v>485</v>
      </c>
      <c r="B10" s="17" t="n">
        <v>20058</v>
      </c>
      <c r="C10" s="18">
        <f>(553.0/B10*100)</f>
        <v/>
      </c>
      <c r="D10" s="19" t="n">
        <v>19505</v>
      </c>
      <c r="E10" s="18" t="n">
        <v>516.3414186</v>
      </c>
      <c r="F10" s="20" t="n">
        <v>3.16314968</v>
      </c>
      <c r="G10" s="18" t="n">
        <v>525.76306785</v>
      </c>
      <c r="H10" s="20" t="n">
        <v>2.42070156</v>
      </c>
      <c r="I10" s="18" t="n">
        <v>524.03598586</v>
      </c>
      <c r="J10" s="20" t="n">
        <v>3.09311381</v>
      </c>
      <c r="K10" s="18" t="n">
        <v>505.87007475</v>
      </c>
      <c r="L10" s="20" t="n">
        <v>5.62009427</v>
      </c>
      <c r="M10" s="18" t="n">
        <v>457.66484393</v>
      </c>
      <c r="N10" s="20" t="n">
        <v>6.03159435</v>
      </c>
      <c r="O10" s="18" t="s">
        <v>481</v>
      </c>
      <c r="P10" s="20" t="s">
        <v>481</v>
      </c>
      <c r="Q10" s="18" t="s">
        <v>481</v>
      </c>
      <c r="R10" s="20" t="s">
        <v>481</v>
      </c>
      <c r="S10" s="18" t="s">
        <v>481</v>
      </c>
      <c r="T10" s="20" t="s">
        <v>481</v>
      </c>
      <c r="U10" s="18" t="n">
        <v>457.80942168</v>
      </c>
      <c r="V10" s="20" t="n">
        <v>9.47490945</v>
      </c>
    </row>
    <row r="11" spans="1:22">
      <c r="A11" s="15" t="s">
        <v>486</v>
      </c>
      <c r="B11" s="17" t="n">
        <v>7053</v>
      </c>
      <c r="C11" s="18">
        <f>(139.0/B11*100)</f>
        <v/>
      </c>
      <c r="D11" s="19" t="n">
        <v>6914</v>
      </c>
      <c r="E11" s="18" t="n">
        <v>436.11729004</v>
      </c>
      <c r="F11" s="20" t="n">
        <v>3.82461171</v>
      </c>
      <c r="G11" s="18" t="n">
        <v>428.93122177</v>
      </c>
      <c r="H11" s="20" t="n">
        <v>3.43729279</v>
      </c>
      <c r="I11" s="18" t="n">
        <v>428.75178644</v>
      </c>
      <c r="J11" s="20" t="n">
        <v>3.61528965</v>
      </c>
      <c r="K11" s="18" t="n">
        <v>424.38669796</v>
      </c>
      <c r="L11" s="20" t="n">
        <v>5.38158472</v>
      </c>
      <c r="M11" s="18" t="n">
        <v>381.61604453</v>
      </c>
      <c r="N11" s="20" t="n">
        <v>5.27695564</v>
      </c>
      <c r="O11" s="18" t="s">
        <v>481</v>
      </c>
      <c r="P11" s="20" t="s">
        <v>481</v>
      </c>
      <c r="Q11" s="18" t="s">
        <v>481</v>
      </c>
      <c r="R11" s="20" t="s">
        <v>481</v>
      </c>
      <c r="S11" s="18" t="s">
        <v>481</v>
      </c>
      <c r="T11" s="20" t="s">
        <v>481</v>
      </c>
      <c r="U11" s="18" t="n">
        <v>386.22726416</v>
      </c>
      <c r="V11" s="20" t="n">
        <v>7.41032497</v>
      </c>
    </row>
    <row r="12" spans="1:22">
      <c r="A12" s="15" t="s">
        <v>487</v>
      </c>
      <c r="B12" s="17" t="n">
        <v>6894</v>
      </c>
      <c r="C12" s="18">
        <f>(59.0/B12*100)</f>
        <v/>
      </c>
      <c r="D12" s="19" t="n">
        <v>6835</v>
      </c>
      <c r="E12" s="18" t="n">
        <v>499.37329688</v>
      </c>
      <c r="F12" s="20" t="n">
        <v>2.89295078</v>
      </c>
      <c r="G12" s="18" t="n">
        <v>499.90920849</v>
      </c>
      <c r="H12" s="20" t="n">
        <v>2.60165874</v>
      </c>
      <c r="I12" s="18" t="n">
        <v>512.83966417</v>
      </c>
      <c r="J12" s="20" t="n">
        <v>4.24316885</v>
      </c>
      <c r="K12" s="18" t="n">
        <v>508.14087376</v>
      </c>
      <c r="L12" s="20" t="n">
        <v>6.76428614</v>
      </c>
      <c r="M12" s="18" t="n">
        <v>424.64340274</v>
      </c>
      <c r="N12" s="20" t="n">
        <v>6.97346529</v>
      </c>
      <c r="O12" s="18" t="s">
        <v>481</v>
      </c>
      <c r="P12" s="20" t="s">
        <v>481</v>
      </c>
      <c r="Q12" s="18" t="n">
        <v>340.98506961</v>
      </c>
      <c r="R12" s="20" t="n">
        <v>12.52444664</v>
      </c>
      <c r="S12" s="18" t="s">
        <v>481</v>
      </c>
      <c r="T12" s="20" t="s">
        <v>481</v>
      </c>
      <c r="U12" s="18" t="n">
        <v>419.61325097</v>
      </c>
      <c r="V12" s="20" t="n">
        <v>9.240832960000001</v>
      </c>
    </row>
    <row r="13" spans="1:22">
      <c r="A13" s="15" t="s">
        <v>488</v>
      </c>
      <c r="B13" s="17" t="n">
        <v>7161</v>
      </c>
      <c r="C13" s="18">
        <f>(174.0/B13*100)</f>
        <v/>
      </c>
      <c r="D13" s="19" t="n">
        <v>6987</v>
      </c>
      <c r="E13" s="18" t="n">
        <v>518.32203394</v>
      </c>
      <c r="F13" s="20" t="n">
        <v>2.82761612</v>
      </c>
      <c r="G13" s="18" t="n">
        <v>518.46484811</v>
      </c>
      <c r="H13" s="20" t="n">
        <v>2.57719719</v>
      </c>
      <c r="I13" s="18" t="n">
        <v>516.11377017</v>
      </c>
      <c r="J13" s="20" t="n">
        <v>5.06391206</v>
      </c>
      <c r="K13" s="18" t="n">
        <v>495.2490626</v>
      </c>
      <c r="L13" s="20" t="n">
        <v>11.33663529</v>
      </c>
      <c r="M13" s="18" t="n">
        <v>455.80166196</v>
      </c>
      <c r="N13" s="20" t="n">
        <v>7.99019283</v>
      </c>
      <c r="O13" s="18" t="s">
        <v>481</v>
      </c>
      <c r="P13" s="20" t="s">
        <v>481</v>
      </c>
      <c r="Q13" s="18" t="n">
        <v>447.51533769</v>
      </c>
      <c r="R13" s="20" t="n">
        <v>5.97365007</v>
      </c>
      <c r="S13" s="18" t="s">
        <v>481</v>
      </c>
      <c r="T13" s="20" t="s">
        <v>481</v>
      </c>
      <c r="U13" s="18" t="n">
        <v>430.66441811</v>
      </c>
      <c r="V13" s="20" t="n">
        <v>9.25834482</v>
      </c>
    </row>
    <row r="14" spans="1:22">
      <c r="A14" s="15" t="s">
        <v>489</v>
      </c>
      <c r="B14" s="17" t="n">
        <v>5587</v>
      </c>
      <c r="C14" s="18">
        <f>(81.0/B14*100)</f>
        <v/>
      </c>
      <c r="D14" s="19" t="n">
        <v>5506</v>
      </c>
      <c r="E14" s="18" t="n">
        <v>528.59374885</v>
      </c>
      <c r="F14" s="20" t="n">
        <v>2.97257433</v>
      </c>
      <c r="G14" s="18" t="n">
        <v>520.22797842</v>
      </c>
      <c r="H14" s="20" t="n">
        <v>2.28592296</v>
      </c>
      <c r="I14" s="18" t="n">
        <v>522.1569415500001</v>
      </c>
      <c r="J14" s="20" t="n">
        <v>4.12063358</v>
      </c>
      <c r="K14" s="18" t="n">
        <v>509.00795949</v>
      </c>
      <c r="L14" s="20" t="n">
        <v>7.82394851</v>
      </c>
      <c r="M14" s="18" t="n">
        <v>457.2678843</v>
      </c>
      <c r="N14" s="20" t="n">
        <v>9.76355004</v>
      </c>
      <c r="O14" s="18" t="s">
        <v>481</v>
      </c>
      <c r="P14" s="20" t="s">
        <v>481</v>
      </c>
      <c r="Q14" s="18" t="s">
        <v>481</v>
      </c>
      <c r="R14" s="20" t="s">
        <v>481</v>
      </c>
      <c r="S14" s="18" t="s">
        <v>481</v>
      </c>
      <c r="T14" s="20" t="s">
        <v>481</v>
      </c>
      <c r="U14" s="18" t="n">
        <v>448.24276855</v>
      </c>
      <c r="V14" s="20" t="n">
        <v>13.94287457</v>
      </c>
    </row>
    <row r="15" spans="1:22">
      <c r="A15" s="15" t="s">
        <v>490</v>
      </c>
      <c r="B15" s="17" t="n">
        <v>5882</v>
      </c>
      <c r="C15" s="18">
        <f>(87.0/B15*100)</f>
        <v/>
      </c>
      <c r="D15" s="19" t="n">
        <v>5795</v>
      </c>
      <c r="E15" s="18" t="n">
        <v>518.73772193</v>
      </c>
      <c r="F15" s="20" t="n">
        <v>2.68777422</v>
      </c>
      <c r="G15" s="18" t="n">
        <v>518.69377796</v>
      </c>
      <c r="H15" s="20" t="n">
        <v>2.75079022</v>
      </c>
      <c r="I15" s="18" t="n">
        <v>507.92526179</v>
      </c>
      <c r="J15" s="20" t="n">
        <v>4.73715725</v>
      </c>
      <c r="K15" s="18" t="n">
        <v>483.75267922</v>
      </c>
      <c r="L15" s="20" t="n">
        <v>8.306055690000001</v>
      </c>
      <c r="M15" s="18" t="n">
        <v>424.25667471</v>
      </c>
      <c r="N15" s="20" t="n">
        <v>10.82348656</v>
      </c>
      <c r="O15" s="18" t="s">
        <v>481</v>
      </c>
      <c r="P15" s="20" t="s">
        <v>481</v>
      </c>
      <c r="Q15" s="18" t="n">
        <v>368.85220715</v>
      </c>
      <c r="R15" s="20" t="n">
        <v>14.5875493</v>
      </c>
      <c r="S15" s="18" t="s">
        <v>481</v>
      </c>
      <c r="T15" s="20" t="s">
        <v>481</v>
      </c>
      <c r="U15" s="18" t="n">
        <v>477.20491022</v>
      </c>
      <c r="V15" s="20" t="n">
        <v>8.260937609999999</v>
      </c>
    </row>
    <row r="16" spans="1:22">
      <c r="A16" s="15" t="s">
        <v>491</v>
      </c>
      <c r="B16" s="17" t="n">
        <v>6108</v>
      </c>
      <c r="C16" s="18">
        <f>(136.0/B16*100)</f>
        <v/>
      </c>
      <c r="D16" s="19" t="n">
        <v>5972</v>
      </c>
      <c r="E16" s="18" t="n">
        <v>509.51118325</v>
      </c>
      <c r="F16" s="20" t="n">
        <v>2.61892022</v>
      </c>
      <c r="G16" s="18" t="n">
        <v>512.94016907</v>
      </c>
      <c r="H16" s="20" t="n">
        <v>2.72989949</v>
      </c>
      <c r="I16" s="18" t="n">
        <v>497.02323422</v>
      </c>
      <c r="J16" s="20" t="n">
        <v>3.82744746</v>
      </c>
      <c r="K16" s="18" t="n">
        <v>471.483295</v>
      </c>
      <c r="L16" s="20" t="n">
        <v>7.30030398</v>
      </c>
      <c r="M16" s="18" t="n">
        <v>392.25010125</v>
      </c>
      <c r="N16" s="20" t="n">
        <v>6.28627534</v>
      </c>
      <c r="O16" s="18" t="s">
        <v>481</v>
      </c>
      <c r="P16" s="20" t="s">
        <v>481</v>
      </c>
      <c r="Q16" s="18" t="s">
        <v>481</v>
      </c>
      <c r="R16" s="20" t="s">
        <v>481</v>
      </c>
      <c r="S16" s="18" t="s">
        <v>481</v>
      </c>
      <c r="T16" s="20" t="s">
        <v>481</v>
      </c>
      <c r="U16" s="18" t="n">
        <v>422.40061368</v>
      </c>
      <c r="V16" s="20" t="n">
        <v>8.687763479999999</v>
      </c>
    </row>
    <row r="17" spans="1:22">
      <c r="A17" s="15" t="s">
        <v>492</v>
      </c>
      <c r="B17" s="17" t="n">
        <v>6504</v>
      </c>
      <c r="C17" s="18">
        <f>(1665.0/B17*100)</f>
        <v/>
      </c>
      <c r="D17" s="19" t="n">
        <v>4839</v>
      </c>
      <c r="E17" s="18" t="n">
        <v>519.36873601</v>
      </c>
      <c r="F17" s="20" t="n">
        <v>3.3078108</v>
      </c>
      <c r="G17" s="18" t="n">
        <v>524.43789753</v>
      </c>
      <c r="H17" s="20" t="n">
        <v>3.34024685</v>
      </c>
      <c r="I17" s="18" t="n">
        <v>515.4368229</v>
      </c>
      <c r="J17" s="20" t="n">
        <v>6.12678544</v>
      </c>
      <c r="K17" s="18" t="n">
        <v>493.27273228</v>
      </c>
      <c r="L17" s="20" t="n">
        <v>8.37004696</v>
      </c>
      <c r="M17" s="18" t="n">
        <v>437.56462066</v>
      </c>
      <c r="N17" s="20" t="n">
        <v>9.030836430000001</v>
      </c>
      <c r="O17" s="18" t="s">
        <v>481</v>
      </c>
      <c r="P17" s="20" t="s">
        <v>481</v>
      </c>
      <c r="Q17" s="18" t="n">
        <v>362.96139732</v>
      </c>
      <c r="R17" s="20" t="n">
        <v>12.64520278</v>
      </c>
      <c r="S17" s="18" t="s">
        <v>481</v>
      </c>
      <c r="T17" s="20" t="s">
        <v>481</v>
      </c>
      <c r="U17" s="18" t="n">
        <v>464.74400164</v>
      </c>
      <c r="V17" s="20" t="n">
        <v>6.7556678</v>
      </c>
    </row>
    <row r="18" spans="1:22">
      <c r="A18" s="15" t="s">
        <v>493</v>
      </c>
      <c r="B18" s="17" t="n">
        <v>5532</v>
      </c>
      <c r="C18" s="18">
        <f>(31.0/B18*100)</f>
        <v/>
      </c>
      <c r="D18" s="19" t="n">
        <v>5501</v>
      </c>
      <c r="E18" s="18" t="n">
        <v>462.91603743</v>
      </c>
      <c r="F18" s="20" t="n">
        <v>4.49327733</v>
      </c>
      <c r="G18" s="18" t="n">
        <v>457.60748819</v>
      </c>
      <c r="H18" s="20" t="n">
        <v>3.50145852</v>
      </c>
      <c r="I18" s="18" t="n">
        <v>457.32417552</v>
      </c>
      <c r="J18" s="20" t="n">
        <v>5.22933679</v>
      </c>
      <c r="K18" s="18" t="n">
        <v>451.35210532</v>
      </c>
      <c r="L18" s="20" t="n">
        <v>6.20011729</v>
      </c>
      <c r="M18" s="18" t="n">
        <v>391.0034032</v>
      </c>
      <c r="N18" s="20" t="n">
        <v>9.97945679</v>
      </c>
      <c r="O18" s="18" t="s">
        <v>481</v>
      </c>
      <c r="P18" s="20" t="s">
        <v>481</v>
      </c>
      <c r="Q18" s="18" t="s">
        <v>481</v>
      </c>
      <c r="R18" s="20" t="s">
        <v>481</v>
      </c>
      <c r="S18" s="18" t="s">
        <v>481</v>
      </c>
      <c r="T18" s="20" t="s">
        <v>481</v>
      </c>
      <c r="U18" s="18" t="n">
        <v>386.53322825</v>
      </c>
      <c r="V18" s="20" t="n">
        <v>11.92918924</v>
      </c>
    </row>
    <row r="19" spans="1:22">
      <c r="A19" s="15" t="s">
        <v>494</v>
      </c>
      <c r="B19" s="17" t="n">
        <v>5658</v>
      </c>
      <c r="C19" s="18">
        <f>(262.0/B19*100)</f>
        <v/>
      </c>
      <c r="D19" s="19" t="n">
        <v>5396</v>
      </c>
      <c r="E19" s="18" t="n">
        <v>495.20114867</v>
      </c>
      <c r="F19" s="20" t="n">
        <v>4.47373109</v>
      </c>
      <c r="G19" s="18" t="n">
        <v>484.48682404</v>
      </c>
      <c r="H19" s="20" t="n">
        <v>3.44327464</v>
      </c>
      <c r="I19" s="18" t="n">
        <v>476.07850573</v>
      </c>
      <c r="J19" s="20" t="n">
        <v>4.0327701</v>
      </c>
      <c r="K19" s="18" t="n">
        <v>448.91126863</v>
      </c>
      <c r="L19" s="20" t="n">
        <v>8.212362519999999</v>
      </c>
      <c r="M19" s="18" t="n">
        <v>469.44549655</v>
      </c>
      <c r="N19" s="20" t="n">
        <v>7.71795137</v>
      </c>
      <c r="O19" s="18" t="s">
        <v>481</v>
      </c>
      <c r="P19" s="20" t="s">
        <v>481</v>
      </c>
      <c r="Q19" s="18" t="s">
        <v>481</v>
      </c>
      <c r="R19" s="20" t="s">
        <v>481</v>
      </c>
      <c r="S19" s="18" t="s">
        <v>481</v>
      </c>
      <c r="T19" s="20" t="s">
        <v>481</v>
      </c>
      <c r="U19" s="18" t="n">
        <v>405.43828276</v>
      </c>
      <c r="V19" s="20" t="n">
        <v>9.52039441</v>
      </c>
    </row>
    <row r="20" spans="1:22">
      <c r="A20" s="15" t="s">
        <v>495</v>
      </c>
      <c r="B20" s="17" t="n">
        <v>3371</v>
      </c>
      <c r="C20" s="18">
        <f>(75.0/B20*100)</f>
        <v/>
      </c>
      <c r="D20" s="19" t="n">
        <v>3296</v>
      </c>
      <c r="E20" s="18" t="n">
        <v>502.67342402</v>
      </c>
      <c r="F20" s="20" t="n">
        <v>3.56681078</v>
      </c>
      <c r="G20" s="18" t="n">
        <v>492.29075156</v>
      </c>
      <c r="H20" s="20" t="n">
        <v>3.14572223</v>
      </c>
      <c r="I20" s="18" t="n">
        <v>482.17563379</v>
      </c>
      <c r="J20" s="20" t="n">
        <v>4.13572818</v>
      </c>
      <c r="K20" s="18" t="n">
        <v>479.16479945</v>
      </c>
      <c r="L20" s="20" t="n">
        <v>10.48301681</v>
      </c>
      <c r="M20" s="18" t="n">
        <v>438.43210807</v>
      </c>
      <c r="N20" s="20" t="n">
        <v>7.17346823</v>
      </c>
      <c r="O20" s="18" t="s">
        <v>481</v>
      </c>
      <c r="P20" s="20" t="s">
        <v>481</v>
      </c>
      <c r="Q20" s="18" t="s">
        <v>481</v>
      </c>
      <c r="R20" s="20" t="s">
        <v>481</v>
      </c>
      <c r="S20" s="18" t="s">
        <v>481</v>
      </c>
      <c r="T20" s="20" t="s">
        <v>481</v>
      </c>
      <c r="U20" s="18" t="n">
        <v>446.13414818</v>
      </c>
      <c r="V20" s="20" t="n">
        <v>14.61286921</v>
      </c>
    </row>
    <row r="21" spans="1:22">
      <c r="A21" s="15" t="s">
        <v>496</v>
      </c>
      <c r="B21" s="17" t="n">
        <v>5741</v>
      </c>
      <c r="C21" s="18">
        <f>(53.0/B21*100)</f>
        <v/>
      </c>
      <c r="D21" s="19" t="n">
        <v>5688</v>
      </c>
      <c r="E21" s="18" t="n">
        <v>513.7012766</v>
      </c>
      <c r="F21" s="20" t="n">
        <v>2.99850505</v>
      </c>
      <c r="G21" s="18" t="n">
        <v>508.71954862</v>
      </c>
      <c r="H21" s="20" t="n">
        <v>2.28707088</v>
      </c>
      <c r="I21" s="18" t="n">
        <v>512.04999293</v>
      </c>
      <c r="J21" s="20" t="n">
        <v>3.73888085</v>
      </c>
      <c r="K21" s="18" t="n">
        <v>482.51953043</v>
      </c>
      <c r="L21" s="20" t="n">
        <v>6.28300822</v>
      </c>
      <c r="M21" s="18" t="n">
        <v>453.31234764</v>
      </c>
      <c r="N21" s="20" t="n">
        <v>6.2921512</v>
      </c>
      <c r="O21" s="18" t="s">
        <v>481</v>
      </c>
      <c r="P21" s="20" t="s">
        <v>481</v>
      </c>
      <c r="Q21" s="18" t="s">
        <v>481</v>
      </c>
      <c r="R21" s="20" t="s">
        <v>481</v>
      </c>
      <c r="S21" s="18" t="s">
        <v>481</v>
      </c>
      <c r="T21" s="20" t="s">
        <v>481</v>
      </c>
      <c r="U21" s="18" t="n">
        <v>447.84762232</v>
      </c>
      <c r="V21" s="20" t="n">
        <v>12.23803958</v>
      </c>
    </row>
    <row r="22" spans="1:22">
      <c r="A22" s="15" t="s">
        <v>497</v>
      </c>
      <c r="B22" s="17" t="n">
        <v>6598</v>
      </c>
      <c r="C22" s="18">
        <f>(36.0/B22*100)</f>
        <v/>
      </c>
      <c r="D22" s="19" t="n">
        <v>6562</v>
      </c>
      <c r="E22" s="18" t="n">
        <v>496.95943051</v>
      </c>
      <c r="F22" s="20" t="n">
        <v>4.7934426</v>
      </c>
      <c r="G22" s="18" t="n">
        <v>478.59934018</v>
      </c>
      <c r="H22" s="20" t="n">
        <v>4.60048599</v>
      </c>
      <c r="I22" s="18" t="n">
        <v>462.61898196</v>
      </c>
      <c r="J22" s="20" t="n">
        <v>5.28547643</v>
      </c>
      <c r="K22" s="18" t="n">
        <v>453.59398675</v>
      </c>
      <c r="L22" s="20" t="n">
        <v>6.08699208</v>
      </c>
      <c r="M22" s="18" t="n">
        <v>421.41018908</v>
      </c>
      <c r="N22" s="20" t="n">
        <v>15.0936442</v>
      </c>
      <c r="O22" s="18" t="s">
        <v>481</v>
      </c>
      <c r="P22" s="20" t="s">
        <v>481</v>
      </c>
      <c r="Q22" s="18" t="n">
        <v>465.3184081</v>
      </c>
      <c r="R22" s="20" t="n">
        <v>9.52311205</v>
      </c>
      <c r="S22" s="18" t="s">
        <v>481</v>
      </c>
      <c r="T22" s="20" t="s">
        <v>481</v>
      </c>
      <c r="U22" s="18" t="n">
        <v>386.94422464</v>
      </c>
      <c r="V22" s="20" t="n">
        <v>9.720602680000001</v>
      </c>
    </row>
    <row r="23" spans="1:22">
      <c r="A23" s="15" t="s">
        <v>498</v>
      </c>
      <c r="B23" s="17" t="n">
        <v>11583</v>
      </c>
      <c r="C23" s="18">
        <f>(251.0/B23*100)</f>
        <v/>
      </c>
      <c r="D23" s="19" t="n">
        <v>11332</v>
      </c>
      <c r="E23" s="18" t="n">
        <v>500.15785983</v>
      </c>
      <c r="F23" s="20" t="n">
        <v>4.85763543</v>
      </c>
      <c r="G23" s="18" t="n">
        <v>494.78126895</v>
      </c>
      <c r="H23" s="20" t="n">
        <v>3.10873209</v>
      </c>
      <c r="I23" s="18" t="n">
        <v>496.92386132</v>
      </c>
      <c r="J23" s="20" t="n">
        <v>3.89638607</v>
      </c>
      <c r="K23" s="18" t="n">
        <v>474.13032675</v>
      </c>
      <c r="L23" s="20" t="n">
        <v>6.18903681</v>
      </c>
      <c r="M23" s="18" t="n">
        <v>456.42298295</v>
      </c>
      <c r="N23" s="20" t="n">
        <v>6.22776086</v>
      </c>
      <c r="O23" s="18" t="s">
        <v>481</v>
      </c>
      <c r="P23" s="20" t="s">
        <v>481</v>
      </c>
      <c r="Q23" s="18" t="s">
        <v>481</v>
      </c>
      <c r="R23" s="20" t="s">
        <v>481</v>
      </c>
      <c r="S23" s="18" t="s">
        <v>481</v>
      </c>
      <c r="T23" s="20" t="s">
        <v>481</v>
      </c>
      <c r="U23" s="18" t="n">
        <v>430.04115898</v>
      </c>
      <c r="V23" s="20" t="n">
        <v>9.30075356</v>
      </c>
    </row>
    <row r="24" spans="1:22">
      <c r="A24" s="15" t="s">
        <v>499</v>
      </c>
      <c r="B24" s="17" t="n">
        <v>6647</v>
      </c>
      <c r="C24" s="18">
        <f>(8.0/B24*100)</f>
        <v/>
      </c>
      <c r="D24" s="19" t="n">
        <v>6639</v>
      </c>
      <c r="E24" s="18" t="n">
        <v>543.06532918</v>
      </c>
      <c r="F24" s="20" t="n">
        <v>3.35841275</v>
      </c>
      <c r="G24" s="18" t="n">
        <v>530.50721371</v>
      </c>
      <c r="H24" s="20" t="n">
        <v>3.355809</v>
      </c>
      <c r="I24" s="18" t="n">
        <v>526.19359595</v>
      </c>
      <c r="J24" s="20" t="n">
        <v>5.28847998</v>
      </c>
      <c r="K24" s="18" t="n">
        <v>504.97399923</v>
      </c>
      <c r="L24" s="20" t="n">
        <v>6.46181744</v>
      </c>
      <c r="M24" s="18" t="n">
        <v>484.53808905</v>
      </c>
      <c r="N24" s="20" t="n">
        <v>15.38063095</v>
      </c>
      <c r="O24" s="18" t="s">
        <v>481</v>
      </c>
      <c r="P24" s="20" t="s">
        <v>481</v>
      </c>
      <c r="Q24" s="18" t="s">
        <v>481</v>
      </c>
      <c r="R24" s="20" t="s">
        <v>481</v>
      </c>
      <c r="S24" s="18" t="s">
        <v>481</v>
      </c>
      <c r="T24" s="20" t="s">
        <v>481</v>
      </c>
      <c r="U24" s="18" t="n">
        <v>451.57279506</v>
      </c>
      <c r="V24" s="20" t="n">
        <v>14.80935996</v>
      </c>
    </row>
    <row r="25" spans="1:22">
      <c r="A25" s="15" t="s">
        <v>500</v>
      </c>
      <c r="B25" s="17" t="n">
        <v>5581</v>
      </c>
      <c r="C25" s="18">
        <f>(25.0/B25*100)</f>
        <v/>
      </c>
      <c r="D25" s="19" t="n">
        <v>5556</v>
      </c>
      <c r="E25" s="18" t="n">
        <v>542.34038517</v>
      </c>
      <c r="F25" s="20" t="n">
        <v>3.28684497</v>
      </c>
      <c r="G25" s="18" t="n">
        <v>525.38643508</v>
      </c>
      <c r="H25" s="20" t="n">
        <v>4.78726373</v>
      </c>
      <c r="I25" s="18" t="n">
        <v>513.56908119</v>
      </c>
      <c r="J25" s="20" t="n">
        <v>5.73048365</v>
      </c>
      <c r="K25" s="18" t="n">
        <v>521.14743226</v>
      </c>
      <c r="L25" s="20" t="n">
        <v>8.623775439999999</v>
      </c>
      <c r="M25" s="18" t="n">
        <v>433.74903496</v>
      </c>
      <c r="N25" s="20" t="n">
        <v>6.33413158</v>
      </c>
      <c r="O25" s="18" t="s">
        <v>481</v>
      </c>
      <c r="P25" s="20" t="s">
        <v>481</v>
      </c>
      <c r="Q25" s="18" t="s">
        <v>481</v>
      </c>
      <c r="R25" s="20" t="s">
        <v>481</v>
      </c>
      <c r="S25" s="18" t="s">
        <v>481</v>
      </c>
      <c r="T25" s="20" t="s">
        <v>481</v>
      </c>
      <c r="U25" s="18" t="n">
        <v>496.56958918</v>
      </c>
      <c r="V25" s="20" t="n">
        <v>30.1747991</v>
      </c>
    </row>
    <row r="26" spans="1:22">
      <c r="A26" s="15" t="s">
        <v>501</v>
      </c>
      <c r="B26" s="17" t="n">
        <v>4869</v>
      </c>
      <c r="C26" s="18">
        <f>(62.0/B26*100)</f>
        <v/>
      </c>
      <c r="D26" s="19" t="n">
        <v>4807</v>
      </c>
      <c r="E26" s="18" t="n">
        <v>484.29102129</v>
      </c>
      <c r="F26" s="20" t="n">
        <v>3.99521797</v>
      </c>
      <c r="G26" s="18" t="n">
        <v>483.37232933</v>
      </c>
      <c r="H26" s="20" t="n">
        <v>2.63982083</v>
      </c>
      <c r="I26" s="18" t="n">
        <v>486.90426083</v>
      </c>
      <c r="J26" s="20" t="n">
        <v>3.09426667</v>
      </c>
      <c r="K26" s="18" t="n">
        <v>488.16867672</v>
      </c>
      <c r="L26" s="20" t="n">
        <v>4.45901284</v>
      </c>
      <c r="M26" s="18" t="n">
        <v>454.2412473</v>
      </c>
      <c r="N26" s="20" t="n">
        <v>7.54007811</v>
      </c>
      <c r="O26" s="18" t="s">
        <v>481</v>
      </c>
      <c r="P26" s="20" t="s">
        <v>481</v>
      </c>
      <c r="Q26" s="18" t="s">
        <v>481</v>
      </c>
      <c r="R26" s="20" t="s">
        <v>481</v>
      </c>
      <c r="S26" s="18" t="s">
        <v>481</v>
      </c>
      <c r="T26" s="20" t="s">
        <v>481</v>
      </c>
      <c r="U26" s="18" t="n">
        <v>419.06131451</v>
      </c>
      <c r="V26" s="20" t="n">
        <v>12.95217236</v>
      </c>
    </row>
    <row r="27" spans="1:22">
      <c r="A27" s="15" t="s">
        <v>502</v>
      </c>
      <c r="B27" s="17" t="n">
        <v>5299</v>
      </c>
      <c r="C27" s="18">
        <f>(87.0/B27*100)</f>
        <v/>
      </c>
      <c r="D27" s="19" t="n">
        <v>5212</v>
      </c>
      <c r="E27" s="18" t="n">
        <v>503.87816007</v>
      </c>
      <c r="F27" s="20" t="n">
        <v>2.66367128</v>
      </c>
      <c r="G27" s="18" t="n">
        <v>500.11816363</v>
      </c>
      <c r="H27" s="20" t="n">
        <v>2.66230543</v>
      </c>
      <c r="I27" s="18" t="n">
        <v>491.14126746</v>
      </c>
      <c r="J27" s="20" t="n">
        <v>3.82171517</v>
      </c>
      <c r="K27" s="18" t="n">
        <v>463.24549829</v>
      </c>
      <c r="L27" s="20" t="n">
        <v>6.14021618</v>
      </c>
      <c r="M27" s="18" t="n">
        <v>423.78790135</v>
      </c>
      <c r="N27" s="20" t="n">
        <v>3.98999594</v>
      </c>
      <c r="O27" s="18" t="s">
        <v>481</v>
      </c>
      <c r="P27" s="20" t="s">
        <v>481</v>
      </c>
      <c r="Q27" s="18" t="s">
        <v>481</v>
      </c>
      <c r="R27" s="20" t="s">
        <v>481</v>
      </c>
      <c r="S27" s="18" t="s">
        <v>481</v>
      </c>
      <c r="T27" s="20" t="s">
        <v>481</v>
      </c>
      <c r="U27" s="18" t="n">
        <v>422.1197328</v>
      </c>
      <c r="V27" s="20" t="n">
        <v>7.30231453</v>
      </c>
    </row>
    <row r="28" spans="1:22">
      <c r="A28" s="15" t="s">
        <v>503</v>
      </c>
      <c r="B28" s="17" t="n">
        <v>7568</v>
      </c>
      <c r="C28" s="18">
        <f>(288.0/B28*100)</f>
        <v/>
      </c>
      <c r="D28" s="19" t="n">
        <v>7280</v>
      </c>
      <c r="E28" s="18" t="n">
        <v>412.97647202</v>
      </c>
      <c r="F28" s="20" t="n">
        <v>4.00397657</v>
      </c>
      <c r="G28" s="18" t="n">
        <v>410.62522916</v>
      </c>
      <c r="H28" s="20" t="n">
        <v>3.14456174</v>
      </c>
      <c r="I28" s="18" t="n">
        <v>414.80866435</v>
      </c>
      <c r="J28" s="20" t="n">
        <v>3.01026792</v>
      </c>
      <c r="K28" s="18" t="n">
        <v>406.72982035</v>
      </c>
      <c r="L28" s="20" t="n">
        <v>4.23126513</v>
      </c>
      <c r="M28" s="18" t="n">
        <v>404.13273028</v>
      </c>
      <c r="N28" s="20" t="n">
        <v>12.41326105</v>
      </c>
      <c r="O28" s="18" t="s">
        <v>481</v>
      </c>
      <c r="P28" s="20" t="s">
        <v>481</v>
      </c>
      <c r="Q28" s="18" t="s">
        <v>481</v>
      </c>
      <c r="R28" s="20" t="s">
        <v>481</v>
      </c>
      <c r="S28" s="18" t="s">
        <v>481</v>
      </c>
      <c r="T28" s="20" t="s">
        <v>481</v>
      </c>
      <c r="U28" s="18" t="n">
        <v>368.90648429</v>
      </c>
      <c r="V28" s="20" t="n">
        <v>8.694202519999999</v>
      </c>
    </row>
    <row r="29" spans="1:22">
      <c r="A29" s="15" t="s">
        <v>504</v>
      </c>
      <c r="B29" s="17" t="n">
        <v>5385</v>
      </c>
      <c r="C29" s="18">
        <f>(30.0/B29*100)</f>
        <v/>
      </c>
      <c r="D29" s="19" t="n">
        <v>5355</v>
      </c>
      <c r="E29" s="18" t="n">
        <v>528.94917141</v>
      </c>
      <c r="F29" s="20" t="n">
        <v>3.50094885</v>
      </c>
      <c r="G29" s="18" t="n">
        <v>523.11297663</v>
      </c>
      <c r="H29" s="20" t="n">
        <v>2.69137198</v>
      </c>
      <c r="I29" s="18" t="n">
        <v>515.26570233</v>
      </c>
      <c r="J29" s="20" t="n">
        <v>4.33808015</v>
      </c>
      <c r="K29" s="18" t="n">
        <v>479.50770551</v>
      </c>
      <c r="L29" s="20" t="n">
        <v>10.43353795</v>
      </c>
      <c r="M29" s="18" t="n">
        <v>510.11281269</v>
      </c>
      <c r="N29" s="20" t="n">
        <v>4.5702483</v>
      </c>
      <c r="O29" s="18" t="s">
        <v>481</v>
      </c>
      <c r="P29" s="20" t="s">
        <v>481</v>
      </c>
      <c r="Q29" s="18" t="n">
        <v>335.3902018</v>
      </c>
      <c r="R29" s="20" t="n">
        <v>12.1685767</v>
      </c>
      <c r="S29" s="18" t="s">
        <v>481</v>
      </c>
      <c r="T29" s="20" t="s">
        <v>481</v>
      </c>
      <c r="U29" s="18" t="n">
        <v>432.0675377</v>
      </c>
      <c r="V29" s="20" t="n">
        <v>9.81580349</v>
      </c>
    </row>
    <row r="30" spans="1:22">
      <c r="A30" s="15" t="s">
        <v>505</v>
      </c>
      <c r="B30" s="17" t="n">
        <v>4520</v>
      </c>
      <c r="C30" s="18">
        <f>(174.0/B30*100)</f>
        <v/>
      </c>
      <c r="D30" s="19" t="n">
        <v>4346</v>
      </c>
      <c r="E30" s="18" t="n">
        <v>515.1852325900001</v>
      </c>
      <c r="F30" s="20" t="n">
        <v>3.47072143</v>
      </c>
      <c r="G30" s="18" t="n">
        <v>507.42852211</v>
      </c>
      <c r="H30" s="20" t="n">
        <v>3.12428263</v>
      </c>
      <c r="I30" s="18" t="n">
        <v>505.43359049</v>
      </c>
      <c r="J30" s="20" t="n">
        <v>3.34949991</v>
      </c>
      <c r="K30" s="18" t="n">
        <v>476.15834998</v>
      </c>
      <c r="L30" s="20" t="n">
        <v>6.48543036</v>
      </c>
      <c r="M30" s="18" t="n">
        <v>422.17925588</v>
      </c>
      <c r="N30" s="20" t="n">
        <v>5.81826465</v>
      </c>
      <c r="O30" s="18" t="s">
        <v>481</v>
      </c>
      <c r="P30" s="20" t="s">
        <v>481</v>
      </c>
      <c r="Q30" s="18" t="s">
        <v>481</v>
      </c>
      <c r="R30" s="20" t="s">
        <v>481</v>
      </c>
      <c r="S30" s="18" t="s">
        <v>481</v>
      </c>
      <c r="T30" s="20" t="s">
        <v>481</v>
      </c>
      <c r="U30" s="18" t="n">
        <v>420.75807975</v>
      </c>
      <c r="V30" s="20" t="n">
        <v>10.95327495</v>
      </c>
    </row>
    <row r="31" spans="1:22">
      <c r="A31" s="15" t="s">
        <v>506</v>
      </c>
      <c r="B31" s="17" t="n">
        <v>5456</v>
      </c>
      <c r="C31" s="18">
        <f>(139.0/B31*100)</f>
        <v/>
      </c>
      <c r="D31" s="19" t="n">
        <v>5317</v>
      </c>
      <c r="E31" s="18" t="n">
        <v>503.76370137</v>
      </c>
      <c r="F31" s="20" t="n">
        <v>3.0983631</v>
      </c>
      <c r="G31" s="18" t="n">
        <v>507.22795447</v>
      </c>
      <c r="H31" s="20" t="n">
        <v>2.87629282</v>
      </c>
      <c r="I31" s="18" t="n">
        <v>512.91808359</v>
      </c>
      <c r="J31" s="20" t="n">
        <v>4.04770463</v>
      </c>
      <c r="K31" s="18" t="n">
        <v>483.33948591</v>
      </c>
      <c r="L31" s="20" t="n">
        <v>6.67308435</v>
      </c>
      <c r="M31" s="18" t="s">
        <v>481</v>
      </c>
      <c r="N31" s="20" t="s">
        <v>481</v>
      </c>
      <c r="O31" s="18" t="s">
        <v>481</v>
      </c>
      <c r="P31" s="20" t="s">
        <v>481</v>
      </c>
      <c r="Q31" s="18" t="s">
        <v>481</v>
      </c>
      <c r="R31" s="20" t="s">
        <v>481</v>
      </c>
      <c r="S31" s="18" t="s">
        <v>481</v>
      </c>
      <c r="T31" s="20" t="s">
        <v>481</v>
      </c>
      <c r="U31" s="18" t="n">
        <v>425.88159149</v>
      </c>
      <c r="V31" s="20" t="n">
        <v>7.43177161</v>
      </c>
    </row>
    <row r="32" spans="1:22">
      <c r="A32" s="15" t="s">
        <v>507</v>
      </c>
      <c r="B32" s="17" t="n">
        <v>4478</v>
      </c>
      <c r="C32" s="18">
        <f>(6.0/B32*100)</f>
        <v/>
      </c>
      <c r="D32" s="19" t="n">
        <v>4472</v>
      </c>
      <c r="E32" s="18" t="n">
        <v>509.7883915</v>
      </c>
      <c r="F32" s="20" t="n">
        <v>3.85179368</v>
      </c>
      <c r="G32" s="18" t="n">
        <v>506.09094343</v>
      </c>
      <c r="H32" s="20" t="n">
        <v>2.83998882</v>
      </c>
      <c r="I32" s="18" t="n">
        <v>508.79148853</v>
      </c>
      <c r="J32" s="20" t="n">
        <v>3.38127591</v>
      </c>
      <c r="K32" s="18" t="n">
        <v>500.05077691</v>
      </c>
      <c r="L32" s="20" t="n">
        <v>6.2543097</v>
      </c>
      <c r="M32" s="18" t="n">
        <v>411.26327339</v>
      </c>
      <c r="N32" s="20" t="n">
        <v>12.39222594</v>
      </c>
      <c r="O32" s="18" t="s">
        <v>481</v>
      </c>
      <c r="P32" s="20" t="s">
        <v>481</v>
      </c>
      <c r="Q32" s="18" t="s">
        <v>481</v>
      </c>
      <c r="R32" s="20" t="s">
        <v>481</v>
      </c>
      <c r="S32" s="18" t="s">
        <v>481</v>
      </c>
      <c r="T32" s="20" t="s">
        <v>481</v>
      </c>
      <c r="U32" s="18" t="n">
        <v>440.08458056</v>
      </c>
      <c r="V32" s="20" t="n">
        <v>18.37320293</v>
      </c>
    </row>
    <row r="33" spans="1:22">
      <c r="A33" s="15" t="s">
        <v>508</v>
      </c>
      <c r="B33" s="17" t="n">
        <v>7325</v>
      </c>
      <c r="C33" s="18">
        <f>(78.0/B33*100)</f>
        <v/>
      </c>
      <c r="D33" s="19" t="n">
        <v>7247</v>
      </c>
      <c r="E33" s="18" t="n">
        <v>507.39533112</v>
      </c>
      <c r="F33" s="20" t="n">
        <v>4.09309674</v>
      </c>
      <c r="G33" s="18" t="n">
        <v>501.80150488</v>
      </c>
      <c r="H33" s="20" t="n">
        <v>3.74761211</v>
      </c>
      <c r="I33" s="18" t="n">
        <v>474.91821999</v>
      </c>
      <c r="J33" s="20" t="n">
        <v>4.77791995</v>
      </c>
      <c r="K33" s="18" t="n">
        <v>457.77008014</v>
      </c>
      <c r="L33" s="20" t="n">
        <v>7.72256311</v>
      </c>
      <c r="M33" s="18" t="n">
        <v>489.45728579</v>
      </c>
      <c r="N33" s="20" t="n">
        <v>3.51800922</v>
      </c>
      <c r="O33" s="18" t="s">
        <v>481</v>
      </c>
      <c r="P33" s="20" t="s">
        <v>481</v>
      </c>
      <c r="Q33" s="18" t="s">
        <v>481</v>
      </c>
      <c r="R33" s="20" t="s">
        <v>481</v>
      </c>
      <c r="S33" s="18" t="s">
        <v>481</v>
      </c>
      <c r="T33" s="20" t="s">
        <v>481</v>
      </c>
      <c r="U33" s="18" t="n">
        <v>449.73012924</v>
      </c>
      <c r="V33" s="20" t="n">
        <v>13.25956941</v>
      </c>
    </row>
    <row r="34" spans="1:22">
      <c r="A34" s="15" t="s">
        <v>509</v>
      </c>
      <c r="B34" s="17" t="n">
        <v>6350</v>
      </c>
      <c r="C34" s="18">
        <f>(81.0/B34*100)</f>
        <v/>
      </c>
      <c r="D34" s="19" t="n">
        <v>6269</v>
      </c>
      <c r="E34" s="18" t="n">
        <v>491.09229708</v>
      </c>
      <c r="F34" s="20" t="n">
        <v>3.29746674</v>
      </c>
      <c r="G34" s="18" t="n">
        <v>486.19472691</v>
      </c>
      <c r="H34" s="20" t="n">
        <v>2.92102033</v>
      </c>
      <c r="I34" s="18" t="n">
        <v>481.42740652</v>
      </c>
      <c r="J34" s="20" t="n">
        <v>4.77461713</v>
      </c>
      <c r="K34" s="18" t="n">
        <v>456.65049913</v>
      </c>
      <c r="L34" s="20" t="n">
        <v>6.99554923</v>
      </c>
      <c r="M34" s="18" t="n">
        <v>431.08701148</v>
      </c>
      <c r="N34" s="20" t="n">
        <v>12.51358448</v>
      </c>
      <c r="O34" s="18" t="s">
        <v>481</v>
      </c>
      <c r="P34" s="20" t="s">
        <v>481</v>
      </c>
      <c r="Q34" s="18" t="n">
        <v>336.51078337</v>
      </c>
      <c r="R34" s="20" t="n">
        <v>12.24828707</v>
      </c>
      <c r="S34" s="18" t="s">
        <v>481</v>
      </c>
      <c r="T34" s="20" t="s">
        <v>481</v>
      </c>
      <c r="U34" s="18" t="n">
        <v>410.32630445</v>
      </c>
      <c r="V34" s="20" t="n">
        <v>8.13360526</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509.91963209</v>
      </c>
      <c r="T35" s="20" t="n">
        <v>1.25633733</v>
      </c>
      <c r="U35" s="18" t="s">
        <v>481</v>
      </c>
      <c r="V35" s="20" t="s">
        <v>481</v>
      </c>
    </row>
    <row r="36" spans="1:22">
      <c r="A36" s="15" t="s">
        <v>511</v>
      </c>
      <c r="B36" s="17" t="n">
        <v>6736</v>
      </c>
      <c r="C36" s="18">
        <f>(60.0/B36*100)</f>
        <v/>
      </c>
      <c r="D36" s="19" t="n">
        <v>6676</v>
      </c>
      <c r="E36" s="18" t="n">
        <v>497.07345478</v>
      </c>
      <c r="F36" s="20" t="n">
        <v>3.74627832</v>
      </c>
      <c r="G36" s="18" t="n">
        <v>493.33365291</v>
      </c>
      <c r="H36" s="20" t="n">
        <v>2.91821938</v>
      </c>
      <c r="I36" s="18" t="n">
        <v>489.39597908</v>
      </c>
      <c r="J36" s="20" t="n">
        <v>3.06402344</v>
      </c>
      <c r="K36" s="18" t="n">
        <v>473.08601441</v>
      </c>
      <c r="L36" s="20" t="n">
        <v>4.82102586</v>
      </c>
      <c r="M36" s="18" t="n">
        <v>467.60582163</v>
      </c>
      <c r="N36" s="20" t="n">
        <v>3.41039353</v>
      </c>
      <c r="O36" s="18" t="s">
        <v>481</v>
      </c>
      <c r="P36" s="20" t="s">
        <v>481</v>
      </c>
      <c r="Q36" s="18" t="s">
        <v>481</v>
      </c>
      <c r="R36" s="20" t="s">
        <v>481</v>
      </c>
      <c r="S36" s="18" t="s">
        <v>481</v>
      </c>
      <c r="T36" s="20" t="s">
        <v>481</v>
      </c>
      <c r="U36" s="18" t="n">
        <v>440.91431833</v>
      </c>
      <c r="V36" s="20" t="n">
        <v>9.379498630000001</v>
      </c>
    </row>
    <row r="37" spans="1:22">
      <c r="A37" s="15" t="s">
        <v>512</v>
      </c>
      <c r="B37" s="17" t="n">
        <v>5458</v>
      </c>
      <c r="C37" s="18">
        <f>(111.0/B37*100)</f>
        <v/>
      </c>
      <c r="D37" s="19" t="n">
        <v>5347</v>
      </c>
      <c r="E37" s="18" t="n">
        <v>505.0076924</v>
      </c>
      <c r="F37" s="20" t="n">
        <v>3.71635891</v>
      </c>
      <c r="G37" s="18" t="n">
        <v>510.58456261</v>
      </c>
      <c r="H37" s="20" t="n">
        <v>3.0711583</v>
      </c>
      <c r="I37" s="18" t="n">
        <v>485.94450057</v>
      </c>
      <c r="J37" s="20" t="n">
        <v>4.29857888</v>
      </c>
      <c r="K37" s="18" t="n">
        <v>476.04080216</v>
      </c>
      <c r="L37" s="20" t="n">
        <v>7.47243332</v>
      </c>
      <c r="M37" s="18" t="n">
        <v>398.61657436</v>
      </c>
      <c r="N37" s="20" t="n">
        <v>8.69317599</v>
      </c>
      <c r="O37" s="18" t="s">
        <v>481</v>
      </c>
      <c r="P37" s="20" t="s">
        <v>481</v>
      </c>
      <c r="Q37" s="18" t="s">
        <v>481</v>
      </c>
      <c r="R37" s="20" t="s">
        <v>481</v>
      </c>
      <c r="S37" s="18" t="s">
        <v>481</v>
      </c>
      <c r="T37" s="20" t="s">
        <v>481</v>
      </c>
      <c r="U37" s="18" t="n">
        <v>421.97606562</v>
      </c>
      <c r="V37" s="20" t="n">
        <v>9.231802849999999</v>
      </c>
    </row>
    <row r="38" spans="1:22">
      <c r="A38" s="15" t="s">
        <v>513</v>
      </c>
      <c r="B38" s="17" t="n">
        <v>5860</v>
      </c>
      <c r="C38" s="18">
        <f>(22.0/B38*100)</f>
        <v/>
      </c>
      <c r="D38" s="19" t="n">
        <v>5838</v>
      </c>
      <c r="E38" s="18" t="n">
        <v>538.31311217</v>
      </c>
      <c r="F38" s="20" t="n">
        <v>3.94960145</v>
      </c>
      <c r="G38" s="18" t="n">
        <v>530.27988264</v>
      </c>
      <c r="H38" s="20" t="n">
        <v>3.58224095</v>
      </c>
      <c r="I38" s="18" t="n">
        <v>519.0943400899999</v>
      </c>
      <c r="J38" s="20" t="n">
        <v>4.40016086</v>
      </c>
      <c r="K38" s="18" t="n">
        <v>507.69775621</v>
      </c>
      <c r="L38" s="20" t="n">
        <v>7.06606964</v>
      </c>
      <c r="M38" s="18" t="n">
        <v>484.7089518</v>
      </c>
      <c r="N38" s="20" t="n">
        <v>6.53951454</v>
      </c>
      <c r="O38" s="18" t="s">
        <v>481</v>
      </c>
      <c r="P38" s="20" t="s">
        <v>481</v>
      </c>
      <c r="Q38" s="18" t="s">
        <v>481</v>
      </c>
      <c r="R38" s="20" t="s">
        <v>481</v>
      </c>
      <c r="S38" s="18" t="s">
        <v>481</v>
      </c>
      <c r="T38" s="20" t="s">
        <v>481</v>
      </c>
      <c r="U38" s="18" t="n">
        <v>485.52714873</v>
      </c>
      <c r="V38" s="20" t="n">
        <v>7.80727519</v>
      </c>
    </row>
    <row r="39" spans="1:22">
      <c r="A39" s="15" t="s">
        <v>514</v>
      </c>
      <c r="B39" s="17" t="n">
        <v>5895</v>
      </c>
      <c r="C39" s="18">
        <f>(33.0/B39*100)</f>
        <v/>
      </c>
      <c r="D39" s="19" t="n">
        <v>5862</v>
      </c>
      <c r="E39" s="18" t="n">
        <v>431.3544089</v>
      </c>
      <c r="F39" s="20" t="n">
        <v>5.44620317</v>
      </c>
      <c r="G39" s="18" t="n">
        <v>423.16901498</v>
      </c>
      <c r="H39" s="20" t="n">
        <v>5.08918575</v>
      </c>
      <c r="I39" s="18" t="n">
        <v>428.05224915</v>
      </c>
      <c r="J39" s="20" t="n">
        <v>4.75298132</v>
      </c>
      <c r="K39" s="18" t="n">
        <v>418.97906916</v>
      </c>
      <c r="L39" s="20" t="n">
        <v>6.42267241</v>
      </c>
      <c r="M39" s="18" t="n">
        <v>387.11765216</v>
      </c>
      <c r="N39" s="20" t="n">
        <v>6.25137534</v>
      </c>
      <c r="O39" s="18" t="s">
        <v>481</v>
      </c>
      <c r="P39" s="20" t="s">
        <v>481</v>
      </c>
      <c r="Q39" s="18" t="s">
        <v>481</v>
      </c>
      <c r="R39" s="20" t="s">
        <v>481</v>
      </c>
      <c r="S39" s="18" t="s">
        <v>481</v>
      </c>
      <c r="T39" s="20" t="s">
        <v>481</v>
      </c>
      <c r="U39" s="18" t="n">
        <v>365.44679895</v>
      </c>
      <c r="V39" s="20" t="n">
        <v>12.51406342</v>
      </c>
    </row>
    <row r="40" spans="1:22">
      <c r="A40" s="15" t="s">
        <v>515</v>
      </c>
      <c r="B40" s="17" t="n">
        <v>14157</v>
      </c>
      <c r="C40" s="18">
        <f>(387.0/B40*100)</f>
        <v/>
      </c>
      <c r="D40" s="19" t="n">
        <v>13770</v>
      </c>
      <c r="E40" s="18" t="n">
        <v>487.77066212</v>
      </c>
      <c r="F40" s="20" t="n">
        <v>4.72140786</v>
      </c>
      <c r="G40" s="18" t="n">
        <v>506.42616522</v>
      </c>
      <c r="H40" s="20" t="n">
        <v>2.97332177</v>
      </c>
      <c r="I40" s="18" t="n">
        <v>499.58876917</v>
      </c>
      <c r="J40" s="20" t="n">
        <v>3.47317772</v>
      </c>
      <c r="K40" s="18" t="n">
        <v>467.84102135</v>
      </c>
      <c r="L40" s="20" t="n">
        <v>5.90736058</v>
      </c>
      <c r="M40" s="18" t="n">
        <v>414.04269234</v>
      </c>
      <c r="N40" s="20" t="n">
        <v>6.08916014</v>
      </c>
      <c r="O40" s="18" t="s">
        <v>481</v>
      </c>
      <c r="P40" s="20" t="s">
        <v>481</v>
      </c>
      <c r="Q40" s="18" t="s">
        <v>481</v>
      </c>
      <c r="R40" s="20" t="s">
        <v>481</v>
      </c>
      <c r="S40" s="18" t="s">
        <v>481</v>
      </c>
      <c r="T40" s="20" t="s">
        <v>481</v>
      </c>
      <c r="U40" s="18" t="n">
        <v>407.81767833</v>
      </c>
      <c r="V40" s="20" t="n">
        <v>7.69085579</v>
      </c>
    </row>
    <row r="41" spans="1:22">
      <c r="A41" s="15" t="s">
        <v>516</v>
      </c>
      <c r="B41" s="17" t="n">
        <v>5712</v>
      </c>
      <c r="C41" s="18">
        <f>(52.0/B41*100)</f>
        <v/>
      </c>
      <c r="D41" s="19" t="n">
        <v>5660</v>
      </c>
      <c r="E41" s="18" t="n">
        <v>486.10110824</v>
      </c>
      <c r="F41" s="20" t="n">
        <v>4.57426288</v>
      </c>
      <c r="G41" s="18" t="n">
        <v>474.43720817</v>
      </c>
      <c r="H41" s="20" t="n">
        <v>3.59050239</v>
      </c>
      <c r="I41" s="18" t="n">
        <v>476.58506246</v>
      </c>
      <c r="J41" s="20" t="n">
        <v>4.21847741</v>
      </c>
      <c r="K41" s="18" t="n">
        <v>460.69483422</v>
      </c>
      <c r="L41" s="20" t="n">
        <v>5.03986468</v>
      </c>
      <c r="M41" s="18" t="n">
        <v>431.51482993</v>
      </c>
      <c r="N41" s="20" t="n">
        <v>6.27770112</v>
      </c>
      <c r="O41" s="18" t="s">
        <v>481</v>
      </c>
      <c r="P41" s="20" t="s">
        <v>481</v>
      </c>
      <c r="Q41" s="18" t="n">
        <v>392.51815558</v>
      </c>
      <c r="R41" s="20" t="n">
        <v>16.89642718</v>
      </c>
      <c r="S41" s="18" t="s">
        <v>481</v>
      </c>
      <c r="T41" s="20" t="s">
        <v>481</v>
      </c>
      <c r="U41" s="18" t="n">
        <v>400.59386812</v>
      </c>
      <c r="V41" s="20" t="n">
        <v>11.8998114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361.8471802</v>
      </c>
      <c r="F45" s="20" t="n">
        <v>3.55273034</v>
      </c>
      <c r="G45" s="18" t="n">
        <v>360.18414466</v>
      </c>
      <c r="H45" s="20" t="n">
        <v>3.24484982</v>
      </c>
      <c r="I45" s="18" t="n">
        <v>372.03165043</v>
      </c>
      <c r="J45" s="20" t="n">
        <v>5.59198886</v>
      </c>
      <c r="K45" s="18" t="n">
        <v>350.48121119</v>
      </c>
      <c r="L45" s="20" t="n">
        <v>4.68059169</v>
      </c>
      <c r="M45" s="18" t="s">
        <v>481</v>
      </c>
      <c r="N45" s="20" t="s">
        <v>481</v>
      </c>
      <c r="O45" s="18" t="s">
        <v>481</v>
      </c>
      <c r="P45" s="20" t="s">
        <v>481</v>
      </c>
      <c r="Q45" s="18" t="n">
        <v>378.7009</v>
      </c>
      <c r="R45" s="20" t="n">
        <v>51.89756545</v>
      </c>
      <c r="S45" s="18" t="n">
        <v>338.1616614</v>
      </c>
      <c r="T45" s="20" t="n">
        <v>20.03301328</v>
      </c>
      <c r="U45" s="18" t="n">
        <v>334.9394961</v>
      </c>
      <c r="V45" s="20" t="n">
        <v>6.231816</v>
      </c>
    </row>
    <row r="46" spans="1:22">
      <c r="A46" s="15" t="s">
        <v>521</v>
      </c>
      <c r="B46" s="17" t="n">
        <v>23141</v>
      </c>
      <c r="C46" s="18">
        <f>(2033.0/B46*100)</f>
        <v/>
      </c>
      <c r="D46" s="19" t="n">
        <v>21108</v>
      </c>
      <c r="E46" s="18" t="n">
        <v>393.97669364</v>
      </c>
      <c r="F46" s="20" t="n">
        <v>4.31989872</v>
      </c>
      <c r="G46" s="18" t="n">
        <v>393.86342598</v>
      </c>
      <c r="H46" s="20" t="n">
        <v>3.84170519</v>
      </c>
      <c r="I46" s="18" t="n">
        <v>402.14517196</v>
      </c>
      <c r="J46" s="20" t="n">
        <v>4.03042972</v>
      </c>
      <c r="K46" s="18" t="n">
        <v>384.863459</v>
      </c>
      <c r="L46" s="20" t="n">
        <v>5.89485356</v>
      </c>
      <c r="M46" s="18" t="n">
        <v>337.5417534</v>
      </c>
      <c r="N46" s="20" t="n">
        <v>3.26574895</v>
      </c>
      <c r="O46" s="18" t="s">
        <v>481</v>
      </c>
      <c r="P46" s="20" t="s">
        <v>481</v>
      </c>
      <c r="Q46" s="18" t="s">
        <v>481</v>
      </c>
      <c r="R46" s="20" t="s">
        <v>481</v>
      </c>
      <c r="S46" s="18" t="s">
        <v>481</v>
      </c>
      <c r="T46" s="20" t="s">
        <v>481</v>
      </c>
      <c r="U46" s="18" t="n">
        <v>355.0313145</v>
      </c>
      <c r="V46" s="20" t="n">
        <v>4.11167427</v>
      </c>
    </row>
    <row r="47" spans="1:22">
      <c r="A47" s="15" t="s">
        <v>522</v>
      </c>
      <c r="B47" s="17" t="n">
        <v>5928</v>
      </c>
      <c r="C47" s="18">
        <f>(299.0/B47*100)</f>
        <v/>
      </c>
      <c r="D47" s="19" t="n">
        <v>5629</v>
      </c>
      <c r="E47" s="18" t="n">
        <v>442.56701405</v>
      </c>
      <c r="F47" s="20" t="n">
        <v>6.01850341</v>
      </c>
      <c r="G47" s="18" t="n">
        <v>460.44154722</v>
      </c>
      <c r="H47" s="20" t="n">
        <v>4.19515323</v>
      </c>
      <c r="I47" s="18" t="n">
        <v>456.72854971</v>
      </c>
      <c r="J47" s="20" t="n">
        <v>4.62221112</v>
      </c>
      <c r="K47" s="18" t="n">
        <v>442.93688977</v>
      </c>
      <c r="L47" s="20" t="n">
        <v>6.62231286</v>
      </c>
      <c r="M47" s="18" t="n">
        <v>368.1951933</v>
      </c>
      <c r="N47" s="20" t="n">
        <v>6.312425</v>
      </c>
      <c r="O47" s="18" t="s">
        <v>481</v>
      </c>
      <c r="P47" s="20" t="s">
        <v>481</v>
      </c>
      <c r="Q47" s="18" t="s">
        <v>481</v>
      </c>
      <c r="R47" s="20" t="s">
        <v>481</v>
      </c>
      <c r="S47" s="18" t="s">
        <v>481</v>
      </c>
      <c r="T47" s="20" t="s">
        <v>481</v>
      </c>
      <c r="U47" s="18" t="n">
        <v>391.49430279</v>
      </c>
      <c r="V47" s="20" t="n">
        <v>7.29374832</v>
      </c>
    </row>
    <row r="48" spans="1:22">
      <c r="A48" s="15" t="s">
        <v>523</v>
      </c>
      <c r="B48" s="17" t="n">
        <v>9841</v>
      </c>
      <c r="C48" s="18">
        <f>(8.0/B48*100)</f>
        <v/>
      </c>
      <c r="D48" s="19" t="n">
        <v>9833</v>
      </c>
      <c r="E48" s="18" t="n">
        <v>554.82433899</v>
      </c>
      <c r="F48" s="20" t="n">
        <v>7.70749393</v>
      </c>
      <c r="G48" s="18" t="n">
        <v>525.05314823</v>
      </c>
      <c r="H48" s="20" t="n">
        <v>4.61269187</v>
      </c>
      <c r="I48" s="18" t="n">
        <v>535.43431158</v>
      </c>
      <c r="J48" s="20" t="n">
        <v>6.33669713</v>
      </c>
      <c r="K48" s="18" t="n">
        <v>522.4527691</v>
      </c>
      <c r="L48" s="20" t="n">
        <v>7.43415735</v>
      </c>
      <c r="M48" s="18" t="n">
        <v>484.09279329</v>
      </c>
      <c r="N48" s="20" t="n">
        <v>7.99371132</v>
      </c>
      <c r="O48" s="18" t="s">
        <v>481</v>
      </c>
      <c r="P48" s="20" t="s">
        <v>481</v>
      </c>
      <c r="Q48" s="18" t="s">
        <v>481</v>
      </c>
      <c r="R48" s="20" t="s">
        <v>481</v>
      </c>
      <c r="S48" s="18" t="s">
        <v>481</v>
      </c>
      <c r="T48" s="20" t="s">
        <v>481</v>
      </c>
      <c r="U48" s="18" t="n">
        <v>466.61962334</v>
      </c>
      <c r="V48" s="20" t="n">
        <v>21.20161774</v>
      </c>
    </row>
    <row r="49" spans="1:22">
      <c r="A49" s="15" t="s">
        <v>524</v>
      </c>
      <c r="B49" s="17" t="n">
        <v>6349</v>
      </c>
      <c r="C49" s="18">
        <f>(56.0/B49*100)</f>
        <v/>
      </c>
      <c r="D49" s="19" t="n">
        <v>6293</v>
      </c>
      <c r="E49" s="18" t="n">
        <v>405.39542395</v>
      </c>
      <c r="F49" s="20" t="n">
        <v>3.88922623</v>
      </c>
      <c r="G49" s="18" t="n">
        <v>412.64683585</v>
      </c>
      <c r="H49" s="20" t="n">
        <v>3.50055638</v>
      </c>
      <c r="I49" s="18" t="n">
        <v>415.11820426</v>
      </c>
      <c r="J49" s="20" t="n">
        <v>4.83268008</v>
      </c>
      <c r="K49" s="18" t="n">
        <v>403.62779239</v>
      </c>
      <c r="L49" s="20" t="n">
        <v>5.02589661</v>
      </c>
      <c r="M49" s="18" t="s">
        <v>481</v>
      </c>
      <c r="N49" s="20" t="s">
        <v>481</v>
      </c>
      <c r="O49" s="18" t="s">
        <v>481</v>
      </c>
      <c r="P49" s="20" t="s">
        <v>481</v>
      </c>
      <c r="Q49" s="18" t="s">
        <v>481</v>
      </c>
      <c r="R49" s="20" t="s">
        <v>481</v>
      </c>
      <c r="S49" s="18" t="n">
        <v>411.39482766</v>
      </c>
      <c r="T49" s="20" t="n">
        <v>45.55310382</v>
      </c>
      <c r="U49" s="18" t="n">
        <v>361.88459169</v>
      </c>
      <c r="V49" s="20" t="n">
        <v>9.21579951</v>
      </c>
    </row>
    <row r="50" spans="1:22">
      <c r="A50" s="15" t="s">
        <v>525</v>
      </c>
      <c r="B50" s="17" t="n">
        <v>11795</v>
      </c>
      <c r="C50" s="18">
        <f>(311.0/B50*100)</f>
        <v/>
      </c>
      <c r="D50" s="19" t="n">
        <v>11484</v>
      </c>
      <c r="E50" s="18" t="n">
        <v>390.51481809</v>
      </c>
      <c r="F50" s="20" t="n">
        <v>4.20448036</v>
      </c>
      <c r="G50" s="18" t="n">
        <v>393.8155914</v>
      </c>
      <c r="H50" s="20" t="n">
        <v>2.49411248</v>
      </c>
      <c r="I50" s="18" t="n">
        <v>399.09994651</v>
      </c>
      <c r="J50" s="20" t="n">
        <v>3.09805853</v>
      </c>
      <c r="K50" s="18" t="n">
        <v>378.66589089</v>
      </c>
      <c r="L50" s="20" t="n">
        <v>4.84831544</v>
      </c>
      <c r="M50" s="18" t="n">
        <v>347.83550743</v>
      </c>
      <c r="N50" s="20" t="n">
        <v>9.218126939999999</v>
      </c>
      <c r="O50" s="18" t="s">
        <v>481</v>
      </c>
      <c r="P50" s="20" t="s">
        <v>481</v>
      </c>
      <c r="Q50" s="18" t="s">
        <v>481</v>
      </c>
      <c r="R50" s="20" t="s">
        <v>481</v>
      </c>
      <c r="S50" s="18" t="s">
        <v>481</v>
      </c>
      <c r="T50" s="20" t="s">
        <v>481</v>
      </c>
      <c r="U50" s="18" t="n">
        <v>333.19207713</v>
      </c>
      <c r="V50" s="20" t="n">
        <v>11.91611486</v>
      </c>
    </row>
    <row r="51" spans="1:22">
      <c r="A51" s="15" t="s">
        <v>526</v>
      </c>
      <c r="B51" s="17" t="n">
        <v>6866</v>
      </c>
      <c r="C51" s="18">
        <f>(109.0/B51*100)</f>
        <v/>
      </c>
      <c r="D51" s="19" t="n">
        <v>6757</v>
      </c>
      <c r="E51" s="18" t="n">
        <v>415.17168332</v>
      </c>
      <c r="F51" s="20" t="n">
        <v>3.71012023</v>
      </c>
      <c r="G51" s="18" t="n">
        <v>403.36531443</v>
      </c>
      <c r="H51" s="20" t="n">
        <v>3.52805425</v>
      </c>
      <c r="I51" s="18" t="n">
        <v>407.40894348</v>
      </c>
      <c r="J51" s="20" t="n">
        <v>3.69664951</v>
      </c>
      <c r="K51" s="18" t="n">
        <v>393.59486536</v>
      </c>
      <c r="L51" s="20" t="n">
        <v>3.65948285</v>
      </c>
      <c r="M51" s="18" t="n">
        <v>373.93188865</v>
      </c>
      <c r="N51" s="20" t="n">
        <v>6.27375186</v>
      </c>
      <c r="O51" s="18" t="s">
        <v>481</v>
      </c>
      <c r="P51" s="20" t="s">
        <v>481</v>
      </c>
      <c r="Q51" s="18" t="n">
        <v>380.5422133</v>
      </c>
      <c r="R51" s="20" t="n">
        <v>4.31283207</v>
      </c>
      <c r="S51" s="18" t="s">
        <v>481</v>
      </c>
      <c r="T51" s="20" t="s">
        <v>481</v>
      </c>
      <c r="U51" s="18" t="n">
        <v>372.86941466</v>
      </c>
      <c r="V51" s="20" t="n">
        <v>8.00941566</v>
      </c>
    </row>
    <row r="52" spans="1:22">
      <c r="A52" s="15" t="s">
        <v>527</v>
      </c>
      <c r="B52" s="17" t="n">
        <v>5809</v>
      </c>
      <c r="C52" s="18">
        <f>(99.0/B52*100)</f>
        <v/>
      </c>
      <c r="D52" s="19" t="n">
        <v>5710</v>
      </c>
      <c r="E52" s="18" t="n">
        <v>485.46878227</v>
      </c>
      <c r="F52" s="20" t="n">
        <v>4.17740285</v>
      </c>
      <c r="G52" s="18" t="n">
        <v>473.03429761</v>
      </c>
      <c r="H52" s="20" t="n">
        <v>3.18251346</v>
      </c>
      <c r="I52" s="18" t="n">
        <v>468.71536339</v>
      </c>
      <c r="J52" s="20" t="n">
        <v>3.71295879</v>
      </c>
      <c r="K52" s="18" t="n">
        <v>445.59121945</v>
      </c>
      <c r="L52" s="20" t="n">
        <v>5.51564774</v>
      </c>
      <c r="M52" s="18" t="n">
        <v>396.92682724</v>
      </c>
      <c r="N52" s="20" t="n">
        <v>5.74616255</v>
      </c>
      <c r="O52" s="18" t="s">
        <v>481</v>
      </c>
      <c r="P52" s="20" t="s">
        <v>481</v>
      </c>
      <c r="Q52" s="18" t="s">
        <v>481</v>
      </c>
      <c r="R52" s="20" t="s">
        <v>481</v>
      </c>
      <c r="S52" s="18" t="s">
        <v>481</v>
      </c>
      <c r="T52" s="20" t="s">
        <v>481</v>
      </c>
      <c r="U52" s="18" t="n">
        <v>420.60297985</v>
      </c>
      <c r="V52" s="20" t="n">
        <v>8.15740506</v>
      </c>
    </row>
    <row r="53" spans="1:22">
      <c r="A53" s="15" t="s">
        <v>528</v>
      </c>
      <c r="B53" s="17" t="n">
        <v>5571</v>
      </c>
      <c r="C53" s="18">
        <f>(104.0/B53*100)</f>
        <v/>
      </c>
      <c r="D53" s="19" t="n">
        <v>5467</v>
      </c>
      <c r="E53" s="18" t="n">
        <v>441.61256489</v>
      </c>
      <c r="F53" s="20" t="n">
        <v>3.38020456</v>
      </c>
      <c r="G53" s="18" t="n">
        <v>448.81356609</v>
      </c>
      <c r="H53" s="20" t="n">
        <v>2.26081627</v>
      </c>
      <c r="I53" s="18" t="n">
        <v>450.6942831</v>
      </c>
      <c r="J53" s="20" t="n">
        <v>3.55348725</v>
      </c>
      <c r="K53" s="18" t="n">
        <v>425.89255848</v>
      </c>
      <c r="L53" s="20" t="n">
        <v>5.36679811</v>
      </c>
      <c r="M53" s="18" t="n">
        <v>381.39321237</v>
      </c>
      <c r="N53" s="20" t="n">
        <v>6.31804133</v>
      </c>
      <c r="O53" s="18" t="s">
        <v>481</v>
      </c>
      <c r="P53" s="20" t="s">
        <v>481</v>
      </c>
      <c r="Q53" s="18" t="s">
        <v>481</v>
      </c>
      <c r="R53" s="20" t="s">
        <v>481</v>
      </c>
      <c r="S53" s="18" t="s">
        <v>481</v>
      </c>
      <c r="T53" s="20" t="s">
        <v>481</v>
      </c>
      <c r="U53" s="18" t="n">
        <v>365.65576912</v>
      </c>
      <c r="V53" s="20" t="n">
        <v>7.50428409</v>
      </c>
    </row>
    <row r="54" spans="1:22">
      <c r="A54" s="15" t="s">
        <v>529</v>
      </c>
      <c r="B54" s="17" t="n">
        <v>4740</v>
      </c>
      <c r="C54" s="18">
        <f>(378.0/B54*100)</f>
        <v/>
      </c>
      <c r="D54" s="19" t="n">
        <v>4362</v>
      </c>
      <c r="E54" s="18" t="n">
        <v>326.18576333</v>
      </c>
      <c r="F54" s="20" t="n">
        <v>5.75824006</v>
      </c>
      <c r="G54" s="18" t="n">
        <v>337.63727015</v>
      </c>
      <c r="H54" s="20" t="n">
        <v>3.96035241</v>
      </c>
      <c r="I54" s="18" t="n">
        <v>342.57334404</v>
      </c>
      <c r="J54" s="20" t="n">
        <v>3.55718946</v>
      </c>
      <c r="K54" s="18" t="n">
        <v>333.4652792</v>
      </c>
      <c r="L54" s="20" t="n">
        <v>4.20374293</v>
      </c>
      <c r="M54" s="18" t="n">
        <v>282.45388762</v>
      </c>
      <c r="N54" s="20" t="n">
        <v>5.79499154</v>
      </c>
      <c r="O54" s="18" t="s">
        <v>481</v>
      </c>
      <c r="P54" s="20" t="s">
        <v>481</v>
      </c>
      <c r="Q54" s="18" t="s">
        <v>481</v>
      </c>
      <c r="R54" s="20" t="s">
        <v>481</v>
      </c>
      <c r="S54" s="18" t="s">
        <v>481</v>
      </c>
      <c r="T54" s="20" t="s">
        <v>481</v>
      </c>
      <c r="U54" s="18" t="n">
        <v>285.74032932</v>
      </c>
      <c r="V54" s="20" t="n">
        <v>6.08021021</v>
      </c>
    </row>
    <row r="55" spans="1:22">
      <c r="A55" s="15" t="s">
        <v>530</v>
      </c>
      <c r="B55" s="17" t="n">
        <v>5316</v>
      </c>
      <c r="C55" s="18">
        <f>(22.0/B55*100)</f>
        <v/>
      </c>
      <c r="D55" s="19" t="n">
        <v>5294</v>
      </c>
      <c r="E55" s="18" t="n">
        <v>364.55829069</v>
      </c>
      <c r="F55" s="20" t="n">
        <v>7.40415248</v>
      </c>
      <c r="G55" s="18" t="n">
        <v>393.3001551</v>
      </c>
      <c r="H55" s="20" t="n">
        <v>3.14935418</v>
      </c>
      <c r="I55" s="18" t="n">
        <v>421.94531165</v>
      </c>
      <c r="J55" s="20" t="n">
        <v>3.33791269</v>
      </c>
      <c r="K55" s="18" t="n">
        <v>427.04867571</v>
      </c>
      <c r="L55" s="20" t="n">
        <v>4.31692812</v>
      </c>
      <c r="M55" s="18" t="s">
        <v>481</v>
      </c>
      <c r="N55" s="20" t="s">
        <v>481</v>
      </c>
      <c r="O55" s="18" t="s">
        <v>481</v>
      </c>
      <c r="P55" s="20" t="s">
        <v>481</v>
      </c>
      <c r="Q55" s="18" t="s">
        <v>481</v>
      </c>
      <c r="R55" s="20" t="s">
        <v>481</v>
      </c>
      <c r="S55" s="18" t="n">
        <v>303.75318763</v>
      </c>
      <c r="T55" s="20" t="n">
        <v>20.86703816</v>
      </c>
      <c r="U55" s="18" t="n">
        <v>310.58991965</v>
      </c>
      <c r="V55" s="20" t="n">
        <v>12.24553877</v>
      </c>
    </row>
    <row r="56" spans="1:22">
      <c r="A56" s="15" t="s">
        <v>531</v>
      </c>
      <c r="B56" s="17" t="n">
        <v>5359</v>
      </c>
      <c r="C56" s="18">
        <f>(77.0/B56*100)</f>
        <v/>
      </c>
      <c r="D56" s="19" t="n">
        <v>5282</v>
      </c>
      <c r="E56" s="18" t="n">
        <v>555.88250986</v>
      </c>
      <c r="F56" s="20" t="n">
        <v>5.9397658</v>
      </c>
      <c r="G56" s="18" t="n">
        <v>556.22222</v>
      </c>
      <c r="H56" s="20" t="n">
        <v>3.74914416</v>
      </c>
      <c r="I56" s="18" t="n">
        <v>563.483389</v>
      </c>
      <c r="J56" s="20" t="n">
        <v>4.1443443</v>
      </c>
      <c r="K56" s="18" t="n">
        <v>553.74641127</v>
      </c>
      <c r="L56" s="20" t="n">
        <v>10.10961623</v>
      </c>
      <c r="M56" s="18" t="n">
        <v>522.89956135</v>
      </c>
      <c r="N56" s="20" t="n">
        <v>3.32033569</v>
      </c>
      <c r="O56" s="18" t="s">
        <v>481</v>
      </c>
      <c r="P56" s="20" t="s">
        <v>481</v>
      </c>
      <c r="Q56" s="18" t="s">
        <v>481</v>
      </c>
      <c r="R56" s="20" t="s">
        <v>481</v>
      </c>
      <c r="S56" s="18" t="s">
        <v>481</v>
      </c>
      <c r="T56" s="20" t="s">
        <v>481</v>
      </c>
      <c r="U56" s="18" t="n">
        <v>502.22027684</v>
      </c>
      <c r="V56" s="20" t="n">
        <v>16.95943573</v>
      </c>
    </row>
    <row r="57" spans="1:22">
      <c r="A57" s="15" t="s">
        <v>532</v>
      </c>
      <c r="B57" s="17" t="n">
        <v>6513</v>
      </c>
      <c r="C57" s="18">
        <f>(0.0/B57*100)</f>
        <v/>
      </c>
      <c r="D57" s="19" t="n">
        <v>6513</v>
      </c>
      <c r="E57" s="18" t="n">
        <v>392.27336059</v>
      </c>
      <c r="F57" s="20" t="n">
        <v>4.02905356</v>
      </c>
      <c r="G57" s="18" t="n">
        <v>388.33790699</v>
      </c>
      <c r="H57" s="20" t="n">
        <v>3.22026758</v>
      </c>
      <c r="I57" s="18" t="n">
        <v>381.91007427</v>
      </c>
      <c r="J57" s="20" t="n">
        <v>5.95390198</v>
      </c>
      <c r="K57" s="18" t="n">
        <v>362.0895539</v>
      </c>
      <c r="L57" s="20" t="n">
        <v>6.304896</v>
      </c>
      <c r="M57" s="18" t="s">
        <v>481</v>
      </c>
      <c r="N57" s="20" t="s">
        <v>481</v>
      </c>
      <c r="O57" s="18" t="s">
        <v>481</v>
      </c>
      <c r="P57" s="20" t="s">
        <v>481</v>
      </c>
      <c r="Q57" s="18" t="s">
        <v>481</v>
      </c>
      <c r="R57" s="20" t="s">
        <v>481</v>
      </c>
      <c r="S57" s="18" t="n">
        <v>308.85217827</v>
      </c>
      <c r="T57" s="20" t="n">
        <v>42.25315615</v>
      </c>
      <c r="U57" s="18" t="n">
        <v>369.8435366</v>
      </c>
      <c r="V57" s="20" t="n">
        <v>12.01605616</v>
      </c>
    </row>
    <row r="58" spans="1:22">
      <c r="A58" s="15" t="s">
        <v>533</v>
      </c>
      <c r="B58" s="17" t="n">
        <v>7267</v>
      </c>
      <c r="C58" s="18">
        <f>(10.0/B58*100)</f>
        <v/>
      </c>
      <c r="D58" s="19" t="n">
        <v>7257</v>
      </c>
      <c r="E58" s="18" t="n">
        <v>360.91258632</v>
      </c>
      <c r="F58" s="20" t="n">
        <v>4.19430678</v>
      </c>
      <c r="G58" s="18" t="n">
        <v>384.22190554</v>
      </c>
      <c r="H58" s="20" t="n">
        <v>3.50794685</v>
      </c>
      <c r="I58" s="18" t="n">
        <v>401.09829026</v>
      </c>
      <c r="J58" s="20" t="n">
        <v>3.10575557</v>
      </c>
      <c r="K58" s="18" t="n">
        <v>389.55548477</v>
      </c>
      <c r="L58" s="20" t="n">
        <v>4.83923305</v>
      </c>
      <c r="M58" s="18" t="s">
        <v>481</v>
      </c>
      <c r="N58" s="20" t="s">
        <v>481</v>
      </c>
      <c r="O58" s="18" t="s">
        <v>481</v>
      </c>
      <c r="P58" s="20" t="s">
        <v>481</v>
      </c>
      <c r="Q58" s="18" t="n">
        <v>423.316</v>
      </c>
      <c r="R58" s="20" t="n">
        <v>43.80673146</v>
      </c>
      <c r="S58" s="18" t="n">
        <v>290.00797329</v>
      </c>
      <c r="T58" s="20" t="n">
        <v>21.82811268</v>
      </c>
      <c r="U58" s="18" t="n">
        <v>310.7034362</v>
      </c>
      <c r="V58" s="20" t="n">
        <v>16.54936596</v>
      </c>
    </row>
    <row r="59" spans="1:22">
      <c r="A59" s="15" t="s">
        <v>534</v>
      </c>
      <c r="B59" s="17" t="n">
        <v>4826</v>
      </c>
      <c r="C59" s="18">
        <f>(26.0/B59*100)</f>
        <v/>
      </c>
      <c r="D59" s="19" t="n">
        <v>4800</v>
      </c>
      <c r="E59" s="18" t="n">
        <v>338.41405922</v>
      </c>
      <c r="F59" s="20" t="n">
        <v>3.68356521</v>
      </c>
      <c r="G59" s="18" t="n">
        <v>377.86527753</v>
      </c>
      <c r="H59" s="20" t="n">
        <v>2.61687146</v>
      </c>
      <c r="I59" s="18" t="n">
        <v>381.09633271</v>
      </c>
      <c r="J59" s="20" t="n">
        <v>2.82785078</v>
      </c>
      <c r="K59" s="18" t="n">
        <v>357.17027625</v>
      </c>
      <c r="L59" s="20" t="n">
        <v>4.14882813</v>
      </c>
      <c r="M59" s="18" t="s">
        <v>481</v>
      </c>
      <c r="N59" s="20" t="s">
        <v>481</v>
      </c>
      <c r="O59" s="18" t="s">
        <v>481</v>
      </c>
      <c r="P59" s="20" t="s">
        <v>481</v>
      </c>
      <c r="Q59" s="18" t="s">
        <v>481</v>
      </c>
      <c r="R59" s="20" t="s">
        <v>481</v>
      </c>
      <c r="S59" s="18" t="n">
        <v>300.40220192</v>
      </c>
      <c r="T59" s="20" t="n">
        <v>13.7477508</v>
      </c>
      <c r="U59" s="18" t="n">
        <v>308.48215151</v>
      </c>
      <c r="V59" s="20" t="n">
        <v>4.72023639</v>
      </c>
    </row>
    <row r="60" spans="1:22">
      <c r="A60" s="15" t="s">
        <v>535</v>
      </c>
      <c r="B60" s="17" t="n">
        <v>4546</v>
      </c>
      <c r="C60" s="18">
        <f>(15.0/B60*100)</f>
        <v/>
      </c>
      <c r="D60" s="19" t="n">
        <v>4531</v>
      </c>
      <c r="E60" s="18" t="n">
        <v>371.65915727</v>
      </c>
      <c r="F60" s="20" t="n">
        <v>8.2017977</v>
      </c>
      <c r="G60" s="18" t="n">
        <v>406.29201158</v>
      </c>
      <c r="H60" s="20" t="n">
        <v>4.14227262</v>
      </c>
      <c r="I60" s="18" t="n">
        <v>409.60237646</v>
      </c>
      <c r="J60" s="20" t="n">
        <v>4.91262848</v>
      </c>
      <c r="K60" s="18" t="n">
        <v>392.07490451</v>
      </c>
      <c r="L60" s="20" t="n">
        <v>5.98184687</v>
      </c>
      <c r="M60" s="18" t="s">
        <v>481</v>
      </c>
      <c r="N60" s="20" t="s">
        <v>481</v>
      </c>
      <c r="O60" s="18" t="s">
        <v>481</v>
      </c>
      <c r="P60" s="20" t="s">
        <v>481</v>
      </c>
      <c r="Q60" s="18" t="s">
        <v>481</v>
      </c>
      <c r="R60" s="20" t="s">
        <v>481</v>
      </c>
      <c r="S60" s="18" t="n">
        <v>304.18767321</v>
      </c>
      <c r="T60" s="20" t="n">
        <v>26.72561221</v>
      </c>
      <c r="U60" s="18" t="n">
        <v>371.54330957</v>
      </c>
      <c r="V60" s="20" t="n">
        <v>11.98572033</v>
      </c>
    </row>
    <row r="61" spans="1:22">
      <c r="A61" s="15" t="s">
        <v>536</v>
      </c>
      <c r="B61" s="17" t="n">
        <v>6525</v>
      </c>
      <c r="C61" s="18">
        <f>(164.0/B61*100)</f>
        <v/>
      </c>
      <c r="D61" s="19" t="n">
        <v>6361</v>
      </c>
      <c r="E61" s="18" t="n">
        <v>487.66625562</v>
      </c>
      <c r="F61" s="20" t="n">
        <v>3.27950115</v>
      </c>
      <c r="G61" s="18" t="n">
        <v>483.66411022</v>
      </c>
      <c r="H61" s="20" t="n">
        <v>2.76005206</v>
      </c>
      <c r="I61" s="18" t="n">
        <v>482.8336729</v>
      </c>
      <c r="J61" s="20" t="n">
        <v>3.17861147</v>
      </c>
      <c r="K61" s="18" t="n">
        <v>470.69079176</v>
      </c>
      <c r="L61" s="20" t="n">
        <v>5.62624879</v>
      </c>
      <c r="M61" s="18" t="n">
        <v>410.6859362</v>
      </c>
      <c r="N61" s="20" t="n">
        <v>8.40654574</v>
      </c>
      <c r="O61" s="18" t="s">
        <v>481</v>
      </c>
      <c r="P61" s="20" t="s">
        <v>481</v>
      </c>
      <c r="Q61" s="18" t="s">
        <v>481</v>
      </c>
      <c r="R61" s="20" t="s">
        <v>481</v>
      </c>
      <c r="S61" s="18" t="s">
        <v>481</v>
      </c>
      <c r="T61" s="20" t="s">
        <v>481</v>
      </c>
      <c r="U61" s="18" t="n">
        <v>426.10928495</v>
      </c>
      <c r="V61" s="20" t="n">
        <v>10.83458537</v>
      </c>
    </row>
    <row r="62" spans="1:22">
      <c r="A62" s="15" t="s">
        <v>537</v>
      </c>
      <c r="B62" s="17" t="n">
        <v>4476</v>
      </c>
      <c r="C62" s="18">
        <f>(3.0/B62*100)</f>
        <v/>
      </c>
      <c r="D62" s="19" t="n">
        <v>4473</v>
      </c>
      <c r="E62" s="18" t="n">
        <v>553.90511774</v>
      </c>
      <c r="F62" s="20" t="n">
        <v>2.53247468</v>
      </c>
      <c r="G62" s="18" t="n">
        <v>542.47934321</v>
      </c>
      <c r="H62" s="20" t="n">
        <v>1.72413387</v>
      </c>
      <c r="I62" s="18" t="n">
        <v>549.8206507</v>
      </c>
      <c r="J62" s="20" t="n">
        <v>3.02844928</v>
      </c>
      <c r="K62" s="18" t="n">
        <v>544.33462325</v>
      </c>
      <c r="L62" s="20" t="n">
        <v>6.56637635</v>
      </c>
      <c r="M62" s="18" t="n">
        <v>526.4345921</v>
      </c>
      <c r="N62" s="20" t="n">
        <v>4.54256942</v>
      </c>
      <c r="O62" s="18" t="s">
        <v>481</v>
      </c>
      <c r="P62" s="20" t="s">
        <v>481</v>
      </c>
      <c r="Q62" s="18" t="s">
        <v>481</v>
      </c>
      <c r="R62" s="20" t="s">
        <v>481</v>
      </c>
      <c r="S62" s="18" t="s">
        <v>481</v>
      </c>
      <c r="T62" s="20" t="s">
        <v>481</v>
      </c>
      <c r="U62" s="18" t="n">
        <v>510.14664811</v>
      </c>
      <c r="V62" s="20" t="n">
        <v>28.19794038</v>
      </c>
    </row>
    <row r="63" spans="1:22">
      <c r="A63" s="15" t="s">
        <v>538</v>
      </c>
      <c r="B63" s="17" t="n">
        <v>5324</v>
      </c>
      <c r="C63" s="18">
        <f>(13.0/B63*100)</f>
        <v/>
      </c>
      <c r="D63" s="19" t="n">
        <v>5311</v>
      </c>
      <c r="E63" s="18" t="n">
        <v>368.42608677</v>
      </c>
      <c r="F63" s="20" t="n">
        <v>3.8933863</v>
      </c>
      <c r="G63" s="18" t="n">
        <v>370.67013333</v>
      </c>
      <c r="H63" s="20" t="n">
        <v>2.42411747</v>
      </c>
      <c r="I63" s="18" t="n">
        <v>388.39285616</v>
      </c>
      <c r="J63" s="20" t="n">
        <v>3.04328609</v>
      </c>
      <c r="K63" s="18" t="n">
        <v>367.39397416</v>
      </c>
      <c r="L63" s="20" t="n">
        <v>6.34395959</v>
      </c>
      <c r="M63" s="18" t="s">
        <v>481</v>
      </c>
      <c r="N63" s="20" t="s">
        <v>481</v>
      </c>
      <c r="O63" s="18" t="s">
        <v>481</v>
      </c>
      <c r="P63" s="20" t="s">
        <v>481</v>
      </c>
      <c r="Q63" s="18" t="n">
        <v>343.1117</v>
      </c>
      <c r="R63" s="20" t="n">
        <v>49.49568428</v>
      </c>
      <c r="S63" s="18" t="n">
        <v>274.14719987</v>
      </c>
      <c r="T63" s="20" t="n">
        <v>30.22297054</v>
      </c>
      <c r="U63" s="18" t="n">
        <v>339.54798371</v>
      </c>
      <c r="V63" s="20" t="n">
        <v>6.86224788</v>
      </c>
    </row>
    <row r="64" spans="1:22">
      <c r="A64" s="15" t="s">
        <v>539</v>
      </c>
      <c r="B64" s="17" t="n">
        <v>3634</v>
      </c>
      <c r="C64" s="18">
        <f>(3.0/B64*100)</f>
        <v/>
      </c>
      <c r="D64" s="19" t="n">
        <v>3631</v>
      </c>
      <c r="E64" s="18" t="n">
        <v>464.61832432</v>
      </c>
      <c r="F64" s="20" t="n">
        <v>4.10008335</v>
      </c>
      <c r="G64" s="18" t="n">
        <v>490.07136527</v>
      </c>
      <c r="H64" s="20" t="n">
        <v>2.63318485</v>
      </c>
      <c r="I64" s="18" t="n">
        <v>499.9677202</v>
      </c>
      <c r="J64" s="20" t="n">
        <v>4.69432189</v>
      </c>
      <c r="K64" s="18" t="n">
        <v>460.52782536</v>
      </c>
      <c r="L64" s="20" t="n">
        <v>8.63222822</v>
      </c>
      <c r="M64" s="18" t="s">
        <v>481</v>
      </c>
      <c r="N64" s="20" t="s">
        <v>481</v>
      </c>
      <c r="O64" s="18" t="s">
        <v>481</v>
      </c>
      <c r="P64" s="20" t="s">
        <v>481</v>
      </c>
      <c r="Q64" s="18" t="s">
        <v>481</v>
      </c>
      <c r="R64" s="20" t="s">
        <v>481</v>
      </c>
      <c r="S64" s="18" t="n">
        <v>322.4594</v>
      </c>
      <c r="T64" s="20" t="n">
        <v>39.82994754</v>
      </c>
      <c r="U64" s="18" t="n">
        <v>321.0233912</v>
      </c>
      <c r="V64" s="20" t="n">
        <v>10.51462673</v>
      </c>
    </row>
    <row r="65" spans="1:22">
      <c r="A65" s="15" t="s">
        <v>540</v>
      </c>
      <c r="B65" s="17" t="n">
        <v>5325</v>
      </c>
      <c r="C65" s="18">
        <f>(14.0/B65*100)</f>
        <v/>
      </c>
      <c r="D65" s="19" t="n">
        <v>5311</v>
      </c>
      <c r="E65" s="18" t="n">
        <v>396.3882376</v>
      </c>
      <c r="F65" s="20" t="n">
        <v>5.64416805</v>
      </c>
      <c r="G65" s="18" t="n">
        <v>413.99188111</v>
      </c>
      <c r="H65" s="20" t="n">
        <v>3.44380512</v>
      </c>
      <c r="I65" s="18" t="n">
        <v>440.11233003</v>
      </c>
      <c r="J65" s="20" t="n">
        <v>3.39915303</v>
      </c>
      <c r="K65" s="18" t="n">
        <v>433.27638925</v>
      </c>
      <c r="L65" s="20" t="n">
        <v>5.15059065</v>
      </c>
      <c r="M65" s="18" t="s">
        <v>481</v>
      </c>
      <c r="N65" s="20" t="s">
        <v>481</v>
      </c>
      <c r="O65" s="18" t="s">
        <v>481</v>
      </c>
      <c r="P65" s="20" t="s">
        <v>481</v>
      </c>
      <c r="Q65" s="18" t="n">
        <v>324.133593</v>
      </c>
      <c r="R65" s="20" t="n">
        <v>33.25541777</v>
      </c>
      <c r="S65" s="18" t="s">
        <v>481</v>
      </c>
      <c r="T65" s="20" t="s">
        <v>481</v>
      </c>
      <c r="U65" s="18" t="n">
        <v>333.84040497</v>
      </c>
      <c r="V65" s="20" t="n">
        <v>8.057670849999999</v>
      </c>
    </row>
    <row r="66" spans="1:22">
      <c r="A66" s="15" t="s">
        <v>541</v>
      </c>
      <c r="B66" s="17" t="n">
        <v>5665</v>
      </c>
      <c r="C66" s="18">
        <f>(87.0/B66*100)</f>
        <v/>
      </c>
      <c r="D66" s="19" t="n">
        <v>5578</v>
      </c>
      <c r="E66" s="18" t="n">
        <v>422.02525063</v>
      </c>
      <c r="F66" s="20" t="n">
        <v>3.54910918</v>
      </c>
      <c r="G66" s="18" t="n">
        <v>429.8416484</v>
      </c>
      <c r="H66" s="20" t="n">
        <v>2.50403275</v>
      </c>
      <c r="I66" s="18" t="n">
        <v>431.90314887</v>
      </c>
      <c r="J66" s="20" t="n">
        <v>2.60407712</v>
      </c>
      <c r="K66" s="18" t="n">
        <v>435.00504671</v>
      </c>
      <c r="L66" s="20" t="n">
        <v>4.13035678</v>
      </c>
      <c r="M66" s="18" t="n">
        <v>373.42163203</v>
      </c>
      <c r="N66" s="20" t="n">
        <v>4.9087168</v>
      </c>
      <c r="O66" s="18" t="s">
        <v>481</v>
      </c>
      <c r="P66" s="20" t="s">
        <v>481</v>
      </c>
      <c r="Q66" s="18" t="s">
        <v>481</v>
      </c>
      <c r="R66" s="20" t="s">
        <v>481</v>
      </c>
      <c r="S66" s="18" t="s">
        <v>481</v>
      </c>
      <c r="T66" s="20" t="s">
        <v>481</v>
      </c>
      <c r="U66" s="18" t="n">
        <v>365.75396427</v>
      </c>
      <c r="V66" s="20" t="n">
        <v>6.04066477</v>
      </c>
    </row>
    <row r="67" spans="1:22">
      <c r="A67" s="15" t="s">
        <v>542</v>
      </c>
      <c r="B67" s="17" t="n">
        <v>6971</v>
      </c>
      <c r="C67" s="18">
        <f>(694.0/B67*100)</f>
        <v/>
      </c>
      <c r="D67" s="19" t="n">
        <v>6277</v>
      </c>
      <c r="E67" s="18" t="n">
        <v>397.09874272</v>
      </c>
      <c r="F67" s="20" t="n">
        <v>4.98169725</v>
      </c>
      <c r="G67" s="18" t="n">
        <v>395.80604584</v>
      </c>
      <c r="H67" s="20" t="n">
        <v>3.06580273</v>
      </c>
      <c r="I67" s="18" t="n">
        <v>407.71271201</v>
      </c>
      <c r="J67" s="20" t="n">
        <v>3.67467915</v>
      </c>
      <c r="K67" s="18" t="n">
        <v>376.16037099</v>
      </c>
      <c r="L67" s="20" t="n">
        <v>6.70208185</v>
      </c>
      <c r="M67" s="18" t="n">
        <v>364.05724914</v>
      </c>
      <c r="N67" s="20" t="n">
        <v>8.02751567</v>
      </c>
      <c r="O67" s="18" t="s">
        <v>481</v>
      </c>
      <c r="P67" s="20" t="s">
        <v>481</v>
      </c>
      <c r="Q67" s="18" t="s">
        <v>481</v>
      </c>
      <c r="R67" s="20" t="s">
        <v>481</v>
      </c>
      <c r="S67" s="18" t="s">
        <v>481</v>
      </c>
      <c r="T67" s="20" t="s">
        <v>481</v>
      </c>
      <c r="U67" s="18" t="n">
        <v>322.74044397</v>
      </c>
      <c r="V67" s="20" t="n">
        <v>11.14097626</v>
      </c>
    </row>
    <row r="68" spans="1:22">
      <c r="A68" s="15" t="s">
        <v>543</v>
      </c>
      <c r="B68" s="17" t="n">
        <v>12083</v>
      </c>
      <c r="C68" s="18">
        <f>(31.0/B68*100)</f>
        <v/>
      </c>
      <c r="D68" s="19" t="n">
        <v>12052</v>
      </c>
      <c r="E68" s="18" t="n">
        <v>384.90593594</v>
      </c>
      <c r="F68" s="20" t="n">
        <v>3.66480112</v>
      </c>
      <c r="G68" s="18" t="n">
        <v>416.69788226</v>
      </c>
      <c r="H68" s="20" t="n">
        <v>2.00451943</v>
      </c>
      <c r="I68" s="18" t="n">
        <v>431.76772159</v>
      </c>
      <c r="J68" s="20" t="n">
        <v>2.29194542</v>
      </c>
      <c r="K68" s="18" t="n">
        <v>411.46109833</v>
      </c>
      <c r="L68" s="20" t="n">
        <v>4.0237266</v>
      </c>
      <c r="M68" s="18" t="n">
        <v>349.12867874</v>
      </c>
      <c r="N68" s="20" t="n">
        <v>2.92799251</v>
      </c>
      <c r="O68" s="18" t="s">
        <v>481</v>
      </c>
      <c r="P68" s="20" t="s">
        <v>481</v>
      </c>
      <c r="Q68" s="18" t="s">
        <v>481</v>
      </c>
      <c r="R68" s="20" t="s">
        <v>481</v>
      </c>
      <c r="S68" s="18" t="s">
        <v>481</v>
      </c>
      <c r="T68" s="20" t="s">
        <v>481</v>
      </c>
      <c r="U68" s="18" t="n">
        <v>358.22289108</v>
      </c>
      <c r="V68" s="20" t="n">
        <v>4.78243864</v>
      </c>
    </row>
    <row r="69" spans="1:22">
      <c r="A69" s="15" t="s">
        <v>544</v>
      </c>
      <c r="B69" s="17" t="n">
        <v>4876</v>
      </c>
      <c r="C69" s="18">
        <f>(0.0/B69*100)</f>
        <v/>
      </c>
      <c r="D69" s="19" t="n">
        <v>4876</v>
      </c>
      <c r="E69" s="18" t="n">
        <v>420.50146705</v>
      </c>
      <c r="F69" s="20" t="n">
        <v>4.74358734</v>
      </c>
      <c r="G69" s="18" t="n">
        <v>436.59709582</v>
      </c>
      <c r="H69" s="20" t="n">
        <v>3.91903374</v>
      </c>
      <c r="I69" s="18" t="n">
        <v>464.47422494</v>
      </c>
      <c r="J69" s="20" t="n">
        <v>5.24909527</v>
      </c>
      <c r="K69" s="18" t="n">
        <v>463.03627457</v>
      </c>
      <c r="L69" s="20" t="n">
        <v>5.44246755</v>
      </c>
      <c r="M69" s="18" t="s">
        <v>481</v>
      </c>
      <c r="N69" s="20" t="s">
        <v>481</v>
      </c>
      <c r="O69" s="18" t="s">
        <v>481</v>
      </c>
      <c r="P69" s="20" t="s">
        <v>481</v>
      </c>
      <c r="Q69" s="18" t="s">
        <v>481</v>
      </c>
      <c r="R69" s="20" t="s">
        <v>481</v>
      </c>
      <c r="S69" s="18" t="s">
        <v>481</v>
      </c>
      <c r="T69" s="20" t="s">
        <v>481</v>
      </c>
      <c r="U69" s="18" t="n">
        <v>455.15455706</v>
      </c>
      <c r="V69" s="20" t="n">
        <v>24.5177683</v>
      </c>
    </row>
    <row r="70" spans="1:22">
      <c r="A70" s="15" t="s">
        <v>545</v>
      </c>
      <c r="B70" s="17" t="n">
        <v>6036</v>
      </c>
      <c r="C70" s="18">
        <f>(223.0/B70*100)</f>
        <v/>
      </c>
      <c r="D70" s="19" t="n">
        <v>5813</v>
      </c>
      <c r="E70" s="18" t="n">
        <v>495.65646101</v>
      </c>
      <c r="F70" s="20" t="n">
        <v>4.76625545</v>
      </c>
      <c r="G70" s="18" t="n">
        <v>501.27588199</v>
      </c>
      <c r="H70" s="20" t="n">
        <v>3.53574011</v>
      </c>
      <c r="I70" s="18" t="n">
        <v>495.33668369</v>
      </c>
      <c r="J70" s="20" t="n">
        <v>3.81347567</v>
      </c>
      <c r="K70" s="18" t="n">
        <v>503.47002545</v>
      </c>
      <c r="L70" s="20" t="n">
        <v>6.41269231</v>
      </c>
      <c r="M70" s="18" t="n">
        <v>453.96563007</v>
      </c>
      <c r="N70" s="20" t="n">
        <v>8.59509132</v>
      </c>
      <c r="O70" s="18" t="s">
        <v>481</v>
      </c>
      <c r="P70" s="20" t="s">
        <v>481</v>
      </c>
      <c r="Q70" s="18" t="s">
        <v>481</v>
      </c>
      <c r="R70" s="20" t="s">
        <v>481</v>
      </c>
      <c r="S70" s="18" t="s">
        <v>481</v>
      </c>
      <c r="T70" s="20" t="s">
        <v>481</v>
      </c>
      <c r="U70" s="18" t="n">
        <v>456.43664956</v>
      </c>
      <c r="V70" s="20" t="n">
        <v>9.1395204</v>
      </c>
    </row>
    <row r="71" spans="1:22">
      <c r="A71" s="15" t="s">
        <v>546</v>
      </c>
      <c r="B71" s="17" t="n">
        <v>6115</v>
      </c>
      <c r="C71" s="18">
        <f>(30.0/B71*100)</f>
        <v/>
      </c>
      <c r="D71" s="19" t="n">
        <v>6085</v>
      </c>
      <c r="E71" s="18" t="n">
        <v>570.12513181</v>
      </c>
      <c r="F71" s="20" t="n">
        <v>3.37251858</v>
      </c>
      <c r="G71" s="18" t="n">
        <v>570.323726</v>
      </c>
      <c r="H71" s="20" t="n">
        <v>2.05017737</v>
      </c>
      <c r="I71" s="18" t="n">
        <v>576.64215093</v>
      </c>
      <c r="J71" s="20" t="n">
        <v>3.05003533</v>
      </c>
      <c r="K71" s="18" t="n">
        <v>550.0022666</v>
      </c>
      <c r="L71" s="20" t="n">
        <v>6.26335049</v>
      </c>
      <c r="M71" s="18" t="n">
        <v>466.42208156</v>
      </c>
      <c r="N71" s="20" t="n">
        <v>7.0519855</v>
      </c>
      <c r="O71" s="18" t="s">
        <v>481</v>
      </c>
      <c r="P71" s="20" t="s">
        <v>481</v>
      </c>
      <c r="Q71" s="18" t="s">
        <v>481</v>
      </c>
      <c r="R71" s="20" t="s">
        <v>481</v>
      </c>
      <c r="S71" s="18" t="s">
        <v>481</v>
      </c>
      <c r="T71" s="20" t="s">
        <v>481</v>
      </c>
      <c r="U71" s="18" t="n">
        <v>492.70872527</v>
      </c>
      <c r="V71" s="20" t="n">
        <v>25.58165089</v>
      </c>
    </row>
    <row r="72" spans="1:22">
      <c r="A72" s="15" t="s">
        <v>547</v>
      </c>
      <c r="B72" s="17" t="n">
        <v>7708</v>
      </c>
      <c r="C72" s="18">
        <f>(5.0/B72*100)</f>
        <v/>
      </c>
      <c r="D72" s="19" t="n">
        <v>7703</v>
      </c>
      <c r="E72" s="18" t="n">
        <v>567.7037744100001</v>
      </c>
      <c r="F72" s="20" t="n">
        <v>5.00427996</v>
      </c>
      <c r="G72" s="18" t="n">
        <v>543.83976295</v>
      </c>
      <c r="H72" s="20" t="n">
        <v>3.62951256</v>
      </c>
      <c r="I72" s="18" t="n">
        <v>542.01289847</v>
      </c>
      <c r="J72" s="20" t="n">
        <v>4.15660468</v>
      </c>
      <c r="K72" s="18" t="n">
        <v>540.08462009</v>
      </c>
      <c r="L72" s="20" t="n">
        <v>6.57288665</v>
      </c>
      <c r="M72" s="18" t="n">
        <v>471.30502175</v>
      </c>
      <c r="N72" s="20" t="n">
        <v>9.64724719</v>
      </c>
      <c r="O72" s="18" t="s">
        <v>481</v>
      </c>
      <c r="P72" s="20" t="s">
        <v>481</v>
      </c>
      <c r="Q72" s="18" t="s">
        <v>481</v>
      </c>
      <c r="R72" s="20" t="s">
        <v>481</v>
      </c>
      <c r="S72" s="18" t="s">
        <v>481</v>
      </c>
      <c r="T72" s="20" t="s">
        <v>481</v>
      </c>
      <c r="U72" s="18" t="n">
        <v>458.59757776</v>
      </c>
      <c r="V72" s="20" t="n">
        <v>39.94423453</v>
      </c>
    </row>
    <row r="73" spans="1:22">
      <c r="A73" s="15" t="s">
        <v>548</v>
      </c>
      <c r="B73" s="17" t="n">
        <v>8249</v>
      </c>
      <c r="C73" s="18">
        <f>(185.0/B73*100)</f>
        <v/>
      </c>
      <c r="D73" s="19" t="n">
        <v>8064</v>
      </c>
      <c r="E73" s="18" t="n">
        <v>422.49129631</v>
      </c>
      <c r="F73" s="20" t="n">
        <v>5.31504966</v>
      </c>
      <c r="G73" s="18" t="n">
        <v>419.13452902</v>
      </c>
      <c r="H73" s="20" t="n">
        <v>3.40036356</v>
      </c>
      <c r="I73" s="18" t="n">
        <v>425.56378539</v>
      </c>
      <c r="J73" s="20" t="n">
        <v>4.96631249</v>
      </c>
      <c r="K73" s="18" t="n">
        <v>416.61441736</v>
      </c>
      <c r="L73" s="20" t="n">
        <v>5.83529688</v>
      </c>
      <c r="M73" s="18" t="n">
        <v>377.03950285</v>
      </c>
      <c r="N73" s="20" t="n">
        <v>4.79251474</v>
      </c>
      <c r="O73" s="18" t="s">
        <v>481</v>
      </c>
      <c r="P73" s="20" t="s">
        <v>481</v>
      </c>
      <c r="Q73" s="18" t="s">
        <v>481</v>
      </c>
      <c r="R73" s="20" t="s">
        <v>481</v>
      </c>
      <c r="S73" s="18" t="s">
        <v>481</v>
      </c>
      <c r="T73" s="20" t="s">
        <v>481</v>
      </c>
      <c r="U73" s="18" t="n">
        <v>407.77066401</v>
      </c>
      <c r="V73" s="20" t="n">
        <v>12.13266987</v>
      </c>
    </row>
    <row r="74" spans="1:22">
      <c r="A74" s="15" t="s">
        <v>549</v>
      </c>
      <c r="B74" s="17" t="n">
        <v>4692</v>
      </c>
      <c r="C74" s="18">
        <f>(82.0/B74*100)</f>
        <v/>
      </c>
      <c r="D74" s="19" t="n">
        <v>4610</v>
      </c>
      <c r="E74" s="18" t="n">
        <v>427.05922477</v>
      </c>
      <c r="F74" s="20" t="n">
        <v>3.98272495</v>
      </c>
      <c r="G74" s="18" t="n">
        <v>426.30305155</v>
      </c>
      <c r="H74" s="20" t="n">
        <v>2.14867202</v>
      </c>
      <c r="I74" s="18" t="n">
        <v>426.49610653</v>
      </c>
      <c r="J74" s="20" t="n">
        <v>3.47673871</v>
      </c>
      <c r="K74" s="18" t="n">
        <v>395.41790935</v>
      </c>
      <c r="L74" s="20" t="n">
        <v>5.64860817</v>
      </c>
      <c r="M74" s="18" t="s">
        <v>481</v>
      </c>
      <c r="N74" s="20" t="s">
        <v>481</v>
      </c>
      <c r="O74" s="18" t="s">
        <v>481</v>
      </c>
      <c r="P74" s="20" t="s">
        <v>481</v>
      </c>
      <c r="Q74" s="18" t="s">
        <v>481</v>
      </c>
      <c r="R74" s="20" t="s">
        <v>481</v>
      </c>
      <c r="S74" s="18" t="n">
        <v>323.04692893</v>
      </c>
      <c r="T74" s="20" t="n">
        <v>32.19215936</v>
      </c>
      <c r="U74" s="18" t="n">
        <v>360.22484493</v>
      </c>
      <c r="V74" s="20" t="n">
        <v>6.32845076</v>
      </c>
    </row>
    <row r="75" spans="1:22">
      <c r="A75" s="15" t="s">
        <v>550</v>
      </c>
      <c r="B75" s="17" t="n">
        <v>5375</v>
      </c>
      <c r="C75" s="18">
        <f>(277.0/B75*100)</f>
        <v/>
      </c>
      <c r="D75" s="19" t="n">
        <v>5098</v>
      </c>
      <c r="E75" s="18" t="n">
        <v>361.53862405</v>
      </c>
      <c r="F75" s="20" t="n">
        <v>5.67634452</v>
      </c>
      <c r="G75" s="18" t="n">
        <v>373.33083282</v>
      </c>
      <c r="H75" s="20" t="n">
        <v>3.46335272</v>
      </c>
      <c r="I75" s="18" t="n">
        <v>381.4035261</v>
      </c>
      <c r="J75" s="20" t="n">
        <v>4.63001713</v>
      </c>
      <c r="K75" s="18" t="n">
        <v>375.19024633</v>
      </c>
      <c r="L75" s="20" t="n">
        <v>5.23625563</v>
      </c>
      <c r="M75" s="18" t="n">
        <v>327.95996535</v>
      </c>
      <c r="N75" s="20" t="n">
        <v>7.42840697</v>
      </c>
      <c r="O75" s="18" t="s">
        <v>481</v>
      </c>
      <c r="P75" s="20" t="s">
        <v>481</v>
      </c>
      <c r="Q75" s="18" t="s">
        <v>481</v>
      </c>
      <c r="R75" s="20" t="s">
        <v>481</v>
      </c>
      <c r="S75" s="18" t="s">
        <v>481</v>
      </c>
      <c r="T75" s="20" t="s">
        <v>481</v>
      </c>
      <c r="U75" s="18" t="n">
        <v>333.48472482</v>
      </c>
      <c r="V75" s="20" t="n">
        <v>8.7825965</v>
      </c>
    </row>
    <row r="76" spans="1:22">
      <c r="A76" s="15" t="s">
        <v>551</v>
      </c>
      <c r="B76" s="17" t="n">
        <v>14167</v>
      </c>
      <c r="C76" s="18">
        <f>(234.0/B76*100)</f>
        <v/>
      </c>
      <c r="D76" s="19" t="n">
        <v>13933</v>
      </c>
      <c r="E76" s="18" t="n">
        <v>407.87582174</v>
      </c>
      <c r="F76" s="20" t="n">
        <v>4.38579359</v>
      </c>
      <c r="G76" s="18" t="n">
        <v>433.65021199</v>
      </c>
      <c r="H76" s="20" t="n">
        <v>2.436428</v>
      </c>
      <c r="I76" s="18" t="n">
        <v>446.05938737</v>
      </c>
      <c r="J76" s="20" t="n">
        <v>3.34519002</v>
      </c>
      <c r="K76" s="18" t="n">
        <v>429.53424179</v>
      </c>
      <c r="L76" s="20" t="n">
        <v>4.61512179</v>
      </c>
      <c r="M76" s="18" t="n">
        <v>403.01903176</v>
      </c>
      <c r="N76" s="20" t="n">
        <v>4.98924097</v>
      </c>
      <c r="O76" s="18" t="s">
        <v>481</v>
      </c>
      <c r="P76" s="20" t="s">
        <v>481</v>
      </c>
      <c r="Q76" s="18" t="s">
        <v>481</v>
      </c>
      <c r="R76" s="20" t="s">
        <v>481</v>
      </c>
      <c r="S76" s="18" t="s">
        <v>481</v>
      </c>
      <c r="T76" s="20" t="s">
        <v>481</v>
      </c>
      <c r="U76" s="18" t="n">
        <v>370.29001343</v>
      </c>
      <c r="V76" s="20" t="n">
        <v>8.053170140000001</v>
      </c>
    </row>
    <row r="77" spans="1:22">
      <c r="A77" s="15" t="s">
        <v>552</v>
      </c>
      <c r="B77" s="17" t="n">
        <v>6062</v>
      </c>
      <c r="C77" s="18">
        <f>(261.0/B77*100)</f>
        <v/>
      </c>
      <c r="D77" s="19" t="n">
        <v>5801</v>
      </c>
      <c r="E77" s="18" t="n">
        <v>427.05084508</v>
      </c>
      <c r="F77" s="20" t="n">
        <v>3.65483673</v>
      </c>
      <c r="G77" s="18" t="n">
        <v>432.67474364</v>
      </c>
      <c r="H77" s="20" t="n">
        <v>3.04217484</v>
      </c>
      <c r="I77" s="18" t="n">
        <v>439.98655572</v>
      </c>
      <c r="J77" s="20" t="n">
        <v>5.03173245</v>
      </c>
      <c r="K77" s="18" t="n">
        <v>398.64210453</v>
      </c>
      <c r="L77" s="20" t="n">
        <v>7.92994717</v>
      </c>
      <c r="M77" s="18" t="n">
        <v>371.88816463</v>
      </c>
      <c r="N77" s="20" t="n">
        <v>4.68585368</v>
      </c>
      <c r="O77" s="18" t="s">
        <v>481</v>
      </c>
      <c r="P77" s="20" t="s">
        <v>481</v>
      </c>
      <c r="Q77" s="18" t="s">
        <v>481</v>
      </c>
      <c r="R77" s="20" t="s">
        <v>481</v>
      </c>
      <c r="S77" s="18" t="s">
        <v>481</v>
      </c>
      <c r="T77" s="20" t="s">
        <v>481</v>
      </c>
      <c r="U77" s="18" t="n">
        <v>374.91178088</v>
      </c>
      <c r="V77" s="20" t="n">
        <v>4.59882803</v>
      </c>
    </row>
    <row r="78" spans="1:22">
      <c r="A78" s="15" t="s">
        <v>553</v>
      </c>
      <c r="B78" s="17" t="n">
        <v>5826</v>
      </c>
      <c r="C78" s="18">
        <f>(0.0/B78*100)</f>
        <v/>
      </c>
      <c r="D78" s="19" t="n">
        <v>5826</v>
      </c>
      <c r="E78" s="18" t="n">
        <v>487.73027052</v>
      </c>
      <c r="F78" s="20" t="n">
        <v>6.63657143</v>
      </c>
      <c r="G78" s="18" t="n">
        <v>496.17463126</v>
      </c>
      <c r="H78" s="20" t="n">
        <v>4.61333212</v>
      </c>
      <c r="I78" s="18" t="n">
        <v>495.88695036</v>
      </c>
      <c r="J78" s="20" t="n">
        <v>5.16404358</v>
      </c>
      <c r="K78" s="18" t="n">
        <v>491.68737312</v>
      </c>
      <c r="L78" s="20" t="n">
        <v>6.03369538</v>
      </c>
      <c r="M78" s="18" t="s">
        <v>481</v>
      </c>
      <c r="N78" s="20" t="s">
        <v>481</v>
      </c>
      <c r="O78" s="18" t="s">
        <v>481</v>
      </c>
      <c r="P78" s="20" t="s">
        <v>481</v>
      </c>
      <c r="Q78" s="18" t="n">
        <v>390.3611</v>
      </c>
      <c r="R78" s="20" t="n">
        <v>35.81002551</v>
      </c>
      <c r="S78" s="18" t="n">
        <v>441.04543235</v>
      </c>
      <c r="T78" s="20" t="n">
        <v>48.68701876</v>
      </c>
      <c r="U78" s="18" t="n">
        <v>458.20638937</v>
      </c>
      <c r="V78" s="20" t="n">
        <v>33.54215568</v>
      </c>
    </row>
    <row customHeight="1" ht="25" r="79" spans="1:22">
      <c r="A79" s="15" t="s">
        <v>554</v>
      </c>
      <c r="B79" s="17" t="n">
        <v>1657</v>
      </c>
      <c r="C79" s="18">
        <f>(41.0/B79*100)</f>
        <v/>
      </c>
      <c r="D79" s="19" t="n">
        <v>1616</v>
      </c>
      <c r="E79" s="18" t="n">
        <v>463.5305629</v>
      </c>
      <c r="F79" s="20" t="n">
        <v>8.64384046</v>
      </c>
      <c r="G79" s="18" t="n">
        <v>461.53804807</v>
      </c>
      <c r="H79" s="20" t="n">
        <v>7.4727075</v>
      </c>
      <c r="I79" s="18" t="n">
        <v>448.09622541</v>
      </c>
      <c r="J79" s="20" t="n">
        <v>9.56674312</v>
      </c>
      <c r="K79" s="18" t="n">
        <v>417.65552861</v>
      </c>
      <c r="L79" s="20" t="n">
        <v>11.53673998</v>
      </c>
      <c r="M79" s="18" t="s">
        <v>481</v>
      </c>
      <c r="N79" s="20" t="s">
        <v>481</v>
      </c>
      <c r="O79" s="18" t="s">
        <v>481</v>
      </c>
      <c r="P79" s="20" t="s">
        <v>481</v>
      </c>
      <c r="Q79" s="18" t="s">
        <v>481</v>
      </c>
      <c r="R79" s="20" t="s">
        <v>481</v>
      </c>
      <c r="S79" s="18" t="s">
        <v>481</v>
      </c>
      <c r="T79" s="20" t="s">
        <v>481</v>
      </c>
      <c r="U79" s="18" t="n">
        <v>363.30816476</v>
      </c>
      <c r="V79" s="20" t="n">
        <v>21.01956936</v>
      </c>
    </row>
    <row r="80" spans="1:22">
      <c r="A80" s="15" t="s">
        <v>555</v>
      </c>
      <c r="B80" s="17" t="n">
        <v>7841</v>
      </c>
      <c r="C80" s="18">
        <f>(0.0/B80*100)</f>
        <v/>
      </c>
      <c r="D80" s="19" t="n">
        <v>7841</v>
      </c>
      <c r="E80" s="18" t="n">
        <v>448.81085266</v>
      </c>
      <c r="F80" s="20" t="n">
        <v>7.2672104</v>
      </c>
      <c r="G80" s="18" t="n">
        <v>446.91916123</v>
      </c>
      <c r="H80" s="20" t="n">
        <v>4.50476907</v>
      </c>
      <c r="I80" s="18" t="n">
        <v>463.28331626</v>
      </c>
      <c r="J80" s="20" t="n">
        <v>4.97560483</v>
      </c>
      <c r="K80" s="18" t="n">
        <v>479.84778525</v>
      </c>
      <c r="L80" s="20" t="n">
        <v>6.04504844</v>
      </c>
      <c r="M80" s="18" t="s">
        <v>481</v>
      </c>
      <c r="N80" s="20" t="s">
        <v>481</v>
      </c>
      <c r="O80" s="18" t="s">
        <v>481</v>
      </c>
      <c r="P80" s="20" t="s">
        <v>481</v>
      </c>
      <c r="Q80" s="18" t="s">
        <v>481</v>
      </c>
      <c r="R80" s="20" t="s">
        <v>481</v>
      </c>
      <c r="S80" s="18" t="s">
        <v>481</v>
      </c>
      <c r="T80" s="20" t="s">
        <v>481</v>
      </c>
      <c r="U80" s="18" t="n">
        <v>416.95454744</v>
      </c>
      <c r="V80" s="20" t="n">
        <v>39.13775303</v>
      </c>
    </row>
    <row r="81" spans="1:22">
      <c r="A81" s="23" t="s">
        <v>556</v>
      </c>
      <c r="B81" s="17" t="n">
        <v>8861</v>
      </c>
      <c r="C81" s="18">
        <f>(82.0/B81*100)</f>
        <v/>
      </c>
      <c r="D81" s="19" t="n">
        <v>8779</v>
      </c>
      <c r="E81" s="18" t="n">
        <v>470.86902925</v>
      </c>
      <c r="F81" s="20" t="n">
        <v>6.33565453</v>
      </c>
      <c r="G81" s="18" t="n">
        <v>449.16623178</v>
      </c>
      <c r="H81" s="20" t="n">
        <v>3.80798076</v>
      </c>
      <c r="I81" s="18" t="n">
        <v>453.40818542</v>
      </c>
      <c r="J81" s="20" t="n">
        <v>3.66248612</v>
      </c>
      <c r="K81" s="18" t="n">
        <v>442.19743019</v>
      </c>
      <c r="L81" s="20" t="n">
        <v>4.69365191</v>
      </c>
      <c r="M81" s="18" t="n">
        <v>398.96231336</v>
      </c>
      <c r="N81" s="20" t="n">
        <v>5.16401149</v>
      </c>
      <c r="O81" s="18" t="s">
        <v>481</v>
      </c>
      <c r="P81" s="20" t="s">
        <v>481</v>
      </c>
      <c r="Q81" s="18" t="s">
        <v>481</v>
      </c>
      <c r="R81" s="20" t="s">
        <v>481</v>
      </c>
      <c r="S81" s="18" t="s">
        <v>481</v>
      </c>
      <c r="T81" s="20" t="s">
        <v>481</v>
      </c>
      <c r="U81" s="18" t="n">
        <v>385.7537094</v>
      </c>
      <c r="V81" s="20" t="n">
        <v>22.86400331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812</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509.66522862</v>
      </c>
      <c r="F7" s="20" t="n">
        <v>3.04863677</v>
      </c>
      <c r="G7" s="18" t="n">
        <v>507.59062265</v>
      </c>
      <c r="H7" s="20" t="n">
        <v>2.3052826</v>
      </c>
      <c r="I7" s="18" t="n">
        <v>501.70627653</v>
      </c>
      <c r="J7" s="20" t="n">
        <v>2.87828658</v>
      </c>
      <c r="K7" s="18" t="n">
        <v>475.84210472</v>
      </c>
      <c r="L7" s="20" t="n">
        <v>6.63199991</v>
      </c>
      <c r="M7" s="18" t="n">
        <v>447.9744125</v>
      </c>
      <c r="N7" s="20" t="n">
        <v>3.96785557</v>
      </c>
      <c r="O7" s="18" t="s">
        <v>481</v>
      </c>
      <c r="P7" s="20" t="s">
        <v>481</v>
      </c>
      <c r="Q7" s="18" t="s">
        <v>481</v>
      </c>
      <c r="R7" s="20" t="s">
        <v>481</v>
      </c>
      <c r="S7" s="18" t="s">
        <v>481</v>
      </c>
      <c r="T7" s="20" t="s">
        <v>481</v>
      </c>
      <c r="U7" s="18" t="n">
        <v>467.03841198</v>
      </c>
      <c r="V7" s="20" t="n">
        <v>6.87698298</v>
      </c>
    </row>
    <row r="8" spans="1:22">
      <c r="A8" s="15" t="s">
        <v>483</v>
      </c>
      <c r="B8" s="17" t="n">
        <v>7007</v>
      </c>
      <c r="C8" s="18">
        <f>(104.0/B8*100)</f>
        <v/>
      </c>
      <c r="D8" s="19" t="n">
        <v>6903</v>
      </c>
      <c r="E8" s="18" t="n">
        <v>527.54756748</v>
      </c>
      <c r="F8" s="20" t="n">
        <v>2.90426049</v>
      </c>
      <c r="G8" s="18" t="n">
        <v>504.13470589</v>
      </c>
      <c r="H8" s="20" t="n">
        <v>4.78104017</v>
      </c>
      <c r="I8" s="18" t="n">
        <v>489.30682777</v>
      </c>
      <c r="J8" s="20" t="n">
        <v>5.76904113</v>
      </c>
      <c r="K8" s="18" t="n">
        <v>491.49428399</v>
      </c>
      <c r="L8" s="20" t="n">
        <v>7.74970413</v>
      </c>
      <c r="M8" s="18" t="n">
        <v>436.4198708</v>
      </c>
      <c r="N8" s="20" t="n">
        <v>3.89765197</v>
      </c>
      <c r="O8" s="18" t="s">
        <v>481</v>
      </c>
      <c r="P8" s="20" t="s">
        <v>481</v>
      </c>
      <c r="Q8" s="18" t="n">
        <v>301.63126691</v>
      </c>
      <c r="R8" s="20" t="n">
        <v>25.14921031</v>
      </c>
      <c r="S8" s="18" t="s">
        <v>481</v>
      </c>
      <c r="T8" s="20" t="s">
        <v>481</v>
      </c>
      <c r="U8" s="18" t="n">
        <v>435.03213724</v>
      </c>
      <c r="V8" s="20" t="n">
        <v>8.9866069</v>
      </c>
    </row>
    <row r="9" spans="1:22">
      <c r="A9" s="15" t="s">
        <v>484</v>
      </c>
      <c r="B9" s="17" t="n">
        <v>9651</v>
      </c>
      <c r="C9" s="18">
        <f>(565.0/B9*100)</f>
        <v/>
      </c>
      <c r="D9" s="19" t="n">
        <v>9086</v>
      </c>
      <c r="E9" s="18" t="n">
        <v>538.95646783</v>
      </c>
      <c r="F9" s="20" t="n">
        <v>2.39724509</v>
      </c>
      <c r="G9" s="18" t="n">
        <v>525.33082573</v>
      </c>
      <c r="H9" s="20" t="n">
        <v>2.72819994</v>
      </c>
      <c r="I9" s="18" t="n">
        <v>507.47613287</v>
      </c>
      <c r="J9" s="20" t="n">
        <v>4.25037983</v>
      </c>
      <c r="K9" s="18" t="n">
        <v>466.60561</v>
      </c>
      <c r="L9" s="20" t="n">
        <v>7.17111736</v>
      </c>
      <c r="M9" s="18" t="n">
        <v>416.22075865</v>
      </c>
      <c r="N9" s="20" t="n">
        <v>6.04975957</v>
      </c>
      <c r="O9" s="18" t="s">
        <v>481</v>
      </c>
      <c r="P9" s="20" t="s">
        <v>481</v>
      </c>
      <c r="Q9" s="18" t="n">
        <v>357.98454354</v>
      </c>
      <c r="R9" s="20" t="n">
        <v>11.51846445</v>
      </c>
      <c r="S9" s="18" t="s">
        <v>481</v>
      </c>
      <c r="T9" s="20" t="s">
        <v>481</v>
      </c>
      <c r="U9" s="18" t="n">
        <v>435.21233593</v>
      </c>
      <c r="V9" s="20" t="n">
        <v>4.67943303</v>
      </c>
    </row>
    <row r="10" spans="1:22">
      <c r="A10" s="15" t="s">
        <v>485</v>
      </c>
      <c r="B10" s="17" t="n">
        <v>20058</v>
      </c>
      <c r="C10" s="18">
        <f>(553.0/B10*100)</f>
        <v/>
      </c>
      <c r="D10" s="19" t="n">
        <v>19505</v>
      </c>
      <c r="E10" s="18" t="n">
        <v>536.40776506</v>
      </c>
      <c r="F10" s="20" t="n">
        <v>2.87979514</v>
      </c>
      <c r="G10" s="18" t="n">
        <v>521.84226341</v>
      </c>
      <c r="H10" s="20" t="n">
        <v>2.48417254</v>
      </c>
      <c r="I10" s="18" t="n">
        <v>514.9016861</v>
      </c>
      <c r="J10" s="20" t="n">
        <v>3.20437523</v>
      </c>
      <c r="K10" s="18" t="n">
        <v>502.7325734</v>
      </c>
      <c r="L10" s="20" t="n">
        <v>4.97697706</v>
      </c>
      <c r="M10" s="18" t="n">
        <v>457.66484393</v>
      </c>
      <c r="N10" s="20" t="n">
        <v>6.03159435</v>
      </c>
      <c r="O10" s="18" t="s">
        <v>481</v>
      </c>
      <c r="P10" s="20" t="s">
        <v>481</v>
      </c>
      <c r="Q10" s="18" t="s">
        <v>481</v>
      </c>
      <c r="R10" s="20" t="s">
        <v>481</v>
      </c>
      <c r="S10" s="18" t="s">
        <v>481</v>
      </c>
      <c r="T10" s="20" t="s">
        <v>481</v>
      </c>
      <c r="U10" s="18" t="n">
        <v>461.71363545</v>
      </c>
      <c r="V10" s="20" t="n">
        <v>8.803768829999999</v>
      </c>
    </row>
    <row r="11" spans="1:22">
      <c r="A11" s="15" t="s">
        <v>486</v>
      </c>
      <c r="B11" s="17" t="n">
        <v>7053</v>
      </c>
      <c r="C11" s="18">
        <f>(139.0/B11*100)</f>
        <v/>
      </c>
      <c r="D11" s="19" t="n">
        <v>6914</v>
      </c>
      <c r="E11" s="18" t="n">
        <v>444.48473385</v>
      </c>
      <c r="F11" s="20" t="n">
        <v>3.57557892</v>
      </c>
      <c r="G11" s="18" t="n">
        <v>424.45760286</v>
      </c>
      <c r="H11" s="20" t="n">
        <v>3.27265815</v>
      </c>
      <c r="I11" s="18" t="n">
        <v>424.34492982</v>
      </c>
      <c r="J11" s="20" t="n">
        <v>3.2797616</v>
      </c>
      <c r="K11" s="18" t="n">
        <v>429.7039152</v>
      </c>
      <c r="L11" s="20" t="n">
        <v>5.80490597</v>
      </c>
      <c r="M11" s="18" t="n">
        <v>381.61604453</v>
      </c>
      <c r="N11" s="20" t="n">
        <v>5.27695564</v>
      </c>
      <c r="O11" s="18" t="s">
        <v>481</v>
      </c>
      <c r="P11" s="20" t="s">
        <v>481</v>
      </c>
      <c r="Q11" s="18" t="s">
        <v>481</v>
      </c>
      <c r="R11" s="20" t="s">
        <v>481</v>
      </c>
      <c r="S11" s="18" t="s">
        <v>481</v>
      </c>
      <c r="T11" s="20" t="s">
        <v>481</v>
      </c>
      <c r="U11" s="18" t="n">
        <v>383.28719488</v>
      </c>
      <c r="V11" s="20" t="n">
        <v>6.60623827</v>
      </c>
    </row>
    <row r="12" spans="1:22">
      <c r="A12" s="15" t="s">
        <v>487</v>
      </c>
      <c r="B12" s="17" t="n">
        <v>6894</v>
      </c>
      <c r="C12" s="18">
        <f>(59.0/B12*100)</f>
        <v/>
      </c>
      <c r="D12" s="19" t="n">
        <v>6835</v>
      </c>
      <c r="E12" s="18" t="n">
        <v>504.85094906</v>
      </c>
      <c r="F12" s="20" t="n">
        <v>2.73328421</v>
      </c>
      <c r="G12" s="18" t="n">
        <v>498.3401453</v>
      </c>
      <c r="H12" s="20" t="n">
        <v>2.72228394</v>
      </c>
      <c r="I12" s="18" t="n">
        <v>508.58729675</v>
      </c>
      <c r="J12" s="20" t="n">
        <v>4.88986218</v>
      </c>
      <c r="K12" s="18" t="n">
        <v>499.01088062</v>
      </c>
      <c r="L12" s="20" t="n">
        <v>7.57957122</v>
      </c>
      <c r="M12" s="18" t="n">
        <v>424.64340274</v>
      </c>
      <c r="N12" s="20" t="n">
        <v>6.97346529</v>
      </c>
      <c r="O12" s="18" t="s">
        <v>481</v>
      </c>
      <c r="P12" s="20" t="s">
        <v>481</v>
      </c>
      <c r="Q12" s="18" t="n">
        <v>340.98506961</v>
      </c>
      <c r="R12" s="20" t="n">
        <v>12.52444664</v>
      </c>
      <c r="S12" s="18" t="s">
        <v>481</v>
      </c>
      <c r="T12" s="20" t="s">
        <v>481</v>
      </c>
      <c r="U12" s="18" t="n">
        <v>423.12443564</v>
      </c>
      <c r="V12" s="20" t="n">
        <v>8.36604734</v>
      </c>
    </row>
    <row r="13" spans="1:22">
      <c r="A13" s="15" t="s">
        <v>488</v>
      </c>
      <c r="B13" s="17" t="n">
        <v>7161</v>
      </c>
      <c r="C13" s="18">
        <f>(174.0/B13*100)</f>
        <v/>
      </c>
      <c r="D13" s="19" t="n">
        <v>6987</v>
      </c>
      <c r="E13" s="18" t="n">
        <v>524.0084682299999</v>
      </c>
      <c r="F13" s="20" t="n">
        <v>2.80150136</v>
      </c>
      <c r="G13" s="18" t="n">
        <v>515.68168659</v>
      </c>
      <c r="H13" s="20" t="n">
        <v>2.75213909</v>
      </c>
      <c r="I13" s="18" t="n">
        <v>511.84800478</v>
      </c>
      <c r="J13" s="20" t="n">
        <v>4.82476858</v>
      </c>
      <c r="K13" s="18" t="n">
        <v>499.60525554</v>
      </c>
      <c r="L13" s="20" t="n">
        <v>8.964263839999999</v>
      </c>
      <c r="M13" s="18" t="n">
        <v>455.80166196</v>
      </c>
      <c r="N13" s="20" t="n">
        <v>7.99019283</v>
      </c>
      <c r="O13" s="18" t="s">
        <v>481</v>
      </c>
      <c r="P13" s="20" t="s">
        <v>481</v>
      </c>
      <c r="Q13" s="18" t="n">
        <v>447.51533769</v>
      </c>
      <c r="R13" s="20" t="n">
        <v>5.97365007</v>
      </c>
      <c r="S13" s="18" t="s">
        <v>481</v>
      </c>
      <c r="T13" s="20" t="s">
        <v>481</v>
      </c>
      <c r="U13" s="18" t="n">
        <v>437.47632311</v>
      </c>
      <c r="V13" s="20" t="n">
        <v>9.54929922</v>
      </c>
    </row>
    <row r="14" spans="1:22">
      <c r="A14" s="15" t="s">
        <v>489</v>
      </c>
      <c r="B14" s="17" t="n">
        <v>5587</v>
      </c>
      <c r="C14" s="18">
        <f>(81.0/B14*100)</f>
        <v/>
      </c>
      <c r="D14" s="19" t="n">
        <v>5506</v>
      </c>
      <c r="E14" s="18" t="n">
        <v>531.67257115</v>
      </c>
      <c r="F14" s="20" t="n">
        <v>2.73389057</v>
      </c>
      <c r="G14" s="18" t="n">
        <v>517.78226192</v>
      </c>
      <c r="H14" s="20" t="n">
        <v>2.2499637</v>
      </c>
      <c r="I14" s="18" t="n">
        <v>520.44101886</v>
      </c>
      <c r="J14" s="20" t="n">
        <v>4.04919574</v>
      </c>
      <c r="K14" s="18" t="n">
        <v>516.99670199</v>
      </c>
      <c r="L14" s="20" t="n">
        <v>7.41373479</v>
      </c>
      <c r="M14" s="18" t="n">
        <v>457.2678843</v>
      </c>
      <c r="N14" s="20" t="n">
        <v>9.76355004</v>
      </c>
      <c r="O14" s="18" t="s">
        <v>481</v>
      </c>
      <c r="P14" s="20" t="s">
        <v>481</v>
      </c>
      <c r="Q14" s="18" t="s">
        <v>481</v>
      </c>
      <c r="R14" s="20" t="s">
        <v>481</v>
      </c>
      <c r="S14" s="18" t="s">
        <v>481</v>
      </c>
      <c r="T14" s="20" t="s">
        <v>481</v>
      </c>
      <c r="U14" s="18" t="n">
        <v>458.22809107</v>
      </c>
      <c r="V14" s="20" t="n">
        <v>10.95120458</v>
      </c>
    </row>
    <row r="15" spans="1:22">
      <c r="A15" s="15" t="s">
        <v>490</v>
      </c>
      <c r="B15" s="17" t="n">
        <v>5882</v>
      </c>
      <c r="C15" s="18">
        <f>(87.0/B15*100)</f>
        <v/>
      </c>
      <c r="D15" s="19" t="n">
        <v>5795</v>
      </c>
      <c r="E15" s="18" t="n">
        <v>525.71980251</v>
      </c>
      <c r="F15" s="20" t="n">
        <v>2.71965665</v>
      </c>
      <c r="G15" s="18" t="n">
        <v>513.7912204100001</v>
      </c>
      <c r="H15" s="20" t="n">
        <v>2.67958634</v>
      </c>
      <c r="I15" s="18" t="n">
        <v>506.89174904</v>
      </c>
      <c r="J15" s="20" t="n">
        <v>4.73974807</v>
      </c>
      <c r="K15" s="18" t="n">
        <v>482.26295408</v>
      </c>
      <c r="L15" s="20" t="n">
        <v>9.3325923</v>
      </c>
      <c r="M15" s="18" t="n">
        <v>424.25667471</v>
      </c>
      <c r="N15" s="20" t="n">
        <v>10.82348656</v>
      </c>
      <c r="O15" s="18" t="s">
        <v>481</v>
      </c>
      <c r="P15" s="20" t="s">
        <v>481</v>
      </c>
      <c r="Q15" s="18" t="n">
        <v>368.85220715</v>
      </c>
      <c r="R15" s="20" t="n">
        <v>14.5875493</v>
      </c>
      <c r="S15" s="18" t="s">
        <v>481</v>
      </c>
      <c r="T15" s="20" t="s">
        <v>481</v>
      </c>
      <c r="U15" s="18" t="n">
        <v>475.54767754</v>
      </c>
      <c r="V15" s="20" t="n">
        <v>7.26742294</v>
      </c>
    </row>
    <row r="16" spans="1:22">
      <c r="A16" s="15" t="s">
        <v>491</v>
      </c>
      <c r="B16" s="17" t="n">
        <v>6108</v>
      </c>
      <c r="C16" s="18">
        <f>(136.0/B16*100)</f>
        <v/>
      </c>
      <c r="D16" s="19" t="n">
        <v>5972</v>
      </c>
      <c r="E16" s="18" t="n">
        <v>516.18314579</v>
      </c>
      <c r="F16" s="20" t="n">
        <v>2.31149341</v>
      </c>
      <c r="G16" s="18" t="n">
        <v>506.4358128</v>
      </c>
      <c r="H16" s="20" t="n">
        <v>3.12128421</v>
      </c>
      <c r="I16" s="18" t="n">
        <v>485.69489261</v>
      </c>
      <c r="J16" s="20" t="n">
        <v>4.39163615</v>
      </c>
      <c r="K16" s="18" t="n">
        <v>470.69592899</v>
      </c>
      <c r="L16" s="20" t="n">
        <v>7.32559452</v>
      </c>
      <c r="M16" s="18" t="n">
        <v>392.25010125</v>
      </c>
      <c r="N16" s="20" t="n">
        <v>6.28627534</v>
      </c>
      <c r="O16" s="18" t="s">
        <v>481</v>
      </c>
      <c r="P16" s="20" t="s">
        <v>481</v>
      </c>
      <c r="Q16" s="18" t="s">
        <v>481</v>
      </c>
      <c r="R16" s="20" t="s">
        <v>481</v>
      </c>
      <c r="S16" s="18" t="s">
        <v>481</v>
      </c>
      <c r="T16" s="20" t="s">
        <v>481</v>
      </c>
      <c r="U16" s="18" t="n">
        <v>419.65262702</v>
      </c>
      <c r="V16" s="20" t="n">
        <v>8.207341059999999</v>
      </c>
    </row>
    <row r="17" spans="1:22">
      <c r="A17" s="15" t="s">
        <v>492</v>
      </c>
      <c r="B17" s="17" t="n">
        <v>6504</v>
      </c>
      <c r="C17" s="18">
        <f>(1665.0/B17*100)</f>
        <v/>
      </c>
      <c r="D17" s="19" t="n">
        <v>4839</v>
      </c>
      <c r="E17" s="18" t="n">
        <v>527.64486758</v>
      </c>
      <c r="F17" s="20" t="n">
        <v>2.81184282</v>
      </c>
      <c r="G17" s="18" t="n">
        <v>518.1477766</v>
      </c>
      <c r="H17" s="20" t="n">
        <v>4.00573329</v>
      </c>
      <c r="I17" s="18" t="n">
        <v>510.56437305</v>
      </c>
      <c r="J17" s="20" t="n">
        <v>7.08906117</v>
      </c>
      <c r="K17" s="18" t="n">
        <v>478.36186117</v>
      </c>
      <c r="L17" s="20" t="n">
        <v>10.04368624</v>
      </c>
      <c r="M17" s="18" t="n">
        <v>437.56462066</v>
      </c>
      <c r="N17" s="20" t="n">
        <v>9.030836430000001</v>
      </c>
      <c r="O17" s="18" t="s">
        <v>481</v>
      </c>
      <c r="P17" s="20" t="s">
        <v>481</v>
      </c>
      <c r="Q17" s="18" t="n">
        <v>362.96139732</v>
      </c>
      <c r="R17" s="20" t="n">
        <v>12.64520278</v>
      </c>
      <c r="S17" s="18" t="s">
        <v>481</v>
      </c>
      <c r="T17" s="20" t="s">
        <v>481</v>
      </c>
      <c r="U17" s="18" t="n">
        <v>469.30301162</v>
      </c>
      <c r="V17" s="20" t="n">
        <v>6.32045323</v>
      </c>
    </row>
    <row r="18" spans="1:22">
      <c r="A18" s="15" t="s">
        <v>493</v>
      </c>
      <c r="B18" s="17" t="n">
        <v>5532</v>
      </c>
      <c r="C18" s="18">
        <f>(31.0/B18*100)</f>
        <v/>
      </c>
      <c r="D18" s="19" t="n">
        <v>5501</v>
      </c>
      <c r="E18" s="18" t="n">
        <v>476.77342041</v>
      </c>
      <c r="F18" s="20" t="n">
        <v>3.59964953</v>
      </c>
      <c r="G18" s="18" t="n">
        <v>448.08489225</v>
      </c>
      <c r="H18" s="20" t="n">
        <v>4.50166446</v>
      </c>
      <c r="I18" s="18" t="n">
        <v>444.14356749</v>
      </c>
      <c r="J18" s="20" t="n">
        <v>4.6016481</v>
      </c>
      <c r="K18" s="18" t="n">
        <v>446.23906134</v>
      </c>
      <c r="L18" s="20" t="n">
        <v>6.12568111</v>
      </c>
      <c r="M18" s="18" t="n">
        <v>391.0034032</v>
      </c>
      <c r="N18" s="20" t="n">
        <v>9.97945679</v>
      </c>
      <c r="O18" s="18" t="s">
        <v>481</v>
      </c>
      <c r="P18" s="20" t="s">
        <v>481</v>
      </c>
      <c r="Q18" s="18" t="s">
        <v>481</v>
      </c>
      <c r="R18" s="20" t="s">
        <v>481</v>
      </c>
      <c r="S18" s="18" t="s">
        <v>481</v>
      </c>
      <c r="T18" s="20" t="s">
        <v>481</v>
      </c>
      <c r="U18" s="18" t="n">
        <v>388.90384673</v>
      </c>
      <c r="V18" s="20" t="n">
        <v>10.81005514</v>
      </c>
    </row>
    <row r="19" spans="1:22">
      <c r="A19" s="15" t="s">
        <v>494</v>
      </c>
      <c r="B19" s="17" t="n">
        <v>5658</v>
      </c>
      <c r="C19" s="18">
        <f>(262.0/B19*100)</f>
        <v/>
      </c>
      <c r="D19" s="19" t="n">
        <v>5396</v>
      </c>
      <c r="E19" s="18" t="n">
        <v>510.84167266</v>
      </c>
      <c r="F19" s="20" t="n">
        <v>3.47421503</v>
      </c>
      <c r="G19" s="18" t="n">
        <v>469.49686268</v>
      </c>
      <c r="H19" s="20" t="n">
        <v>3.76854009</v>
      </c>
      <c r="I19" s="18" t="n">
        <v>467.32399807</v>
      </c>
      <c r="J19" s="20" t="n">
        <v>4.44536391</v>
      </c>
      <c r="K19" s="18" t="n">
        <v>458.69089642</v>
      </c>
      <c r="L19" s="20" t="n">
        <v>9.854301080000001</v>
      </c>
      <c r="M19" s="18" t="n">
        <v>469.44549655</v>
      </c>
      <c r="N19" s="20" t="n">
        <v>7.71795137</v>
      </c>
      <c r="O19" s="18" t="s">
        <v>481</v>
      </c>
      <c r="P19" s="20" t="s">
        <v>481</v>
      </c>
      <c r="Q19" s="18" t="s">
        <v>481</v>
      </c>
      <c r="R19" s="20" t="s">
        <v>481</v>
      </c>
      <c r="S19" s="18" t="s">
        <v>481</v>
      </c>
      <c r="T19" s="20" t="s">
        <v>481</v>
      </c>
      <c r="U19" s="18" t="n">
        <v>413.19011332</v>
      </c>
      <c r="V19" s="20" t="n">
        <v>8.955161759999999</v>
      </c>
    </row>
    <row r="20" spans="1:22">
      <c r="A20" s="15" t="s">
        <v>495</v>
      </c>
      <c r="B20" s="17" t="n">
        <v>3371</v>
      </c>
      <c r="C20" s="18">
        <f>(75.0/B20*100)</f>
        <v/>
      </c>
      <c r="D20" s="19" t="n">
        <v>3296</v>
      </c>
      <c r="E20" s="18" t="n">
        <v>506.79860641</v>
      </c>
      <c r="F20" s="20" t="n">
        <v>2.81299962</v>
      </c>
      <c r="G20" s="18" t="n">
        <v>480.95517047</v>
      </c>
      <c r="H20" s="20" t="n">
        <v>3.84915762</v>
      </c>
      <c r="I20" s="18" t="n">
        <v>468.40640381</v>
      </c>
      <c r="J20" s="20" t="n">
        <v>5.58911468</v>
      </c>
      <c r="K20" s="18" t="n">
        <v>465.99190698</v>
      </c>
      <c r="L20" s="20" t="n">
        <v>10.58482365</v>
      </c>
      <c r="M20" s="18" t="n">
        <v>438.43210807</v>
      </c>
      <c r="N20" s="20" t="n">
        <v>7.17346823</v>
      </c>
      <c r="O20" s="18" t="s">
        <v>481</v>
      </c>
      <c r="P20" s="20" t="s">
        <v>481</v>
      </c>
      <c r="Q20" s="18" t="s">
        <v>481</v>
      </c>
      <c r="R20" s="20" t="s">
        <v>481</v>
      </c>
      <c r="S20" s="18" t="s">
        <v>481</v>
      </c>
      <c r="T20" s="20" t="s">
        <v>481</v>
      </c>
      <c r="U20" s="18" t="n">
        <v>444.65368712</v>
      </c>
      <c r="V20" s="20" t="n">
        <v>14.93311876</v>
      </c>
    </row>
    <row r="21" spans="1:22">
      <c r="A21" s="15" t="s">
        <v>496</v>
      </c>
      <c r="B21" s="17" t="n">
        <v>5741</v>
      </c>
      <c r="C21" s="18">
        <f>(53.0/B21*100)</f>
        <v/>
      </c>
      <c r="D21" s="19" t="n">
        <v>5688</v>
      </c>
      <c r="E21" s="18" t="n">
        <v>516.76146854</v>
      </c>
      <c r="F21" s="20" t="n">
        <v>2.66714164</v>
      </c>
      <c r="G21" s="18" t="n">
        <v>510.87795715</v>
      </c>
      <c r="H21" s="20" t="n">
        <v>2.36181562</v>
      </c>
      <c r="I21" s="18" t="n">
        <v>501.72505326</v>
      </c>
      <c r="J21" s="20" t="n">
        <v>3.76866791</v>
      </c>
      <c r="K21" s="18" t="n">
        <v>484.11551006</v>
      </c>
      <c r="L21" s="20" t="n">
        <v>7.81409359</v>
      </c>
      <c r="M21" s="18" t="n">
        <v>453.31234764</v>
      </c>
      <c r="N21" s="20" t="n">
        <v>6.2921512</v>
      </c>
      <c r="O21" s="18" t="s">
        <v>481</v>
      </c>
      <c r="P21" s="20" t="s">
        <v>481</v>
      </c>
      <c r="Q21" s="18" t="s">
        <v>481</v>
      </c>
      <c r="R21" s="20" t="s">
        <v>481</v>
      </c>
      <c r="S21" s="18" t="s">
        <v>481</v>
      </c>
      <c r="T21" s="20" t="s">
        <v>481</v>
      </c>
      <c r="U21" s="18" t="n">
        <v>444.14371266</v>
      </c>
      <c r="V21" s="20" t="n">
        <v>11.36642719</v>
      </c>
    </row>
    <row r="22" spans="1:22">
      <c r="A22" s="15" t="s">
        <v>497</v>
      </c>
      <c r="B22" s="17" t="n">
        <v>6598</v>
      </c>
      <c r="C22" s="18">
        <f>(36.0/B22*100)</f>
        <v/>
      </c>
      <c r="D22" s="19" t="n">
        <v>6562</v>
      </c>
      <c r="E22" s="18" t="n">
        <v>509.58470734</v>
      </c>
      <c r="F22" s="20" t="n">
        <v>4.71158047</v>
      </c>
      <c r="G22" s="18" t="n">
        <v>463.90530023</v>
      </c>
      <c r="H22" s="20" t="n">
        <v>4.78209367</v>
      </c>
      <c r="I22" s="18" t="n">
        <v>461.67253992</v>
      </c>
      <c r="J22" s="20" t="n">
        <v>4.85911588</v>
      </c>
      <c r="K22" s="18" t="n">
        <v>459.34285163</v>
      </c>
      <c r="L22" s="20" t="n">
        <v>6.85613226</v>
      </c>
      <c r="M22" s="18" t="n">
        <v>421.41018908</v>
      </c>
      <c r="N22" s="20" t="n">
        <v>15.0936442</v>
      </c>
      <c r="O22" s="18" t="s">
        <v>481</v>
      </c>
      <c r="P22" s="20" t="s">
        <v>481</v>
      </c>
      <c r="Q22" s="18" t="n">
        <v>465.3184081</v>
      </c>
      <c r="R22" s="20" t="n">
        <v>9.52311205</v>
      </c>
      <c r="S22" s="18" t="s">
        <v>481</v>
      </c>
      <c r="T22" s="20" t="s">
        <v>481</v>
      </c>
      <c r="U22" s="18" t="n">
        <v>385.90886047</v>
      </c>
      <c r="V22" s="20" t="n">
        <v>9.200687370000001</v>
      </c>
    </row>
    <row r="23" spans="1:22">
      <c r="A23" s="15" t="s">
        <v>498</v>
      </c>
      <c r="B23" s="17" t="n">
        <v>11583</v>
      </c>
      <c r="C23" s="18">
        <f>(251.0/B23*100)</f>
        <v/>
      </c>
      <c r="D23" s="19" t="n">
        <v>11332</v>
      </c>
      <c r="E23" s="18" t="n">
        <v>512.12581094</v>
      </c>
      <c r="F23" s="20" t="n">
        <v>3.66565521</v>
      </c>
      <c r="G23" s="18" t="n">
        <v>484.17218501</v>
      </c>
      <c r="H23" s="20" t="n">
        <v>3.31734753</v>
      </c>
      <c r="I23" s="18" t="n">
        <v>484.08654151</v>
      </c>
      <c r="J23" s="20" t="n">
        <v>5.23857674</v>
      </c>
      <c r="K23" s="18" t="n">
        <v>459.9447504</v>
      </c>
      <c r="L23" s="20" t="n">
        <v>8.719572700000001</v>
      </c>
      <c r="M23" s="18" t="n">
        <v>456.42298295</v>
      </c>
      <c r="N23" s="20" t="n">
        <v>6.22776086</v>
      </c>
      <c r="O23" s="18" t="s">
        <v>481</v>
      </c>
      <c r="P23" s="20" t="s">
        <v>481</v>
      </c>
      <c r="Q23" s="18" t="s">
        <v>481</v>
      </c>
      <c r="R23" s="20" t="s">
        <v>481</v>
      </c>
      <c r="S23" s="18" t="s">
        <v>481</v>
      </c>
      <c r="T23" s="20" t="s">
        <v>481</v>
      </c>
      <c r="U23" s="18" t="n">
        <v>436.2182491</v>
      </c>
      <c r="V23" s="20" t="n">
        <v>8.834542040000001</v>
      </c>
    </row>
    <row r="24" spans="1:22">
      <c r="A24" s="15" t="s">
        <v>499</v>
      </c>
      <c r="B24" s="17" t="n">
        <v>6647</v>
      </c>
      <c r="C24" s="18">
        <f>(8.0/B24*100)</f>
        <v/>
      </c>
      <c r="D24" s="19" t="n">
        <v>6639</v>
      </c>
      <c r="E24" s="18" t="n">
        <v>541.80094839</v>
      </c>
      <c r="F24" s="20" t="n">
        <v>3.23385004</v>
      </c>
      <c r="G24" s="18" t="n">
        <v>526.80080399</v>
      </c>
      <c r="H24" s="20" t="n">
        <v>4.70817068</v>
      </c>
      <c r="I24" s="18" t="n">
        <v>512.5489760200001</v>
      </c>
      <c r="J24" s="20" t="n">
        <v>5.68128365</v>
      </c>
      <c r="K24" s="18" t="n">
        <v>496.95530156</v>
      </c>
      <c r="L24" s="20" t="n">
        <v>8.46038311</v>
      </c>
      <c r="M24" s="18" t="n">
        <v>484.53808905</v>
      </c>
      <c r="N24" s="20" t="n">
        <v>15.38063095</v>
      </c>
      <c r="O24" s="18" t="s">
        <v>481</v>
      </c>
      <c r="P24" s="20" t="s">
        <v>481</v>
      </c>
      <c r="Q24" s="18" t="s">
        <v>481</v>
      </c>
      <c r="R24" s="20" t="s">
        <v>481</v>
      </c>
      <c r="S24" s="18" t="s">
        <v>481</v>
      </c>
      <c r="T24" s="20" t="s">
        <v>481</v>
      </c>
      <c r="U24" s="18" t="n">
        <v>445.23744171</v>
      </c>
      <c r="V24" s="20" t="n">
        <v>13.79744357</v>
      </c>
    </row>
    <row r="25" spans="1:22">
      <c r="A25" s="15" t="s">
        <v>500</v>
      </c>
      <c r="B25" s="17" t="n">
        <v>5581</v>
      </c>
      <c r="C25" s="18">
        <f>(25.0/B25*100)</f>
        <v/>
      </c>
      <c r="D25" s="19" t="n">
        <v>5556</v>
      </c>
      <c r="E25" s="18" t="n">
        <v>547.76589089</v>
      </c>
      <c r="F25" s="20" t="n">
        <v>3.29820431</v>
      </c>
      <c r="G25" s="18" t="n">
        <v>515.40090959</v>
      </c>
      <c r="H25" s="20" t="n">
        <v>4.80462673</v>
      </c>
      <c r="I25" s="18" t="n">
        <v>495.70463391</v>
      </c>
      <c r="J25" s="20" t="n">
        <v>6.46472009</v>
      </c>
      <c r="K25" s="18" t="n">
        <v>515.75185523</v>
      </c>
      <c r="L25" s="20" t="n">
        <v>8.63588435</v>
      </c>
      <c r="M25" s="18" t="n">
        <v>433.74903496</v>
      </c>
      <c r="N25" s="20" t="n">
        <v>6.33413158</v>
      </c>
      <c r="O25" s="18" t="s">
        <v>481</v>
      </c>
      <c r="P25" s="20" t="s">
        <v>481</v>
      </c>
      <c r="Q25" s="18" t="s">
        <v>481</v>
      </c>
      <c r="R25" s="20" t="s">
        <v>481</v>
      </c>
      <c r="S25" s="18" t="s">
        <v>481</v>
      </c>
      <c r="T25" s="20" t="s">
        <v>481</v>
      </c>
      <c r="U25" s="18" t="n">
        <v>506.82117487</v>
      </c>
      <c r="V25" s="20" t="n">
        <v>24.56426164</v>
      </c>
    </row>
    <row r="26" spans="1:22">
      <c r="A26" s="15" t="s">
        <v>501</v>
      </c>
      <c r="B26" s="17" t="n">
        <v>4869</v>
      </c>
      <c r="C26" s="18">
        <f>(62.0/B26*100)</f>
        <v/>
      </c>
      <c r="D26" s="19" t="n">
        <v>4807</v>
      </c>
      <c r="E26" s="18" t="n">
        <v>497.87785022</v>
      </c>
      <c r="F26" s="20" t="n">
        <v>3.08015257</v>
      </c>
      <c r="G26" s="18" t="n">
        <v>480.03954666</v>
      </c>
      <c r="H26" s="20" t="n">
        <v>2.59412677</v>
      </c>
      <c r="I26" s="18" t="n">
        <v>480.27096891</v>
      </c>
      <c r="J26" s="20" t="n">
        <v>3.10283704</v>
      </c>
      <c r="K26" s="18" t="n">
        <v>485.26495282</v>
      </c>
      <c r="L26" s="20" t="n">
        <v>5.3999254</v>
      </c>
      <c r="M26" s="18" t="n">
        <v>454.2412473</v>
      </c>
      <c r="N26" s="20" t="n">
        <v>7.54007811</v>
      </c>
      <c r="O26" s="18" t="s">
        <v>481</v>
      </c>
      <c r="P26" s="20" t="s">
        <v>481</v>
      </c>
      <c r="Q26" s="18" t="s">
        <v>481</v>
      </c>
      <c r="R26" s="20" t="s">
        <v>481</v>
      </c>
      <c r="S26" s="18" t="s">
        <v>481</v>
      </c>
      <c r="T26" s="20" t="s">
        <v>481</v>
      </c>
      <c r="U26" s="18" t="n">
        <v>424.02896652</v>
      </c>
      <c r="V26" s="20" t="n">
        <v>11.20466944</v>
      </c>
    </row>
    <row r="27" spans="1:22">
      <c r="A27" s="15" t="s">
        <v>502</v>
      </c>
      <c r="B27" s="17" t="n">
        <v>5299</v>
      </c>
      <c r="C27" s="18">
        <f>(87.0/B27*100)</f>
        <v/>
      </c>
      <c r="D27" s="19" t="n">
        <v>5212</v>
      </c>
      <c r="E27" s="18" t="n">
        <v>513.48011682</v>
      </c>
      <c r="F27" s="20" t="n">
        <v>2.08002209</v>
      </c>
      <c r="G27" s="18" t="n">
        <v>491.30422396</v>
      </c>
      <c r="H27" s="20" t="n">
        <v>3.02749816</v>
      </c>
      <c r="I27" s="18" t="n">
        <v>478.11603536</v>
      </c>
      <c r="J27" s="20" t="n">
        <v>4.51114061</v>
      </c>
      <c r="K27" s="18" t="n">
        <v>452.35280291</v>
      </c>
      <c r="L27" s="20" t="n">
        <v>6.10702853</v>
      </c>
      <c r="M27" s="18" t="n">
        <v>423.78790135</v>
      </c>
      <c r="N27" s="20" t="n">
        <v>3.98999594</v>
      </c>
      <c r="O27" s="18" t="s">
        <v>481</v>
      </c>
      <c r="P27" s="20" t="s">
        <v>481</v>
      </c>
      <c r="Q27" s="18" t="s">
        <v>481</v>
      </c>
      <c r="R27" s="20" t="s">
        <v>481</v>
      </c>
      <c r="S27" s="18" t="s">
        <v>481</v>
      </c>
      <c r="T27" s="20" t="s">
        <v>481</v>
      </c>
      <c r="U27" s="18" t="n">
        <v>418.69338215</v>
      </c>
      <c r="V27" s="20" t="n">
        <v>6.9416325</v>
      </c>
    </row>
    <row r="28" spans="1:22">
      <c r="A28" s="15" t="s">
        <v>503</v>
      </c>
      <c r="B28" s="17" t="n">
        <v>7568</v>
      </c>
      <c r="C28" s="18">
        <f>(288.0/B28*100)</f>
        <v/>
      </c>
      <c r="D28" s="19" t="n">
        <v>7280</v>
      </c>
      <c r="E28" s="18" t="n">
        <v>427.96840248</v>
      </c>
      <c r="F28" s="20" t="n">
        <v>3.12201798</v>
      </c>
      <c r="G28" s="18" t="n">
        <v>405.93798863</v>
      </c>
      <c r="H28" s="20" t="n">
        <v>3.2454602</v>
      </c>
      <c r="I28" s="18" t="n">
        <v>407.97839371</v>
      </c>
      <c r="J28" s="20" t="n">
        <v>2.91947459</v>
      </c>
      <c r="K28" s="18" t="n">
        <v>400.06780208</v>
      </c>
      <c r="L28" s="20" t="n">
        <v>5.52749507</v>
      </c>
      <c r="M28" s="18" t="n">
        <v>404.13273028</v>
      </c>
      <c r="N28" s="20" t="n">
        <v>12.41326105</v>
      </c>
      <c r="O28" s="18" t="s">
        <v>481</v>
      </c>
      <c r="P28" s="20" t="s">
        <v>481</v>
      </c>
      <c r="Q28" s="18" t="s">
        <v>481</v>
      </c>
      <c r="R28" s="20" t="s">
        <v>481</v>
      </c>
      <c r="S28" s="18" t="s">
        <v>481</v>
      </c>
      <c r="T28" s="20" t="s">
        <v>481</v>
      </c>
      <c r="U28" s="18" t="n">
        <v>366.33247413</v>
      </c>
      <c r="V28" s="20" t="n">
        <v>8.309713260000001</v>
      </c>
    </row>
    <row r="29" spans="1:22">
      <c r="A29" s="15" t="s">
        <v>504</v>
      </c>
      <c r="B29" s="17" t="n">
        <v>5385</v>
      </c>
      <c r="C29" s="18">
        <f>(30.0/B29*100)</f>
        <v/>
      </c>
      <c r="D29" s="19" t="n">
        <v>5355</v>
      </c>
      <c r="E29" s="18" t="n">
        <v>535.29548231</v>
      </c>
      <c r="F29" s="20" t="n">
        <v>2.92210223</v>
      </c>
      <c r="G29" s="18" t="n">
        <v>517.69463289</v>
      </c>
      <c r="H29" s="20" t="n">
        <v>3.14317074</v>
      </c>
      <c r="I29" s="18" t="n">
        <v>510.80355614</v>
      </c>
      <c r="J29" s="20" t="n">
        <v>4.84982168</v>
      </c>
      <c r="K29" s="18" t="n">
        <v>479.14186577</v>
      </c>
      <c r="L29" s="20" t="n">
        <v>9.687520299999999</v>
      </c>
      <c r="M29" s="18" t="n">
        <v>510.11281269</v>
      </c>
      <c r="N29" s="20" t="n">
        <v>4.5702483</v>
      </c>
      <c r="O29" s="18" t="s">
        <v>481</v>
      </c>
      <c r="P29" s="20" t="s">
        <v>481</v>
      </c>
      <c r="Q29" s="18" t="n">
        <v>335.3902018</v>
      </c>
      <c r="R29" s="20" t="n">
        <v>12.1685767</v>
      </c>
      <c r="S29" s="18" t="s">
        <v>481</v>
      </c>
      <c r="T29" s="20" t="s">
        <v>481</v>
      </c>
      <c r="U29" s="18" t="n">
        <v>438.55919748</v>
      </c>
      <c r="V29" s="20" t="n">
        <v>8.960980360000001</v>
      </c>
    </row>
    <row r="30" spans="1:22">
      <c r="A30" s="15" t="s">
        <v>505</v>
      </c>
      <c r="B30" s="17" t="n">
        <v>4520</v>
      </c>
      <c r="C30" s="18">
        <f>(174.0/B30*100)</f>
        <v/>
      </c>
      <c r="D30" s="19" t="n">
        <v>4346</v>
      </c>
      <c r="E30" s="18" t="n">
        <v>524.25437479</v>
      </c>
      <c r="F30" s="20" t="n">
        <v>3.2387442</v>
      </c>
      <c r="G30" s="18" t="n">
        <v>505.71033886</v>
      </c>
      <c r="H30" s="20" t="n">
        <v>3.15554852</v>
      </c>
      <c r="I30" s="18" t="n">
        <v>499.17018588</v>
      </c>
      <c r="J30" s="20" t="n">
        <v>3.65308871</v>
      </c>
      <c r="K30" s="18" t="n">
        <v>479.90020574</v>
      </c>
      <c r="L30" s="20" t="n">
        <v>5.44305079</v>
      </c>
      <c r="M30" s="18" t="n">
        <v>422.17925588</v>
      </c>
      <c r="N30" s="20" t="n">
        <v>5.81826465</v>
      </c>
      <c r="O30" s="18" t="s">
        <v>481</v>
      </c>
      <c r="P30" s="20" t="s">
        <v>481</v>
      </c>
      <c r="Q30" s="18" t="s">
        <v>481</v>
      </c>
      <c r="R30" s="20" t="s">
        <v>481</v>
      </c>
      <c r="S30" s="18" t="s">
        <v>481</v>
      </c>
      <c r="T30" s="20" t="s">
        <v>481</v>
      </c>
      <c r="U30" s="18" t="n">
        <v>432.12665575</v>
      </c>
      <c r="V30" s="20" t="n">
        <v>10.4727282</v>
      </c>
    </row>
    <row r="31" spans="1:22">
      <c r="A31" s="15" t="s">
        <v>506</v>
      </c>
      <c r="B31" s="17" t="n">
        <v>5456</v>
      </c>
      <c r="C31" s="18">
        <f>(139.0/B31*100)</f>
        <v/>
      </c>
      <c r="D31" s="19" t="n">
        <v>5317</v>
      </c>
      <c r="E31" s="18" t="n">
        <v>513.55413101</v>
      </c>
      <c r="F31" s="20" t="n">
        <v>2.65084127</v>
      </c>
      <c r="G31" s="18" t="n">
        <v>504.58486249</v>
      </c>
      <c r="H31" s="20" t="n">
        <v>3.1340781</v>
      </c>
      <c r="I31" s="18" t="n">
        <v>502.13402243</v>
      </c>
      <c r="J31" s="20" t="n">
        <v>4.1871909</v>
      </c>
      <c r="K31" s="18" t="n">
        <v>486.0869155</v>
      </c>
      <c r="L31" s="20" t="n">
        <v>7.06925383</v>
      </c>
      <c r="M31" s="18" t="s">
        <v>481</v>
      </c>
      <c r="N31" s="20" t="s">
        <v>481</v>
      </c>
      <c r="O31" s="18" t="s">
        <v>481</v>
      </c>
      <c r="P31" s="20" t="s">
        <v>481</v>
      </c>
      <c r="Q31" s="18" t="s">
        <v>481</v>
      </c>
      <c r="R31" s="20" t="s">
        <v>481</v>
      </c>
      <c r="S31" s="18" t="s">
        <v>481</v>
      </c>
      <c r="T31" s="20" t="s">
        <v>481</v>
      </c>
      <c r="U31" s="18" t="n">
        <v>427.47567926</v>
      </c>
      <c r="V31" s="20" t="n">
        <v>7.08571284</v>
      </c>
    </row>
    <row r="32" spans="1:22">
      <c r="A32" s="15" t="s">
        <v>507</v>
      </c>
      <c r="B32" s="17" t="n">
        <v>4478</v>
      </c>
      <c r="C32" s="18">
        <f>(6.0/B32*100)</f>
        <v/>
      </c>
      <c r="D32" s="19" t="n">
        <v>4472</v>
      </c>
      <c r="E32" s="18" t="n">
        <v>518.94144816</v>
      </c>
      <c r="F32" s="20" t="n">
        <v>3.22061637</v>
      </c>
      <c r="G32" s="18" t="n">
        <v>496.90745476</v>
      </c>
      <c r="H32" s="20" t="n">
        <v>3.14532895</v>
      </c>
      <c r="I32" s="18" t="n">
        <v>505.85605688</v>
      </c>
      <c r="J32" s="20" t="n">
        <v>3.58094853</v>
      </c>
      <c r="K32" s="18" t="n">
        <v>505.09455618</v>
      </c>
      <c r="L32" s="20" t="n">
        <v>6.87856052</v>
      </c>
      <c r="M32" s="18" t="n">
        <v>411.26327339</v>
      </c>
      <c r="N32" s="20" t="n">
        <v>12.39222594</v>
      </c>
      <c r="O32" s="18" t="s">
        <v>481</v>
      </c>
      <c r="P32" s="20" t="s">
        <v>481</v>
      </c>
      <c r="Q32" s="18" t="s">
        <v>481</v>
      </c>
      <c r="R32" s="20" t="s">
        <v>481</v>
      </c>
      <c r="S32" s="18" t="s">
        <v>481</v>
      </c>
      <c r="T32" s="20" t="s">
        <v>481</v>
      </c>
      <c r="U32" s="18" t="n">
        <v>458.81796984</v>
      </c>
      <c r="V32" s="20" t="n">
        <v>16.10939354</v>
      </c>
    </row>
    <row r="33" spans="1:22">
      <c r="A33" s="15" t="s">
        <v>508</v>
      </c>
      <c r="B33" s="17" t="n">
        <v>7325</v>
      </c>
      <c r="C33" s="18">
        <f>(78.0/B33*100)</f>
        <v/>
      </c>
      <c r="D33" s="19" t="n">
        <v>7247</v>
      </c>
      <c r="E33" s="18" t="n">
        <v>516.1745537199999</v>
      </c>
      <c r="F33" s="20" t="n">
        <v>4.09400878</v>
      </c>
      <c r="G33" s="18" t="n">
        <v>495.89171726</v>
      </c>
      <c r="H33" s="20" t="n">
        <v>4.0601692</v>
      </c>
      <c r="I33" s="18" t="n">
        <v>469.19257118</v>
      </c>
      <c r="J33" s="20" t="n">
        <v>4.57775071</v>
      </c>
      <c r="K33" s="18" t="n">
        <v>451.52263319</v>
      </c>
      <c r="L33" s="20" t="n">
        <v>8.46712617</v>
      </c>
      <c r="M33" s="18" t="n">
        <v>489.45728579</v>
      </c>
      <c r="N33" s="20" t="n">
        <v>3.51800922</v>
      </c>
      <c r="O33" s="18" t="s">
        <v>481</v>
      </c>
      <c r="P33" s="20" t="s">
        <v>481</v>
      </c>
      <c r="Q33" s="18" t="s">
        <v>481</v>
      </c>
      <c r="R33" s="20" t="s">
        <v>481</v>
      </c>
      <c r="S33" s="18" t="s">
        <v>481</v>
      </c>
      <c r="T33" s="20" t="s">
        <v>481</v>
      </c>
      <c r="U33" s="18" t="n">
        <v>439.79769009</v>
      </c>
      <c r="V33" s="20" t="n">
        <v>10.74719545</v>
      </c>
    </row>
    <row r="34" spans="1:22">
      <c r="A34" s="15" t="s">
        <v>509</v>
      </c>
      <c r="B34" s="17" t="n">
        <v>6350</v>
      </c>
      <c r="C34" s="18">
        <f>(81.0/B34*100)</f>
        <v/>
      </c>
      <c r="D34" s="19" t="n">
        <v>6269</v>
      </c>
      <c r="E34" s="18" t="n">
        <v>497.41218614</v>
      </c>
      <c r="F34" s="20" t="n">
        <v>3.37028873</v>
      </c>
      <c r="G34" s="18" t="n">
        <v>481.30482605</v>
      </c>
      <c r="H34" s="20" t="n">
        <v>3.16121328</v>
      </c>
      <c r="I34" s="18" t="n">
        <v>481.72154045</v>
      </c>
      <c r="J34" s="20" t="n">
        <v>4.14124974</v>
      </c>
      <c r="K34" s="18" t="n">
        <v>466.76352279</v>
      </c>
      <c r="L34" s="20" t="n">
        <v>7.60897473</v>
      </c>
      <c r="M34" s="18" t="n">
        <v>431.08701148</v>
      </c>
      <c r="N34" s="20" t="n">
        <v>12.51358448</v>
      </c>
      <c r="O34" s="18" t="s">
        <v>481</v>
      </c>
      <c r="P34" s="20" t="s">
        <v>481</v>
      </c>
      <c r="Q34" s="18" t="n">
        <v>336.51078337</v>
      </c>
      <c r="R34" s="20" t="n">
        <v>12.24828707</v>
      </c>
      <c r="S34" s="18" t="s">
        <v>481</v>
      </c>
      <c r="T34" s="20" t="s">
        <v>481</v>
      </c>
      <c r="U34" s="18" t="n">
        <v>401.41153561</v>
      </c>
      <c r="V34" s="20" t="n">
        <v>8.563609469999999</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509.91963209</v>
      </c>
      <c r="T35" s="20" t="n">
        <v>1.25633733</v>
      </c>
      <c r="U35" s="18" t="s">
        <v>481</v>
      </c>
      <c r="V35" s="20" t="s">
        <v>481</v>
      </c>
    </row>
    <row r="36" spans="1:22">
      <c r="A36" s="15" t="s">
        <v>511</v>
      </c>
      <c r="B36" s="17" t="n">
        <v>6736</v>
      </c>
      <c r="C36" s="18">
        <f>(60.0/B36*100)</f>
        <v/>
      </c>
      <c r="D36" s="19" t="n">
        <v>6676</v>
      </c>
      <c r="E36" s="18" t="n">
        <v>506.47873424</v>
      </c>
      <c r="F36" s="20" t="n">
        <v>2.84260257</v>
      </c>
      <c r="G36" s="18" t="n">
        <v>486.22377447</v>
      </c>
      <c r="H36" s="20" t="n">
        <v>3.43920645</v>
      </c>
      <c r="I36" s="18" t="n">
        <v>480.83385263</v>
      </c>
      <c r="J36" s="20" t="n">
        <v>3.46136647</v>
      </c>
      <c r="K36" s="18" t="n">
        <v>463.96078644</v>
      </c>
      <c r="L36" s="20" t="n">
        <v>5.84844537</v>
      </c>
      <c r="M36" s="18" t="n">
        <v>467.60582163</v>
      </c>
      <c r="N36" s="20" t="n">
        <v>3.41039353</v>
      </c>
      <c r="O36" s="18" t="s">
        <v>481</v>
      </c>
      <c r="P36" s="20" t="s">
        <v>481</v>
      </c>
      <c r="Q36" s="18" t="s">
        <v>481</v>
      </c>
      <c r="R36" s="20" t="s">
        <v>481</v>
      </c>
      <c r="S36" s="18" t="s">
        <v>481</v>
      </c>
      <c r="T36" s="20" t="s">
        <v>481</v>
      </c>
      <c r="U36" s="18" t="n">
        <v>440.85331997</v>
      </c>
      <c r="V36" s="20" t="n">
        <v>8.028530569999999</v>
      </c>
    </row>
    <row r="37" spans="1:22">
      <c r="A37" s="15" t="s">
        <v>512</v>
      </c>
      <c r="B37" s="17" t="n">
        <v>5458</v>
      </c>
      <c r="C37" s="18">
        <f>(111.0/B37*100)</f>
        <v/>
      </c>
      <c r="D37" s="19" t="n">
        <v>5347</v>
      </c>
      <c r="E37" s="18" t="n">
        <v>512.21857775</v>
      </c>
      <c r="F37" s="20" t="n">
        <v>3.51051308</v>
      </c>
      <c r="G37" s="18" t="n">
        <v>508.30624027</v>
      </c>
      <c r="H37" s="20" t="n">
        <v>3.11758152</v>
      </c>
      <c r="I37" s="18" t="n">
        <v>478.08633762</v>
      </c>
      <c r="J37" s="20" t="n">
        <v>4.43770088</v>
      </c>
      <c r="K37" s="18" t="n">
        <v>473.72597748</v>
      </c>
      <c r="L37" s="20" t="n">
        <v>7.25469436</v>
      </c>
      <c r="M37" s="18" t="n">
        <v>398.61657436</v>
      </c>
      <c r="N37" s="20" t="n">
        <v>8.69317599</v>
      </c>
      <c r="O37" s="18" t="s">
        <v>481</v>
      </c>
      <c r="P37" s="20" t="s">
        <v>481</v>
      </c>
      <c r="Q37" s="18" t="s">
        <v>481</v>
      </c>
      <c r="R37" s="20" t="s">
        <v>481</v>
      </c>
      <c r="S37" s="18" t="s">
        <v>481</v>
      </c>
      <c r="T37" s="20" t="s">
        <v>481</v>
      </c>
      <c r="U37" s="18" t="n">
        <v>424.59962255</v>
      </c>
      <c r="V37" s="20" t="n">
        <v>8.36669637</v>
      </c>
    </row>
    <row r="38" spans="1:22">
      <c r="A38" s="15" t="s">
        <v>513</v>
      </c>
      <c r="B38" s="17" t="n">
        <v>5860</v>
      </c>
      <c r="C38" s="18">
        <f>(22.0/B38*100)</f>
        <v/>
      </c>
      <c r="D38" s="19" t="n">
        <v>5838</v>
      </c>
      <c r="E38" s="18" t="n">
        <v>546.54458893</v>
      </c>
      <c r="F38" s="20" t="n">
        <v>3.17643682</v>
      </c>
      <c r="G38" s="18" t="n">
        <v>519.55763115</v>
      </c>
      <c r="H38" s="20" t="n">
        <v>4.39723252</v>
      </c>
      <c r="I38" s="18" t="n">
        <v>497.84246516</v>
      </c>
      <c r="J38" s="20" t="n">
        <v>4.93041798</v>
      </c>
      <c r="K38" s="18" t="n">
        <v>492.97591555</v>
      </c>
      <c r="L38" s="20" t="n">
        <v>7.49315472</v>
      </c>
      <c r="M38" s="18" t="n">
        <v>484.7089518</v>
      </c>
      <c r="N38" s="20" t="n">
        <v>6.53951454</v>
      </c>
      <c r="O38" s="18" t="s">
        <v>481</v>
      </c>
      <c r="P38" s="20" t="s">
        <v>481</v>
      </c>
      <c r="Q38" s="18" t="s">
        <v>481</v>
      </c>
      <c r="R38" s="20" t="s">
        <v>481</v>
      </c>
      <c r="S38" s="18" t="s">
        <v>481</v>
      </c>
      <c r="T38" s="20" t="s">
        <v>481</v>
      </c>
      <c r="U38" s="18" t="n">
        <v>483.71952723</v>
      </c>
      <c r="V38" s="20" t="n">
        <v>7.10791567</v>
      </c>
    </row>
    <row r="39" spans="1:22">
      <c r="A39" s="15" t="s">
        <v>514</v>
      </c>
      <c r="B39" s="17" t="n">
        <v>5895</v>
      </c>
      <c r="C39" s="18">
        <f>(33.0/B39*100)</f>
        <v/>
      </c>
      <c r="D39" s="19" t="n">
        <v>5862</v>
      </c>
      <c r="E39" s="18" t="n">
        <v>437.80182911</v>
      </c>
      <c r="F39" s="20" t="n">
        <v>5.38031297</v>
      </c>
      <c r="G39" s="18" t="n">
        <v>420.03741582</v>
      </c>
      <c r="H39" s="20" t="n">
        <v>4.72204368</v>
      </c>
      <c r="I39" s="18" t="n">
        <v>428.03936933</v>
      </c>
      <c r="J39" s="20" t="n">
        <v>5.14472119</v>
      </c>
      <c r="K39" s="18" t="n">
        <v>420.98958549</v>
      </c>
      <c r="L39" s="20" t="n">
        <v>6.49443135</v>
      </c>
      <c r="M39" s="18" t="n">
        <v>387.11765216</v>
      </c>
      <c r="N39" s="20" t="n">
        <v>6.25137534</v>
      </c>
      <c r="O39" s="18" t="s">
        <v>481</v>
      </c>
      <c r="P39" s="20" t="s">
        <v>481</v>
      </c>
      <c r="Q39" s="18" t="s">
        <v>481</v>
      </c>
      <c r="R39" s="20" t="s">
        <v>481</v>
      </c>
      <c r="S39" s="18" t="s">
        <v>481</v>
      </c>
      <c r="T39" s="20" t="s">
        <v>481</v>
      </c>
      <c r="U39" s="18" t="n">
        <v>361.01786239</v>
      </c>
      <c r="V39" s="20" t="n">
        <v>11.06623036</v>
      </c>
    </row>
    <row r="40" spans="1:22">
      <c r="A40" s="15" t="s">
        <v>515</v>
      </c>
      <c r="B40" s="17" t="n">
        <v>14157</v>
      </c>
      <c r="C40" s="18">
        <f>(387.0/B40*100)</f>
        <v/>
      </c>
      <c r="D40" s="19" t="n">
        <v>13770</v>
      </c>
      <c r="E40" s="18" t="n">
        <v>503.61598259</v>
      </c>
      <c r="F40" s="20" t="n">
        <v>4.67738096</v>
      </c>
      <c r="G40" s="18" t="n">
        <v>502.38568078</v>
      </c>
      <c r="H40" s="20" t="n">
        <v>2.98130566</v>
      </c>
      <c r="I40" s="18" t="n">
        <v>500.24956787</v>
      </c>
      <c r="J40" s="20" t="n">
        <v>3.61377402</v>
      </c>
      <c r="K40" s="18" t="n">
        <v>471.72678707</v>
      </c>
      <c r="L40" s="20" t="n">
        <v>5.83637478</v>
      </c>
      <c r="M40" s="18" t="n">
        <v>414.04269234</v>
      </c>
      <c r="N40" s="20" t="n">
        <v>6.08916014</v>
      </c>
      <c r="O40" s="18" t="s">
        <v>481</v>
      </c>
      <c r="P40" s="20" t="s">
        <v>481</v>
      </c>
      <c r="Q40" s="18" t="s">
        <v>481</v>
      </c>
      <c r="R40" s="20" t="s">
        <v>481</v>
      </c>
      <c r="S40" s="18" t="s">
        <v>481</v>
      </c>
      <c r="T40" s="20" t="s">
        <v>481</v>
      </c>
      <c r="U40" s="18" t="n">
        <v>407.86356366</v>
      </c>
      <c r="V40" s="20" t="n">
        <v>7.66891536</v>
      </c>
    </row>
    <row r="41" spans="1:22">
      <c r="A41" s="15" t="s">
        <v>516</v>
      </c>
      <c r="B41" s="17" t="n">
        <v>5712</v>
      </c>
      <c r="C41" s="18">
        <f>(52.0/B41*100)</f>
        <v/>
      </c>
      <c r="D41" s="19" t="n">
        <v>5660</v>
      </c>
      <c r="E41" s="18" t="n">
        <v>496.8564578</v>
      </c>
      <c r="F41" s="20" t="n">
        <v>3.7975125</v>
      </c>
      <c r="G41" s="18" t="n">
        <v>472.71859533</v>
      </c>
      <c r="H41" s="20" t="n">
        <v>3.74178128</v>
      </c>
      <c r="I41" s="18" t="n">
        <v>468.13010002</v>
      </c>
      <c r="J41" s="20" t="n">
        <v>4.22456039</v>
      </c>
      <c r="K41" s="18" t="n">
        <v>453.95371099</v>
      </c>
      <c r="L41" s="20" t="n">
        <v>5.4179853</v>
      </c>
      <c r="M41" s="18" t="n">
        <v>431.51482993</v>
      </c>
      <c r="N41" s="20" t="n">
        <v>6.27770112</v>
      </c>
      <c r="O41" s="18" t="s">
        <v>481</v>
      </c>
      <c r="P41" s="20" t="s">
        <v>481</v>
      </c>
      <c r="Q41" s="18" t="n">
        <v>392.51815558</v>
      </c>
      <c r="R41" s="20" t="n">
        <v>16.89642718</v>
      </c>
      <c r="S41" s="18" t="s">
        <v>481</v>
      </c>
      <c r="T41" s="20" t="s">
        <v>481</v>
      </c>
      <c r="U41" s="18" t="n">
        <v>403.35789815</v>
      </c>
      <c r="V41" s="20" t="n">
        <v>10.59376086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368.54830056</v>
      </c>
      <c r="F45" s="20" t="n">
        <v>4.02199896</v>
      </c>
      <c r="G45" s="18" t="n">
        <v>360.87342834</v>
      </c>
      <c r="H45" s="20" t="n">
        <v>3.80047901</v>
      </c>
      <c r="I45" s="18" t="n">
        <v>357.63246478</v>
      </c>
      <c r="J45" s="20" t="n">
        <v>4.24478654</v>
      </c>
      <c r="K45" s="18" t="n">
        <v>349.78640067</v>
      </c>
      <c r="L45" s="20" t="n">
        <v>4.01711531</v>
      </c>
      <c r="M45" s="18" t="s">
        <v>481</v>
      </c>
      <c r="N45" s="20" t="s">
        <v>481</v>
      </c>
      <c r="O45" s="18" t="s">
        <v>481</v>
      </c>
      <c r="P45" s="20" t="s">
        <v>481</v>
      </c>
      <c r="Q45" s="18" t="n">
        <v>378.7009</v>
      </c>
      <c r="R45" s="20" t="n">
        <v>51.89756545</v>
      </c>
      <c r="S45" s="18" t="n">
        <v>335.87712562</v>
      </c>
      <c r="T45" s="20" t="n">
        <v>15.00931772</v>
      </c>
      <c r="U45" s="18" t="n">
        <v>333.37495779</v>
      </c>
      <c r="V45" s="20" t="n">
        <v>7.19662074</v>
      </c>
    </row>
    <row r="46" spans="1:22">
      <c r="A46" s="15" t="s">
        <v>521</v>
      </c>
      <c r="B46" s="17" t="n">
        <v>23141</v>
      </c>
      <c r="C46" s="18">
        <f>(2033.0/B46*100)</f>
        <v/>
      </c>
      <c r="D46" s="19" t="n">
        <v>21108</v>
      </c>
      <c r="E46" s="18" t="n">
        <v>390.07010902</v>
      </c>
      <c r="F46" s="20" t="n">
        <v>3.3349144</v>
      </c>
      <c r="G46" s="18" t="n">
        <v>399.76475727</v>
      </c>
      <c r="H46" s="20" t="n">
        <v>4.18641697</v>
      </c>
      <c r="I46" s="18" t="n">
        <v>405.69198299</v>
      </c>
      <c r="J46" s="20" t="n">
        <v>5.28383189</v>
      </c>
      <c r="K46" s="18" t="n">
        <v>396.61997888</v>
      </c>
      <c r="L46" s="20" t="n">
        <v>6.69060209</v>
      </c>
      <c r="M46" s="18" t="n">
        <v>337.5417534</v>
      </c>
      <c r="N46" s="20" t="n">
        <v>3.26574895</v>
      </c>
      <c r="O46" s="18" t="s">
        <v>481</v>
      </c>
      <c r="P46" s="20" t="s">
        <v>481</v>
      </c>
      <c r="Q46" s="18" t="s">
        <v>481</v>
      </c>
      <c r="R46" s="20" t="s">
        <v>481</v>
      </c>
      <c r="S46" s="18" t="s">
        <v>481</v>
      </c>
      <c r="T46" s="20" t="s">
        <v>481</v>
      </c>
      <c r="U46" s="18" t="n">
        <v>354.24142117</v>
      </c>
      <c r="V46" s="20" t="n">
        <v>3.63100604</v>
      </c>
    </row>
    <row r="47" spans="1:22">
      <c r="A47" s="15" t="s">
        <v>522</v>
      </c>
      <c r="B47" s="17" t="n">
        <v>5928</v>
      </c>
      <c r="C47" s="18">
        <f>(299.0/B47*100)</f>
        <v/>
      </c>
      <c r="D47" s="19" t="n">
        <v>5629</v>
      </c>
      <c r="E47" s="18" t="n">
        <v>480.44868189</v>
      </c>
      <c r="F47" s="20" t="n">
        <v>4.67869807</v>
      </c>
      <c r="G47" s="18" t="n">
        <v>450.77061484</v>
      </c>
      <c r="H47" s="20" t="n">
        <v>4.394826</v>
      </c>
      <c r="I47" s="18" t="n">
        <v>444.01088756</v>
      </c>
      <c r="J47" s="20" t="n">
        <v>4.98241084</v>
      </c>
      <c r="K47" s="18" t="n">
        <v>438.22692274</v>
      </c>
      <c r="L47" s="20" t="n">
        <v>5.58095909</v>
      </c>
      <c r="M47" s="18" t="n">
        <v>368.1951933</v>
      </c>
      <c r="N47" s="20" t="n">
        <v>6.312425</v>
      </c>
      <c r="O47" s="18" t="s">
        <v>481</v>
      </c>
      <c r="P47" s="20" t="s">
        <v>481</v>
      </c>
      <c r="Q47" s="18" t="s">
        <v>481</v>
      </c>
      <c r="R47" s="20" t="s">
        <v>481</v>
      </c>
      <c r="S47" s="18" t="s">
        <v>481</v>
      </c>
      <c r="T47" s="20" t="s">
        <v>481</v>
      </c>
      <c r="U47" s="18" t="n">
        <v>389.77888169</v>
      </c>
      <c r="V47" s="20" t="n">
        <v>7.05571331</v>
      </c>
    </row>
    <row r="48" spans="1:22">
      <c r="A48" s="15" t="s">
        <v>523</v>
      </c>
      <c r="B48" s="17" t="n">
        <v>9841</v>
      </c>
      <c r="C48" s="18">
        <f>(8.0/B48*100)</f>
        <v/>
      </c>
      <c r="D48" s="19" t="n">
        <v>9833</v>
      </c>
      <c r="E48" s="18" t="n">
        <v>557.38900081</v>
      </c>
      <c r="F48" s="20" t="n">
        <v>6.95970503</v>
      </c>
      <c r="G48" s="18" t="n">
        <v>524.49755194</v>
      </c>
      <c r="H48" s="20" t="n">
        <v>4.53701697</v>
      </c>
      <c r="I48" s="18" t="n">
        <v>534.8155298</v>
      </c>
      <c r="J48" s="20" t="n">
        <v>5.96274527</v>
      </c>
      <c r="K48" s="18" t="n">
        <v>523.80176795</v>
      </c>
      <c r="L48" s="20" t="n">
        <v>8.07465921</v>
      </c>
      <c r="M48" s="18" t="n">
        <v>484.09279329</v>
      </c>
      <c r="N48" s="20" t="n">
        <v>7.99371132</v>
      </c>
      <c r="O48" s="18" t="s">
        <v>481</v>
      </c>
      <c r="P48" s="20" t="s">
        <v>481</v>
      </c>
      <c r="Q48" s="18" t="s">
        <v>481</v>
      </c>
      <c r="R48" s="20" t="s">
        <v>481</v>
      </c>
      <c r="S48" s="18" t="s">
        <v>481</v>
      </c>
      <c r="T48" s="20" t="s">
        <v>481</v>
      </c>
      <c r="U48" s="18" t="n">
        <v>430.90594359</v>
      </c>
      <c r="V48" s="20" t="n">
        <v>21.57958678</v>
      </c>
    </row>
    <row r="49" spans="1:22">
      <c r="A49" s="15" t="s">
        <v>524</v>
      </c>
      <c r="B49" s="17" t="n">
        <v>6349</v>
      </c>
      <c r="C49" s="18">
        <f>(56.0/B49*100)</f>
        <v/>
      </c>
      <c r="D49" s="19" t="n">
        <v>6293</v>
      </c>
      <c r="E49" s="18" t="n">
        <v>417.92327963</v>
      </c>
      <c r="F49" s="20" t="n">
        <v>3.64407066</v>
      </c>
      <c r="G49" s="18" t="n">
        <v>408.66390038</v>
      </c>
      <c r="H49" s="20" t="n">
        <v>3.49958786</v>
      </c>
      <c r="I49" s="18" t="n">
        <v>412.0365071</v>
      </c>
      <c r="J49" s="20" t="n">
        <v>4.94201373</v>
      </c>
      <c r="K49" s="18" t="n">
        <v>398.32692348</v>
      </c>
      <c r="L49" s="20" t="n">
        <v>6.2805684</v>
      </c>
      <c r="M49" s="18" t="s">
        <v>481</v>
      </c>
      <c r="N49" s="20" t="s">
        <v>481</v>
      </c>
      <c r="O49" s="18" t="s">
        <v>481</v>
      </c>
      <c r="P49" s="20" t="s">
        <v>481</v>
      </c>
      <c r="Q49" s="18" t="s">
        <v>481</v>
      </c>
      <c r="R49" s="20" t="s">
        <v>481</v>
      </c>
      <c r="S49" s="18" t="n">
        <v>339.14359318</v>
      </c>
      <c r="T49" s="20" t="n">
        <v>54.40769406</v>
      </c>
      <c r="U49" s="18" t="n">
        <v>361.83492502</v>
      </c>
      <c r="V49" s="20" t="n">
        <v>8.333696460000001</v>
      </c>
    </row>
    <row r="50" spans="1:22">
      <c r="A50" s="15" t="s">
        <v>525</v>
      </c>
      <c r="B50" s="17" t="n">
        <v>11795</v>
      </c>
      <c r="C50" s="18">
        <f>(311.0/B50*100)</f>
        <v/>
      </c>
      <c r="D50" s="19" t="n">
        <v>11484</v>
      </c>
      <c r="E50" s="18" t="n">
        <v>407.48893034</v>
      </c>
      <c r="F50" s="20" t="n">
        <v>3.04593099</v>
      </c>
      <c r="G50" s="18" t="n">
        <v>389.104579</v>
      </c>
      <c r="H50" s="20" t="n">
        <v>2.67554389</v>
      </c>
      <c r="I50" s="18" t="n">
        <v>394.23964534</v>
      </c>
      <c r="J50" s="20" t="n">
        <v>3.90382598</v>
      </c>
      <c r="K50" s="18" t="n">
        <v>374.68337298</v>
      </c>
      <c r="L50" s="20" t="n">
        <v>5.10685009</v>
      </c>
      <c r="M50" s="18" t="n">
        <v>347.83550743</v>
      </c>
      <c r="N50" s="20" t="n">
        <v>9.218126939999999</v>
      </c>
      <c r="O50" s="18" t="s">
        <v>481</v>
      </c>
      <c r="P50" s="20" t="s">
        <v>481</v>
      </c>
      <c r="Q50" s="18" t="s">
        <v>481</v>
      </c>
      <c r="R50" s="20" t="s">
        <v>481</v>
      </c>
      <c r="S50" s="18" t="s">
        <v>481</v>
      </c>
      <c r="T50" s="20" t="s">
        <v>481</v>
      </c>
      <c r="U50" s="18" t="n">
        <v>336.47513696</v>
      </c>
      <c r="V50" s="20" t="n">
        <v>9.91283125</v>
      </c>
    </row>
    <row r="51" spans="1:22">
      <c r="A51" s="15" t="s">
        <v>526</v>
      </c>
      <c r="B51" s="17" t="n">
        <v>6866</v>
      </c>
      <c r="C51" s="18">
        <f>(109.0/B51*100)</f>
        <v/>
      </c>
      <c r="D51" s="19" t="n">
        <v>6757</v>
      </c>
      <c r="E51" s="18" t="n">
        <v>417.72918069</v>
      </c>
      <c r="F51" s="20" t="n">
        <v>3.26817372</v>
      </c>
      <c r="G51" s="18" t="n">
        <v>400.6580617</v>
      </c>
      <c r="H51" s="20" t="n">
        <v>3.98087442</v>
      </c>
      <c r="I51" s="18" t="n">
        <v>396.78404874</v>
      </c>
      <c r="J51" s="20" t="n">
        <v>3.3372633</v>
      </c>
      <c r="K51" s="18" t="n">
        <v>391.19249007</v>
      </c>
      <c r="L51" s="20" t="n">
        <v>4.19588889</v>
      </c>
      <c r="M51" s="18" t="n">
        <v>373.93188865</v>
      </c>
      <c r="N51" s="20" t="n">
        <v>6.27375186</v>
      </c>
      <c r="O51" s="18" t="s">
        <v>481</v>
      </c>
      <c r="P51" s="20" t="s">
        <v>481</v>
      </c>
      <c r="Q51" s="18" t="n">
        <v>380.5422133</v>
      </c>
      <c r="R51" s="20" t="n">
        <v>4.31283207</v>
      </c>
      <c r="S51" s="18" t="s">
        <v>481</v>
      </c>
      <c r="T51" s="20" t="s">
        <v>481</v>
      </c>
      <c r="U51" s="18" t="n">
        <v>370.93314183</v>
      </c>
      <c r="V51" s="20" t="n">
        <v>7.67909791</v>
      </c>
    </row>
    <row r="52" spans="1:22">
      <c r="A52" s="15" t="s">
        <v>527</v>
      </c>
      <c r="B52" s="17" t="n">
        <v>5809</v>
      </c>
      <c r="C52" s="18">
        <f>(99.0/B52*100)</f>
        <v/>
      </c>
      <c r="D52" s="19" t="n">
        <v>5710</v>
      </c>
      <c r="E52" s="18" t="n">
        <v>495.43480678</v>
      </c>
      <c r="F52" s="20" t="n">
        <v>3.23169708</v>
      </c>
      <c r="G52" s="18" t="n">
        <v>462.42818865</v>
      </c>
      <c r="H52" s="20" t="n">
        <v>3.58561014</v>
      </c>
      <c r="I52" s="18" t="n">
        <v>462.41344339</v>
      </c>
      <c r="J52" s="20" t="n">
        <v>3.85332846</v>
      </c>
      <c r="K52" s="18" t="n">
        <v>448.43169624</v>
      </c>
      <c r="L52" s="20" t="n">
        <v>6.81950665</v>
      </c>
      <c r="M52" s="18" t="n">
        <v>396.92682724</v>
      </c>
      <c r="N52" s="20" t="n">
        <v>5.74616255</v>
      </c>
      <c r="O52" s="18" t="s">
        <v>481</v>
      </c>
      <c r="P52" s="20" t="s">
        <v>481</v>
      </c>
      <c r="Q52" s="18" t="s">
        <v>481</v>
      </c>
      <c r="R52" s="20" t="s">
        <v>481</v>
      </c>
      <c r="S52" s="18" t="s">
        <v>481</v>
      </c>
      <c r="T52" s="20" t="s">
        <v>481</v>
      </c>
      <c r="U52" s="18" t="n">
        <v>417.42321268</v>
      </c>
      <c r="V52" s="20" t="n">
        <v>7.50033587</v>
      </c>
    </row>
    <row r="53" spans="1:22">
      <c r="A53" s="15" t="s">
        <v>528</v>
      </c>
      <c r="B53" s="17" t="n">
        <v>5571</v>
      </c>
      <c r="C53" s="18">
        <f>(104.0/B53*100)</f>
        <v/>
      </c>
      <c r="D53" s="19" t="n">
        <v>5467</v>
      </c>
      <c r="E53" s="18" t="n">
        <v>457.9906455</v>
      </c>
      <c r="F53" s="20" t="n">
        <v>2.9326055</v>
      </c>
      <c r="G53" s="18" t="n">
        <v>440.71495111</v>
      </c>
      <c r="H53" s="20" t="n">
        <v>2.68235777</v>
      </c>
      <c r="I53" s="18" t="n">
        <v>445.15780428</v>
      </c>
      <c r="J53" s="20" t="n">
        <v>3.27064176</v>
      </c>
      <c r="K53" s="18" t="n">
        <v>431.91651881</v>
      </c>
      <c r="L53" s="20" t="n">
        <v>5.29669206</v>
      </c>
      <c r="M53" s="18" t="n">
        <v>381.39321237</v>
      </c>
      <c r="N53" s="20" t="n">
        <v>6.31804133</v>
      </c>
      <c r="O53" s="18" t="s">
        <v>481</v>
      </c>
      <c r="P53" s="20" t="s">
        <v>481</v>
      </c>
      <c r="Q53" s="18" t="s">
        <v>481</v>
      </c>
      <c r="R53" s="20" t="s">
        <v>481</v>
      </c>
      <c r="S53" s="18" t="s">
        <v>481</v>
      </c>
      <c r="T53" s="20" t="s">
        <v>481</v>
      </c>
      <c r="U53" s="18" t="n">
        <v>368.58274476</v>
      </c>
      <c r="V53" s="20" t="n">
        <v>6.45544194</v>
      </c>
    </row>
    <row r="54" spans="1:22">
      <c r="A54" s="15" t="s">
        <v>529</v>
      </c>
      <c r="B54" s="17" t="n">
        <v>4740</v>
      </c>
      <c r="C54" s="18">
        <f>(378.0/B54*100)</f>
        <v/>
      </c>
      <c r="D54" s="19" t="n">
        <v>4362</v>
      </c>
      <c r="E54" s="18" t="n">
        <v>339.00653352</v>
      </c>
      <c r="F54" s="20" t="n">
        <v>5.58934149</v>
      </c>
      <c r="G54" s="18" t="n">
        <v>334.69182403</v>
      </c>
      <c r="H54" s="20" t="n">
        <v>3.71121419</v>
      </c>
      <c r="I54" s="18" t="n">
        <v>344.47229408</v>
      </c>
      <c r="J54" s="20" t="n">
        <v>4.1241191</v>
      </c>
      <c r="K54" s="18" t="n">
        <v>336.05923817</v>
      </c>
      <c r="L54" s="20" t="n">
        <v>4.05024772</v>
      </c>
      <c r="M54" s="18" t="n">
        <v>282.45388762</v>
      </c>
      <c r="N54" s="20" t="n">
        <v>5.79499154</v>
      </c>
      <c r="O54" s="18" t="s">
        <v>481</v>
      </c>
      <c r="P54" s="20" t="s">
        <v>481</v>
      </c>
      <c r="Q54" s="18" t="s">
        <v>481</v>
      </c>
      <c r="R54" s="20" t="s">
        <v>481</v>
      </c>
      <c r="S54" s="18" t="s">
        <v>481</v>
      </c>
      <c r="T54" s="20" t="s">
        <v>481</v>
      </c>
      <c r="U54" s="18" t="n">
        <v>283.16559088</v>
      </c>
      <c r="V54" s="20" t="n">
        <v>4.90617276</v>
      </c>
    </row>
    <row r="55" spans="1:22">
      <c r="A55" s="15" t="s">
        <v>530</v>
      </c>
      <c r="B55" s="17" t="n">
        <v>5316</v>
      </c>
      <c r="C55" s="18">
        <f>(22.0/B55*100)</f>
        <v/>
      </c>
      <c r="D55" s="19" t="n">
        <v>5294</v>
      </c>
      <c r="E55" s="18" t="n">
        <v>415.80624655</v>
      </c>
      <c r="F55" s="20" t="n">
        <v>5.57584201</v>
      </c>
      <c r="G55" s="18" t="n">
        <v>396.15854999</v>
      </c>
      <c r="H55" s="20" t="n">
        <v>3.29670178</v>
      </c>
      <c r="I55" s="18" t="n">
        <v>415.04221284</v>
      </c>
      <c r="J55" s="20" t="n">
        <v>3.40141408</v>
      </c>
      <c r="K55" s="18" t="n">
        <v>416.21937644</v>
      </c>
      <c r="L55" s="20" t="n">
        <v>4.94471191</v>
      </c>
      <c r="M55" s="18" t="s">
        <v>481</v>
      </c>
      <c r="N55" s="20" t="s">
        <v>481</v>
      </c>
      <c r="O55" s="18" t="s">
        <v>481</v>
      </c>
      <c r="P55" s="20" t="s">
        <v>481</v>
      </c>
      <c r="Q55" s="18" t="s">
        <v>481</v>
      </c>
      <c r="R55" s="20" t="s">
        <v>481</v>
      </c>
      <c r="S55" s="18" t="n">
        <v>311.44134192</v>
      </c>
      <c r="T55" s="20" t="n">
        <v>33.96186432</v>
      </c>
      <c r="U55" s="18" t="n">
        <v>305.20270595</v>
      </c>
      <c r="V55" s="20" t="n">
        <v>10.26336446</v>
      </c>
    </row>
    <row r="56" spans="1:22">
      <c r="A56" s="15" t="s">
        <v>531</v>
      </c>
      <c r="B56" s="17" t="n">
        <v>5359</v>
      </c>
      <c r="C56" s="18">
        <f>(77.0/B56*100)</f>
        <v/>
      </c>
      <c r="D56" s="19" t="n">
        <v>5282</v>
      </c>
      <c r="E56" s="18" t="n">
        <v>567.81148228</v>
      </c>
      <c r="F56" s="20" t="n">
        <v>5.25724641</v>
      </c>
      <c r="G56" s="18" t="n">
        <v>551.10159675</v>
      </c>
      <c r="H56" s="20" t="n">
        <v>4.26340288</v>
      </c>
      <c r="I56" s="18" t="n">
        <v>561.34894595</v>
      </c>
      <c r="J56" s="20" t="n">
        <v>3.90878883</v>
      </c>
      <c r="K56" s="18" t="n">
        <v>553.1084941399999</v>
      </c>
      <c r="L56" s="20" t="n">
        <v>10.22710452</v>
      </c>
      <c r="M56" s="18" t="n">
        <v>522.89956135</v>
      </c>
      <c r="N56" s="20" t="n">
        <v>3.32033569</v>
      </c>
      <c r="O56" s="18" t="s">
        <v>481</v>
      </c>
      <c r="P56" s="20" t="s">
        <v>481</v>
      </c>
      <c r="Q56" s="18" t="s">
        <v>481</v>
      </c>
      <c r="R56" s="20" t="s">
        <v>481</v>
      </c>
      <c r="S56" s="18" t="s">
        <v>481</v>
      </c>
      <c r="T56" s="20" t="s">
        <v>481</v>
      </c>
      <c r="U56" s="18" t="n">
        <v>509.46825511</v>
      </c>
      <c r="V56" s="20" t="n">
        <v>15.36344344</v>
      </c>
    </row>
    <row r="57" spans="1:22">
      <c r="A57" s="15" t="s">
        <v>532</v>
      </c>
      <c r="B57" s="17" t="n">
        <v>6513</v>
      </c>
      <c r="C57" s="18">
        <f>(0.0/B57*100)</f>
        <v/>
      </c>
      <c r="D57" s="19" t="n">
        <v>6513</v>
      </c>
      <c r="E57" s="18" t="n">
        <v>398.24257319</v>
      </c>
      <c r="F57" s="20" t="n">
        <v>4.12725673</v>
      </c>
      <c r="G57" s="18" t="n">
        <v>386.9305935</v>
      </c>
      <c r="H57" s="20" t="n">
        <v>3.32869267</v>
      </c>
      <c r="I57" s="18" t="n">
        <v>372.8821307</v>
      </c>
      <c r="J57" s="20" t="n">
        <v>4.73011086</v>
      </c>
      <c r="K57" s="18" t="n">
        <v>358.85368536</v>
      </c>
      <c r="L57" s="20" t="n">
        <v>5.99705865</v>
      </c>
      <c r="M57" s="18" t="s">
        <v>481</v>
      </c>
      <c r="N57" s="20" t="s">
        <v>481</v>
      </c>
      <c r="O57" s="18" t="s">
        <v>481</v>
      </c>
      <c r="P57" s="20" t="s">
        <v>481</v>
      </c>
      <c r="Q57" s="18" t="s">
        <v>481</v>
      </c>
      <c r="R57" s="20" t="s">
        <v>481</v>
      </c>
      <c r="S57" s="18" t="n">
        <v>313.13590364</v>
      </c>
      <c r="T57" s="20" t="n">
        <v>50.4265082</v>
      </c>
      <c r="U57" s="18" t="n">
        <v>371.60156056</v>
      </c>
      <c r="V57" s="20" t="n">
        <v>11.31314398</v>
      </c>
    </row>
    <row r="58" spans="1:22">
      <c r="A58" s="15" t="s">
        <v>533</v>
      </c>
      <c r="B58" s="17" t="n">
        <v>7267</v>
      </c>
      <c r="C58" s="18">
        <f>(10.0/B58*100)</f>
        <v/>
      </c>
      <c r="D58" s="19" t="n">
        <v>7257</v>
      </c>
      <c r="E58" s="18" t="n">
        <v>379.33203431</v>
      </c>
      <c r="F58" s="20" t="n">
        <v>4.12871061</v>
      </c>
      <c r="G58" s="18" t="n">
        <v>381.91674665</v>
      </c>
      <c r="H58" s="20" t="n">
        <v>2.88791064</v>
      </c>
      <c r="I58" s="18" t="n">
        <v>390.13163027</v>
      </c>
      <c r="J58" s="20" t="n">
        <v>3.28329849</v>
      </c>
      <c r="K58" s="18" t="n">
        <v>386.19885774</v>
      </c>
      <c r="L58" s="20" t="n">
        <v>4.58855382</v>
      </c>
      <c r="M58" s="18" t="s">
        <v>481</v>
      </c>
      <c r="N58" s="20" t="s">
        <v>481</v>
      </c>
      <c r="O58" s="18" t="s">
        <v>481</v>
      </c>
      <c r="P58" s="20" t="s">
        <v>481</v>
      </c>
      <c r="Q58" s="18" t="n">
        <v>423.316</v>
      </c>
      <c r="R58" s="20" t="n">
        <v>43.80673146</v>
      </c>
      <c r="S58" s="18" t="n">
        <v>295.55037897</v>
      </c>
      <c r="T58" s="20" t="n">
        <v>21.98999635</v>
      </c>
      <c r="U58" s="18" t="n">
        <v>310.92150735</v>
      </c>
      <c r="V58" s="20" t="n">
        <v>16.12092499</v>
      </c>
    </row>
    <row r="59" spans="1:22">
      <c r="A59" s="15" t="s">
        <v>534</v>
      </c>
      <c r="B59" s="17" t="n">
        <v>4826</v>
      </c>
      <c r="C59" s="18">
        <f>(26.0/B59*100)</f>
        <v/>
      </c>
      <c r="D59" s="19" t="n">
        <v>4800</v>
      </c>
      <c r="E59" s="18" t="n">
        <v>340.01020563</v>
      </c>
      <c r="F59" s="20" t="n">
        <v>3.4916944</v>
      </c>
      <c r="G59" s="18" t="n">
        <v>371.13425866</v>
      </c>
      <c r="H59" s="20" t="n">
        <v>2.66998601</v>
      </c>
      <c r="I59" s="18" t="n">
        <v>379.64619597</v>
      </c>
      <c r="J59" s="20" t="n">
        <v>2.55344313</v>
      </c>
      <c r="K59" s="18" t="n">
        <v>361.09069164</v>
      </c>
      <c r="L59" s="20" t="n">
        <v>3.60784945</v>
      </c>
      <c r="M59" s="18" t="s">
        <v>481</v>
      </c>
      <c r="N59" s="20" t="s">
        <v>481</v>
      </c>
      <c r="O59" s="18" t="s">
        <v>481</v>
      </c>
      <c r="P59" s="20" t="s">
        <v>481</v>
      </c>
      <c r="Q59" s="18" t="n">
        <v>245.7972</v>
      </c>
      <c r="R59" s="20" t="n">
        <v>32.70483303</v>
      </c>
      <c r="S59" s="18" t="n">
        <v>305.9451711</v>
      </c>
      <c r="T59" s="20" t="n">
        <v>28.50330551</v>
      </c>
      <c r="U59" s="18" t="n">
        <v>292.59968943</v>
      </c>
      <c r="V59" s="20" t="n">
        <v>8.025472540000001</v>
      </c>
    </row>
    <row r="60" spans="1:22">
      <c r="A60" s="15" t="s">
        <v>535</v>
      </c>
      <c r="B60" s="17" t="n">
        <v>4546</v>
      </c>
      <c r="C60" s="18">
        <f>(15.0/B60*100)</f>
        <v/>
      </c>
      <c r="D60" s="19" t="n">
        <v>4531</v>
      </c>
      <c r="E60" s="18" t="n">
        <v>415.73027701</v>
      </c>
      <c r="F60" s="20" t="n">
        <v>7.19832533</v>
      </c>
      <c r="G60" s="18" t="n">
        <v>387.67651983</v>
      </c>
      <c r="H60" s="20" t="n">
        <v>4.95394109</v>
      </c>
      <c r="I60" s="18" t="n">
        <v>400.05335424</v>
      </c>
      <c r="J60" s="20" t="n">
        <v>4.46692773</v>
      </c>
      <c r="K60" s="18" t="n">
        <v>398.01249163</v>
      </c>
      <c r="L60" s="20" t="n">
        <v>5.67574363</v>
      </c>
      <c r="M60" s="18" t="s">
        <v>481</v>
      </c>
      <c r="N60" s="20" t="s">
        <v>481</v>
      </c>
      <c r="O60" s="18" t="s">
        <v>481</v>
      </c>
      <c r="P60" s="20" t="s">
        <v>481</v>
      </c>
      <c r="Q60" s="18" t="s">
        <v>481</v>
      </c>
      <c r="R60" s="20" t="s">
        <v>481</v>
      </c>
      <c r="S60" s="18" t="n">
        <v>320.82592529</v>
      </c>
      <c r="T60" s="20" t="n">
        <v>17.10199805</v>
      </c>
      <c r="U60" s="18" t="n">
        <v>371.9635983</v>
      </c>
      <c r="V60" s="20" t="n">
        <v>10.46427022</v>
      </c>
    </row>
    <row r="61" spans="1:22">
      <c r="A61" s="15" t="s">
        <v>536</v>
      </c>
      <c r="B61" s="17" t="n">
        <v>6525</v>
      </c>
      <c r="C61" s="18">
        <f>(164.0/B61*100)</f>
        <v/>
      </c>
      <c r="D61" s="19" t="n">
        <v>6361</v>
      </c>
      <c r="E61" s="18" t="n">
        <v>502.76236875</v>
      </c>
      <c r="F61" s="20" t="n">
        <v>2.98263963</v>
      </c>
      <c r="G61" s="18" t="n">
        <v>472.40201559</v>
      </c>
      <c r="H61" s="20" t="n">
        <v>3.23975525</v>
      </c>
      <c r="I61" s="18" t="n">
        <v>479.12549992</v>
      </c>
      <c r="J61" s="20" t="n">
        <v>3.3275572</v>
      </c>
      <c r="K61" s="18" t="n">
        <v>469.71327342</v>
      </c>
      <c r="L61" s="20" t="n">
        <v>4.83798583</v>
      </c>
      <c r="M61" s="18" t="n">
        <v>410.6859362</v>
      </c>
      <c r="N61" s="20" t="n">
        <v>8.40654574</v>
      </c>
      <c r="O61" s="18" t="s">
        <v>481</v>
      </c>
      <c r="P61" s="20" t="s">
        <v>481</v>
      </c>
      <c r="Q61" s="18" t="s">
        <v>481</v>
      </c>
      <c r="R61" s="20" t="s">
        <v>481</v>
      </c>
      <c r="S61" s="18" t="s">
        <v>481</v>
      </c>
      <c r="T61" s="20" t="s">
        <v>481</v>
      </c>
      <c r="U61" s="18" t="n">
        <v>426.77414503</v>
      </c>
      <c r="V61" s="20" t="n">
        <v>10.264961</v>
      </c>
    </row>
    <row r="62" spans="1:22">
      <c r="A62" s="15" t="s">
        <v>537</v>
      </c>
      <c r="B62" s="17" t="n">
        <v>4476</v>
      </c>
      <c r="C62" s="18">
        <f>(3.0/B62*100)</f>
        <v/>
      </c>
      <c r="D62" s="19" t="n">
        <v>4473</v>
      </c>
      <c r="E62" s="18" t="n">
        <v>554.75384224</v>
      </c>
      <c r="F62" s="20" t="n">
        <v>2.05102034</v>
      </c>
      <c r="G62" s="18" t="n">
        <v>538.74527096</v>
      </c>
      <c r="H62" s="20" t="n">
        <v>2.33081124</v>
      </c>
      <c r="I62" s="18" t="n">
        <v>542.7300110899999</v>
      </c>
      <c r="J62" s="20" t="n">
        <v>4.32022566</v>
      </c>
      <c r="K62" s="18" t="n">
        <v>547.95245591</v>
      </c>
      <c r="L62" s="20" t="n">
        <v>8.28216299</v>
      </c>
      <c r="M62" s="18" t="n">
        <v>526.4345921</v>
      </c>
      <c r="N62" s="20" t="n">
        <v>4.54256942</v>
      </c>
      <c r="O62" s="18" t="s">
        <v>481</v>
      </c>
      <c r="P62" s="20" t="s">
        <v>481</v>
      </c>
      <c r="Q62" s="18" t="s">
        <v>481</v>
      </c>
      <c r="R62" s="20" t="s">
        <v>481</v>
      </c>
      <c r="S62" s="18" t="s">
        <v>481</v>
      </c>
      <c r="T62" s="20" t="s">
        <v>481</v>
      </c>
      <c r="U62" s="18" t="n">
        <v>501.95286273</v>
      </c>
      <c r="V62" s="20" t="n">
        <v>28.83265561</v>
      </c>
    </row>
    <row r="63" spans="1:22">
      <c r="A63" s="15" t="s">
        <v>538</v>
      </c>
      <c r="B63" s="17" t="n">
        <v>5324</v>
      </c>
      <c r="C63" s="18">
        <f>(13.0/B63*100)</f>
        <v/>
      </c>
      <c r="D63" s="19" t="n">
        <v>5311</v>
      </c>
      <c r="E63" s="18" t="n">
        <v>370.30228063</v>
      </c>
      <c r="F63" s="20" t="n">
        <v>4.53409208</v>
      </c>
      <c r="G63" s="18" t="n">
        <v>369.47837534</v>
      </c>
      <c r="H63" s="20" t="n">
        <v>2.62796043</v>
      </c>
      <c r="I63" s="18" t="n">
        <v>388.81226208</v>
      </c>
      <c r="J63" s="20" t="n">
        <v>2.61790611</v>
      </c>
      <c r="K63" s="18" t="n">
        <v>369.73351851</v>
      </c>
      <c r="L63" s="20" t="n">
        <v>5.28668208</v>
      </c>
      <c r="M63" s="18" t="s">
        <v>481</v>
      </c>
      <c r="N63" s="20" t="s">
        <v>481</v>
      </c>
      <c r="O63" s="18" t="s">
        <v>481</v>
      </c>
      <c r="P63" s="20" t="s">
        <v>481</v>
      </c>
      <c r="Q63" s="18" t="n">
        <v>375.945229</v>
      </c>
      <c r="R63" s="20" t="n">
        <v>42.38893396</v>
      </c>
      <c r="S63" s="18" t="n">
        <v>296.70512249</v>
      </c>
      <c r="T63" s="20" t="n">
        <v>35.2775941</v>
      </c>
      <c r="U63" s="18" t="n">
        <v>336.67239899</v>
      </c>
      <c r="V63" s="20" t="n">
        <v>7.00698732</v>
      </c>
    </row>
    <row r="64" spans="1:22">
      <c r="A64" s="15" t="s">
        <v>539</v>
      </c>
      <c r="B64" s="17" t="n">
        <v>3634</v>
      </c>
      <c r="C64" s="18">
        <f>(3.0/B64*100)</f>
        <v/>
      </c>
      <c r="D64" s="19" t="n">
        <v>3631</v>
      </c>
      <c r="E64" s="18" t="n">
        <v>478.23009913</v>
      </c>
      <c r="F64" s="20" t="n">
        <v>4.01168206</v>
      </c>
      <c r="G64" s="18" t="n">
        <v>489.04914647</v>
      </c>
      <c r="H64" s="20" t="n">
        <v>2.7586664</v>
      </c>
      <c r="I64" s="18" t="n">
        <v>488.06087269</v>
      </c>
      <c r="J64" s="20" t="n">
        <v>3.93810707</v>
      </c>
      <c r="K64" s="18" t="n">
        <v>472.36837701</v>
      </c>
      <c r="L64" s="20" t="n">
        <v>7.76338208</v>
      </c>
      <c r="M64" s="18" t="s">
        <v>481</v>
      </c>
      <c r="N64" s="20" t="s">
        <v>481</v>
      </c>
      <c r="O64" s="18" t="s">
        <v>481</v>
      </c>
      <c r="P64" s="20" t="s">
        <v>481</v>
      </c>
      <c r="Q64" s="18" t="s">
        <v>481</v>
      </c>
      <c r="R64" s="20" t="s">
        <v>481</v>
      </c>
      <c r="S64" s="18" t="n">
        <v>380.25886199</v>
      </c>
      <c r="T64" s="20" t="n">
        <v>47.75762991</v>
      </c>
      <c r="U64" s="18" t="n">
        <v>323.05892484</v>
      </c>
      <c r="V64" s="20" t="n">
        <v>10.49189869</v>
      </c>
    </row>
    <row r="65" spans="1:22">
      <c r="A65" s="15" t="s">
        <v>540</v>
      </c>
      <c r="B65" s="17" t="n">
        <v>5325</v>
      </c>
      <c r="C65" s="18">
        <f>(14.0/B65*100)</f>
        <v/>
      </c>
      <c r="D65" s="19" t="n">
        <v>5311</v>
      </c>
      <c r="E65" s="18" t="n">
        <v>425.86906413</v>
      </c>
      <c r="F65" s="20" t="n">
        <v>4.06361823</v>
      </c>
      <c r="G65" s="18" t="n">
        <v>417.5831531</v>
      </c>
      <c r="H65" s="20" t="n">
        <v>2.95354544</v>
      </c>
      <c r="I65" s="18" t="n">
        <v>433.60987364</v>
      </c>
      <c r="J65" s="20" t="n">
        <v>3.18458242</v>
      </c>
      <c r="K65" s="18" t="n">
        <v>417.9373308</v>
      </c>
      <c r="L65" s="20" t="n">
        <v>5.71688607</v>
      </c>
      <c r="M65" s="18" t="s">
        <v>481</v>
      </c>
      <c r="N65" s="20" t="s">
        <v>481</v>
      </c>
      <c r="O65" s="18" t="s">
        <v>481</v>
      </c>
      <c r="P65" s="20" t="s">
        <v>481</v>
      </c>
      <c r="Q65" s="18" t="n">
        <v>334.20450819</v>
      </c>
      <c r="R65" s="20" t="n">
        <v>28.91543004</v>
      </c>
      <c r="S65" s="18" t="s">
        <v>481</v>
      </c>
      <c r="T65" s="20" t="s">
        <v>481</v>
      </c>
      <c r="U65" s="18" t="n">
        <v>330.74426822</v>
      </c>
      <c r="V65" s="20" t="n">
        <v>8.242679819999999</v>
      </c>
    </row>
    <row r="66" spans="1:22">
      <c r="A66" s="15" t="s">
        <v>541</v>
      </c>
      <c r="B66" s="17" t="n">
        <v>5665</v>
      </c>
      <c r="C66" s="18">
        <f>(87.0/B66*100)</f>
        <v/>
      </c>
      <c r="D66" s="19" t="n">
        <v>5578</v>
      </c>
      <c r="E66" s="18" t="n">
        <v>438.84779669</v>
      </c>
      <c r="F66" s="20" t="n">
        <v>3.14276848</v>
      </c>
      <c r="G66" s="18" t="n">
        <v>427.43657708</v>
      </c>
      <c r="H66" s="20" t="n">
        <v>2.27910619</v>
      </c>
      <c r="I66" s="18" t="n">
        <v>428.44023098</v>
      </c>
      <c r="J66" s="20" t="n">
        <v>2.90453081</v>
      </c>
      <c r="K66" s="18" t="n">
        <v>429.46476456</v>
      </c>
      <c r="L66" s="20" t="n">
        <v>4.72494252</v>
      </c>
      <c r="M66" s="18" t="n">
        <v>373.42163203</v>
      </c>
      <c r="N66" s="20" t="n">
        <v>4.9087168</v>
      </c>
      <c r="O66" s="18" t="s">
        <v>481</v>
      </c>
      <c r="P66" s="20" t="s">
        <v>481</v>
      </c>
      <c r="Q66" s="18" t="s">
        <v>481</v>
      </c>
      <c r="R66" s="20" t="s">
        <v>481</v>
      </c>
      <c r="S66" s="18" t="s">
        <v>481</v>
      </c>
      <c r="T66" s="20" t="s">
        <v>481</v>
      </c>
      <c r="U66" s="18" t="n">
        <v>366.94285079</v>
      </c>
      <c r="V66" s="20" t="n">
        <v>5.97858166</v>
      </c>
    </row>
    <row r="67" spans="1:22">
      <c r="A67" s="15" t="s">
        <v>542</v>
      </c>
      <c r="B67" s="17" t="n">
        <v>6971</v>
      </c>
      <c r="C67" s="18">
        <f>(694.0/B67*100)</f>
        <v/>
      </c>
      <c r="D67" s="19" t="n">
        <v>6277</v>
      </c>
      <c r="E67" s="18" t="n">
        <v>406.57133103</v>
      </c>
      <c r="F67" s="20" t="n">
        <v>4.88679845</v>
      </c>
      <c r="G67" s="18" t="n">
        <v>393.69697214</v>
      </c>
      <c r="H67" s="20" t="n">
        <v>3.18263873</v>
      </c>
      <c r="I67" s="18" t="n">
        <v>404.63550354</v>
      </c>
      <c r="J67" s="20" t="n">
        <v>3.35916956</v>
      </c>
      <c r="K67" s="18" t="n">
        <v>378.33311528</v>
      </c>
      <c r="L67" s="20" t="n">
        <v>6.68603835</v>
      </c>
      <c r="M67" s="18" t="n">
        <v>364.05724914</v>
      </c>
      <c r="N67" s="20" t="n">
        <v>8.02751567</v>
      </c>
      <c r="O67" s="18" t="s">
        <v>481</v>
      </c>
      <c r="P67" s="20" t="s">
        <v>481</v>
      </c>
      <c r="Q67" s="18" t="s">
        <v>481</v>
      </c>
      <c r="R67" s="20" t="s">
        <v>481</v>
      </c>
      <c r="S67" s="18" t="s">
        <v>481</v>
      </c>
      <c r="T67" s="20" t="s">
        <v>481</v>
      </c>
      <c r="U67" s="18" t="n">
        <v>331.26183756</v>
      </c>
      <c r="V67" s="20" t="n">
        <v>8.154061390000001</v>
      </c>
    </row>
    <row r="68" spans="1:22">
      <c r="A68" s="15" t="s">
        <v>543</v>
      </c>
      <c r="B68" s="17" t="n">
        <v>12083</v>
      </c>
      <c r="C68" s="18">
        <f>(31.0/B68*100)</f>
        <v/>
      </c>
      <c r="D68" s="19" t="n">
        <v>12052</v>
      </c>
      <c r="E68" s="18" t="n">
        <v>414.75286839</v>
      </c>
      <c r="F68" s="20" t="n">
        <v>3.7902376</v>
      </c>
      <c r="G68" s="18" t="n">
        <v>412.44372635</v>
      </c>
      <c r="H68" s="20" t="n">
        <v>2.17469633</v>
      </c>
      <c r="I68" s="18" t="n">
        <v>423.562077</v>
      </c>
      <c r="J68" s="20" t="n">
        <v>2.37092679</v>
      </c>
      <c r="K68" s="18" t="n">
        <v>415.13605751</v>
      </c>
      <c r="L68" s="20" t="n">
        <v>3.94945106</v>
      </c>
      <c r="M68" s="18" t="n">
        <v>349.12867874</v>
      </c>
      <c r="N68" s="20" t="n">
        <v>2.92799251</v>
      </c>
      <c r="O68" s="18" t="s">
        <v>481</v>
      </c>
      <c r="P68" s="20" t="s">
        <v>481</v>
      </c>
      <c r="Q68" s="18" t="s">
        <v>481</v>
      </c>
      <c r="R68" s="20" t="s">
        <v>481</v>
      </c>
      <c r="S68" s="18" t="s">
        <v>481</v>
      </c>
      <c r="T68" s="20" t="s">
        <v>481</v>
      </c>
      <c r="U68" s="18" t="n">
        <v>359.45341368</v>
      </c>
      <c r="V68" s="20" t="n">
        <v>4.52466688</v>
      </c>
    </row>
    <row r="69" spans="1:22">
      <c r="A69" s="15" t="s">
        <v>544</v>
      </c>
      <c r="B69" s="17" t="n">
        <v>4876</v>
      </c>
      <c r="C69" s="18">
        <f>(0.0/B69*100)</f>
        <v/>
      </c>
      <c r="D69" s="19" t="n">
        <v>4876</v>
      </c>
      <c r="E69" s="18" t="n">
        <v>449.47123332</v>
      </c>
      <c r="F69" s="20" t="n">
        <v>4.87356588</v>
      </c>
      <c r="G69" s="18" t="n">
        <v>438.17291816</v>
      </c>
      <c r="H69" s="20" t="n">
        <v>3.76396846</v>
      </c>
      <c r="I69" s="18" t="n">
        <v>450.87670543</v>
      </c>
      <c r="J69" s="20" t="n">
        <v>5.45267748</v>
      </c>
      <c r="K69" s="18" t="n">
        <v>441.82286007</v>
      </c>
      <c r="L69" s="20" t="n">
        <v>6.47503223</v>
      </c>
      <c r="M69" s="18" t="s">
        <v>481</v>
      </c>
      <c r="N69" s="20" t="s">
        <v>481</v>
      </c>
      <c r="O69" s="18" t="s">
        <v>481</v>
      </c>
      <c r="P69" s="20" t="s">
        <v>481</v>
      </c>
      <c r="Q69" s="18" t="s">
        <v>481</v>
      </c>
      <c r="R69" s="20" t="s">
        <v>481</v>
      </c>
      <c r="S69" s="18" t="s">
        <v>481</v>
      </c>
      <c r="T69" s="20" t="s">
        <v>481</v>
      </c>
      <c r="U69" s="18" t="n">
        <v>457.6158052</v>
      </c>
      <c r="V69" s="20" t="n">
        <v>20.94765651</v>
      </c>
    </row>
    <row r="70" spans="1:22">
      <c r="A70" s="15" t="s">
        <v>545</v>
      </c>
      <c r="B70" s="17" t="n">
        <v>6036</v>
      </c>
      <c r="C70" s="18">
        <f>(223.0/B70*100)</f>
        <v/>
      </c>
      <c r="D70" s="19" t="n">
        <v>5813</v>
      </c>
      <c r="E70" s="18" t="n">
        <v>508.58360346</v>
      </c>
      <c r="F70" s="20" t="n">
        <v>3.6951411</v>
      </c>
      <c r="G70" s="18" t="n">
        <v>498.34933024</v>
      </c>
      <c r="H70" s="20" t="n">
        <v>3.89214314</v>
      </c>
      <c r="I70" s="18" t="n">
        <v>492.7932417</v>
      </c>
      <c r="J70" s="20" t="n">
        <v>3.84914852</v>
      </c>
      <c r="K70" s="18" t="n">
        <v>507.90623534</v>
      </c>
      <c r="L70" s="20" t="n">
        <v>6.61481459</v>
      </c>
      <c r="M70" s="18" t="n">
        <v>453.96563007</v>
      </c>
      <c r="N70" s="20" t="n">
        <v>8.59509132</v>
      </c>
      <c r="O70" s="18" t="s">
        <v>481</v>
      </c>
      <c r="P70" s="20" t="s">
        <v>481</v>
      </c>
      <c r="Q70" s="18" t="s">
        <v>481</v>
      </c>
      <c r="R70" s="20" t="s">
        <v>481</v>
      </c>
      <c r="S70" s="18" t="s">
        <v>481</v>
      </c>
      <c r="T70" s="20" t="s">
        <v>481</v>
      </c>
      <c r="U70" s="18" t="n">
        <v>450.24750253</v>
      </c>
      <c r="V70" s="20" t="n">
        <v>9.07736863</v>
      </c>
    </row>
    <row r="71" spans="1:22">
      <c r="A71" s="15" t="s">
        <v>546</v>
      </c>
      <c r="B71" s="17" t="n">
        <v>6115</v>
      </c>
      <c r="C71" s="18">
        <f>(30.0/B71*100)</f>
        <v/>
      </c>
      <c r="D71" s="19" t="n">
        <v>6085</v>
      </c>
      <c r="E71" s="18" t="n">
        <v>582.75766666</v>
      </c>
      <c r="F71" s="20" t="n">
        <v>3.02254442</v>
      </c>
      <c r="G71" s="18" t="n">
        <v>568.47690854</v>
      </c>
      <c r="H71" s="20" t="n">
        <v>2.03680009</v>
      </c>
      <c r="I71" s="18" t="n">
        <v>570.25386944</v>
      </c>
      <c r="J71" s="20" t="n">
        <v>3.01339771</v>
      </c>
      <c r="K71" s="18" t="n">
        <v>551.73318846</v>
      </c>
      <c r="L71" s="20" t="n">
        <v>5.7121494</v>
      </c>
      <c r="M71" s="18" t="n">
        <v>466.42208156</v>
      </c>
      <c r="N71" s="20" t="n">
        <v>7.0519855</v>
      </c>
      <c r="O71" s="18" t="s">
        <v>481</v>
      </c>
      <c r="P71" s="20" t="s">
        <v>481</v>
      </c>
      <c r="Q71" s="18" t="s">
        <v>481</v>
      </c>
      <c r="R71" s="20" t="s">
        <v>481</v>
      </c>
      <c r="S71" s="18" t="s">
        <v>481</v>
      </c>
      <c r="T71" s="20" t="s">
        <v>481</v>
      </c>
      <c r="U71" s="18" t="n">
        <v>512.12523346</v>
      </c>
      <c r="V71" s="20" t="n">
        <v>21.40999519</v>
      </c>
    </row>
    <row r="72" spans="1:22">
      <c r="A72" s="15" t="s">
        <v>547</v>
      </c>
      <c r="B72" s="17" t="n">
        <v>7708</v>
      </c>
      <c r="C72" s="18">
        <f>(5.0/B72*100)</f>
        <v/>
      </c>
      <c r="D72" s="19" t="n">
        <v>7703</v>
      </c>
      <c r="E72" s="18" t="n">
        <v>564.51841195</v>
      </c>
      <c r="F72" s="20" t="n">
        <v>5.07684277</v>
      </c>
      <c r="G72" s="18" t="n">
        <v>542.51692507</v>
      </c>
      <c r="H72" s="20" t="n">
        <v>3.33672762</v>
      </c>
      <c r="I72" s="18" t="n">
        <v>546.75879816</v>
      </c>
      <c r="J72" s="20" t="n">
        <v>3.89520526</v>
      </c>
      <c r="K72" s="18" t="n">
        <v>546.08990521</v>
      </c>
      <c r="L72" s="20" t="n">
        <v>5.71764979</v>
      </c>
      <c r="M72" s="18" t="n">
        <v>471.30502175</v>
      </c>
      <c r="N72" s="20" t="n">
        <v>9.64724719</v>
      </c>
      <c r="O72" s="18" t="s">
        <v>481</v>
      </c>
      <c r="P72" s="20" t="s">
        <v>481</v>
      </c>
      <c r="Q72" s="18" t="s">
        <v>481</v>
      </c>
      <c r="R72" s="20" t="s">
        <v>481</v>
      </c>
      <c r="S72" s="18" t="s">
        <v>481</v>
      </c>
      <c r="T72" s="20" t="s">
        <v>481</v>
      </c>
      <c r="U72" s="18" t="n">
        <v>438.75049345</v>
      </c>
      <c r="V72" s="20" t="n">
        <v>33.65219977</v>
      </c>
    </row>
    <row r="73" spans="1:22">
      <c r="A73" s="15" t="s">
        <v>548</v>
      </c>
      <c r="B73" s="17" t="n">
        <v>8249</v>
      </c>
      <c r="C73" s="18">
        <f>(185.0/B73*100)</f>
        <v/>
      </c>
      <c r="D73" s="19" t="n">
        <v>8064</v>
      </c>
      <c r="E73" s="18" t="n">
        <v>436.09084726</v>
      </c>
      <c r="F73" s="20" t="n">
        <v>5.27922369</v>
      </c>
      <c r="G73" s="18" t="n">
        <v>417.7529449</v>
      </c>
      <c r="H73" s="20" t="n">
        <v>3.45055061</v>
      </c>
      <c r="I73" s="18" t="n">
        <v>418.0684299</v>
      </c>
      <c r="J73" s="20" t="n">
        <v>4.05115588</v>
      </c>
      <c r="K73" s="18" t="n">
        <v>415.16151496</v>
      </c>
      <c r="L73" s="20" t="n">
        <v>5.01664154</v>
      </c>
      <c r="M73" s="18" t="n">
        <v>377.03950285</v>
      </c>
      <c r="N73" s="20" t="n">
        <v>4.79251474</v>
      </c>
      <c r="O73" s="18" t="s">
        <v>481</v>
      </c>
      <c r="P73" s="20" t="s">
        <v>481</v>
      </c>
      <c r="Q73" s="18" t="s">
        <v>481</v>
      </c>
      <c r="R73" s="20" t="s">
        <v>481</v>
      </c>
      <c r="S73" s="18" t="s">
        <v>481</v>
      </c>
      <c r="T73" s="20" t="s">
        <v>481</v>
      </c>
      <c r="U73" s="18" t="n">
        <v>396.35833197</v>
      </c>
      <c r="V73" s="20" t="n">
        <v>13.18868882</v>
      </c>
    </row>
    <row r="74" spans="1:22">
      <c r="A74" s="15" t="s">
        <v>549</v>
      </c>
      <c r="B74" s="17" t="n">
        <v>4692</v>
      </c>
      <c r="C74" s="18">
        <f>(82.0/B74*100)</f>
        <v/>
      </c>
      <c r="D74" s="19" t="n">
        <v>4610</v>
      </c>
      <c r="E74" s="18" t="n">
        <v>441.00105212</v>
      </c>
      <c r="F74" s="20" t="n">
        <v>3.8350285</v>
      </c>
      <c r="G74" s="18" t="n">
        <v>423.56040899</v>
      </c>
      <c r="H74" s="20" t="n">
        <v>2.73605763</v>
      </c>
      <c r="I74" s="18" t="n">
        <v>419.31887744</v>
      </c>
      <c r="J74" s="20" t="n">
        <v>3.93381684</v>
      </c>
      <c r="K74" s="18" t="n">
        <v>391.48839812</v>
      </c>
      <c r="L74" s="20" t="n">
        <v>5.45242222</v>
      </c>
      <c r="M74" s="18" t="s">
        <v>481</v>
      </c>
      <c r="N74" s="20" t="s">
        <v>481</v>
      </c>
      <c r="O74" s="18" t="s">
        <v>481</v>
      </c>
      <c r="P74" s="20" t="s">
        <v>481</v>
      </c>
      <c r="Q74" s="18" t="s">
        <v>481</v>
      </c>
      <c r="R74" s="20" t="s">
        <v>481</v>
      </c>
      <c r="S74" s="18" t="n">
        <v>367.24717524</v>
      </c>
      <c r="T74" s="20" t="n">
        <v>30.20562583</v>
      </c>
      <c r="U74" s="18" t="n">
        <v>359.11845599</v>
      </c>
      <c r="V74" s="20" t="n">
        <v>5.94830666</v>
      </c>
    </row>
    <row r="75" spans="1:22">
      <c r="A75" s="15" t="s">
        <v>550</v>
      </c>
      <c r="B75" s="17" t="n">
        <v>5375</v>
      </c>
      <c r="C75" s="18">
        <f>(277.0/B75*100)</f>
        <v/>
      </c>
      <c r="D75" s="19" t="n">
        <v>5098</v>
      </c>
      <c r="E75" s="18" t="n">
        <v>387.0205285</v>
      </c>
      <c r="F75" s="20" t="n">
        <v>5.37519596</v>
      </c>
      <c r="G75" s="18" t="n">
        <v>373.87086274</v>
      </c>
      <c r="H75" s="20" t="n">
        <v>4.00604624</v>
      </c>
      <c r="I75" s="18" t="n">
        <v>372.85353995</v>
      </c>
      <c r="J75" s="20" t="n">
        <v>3.68077436</v>
      </c>
      <c r="K75" s="18" t="n">
        <v>360.99882077</v>
      </c>
      <c r="L75" s="20" t="n">
        <v>5.24370233</v>
      </c>
      <c r="M75" s="18" t="n">
        <v>327.95996535</v>
      </c>
      <c r="N75" s="20" t="n">
        <v>7.42840697</v>
      </c>
      <c r="O75" s="18" t="s">
        <v>481</v>
      </c>
      <c r="P75" s="20" t="s">
        <v>481</v>
      </c>
      <c r="Q75" s="18" t="s">
        <v>481</v>
      </c>
      <c r="R75" s="20" t="s">
        <v>481</v>
      </c>
      <c r="S75" s="18" t="s">
        <v>481</v>
      </c>
      <c r="T75" s="20" t="s">
        <v>481</v>
      </c>
      <c r="U75" s="18" t="n">
        <v>333.76213167</v>
      </c>
      <c r="V75" s="20" t="n">
        <v>7.4192493</v>
      </c>
    </row>
    <row r="76" spans="1:22">
      <c r="A76" s="15" t="s">
        <v>551</v>
      </c>
      <c r="B76" s="17" t="n">
        <v>14167</v>
      </c>
      <c r="C76" s="18">
        <f>(234.0/B76*100)</f>
        <v/>
      </c>
      <c r="D76" s="19" t="n">
        <v>13933</v>
      </c>
      <c r="E76" s="18" t="n">
        <v>430.49145155</v>
      </c>
      <c r="F76" s="20" t="n">
        <v>3.44027476</v>
      </c>
      <c r="G76" s="18" t="n">
        <v>430.49049124</v>
      </c>
      <c r="H76" s="20" t="n">
        <v>2.75929879</v>
      </c>
      <c r="I76" s="18" t="n">
        <v>440.28042536</v>
      </c>
      <c r="J76" s="20" t="n">
        <v>2.93306929</v>
      </c>
      <c r="K76" s="18" t="n">
        <v>430.72410318</v>
      </c>
      <c r="L76" s="20" t="n">
        <v>4.79510241</v>
      </c>
      <c r="M76" s="18" t="n">
        <v>403.01903176</v>
      </c>
      <c r="N76" s="20" t="n">
        <v>4.98924097</v>
      </c>
      <c r="O76" s="18" t="s">
        <v>481</v>
      </c>
      <c r="P76" s="20" t="s">
        <v>481</v>
      </c>
      <c r="Q76" s="18" t="s">
        <v>481</v>
      </c>
      <c r="R76" s="20" t="s">
        <v>481</v>
      </c>
      <c r="S76" s="18" t="s">
        <v>481</v>
      </c>
      <c r="T76" s="20" t="s">
        <v>481</v>
      </c>
      <c r="U76" s="18" t="n">
        <v>373.39457493</v>
      </c>
      <c r="V76" s="20" t="n">
        <v>7.43760869</v>
      </c>
    </row>
    <row r="77" spans="1:22">
      <c r="A77" s="15" t="s">
        <v>552</v>
      </c>
      <c r="B77" s="17" t="n">
        <v>6062</v>
      </c>
      <c r="C77" s="18">
        <f>(261.0/B77*100)</f>
        <v/>
      </c>
      <c r="D77" s="19" t="n">
        <v>5801</v>
      </c>
      <c r="E77" s="18" t="n">
        <v>440.71121005</v>
      </c>
      <c r="F77" s="20" t="n">
        <v>3.63319425</v>
      </c>
      <c r="G77" s="18" t="n">
        <v>431.38188074</v>
      </c>
      <c r="H77" s="20" t="n">
        <v>3.18736681</v>
      </c>
      <c r="I77" s="18" t="n">
        <v>428.78339598</v>
      </c>
      <c r="J77" s="20" t="n">
        <v>4.95128295</v>
      </c>
      <c r="K77" s="18" t="n">
        <v>405.43752334</v>
      </c>
      <c r="L77" s="20" t="n">
        <v>8.794518139999999</v>
      </c>
      <c r="M77" s="18" t="n">
        <v>371.88816463</v>
      </c>
      <c r="N77" s="20" t="n">
        <v>4.68585368</v>
      </c>
      <c r="O77" s="18" t="s">
        <v>481</v>
      </c>
      <c r="P77" s="20" t="s">
        <v>481</v>
      </c>
      <c r="Q77" s="18" t="s">
        <v>481</v>
      </c>
      <c r="R77" s="20" t="s">
        <v>481</v>
      </c>
      <c r="S77" s="18" t="s">
        <v>481</v>
      </c>
      <c r="T77" s="20" t="s">
        <v>481</v>
      </c>
      <c r="U77" s="18" t="n">
        <v>372.27711979</v>
      </c>
      <c r="V77" s="20" t="n">
        <v>4.33604736</v>
      </c>
    </row>
    <row r="78" spans="1:22">
      <c r="A78" s="15" t="s">
        <v>553</v>
      </c>
      <c r="B78" s="17" t="n">
        <v>5826</v>
      </c>
      <c r="C78" s="18">
        <f>(0.0/B78*100)</f>
        <v/>
      </c>
      <c r="D78" s="19" t="n">
        <v>5826</v>
      </c>
      <c r="E78" s="18" t="n">
        <v>504.32667456</v>
      </c>
      <c r="F78" s="20" t="n">
        <v>6.21342825</v>
      </c>
      <c r="G78" s="18" t="n">
        <v>492.15244579</v>
      </c>
      <c r="H78" s="20" t="n">
        <v>4.60742092</v>
      </c>
      <c r="I78" s="18" t="n">
        <v>492.97872967</v>
      </c>
      <c r="J78" s="20" t="n">
        <v>5.23345002</v>
      </c>
      <c r="K78" s="18" t="n">
        <v>488.22883065</v>
      </c>
      <c r="L78" s="20" t="n">
        <v>5.96462131</v>
      </c>
      <c r="M78" s="18" t="s">
        <v>481</v>
      </c>
      <c r="N78" s="20" t="s">
        <v>481</v>
      </c>
      <c r="O78" s="18" t="s">
        <v>481</v>
      </c>
      <c r="P78" s="20" t="s">
        <v>481</v>
      </c>
      <c r="Q78" s="18" t="n">
        <v>390.3611</v>
      </c>
      <c r="R78" s="20" t="n">
        <v>35.81002551</v>
      </c>
      <c r="S78" s="18" t="n">
        <v>379.4403</v>
      </c>
      <c r="T78" s="20" t="n">
        <v>51.12920616</v>
      </c>
      <c r="U78" s="18" t="n">
        <v>473.27931857</v>
      </c>
      <c r="V78" s="20" t="n">
        <v>28.39287942</v>
      </c>
    </row>
    <row customHeight="1" ht="25" r="79" spans="1:22">
      <c r="A79" s="15" t="s">
        <v>554</v>
      </c>
      <c r="B79" s="17" t="n">
        <v>1657</v>
      </c>
      <c r="C79" s="18">
        <f>(41.0/B79*100)</f>
        <v/>
      </c>
      <c r="D79" s="19" t="n">
        <v>1616</v>
      </c>
      <c r="E79" s="18" t="n">
        <v>471.79047352</v>
      </c>
      <c r="F79" s="20" t="n">
        <v>8.38948311</v>
      </c>
      <c r="G79" s="18" t="n">
        <v>456.76541218</v>
      </c>
      <c r="H79" s="20" t="n">
        <v>7.67758301</v>
      </c>
      <c r="I79" s="18" t="n">
        <v>438.11708373</v>
      </c>
      <c r="J79" s="20" t="n">
        <v>8.44988511</v>
      </c>
      <c r="K79" s="18" t="n">
        <v>426.6609027</v>
      </c>
      <c r="L79" s="20" t="n">
        <v>12.51596641</v>
      </c>
      <c r="M79" s="18" t="s">
        <v>481</v>
      </c>
      <c r="N79" s="20" t="s">
        <v>481</v>
      </c>
      <c r="O79" s="18" t="s">
        <v>481</v>
      </c>
      <c r="P79" s="20" t="s">
        <v>481</v>
      </c>
      <c r="Q79" s="18" t="s">
        <v>481</v>
      </c>
      <c r="R79" s="20" t="s">
        <v>481</v>
      </c>
      <c r="S79" s="18" t="n">
        <v>398.0015</v>
      </c>
      <c r="T79" s="20" t="n">
        <v>45.75701471</v>
      </c>
      <c r="U79" s="18" t="n">
        <v>365.69385936</v>
      </c>
      <c r="V79" s="20" t="n">
        <v>17.39944339</v>
      </c>
    </row>
    <row r="80" spans="1:22">
      <c r="A80" s="15" t="s">
        <v>555</v>
      </c>
      <c r="B80" s="17" t="n">
        <v>7841</v>
      </c>
      <c r="C80" s="18">
        <f>(0.0/B80*100)</f>
        <v/>
      </c>
      <c r="D80" s="19" t="n">
        <v>7841</v>
      </c>
      <c r="E80" s="18" t="n">
        <v>456.92924562</v>
      </c>
      <c r="F80" s="20" t="n">
        <v>7.20971854</v>
      </c>
      <c r="G80" s="18" t="n">
        <v>450.85139343</v>
      </c>
      <c r="H80" s="20" t="n">
        <v>4.4879422</v>
      </c>
      <c r="I80" s="18" t="n">
        <v>459.7042282</v>
      </c>
      <c r="J80" s="20" t="n">
        <v>5.23028311</v>
      </c>
      <c r="K80" s="18" t="n">
        <v>478.17045219</v>
      </c>
      <c r="L80" s="20" t="n">
        <v>6.23850152</v>
      </c>
      <c r="M80" s="18" t="s">
        <v>481</v>
      </c>
      <c r="N80" s="20" t="s">
        <v>481</v>
      </c>
      <c r="O80" s="18" t="s">
        <v>481</v>
      </c>
      <c r="P80" s="20" t="s">
        <v>481</v>
      </c>
      <c r="Q80" s="18" t="s">
        <v>481</v>
      </c>
      <c r="R80" s="20" t="s">
        <v>481</v>
      </c>
      <c r="S80" s="18" t="s">
        <v>481</v>
      </c>
      <c r="T80" s="20" t="s">
        <v>481</v>
      </c>
      <c r="U80" s="18" t="n">
        <v>433.16696779</v>
      </c>
      <c r="V80" s="20" t="n">
        <v>39.40282999</v>
      </c>
    </row>
    <row r="81" spans="1:22">
      <c r="A81" s="23" t="s">
        <v>556</v>
      </c>
      <c r="B81" s="17" t="n">
        <v>8861</v>
      </c>
      <c r="C81" s="18">
        <f>(82.0/B81*100)</f>
        <v/>
      </c>
      <c r="D81" s="19" t="n">
        <v>8779</v>
      </c>
      <c r="E81" s="18" t="n">
        <v>478.07944059</v>
      </c>
      <c r="F81" s="20" t="n">
        <v>5.10626365</v>
      </c>
      <c r="G81" s="18" t="n">
        <v>450.40146823</v>
      </c>
      <c r="H81" s="20" t="n">
        <v>3.57891319</v>
      </c>
      <c r="I81" s="18" t="n">
        <v>444.40600627</v>
      </c>
      <c r="J81" s="20" t="n">
        <v>4.18348651</v>
      </c>
      <c r="K81" s="18" t="n">
        <v>437.86220313</v>
      </c>
      <c r="L81" s="20" t="n">
        <v>5.44047945</v>
      </c>
      <c r="M81" s="18" t="n">
        <v>398.96231336</v>
      </c>
      <c r="N81" s="20" t="n">
        <v>5.16401149</v>
      </c>
      <c r="O81" s="18" t="s">
        <v>481</v>
      </c>
      <c r="P81" s="20" t="s">
        <v>481</v>
      </c>
      <c r="Q81" s="18" t="s">
        <v>481</v>
      </c>
      <c r="R81" s="20" t="s">
        <v>481</v>
      </c>
      <c r="S81" s="18" t="s">
        <v>481</v>
      </c>
      <c r="T81" s="20" t="s">
        <v>481</v>
      </c>
      <c r="U81" s="18" t="n">
        <v>407.86371513</v>
      </c>
      <c r="V81" s="20" t="n">
        <v>20.62190658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813</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509.8577236</v>
      </c>
      <c r="F7" s="20" t="n">
        <v>3.21643546</v>
      </c>
      <c r="G7" s="18" t="n">
        <v>508.37780756</v>
      </c>
      <c r="H7" s="20" t="n">
        <v>2.13036165</v>
      </c>
      <c r="I7" s="18" t="n">
        <v>501.68627557</v>
      </c>
      <c r="J7" s="20" t="n">
        <v>3.0914365</v>
      </c>
      <c r="K7" s="18" t="n">
        <v>475.83979349</v>
      </c>
      <c r="L7" s="20" t="n">
        <v>6.27868742</v>
      </c>
      <c r="M7" s="18" t="n">
        <v>447.9744125</v>
      </c>
      <c r="N7" s="20" t="n">
        <v>3.96785557</v>
      </c>
      <c r="O7" s="18" t="s">
        <v>481</v>
      </c>
      <c r="P7" s="20" t="s">
        <v>481</v>
      </c>
      <c r="Q7" s="18" t="s">
        <v>481</v>
      </c>
      <c r="R7" s="20" t="s">
        <v>481</v>
      </c>
      <c r="S7" s="18" t="s">
        <v>481</v>
      </c>
      <c r="T7" s="20" t="s">
        <v>481</v>
      </c>
      <c r="U7" s="18" t="n">
        <v>471.26583784</v>
      </c>
      <c r="V7" s="20" t="n">
        <v>7.13083338</v>
      </c>
    </row>
    <row r="8" spans="1:22">
      <c r="A8" s="15" t="s">
        <v>483</v>
      </c>
      <c r="B8" s="17" t="n">
        <v>7007</v>
      </c>
      <c r="C8" s="18">
        <f>(104.0/B8*100)</f>
        <v/>
      </c>
      <c r="D8" s="19" t="n">
        <v>6903</v>
      </c>
      <c r="E8" s="18" t="n">
        <v>527.87274123</v>
      </c>
      <c r="F8" s="20" t="n">
        <v>2.87069718</v>
      </c>
      <c r="G8" s="18" t="n">
        <v>512.2947811400001</v>
      </c>
      <c r="H8" s="20" t="n">
        <v>4.28255569</v>
      </c>
      <c r="I8" s="18" t="n">
        <v>496.76989634</v>
      </c>
      <c r="J8" s="20" t="n">
        <v>5.37102357</v>
      </c>
      <c r="K8" s="18" t="n">
        <v>488.84322598</v>
      </c>
      <c r="L8" s="20" t="n">
        <v>6.96488027</v>
      </c>
      <c r="M8" s="18" t="n">
        <v>436.4198708</v>
      </c>
      <c r="N8" s="20" t="n">
        <v>3.89765197</v>
      </c>
      <c r="O8" s="18" t="s">
        <v>481</v>
      </c>
      <c r="P8" s="20" t="s">
        <v>481</v>
      </c>
      <c r="Q8" s="18" t="n">
        <v>301.63126691</v>
      </c>
      <c r="R8" s="20" t="n">
        <v>25.14921031</v>
      </c>
      <c r="S8" s="18" t="s">
        <v>481</v>
      </c>
      <c r="T8" s="20" t="s">
        <v>481</v>
      </c>
      <c r="U8" s="18" t="n">
        <v>436.68168023</v>
      </c>
      <c r="V8" s="20" t="n">
        <v>8.638403459999999</v>
      </c>
    </row>
    <row r="9" spans="1:22">
      <c r="A9" s="15" t="s">
        <v>484</v>
      </c>
      <c r="B9" s="17" t="n">
        <v>9651</v>
      </c>
      <c r="C9" s="18">
        <f>(565.0/B9*100)</f>
        <v/>
      </c>
      <c r="D9" s="19" t="n">
        <v>9086</v>
      </c>
      <c r="E9" s="18" t="n">
        <v>538.9325540900001</v>
      </c>
      <c r="F9" s="20" t="n">
        <v>2.72952283</v>
      </c>
      <c r="G9" s="18" t="n">
        <v>528.57037846</v>
      </c>
      <c r="H9" s="20" t="n">
        <v>2.52064466</v>
      </c>
      <c r="I9" s="18" t="n">
        <v>512.15727056</v>
      </c>
      <c r="J9" s="20" t="n">
        <v>4.0539694</v>
      </c>
      <c r="K9" s="18" t="n">
        <v>473.13956226</v>
      </c>
      <c r="L9" s="20" t="n">
        <v>6.69559684</v>
      </c>
      <c r="M9" s="18" t="n">
        <v>416.22075865</v>
      </c>
      <c r="N9" s="20" t="n">
        <v>6.04975957</v>
      </c>
      <c r="O9" s="18" t="s">
        <v>481</v>
      </c>
      <c r="P9" s="20" t="s">
        <v>481</v>
      </c>
      <c r="Q9" s="18" t="n">
        <v>357.98454354</v>
      </c>
      <c r="R9" s="20" t="n">
        <v>11.51846445</v>
      </c>
      <c r="S9" s="18" t="s">
        <v>481</v>
      </c>
      <c r="T9" s="20" t="s">
        <v>481</v>
      </c>
      <c r="U9" s="18" t="n">
        <v>433.52644722</v>
      </c>
      <c r="V9" s="20" t="n">
        <v>5.14808597</v>
      </c>
    </row>
    <row r="10" spans="1:22">
      <c r="A10" s="15" t="s">
        <v>485</v>
      </c>
      <c r="B10" s="17" t="n">
        <v>20058</v>
      </c>
      <c r="C10" s="18">
        <f>(553.0/B10*100)</f>
        <v/>
      </c>
      <c r="D10" s="19" t="n">
        <v>19505</v>
      </c>
      <c r="E10" s="18" t="n">
        <v>537.81008751</v>
      </c>
      <c r="F10" s="20" t="n">
        <v>2.95296925</v>
      </c>
      <c r="G10" s="18" t="n">
        <v>523.73473168</v>
      </c>
      <c r="H10" s="20" t="n">
        <v>2.71915495</v>
      </c>
      <c r="I10" s="18" t="n">
        <v>514.65985646</v>
      </c>
      <c r="J10" s="20" t="n">
        <v>2.81741245</v>
      </c>
      <c r="K10" s="18" t="n">
        <v>496.32356998</v>
      </c>
      <c r="L10" s="20" t="n">
        <v>4.83486807</v>
      </c>
      <c r="M10" s="18" t="n">
        <v>457.66484393</v>
      </c>
      <c r="N10" s="20" t="n">
        <v>6.03159435</v>
      </c>
      <c r="O10" s="18" t="s">
        <v>481</v>
      </c>
      <c r="P10" s="20" t="s">
        <v>481</v>
      </c>
      <c r="Q10" s="18" t="s">
        <v>481</v>
      </c>
      <c r="R10" s="20" t="s">
        <v>481</v>
      </c>
      <c r="S10" s="18" t="s">
        <v>481</v>
      </c>
      <c r="T10" s="20" t="s">
        <v>481</v>
      </c>
      <c r="U10" s="18" t="n">
        <v>457.92811971</v>
      </c>
      <c r="V10" s="20" t="n">
        <v>8.136903739999999</v>
      </c>
    </row>
    <row r="11" spans="1:22">
      <c r="A11" s="15" t="s">
        <v>486</v>
      </c>
      <c r="B11" s="17" t="n">
        <v>7053</v>
      </c>
      <c r="C11" s="18">
        <f>(139.0/B11*100)</f>
        <v/>
      </c>
      <c r="D11" s="19" t="n">
        <v>6914</v>
      </c>
      <c r="E11" s="18" t="n">
        <v>450.75730204</v>
      </c>
      <c r="F11" s="20" t="n">
        <v>3.53049897</v>
      </c>
      <c r="G11" s="18" t="n">
        <v>422.08865336</v>
      </c>
      <c r="H11" s="20" t="n">
        <v>3.96804216</v>
      </c>
      <c r="I11" s="18" t="n">
        <v>423.7272317</v>
      </c>
      <c r="J11" s="20" t="n">
        <v>3.18672344</v>
      </c>
      <c r="K11" s="18" t="n">
        <v>419.72712367</v>
      </c>
      <c r="L11" s="20" t="n">
        <v>4.61133126</v>
      </c>
      <c r="M11" s="18" t="n">
        <v>381.61604453</v>
      </c>
      <c r="N11" s="20" t="n">
        <v>5.27695564</v>
      </c>
      <c r="O11" s="18" t="s">
        <v>481</v>
      </c>
      <c r="P11" s="20" t="s">
        <v>481</v>
      </c>
      <c r="Q11" s="18" t="s">
        <v>481</v>
      </c>
      <c r="R11" s="20" t="s">
        <v>481</v>
      </c>
      <c r="S11" s="18" t="s">
        <v>481</v>
      </c>
      <c r="T11" s="20" t="s">
        <v>481</v>
      </c>
      <c r="U11" s="18" t="n">
        <v>384.0682556</v>
      </c>
      <c r="V11" s="20" t="n">
        <v>7.03853791</v>
      </c>
    </row>
    <row r="12" spans="1:22">
      <c r="A12" s="15" t="s">
        <v>487</v>
      </c>
      <c r="B12" s="17" t="n">
        <v>6894</v>
      </c>
      <c r="C12" s="18">
        <f>(59.0/B12*100)</f>
        <v/>
      </c>
      <c r="D12" s="19" t="n">
        <v>6835</v>
      </c>
      <c r="E12" s="18" t="n">
        <v>515.65812455</v>
      </c>
      <c r="F12" s="20" t="n">
        <v>3.16121016</v>
      </c>
      <c r="G12" s="18" t="n">
        <v>498.41319364</v>
      </c>
      <c r="H12" s="20" t="n">
        <v>2.6094848</v>
      </c>
      <c r="I12" s="18" t="n">
        <v>498.02207967</v>
      </c>
      <c r="J12" s="20" t="n">
        <v>3.57099243</v>
      </c>
      <c r="K12" s="18" t="n">
        <v>482.19655469</v>
      </c>
      <c r="L12" s="20" t="n">
        <v>6.32645999</v>
      </c>
      <c r="M12" s="18" t="n">
        <v>424.64340274</v>
      </c>
      <c r="N12" s="20" t="n">
        <v>6.97346529</v>
      </c>
      <c r="O12" s="18" t="s">
        <v>481</v>
      </c>
      <c r="P12" s="20" t="s">
        <v>481</v>
      </c>
      <c r="Q12" s="18" t="n">
        <v>340.98506961</v>
      </c>
      <c r="R12" s="20" t="n">
        <v>12.52444664</v>
      </c>
      <c r="S12" s="18" t="s">
        <v>481</v>
      </c>
      <c r="T12" s="20" t="s">
        <v>481</v>
      </c>
      <c r="U12" s="18" t="n">
        <v>424.7468125</v>
      </c>
      <c r="V12" s="20" t="n">
        <v>8.083526900000001</v>
      </c>
    </row>
    <row r="13" spans="1:22">
      <c r="A13" s="15" t="s">
        <v>488</v>
      </c>
      <c r="B13" s="17" t="n">
        <v>7161</v>
      </c>
      <c r="C13" s="18">
        <f>(174.0/B13*100)</f>
        <v/>
      </c>
      <c r="D13" s="19" t="n">
        <v>6987</v>
      </c>
      <c r="E13" s="18" t="n">
        <v>528.33182382</v>
      </c>
      <c r="F13" s="20" t="n">
        <v>2.77840787</v>
      </c>
      <c r="G13" s="18" t="n">
        <v>517.01903885</v>
      </c>
      <c r="H13" s="20" t="n">
        <v>2.51106192</v>
      </c>
      <c r="I13" s="18" t="n">
        <v>500.90580135</v>
      </c>
      <c r="J13" s="20" t="n">
        <v>4.47913659</v>
      </c>
      <c r="K13" s="18" t="n">
        <v>482.89081416</v>
      </c>
      <c r="L13" s="20" t="n">
        <v>8.24230526</v>
      </c>
      <c r="M13" s="18" t="n">
        <v>455.80166196</v>
      </c>
      <c r="N13" s="20" t="n">
        <v>7.99019283</v>
      </c>
      <c r="O13" s="18" t="s">
        <v>481</v>
      </c>
      <c r="P13" s="20" t="s">
        <v>481</v>
      </c>
      <c r="Q13" s="18" t="n">
        <v>447.51533769</v>
      </c>
      <c r="R13" s="20" t="n">
        <v>5.97365007</v>
      </c>
      <c r="S13" s="18" t="s">
        <v>481</v>
      </c>
      <c r="T13" s="20" t="s">
        <v>481</v>
      </c>
      <c r="U13" s="18" t="n">
        <v>436.48640442</v>
      </c>
      <c r="V13" s="20" t="n">
        <v>8.66273063</v>
      </c>
    </row>
    <row r="14" spans="1:22">
      <c r="A14" s="15" t="s">
        <v>489</v>
      </c>
      <c r="B14" s="17" t="n">
        <v>5587</v>
      </c>
      <c r="C14" s="18">
        <f>(81.0/B14*100)</f>
        <v/>
      </c>
      <c r="D14" s="19" t="n">
        <v>5506</v>
      </c>
      <c r="E14" s="18" t="n">
        <v>535.57639064</v>
      </c>
      <c r="F14" s="20" t="n">
        <v>2.45291543</v>
      </c>
      <c r="G14" s="18" t="n">
        <v>518.46783138</v>
      </c>
      <c r="H14" s="20" t="n">
        <v>2.63761897</v>
      </c>
      <c r="I14" s="18" t="n">
        <v>502.72892955</v>
      </c>
      <c r="J14" s="20" t="n">
        <v>4.34497409</v>
      </c>
      <c r="K14" s="18" t="n">
        <v>500.03323265</v>
      </c>
      <c r="L14" s="20" t="n">
        <v>8.633781490000001</v>
      </c>
      <c r="M14" s="18" t="n">
        <v>457.2678843</v>
      </c>
      <c r="N14" s="20" t="n">
        <v>9.76355004</v>
      </c>
      <c r="O14" s="18" t="s">
        <v>481</v>
      </c>
      <c r="P14" s="20" t="s">
        <v>481</v>
      </c>
      <c r="Q14" s="18" t="s">
        <v>481</v>
      </c>
      <c r="R14" s="20" t="s">
        <v>481</v>
      </c>
      <c r="S14" s="18" t="s">
        <v>481</v>
      </c>
      <c r="T14" s="20" t="s">
        <v>481</v>
      </c>
      <c r="U14" s="18" t="n">
        <v>459.01484909</v>
      </c>
      <c r="V14" s="20" t="n">
        <v>12.82318582</v>
      </c>
    </row>
    <row r="15" spans="1:22">
      <c r="A15" s="15" t="s">
        <v>490</v>
      </c>
      <c r="B15" s="17" t="n">
        <v>5882</v>
      </c>
      <c r="C15" s="18">
        <f>(87.0/B15*100)</f>
        <v/>
      </c>
      <c r="D15" s="19" t="n">
        <v>5795</v>
      </c>
      <c r="E15" s="18" t="n">
        <v>527.62264527</v>
      </c>
      <c r="F15" s="20" t="n">
        <v>2.80403402</v>
      </c>
      <c r="G15" s="18" t="n">
        <v>514.11895046</v>
      </c>
      <c r="H15" s="20" t="n">
        <v>2.67576817</v>
      </c>
      <c r="I15" s="18" t="n">
        <v>499.37900648</v>
      </c>
      <c r="J15" s="20" t="n">
        <v>4.21690873</v>
      </c>
      <c r="K15" s="18" t="n">
        <v>482.45437533</v>
      </c>
      <c r="L15" s="20" t="n">
        <v>7.65054852</v>
      </c>
      <c r="M15" s="18" t="n">
        <v>424.25667471</v>
      </c>
      <c r="N15" s="20" t="n">
        <v>10.82348656</v>
      </c>
      <c r="O15" s="18" t="s">
        <v>481</v>
      </c>
      <c r="P15" s="20" t="s">
        <v>481</v>
      </c>
      <c r="Q15" s="18" t="n">
        <v>368.85220715</v>
      </c>
      <c r="R15" s="20" t="n">
        <v>14.5875493</v>
      </c>
      <c r="S15" s="18" t="s">
        <v>481</v>
      </c>
      <c r="T15" s="20" t="s">
        <v>481</v>
      </c>
      <c r="U15" s="18" t="n">
        <v>476.11604426</v>
      </c>
      <c r="V15" s="20" t="n">
        <v>7.66292125</v>
      </c>
    </row>
    <row r="16" spans="1:22">
      <c r="A16" s="15" t="s">
        <v>491</v>
      </c>
      <c r="B16" s="17" t="n">
        <v>6108</v>
      </c>
      <c r="C16" s="18">
        <f>(136.0/B16*100)</f>
        <v/>
      </c>
      <c r="D16" s="19" t="n">
        <v>5972</v>
      </c>
      <c r="E16" s="18" t="n">
        <v>514.0596768299999</v>
      </c>
      <c r="F16" s="20" t="n">
        <v>2.77474814</v>
      </c>
      <c r="G16" s="18" t="n">
        <v>510.76150265</v>
      </c>
      <c r="H16" s="20" t="n">
        <v>3.08748837</v>
      </c>
      <c r="I16" s="18" t="n">
        <v>497.48193712</v>
      </c>
      <c r="J16" s="20" t="n">
        <v>4.08306995</v>
      </c>
      <c r="K16" s="18" t="n">
        <v>471.78112828</v>
      </c>
      <c r="L16" s="20" t="n">
        <v>6.77117384</v>
      </c>
      <c r="M16" s="18" t="n">
        <v>392.25010125</v>
      </c>
      <c r="N16" s="20" t="n">
        <v>6.28627534</v>
      </c>
      <c r="O16" s="18" t="s">
        <v>481</v>
      </c>
      <c r="P16" s="20" t="s">
        <v>481</v>
      </c>
      <c r="Q16" s="18" t="s">
        <v>481</v>
      </c>
      <c r="R16" s="20" t="s">
        <v>481</v>
      </c>
      <c r="S16" s="18" t="s">
        <v>481</v>
      </c>
      <c r="T16" s="20" t="s">
        <v>481</v>
      </c>
      <c r="U16" s="18" t="n">
        <v>419.53640412</v>
      </c>
      <c r="V16" s="20" t="n">
        <v>8.577266939999999</v>
      </c>
    </row>
    <row r="17" spans="1:22">
      <c r="A17" s="15" t="s">
        <v>492</v>
      </c>
      <c r="B17" s="17" t="n">
        <v>6504</v>
      </c>
      <c r="C17" s="18">
        <f>(1665.0/B17*100)</f>
        <v/>
      </c>
      <c r="D17" s="19" t="n">
        <v>4839</v>
      </c>
      <c r="E17" s="18" t="n">
        <v>532.67428738</v>
      </c>
      <c r="F17" s="20" t="n">
        <v>3.13226969</v>
      </c>
      <c r="G17" s="18" t="n">
        <v>521.64587986</v>
      </c>
      <c r="H17" s="20" t="n">
        <v>3.47491895</v>
      </c>
      <c r="I17" s="18" t="n">
        <v>501.0558273</v>
      </c>
      <c r="J17" s="20" t="n">
        <v>5.54875989</v>
      </c>
      <c r="K17" s="18" t="n">
        <v>494.86517195</v>
      </c>
      <c r="L17" s="20" t="n">
        <v>9.232636640000001</v>
      </c>
      <c r="M17" s="18" t="n">
        <v>437.56462066</v>
      </c>
      <c r="N17" s="20" t="n">
        <v>9.030836430000001</v>
      </c>
      <c r="O17" s="18" t="s">
        <v>481</v>
      </c>
      <c r="P17" s="20" t="s">
        <v>481</v>
      </c>
      <c r="Q17" s="18" t="n">
        <v>362.96139732</v>
      </c>
      <c r="R17" s="20" t="n">
        <v>12.64520278</v>
      </c>
      <c r="S17" s="18" t="s">
        <v>481</v>
      </c>
      <c r="T17" s="20" t="s">
        <v>481</v>
      </c>
      <c r="U17" s="18" t="n">
        <v>467.30782709</v>
      </c>
      <c r="V17" s="20" t="n">
        <v>6.25989365</v>
      </c>
    </row>
    <row r="18" spans="1:22">
      <c r="A18" s="15" t="s">
        <v>493</v>
      </c>
      <c r="B18" s="17" t="n">
        <v>5532</v>
      </c>
      <c r="C18" s="18">
        <f>(31.0/B18*100)</f>
        <v/>
      </c>
      <c r="D18" s="19" t="n">
        <v>5501</v>
      </c>
      <c r="E18" s="18" t="n">
        <v>479.63187113</v>
      </c>
      <c r="F18" s="20" t="n">
        <v>4.02108239</v>
      </c>
      <c r="G18" s="18" t="n">
        <v>455.00265258</v>
      </c>
      <c r="H18" s="20" t="n">
        <v>4.20246537</v>
      </c>
      <c r="I18" s="18" t="n">
        <v>443.73372768</v>
      </c>
      <c r="J18" s="20" t="n">
        <v>4.1679869</v>
      </c>
      <c r="K18" s="18" t="n">
        <v>447.10484505</v>
      </c>
      <c r="L18" s="20" t="n">
        <v>5.9992289</v>
      </c>
      <c r="M18" s="18" t="n">
        <v>391.0034032</v>
      </c>
      <c r="N18" s="20" t="n">
        <v>9.97945679</v>
      </c>
      <c r="O18" s="18" t="s">
        <v>481</v>
      </c>
      <c r="P18" s="20" t="s">
        <v>481</v>
      </c>
      <c r="Q18" s="18" t="s">
        <v>481</v>
      </c>
      <c r="R18" s="20" t="s">
        <v>481</v>
      </c>
      <c r="S18" s="18" t="s">
        <v>481</v>
      </c>
      <c r="T18" s="20" t="s">
        <v>481</v>
      </c>
      <c r="U18" s="18" t="n">
        <v>386.5511618</v>
      </c>
      <c r="V18" s="20" t="n">
        <v>10.5372255</v>
      </c>
    </row>
    <row r="19" spans="1:22">
      <c r="A19" s="15" t="s">
        <v>494</v>
      </c>
      <c r="B19" s="17" t="n">
        <v>5658</v>
      </c>
      <c r="C19" s="18">
        <f>(262.0/B19*100)</f>
        <v/>
      </c>
      <c r="D19" s="19" t="n">
        <v>5396</v>
      </c>
      <c r="E19" s="18" t="n">
        <v>514.38790189</v>
      </c>
      <c r="F19" s="20" t="n">
        <v>3.35332835</v>
      </c>
      <c r="G19" s="18" t="n">
        <v>473.859164</v>
      </c>
      <c r="H19" s="20" t="n">
        <v>3.53760725</v>
      </c>
      <c r="I19" s="18" t="n">
        <v>456.3477837</v>
      </c>
      <c r="J19" s="20" t="n">
        <v>4.51688645</v>
      </c>
      <c r="K19" s="18" t="n">
        <v>454.51710188</v>
      </c>
      <c r="L19" s="20" t="n">
        <v>8.007059890000001</v>
      </c>
      <c r="M19" s="18" t="n">
        <v>469.44549655</v>
      </c>
      <c r="N19" s="20" t="n">
        <v>7.71795137</v>
      </c>
      <c r="O19" s="18" t="s">
        <v>481</v>
      </c>
      <c r="P19" s="20" t="s">
        <v>481</v>
      </c>
      <c r="Q19" s="18" t="s">
        <v>481</v>
      </c>
      <c r="R19" s="20" t="s">
        <v>481</v>
      </c>
      <c r="S19" s="18" t="s">
        <v>481</v>
      </c>
      <c r="T19" s="20" t="s">
        <v>481</v>
      </c>
      <c r="U19" s="18" t="n">
        <v>416.01262295</v>
      </c>
      <c r="V19" s="20" t="n">
        <v>9.58664269</v>
      </c>
    </row>
    <row r="20" spans="1:22">
      <c r="A20" s="15" t="s">
        <v>495</v>
      </c>
      <c r="B20" s="17" t="n">
        <v>3371</v>
      </c>
      <c r="C20" s="18">
        <f>(75.0/B20*100)</f>
        <v/>
      </c>
      <c r="D20" s="19" t="n">
        <v>3296</v>
      </c>
      <c r="E20" s="18" t="n">
        <v>511.40227618</v>
      </c>
      <c r="F20" s="20" t="n">
        <v>2.71239118</v>
      </c>
      <c r="G20" s="18" t="n">
        <v>483.03600075</v>
      </c>
      <c r="H20" s="20" t="n">
        <v>3.70095783</v>
      </c>
      <c r="I20" s="18" t="n">
        <v>457.39721576</v>
      </c>
      <c r="J20" s="20" t="n">
        <v>5.3075054</v>
      </c>
      <c r="K20" s="18" t="n">
        <v>457.91141851</v>
      </c>
      <c r="L20" s="20" t="n">
        <v>10.62657389</v>
      </c>
      <c r="M20" s="18" t="n">
        <v>438.43210807</v>
      </c>
      <c r="N20" s="20" t="n">
        <v>7.17346823</v>
      </c>
      <c r="O20" s="18" t="s">
        <v>481</v>
      </c>
      <c r="P20" s="20" t="s">
        <v>481</v>
      </c>
      <c r="Q20" s="18" t="s">
        <v>481</v>
      </c>
      <c r="R20" s="20" t="s">
        <v>481</v>
      </c>
      <c r="S20" s="18" t="s">
        <v>481</v>
      </c>
      <c r="T20" s="20" t="s">
        <v>481</v>
      </c>
      <c r="U20" s="18" t="n">
        <v>442.62188996</v>
      </c>
      <c r="V20" s="20" t="n">
        <v>14.81238318</v>
      </c>
    </row>
    <row r="21" spans="1:22">
      <c r="A21" s="15" t="s">
        <v>496</v>
      </c>
      <c r="B21" s="17" t="n">
        <v>5741</v>
      </c>
      <c r="C21" s="18">
        <f>(53.0/B21*100)</f>
        <v/>
      </c>
      <c r="D21" s="19" t="n">
        <v>5688</v>
      </c>
      <c r="E21" s="18" t="n">
        <v>520.85769981</v>
      </c>
      <c r="F21" s="20" t="n">
        <v>2.82322993</v>
      </c>
      <c r="G21" s="18" t="n">
        <v>511.61059742</v>
      </c>
      <c r="H21" s="20" t="n">
        <v>2.45177585</v>
      </c>
      <c r="I21" s="18" t="n">
        <v>501.10244573</v>
      </c>
      <c r="J21" s="20" t="n">
        <v>3.25312279</v>
      </c>
      <c r="K21" s="18" t="n">
        <v>482.07278972</v>
      </c>
      <c r="L21" s="20" t="n">
        <v>6.45676617</v>
      </c>
      <c r="M21" s="18" t="n">
        <v>453.31234764</v>
      </c>
      <c r="N21" s="20" t="n">
        <v>6.2921512</v>
      </c>
      <c r="O21" s="18" t="s">
        <v>481</v>
      </c>
      <c r="P21" s="20" t="s">
        <v>481</v>
      </c>
      <c r="Q21" s="18" t="s">
        <v>481</v>
      </c>
      <c r="R21" s="20" t="s">
        <v>481</v>
      </c>
      <c r="S21" s="18" t="s">
        <v>481</v>
      </c>
      <c r="T21" s="20" t="s">
        <v>481</v>
      </c>
      <c r="U21" s="18" t="n">
        <v>435.96662504</v>
      </c>
      <c r="V21" s="20" t="n">
        <v>12.48247004</v>
      </c>
    </row>
    <row r="22" spans="1:22">
      <c r="A22" s="15" t="s">
        <v>497</v>
      </c>
      <c r="B22" s="17" t="n">
        <v>6598</v>
      </c>
      <c r="C22" s="18">
        <f>(36.0/B22*100)</f>
        <v/>
      </c>
      <c r="D22" s="19" t="n">
        <v>6562</v>
      </c>
      <c r="E22" s="18" t="n">
        <v>512.70953192</v>
      </c>
      <c r="F22" s="20" t="n">
        <v>4.70760648</v>
      </c>
      <c r="G22" s="18" t="n">
        <v>469.98604502</v>
      </c>
      <c r="H22" s="20" t="n">
        <v>4.4495003</v>
      </c>
      <c r="I22" s="18" t="n">
        <v>452.62970721</v>
      </c>
      <c r="J22" s="20" t="n">
        <v>5.27095459</v>
      </c>
      <c r="K22" s="18" t="n">
        <v>450.4023898</v>
      </c>
      <c r="L22" s="20" t="n">
        <v>6.10396207</v>
      </c>
      <c r="M22" s="18" t="n">
        <v>421.41018908</v>
      </c>
      <c r="N22" s="20" t="n">
        <v>15.0936442</v>
      </c>
      <c r="O22" s="18" t="s">
        <v>481</v>
      </c>
      <c r="P22" s="20" t="s">
        <v>481</v>
      </c>
      <c r="Q22" s="18" t="n">
        <v>465.3184081</v>
      </c>
      <c r="R22" s="20" t="n">
        <v>9.52311205</v>
      </c>
      <c r="S22" s="18" t="s">
        <v>481</v>
      </c>
      <c r="T22" s="20" t="s">
        <v>481</v>
      </c>
      <c r="U22" s="18" t="n">
        <v>384.53409708</v>
      </c>
      <c r="V22" s="20" t="n">
        <v>9.136833299999999</v>
      </c>
    </row>
    <row r="23" spans="1:22">
      <c r="A23" s="15" t="s">
        <v>498</v>
      </c>
      <c r="B23" s="17" t="n">
        <v>11583</v>
      </c>
      <c r="C23" s="18">
        <f>(251.0/B23*100)</f>
        <v/>
      </c>
      <c r="D23" s="19" t="n">
        <v>11332</v>
      </c>
      <c r="E23" s="18" t="n">
        <v>519.29754547</v>
      </c>
      <c r="F23" s="20" t="n">
        <v>4.03265965</v>
      </c>
      <c r="G23" s="18" t="n">
        <v>492.45740062</v>
      </c>
      <c r="H23" s="20" t="n">
        <v>3.02029662</v>
      </c>
      <c r="I23" s="18" t="n">
        <v>483.17419298</v>
      </c>
      <c r="J23" s="20" t="n">
        <v>4.52698825</v>
      </c>
      <c r="K23" s="18" t="n">
        <v>461.37565549</v>
      </c>
      <c r="L23" s="20" t="n">
        <v>7.30701523</v>
      </c>
      <c r="M23" s="18" t="n">
        <v>456.42298295</v>
      </c>
      <c r="N23" s="20" t="n">
        <v>6.22776086</v>
      </c>
      <c r="O23" s="18" t="s">
        <v>481</v>
      </c>
      <c r="P23" s="20" t="s">
        <v>481</v>
      </c>
      <c r="Q23" s="18" t="s">
        <v>481</v>
      </c>
      <c r="R23" s="20" t="s">
        <v>481</v>
      </c>
      <c r="S23" s="18" t="s">
        <v>481</v>
      </c>
      <c r="T23" s="20" t="s">
        <v>481</v>
      </c>
      <c r="U23" s="18" t="n">
        <v>442.73279814</v>
      </c>
      <c r="V23" s="20" t="n">
        <v>8.42120866</v>
      </c>
    </row>
    <row r="24" spans="1:22">
      <c r="A24" s="15" t="s">
        <v>499</v>
      </c>
      <c r="B24" s="17" t="n">
        <v>6647</v>
      </c>
      <c r="C24" s="18">
        <f>(8.0/B24*100)</f>
        <v/>
      </c>
      <c r="D24" s="19" t="n">
        <v>6639</v>
      </c>
      <c r="E24" s="18" t="n">
        <v>539.51027608</v>
      </c>
      <c r="F24" s="20" t="n">
        <v>3.31925799</v>
      </c>
      <c r="G24" s="18" t="n">
        <v>533.44696411</v>
      </c>
      <c r="H24" s="20" t="n">
        <v>3.94031522</v>
      </c>
      <c r="I24" s="18" t="n">
        <v>526.82293989</v>
      </c>
      <c r="J24" s="20" t="n">
        <v>5.45380005</v>
      </c>
      <c r="K24" s="18" t="n">
        <v>513.7421748199999</v>
      </c>
      <c r="L24" s="20" t="n">
        <v>6.68074832</v>
      </c>
      <c r="M24" s="18" t="n">
        <v>484.53808905</v>
      </c>
      <c r="N24" s="20" t="n">
        <v>15.38063095</v>
      </c>
      <c r="O24" s="18" t="s">
        <v>481</v>
      </c>
      <c r="P24" s="20" t="s">
        <v>481</v>
      </c>
      <c r="Q24" s="18" t="s">
        <v>481</v>
      </c>
      <c r="R24" s="20" t="s">
        <v>481</v>
      </c>
      <c r="S24" s="18" t="s">
        <v>481</v>
      </c>
      <c r="T24" s="20" t="s">
        <v>481</v>
      </c>
      <c r="U24" s="18" t="n">
        <v>460.03714666</v>
      </c>
      <c r="V24" s="20" t="n">
        <v>12.79884891</v>
      </c>
    </row>
    <row r="25" spans="1:22">
      <c r="A25" s="15" t="s">
        <v>500</v>
      </c>
      <c r="B25" s="17" t="n">
        <v>5581</v>
      </c>
      <c r="C25" s="18">
        <f>(25.0/B25*100)</f>
        <v/>
      </c>
      <c r="D25" s="19" t="n">
        <v>5556</v>
      </c>
      <c r="E25" s="18" t="n">
        <v>547.36030446</v>
      </c>
      <c r="F25" s="20" t="n">
        <v>3.36147192</v>
      </c>
      <c r="G25" s="18" t="n">
        <v>519.24005239</v>
      </c>
      <c r="H25" s="20" t="n">
        <v>4.85829585</v>
      </c>
      <c r="I25" s="18" t="n">
        <v>504.78021272</v>
      </c>
      <c r="J25" s="20" t="n">
        <v>5.54563075</v>
      </c>
      <c r="K25" s="18" t="n">
        <v>520.63288863</v>
      </c>
      <c r="L25" s="20" t="n">
        <v>8.12022996</v>
      </c>
      <c r="M25" s="18" t="n">
        <v>433.74903496</v>
      </c>
      <c r="N25" s="20" t="n">
        <v>6.33413158</v>
      </c>
      <c r="O25" s="18" t="s">
        <v>481</v>
      </c>
      <c r="P25" s="20" t="s">
        <v>481</v>
      </c>
      <c r="Q25" s="18" t="s">
        <v>481</v>
      </c>
      <c r="R25" s="20" t="s">
        <v>481</v>
      </c>
      <c r="S25" s="18" t="s">
        <v>481</v>
      </c>
      <c r="T25" s="20" t="s">
        <v>481</v>
      </c>
      <c r="U25" s="18" t="n">
        <v>504.87489282</v>
      </c>
      <c r="V25" s="20" t="n">
        <v>23.83627674</v>
      </c>
    </row>
    <row r="26" spans="1:22">
      <c r="A26" s="15" t="s">
        <v>501</v>
      </c>
      <c r="B26" s="17" t="n">
        <v>4869</v>
      </c>
      <c r="C26" s="18">
        <f>(62.0/B26*100)</f>
        <v/>
      </c>
      <c r="D26" s="19" t="n">
        <v>4807</v>
      </c>
      <c r="E26" s="18" t="n">
        <v>501.97499309</v>
      </c>
      <c r="F26" s="20" t="n">
        <v>3.21606063</v>
      </c>
      <c r="G26" s="18" t="n">
        <v>483.22755138</v>
      </c>
      <c r="H26" s="20" t="n">
        <v>2.41577959</v>
      </c>
      <c r="I26" s="18" t="n">
        <v>477.94587675</v>
      </c>
      <c r="J26" s="20" t="n">
        <v>2.97407027</v>
      </c>
      <c r="K26" s="18" t="n">
        <v>480.63717598</v>
      </c>
      <c r="L26" s="20" t="n">
        <v>5.12244258</v>
      </c>
      <c r="M26" s="18" t="n">
        <v>454.2412473</v>
      </c>
      <c r="N26" s="20" t="n">
        <v>7.54007811</v>
      </c>
      <c r="O26" s="18" t="s">
        <v>481</v>
      </c>
      <c r="P26" s="20" t="s">
        <v>481</v>
      </c>
      <c r="Q26" s="18" t="s">
        <v>481</v>
      </c>
      <c r="R26" s="20" t="s">
        <v>481</v>
      </c>
      <c r="S26" s="18" t="s">
        <v>481</v>
      </c>
      <c r="T26" s="20" t="s">
        <v>481</v>
      </c>
      <c r="U26" s="18" t="n">
        <v>416.46697151</v>
      </c>
      <c r="V26" s="20" t="n">
        <v>9.98701572</v>
      </c>
    </row>
    <row r="27" spans="1:22">
      <c r="A27" s="15" t="s">
        <v>502</v>
      </c>
      <c r="B27" s="17" t="n">
        <v>5299</v>
      </c>
      <c r="C27" s="18">
        <f>(87.0/B27*100)</f>
        <v/>
      </c>
      <c r="D27" s="19" t="n">
        <v>5212</v>
      </c>
      <c r="E27" s="18" t="n">
        <v>513.99226191</v>
      </c>
      <c r="F27" s="20" t="n">
        <v>2.43356462</v>
      </c>
      <c r="G27" s="18" t="n">
        <v>498.53489852</v>
      </c>
      <c r="H27" s="20" t="n">
        <v>3.08438904</v>
      </c>
      <c r="I27" s="18" t="n">
        <v>477.00359342</v>
      </c>
      <c r="J27" s="20" t="n">
        <v>3.73504876</v>
      </c>
      <c r="K27" s="18" t="n">
        <v>458.86677049</v>
      </c>
      <c r="L27" s="20" t="n">
        <v>6.36383606</v>
      </c>
      <c r="M27" s="18" t="n">
        <v>423.78790135</v>
      </c>
      <c r="N27" s="20" t="n">
        <v>3.98999594</v>
      </c>
      <c r="O27" s="18" t="s">
        <v>481</v>
      </c>
      <c r="P27" s="20" t="s">
        <v>481</v>
      </c>
      <c r="Q27" s="18" t="s">
        <v>481</v>
      </c>
      <c r="R27" s="20" t="s">
        <v>481</v>
      </c>
      <c r="S27" s="18" t="s">
        <v>481</v>
      </c>
      <c r="T27" s="20" t="s">
        <v>481</v>
      </c>
      <c r="U27" s="18" t="n">
        <v>423.11820769</v>
      </c>
      <c r="V27" s="20" t="n">
        <v>6.85924499</v>
      </c>
    </row>
    <row r="28" spans="1:22">
      <c r="A28" s="15" t="s">
        <v>503</v>
      </c>
      <c r="B28" s="17" t="n">
        <v>7568</v>
      </c>
      <c r="C28" s="18">
        <f>(288.0/B28*100)</f>
        <v/>
      </c>
      <c r="D28" s="19" t="n">
        <v>7280</v>
      </c>
      <c r="E28" s="18" t="n">
        <v>429.8144413</v>
      </c>
      <c r="F28" s="20" t="n">
        <v>3.35604747</v>
      </c>
      <c r="G28" s="18" t="n">
        <v>406.91259922</v>
      </c>
      <c r="H28" s="20" t="n">
        <v>3.16794158</v>
      </c>
      <c r="I28" s="18" t="n">
        <v>409.1373251</v>
      </c>
      <c r="J28" s="20" t="n">
        <v>2.9647642</v>
      </c>
      <c r="K28" s="18" t="n">
        <v>400.80288507</v>
      </c>
      <c r="L28" s="20" t="n">
        <v>4.26112002</v>
      </c>
      <c r="M28" s="18" t="n">
        <v>404.13273028</v>
      </c>
      <c r="N28" s="20" t="n">
        <v>12.41326105</v>
      </c>
      <c r="O28" s="18" t="s">
        <v>481</v>
      </c>
      <c r="P28" s="20" t="s">
        <v>481</v>
      </c>
      <c r="Q28" s="18" t="s">
        <v>481</v>
      </c>
      <c r="R28" s="20" t="s">
        <v>481</v>
      </c>
      <c r="S28" s="18" t="s">
        <v>481</v>
      </c>
      <c r="T28" s="20" t="s">
        <v>481</v>
      </c>
      <c r="U28" s="18" t="n">
        <v>371.81698826</v>
      </c>
      <c r="V28" s="20" t="n">
        <v>7.26578284</v>
      </c>
    </row>
    <row r="29" spans="1:22">
      <c r="A29" s="15" t="s">
        <v>504</v>
      </c>
      <c r="B29" s="17" t="n">
        <v>5385</v>
      </c>
      <c r="C29" s="18">
        <f>(30.0/B29*100)</f>
        <v/>
      </c>
      <c r="D29" s="19" t="n">
        <v>5355</v>
      </c>
      <c r="E29" s="18" t="n">
        <v>540.54724474</v>
      </c>
      <c r="F29" s="20" t="n">
        <v>3.08562995</v>
      </c>
      <c r="G29" s="18" t="n">
        <v>517.29374517</v>
      </c>
      <c r="H29" s="20" t="n">
        <v>3.02569713</v>
      </c>
      <c r="I29" s="18" t="n">
        <v>512.352788</v>
      </c>
      <c r="J29" s="20" t="n">
        <v>4.44251598</v>
      </c>
      <c r="K29" s="18" t="n">
        <v>474.77212366</v>
      </c>
      <c r="L29" s="20" t="n">
        <v>7.95830511</v>
      </c>
      <c r="M29" s="18" t="n">
        <v>510.11281269</v>
      </c>
      <c r="N29" s="20" t="n">
        <v>4.5702483</v>
      </c>
      <c r="O29" s="18" t="s">
        <v>481</v>
      </c>
      <c r="P29" s="20" t="s">
        <v>481</v>
      </c>
      <c r="Q29" s="18" t="n">
        <v>335.3902018</v>
      </c>
      <c r="R29" s="20" t="n">
        <v>12.1685767</v>
      </c>
      <c r="S29" s="18" t="s">
        <v>481</v>
      </c>
      <c r="T29" s="20" t="s">
        <v>481</v>
      </c>
      <c r="U29" s="18" t="n">
        <v>445.43585114</v>
      </c>
      <c r="V29" s="20" t="n">
        <v>9.41501454</v>
      </c>
    </row>
    <row r="30" spans="1:22">
      <c r="A30" s="15" t="s">
        <v>505</v>
      </c>
      <c r="B30" s="17" t="n">
        <v>4520</v>
      </c>
      <c r="C30" s="18">
        <f>(174.0/B30*100)</f>
        <v/>
      </c>
      <c r="D30" s="19" t="n">
        <v>4346</v>
      </c>
      <c r="E30" s="18" t="n">
        <v>523.46197602</v>
      </c>
      <c r="F30" s="20" t="n">
        <v>3.61730243</v>
      </c>
      <c r="G30" s="18" t="n">
        <v>506.78066792</v>
      </c>
      <c r="H30" s="20" t="n">
        <v>3.2258702</v>
      </c>
      <c r="I30" s="18" t="n">
        <v>502.59553501</v>
      </c>
      <c r="J30" s="20" t="n">
        <v>3.65822263</v>
      </c>
      <c r="K30" s="18" t="n">
        <v>482.56161486</v>
      </c>
      <c r="L30" s="20" t="n">
        <v>5.46221173</v>
      </c>
      <c r="M30" s="18" t="n">
        <v>422.17925588</v>
      </c>
      <c r="N30" s="20" t="n">
        <v>5.81826465</v>
      </c>
      <c r="O30" s="18" t="s">
        <v>481</v>
      </c>
      <c r="P30" s="20" t="s">
        <v>481</v>
      </c>
      <c r="Q30" s="18" t="s">
        <v>481</v>
      </c>
      <c r="R30" s="20" t="s">
        <v>481</v>
      </c>
      <c r="S30" s="18" t="s">
        <v>481</v>
      </c>
      <c r="T30" s="20" t="s">
        <v>481</v>
      </c>
      <c r="U30" s="18" t="n">
        <v>427.92863639</v>
      </c>
      <c r="V30" s="20" t="n">
        <v>10.30166789</v>
      </c>
    </row>
    <row r="31" spans="1:22">
      <c r="A31" s="15" t="s">
        <v>506</v>
      </c>
      <c r="B31" s="17" t="n">
        <v>5456</v>
      </c>
      <c r="C31" s="18">
        <f>(139.0/B31*100)</f>
        <v/>
      </c>
      <c r="D31" s="19" t="n">
        <v>5317</v>
      </c>
      <c r="E31" s="18" t="n">
        <v>515.1678078800001</v>
      </c>
      <c r="F31" s="20" t="n">
        <v>3.28125592</v>
      </c>
      <c r="G31" s="18" t="n">
        <v>508.53730855</v>
      </c>
      <c r="H31" s="20" t="n">
        <v>2.88659833</v>
      </c>
      <c r="I31" s="18" t="n">
        <v>498.38640809</v>
      </c>
      <c r="J31" s="20" t="n">
        <v>3.73912166</v>
      </c>
      <c r="K31" s="18" t="n">
        <v>483.62299675</v>
      </c>
      <c r="L31" s="20" t="n">
        <v>6.50243798</v>
      </c>
      <c r="M31" s="18" t="s">
        <v>481</v>
      </c>
      <c r="N31" s="20" t="s">
        <v>481</v>
      </c>
      <c r="O31" s="18" t="s">
        <v>481</v>
      </c>
      <c r="P31" s="20" t="s">
        <v>481</v>
      </c>
      <c r="Q31" s="18" t="s">
        <v>481</v>
      </c>
      <c r="R31" s="20" t="s">
        <v>481</v>
      </c>
      <c r="S31" s="18" t="s">
        <v>481</v>
      </c>
      <c r="T31" s="20" t="s">
        <v>481</v>
      </c>
      <c r="U31" s="18" t="n">
        <v>427.4293751</v>
      </c>
      <c r="V31" s="20" t="n">
        <v>7.1656397</v>
      </c>
    </row>
    <row r="32" spans="1:22">
      <c r="A32" s="15" t="s">
        <v>507</v>
      </c>
      <c r="B32" s="17" t="n">
        <v>4478</v>
      </c>
      <c r="C32" s="18">
        <f>(6.0/B32*100)</f>
        <v/>
      </c>
      <c r="D32" s="19" t="n">
        <v>4472</v>
      </c>
      <c r="E32" s="18" t="n">
        <v>531.96976121</v>
      </c>
      <c r="F32" s="20" t="n">
        <v>4.59473141</v>
      </c>
      <c r="G32" s="18" t="n">
        <v>506.48217286</v>
      </c>
      <c r="H32" s="20" t="n">
        <v>2.94053903</v>
      </c>
      <c r="I32" s="18" t="n">
        <v>500.99016476</v>
      </c>
      <c r="J32" s="20" t="n">
        <v>3.14510071</v>
      </c>
      <c r="K32" s="18" t="n">
        <v>493.82870022</v>
      </c>
      <c r="L32" s="20" t="n">
        <v>4.84619777</v>
      </c>
      <c r="M32" s="18" t="n">
        <v>411.26327339</v>
      </c>
      <c r="N32" s="20" t="n">
        <v>12.39222594</v>
      </c>
      <c r="O32" s="18" t="s">
        <v>481</v>
      </c>
      <c r="P32" s="20" t="s">
        <v>481</v>
      </c>
      <c r="Q32" s="18" t="s">
        <v>481</v>
      </c>
      <c r="R32" s="20" t="s">
        <v>481</v>
      </c>
      <c r="S32" s="18" t="s">
        <v>481</v>
      </c>
      <c r="T32" s="20" t="s">
        <v>481</v>
      </c>
      <c r="U32" s="18" t="n">
        <v>441.83952867</v>
      </c>
      <c r="V32" s="20" t="n">
        <v>14.75087226</v>
      </c>
    </row>
    <row r="33" spans="1:22">
      <c r="A33" s="15" t="s">
        <v>508</v>
      </c>
      <c r="B33" s="17" t="n">
        <v>7325</v>
      </c>
      <c r="C33" s="18">
        <f>(78.0/B33*100)</f>
        <v/>
      </c>
      <c r="D33" s="19" t="n">
        <v>7247</v>
      </c>
      <c r="E33" s="18" t="n">
        <v>515.99638989</v>
      </c>
      <c r="F33" s="20" t="n">
        <v>3.94312033</v>
      </c>
      <c r="G33" s="18" t="n">
        <v>499.67047024</v>
      </c>
      <c r="H33" s="20" t="n">
        <v>4.10569994</v>
      </c>
      <c r="I33" s="18" t="n">
        <v>473.04292988</v>
      </c>
      <c r="J33" s="20" t="n">
        <v>4.66802503</v>
      </c>
      <c r="K33" s="18" t="n">
        <v>461.23943555</v>
      </c>
      <c r="L33" s="20" t="n">
        <v>7.08533657</v>
      </c>
      <c r="M33" s="18" t="n">
        <v>489.45728579</v>
      </c>
      <c r="N33" s="20" t="n">
        <v>3.51800922</v>
      </c>
      <c r="O33" s="18" t="s">
        <v>481</v>
      </c>
      <c r="P33" s="20" t="s">
        <v>481</v>
      </c>
      <c r="Q33" s="18" t="s">
        <v>481</v>
      </c>
      <c r="R33" s="20" t="s">
        <v>481</v>
      </c>
      <c r="S33" s="18" t="s">
        <v>481</v>
      </c>
      <c r="T33" s="20" t="s">
        <v>481</v>
      </c>
      <c r="U33" s="18" t="n">
        <v>447.60812353</v>
      </c>
      <c r="V33" s="20" t="n">
        <v>10.90538626</v>
      </c>
    </row>
    <row r="34" spans="1:22">
      <c r="A34" s="15" t="s">
        <v>509</v>
      </c>
      <c r="B34" s="17" t="n">
        <v>6350</v>
      </c>
      <c r="C34" s="18">
        <f>(81.0/B34*100)</f>
        <v/>
      </c>
      <c r="D34" s="19" t="n">
        <v>6269</v>
      </c>
      <c r="E34" s="18" t="n">
        <v>502.96373009</v>
      </c>
      <c r="F34" s="20" t="n">
        <v>3.65268765</v>
      </c>
      <c r="G34" s="18" t="n">
        <v>482.89710445</v>
      </c>
      <c r="H34" s="20" t="n">
        <v>2.67708707</v>
      </c>
      <c r="I34" s="18" t="n">
        <v>475.42287045</v>
      </c>
      <c r="J34" s="20" t="n">
        <v>4.41121176</v>
      </c>
      <c r="K34" s="18" t="n">
        <v>461.61398087</v>
      </c>
      <c r="L34" s="20" t="n">
        <v>6.99973364</v>
      </c>
      <c r="M34" s="18" t="n">
        <v>431.08701148</v>
      </c>
      <c r="N34" s="20" t="n">
        <v>12.51358448</v>
      </c>
      <c r="O34" s="18" t="s">
        <v>481</v>
      </c>
      <c r="P34" s="20" t="s">
        <v>481</v>
      </c>
      <c r="Q34" s="18" t="n">
        <v>336.51078337</v>
      </c>
      <c r="R34" s="20" t="n">
        <v>12.24828707</v>
      </c>
      <c r="S34" s="18" t="s">
        <v>481</v>
      </c>
      <c r="T34" s="20" t="s">
        <v>481</v>
      </c>
      <c r="U34" s="18" t="n">
        <v>403.9335425</v>
      </c>
      <c r="V34" s="20" t="n">
        <v>8.337808750000001</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509.91963209</v>
      </c>
      <c r="T35" s="20" t="n">
        <v>1.25633733</v>
      </c>
      <c r="U35" s="18" t="s">
        <v>481</v>
      </c>
      <c r="V35" s="20" t="s">
        <v>481</v>
      </c>
    </row>
    <row r="36" spans="1:22">
      <c r="A36" s="15" t="s">
        <v>511</v>
      </c>
      <c r="B36" s="17" t="n">
        <v>6736</v>
      </c>
      <c r="C36" s="18">
        <f>(60.0/B36*100)</f>
        <v/>
      </c>
      <c r="D36" s="19" t="n">
        <v>6676</v>
      </c>
      <c r="E36" s="18" t="n">
        <v>508.9175479</v>
      </c>
      <c r="F36" s="20" t="n">
        <v>3.36045488</v>
      </c>
      <c r="G36" s="18" t="n">
        <v>487.93230432</v>
      </c>
      <c r="H36" s="20" t="n">
        <v>3.43608568</v>
      </c>
      <c r="I36" s="18" t="n">
        <v>488.12294721</v>
      </c>
      <c r="J36" s="20" t="n">
        <v>3.2584232</v>
      </c>
      <c r="K36" s="18" t="n">
        <v>464.21058626</v>
      </c>
      <c r="L36" s="20" t="n">
        <v>5.06204594</v>
      </c>
      <c r="M36" s="18" t="n">
        <v>467.60582163</v>
      </c>
      <c r="N36" s="20" t="n">
        <v>3.41039353</v>
      </c>
      <c r="O36" s="18" t="s">
        <v>481</v>
      </c>
      <c r="P36" s="20" t="s">
        <v>481</v>
      </c>
      <c r="Q36" s="18" t="s">
        <v>481</v>
      </c>
      <c r="R36" s="20" t="s">
        <v>481</v>
      </c>
      <c r="S36" s="18" t="s">
        <v>481</v>
      </c>
      <c r="T36" s="20" t="s">
        <v>481</v>
      </c>
      <c r="U36" s="18" t="n">
        <v>436.18085856</v>
      </c>
      <c r="V36" s="20" t="n">
        <v>8.708108060000001</v>
      </c>
    </row>
    <row r="37" spans="1:22">
      <c r="A37" s="15" t="s">
        <v>512</v>
      </c>
      <c r="B37" s="17" t="n">
        <v>5458</v>
      </c>
      <c r="C37" s="18">
        <f>(111.0/B37*100)</f>
        <v/>
      </c>
      <c r="D37" s="19" t="n">
        <v>5347</v>
      </c>
      <c r="E37" s="18" t="n">
        <v>516.42236543</v>
      </c>
      <c r="F37" s="20" t="n">
        <v>3.97974883</v>
      </c>
      <c r="G37" s="18" t="n">
        <v>506.73375885</v>
      </c>
      <c r="H37" s="20" t="n">
        <v>2.80733352</v>
      </c>
      <c r="I37" s="18" t="n">
        <v>482.0448017</v>
      </c>
      <c r="J37" s="20" t="n">
        <v>4.72821324</v>
      </c>
      <c r="K37" s="18" t="n">
        <v>473.59232879</v>
      </c>
      <c r="L37" s="20" t="n">
        <v>6.95276739</v>
      </c>
      <c r="M37" s="18" t="n">
        <v>398.61657436</v>
      </c>
      <c r="N37" s="20" t="n">
        <v>8.69317599</v>
      </c>
      <c r="O37" s="18" t="s">
        <v>481</v>
      </c>
      <c r="P37" s="20" t="s">
        <v>481</v>
      </c>
      <c r="Q37" s="18" t="s">
        <v>481</v>
      </c>
      <c r="R37" s="20" t="s">
        <v>481</v>
      </c>
      <c r="S37" s="18" t="s">
        <v>481</v>
      </c>
      <c r="T37" s="20" t="s">
        <v>481</v>
      </c>
      <c r="U37" s="18" t="n">
        <v>425.86294621</v>
      </c>
      <c r="V37" s="20" t="n">
        <v>8.99721532</v>
      </c>
    </row>
    <row r="38" spans="1:22">
      <c r="A38" s="15" t="s">
        <v>513</v>
      </c>
      <c r="B38" s="17" t="n">
        <v>5860</v>
      </c>
      <c r="C38" s="18">
        <f>(22.0/B38*100)</f>
        <v/>
      </c>
      <c r="D38" s="19" t="n">
        <v>5838</v>
      </c>
      <c r="E38" s="18" t="n">
        <v>547.1118732</v>
      </c>
      <c r="F38" s="20" t="n">
        <v>3.53583425</v>
      </c>
      <c r="G38" s="18" t="n">
        <v>523.76144028</v>
      </c>
      <c r="H38" s="20" t="n">
        <v>4.09581498</v>
      </c>
      <c r="I38" s="18" t="n">
        <v>507.45272273</v>
      </c>
      <c r="J38" s="20" t="n">
        <v>4.91265912</v>
      </c>
      <c r="K38" s="18" t="n">
        <v>494.76542207</v>
      </c>
      <c r="L38" s="20" t="n">
        <v>7.5706671</v>
      </c>
      <c r="M38" s="18" t="n">
        <v>484.7089518</v>
      </c>
      <c r="N38" s="20" t="n">
        <v>6.53951454</v>
      </c>
      <c r="O38" s="18" t="s">
        <v>481</v>
      </c>
      <c r="P38" s="20" t="s">
        <v>481</v>
      </c>
      <c r="Q38" s="18" t="s">
        <v>481</v>
      </c>
      <c r="R38" s="20" t="s">
        <v>481</v>
      </c>
      <c r="S38" s="18" t="s">
        <v>481</v>
      </c>
      <c r="T38" s="20" t="s">
        <v>481</v>
      </c>
      <c r="U38" s="18" t="n">
        <v>486.33135452</v>
      </c>
      <c r="V38" s="20" t="n">
        <v>7.96135534</v>
      </c>
    </row>
    <row r="39" spans="1:22">
      <c r="A39" s="15" t="s">
        <v>514</v>
      </c>
      <c r="B39" s="17" t="n">
        <v>5895</v>
      </c>
      <c r="C39" s="18">
        <f>(33.0/B39*100)</f>
        <v/>
      </c>
      <c r="D39" s="19" t="n">
        <v>5862</v>
      </c>
      <c r="E39" s="18" t="n">
        <v>446.92512697</v>
      </c>
      <c r="F39" s="20" t="n">
        <v>5.28028952</v>
      </c>
      <c r="G39" s="18" t="n">
        <v>421.83253621</v>
      </c>
      <c r="H39" s="20" t="n">
        <v>4.81786616</v>
      </c>
      <c r="I39" s="18" t="n">
        <v>415.58766925</v>
      </c>
      <c r="J39" s="20" t="n">
        <v>4.39316625</v>
      </c>
      <c r="K39" s="18" t="n">
        <v>421.44808159</v>
      </c>
      <c r="L39" s="20" t="n">
        <v>6.36969482</v>
      </c>
      <c r="M39" s="18" t="n">
        <v>387.11765216</v>
      </c>
      <c r="N39" s="20" t="n">
        <v>6.25137534</v>
      </c>
      <c r="O39" s="18" t="s">
        <v>481</v>
      </c>
      <c r="P39" s="20" t="s">
        <v>481</v>
      </c>
      <c r="Q39" s="18" t="s">
        <v>481</v>
      </c>
      <c r="R39" s="20" t="s">
        <v>481</v>
      </c>
      <c r="S39" s="18" t="s">
        <v>481</v>
      </c>
      <c r="T39" s="20" t="s">
        <v>481</v>
      </c>
      <c r="U39" s="18" t="n">
        <v>362.86709872</v>
      </c>
      <c r="V39" s="20" t="n">
        <v>11.01407787</v>
      </c>
    </row>
    <row r="40" spans="1:22">
      <c r="A40" s="15" t="s">
        <v>515</v>
      </c>
      <c r="B40" s="17" t="n">
        <v>14157</v>
      </c>
      <c r="C40" s="18">
        <f>(387.0/B40*100)</f>
        <v/>
      </c>
      <c r="D40" s="19" t="n">
        <v>13770</v>
      </c>
      <c r="E40" s="18" t="n">
        <v>499.60711377</v>
      </c>
      <c r="F40" s="20" t="n">
        <v>5.04793453</v>
      </c>
      <c r="G40" s="18" t="n">
        <v>504.15470864</v>
      </c>
      <c r="H40" s="20" t="n">
        <v>3.43433616</v>
      </c>
      <c r="I40" s="18" t="n">
        <v>501.78240091</v>
      </c>
      <c r="J40" s="20" t="n">
        <v>3.10977865</v>
      </c>
      <c r="K40" s="18" t="n">
        <v>471.78784479</v>
      </c>
      <c r="L40" s="20" t="n">
        <v>4.41299461</v>
      </c>
      <c r="M40" s="18" t="n">
        <v>414.04269234</v>
      </c>
      <c r="N40" s="20" t="n">
        <v>6.08916014</v>
      </c>
      <c r="O40" s="18" t="s">
        <v>481</v>
      </c>
      <c r="P40" s="20" t="s">
        <v>481</v>
      </c>
      <c r="Q40" s="18" t="s">
        <v>481</v>
      </c>
      <c r="R40" s="20" t="s">
        <v>481</v>
      </c>
      <c r="S40" s="18" t="s">
        <v>481</v>
      </c>
      <c r="T40" s="20" t="s">
        <v>481</v>
      </c>
      <c r="U40" s="18" t="n">
        <v>412.67670938</v>
      </c>
      <c r="V40" s="20" t="n">
        <v>8.152000170000001</v>
      </c>
    </row>
    <row r="41" spans="1:22">
      <c r="A41" s="15" t="s">
        <v>516</v>
      </c>
      <c r="B41" s="17" t="n">
        <v>5712</v>
      </c>
      <c r="C41" s="18">
        <f>(52.0/B41*100)</f>
        <v/>
      </c>
      <c r="D41" s="19" t="n">
        <v>5660</v>
      </c>
      <c r="E41" s="18" t="n">
        <v>497.18197677</v>
      </c>
      <c r="F41" s="20" t="n">
        <v>3.8164229</v>
      </c>
      <c r="G41" s="18" t="n">
        <v>475.30675786</v>
      </c>
      <c r="H41" s="20" t="n">
        <v>3.55503226</v>
      </c>
      <c r="I41" s="18" t="n">
        <v>467.35125496</v>
      </c>
      <c r="J41" s="20" t="n">
        <v>4.28767961</v>
      </c>
      <c r="K41" s="18" t="n">
        <v>453.25054149</v>
      </c>
      <c r="L41" s="20" t="n">
        <v>5.20373012</v>
      </c>
      <c r="M41" s="18" t="n">
        <v>431.51482993</v>
      </c>
      <c r="N41" s="20" t="n">
        <v>6.27770112</v>
      </c>
      <c r="O41" s="18" t="s">
        <v>481</v>
      </c>
      <c r="P41" s="20" t="s">
        <v>481</v>
      </c>
      <c r="Q41" s="18" t="n">
        <v>392.51815558</v>
      </c>
      <c r="R41" s="20" t="n">
        <v>16.89642718</v>
      </c>
      <c r="S41" s="18" t="s">
        <v>481</v>
      </c>
      <c r="T41" s="20" t="s">
        <v>481</v>
      </c>
      <c r="U41" s="18" t="n">
        <v>396.98754587</v>
      </c>
      <c r="V41" s="20" t="n">
        <v>10.9240556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366.96602631</v>
      </c>
      <c r="F45" s="20" t="n">
        <v>3.94921369</v>
      </c>
      <c r="G45" s="18" t="n">
        <v>361.38106705</v>
      </c>
      <c r="H45" s="20" t="n">
        <v>3.57071216</v>
      </c>
      <c r="I45" s="18" t="n">
        <v>360.60253271</v>
      </c>
      <c r="J45" s="20" t="n">
        <v>3.94260631</v>
      </c>
      <c r="K45" s="18" t="n">
        <v>348.10887346</v>
      </c>
      <c r="L45" s="20" t="n">
        <v>4.38898464</v>
      </c>
      <c r="M45" s="18" t="s">
        <v>481</v>
      </c>
      <c r="N45" s="20" t="s">
        <v>481</v>
      </c>
      <c r="O45" s="18" t="s">
        <v>481</v>
      </c>
      <c r="P45" s="20" t="s">
        <v>481</v>
      </c>
      <c r="Q45" s="18" t="n">
        <v>340.3131</v>
      </c>
      <c r="R45" s="20" t="n">
        <v>37.28823945</v>
      </c>
      <c r="S45" s="18" t="n">
        <v>343.37339631</v>
      </c>
      <c r="T45" s="20" t="n">
        <v>19.5497665</v>
      </c>
      <c r="U45" s="18" t="n">
        <v>333.92728546</v>
      </c>
      <c r="V45" s="20" t="n">
        <v>6.68914047</v>
      </c>
    </row>
    <row r="46" spans="1:22">
      <c r="A46" s="15" t="s">
        <v>521</v>
      </c>
      <c r="B46" s="17" t="n">
        <v>23141</v>
      </c>
      <c r="C46" s="18">
        <f>(2033.0/B46*100)</f>
        <v/>
      </c>
      <c r="D46" s="19" t="n">
        <v>21108</v>
      </c>
      <c r="E46" s="18" t="n">
        <v>409.47620031</v>
      </c>
      <c r="F46" s="20" t="n">
        <v>4.4184815</v>
      </c>
      <c r="G46" s="18" t="n">
        <v>391.20215852</v>
      </c>
      <c r="H46" s="20" t="n">
        <v>3.8956141</v>
      </c>
      <c r="I46" s="18" t="n">
        <v>393.40558993</v>
      </c>
      <c r="J46" s="20" t="n">
        <v>3.98688658</v>
      </c>
      <c r="K46" s="18" t="n">
        <v>383.00217085</v>
      </c>
      <c r="L46" s="20" t="n">
        <v>5.98487229</v>
      </c>
      <c r="M46" s="18" t="n">
        <v>337.5417534</v>
      </c>
      <c r="N46" s="20" t="n">
        <v>3.26574895</v>
      </c>
      <c r="O46" s="18" t="s">
        <v>481</v>
      </c>
      <c r="P46" s="20" t="s">
        <v>481</v>
      </c>
      <c r="Q46" s="18" t="s">
        <v>481</v>
      </c>
      <c r="R46" s="20" t="s">
        <v>481</v>
      </c>
      <c r="S46" s="18" t="s">
        <v>481</v>
      </c>
      <c r="T46" s="20" t="s">
        <v>481</v>
      </c>
      <c r="U46" s="18" t="n">
        <v>355.07627591</v>
      </c>
      <c r="V46" s="20" t="n">
        <v>4.04538227</v>
      </c>
    </row>
    <row r="47" spans="1:22">
      <c r="A47" s="15" t="s">
        <v>522</v>
      </c>
      <c r="B47" s="17" t="n">
        <v>5928</v>
      </c>
      <c r="C47" s="18">
        <f>(299.0/B47*100)</f>
        <v/>
      </c>
      <c r="D47" s="19" t="n">
        <v>5629</v>
      </c>
      <c r="E47" s="18" t="n">
        <v>476.04656996</v>
      </c>
      <c r="F47" s="20" t="n">
        <v>5.10745506</v>
      </c>
      <c r="G47" s="18" t="n">
        <v>451.50595726</v>
      </c>
      <c r="H47" s="20" t="n">
        <v>4.26194832</v>
      </c>
      <c r="I47" s="18" t="n">
        <v>444.9857501</v>
      </c>
      <c r="J47" s="20" t="n">
        <v>4.86398627</v>
      </c>
      <c r="K47" s="18" t="n">
        <v>438.17068534</v>
      </c>
      <c r="L47" s="20" t="n">
        <v>5.50643696</v>
      </c>
      <c r="M47" s="18" t="n">
        <v>368.1951933</v>
      </c>
      <c r="N47" s="20" t="n">
        <v>6.312425</v>
      </c>
      <c r="O47" s="18" t="s">
        <v>481</v>
      </c>
      <c r="P47" s="20" t="s">
        <v>481</v>
      </c>
      <c r="Q47" s="18" t="s">
        <v>481</v>
      </c>
      <c r="R47" s="20" t="s">
        <v>481</v>
      </c>
      <c r="S47" s="18" t="s">
        <v>481</v>
      </c>
      <c r="T47" s="20" t="s">
        <v>481</v>
      </c>
      <c r="U47" s="18" t="n">
        <v>389.6202559</v>
      </c>
      <c r="V47" s="20" t="n">
        <v>7.1815333</v>
      </c>
    </row>
    <row r="48" spans="1:22">
      <c r="A48" s="15" t="s">
        <v>523</v>
      </c>
      <c r="B48" s="17" t="n">
        <v>9841</v>
      </c>
      <c r="C48" s="18">
        <f>(8.0/B48*100)</f>
        <v/>
      </c>
      <c r="D48" s="19" t="n">
        <v>9833</v>
      </c>
      <c r="E48" s="18" t="n">
        <v>556.99654563</v>
      </c>
      <c r="F48" s="20" t="n">
        <v>8.958138630000001</v>
      </c>
      <c r="G48" s="18" t="n">
        <v>527.97634801</v>
      </c>
      <c r="H48" s="20" t="n">
        <v>4.64040352</v>
      </c>
      <c r="I48" s="18" t="n">
        <v>539.22915366</v>
      </c>
      <c r="J48" s="20" t="n">
        <v>5.1871833</v>
      </c>
      <c r="K48" s="18" t="n">
        <v>528.02916339</v>
      </c>
      <c r="L48" s="20" t="n">
        <v>7.44900128</v>
      </c>
      <c r="M48" s="18" t="n">
        <v>484.09279329</v>
      </c>
      <c r="N48" s="20" t="n">
        <v>7.99371132</v>
      </c>
      <c r="O48" s="18" t="s">
        <v>481</v>
      </c>
      <c r="P48" s="20" t="s">
        <v>481</v>
      </c>
      <c r="Q48" s="18" t="s">
        <v>481</v>
      </c>
      <c r="R48" s="20" t="s">
        <v>481</v>
      </c>
      <c r="S48" s="18" t="s">
        <v>481</v>
      </c>
      <c r="T48" s="20" t="s">
        <v>481</v>
      </c>
      <c r="U48" s="18" t="n">
        <v>463.32486399</v>
      </c>
      <c r="V48" s="20" t="n">
        <v>19.65504877</v>
      </c>
    </row>
    <row r="49" spans="1:22">
      <c r="A49" s="15" t="s">
        <v>524</v>
      </c>
      <c r="B49" s="17" t="n">
        <v>6349</v>
      </c>
      <c r="C49" s="18">
        <f>(56.0/B49*100)</f>
        <v/>
      </c>
      <c r="D49" s="19" t="n">
        <v>6293</v>
      </c>
      <c r="E49" s="18" t="n">
        <v>420.4595426</v>
      </c>
      <c r="F49" s="20" t="n">
        <v>3.7103772</v>
      </c>
      <c r="G49" s="18" t="n">
        <v>407.83870959</v>
      </c>
      <c r="H49" s="20" t="n">
        <v>3.52379092</v>
      </c>
      <c r="I49" s="18" t="n">
        <v>414.79420009</v>
      </c>
      <c r="J49" s="20" t="n">
        <v>4.26308897</v>
      </c>
      <c r="K49" s="18" t="n">
        <v>393.01421807</v>
      </c>
      <c r="L49" s="20" t="n">
        <v>5.87492633</v>
      </c>
      <c r="M49" s="18" t="s">
        <v>481</v>
      </c>
      <c r="N49" s="20" t="s">
        <v>481</v>
      </c>
      <c r="O49" s="18" t="s">
        <v>481</v>
      </c>
      <c r="P49" s="20" t="s">
        <v>481</v>
      </c>
      <c r="Q49" s="18" t="s">
        <v>481</v>
      </c>
      <c r="R49" s="20" t="s">
        <v>481</v>
      </c>
      <c r="S49" s="18" t="n">
        <v>318.74731126</v>
      </c>
      <c r="T49" s="20" t="n">
        <v>30.65172243</v>
      </c>
      <c r="U49" s="18" t="n">
        <v>359.51298395</v>
      </c>
      <c r="V49" s="20" t="n">
        <v>7.83547759</v>
      </c>
    </row>
    <row r="50" spans="1:22">
      <c r="A50" s="15" t="s">
        <v>525</v>
      </c>
      <c r="B50" s="17" t="n">
        <v>11795</v>
      </c>
      <c r="C50" s="18">
        <f>(311.0/B50*100)</f>
        <v/>
      </c>
      <c r="D50" s="19" t="n">
        <v>11484</v>
      </c>
      <c r="E50" s="18" t="n">
        <v>407.64759706</v>
      </c>
      <c r="F50" s="20" t="n">
        <v>3.27959804</v>
      </c>
      <c r="G50" s="18" t="n">
        <v>391.64063819</v>
      </c>
      <c r="H50" s="20" t="n">
        <v>2.57598388</v>
      </c>
      <c r="I50" s="18" t="n">
        <v>396.27245518</v>
      </c>
      <c r="J50" s="20" t="n">
        <v>3.20820929</v>
      </c>
      <c r="K50" s="18" t="n">
        <v>376.63665737</v>
      </c>
      <c r="L50" s="20" t="n">
        <v>4.30783945</v>
      </c>
      <c r="M50" s="18" t="n">
        <v>347.83550743</v>
      </c>
      <c r="N50" s="20" t="n">
        <v>9.218126939999999</v>
      </c>
      <c r="O50" s="18" t="s">
        <v>481</v>
      </c>
      <c r="P50" s="20" t="s">
        <v>481</v>
      </c>
      <c r="Q50" s="18" t="s">
        <v>481</v>
      </c>
      <c r="R50" s="20" t="s">
        <v>481</v>
      </c>
      <c r="S50" s="18" t="s">
        <v>481</v>
      </c>
      <c r="T50" s="20" t="s">
        <v>481</v>
      </c>
      <c r="U50" s="18" t="n">
        <v>333.21782105</v>
      </c>
      <c r="V50" s="20" t="n">
        <v>9.78365382</v>
      </c>
    </row>
    <row r="51" spans="1:22">
      <c r="A51" s="15" t="s">
        <v>526</v>
      </c>
      <c r="B51" s="17" t="n">
        <v>6866</v>
      </c>
      <c r="C51" s="18">
        <f>(109.0/B51*100)</f>
        <v/>
      </c>
      <c r="D51" s="19" t="n">
        <v>6757</v>
      </c>
      <c r="E51" s="18" t="n">
        <v>417.74938349</v>
      </c>
      <c r="F51" s="20" t="n">
        <v>3.59092035</v>
      </c>
      <c r="G51" s="18" t="n">
        <v>404.13592996</v>
      </c>
      <c r="H51" s="20" t="n">
        <v>3.74454702</v>
      </c>
      <c r="I51" s="18" t="n">
        <v>400.81239024</v>
      </c>
      <c r="J51" s="20" t="n">
        <v>3.73476427</v>
      </c>
      <c r="K51" s="18" t="n">
        <v>390.004602</v>
      </c>
      <c r="L51" s="20" t="n">
        <v>3.92368222</v>
      </c>
      <c r="M51" s="18" t="n">
        <v>373.93188865</v>
      </c>
      <c r="N51" s="20" t="n">
        <v>6.27375186</v>
      </c>
      <c r="O51" s="18" t="s">
        <v>481</v>
      </c>
      <c r="P51" s="20" t="s">
        <v>481</v>
      </c>
      <c r="Q51" s="18" t="n">
        <v>380.5422133</v>
      </c>
      <c r="R51" s="20" t="n">
        <v>4.31283207</v>
      </c>
      <c r="S51" s="18" t="s">
        <v>481</v>
      </c>
      <c r="T51" s="20" t="s">
        <v>481</v>
      </c>
      <c r="U51" s="18" t="n">
        <v>371.9240444</v>
      </c>
      <c r="V51" s="20" t="n">
        <v>6.85951252</v>
      </c>
    </row>
    <row r="52" spans="1:22">
      <c r="A52" s="15" t="s">
        <v>527</v>
      </c>
      <c r="B52" s="17" t="n">
        <v>5809</v>
      </c>
      <c r="C52" s="18">
        <f>(99.0/B52*100)</f>
        <v/>
      </c>
      <c r="D52" s="19" t="n">
        <v>5710</v>
      </c>
      <c r="E52" s="18" t="n">
        <v>503.46393367</v>
      </c>
      <c r="F52" s="20" t="n">
        <v>3.72301677</v>
      </c>
      <c r="G52" s="18" t="n">
        <v>470.17884608</v>
      </c>
      <c r="H52" s="20" t="n">
        <v>3.45713947</v>
      </c>
      <c r="I52" s="18" t="n">
        <v>458.87798986</v>
      </c>
      <c r="J52" s="20" t="n">
        <v>3.54063761</v>
      </c>
      <c r="K52" s="18" t="n">
        <v>447.2191934</v>
      </c>
      <c r="L52" s="20" t="n">
        <v>5.62341662</v>
      </c>
      <c r="M52" s="18" t="n">
        <v>396.92682724</v>
      </c>
      <c r="N52" s="20" t="n">
        <v>5.74616255</v>
      </c>
      <c r="O52" s="18" t="s">
        <v>481</v>
      </c>
      <c r="P52" s="20" t="s">
        <v>481</v>
      </c>
      <c r="Q52" s="18" t="s">
        <v>481</v>
      </c>
      <c r="R52" s="20" t="s">
        <v>481</v>
      </c>
      <c r="S52" s="18" t="s">
        <v>481</v>
      </c>
      <c r="T52" s="20" t="s">
        <v>481</v>
      </c>
      <c r="U52" s="18" t="n">
        <v>420.02742099</v>
      </c>
      <c r="V52" s="20" t="n">
        <v>7.61134152</v>
      </c>
    </row>
    <row r="53" spans="1:22">
      <c r="A53" s="15" t="s">
        <v>528</v>
      </c>
      <c r="B53" s="17" t="n">
        <v>5571</v>
      </c>
      <c r="C53" s="18">
        <f>(104.0/B53*100)</f>
        <v/>
      </c>
      <c r="D53" s="19" t="n">
        <v>5467</v>
      </c>
      <c r="E53" s="18" t="n">
        <v>460.82342396</v>
      </c>
      <c r="F53" s="20" t="n">
        <v>3.09376588</v>
      </c>
      <c r="G53" s="18" t="n">
        <v>444.33534779</v>
      </c>
      <c r="H53" s="20" t="n">
        <v>2.68236379</v>
      </c>
      <c r="I53" s="18" t="n">
        <v>441.40456356</v>
      </c>
      <c r="J53" s="20" t="n">
        <v>3.45219585</v>
      </c>
      <c r="K53" s="18" t="n">
        <v>430.14039958</v>
      </c>
      <c r="L53" s="20" t="n">
        <v>5.05962965</v>
      </c>
      <c r="M53" s="18" t="n">
        <v>381.39321237</v>
      </c>
      <c r="N53" s="20" t="n">
        <v>6.31804133</v>
      </c>
      <c r="O53" s="18" t="s">
        <v>481</v>
      </c>
      <c r="P53" s="20" t="s">
        <v>481</v>
      </c>
      <c r="Q53" s="18" t="s">
        <v>481</v>
      </c>
      <c r="R53" s="20" t="s">
        <v>481</v>
      </c>
      <c r="S53" s="18" t="s">
        <v>481</v>
      </c>
      <c r="T53" s="20" t="s">
        <v>481</v>
      </c>
      <c r="U53" s="18" t="n">
        <v>370.39834221</v>
      </c>
      <c r="V53" s="20" t="n">
        <v>6.0147959</v>
      </c>
    </row>
    <row r="54" spans="1:22">
      <c r="A54" s="15" t="s">
        <v>529</v>
      </c>
      <c r="B54" s="17" t="n">
        <v>4740</v>
      </c>
      <c r="C54" s="18">
        <f>(378.0/B54*100)</f>
        <v/>
      </c>
      <c r="D54" s="19" t="n">
        <v>4362</v>
      </c>
      <c r="E54" s="18" t="n">
        <v>342.34905406</v>
      </c>
      <c r="F54" s="20" t="n">
        <v>6.08041994</v>
      </c>
      <c r="G54" s="18" t="n">
        <v>335.35374251</v>
      </c>
      <c r="H54" s="20" t="n">
        <v>4.01453172</v>
      </c>
      <c r="I54" s="18" t="n">
        <v>342.22724903</v>
      </c>
      <c r="J54" s="20" t="n">
        <v>3.83437098</v>
      </c>
      <c r="K54" s="18" t="n">
        <v>334.00880417</v>
      </c>
      <c r="L54" s="20" t="n">
        <v>4.29370627</v>
      </c>
      <c r="M54" s="18" t="n">
        <v>282.45388762</v>
      </c>
      <c r="N54" s="20" t="n">
        <v>5.79499154</v>
      </c>
      <c r="O54" s="18" t="s">
        <v>481</v>
      </c>
      <c r="P54" s="20" t="s">
        <v>481</v>
      </c>
      <c r="Q54" s="18" t="s">
        <v>481</v>
      </c>
      <c r="R54" s="20" t="s">
        <v>481</v>
      </c>
      <c r="S54" s="18" t="s">
        <v>481</v>
      </c>
      <c r="T54" s="20" t="s">
        <v>481</v>
      </c>
      <c r="U54" s="18" t="n">
        <v>284.5905432</v>
      </c>
      <c r="V54" s="20" t="n">
        <v>5.23393894</v>
      </c>
    </row>
    <row r="55" spans="1:22">
      <c r="A55" s="15" t="s">
        <v>530</v>
      </c>
      <c r="B55" s="17" t="n">
        <v>5316</v>
      </c>
      <c r="C55" s="18">
        <f>(22.0/B55*100)</f>
        <v/>
      </c>
      <c r="D55" s="19" t="n">
        <v>5294</v>
      </c>
      <c r="E55" s="18" t="n">
        <v>397.72989244</v>
      </c>
      <c r="F55" s="20" t="n">
        <v>6.17737662</v>
      </c>
      <c r="G55" s="18" t="n">
        <v>400.42865936</v>
      </c>
      <c r="H55" s="20" t="n">
        <v>3.17837737</v>
      </c>
      <c r="I55" s="18" t="n">
        <v>411.43361681</v>
      </c>
      <c r="J55" s="20" t="n">
        <v>3.53631699</v>
      </c>
      <c r="K55" s="18" t="n">
        <v>418.61798006</v>
      </c>
      <c r="L55" s="20" t="n">
        <v>4.247211</v>
      </c>
      <c r="M55" s="18" t="s">
        <v>481</v>
      </c>
      <c r="N55" s="20" t="s">
        <v>481</v>
      </c>
      <c r="O55" s="18" t="s">
        <v>481</v>
      </c>
      <c r="P55" s="20" t="s">
        <v>481</v>
      </c>
      <c r="Q55" s="18" t="s">
        <v>481</v>
      </c>
      <c r="R55" s="20" t="s">
        <v>481</v>
      </c>
      <c r="S55" s="18" t="n">
        <v>315.08651226</v>
      </c>
      <c r="T55" s="20" t="n">
        <v>20.75526099</v>
      </c>
      <c r="U55" s="18" t="n">
        <v>310.40581581</v>
      </c>
      <c r="V55" s="20" t="n">
        <v>10.27407449</v>
      </c>
    </row>
    <row r="56" spans="1:22">
      <c r="A56" s="15" t="s">
        <v>531</v>
      </c>
      <c r="B56" s="17" t="n">
        <v>5359</v>
      </c>
      <c r="C56" s="18">
        <f>(77.0/B56*100)</f>
        <v/>
      </c>
      <c r="D56" s="19" t="n">
        <v>5282</v>
      </c>
      <c r="E56" s="18" t="n">
        <v>568.96883973</v>
      </c>
      <c r="F56" s="20" t="n">
        <v>5.43291098</v>
      </c>
      <c r="G56" s="18" t="n">
        <v>550.55999453</v>
      </c>
      <c r="H56" s="20" t="n">
        <v>4.36125311</v>
      </c>
      <c r="I56" s="18" t="n">
        <v>562.02183703</v>
      </c>
      <c r="J56" s="20" t="n">
        <v>3.86240589</v>
      </c>
      <c r="K56" s="18" t="n">
        <v>560.77345899</v>
      </c>
      <c r="L56" s="20" t="n">
        <v>7.76821384</v>
      </c>
      <c r="M56" s="18" t="n">
        <v>522.89956135</v>
      </c>
      <c r="N56" s="20" t="n">
        <v>3.32033569</v>
      </c>
      <c r="O56" s="18" t="s">
        <v>481</v>
      </c>
      <c r="P56" s="20" t="s">
        <v>481</v>
      </c>
      <c r="Q56" s="18" t="s">
        <v>481</v>
      </c>
      <c r="R56" s="20" t="s">
        <v>481</v>
      </c>
      <c r="S56" s="18" t="s">
        <v>481</v>
      </c>
      <c r="T56" s="20" t="s">
        <v>481</v>
      </c>
      <c r="U56" s="18" t="n">
        <v>508.00195479</v>
      </c>
      <c r="V56" s="20" t="n">
        <v>14.75779079</v>
      </c>
    </row>
    <row r="57" spans="1:22">
      <c r="A57" s="15" t="s">
        <v>532</v>
      </c>
      <c r="B57" s="17" t="n">
        <v>6513</v>
      </c>
      <c r="C57" s="18">
        <f>(0.0/B57*100)</f>
        <v/>
      </c>
      <c r="D57" s="19" t="n">
        <v>6513</v>
      </c>
      <c r="E57" s="18" t="n">
        <v>400.21721808</v>
      </c>
      <c r="F57" s="20" t="n">
        <v>4.25117858</v>
      </c>
      <c r="G57" s="18" t="n">
        <v>388.77805439</v>
      </c>
      <c r="H57" s="20" t="n">
        <v>3.65464107</v>
      </c>
      <c r="I57" s="18" t="n">
        <v>379.79742355</v>
      </c>
      <c r="J57" s="20" t="n">
        <v>4.16022202</v>
      </c>
      <c r="K57" s="18" t="n">
        <v>367.56403321</v>
      </c>
      <c r="L57" s="20" t="n">
        <v>4.5993442</v>
      </c>
      <c r="M57" s="18" t="s">
        <v>481</v>
      </c>
      <c r="N57" s="20" t="s">
        <v>481</v>
      </c>
      <c r="O57" s="18" t="s">
        <v>481</v>
      </c>
      <c r="P57" s="20" t="s">
        <v>481</v>
      </c>
      <c r="Q57" s="18" t="s">
        <v>481</v>
      </c>
      <c r="R57" s="20" t="s">
        <v>481</v>
      </c>
      <c r="S57" s="18" t="n">
        <v>299.95947963</v>
      </c>
      <c r="T57" s="20" t="n">
        <v>38.76888874</v>
      </c>
      <c r="U57" s="18" t="n">
        <v>369.49374689</v>
      </c>
      <c r="V57" s="20" t="n">
        <v>10.7444577</v>
      </c>
    </row>
    <row r="58" spans="1:22">
      <c r="A58" s="15" t="s">
        <v>533</v>
      </c>
      <c r="B58" s="17" t="n">
        <v>7267</v>
      </c>
      <c r="C58" s="18">
        <f>(10.0/B58*100)</f>
        <v/>
      </c>
      <c r="D58" s="19" t="n">
        <v>7257</v>
      </c>
      <c r="E58" s="18" t="n">
        <v>382.86862224</v>
      </c>
      <c r="F58" s="20" t="n">
        <v>3.96601098</v>
      </c>
      <c r="G58" s="18" t="n">
        <v>383.14340862</v>
      </c>
      <c r="H58" s="20" t="n">
        <v>3.25822808</v>
      </c>
      <c r="I58" s="18" t="n">
        <v>383.44339037</v>
      </c>
      <c r="J58" s="20" t="n">
        <v>3.49719207</v>
      </c>
      <c r="K58" s="18" t="n">
        <v>388.32223711</v>
      </c>
      <c r="L58" s="20" t="n">
        <v>3.99279764</v>
      </c>
      <c r="M58" s="18" t="s">
        <v>481</v>
      </c>
      <c r="N58" s="20" t="s">
        <v>481</v>
      </c>
      <c r="O58" s="18" t="s">
        <v>481</v>
      </c>
      <c r="P58" s="20" t="s">
        <v>481</v>
      </c>
      <c r="Q58" s="18" t="n">
        <v>423.316</v>
      </c>
      <c r="R58" s="20" t="n">
        <v>43.80673146</v>
      </c>
      <c r="S58" s="18" t="n">
        <v>300.56222831</v>
      </c>
      <c r="T58" s="20" t="n">
        <v>17.51481752</v>
      </c>
      <c r="U58" s="18" t="n">
        <v>314.84924191</v>
      </c>
      <c r="V58" s="20" t="n">
        <v>14.35529735</v>
      </c>
    </row>
    <row r="59" spans="1:22">
      <c r="A59" s="15" t="s">
        <v>534</v>
      </c>
      <c r="B59" s="17" t="n">
        <v>4826</v>
      </c>
      <c r="C59" s="18">
        <f>(26.0/B59*100)</f>
        <v/>
      </c>
      <c r="D59" s="19" t="n">
        <v>4800</v>
      </c>
      <c r="E59" s="18" t="n">
        <v>339.90955627</v>
      </c>
      <c r="F59" s="20" t="n">
        <v>3.90548645</v>
      </c>
      <c r="G59" s="18" t="n">
        <v>370.31473512</v>
      </c>
      <c r="H59" s="20" t="n">
        <v>3.04937289</v>
      </c>
      <c r="I59" s="18" t="n">
        <v>378.38096149</v>
      </c>
      <c r="J59" s="20" t="n">
        <v>2.87804998</v>
      </c>
      <c r="K59" s="18" t="n">
        <v>359.78161078</v>
      </c>
      <c r="L59" s="20" t="n">
        <v>3.77718914</v>
      </c>
      <c r="M59" s="18" t="s">
        <v>481</v>
      </c>
      <c r="N59" s="20" t="s">
        <v>481</v>
      </c>
      <c r="O59" s="18" t="s">
        <v>481</v>
      </c>
      <c r="P59" s="20" t="s">
        <v>481</v>
      </c>
      <c r="Q59" s="18" t="s">
        <v>481</v>
      </c>
      <c r="R59" s="20" t="s">
        <v>481</v>
      </c>
      <c r="S59" s="18" t="n">
        <v>297.26930168</v>
      </c>
      <c r="T59" s="20" t="n">
        <v>21.82989591</v>
      </c>
      <c r="U59" s="18" t="n">
        <v>282.2172143</v>
      </c>
      <c r="V59" s="20" t="n">
        <v>6.98508697</v>
      </c>
    </row>
    <row r="60" spans="1:22">
      <c r="A60" s="15" t="s">
        <v>535</v>
      </c>
      <c r="B60" s="17" t="n">
        <v>4546</v>
      </c>
      <c r="C60" s="18">
        <f>(15.0/B60*100)</f>
        <v/>
      </c>
      <c r="D60" s="19" t="n">
        <v>4531</v>
      </c>
      <c r="E60" s="18" t="n">
        <v>410.94135483</v>
      </c>
      <c r="F60" s="20" t="n">
        <v>6.98302555</v>
      </c>
      <c r="G60" s="18" t="n">
        <v>400.48617612</v>
      </c>
      <c r="H60" s="20" t="n">
        <v>4.45703168</v>
      </c>
      <c r="I60" s="18" t="n">
        <v>387.41278407</v>
      </c>
      <c r="J60" s="20" t="n">
        <v>5.14312657</v>
      </c>
      <c r="K60" s="18" t="n">
        <v>397.54531843</v>
      </c>
      <c r="L60" s="20" t="n">
        <v>5.52994391</v>
      </c>
      <c r="M60" s="18" t="s">
        <v>481</v>
      </c>
      <c r="N60" s="20" t="s">
        <v>481</v>
      </c>
      <c r="O60" s="18" t="s">
        <v>481</v>
      </c>
      <c r="P60" s="20" t="s">
        <v>481</v>
      </c>
      <c r="Q60" s="18" t="s">
        <v>481</v>
      </c>
      <c r="R60" s="20" t="s">
        <v>481</v>
      </c>
      <c r="S60" s="18" t="n">
        <v>297.73523942</v>
      </c>
      <c r="T60" s="20" t="n">
        <v>16.65299068</v>
      </c>
      <c r="U60" s="18" t="n">
        <v>376.66297914</v>
      </c>
      <c r="V60" s="20" t="n">
        <v>11.59760404</v>
      </c>
    </row>
    <row r="61" spans="1:22">
      <c r="A61" s="15" t="s">
        <v>536</v>
      </c>
      <c r="B61" s="17" t="n">
        <v>6525</v>
      </c>
      <c r="C61" s="18">
        <f>(164.0/B61*100)</f>
        <v/>
      </c>
      <c r="D61" s="19" t="n">
        <v>6361</v>
      </c>
      <c r="E61" s="18" t="n">
        <v>500.91654507</v>
      </c>
      <c r="F61" s="20" t="n">
        <v>3.38870931</v>
      </c>
      <c r="G61" s="18" t="n">
        <v>480.43319084</v>
      </c>
      <c r="H61" s="20" t="n">
        <v>3.24561926</v>
      </c>
      <c r="I61" s="18" t="n">
        <v>474.0423466</v>
      </c>
      <c r="J61" s="20" t="n">
        <v>2.96420532</v>
      </c>
      <c r="K61" s="18" t="n">
        <v>476.67045953</v>
      </c>
      <c r="L61" s="20" t="n">
        <v>4.98952508</v>
      </c>
      <c r="M61" s="18" t="n">
        <v>410.6859362</v>
      </c>
      <c r="N61" s="20" t="n">
        <v>8.40654574</v>
      </c>
      <c r="O61" s="18" t="s">
        <v>481</v>
      </c>
      <c r="P61" s="20" t="s">
        <v>481</v>
      </c>
      <c r="Q61" s="18" t="s">
        <v>481</v>
      </c>
      <c r="R61" s="20" t="s">
        <v>481</v>
      </c>
      <c r="S61" s="18" t="s">
        <v>481</v>
      </c>
      <c r="T61" s="20" t="s">
        <v>481</v>
      </c>
      <c r="U61" s="18" t="n">
        <v>428.15494506</v>
      </c>
      <c r="V61" s="20" t="n">
        <v>10.09657292</v>
      </c>
    </row>
    <row r="62" spans="1:22">
      <c r="A62" s="15" t="s">
        <v>537</v>
      </c>
      <c r="B62" s="17" t="n">
        <v>4476</v>
      </c>
      <c r="C62" s="18">
        <f>(3.0/B62*100)</f>
        <v/>
      </c>
      <c r="D62" s="19" t="n">
        <v>4473</v>
      </c>
      <c r="E62" s="18" t="n">
        <v>559.27963875</v>
      </c>
      <c r="F62" s="20" t="n">
        <v>2.63297826</v>
      </c>
      <c r="G62" s="18" t="n">
        <v>542.96217863</v>
      </c>
      <c r="H62" s="20" t="n">
        <v>2.06479402</v>
      </c>
      <c r="I62" s="18" t="n">
        <v>539.01599527</v>
      </c>
      <c r="J62" s="20" t="n">
        <v>3.18327683</v>
      </c>
      <c r="K62" s="18" t="n">
        <v>541.2881181</v>
      </c>
      <c r="L62" s="20" t="n">
        <v>6.12050111</v>
      </c>
      <c r="M62" s="18" t="n">
        <v>526.4345921</v>
      </c>
      <c r="N62" s="20" t="n">
        <v>4.54256942</v>
      </c>
      <c r="O62" s="18" t="s">
        <v>481</v>
      </c>
      <c r="P62" s="20" t="s">
        <v>481</v>
      </c>
      <c r="Q62" s="18" t="s">
        <v>481</v>
      </c>
      <c r="R62" s="20" t="s">
        <v>481</v>
      </c>
      <c r="S62" s="18" t="s">
        <v>481</v>
      </c>
      <c r="T62" s="20" t="s">
        <v>481</v>
      </c>
      <c r="U62" s="18" t="n">
        <v>519.52555798</v>
      </c>
      <c r="V62" s="20" t="n">
        <v>25.35239398</v>
      </c>
    </row>
    <row r="63" spans="1:22">
      <c r="A63" s="15" t="s">
        <v>538</v>
      </c>
      <c r="B63" s="17" t="n">
        <v>5324</v>
      </c>
      <c r="C63" s="18">
        <f>(13.0/B63*100)</f>
        <v/>
      </c>
      <c r="D63" s="19" t="n">
        <v>5311</v>
      </c>
      <c r="E63" s="18" t="n">
        <v>380.8471788</v>
      </c>
      <c r="F63" s="20" t="n">
        <v>4.80482342</v>
      </c>
      <c r="G63" s="18" t="n">
        <v>372.48218427</v>
      </c>
      <c r="H63" s="20" t="n">
        <v>2.78573346</v>
      </c>
      <c r="I63" s="18" t="n">
        <v>375.27206866</v>
      </c>
      <c r="J63" s="20" t="n">
        <v>3.1902332</v>
      </c>
      <c r="K63" s="18" t="n">
        <v>374.37729215</v>
      </c>
      <c r="L63" s="20" t="n">
        <v>4.38425407</v>
      </c>
      <c r="M63" s="18" t="s">
        <v>481</v>
      </c>
      <c r="N63" s="20" t="s">
        <v>481</v>
      </c>
      <c r="O63" s="18" t="s">
        <v>481</v>
      </c>
      <c r="P63" s="20" t="s">
        <v>481</v>
      </c>
      <c r="Q63" s="18" t="n">
        <v>343.1117</v>
      </c>
      <c r="R63" s="20" t="n">
        <v>49.49568428</v>
      </c>
      <c r="S63" s="18" t="n">
        <v>266.61355286</v>
      </c>
      <c r="T63" s="20" t="n">
        <v>36.69249406</v>
      </c>
      <c r="U63" s="18" t="n">
        <v>336.54929049</v>
      </c>
      <c r="V63" s="20" t="n">
        <v>6.79527714</v>
      </c>
    </row>
    <row r="64" spans="1:22">
      <c r="A64" s="15" t="s">
        <v>539</v>
      </c>
      <c r="B64" s="17" t="n">
        <v>3634</v>
      </c>
      <c r="C64" s="18">
        <f>(3.0/B64*100)</f>
        <v/>
      </c>
      <c r="D64" s="19" t="n">
        <v>3631</v>
      </c>
      <c r="E64" s="18" t="n">
        <v>478.95331006</v>
      </c>
      <c r="F64" s="20" t="n">
        <v>4.21646689</v>
      </c>
      <c r="G64" s="18" t="n">
        <v>492.00581154</v>
      </c>
      <c r="H64" s="20" t="n">
        <v>2.86129639</v>
      </c>
      <c r="I64" s="18" t="n">
        <v>480.61457517</v>
      </c>
      <c r="J64" s="20" t="n">
        <v>3.81395509</v>
      </c>
      <c r="K64" s="18" t="n">
        <v>482.71399788</v>
      </c>
      <c r="L64" s="20" t="n">
        <v>5.65862563</v>
      </c>
      <c r="M64" s="18" t="s">
        <v>481</v>
      </c>
      <c r="N64" s="20" t="s">
        <v>481</v>
      </c>
      <c r="O64" s="18" t="s">
        <v>481</v>
      </c>
      <c r="P64" s="20" t="s">
        <v>481</v>
      </c>
      <c r="Q64" s="18" t="s">
        <v>481</v>
      </c>
      <c r="R64" s="20" t="s">
        <v>481</v>
      </c>
      <c r="S64" s="18" t="n">
        <v>334.26235397</v>
      </c>
      <c r="T64" s="20" t="n">
        <v>33.42079732</v>
      </c>
      <c r="U64" s="18" t="n">
        <v>323.99014245</v>
      </c>
      <c r="V64" s="20" t="n">
        <v>10.98930789</v>
      </c>
    </row>
    <row r="65" spans="1:22">
      <c r="A65" s="15" t="s">
        <v>540</v>
      </c>
      <c r="B65" s="17" t="n">
        <v>5325</v>
      </c>
      <c r="C65" s="18">
        <f>(14.0/B65*100)</f>
        <v/>
      </c>
      <c r="D65" s="19" t="n">
        <v>5311</v>
      </c>
      <c r="E65" s="18" t="n">
        <v>430.50745909</v>
      </c>
      <c r="F65" s="20" t="n">
        <v>4.52712171</v>
      </c>
      <c r="G65" s="18" t="n">
        <v>417.65519484</v>
      </c>
      <c r="H65" s="20" t="n">
        <v>2.9584056</v>
      </c>
      <c r="I65" s="18" t="n">
        <v>424.82295964</v>
      </c>
      <c r="J65" s="20" t="n">
        <v>3.49020127</v>
      </c>
      <c r="K65" s="18" t="n">
        <v>426.70158805</v>
      </c>
      <c r="L65" s="20" t="n">
        <v>5.10769181</v>
      </c>
      <c r="M65" s="18" t="s">
        <v>481</v>
      </c>
      <c r="N65" s="20" t="s">
        <v>481</v>
      </c>
      <c r="O65" s="18" t="s">
        <v>481</v>
      </c>
      <c r="P65" s="20" t="s">
        <v>481</v>
      </c>
      <c r="Q65" s="18" t="n">
        <v>372.22208872</v>
      </c>
      <c r="R65" s="20" t="n">
        <v>23.69951406</v>
      </c>
      <c r="S65" s="18" t="s">
        <v>481</v>
      </c>
      <c r="T65" s="20" t="s">
        <v>481</v>
      </c>
      <c r="U65" s="18" t="n">
        <v>333.30845234</v>
      </c>
      <c r="V65" s="20" t="n">
        <v>8.386049870000001</v>
      </c>
    </row>
    <row r="66" spans="1:22">
      <c r="A66" s="15" t="s">
        <v>541</v>
      </c>
      <c r="B66" s="17" t="n">
        <v>5665</v>
      </c>
      <c r="C66" s="18">
        <f>(87.0/B66*100)</f>
        <v/>
      </c>
      <c r="D66" s="19" t="n">
        <v>5578</v>
      </c>
      <c r="E66" s="18" t="n">
        <v>447.97007042</v>
      </c>
      <c r="F66" s="20" t="n">
        <v>3.12806877</v>
      </c>
      <c r="G66" s="18" t="n">
        <v>425.76634767</v>
      </c>
      <c r="H66" s="20" t="n">
        <v>2.75073045</v>
      </c>
      <c r="I66" s="18" t="n">
        <v>423.34192453</v>
      </c>
      <c r="J66" s="20" t="n">
        <v>2.68261354</v>
      </c>
      <c r="K66" s="18" t="n">
        <v>426.5521725</v>
      </c>
      <c r="L66" s="20" t="n">
        <v>4.96366102</v>
      </c>
      <c r="M66" s="18" t="n">
        <v>373.42163203</v>
      </c>
      <c r="N66" s="20" t="n">
        <v>4.9087168</v>
      </c>
      <c r="O66" s="18" t="s">
        <v>481</v>
      </c>
      <c r="P66" s="20" t="s">
        <v>481</v>
      </c>
      <c r="Q66" s="18" t="s">
        <v>481</v>
      </c>
      <c r="R66" s="20" t="s">
        <v>481</v>
      </c>
      <c r="S66" s="18" t="s">
        <v>481</v>
      </c>
      <c r="T66" s="20" t="s">
        <v>481</v>
      </c>
      <c r="U66" s="18" t="n">
        <v>368.61669316</v>
      </c>
      <c r="V66" s="20" t="n">
        <v>5.93444368</v>
      </c>
    </row>
    <row r="67" spans="1:22">
      <c r="A67" s="15" t="s">
        <v>542</v>
      </c>
      <c r="B67" s="17" t="n">
        <v>6971</v>
      </c>
      <c r="C67" s="18">
        <f>(694.0/B67*100)</f>
        <v/>
      </c>
      <c r="D67" s="19" t="n">
        <v>6277</v>
      </c>
      <c r="E67" s="18" t="n">
        <v>423.71550765</v>
      </c>
      <c r="F67" s="20" t="n">
        <v>5.31871288</v>
      </c>
      <c r="G67" s="18" t="n">
        <v>394.24926847</v>
      </c>
      <c r="H67" s="20" t="n">
        <v>2.97817236</v>
      </c>
      <c r="I67" s="18" t="n">
        <v>397.69969011</v>
      </c>
      <c r="J67" s="20" t="n">
        <v>3.20145789</v>
      </c>
      <c r="K67" s="18" t="n">
        <v>375.40704115</v>
      </c>
      <c r="L67" s="20" t="n">
        <v>5.51254806</v>
      </c>
      <c r="M67" s="18" t="n">
        <v>364.05724914</v>
      </c>
      <c r="N67" s="20" t="n">
        <v>8.02751567</v>
      </c>
      <c r="O67" s="18" t="s">
        <v>481</v>
      </c>
      <c r="P67" s="20" t="s">
        <v>481</v>
      </c>
      <c r="Q67" s="18" t="s">
        <v>481</v>
      </c>
      <c r="R67" s="20" t="s">
        <v>481</v>
      </c>
      <c r="S67" s="18" t="s">
        <v>481</v>
      </c>
      <c r="T67" s="20" t="s">
        <v>481</v>
      </c>
      <c r="U67" s="18" t="n">
        <v>324.46696229</v>
      </c>
      <c r="V67" s="20" t="n">
        <v>8.1276206</v>
      </c>
    </row>
    <row r="68" spans="1:22">
      <c r="A68" s="15" t="s">
        <v>543</v>
      </c>
      <c r="B68" s="17" t="n">
        <v>12083</v>
      </c>
      <c r="C68" s="18">
        <f>(31.0/B68*100)</f>
        <v/>
      </c>
      <c r="D68" s="19" t="n">
        <v>12052</v>
      </c>
      <c r="E68" s="18" t="n">
        <v>414.36805303</v>
      </c>
      <c r="F68" s="20" t="n">
        <v>3.52644068</v>
      </c>
      <c r="G68" s="18" t="n">
        <v>414.34363601</v>
      </c>
      <c r="H68" s="20" t="n">
        <v>2.23307079</v>
      </c>
      <c r="I68" s="18" t="n">
        <v>419.9929451</v>
      </c>
      <c r="J68" s="20" t="n">
        <v>2.20071842</v>
      </c>
      <c r="K68" s="18" t="n">
        <v>416.30900788</v>
      </c>
      <c r="L68" s="20" t="n">
        <v>3.95964789</v>
      </c>
      <c r="M68" s="18" t="n">
        <v>349.12867874</v>
      </c>
      <c r="N68" s="20" t="n">
        <v>2.92799251</v>
      </c>
      <c r="O68" s="18" t="s">
        <v>481</v>
      </c>
      <c r="P68" s="20" t="s">
        <v>481</v>
      </c>
      <c r="Q68" s="18" t="s">
        <v>481</v>
      </c>
      <c r="R68" s="20" t="s">
        <v>481</v>
      </c>
      <c r="S68" s="18" t="s">
        <v>481</v>
      </c>
      <c r="T68" s="20" t="s">
        <v>481</v>
      </c>
      <c r="U68" s="18" t="n">
        <v>358.7582129</v>
      </c>
      <c r="V68" s="20" t="n">
        <v>4.30263302</v>
      </c>
    </row>
    <row r="69" spans="1:22">
      <c r="A69" s="15" t="s">
        <v>544</v>
      </c>
      <c r="B69" s="17" t="n">
        <v>4876</v>
      </c>
      <c r="C69" s="18">
        <f>(0.0/B69*100)</f>
        <v/>
      </c>
      <c r="D69" s="19" t="n">
        <v>4876</v>
      </c>
      <c r="E69" s="18" t="n">
        <v>454.54835231</v>
      </c>
      <c r="F69" s="20" t="n">
        <v>4.78078908</v>
      </c>
      <c r="G69" s="18" t="n">
        <v>437.64585339</v>
      </c>
      <c r="H69" s="20" t="n">
        <v>4.41759276</v>
      </c>
      <c r="I69" s="18" t="n">
        <v>443.45112662</v>
      </c>
      <c r="J69" s="20" t="n">
        <v>4.17120151</v>
      </c>
      <c r="K69" s="18" t="n">
        <v>444.5182873</v>
      </c>
      <c r="L69" s="20" t="n">
        <v>6.71023463</v>
      </c>
      <c r="M69" s="18" t="s">
        <v>481</v>
      </c>
      <c r="N69" s="20" t="s">
        <v>481</v>
      </c>
      <c r="O69" s="18" t="s">
        <v>481</v>
      </c>
      <c r="P69" s="20" t="s">
        <v>481</v>
      </c>
      <c r="Q69" s="18" t="s">
        <v>481</v>
      </c>
      <c r="R69" s="20" t="s">
        <v>481</v>
      </c>
      <c r="S69" s="18" t="s">
        <v>481</v>
      </c>
      <c r="T69" s="20" t="s">
        <v>481</v>
      </c>
      <c r="U69" s="18" t="n">
        <v>470.32684619</v>
      </c>
      <c r="V69" s="20" t="n">
        <v>22.07023328</v>
      </c>
    </row>
    <row r="70" spans="1:22">
      <c r="A70" s="15" t="s">
        <v>545</v>
      </c>
      <c r="B70" s="17" t="n">
        <v>6036</v>
      </c>
      <c r="C70" s="18">
        <f>(223.0/B70*100)</f>
        <v/>
      </c>
      <c r="D70" s="19" t="n">
        <v>5813</v>
      </c>
      <c r="E70" s="18" t="n">
        <v>506.97967349</v>
      </c>
      <c r="F70" s="20" t="n">
        <v>4.21457672</v>
      </c>
      <c r="G70" s="18" t="n">
        <v>500.26728988</v>
      </c>
      <c r="H70" s="20" t="n">
        <v>3.55914291</v>
      </c>
      <c r="I70" s="18" t="n">
        <v>496.23639425</v>
      </c>
      <c r="J70" s="20" t="n">
        <v>3.53644253</v>
      </c>
      <c r="K70" s="18" t="n">
        <v>496.64697475</v>
      </c>
      <c r="L70" s="20" t="n">
        <v>6.91325074</v>
      </c>
      <c r="M70" s="18" t="n">
        <v>453.96563007</v>
      </c>
      <c r="N70" s="20" t="n">
        <v>8.59509132</v>
      </c>
      <c r="O70" s="18" t="s">
        <v>481</v>
      </c>
      <c r="P70" s="20" t="s">
        <v>481</v>
      </c>
      <c r="Q70" s="18" t="s">
        <v>481</v>
      </c>
      <c r="R70" s="20" t="s">
        <v>481</v>
      </c>
      <c r="S70" s="18" t="s">
        <v>481</v>
      </c>
      <c r="T70" s="20" t="s">
        <v>481</v>
      </c>
      <c r="U70" s="18" t="n">
        <v>451.09052345</v>
      </c>
      <c r="V70" s="20" t="n">
        <v>8.34804707</v>
      </c>
    </row>
    <row r="71" spans="1:22">
      <c r="A71" s="15" t="s">
        <v>546</v>
      </c>
      <c r="B71" s="17" t="n">
        <v>6115</v>
      </c>
      <c r="C71" s="18">
        <f>(30.0/B71*100)</f>
        <v/>
      </c>
      <c r="D71" s="19" t="n">
        <v>6085</v>
      </c>
      <c r="E71" s="18" t="n">
        <v>581.80075387</v>
      </c>
      <c r="F71" s="20" t="n">
        <v>3.25698748</v>
      </c>
      <c r="G71" s="18" t="n">
        <v>573.23726348</v>
      </c>
      <c r="H71" s="20" t="n">
        <v>1.92618912</v>
      </c>
      <c r="I71" s="18" t="n">
        <v>567.25665398</v>
      </c>
      <c r="J71" s="20" t="n">
        <v>3.14911927</v>
      </c>
      <c r="K71" s="18" t="n">
        <v>548.38632921</v>
      </c>
      <c r="L71" s="20" t="n">
        <v>5.35577919</v>
      </c>
      <c r="M71" s="18" t="n">
        <v>466.42208156</v>
      </c>
      <c r="N71" s="20" t="n">
        <v>7.0519855</v>
      </c>
      <c r="O71" s="18" t="s">
        <v>481</v>
      </c>
      <c r="P71" s="20" t="s">
        <v>481</v>
      </c>
      <c r="Q71" s="18" t="s">
        <v>481</v>
      </c>
      <c r="R71" s="20" t="s">
        <v>481</v>
      </c>
      <c r="S71" s="18" t="s">
        <v>481</v>
      </c>
      <c r="T71" s="20" t="s">
        <v>481</v>
      </c>
      <c r="U71" s="18" t="n">
        <v>523.60626661</v>
      </c>
      <c r="V71" s="20" t="n">
        <v>22.13548028</v>
      </c>
    </row>
    <row r="72" spans="1:22">
      <c r="A72" s="15" t="s">
        <v>547</v>
      </c>
      <c r="B72" s="17" t="n">
        <v>7708</v>
      </c>
      <c r="C72" s="18">
        <f>(5.0/B72*100)</f>
        <v/>
      </c>
      <c r="D72" s="19" t="n">
        <v>7703</v>
      </c>
      <c r="E72" s="18" t="n">
        <v>568.0798574299999</v>
      </c>
      <c r="F72" s="20" t="n">
        <v>5.02385684</v>
      </c>
      <c r="G72" s="18" t="n">
        <v>542.65134942</v>
      </c>
      <c r="H72" s="20" t="n">
        <v>3.62350592</v>
      </c>
      <c r="I72" s="18" t="n">
        <v>546.68854132</v>
      </c>
      <c r="J72" s="20" t="n">
        <v>3.44789842</v>
      </c>
      <c r="K72" s="18" t="n">
        <v>542.55030733</v>
      </c>
      <c r="L72" s="20" t="n">
        <v>5.60696856</v>
      </c>
      <c r="M72" s="18" t="n">
        <v>471.30502175</v>
      </c>
      <c r="N72" s="20" t="n">
        <v>9.64724719</v>
      </c>
      <c r="O72" s="18" t="s">
        <v>481</v>
      </c>
      <c r="P72" s="20" t="s">
        <v>481</v>
      </c>
      <c r="Q72" s="18" t="s">
        <v>481</v>
      </c>
      <c r="R72" s="20" t="s">
        <v>481</v>
      </c>
      <c r="S72" s="18" t="s">
        <v>481</v>
      </c>
      <c r="T72" s="20" t="s">
        <v>481</v>
      </c>
      <c r="U72" s="18" t="n">
        <v>498.47828905</v>
      </c>
      <c r="V72" s="20" t="n">
        <v>43.44957184</v>
      </c>
    </row>
    <row r="73" spans="1:22">
      <c r="A73" s="15" t="s">
        <v>548</v>
      </c>
      <c r="B73" s="17" t="n">
        <v>8249</v>
      </c>
      <c r="C73" s="18">
        <f>(185.0/B73*100)</f>
        <v/>
      </c>
      <c r="D73" s="19" t="n">
        <v>8064</v>
      </c>
      <c r="E73" s="18" t="n">
        <v>432.02356957</v>
      </c>
      <c r="F73" s="20" t="n">
        <v>4.82004423</v>
      </c>
      <c r="G73" s="18" t="n">
        <v>418.87416256</v>
      </c>
      <c r="H73" s="20" t="n">
        <v>3.27768087</v>
      </c>
      <c r="I73" s="18" t="n">
        <v>416.0930936</v>
      </c>
      <c r="J73" s="20" t="n">
        <v>4.97607218</v>
      </c>
      <c r="K73" s="18" t="n">
        <v>419.93352145</v>
      </c>
      <c r="L73" s="20" t="n">
        <v>6.79851084</v>
      </c>
      <c r="M73" s="18" t="n">
        <v>377.03950285</v>
      </c>
      <c r="N73" s="20" t="n">
        <v>4.79251474</v>
      </c>
      <c r="O73" s="18" t="s">
        <v>481</v>
      </c>
      <c r="P73" s="20" t="s">
        <v>481</v>
      </c>
      <c r="Q73" s="18" t="s">
        <v>481</v>
      </c>
      <c r="R73" s="20" t="s">
        <v>481</v>
      </c>
      <c r="S73" s="18" t="s">
        <v>481</v>
      </c>
      <c r="T73" s="20" t="s">
        <v>481</v>
      </c>
      <c r="U73" s="18" t="n">
        <v>394.29869154</v>
      </c>
      <c r="V73" s="20" t="n">
        <v>11.68214964</v>
      </c>
    </row>
    <row r="74" spans="1:22">
      <c r="A74" s="15" t="s">
        <v>549</v>
      </c>
      <c r="B74" s="17" t="n">
        <v>4692</v>
      </c>
      <c r="C74" s="18">
        <f>(82.0/B74*100)</f>
        <v/>
      </c>
      <c r="D74" s="19" t="n">
        <v>4610</v>
      </c>
      <c r="E74" s="18" t="n">
        <v>439.3906728</v>
      </c>
      <c r="F74" s="20" t="n">
        <v>3.61942323</v>
      </c>
      <c r="G74" s="18" t="n">
        <v>428.88215939</v>
      </c>
      <c r="H74" s="20" t="n">
        <v>2.64398054</v>
      </c>
      <c r="I74" s="18" t="n">
        <v>419.4147562</v>
      </c>
      <c r="J74" s="20" t="n">
        <v>3.65611859</v>
      </c>
      <c r="K74" s="18" t="n">
        <v>396.44292646</v>
      </c>
      <c r="L74" s="20" t="n">
        <v>5.07061456</v>
      </c>
      <c r="M74" s="18" t="s">
        <v>481</v>
      </c>
      <c r="N74" s="20" t="s">
        <v>481</v>
      </c>
      <c r="O74" s="18" t="s">
        <v>481</v>
      </c>
      <c r="P74" s="20" t="s">
        <v>481</v>
      </c>
      <c r="Q74" s="18" t="s">
        <v>481</v>
      </c>
      <c r="R74" s="20" t="s">
        <v>481</v>
      </c>
      <c r="S74" s="18" t="n">
        <v>339.6366353</v>
      </c>
      <c r="T74" s="20" t="n">
        <v>17.34401661</v>
      </c>
      <c r="U74" s="18" t="n">
        <v>359.08183144</v>
      </c>
      <c r="V74" s="20" t="n">
        <v>6.21519385</v>
      </c>
    </row>
    <row r="75" spans="1:22">
      <c r="A75" s="15" t="s">
        <v>550</v>
      </c>
      <c r="B75" s="17" t="n">
        <v>5375</v>
      </c>
      <c r="C75" s="18">
        <f>(277.0/B75*100)</f>
        <v/>
      </c>
      <c r="D75" s="19" t="n">
        <v>5098</v>
      </c>
      <c r="E75" s="18" t="n">
        <v>393.29006162</v>
      </c>
      <c r="F75" s="20" t="n">
        <v>7.19266862</v>
      </c>
      <c r="G75" s="18" t="n">
        <v>376.19582405</v>
      </c>
      <c r="H75" s="20" t="n">
        <v>3.92903076</v>
      </c>
      <c r="I75" s="18" t="n">
        <v>369.66949857</v>
      </c>
      <c r="J75" s="20" t="n">
        <v>3.80817477</v>
      </c>
      <c r="K75" s="18" t="n">
        <v>361.3712403</v>
      </c>
      <c r="L75" s="20" t="n">
        <v>5.01704544</v>
      </c>
      <c r="M75" s="18" t="n">
        <v>327.95996535</v>
      </c>
      <c r="N75" s="20" t="n">
        <v>7.42840697</v>
      </c>
      <c r="O75" s="18" t="s">
        <v>481</v>
      </c>
      <c r="P75" s="20" t="s">
        <v>481</v>
      </c>
      <c r="Q75" s="18" t="s">
        <v>481</v>
      </c>
      <c r="R75" s="20" t="s">
        <v>481</v>
      </c>
      <c r="S75" s="18" t="s">
        <v>481</v>
      </c>
      <c r="T75" s="20" t="s">
        <v>481</v>
      </c>
      <c r="U75" s="18" t="n">
        <v>336.26786963</v>
      </c>
      <c r="V75" s="20" t="n">
        <v>7.57861396</v>
      </c>
    </row>
    <row r="76" spans="1:22">
      <c r="A76" s="15" t="s">
        <v>551</v>
      </c>
      <c r="B76" s="17" t="n">
        <v>14167</v>
      </c>
      <c r="C76" s="18">
        <f>(234.0/B76*100)</f>
        <v/>
      </c>
      <c r="D76" s="19" t="n">
        <v>13933</v>
      </c>
      <c r="E76" s="18" t="n">
        <v>434.68889501</v>
      </c>
      <c r="F76" s="20" t="n">
        <v>4.43357226</v>
      </c>
      <c r="G76" s="18" t="n">
        <v>432.90418638</v>
      </c>
      <c r="H76" s="20" t="n">
        <v>2.81527467</v>
      </c>
      <c r="I76" s="18" t="n">
        <v>432.31853916</v>
      </c>
      <c r="J76" s="20" t="n">
        <v>2.74759585</v>
      </c>
      <c r="K76" s="18" t="n">
        <v>435.78351554</v>
      </c>
      <c r="L76" s="20" t="n">
        <v>4.89561575</v>
      </c>
      <c r="M76" s="18" t="n">
        <v>403.01903176</v>
      </c>
      <c r="N76" s="20" t="n">
        <v>4.98924097</v>
      </c>
      <c r="O76" s="18" t="s">
        <v>481</v>
      </c>
      <c r="P76" s="20" t="s">
        <v>481</v>
      </c>
      <c r="Q76" s="18" t="s">
        <v>481</v>
      </c>
      <c r="R76" s="20" t="s">
        <v>481</v>
      </c>
      <c r="S76" s="18" t="s">
        <v>481</v>
      </c>
      <c r="T76" s="20" t="s">
        <v>481</v>
      </c>
      <c r="U76" s="18" t="n">
        <v>371.17723837</v>
      </c>
      <c r="V76" s="20" t="n">
        <v>8.22794889</v>
      </c>
    </row>
    <row r="77" spans="1:22">
      <c r="A77" s="15" t="s">
        <v>552</v>
      </c>
      <c r="B77" s="17" t="n">
        <v>6062</v>
      </c>
      <c r="C77" s="18">
        <f>(261.0/B77*100)</f>
        <v/>
      </c>
      <c r="D77" s="19" t="n">
        <v>5801</v>
      </c>
      <c r="E77" s="18" t="n">
        <v>447.71176443</v>
      </c>
      <c r="F77" s="20" t="n">
        <v>4.35834536</v>
      </c>
      <c r="G77" s="18" t="n">
        <v>433.89745095</v>
      </c>
      <c r="H77" s="20" t="n">
        <v>3.13241147</v>
      </c>
      <c r="I77" s="18" t="n">
        <v>420.80879383</v>
      </c>
      <c r="J77" s="20" t="n">
        <v>4.91972686</v>
      </c>
      <c r="K77" s="18" t="n">
        <v>409.46569498</v>
      </c>
      <c r="L77" s="20" t="n">
        <v>7.30015468</v>
      </c>
      <c r="M77" s="18" t="n">
        <v>371.88816463</v>
      </c>
      <c r="N77" s="20" t="n">
        <v>4.68585368</v>
      </c>
      <c r="O77" s="18" t="s">
        <v>481</v>
      </c>
      <c r="P77" s="20" t="s">
        <v>481</v>
      </c>
      <c r="Q77" s="18" t="s">
        <v>481</v>
      </c>
      <c r="R77" s="20" t="s">
        <v>481</v>
      </c>
      <c r="S77" s="18" t="s">
        <v>481</v>
      </c>
      <c r="T77" s="20" t="s">
        <v>481</v>
      </c>
      <c r="U77" s="18" t="n">
        <v>372.14600363</v>
      </c>
      <c r="V77" s="20" t="n">
        <v>4.06967485</v>
      </c>
    </row>
    <row r="78" spans="1:22">
      <c r="A78" s="15" t="s">
        <v>553</v>
      </c>
      <c r="B78" s="17" t="n">
        <v>5826</v>
      </c>
      <c r="C78" s="18">
        <f>(0.0/B78*100)</f>
        <v/>
      </c>
      <c r="D78" s="19" t="n">
        <v>5826</v>
      </c>
      <c r="E78" s="18" t="n">
        <v>516.22030073</v>
      </c>
      <c r="F78" s="20" t="n">
        <v>5.91792153</v>
      </c>
      <c r="G78" s="18" t="n">
        <v>491.85009852</v>
      </c>
      <c r="H78" s="20" t="n">
        <v>4.36272919</v>
      </c>
      <c r="I78" s="18" t="n">
        <v>483.38867078</v>
      </c>
      <c r="J78" s="20" t="n">
        <v>6.22209767</v>
      </c>
      <c r="K78" s="18" t="n">
        <v>485.09247567</v>
      </c>
      <c r="L78" s="20" t="n">
        <v>5.29109569</v>
      </c>
      <c r="M78" s="18" t="s">
        <v>481</v>
      </c>
      <c r="N78" s="20" t="s">
        <v>481</v>
      </c>
      <c r="O78" s="18" t="s">
        <v>481</v>
      </c>
      <c r="P78" s="20" t="s">
        <v>481</v>
      </c>
      <c r="Q78" s="18" t="n">
        <v>390.3611</v>
      </c>
      <c r="R78" s="20" t="n">
        <v>35.81002551</v>
      </c>
      <c r="S78" s="18" t="n">
        <v>458.37686332</v>
      </c>
      <c r="T78" s="20" t="n">
        <v>48.94021914</v>
      </c>
      <c r="U78" s="18" t="n">
        <v>462.96244612</v>
      </c>
      <c r="V78" s="20" t="n">
        <v>24.36574151</v>
      </c>
    </row>
    <row customHeight="1" ht="25" r="79" spans="1:22">
      <c r="A79" s="15" t="s">
        <v>554</v>
      </c>
      <c r="B79" s="17" t="n">
        <v>1657</v>
      </c>
      <c r="C79" s="18">
        <f>(41.0/B79*100)</f>
        <v/>
      </c>
      <c r="D79" s="19" t="n">
        <v>1616</v>
      </c>
      <c r="E79" s="18" t="n">
        <v>472.85418032</v>
      </c>
      <c r="F79" s="20" t="n">
        <v>7.78480047</v>
      </c>
      <c r="G79" s="18" t="n">
        <v>455.95031751</v>
      </c>
      <c r="H79" s="20" t="n">
        <v>7.48506839</v>
      </c>
      <c r="I79" s="18" t="n">
        <v>444.18513604</v>
      </c>
      <c r="J79" s="20" t="n">
        <v>10.61106332</v>
      </c>
      <c r="K79" s="18" t="n">
        <v>417.29704349</v>
      </c>
      <c r="L79" s="20" t="n">
        <v>10.66253416</v>
      </c>
      <c r="M79" s="18" t="s">
        <v>481</v>
      </c>
      <c r="N79" s="20" t="s">
        <v>481</v>
      </c>
      <c r="O79" s="18" t="s">
        <v>481</v>
      </c>
      <c r="P79" s="20" t="s">
        <v>481</v>
      </c>
      <c r="Q79" s="18" t="s">
        <v>481</v>
      </c>
      <c r="R79" s="20" t="s">
        <v>481</v>
      </c>
      <c r="S79" s="18" t="s">
        <v>481</v>
      </c>
      <c r="T79" s="20" t="s">
        <v>481</v>
      </c>
      <c r="U79" s="18" t="n">
        <v>369.90885174</v>
      </c>
      <c r="V79" s="20" t="n">
        <v>18.03931369</v>
      </c>
    </row>
    <row r="80" spans="1:22">
      <c r="A80" s="15" t="s">
        <v>555</v>
      </c>
      <c r="B80" s="17" t="n">
        <v>7841</v>
      </c>
      <c r="C80" s="18">
        <f>(0.0/B80*100)</f>
        <v/>
      </c>
      <c r="D80" s="19" t="n">
        <v>7841</v>
      </c>
      <c r="E80" s="18" t="n">
        <v>457.89345638</v>
      </c>
      <c r="F80" s="20" t="n">
        <v>6.94981319</v>
      </c>
      <c r="G80" s="18" t="n">
        <v>451.49186928</v>
      </c>
      <c r="H80" s="20" t="n">
        <v>4.87536963</v>
      </c>
      <c r="I80" s="18" t="n">
        <v>457.41648323</v>
      </c>
      <c r="J80" s="20" t="n">
        <v>5.13354428</v>
      </c>
      <c r="K80" s="18" t="n">
        <v>472.81795209</v>
      </c>
      <c r="L80" s="20" t="n">
        <v>5.04521225</v>
      </c>
      <c r="M80" s="18" t="s">
        <v>481</v>
      </c>
      <c r="N80" s="20" t="s">
        <v>481</v>
      </c>
      <c r="O80" s="18" t="s">
        <v>481</v>
      </c>
      <c r="P80" s="20" t="s">
        <v>481</v>
      </c>
      <c r="Q80" s="18" t="s">
        <v>481</v>
      </c>
      <c r="R80" s="20" t="s">
        <v>481</v>
      </c>
      <c r="S80" s="18" t="s">
        <v>481</v>
      </c>
      <c r="T80" s="20" t="s">
        <v>481</v>
      </c>
      <c r="U80" s="18" t="n">
        <v>429.10392878</v>
      </c>
      <c r="V80" s="20" t="n">
        <v>39.39361699</v>
      </c>
    </row>
    <row r="81" spans="1:22">
      <c r="A81" s="23" t="s">
        <v>556</v>
      </c>
      <c r="B81" s="17" t="n">
        <v>8861</v>
      </c>
      <c r="C81" s="18">
        <f>(82.0/B81*100)</f>
        <v/>
      </c>
      <c r="D81" s="19" t="n">
        <v>8779</v>
      </c>
      <c r="E81" s="18" t="n">
        <v>483.13954307</v>
      </c>
      <c r="F81" s="20" t="n">
        <v>7.33677415</v>
      </c>
      <c r="G81" s="18" t="n">
        <v>450.91626238</v>
      </c>
      <c r="H81" s="20" t="n">
        <v>4.16066352</v>
      </c>
      <c r="I81" s="18" t="n">
        <v>450.5921637</v>
      </c>
      <c r="J81" s="20" t="n">
        <v>3.41490939</v>
      </c>
      <c r="K81" s="18" t="n">
        <v>442.93414473</v>
      </c>
      <c r="L81" s="20" t="n">
        <v>4.48674877</v>
      </c>
      <c r="M81" s="18" t="n">
        <v>398.96231336</v>
      </c>
      <c r="N81" s="20" t="n">
        <v>5.16401149</v>
      </c>
      <c r="O81" s="18" t="s">
        <v>481</v>
      </c>
      <c r="P81" s="20" t="s">
        <v>481</v>
      </c>
      <c r="Q81" s="18" t="s">
        <v>481</v>
      </c>
      <c r="R81" s="20" t="s">
        <v>481</v>
      </c>
      <c r="S81" s="18" t="s">
        <v>481</v>
      </c>
      <c r="T81" s="20" t="s">
        <v>481</v>
      </c>
      <c r="U81" s="18" t="n">
        <v>393.87910844</v>
      </c>
      <c r="V81" s="20" t="n">
        <v>15.6580036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814</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507.41332159</v>
      </c>
      <c r="F7" s="20" t="n">
        <v>2.96190163</v>
      </c>
      <c r="G7" s="18" t="n">
        <v>509.930803</v>
      </c>
      <c r="H7" s="20" t="n">
        <v>2.14502617</v>
      </c>
      <c r="I7" s="18" t="n">
        <v>503.17243136</v>
      </c>
      <c r="J7" s="20" t="n">
        <v>3.05657703</v>
      </c>
      <c r="K7" s="18" t="n">
        <v>476.08594667</v>
      </c>
      <c r="L7" s="20" t="n">
        <v>6.61275762</v>
      </c>
      <c r="M7" s="18" t="n">
        <v>447.9744125</v>
      </c>
      <c r="N7" s="20" t="n">
        <v>3.96785557</v>
      </c>
      <c r="O7" s="18" t="s">
        <v>481</v>
      </c>
      <c r="P7" s="20" t="s">
        <v>481</v>
      </c>
      <c r="Q7" s="18" t="s">
        <v>481</v>
      </c>
      <c r="R7" s="20" t="s">
        <v>481</v>
      </c>
      <c r="S7" s="18" t="s">
        <v>481</v>
      </c>
      <c r="T7" s="20" t="s">
        <v>481</v>
      </c>
      <c r="U7" s="18" t="n">
        <v>466.62878227</v>
      </c>
      <c r="V7" s="20" t="n">
        <v>6.77429181</v>
      </c>
    </row>
    <row r="8" spans="1:22">
      <c r="A8" s="15" t="s">
        <v>483</v>
      </c>
      <c r="B8" s="17" t="n">
        <v>7007</v>
      </c>
      <c r="C8" s="18">
        <f>(104.0/B8*100)</f>
        <v/>
      </c>
      <c r="D8" s="19" t="n">
        <v>6903</v>
      </c>
      <c r="E8" s="18" t="n">
        <v>526.05162508</v>
      </c>
      <c r="F8" s="20" t="n">
        <v>3.17957514</v>
      </c>
      <c r="G8" s="18" t="n">
        <v>515.88277892</v>
      </c>
      <c r="H8" s="20" t="n">
        <v>3.85438224</v>
      </c>
      <c r="I8" s="18" t="n">
        <v>500.03431162</v>
      </c>
      <c r="J8" s="20" t="n">
        <v>5.52805892</v>
      </c>
      <c r="K8" s="18" t="n">
        <v>489.15461054</v>
      </c>
      <c r="L8" s="20" t="n">
        <v>6.64362013</v>
      </c>
      <c r="M8" s="18" t="n">
        <v>436.4198708</v>
      </c>
      <c r="N8" s="20" t="n">
        <v>3.89765197</v>
      </c>
      <c r="O8" s="18" t="s">
        <v>481</v>
      </c>
      <c r="P8" s="20" t="s">
        <v>481</v>
      </c>
      <c r="Q8" s="18" t="n">
        <v>301.63126691</v>
      </c>
      <c r="R8" s="20" t="n">
        <v>25.14921031</v>
      </c>
      <c r="S8" s="18" t="s">
        <v>481</v>
      </c>
      <c r="T8" s="20" t="s">
        <v>481</v>
      </c>
      <c r="U8" s="18" t="n">
        <v>435.52879505</v>
      </c>
      <c r="V8" s="20" t="n">
        <v>8.46731617</v>
      </c>
    </row>
    <row r="9" spans="1:22">
      <c r="A9" s="15" t="s">
        <v>484</v>
      </c>
      <c r="B9" s="17" t="n">
        <v>9651</v>
      </c>
      <c r="C9" s="18">
        <f>(565.0/B9*100)</f>
        <v/>
      </c>
      <c r="D9" s="19" t="n">
        <v>9086</v>
      </c>
      <c r="E9" s="18" t="n">
        <v>538.52690648</v>
      </c>
      <c r="F9" s="20" t="n">
        <v>2.69116818</v>
      </c>
      <c r="G9" s="18" t="n">
        <v>530.77945975</v>
      </c>
      <c r="H9" s="20" t="n">
        <v>2.59103154</v>
      </c>
      <c r="I9" s="18" t="n">
        <v>514.93333825</v>
      </c>
      <c r="J9" s="20" t="n">
        <v>3.73902079</v>
      </c>
      <c r="K9" s="18" t="n">
        <v>470.40086994</v>
      </c>
      <c r="L9" s="20" t="n">
        <v>6.20987245</v>
      </c>
      <c r="M9" s="18" t="n">
        <v>416.22075865</v>
      </c>
      <c r="N9" s="20" t="n">
        <v>6.04975957</v>
      </c>
      <c r="O9" s="18" t="s">
        <v>481</v>
      </c>
      <c r="P9" s="20" t="s">
        <v>481</v>
      </c>
      <c r="Q9" s="18" t="n">
        <v>357.98454354</v>
      </c>
      <c r="R9" s="20" t="n">
        <v>11.51846445</v>
      </c>
      <c r="S9" s="18" t="s">
        <v>481</v>
      </c>
      <c r="T9" s="20" t="s">
        <v>481</v>
      </c>
      <c r="U9" s="18" t="n">
        <v>435.2173136</v>
      </c>
      <c r="V9" s="20" t="n">
        <v>5.15750199</v>
      </c>
    </row>
    <row r="10" spans="1:22">
      <c r="A10" s="15" t="s">
        <v>485</v>
      </c>
      <c r="B10" s="17" t="n">
        <v>20058</v>
      </c>
      <c r="C10" s="18">
        <f>(553.0/B10*100)</f>
        <v/>
      </c>
      <c r="D10" s="19" t="n">
        <v>19505</v>
      </c>
      <c r="E10" s="18" t="n">
        <v>534.5840008500001</v>
      </c>
      <c r="F10" s="20" t="n">
        <v>2.63122603</v>
      </c>
      <c r="G10" s="18" t="n">
        <v>525.09241413</v>
      </c>
      <c r="H10" s="20" t="n">
        <v>2.74360457</v>
      </c>
      <c r="I10" s="18" t="n">
        <v>516.88793993</v>
      </c>
      <c r="J10" s="20" t="n">
        <v>2.92143419</v>
      </c>
      <c r="K10" s="18" t="n">
        <v>500.19277104</v>
      </c>
      <c r="L10" s="20" t="n">
        <v>4.48701932</v>
      </c>
      <c r="M10" s="18" t="n">
        <v>457.66484393</v>
      </c>
      <c r="N10" s="20" t="n">
        <v>6.03159435</v>
      </c>
      <c r="O10" s="18" t="s">
        <v>481</v>
      </c>
      <c r="P10" s="20" t="s">
        <v>481</v>
      </c>
      <c r="Q10" s="18" t="s">
        <v>481</v>
      </c>
      <c r="R10" s="20" t="s">
        <v>481</v>
      </c>
      <c r="S10" s="18" t="s">
        <v>481</v>
      </c>
      <c r="T10" s="20" t="s">
        <v>481</v>
      </c>
      <c r="U10" s="18" t="n">
        <v>461.70589612</v>
      </c>
      <c r="V10" s="20" t="n">
        <v>8.00679944</v>
      </c>
    </row>
    <row r="11" spans="1:22">
      <c r="A11" s="15" t="s">
        <v>486</v>
      </c>
      <c r="B11" s="17" t="n">
        <v>7053</v>
      </c>
      <c r="C11" s="18">
        <f>(139.0/B11*100)</f>
        <v/>
      </c>
      <c r="D11" s="19" t="n">
        <v>6914</v>
      </c>
      <c r="E11" s="18" t="n">
        <v>448.88733249</v>
      </c>
      <c r="F11" s="20" t="n">
        <v>4.13345735</v>
      </c>
      <c r="G11" s="18" t="n">
        <v>427.38389485</v>
      </c>
      <c r="H11" s="20" t="n">
        <v>3.95220959</v>
      </c>
      <c r="I11" s="18" t="n">
        <v>424.79090903</v>
      </c>
      <c r="J11" s="20" t="n">
        <v>3.23932999</v>
      </c>
      <c r="K11" s="18" t="n">
        <v>418.39639385</v>
      </c>
      <c r="L11" s="20" t="n">
        <v>4.35174821</v>
      </c>
      <c r="M11" s="18" t="n">
        <v>381.61604453</v>
      </c>
      <c r="N11" s="20" t="n">
        <v>5.27695564</v>
      </c>
      <c r="O11" s="18" t="s">
        <v>481</v>
      </c>
      <c r="P11" s="20" t="s">
        <v>481</v>
      </c>
      <c r="Q11" s="18" t="s">
        <v>481</v>
      </c>
      <c r="R11" s="20" t="s">
        <v>481</v>
      </c>
      <c r="S11" s="18" t="s">
        <v>481</v>
      </c>
      <c r="T11" s="20" t="s">
        <v>481</v>
      </c>
      <c r="U11" s="18" t="n">
        <v>383.55862744</v>
      </c>
      <c r="V11" s="20" t="n">
        <v>6.77379689</v>
      </c>
    </row>
    <row r="12" spans="1:22">
      <c r="A12" s="15" t="s">
        <v>487</v>
      </c>
      <c r="B12" s="17" t="n">
        <v>6894</v>
      </c>
      <c r="C12" s="18">
        <f>(59.0/B12*100)</f>
        <v/>
      </c>
      <c r="D12" s="19" t="n">
        <v>6835</v>
      </c>
      <c r="E12" s="18" t="n">
        <v>515.4150016</v>
      </c>
      <c r="F12" s="20" t="n">
        <v>3.49649895</v>
      </c>
      <c r="G12" s="18" t="n">
        <v>499.9521888</v>
      </c>
      <c r="H12" s="20" t="n">
        <v>2.62910018</v>
      </c>
      <c r="I12" s="18" t="n">
        <v>497.24196081</v>
      </c>
      <c r="J12" s="20" t="n">
        <v>3.68683961</v>
      </c>
      <c r="K12" s="18" t="n">
        <v>481.49513545</v>
      </c>
      <c r="L12" s="20" t="n">
        <v>5.81003437</v>
      </c>
      <c r="M12" s="18" t="n">
        <v>424.64340274</v>
      </c>
      <c r="N12" s="20" t="n">
        <v>6.97346529</v>
      </c>
      <c r="O12" s="18" t="s">
        <v>481</v>
      </c>
      <c r="P12" s="20" t="s">
        <v>481</v>
      </c>
      <c r="Q12" s="18" t="n">
        <v>340.98506961</v>
      </c>
      <c r="R12" s="20" t="n">
        <v>12.52444664</v>
      </c>
      <c r="S12" s="18" t="s">
        <v>481</v>
      </c>
      <c r="T12" s="20" t="s">
        <v>481</v>
      </c>
      <c r="U12" s="18" t="n">
        <v>430.89652316</v>
      </c>
      <c r="V12" s="20" t="n">
        <v>7.96647514</v>
      </c>
    </row>
    <row r="13" spans="1:22">
      <c r="A13" s="15" t="s">
        <v>488</v>
      </c>
      <c r="B13" s="17" t="n">
        <v>7161</v>
      </c>
      <c r="C13" s="18">
        <f>(174.0/B13*100)</f>
        <v/>
      </c>
      <c r="D13" s="19" t="n">
        <v>6987</v>
      </c>
      <c r="E13" s="18" t="n">
        <v>527.82942628</v>
      </c>
      <c r="F13" s="20" t="n">
        <v>2.74886896</v>
      </c>
      <c r="G13" s="18" t="n">
        <v>515.38170331</v>
      </c>
      <c r="H13" s="20" t="n">
        <v>2.53589165</v>
      </c>
      <c r="I13" s="18" t="n">
        <v>505.5246634</v>
      </c>
      <c r="J13" s="20" t="n">
        <v>4.66489226</v>
      </c>
      <c r="K13" s="18" t="n">
        <v>486.8860684</v>
      </c>
      <c r="L13" s="20" t="n">
        <v>9.088288159999999</v>
      </c>
      <c r="M13" s="18" t="n">
        <v>455.80166196</v>
      </c>
      <c r="N13" s="20" t="n">
        <v>7.99019283</v>
      </c>
      <c r="O13" s="18" t="s">
        <v>481</v>
      </c>
      <c r="P13" s="20" t="s">
        <v>481</v>
      </c>
      <c r="Q13" s="18" t="n">
        <v>447.51533769</v>
      </c>
      <c r="R13" s="20" t="n">
        <v>5.97365007</v>
      </c>
      <c r="S13" s="18" t="s">
        <v>481</v>
      </c>
      <c r="T13" s="20" t="s">
        <v>481</v>
      </c>
      <c r="U13" s="18" t="n">
        <v>440.81961248</v>
      </c>
      <c r="V13" s="20" t="n">
        <v>9.003248080000001</v>
      </c>
    </row>
    <row r="14" spans="1:22">
      <c r="A14" s="15" t="s">
        <v>489</v>
      </c>
      <c r="B14" s="17" t="n">
        <v>5587</v>
      </c>
      <c r="C14" s="18">
        <f>(81.0/B14*100)</f>
        <v/>
      </c>
      <c r="D14" s="19" t="n">
        <v>5506</v>
      </c>
      <c r="E14" s="18" t="n">
        <v>541.40304536</v>
      </c>
      <c r="F14" s="20" t="n">
        <v>2.87754226</v>
      </c>
      <c r="G14" s="18" t="n">
        <v>518.81266283</v>
      </c>
      <c r="H14" s="20" t="n">
        <v>2.46976753</v>
      </c>
      <c r="I14" s="18" t="n">
        <v>512.2751752299999</v>
      </c>
      <c r="J14" s="20" t="n">
        <v>3.70727382</v>
      </c>
      <c r="K14" s="18" t="n">
        <v>503.63352769</v>
      </c>
      <c r="L14" s="20" t="n">
        <v>7.23009643</v>
      </c>
      <c r="M14" s="18" t="n">
        <v>457.2678843</v>
      </c>
      <c r="N14" s="20" t="n">
        <v>9.76355004</v>
      </c>
      <c r="O14" s="18" t="s">
        <v>481</v>
      </c>
      <c r="P14" s="20" t="s">
        <v>481</v>
      </c>
      <c r="Q14" s="18" t="s">
        <v>481</v>
      </c>
      <c r="R14" s="20" t="s">
        <v>481</v>
      </c>
      <c r="S14" s="18" t="s">
        <v>481</v>
      </c>
      <c r="T14" s="20" t="s">
        <v>481</v>
      </c>
      <c r="U14" s="18" t="n">
        <v>461.27225816</v>
      </c>
      <c r="V14" s="20" t="n">
        <v>12.42042863</v>
      </c>
    </row>
    <row r="15" spans="1:22">
      <c r="A15" s="15" t="s">
        <v>490</v>
      </c>
      <c r="B15" s="17" t="n">
        <v>5882</v>
      </c>
      <c r="C15" s="18">
        <f>(87.0/B15*100)</f>
        <v/>
      </c>
      <c r="D15" s="19" t="n">
        <v>5795</v>
      </c>
      <c r="E15" s="18" t="n">
        <v>528.63913827</v>
      </c>
      <c r="F15" s="20" t="n">
        <v>2.76460177</v>
      </c>
      <c r="G15" s="18" t="n">
        <v>514.07595657</v>
      </c>
      <c r="H15" s="20" t="n">
        <v>2.5779388</v>
      </c>
      <c r="I15" s="18" t="n">
        <v>502.2909987</v>
      </c>
      <c r="J15" s="20" t="n">
        <v>4.48432577</v>
      </c>
      <c r="K15" s="18" t="n">
        <v>477.33945737</v>
      </c>
      <c r="L15" s="20" t="n">
        <v>8.59905734</v>
      </c>
      <c r="M15" s="18" t="n">
        <v>424.25667471</v>
      </c>
      <c r="N15" s="20" t="n">
        <v>10.82348656</v>
      </c>
      <c r="O15" s="18" t="s">
        <v>481</v>
      </c>
      <c r="P15" s="20" t="s">
        <v>481</v>
      </c>
      <c r="Q15" s="18" t="n">
        <v>368.85220715</v>
      </c>
      <c r="R15" s="20" t="n">
        <v>14.5875493</v>
      </c>
      <c r="S15" s="18" t="s">
        <v>481</v>
      </c>
      <c r="T15" s="20" t="s">
        <v>481</v>
      </c>
      <c r="U15" s="18" t="n">
        <v>476.59711924</v>
      </c>
      <c r="V15" s="20" t="n">
        <v>7.37473192</v>
      </c>
    </row>
    <row r="16" spans="1:22">
      <c r="A16" s="15" t="s">
        <v>491</v>
      </c>
      <c r="B16" s="17" t="n">
        <v>6108</v>
      </c>
      <c r="C16" s="18">
        <f>(136.0/B16*100)</f>
        <v/>
      </c>
      <c r="D16" s="19" t="n">
        <v>5972</v>
      </c>
      <c r="E16" s="18" t="n">
        <v>512.18786558</v>
      </c>
      <c r="F16" s="20" t="n">
        <v>2.70872118</v>
      </c>
      <c r="G16" s="18" t="n">
        <v>512.1905911699999</v>
      </c>
      <c r="H16" s="20" t="n">
        <v>2.83392639</v>
      </c>
      <c r="I16" s="18" t="n">
        <v>502.77951704</v>
      </c>
      <c r="J16" s="20" t="n">
        <v>3.48194808</v>
      </c>
      <c r="K16" s="18" t="n">
        <v>471.19965077</v>
      </c>
      <c r="L16" s="20" t="n">
        <v>5.48256616</v>
      </c>
      <c r="M16" s="18" t="n">
        <v>392.25010125</v>
      </c>
      <c r="N16" s="20" t="n">
        <v>6.28627534</v>
      </c>
      <c r="O16" s="18" t="s">
        <v>481</v>
      </c>
      <c r="P16" s="20" t="s">
        <v>481</v>
      </c>
      <c r="Q16" s="18" t="s">
        <v>481</v>
      </c>
      <c r="R16" s="20" t="s">
        <v>481</v>
      </c>
      <c r="S16" s="18" t="s">
        <v>481</v>
      </c>
      <c r="T16" s="20" t="s">
        <v>481</v>
      </c>
      <c r="U16" s="18" t="n">
        <v>418.63766386</v>
      </c>
      <c r="V16" s="20" t="n">
        <v>8.37454801</v>
      </c>
    </row>
    <row r="17" spans="1:22">
      <c r="A17" s="15" t="s">
        <v>492</v>
      </c>
      <c r="B17" s="17" t="n">
        <v>6504</v>
      </c>
      <c r="C17" s="18">
        <f>(1665.0/B17*100)</f>
        <v/>
      </c>
      <c r="D17" s="19" t="n">
        <v>4839</v>
      </c>
      <c r="E17" s="18" t="n">
        <v>532.14854758</v>
      </c>
      <c r="F17" s="20" t="n">
        <v>3.18891449</v>
      </c>
      <c r="G17" s="18" t="n">
        <v>521.57406364</v>
      </c>
      <c r="H17" s="20" t="n">
        <v>3.3172626</v>
      </c>
      <c r="I17" s="18" t="n">
        <v>505.2002164</v>
      </c>
      <c r="J17" s="20" t="n">
        <v>5.65426238</v>
      </c>
      <c r="K17" s="18" t="n">
        <v>488.05923042</v>
      </c>
      <c r="L17" s="20" t="n">
        <v>8.81894211</v>
      </c>
      <c r="M17" s="18" t="n">
        <v>437.56462066</v>
      </c>
      <c r="N17" s="20" t="n">
        <v>9.030836430000001</v>
      </c>
      <c r="O17" s="18" t="s">
        <v>481</v>
      </c>
      <c r="P17" s="20" t="s">
        <v>481</v>
      </c>
      <c r="Q17" s="18" t="n">
        <v>362.96139732</v>
      </c>
      <c r="R17" s="20" t="n">
        <v>12.64520278</v>
      </c>
      <c r="S17" s="18" t="s">
        <v>481</v>
      </c>
      <c r="T17" s="20" t="s">
        <v>481</v>
      </c>
      <c r="U17" s="18" t="n">
        <v>470.58341007</v>
      </c>
      <c r="V17" s="20" t="n">
        <v>5.89253363</v>
      </c>
    </row>
    <row r="18" spans="1:22">
      <c r="A18" s="15" t="s">
        <v>493</v>
      </c>
      <c r="B18" s="17" t="n">
        <v>5532</v>
      </c>
      <c r="C18" s="18">
        <f>(31.0/B18*100)</f>
        <v/>
      </c>
      <c r="D18" s="19" t="n">
        <v>5501</v>
      </c>
      <c r="E18" s="18" t="n">
        <v>476.71656823</v>
      </c>
      <c r="F18" s="20" t="n">
        <v>4.12798743</v>
      </c>
      <c r="G18" s="18" t="n">
        <v>454.2646408</v>
      </c>
      <c r="H18" s="20" t="n">
        <v>3.97473222</v>
      </c>
      <c r="I18" s="18" t="n">
        <v>449.73243408</v>
      </c>
      <c r="J18" s="20" t="n">
        <v>4.30336217</v>
      </c>
      <c r="K18" s="18" t="n">
        <v>443.39752967</v>
      </c>
      <c r="L18" s="20" t="n">
        <v>6.93863588</v>
      </c>
      <c r="M18" s="18" t="n">
        <v>391.0034032</v>
      </c>
      <c r="N18" s="20" t="n">
        <v>9.97945679</v>
      </c>
      <c r="O18" s="18" t="s">
        <v>481</v>
      </c>
      <c r="P18" s="20" t="s">
        <v>481</v>
      </c>
      <c r="Q18" s="18" t="s">
        <v>481</v>
      </c>
      <c r="R18" s="20" t="s">
        <v>481</v>
      </c>
      <c r="S18" s="18" t="s">
        <v>481</v>
      </c>
      <c r="T18" s="20" t="s">
        <v>481</v>
      </c>
      <c r="U18" s="18" t="n">
        <v>396.62627021</v>
      </c>
      <c r="V18" s="20" t="n">
        <v>9.876686680000001</v>
      </c>
    </row>
    <row r="19" spans="1:22">
      <c r="A19" s="15" t="s">
        <v>494</v>
      </c>
      <c r="B19" s="17" t="n">
        <v>5658</v>
      </c>
      <c r="C19" s="18">
        <f>(262.0/B19*100)</f>
        <v/>
      </c>
      <c r="D19" s="19" t="n">
        <v>5396</v>
      </c>
      <c r="E19" s="18" t="n">
        <v>517.23095553</v>
      </c>
      <c r="F19" s="20" t="n">
        <v>3.69962588</v>
      </c>
      <c r="G19" s="18" t="n">
        <v>478.49614703</v>
      </c>
      <c r="H19" s="20" t="n">
        <v>3.45642263</v>
      </c>
      <c r="I19" s="18" t="n">
        <v>470.98381667</v>
      </c>
      <c r="J19" s="20" t="n">
        <v>4.08333816</v>
      </c>
      <c r="K19" s="18" t="n">
        <v>451.86781788</v>
      </c>
      <c r="L19" s="20" t="n">
        <v>7.02487914</v>
      </c>
      <c r="M19" s="18" t="n">
        <v>469.44549655</v>
      </c>
      <c r="N19" s="20" t="n">
        <v>7.71795137</v>
      </c>
      <c r="O19" s="18" t="s">
        <v>481</v>
      </c>
      <c r="P19" s="20" t="s">
        <v>481</v>
      </c>
      <c r="Q19" s="18" t="s">
        <v>481</v>
      </c>
      <c r="R19" s="20" t="s">
        <v>481</v>
      </c>
      <c r="S19" s="18" t="s">
        <v>481</v>
      </c>
      <c r="T19" s="20" t="s">
        <v>481</v>
      </c>
      <c r="U19" s="18" t="n">
        <v>412.4586928</v>
      </c>
      <c r="V19" s="20" t="n">
        <v>9.215821180000001</v>
      </c>
    </row>
    <row r="20" spans="1:22">
      <c r="A20" s="15" t="s">
        <v>495</v>
      </c>
      <c r="B20" s="17" t="n">
        <v>3371</v>
      </c>
      <c r="C20" s="18">
        <f>(75.0/B20*100)</f>
        <v/>
      </c>
      <c r="D20" s="19" t="n">
        <v>3296</v>
      </c>
      <c r="E20" s="18" t="n">
        <v>510.35822179</v>
      </c>
      <c r="F20" s="20" t="n">
        <v>2.83227099</v>
      </c>
      <c r="G20" s="18" t="n">
        <v>484.69628692</v>
      </c>
      <c r="H20" s="20" t="n">
        <v>3.7004133</v>
      </c>
      <c r="I20" s="18" t="n">
        <v>465.95054811</v>
      </c>
      <c r="J20" s="20" t="n">
        <v>4.69850151</v>
      </c>
      <c r="K20" s="18" t="n">
        <v>461.01688414</v>
      </c>
      <c r="L20" s="20" t="n">
        <v>9.723948650000001</v>
      </c>
      <c r="M20" s="18" t="n">
        <v>438.43210807</v>
      </c>
      <c r="N20" s="20" t="n">
        <v>7.17346823</v>
      </c>
      <c r="O20" s="18" t="s">
        <v>481</v>
      </c>
      <c r="P20" s="20" t="s">
        <v>481</v>
      </c>
      <c r="Q20" s="18" t="s">
        <v>481</v>
      </c>
      <c r="R20" s="20" t="s">
        <v>481</v>
      </c>
      <c r="S20" s="18" t="s">
        <v>481</v>
      </c>
      <c r="T20" s="20" t="s">
        <v>481</v>
      </c>
      <c r="U20" s="18" t="n">
        <v>438.76559683</v>
      </c>
      <c r="V20" s="20" t="n">
        <v>13.37249072</v>
      </c>
    </row>
    <row r="21" spans="1:22">
      <c r="A21" s="15" t="s">
        <v>496</v>
      </c>
      <c r="B21" s="17" t="n">
        <v>5741</v>
      </c>
      <c r="C21" s="18">
        <f>(53.0/B21*100)</f>
        <v/>
      </c>
      <c r="D21" s="19" t="n">
        <v>5688</v>
      </c>
      <c r="E21" s="18" t="n">
        <v>520.01324927</v>
      </c>
      <c r="F21" s="20" t="n">
        <v>2.65949977</v>
      </c>
      <c r="G21" s="18" t="n">
        <v>510.32841723</v>
      </c>
      <c r="H21" s="20" t="n">
        <v>2.52009679</v>
      </c>
      <c r="I21" s="18" t="n">
        <v>502.56977537</v>
      </c>
      <c r="J21" s="20" t="n">
        <v>3.07554749</v>
      </c>
      <c r="K21" s="18" t="n">
        <v>485.61075978</v>
      </c>
      <c r="L21" s="20" t="n">
        <v>6.92436806</v>
      </c>
      <c r="M21" s="18" t="n">
        <v>453.31234764</v>
      </c>
      <c r="N21" s="20" t="n">
        <v>6.2921512</v>
      </c>
      <c r="O21" s="18" t="s">
        <v>481</v>
      </c>
      <c r="P21" s="20" t="s">
        <v>481</v>
      </c>
      <c r="Q21" s="18" t="s">
        <v>481</v>
      </c>
      <c r="R21" s="20" t="s">
        <v>481</v>
      </c>
      <c r="S21" s="18" t="s">
        <v>481</v>
      </c>
      <c r="T21" s="20" t="s">
        <v>481</v>
      </c>
      <c r="U21" s="18" t="n">
        <v>454.72108688</v>
      </c>
      <c r="V21" s="20" t="n">
        <v>11.78776013</v>
      </c>
    </row>
    <row r="22" spans="1:22">
      <c r="A22" s="15" t="s">
        <v>497</v>
      </c>
      <c r="B22" s="17" t="n">
        <v>6598</v>
      </c>
      <c r="C22" s="18">
        <f>(36.0/B22*100)</f>
        <v/>
      </c>
      <c r="D22" s="19" t="n">
        <v>6562</v>
      </c>
      <c r="E22" s="18" t="n">
        <v>508.2036443</v>
      </c>
      <c r="F22" s="20" t="n">
        <v>4.76258567</v>
      </c>
      <c r="G22" s="18" t="n">
        <v>474.89607384</v>
      </c>
      <c r="H22" s="20" t="n">
        <v>4.27565524</v>
      </c>
      <c r="I22" s="18" t="n">
        <v>460.61779867</v>
      </c>
      <c r="J22" s="20" t="n">
        <v>5.2011703</v>
      </c>
      <c r="K22" s="18" t="n">
        <v>453.34040431</v>
      </c>
      <c r="L22" s="20" t="n">
        <v>5.69920261</v>
      </c>
      <c r="M22" s="18" t="n">
        <v>421.41018908</v>
      </c>
      <c r="N22" s="20" t="n">
        <v>15.0936442</v>
      </c>
      <c r="O22" s="18" t="s">
        <v>481</v>
      </c>
      <c r="P22" s="20" t="s">
        <v>481</v>
      </c>
      <c r="Q22" s="18" t="n">
        <v>465.3184081</v>
      </c>
      <c r="R22" s="20" t="n">
        <v>9.52311205</v>
      </c>
      <c r="S22" s="18" t="s">
        <v>481</v>
      </c>
      <c r="T22" s="20" t="s">
        <v>481</v>
      </c>
      <c r="U22" s="18" t="n">
        <v>388.84869684</v>
      </c>
      <c r="V22" s="20" t="n">
        <v>9.40044509</v>
      </c>
    </row>
    <row r="23" spans="1:22">
      <c r="A23" s="15" t="s">
        <v>498</v>
      </c>
      <c r="B23" s="17" t="n">
        <v>11583</v>
      </c>
      <c r="C23" s="18">
        <f>(251.0/B23*100)</f>
        <v/>
      </c>
      <c r="D23" s="19" t="n">
        <v>11332</v>
      </c>
      <c r="E23" s="18" t="n">
        <v>514.87840881</v>
      </c>
      <c r="F23" s="20" t="n">
        <v>4.37669568</v>
      </c>
      <c r="G23" s="18" t="n">
        <v>496.8845293</v>
      </c>
      <c r="H23" s="20" t="n">
        <v>3.0956737</v>
      </c>
      <c r="I23" s="18" t="n">
        <v>486.46421684</v>
      </c>
      <c r="J23" s="20" t="n">
        <v>4.39619599</v>
      </c>
      <c r="K23" s="18" t="n">
        <v>458.64317037</v>
      </c>
      <c r="L23" s="20" t="n">
        <v>6.93500555</v>
      </c>
      <c r="M23" s="18" t="n">
        <v>456.42298295</v>
      </c>
      <c r="N23" s="20" t="n">
        <v>6.22776086</v>
      </c>
      <c r="O23" s="18" t="s">
        <v>481</v>
      </c>
      <c r="P23" s="20" t="s">
        <v>481</v>
      </c>
      <c r="Q23" s="18" t="s">
        <v>481</v>
      </c>
      <c r="R23" s="20" t="s">
        <v>481</v>
      </c>
      <c r="S23" s="18" t="s">
        <v>481</v>
      </c>
      <c r="T23" s="20" t="s">
        <v>481</v>
      </c>
      <c r="U23" s="18" t="n">
        <v>440.83020634</v>
      </c>
      <c r="V23" s="20" t="n">
        <v>8.300992989999999</v>
      </c>
    </row>
    <row r="24" spans="1:22">
      <c r="A24" s="15" t="s">
        <v>499</v>
      </c>
      <c r="B24" s="17" t="n">
        <v>6647</v>
      </c>
      <c r="C24" s="18">
        <f>(8.0/B24*100)</f>
        <v/>
      </c>
      <c r="D24" s="19" t="n">
        <v>6639</v>
      </c>
      <c r="E24" s="18" t="n">
        <v>537.9642146</v>
      </c>
      <c r="F24" s="20" t="n">
        <v>3.9367502</v>
      </c>
      <c r="G24" s="18" t="n">
        <v>536.17299517</v>
      </c>
      <c r="H24" s="20" t="n">
        <v>3.28060758</v>
      </c>
      <c r="I24" s="18" t="n">
        <v>537.66194709</v>
      </c>
      <c r="J24" s="20" t="n">
        <v>3.87022194</v>
      </c>
      <c r="K24" s="18" t="n">
        <v>517.5089547699999</v>
      </c>
      <c r="L24" s="20" t="n">
        <v>4.6409669</v>
      </c>
      <c r="M24" s="18" t="n">
        <v>484.53808905</v>
      </c>
      <c r="N24" s="20" t="n">
        <v>15.38063095</v>
      </c>
      <c r="O24" s="18" t="s">
        <v>481</v>
      </c>
      <c r="P24" s="20" t="s">
        <v>481</v>
      </c>
      <c r="Q24" s="18" t="s">
        <v>481</v>
      </c>
      <c r="R24" s="20" t="s">
        <v>481</v>
      </c>
      <c r="S24" s="18" t="s">
        <v>481</v>
      </c>
      <c r="T24" s="20" t="s">
        <v>481</v>
      </c>
      <c r="U24" s="18" t="n">
        <v>444.63312481</v>
      </c>
      <c r="V24" s="20" t="n">
        <v>13.79706136</v>
      </c>
    </row>
    <row r="25" spans="1:22">
      <c r="A25" s="15" t="s">
        <v>500</v>
      </c>
      <c r="B25" s="17" t="n">
        <v>5581</v>
      </c>
      <c r="C25" s="18">
        <f>(25.0/B25*100)</f>
        <v/>
      </c>
      <c r="D25" s="19" t="n">
        <v>5556</v>
      </c>
      <c r="E25" s="18" t="n">
        <v>544.53259645</v>
      </c>
      <c r="F25" s="20" t="n">
        <v>3.54460936</v>
      </c>
      <c r="G25" s="18" t="n">
        <v>523.41467099</v>
      </c>
      <c r="H25" s="20" t="n">
        <v>4.63757303</v>
      </c>
      <c r="I25" s="18" t="n">
        <v>515.59314045</v>
      </c>
      <c r="J25" s="20" t="n">
        <v>5.17396995</v>
      </c>
      <c r="K25" s="18" t="n">
        <v>527.25867856</v>
      </c>
      <c r="L25" s="20" t="n">
        <v>7.77875827</v>
      </c>
      <c r="M25" s="18" t="n">
        <v>433.74903496</v>
      </c>
      <c r="N25" s="20" t="n">
        <v>6.33413158</v>
      </c>
      <c r="O25" s="18" t="s">
        <v>481</v>
      </c>
      <c r="P25" s="20" t="s">
        <v>481</v>
      </c>
      <c r="Q25" s="18" t="s">
        <v>481</v>
      </c>
      <c r="R25" s="20" t="s">
        <v>481</v>
      </c>
      <c r="S25" s="18" t="s">
        <v>481</v>
      </c>
      <c r="T25" s="20" t="s">
        <v>481</v>
      </c>
      <c r="U25" s="18" t="n">
        <v>512.30760664</v>
      </c>
      <c r="V25" s="20" t="n">
        <v>21.57074587</v>
      </c>
    </row>
    <row r="26" spans="1:22">
      <c r="A26" s="15" t="s">
        <v>501</v>
      </c>
      <c r="B26" s="17" t="n">
        <v>4869</v>
      </c>
      <c r="C26" s="18">
        <f>(62.0/B26*100)</f>
        <v/>
      </c>
      <c r="D26" s="19" t="n">
        <v>4807</v>
      </c>
      <c r="E26" s="18" t="n">
        <v>501.23678826</v>
      </c>
      <c r="F26" s="20" t="n">
        <v>3.15133118</v>
      </c>
      <c r="G26" s="18" t="n">
        <v>484.09354164</v>
      </c>
      <c r="H26" s="20" t="n">
        <v>2.44832374</v>
      </c>
      <c r="I26" s="18" t="n">
        <v>478.01433511</v>
      </c>
      <c r="J26" s="20" t="n">
        <v>3.10026609</v>
      </c>
      <c r="K26" s="18" t="n">
        <v>478.93440797</v>
      </c>
      <c r="L26" s="20" t="n">
        <v>4.96469791</v>
      </c>
      <c r="M26" s="18" t="n">
        <v>454.2412473</v>
      </c>
      <c r="N26" s="20" t="n">
        <v>7.54007811</v>
      </c>
      <c r="O26" s="18" t="s">
        <v>481</v>
      </c>
      <c r="P26" s="20" t="s">
        <v>481</v>
      </c>
      <c r="Q26" s="18" t="s">
        <v>481</v>
      </c>
      <c r="R26" s="20" t="s">
        <v>481</v>
      </c>
      <c r="S26" s="18" t="s">
        <v>481</v>
      </c>
      <c r="T26" s="20" t="s">
        <v>481</v>
      </c>
      <c r="U26" s="18" t="n">
        <v>430.99364687</v>
      </c>
      <c r="V26" s="20" t="n">
        <v>12.54049903</v>
      </c>
    </row>
    <row r="27" spans="1:22">
      <c r="A27" s="15" t="s">
        <v>502</v>
      </c>
      <c r="B27" s="17" t="n">
        <v>5299</v>
      </c>
      <c r="C27" s="18">
        <f>(87.0/B27*100)</f>
        <v/>
      </c>
      <c r="D27" s="19" t="n">
        <v>5212</v>
      </c>
      <c r="E27" s="18" t="n">
        <v>513.95354193</v>
      </c>
      <c r="F27" s="20" t="n">
        <v>2.40285927</v>
      </c>
      <c r="G27" s="18" t="n">
        <v>498.70159632</v>
      </c>
      <c r="H27" s="20" t="n">
        <v>2.86982568</v>
      </c>
      <c r="I27" s="18" t="n">
        <v>482.07121456</v>
      </c>
      <c r="J27" s="20" t="n">
        <v>3.63505967</v>
      </c>
      <c r="K27" s="18" t="n">
        <v>456.44355502</v>
      </c>
      <c r="L27" s="20" t="n">
        <v>5.53593868</v>
      </c>
      <c r="M27" s="18" t="n">
        <v>423.78790135</v>
      </c>
      <c r="N27" s="20" t="n">
        <v>3.98999594</v>
      </c>
      <c r="O27" s="18" t="s">
        <v>481</v>
      </c>
      <c r="P27" s="20" t="s">
        <v>481</v>
      </c>
      <c r="Q27" s="18" t="s">
        <v>481</v>
      </c>
      <c r="R27" s="20" t="s">
        <v>481</v>
      </c>
      <c r="S27" s="18" t="s">
        <v>481</v>
      </c>
      <c r="T27" s="20" t="s">
        <v>481</v>
      </c>
      <c r="U27" s="18" t="n">
        <v>421.54289707</v>
      </c>
      <c r="V27" s="20" t="n">
        <v>6.70046778</v>
      </c>
    </row>
    <row r="28" spans="1:22">
      <c r="A28" s="15" t="s">
        <v>503</v>
      </c>
      <c r="B28" s="17" t="n">
        <v>7568</v>
      </c>
      <c r="C28" s="18">
        <f>(288.0/B28*100)</f>
        <v/>
      </c>
      <c r="D28" s="19" t="n">
        <v>7280</v>
      </c>
      <c r="E28" s="18" t="n">
        <v>426.26330014</v>
      </c>
      <c r="F28" s="20" t="n">
        <v>3.75947519</v>
      </c>
      <c r="G28" s="18" t="n">
        <v>409.59392491</v>
      </c>
      <c r="H28" s="20" t="n">
        <v>3.43676311</v>
      </c>
      <c r="I28" s="18" t="n">
        <v>411.16921344</v>
      </c>
      <c r="J28" s="20" t="n">
        <v>3.05849869</v>
      </c>
      <c r="K28" s="18" t="n">
        <v>400.28991075</v>
      </c>
      <c r="L28" s="20" t="n">
        <v>4.28136828</v>
      </c>
      <c r="M28" s="18" t="n">
        <v>404.13273028</v>
      </c>
      <c r="N28" s="20" t="n">
        <v>12.41326105</v>
      </c>
      <c r="O28" s="18" t="s">
        <v>481</v>
      </c>
      <c r="P28" s="20" t="s">
        <v>481</v>
      </c>
      <c r="Q28" s="18" t="s">
        <v>481</v>
      </c>
      <c r="R28" s="20" t="s">
        <v>481</v>
      </c>
      <c r="S28" s="18" t="s">
        <v>481</v>
      </c>
      <c r="T28" s="20" t="s">
        <v>481</v>
      </c>
      <c r="U28" s="18" t="n">
        <v>377.82390179</v>
      </c>
      <c r="V28" s="20" t="n">
        <v>7.76002735</v>
      </c>
    </row>
    <row r="29" spans="1:22">
      <c r="A29" s="15" t="s">
        <v>504</v>
      </c>
      <c r="B29" s="17" t="n">
        <v>5385</v>
      </c>
      <c r="C29" s="18">
        <f>(30.0/B29*100)</f>
        <v/>
      </c>
      <c r="D29" s="19" t="n">
        <v>5355</v>
      </c>
      <c r="E29" s="18" t="n">
        <v>537.44198714</v>
      </c>
      <c r="F29" s="20" t="n">
        <v>3.25704342</v>
      </c>
      <c r="G29" s="18" t="n">
        <v>519.7728773</v>
      </c>
      <c r="H29" s="20" t="n">
        <v>2.58817974</v>
      </c>
      <c r="I29" s="18" t="n">
        <v>514.23241473</v>
      </c>
      <c r="J29" s="20" t="n">
        <v>4.29855222</v>
      </c>
      <c r="K29" s="18" t="n">
        <v>474.85798704</v>
      </c>
      <c r="L29" s="20" t="n">
        <v>8.673699389999999</v>
      </c>
      <c r="M29" s="18" t="n">
        <v>510.11281269</v>
      </c>
      <c r="N29" s="20" t="n">
        <v>4.5702483</v>
      </c>
      <c r="O29" s="18" t="s">
        <v>481</v>
      </c>
      <c r="P29" s="20" t="s">
        <v>481</v>
      </c>
      <c r="Q29" s="18" t="n">
        <v>335.3902018</v>
      </c>
      <c r="R29" s="20" t="n">
        <v>12.1685767</v>
      </c>
      <c r="S29" s="18" t="s">
        <v>481</v>
      </c>
      <c r="T29" s="20" t="s">
        <v>481</v>
      </c>
      <c r="U29" s="18" t="n">
        <v>440.68544575</v>
      </c>
      <c r="V29" s="20" t="n">
        <v>8.91180711</v>
      </c>
    </row>
    <row r="30" spans="1:22">
      <c r="A30" s="15" t="s">
        <v>505</v>
      </c>
      <c r="B30" s="17" t="n">
        <v>4520</v>
      </c>
      <c r="C30" s="18">
        <f>(174.0/B30*100)</f>
        <v/>
      </c>
      <c r="D30" s="19" t="n">
        <v>4346</v>
      </c>
      <c r="E30" s="18" t="n">
        <v>519.77490439</v>
      </c>
      <c r="F30" s="20" t="n">
        <v>3.80888418</v>
      </c>
      <c r="G30" s="18" t="n">
        <v>507.37077617</v>
      </c>
      <c r="H30" s="20" t="n">
        <v>3.54076694</v>
      </c>
      <c r="I30" s="18" t="n">
        <v>503.50341793</v>
      </c>
      <c r="J30" s="20" t="n">
        <v>3.30037779</v>
      </c>
      <c r="K30" s="18" t="n">
        <v>484.97198649</v>
      </c>
      <c r="L30" s="20" t="n">
        <v>4.83275716</v>
      </c>
      <c r="M30" s="18" t="n">
        <v>422.17925588</v>
      </c>
      <c r="N30" s="20" t="n">
        <v>5.81826465</v>
      </c>
      <c r="O30" s="18" t="s">
        <v>481</v>
      </c>
      <c r="P30" s="20" t="s">
        <v>481</v>
      </c>
      <c r="Q30" s="18" t="s">
        <v>481</v>
      </c>
      <c r="R30" s="20" t="s">
        <v>481</v>
      </c>
      <c r="S30" s="18" t="s">
        <v>481</v>
      </c>
      <c r="T30" s="20" t="s">
        <v>481</v>
      </c>
      <c r="U30" s="18" t="n">
        <v>434.53731501</v>
      </c>
      <c r="V30" s="20" t="n">
        <v>10.15064331</v>
      </c>
    </row>
    <row r="31" spans="1:22">
      <c r="A31" s="15" t="s">
        <v>506</v>
      </c>
      <c r="B31" s="17" t="n">
        <v>5456</v>
      </c>
      <c r="C31" s="18">
        <f>(139.0/B31*100)</f>
        <v/>
      </c>
      <c r="D31" s="19" t="n">
        <v>5317</v>
      </c>
      <c r="E31" s="18" t="n">
        <v>515.13122761</v>
      </c>
      <c r="F31" s="20" t="n">
        <v>3.30950996</v>
      </c>
      <c r="G31" s="18" t="n">
        <v>507.66254636</v>
      </c>
      <c r="H31" s="20" t="n">
        <v>2.93262585</v>
      </c>
      <c r="I31" s="18" t="n">
        <v>500.56127743</v>
      </c>
      <c r="J31" s="20" t="n">
        <v>3.54555197</v>
      </c>
      <c r="K31" s="18" t="n">
        <v>482.45991354</v>
      </c>
      <c r="L31" s="20" t="n">
        <v>6.17724328</v>
      </c>
      <c r="M31" s="18" t="s">
        <v>481</v>
      </c>
      <c r="N31" s="20" t="s">
        <v>481</v>
      </c>
      <c r="O31" s="18" t="s">
        <v>481</v>
      </c>
      <c r="P31" s="20" t="s">
        <v>481</v>
      </c>
      <c r="Q31" s="18" t="s">
        <v>481</v>
      </c>
      <c r="R31" s="20" t="s">
        <v>481</v>
      </c>
      <c r="S31" s="18" t="s">
        <v>481</v>
      </c>
      <c r="T31" s="20" t="s">
        <v>481</v>
      </c>
      <c r="U31" s="18" t="n">
        <v>429.06616916</v>
      </c>
      <c r="V31" s="20" t="n">
        <v>7.21843162</v>
      </c>
    </row>
    <row r="32" spans="1:22">
      <c r="A32" s="15" t="s">
        <v>507</v>
      </c>
      <c r="B32" s="17" t="n">
        <v>4478</v>
      </c>
      <c r="C32" s="18">
        <f>(6.0/B32*100)</f>
        <v/>
      </c>
      <c r="D32" s="19" t="n">
        <v>4472</v>
      </c>
      <c r="E32" s="18" t="n">
        <v>529.63423195</v>
      </c>
      <c r="F32" s="20" t="n">
        <v>4.19037164</v>
      </c>
      <c r="G32" s="18" t="n">
        <v>506.11921071</v>
      </c>
      <c r="H32" s="20" t="n">
        <v>3.08534303</v>
      </c>
      <c r="I32" s="18" t="n">
        <v>501.58796298</v>
      </c>
      <c r="J32" s="20" t="n">
        <v>3.20837534</v>
      </c>
      <c r="K32" s="18" t="n">
        <v>495.44621646</v>
      </c>
      <c r="L32" s="20" t="n">
        <v>5.11726803</v>
      </c>
      <c r="M32" s="18" t="n">
        <v>411.26327339</v>
      </c>
      <c r="N32" s="20" t="n">
        <v>12.39222594</v>
      </c>
      <c r="O32" s="18" t="s">
        <v>481</v>
      </c>
      <c r="P32" s="20" t="s">
        <v>481</v>
      </c>
      <c r="Q32" s="18" t="s">
        <v>481</v>
      </c>
      <c r="R32" s="20" t="s">
        <v>481</v>
      </c>
      <c r="S32" s="18" t="s">
        <v>481</v>
      </c>
      <c r="T32" s="20" t="s">
        <v>481</v>
      </c>
      <c r="U32" s="18" t="n">
        <v>445.54784545</v>
      </c>
      <c r="V32" s="20" t="n">
        <v>12.22321192</v>
      </c>
    </row>
    <row r="33" spans="1:22">
      <c r="A33" s="15" t="s">
        <v>508</v>
      </c>
      <c r="B33" s="17" t="n">
        <v>7325</v>
      </c>
      <c r="C33" s="18">
        <f>(78.0/B33*100)</f>
        <v/>
      </c>
      <c r="D33" s="19" t="n">
        <v>7247</v>
      </c>
      <c r="E33" s="18" t="n">
        <v>511.85571765</v>
      </c>
      <c r="F33" s="20" t="n">
        <v>4.47213201</v>
      </c>
      <c r="G33" s="18" t="n">
        <v>503.47750139</v>
      </c>
      <c r="H33" s="20" t="n">
        <v>3.66619969</v>
      </c>
      <c r="I33" s="18" t="n">
        <v>476.74865631</v>
      </c>
      <c r="J33" s="20" t="n">
        <v>4.76978841</v>
      </c>
      <c r="K33" s="18" t="n">
        <v>469.46088678</v>
      </c>
      <c r="L33" s="20" t="n">
        <v>6.9068228</v>
      </c>
      <c r="M33" s="18" t="n">
        <v>489.45728579</v>
      </c>
      <c r="N33" s="20" t="n">
        <v>3.51800922</v>
      </c>
      <c r="O33" s="18" t="s">
        <v>481</v>
      </c>
      <c r="P33" s="20" t="s">
        <v>481</v>
      </c>
      <c r="Q33" s="18" t="s">
        <v>481</v>
      </c>
      <c r="R33" s="20" t="s">
        <v>481</v>
      </c>
      <c r="S33" s="18" t="s">
        <v>481</v>
      </c>
      <c r="T33" s="20" t="s">
        <v>481</v>
      </c>
      <c r="U33" s="18" t="n">
        <v>449.63006875</v>
      </c>
      <c r="V33" s="20" t="n">
        <v>11.60425764</v>
      </c>
    </row>
    <row r="34" spans="1:22">
      <c r="A34" s="15" t="s">
        <v>509</v>
      </c>
      <c r="B34" s="17" t="n">
        <v>6350</v>
      </c>
      <c r="C34" s="18">
        <f>(81.0/B34*100)</f>
        <v/>
      </c>
      <c r="D34" s="19" t="n">
        <v>6269</v>
      </c>
      <c r="E34" s="18" t="n">
        <v>502.22155546</v>
      </c>
      <c r="F34" s="20" t="n">
        <v>3.81898808</v>
      </c>
      <c r="G34" s="18" t="n">
        <v>486.22363596</v>
      </c>
      <c r="H34" s="20" t="n">
        <v>2.97179566</v>
      </c>
      <c r="I34" s="18" t="n">
        <v>480.5848472</v>
      </c>
      <c r="J34" s="20" t="n">
        <v>3.99829439</v>
      </c>
      <c r="K34" s="18" t="n">
        <v>459.12373775</v>
      </c>
      <c r="L34" s="20" t="n">
        <v>6.57044549</v>
      </c>
      <c r="M34" s="18" t="n">
        <v>431.08701148</v>
      </c>
      <c r="N34" s="20" t="n">
        <v>12.51358448</v>
      </c>
      <c r="O34" s="18" t="s">
        <v>481</v>
      </c>
      <c r="P34" s="20" t="s">
        <v>481</v>
      </c>
      <c r="Q34" s="18" t="n">
        <v>336.51078337</v>
      </c>
      <c r="R34" s="20" t="n">
        <v>12.24828707</v>
      </c>
      <c r="S34" s="18" t="s">
        <v>481</v>
      </c>
      <c r="T34" s="20" t="s">
        <v>481</v>
      </c>
      <c r="U34" s="18" t="n">
        <v>401.2952175</v>
      </c>
      <c r="V34" s="20" t="n">
        <v>8.46056151</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509.91963209</v>
      </c>
      <c r="T35" s="20" t="n">
        <v>1.25633733</v>
      </c>
      <c r="U35" s="18" t="s">
        <v>481</v>
      </c>
      <c r="V35" s="20" t="s">
        <v>481</v>
      </c>
    </row>
    <row r="36" spans="1:22">
      <c r="A36" s="15" t="s">
        <v>511</v>
      </c>
      <c r="B36" s="17" t="n">
        <v>6736</v>
      </c>
      <c r="C36" s="18">
        <f>(60.0/B36*100)</f>
        <v/>
      </c>
      <c r="D36" s="19" t="n">
        <v>6676</v>
      </c>
      <c r="E36" s="18" t="n">
        <v>508.78619379</v>
      </c>
      <c r="F36" s="20" t="n">
        <v>3.39058349</v>
      </c>
      <c r="G36" s="18" t="n">
        <v>488.61773861</v>
      </c>
      <c r="H36" s="20" t="n">
        <v>3.15039753</v>
      </c>
      <c r="I36" s="18" t="n">
        <v>488.6809099</v>
      </c>
      <c r="J36" s="20" t="n">
        <v>3.13159108</v>
      </c>
      <c r="K36" s="18" t="n">
        <v>467.54894249</v>
      </c>
      <c r="L36" s="20" t="n">
        <v>4.78616401</v>
      </c>
      <c r="M36" s="18" t="n">
        <v>467.60582163</v>
      </c>
      <c r="N36" s="20" t="n">
        <v>3.41039353</v>
      </c>
      <c r="O36" s="18" t="s">
        <v>481</v>
      </c>
      <c r="P36" s="20" t="s">
        <v>481</v>
      </c>
      <c r="Q36" s="18" t="s">
        <v>481</v>
      </c>
      <c r="R36" s="20" t="s">
        <v>481</v>
      </c>
      <c r="S36" s="18" t="s">
        <v>481</v>
      </c>
      <c r="T36" s="20" t="s">
        <v>481</v>
      </c>
      <c r="U36" s="18" t="n">
        <v>440.3794865</v>
      </c>
      <c r="V36" s="20" t="n">
        <v>9.1717821</v>
      </c>
    </row>
    <row r="37" spans="1:22">
      <c r="A37" s="15" t="s">
        <v>512</v>
      </c>
      <c r="B37" s="17" t="n">
        <v>5458</v>
      </c>
      <c r="C37" s="18">
        <f>(111.0/B37*100)</f>
        <v/>
      </c>
      <c r="D37" s="19" t="n">
        <v>5347</v>
      </c>
      <c r="E37" s="18" t="n">
        <v>511.98339217</v>
      </c>
      <c r="F37" s="20" t="n">
        <v>3.76168525</v>
      </c>
      <c r="G37" s="18" t="n">
        <v>509.07591559</v>
      </c>
      <c r="H37" s="20" t="n">
        <v>3.05384735</v>
      </c>
      <c r="I37" s="18" t="n">
        <v>484.39738469</v>
      </c>
      <c r="J37" s="20" t="n">
        <v>4.1518618</v>
      </c>
      <c r="K37" s="18" t="n">
        <v>479.61451254</v>
      </c>
      <c r="L37" s="20" t="n">
        <v>6.72888055</v>
      </c>
      <c r="M37" s="18" t="n">
        <v>398.61657436</v>
      </c>
      <c r="N37" s="20" t="n">
        <v>8.69317599</v>
      </c>
      <c r="O37" s="18" t="s">
        <v>481</v>
      </c>
      <c r="P37" s="20" t="s">
        <v>481</v>
      </c>
      <c r="Q37" s="18" t="s">
        <v>481</v>
      </c>
      <c r="R37" s="20" t="s">
        <v>481</v>
      </c>
      <c r="S37" s="18" t="s">
        <v>481</v>
      </c>
      <c r="T37" s="20" t="s">
        <v>481</v>
      </c>
      <c r="U37" s="18" t="n">
        <v>426.54062727</v>
      </c>
      <c r="V37" s="20" t="n">
        <v>8.90979739</v>
      </c>
    </row>
    <row r="38" spans="1:22">
      <c r="A38" s="15" t="s">
        <v>513</v>
      </c>
      <c r="B38" s="17" t="n">
        <v>5860</v>
      </c>
      <c r="C38" s="18">
        <f>(22.0/B38*100)</f>
        <v/>
      </c>
      <c r="D38" s="19" t="n">
        <v>5838</v>
      </c>
      <c r="E38" s="18" t="n">
        <v>547.45693099</v>
      </c>
      <c r="F38" s="20" t="n">
        <v>3.63905299</v>
      </c>
      <c r="G38" s="18" t="n">
        <v>524.08603121</v>
      </c>
      <c r="H38" s="20" t="n">
        <v>3.87876983</v>
      </c>
      <c r="I38" s="18" t="n">
        <v>512.9698603099999</v>
      </c>
      <c r="J38" s="20" t="n">
        <v>5.02716344</v>
      </c>
      <c r="K38" s="18" t="n">
        <v>499.54150343</v>
      </c>
      <c r="L38" s="20" t="n">
        <v>7.1974516</v>
      </c>
      <c r="M38" s="18" t="n">
        <v>484.7089518</v>
      </c>
      <c r="N38" s="20" t="n">
        <v>6.53951454</v>
      </c>
      <c r="O38" s="18" t="s">
        <v>481</v>
      </c>
      <c r="P38" s="20" t="s">
        <v>481</v>
      </c>
      <c r="Q38" s="18" t="s">
        <v>481</v>
      </c>
      <c r="R38" s="20" t="s">
        <v>481</v>
      </c>
      <c r="S38" s="18" t="s">
        <v>481</v>
      </c>
      <c r="T38" s="20" t="s">
        <v>481</v>
      </c>
      <c r="U38" s="18" t="n">
        <v>484.12049323</v>
      </c>
      <c r="V38" s="20" t="n">
        <v>7.84873611</v>
      </c>
    </row>
    <row r="39" spans="1:22">
      <c r="A39" s="15" t="s">
        <v>514</v>
      </c>
      <c r="B39" s="17" t="n">
        <v>5895</v>
      </c>
      <c r="C39" s="18">
        <f>(33.0/B39*100)</f>
        <v/>
      </c>
      <c r="D39" s="19" t="n">
        <v>5862</v>
      </c>
      <c r="E39" s="18" t="n">
        <v>441.56811697</v>
      </c>
      <c r="F39" s="20" t="n">
        <v>5.38036118</v>
      </c>
      <c r="G39" s="18" t="n">
        <v>423.11845526</v>
      </c>
      <c r="H39" s="20" t="n">
        <v>4.97316985</v>
      </c>
      <c r="I39" s="18" t="n">
        <v>421.76740364</v>
      </c>
      <c r="J39" s="20" t="n">
        <v>4.92949001</v>
      </c>
      <c r="K39" s="18" t="n">
        <v>422.83707239</v>
      </c>
      <c r="L39" s="20" t="n">
        <v>6.0479373</v>
      </c>
      <c r="M39" s="18" t="n">
        <v>387.11765216</v>
      </c>
      <c r="N39" s="20" t="n">
        <v>6.25137534</v>
      </c>
      <c r="O39" s="18" t="s">
        <v>481</v>
      </c>
      <c r="P39" s="20" t="s">
        <v>481</v>
      </c>
      <c r="Q39" s="18" t="s">
        <v>481</v>
      </c>
      <c r="R39" s="20" t="s">
        <v>481</v>
      </c>
      <c r="S39" s="18" t="s">
        <v>481</v>
      </c>
      <c r="T39" s="20" t="s">
        <v>481</v>
      </c>
      <c r="U39" s="18" t="n">
        <v>358.38784243</v>
      </c>
      <c r="V39" s="20" t="n">
        <v>10.67174991</v>
      </c>
    </row>
    <row r="40" spans="1:22">
      <c r="A40" s="15" t="s">
        <v>515</v>
      </c>
      <c r="B40" s="17" t="n">
        <v>14157</v>
      </c>
      <c r="C40" s="18">
        <f>(387.0/B40*100)</f>
        <v/>
      </c>
      <c r="D40" s="19" t="n">
        <v>13770</v>
      </c>
      <c r="E40" s="18" t="n">
        <v>499.02139046</v>
      </c>
      <c r="F40" s="20" t="n">
        <v>5.16525773</v>
      </c>
      <c r="G40" s="18" t="n">
        <v>504.01845981</v>
      </c>
      <c r="H40" s="20" t="n">
        <v>3.24137705</v>
      </c>
      <c r="I40" s="18" t="n">
        <v>501.34204186</v>
      </c>
      <c r="J40" s="20" t="n">
        <v>3.35506143</v>
      </c>
      <c r="K40" s="18" t="n">
        <v>472.36339166</v>
      </c>
      <c r="L40" s="20" t="n">
        <v>4.81891946</v>
      </c>
      <c r="M40" s="18" t="n">
        <v>414.04269234</v>
      </c>
      <c r="N40" s="20" t="n">
        <v>6.08916014</v>
      </c>
      <c r="O40" s="18" t="s">
        <v>481</v>
      </c>
      <c r="P40" s="20" t="s">
        <v>481</v>
      </c>
      <c r="Q40" s="18" t="s">
        <v>481</v>
      </c>
      <c r="R40" s="20" t="s">
        <v>481</v>
      </c>
      <c r="S40" s="18" t="s">
        <v>481</v>
      </c>
      <c r="T40" s="20" t="s">
        <v>481</v>
      </c>
      <c r="U40" s="18" t="n">
        <v>414.41545598</v>
      </c>
      <c r="V40" s="20" t="n">
        <v>7.52413575</v>
      </c>
    </row>
    <row r="41" spans="1:22">
      <c r="A41" s="15" t="s">
        <v>516</v>
      </c>
      <c r="B41" s="17" t="n">
        <v>5712</v>
      </c>
      <c r="C41" s="18">
        <f>(52.0/B41*100)</f>
        <v/>
      </c>
      <c r="D41" s="19" t="n">
        <v>5660</v>
      </c>
      <c r="E41" s="18" t="n">
        <v>495.46908262</v>
      </c>
      <c r="F41" s="20" t="n">
        <v>3.8904641</v>
      </c>
      <c r="G41" s="18" t="n">
        <v>475.97707101</v>
      </c>
      <c r="H41" s="20" t="n">
        <v>3.58921522</v>
      </c>
      <c r="I41" s="18" t="n">
        <v>468.19369721</v>
      </c>
      <c r="J41" s="20" t="n">
        <v>4.28440593</v>
      </c>
      <c r="K41" s="18" t="n">
        <v>458.26477514</v>
      </c>
      <c r="L41" s="20" t="n">
        <v>5.148778</v>
      </c>
      <c r="M41" s="18" t="n">
        <v>431.51482993</v>
      </c>
      <c r="N41" s="20" t="n">
        <v>6.27770112</v>
      </c>
      <c r="O41" s="18" t="s">
        <v>481</v>
      </c>
      <c r="P41" s="20" t="s">
        <v>481</v>
      </c>
      <c r="Q41" s="18" t="n">
        <v>392.51815558</v>
      </c>
      <c r="R41" s="20" t="n">
        <v>16.89642718</v>
      </c>
      <c r="S41" s="18" t="s">
        <v>481</v>
      </c>
      <c r="T41" s="20" t="s">
        <v>481</v>
      </c>
      <c r="U41" s="18" t="n">
        <v>396.81748551</v>
      </c>
      <c r="V41" s="20" t="n">
        <v>11.02807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361.01304453</v>
      </c>
      <c r="F45" s="20" t="n">
        <v>3.69072993</v>
      </c>
      <c r="G45" s="18" t="n">
        <v>362.33833013</v>
      </c>
      <c r="H45" s="20" t="n">
        <v>3.70933383</v>
      </c>
      <c r="I45" s="18" t="n">
        <v>365.40538226</v>
      </c>
      <c r="J45" s="20" t="n">
        <v>4.32913892</v>
      </c>
      <c r="K45" s="18" t="n">
        <v>352.8831864</v>
      </c>
      <c r="L45" s="20" t="n">
        <v>3.82156775</v>
      </c>
      <c r="M45" s="18" t="s">
        <v>481</v>
      </c>
      <c r="N45" s="20" t="s">
        <v>481</v>
      </c>
      <c r="O45" s="18" t="s">
        <v>481</v>
      </c>
      <c r="P45" s="20" t="s">
        <v>481</v>
      </c>
      <c r="Q45" s="18" t="n">
        <v>340.3131</v>
      </c>
      <c r="R45" s="20" t="n">
        <v>37.28823945</v>
      </c>
      <c r="S45" s="18" t="n">
        <v>330.32243934</v>
      </c>
      <c r="T45" s="20" t="n">
        <v>15.85339191</v>
      </c>
      <c r="U45" s="18" t="n">
        <v>335.69164584</v>
      </c>
      <c r="V45" s="20" t="n">
        <v>6.41247201</v>
      </c>
    </row>
    <row r="46" spans="1:22">
      <c r="A46" s="15" t="s">
        <v>521</v>
      </c>
      <c r="B46" s="17" t="n">
        <v>23141</v>
      </c>
      <c r="C46" s="18">
        <f>(2033.0/B46*100)</f>
        <v/>
      </c>
      <c r="D46" s="19" t="n">
        <v>21108</v>
      </c>
      <c r="E46" s="18" t="n">
        <v>402.72636059</v>
      </c>
      <c r="F46" s="20" t="n">
        <v>4.26087804</v>
      </c>
      <c r="G46" s="18" t="n">
        <v>393.81388676</v>
      </c>
      <c r="H46" s="20" t="n">
        <v>4.08385239</v>
      </c>
      <c r="I46" s="18" t="n">
        <v>399.39565098</v>
      </c>
      <c r="J46" s="20" t="n">
        <v>4.15360773</v>
      </c>
      <c r="K46" s="18" t="n">
        <v>381.66763171</v>
      </c>
      <c r="L46" s="20" t="n">
        <v>5.6512378</v>
      </c>
      <c r="M46" s="18" t="n">
        <v>337.5417534</v>
      </c>
      <c r="N46" s="20" t="n">
        <v>3.26574895</v>
      </c>
      <c r="O46" s="18" t="s">
        <v>481</v>
      </c>
      <c r="P46" s="20" t="s">
        <v>481</v>
      </c>
      <c r="Q46" s="18" t="s">
        <v>481</v>
      </c>
      <c r="R46" s="20" t="s">
        <v>481</v>
      </c>
      <c r="S46" s="18" t="s">
        <v>481</v>
      </c>
      <c r="T46" s="20" t="s">
        <v>481</v>
      </c>
      <c r="U46" s="18" t="n">
        <v>354.93967823</v>
      </c>
      <c r="V46" s="20" t="n">
        <v>3.81317323</v>
      </c>
    </row>
    <row r="47" spans="1:22">
      <c r="A47" s="15" t="s">
        <v>522</v>
      </c>
      <c r="B47" s="17" t="n">
        <v>5928</v>
      </c>
      <c r="C47" s="18">
        <f>(299.0/B47*100)</f>
        <v/>
      </c>
      <c r="D47" s="19" t="n">
        <v>5629</v>
      </c>
      <c r="E47" s="18" t="n">
        <v>467.45388001</v>
      </c>
      <c r="F47" s="20" t="n">
        <v>5.79113477</v>
      </c>
      <c r="G47" s="18" t="n">
        <v>459.99716068</v>
      </c>
      <c r="H47" s="20" t="n">
        <v>4.36315656</v>
      </c>
      <c r="I47" s="18" t="n">
        <v>451.73070143</v>
      </c>
      <c r="J47" s="20" t="n">
        <v>4.54342464</v>
      </c>
      <c r="K47" s="18" t="n">
        <v>442.44301452</v>
      </c>
      <c r="L47" s="20" t="n">
        <v>5.15812173</v>
      </c>
      <c r="M47" s="18" t="n">
        <v>368.1951933</v>
      </c>
      <c r="N47" s="20" t="n">
        <v>6.312425</v>
      </c>
      <c r="O47" s="18" t="s">
        <v>481</v>
      </c>
      <c r="P47" s="20" t="s">
        <v>481</v>
      </c>
      <c r="Q47" s="18" t="s">
        <v>481</v>
      </c>
      <c r="R47" s="20" t="s">
        <v>481</v>
      </c>
      <c r="S47" s="18" t="s">
        <v>481</v>
      </c>
      <c r="T47" s="20" t="s">
        <v>481</v>
      </c>
      <c r="U47" s="18" t="n">
        <v>384.73732641</v>
      </c>
      <c r="V47" s="20" t="n">
        <v>6.90730636</v>
      </c>
    </row>
    <row r="48" spans="1:22">
      <c r="A48" s="15" t="s">
        <v>523</v>
      </c>
      <c r="B48" s="17" t="n">
        <v>9841</v>
      </c>
      <c r="C48" s="18">
        <f>(8.0/B48*100)</f>
        <v/>
      </c>
      <c r="D48" s="19" t="n">
        <v>9833</v>
      </c>
      <c r="E48" s="18" t="n">
        <v>555.1380687</v>
      </c>
      <c r="F48" s="20" t="n">
        <v>7.0010333</v>
      </c>
      <c r="G48" s="18" t="n">
        <v>527.98201675</v>
      </c>
      <c r="H48" s="20" t="n">
        <v>5.15879426</v>
      </c>
      <c r="I48" s="18" t="n">
        <v>537.3345143499999</v>
      </c>
      <c r="J48" s="20" t="n">
        <v>5.52255645</v>
      </c>
      <c r="K48" s="18" t="n">
        <v>528.93645123</v>
      </c>
      <c r="L48" s="20" t="n">
        <v>7.24097013</v>
      </c>
      <c r="M48" s="18" t="n">
        <v>484.09279329</v>
      </c>
      <c r="N48" s="20" t="n">
        <v>7.99371132</v>
      </c>
      <c r="O48" s="18" t="s">
        <v>481</v>
      </c>
      <c r="P48" s="20" t="s">
        <v>481</v>
      </c>
      <c r="Q48" s="18" t="s">
        <v>481</v>
      </c>
      <c r="R48" s="20" t="s">
        <v>481</v>
      </c>
      <c r="S48" s="18" t="s">
        <v>481</v>
      </c>
      <c r="T48" s="20" t="s">
        <v>481</v>
      </c>
      <c r="U48" s="18" t="n">
        <v>442.47719142</v>
      </c>
      <c r="V48" s="20" t="n">
        <v>19.43018382</v>
      </c>
    </row>
    <row r="49" spans="1:22">
      <c r="A49" s="15" t="s">
        <v>524</v>
      </c>
      <c r="B49" s="17" t="n">
        <v>6349</v>
      </c>
      <c r="C49" s="18">
        <f>(56.0/B49*100)</f>
        <v/>
      </c>
      <c r="D49" s="19" t="n">
        <v>6293</v>
      </c>
      <c r="E49" s="18" t="n">
        <v>415.82501738</v>
      </c>
      <c r="F49" s="20" t="n">
        <v>3.89268137</v>
      </c>
      <c r="G49" s="18" t="n">
        <v>410.02405822</v>
      </c>
      <c r="H49" s="20" t="n">
        <v>3.86227223</v>
      </c>
      <c r="I49" s="18" t="n">
        <v>416.06925518</v>
      </c>
      <c r="J49" s="20" t="n">
        <v>3.95156866</v>
      </c>
      <c r="K49" s="18" t="n">
        <v>396.85723825</v>
      </c>
      <c r="L49" s="20" t="n">
        <v>4.99173851</v>
      </c>
      <c r="M49" s="18" t="s">
        <v>481</v>
      </c>
      <c r="N49" s="20" t="s">
        <v>481</v>
      </c>
      <c r="O49" s="18" t="s">
        <v>481</v>
      </c>
      <c r="P49" s="20" t="s">
        <v>481</v>
      </c>
      <c r="Q49" s="18" t="s">
        <v>481</v>
      </c>
      <c r="R49" s="20" t="s">
        <v>481</v>
      </c>
      <c r="S49" s="18" t="n">
        <v>362.43998684</v>
      </c>
      <c r="T49" s="20" t="n">
        <v>31.53282741</v>
      </c>
      <c r="U49" s="18" t="n">
        <v>363.02861792</v>
      </c>
      <c r="V49" s="20" t="n">
        <v>7.92915818</v>
      </c>
    </row>
    <row r="50" spans="1:22">
      <c r="A50" s="15" t="s">
        <v>525</v>
      </c>
      <c r="B50" s="17" t="n">
        <v>11795</v>
      </c>
      <c r="C50" s="18">
        <f>(311.0/B50*100)</f>
        <v/>
      </c>
      <c r="D50" s="19" t="n">
        <v>11484</v>
      </c>
      <c r="E50" s="18" t="n">
        <v>408.45029513</v>
      </c>
      <c r="F50" s="20" t="n">
        <v>3.59347802</v>
      </c>
      <c r="G50" s="18" t="n">
        <v>390.91778017</v>
      </c>
      <c r="H50" s="20" t="n">
        <v>2.601759</v>
      </c>
      <c r="I50" s="18" t="n">
        <v>396.41775729</v>
      </c>
      <c r="J50" s="20" t="n">
        <v>2.86911749</v>
      </c>
      <c r="K50" s="18" t="n">
        <v>379.70243169</v>
      </c>
      <c r="L50" s="20" t="n">
        <v>4.27947368</v>
      </c>
      <c r="M50" s="18" t="n">
        <v>347.83550743</v>
      </c>
      <c r="N50" s="20" t="n">
        <v>9.218126939999999</v>
      </c>
      <c r="O50" s="18" t="s">
        <v>481</v>
      </c>
      <c r="P50" s="20" t="s">
        <v>481</v>
      </c>
      <c r="Q50" s="18" t="s">
        <v>481</v>
      </c>
      <c r="R50" s="20" t="s">
        <v>481</v>
      </c>
      <c r="S50" s="18" t="s">
        <v>481</v>
      </c>
      <c r="T50" s="20" t="s">
        <v>481</v>
      </c>
      <c r="U50" s="18" t="n">
        <v>336.17308805</v>
      </c>
      <c r="V50" s="20" t="n">
        <v>10.05770725</v>
      </c>
    </row>
    <row r="51" spans="1:22">
      <c r="A51" s="15" t="s">
        <v>526</v>
      </c>
      <c r="B51" s="17" t="n">
        <v>6866</v>
      </c>
      <c r="C51" s="18">
        <f>(109.0/B51*100)</f>
        <v/>
      </c>
      <c r="D51" s="19" t="n">
        <v>6757</v>
      </c>
      <c r="E51" s="18" t="n">
        <v>416.83601087</v>
      </c>
      <c r="F51" s="20" t="n">
        <v>3.60042722</v>
      </c>
      <c r="G51" s="18" t="n">
        <v>404.66259386</v>
      </c>
      <c r="H51" s="20" t="n">
        <v>4.07641765</v>
      </c>
      <c r="I51" s="18" t="n">
        <v>405.08557332</v>
      </c>
      <c r="J51" s="20" t="n">
        <v>3.59255146</v>
      </c>
      <c r="K51" s="18" t="n">
        <v>392.76577835</v>
      </c>
      <c r="L51" s="20" t="n">
        <v>4.20456835</v>
      </c>
      <c r="M51" s="18" t="n">
        <v>373.93188865</v>
      </c>
      <c r="N51" s="20" t="n">
        <v>6.27375186</v>
      </c>
      <c r="O51" s="18" t="s">
        <v>481</v>
      </c>
      <c r="P51" s="20" t="s">
        <v>481</v>
      </c>
      <c r="Q51" s="18" t="n">
        <v>380.5422133</v>
      </c>
      <c r="R51" s="20" t="n">
        <v>4.31283207</v>
      </c>
      <c r="S51" s="18" t="s">
        <v>481</v>
      </c>
      <c r="T51" s="20" t="s">
        <v>481</v>
      </c>
      <c r="U51" s="18" t="n">
        <v>373.96788973</v>
      </c>
      <c r="V51" s="20" t="n">
        <v>7.16445927</v>
      </c>
    </row>
    <row r="52" spans="1:22">
      <c r="A52" s="15" t="s">
        <v>527</v>
      </c>
      <c r="B52" s="17" t="n">
        <v>5809</v>
      </c>
      <c r="C52" s="18">
        <f>(99.0/B52*100)</f>
        <v/>
      </c>
      <c r="D52" s="19" t="n">
        <v>5710</v>
      </c>
      <c r="E52" s="18" t="n">
        <v>500.03875472</v>
      </c>
      <c r="F52" s="20" t="n">
        <v>3.73589228</v>
      </c>
      <c r="G52" s="18" t="n">
        <v>468.07693747</v>
      </c>
      <c r="H52" s="20" t="n">
        <v>3.42806322</v>
      </c>
      <c r="I52" s="18" t="n">
        <v>462.13837852</v>
      </c>
      <c r="J52" s="20" t="n">
        <v>3.77513361</v>
      </c>
      <c r="K52" s="18" t="n">
        <v>450.27594488</v>
      </c>
      <c r="L52" s="20" t="n">
        <v>5.85012571</v>
      </c>
      <c r="M52" s="18" t="n">
        <v>396.92682724</v>
      </c>
      <c r="N52" s="20" t="n">
        <v>5.74616255</v>
      </c>
      <c r="O52" s="18" t="s">
        <v>481</v>
      </c>
      <c r="P52" s="20" t="s">
        <v>481</v>
      </c>
      <c r="Q52" s="18" t="s">
        <v>481</v>
      </c>
      <c r="R52" s="20" t="s">
        <v>481</v>
      </c>
      <c r="S52" s="18" t="s">
        <v>481</v>
      </c>
      <c r="T52" s="20" t="s">
        <v>481</v>
      </c>
      <c r="U52" s="18" t="n">
        <v>420.52459939</v>
      </c>
      <c r="V52" s="20" t="n">
        <v>7.75143667</v>
      </c>
    </row>
    <row r="53" spans="1:22">
      <c r="A53" s="15" t="s">
        <v>528</v>
      </c>
      <c r="B53" s="17" t="n">
        <v>5571</v>
      </c>
      <c r="C53" s="18">
        <f>(104.0/B53*100)</f>
        <v/>
      </c>
      <c r="D53" s="19" t="n">
        <v>5467</v>
      </c>
      <c r="E53" s="18" t="n">
        <v>460.66380367</v>
      </c>
      <c r="F53" s="20" t="n">
        <v>3.45032305</v>
      </c>
      <c r="G53" s="18" t="n">
        <v>445.91349106</v>
      </c>
      <c r="H53" s="20" t="n">
        <v>2.42833571</v>
      </c>
      <c r="I53" s="18" t="n">
        <v>440.42436462</v>
      </c>
      <c r="J53" s="20" t="n">
        <v>3.39119209</v>
      </c>
      <c r="K53" s="18" t="n">
        <v>429.32240838</v>
      </c>
      <c r="L53" s="20" t="n">
        <v>4.58594634</v>
      </c>
      <c r="M53" s="18" t="n">
        <v>381.39321237</v>
      </c>
      <c r="N53" s="20" t="n">
        <v>6.31804133</v>
      </c>
      <c r="O53" s="18" t="s">
        <v>481</v>
      </c>
      <c r="P53" s="20" t="s">
        <v>481</v>
      </c>
      <c r="Q53" s="18" t="s">
        <v>481</v>
      </c>
      <c r="R53" s="20" t="s">
        <v>481</v>
      </c>
      <c r="S53" s="18" t="s">
        <v>481</v>
      </c>
      <c r="T53" s="20" t="s">
        <v>481</v>
      </c>
      <c r="U53" s="18" t="n">
        <v>377.19057152</v>
      </c>
      <c r="V53" s="20" t="n">
        <v>6.32216921</v>
      </c>
    </row>
    <row r="54" spans="1:22">
      <c r="A54" s="15" t="s">
        <v>529</v>
      </c>
      <c r="B54" s="17" t="n">
        <v>4740</v>
      </c>
      <c r="C54" s="18">
        <f>(378.0/B54*100)</f>
        <v/>
      </c>
      <c r="D54" s="19" t="n">
        <v>4362</v>
      </c>
      <c r="E54" s="18" t="n">
        <v>340.99302883</v>
      </c>
      <c r="F54" s="20" t="n">
        <v>6.2240399</v>
      </c>
      <c r="G54" s="18" t="n">
        <v>334.68484648</v>
      </c>
      <c r="H54" s="20" t="n">
        <v>4.22908386</v>
      </c>
      <c r="I54" s="18" t="n">
        <v>343.27912766</v>
      </c>
      <c r="J54" s="20" t="n">
        <v>4.44861675</v>
      </c>
      <c r="K54" s="18" t="n">
        <v>334.20728531</v>
      </c>
      <c r="L54" s="20" t="n">
        <v>4.23898211</v>
      </c>
      <c r="M54" s="18" t="n">
        <v>282.45388762</v>
      </c>
      <c r="N54" s="20" t="n">
        <v>5.79499154</v>
      </c>
      <c r="O54" s="18" t="s">
        <v>481</v>
      </c>
      <c r="P54" s="20" t="s">
        <v>481</v>
      </c>
      <c r="Q54" s="18" t="s">
        <v>481</v>
      </c>
      <c r="R54" s="20" t="s">
        <v>481</v>
      </c>
      <c r="S54" s="18" t="s">
        <v>481</v>
      </c>
      <c r="T54" s="20" t="s">
        <v>481</v>
      </c>
      <c r="U54" s="18" t="n">
        <v>287.3805435</v>
      </c>
      <c r="V54" s="20" t="n">
        <v>5.1169971</v>
      </c>
    </row>
    <row r="55" spans="1:22">
      <c r="A55" s="15" t="s">
        <v>530</v>
      </c>
      <c r="B55" s="17" t="n">
        <v>5316</v>
      </c>
      <c r="C55" s="18">
        <f>(22.0/B55*100)</f>
        <v/>
      </c>
      <c r="D55" s="19" t="n">
        <v>5294</v>
      </c>
      <c r="E55" s="18" t="n">
        <v>408.30867236</v>
      </c>
      <c r="F55" s="20" t="n">
        <v>5.40234199</v>
      </c>
      <c r="G55" s="18" t="n">
        <v>399.73683447</v>
      </c>
      <c r="H55" s="20" t="n">
        <v>3.43217021</v>
      </c>
      <c r="I55" s="18" t="n">
        <v>407.6194642</v>
      </c>
      <c r="J55" s="20" t="n">
        <v>3.33785826</v>
      </c>
      <c r="K55" s="18" t="n">
        <v>417.65046843</v>
      </c>
      <c r="L55" s="20" t="n">
        <v>4.3670989</v>
      </c>
      <c r="M55" s="18" t="s">
        <v>481</v>
      </c>
      <c r="N55" s="20" t="s">
        <v>481</v>
      </c>
      <c r="O55" s="18" t="s">
        <v>481</v>
      </c>
      <c r="P55" s="20" t="s">
        <v>481</v>
      </c>
      <c r="Q55" s="18" t="s">
        <v>481</v>
      </c>
      <c r="R55" s="20" t="s">
        <v>481</v>
      </c>
      <c r="S55" s="18" t="n">
        <v>319.88945242</v>
      </c>
      <c r="T55" s="20" t="n">
        <v>27.69001871</v>
      </c>
      <c r="U55" s="18" t="n">
        <v>305.63473698</v>
      </c>
      <c r="V55" s="20" t="n">
        <v>9.593857</v>
      </c>
    </row>
    <row r="56" spans="1:22">
      <c r="A56" s="15" t="s">
        <v>531</v>
      </c>
      <c r="B56" s="17" t="n">
        <v>5359</v>
      </c>
      <c r="C56" s="18">
        <f>(77.0/B56*100)</f>
        <v/>
      </c>
      <c r="D56" s="19" t="n">
        <v>5282</v>
      </c>
      <c r="E56" s="18" t="n">
        <v>563.14040303</v>
      </c>
      <c r="F56" s="20" t="n">
        <v>5.96724738</v>
      </c>
      <c r="G56" s="18" t="n">
        <v>552.24811894</v>
      </c>
      <c r="H56" s="20" t="n">
        <v>4.42471935</v>
      </c>
      <c r="I56" s="18" t="n">
        <v>563.38534251</v>
      </c>
      <c r="J56" s="20" t="n">
        <v>3.83950361</v>
      </c>
      <c r="K56" s="18" t="n">
        <v>558.15355355</v>
      </c>
      <c r="L56" s="20" t="n">
        <v>7.98850134</v>
      </c>
      <c r="M56" s="18" t="n">
        <v>522.89956135</v>
      </c>
      <c r="N56" s="20" t="n">
        <v>3.32033569</v>
      </c>
      <c r="O56" s="18" t="s">
        <v>481</v>
      </c>
      <c r="P56" s="20" t="s">
        <v>481</v>
      </c>
      <c r="Q56" s="18" t="s">
        <v>481</v>
      </c>
      <c r="R56" s="20" t="s">
        <v>481</v>
      </c>
      <c r="S56" s="18" t="s">
        <v>481</v>
      </c>
      <c r="T56" s="20" t="s">
        <v>481</v>
      </c>
      <c r="U56" s="18" t="n">
        <v>506.21179134</v>
      </c>
      <c r="V56" s="20" t="n">
        <v>16.02976488</v>
      </c>
    </row>
    <row r="57" spans="1:22">
      <c r="A57" s="15" t="s">
        <v>532</v>
      </c>
      <c r="B57" s="17" t="n">
        <v>6513</v>
      </c>
      <c r="C57" s="18">
        <f>(0.0/B57*100)</f>
        <v/>
      </c>
      <c r="D57" s="19" t="n">
        <v>6513</v>
      </c>
      <c r="E57" s="18" t="n">
        <v>396.97951917</v>
      </c>
      <c r="F57" s="20" t="n">
        <v>4.67730139</v>
      </c>
      <c r="G57" s="18" t="n">
        <v>387.64663847</v>
      </c>
      <c r="H57" s="20" t="n">
        <v>3.70780769</v>
      </c>
      <c r="I57" s="18" t="n">
        <v>389.79142614</v>
      </c>
      <c r="J57" s="20" t="n">
        <v>3.92010466</v>
      </c>
      <c r="K57" s="18" t="n">
        <v>376.95908914</v>
      </c>
      <c r="L57" s="20" t="n">
        <v>3.86461647</v>
      </c>
      <c r="M57" s="18" t="s">
        <v>481</v>
      </c>
      <c r="N57" s="20" t="s">
        <v>481</v>
      </c>
      <c r="O57" s="18" t="s">
        <v>481</v>
      </c>
      <c r="P57" s="20" t="s">
        <v>481</v>
      </c>
      <c r="Q57" s="18" t="s">
        <v>481</v>
      </c>
      <c r="R57" s="20" t="s">
        <v>481</v>
      </c>
      <c r="S57" s="18" t="n">
        <v>292.72593912</v>
      </c>
      <c r="T57" s="20" t="n">
        <v>36.76909064</v>
      </c>
      <c r="U57" s="18" t="n">
        <v>364.74395936</v>
      </c>
      <c r="V57" s="20" t="n">
        <v>11.42566945</v>
      </c>
    </row>
    <row r="58" spans="1:22">
      <c r="A58" s="15" t="s">
        <v>533</v>
      </c>
      <c r="B58" s="17" t="n">
        <v>7267</v>
      </c>
      <c r="C58" s="18">
        <f>(10.0/B58*100)</f>
        <v/>
      </c>
      <c r="D58" s="19" t="n">
        <v>7257</v>
      </c>
      <c r="E58" s="18" t="n">
        <v>375.15490471</v>
      </c>
      <c r="F58" s="20" t="n">
        <v>4.55318668</v>
      </c>
      <c r="G58" s="18" t="n">
        <v>383.08919523</v>
      </c>
      <c r="H58" s="20" t="n">
        <v>3.076256</v>
      </c>
      <c r="I58" s="18" t="n">
        <v>386.88010089</v>
      </c>
      <c r="J58" s="20" t="n">
        <v>3.74017111</v>
      </c>
      <c r="K58" s="18" t="n">
        <v>389.24604686</v>
      </c>
      <c r="L58" s="20" t="n">
        <v>3.80061762</v>
      </c>
      <c r="M58" s="18" t="s">
        <v>481</v>
      </c>
      <c r="N58" s="20" t="s">
        <v>481</v>
      </c>
      <c r="O58" s="18" t="s">
        <v>481</v>
      </c>
      <c r="P58" s="20" t="s">
        <v>481</v>
      </c>
      <c r="Q58" s="18" t="n">
        <v>423.316</v>
      </c>
      <c r="R58" s="20" t="n">
        <v>43.80673146</v>
      </c>
      <c r="S58" s="18" t="n">
        <v>301.53280169</v>
      </c>
      <c r="T58" s="20" t="n">
        <v>21.60200331</v>
      </c>
      <c r="U58" s="18" t="n">
        <v>313.6542932</v>
      </c>
      <c r="V58" s="20" t="n">
        <v>14.50763242</v>
      </c>
    </row>
    <row r="59" spans="1:22">
      <c r="A59" s="15" t="s">
        <v>534</v>
      </c>
      <c r="B59" s="17" t="n">
        <v>4826</v>
      </c>
      <c r="C59" s="18">
        <f>(26.0/B59*100)</f>
        <v/>
      </c>
      <c r="D59" s="19" t="n">
        <v>4800</v>
      </c>
      <c r="E59" s="18" t="n">
        <v>334.47925265</v>
      </c>
      <c r="F59" s="20" t="n">
        <v>3.70432377</v>
      </c>
      <c r="G59" s="18" t="n">
        <v>371.48876445</v>
      </c>
      <c r="H59" s="20" t="n">
        <v>2.89723171</v>
      </c>
      <c r="I59" s="18" t="n">
        <v>376.78554725</v>
      </c>
      <c r="J59" s="20" t="n">
        <v>2.7496902</v>
      </c>
      <c r="K59" s="18" t="n">
        <v>366.85773814</v>
      </c>
      <c r="L59" s="20" t="n">
        <v>3.45905003</v>
      </c>
      <c r="M59" s="18" t="s">
        <v>481</v>
      </c>
      <c r="N59" s="20" t="s">
        <v>481</v>
      </c>
      <c r="O59" s="18" t="s">
        <v>481</v>
      </c>
      <c r="P59" s="20" t="s">
        <v>481</v>
      </c>
      <c r="Q59" s="18" t="n">
        <v>245.7972</v>
      </c>
      <c r="R59" s="20" t="n">
        <v>32.70483303</v>
      </c>
      <c r="S59" s="18" t="n">
        <v>289.46145678</v>
      </c>
      <c r="T59" s="20" t="n">
        <v>21.98552314</v>
      </c>
      <c r="U59" s="18" t="n">
        <v>294.25556573</v>
      </c>
      <c r="V59" s="20" t="n">
        <v>7.12290918</v>
      </c>
    </row>
    <row r="60" spans="1:22">
      <c r="A60" s="15" t="s">
        <v>535</v>
      </c>
      <c r="B60" s="17" t="n">
        <v>4546</v>
      </c>
      <c r="C60" s="18">
        <f>(15.0/B60*100)</f>
        <v/>
      </c>
      <c r="D60" s="19" t="n">
        <v>4531</v>
      </c>
      <c r="E60" s="18" t="n">
        <v>385.28753519</v>
      </c>
      <c r="F60" s="20" t="n">
        <v>8.102057200000001</v>
      </c>
      <c r="G60" s="18" t="n">
        <v>401.12032703</v>
      </c>
      <c r="H60" s="20" t="n">
        <v>4.98573897</v>
      </c>
      <c r="I60" s="18" t="n">
        <v>410.10779207</v>
      </c>
      <c r="J60" s="20" t="n">
        <v>4.65608047</v>
      </c>
      <c r="K60" s="18" t="n">
        <v>384.91165871</v>
      </c>
      <c r="L60" s="20" t="n">
        <v>5.45450194</v>
      </c>
      <c r="M60" s="18" t="s">
        <v>481</v>
      </c>
      <c r="N60" s="20" t="s">
        <v>481</v>
      </c>
      <c r="O60" s="18" t="s">
        <v>481</v>
      </c>
      <c r="P60" s="20" t="s">
        <v>481</v>
      </c>
      <c r="Q60" s="18" t="s">
        <v>481</v>
      </c>
      <c r="R60" s="20" t="s">
        <v>481</v>
      </c>
      <c r="S60" s="18" t="n">
        <v>333.10511285</v>
      </c>
      <c r="T60" s="20" t="n">
        <v>20.64648619</v>
      </c>
      <c r="U60" s="18" t="n">
        <v>368.48693916</v>
      </c>
      <c r="V60" s="20" t="n">
        <v>11.5606155</v>
      </c>
    </row>
    <row r="61" spans="1:22">
      <c r="A61" s="15" t="s">
        <v>536</v>
      </c>
      <c r="B61" s="17" t="n">
        <v>6525</v>
      </c>
      <c r="C61" s="18">
        <f>(164.0/B61*100)</f>
        <v/>
      </c>
      <c r="D61" s="19" t="n">
        <v>6361</v>
      </c>
      <c r="E61" s="18" t="n">
        <v>497.67449614</v>
      </c>
      <c r="F61" s="20" t="n">
        <v>3.52236736</v>
      </c>
      <c r="G61" s="18" t="n">
        <v>481.11708901</v>
      </c>
      <c r="H61" s="20" t="n">
        <v>3.22494518</v>
      </c>
      <c r="I61" s="18" t="n">
        <v>480.71303495</v>
      </c>
      <c r="J61" s="20" t="n">
        <v>2.77314365</v>
      </c>
      <c r="K61" s="18" t="n">
        <v>474.04275354</v>
      </c>
      <c r="L61" s="20" t="n">
        <v>4.15739923</v>
      </c>
      <c r="M61" s="18" t="n">
        <v>410.6859362</v>
      </c>
      <c r="N61" s="20" t="n">
        <v>8.40654574</v>
      </c>
      <c r="O61" s="18" t="s">
        <v>481</v>
      </c>
      <c r="P61" s="20" t="s">
        <v>481</v>
      </c>
      <c r="Q61" s="18" t="s">
        <v>481</v>
      </c>
      <c r="R61" s="20" t="s">
        <v>481</v>
      </c>
      <c r="S61" s="18" t="s">
        <v>481</v>
      </c>
      <c r="T61" s="20" t="s">
        <v>481</v>
      </c>
      <c r="U61" s="18" t="n">
        <v>427.55187964</v>
      </c>
      <c r="V61" s="20" t="n">
        <v>9.52651389</v>
      </c>
    </row>
    <row r="62" spans="1:22">
      <c r="A62" s="15" t="s">
        <v>537</v>
      </c>
      <c r="B62" s="17" t="n">
        <v>4476</v>
      </c>
      <c r="C62" s="18">
        <f>(3.0/B62*100)</f>
        <v/>
      </c>
      <c r="D62" s="19" t="n">
        <v>4473</v>
      </c>
      <c r="E62" s="18" t="n">
        <v>559.25566514</v>
      </c>
      <c r="F62" s="20" t="n">
        <v>2.51468444</v>
      </c>
      <c r="G62" s="18" t="n">
        <v>542.06556806</v>
      </c>
      <c r="H62" s="20" t="n">
        <v>2.08751192</v>
      </c>
      <c r="I62" s="18" t="n">
        <v>539.64478379</v>
      </c>
      <c r="J62" s="20" t="n">
        <v>3.13635302</v>
      </c>
      <c r="K62" s="18" t="n">
        <v>537.02240251</v>
      </c>
      <c r="L62" s="20" t="n">
        <v>6.2608219</v>
      </c>
      <c r="M62" s="18" t="n">
        <v>526.4345921</v>
      </c>
      <c r="N62" s="20" t="n">
        <v>4.54256942</v>
      </c>
      <c r="O62" s="18" t="s">
        <v>481</v>
      </c>
      <c r="P62" s="20" t="s">
        <v>481</v>
      </c>
      <c r="Q62" s="18" t="s">
        <v>481</v>
      </c>
      <c r="R62" s="20" t="s">
        <v>481</v>
      </c>
      <c r="S62" s="18" t="s">
        <v>481</v>
      </c>
      <c r="T62" s="20" t="s">
        <v>481</v>
      </c>
      <c r="U62" s="18" t="n">
        <v>523.43065031</v>
      </c>
      <c r="V62" s="20" t="n">
        <v>22.72938192</v>
      </c>
    </row>
    <row r="63" spans="1:22">
      <c r="A63" s="15" t="s">
        <v>538</v>
      </c>
      <c r="B63" s="17" t="n">
        <v>5324</v>
      </c>
      <c r="C63" s="18">
        <f>(13.0/B63*100)</f>
        <v/>
      </c>
      <c r="D63" s="19" t="n">
        <v>5311</v>
      </c>
      <c r="E63" s="18" t="n">
        <v>373.3605347</v>
      </c>
      <c r="F63" s="20" t="n">
        <v>5.44249079</v>
      </c>
      <c r="G63" s="18" t="n">
        <v>374.17359969</v>
      </c>
      <c r="H63" s="20" t="n">
        <v>2.7036245</v>
      </c>
      <c r="I63" s="18" t="n">
        <v>380.15864054</v>
      </c>
      <c r="J63" s="20" t="n">
        <v>3.05339795</v>
      </c>
      <c r="K63" s="18" t="n">
        <v>367.59145646</v>
      </c>
      <c r="L63" s="20" t="n">
        <v>3.88644843</v>
      </c>
      <c r="M63" s="18" t="s">
        <v>481</v>
      </c>
      <c r="N63" s="20" t="s">
        <v>481</v>
      </c>
      <c r="O63" s="18" t="s">
        <v>481</v>
      </c>
      <c r="P63" s="20" t="s">
        <v>481</v>
      </c>
      <c r="Q63" s="18" t="n">
        <v>343.1117</v>
      </c>
      <c r="R63" s="20" t="n">
        <v>49.49568428</v>
      </c>
      <c r="S63" s="18" t="n">
        <v>294.88252115</v>
      </c>
      <c r="T63" s="20" t="n">
        <v>37.80385405</v>
      </c>
      <c r="U63" s="18" t="n">
        <v>337.78782208</v>
      </c>
      <c r="V63" s="20" t="n">
        <v>6.95106919</v>
      </c>
    </row>
    <row r="64" spans="1:22">
      <c r="A64" s="15" t="s">
        <v>539</v>
      </c>
      <c r="B64" s="17" t="n">
        <v>3634</v>
      </c>
      <c r="C64" s="18">
        <f>(3.0/B64*100)</f>
        <v/>
      </c>
      <c r="D64" s="19" t="n">
        <v>3631</v>
      </c>
      <c r="E64" s="18" t="n">
        <v>474.83673029</v>
      </c>
      <c r="F64" s="20" t="n">
        <v>4.33232701</v>
      </c>
      <c r="G64" s="18" t="n">
        <v>488.8211688</v>
      </c>
      <c r="H64" s="20" t="n">
        <v>3.15374679</v>
      </c>
      <c r="I64" s="18" t="n">
        <v>493.14334183</v>
      </c>
      <c r="J64" s="20" t="n">
        <v>3.57134822</v>
      </c>
      <c r="K64" s="18" t="n">
        <v>469.39733829</v>
      </c>
      <c r="L64" s="20" t="n">
        <v>5.98523963</v>
      </c>
      <c r="M64" s="18" t="s">
        <v>481</v>
      </c>
      <c r="N64" s="20" t="s">
        <v>481</v>
      </c>
      <c r="O64" s="18" t="s">
        <v>481</v>
      </c>
      <c r="P64" s="20" t="s">
        <v>481</v>
      </c>
      <c r="Q64" s="18" t="s">
        <v>481</v>
      </c>
      <c r="R64" s="20" t="s">
        <v>481</v>
      </c>
      <c r="S64" s="18" t="n">
        <v>342.47645765</v>
      </c>
      <c r="T64" s="20" t="n">
        <v>46.27203998</v>
      </c>
      <c r="U64" s="18" t="n">
        <v>322.93437497</v>
      </c>
      <c r="V64" s="20" t="n">
        <v>11.16370549</v>
      </c>
    </row>
    <row r="65" spans="1:22">
      <c r="A65" s="15" t="s">
        <v>540</v>
      </c>
      <c r="B65" s="17" t="n">
        <v>5325</v>
      </c>
      <c r="C65" s="18">
        <f>(14.0/B65*100)</f>
        <v/>
      </c>
      <c r="D65" s="19" t="n">
        <v>5311</v>
      </c>
      <c r="E65" s="18" t="n">
        <v>422.20060917</v>
      </c>
      <c r="F65" s="20" t="n">
        <v>5.87229726</v>
      </c>
      <c r="G65" s="18" t="n">
        <v>417.51839987</v>
      </c>
      <c r="H65" s="20" t="n">
        <v>3.07189954</v>
      </c>
      <c r="I65" s="18" t="n">
        <v>427.70032576</v>
      </c>
      <c r="J65" s="20" t="n">
        <v>3.25818884</v>
      </c>
      <c r="K65" s="18" t="n">
        <v>424.84506815</v>
      </c>
      <c r="L65" s="20" t="n">
        <v>4.64962153</v>
      </c>
      <c r="M65" s="18" t="s">
        <v>481</v>
      </c>
      <c r="N65" s="20" t="s">
        <v>481</v>
      </c>
      <c r="O65" s="18" t="s">
        <v>481</v>
      </c>
      <c r="P65" s="20" t="s">
        <v>481</v>
      </c>
      <c r="Q65" s="18" t="n">
        <v>358.54024214</v>
      </c>
      <c r="R65" s="20" t="n">
        <v>26.43403528</v>
      </c>
      <c r="S65" s="18" t="s">
        <v>481</v>
      </c>
      <c r="T65" s="20" t="s">
        <v>481</v>
      </c>
      <c r="U65" s="18" t="n">
        <v>332.18555337</v>
      </c>
      <c r="V65" s="20" t="n">
        <v>8.46533595</v>
      </c>
    </row>
    <row r="66" spans="1:22">
      <c r="A66" s="15" t="s">
        <v>541</v>
      </c>
      <c r="B66" s="17" t="n">
        <v>5665</v>
      </c>
      <c r="C66" s="18">
        <f>(87.0/B66*100)</f>
        <v/>
      </c>
      <c r="D66" s="19" t="n">
        <v>5578</v>
      </c>
      <c r="E66" s="18" t="n">
        <v>446.30699245</v>
      </c>
      <c r="F66" s="20" t="n">
        <v>3.25962173</v>
      </c>
      <c r="G66" s="18" t="n">
        <v>427.23778281</v>
      </c>
      <c r="H66" s="20" t="n">
        <v>2.45119298</v>
      </c>
      <c r="I66" s="18" t="n">
        <v>424.79653904</v>
      </c>
      <c r="J66" s="20" t="n">
        <v>2.57268242</v>
      </c>
      <c r="K66" s="18" t="n">
        <v>428.21835151</v>
      </c>
      <c r="L66" s="20" t="n">
        <v>4.38456025</v>
      </c>
      <c r="M66" s="18" t="n">
        <v>373.42163203</v>
      </c>
      <c r="N66" s="20" t="n">
        <v>4.9087168</v>
      </c>
      <c r="O66" s="18" t="s">
        <v>481</v>
      </c>
      <c r="P66" s="20" t="s">
        <v>481</v>
      </c>
      <c r="Q66" s="18" t="s">
        <v>481</v>
      </c>
      <c r="R66" s="20" t="s">
        <v>481</v>
      </c>
      <c r="S66" s="18" t="s">
        <v>481</v>
      </c>
      <c r="T66" s="20" t="s">
        <v>481</v>
      </c>
      <c r="U66" s="18" t="n">
        <v>366.55347601</v>
      </c>
      <c r="V66" s="20" t="n">
        <v>6.13655628</v>
      </c>
    </row>
    <row r="67" spans="1:22">
      <c r="A67" s="15" t="s">
        <v>542</v>
      </c>
      <c r="B67" s="17" t="n">
        <v>6971</v>
      </c>
      <c r="C67" s="18">
        <f>(694.0/B67*100)</f>
        <v/>
      </c>
      <c r="D67" s="19" t="n">
        <v>6277</v>
      </c>
      <c r="E67" s="18" t="n">
        <v>416.18730942</v>
      </c>
      <c r="F67" s="20" t="n">
        <v>5.36591359</v>
      </c>
      <c r="G67" s="18" t="n">
        <v>399.39945231</v>
      </c>
      <c r="H67" s="20" t="n">
        <v>3.09988809</v>
      </c>
      <c r="I67" s="18" t="n">
        <v>398.48123999</v>
      </c>
      <c r="J67" s="20" t="n">
        <v>3.36308726</v>
      </c>
      <c r="K67" s="18" t="n">
        <v>376.05238544</v>
      </c>
      <c r="L67" s="20" t="n">
        <v>5.18434567</v>
      </c>
      <c r="M67" s="18" t="n">
        <v>364.05724914</v>
      </c>
      <c r="N67" s="20" t="n">
        <v>8.02751567</v>
      </c>
      <c r="O67" s="18" t="s">
        <v>481</v>
      </c>
      <c r="P67" s="20" t="s">
        <v>481</v>
      </c>
      <c r="Q67" s="18" t="s">
        <v>481</v>
      </c>
      <c r="R67" s="20" t="s">
        <v>481</v>
      </c>
      <c r="S67" s="18" t="s">
        <v>481</v>
      </c>
      <c r="T67" s="20" t="s">
        <v>481</v>
      </c>
      <c r="U67" s="18" t="n">
        <v>325.71417364</v>
      </c>
      <c r="V67" s="20" t="n">
        <v>8.344957920000001</v>
      </c>
    </row>
    <row r="68" spans="1:22">
      <c r="A68" s="15" t="s">
        <v>543</v>
      </c>
      <c r="B68" s="17" t="n">
        <v>12083</v>
      </c>
      <c r="C68" s="18">
        <f>(31.0/B68*100)</f>
        <v/>
      </c>
      <c r="D68" s="19" t="n">
        <v>12052</v>
      </c>
      <c r="E68" s="18" t="n">
        <v>415.98586308</v>
      </c>
      <c r="F68" s="20" t="n">
        <v>3.98994371</v>
      </c>
      <c r="G68" s="18" t="n">
        <v>414.5254015</v>
      </c>
      <c r="H68" s="20" t="n">
        <v>2.22756027</v>
      </c>
      <c r="I68" s="18" t="n">
        <v>422.72808683</v>
      </c>
      <c r="J68" s="20" t="n">
        <v>1.96068523</v>
      </c>
      <c r="K68" s="18" t="n">
        <v>408.47121833</v>
      </c>
      <c r="L68" s="20" t="n">
        <v>3.91459809</v>
      </c>
      <c r="M68" s="18" t="n">
        <v>349.12867874</v>
      </c>
      <c r="N68" s="20" t="n">
        <v>2.92799251</v>
      </c>
      <c r="O68" s="18" t="s">
        <v>481</v>
      </c>
      <c r="P68" s="20" t="s">
        <v>481</v>
      </c>
      <c r="Q68" s="18" t="s">
        <v>481</v>
      </c>
      <c r="R68" s="20" t="s">
        <v>481</v>
      </c>
      <c r="S68" s="18" t="s">
        <v>481</v>
      </c>
      <c r="T68" s="20" t="s">
        <v>481</v>
      </c>
      <c r="U68" s="18" t="n">
        <v>359.14965039</v>
      </c>
      <c r="V68" s="20" t="n">
        <v>4.48915847</v>
      </c>
    </row>
    <row r="69" spans="1:22">
      <c r="A69" s="15" t="s">
        <v>544</v>
      </c>
      <c r="B69" s="17" t="n">
        <v>4876</v>
      </c>
      <c r="C69" s="18">
        <f>(0.0/B69*100)</f>
        <v/>
      </c>
      <c r="D69" s="19" t="n">
        <v>4876</v>
      </c>
      <c r="E69" s="18" t="n">
        <v>455.27577035</v>
      </c>
      <c r="F69" s="20" t="n">
        <v>6.23621784</v>
      </c>
      <c r="G69" s="18" t="n">
        <v>437.58807294</v>
      </c>
      <c r="H69" s="20" t="n">
        <v>4.24423971</v>
      </c>
      <c r="I69" s="18" t="n">
        <v>448.75095558</v>
      </c>
      <c r="J69" s="20" t="n">
        <v>4.20319467</v>
      </c>
      <c r="K69" s="18" t="n">
        <v>443.2297859</v>
      </c>
      <c r="L69" s="20" t="n">
        <v>5.20477877</v>
      </c>
      <c r="M69" s="18" t="s">
        <v>481</v>
      </c>
      <c r="N69" s="20" t="s">
        <v>481</v>
      </c>
      <c r="O69" s="18" t="s">
        <v>481</v>
      </c>
      <c r="P69" s="20" t="s">
        <v>481</v>
      </c>
      <c r="Q69" s="18" t="s">
        <v>481</v>
      </c>
      <c r="R69" s="20" t="s">
        <v>481</v>
      </c>
      <c r="S69" s="18" t="s">
        <v>481</v>
      </c>
      <c r="T69" s="20" t="s">
        <v>481</v>
      </c>
      <c r="U69" s="18" t="n">
        <v>446.7408371</v>
      </c>
      <c r="V69" s="20" t="n">
        <v>20.86359088</v>
      </c>
    </row>
    <row r="70" spans="1:22">
      <c r="A70" s="15" t="s">
        <v>545</v>
      </c>
      <c r="B70" s="17" t="n">
        <v>6036</v>
      </c>
      <c r="C70" s="18">
        <f>(223.0/B70*100)</f>
        <v/>
      </c>
      <c r="D70" s="19" t="n">
        <v>5813</v>
      </c>
      <c r="E70" s="18" t="n">
        <v>506.20346355</v>
      </c>
      <c r="F70" s="20" t="n">
        <v>5.16763496</v>
      </c>
      <c r="G70" s="18" t="n">
        <v>498.97543527</v>
      </c>
      <c r="H70" s="20" t="n">
        <v>3.59749825</v>
      </c>
      <c r="I70" s="18" t="n">
        <v>498.08894851</v>
      </c>
      <c r="J70" s="20" t="n">
        <v>3.27670878</v>
      </c>
      <c r="K70" s="18" t="n">
        <v>498.54706602</v>
      </c>
      <c r="L70" s="20" t="n">
        <v>5.97431406</v>
      </c>
      <c r="M70" s="18" t="n">
        <v>453.96563007</v>
      </c>
      <c r="N70" s="20" t="n">
        <v>8.59509132</v>
      </c>
      <c r="O70" s="18" t="s">
        <v>481</v>
      </c>
      <c r="P70" s="20" t="s">
        <v>481</v>
      </c>
      <c r="Q70" s="18" t="s">
        <v>481</v>
      </c>
      <c r="R70" s="20" t="s">
        <v>481</v>
      </c>
      <c r="S70" s="18" t="s">
        <v>481</v>
      </c>
      <c r="T70" s="20" t="s">
        <v>481</v>
      </c>
      <c r="U70" s="18" t="n">
        <v>454.22549222</v>
      </c>
      <c r="V70" s="20" t="n">
        <v>8.819988950000001</v>
      </c>
    </row>
    <row r="71" spans="1:22">
      <c r="A71" s="15" t="s">
        <v>546</v>
      </c>
      <c r="B71" s="17" t="n">
        <v>6115</v>
      </c>
      <c r="C71" s="18">
        <f>(30.0/B71*100)</f>
        <v/>
      </c>
      <c r="D71" s="19" t="n">
        <v>6085</v>
      </c>
      <c r="E71" s="18" t="n">
        <v>580.91392364</v>
      </c>
      <c r="F71" s="20" t="n">
        <v>3.13114531</v>
      </c>
      <c r="G71" s="18" t="n">
        <v>572.38319385</v>
      </c>
      <c r="H71" s="20" t="n">
        <v>1.93412664</v>
      </c>
      <c r="I71" s="18" t="n">
        <v>569.86286584</v>
      </c>
      <c r="J71" s="20" t="n">
        <v>3.20611815</v>
      </c>
      <c r="K71" s="18" t="n">
        <v>549.38360773</v>
      </c>
      <c r="L71" s="20" t="n">
        <v>5.17307039</v>
      </c>
      <c r="M71" s="18" t="n">
        <v>466.42208156</v>
      </c>
      <c r="N71" s="20" t="n">
        <v>7.0519855</v>
      </c>
      <c r="O71" s="18" t="s">
        <v>481</v>
      </c>
      <c r="P71" s="20" t="s">
        <v>481</v>
      </c>
      <c r="Q71" s="18" t="s">
        <v>481</v>
      </c>
      <c r="R71" s="20" t="s">
        <v>481</v>
      </c>
      <c r="S71" s="18" t="s">
        <v>481</v>
      </c>
      <c r="T71" s="20" t="s">
        <v>481</v>
      </c>
      <c r="U71" s="18" t="n">
        <v>523.78240236</v>
      </c>
      <c r="V71" s="20" t="n">
        <v>20.87592299</v>
      </c>
    </row>
    <row r="72" spans="1:22">
      <c r="A72" s="15" t="s">
        <v>547</v>
      </c>
      <c r="B72" s="17" t="n">
        <v>7708</v>
      </c>
      <c r="C72" s="18">
        <f>(5.0/B72*100)</f>
        <v/>
      </c>
      <c r="D72" s="19" t="n">
        <v>7703</v>
      </c>
      <c r="E72" s="18" t="n">
        <v>561.95480564</v>
      </c>
      <c r="F72" s="20" t="n">
        <v>5.04600089</v>
      </c>
      <c r="G72" s="18" t="n">
        <v>542.66060614</v>
      </c>
      <c r="H72" s="20" t="n">
        <v>3.50656004</v>
      </c>
      <c r="I72" s="18" t="n">
        <v>548.26578929</v>
      </c>
      <c r="J72" s="20" t="n">
        <v>3.665198</v>
      </c>
      <c r="K72" s="18" t="n">
        <v>550.81337015</v>
      </c>
      <c r="L72" s="20" t="n">
        <v>5.68542804</v>
      </c>
      <c r="M72" s="18" t="n">
        <v>471.30502175</v>
      </c>
      <c r="N72" s="20" t="n">
        <v>9.64724719</v>
      </c>
      <c r="O72" s="18" t="s">
        <v>481</v>
      </c>
      <c r="P72" s="20" t="s">
        <v>481</v>
      </c>
      <c r="Q72" s="18" t="s">
        <v>481</v>
      </c>
      <c r="R72" s="20" t="s">
        <v>481</v>
      </c>
      <c r="S72" s="18" t="s">
        <v>481</v>
      </c>
      <c r="T72" s="20" t="s">
        <v>481</v>
      </c>
      <c r="U72" s="18" t="n">
        <v>456.2970417</v>
      </c>
      <c r="V72" s="20" t="n">
        <v>43.7325334</v>
      </c>
    </row>
    <row r="73" spans="1:22">
      <c r="A73" s="15" t="s">
        <v>548</v>
      </c>
      <c r="B73" s="17" t="n">
        <v>8249</v>
      </c>
      <c r="C73" s="18">
        <f>(185.0/B73*100)</f>
        <v/>
      </c>
      <c r="D73" s="19" t="n">
        <v>8064</v>
      </c>
      <c r="E73" s="18" t="n">
        <v>427.62193184</v>
      </c>
      <c r="F73" s="20" t="n">
        <v>5.14963641</v>
      </c>
      <c r="G73" s="18" t="n">
        <v>416.94404309</v>
      </c>
      <c r="H73" s="20" t="n">
        <v>3.28508409</v>
      </c>
      <c r="I73" s="18" t="n">
        <v>426.36520609</v>
      </c>
      <c r="J73" s="20" t="n">
        <v>4.52933736</v>
      </c>
      <c r="K73" s="18" t="n">
        <v>419.12229768</v>
      </c>
      <c r="L73" s="20" t="n">
        <v>6.11634573</v>
      </c>
      <c r="M73" s="18" t="n">
        <v>377.03950285</v>
      </c>
      <c r="N73" s="20" t="n">
        <v>4.79251474</v>
      </c>
      <c r="O73" s="18" t="s">
        <v>481</v>
      </c>
      <c r="P73" s="20" t="s">
        <v>481</v>
      </c>
      <c r="Q73" s="18" t="s">
        <v>481</v>
      </c>
      <c r="R73" s="20" t="s">
        <v>481</v>
      </c>
      <c r="S73" s="18" t="s">
        <v>481</v>
      </c>
      <c r="T73" s="20" t="s">
        <v>481</v>
      </c>
      <c r="U73" s="18" t="n">
        <v>389.18005458</v>
      </c>
      <c r="V73" s="20" t="n">
        <v>11.94448731</v>
      </c>
    </row>
    <row r="74" spans="1:22">
      <c r="A74" s="15" t="s">
        <v>549</v>
      </c>
      <c r="B74" s="17" t="n">
        <v>4692</v>
      </c>
      <c r="C74" s="18">
        <f>(82.0/B74*100)</f>
        <v/>
      </c>
      <c r="D74" s="19" t="n">
        <v>4610</v>
      </c>
      <c r="E74" s="18" t="n">
        <v>433.92970291</v>
      </c>
      <c r="F74" s="20" t="n">
        <v>3.85141159</v>
      </c>
      <c r="G74" s="18" t="n">
        <v>429.71520186</v>
      </c>
      <c r="H74" s="20" t="n">
        <v>3.30926127</v>
      </c>
      <c r="I74" s="18" t="n">
        <v>426.99254907</v>
      </c>
      <c r="J74" s="20" t="n">
        <v>3.57131542</v>
      </c>
      <c r="K74" s="18" t="n">
        <v>392.31077501</v>
      </c>
      <c r="L74" s="20" t="n">
        <v>4.81299064</v>
      </c>
      <c r="M74" s="18" t="s">
        <v>481</v>
      </c>
      <c r="N74" s="20" t="s">
        <v>481</v>
      </c>
      <c r="O74" s="18" t="s">
        <v>481</v>
      </c>
      <c r="P74" s="20" t="s">
        <v>481</v>
      </c>
      <c r="Q74" s="18" t="s">
        <v>481</v>
      </c>
      <c r="R74" s="20" t="s">
        <v>481</v>
      </c>
      <c r="S74" s="18" t="n">
        <v>338.05947937</v>
      </c>
      <c r="T74" s="20" t="n">
        <v>22.09726448</v>
      </c>
      <c r="U74" s="18" t="n">
        <v>360.4496507</v>
      </c>
      <c r="V74" s="20" t="n">
        <v>6.26904103</v>
      </c>
    </row>
    <row r="75" spans="1:22">
      <c r="A75" s="15" t="s">
        <v>550</v>
      </c>
      <c r="B75" s="17" t="n">
        <v>5375</v>
      </c>
      <c r="C75" s="18">
        <f>(277.0/B75*100)</f>
        <v/>
      </c>
      <c r="D75" s="19" t="n">
        <v>5098</v>
      </c>
      <c r="E75" s="18" t="n">
        <v>384.95561684</v>
      </c>
      <c r="F75" s="20" t="n">
        <v>6.85300839</v>
      </c>
      <c r="G75" s="18" t="n">
        <v>379.46529346</v>
      </c>
      <c r="H75" s="20" t="n">
        <v>4.47867292</v>
      </c>
      <c r="I75" s="18" t="n">
        <v>374.15164467</v>
      </c>
      <c r="J75" s="20" t="n">
        <v>4.21956153</v>
      </c>
      <c r="K75" s="18" t="n">
        <v>360.42356686</v>
      </c>
      <c r="L75" s="20" t="n">
        <v>3.82617874</v>
      </c>
      <c r="M75" s="18" t="n">
        <v>327.95996535</v>
      </c>
      <c r="N75" s="20" t="n">
        <v>7.42840697</v>
      </c>
      <c r="O75" s="18" t="s">
        <v>481</v>
      </c>
      <c r="P75" s="20" t="s">
        <v>481</v>
      </c>
      <c r="Q75" s="18" t="s">
        <v>481</v>
      </c>
      <c r="R75" s="20" t="s">
        <v>481</v>
      </c>
      <c r="S75" s="18" t="s">
        <v>481</v>
      </c>
      <c r="T75" s="20" t="s">
        <v>481</v>
      </c>
      <c r="U75" s="18" t="n">
        <v>336.72113178</v>
      </c>
      <c r="V75" s="20" t="n">
        <v>7.47927056</v>
      </c>
    </row>
    <row r="76" spans="1:22">
      <c r="A76" s="15" t="s">
        <v>551</v>
      </c>
      <c r="B76" s="17" t="n">
        <v>14167</v>
      </c>
      <c r="C76" s="18">
        <f>(234.0/B76*100)</f>
        <v/>
      </c>
      <c r="D76" s="19" t="n">
        <v>13933</v>
      </c>
      <c r="E76" s="18" t="n">
        <v>433.49740546</v>
      </c>
      <c r="F76" s="20" t="n">
        <v>4.42544003</v>
      </c>
      <c r="G76" s="18" t="n">
        <v>433.65232257</v>
      </c>
      <c r="H76" s="20" t="n">
        <v>2.77362573</v>
      </c>
      <c r="I76" s="18" t="n">
        <v>435.45334377</v>
      </c>
      <c r="J76" s="20" t="n">
        <v>2.68923769</v>
      </c>
      <c r="K76" s="18" t="n">
        <v>427.90716561</v>
      </c>
      <c r="L76" s="20" t="n">
        <v>4.76115162</v>
      </c>
      <c r="M76" s="18" t="n">
        <v>403.01903176</v>
      </c>
      <c r="N76" s="20" t="n">
        <v>4.98924097</v>
      </c>
      <c r="O76" s="18" t="s">
        <v>481</v>
      </c>
      <c r="P76" s="20" t="s">
        <v>481</v>
      </c>
      <c r="Q76" s="18" t="s">
        <v>481</v>
      </c>
      <c r="R76" s="20" t="s">
        <v>481</v>
      </c>
      <c r="S76" s="18" t="s">
        <v>481</v>
      </c>
      <c r="T76" s="20" t="s">
        <v>481</v>
      </c>
      <c r="U76" s="18" t="n">
        <v>377.24034837</v>
      </c>
      <c r="V76" s="20" t="n">
        <v>7.99421714</v>
      </c>
    </row>
    <row r="77" spans="1:22">
      <c r="A77" s="15" t="s">
        <v>552</v>
      </c>
      <c r="B77" s="17" t="n">
        <v>6062</v>
      </c>
      <c r="C77" s="18">
        <f>(261.0/B77*100)</f>
        <v/>
      </c>
      <c r="D77" s="19" t="n">
        <v>5801</v>
      </c>
      <c r="E77" s="18" t="n">
        <v>446.07050748</v>
      </c>
      <c r="F77" s="20" t="n">
        <v>3.98661125</v>
      </c>
      <c r="G77" s="18" t="n">
        <v>435.25600141</v>
      </c>
      <c r="H77" s="20" t="n">
        <v>3.11709434</v>
      </c>
      <c r="I77" s="18" t="n">
        <v>427.99341968</v>
      </c>
      <c r="J77" s="20" t="n">
        <v>4.80708445</v>
      </c>
      <c r="K77" s="18" t="n">
        <v>399.46121527</v>
      </c>
      <c r="L77" s="20" t="n">
        <v>6.77788079</v>
      </c>
      <c r="M77" s="18" t="n">
        <v>371.88816463</v>
      </c>
      <c r="N77" s="20" t="n">
        <v>4.68585368</v>
      </c>
      <c r="O77" s="18" t="s">
        <v>481</v>
      </c>
      <c r="P77" s="20" t="s">
        <v>481</v>
      </c>
      <c r="Q77" s="18" t="s">
        <v>481</v>
      </c>
      <c r="R77" s="20" t="s">
        <v>481</v>
      </c>
      <c r="S77" s="18" t="s">
        <v>481</v>
      </c>
      <c r="T77" s="20" t="s">
        <v>481</v>
      </c>
      <c r="U77" s="18" t="n">
        <v>371.93179134</v>
      </c>
      <c r="V77" s="20" t="n">
        <v>3.92262849</v>
      </c>
    </row>
    <row r="78" spans="1:22">
      <c r="A78" s="15" t="s">
        <v>553</v>
      </c>
      <c r="B78" s="17" t="n">
        <v>5826</v>
      </c>
      <c r="C78" s="18">
        <f>(0.0/B78*100)</f>
        <v/>
      </c>
      <c r="D78" s="19" t="n">
        <v>5826</v>
      </c>
      <c r="E78" s="18" t="n">
        <v>510.90597906</v>
      </c>
      <c r="F78" s="20" t="n">
        <v>9.196732430000001</v>
      </c>
      <c r="G78" s="18" t="n">
        <v>496.01623648</v>
      </c>
      <c r="H78" s="20" t="n">
        <v>4.42201504</v>
      </c>
      <c r="I78" s="18" t="n">
        <v>495.51667399</v>
      </c>
      <c r="J78" s="20" t="n">
        <v>5.11616205</v>
      </c>
      <c r="K78" s="18" t="n">
        <v>487.85476769</v>
      </c>
      <c r="L78" s="20" t="n">
        <v>5.51263067</v>
      </c>
      <c r="M78" s="18" t="s">
        <v>481</v>
      </c>
      <c r="N78" s="20" t="s">
        <v>481</v>
      </c>
      <c r="O78" s="18" t="s">
        <v>481</v>
      </c>
      <c r="P78" s="20" t="s">
        <v>481</v>
      </c>
      <c r="Q78" s="18" t="n">
        <v>386.12384552</v>
      </c>
      <c r="R78" s="20" t="n">
        <v>30.23690446</v>
      </c>
      <c r="S78" s="18" t="n">
        <v>413.98790118</v>
      </c>
      <c r="T78" s="20" t="n">
        <v>41.2081654</v>
      </c>
      <c r="U78" s="18" t="n">
        <v>473.57763647</v>
      </c>
      <c r="V78" s="20" t="n">
        <v>29.06639314</v>
      </c>
    </row>
    <row customHeight="1" ht="25" r="79" spans="1:22">
      <c r="A79" s="15" t="s">
        <v>554</v>
      </c>
      <c r="B79" s="17" t="n">
        <v>1657</v>
      </c>
      <c r="C79" s="18">
        <f>(41.0/B79*100)</f>
        <v/>
      </c>
      <c r="D79" s="19" t="n">
        <v>1616</v>
      </c>
      <c r="E79" s="18" t="n">
        <v>470.3872421</v>
      </c>
      <c r="F79" s="20" t="n">
        <v>8.42060023</v>
      </c>
      <c r="G79" s="18" t="n">
        <v>460.51033981</v>
      </c>
      <c r="H79" s="20" t="n">
        <v>7.80987935</v>
      </c>
      <c r="I79" s="18" t="n">
        <v>447.07401621</v>
      </c>
      <c r="J79" s="20" t="n">
        <v>8.10992441</v>
      </c>
      <c r="K79" s="18" t="n">
        <v>416.47655242</v>
      </c>
      <c r="L79" s="20" t="n">
        <v>11.73669199</v>
      </c>
      <c r="M79" s="18" t="s">
        <v>481</v>
      </c>
      <c r="N79" s="20" t="s">
        <v>481</v>
      </c>
      <c r="O79" s="18" t="s">
        <v>481</v>
      </c>
      <c r="P79" s="20" t="s">
        <v>481</v>
      </c>
      <c r="Q79" s="18" t="s">
        <v>481</v>
      </c>
      <c r="R79" s="20" t="s">
        <v>481</v>
      </c>
      <c r="S79" s="18" t="s">
        <v>481</v>
      </c>
      <c r="T79" s="20" t="s">
        <v>481</v>
      </c>
      <c r="U79" s="18" t="n">
        <v>368.29204877</v>
      </c>
      <c r="V79" s="20" t="n">
        <v>18.50771673</v>
      </c>
    </row>
    <row r="80" spans="1:22">
      <c r="A80" s="15" t="s">
        <v>555</v>
      </c>
      <c r="B80" s="17" t="n">
        <v>7841</v>
      </c>
      <c r="C80" s="18">
        <f>(0.0/B80*100)</f>
        <v/>
      </c>
      <c r="D80" s="19" t="n">
        <v>7841</v>
      </c>
      <c r="E80" s="18" t="n">
        <v>455.26569442</v>
      </c>
      <c r="F80" s="20" t="n">
        <v>6.66270997</v>
      </c>
      <c r="G80" s="18" t="n">
        <v>447.8206714</v>
      </c>
      <c r="H80" s="20" t="n">
        <v>4.68387255</v>
      </c>
      <c r="I80" s="18" t="n">
        <v>459.80133818</v>
      </c>
      <c r="J80" s="20" t="n">
        <v>5.14046137</v>
      </c>
      <c r="K80" s="18" t="n">
        <v>471.30049089</v>
      </c>
      <c r="L80" s="20" t="n">
        <v>5.26457487</v>
      </c>
      <c r="M80" s="18" t="s">
        <v>481</v>
      </c>
      <c r="N80" s="20" t="s">
        <v>481</v>
      </c>
      <c r="O80" s="18" t="s">
        <v>481</v>
      </c>
      <c r="P80" s="20" t="s">
        <v>481</v>
      </c>
      <c r="Q80" s="18" t="s">
        <v>481</v>
      </c>
      <c r="R80" s="20" t="s">
        <v>481</v>
      </c>
      <c r="S80" s="18" t="s">
        <v>481</v>
      </c>
      <c r="T80" s="20" t="s">
        <v>481</v>
      </c>
      <c r="U80" s="18" t="n">
        <v>418.69149232</v>
      </c>
      <c r="V80" s="20" t="n">
        <v>38.50056807</v>
      </c>
    </row>
    <row r="81" spans="1:22">
      <c r="A81" s="23" t="s">
        <v>556</v>
      </c>
      <c r="B81" s="17" t="n">
        <v>8861</v>
      </c>
      <c r="C81" s="18">
        <f>(82.0/B81*100)</f>
        <v/>
      </c>
      <c r="D81" s="19" t="n">
        <v>8779</v>
      </c>
      <c r="E81" s="18" t="n">
        <v>476.83222391</v>
      </c>
      <c r="F81" s="20" t="n">
        <v>7.61832448</v>
      </c>
      <c r="G81" s="18" t="n">
        <v>453.08319311</v>
      </c>
      <c r="H81" s="20" t="n">
        <v>4.01811363</v>
      </c>
      <c r="I81" s="18" t="n">
        <v>447.71967341</v>
      </c>
      <c r="J81" s="20" t="n">
        <v>3.17009023</v>
      </c>
      <c r="K81" s="18" t="n">
        <v>445.94168257</v>
      </c>
      <c r="L81" s="20" t="n">
        <v>4.57970439</v>
      </c>
      <c r="M81" s="18" t="n">
        <v>398.96231336</v>
      </c>
      <c r="N81" s="20" t="n">
        <v>5.16401149</v>
      </c>
      <c r="O81" s="18" t="s">
        <v>481</v>
      </c>
      <c r="P81" s="20" t="s">
        <v>481</v>
      </c>
      <c r="Q81" s="18" t="s">
        <v>481</v>
      </c>
      <c r="R81" s="20" t="s">
        <v>481</v>
      </c>
      <c r="S81" s="18" t="s">
        <v>481</v>
      </c>
      <c r="T81" s="20" t="s">
        <v>481</v>
      </c>
      <c r="U81" s="18" t="n">
        <v>412.6898251</v>
      </c>
      <c r="V81" s="20" t="n">
        <v>16.01240761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815</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509.08125102</v>
      </c>
      <c r="F7" s="20" t="n">
        <v>2.97572321</v>
      </c>
      <c r="G7" s="18" t="n">
        <v>508.51125278</v>
      </c>
      <c r="H7" s="20" t="n">
        <v>2.14671163</v>
      </c>
      <c r="I7" s="18" t="n">
        <v>503.02542169</v>
      </c>
      <c r="J7" s="20" t="n">
        <v>2.71135224</v>
      </c>
      <c r="K7" s="18" t="n">
        <v>476.32123938</v>
      </c>
      <c r="L7" s="20" t="n">
        <v>6.00924373</v>
      </c>
      <c r="M7" s="18" t="n">
        <v>447.9744125</v>
      </c>
      <c r="N7" s="20" t="n">
        <v>3.96785557</v>
      </c>
      <c r="O7" s="18" t="s">
        <v>481</v>
      </c>
      <c r="P7" s="20" t="s">
        <v>481</v>
      </c>
      <c r="Q7" s="18" t="s">
        <v>481</v>
      </c>
      <c r="R7" s="20" t="s">
        <v>481</v>
      </c>
      <c r="S7" s="18" t="s">
        <v>481</v>
      </c>
      <c r="T7" s="20" t="s">
        <v>481</v>
      </c>
      <c r="U7" s="18" t="n">
        <v>466.89863574</v>
      </c>
      <c r="V7" s="20" t="n">
        <v>6.67486853</v>
      </c>
    </row>
    <row r="8" spans="1:22">
      <c r="A8" s="15" t="s">
        <v>483</v>
      </c>
      <c r="B8" s="17" t="n">
        <v>7007</v>
      </c>
      <c r="C8" s="18">
        <f>(104.0/B8*100)</f>
        <v/>
      </c>
      <c r="D8" s="19" t="n">
        <v>6903</v>
      </c>
      <c r="E8" s="18" t="n">
        <v>530.82230238</v>
      </c>
      <c r="F8" s="20" t="n">
        <v>2.9498139</v>
      </c>
      <c r="G8" s="18" t="n">
        <v>505.60619068</v>
      </c>
      <c r="H8" s="20" t="n">
        <v>4.51569187</v>
      </c>
      <c r="I8" s="18" t="n">
        <v>499.74596139</v>
      </c>
      <c r="J8" s="20" t="n">
        <v>5.77757018</v>
      </c>
      <c r="K8" s="18" t="n">
        <v>482.71416884</v>
      </c>
      <c r="L8" s="20" t="n">
        <v>6.09624453</v>
      </c>
      <c r="M8" s="18" t="n">
        <v>436.4198708</v>
      </c>
      <c r="N8" s="20" t="n">
        <v>3.89765197</v>
      </c>
      <c r="O8" s="18" t="s">
        <v>481</v>
      </c>
      <c r="P8" s="20" t="s">
        <v>481</v>
      </c>
      <c r="Q8" s="18" t="n">
        <v>301.63126691</v>
      </c>
      <c r="R8" s="20" t="n">
        <v>25.14921031</v>
      </c>
      <c r="S8" s="18" t="s">
        <v>481</v>
      </c>
      <c r="T8" s="20" t="s">
        <v>481</v>
      </c>
      <c r="U8" s="18" t="n">
        <v>437.8267324</v>
      </c>
      <c r="V8" s="20" t="n">
        <v>7.94105578</v>
      </c>
    </row>
    <row r="9" spans="1:22">
      <c r="A9" s="15" t="s">
        <v>484</v>
      </c>
      <c r="B9" s="17" t="n">
        <v>9651</v>
      </c>
      <c r="C9" s="18">
        <f>(565.0/B9*100)</f>
        <v/>
      </c>
      <c r="D9" s="19" t="n">
        <v>9086</v>
      </c>
      <c r="E9" s="18" t="n">
        <v>539.86811211</v>
      </c>
      <c r="F9" s="20" t="n">
        <v>2.56218187</v>
      </c>
      <c r="G9" s="18" t="n">
        <v>528.81108583</v>
      </c>
      <c r="H9" s="20" t="n">
        <v>2.88571991</v>
      </c>
      <c r="I9" s="18" t="n">
        <v>512.5757714</v>
      </c>
      <c r="J9" s="20" t="n">
        <v>3.72115858</v>
      </c>
      <c r="K9" s="18" t="n">
        <v>472.79356957</v>
      </c>
      <c r="L9" s="20" t="n">
        <v>6.26869621</v>
      </c>
      <c r="M9" s="18" t="n">
        <v>416.22075865</v>
      </c>
      <c r="N9" s="20" t="n">
        <v>6.04975957</v>
      </c>
      <c r="O9" s="18" t="s">
        <v>481</v>
      </c>
      <c r="P9" s="20" t="s">
        <v>481</v>
      </c>
      <c r="Q9" s="18" t="n">
        <v>357.98454354</v>
      </c>
      <c r="R9" s="20" t="n">
        <v>11.51846445</v>
      </c>
      <c r="S9" s="18" t="s">
        <v>481</v>
      </c>
      <c r="T9" s="20" t="s">
        <v>481</v>
      </c>
      <c r="U9" s="18" t="n">
        <v>436.58860549</v>
      </c>
      <c r="V9" s="20" t="n">
        <v>4.63813037</v>
      </c>
    </row>
    <row r="10" spans="1:22">
      <c r="A10" s="15" t="s">
        <v>485</v>
      </c>
      <c r="B10" s="17" t="n">
        <v>20058</v>
      </c>
      <c r="C10" s="18">
        <f>(553.0/B10*100)</f>
        <v/>
      </c>
      <c r="D10" s="19" t="n">
        <v>19505</v>
      </c>
      <c r="E10" s="18" t="n">
        <v>534.922876</v>
      </c>
      <c r="F10" s="20" t="n">
        <v>2.79646725</v>
      </c>
      <c r="G10" s="18" t="n">
        <v>523.9632913200001</v>
      </c>
      <c r="H10" s="20" t="n">
        <v>2.60848019</v>
      </c>
      <c r="I10" s="18" t="n">
        <v>516.7634703700001</v>
      </c>
      <c r="J10" s="20" t="n">
        <v>3.1100111</v>
      </c>
      <c r="K10" s="18" t="n">
        <v>502.19313246</v>
      </c>
      <c r="L10" s="20" t="n">
        <v>4.69155755</v>
      </c>
      <c r="M10" s="18" t="n">
        <v>457.66484393</v>
      </c>
      <c r="N10" s="20" t="n">
        <v>6.03159435</v>
      </c>
      <c r="O10" s="18" t="s">
        <v>481</v>
      </c>
      <c r="P10" s="20" t="s">
        <v>481</v>
      </c>
      <c r="Q10" s="18" t="s">
        <v>481</v>
      </c>
      <c r="R10" s="20" t="s">
        <v>481</v>
      </c>
      <c r="S10" s="18" t="s">
        <v>481</v>
      </c>
      <c r="T10" s="20" t="s">
        <v>481</v>
      </c>
      <c r="U10" s="18" t="n">
        <v>458.51450352</v>
      </c>
      <c r="V10" s="20" t="n">
        <v>8.07887058</v>
      </c>
    </row>
    <row r="11" spans="1:22">
      <c r="A11" s="15" t="s">
        <v>486</v>
      </c>
      <c r="B11" s="17" t="n">
        <v>7053</v>
      </c>
      <c r="C11" s="18">
        <f>(139.0/B11*100)</f>
        <v/>
      </c>
      <c r="D11" s="19" t="n">
        <v>6914</v>
      </c>
      <c r="E11" s="18" t="n">
        <v>448.67961866</v>
      </c>
      <c r="F11" s="20" t="n">
        <v>3.88446788</v>
      </c>
      <c r="G11" s="18" t="n">
        <v>427.51612981</v>
      </c>
      <c r="H11" s="20" t="n">
        <v>3.8464647</v>
      </c>
      <c r="I11" s="18" t="n">
        <v>423.06463378</v>
      </c>
      <c r="J11" s="20" t="n">
        <v>3.18693737</v>
      </c>
      <c r="K11" s="18" t="n">
        <v>418.64244975</v>
      </c>
      <c r="L11" s="20" t="n">
        <v>4.24823306</v>
      </c>
      <c r="M11" s="18" t="n">
        <v>381.61604453</v>
      </c>
      <c r="N11" s="20" t="n">
        <v>5.27695564</v>
      </c>
      <c r="O11" s="18" t="s">
        <v>481</v>
      </c>
      <c r="P11" s="20" t="s">
        <v>481</v>
      </c>
      <c r="Q11" s="18" t="s">
        <v>481</v>
      </c>
      <c r="R11" s="20" t="s">
        <v>481</v>
      </c>
      <c r="S11" s="18" t="s">
        <v>481</v>
      </c>
      <c r="T11" s="20" t="s">
        <v>481</v>
      </c>
      <c r="U11" s="18" t="n">
        <v>383.70693501</v>
      </c>
      <c r="V11" s="20" t="n">
        <v>7.06546791</v>
      </c>
    </row>
    <row r="12" spans="1:22">
      <c r="A12" s="15" t="s">
        <v>487</v>
      </c>
      <c r="B12" s="17" t="n">
        <v>6894</v>
      </c>
      <c r="C12" s="18">
        <f>(59.0/B12*100)</f>
        <v/>
      </c>
      <c r="D12" s="19" t="n">
        <v>6835</v>
      </c>
      <c r="E12" s="18" t="n">
        <v>513.8416591</v>
      </c>
      <c r="F12" s="20" t="n">
        <v>2.8061299</v>
      </c>
      <c r="G12" s="18" t="n">
        <v>498.89151711</v>
      </c>
      <c r="H12" s="20" t="n">
        <v>2.70617549</v>
      </c>
      <c r="I12" s="18" t="n">
        <v>497.15086649</v>
      </c>
      <c r="J12" s="20" t="n">
        <v>4.05771499</v>
      </c>
      <c r="K12" s="18" t="n">
        <v>478.75012724</v>
      </c>
      <c r="L12" s="20" t="n">
        <v>6.09240855</v>
      </c>
      <c r="M12" s="18" t="n">
        <v>424.64340274</v>
      </c>
      <c r="N12" s="20" t="n">
        <v>6.97346529</v>
      </c>
      <c r="O12" s="18" t="s">
        <v>481</v>
      </c>
      <c r="P12" s="20" t="s">
        <v>481</v>
      </c>
      <c r="Q12" s="18" t="n">
        <v>340.98506961</v>
      </c>
      <c r="R12" s="20" t="n">
        <v>12.52444664</v>
      </c>
      <c r="S12" s="18" t="s">
        <v>481</v>
      </c>
      <c r="T12" s="20" t="s">
        <v>481</v>
      </c>
      <c r="U12" s="18" t="n">
        <v>424.46035281</v>
      </c>
      <c r="V12" s="20" t="n">
        <v>8.24474844</v>
      </c>
    </row>
    <row r="13" spans="1:22">
      <c r="A13" s="15" t="s">
        <v>488</v>
      </c>
      <c r="B13" s="17" t="n">
        <v>7161</v>
      </c>
      <c r="C13" s="18">
        <f>(174.0/B13*100)</f>
        <v/>
      </c>
      <c r="D13" s="19" t="n">
        <v>6987</v>
      </c>
      <c r="E13" s="18" t="n">
        <v>525.0401474499999</v>
      </c>
      <c r="F13" s="20" t="n">
        <v>2.73165477</v>
      </c>
      <c r="G13" s="18" t="n">
        <v>517.64829697</v>
      </c>
      <c r="H13" s="20" t="n">
        <v>2.53744164</v>
      </c>
      <c r="I13" s="18" t="n">
        <v>506.25720972</v>
      </c>
      <c r="J13" s="20" t="n">
        <v>4.18004412</v>
      </c>
      <c r="K13" s="18" t="n">
        <v>488.6508894</v>
      </c>
      <c r="L13" s="20" t="n">
        <v>8.826334259999999</v>
      </c>
      <c r="M13" s="18" t="n">
        <v>455.80166196</v>
      </c>
      <c r="N13" s="20" t="n">
        <v>7.99019283</v>
      </c>
      <c r="O13" s="18" t="s">
        <v>481</v>
      </c>
      <c r="P13" s="20" t="s">
        <v>481</v>
      </c>
      <c r="Q13" s="18" t="n">
        <v>447.51533769</v>
      </c>
      <c r="R13" s="20" t="n">
        <v>5.97365007</v>
      </c>
      <c r="S13" s="18" t="s">
        <v>481</v>
      </c>
      <c r="T13" s="20" t="s">
        <v>481</v>
      </c>
      <c r="U13" s="18" t="n">
        <v>440.86592169</v>
      </c>
      <c r="V13" s="20" t="n">
        <v>9.07460824</v>
      </c>
    </row>
    <row r="14" spans="1:22">
      <c r="A14" s="15" t="s">
        <v>489</v>
      </c>
      <c r="B14" s="17" t="n">
        <v>5587</v>
      </c>
      <c r="C14" s="18">
        <f>(81.0/B14*100)</f>
        <v/>
      </c>
      <c r="D14" s="19" t="n">
        <v>5506</v>
      </c>
      <c r="E14" s="18" t="n">
        <v>536.45286007</v>
      </c>
      <c r="F14" s="20" t="n">
        <v>2.51234402</v>
      </c>
      <c r="G14" s="18" t="n">
        <v>519.82237709</v>
      </c>
      <c r="H14" s="20" t="n">
        <v>2.54592103</v>
      </c>
      <c r="I14" s="18" t="n">
        <v>510.67055543</v>
      </c>
      <c r="J14" s="20" t="n">
        <v>3.74200304</v>
      </c>
      <c r="K14" s="18" t="n">
        <v>512.84492324</v>
      </c>
      <c r="L14" s="20" t="n">
        <v>6.99911339</v>
      </c>
      <c r="M14" s="18" t="n">
        <v>457.2678843</v>
      </c>
      <c r="N14" s="20" t="n">
        <v>9.76355004</v>
      </c>
      <c r="O14" s="18" t="s">
        <v>481</v>
      </c>
      <c r="P14" s="20" t="s">
        <v>481</v>
      </c>
      <c r="Q14" s="18" t="s">
        <v>481</v>
      </c>
      <c r="R14" s="20" t="s">
        <v>481</v>
      </c>
      <c r="S14" s="18" t="s">
        <v>481</v>
      </c>
      <c r="T14" s="20" t="s">
        <v>481</v>
      </c>
      <c r="U14" s="18" t="n">
        <v>441.19480982</v>
      </c>
      <c r="V14" s="20" t="n">
        <v>12.18330266</v>
      </c>
    </row>
    <row r="15" spans="1:22">
      <c r="A15" s="15" t="s">
        <v>490</v>
      </c>
      <c r="B15" s="17" t="n">
        <v>5882</v>
      </c>
      <c r="C15" s="18">
        <f>(87.0/B15*100)</f>
        <v/>
      </c>
      <c r="D15" s="19" t="n">
        <v>5795</v>
      </c>
      <c r="E15" s="18" t="n">
        <v>527.06480067</v>
      </c>
      <c r="F15" s="20" t="n">
        <v>2.90234304</v>
      </c>
      <c r="G15" s="18" t="n">
        <v>515.07352225</v>
      </c>
      <c r="H15" s="20" t="n">
        <v>2.48150472</v>
      </c>
      <c r="I15" s="18" t="n">
        <v>504.2230828</v>
      </c>
      <c r="J15" s="20" t="n">
        <v>4.21046885</v>
      </c>
      <c r="K15" s="18" t="n">
        <v>488.55805391</v>
      </c>
      <c r="L15" s="20" t="n">
        <v>7.21259186</v>
      </c>
      <c r="M15" s="18" t="n">
        <v>424.25667471</v>
      </c>
      <c r="N15" s="20" t="n">
        <v>10.82348656</v>
      </c>
      <c r="O15" s="18" t="s">
        <v>481</v>
      </c>
      <c r="P15" s="20" t="s">
        <v>481</v>
      </c>
      <c r="Q15" s="18" t="n">
        <v>368.85220715</v>
      </c>
      <c r="R15" s="20" t="n">
        <v>14.5875493</v>
      </c>
      <c r="S15" s="18" t="s">
        <v>481</v>
      </c>
      <c r="T15" s="20" t="s">
        <v>481</v>
      </c>
      <c r="U15" s="18" t="n">
        <v>474.05352016</v>
      </c>
      <c r="V15" s="20" t="n">
        <v>7.19274414</v>
      </c>
    </row>
    <row r="16" spans="1:22">
      <c r="A16" s="15" t="s">
        <v>491</v>
      </c>
      <c r="B16" s="17" t="n">
        <v>6108</v>
      </c>
      <c r="C16" s="18">
        <f>(136.0/B16*100)</f>
        <v/>
      </c>
      <c r="D16" s="19" t="n">
        <v>5972</v>
      </c>
      <c r="E16" s="18" t="n">
        <v>515.0617159</v>
      </c>
      <c r="F16" s="20" t="n">
        <v>2.57017743</v>
      </c>
      <c r="G16" s="18" t="n">
        <v>510.00876856</v>
      </c>
      <c r="H16" s="20" t="n">
        <v>3.04114672</v>
      </c>
      <c r="I16" s="18" t="n">
        <v>499.72662584</v>
      </c>
      <c r="J16" s="20" t="n">
        <v>3.72195557</v>
      </c>
      <c r="K16" s="18" t="n">
        <v>479.25444788</v>
      </c>
      <c r="L16" s="20" t="n">
        <v>6.08385207</v>
      </c>
      <c r="M16" s="18" t="n">
        <v>392.25010125</v>
      </c>
      <c r="N16" s="20" t="n">
        <v>6.28627534</v>
      </c>
      <c r="O16" s="18" t="s">
        <v>481</v>
      </c>
      <c r="P16" s="20" t="s">
        <v>481</v>
      </c>
      <c r="Q16" s="18" t="s">
        <v>481</v>
      </c>
      <c r="R16" s="20" t="s">
        <v>481</v>
      </c>
      <c r="S16" s="18" t="s">
        <v>481</v>
      </c>
      <c r="T16" s="20" t="s">
        <v>481</v>
      </c>
      <c r="U16" s="18" t="n">
        <v>422.38629604</v>
      </c>
      <c r="V16" s="20" t="n">
        <v>7.88720911</v>
      </c>
    </row>
    <row r="17" spans="1:22">
      <c r="A17" s="15" t="s">
        <v>492</v>
      </c>
      <c r="B17" s="17" t="n">
        <v>6504</v>
      </c>
      <c r="C17" s="18">
        <f>(1665.0/B17*100)</f>
        <v/>
      </c>
      <c r="D17" s="19" t="n">
        <v>4839</v>
      </c>
      <c r="E17" s="18" t="n">
        <v>533.54976608</v>
      </c>
      <c r="F17" s="20" t="n">
        <v>2.97178918</v>
      </c>
      <c r="G17" s="18" t="n">
        <v>518.71110047</v>
      </c>
      <c r="H17" s="20" t="n">
        <v>3.69866411</v>
      </c>
      <c r="I17" s="18" t="n">
        <v>496.34352791</v>
      </c>
      <c r="J17" s="20" t="n">
        <v>5.90207716</v>
      </c>
      <c r="K17" s="18" t="n">
        <v>491.83072053</v>
      </c>
      <c r="L17" s="20" t="n">
        <v>9.00177933</v>
      </c>
      <c r="M17" s="18" t="n">
        <v>437.56462066</v>
      </c>
      <c r="N17" s="20" t="n">
        <v>9.030836430000001</v>
      </c>
      <c r="O17" s="18" t="s">
        <v>481</v>
      </c>
      <c r="P17" s="20" t="s">
        <v>481</v>
      </c>
      <c r="Q17" s="18" t="n">
        <v>362.96139732</v>
      </c>
      <c r="R17" s="20" t="n">
        <v>12.64520278</v>
      </c>
      <c r="S17" s="18" t="s">
        <v>481</v>
      </c>
      <c r="T17" s="20" t="s">
        <v>481</v>
      </c>
      <c r="U17" s="18" t="n">
        <v>469.13634918</v>
      </c>
      <c r="V17" s="20" t="n">
        <v>5.74009664</v>
      </c>
    </row>
    <row r="18" spans="1:22">
      <c r="A18" s="15" t="s">
        <v>493</v>
      </c>
      <c r="B18" s="17" t="n">
        <v>5532</v>
      </c>
      <c r="C18" s="18">
        <f>(31.0/B18*100)</f>
        <v/>
      </c>
      <c r="D18" s="19" t="n">
        <v>5501</v>
      </c>
      <c r="E18" s="18" t="n">
        <v>472.94788282</v>
      </c>
      <c r="F18" s="20" t="n">
        <v>3.78454829</v>
      </c>
      <c r="G18" s="18" t="n">
        <v>453.34789195</v>
      </c>
      <c r="H18" s="20" t="n">
        <v>4.46137352</v>
      </c>
      <c r="I18" s="18" t="n">
        <v>453.24724199</v>
      </c>
      <c r="J18" s="20" t="n">
        <v>4.21648958</v>
      </c>
      <c r="K18" s="18" t="n">
        <v>447.64440997</v>
      </c>
      <c r="L18" s="20" t="n">
        <v>6.58848246</v>
      </c>
      <c r="M18" s="18" t="n">
        <v>391.0034032</v>
      </c>
      <c r="N18" s="20" t="n">
        <v>9.97945679</v>
      </c>
      <c r="O18" s="18" t="s">
        <v>481</v>
      </c>
      <c r="P18" s="20" t="s">
        <v>481</v>
      </c>
      <c r="Q18" s="18" t="s">
        <v>481</v>
      </c>
      <c r="R18" s="20" t="s">
        <v>481</v>
      </c>
      <c r="S18" s="18" t="s">
        <v>481</v>
      </c>
      <c r="T18" s="20" t="s">
        <v>481</v>
      </c>
      <c r="U18" s="18" t="n">
        <v>392.63542853</v>
      </c>
      <c r="V18" s="20" t="n">
        <v>10.60431062</v>
      </c>
    </row>
    <row r="19" spans="1:22">
      <c r="A19" s="15" t="s">
        <v>494</v>
      </c>
      <c r="B19" s="17" t="n">
        <v>5658</v>
      </c>
      <c r="C19" s="18">
        <f>(262.0/B19*100)</f>
        <v/>
      </c>
      <c r="D19" s="19" t="n">
        <v>5396</v>
      </c>
      <c r="E19" s="18" t="n">
        <v>511.08584971</v>
      </c>
      <c r="F19" s="20" t="n">
        <v>3.90946082</v>
      </c>
      <c r="G19" s="18" t="n">
        <v>473.74416186</v>
      </c>
      <c r="H19" s="20" t="n">
        <v>3.90112576</v>
      </c>
      <c r="I19" s="18" t="n">
        <v>473.42527503</v>
      </c>
      <c r="J19" s="20" t="n">
        <v>3.84773155</v>
      </c>
      <c r="K19" s="18" t="n">
        <v>444.84404067</v>
      </c>
      <c r="L19" s="20" t="n">
        <v>6.84773839</v>
      </c>
      <c r="M19" s="18" t="n">
        <v>469.44549655</v>
      </c>
      <c r="N19" s="20" t="n">
        <v>7.71795137</v>
      </c>
      <c r="O19" s="18" t="s">
        <v>481</v>
      </c>
      <c r="P19" s="20" t="s">
        <v>481</v>
      </c>
      <c r="Q19" s="18" t="s">
        <v>481</v>
      </c>
      <c r="R19" s="20" t="s">
        <v>481</v>
      </c>
      <c r="S19" s="18" t="s">
        <v>481</v>
      </c>
      <c r="T19" s="20" t="s">
        <v>481</v>
      </c>
      <c r="U19" s="18" t="n">
        <v>419.33830996</v>
      </c>
      <c r="V19" s="20" t="n">
        <v>8.374487540000001</v>
      </c>
    </row>
    <row r="20" spans="1:22">
      <c r="A20" s="15" t="s">
        <v>495</v>
      </c>
      <c r="B20" s="17" t="n">
        <v>3371</v>
      </c>
      <c r="C20" s="18">
        <f>(75.0/B20*100)</f>
        <v/>
      </c>
      <c r="D20" s="19" t="n">
        <v>3296</v>
      </c>
      <c r="E20" s="18" t="n">
        <v>510.39708296</v>
      </c>
      <c r="F20" s="20" t="n">
        <v>2.88743696</v>
      </c>
      <c r="G20" s="18" t="n">
        <v>484.6437676</v>
      </c>
      <c r="H20" s="20" t="n">
        <v>3.71177897</v>
      </c>
      <c r="I20" s="18" t="n">
        <v>466.72847549</v>
      </c>
      <c r="J20" s="20" t="n">
        <v>4.70112252</v>
      </c>
      <c r="K20" s="18" t="n">
        <v>466.02355487</v>
      </c>
      <c r="L20" s="20" t="n">
        <v>10.14389146</v>
      </c>
      <c r="M20" s="18" t="n">
        <v>438.43210807</v>
      </c>
      <c r="N20" s="20" t="n">
        <v>7.17346823</v>
      </c>
      <c r="O20" s="18" t="s">
        <v>481</v>
      </c>
      <c r="P20" s="20" t="s">
        <v>481</v>
      </c>
      <c r="Q20" s="18" t="s">
        <v>481</v>
      </c>
      <c r="R20" s="20" t="s">
        <v>481</v>
      </c>
      <c r="S20" s="18" t="s">
        <v>481</v>
      </c>
      <c r="T20" s="20" t="s">
        <v>481</v>
      </c>
      <c r="U20" s="18" t="n">
        <v>440.51843675</v>
      </c>
      <c r="V20" s="20" t="n">
        <v>13.43907374</v>
      </c>
    </row>
    <row r="21" spans="1:22">
      <c r="A21" s="15" t="s">
        <v>496</v>
      </c>
      <c r="B21" s="17" t="n">
        <v>5741</v>
      </c>
      <c r="C21" s="18">
        <f>(53.0/B21*100)</f>
        <v/>
      </c>
      <c r="D21" s="19" t="n">
        <v>5688</v>
      </c>
      <c r="E21" s="18" t="n">
        <v>519.7314004900001</v>
      </c>
      <c r="F21" s="20" t="n">
        <v>2.37939127</v>
      </c>
      <c r="G21" s="18" t="n">
        <v>510.37535919</v>
      </c>
      <c r="H21" s="20" t="n">
        <v>2.34430443</v>
      </c>
      <c r="I21" s="18" t="n">
        <v>502.88960729</v>
      </c>
      <c r="J21" s="20" t="n">
        <v>3.52108807</v>
      </c>
      <c r="K21" s="18" t="n">
        <v>482.11717561</v>
      </c>
      <c r="L21" s="20" t="n">
        <v>5.43964557</v>
      </c>
      <c r="M21" s="18" t="n">
        <v>453.31234764</v>
      </c>
      <c r="N21" s="20" t="n">
        <v>6.2921512</v>
      </c>
      <c r="O21" s="18" t="s">
        <v>481</v>
      </c>
      <c r="P21" s="20" t="s">
        <v>481</v>
      </c>
      <c r="Q21" s="18" t="s">
        <v>481</v>
      </c>
      <c r="R21" s="20" t="s">
        <v>481</v>
      </c>
      <c r="S21" s="18" t="s">
        <v>481</v>
      </c>
      <c r="T21" s="20" t="s">
        <v>481</v>
      </c>
      <c r="U21" s="18" t="n">
        <v>443.89397508</v>
      </c>
      <c r="V21" s="20" t="n">
        <v>12.65706668</v>
      </c>
    </row>
    <row r="22" spans="1:22">
      <c r="A22" s="15" t="s">
        <v>497</v>
      </c>
      <c r="B22" s="17" t="n">
        <v>6598</v>
      </c>
      <c r="C22" s="18">
        <f>(36.0/B22*100)</f>
        <v/>
      </c>
      <c r="D22" s="19" t="n">
        <v>6562</v>
      </c>
      <c r="E22" s="18" t="n">
        <v>507.92013915</v>
      </c>
      <c r="F22" s="20" t="n">
        <v>4.71806701</v>
      </c>
      <c r="G22" s="18" t="n">
        <v>478.22171919</v>
      </c>
      <c r="H22" s="20" t="n">
        <v>4.01006668</v>
      </c>
      <c r="I22" s="18" t="n">
        <v>456.20369579</v>
      </c>
      <c r="J22" s="20" t="n">
        <v>5.62048015</v>
      </c>
      <c r="K22" s="18" t="n">
        <v>452.58512551</v>
      </c>
      <c r="L22" s="20" t="n">
        <v>5.85952599</v>
      </c>
      <c r="M22" s="18" t="n">
        <v>421.41018908</v>
      </c>
      <c r="N22" s="20" t="n">
        <v>15.0936442</v>
      </c>
      <c r="O22" s="18" t="s">
        <v>481</v>
      </c>
      <c r="P22" s="20" t="s">
        <v>481</v>
      </c>
      <c r="Q22" s="18" t="n">
        <v>465.3184081</v>
      </c>
      <c r="R22" s="20" t="n">
        <v>9.52311205</v>
      </c>
      <c r="S22" s="18" t="s">
        <v>481</v>
      </c>
      <c r="T22" s="20" t="s">
        <v>481</v>
      </c>
      <c r="U22" s="18" t="n">
        <v>383.47929891</v>
      </c>
      <c r="V22" s="20" t="n">
        <v>9.376649649999999</v>
      </c>
    </row>
    <row r="23" spans="1:22">
      <c r="A23" s="15" t="s">
        <v>498</v>
      </c>
      <c r="B23" s="17" t="n">
        <v>11583</v>
      </c>
      <c r="C23" s="18">
        <f>(251.0/B23*100)</f>
        <v/>
      </c>
      <c r="D23" s="19" t="n">
        <v>11332</v>
      </c>
      <c r="E23" s="18" t="n">
        <v>514.82459051</v>
      </c>
      <c r="F23" s="20" t="n">
        <v>3.95764559</v>
      </c>
      <c r="G23" s="18" t="n">
        <v>495.83978581</v>
      </c>
      <c r="H23" s="20" t="n">
        <v>3.32747932</v>
      </c>
      <c r="I23" s="18" t="n">
        <v>487.33300857</v>
      </c>
      <c r="J23" s="20" t="n">
        <v>4.17217103</v>
      </c>
      <c r="K23" s="18" t="n">
        <v>453.40406059</v>
      </c>
      <c r="L23" s="20" t="n">
        <v>5.49841955</v>
      </c>
      <c r="M23" s="18" t="n">
        <v>456.42298295</v>
      </c>
      <c r="N23" s="20" t="n">
        <v>6.22776086</v>
      </c>
      <c r="O23" s="18" t="s">
        <v>481</v>
      </c>
      <c r="P23" s="20" t="s">
        <v>481</v>
      </c>
      <c r="Q23" s="18" t="s">
        <v>481</v>
      </c>
      <c r="R23" s="20" t="s">
        <v>481</v>
      </c>
      <c r="S23" s="18" t="s">
        <v>481</v>
      </c>
      <c r="T23" s="20" t="s">
        <v>481</v>
      </c>
      <c r="U23" s="18" t="n">
        <v>441.82358962</v>
      </c>
      <c r="V23" s="20" t="n">
        <v>8.362779529999999</v>
      </c>
    </row>
    <row r="24" spans="1:22">
      <c r="A24" s="15" t="s">
        <v>499</v>
      </c>
      <c r="B24" s="17" t="n">
        <v>6647</v>
      </c>
      <c r="C24" s="18">
        <f>(8.0/B24*100)</f>
        <v/>
      </c>
      <c r="D24" s="19" t="n">
        <v>6639</v>
      </c>
      <c r="E24" s="18" t="n">
        <v>536.91575385</v>
      </c>
      <c r="F24" s="20" t="n">
        <v>3.68655153</v>
      </c>
      <c r="G24" s="18" t="n">
        <v>535.82196028</v>
      </c>
      <c r="H24" s="20" t="n">
        <v>3.22449645</v>
      </c>
      <c r="I24" s="18" t="n">
        <v>538.26915995</v>
      </c>
      <c r="J24" s="20" t="n">
        <v>3.89554802</v>
      </c>
      <c r="K24" s="18" t="n">
        <v>520.60741126</v>
      </c>
      <c r="L24" s="20" t="n">
        <v>5.7453778</v>
      </c>
      <c r="M24" s="18" t="n">
        <v>484.53808905</v>
      </c>
      <c r="N24" s="20" t="n">
        <v>15.38063095</v>
      </c>
      <c r="O24" s="18" t="s">
        <v>481</v>
      </c>
      <c r="P24" s="20" t="s">
        <v>481</v>
      </c>
      <c r="Q24" s="18" t="s">
        <v>481</v>
      </c>
      <c r="R24" s="20" t="s">
        <v>481</v>
      </c>
      <c r="S24" s="18" t="s">
        <v>481</v>
      </c>
      <c r="T24" s="20" t="s">
        <v>481</v>
      </c>
      <c r="U24" s="18" t="n">
        <v>454.15941542</v>
      </c>
      <c r="V24" s="20" t="n">
        <v>12.20725775</v>
      </c>
    </row>
    <row r="25" spans="1:22">
      <c r="A25" s="15" t="s">
        <v>500</v>
      </c>
      <c r="B25" s="17" t="n">
        <v>5581</v>
      </c>
      <c r="C25" s="18">
        <f>(25.0/B25*100)</f>
        <v/>
      </c>
      <c r="D25" s="19" t="n">
        <v>5556</v>
      </c>
      <c r="E25" s="18" t="n">
        <v>540.71224739</v>
      </c>
      <c r="F25" s="20" t="n">
        <v>3.88763025</v>
      </c>
      <c r="G25" s="18" t="n">
        <v>526.89255011</v>
      </c>
      <c r="H25" s="20" t="n">
        <v>4.14469841</v>
      </c>
      <c r="I25" s="18" t="n">
        <v>524.71238165</v>
      </c>
      <c r="J25" s="20" t="n">
        <v>5.00134323</v>
      </c>
      <c r="K25" s="18" t="n">
        <v>527.20098956</v>
      </c>
      <c r="L25" s="20" t="n">
        <v>7.25078191</v>
      </c>
      <c r="M25" s="18" t="n">
        <v>433.74903496</v>
      </c>
      <c r="N25" s="20" t="n">
        <v>6.33413158</v>
      </c>
      <c r="O25" s="18" t="s">
        <v>481</v>
      </c>
      <c r="P25" s="20" t="s">
        <v>481</v>
      </c>
      <c r="Q25" s="18" t="s">
        <v>481</v>
      </c>
      <c r="R25" s="20" t="s">
        <v>481</v>
      </c>
      <c r="S25" s="18" t="s">
        <v>481</v>
      </c>
      <c r="T25" s="20" t="s">
        <v>481</v>
      </c>
      <c r="U25" s="18" t="n">
        <v>545.85776478</v>
      </c>
      <c r="V25" s="20" t="n">
        <v>20.5661679</v>
      </c>
    </row>
    <row r="26" spans="1:22">
      <c r="A26" s="15" t="s">
        <v>501</v>
      </c>
      <c r="B26" s="17" t="n">
        <v>4869</v>
      </c>
      <c r="C26" s="18">
        <f>(62.0/B26*100)</f>
        <v/>
      </c>
      <c r="D26" s="19" t="n">
        <v>4807</v>
      </c>
      <c r="E26" s="18" t="n">
        <v>496.26833205</v>
      </c>
      <c r="F26" s="20" t="n">
        <v>3.12421241</v>
      </c>
      <c r="G26" s="18" t="n">
        <v>482.91231547</v>
      </c>
      <c r="H26" s="20" t="n">
        <v>2.52973768</v>
      </c>
      <c r="I26" s="18" t="n">
        <v>481.00323587</v>
      </c>
      <c r="J26" s="20" t="n">
        <v>3.08985036</v>
      </c>
      <c r="K26" s="18" t="n">
        <v>479.29270108</v>
      </c>
      <c r="L26" s="20" t="n">
        <v>5.19049139</v>
      </c>
      <c r="M26" s="18" t="n">
        <v>454.2412473</v>
      </c>
      <c r="N26" s="20" t="n">
        <v>7.54007811</v>
      </c>
      <c r="O26" s="18" t="s">
        <v>481</v>
      </c>
      <c r="P26" s="20" t="s">
        <v>481</v>
      </c>
      <c r="Q26" s="18" t="s">
        <v>481</v>
      </c>
      <c r="R26" s="20" t="s">
        <v>481</v>
      </c>
      <c r="S26" s="18" t="s">
        <v>481</v>
      </c>
      <c r="T26" s="20" t="s">
        <v>481</v>
      </c>
      <c r="U26" s="18" t="n">
        <v>427.29939037</v>
      </c>
      <c r="V26" s="20" t="n">
        <v>11.20709072</v>
      </c>
    </row>
    <row r="27" spans="1:22">
      <c r="A27" s="15" t="s">
        <v>502</v>
      </c>
      <c r="B27" s="17" t="n">
        <v>5299</v>
      </c>
      <c r="C27" s="18">
        <f>(87.0/B27*100)</f>
        <v/>
      </c>
      <c r="D27" s="19" t="n">
        <v>5212</v>
      </c>
      <c r="E27" s="18" t="n">
        <v>514.45934576</v>
      </c>
      <c r="F27" s="20" t="n">
        <v>2.11543101</v>
      </c>
      <c r="G27" s="18" t="n">
        <v>499.81943946</v>
      </c>
      <c r="H27" s="20" t="n">
        <v>2.96499432</v>
      </c>
      <c r="I27" s="18" t="n">
        <v>476.41343481</v>
      </c>
      <c r="J27" s="20" t="n">
        <v>3.92978563</v>
      </c>
      <c r="K27" s="18" t="n">
        <v>449.25335569</v>
      </c>
      <c r="L27" s="20" t="n">
        <v>5.06468003</v>
      </c>
      <c r="M27" s="18" t="n">
        <v>423.78790135</v>
      </c>
      <c r="N27" s="20" t="n">
        <v>3.98999594</v>
      </c>
      <c r="O27" s="18" t="s">
        <v>481</v>
      </c>
      <c r="P27" s="20" t="s">
        <v>481</v>
      </c>
      <c r="Q27" s="18" t="s">
        <v>481</v>
      </c>
      <c r="R27" s="20" t="s">
        <v>481</v>
      </c>
      <c r="S27" s="18" t="s">
        <v>481</v>
      </c>
      <c r="T27" s="20" t="s">
        <v>481</v>
      </c>
      <c r="U27" s="18" t="n">
        <v>423.8355539</v>
      </c>
      <c r="V27" s="20" t="n">
        <v>6.6978513</v>
      </c>
    </row>
    <row r="28" spans="1:22">
      <c r="A28" s="15" t="s">
        <v>503</v>
      </c>
      <c r="B28" s="17" t="n">
        <v>7568</v>
      </c>
      <c r="C28" s="18">
        <f>(288.0/B28*100)</f>
        <v/>
      </c>
      <c r="D28" s="19" t="n">
        <v>7280</v>
      </c>
      <c r="E28" s="18" t="n">
        <v>428.23749785</v>
      </c>
      <c r="F28" s="20" t="n">
        <v>3.67173618</v>
      </c>
      <c r="G28" s="18" t="n">
        <v>409.12447068</v>
      </c>
      <c r="H28" s="20" t="n">
        <v>3.41769566</v>
      </c>
      <c r="I28" s="18" t="n">
        <v>410.94202171</v>
      </c>
      <c r="J28" s="20" t="n">
        <v>2.95575578</v>
      </c>
      <c r="K28" s="18" t="n">
        <v>402.41916061</v>
      </c>
      <c r="L28" s="20" t="n">
        <v>4.07503942</v>
      </c>
      <c r="M28" s="18" t="n">
        <v>404.13273028</v>
      </c>
      <c r="N28" s="20" t="n">
        <v>12.41326105</v>
      </c>
      <c r="O28" s="18" t="s">
        <v>481</v>
      </c>
      <c r="P28" s="20" t="s">
        <v>481</v>
      </c>
      <c r="Q28" s="18" t="s">
        <v>481</v>
      </c>
      <c r="R28" s="20" t="s">
        <v>481</v>
      </c>
      <c r="S28" s="18" t="s">
        <v>481</v>
      </c>
      <c r="T28" s="20" t="s">
        <v>481</v>
      </c>
      <c r="U28" s="18" t="n">
        <v>369.33422256</v>
      </c>
      <c r="V28" s="20" t="n">
        <v>6.56106182</v>
      </c>
    </row>
    <row r="29" spans="1:22">
      <c r="A29" s="15" t="s">
        <v>504</v>
      </c>
      <c r="B29" s="17" t="n">
        <v>5385</v>
      </c>
      <c r="C29" s="18">
        <f>(30.0/B29*100)</f>
        <v/>
      </c>
      <c r="D29" s="19" t="n">
        <v>5355</v>
      </c>
      <c r="E29" s="18" t="n">
        <v>539.70463556</v>
      </c>
      <c r="F29" s="20" t="n">
        <v>3.04353512</v>
      </c>
      <c r="G29" s="18" t="n">
        <v>517.98354323</v>
      </c>
      <c r="H29" s="20" t="n">
        <v>2.67533893</v>
      </c>
      <c r="I29" s="18" t="n">
        <v>516.7116538499999</v>
      </c>
      <c r="J29" s="20" t="n">
        <v>4.08703235</v>
      </c>
      <c r="K29" s="18" t="n">
        <v>467.03746365</v>
      </c>
      <c r="L29" s="20" t="n">
        <v>7.96202686</v>
      </c>
      <c r="M29" s="18" t="n">
        <v>510.11281269</v>
      </c>
      <c r="N29" s="20" t="n">
        <v>4.5702483</v>
      </c>
      <c r="O29" s="18" t="s">
        <v>481</v>
      </c>
      <c r="P29" s="20" t="s">
        <v>481</v>
      </c>
      <c r="Q29" s="18" t="n">
        <v>335.3902018</v>
      </c>
      <c r="R29" s="20" t="n">
        <v>12.1685767</v>
      </c>
      <c r="S29" s="18" t="s">
        <v>481</v>
      </c>
      <c r="T29" s="20" t="s">
        <v>481</v>
      </c>
      <c r="U29" s="18" t="n">
        <v>435.39628844</v>
      </c>
      <c r="V29" s="20" t="n">
        <v>9.783600059999999</v>
      </c>
    </row>
    <row r="30" spans="1:22">
      <c r="A30" s="15" t="s">
        <v>505</v>
      </c>
      <c r="B30" s="17" t="n">
        <v>4520</v>
      </c>
      <c r="C30" s="18">
        <f>(174.0/B30*100)</f>
        <v/>
      </c>
      <c r="D30" s="19" t="n">
        <v>4346</v>
      </c>
      <c r="E30" s="18" t="n">
        <v>522.02745305</v>
      </c>
      <c r="F30" s="20" t="n">
        <v>3.1925936</v>
      </c>
      <c r="G30" s="18" t="n">
        <v>506.69094919</v>
      </c>
      <c r="H30" s="20" t="n">
        <v>3.53041952</v>
      </c>
      <c r="I30" s="18" t="n">
        <v>501.25149433</v>
      </c>
      <c r="J30" s="20" t="n">
        <v>3.63656438</v>
      </c>
      <c r="K30" s="18" t="n">
        <v>485.05138722</v>
      </c>
      <c r="L30" s="20" t="n">
        <v>5.46463784</v>
      </c>
      <c r="M30" s="18" t="n">
        <v>422.17925588</v>
      </c>
      <c r="N30" s="20" t="n">
        <v>5.81826465</v>
      </c>
      <c r="O30" s="18" t="s">
        <v>481</v>
      </c>
      <c r="P30" s="20" t="s">
        <v>481</v>
      </c>
      <c r="Q30" s="18" t="s">
        <v>481</v>
      </c>
      <c r="R30" s="20" t="s">
        <v>481</v>
      </c>
      <c r="S30" s="18" t="s">
        <v>481</v>
      </c>
      <c r="T30" s="20" t="s">
        <v>481</v>
      </c>
      <c r="U30" s="18" t="n">
        <v>429.83055475</v>
      </c>
      <c r="V30" s="20" t="n">
        <v>9.19127926</v>
      </c>
    </row>
    <row r="31" spans="1:22">
      <c r="A31" s="15" t="s">
        <v>506</v>
      </c>
      <c r="B31" s="17" t="n">
        <v>5456</v>
      </c>
      <c r="C31" s="18">
        <f>(139.0/B31*100)</f>
        <v/>
      </c>
      <c r="D31" s="19" t="n">
        <v>5317</v>
      </c>
      <c r="E31" s="18" t="n">
        <v>514.84547822</v>
      </c>
      <c r="F31" s="20" t="n">
        <v>3.10625357</v>
      </c>
      <c r="G31" s="18" t="n">
        <v>506.76933707</v>
      </c>
      <c r="H31" s="20" t="n">
        <v>3.06785639</v>
      </c>
      <c r="I31" s="18" t="n">
        <v>501.80846675</v>
      </c>
      <c r="J31" s="20" t="n">
        <v>3.79486054</v>
      </c>
      <c r="K31" s="18" t="n">
        <v>484.26795925</v>
      </c>
      <c r="L31" s="20" t="n">
        <v>5.97769072</v>
      </c>
      <c r="M31" s="18" t="s">
        <v>481</v>
      </c>
      <c r="N31" s="20" t="s">
        <v>481</v>
      </c>
      <c r="O31" s="18" t="s">
        <v>481</v>
      </c>
      <c r="P31" s="20" t="s">
        <v>481</v>
      </c>
      <c r="Q31" s="18" t="s">
        <v>481</v>
      </c>
      <c r="R31" s="20" t="s">
        <v>481</v>
      </c>
      <c r="S31" s="18" t="s">
        <v>481</v>
      </c>
      <c r="T31" s="20" t="s">
        <v>481</v>
      </c>
      <c r="U31" s="18" t="n">
        <v>427.63468783</v>
      </c>
      <c r="V31" s="20" t="n">
        <v>6.77325522</v>
      </c>
    </row>
    <row r="32" spans="1:22">
      <c r="A32" s="15" t="s">
        <v>507</v>
      </c>
      <c r="B32" s="17" t="n">
        <v>4478</v>
      </c>
      <c r="C32" s="18">
        <f>(6.0/B32*100)</f>
        <v/>
      </c>
      <c r="D32" s="19" t="n">
        <v>4472</v>
      </c>
      <c r="E32" s="18" t="n">
        <v>521.61314097</v>
      </c>
      <c r="F32" s="20" t="n">
        <v>3.36810731</v>
      </c>
      <c r="G32" s="18" t="n">
        <v>502.06570936</v>
      </c>
      <c r="H32" s="20" t="n">
        <v>3.02187907</v>
      </c>
      <c r="I32" s="18" t="n">
        <v>501.23825577</v>
      </c>
      <c r="J32" s="20" t="n">
        <v>3.38435657</v>
      </c>
      <c r="K32" s="18" t="n">
        <v>496.24559761</v>
      </c>
      <c r="L32" s="20" t="n">
        <v>5.55498955</v>
      </c>
      <c r="M32" s="18" t="n">
        <v>411.26327339</v>
      </c>
      <c r="N32" s="20" t="n">
        <v>12.39222594</v>
      </c>
      <c r="O32" s="18" t="s">
        <v>481</v>
      </c>
      <c r="P32" s="20" t="s">
        <v>481</v>
      </c>
      <c r="Q32" s="18" t="s">
        <v>481</v>
      </c>
      <c r="R32" s="20" t="s">
        <v>481</v>
      </c>
      <c r="S32" s="18" t="s">
        <v>481</v>
      </c>
      <c r="T32" s="20" t="s">
        <v>481</v>
      </c>
      <c r="U32" s="18" t="n">
        <v>446.76752713</v>
      </c>
      <c r="V32" s="20" t="n">
        <v>15.36176816</v>
      </c>
    </row>
    <row r="33" spans="1:22">
      <c r="A33" s="15" t="s">
        <v>508</v>
      </c>
      <c r="B33" s="17" t="n">
        <v>7325</v>
      </c>
      <c r="C33" s="18">
        <f>(78.0/B33*100)</f>
        <v/>
      </c>
      <c r="D33" s="19" t="n">
        <v>7247</v>
      </c>
      <c r="E33" s="18" t="n">
        <v>509.29070723</v>
      </c>
      <c r="F33" s="20" t="n">
        <v>4.6454805</v>
      </c>
      <c r="G33" s="18" t="n">
        <v>502.28615545</v>
      </c>
      <c r="H33" s="20" t="n">
        <v>3.94293992</v>
      </c>
      <c r="I33" s="18" t="n">
        <v>482.94120509</v>
      </c>
      <c r="J33" s="20" t="n">
        <v>4.57174333</v>
      </c>
      <c r="K33" s="18" t="n">
        <v>466.21721727</v>
      </c>
      <c r="L33" s="20" t="n">
        <v>6.67379037</v>
      </c>
      <c r="M33" s="18" t="n">
        <v>489.45728579</v>
      </c>
      <c r="N33" s="20" t="n">
        <v>3.51800922</v>
      </c>
      <c r="O33" s="18" t="s">
        <v>481</v>
      </c>
      <c r="P33" s="20" t="s">
        <v>481</v>
      </c>
      <c r="Q33" s="18" t="s">
        <v>481</v>
      </c>
      <c r="R33" s="20" t="s">
        <v>481</v>
      </c>
      <c r="S33" s="18" t="s">
        <v>481</v>
      </c>
      <c r="T33" s="20" t="s">
        <v>481</v>
      </c>
      <c r="U33" s="18" t="n">
        <v>441.96427189</v>
      </c>
      <c r="V33" s="20" t="n">
        <v>9.79983723</v>
      </c>
    </row>
    <row r="34" spans="1:22">
      <c r="A34" s="15" t="s">
        <v>509</v>
      </c>
      <c r="B34" s="17" t="n">
        <v>6350</v>
      </c>
      <c r="C34" s="18">
        <f>(81.0/B34*100)</f>
        <v/>
      </c>
      <c r="D34" s="19" t="n">
        <v>6269</v>
      </c>
      <c r="E34" s="18" t="n">
        <v>502.57251381</v>
      </c>
      <c r="F34" s="20" t="n">
        <v>3.46883736</v>
      </c>
      <c r="G34" s="18" t="n">
        <v>481.8803664</v>
      </c>
      <c r="H34" s="20" t="n">
        <v>3.27076166</v>
      </c>
      <c r="I34" s="18" t="n">
        <v>482.45712408</v>
      </c>
      <c r="J34" s="20" t="n">
        <v>3.96195287</v>
      </c>
      <c r="K34" s="18" t="n">
        <v>459.39425624</v>
      </c>
      <c r="L34" s="20" t="n">
        <v>6.91184538</v>
      </c>
      <c r="M34" s="18" t="n">
        <v>431.08701148</v>
      </c>
      <c r="N34" s="20" t="n">
        <v>12.51358448</v>
      </c>
      <c r="O34" s="18" t="s">
        <v>481</v>
      </c>
      <c r="P34" s="20" t="s">
        <v>481</v>
      </c>
      <c r="Q34" s="18" t="n">
        <v>336.51078337</v>
      </c>
      <c r="R34" s="20" t="n">
        <v>12.24828707</v>
      </c>
      <c r="S34" s="18" t="s">
        <v>481</v>
      </c>
      <c r="T34" s="20" t="s">
        <v>481</v>
      </c>
      <c r="U34" s="18" t="n">
        <v>407.20102339</v>
      </c>
      <c r="V34" s="20" t="n">
        <v>9.27687195</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509.91963209</v>
      </c>
      <c r="T35" s="20" t="n">
        <v>1.25633733</v>
      </c>
      <c r="U35" s="18" t="s">
        <v>481</v>
      </c>
      <c r="V35" s="20" t="s">
        <v>481</v>
      </c>
    </row>
    <row r="36" spans="1:22">
      <c r="A36" s="15" t="s">
        <v>511</v>
      </c>
      <c r="B36" s="17" t="n">
        <v>6736</v>
      </c>
      <c r="C36" s="18">
        <f>(60.0/B36*100)</f>
        <v/>
      </c>
      <c r="D36" s="19" t="n">
        <v>6676</v>
      </c>
      <c r="E36" s="18" t="n">
        <v>505.09637809</v>
      </c>
      <c r="F36" s="20" t="n">
        <v>3.38550828</v>
      </c>
      <c r="G36" s="18" t="n">
        <v>490.33225705</v>
      </c>
      <c r="H36" s="20" t="n">
        <v>3.27691301</v>
      </c>
      <c r="I36" s="18" t="n">
        <v>487.73604544</v>
      </c>
      <c r="J36" s="20" t="n">
        <v>3.48839426</v>
      </c>
      <c r="K36" s="18" t="n">
        <v>472.36873481</v>
      </c>
      <c r="L36" s="20" t="n">
        <v>4.63511201</v>
      </c>
      <c r="M36" s="18" t="n">
        <v>467.60582163</v>
      </c>
      <c r="N36" s="20" t="n">
        <v>3.41039353</v>
      </c>
      <c r="O36" s="18" t="s">
        <v>481</v>
      </c>
      <c r="P36" s="20" t="s">
        <v>481</v>
      </c>
      <c r="Q36" s="18" t="s">
        <v>481</v>
      </c>
      <c r="R36" s="20" t="s">
        <v>481</v>
      </c>
      <c r="S36" s="18" t="s">
        <v>481</v>
      </c>
      <c r="T36" s="20" t="s">
        <v>481</v>
      </c>
      <c r="U36" s="18" t="n">
        <v>439.75245063</v>
      </c>
      <c r="V36" s="20" t="n">
        <v>8.51337197</v>
      </c>
    </row>
    <row r="37" spans="1:22">
      <c r="A37" s="15" t="s">
        <v>512</v>
      </c>
      <c r="B37" s="17" t="n">
        <v>5458</v>
      </c>
      <c r="C37" s="18">
        <f>(111.0/B37*100)</f>
        <v/>
      </c>
      <c r="D37" s="19" t="n">
        <v>5347</v>
      </c>
      <c r="E37" s="18" t="n">
        <v>511.88806588</v>
      </c>
      <c r="F37" s="20" t="n">
        <v>3.88995655</v>
      </c>
      <c r="G37" s="18" t="n">
        <v>508.89471081</v>
      </c>
      <c r="H37" s="20" t="n">
        <v>3.06195624</v>
      </c>
      <c r="I37" s="18" t="n">
        <v>486.81085286</v>
      </c>
      <c r="J37" s="20" t="n">
        <v>4.20401603</v>
      </c>
      <c r="K37" s="18" t="n">
        <v>477.15917527</v>
      </c>
      <c r="L37" s="20" t="n">
        <v>6.40483691</v>
      </c>
      <c r="M37" s="18" t="n">
        <v>398.61657436</v>
      </c>
      <c r="N37" s="20" t="n">
        <v>8.69317599</v>
      </c>
      <c r="O37" s="18" t="s">
        <v>481</v>
      </c>
      <c r="P37" s="20" t="s">
        <v>481</v>
      </c>
      <c r="Q37" s="18" t="s">
        <v>481</v>
      </c>
      <c r="R37" s="20" t="s">
        <v>481</v>
      </c>
      <c r="S37" s="18" t="s">
        <v>481</v>
      </c>
      <c r="T37" s="20" t="s">
        <v>481</v>
      </c>
      <c r="U37" s="18" t="n">
        <v>426.28162543</v>
      </c>
      <c r="V37" s="20" t="n">
        <v>8.61694739</v>
      </c>
    </row>
    <row r="38" spans="1:22">
      <c r="A38" s="15" t="s">
        <v>513</v>
      </c>
      <c r="B38" s="17" t="n">
        <v>5860</v>
      </c>
      <c r="C38" s="18">
        <f>(22.0/B38*100)</f>
        <v/>
      </c>
      <c r="D38" s="19" t="n">
        <v>5838</v>
      </c>
      <c r="E38" s="18" t="n">
        <v>546.4369918</v>
      </c>
      <c r="F38" s="20" t="n">
        <v>3.4643994</v>
      </c>
      <c r="G38" s="18" t="n">
        <v>528.74730747</v>
      </c>
      <c r="H38" s="20" t="n">
        <v>3.88433799</v>
      </c>
      <c r="I38" s="18" t="n">
        <v>507.73299176</v>
      </c>
      <c r="J38" s="20" t="n">
        <v>4.54081368</v>
      </c>
      <c r="K38" s="18" t="n">
        <v>502.21582047</v>
      </c>
      <c r="L38" s="20" t="n">
        <v>7.44798659</v>
      </c>
      <c r="M38" s="18" t="n">
        <v>484.7089518</v>
      </c>
      <c r="N38" s="20" t="n">
        <v>6.53951454</v>
      </c>
      <c r="O38" s="18" t="s">
        <v>481</v>
      </c>
      <c r="P38" s="20" t="s">
        <v>481</v>
      </c>
      <c r="Q38" s="18" t="s">
        <v>481</v>
      </c>
      <c r="R38" s="20" t="s">
        <v>481</v>
      </c>
      <c r="S38" s="18" t="s">
        <v>481</v>
      </c>
      <c r="T38" s="20" t="s">
        <v>481</v>
      </c>
      <c r="U38" s="18" t="n">
        <v>482.31232388</v>
      </c>
      <c r="V38" s="20" t="n">
        <v>7.57707664</v>
      </c>
    </row>
    <row r="39" spans="1:22">
      <c r="A39" s="15" t="s">
        <v>514</v>
      </c>
      <c r="B39" s="17" t="n">
        <v>5895</v>
      </c>
      <c r="C39" s="18">
        <f>(33.0/B39*100)</f>
        <v/>
      </c>
      <c r="D39" s="19" t="n">
        <v>5862</v>
      </c>
      <c r="E39" s="18" t="n">
        <v>441.93946415</v>
      </c>
      <c r="F39" s="20" t="n">
        <v>5.47788978</v>
      </c>
      <c r="G39" s="18" t="n">
        <v>422.69963994</v>
      </c>
      <c r="H39" s="20" t="n">
        <v>5.00286353</v>
      </c>
      <c r="I39" s="18" t="n">
        <v>423.43979072</v>
      </c>
      <c r="J39" s="20" t="n">
        <v>4.77855912</v>
      </c>
      <c r="K39" s="18" t="n">
        <v>421.47357555</v>
      </c>
      <c r="L39" s="20" t="n">
        <v>6.09408752</v>
      </c>
      <c r="M39" s="18" t="n">
        <v>387.11765216</v>
      </c>
      <c r="N39" s="20" t="n">
        <v>6.25137534</v>
      </c>
      <c r="O39" s="18" t="s">
        <v>481</v>
      </c>
      <c r="P39" s="20" t="s">
        <v>481</v>
      </c>
      <c r="Q39" s="18" t="s">
        <v>481</v>
      </c>
      <c r="R39" s="20" t="s">
        <v>481</v>
      </c>
      <c r="S39" s="18" t="s">
        <v>481</v>
      </c>
      <c r="T39" s="20" t="s">
        <v>481</v>
      </c>
      <c r="U39" s="18" t="n">
        <v>361.60911577</v>
      </c>
      <c r="V39" s="20" t="n">
        <v>10.23145742</v>
      </c>
    </row>
    <row r="40" spans="1:22">
      <c r="A40" s="15" t="s">
        <v>515</v>
      </c>
      <c r="B40" s="17" t="n">
        <v>14157</v>
      </c>
      <c r="C40" s="18">
        <f>(387.0/B40*100)</f>
        <v/>
      </c>
      <c r="D40" s="19" t="n">
        <v>13770</v>
      </c>
      <c r="E40" s="18" t="n">
        <v>506.35286675</v>
      </c>
      <c r="F40" s="20" t="n">
        <v>4.46485421</v>
      </c>
      <c r="G40" s="18" t="n">
        <v>505.53592869</v>
      </c>
      <c r="H40" s="20" t="n">
        <v>3.18084183</v>
      </c>
      <c r="I40" s="18" t="n">
        <v>498.02433352</v>
      </c>
      <c r="J40" s="20" t="n">
        <v>3.40207682</v>
      </c>
      <c r="K40" s="18" t="n">
        <v>466.51756173</v>
      </c>
      <c r="L40" s="20" t="n">
        <v>5.01885409</v>
      </c>
      <c r="M40" s="18" t="n">
        <v>414.04269234</v>
      </c>
      <c r="N40" s="20" t="n">
        <v>6.08916014</v>
      </c>
      <c r="O40" s="18" t="s">
        <v>481</v>
      </c>
      <c r="P40" s="20" t="s">
        <v>481</v>
      </c>
      <c r="Q40" s="18" t="s">
        <v>481</v>
      </c>
      <c r="R40" s="20" t="s">
        <v>481</v>
      </c>
      <c r="S40" s="18" t="s">
        <v>481</v>
      </c>
      <c r="T40" s="20" t="s">
        <v>481</v>
      </c>
      <c r="U40" s="18" t="n">
        <v>413.55361782</v>
      </c>
      <c r="V40" s="20" t="n">
        <v>7.69354066</v>
      </c>
    </row>
    <row r="41" spans="1:22">
      <c r="A41" s="15" t="s">
        <v>516</v>
      </c>
      <c r="B41" s="17" t="n">
        <v>5712</v>
      </c>
      <c r="C41" s="18">
        <f>(52.0/B41*100)</f>
        <v/>
      </c>
      <c r="D41" s="19" t="n">
        <v>5660</v>
      </c>
      <c r="E41" s="18" t="n">
        <v>495.4012734</v>
      </c>
      <c r="F41" s="20" t="n">
        <v>3.74202968</v>
      </c>
      <c r="G41" s="18" t="n">
        <v>474.15719603</v>
      </c>
      <c r="H41" s="20" t="n">
        <v>3.9474252</v>
      </c>
      <c r="I41" s="18" t="n">
        <v>469.57413194</v>
      </c>
      <c r="J41" s="20" t="n">
        <v>4.02487952</v>
      </c>
      <c r="K41" s="18" t="n">
        <v>458.41357955</v>
      </c>
      <c r="L41" s="20" t="n">
        <v>5.1579172</v>
      </c>
      <c r="M41" s="18" t="n">
        <v>431.51482993</v>
      </c>
      <c r="N41" s="20" t="n">
        <v>6.27770112</v>
      </c>
      <c r="O41" s="18" t="s">
        <v>481</v>
      </c>
      <c r="P41" s="20" t="s">
        <v>481</v>
      </c>
      <c r="Q41" s="18" t="n">
        <v>392.51815558</v>
      </c>
      <c r="R41" s="20" t="n">
        <v>16.89642718</v>
      </c>
      <c r="S41" s="18" t="s">
        <v>481</v>
      </c>
      <c r="T41" s="20" t="s">
        <v>481</v>
      </c>
      <c r="U41" s="18" t="n">
        <v>409.09390617</v>
      </c>
      <c r="V41" s="20" t="n">
        <v>9.52566339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363.88527903</v>
      </c>
      <c r="F45" s="20" t="n">
        <v>4.53904901</v>
      </c>
      <c r="G45" s="18" t="n">
        <v>361.51391276</v>
      </c>
      <c r="H45" s="20" t="n">
        <v>3.91036671</v>
      </c>
      <c r="I45" s="18" t="n">
        <v>366.83577503</v>
      </c>
      <c r="J45" s="20" t="n">
        <v>3.81387208</v>
      </c>
      <c r="K45" s="18" t="n">
        <v>352.23958426</v>
      </c>
      <c r="L45" s="20" t="n">
        <v>4.0725479</v>
      </c>
      <c r="M45" s="18" t="s">
        <v>481</v>
      </c>
      <c r="N45" s="20" t="s">
        <v>481</v>
      </c>
      <c r="O45" s="18" t="s">
        <v>481</v>
      </c>
      <c r="P45" s="20" t="s">
        <v>481</v>
      </c>
      <c r="Q45" s="18" t="n">
        <v>329.1315371</v>
      </c>
      <c r="R45" s="20" t="n">
        <v>25.51764499</v>
      </c>
      <c r="S45" s="18" t="n">
        <v>343.35029544</v>
      </c>
      <c r="T45" s="20" t="n">
        <v>19.49883658</v>
      </c>
      <c r="U45" s="18" t="n">
        <v>332.19517414</v>
      </c>
      <c r="V45" s="20" t="n">
        <v>6.22533462</v>
      </c>
    </row>
    <row r="46" spans="1:22">
      <c r="A46" s="15" t="s">
        <v>521</v>
      </c>
      <c r="B46" s="17" t="n">
        <v>23141</v>
      </c>
      <c r="C46" s="18">
        <f>(2033.0/B46*100)</f>
        <v/>
      </c>
      <c r="D46" s="19" t="n">
        <v>21108</v>
      </c>
      <c r="E46" s="18" t="n">
        <v>400.70797068</v>
      </c>
      <c r="F46" s="20" t="n">
        <v>3.84437922</v>
      </c>
      <c r="G46" s="18" t="n">
        <v>394.70292727</v>
      </c>
      <c r="H46" s="20" t="n">
        <v>4.31640213</v>
      </c>
      <c r="I46" s="18" t="n">
        <v>402.51472625</v>
      </c>
      <c r="J46" s="20" t="n">
        <v>3.91242898</v>
      </c>
      <c r="K46" s="18" t="n">
        <v>381.79062491</v>
      </c>
      <c r="L46" s="20" t="n">
        <v>5.444231</v>
      </c>
      <c r="M46" s="18" t="n">
        <v>337.5417534</v>
      </c>
      <c r="N46" s="20" t="n">
        <v>3.26574895</v>
      </c>
      <c r="O46" s="18" t="s">
        <v>481</v>
      </c>
      <c r="P46" s="20" t="s">
        <v>481</v>
      </c>
      <c r="Q46" s="18" t="s">
        <v>481</v>
      </c>
      <c r="R46" s="20" t="s">
        <v>481</v>
      </c>
      <c r="S46" s="18" t="s">
        <v>481</v>
      </c>
      <c r="T46" s="20" t="s">
        <v>481</v>
      </c>
      <c r="U46" s="18" t="n">
        <v>355.09743565</v>
      </c>
      <c r="V46" s="20" t="n">
        <v>4.02033849</v>
      </c>
    </row>
    <row r="47" spans="1:22">
      <c r="A47" s="15" t="s">
        <v>522</v>
      </c>
      <c r="B47" s="17" t="n">
        <v>5928</v>
      </c>
      <c r="C47" s="18">
        <f>(299.0/B47*100)</f>
        <v/>
      </c>
      <c r="D47" s="19" t="n">
        <v>5629</v>
      </c>
      <c r="E47" s="18" t="n">
        <v>477.75178943</v>
      </c>
      <c r="F47" s="20" t="n">
        <v>4.99393367</v>
      </c>
      <c r="G47" s="18" t="n">
        <v>453.11637052</v>
      </c>
      <c r="H47" s="20" t="n">
        <v>4.55526513</v>
      </c>
      <c r="I47" s="18" t="n">
        <v>451.89110274</v>
      </c>
      <c r="J47" s="20" t="n">
        <v>4.77417277</v>
      </c>
      <c r="K47" s="18" t="n">
        <v>436.18109843</v>
      </c>
      <c r="L47" s="20" t="n">
        <v>5.35925196</v>
      </c>
      <c r="M47" s="18" t="n">
        <v>368.1951933</v>
      </c>
      <c r="N47" s="20" t="n">
        <v>6.312425</v>
      </c>
      <c r="O47" s="18" t="s">
        <v>481</v>
      </c>
      <c r="P47" s="20" t="s">
        <v>481</v>
      </c>
      <c r="Q47" s="18" t="s">
        <v>481</v>
      </c>
      <c r="R47" s="20" t="s">
        <v>481</v>
      </c>
      <c r="S47" s="18" t="s">
        <v>481</v>
      </c>
      <c r="T47" s="20" t="s">
        <v>481</v>
      </c>
      <c r="U47" s="18" t="n">
        <v>387.98135668</v>
      </c>
      <c r="V47" s="20" t="n">
        <v>6.62389017</v>
      </c>
    </row>
    <row r="48" spans="1:22">
      <c r="A48" s="15" t="s">
        <v>523</v>
      </c>
      <c r="B48" s="17" t="n">
        <v>9841</v>
      </c>
      <c r="C48" s="18">
        <f>(8.0/B48*100)</f>
        <v/>
      </c>
      <c r="D48" s="19" t="n">
        <v>9833</v>
      </c>
      <c r="E48" s="18" t="n">
        <v>556.6590086800001</v>
      </c>
      <c r="F48" s="20" t="n">
        <v>7.77801919</v>
      </c>
      <c r="G48" s="18" t="n">
        <v>529.84230646</v>
      </c>
      <c r="H48" s="20" t="n">
        <v>4.89825159</v>
      </c>
      <c r="I48" s="18" t="n">
        <v>536.78712214</v>
      </c>
      <c r="J48" s="20" t="n">
        <v>5.19748325</v>
      </c>
      <c r="K48" s="18" t="n">
        <v>525.0484</v>
      </c>
      <c r="L48" s="20" t="n">
        <v>6.91452996</v>
      </c>
      <c r="M48" s="18" t="n">
        <v>484.09279329</v>
      </c>
      <c r="N48" s="20" t="n">
        <v>7.99371132</v>
      </c>
      <c r="O48" s="18" t="s">
        <v>481</v>
      </c>
      <c r="P48" s="20" t="s">
        <v>481</v>
      </c>
      <c r="Q48" s="18" t="s">
        <v>481</v>
      </c>
      <c r="R48" s="20" t="s">
        <v>481</v>
      </c>
      <c r="S48" s="18" t="s">
        <v>481</v>
      </c>
      <c r="T48" s="20" t="s">
        <v>481</v>
      </c>
      <c r="U48" s="18" t="n">
        <v>448.37288863</v>
      </c>
      <c r="V48" s="20" t="n">
        <v>17.86089997</v>
      </c>
    </row>
    <row r="49" spans="1:22">
      <c r="A49" s="15" t="s">
        <v>524</v>
      </c>
      <c r="B49" s="17" t="n">
        <v>6349</v>
      </c>
      <c r="C49" s="18">
        <f>(56.0/B49*100)</f>
        <v/>
      </c>
      <c r="D49" s="19" t="n">
        <v>6293</v>
      </c>
      <c r="E49" s="18" t="n">
        <v>414.40290467</v>
      </c>
      <c r="F49" s="20" t="n">
        <v>3.91757925</v>
      </c>
      <c r="G49" s="18" t="n">
        <v>413.15684955</v>
      </c>
      <c r="H49" s="20" t="n">
        <v>4.02084481</v>
      </c>
      <c r="I49" s="18" t="n">
        <v>413.66226214</v>
      </c>
      <c r="J49" s="20" t="n">
        <v>4.05644121</v>
      </c>
      <c r="K49" s="18" t="n">
        <v>396.53482922</v>
      </c>
      <c r="L49" s="20" t="n">
        <v>4.42367126</v>
      </c>
      <c r="M49" s="18" t="s">
        <v>481</v>
      </c>
      <c r="N49" s="20" t="s">
        <v>481</v>
      </c>
      <c r="O49" s="18" t="s">
        <v>481</v>
      </c>
      <c r="P49" s="20" t="s">
        <v>481</v>
      </c>
      <c r="Q49" s="18" t="s">
        <v>481</v>
      </c>
      <c r="R49" s="20" t="s">
        <v>481</v>
      </c>
      <c r="S49" s="18" t="n">
        <v>412.66061602</v>
      </c>
      <c r="T49" s="20" t="n">
        <v>30.75506289</v>
      </c>
      <c r="U49" s="18" t="n">
        <v>362.21687651</v>
      </c>
      <c r="V49" s="20" t="n">
        <v>9.02468109</v>
      </c>
    </row>
    <row r="50" spans="1:22">
      <c r="A50" s="15" t="s">
        <v>525</v>
      </c>
      <c r="B50" s="17" t="n">
        <v>11795</v>
      </c>
      <c r="C50" s="18">
        <f>(311.0/B50*100)</f>
        <v/>
      </c>
      <c r="D50" s="19" t="n">
        <v>11484</v>
      </c>
      <c r="E50" s="18" t="n">
        <v>408.03383538</v>
      </c>
      <c r="F50" s="20" t="n">
        <v>3.7283292</v>
      </c>
      <c r="G50" s="18" t="n">
        <v>390.88413996</v>
      </c>
      <c r="H50" s="20" t="n">
        <v>2.80200025</v>
      </c>
      <c r="I50" s="18" t="n">
        <v>398.07062732</v>
      </c>
      <c r="J50" s="20" t="n">
        <v>3.12162631</v>
      </c>
      <c r="K50" s="18" t="n">
        <v>378.33370238</v>
      </c>
      <c r="L50" s="20" t="n">
        <v>3.24796217</v>
      </c>
      <c r="M50" s="18" t="n">
        <v>347.83550743</v>
      </c>
      <c r="N50" s="20" t="n">
        <v>9.218126939999999</v>
      </c>
      <c r="O50" s="18" t="s">
        <v>481</v>
      </c>
      <c r="P50" s="20" t="s">
        <v>481</v>
      </c>
      <c r="Q50" s="18" t="s">
        <v>481</v>
      </c>
      <c r="R50" s="20" t="s">
        <v>481</v>
      </c>
      <c r="S50" s="18" t="s">
        <v>481</v>
      </c>
      <c r="T50" s="20" t="s">
        <v>481</v>
      </c>
      <c r="U50" s="18" t="n">
        <v>343.535436</v>
      </c>
      <c r="V50" s="20" t="n">
        <v>9.130333350000001</v>
      </c>
    </row>
    <row r="51" spans="1:22">
      <c r="A51" s="15" t="s">
        <v>526</v>
      </c>
      <c r="B51" s="17" t="n">
        <v>6866</v>
      </c>
      <c r="C51" s="18">
        <f>(109.0/B51*100)</f>
        <v/>
      </c>
      <c r="D51" s="19" t="n">
        <v>6757</v>
      </c>
      <c r="E51" s="18" t="n">
        <v>419.07450504</v>
      </c>
      <c r="F51" s="20" t="n">
        <v>3.92296384</v>
      </c>
      <c r="G51" s="18" t="n">
        <v>403.13969669</v>
      </c>
      <c r="H51" s="20" t="n">
        <v>3.77826966</v>
      </c>
      <c r="I51" s="18" t="n">
        <v>405.8899299</v>
      </c>
      <c r="J51" s="20" t="n">
        <v>3.34174381</v>
      </c>
      <c r="K51" s="18" t="n">
        <v>395.97330479</v>
      </c>
      <c r="L51" s="20" t="n">
        <v>4.21146153</v>
      </c>
      <c r="M51" s="18" t="n">
        <v>373.93188865</v>
      </c>
      <c r="N51" s="20" t="n">
        <v>6.27375186</v>
      </c>
      <c r="O51" s="18" t="s">
        <v>481</v>
      </c>
      <c r="P51" s="20" t="s">
        <v>481</v>
      </c>
      <c r="Q51" s="18" t="n">
        <v>380.5422133</v>
      </c>
      <c r="R51" s="20" t="n">
        <v>4.31283207</v>
      </c>
      <c r="S51" s="18" t="s">
        <v>481</v>
      </c>
      <c r="T51" s="20" t="s">
        <v>481</v>
      </c>
      <c r="U51" s="18" t="n">
        <v>371.47267289</v>
      </c>
      <c r="V51" s="20" t="n">
        <v>7.21318181</v>
      </c>
    </row>
    <row r="52" spans="1:22">
      <c r="A52" s="15" t="s">
        <v>527</v>
      </c>
      <c r="B52" s="17" t="n">
        <v>5809</v>
      </c>
      <c r="C52" s="18">
        <f>(99.0/B52*100)</f>
        <v/>
      </c>
      <c r="D52" s="19" t="n">
        <v>5710</v>
      </c>
      <c r="E52" s="18" t="n">
        <v>496.50264135</v>
      </c>
      <c r="F52" s="20" t="n">
        <v>3.47210432</v>
      </c>
      <c r="G52" s="18" t="n">
        <v>467.75255324</v>
      </c>
      <c r="H52" s="20" t="n">
        <v>3.41904339</v>
      </c>
      <c r="I52" s="18" t="n">
        <v>464.18193031</v>
      </c>
      <c r="J52" s="20" t="n">
        <v>3.78212057</v>
      </c>
      <c r="K52" s="18" t="n">
        <v>451.89957406</v>
      </c>
      <c r="L52" s="20" t="n">
        <v>5.03407417</v>
      </c>
      <c r="M52" s="18" t="n">
        <v>396.92682724</v>
      </c>
      <c r="N52" s="20" t="n">
        <v>5.74616255</v>
      </c>
      <c r="O52" s="18" t="s">
        <v>481</v>
      </c>
      <c r="P52" s="20" t="s">
        <v>481</v>
      </c>
      <c r="Q52" s="18" t="s">
        <v>481</v>
      </c>
      <c r="R52" s="20" t="s">
        <v>481</v>
      </c>
      <c r="S52" s="18" t="s">
        <v>481</v>
      </c>
      <c r="T52" s="20" t="s">
        <v>481</v>
      </c>
      <c r="U52" s="18" t="n">
        <v>418.37854638</v>
      </c>
      <c r="V52" s="20" t="n">
        <v>7.34560688</v>
      </c>
    </row>
    <row r="53" spans="1:22">
      <c r="A53" s="15" t="s">
        <v>528</v>
      </c>
      <c r="B53" s="17" t="n">
        <v>5571</v>
      </c>
      <c r="C53" s="18">
        <f>(104.0/B53*100)</f>
        <v/>
      </c>
      <c r="D53" s="19" t="n">
        <v>5467</v>
      </c>
      <c r="E53" s="18" t="n">
        <v>459.77991373</v>
      </c>
      <c r="F53" s="20" t="n">
        <v>3.16800706</v>
      </c>
      <c r="G53" s="18" t="n">
        <v>443.47035401</v>
      </c>
      <c r="H53" s="20" t="n">
        <v>2.91302173</v>
      </c>
      <c r="I53" s="18" t="n">
        <v>443.53467643</v>
      </c>
      <c r="J53" s="20" t="n">
        <v>3.57501347</v>
      </c>
      <c r="K53" s="18" t="n">
        <v>430.65597902</v>
      </c>
      <c r="L53" s="20" t="n">
        <v>4.51943485</v>
      </c>
      <c r="M53" s="18" t="n">
        <v>381.39321237</v>
      </c>
      <c r="N53" s="20" t="n">
        <v>6.31804133</v>
      </c>
      <c r="O53" s="18" t="s">
        <v>481</v>
      </c>
      <c r="P53" s="20" t="s">
        <v>481</v>
      </c>
      <c r="Q53" s="18" t="s">
        <v>481</v>
      </c>
      <c r="R53" s="20" t="s">
        <v>481</v>
      </c>
      <c r="S53" s="18" t="s">
        <v>481</v>
      </c>
      <c r="T53" s="20" t="s">
        <v>481</v>
      </c>
      <c r="U53" s="18" t="n">
        <v>377.20614595</v>
      </c>
      <c r="V53" s="20" t="n">
        <v>6.50964815</v>
      </c>
    </row>
    <row r="54" spans="1:22">
      <c r="A54" s="15" t="s">
        <v>529</v>
      </c>
      <c r="B54" s="17" t="n">
        <v>4740</v>
      </c>
      <c r="C54" s="18">
        <f>(378.0/B54*100)</f>
        <v/>
      </c>
      <c r="D54" s="19" t="n">
        <v>4362</v>
      </c>
      <c r="E54" s="18" t="n">
        <v>339.67287459</v>
      </c>
      <c r="F54" s="20" t="n">
        <v>6.44425974</v>
      </c>
      <c r="G54" s="18" t="n">
        <v>337.98057775</v>
      </c>
      <c r="H54" s="20" t="n">
        <v>4.50998551</v>
      </c>
      <c r="I54" s="18" t="n">
        <v>341.77625876</v>
      </c>
      <c r="J54" s="20" t="n">
        <v>3.85575717</v>
      </c>
      <c r="K54" s="18" t="n">
        <v>335.4439199</v>
      </c>
      <c r="L54" s="20" t="n">
        <v>4.04130419</v>
      </c>
      <c r="M54" s="18" t="n">
        <v>282.45388762</v>
      </c>
      <c r="N54" s="20" t="n">
        <v>5.79499154</v>
      </c>
      <c r="O54" s="18" t="s">
        <v>481</v>
      </c>
      <c r="P54" s="20" t="s">
        <v>481</v>
      </c>
      <c r="Q54" s="18" t="s">
        <v>481</v>
      </c>
      <c r="R54" s="20" t="s">
        <v>481</v>
      </c>
      <c r="S54" s="18" t="s">
        <v>481</v>
      </c>
      <c r="T54" s="20" t="s">
        <v>481</v>
      </c>
      <c r="U54" s="18" t="n">
        <v>283.65820201</v>
      </c>
      <c r="V54" s="20" t="n">
        <v>5.23283957</v>
      </c>
    </row>
    <row r="55" spans="1:22">
      <c r="A55" s="15" t="s">
        <v>530</v>
      </c>
      <c r="B55" s="17" t="n">
        <v>5316</v>
      </c>
      <c r="C55" s="18">
        <f>(22.0/B55*100)</f>
        <v/>
      </c>
      <c r="D55" s="19" t="n">
        <v>5294</v>
      </c>
      <c r="E55" s="18" t="n">
        <v>408.65310078</v>
      </c>
      <c r="F55" s="20" t="n">
        <v>6.14823307</v>
      </c>
      <c r="G55" s="18" t="n">
        <v>403.72839584</v>
      </c>
      <c r="H55" s="20" t="n">
        <v>3.37148392</v>
      </c>
      <c r="I55" s="18" t="n">
        <v>406.2021086</v>
      </c>
      <c r="J55" s="20" t="n">
        <v>3.7663294</v>
      </c>
      <c r="K55" s="18" t="n">
        <v>412.54393494</v>
      </c>
      <c r="L55" s="20" t="n">
        <v>4.09829187</v>
      </c>
      <c r="M55" s="18" t="s">
        <v>481</v>
      </c>
      <c r="N55" s="20" t="s">
        <v>481</v>
      </c>
      <c r="O55" s="18" t="s">
        <v>481</v>
      </c>
      <c r="P55" s="20" t="s">
        <v>481</v>
      </c>
      <c r="Q55" s="18" t="s">
        <v>481</v>
      </c>
      <c r="R55" s="20" t="s">
        <v>481</v>
      </c>
      <c r="S55" s="18" t="n">
        <v>286.28449535</v>
      </c>
      <c r="T55" s="20" t="n">
        <v>33.75143239</v>
      </c>
      <c r="U55" s="18" t="n">
        <v>299.51469232</v>
      </c>
      <c r="V55" s="20" t="n">
        <v>10.81109357</v>
      </c>
    </row>
    <row r="56" spans="1:22">
      <c r="A56" s="15" t="s">
        <v>531</v>
      </c>
      <c r="B56" s="17" t="n">
        <v>5359</v>
      </c>
      <c r="C56" s="18">
        <f>(77.0/B56*100)</f>
        <v/>
      </c>
      <c r="D56" s="19" t="n">
        <v>5282</v>
      </c>
      <c r="E56" s="18" t="n">
        <v>567.67808847</v>
      </c>
      <c r="F56" s="20" t="n">
        <v>6.07671957</v>
      </c>
      <c r="G56" s="18" t="n">
        <v>552.42230795</v>
      </c>
      <c r="H56" s="20" t="n">
        <v>4.1153662</v>
      </c>
      <c r="I56" s="18" t="n">
        <v>559.90019597</v>
      </c>
      <c r="J56" s="20" t="n">
        <v>4.00701231</v>
      </c>
      <c r="K56" s="18" t="n">
        <v>558.25099827</v>
      </c>
      <c r="L56" s="20" t="n">
        <v>7.26851625</v>
      </c>
      <c r="M56" s="18" t="n">
        <v>522.89956135</v>
      </c>
      <c r="N56" s="20" t="n">
        <v>3.32033569</v>
      </c>
      <c r="O56" s="18" t="s">
        <v>481</v>
      </c>
      <c r="P56" s="20" t="s">
        <v>481</v>
      </c>
      <c r="Q56" s="18" t="s">
        <v>481</v>
      </c>
      <c r="R56" s="20" t="s">
        <v>481</v>
      </c>
      <c r="S56" s="18" t="s">
        <v>481</v>
      </c>
      <c r="T56" s="20" t="s">
        <v>481</v>
      </c>
      <c r="U56" s="18" t="n">
        <v>505.04421333</v>
      </c>
      <c r="V56" s="20" t="n">
        <v>14.39680565</v>
      </c>
    </row>
    <row r="57" spans="1:22">
      <c r="A57" s="15" t="s">
        <v>532</v>
      </c>
      <c r="B57" s="17" t="n">
        <v>6513</v>
      </c>
      <c r="C57" s="18">
        <f>(0.0/B57*100)</f>
        <v/>
      </c>
      <c r="D57" s="19" t="n">
        <v>6513</v>
      </c>
      <c r="E57" s="18" t="n">
        <v>397.62931221</v>
      </c>
      <c r="F57" s="20" t="n">
        <v>6.33053702</v>
      </c>
      <c r="G57" s="18" t="n">
        <v>388.94293145</v>
      </c>
      <c r="H57" s="20" t="n">
        <v>3.71155703</v>
      </c>
      <c r="I57" s="18" t="n">
        <v>389.01608565</v>
      </c>
      <c r="J57" s="20" t="n">
        <v>4.11487691</v>
      </c>
      <c r="K57" s="18" t="n">
        <v>376.96432775</v>
      </c>
      <c r="L57" s="20" t="n">
        <v>3.58123041</v>
      </c>
      <c r="M57" s="18" t="s">
        <v>481</v>
      </c>
      <c r="N57" s="20" t="s">
        <v>481</v>
      </c>
      <c r="O57" s="18" t="s">
        <v>481</v>
      </c>
      <c r="P57" s="20" t="s">
        <v>481</v>
      </c>
      <c r="Q57" s="18" t="s">
        <v>481</v>
      </c>
      <c r="R57" s="20" t="s">
        <v>481</v>
      </c>
      <c r="S57" s="18" t="n">
        <v>296.8747592</v>
      </c>
      <c r="T57" s="20" t="n">
        <v>34.90761066</v>
      </c>
      <c r="U57" s="18" t="n">
        <v>369.59016838</v>
      </c>
      <c r="V57" s="20" t="n">
        <v>11.02944889</v>
      </c>
    </row>
    <row r="58" spans="1:22">
      <c r="A58" s="15" t="s">
        <v>533</v>
      </c>
      <c r="B58" s="17" t="n">
        <v>7267</v>
      </c>
      <c r="C58" s="18">
        <f>(10.0/B58*100)</f>
        <v/>
      </c>
      <c r="D58" s="19" t="n">
        <v>7257</v>
      </c>
      <c r="E58" s="18" t="n">
        <v>373.31114419</v>
      </c>
      <c r="F58" s="20" t="n">
        <v>4.46684955</v>
      </c>
      <c r="G58" s="18" t="n">
        <v>381.94278853</v>
      </c>
      <c r="H58" s="20" t="n">
        <v>3.23369507</v>
      </c>
      <c r="I58" s="18" t="n">
        <v>389.38315621</v>
      </c>
      <c r="J58" s="20" t="n">
        <v>3.32027379</v>
      </c>
      <c r="K58" s="18" t="n">
        <v>389.26947404</v>
      </c>
      <c r="L58" s="20" t="n">
        <v>3.85027698</v>
      </c>
      <c r="M58" s="18" t="s">
        <v>481</v>
      </c>
      <c r="N58" s="20" t="s">
        <v>481</v>
      </c>
      <c r="O58" s="18" t="s">
        <v>481</v>
      </c>
      <c r="P58" s="20" t="s">
        <v>481</v>
      </c>
      <c r="Q58" s="18" t="n">
        <v>423.316</v>
      </c>
      <c r="R58" s="20" t="n">
        <v>43.80673146</v>
      </c>
      <c r="S58" s="18" t="n">
        <v>283.89689175</v>
      </c>
      <c r="T58" s="20" t="n">
        <v>21.66365913</v>
      </c>
      <c r="U58" s="18" t="n">
        <v>310.89218964</v>
      </c>
      <c r="V58" s="20" t="n">
        <v>16.18211835</v>
      </c>
    </row>
    <row r="59" spans="1:22">
      <c r="A59" s="15" t="s">
        <v>534</v>
      </c>
      <c r="B59" s="17" t="n">
        <v>4826</v>
      </c>
      <c r="C59" s="18">
        <f>(26.0/B59*100)</f>
        <v/>
      </c>
      <c r="D59" s="19" t="n">
        <v>4800</v>
      </c>
      <c r="E59" s="18" t="n">
        <v>335.89743771</v>
      </c>
      <c r="F59" s="20" t="n">
        <v>3.14505694</v>
      </c>
      <c r="G59" s="18" t="n">
        <v>369.5113419</v>
      </c>
      <c r="H59" s="20" t="n">
        <v>3.47848158</v>
      </c>
      <c r="I59" s="18" t="n">
        <v>378.95985969</v>
      </c>
      <c r="J59" s="20" t="n">
        <v>3.12371585</v>
      </c>
      <c r="K59" s="18" t="n">
        <v>371.19134903</v>
      </c>
      <c r="L59" s="20" t="n">
        <v>2.58432254</v>
      </c>
      <c r="M59" s="18" t="s">
        <v>481</v>
      </c>
      <c r="N59" s="20" t="s">
        <v>481</v>
      </c>
      <c r="O59" s="18" t="s">
        <v>481</v>
      </c>
      <c r="P59" s="20" t="s">
        <v>481</v>
      </c>
      <c r="Q59" s="18" t="n">
        <v>245.7972</v>
      </c>
      <c r="R59" s="20" t="n">
        <v>32.70483303</v>
      </c>
      <c r="S59" s="18" t="n">
        <v>289.81338521</v>
      </c>
      <c r="T59" s="20" t="n">
        <v>19.75314244</v>
      </c>
      <c r="U59" s="18" t="n">
        <v>280.8396064</v>
      </c>
      <c r="V59" s="20" t="n">
        <v>7.18528336</v>
      </c>
    </row>
    <row r="60" spans="1:22">
      <c r="A60" s="15" t="s">
        <v>535</v>
      </c>
      <c r="B60" s="17" t="n">
        <v>4546</v>
      </c>
      <c r="C60" s="18">
        <f>(15.0/B60*100)</f>
        <v/>
      </c>
      <c r="D60" s="19" t="n">
        <v>4531</v>
      </c>
      <c r="E60" s="18" t="n">
        <v>393.6228616</v>
      </c>
      <c r="F60" s="20" t="n">
        <v>7.61695824</v>
      </c>
      <c r="G60" s="18" t="n">
        <v>398.35170707</v>
      </c>
      <c r="H60" s="20" t="n">
        <v>4.44251788</v>
      </c>
      <c r="I60" s="18" t="n">
        <v>403.25644491</v>
      </c>
      <c r="J60" s="20" t="n">
        <v>4.91346776</v>
      </c>
      <c r="K60" s="18" t="n">
        <v>392.31705105</v>
      </c>
      <c r="L60" s="20" t="n">
        <v>5.19231866</v>
      </c>
      <c r="M60" s="18" t="s">
        <v>481</v>
      </c>
      <c r="N60" s="20" t="s">
        <v>481</v>
      </c>
      <c r="O60" s="18" t="s">
        <v>481</v>
      </c>
      <c r="P60" s="20" t="s">
        <v>481</v>
      </c>
      <c r="Q60" s="18" t="s">
        <v>481</v>
      </c>
      <c r="R60" s="20" t="s">
        <v>481</v>
      </c>
      <c r="S60" s="18" t="n">
        <v>296.380656</v>
      </c>
      <c r="T60" s="20" t="n">
        <v>18.13550589</v>
      </c>
      <c r="U60" s="18" t="n">
        <v>376.47739267</v>
      </c>
      <c r="V60" s="20" t="n">
        <v>11.69300344</v>
      </c>
    </row>
    <row r="61" spans="1:22">
      <c r="A61" s="15" t="s">
        <v>536</v>
      </c>
      <c r="B61" s="17" t="n">
        <v>6525</v>
      </c>
      <c r="C61" s="18">
        <f>(164.0/B61*100)</f>
        <v/>
      </c>
      <c r="D61" s="19" t="n">
        <v>6361</v>
      </c>
      <c r="E61" s="18" t="n">
        <v>500.90340361</v>
      </c>
      <c r="F61" s="20" t="n">
        <v>3.50358905</v>
      </c>
      <c r="G61" s="18" t="n">
        <v>479.38127418</v>
      </c>
      <c r="H61" s="20" t="n">
        <v>3.09728619</v>
      </c>
      <c r="I61" s="18" t="n">
        <v>475.66829914</v>
      </c>
      <c r="J61" s="20" t="n">
        <v>2.9319338</v>
      </c>
      <c r="K61" s="18" t="n">
        <v>472.90989592</v>
      </c>
      <c r="L61" s="20" t="n">
        <v>4.4958383</v>
      </c>
      <c r="M61" s="18" t="n">
        <v>410.6859362</v>
      </c>
      <c r="N61" s="20" t="n">
        <v>8.40654574</v>
      </c>
      <c r="O61" s="18" t="s">
        <v>481</v>
      </c>
      <c r="P61" s="20" t="s">
        <v>481</v>
      </c>
      <c r="Q61" s="18" t="s">
        <v>481</v>
      </c>
      <c r="R61" s="20" t="s">
        <v>481</v>
      </c>
      <c r="S61" s="18" t="s">
        <v>481</v>
      </c>
      <c r="T61" s="20" t="s">
        <v>481</v>
      </c>
      <c r="U61" s="18" t="n">
        <v>426.3213106</v>
      </c>
      <c r="V61" s="20" t="n">
        <v>10.87808254</v>
      </c>
    </row>
    <row r="62" spans="1:22">
      <c r="A62" s="15" t="s">
        <v>537</v>
      </c>
      <c r="B62" s="17" t="n">
        <v>4476</v>
      </c>
      <c r="C62" s="18">
        <f>(3.0/B62*100)</f>
        <v/>
      </c>
      <c r="D62" s="19" t="n">
        <v>4473</v>
      </c>
      <c r="E62" s="18" t="n">
        <v>561.94927023</v>
      </c>
      <c r="F62" s="20" t="n">
        <v>2.52054622</v>
      </c>
      <c r="G62" s="18" t="n">
        <v>543.27802394</v>
      </c>
      <c r="H62" s="20" t="n">
        <v>2.20432001</v>
      </c>
      <c r="I62" s="18" t="n">
        <v>536.21739899</v>
      </c>
      <c r="J62" s="20" t="n">
        <v>3.12560041</v>
      </c>
      <c r="K62" s="18" t="n">
        <v>531.19196077</v>
      </c>
      <c r="L62" s="20" t="n">
        <v>6.1791511</v>
      </c>
      <c r="M62" s="18" t="n">
        <v>526.4345921</v>
      </c>
      <c r="N62" s="20" t="n">
        <v>4.54256942</v>
      </c>
      <c r="O62" s="18" t="s">
        <v>481</v>
      </c>
      <c r="P62" s="20" t="s">
        <v>481</v>
      </c>
      <c r="Q62" s="18" t="s">
        <v>481</v>
      </c>
      <c r="R62" s="20" t="s">
        <v>481</v>
      </c>
      <c r="S62" s="18" t="s">
        <v>481</v>
      </c>
      <c r="T62" s="20" t="s">
        <v>481</v>
      </c>
      <c r="U62" s="18" t="n">
        <v>524.53123169</v>
      </c>
      <c r="V62" s="20" t="n">
        <v>23.39095519</v>
      </c>
    </row>
    <row r="63" spans="1:22">
      <c r="A63" s="15" t="s">
        <v>538</v>
      </c>
      <c r="B63" s="17" t="n">
        <v>5324</v>
      </c>
      <c r="C63" s="18">
        <f>(13.0/B63*100)</f>
        <v/>
      </c>
      <c r="D63" s="19" t="n">
        <v>5311</v>
      </c>
      <c r="E63" s="18" t="n">
        <v>376.2981797</v>
      </c>
      <c r="F63" s="20" t="n">
        <v>4.99243768</v>
      </c>
      <c r="G63" s="18" t="n">
        <v>374.92165186</v>
      </c>
      <c r="H63" s="20" t="n">
        <v>3.394079</v>
      </c>
      <c r="I63" s="18" t="n">
        <v>377.45431824</v>
      </c>
      <c r="J63" s="20" t="n">
        <v>2.87130828</v>
      </c>
      <c r="K63" s="18" t="n">
        <v>370.2601595</v>
      </c>
      <c r="L63" s="20" t="n">
        <v>3.62357529</v>
      </c>
      <c r="M63" s="18" t="s">
        <v>481</v>
      </c>
      <c r="N63" s="20" t="s">
        <v>481</v>
      </c>
      <c r="O63" s="18" t="s">
        <v>481</v>
      </c>
      <c r="P63" s="20" t="s">
        <v>481</v>
      </c>
      <c r="Q63" s="18" t="n">
        <v>343.1117</v>
      </c>
      <c r="R63" s="20" t="n">
        <v>49.49568428</v>
      </c>
      <c r="S63" s="18" t="n">
        <v>272.82720186</v>
      </c>
      <c r="T63" s="20" t="n">
        <v>40.02585054</v>
      </c>
      <c r="U63" s="18" t="n">
        <v>336.64100204</v>
      </c>
      <c r="V63" s="20" t="n">
        <v>7.00007993</v>
      </c>
    </row>
    <row r="64" spans="1:22">
      <c r="A64" s="15" t="s">
        <v>539</v>
      </c>
      <c r="B64" s="17" t="n">
        <v>3634</v>
      </c>
      <c r="C64" s="18">
        <f>(3.0/B64*100)</f>
        <v/>
      </c>
      <c r="D64" s="19" t="n">
        <v>3631</v>
      </c>
      <c r="E64" s="18" t="n">
        <v>481.44026467</v>
      </c>
      <c r="F64" s="20" t="n">
        <v>3.72100287</v>
      </c>
      <c r="G64" s="18" t="n">
        <v>490.11130689</v>
      </c>
      <c r="H64" s="20" t="n">
        <v>2.76637467</v>
      </c>
      <c r="I64" s="18" t="n">
        <v>486.48738106</v>
      </c>
      <c r="J64" s="20" t="n">
        <v>3.98742806</v>
      </c>
      <c r="K64" s="18" t="n">
        <v>472.77383587</v>
      </c>
      <c r="L64" s="20" t="n">
        <v>6.18689549</v>
      </c>
      <c r="M64" s="18" t="s">
        <v>481</v>
      </c>
      <c r="N64" s="20" t="s">
        <v>481</v>
      </c>
      <c r="O64" s="18" t="s">
        <v>481</v>
      </c>
      <c r="P64" s="20" t="s">
        <v>481</v>
      </c>
      <c r="Q64" s="18" t="s">
        <v>481</v>
      </c>
      <c r="R64" s="20" t="s">
        <v>481</v>
      </c>
      <c r="S64" s="18" t="n">
        <v>323.08448337</v>
      </c>
      <c r="T64" s="20" t="n">
        <v>41.57344209</v>
      </c>
      <c r="U64" s="18" t="n">
        <v>322.35684207</v>
      </c>
      <c r="V64" s="20" t="n">
        <v>10.87704397</v>
      </c>
    </row>
    <row r="65" spans="1:22">
      <c r="A65" s="15" t="s">
        <v>540</v>
      </c>
      <c r="B65" s="17" t="n">
        <v>5325</v>
      </c>
      <c r="C65" s="18">
        <f>(14.0/B65*100)</f>
        <v/>
      </c>
      <c r="D65" s="19" t="n">
        <v>5311</v>
      </c>
      <c r="E65" s="18" t="n">
        <v>422.75569668</v>
      </c>
      <c r="F65" s="20" t="n">
        <v>4.81509258</v>
      </c>
      <c r="G65" s="18" t="n">
        <v>419.68655069</v>
      </c>
      <c r="H65" s="20" t="n">
        <v>3.01417819</v>
      </c>
      <c r="I65" s="18" t="n">
        <v>428.30160447</v>
      </c>
      <c r="J65" s="20" t="n">
        <v>3.98927177</v>
      </c>
      <c r="K65" s="18" t="n">
        <v>420.28103569</v>
      </c>
      <c r="L65" s="20" t="n">
        <v>4.50909997</v>
      </c>
      <c r="M65" s="18" t="s">
        <v>481</v>
      </c>
      <c r="N65" s="20" t="s">
        <v>481</v>
      </c>
      <c r="O65" s="18" t="s">
        <v>481</v>
      </c>
      <c r="P65" s="20" t="s">
        <v>481</v>
      </c>
      <c r="Q65" s="18" t="n">
        <v>331.21132009</v>
      </c>
      <c r="R65" s="20" t="n">
        <v>32.12196145</v>
      </c>
      <c r="S65" s="18" t="s">
        <v>481</v>
      </c>
      <c r="T65" s="20" t="s">
        <v>481</v>
      </c>
      <c r="U65" s="18" t="n">
        <v>331.10483673</v>
      </c>
      <c r="V65" s="20" t="n">
        <v>8.38808888</v>
      </c>
    </row>
    <row r="66" spans="1:22">
      <c r="A66" s="15" t="s">
        <v>541</v>
      </c>
      <c r="B66" s="17" t="n">
        <v>5665</v>
      </c>
      <c r="C66" s="18">
        <f>(87.0/B66*100)</f>
        <v/>
      </c>
      <c r="D66" s="19" t="n">
        <v>5578</v>
      </c>
      <c r="E66" s="18" t="n">
        <v>441.98933683</v>
      </c>
      <c r="F66" s="20" t="n">
        <v>3.02725888</v>
      </c>
      <c r="G66" s="18" t="n">
        <v>429.55262679</v>
      </c>
      <c r="H66" s="20" t="n">
        <v>2.50143758</v>
      </c>
      <c r="I66" s="18" t="n">
        <v>424.65583457</v>
      </c>
      <c r="J66" s="20" t="n">
        <v>2.65432736</v>
      </c>
      <c r="K66" s="18" t="n">
        <v>427.92463849</v>
      </c>
      <c r="L66" s="20" t="n">
        <v>4.3727266</v>
      </c>
      <c r="M66" s="18" t="n">
        <v>373.42163203</v>
      </c>
      <c r="N66" s="20" t="n">
        <v>4.9087168</v>
      </c>
      <c r="O66" s="18" t="s">
        <v>481</v>
      </c>
      <c r="P66" s="20" t="s">
        <v>481</v>
      </c>
      <c r="Q66" s="18" t="s">
        <v>481</v>
      </c>
      <c r="R66" s="20" t="s">
        <v>481</v>
      </c>
      <c r="S66" s="18" t="s">
        <v>481</v>
      </c>
      <c r="T66" s="20" t="s">
        <v>481</v>
      </c>
      <c r="U66" s="18" t="n">
        <v>368.95493244</v>
      </c>
      <c r="V66" s="20" t="n">
        <v>6.32924302</v>
      </c>
    </row>
    <row r="67" spans="1:22">
      <c r="A67" s="15" t="s">
        <v>542</v>
      </c>
      <c r="B67" s="17" t="n">
        <v>6971</v>
      </c>
      <c r="C67" s="18">
        <f>(694.0/B67*100)</f>
        <v/>
      </c>
      <c r="D67" s="19" t="n">
        <v>6277</v>
      </c>
      <c r="E67" s="18" t="n">
        <v>422.29396549</v>
      </c>
      <c r="F67" s="20" t="n">
        <v>5.2764646</v>
      </c>
      <c r="G67" s="18" t="n">
        <v>399.18691559</v>
      </c>
      <c r="H67" s="20" t="n">
        <v>3.40191142</v>
      </c>
      <c r="I67" s="18" t="n">
        <v>397.43667987</v>
      </c>
      <c r="J67" s="20" t="n">
        <v>3.44739458</v>
      </c>
      <c r="K67" s="18" t="n">
        <v>381.709289</v>
      </c>
      <c r="L67" s="20" t="n">
        <v>4.24257477</v>
      </c>
      <c r="M67" s="18" t="n">
        <v>364.05724914</v>
      </c>
      <c r="N67" s="20" t="n">
        <v>8.02751567</v>
      </c>
      <c r="O67" s="18" t="s">
        <v>481</v>
      </c>
      <c r="P67" s="20" t="s">
        <v>481</v>
      </c>
      <c r="Q67" s="18" t="s">
        <v>481</v>
      </c>
      <c r="R67" s="20" t="s">
        <v>481</v>
      </c>
      <c r="S67" s="18" t="s">
        <v>481</v>
      </c>
      <c r="T67" s="20" t="s">
        <v>481</v>
      </c>
      <c r="U67" s="18" t="n">
        <v>328.47949596</v>
      </c>
      <c r="V67" s="20" t="n">
        <v>8.239618009999999</v>
      </c>
    </row>
    <row r="68" spans="1:22">
      <c r="A68" s="15" t="s">
        <v>543</v>
      </c>
      <c r="B68" s="17" t="n">
        <v>12083</v>
      </c>
      <c r="C68" s="18">
        <f>(31.0/B68*100)</f>
        <v/>
      </c>
      <c r="D68" s="19" t="n">
        <v>12052</v>
      </c>
      <c r="E68" s="18" t="n">
        <v>414.22587997</v>
      </c>
      <c r="F68" s="20" t="n">
        <v>3.76799744</v>
      </c>
      <c r="G68" s="18" t="n">
        <v>417.13510037</v>
      </c>
      <c r="H68" s="20" t="n">
        <v>2.2451778</v>
      </c>
      <c r="I68" s="18" t="n">
        <v>419.82179625</v>
      </c>
      <c r="J68" s="20" t="n">
        <v>2.08857442</v>
      </c>
      <c r="K68" s="18" t="n">
        <v>410.99007575</v>
      </c>
      <c r="L68" s="20" t="n">
        <v>3.42007241</v>
      </c>
      <c r="M68" s="18" t="n">
        <v>349.12867874</v>
      </c>
      <c r="N68" s="20" t="n">
        <v>2.92799251</v>
      </c>
      <c r="O68" s="18" t="s">
        <v>481</v>
      </c>
      <c r="P68" s="20" t="s">
        <v>481</v>
      </c>
      <c r="Q68" s="18" t="s">
        <v>481</v>
      </c>
      <c r="R68" s="20" t="s">
        <v>481</v>
      </c>
      <c r="S68" s="18" t="s">
        <v>481</v>
      </c>
      <c r="T68" s="20" t="s">
        <v>481</v>
      </c>
      <c r="U68" s="18" t="n">
        <v>360.1063396</v>
      </c>
      <c r="V68" s="20" t="n">
        <v>4.29216605</v>
      </c>
    </row>
    <row r="69" spans="1:22">
      <c r="A69" s="15" t="s">
        <v>544</v>
      </c>
      <c r="B69" s="17" t="n">
        <v>4876</v>
      </c>
      <c r="C69" s="18">
        <f>(0.0/B69*100)</f>
        <v/>
      </c>
      <c r="D69" s="19" t="n">
        <v>4876</v>
      </c>
      <c r="E69" s="18" t="n">
        <v>451.40227316</v>
      </c>
      <c r="F69" s="20" t="n">
        <v>5.54157607</v>
      </c>
      <c r="G69" s="18" t="n">
        <v>440.33599316</v>
      </c>
      <c r="H69" s="20" t="n">
        <v>4.16912766</v>
      </c>
      <c r="I69" s="18" t="n">
        <v>444.48793769</v>
      </c>
      <c r="J69" s="20" t="n">
        <v>4.54657235</v>
      </c>
      <c r="K69" s="18" t="n">
        <v>445.02535049</v>
      </c>
      <c r="L69" s="20" t="n">
        <v>5.73315613</v>
      </c>
      <c r="M69" s="18" t="s">
        <v>481</v>
      </c>
      <c r="N69" s="20" t="s">
        <v>481</v>
      </c>
      <c r="O69" s="18" t="s">
        <v>481</v>
      </c>
      <c r="P69" s="20" t="s">
        <v>481</v>
      </c>
      <c r="Q69" s="18" t="s">
        <v>481</v>
      </c>
      <c r="R69" s="20" t="s">
        <v>481</v>
      </c>
      <c r="S69" s="18" t="s">
        <v>481</v>
      </c>
      <c r="T69" s="20" t="s">
        <v>481</v>
      </c>
      <c r="U69" s="18" t="n">
        <v>443.86560032</v>
      </c>
      <c r="V69" s="20" t="n">
        <v>22.73473115</v>
      </c>
    </row>
    <row r="70" spans="1:22">
      <c r="A70" s="15" t="s">
        <v>545</v>
      </c>
      <c r="B70" s="17" t="n">
        <v>6036</v>
      </c>
      <c r="C70" s="18">
        <f>(223.0/B70*100)</f>
        <v/>
      </c>
      <c r="D70" s="19" t="n">
        <v>5813</v>
      </c>
      <c r="E70" s="18" t="n">
        <v>502.74817504</v>
      </c>
      <c r="F70" s="20" t="n">
        <v>4.34928629</v>
      </c>
      <c r="G70" s="18" t="n">
        <v>498.97295927</v>
      </c>
      <c r="H70" s="20" t="n">
        <v>3.70325203</v>
      </c>
      <c r="I70" s="18" t="n">
        <v>498.84242355</v>
      </c>
      <c r="J70" s="20" t="n">
        <v>3.50507054</v>
      </c>
      <c r="K70" s="18" t="n">
        <v>499.02104761</v>
      </c>
      <c r="L70" s="20" t="n">
        <v>4.97633136</v>
      </c>
      <c r="M70" s="18" t="n">
        <v>453.96563007</v>
      </c>
      <c r="N70" s="20" t="n">
        <v>8.59509132</v>
      </c>
      <c r="O70" s="18" t="s">
        <v>481</v>
      </c>
      <c r="P70" s="20" t="s">
        <v>481</v>
      </c>
      <c r="Q70" s="18" t="s">
        <v>481</v>
      </c>
      <c r="R70" s="20" t="s">
        <v>481</v>
      </c>
      <c r="S70" s="18" t="s">
        <v>481</v>
      </c>
      <c r="T70" s="20" t="s">
        <v>481</v>
      </c>
      <c r="U70" s="18" t="n">
        <v>455.65991493</v>
      </c>
      <c r="V70" s="20" t="n">
        <v>8.386945239999999</v>
      </c>
    </row>
    <row r="71" spans="1:22">
      <c r="A71" s="15" t="s">
        <v>546</v>
      </c>
      <c r="B71" s="17" t="n">
        <v>6115</v>
      </c>
      <c r="C71" s="18">
        <f>(30.0/B71*100)</f>
        <v/>
      </c>
      <c r="D71" s="19" t="n">
        <v>6085</v>
      </c>
      <c r="E71" s="18" t="n">
        <v>585.65154533</v>
      </c>
      <c r="F71" s="20" t="n">
        <v>3.09309575</v>
      </c>
      <c r="G71" s="18" t="n">
        <v>571.9233620799999</v>
      </c>
      <c r="H71" s="20" t="n">
        <v>2.14570766</v>
      </c>
      <c r="I71" s="18" t="n">
        <v>568.34938002</v>
      </c>
      <c r="J71" s="20" t="n">
        <v>3.23094616</v>
      </c>
      <c r="K71" s="18" t="n">
        <v>548.73894599</v>
      </c>
      <c r="L71" s="20" t="n">
        <v>4.87542295</v>
      </c>
      <c r="M71" s="18" t="n">
        <v>466.42208156</v>
      </c>
      <c r="N71" s="20" t="n">
        <v>7.0519855</v>
      </c>
      <c r="O71" s="18" t="s">
        <v>481</v>
      </c>
      <c r="P71" s="20" t="s">
        <v>481</v>
      </c>
      <c r="Q71" s="18" t="s">
        <v>481</v>
      </c>
      <c r="R71" s="20" t="s">
        <v>481</v>
      </c>
      <c r="S71" s="18" t="s">
        <v>481</v>
      </c>
      <c r="T71" s="20" t="s">
        <v>481</v>
      </c>
      <c r="U71" s="18" t="n">
        <v>510.64011264</v>
      </c>
      <c r="V71" s="20" t="n">
        <v>24.57615436</v>
      </c>
    </row>
    <row r="72" spans="1:22">
      <c r="A72" s="15" t="s">
        <v>547</v>
      </c>
      <c r="B72" s="17" t="n">
        <v>7708</v>
      </c>
      <c r="C72" s="18">
        <f>(5.0/B72*100)</f>
        <v/>
      </c>
      <c r="D72" s="19" t="n">
        <v>7703</v>
      </c>
      <c r="E72" s="18" t="n">
        <v>567.37523949</v>
      </c>
      <c r="F72" s="20" t="n">
        <v>5.06935328</v>
      </c>
      <c r="G72" s="18" t="n">
        <v>541.55556448</v>
      </c>
      <c r="H72" s="20" t="n">
        <v>3.8344857</v>
      </c>
      <c r="I72" s="18" t="n">
        <v>547.80961906</v>
      </c>
      <c r="J72" s="20" t="n">
        <v>3.46191016</v>
      </c>
      <c r="K72" s="18" t="n">
        <v>548.58032862</v>
      </c>
      <c r="L72" s="20" t="n">
        <v>5.62592846</v>
      </c>
      <c r="M72" s="18" t="n">
        <v>471.30502175</v>
      </c>
      <c r="N72" s="20" t="n">
        <v>9.64724719</v>
      </c>
      <c r="O72" s="18" t="s">
        <v>481</v>
      </c>
      <c r="P72" s="20" t="s">
        <v>481</v>
      </c>
      <c r="Q72" s="18" t="s">
        <v>481</v>
      </c>
      <c r="R72" s="20" t="s">
        <v>481</v>
      </c>
      <c r="S72" s="18" t="s">
        <v>481</v>
      </c>
      <c r="T72" s="20" t="s">
        <v>481</v>
      </c>
      <c r="U72" s="18" t="n">
        <v>501.7736257</v>
      </c>
      <c r="V72" s="20" t="n">
        <v>26.99370839</v>
      </c>
    </row>
    <row r="73" spans="1:22">
      <c r="A73" s="15" t="s">
        <v>548</v>
      </c>
      <c r="B73" s="17" t="n">
        <v>8249</v>
      </c>
      <c r="C73" s="18">
        <f>(185.0/B73*100)</f>
        <v/>
      </c>
      <c r="D73" s="19" t="n">
        <v>8064</v>
      </c>
      <c r="E73" s="18" t="n">
        <v>429.16206358</v>
      </c>
      <c r="F73" s="20" t="n">
        <v>5.98478218</v>
      </c>
      <c r="G73" s="18" t="n">
        <v>416.60919644</v>
      </c>
      <c r="H73" s="20" t="n">
        <v>3.62973722</v>
      </c>
      <c r="I73" s="18" t="n">
        <v>425.91234711</v>
      </c>
      <c r="J73" s="20" t="n">
        <v>4.23526066</v>
      </c>
      <c r="K73" s="18" t="n">
        <v>420.57872707</v>
      </c>
      <c r="L73" s="20" t="n">
        <v>4.76652291</v>
      </c>
      <c r="M73" s="18" t="n">
        <v>377.03950285</v>
      </c>
      <c r="N73" s="20" t="n">
        <v>4.79251474</v>
      </c>
      <c r="O73" s="18" t="s">
        <v>481</v>
      </c>
      <c r="P73" s="20" t="s">
        <v>481</v>
      </c>
      <c r="Q73" s="18" t="s">
        <v>481</v>
      </c>
      <c r="R73" s="20" t="s">
        <v>481</v>
      </c>
      <c r="S73" s="18" t="s">
        <v>481</v>
      </c>
      <c r="T73" s="20" t="s">
        <v>481</v>
      </c>
      <c r="U73" s="18" t="n">
        <v>391.84941682</v>
      </c>
      <c r="V73" s="20" t="n">
        <v>12.89993471</v>
      </c>
    </row>
    <row r="74" spans="1:22">
      <c r="A74" s="15" t="s">
        <v>549</v>
      </c>
      <c r="B74" s="17" t="n">
        <v>4692</v>
      </c>
      <c r="C74" s="18">
        <f>(82.0/B74*100)</f>
        <v/>
      </c>
      <c r="D74" s="19" t="n">
        <v>4610</v>
      </c>
      <c r="E74" s="18" t="n">
        <v>439.61076771</v>
      </c>
      <c r="F74" s="20" t="n">
        <v>3.23884885</v>
      </c>
      <c r="G74" s="18" t="n">
        <v>431.90412247</v>
      </c>
      <c r="H74" s="20" t="n">
        <v>2.76592379</v>
      </c>
      <c r="I74" s="18" t="n">
        <v>415.25427701</v>
      </c>
      <c r="J74" s="20" t="n">
        <v>3.66035509</v>
      </c>
      <c r="K74" s="18" t="n">
        <v>399.07677058</v>
      </c>
      <c r="L74" s="20" t="n">
        <v>4.33651299</v>
      </c>
      <c r="M74" s="18" t="s">
        <v>481</v>
      </c>
      <c r="N74" s="20" t="s">
        <v>481</v>
      </c>
      <c r="O74" s="18" t="s">
        <v>481</v>
      </c>
      <c r="P74" s="20" t="s">
        <v>481</v>
      </c>
      <c r="Q74" s="18" t="s">
        <v>481</v>
      </c>
      <c r="R74" s="20" t="s">
        <v>481</v>
      </c>
      <c r="S74" s="18" t="n">
        <v>374.36004273</v>
      </c>
      <c r="T74" s="20" t="n">
        <v>25.39125832</v>
      </c>
      <c r="U74" s="18" t="n">
        <v>358.66890138</v>
      </c>
      <c r="V74" s="20" t="n">
        <v>6.11405679</v>
      </c>
    </row>
    <row r="75" spans="1:22">
      <c r="A75" s="15" t="s">
        <v>550</v>
      </c>
      <c r="B75" s="17" t="n">
        <v>5375</v>
      </c>
      <c r="C75" s="18">
        <f>(277.0/B75*100)</f>
        <v/>
      </c>
      <c r="D75" s="19" t="n">
        <v>5098</v>
      </c>
      <c r="E75" s="18" t="n">
        <v>387.85406037</v>
      </c>
      <c r="F75" s="20" t="n">
        <v>6.3641227</v>
      </c>
      <c r="G75" s="18" t="n">
        <v>378.99627514</v>
      </c>
      <c r="H75" s="20" t="n">
        <v>4.38476586</v>
      </c>
      <c r="I75" s="18" t="n">
        <v>378.58241621</v>
      </c>
      <c r="J75" s="20" t="n">
        <v>4.19878388</v>
      </c>
      <c r="K75" s="18" t="n">
        <v>356.13198659</v>
      </c>
      <c r="L75" s="20" t="n">
        <v>4.10945613</v>
      </c>
      <c r="M75" s="18" t="n">
        <v>327.95996535</v>
      </c>
      <c r="N75" s="20" t="n">
        <v>7.42840697</v>
      </c>
      <c r="O75" s="18" t="s">
        <v>481</v>
      </c>
      <c r="P75" s="20" t="s">
        <v>481</v>
      </c>
      <c r="Q75" s="18" t="s">
        <v>481</v>
      </c>
      <c r="R75" s="20" t="s">
        <v>481</v>
      </c>
      <c r="S75" s="18" t="s">
        <v>481</v>
      </c>
      <c r="T75" s="20" t="s">
        <v>481</v>
      </c>
      <c r="U75" s="18" t="n">
        <v>334.94910095</v>
      </c>
      <c r="V75" s="20" t="n">
        <v>6.93798645</v>
      </c>
    </row>
    <row r="76" spans="1:22">
      <c r="A76" s="15" t="s">
        <v>551</v>
      </c>
      <c r="B76" s="17" t="n">
        <v>14167</v>
      </c>
      <c r="C76" s="18">
        <f>(234.0/B76*100)</f>
        <v/>
      </c>
      <c r="D76" s="19" t="n">
        <v>13933</v>
      </c>
      <c r="E76" s="18" t="n">
        <v>435.79310355</v>
      </c>
      <c r="F76" s="20" t="n">
        <v>3.64684728</v>
      </c>
      <c r="G76" s="18" t="n">
        <v>434.25751652</v>
      </c>
      <c r="H76" s="20" t="n">
        <v>3.25685123</v>
      </c>
      <c r="I76" s="18" t="n">
        <v>436.91145137</v>
      </c>
      <c r="J76" s="20" t="n">
        <v>2.87376709</v>
      </c>
      <c r="K76" s="18" t="n">
        <v>424.70496296</v>
      </c>
      <c r="L76" s="20" t="n">
        <v>4.34393915</v>
      </c>
      <c r="M76" s="18" t="n">
        <v>403.01903176</v>
      </c>
      <c r="N76" s="20" t="n">
        <v>4.98924097</v>
      </c>
      <c r="O76" s="18" t="s">
        <v>481</v>
      </c>
      <c r="P76" s="20" t="s">
        <v>481</v>
      </c>
      <c r="Q76" s="18" t="s">
        <v>481</v>
      </c>
      <c r="R76" s="20" t="s">
        <v>481</v>
      </c>
      <c r="S76" s="18" t="s">
        <v>481</v>
      </c>
      <c r="T76" s="20" t="s">
        <v>481</v>
      </c>
      <c r="U76" s="18" t="n">
        <v>372.49202469</v>
      </c>
      <c r="V76" s="20" t="n">
        <v>7.33685852</v>
      </c>
    </row>
    <row r="77" spans="1:22">
      <c r="A77" s="15" t="s">
        <v>552</v>
      </c>
      <c r="B77" s="17" t="n">
        <v>6062</v>
      </c>
      <c r="C77" s="18">
        <f>(261.0/B77*100)</f>
        <v/>
      </c>
      <c r="D77" s="19" t="n">
        <v>5801</v>
      </c>
      <c r="E77" s="18" t="n">
        <v>447.06365644</v>
      </c>
      <c r="F77" s="20" t="n">
        <v>3.60762273</v>
      </c>
      <c r="G77" s="18" t="n">
        <v>432.68606833</v>
      </c>
      <c r="H77" s="20" t="n">
        <v>3.28539234</v>
      </c>
      <c r="I77" s="18" t="n">
        <v>429.30915504</v>
      </c>
      <c r="J77" s="20" t="n">
        <v>4.71081179</v>
      </c>
      <c r="K77" s="18" t="n">
        <v>399.02863309</v>
      </c>
      <c r="L77" s="20" t="n">
        <v>6.81046205</v>
      </c>
      <c r="M77" s="18" t="n">
        <v>371.88816463</v>
      </c>
      <c r="N77" s="20" t="n">
        <v>4.68585368</v>
      </c>
      <c r="O77" s="18" t="s">
        <v>481</v>
      </c>
      <c r="P77" s="20" t="s">
        <v>481</v>
      </c>
      <c r="Q77" s="18" t="s">
        <v>481</v>
      </c>
      <c r="R77" s="20" t="s">
        <v>481</v>
      </c>
      <c r="S77" s="18" t="s">
        <v>481</v>
      </c>
      <c r="T77" s="20" t="s">
        <v>481</v>
      </c>
      <c r="U77" s="18" t="n">
        <v>371.00016632</v>
      </c>
      <c r="V77" s="20" t="n">
        <v>3.99957607</v>
      </c>
    </row>
    <row r="78" spans="1:22">
      <c r="A78" s="15" t="s">
        <v>553</v>
      </c>
      <c r="B78" s="17" t="n">
        <v>5826</v>
      </c>
      <c r="C78" s="18">
        <f>(0.0/B78*100)</f>
        <v/>
      </c>
      <c r="D78" s="19" t="n">
        <v>5826</v>
      </c>
      <c r="E78" s="18" t="n">
        <v>521.3874185</v>
      </c>
      <c r="F78" s="20" t="n">
        <v>9.663508520000001</v>
      </c>
      <c r="G78" s="18" t="n">
        <v>500.46142311</v>
      </c>
      <c r="H78" s="20" t="n">
        <v>5.04934471</v>
      </c>
      <c r="I78" s="18" t="n">
        <v>491.37711173</v>
      </c>
      <c r="J78" s="20" t="n">
        <v>4.82596996</v>
      </c>
      <c r="K78" s="18" t="n">
        <v>487.30408498</v>
      </c>
      <c r="L78" s="20" t="n">
        <v>4.82306792</v>
      </c>
      <c r="M78" s="18" t="s">
        <v>481</v>
      </c>
      <c r="N78" s="20" t="s">
        <v>481</v>
      </c>
      <c r="O78" s="18" t="s">
        <v>481</v>
      </c>
      <c r="P78" s="20" t="s">
        <v>481</v>
      </c>
      <c r="Q78" s="18" t="n">
        <v>390.3611</v>
      </c>
      <c r="R78" s="20" t="n">
        <v>35.81002551</v>
      </c>
      <c r="S78" s="18" t="n">
        <v>379.4403</v>
      </c>
      <c r="T78" s="20" t="n">
        <v>51.12920616</v>
      </c>
      <c r="U78" s="18" t="n">
        <v>437.65078131</v>
      </c>
      <c r="V78" s="20" t="n">
        <v>30.844839</v>
      </c>
    </row>
    <row customHeight="1" ht="25" r="79" spans="1:22">
      <c r="A79" s="15" t="s">
        <v>554</v>
      </c>
      <c r="B79" s="17" t="n">
        <v>1657</v>
      </c>
      <c r="C79" s="18">
        <f>(41.0/B79*100)</f>
        <v/>
      </c>
      <c r="D79" s="19" t="n">
        <v>1616</v>
      </c>
      <c r="E79" s="18" t="n">
        <v>468.1035748</v>
      </c>
      <c r="F79" s="20" t="n">
        <v>8.75289765</v>
      </c>
      <c r="G79" s="18" t="n">
        <v>460.98616973</v>
      </c>
      <c r="H79" s="20" t="n">
        <v>7.80498661</v>
      </c>
      <c r="I79" s="18" t="n">
        <v>451.40943671</v>
      </c>
      <c r="J79" s="20" t="n">
        <v>9.430888400000001</v>
      </c>
      <c r="K79" s="18" t="n">
        <v>423.57468003</v>
      </c>
      <c r="L79" s="20" t="n">
        <v>8.718246799999999</v>
      </c>
      <c r="M79" s="18" t="s">
        <v>481</v>
      </c>
      <c r="N79" s="20" t="s">
        <v>481</v>
      </c>
      <c r="O79" s="18" t="s">
        <v>481</v>
      </c>
      <c r="P79" s="20" t="s">
        <v>481</v>
      </c>
      <c r="Q79" s="18" t="s">
        <v>481</v>
      </c>
      <c r="R79" s="20" t="s">
        <v>481</v>
      </c>
      <c r="S79" s="18" t="n">
        <v>392.0122</v>
      </c>
      <c r="T79" s="20" t="n">
        <v>40.58115354</v>
      </c>
      <c r="U79" s="18" t="n">
        <v>360.86554839</v>
      </c>
      <c r="V79" s="20" t="n">
        <v>17.93366809</v>
      </c>
    </row>
    <row r="80" spans="1:22">
      <c r="A80" s="15" t="s">
        <v>555</v>
      </c>
      <c r="B80" s="17" t="n">
        <v>7841</v>
      </c>
      <c r="C80" s="18">
        <f>(0.0/B80*100)</f>
        <v/>
      </c>
      <c r="D80" s="19" t="n">
        <v>7841</v>
      </c>
      <c r="E80" s="18" t="n">
        <v>455.11819523</v>
      </c>
      <c r="F80" s="20" t="n">
        <v>7.2198791</v>
      </c>
      <c r="G80" s="18" t="n">
        <v>444.25025839</v>
      </c>
      <c r="H80" s="20" t="n">
        <v>5.02843666</v>
      </c>
      <c r="I80" s="18" t="n">
        <v>461.06207508</v>
      </c>
      <c r="J80" s="20" t="n">
        <v>4.69236008</v>
      </c>
      <c r="K80" s="18" t="n">
        <v>470.07129294</v>
      </c>
      <c r="L80" s="20" t="n">
        <v>4.95561094</v>
      </c>
      <c r="M80" s="18" t="s">
        <v>481</v>
      </c>
      <c r="N80" s="20" t="s">
        <v>481</v>
      </c>
      <c r="O80" s="18" t="s">
        <v>481</v>
      </c>
      <c r="P80" s="20" t="s">
        <v>481</v>
      </c>
      <c r="Q80" s="18" t="s">
        <v>481</v>
      </c>
      <c r="R80" s="20" t="s">
        <v>481</v>
      </c>
      <c r="S80" s="18" t="s">
        <v>481</v>
      </c>
      <c r="T80" s="20" t="s">
        <v>481</v>
      </c>
      <c r="U80" s="18" t="n">
        <v>419.68111469</v>
      </c>
      <c r="V80" s="20" t="n">
        <v>39.58777744</v>
      </c>
    </row>
    <row r="81" spans="1:22">
      <c r="A81" s="23" t="s">
        <v>556</v>
      </c>
      <c r="B81" s="17" t="n">
        <v>8861</v>
      </c>
      <c r="C81" s="18">
        <f>(82.0/B81*100)</f>
        <v/>
      </c>
      <c r="D81" s="19" t="n">
        <v>8779</v>
      </c>
      <c r="E81" s="18" t="n">
        <v>480.43579276</v>
      </c>
      <c r="F81" s="20" t="n">
        <v>8.483168859999999</v>
      </c>
      <c r="G81" s="18" t="n">
        <v>455.62613264</v>
      </c>
      <c r="H81" s="20" t="n">
        <v>4.26569274</v>
      </c>
      <c r="I81" s="18" t="n">
        <v>445.58187555</v>
      </c>
      <c r="J81" s="20" t="n">
        <v>3.25590065</v>
      </c>
      <c r="K81" s="18" t="n">
        <v>446.27619552</v>
      </c>
      <c r="L81" s="20" t="n">
        <v>4.16104686</v>
      </c>
      <c r="M81" s="18" t="n">
        <v>398.96231336</v>
      </c>
      <c r="N81" s="20" t="n">
        <v>5.16401149</v>
      </c>
      <c r="O81" s="18" t="s">
        <v>481</v>
      </c>
      <c r="P81" s="20" t="s">
        <v>481</v>
      </c>
      <c r="Q81" s="18" t="s">
        <v>481</v>
      </c>
      <c r="R81" s="20" t="s">
        <v>481</v>
      </c>
      <c r="S81" s="18" t="s">
        <v>481</v>
      </c>
      <c r="T81" s="20" t="s">
        <v>481</v>
      </c>
      <c r="U81" s="18" t="n">
        <v>400.60470622</v>
      </c>
      <c r="V81" s="20" t="n">
        <v>18.09275153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816</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(691.0/B7*100)</f>
        <v/>
      </c>
      <c r="D7" s="19" t="n">
        <v>13839</v>
      </c>
      <c r="E7" s="18" t="n">
        <v>487.9913706</v>
      </c>
      <c r="F7" s="20" t="n">
        <v>3.11496626</v>
      </c>
      <c r="G7" s="18" t="n">
        <v>491.99934838</v>
      </c>
      <c r="H7" s="20" t="n">
        <v>2.46406179</v>
      </c>
      <c r="I7" s="18" t="n">
        <v>515.71526236</v>
      </c>
      <c r="J7" s="20" t="n">
        <v>2.42631161</v>
      </c>
      <c r="K7" s="18" t="n">
        <v>525.34245215</v>
      </c>
      <c r="L7" s="20" t="n">
        <v>3.62637179</v>
      </c>
      <c r="M7" s="18" t="n">
        <v>447.9744125</v>
      </c>
      <c r="N7" s="20" t="n">
        <v>3.96785557</v>
      </c>
      <c r="O7" s="18" t="s">
        <v>481</v>
      </c>
      <c r="P7" s="20" t="s">
        <v>481</v>
      </c>
      <c r="Q7" s="18" t="s">
        <v>481</v>
      </c>
      <c r="R7" s="20" t="s">
        <v>481</v>
      </c>
      <c r="S7" s="18" t="s">
        <v>481</v>
      </c>
      <c r="T7" s="20" t="s">
        <v>481</v>
      </c>
      <c r="U7" s="18" t="n">
        <v>469.3180264</v>
      </c>
      <c r="V7" s="20" t="n">
        <v>6.63695446</v>
      </c>
    </row>
    <row r="8" spans="1:22">
      <c r="A8" s="15" t="s">
        <v>483</v>
      </c>
      <c r="B8" s="17" t="n">
        <v>7007</v>
      </c>
      <c r="C8" s="18">
        <f>(113.0/B8*100)</f>
        <v/>
      </c>
      <c r="D8" s="19" t="n">
        <v>6894</v>
      </c>
      <c r="E8" s="18" t="n">
        <v>501.68201309</v>
      </c>
      <c r="F8" s="20" t="n">
        <v>4.13583896</v>
      </c>
      <c r="G8" s="18" t="n">
        <v>514.26320514</v>
      </c>
      <c r="H8" s="20" t="n">
        <v>4.2156061</v>
      </c>
      <c r="I8" s="18" t="n">
        <v>520.92760532</v>
      </c>
      <c r="J8" s="20" t="n">
        <v>4.44060997</v>
      </c>
      <c r="K8" s="18" t="n">
        <v>522.77184355</v>
      </c>
      <c r="L8" s="20" t="n">
        <v>5.03324216</v>
      </c>
      <c r="M8" s="18" t="n">
        <v>436.4198708</v>
      </c>
      <c r="N8" s="20" t="n">
        <v>3.89765197</v>
      </c>
      <c r="O8" s="18" t="s">
        <v>481</v>
      </c>
      <c r="P8" s="20" t="s">
        <v>481</v>
      </c>
      <c r="Q8" s="18" t="n">
        <v>301.63126691</v>
      </c>
      <c r="R8" s="20" t="n">
        <v>25.14921031</v>
      </c>
      <c r="S8" s="18" t="s">
        <v>481</v>
      </c>
      <c r="T8" s="20" t="s">
        <v>481</v>
      </c>
      <c r="U8" s="18" t="n">
        <v>439.90210135</v>
      </c>
      <c r="V8" s="20" t="n">
        <v>8.06710749</v>
      </c>
    </row>
    <row r="9" spans="1:22">
      <c r="A9" s="15" t="s">
        <v>484</v>
      </c>
      <c r="B9" s="17" t="n">
        <v>9651</v>
      </c>
      <c r="C9" s="18">
        <f>(574.0/B9*100)</f>
        <v/>
      </c>
      <c r="D9" s="19" t="n">
        <v>9077</v>
      </c>
      <c r="E9" s="18" t="n">
        <v>528.98545627</v>
      </c>
      <c r="F9" s="20" t="n">
        <v>2.52335105</v>
      </c>
      <c r="G9" s="18" t="n">
        <v>527.41020887</v>
      </c>
      <c r="H9" s="20" t="n">
        <v>2.74004835</v>
      </c>
      <c r="I9" s="18" t="n">
        <v>528.1249563</v>
      </c>
      <c r="J9" s="20" t="n">
        <v>4.07704647</v>
      </c>
      <c r="K9" s="18" t="n">
        <v>503.80692951</v>
      </c>
      <c r="L9" s="20" t="n">
        <v>5.37856918</v>
      </c>
      <c r="M9" s="18" t="n">
        <v>416.22075865</v>
      </c>
      <c r="N9" s="20" t="n">
        <v>6.04975957</v>
      </c>
      <c r="O9" s="18" t="s">
        <v>481</v>
      </c>
      <c r="P9" s="20" t="s">
        <v>481</v>
      </c>
      <c r="Q9" s="18" t="n">
        <v>357.98454354</v>
      </c>
      <c r="R9" s="20" t="n">
        <v>11.51846445</v>
      </c>
      <c r="S9" s="18" t="s">
        <v>481</v>
      </c>
      <c r="T9" s="20" t="s">
        <v>481</v>
      </c>
      <c r="U9" s="18" t="n">
        <v>437.42890784</v>
      </c>
      <c r="V9" s="20" t="n">
        <v>5.28391017</v>
      </c>
    </row>
    <row r="10" spans="1:22">
      <c r="A10" s="15" t="s">
        <v>485</v>
      </c>
      <c r="B10" s="17" t="n">
        <v>20058</v>
      </c>
      <c r="C10" s="18">
        <f>(555.0/B10*100)</f>
        <v/>
      </c>
      <c r="D10" s="19" t="n">
        <v>19503</v>
      </c>
      <c r="E10" s="18" t="n">
        <v>514.6117117700001</v>
      </c>
      <c r="F10" s="20" t="n">
        <v>3.64719591</v>
      </c>
      <c r="G10" s="18" t="n">
        <v>513.28493555</v>
      </c>
      <c r="H10" s="20" t="n">
        <v>2.66287758</v>
      </c>
      <c r="I10" s="18" t="n">
        <v>526.66536339</v>
      </c>
      <c r="J10" s="20" t="n">
        <v>2.56327027</v>
      </c>
      <c r="K10" s="18" t="n">
        <v>537.95489276</v>
      </c>
      <c r="L10" s="20" t="n">
        <v>4.2105987</v>
      </c>
      <c r="M10" s="18" t="n">
        <v>457.66484393</v>
      </c>
      <c r="N10" s="20" t="n">
        <v>6.03159435</v>
      </c>
      <c r="O10" s="18" t="s">
        <v>481</v>
      </c>
      <c r="P10" s="20" t="s">
        <v>481</v>
      </c>
      <c r="Q10" s="18" t="s">
        <v>481</v>
      </c>
      <c r="R10" s="20" t="s">
        <v>481</v>
      </c>
      <c r="S10" s="18" t="s">
        <v>481</v>
      </c>
      <c r="T10" s="20" t="s">
        <v>481</v>
      </c>
      <c r="U10" s="18" t="n">
        <v>460.23832093</v>
      </c>
      <c r="V10" s="20" t="n">
        <v>9.386667640000001</v>
      </c>
    </row>
    <row r="11" spans="1:22">
      <c r="A11" s="15" t="s">
        <v>486</v>
      </c>
      <c r="B11" s="17" t="n">
        <v>7053</v>
      </c>
      <c r="C11" s="18">
        <f>(154.0/B11*100)</f>
        <v/>
      </c>
      <c r="D11" s="19" t="n">
        <v>6899</v>
      </c>
      <c r="E11" s="18" t="n">
        <v>422.05683383</v>
      </c>
      <c r="F11" s="20" t="n">
        <v>4.26312413</v>
      </c>
      <c r="G11" s="18" t="n">
        <v>417.78906562</v>
      </c>
      <c r="H11" s="20" t="n">
        <v>3.4775568</v>
      </c>
      <c r="I11" s="18" t="n">
        <v>440.37829675</v>
      </c>
      <c r="J11" s="20" t="n">
        <v>3.67677386</v>
      </c>
      <c r="K11" s="18" t="n">
        <v>443.77303313</v>
      </c>
      <c r="L11" s="20" t="n">
        <v>3.99382642</v>
      </c>
      <c r="M11" s="18" t="n">
        <v>381.61604453</v>
      </c>
      <c r="N11" s="20" t="n">
        <v>5.27695564</v>
      </c>
      <c r="O11" s="18" t="s">
        <v>481</v>
      </c>
      <c r="P11" s="20" t="s">
        <v>481</v>
      </c>
      <c r="Q11" s="18" t="s">
        <v>481</v>
      </c>
      <c r="R11" s="20" t="s">
        <v>481</v>
      </c>
      <c r="S11" s="18" t="s">
        <v>481</v>
      </c>
      <c r="T11" s="20" t="s">
        <v>481</v>
      </c>
      <c r="U11" s="18" t="n">
        <v>383.78657596</v>
      </c>
      <c r="V11" s="20" t="n">
        <v>7.89562591</v>
      </c>
    </row>
    <row r="12" spans="1:22">
      <c r="A12" s="15" t="s">
        <v>487</v>
      </c>
      <c r="B12" s="17" t="n">
        <v>6894</v>
      </c>
      <c r="C12" s="18">
        <f>(59.0/B12*100)</f>
        <v/>
      </c>
      <c r="D12" s="19" t="n">
        <v>6835</v>
      </c>
      <c r="E12" s="18" t="n">
        <v>488.22426968</v>
      </c>
      <c r="F12" s="20" t="n">
        <v>3.81142222</v>
      </c>
      <c r="G12" s="18" t="n">
        <v>495.5864722</v>
      </c>
      <c r="H12" s="20" t="n">
        <v>2.56136263</v>
      </c>
      <c r="I12" s="18" t="n">
        <v>511.92515223</v>
      </c>
      <c r="J12" s="20" t="n">
        <v>3.52314599</v>
      </c>
      <c r="K12" s="18" t="n">
        <v>520.15109494</v>
      </c>
      <c r="L12" s="20" t="n">
        <v>4.2119152</v>
      </c>
      <c r="M12" s="18" t="n">
        <v>424.64340274</v>
      </c>
      <c r="N12" s="20" t="n">
        <v>6.97346529</v>
      </c>
      <c r="O12" s="18" t="s">
        <v>481</v>
      </c>
      <c r="P12" s="20" t="s">
        <v>481</v>
      </c>
      <c r="Q12" s="18" t="n">
        <v>340.98506961</v>
      </c>
      <c r="R12" s="20" t="n">
        <v>12.52444664</v>
      </c>
      <c r="S12" s="18" t="s">
        <v>481</v>
      </c>
      <c r="T12" s="20" t="s">
        <v>481</v>
      </c>
      <c r="U12" s="18" t="n">
        <v>430.41426809</v>
      </c>
      <c r="V12" s="20" t="n">
        <v>10.55260847</v>
      </c>
    </row>
    <row r="13" spans="1:22">
      <c r="A13" s="15" t="s">
        <v>488</v>
      </c>
      <c r="B13" s="17" t="n">
        <v>7161</v>
      </c>
      <c r="C13" s="18">
        <f>(184.0/B13*100)</f>
        <v/>
      </c>
      <c r="D13" s="19" t="n">
        <v>6977</v>
      </c>
      <c r="E13" s="18" t="n">
        <v>494.11008066</v>
      </c>
      <c r="F13" s="20" t="n">
        <v>5.05368185</v>
      </c>
      <c r="G13" s="18" t="n">
        <v>501.69467016</v>
      </c>
      <c r="H13" s="20" t="n">
        <v>2.65166639</v>
      </c>
      <c r="I13" s="18" t="n">
        <v>524.17544659</v>
      </c>
      <c r="J13" s="20" t="n">
        <v>2.79788321</v>
      </c>
      <c r="K13" s="18" t="n">
        <v>539.77355202</v>
      </c>
      <c r="L13" s="20" t="n">
        <v>3.50569466</v>
      </c>
      <c r="M13" s="18" t="n">
        <v>455.80166196</v>
      </c>
      <c r="N13" s="20" t="n">
        <v>7.99019283</v>
      </c>
      <c r="O13" s="18" t="s">
        <v>481</v>
      </c>
      <c r="P13" s="20" t="s">
        <v>481</v>
      </c>
      <c r="Q13" s="18" t="n">
        <v>447.51533769</v>
      </c>
      <c r="R13" s="20" t="n">
        <v>5.97365007</v>
      </c>
      <c r="S13" s="18" t="s">
        <v>481</v>
      </c>
      <c r="T13" s="20" t="s">
        <v>481</v>
      </c>
      <c r="U13" s="18" t="n">
        <v>435.88851318</v>
      </c>
      <c r="V13" s="20" t="n">
        <v>8.948310579999999</v>
      </c>
    </row>
    <row r="14" spans="1:22">
      <c r="A14" s="15" t="s">
        <v>489</v>
      </c>
      <c r="B14" s="17" t="n">
        <v>5587</v>
      </c>
      <c r="C14" s="18">
        <f>(82.0/B14*100)</f>
        <v/>
      </c>
      <c r="D14" s="19" t="n">
        <v>5505</v>
      </c>
      <c r="E14" s="18" t="n">
        <v>519.16114029</v>
      </c>
      <c r="F14" s="20" t="n">
        <v>2.68808563</v>
      </c>
      <c r="G14" s="18" t="n">
        <v>514.0710053</v>
      </c>
      <c r="H14" s="20" t="n">
        <v>2.65188403</v>
      </c>
      <c r="I14" s="18" t="n">
        <v>533.35590749</v>
      </c>
      <c r="J14" s="20" t="n">
        <v>3.31313888</v>
      </c>
      <c r="K14" s="18" t="n">
        <v>544.7603544999999</v>
      </c>
      <c r="L14" s="20" t="n">
        <v>5.12946711</v>
      </c>
      <c r="M14" s="18" t="n">
        <v>457.2678843</v>
      </c>
      <c r="N14" s="20" t="n">
        <v>9.76355004</v>
      </c>
      <c r="O14" s="18" t="s">
        <v>481</v>
      </c>
      <c r="P14" s="20" t="s">
        <v>481</v>
      </c>
      <c r="Q14" s="18" t="s">
        <v>481</v>
      </c>
      <c r="R14" s="20" t="s">
        <v>481</v>
      </c>
      <c r="S14" s="18" t="s">
        <v>481</v>
      </c>
      <c r="T14" s="20" t="s">
        <v>481</v>
      </c>
      <c r="U14" s="18" t="n">
        <v>452.68055018</v>
      </c>
      <c r="V14" s="20" t="n">
        <v>12.88184642</v>
      </c>
    </row>
    <row r="15" spans="1:22">
      <c r="A15" s="15" t="s">
        <v>490</v>
      </c>
      <c r="B15" s="17" t="n">
        <v>5882</v>
      </c>
      <c r="C15" s="18">
        <f>(91.0/B15*100)</f>
        <v/>
      </c>
      <c r="D15" s="19" t="n">
        <v>5791</v>
      </c>
      <c r="E15" s="18" t="n">
        <v>500.37148037</v>
      </c>
      <c r="F15" s="20" t="n">
        <v>3.60862264</v>
      </c>
      <c r="G15" s="18" t="n">
        <v>512.0843893700001</v>
      </c>
      <c r="H15" s="20" t="n">
        <v>2.37746175</v>
      </c>
      <c r="I15" s="18" t="n">
        <v>530.8664472299999</v>
      </c>
      <c r="J15" s="20" t="n">
        <v>2.73017887</v>
      </c>
      <c r="K15" s="18" t="n">
        <v>523.43090456</v>
      </c>
      <c r="L15" s="20" t="n">
        <v>5.4691786</v>
      </c>
      <c r="M15" s="18" t="n">
        <v>424.25667471</v>
      </c>
      <c r="N15" s="20" t="n">
        <v>10.82348656</v>
      </c>
      <c r="O15" s="18" t="s">
        <v>481</v>
      </c>
      <c r="P15" s="20" t="s">
        <v>481</v>
      </c>
      <c r="Q15" s="18" t="n">
        <v>368.85220715</v>
      </c>
      <c r="R15" s="20" t="n">
        <v>14.5875493</v>
      </c>
      <c r="S15" s="18" t="s">
        <v>481</v>
      </c>
      <c r="T15" s="20" t="s">
        <v>481</v>
      </c>
      <c r="U15" s="18" t="n">
        <v>474.56608593</v>
      </c>
      <c r="V15" s="20" t="n">
        <v>7.25019717</v>
      </c>
    </row>
    <row r="16" spans="1:22">
      <c r="A16" s="15" t="s">
        <v>491</v>
      </c>
      <c r="B16" s="17" t="n">
        <v>6108</v>
      </c>
      <c r="C16" s="18">
        <f>(138.0/B16*100)</f>
        <v/>
      </c>
      <c r="D16" s="19" t="n">
        <v>5970</v>
      </c>
      <c r="E16" s="18" t="n">
        <v>498.71661373</v>
      </c>
      <c r="F16" s="20" t="n">
        <v>3.10993727</v>
      </c>
      <c r="G16" s="18" t="n">
        <v>506.40170203</v>
      </c>
      <c r="H16" s="20" t="n">
        <v>2.93095977</v>
      </c>
      <c r="I16" s="18" t="n">
        <v>517.42370118</v>
      </c>
      <c r="J16" s="20" t="n">
        <v>2.97657877</v>
      </c>
      <c r="K16" s="18" t="n">
        <v>497.2244506</v>
      </c>
      <c r="L16" s="20" t="n">
        <v>4.42189305</v>
      </c>
      <c r="M16" s="18" t="n">
        <v>392.25010125</v>
      </c>
      <c r="N16" s="20" t="n">
        <v>6.28627534</v>
      </c>
      <c r="O16" s="18" t="s">
        <v>481</v>
      </c>
      <c r="P16" s="20" t="s">
        <v>481</v>
      </c>
      <c r="Q16" s="18" t="s">
        <v>481</v>
      </c>
      <c r="R16" s="20" t="s">
        <v>481</v>
      </c>
      <c r="S16" s="18" t="s">
        <v>481</v>
      </c>
      <c r="T16" s="20" t="s">
        <v>481</v>
      </c>
      <c r="U16" s="18" t="n">
        <v>423.56117152</v>
      </c>
      <c r="V16" s="20" t="n">
        <v>8.956168229999999</v>
      </c>
    </row>
    <row r="17" spans="1:22">
      <c r="A17" s="15" t="s">
        <v>492</v>
      </c>
      <c r="B17" s="17" t="n">
        <v>6504</v>
      </c>
      <c r="C17" s="18">
        <f>(1734.0/B17*100)</f>
        <v/>
      </c>
      <c r="D17" s="19" t="n">
        <v>4770</v>
      </c>
      <c r="E17" s="18" t="n">
        <v>500.37524832</v>
      </c>
      <c r="F17" s="20" t="n">
        <v>4.12793243</v>
      </c>
      <c r="G17" s="18" t="n">
        <v>508.14665613</v>
      </c>
      <c r="H17" s="20" t="n">
        <v>3.98774549</v>
      </c>
      <c r="I17" s="18" t="n">
        <v>538.9284344</v>
      </c>
      <c r="J17" s="20" t="n">
        <v>3.7636064</v>
      </c>
      <c r="K17" s="18" t="n">
        <v>547.68191224</v>
      </c>
      <c r="L17" s="20" t="n">
        <v>5.08560562</v>
      </c>
      <c r="M17" s="18" t="n">
        <v>437.56462066</v>
      </c>
      <c r="N17" s="20" t="n">
        <v>9.030836430000001</v>
      </c>
      <c r="O17" s="18" t="s">
        <v>481</v>
      </c>
      <c r="P17" s="20" t="s">
        <v>481</v>
      </c>
      <c r="Q17" s="18" t="n">
        <v>362.96139732</v>
      </c>
      <c r="R17" s="20" t="n">
        <v>12.64520278</v>
      </c>
      <c r="S17" s="18" t="s">
        <v>481</v>
      </c>
      <c r="T17" s="20" t="s">
        <v>481</v>
      </c>
      <c r="U17" s="18" t="n">
        <v>465.59101406</v>
      </c>
      <c r="V17" s="20" t="n">
        <v>6.65894717</v>
      </c>
    </row>
    <row r="18" spans="1:22">
      <c r="A18" s="15" t="s">
        <v>493</v>
      </c>
      <c r="B18" s="17" t="n">
        <v>5532</v>
      </c>
      <c r="C18" s="18">
        <f>(31.0/B18*100)</f>
        <v/>
      </c>
      <c r="D18" s="19" t="n">
        <v>5501</v>
      </c>
      <c r="E18" s="18" t="n">
        <v>444.62313279</v>
      </c>
      <c r="F18" s="20" t="n">
        <v>5.07343509</v>
      </c>
      <c r="G18" s="18" t="n">
        <v>448.61875303</v>
      </c>
      <c r="H18" s="20" t="n">
        <v>4.07945814</v>
      </c>
      <c r="I18" s="18" t="n">
        <v>474.58597606</v>
      </c>
      <c r="J18" s="20" t="n">
        <v>5.00308964</v>
      </c>
      <c r="K18" s="18" t="n">
        <v>470.39089021</v>
      </c>
      <c r="L18" s="20" t="n">
        <v>4.454107</v>
      </c>
      <c r="M18" s="18" t="n">
        <v>391.0034032</v>
      </c>
      <c r="N18" s="20" t="n">
        <v>9.97945679</v>
      </c>
      <c r="O18" s="18" t="s">
        <v>481</v>
      </c>
      <c r="P18" s="20" t="s">
        <v>481</v>
      </c>
      <c r="Q18" s="18" t="s">
        <v>481</v>
      </c>
      <c r="R18" s="20" t="s">
        <v>481</v>
      </c>
      <c r="S18" s="18" t="s">
        <v>481</v>
      </c>
      <c r="T18" s="20" t="s">
        <v>481</v>
      </c>
      <c r="U18" s="18" t="n">
        <v>383.99747576</v>
      </c>
      <c r="V18" s="20" t="n">
        <v>9.6868912</v>
      </c>
    </row>
    <row r="19" spans="1:22">
      <c r="A19" s="15" t="s">
        <v>494</v>
      </c>
      <c r="B19" s="17" t="n">
        <v>5658</v>
      </c>
      <c r="C19" s="18">
        <f>(285.0/B19*100)</f>
        <v/>
      </c>
      <c r="D19" s="19" t="n">
        <v>5373</v>
      </c>
      <c r="E19" s="18" t="n">
        <v>478.90919542</v>
      </c>
      <c r="F19" s="20" t="n">
        <v>4.8321973</v>
      </c>
      <c r="G19" s="18" t="n">
        <v>472.56776126</v>
      </c>
      <c r="H19" s="20" t="n">
        <v>3.58969586</v>
      </c>
      <c r="I19" s="18" t="n">
        <v>490.97641652</v>
      </c>
      <c r="J19" s="20" t="n">
        <v>3.90224752</v>
      </c>
      <c r="K19" s="18" t="n">
        <v>497.0490099</v>
      </c>
      <c r="L19" s="20" t="n">
        <v>5.16291505</v>
      </c>
      <c r="M19" s="18" t="n">
        <v>469.44549655</v>
      </c>
      <c r="N19" s="20" t="n">
        <v>7.71795137</v>
      </c>
      <c r="O19" s="18" t="s">
        <v>481</v>
      </c>
      <c r="P19" s="20" t="s">
        <v>481</v>
      </c>
      <c r="Q19" s="18" t="s">
        <v>481</v>
      </c>
      <c r="R19" s="20" t="s">
        <v>481</v>
      </c>
      <c r="S19" s="18" t="s">
        <v>481</v>
      </c>
      <c r="T19" s="20" t="s">
        <v>481</v>
      </c>
      <c r="U19" s="18" t="n">
        <v>412.50792189</v>
      </c>
      <c r="V19" s="20" t="n">
        <v>10.19913567</v>
      </c>
    </row>
    <row r="20" spans="1:22">
      <c r="A20" s="15" t="s">
        <v>495</v>
      </c>
      <c r="B20" s="17" t="n">
        <v>3371</v>
      </c>
      <c r="C20" s="18">
        <f>(75.0/B20*100)</f>
        <v/>
      </c>
      <c r="D20" s="19" t="n">
        <v>3296</v>
      </c>
      <c r="E20" s="18" t="n">
        <v>492.85865663</v>
      </c>
      <c r="F20" s="20" t="n">
        <v>5.15205054</v>
      </c>
      <c r="G20" s="18" t="n">
        <v>485.23690619</v>
      </c>
      <c r="H20" s="20" t="n">
        <v>3.16002195</v>
      </c>
      <c r="I20" s="18" t="n">
        <v>504.0885006</v>
      </c>
      <c r="J20" s="20" t="n">
        <v>4.09421474</v>
      </c>
      <c r="K20" s="18" t="n">
        <v>501.00623044</v>
      </c>
      <c r="L20" s="20" t="n">
        <v>5.50309065</v>
      </c>
      <c r="M20" s="18" t="n">
        <v>438.43210807</v>
      </c>
      <c r="N20" s="20" t="n">
        <v>7.17346823</v>
      </c>
      <c r="O20" s="18" t="s">
        <v>481</v>
      </c>
      <c r="P20" s="20" t="s">
        <v>481</v>
      </c>
      <c r="Q20" s="18" t="s">
        <v>481</v>
      </c>
      <c r="R20" s="20" t="s">
        <v>481</v>
      </c>
      <c r="S20" s="18" t="s">
        <v>481</v>
      </c>
      <c r="T20" s="20" t="s">
        <v>481</v>
      </c>
      <c r="U20" s="18" t="n">
        <v>439.62344692</v>
      </c>
      <c r="V20" s="20" t="n">
        <v>11.21507475</v>
      </c>
    </row>
    <row r="21" spans="1:22">
      <c r="A21" s="15" t="s">
        <v>496</v>
      </c>
      <c r="B21" s="17" t="n">
        <v>5741</v>
      </c>
      <c r="C21" s="18">
        <f>(53.0/B21*100)</f>
        <v/>
      </c>
      <c r="D21" s="19" t="n">
        <v>5688</v>
      </c>
      <c r="E21" s="18" t="n">
        <v>509.5236884</v>
      </c>
      <c r="F21" s="20" t="n">
        <v>3.24357027</v>
      </c>
      <c r="G21" s="18" t="n">
        <v>501.87903273</v>
      </c>
      <c r="H21" s="20" t="n">
        <v>2.55778073</v>
      </c>
      <c r="I21" s="18" t="n">
        <v>518.15665642</v>
      </c>
      <c r="J21" s="20" t="n">
        <v>2.50461513</v>
      </c>
      <c r="K21" s="18" t="n">
        <v>515.17915436</v>
      </c>
      <c r="L21" s="20" t="n">
        <v>3.8726982</v>
      </c>
      <c r="M21" s="18" t="n">
        <v>453.31234764</v>
      </c>
      <c r="N21" s="20" t="n">
        <v>6.2921512</v>
      </c>
      <c r="O21" s="18" t="s">
        <v>481</v>
      </c>
      <c r="P21" s="20" t="s">
        <v>481</v>
      </c>
      <c r="Q21" s="18" t="s">
        <v>481</v>
      </c>
      <c r="R21" s="20" t="s">
        <v>481</v>
      </c>
      <c r="S21" s="18" t="s">
        <v>481</v>
      </c>
      <c r="T21" s="20" t="s">
        <v>481</v>
      </c>
      <c r="U21" s="18" t="n">
        <v>444.23626829</v>
      </c>
      <c r="V21" s="20" t="n">
        <v>11.13820702</v>
      </c>
    </row>
    <row r="22" spans="1:22">
      <c r="A22" s="15" t="s">
        <v>497</v>
      </c>
      <c r="B22" s="17" t="n">
        <v>6598</v>
      </c>
      <c r="C22" s="18">
        <f>(37.0/B22*100)</f>
        <v/>
      </c>
      <c r="D22" s="19" t="n">
        <v>6561</v>
      </c>
      <c r="E22" s="18" t="n">
        <v>464.81214104</v>
      </c>
      <c r="F22" s="20" t="n">
        <v>4.92564195</v>
      </c>
      <c r="G22" s="18" t="n">
        <v>471.81789371</v>
      </c>
      <c r="H22" s="20" t="n">
        <v>4.64174073</v>
      </c>
      <c r="I22" s="18" t="n">
        <v>497.45847207</v>
      </c>
      <c r="J22" s="20" t="n">
        <v>5.23207347</v>
      </c>
      <c r="K22" s="18" t="n">
        <v>494.87852407</v>
      </c>
      <c r="L22" s="20" t="n">
        <v>6.0286838</v>
      </c>
      <c r="M22" s="18" t="n">
        <v>421.41018908</v>
      </c>
      <c r="N22" s="20" t="n">
        <v>15.0936442</v>
      </c>
      <c r="O22" s="18" t="s">
        <v>481</v>
      </c>
      <c r="P22" s="20" t="s">
        <v>481</v>
      </c>
      <c r="Q22" s="18" t="n">
        <v>465.3184081</v>
      </c>
      <c r="R22" s="20" t="n">
        <v>9.52311205</v>
      </c>
      <c r="S22" s="18" t="s">
        <v>481</v>
      </c>
      <c r="T22" s="20" t="s">
        <v>481</v>
      </c>
      <c r="U22" s="18" t="n">
        <v>393.01552745</v>
      </c>
      <c r="V22" s="20" t="n">
        <v>9.408210629999999</v>
      </c>
    </row>
    <row r="23" spans="1:22">
      <c r="A23" s="15" t="s">
        <v>498</v>
      </c>
      <c r="B23" s="17" t="n">
        <v>11583</v>
      </c>
      <c r="C23" s="18">
        <f>(254.0/B23*100)</f>
        <v/>
      </c>
      <c r="D23" s="19" t="n">
        <v>11329</v>
      </c>
      <c r="E23" s="18" t="n">
        <v>487.80943793</v>
      </c>
      <c r="F23" s="20" t="n">
        <v>4.09117571</v>
      </c>
      <c r="G23" s="18" t="n">
        <v>486.89799919</v>
      </c>
      <c r="H23" s="20" t="n">
        <v>3.84156159</v>
      </c>
      <c r="I23" s="18" t="n">
        <v>504.97010311</v>
      </c>
      <c r="J23" s="20" t="n">
        <v>3.97909742</v>
      </c>
      <c r="K23" s="18" t="n">
        <v>502.60818812</v>
      </c>
      <c r="L23" s="20" t="n">
        <v>4.7382735</v>
      </c>
      <c r="M23" s="18" t="n">
        <v>456.42298295</v>
      </c>
      <c r="N23" s="20" t="n">
        <v>6.22776086</v>
      </c>
      <c r="O23" s="18" t="s">
        <v>481</v>
      </c>
      <c r="P23" s="20" t="s">
        <v>481</v>
      </c>
      <c r="Q23" s="18" t="s">
        <v>481</v>
      </c>
      <c r="R23" s="20" t="s">
        <v>481</v>
      </c>
      <c r="S23" s="18" t="s">
        <v>481</v>
      </c>
      <c r="T23" s="20" t="s">
        <v>481</v>
      </c>
      <c r="U23" s="18" t="n">
        <v>442.11404493</v>
      </c>
      <c r="V23" s="20" t="n">
        <v>7.96881073</v>
      </c>
    </row>
    <row r="24" spans="1:22">
      <c r="A24" s="15" t="s">
        <v>499</v>
      </c>
      <c r="B24" s="17" t="n">
        <v>6647</v>
      </c>
      <c r="C24" s="18">
        <f>(8.0/B24*100)</f>
        <v/>
      </c>
      <c r="D24" s="19" t="n">
        <v>6639</v>
      </c>
      <c r="E24" s="18" t="n">
        <v>528.5054474</v>
      </c>
      <c r="F24" s="20" t="n">
        <v>3.87704879</v>
      </c>
      <c r="G24" s="18" t="n">
        <v>528.98038084</v>
      </c>
      <c r="H24" s="20" t="n">
        <v>3.5027627</v>
      </c>
      <c r="I24" s="18" t="n">
        <v>537.41786915</v>
      </c>
      <c r="J24" s="20" t="n">
        <v>3.87158339</v>
      </c>
      <c r="K24" s="18" t="n">
        <v>546.70095652</v>
      </c>
      <c r="L24" s="20" t="n">
        <v>4.85864247</v>
      </c>
      <c r="M24" s="18" t="n">
        <v>484.53808905</v>
      </c>
      <c r="N24" s="20" t="n">
        <v>15.38063095</v>
      </c>
      <c r="O24" s="18" t="s">
        <v>481</v>
      </c>
      <c r="P24" s="20" t="s">
        <v>481</v>
      </c>
      <c r="Q24" s="18" t="s">
        <v>481</v>
      </c>
      <c r="R24" s="20" t="s">
        <v>481</v>
      </c>
      <c r="S24" s="18" t="s">
        <v>481</v>
      </c>
      <c r="T24" s="20" t="s">
        <v>481</v>
      </c>
      <c r="U24" s="18" t="n">
        <v>457.16604523</v>
      </c>
      <c r="V24" s="20" t="n">
        <v>13.81935652</v>
      </c>
    </row>
    <row r="25" spans="1:22">
      <c r="A25" s="15" t="s">
        <v>500</v>
      </c>
      <c r="B25" s="17" t="n">
        <v>5581</v>
      </c>
      <c r="C25" s="18">
        <f>(25.0/B25*100)</f>
        <v/>
      </c>
      <c r="D25" s="19" t="n">
        <v>5556</v>
      </c>
      <c r="E25" s="18" t="n">
        <v>526.55881627</v>
      </c>
      <c r="F25" s="20" t="n">
        <v>6.26249638</v>
      </c>
      <c r="G25" s="18" t="n">
        <v>519.50372412</v>
      </c>
      <c r="H25" s="20" t="n">
        <v>4.39849288</v>
      </c>
      <c r="I25" s="18" t="n">
        <v>539.22411172</v>
      </c>
      <c r="J25" s="20" t="n">
        <v>4.17994931</v>
      </c>
      <c r="K25" s="18" t="n">
        <v>548.21220341</v>
      </c>
      <c r="L25" s="20" t="n">
        <v>5.85703327</v>
      </c>
      <c r="M25" s="18" t="n">
        <v>433.74903496</v>
      </c>
      <c r="N25" s="20" t="n">
        <v>6.33413158</v>
      </c>
      <c r="O25" s="18" t="s">
        <v>481</v>
      </c>
      <c r="P25" s="20" t="s">
        <v>481</v>
      </c>
      <c r="Q25" s="18" t="s">
        <v>481</v>
      </c>
      <c r="R25" s="20" t="s">
        <v>481</v>
      </c>
      <c r="S25" s="18" t="s">
        <v>481</v>
      </c>
      <c r="T25" s="20" t="s">
        <v>481</v>
      </c>
      <c r="U25" s="18" t="n">
        <v>492.22165235</v>
      </c>
      <c r="V25" s="20" t="n">
        <v>29.13175959</v>
      </c>
    </row>
    <row r="26" spans="1:22">
      <c r="A26" s="15" t="s">
        <v>501</v>
      </c>
      <c r="B26" s="17" t="n">
        <v>4869</v>
      </c>
      <c r="C26" s="18">
        <f>(66.0/B26*100)</f>
        <v/>
      </c>
      <c r="D26" s="19" t="n">
        <v>4803</v>
      </c>
      <c r="E26" s="18" t="n">
        <v>469.22470315</v>
      </c>
      <c r="F26" s="20" t="n">
        <v>5.56604742</v>
      </c>
      <c r="G26" s="18" t="n">
        <v>468.97865165</v>
      </c>
      <c r="H26" s="20" t="n">
        <v>3.28949229</v>
      </c>
      <c r="I26" s="18" t="n">
        <v>491.46892063</v>
      </c>
      <c r="J26" s="20" t="n">
        <v>2.59551348</v>
      </c>
      <c r="K26" s="18" t="n">
        <v>502.22401805</v>
      </c>
      <c r="L26" s="20" t="n">
        <v>3.60132365</v>
      </c>
      <c r="M26" s="18" t="n">
        <v>454.2412473</v>
      </c>
      <c r="N26" s="20" t="n">
        <v>7.54007811</v>
      </c>
      <c r="O26" s="18" t="s">
        <v>481</v>
      </c>
      <c r="P26" s="20" t="s">
        <v>481</v>
      </c>
      <c r="Q26" s="18" t="s">
        <v>481</v>
      </c>
      <c r="R26" s="20" t="s">
        <v>481</v>
      </c>
      <c r="S26" s="18" t="s">
        <v>481</v>
      </c>
      <c r="T26" s="20" t="s">
        <v>481</v>
      </c>
      <c r="U26" s="18" t="n">
        <v>428.82134534</v>
      </c>
      <c r="V26" s="20" t="n">
        <v>11.74044696</v>
      </c>
    </row>
    <row r="27" spans="1:22">
      <c r="A27" s="15" t="s">
        <v>502</v>
      </c>
      <c r="B27" s="17" t="n">
        <v>5299</v>
      </c>
      <c r="C27" s="18">
        <f>(94.0/B27*100)</f>
        <v/>
      </c>
      <c r="D27" s="19" t="n">
        <v>5205</v>
      </c>
      <c r="E27" s="18" t="n">
        <v>488.24827979</v>
      </c>
      <c r="F27" s="20" t="n">
        <v>3.13317032</v>
      </c>
      <c r="G27" s="18" t="n">
        <v>489.43829977</v>
      </c>
      <c r="H27" s="20" t="n">
        <v>2.46711642</v>
      </c>
      <c r="I27" s="18" t="n">
        <v>512.46205692</v>
      </c>
      <c r="J27" s="20" t="n">
        <v>3.47408716</v>
      </c>
      <c r="K27" s="18" t="n">
        <v>511.14184615</v>
      </c>
      <c r="L27" s="20" t="n">
        <v>4.3123408</v>
      </c>
      <c r="M27" s="18" t="n">
        <v>423.78790135</v>
      </c>
      <c r="N27" s="20" t="n">
        <v>3.98999594</v>
      </c>
      <c r="O27" s="18" t="s">
        <v>481</v>
      </c>
      <c r="P27" s="20" t="s">
        <v>481</v>
      </c>
      <c r="Q27" s="18" t="s">
        <v>481</v>
      </c>
      <c r="R27" s="20" t="s">
        <v>481</v>
      </c>
      <c r="S27" s="18" t="s">
        <v>481</v>
      </c>
      <c r="T27" s="20" t="s">
        <v>481</v>
      </c>
      <c r="U27" s="18" t="n">
        <v>421.80106261</v>
      </c>
      <c r="V27" s="20" t="n">
        <v>6.95598547</v>
      </c>
    </row>
    <row r="28" spans="1:22">
      <c r="A28" s="15" t="s">
        <v>503</v>
      </c>
      <c r="B28" s="17" t="n">
        <v>7568</v>
      </c>
      <c r="C28" s="18">
        <f>(317.0/B28*100)</f>
        <v/>
      </c>
      <c r="D28" s="19" t="n">
        <v>7251</v>
      </c>
      <c r="E28" s="18" t="n">
        <v>407.28356078</v>
      </c>
      <c r="F28" s="20" t="n">
        <v>4.6716114</v>
      </c>
      <c r="G28" s="18" t="n">
        <v>401.62694324</v>
      </c>
      <c r="H28" s="20" t="n">
        <v>3.14906335</v>
      </c>
      <c r="I28" s="18" t="n">
        <v>420.53657515</v>
      </c>
      <c r="J28" s="20" t="n">
        <v>2.96314113</v>
      </c>
      <c r="K28" s="18" t="n">
        <v>415.11177323</v>
      </c>
      <c r="L28" s="20" t="n">
        <v>3.9736876</v>
      </c>
      <c r="M28" s="18" t="n">
        <v>404.13273028</v>
      </c>
      <c r="N28" s="20" t="n">
        <v>12.41326105</v>
      </c>
      <c r="O28" s="18" t="s">
        <v>481</v>
      </c>
      <c r="P28" s="20" t="s">
        <v>481</v>
      </c>
      <c r="Q28" s="18" t="s">
        <v>481</v>
      </c>
      <c r="R28" s="20" t="s">
        <v>481</v>
      </c>
      <c r="S28" s="18" t="s">
        <v>481</v>
      </c>
      <c r="T28" s="20" t="s">
        <v>481</v>
      </c>
      <c r="U28" s="18" t="n">
        <v>368.89304876</v>
      </c>
      <c r="V28" s="20" t="n">
        <v>8.23247731</v>
      </c>
    </row>
    <row r="29" spans="1:22">
      <c r="A29" s="15" t="s">
        <v>504</v>
      </c>
      <c r="B29" s="17" t="n">
        <v>5385</v>
      </c>
      <c r="C29" s="18">
        <f>(30.0/B29*100)</f>
        <v/>
      </c>
      <c r="D29" s="19" t="n">
        <v>5355</v>
      </c>
      <c r="E29" s="18" t="n">
        <v>511.07577897</v>
      </c>
      <c r="F29" s="20" t="n">
        <v>3.06737106</v>
      </c>
      <c r="G29" s="18" t="n">
        <v>509.8242846</v>
      </c>
      <c r="H29" s="20" t="n">
        <v>3.18768994</v>
      </c>
      <c r="I29" s="18" t="n">
        <v>542.69003693</v>
      </c>
      <c r="J29" s="20" t="n">
        <v>3.62596253</v>
      </c>
      <c r="K29" s="18" t="n">
        <v>553.61335698</v>
      </c>
      <c r="L29" s="20" t="n">
        <v>8.20811533</v>
      </c>
      <c r="M29" s="18" t="n">
        <v>510.11281269</v>
      </c>
      <c r="N29" s="20" t="n">
        <v>4.5702483</v>
      </c>
      <c r="O29" s="18" t="s">
        <v>481</v>
      </c>
      <c r="P29" s="20" t="s">
        <v>481</v>
      </c>
      <c r="Q29" s="18" t="n">
        <v>335.3902018</v>
      </c>
      <c r="R29" s="20" t="n">
        <v>12.1685767</v>
      </c>
      <c r="S29" s="18" t="s">
        <v>481</v>
      </c>
      <c r="T29" s="20" t="s">
        <v>481</v>
      </c>
      <c r="U29" s="18" t="n">
        <v>438.54327251</v>
      </c>
      <c r="V29" s="20" t="n">
        <v>9.18373201</v>
      </c>
    </row>
    <row r="30" spans="1:22">
      <c r="A30" s="15" t="s">
        <v>505</v>
      </c>
      <c r="B30" s="17" t="n">
        <v>4520</v>
      </c>
      <c r="C30" s="18">
        <f>(180.0/B30*100)</f>
        <v/>
      </c>
      <c r="D30" s="19" t="n">
        <v>4340</v>
      </c>
      <c r="E30" s="18" t="n">
        <v>504.52380018</v>
      </c>
      <c r="F30" s="20" t="n">
        <v>4.77779479</v>
      </c>
      <c r="G30" s="18" t="n">
        <v>494.21060092</v>
      </c>
      <c r="H30" s="20" t="n">
        <v>3.69202096</v>
      </c>
      <c r="I30" s="18" t="n">
        <v>513.88291803</v>
      </c>
      <c r="J30" s="20" t="n">
        <v>3.17271225</v>
      </c>
      <c r="K30" s="18" t="n">
        <v>519.86840528</v>
      </c>
      <c r="L30" s="20" t="n">
        <v>4.74321958</v>
      </c>
      <c r="M30" s="18" t="n">
        <v>422.17925588</v>
      </c>
      <c r="N30" s="20" t="n">
        <v>5.81826465</v>
      </c>
      <c r="O30" s="18" t="s">
        <v>481</v>
      </c>
      <c r="P30" s="20" t="s">
        <v>481</v>
      </c>
      <c r="Q30" s="18" t="s">
        <v>481</v>
      </c>
      <c r="R30" s="20" t="s">
        <v>481</v>
      </c>
      <c r="S30" s="18" t="s">
        <v>481</v>
      </c>
      <c r="T30" s="20" t="s">
        <v>481</v>
      </c>
      <c r="U30" s="18" t="n">
        <v>426.2855725</v>
      </c>
      <c r="V30" s="20" t="n">
        <v>9.156488169999999</v>
      </c>
    </row>
    <row r="31" spans="1:22">
      <c r="A31" s="15" t="s">
        <v>506</v>
      </c>
      <c r="B31" s="17" t="n">
        <v>5456</v>
      </c>
      <c r="C31" s="18">
        <f>(141.0/B31*100)</f>
        <v/>
      </c>
      <c r="D31" s="19" t="n">
        <v>5315</v>
      </c>
      <c r="E31" s="18" t="n">
        <v>482.82671104</v>
      </c>
      <c r="F31" s="20" t="n">
        <v>3.97674234</v>
      </c>
      <c r="G31" s="18" t="n">
        <v>489.18141374</v>
      </c>
      <c r="H31" s="20" t="n">
        <v>2.68845018</v>
      </c>
      <c r="I31" s="18" t="n">
        <v>519.42773546</v>
      </c>
      <c r="J31" s="20" t="n">
        <v>3.52253155</v>
      </c>
      <c r="K31" s="18" t="n">
        <v>536.50584761</v>
      </c>
      <c r="L31" s="20" t="n">
        <v>3.37346009</v>
      </c>
      <c r="M31" s="18" t="s">
        <v>481</v>
      </c>
      <c r="N31" s="20" t="s">
        <v>481</v>
      </c>
      <c r="O31" s="18" t="s">
        <v>481</v>
      </c>
      <c r="P31" s="20" t="s">
        <v>481</v>
      </c>
      <c r="Q31" s="18" t="s">
        <v>481</v>
      </c>
      <c r="R31" s="20" t="s">
        <v>481</v>
      </c>
      <c r="S31" s="18" t="s">
        <v>481</v>
      </c>
      <c r="T31" s="20" t="s">
        <v>481</v>
      </c>
      <c r="U31" s="18" t="n">
        <v>424.94236164</v>
      </c>
      <c r="V31" s="20" t="n">
        <v>7.17314246</v>
      </c>
    </row>
    <row r="32" spans="1:22">
      <c r="A32" s="15" t="s">
        <v>507</v>
      </c>
      <c r="B32" s="17" t="n">
        <v>4478</v>
      </c>
      <c r="C32" s="18">
        <f>(6.0/B32*100)</f>
        <v/>
      </c>
      <c r="D32" s="19" t="n">
        <v>4472</v>
      </c>
      <c r="E32" s="18" t="n">
        <v>498.76556773</v>
      </c>
      <c r="F32" s="20" t="n">
        <v>3.47435962</v>
      </c>
      <c r="G32" s="18" t="n">
        <v>500.55766017</v>
      </c>
      <c r="H32" s="20" t="n">
        <v>3.18384442</v>
      </c>
      <c r="I32" s="18" t="n">
        <v>513.96028195</v>
      </c>
      <c r="J32" s="20" t="n">
        <v>3.06617761</v>
      </c>
      <c r="K32" s="18" t="n">
        <v>524.2889239</v>
      </c>
      <c r="L32" s="20" t="n">
        <v>4.96281733</v>
      </c>
      <c r="M32" s="18" t="n">
        <v>411.26327339</v>
      </c>
      <c r="N32" s="20" t="n">
        <v>12.39222594</v>
      </c>
      <c r="O32" s="18" t="s">
        <v>481</v>
      </c>
      <c r="P32" s="20" t="s">
        <v>481</v>
      </c>
      <c r="Q32" s="18" t="s">
        <v>481</v>
      </c>
      <c r="R32" s="20" t="s">
        <v>481</v>
      </c>
      <c r="S32" s="18" t="s">
        <v>481</v>
      </c>
      <c r="T32" s="20" t="s">
        <v>481</v>
      </c>
      <c r="U32" s="18" t="n">
        <v>445.70078027</v>
      </c>
      <c r="V32" s="20" t="n">
        <v>15.56018326</v>
      </c>
    </row>
    <row r="33" spans="1:22">
      <c r="A33" s="15" t="s">
        <v>508</v>
      </c>
      <c r="B33" s="17" t="n">
        <v>7325</v>
      </c>
      <c r="C33" s="18">
        <f>(79.0/B33*100)</f>
        <v/>
      </c>
      <c r="D33" s="19" t="n">
        <v>7246</v>
      </c>
      <c r="E33" s="18" t="n">
        <v>490.97780314</v>
      </c>
      <c r="F33" s="20" t="n">
        <v>7.34466343</v>
      </c>
      <c r="G33" s="18" t="n">
        <v>486.23774791</v>
      </c>
      <c r="H33" s="20" t="n">
        <v>4.02930565</v>
      </c>
      <c r="I33" s="18" t="n">
        <v>497.37018468</v>
      </c>
      <c r="J33" s="20" t="n">
        <v>3.93411772</v>
      </c>
      <c r="K33" s="18" t="n">
        <v>501.72870783</v>
      </c>
      <c r="L33" s="20" t="n">
        <v>4.26881315</v>
      </c>
      <c r="M33" s="18" t="n">
        <v>489.45728579</v>
      </c>
      <c r="N33" s="20" t="n">
        <v>3.51800922</v>
      </c>
      <c r="O33" s="18" t="s">
        <v>481</v>
      </c>
      <c r="P33" s="20" t="s">
        <v>481</v>
      </c>
      <c r="Q33" s="18" t="s">
        <v>481</v>
      </c>
      <c r="R33" s="20" t="s">
        <v>481</v>
      </c>
      <c r="S33" s="18" t="s">
        <v>481</v>
      </c>
      <c r="T33" s="20" t="s">
        <v>481</v>
      </c>
      <c r="U33" s="18" t="n">
        <v>446.8331372</v>
      </c>
      <c r="V33" s="20" t="n">
        <v>10.95916618</v>
      </c>
    </row>
    <row r="34" spans="1:22">
      <c r="A34" s="15" t="s">
        <v>509</v>
      </c>
      <c r="B34" s="17" t="n">
        <v>6350</v>
      </c>
      <c r="C34" s="18">
        <f>(84.0/B34*100)</f>
        <v/>
      </c>
      <c r="D34" s="19" t="n">
        <v>6266</v>
      </c>
      <c r="E34" s="18" t="n">
        <v>470.63674101</v>
      </c>
      <c r="F34" s="20" t="n">
        <v>3.55777128</v>
      </c>
      <c r="G34" s="18" t="n">
        <v>481.16640878</v>
      </c>
      <c r="H34" s="20" t="n">
        <v>3.02553137</v>
      </c>
      <c r="I34" s="18" t="n">
        <v>503.2802166</v>
      </c>
      <c r="J34" s="20" t="n">
        <v>4.20418752</v>
      </c>
      <c r="K34" s="18" t="n">
        <v>494.54285536</v>
      </c>
      <c r="L34" s="20" t="n">
        <v>5.39414643</v>
      </c>
      <c r="M34" s="18" t="n">
        <v>431.08701148</v>
      </c>
      <c r="N34" s="20" t="n">
        <v>12.51358448</v>
      </c>
      <c r="O34" s="18" t="s">
        <v>481</v>
      </c>
      <c r="P34" s="20" t="s">
        <v>481</v>
      </c>
      <c r="Q34" s="18" t="n">
        <v>336.51078337</v>
      </c>
      <c r="R34" s="20" t="n">
        <v>12.24828707</v>
      </c>
      <c r="S34" s="18" t="s">
        <v>481</v>
      </c>
      <c r="T34" s="20" t="s">
        <v>481</v>
      </c>
      <c r="U34" s="18" t="n">
        <v>411.15825777</v>
      </c>
      <c r="V34" s="20" t="n">
        <v>8.672550210000001</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509.91963209</v>
      </c>
      <c r="T35" s="20" t="n">
        <v>1.25633733</v>
      </c>
      <c r="U35" s="18" t="s">
        <v>481</v>
      </c>
      <c r="V35" s="20" t="s">
        <v>481</v>
      </c>
    </row>
    <row r="36" spans="1:22">
      <c r="A36" s="15" t="s">
        <v>511</v>
      </c>
      <c r="B36" s="17" t="n">
        <v>6736</v>
      </c>
      <c r="C36" s="18">
        <f>(67.0/B36*100)</f>
        <v/>
      </c>
      <c r="D36" s="19" t="n">
        <v>6669</v>
      </c>
      <c r="E36" s="18" t="n">
        <v>493.25637481</v>
      </c>
      <c r="F36" s="20" t="n">
        <v>4.34684944</v>
      </c>
      <c r="G36" s="18" t="n">
        <v>480.1694113</v>
      </c>
      <c r="H36" s="20" t="n">
        <v>3.18859819</v>
      </c>
      <c r="I36" s="18" t="n">
        <v>501.00587637</v>
      </c>
      <c r="J36" s="20" t="n">
        <v>2.99817642</v>
      </c>
      <c r="K36" s="18" t="n">
        <v>497.04782061</v>
      </c>
      <c r="L36" s="20" t="n">
        <v>4.38538669</v>
      </c>
      <c r="M36" s="18" t="n">
        <v>467.60582163</v>
      </c>
      <c r="N36" s="20" t="n">
        <v>3.41039353</v>
      </c>
      <c r="O36" s="18" t="s">
        <v>481</v>
      </c>
      <c r="P36" s="20" t="s">
        <v>481</v>
      </c>
      <c r="Q36" s="18" t="s">
        <v>481</v>
      </c>
      <c r="R36" s="20" t="s">
        <v>481</v>
      </c>
      <c r="S36" s="18" t="s">
        <v>481</v>
      </c>
      <c r="T36" s="20" t="s">
        <v>481</v>
      </c>
      <c r="U36" s="18" t="n">
        <v>434.11861118</v>
      </c>
      <c r="V36" s="20" t="n">
        <v>9.445015919999999</v>
      </c>
    </row>
    <row r="37" spans="1:22">
      <c r="A37" s="15" t="s">
        <v>512</v>
      </c>
      <c r="B37" s="17" t="n">
        <v>5458</v>
      </c>
      <c r="C37" s="18">
        <f>(119.0/B37*100)</f>
        <v/>
      </c>
      <c r="D37" s="19" t="n">
        <v>5339</v>
      </c>
      <c r="E37" s="18" t="n">
        <v>482.07590276</v>
      </c>
      <c r="F37" s="20" t="n">
        <v>4.60948058</v>
      </c>
      <c r="G37" s="18" t="n">
        <v>493.718794</v>
      </c>
      <c r="H37" s="20" t="n">
        <v>3.29308101</v>
      </c>
      <c r="I37" s="18" t="n">
        <v>513.49837108</v>
      </c>
      <c r="J37" s="20" t="n">
        <v>2.9780623</v>
      </c>
      <c r="K37" s="18" t="n">
        <v>519.61572645</v>
      </c>
      <c r="L37" s="20" t="n">
        <v>4.4792269</v>
      </c>
      <c r="M37" s="18" t="n">
        <v>398.61657436</v>
      </c>
      <c r="N37" s="20" t="n">
        <v>8.69317599</v>
      </c>
      <c r="O37" s="18" t="s">
        <v>481</v>
      </c>
      <c r="P37" s="20" t="s">
        <v>481</v>
      </c>
      <c r="Q37" s="18" t="s">
        <v>481</v>
      </c>
      <c r="R37" s="20" t="s">
        <v>481</v>
      </c>
      <c r="S37" s="18" t="s">
        <v>481</v>
      </c>
      <c r="T37" s="20" t="s">
        <v>481</v>
      </c>
      <c r="U37" s="18" t="n">
        <v>424.06745903</v>
      </c>
      <c r="V37" s="20" t="n">
        <v>8.7049401</v>
      </c>
    </row>
    <row r="38" spans="1:22">
      <c r="A38" s="15" t="s">
        <v>513</v>
      </c>
      <c r="B38" s="17" t="n">
        <v>5860</v>
      </c>
      <c r="C38" s="18">
        <f>(22.0/B38*100)</f>
        <v/>
      </c>
      <c r="D38" s="19" t="n">
        <v>5838</v>
      </c>
      <c r="E38" s="18" t="n">
        <v>515.41810458</v>
      </c>
      <c r="F38" s="20" t="n">
        <v>4.41334005</v>
      </c>
      <c r="G38" s="18" t="n">
        <v>522.3043420499999</v>
      </c>
      <c r="H38" s="20" t="n">
        <v>4.00969979</v>
      </c>
      <c r="I38" s="18" t="n">
        <v>539.7625756899999</v>
      </c>
      <c r="J38" s="20" t="n">
        <v>4.13900709</v>
      </c>
      <c r="K38" s="18" t="n">
        <v>543.02033403</v>
      </c>
      <c r="L38" s="20" t="n">
        <v>4.37609256</v>
      </c>
      <c r="M38" s="18" t="n">
        <v>484.7089518</v>
      </c>
      <c r="N38" s="20" t="n">
        <v>6.53951454</v>
      </c>
      <c r="O38" s="18" t="s">
        <v>481</v>
      </c>
      <c r="P38" s="20" t="s">
        <v>481</v>
      </c>
      <c r="Q38" s="18" t="s">
        <v>481</v>
      </c>
      <c r="R38" s="20" t="s">
        <v>481</v>
      </c>
      <c r="S38" s="18" t="s">
        <v>481</v>
      </c>
      <c r="T38" s="20" t="s">
        <v>481</v>
      </c>
      <c r="U38" s="18" t="n">
        <v>485.3317665</v>
      </c>
      <c r="V38" s="20" t="n">
        <v>8.053508949999999</v>
      </c>
    </row>
    <row r="39" spans="1:22">
      <c r="A39" s="15" t="s">
        <v>514</v>
      </c>
      <c r="B39" s="17" t="n">
        <v>5895</v>
      </c>
      <c r="C39" s="18">
        <f>(33.0/B39*100)</f>
        <v/>
      </c>
      <c r="D39" s="19" t="n">
        <v>5862</v>
      </c>
      <c r="E39" s="18" t="n">
        <v>411.70277114</v>
      </c>
      <c r="F39" s="20" t="n">
        <v>5.04138675</v>
      </c>
      <c r="G39" s="18" t="n">
        <v>415.2572867</v>
      </c>
      <c r="H39" s="20" t="n">
        <v>4.60083249</v>
      </c>
      <c r="I39" s="18" t="n">
        <v>436.79011196</v>
      </c>
      <c r="J39" s="20" t="n">
        <v>4.93011521</v>
      </c>
      <c r="K39" s="18" t="n">
        <v>436.54589951</v>
      </c>
      <c r="L39" s="20" t="n">
        <v>6.19305546</v>
      </c>
      <c r="M39" s="18" t="n">
        <v>387.11765216</v>
      </c>
      <c r="N39" s="20" t="n">
        <v>6.25137534</v>
      </c>
      <c r="O39" s="18" t="s">
        <v>481</v>
      </c>
      <c r="P39" s="20" t="s">
        <v>481</v>
      </c>
      <c r="Q39" s="18" t="s">
        <v>481</v>
      </c>
      <c r="R39" s="20" t="s">
        <v>481</v>
      </c>
      <c r="S39" s="18" t="s">
        <v>481</v>
      </c>
      <c r="T39" s="20" t="s">
        <v>481</v>
      </c>
      <c r="U39" s="18" t="n">
        <v>362.88384663</v>
      </c>
      <c r="V39" s="20" t="n">
        <v>13.18210173</v>
      </c>
    </row>
    <row r="40" spans="1:22">
      <c r="A40" s="15" t="s">
        <v>515</v>
      </c>
      <c r="B40" s="17" t="n">
        <v>14157</v>
      </c>
      <c r="C40" s="18">
        <f>(395.0/B40*100)</f>
        <v/>
      </c>
      <c r="D40" s="19" t="n">
        <v>13762</v>
      </c>
      <c r="E40" s="18" t="n">
        <v>488.99471761</v>
      </c>
      <c r="F40" s="20" t="n">
        <v>4.7816951</v>
      </c>
      <c r="G40" s="18" t="n">
        <v>489.33202722</v>
      </c>
      <c r="H40" s="20" t="n">
        <v>3.36506954</v>
      </c>
      <c r="I40" s="18" t="n">
        <v>511.16437352</v>
      </c>
      <c r="J40" s="20" t="n">
        <v>3.11328039</v>
      </c>
      <c r="K40" s="18" t="n">
        <v>511.38817391</v>
      </c>
      <c r="L40" s="20" t="n">
        <v>4.31793082</v>
      </c>
      <c r="M40" s="18" t="n">
        <v>414.04269234</v>
      </c>
      <c r="N40" s="20" t="n">
        <v>6.08916014</v>
      </c>
      <c r="O40" s="18" t="s">
        <v>481</v>
      </c>
      <c r="P40" s="20" t="s">
        <v>481</v>
      </c>
      <c r="Q40" s="18" t="s">
        <v>481</v>
      </c>
      <c r="R40" s="20" t="s">
        <v>481</v>
      </c>
      <c r="S40" s="18" t="s">
        <v>481</v>
      </c>
      <c r="T40" s="20" t="s">
        <v>481</v>
      </c>
      <c r="U40" s="18" t="n">
        <v>405.22114409</v>
      </c>
      <c r="V40" s="20" t="n">
        <v>8.45808323</v>
      </c>
    </row>
    <row r="41" spans="1:22">
      <c r="A41" s="15" t="s">
        <v>516</v>
      </c>
      <c r="B41" s="17" t="n">
        <v>5712</v>
      </c>
      <c r="C41" s="18">
        <f>(53.0/B41*100)</f>
        <v/>
      </c>
      <c r="D41" s="19" t="n">
        <v>5659</v>
      </c>
      <c r="E41" s="18" t="n">
        <v>478.20549561</v>
      </c>
      <c r="F41" s="20" t="n">
        <v>4.68678128</v>
      </c>
      <c r="G41" s="18" t="n">
        <v>463.276182</v>
      </c>
      <c r="H41" s="20" t="n">
        <v>3.53477539</v>
      </c>
      <c r="I41" s="18" t="n">
        <v>484.70110915</v>
      </c>
      <c r="J41" s="20" t="n">
        <v>4.08253708</v>
      </c>
      <c r="K41" s="18" t="n">
        <v>481.70085411</v>
      </c>
      <c r="L41" s="20" t="n">
        <v>4.88478355</v>
      </c>
      <c r="M41" s="18" t="n">
        <v>431.51482993</v>
      </c>
      <c r="N41" s="20" t="n">
        <v>6.27770112</v>
      </c>
      <c r="O41" s="18" t="s">
        <v>481</v>
      </c>
      <c r="P41" s="20" t="s">
        <v>481</v>
      </c>
      <c r="Q41" s="18" t="n">
        <v>392.51815558</v>
      </c>
      <c r="R41" s="20" t="n">
        <v>16.89642718</v>
      </c>
      <c r="S41" s="18" t="s">
        <v>481</v>
      </c>
      <c r="T41" s="20" t="s">
        <v>481</v>
      </c>
      <c r="U41" s="18" t="n">
        <v>400.58447418</v>
      </c>
      <c r="V41" s="20" t="n">
        <v>10.18897327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(2066.0/B46*100)</f>
        <v/>
      </c>
      <c r="D46" s="19" t="n">
        <v>21075</v>
      </c>
      <c r="E46" s="18" t="n">
        <v>378.01322687</v>
      </c>
      <c r="F46" s="20" t="n">
        <v>3.77607562</v>
      </c>
      <c r="G46" s="18" t="n">
        <v>381.10745218</v>
      </c>
      <c r="H46" s="20" t="n">
        <v>3.7960149</v>
      </c>
      <c r="I46" s="18" t="n">
        <v>413.99269409</v>
      </c>
      <c r="J46" s="20" t="n">
        <v>4.10589163</v>
      </c>
      <c r="K46" s="18" t="n">
        <v>410.15440874</v>
      </c>
      <c r="L46" s="20" t="n">
        <v>5.04462656</v>
      </c>
      <c r="M46" s="18" t="n">
        <v>337.5417534</v>
      </c>
      <c r="N46" s="20" t="n">
        <v>3.26574895</v>
      </c>
      <c r="O46" s="18" t="s">
        <v>481</v>
      </c>
      <c r="P46" s="20" t="s">
        <v>481</v>
      </c>
      <c r="Q46" s="18" t="s">
        <v>481</v>
      </c>
      <c r="R46" s="20" t="s">
        <v>481</v>
      </c>
      <c r="S46" s="18" t="s">
        <v>481</v>
      </c>
      <c r="T46" s="20" t="s">
        <v>481</v>
      </c>
      <c r="U46" s="18" t="n">
        <v>359.77994266</v>
      </c>
      <c r="V46" s="20" t="n">
        <v>4.36045135</v>
      </c>
    </row>
    <row r="47" spans="1:22">
      <c r="A47" s="15" t="s">
        <v>522</v>
      </c>
      <c r="B47" s="17" t="n">
        <v>5928</v>
      </c>
      <c r="C47" s="18">
        <f>(315.0/B47*100)</f>
        <v/>
      </c>
      <c r="D47" s="19" t="n">
        <v>5613</v>
      </c>
      <c r="E47" s="18" t="n">
        <v>440.25114438</v>
      </c>
      <c r="F47" s="20" t="n">
        <v>5.68626449</v>
      </c>
      <c r="G47" s="18" t="n">
        <v>447.9518522</v>
      </c>
      <c r="H47" s="20" t="n">
        <v>4.38244736</v>
      </c>
      <c r="I47" s="18" t="n">
        <v>459.89592192</v>
      </c>
      <c r="J47" s="20" t="n">
        <v>4.14172271</v>
      </c>
      <c r="K47" s="18" t="n">
        <v>468.43551238</v>
      </c>
      <c r="L47" s="20" t="n">
        <v>5.25883427</v>
      </c>
      <c r="M47" s="18" t="n">
        <v>368.1951933</v>
      </c>
      <c r="N47" s="20" t="n">
        <v>6.312425</v>
      </c>
      <c r="O47" s="18" t="s">
        <v>481</v>
      </c>
      <c r="P47" s="20" t="s">
        <v>481</v>
      </c>
      <c r="Q47" s="18" t="s">
        <v>481</v>
      </c>
      <c r="R47" s="20" t="s">
        <v>481</v>
      </c>
      <c r="S47" s="18" t="s">
        <v>481</v>
      </c>
      <c r="T47" s="20" t="s">
        <v>481</v>
      </c>
      <c r="U47" s="18" t="n">
        <v>390.55708538</v>
      </c>
      <c r="V47" s="20" t="n">
        <v>6.66404834</v>
      </c>
    </row>
    <row r="48" spans="1:22">
      <c r="A48" s="15" t="s">
        <v>523</v>
      </c>
      <c r="B48" s="17" t="n">
        <v>9841</v>
      </c>
      <c r="C48" s="18">
        <f>(8.0/B48*100)</f>
        <v/>
      </c>
      <c r="D48" s="19" t="n">
        <v>9833</v>
      </c>
      <c r="E48" s="18" t="n">
        <v>526.95741277</v>
      </c>
      <c r="F48" s="20" t="n">
        <v>5.93129922</v>
      </c>
      <c r="G48" s="18" t="n">
        <v>520.03821759</v>
      </c>
      <c r="H48" s="20" t="n">
        <v>5.28279858</v>
      </c>
      <c r="I48" s="18" t="n">
        <v>556.81350022</v>
      </c>
      <c r="J48" s="20" t="n">
        <v>6.13589569</v>
      </c>
      <c r="K48" s="18" t="n">
        <v>555.72416796</v>
      </c>
      <c r="L48" s="20" t="n">
        <v>6.42626698</v>
      </c>
      <c r="M48" s="18" t="n">
        <v>484.09279329</v>
      </c>
      <c r="N48" s="20" t="n">
        <v>7.99371132</v>
      </c>
      <c r="O48" s="18" t="s">
        <v>481</v>
      </c>
      <c r="P48" s="20" t="s">
        <v>481</v>
      </c>
      <c r="Q48" s="18" t="s">
        <v>481</v>
      </c>
      <c r="R48" s="20" t="s">
        <v>481</v>
      </c>
      <c r="S48" s="18" t="s">
        <v>481</v>
      </c>
      <c r="T48" s="20" t="s">
        <v>481</v>
      </c>
      <c r="U48" s="18" t="n">
        <v>475.05666538</v>
      </c>
      <c r="V48" s="20" t="n">
        <v>19.08139535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(326.0/B50*100)</f>
        <v/>
      </c>
      <c r="D50" s="19" t="n">
        <v>11469</v>
      </c>
      <c r="E50" s="18" t="n">
        <v>371.76006852</v>
      </c>
      <c r="F50" s="20" t="n">
        <v>5.13167051</v>
      </c>
      <c r="G50" s="18" t="n">
        <v>385.44493185</v>
      </c>
      <c r="H50" s="20" t="n">
        <v>2.79119718</v>
      </c>
      <c r="I50" s="18" t="n">
        <v>405.26343133</v>
      </c>
      <c r="J50" s="20" t="n">
        <v>3.03582618</v>
      </c>
      <c r="K50" s="18" t="n">
        <v>405.45918661</v>
      </c>
      <c r="L50" s="20" t="n">
        <v>3.48794501</v>
      </c>
      <c r="M50" s="18" t="n">
        <v>347.83550743</v>
      </c>
      <c r="N50" s="20" t="n">
        <v>9.218126939999999</v>
      </c>
      <c r="O50" s="18" t="s">
        <v>481</v>
      </c>
      <c r="P50" s="20" t="s">
        <v>481</v>
      </c>
      <c r="Q50" s="18" t="s">
        <v>481</v>
      </c>
      <c r="R50" s="20" t="s">
        <v>481</v>
      </c>
      <c r="S50" s="18" t="s">
        <v>481</v>
      </c>
      <c r="T50" s="20" t="s">
        <v>481</v>
      </c>
      <c r="U50" s="18" t="n">
        <v>346.48341462</v>
      </c>
      <c r="V50" s="20" t="n">
        <v>10.71634025</v>
      </c>
    </row>
    <row r="51" spans="1:22">
      <c r="A51" s="15" t="s">
        <v>526</v>
      </c>
      <c r="B51" s="17" t="n">
        <v>6866</v>
      </c>
      <c r="C51" s="18">
        <f>(112.0/B51*100)</f>
        <v/>
      </c>
      <c r="D51" s="19" t="n">
        <v>6754</v>
      </c>
      <c r="E51" s="18" t="n">
        <v>398.79040928</v>
      </c>
      <c r="F51" s="20" t="n">
        <v>4.6831423</v>
      </c>
      <c r="G51" s="18" t="n">
        <v>398.39747524</v>
      </c>
      <c r="H51" s="20" t="n">
        <v>3.58026128</v>
      </c>
      <c r="I51" s="18" t="n">
        <v>415.13721488</v>
      </c>
      <c r="J51" s="20" t="n">
        <v>3.60956814</v>
      </c>
      <c r="K51" s="18" t="n">
        <v>412.03623773</v>
      </c>
      <c r="L51" s="20" t="n">
        <v>3.90129712</v>
      </c>
      <c r="M51" s="18" t="n">
        <v>373.93188865</v>
      </c>
      <c r="N51" s="20" t="n">
        <v>6.27375186</v>
      </c>
      <c r="O51" s="18" t="s">
        <v>481</v>
      </c>
      <c r="P51" s="20" t="s">
        <v>481</v>
      </c>
      <c r="Q51" s="18" t="n">
        <v>380.5422133</v>
      </c>
      <c r="R51" s="20" t="n">
        <v>4.31283207</v>
      </c>
      <c r="S51" s="18" t="s">
        <v>481</v>
      </c>
      <c r="T51" s="20" t="s">
        <v>481</v>
      </c>
      <c r="U51" s="18" t="n">
        <v>373.66705416</v>
      </c>
      <c r="V51" s="20" t="n">
        <v>8.048696400000001</v>
      </c>
    </row>
    <row r="52" spans="1:22">
      <c r="A52" s="15" t="s">
        <v>527</v>
      </c>
      <c r="B52" s="17" t="n">
        <v>5809</v>
      </c>
      <c r="C52" s="18">
        <f>(103.0/B52*100)</f>
        <v/>
      </c>
      <c r="D52" s="19" t="n">
        <v>5706</v>
      </c>
      <c r="E52" s="18" t="n">
        <v>472.94981279</v>
      </c>
      <c r="F52" s="20" t="n">
        <v>3.76095373</v>
      </c>
      <c r="G52" s="18" t="n">
        <v>465.73629506</v>
      </c>
      <c r="H52" s="20" t="n">
        <v>3.569448</v>
      </c>
      <c r="I52" s="18" t="n">
        <v>478.86243587</v>
      </c>
      <c r="J52" s="20" t="n">
        <v>3.18451295</v>
      </c>
      <c r="K52" s="18" t="n">
        <v>485.56168621</v>
      </c>
      <c r="L52" s="20" t="n">
        <v>4.40582036</v>
      </c>
      <c r="M52" s="18" t="n">
        <v>396.92682724</v>
      </c>
      <c r="N52" s="20" t="n">
        <v>5.74616255</v>
      </c>
      <c r="O52" s="18" t="s">
        <v>481</v>
      </c>
      <c r="P52" s="20" t="s">
        <v>481</v>
      </c>
      <c r="Q52" s="18" t="s">
        <v>481</v>
      </c>
      <c r="R52" s="20" t="s">
        <v>481</v>
      </c>
      <c r="S52" s="18" t="s">
        <v>481</v>
      </c>
      <c r="T52" s="20" t="s">
        <v>481</v>
      </c>
      <c r="U52" s="18" t="n">
        <v>415.73426532</v>
      </c>
      <c r="V52" s="20" t="n">
        <v>7.291934</v>
      </c>
    </row>
    <row r="53" spans="1:22">
      <c r="A53" s="15" t="s">
        <v>528</v>
      </c>
      <c r="B53" s="17" t="n">
        <v>5571</v>
      </c>
      <c r="C53" s="18">
        <f>(106.0/B53*100)</f>
        <v/>
      </c>
      <c r="D53" s="19" t="n">
        <v>5465</v>
      </c>
      <c r="E53" s="18" t="n">
        <v>428.10470337</v>
      </c>
      <c r="F53" s="20" t="n">
        <v>3.98856396</v>
      </c>
      <c r="G53" s="18" t="n">
        <v>437.10340365</v>
      </c>
      <c r="H53" s="20" t="n">
        <v>2.79917209</v>
      </c>
      <c r="I53" s="18" t="n">
        <v>457.63906742</v>
      </c>
      <c r="J53" s="20" t="n">
        <v>2.67236105</v>
      </c>
      <c r="K53" s="18" t="n">
        <v>464.6044496</v>
      </c>
      <c r="L53" s="20" t="n">
        <v>5.28088993</v>
      </c>
      <c r="M53" s="18" t="n">
        <v>381.39321237</v>
      </c>
      <c r="N53" s="20" t="n">
        <v>6.31804133</v>
      </c>
      <c r="O53" s="18" t="s">
        <v>481</v>
      </c>
      <c r="P53" s="20" t="s">
        <v>481</v>
      </c>
      <c r="Q53" s="18" t="s">
        <v>481</v>
      </c>
      <c r="R53" s="20" t="s">
        <v>481</v>
      </c>
      <c r="S53" s="18" t="s">
        <v>481</v>
      </c>
      <c r="T53" s="20" t="s">
        <v>481</v>
      </c>
      <c r="U53" s="18" t="n">
        <v>372.43611595</v>
      </c>
      <c r="V53" s="20" t="n">
        <v>6.89168535</v>
      </c>
    </row>
    <row r="54" spans="1:22">
      <c r="A54" s="15" t="s">
        <v>529</v>
      </c>
      <c r="B54" s="17" t="n">
        <v>4740</v>
      </c>
      <c r="C54" s="18">
        <f>(394.0/B54*100)</f>
        <v/>
      </c>
      <c r="D54" s="19" t="n">
        <v>4346</v>
      </c>
      <c r="E54" s="18" t="n">
        <v>319.39498752</v>
      </c>
      <c r="F54" s="20" t="n">
        <v>5.02229578</v>
      </c>
      <c r="G54" s="18" t="n">
        <v>332.91886941</v>
      </c>
      <c r="H54" s="20" t="n">
        <v>3.37397206</v>
      </c>
      <c r="I54" s="18" t="n">
        <v>346.45666841</v>
      </c>
      <c r="J54" s="20" t="n">
        <v>4.27860165</v>
      </c>
      <c r="K54" s="18" t="n">
        <v>349.21469274</v>
      </c>
      <c r="L54" s="20" t="n">
        <v>4.92661167</v>
      </c>
      <c r="M54" s="18" t="n">
        <v>282.45388762</v>
      </c>
      <c r="N54" s="20" t="n">
        <v>5.79499154</v>
      </c>
      <c r="O54" s="18" t="s">
        <v>481</v>
      </c>
      <c r="P54" s="20" t="s">
        <v>481</v>
      </c>
      <c r="Q54" s="18" t="s">
        <v>481</v>
      </c>
      <c r="R54" s="20" t="s">
        <v>481</v>
      </c>
      <c r="S54" s="18" t="s">
        <v>481</v>
      </c>
      <c r="T54" s="20" t="s">
        <v>481</v>
      </c>
      <c r="U54" s="18" t="n">
        <v>295.17365841</v>
      </c>
      <c r="V54" s="20" t="n">
        <v>6.15127435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(77.0/B56*100)</f>
        <v/>
      </c>
      <c r="D56" s="19" t="n">
        <v>5282</v>
      </c>
      <c r="E56" s="18" t="n">
        <v>543.24928144</v>
      </c>
      <c r="F56" s="20" t="n">
        <v>6.65571715</v>
      </c>
      <c r="G56" s="18" t="n">
        <v>545.82491471</v>
      </c>
      <c r="H56" s="20" t="n">
        <v>4.36409952</v>
      </c>
      <c r="I56" s="18" t="n">
        <v>572.25436719</v>
      </c>
      <c r="J56" s="20" t="n">
        <v>4.38535726</v>
      </c>
      <c r="K56" s="18" t="n">
        <v>570.97692904</v>
      </c>
      <c r="L56" s="20" t="n">
        <v>5.57977547</v>
      </c>
      <c r="M56" s="18" t="n">
        <v>522.89956135</v>
      </c>
      <c r="N56" s="20" t="n">
        <v>3.32033569</v>
      </c>
      <c r="O56" s="18" t="s">
        <v>481</v>
      </c>
      <c r="P56" s="20" t="s">
        <v>481</v>
      </c>
      <c r="Q56" s="18" t="s">
        <v>481</v>
      </c>
      <c r="R56" s="20" t="s">
        <v>481</v>
      </c>
      <c r="S56" s="18" t="s">
        <v>481</v>
      </c>
      <c r="T56" s="20" t="s">
        <v>481</v>
      </c>
      <c r="U56" s="18" t="n">
        <v>507.2329556</v>
      </c>
      <c r="V56" s="20" t="n">
        <v>16.92812786</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(164.0/B61*100)</f>
        <v/>
      </c>
      <c r="D61" s="19" t="n">
        <v>6361</v>
      </c>
      <c r="E61" s="18" t="n">
        <v>475.81103873</v>
      </c>
      <c r="F61" s="20" t="n">
        <v>3.40165356</v>
      </c>
      <c r="G61" s="18" t="n">
        <v>480.77687792</v>
      </c>
      <c r="H61" s="20" t="n">
        <v>2.54300757</v>
      </c>
      <c r="I61" s="18" t="n">
        <v>491.54341038</v>
      </c>
      <c r="J61" s="20" t="n">
        <v>3.43209621</v>
      </c>
      <c r="K61" s="18" t="n">
        <v>494.48221437</v>
      </c>
      <c r="L61" s="20" t="n">
        <v>5.66034593</v>
      </c>
      <c r="M61" s="18" t="n">
        <v>410.6859362</v>
      </c>
      <c r="N61" s="20" t="n">
        <v>8.40654574</v>
      </c>
      <c r="O61" s="18" t="s">
        <v>481</v>
      </c>
      <c r="P61" s="20" t="s">
        <v>481</v>
      </c>
      <c r="Q61" s="18" t="s">
        <v>481</v>
      </c>
      <c r="R61" s="20" t="s">
        <v>481</v>
      </c>
      <c r="S61" s="18" t="s">
        <v>481</v>
      </c>
      <c r="T61" s="20" t="s">
        <v>481</v>
      </c>
      <c r="U61" s="18" t="n">
        <v>427.5917802</v>
      </c>
      <c r="V61" s="20" t="n">
        <v>9.508596560000001</v>
      </c>
    </row>
    <row r="62" spans="1:22">
      <c r="A62" s="15" t="s">
        <v>537</v>
      </c>
      <c r="B62" s="17" t="n">
        <v>4476</v>
      </c>
      <c r="C62" s="18">
        <f>(3.0/B62*100)</f>
        <v/>
      </c>
      <c r="D62" s="19" t="n">
        <v>4473</v>
      </c>
      <c r="E62" s="18" t="n">
        <v>545.04123183</v>
      </c>
      <c r="F62" s="20" t="n">
        <v>3.23411602</v>
      </c>
      <c r="G62" s="18" t="n">
        <v>536.75504414</v>
      </c>
      <c r="H62" s="20" t="n">
        <v>1.944178</v>
      </c>
      <c r="I62" s="18" t="n">
        <v>558.96018944</v>
      </c>
      <c r="J62" s="20" t="n">
        <v>2.78388737</v>
      </c>
      <c r="K62" s="18" t="n">
        <v>561.99897781</v>
      </c>
      <c r="L62" s="20" t="n">
        <v>4.59791038</v>
      </c>
      <c r="M62" s="18" t="n">
        <v>526.4345921</v>
      </c>
      <c r="N62" s="20" t="n">
        <v>4.54256942</v>
      </c>
      <c r="O62" s="18" t="s">
        <v>481</v>
      </c>
      <c r="P62" s="20" t="s">
        <v>481</v>
      </c>
      <c r="Q62" s="18" t="s">
        <v>481</v>
      </c>
      <c r="R62" s="20" t="s">
        <v>481</v>
      </c>
      <c r="S62" s="18" t="s">
        <v>481</v>
      </c>
      <c r="T62" s="20" t="s">
        <v>481</v>
      </c>
      <c r="U62" s="18" t="n">
        <v>520.42445679</v>
      </c>
      <c r="V62" s="20" t="n">
        <v>31.72336301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(87.0/B66*100)</f>
        <v/>
      </c>
      <c r="D66" s="19" t="n">
        <v>5578</v>
      </c>
      <c r="E66" s="18" t="n">
        <v>429.83189785</v>
      </c>
      <c r="F66" s="20" t="n">
        <v>2.93982191</v>
      </c>
      <c r="G66" s="18" t="n">
        <v>424.3256467</v>
      </c>
      <c r="H66" s="20" t="n">
        <v>2.59523667</v>
      </c>
      <c r="I66" s="18" t="n">
        <v>433.29982678</v>
      </c>
      <c r="J66" s="20" t="n">
        <v>3.18105388</v>
      </c>
      <c r="K66" s="18" t="n">
        <v>430.46933813</v>
      </c>
      <c r="L66" s="20" t="n">
        <v>3.75359841</v>
      </c>
      <c r="M66" s="18" t="n">
        <v>373.42163203</v>
      </c>
      <c r="N66" s="20" t="n">
        <v>4.9087168</v>
      </c>
      <c r="O66" s="18" t="s">
        <v>481</v>
      </c>
      <c r="P66" s="20" t="s">
        <v>481</v>
      </c>
      <c r="Q66" s="18" t="s">
        <v>481</v>
      </c>
      <c r="R66" s="20" t="s">
        <v>481</v>
      </c>
      <c r="S66" s="18" t="s">
        <v>481</v>
      </c>
      <c r="T66" s="20" t="s">
        <v>481</v>
      </c>
      <c r="U66" s="18" t="n">
        <v>367.14954164</v>
      </c>
      <c r="V66" s="20" t="n">
        <v>6.85331357</v>
      </c>
    </row>
    <row r="67" spans="1:22">
      <c r="A67" s="15" t="s">
        <v>542</v>
      </c>
      <c r="B67" s="17" t="n">
        <v>6971</v>
      </c>
      <c r="C67" s="18">
        <f>(751.0/B67*100)</f>
        <v/>
      </c>
      <c r="D67" s="19" t="n">
        <v>6220</v>
      </c>
      <c r="E67" s="18" t="n">
        <v>407.0694868</v>
      </c>
      <c r="F67" s="20" t="n">
        <v>5.00861279</v>
      </c>
      <c r="G67" s="18" t="n">
        <v>393.39318349</v>
      </c>
      <c r="H67" s="20" t="n">
        <v>2.97097891</v>
      </c>
      <c r="I67" s="18" t="n">
        <v>402.84952172</v>
      </c>
      <c r="J67" s="20" t="n">
        <v>3.5730388</v>
      </c>
      <c r="K67" s="18" t="n">
        <v>389.37088658</v>
      </c>
      <c r="L67" s="20" t="n">
        <v>5.84232346</v>
      </c>
      <c r="M67" s="18" t="n">
        <v>364.05724914</v>
      </c>
      <c r="N67" s="20" t="n">
        <v>8.02751567</v>
      </c>
      <c r="O67" s="18" t="s">
        <v>481</v>
      </c>
      <c r="P67" s="20" t="s">
        <v>481</v>
      </c>
      <c r="Q67" s="18" t="s">
        <v>481</v>
      </c>
      <c r="R67" s="20" t="s">
        <v>481</v>
      </c>
      <c r="S67" s="18" t="s">
        <v>481</v>
      </c>
      <c r="T67" s="20" t="s">
        <v>481</v>
      </c>
      <c r="U67" s="18" t="n">
        <v>340.26162616</v>
      </c>
      <c r="V67" s="20" t="n">
        <v>10.23728242</v>
      </c>
    </row>
    <row r="68" spans="1:22">
      <c r="A68" s="15" t="s">
        <v>543</v>
      </c>
      <c r="B68" s="17" t="n">
        <v>12083</v>
      </c>
      <c r="C68" s="18">
        <f>(31.0/B68*100)</f>
        <v/>
      </c>
      <c r="D68" s="19" t="n">
        <v>12052</v>
      </c>
      <c r="E68" s="18" t="n">
        <v>383.10331854</v>
      </c>
      <c r="F68" s="20" t="n">
        <v>3.77452671</v>
      </c>
      <c r="G68" s="18" t="n">
        <v>407.86265676</v>
      </c>
      <c r="H68" s="20" t="n">
        <v>2.23020509</v>
      </c>
      <c r="I68" s="18" t="n">
        <v>434.94976608</v>
      </c>
      <c r="J68" s="20" t="n">
        <v>2.43150159</v>
      </c>
      <c r="K68" s="18" t="n">
        <v>437.06374642</v>
      </c>
      <c r="L68" s="20" t="n">
        <v>2.89014308</v>
      </c>
      <c r="M68" s="18" t="n">
        <v>349.12867874</v>
      </c>
      <c r="N68" s="20" t="n">
        <v>2.92799251</v>
      </c>
      <c r="O68" s="18" t="s">
        <v>481</v>
      </c>
      <c r="P68" s="20" t="s">
        <v>481</v>
      </c>
      <c r="Q68" s="18" t="s">
        <v>481</v>
      </c>
      <c r="R68" s="20" t="s">
        <v>481</v>
      </c>
      <c r="S68" s="18" t="s">
        <v>481</v>
      </c>
      <c r="T68" s="20" t="s">
        <v>481</v>
      </c>
      <c r="U68" s="18" t="n">
        <v>363.13842088</v>
      </c>
      <c r="V68" s="20" t="n">
        <v>4.69728638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489.13750114</v>
      </c>
      <c r="F70" s="20" t="n">
        <v>5.69502143</v>
      </c>
      <c r="G70" s="18" t="n">
        <v>487.10648342</v>
      </c>
      <c r="H70" s="20" t="n">
        <v>4.00141675</v>
      </c>
      <c r="I70" s="18" t="n">
        <v>505.31288667</v>
      </c>
      <c r="J70" s="20" t="n">
        <v>3.36373818</v>
      </c>
      <c r="K70" s="18" t="n">
        <v>516.79309601</v>
      </c>
      <c r="L70" s="20" t="n">
        <v>4.00959337</v>
      </c>
      <c r="M70" s="18" t="n">
        <v>453.96563007</v>
      </c>
      <c r="N70" s="20" t="n">
        <v>8.59509132</v>
      </c>
      <c r="O70" s="18" t="s">
        <v>481</v>
      </c>
      <c r="P70" s="20" t="s">
        <v>481</v>
      </c>
      <c r="Q70" s="18" t="s">
        <v>481</v>
      </c>
      <c r="R70" s="20" t="s">
        <v>481</v>
      </c>
      <c r="S70" s="18" t="s">
        <v>481</v>
      </c>
      <c r="T70" s="20" t="s">
        <v>481</v>
      </c>
      <c r="U70" s="18" t="n">
        <v>451.50015515</v>
      </c>
      <c r="V70" s="20" t="n">
        <v>9.889115540000001</v>
      </c>
    </row>
    <row r="71" spans="1:22">
      <c r="A71" s="15" t="s">
        <v>546</v>
      </c>
      <c r="B71" s="17" t="n">
        <v>6115</v>
      </c>
      <c r="C71" s="18">
        <f>(31.0/B71*100)</f>
        <v/>
      </c>
      <c r="D71" s="19" t="n">
        <v>6084</v>
      </c>
      <c r="E71" s="18" t="n">
        <v>557.6771768900001</v>
      </c>
      <c r="F71" s="20" t="n">
        <v>5.88258076</v>
      </c>
      <c r="G71" s="18" t="n">
        <v>549.54693309</v>
      </c>
      <c r="H71" s="20" t="n">
        <v>2.23698375</v>
      </c>
      <c r="I71" s="18" t="n">
        <v>578.97589413</v>
      </c>
      <c r="J71" s="20" t="n">
        <v>2.36409404</v>
      </c>
      <c r="K71" s="18" t="n">
        <v>594.07867631</v>
      </c>
      <c r="L71" s="20" t="n">
        <v>2.90445067</v>
      </c>
      <c r="M71" s="18" t="n">
        <v>466.42208156</v>
      </c>
      <c r="N71" s="20" t="n">
        <v>7.0519855</v>
      </c>
      <c r="O71" s="18" t="s">
        <v>481</v>
      </c>
      <c r="P71" s="20" t="s">
        <v>481</v>
      </c>
      <c r="Q71" s="18" t="s">
        <v>481</v>
      </c>
      <c r="R71" s="20" t="s">
        <v>481</v>
      </c>
      <c r="S71" s="18" t="s">
        <v>481</v>
      </c>
      <c r="T71" s="20" t="s">
        <v>481</v>
      </c>
      <c r="U71" s="18" t="n">
        <v>502.8269468</v>
      </c>
      <c r="V71" s="20" t="n">
        <v>21.45342113</v>
      </c>
    </row>
    <row r="72" spans="1:22">
      <c r="A72" s="15" t="s">
        <v>547</v>
      </c>
      <c r="B72" s="17" t="n">
        <v>7708</v>
      </c>
      <c r="C72" s="18">
        <f>(5.0/B72*100)</f>
        <v/>
      </c>
      <c r="D72" s="19" t="n">
        <v>7703</v>
      </c>
      <c r="E72" s="18" t="n">
        <v>552.92478757</v>
      </c>
      <c r="F72" s="20" t="n">
        <v>5.31807151</v>
      </c>
      <c r="G72" s="18" t="n">
        <v>540.91991983</v>
      </c>
      <c r="H72" s="20" t="n">
        <v>3.53434376</v>
      </c>
      <c r="I72" s="18" t="n">
        <v>555.90434914</v>
      </c>
      <c r="J72" s="20" t="n">
        <v>4.02206271</v>
      </c>
      <c r="K72" s="18" t="n">
        <v>552.83293088</v>
      </c>
      <c r="L72" s="20" t="n">
        <v>4.88767294</v>
      </c>
      <c r="M72" s="18" t="n">
        <v>471.30502175</v>
      </c>
      <c r="N72" s="20" t="n">
        <v>9.64724719</v>
      </c>
      <c r="O72" s="18" t="s">
        <v>481</v>
      </c>
      <c r="P72" s="20" t="s">
        <v>481</v>
      </c>
      <c r="Q72" s="18" t="s">
        <v>481</v>
      </c>
      <c r="R72" s="20" t="s">
        <v>481</v>
      </c>
      <c r="S72" s="18" t="s">
        <v>481</v>
      </c>
      <c r="T72" s="20" t="s">
        <v>481</v>
      </c>
      <c r="U72" s="18" t="n">
        <v>430.17859306</v>
      </c>
      <c r="V72" s="20" t="n">
        <v>40.22068667</v>
      </c>
    </row>
    <row r="73" spans="1:22">
      <c r="A73" s="15" t="s">
        <v>548</v>
      </c>
      <c r="B73" s="17" t="n">
        <v>8249</v>
      </c>
      <c r="C73" s="18">
        <f>(189.0/B73*100)</f>
        <v/>
      </c>
      <c r="D73" s="19" t="n">
        <v>8060</v>
      </c>
      <c r="E73" s="18" t="n">
        <v>421.26346487</v>
      </c>
      <c r="F73" s="20" t="n">
        <v>5.80567935</v>
      </c>
      <c r="G73" s="18" t="n">
        <v>415.12414828</v>
      </c>
      <c r="H73" s="20" t="n">
        <v>3.50058208</v>
      </c>
      <c r="I73" s="18" t="n">
        <v>426.8211864</v>
      </c>
      <c r="J73" s="20" t="n">
        <v>4.49549579</v>
      </c>
      <c r="K73" s="18" t="n">
        <v>427.58901193</v>
      </c>
      <c r="L73" s="20" t="n">
        <v>5.94864005</v>
      </c>
      <c r="M73" s="18" t="n">
        <v>377.03950285</v>
      </c>
      <c r="N73" s="20" t="n">
        <v>4.79251474</v>
      </c>
      <c r="O73" s="18" t="s">
        <v>481</v>
      </c>
      <c r="P73" s="20" t="s">
        <v>481</v>
      </c>
      <c r="Q73" s="18" t="s">
        <v>481</v>
      </c>
      <c r="R73" s="20" t="s">
        <v>481</v>
      </c>
      <c r="S73" s="18" t="s">
        <v>481</v>
      </c>
      <c r="T73" s="20" t="s">
        <v>481</v>
      </c>
      <c r="U73" s="18" t="n">
        <v>400.22676977</v>
      </c>
      <c r="V73" s="20" t="n">
        <v>14.4935975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(286.0/B75*100)</f>
        <v/>
      </c>
      <c r="D75" s="19" t="n">
        <v>5089</v>
      </c>
      <c r="E75" s="18" t="n">
        <v>371.70872643</v>
      </c>
      <c r="F75" s="20" t="n">
        <v>4.78429642</v>
      </c>
      <c r="G75" s="18" t="n">
        <v>373.11932142</v>
      </c>
      <c r="H75" s="20" t="n">
        <v>3.45725096</v>
      </c>
      <c r="I75" s="18" t="n">
        <v>379.0955913</v>
      </c>
      <c r="J75" s="20" t="n">
        <v>4.35268412</v>
      </c>
      <c r="K75" s="18" t="n">
        <v>370.54293908</v>
      </c>
      <c r="L75" s="20" t="n">
        <v>5.87119303</v>
      </c>
      <c r="M75" s="18" t="n">
        <v>327.95996535</v>
      </c>
      <c r="N75" s="20" t="n">
        <v>7.42840697</v>
      </c>
      <c r="O75" s="18" t="s">
        <v>481</v>
      </c>
      <c r="P75" s="20" t="s">
        <v>481</v>
      </c>
      <c r="Q75" s="18" t="s">
        <v>481</v>
      </c>
      <c r="R75" s="20" t="s">
        <v>481</v>
      </c>
      <c r="S75" s="18" t="s">
        <v>481</v>
      </c>
      <c r="T75" s="20" t="s">
        <v>481</v>
      </c>
      <c r="U75" s="18" t="n">
        <v>337.12566012</v>
      </c>
      <c r="V75" s="20" t="n">
        <v>7.84074987</v>
      </c>
    </row>
    <row r="76" spans="1:22">
      <c r="A76" s="15" t="s">
        <v>551</v>
      </c>
      <c r="B76" s="17" t="n">
        <v>14167</v>
      </c>
      <c r="C76" s="18">
        <f>(234.0/B76*100)</f>
        <v/>
      </c>
      <c r="D76" s="19" t="n">
        <v>13933</v>
      </c>
      <c r="E76" s="18" t="n">
        <v>402.69795639</v>
      </c>
      <c r="F76" s="20" t="n">
        <v>4.14492805</v>
      </c>
      <c r="G76" s="18" t="n">
        <v>423.54333091</v>
      </c>
      <c r="H76" s="20" t="n">
        <v>2.49415367</v>
      </c>
      <c r="I76" s="18" t="n">
        <v>453.04438805</v>
      </c>
      <c r="J76" s="20" t="n">
        <v>2.99608527</v>
      </c>
      <c r="K76" s="18" t="n">
        <v>447.99959185</v>
      </c>
      <c r="L76" s="20" t="n">
        <v>4.02478504</v>
      </c>
      <c r="M76" s="18" t="n">
        <v>403.01903176</v>
      </c>
      <c r="N76" s="20" t="n">
        <v>4.98924097</v>
      </c>
      <c r="O76" s="18" t="s">
        <v>481</v>
      </c>
      <c r="P76" s="20" t="s">
        <v>481</v>
      </c>
      <c r="Q76" s="18" t="s">
        <v>481</v>
      </c>
      <c r="R76" s="20" t="s">
        <v>481</v>
      </c>
      <c r="S76" s="18" t="s">
        <v>481</v>
      </c>
      <c r="T76" s="20" t="s">
        <v>481</v>
      </c>
      <c r="U76" s="18" t="n">
        <v>371.09671087</v>
      </c>
      <c r="V76" s="20" t="n">
        <v>7.86795708</v>
      </c>
    </row>
    <row r="77" spans="1:22">
      <c r="A77" s="15" t="s">
        <v>552</v>
      </c>
      <c r="B77" s="17" t="n">
        <v>6062</v>
      </c>
      <c r="C77" s="18">
        <f>(276.0/B77*100)</f>
        <v/>
      </c>
      <c r="D77" s="19" t="n">
        <v>5786</v>
      </c>
      <c r="E77" s="18" t="n">
        <v>414.66107736</v>
      </c>
      <c r="F77" s="20" t="n">
        <v>5.0111908</v>
      </c>
      <c r="G77" s="18" t="n">
        <v>421.93737261</v>
      </c>
      <c r="H77" s="20" t="n">
        <v>2.90491839</v>
      </c>
      <c r="I77" s="18" t="n">
        <v>447.82256445</v>
      </c>
      <c r="J77" s="20" t="n">
        <v>3.94930975</v>
      </c>
      <c r="K77" s="18" t="n">
        <v>437.83025262</v>
      </c>
      <c r="L77" s="20" t="n">
        <v>5.47551795</v>
      </c>
      <c r="M77" s="18" t="n">
        <v>371.88816463</v>
      </c>
      <c r="N77" s="20" t="n">
        <v>4.68585368</v>
      </c>
      <c r="O77" s="18" t="s">
        <v>481</v>
      </c>
      <c r="P77" s="20" t="s">
        <v>481</v>
      </c>
      <c r="Q77" s="18" t="s">
        <v>481</v>
      </c>
      <c r="R77" s="20" t="s">
        <v>481</v>
      </c>
      <c r="S77" s="18" t="s">
        <v>481</v>
      </c>
      <c r="T77" s="20" t="s">
        <v>481</v>
      </c>
      <c r="U77" s="18" t="n">
        <v>377.39254564</v>
      </c>
      <c r="V77" s="20" t="n">
        <v>4.49851243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(84.0/B81*100)</f>
        <v/>
      </c>
      <c r="D81" s="19" t="n">
        <v>8777</v>
      </c>
      <c r="E81" s="18" t="n">
        <v>421.58644902</v>
      </c>
      <c r="F81" s="20" t="n">
        <v>7.30903894</v>
      </c>
      <c r="G81" s="18" t="n">
        <v>443.13217969</v>
      </c>
      <c r="H81" s="20" t="n">
        <v>3.69105165</v>
      </c>
      <c r="I81" s="18" t="n">
        <v>464.12473665</v>
      </c>
      <c r="J81" s="20" t="n">
        <v>3.79862589</v>
      </c>
      <c r="K81" s="18" t="n">
        <v>462.12051314</v>
      </c>
      <c r="L81" s="20" t="n">
        <v>4.65944564</v>
      </c>
      <c r="M81" s="18" t="n">
        <v>398.96231336</v>
      </c>
      <c r="N81" s="20" t="n">
        <v>5.16401149</v>
      </c>
      <c r="O81" s="18" t="s">
        <v>481</v>
      </c>
      <c r="P81" s="20" t="s">
        <v>481</v>
      </c>
      <c r="Q81" s="18" t="s">
        <v>481</v>
      </c>
      <c r="R81" s="20" t="s">
        <v>481</v>
      </c>
      <c r="S81" s="18" t="s">
        <v>481</v>
      </c>
      <c r="T81" s="20" t="s">
        <v>481</v>
      </c>
      <c r="U81" s="18" t="n">
        <v>417.66221181</v>
      </c>
      <c r="V81" s="20" t="n">
        <v>15.08436976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817</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(691.0/B7*100)</f>
        <v/>
      </c>
      <c r="D7" s="19" t="n">
        <v>13839</v>
      </c>
      <c r="E7" s="18" t="n">
        <v>485.78833381</v>
      </c>
      <c r="F7" s="20" t="n">
        <v>4.10742681</v>
      </c>
      <c r="G7" s="18" t="n">
        <v>491.98437098</v>
      </c>
      <c r="H7" s="20" t="n">
        <v>2.74343945</v>
      </c>
      <c r="I7" s="18" t="n">
        <v>508.73588266</v>
      </c>
      <c r="J7" s="20" t="n">
        <v>2.5252589</v>
      </c>
      <c r="K7" s="18" t="n">
        <v>522.66432342</v>
      </c>
      <c r="L7" s="20" t="n">
        <v>2.90348322</v>
      </c>
      <c r="M7" s="18" t="n">
        <v>447.9744125</v>
      </c>
      <c r="N7" s="20" t="n">
        <v>3.96785557</v>
      </c>
      <c r="O7" s="18" t="s">
        <v>481</v>
      </c>
      <c r="P7" s="20" t="s">
        <v>481</v>
      </c>
      <c r="Q7" s="18" t="s">
        <v>481</v>
      </c>
      <c r="R7" s="20" t="s">
        <v>481</v>
      </c>
      <c r="S7" s="18" t="s">
        <v>481</v>
      </c>
      <c r="T7" s="20" t="s">
        <v>481</v>
      </c>
      <c r="U7" s="18" t="n">
        <v>471.61500537</v>
      </c>
      <c r="V7" s="20" t="n">
        <v>6.25129216</v>
      </c>
    </row>
    <row r="8" spans="1:22">
      <c r="A8" s="15" t="s">
        <v>483</v>
      </c>
      <c r="B8" s="17" t="n">
        <v>7007</v>
      </c>
      <c r="C8" s="18">
        <f>(113.0/B8*100)</f>
        <v/>
      </c>
      <c r="D8" s="19" t="n">
        <v>6894</v>
      </c>
      <c r="E8" s="18" t="n">
        <v>524.66219733</v>
      </c>
      <c r="F8" s="20" t="n">
        <v>3.67457541</v>
      </c>
      <c r="G8" s="18" t="n">
        <v>512.79797891</v>
      </c>
      <c r="H8" s="20" t="n">
        <v>3.90494295</v>
      </c>
      <c r="I8" s="18" t="n">
        <v>510.57470309</v>
      </c>
      <c r="J8" s="20" t="n">
        <v>4.47653614</v>
      </c>
      <c r="K8" s="18" t="n">
        <v>499.3476465</v>
      </c>
      <c r="L8" s="20" t="n">
        <v>6.53659384</v>
      </c>
      <c r="M8" s="18" t="n">
        <v>436.4198708</v>
      </c>
      <c r="N8" s="20" t="n">
        <v>3.89765197</v>
      </c>
      <c r="O8" s="18" t="s">
        <v>481</v>
      </c>
      <c r="P8" s="20" t="s">
        <v>481</v>
      </c>
      <c r="Q8" s="18" t="n">
        <v>301.63126691</v>
      </c>
      <c r="R8" s="20" t="n">
        <v>25.14921031</v>
      </c>
      <c r="S8" s="18" t="s">
        <v>481</v>
      </c>
      <c r="T8" s="20" t="s">
        <v>481</v>
      </c>
      <c r="U8" s="18" t="n">
        <v>440.29121304</v>
      </c>
      <c r="V8" s="20" t="n">
        <v>7.51763367</v>
      </c>
    </row>
    <row r="9" spans="1:22">
      <c r="A9" s="15" t="s">
        <v>484</v>
      </c>
      <c r="B9" s="17" t="n">
        <v>9651</v>
      </c>
      <c r="C9" s="18">
        <f>(574.0/B9*100)</f>
        <v/>
      </c>
      <c r="D9" s="19" t="n">
        <v>9077</v>
      </c>
      <c r="E9" s="18" t="n">
        <v>522.48079211</v>
      </c>
      <c r="F9" s="20" t="n">
        <v>3.86302062</v>
      </c>
      <c r="G9" s="18" t="n">
        <v>527.34444153</v>
      </c>
      <c r="H9" s="20" t="n">
        <v>2.61296463</v>
      </c>
      <c r="I9" s="18" t="n">
        <v>531.94115432</v>
      </c>
      <c r="J9" s="20" t="n">
        <v>3.30135285</v>
      </c>
      <c r="K9" s="18" t="n">
        <v>516.72775154</v>
      </c>
      <c r="L9" s="20" t="n">
        <v>4.10263075</v>
      </c>
      <c r="M9" s="18" t="n">
        <v>416.22075865</v>
      </c>
      <c r="N9" s="20" t="n">
        <v>6.04975957</v>
      </c>
      <c r="O9" s="18" t="s">
        <v>481</v>
      </c>
      <c r="P9" s="20" t="s">
        <v>481</v>
      </c>
      <c r="Q9" s="18" t="n">
        <v>357.98454354</v>
      </c>
      <c r="R9" s="20" t="n">
        <v>11.51846445</v>
      </c>
      <c r="S9" s="18" t="s">
        <v>481</v>
      </c>
      <c r="T9" s="20" t="s">
        <v>481</v>
      </c>
      <c r="U9" s="18" t="n">
        <v>441.91799205</v>
      </c>
      <c r="V9" s="20" t="n">
        <v>5.14561746</v>
      </c>
    </row>
    <row r="10" spans="1:22">
      <c r="A10" s="15" t="s">
        <v>485</v>
      </c>
      <c r="B10" s="17" t="n">
        <v>20058</v>
      </c>
      <c r="C10" s="18">
        <f>(555.0/B10*100)</f>
        <v/>
      </c>
      <c r="D10" s="19" t="n">
        <v>19503</v>
      </c>
      <c r="E10" s="18" t="n">
        <v>509.44364339</v>
      </c>
      <c r="F10" s="20" t="n">
        <v>4.53753435</v>
      </c>
      <c r="G10" s="18" t="n">
        <v>510.0736464</v>
      </c>
      <c r="H10" s="20" t="n">
        <v>2.86503115</v>
      </c>
      <c r="I10" s="18" t="n">
        <v>524.26231447</v>
      </c>
      <c r="J10" s="20" t="n">
        <v>2.56388811</v>
      </c>
      <c r="K10" s="18" t="n">
        <v>537.46828367</v>
      </c>
      <c r="L10" s="20" t="n">
        <v>3.64988266</v>
      </c>
      <c r="M10" s="18" t="n">
        <v>457.66484393</v>
      </c>
      <c r="N10" s="20" t="n">
        <v>6.03159435</v>
      </c>
      <c r="O10" s="18" t="s">
        <v>481</v>
      </c>
      <c r="P10" s="20" t="s">
        <v>481</v>
      </c>
      <c r="Q10" s="18" t="s">
        <v>481</v>
      </c>
      <c r="R10" s="20" t="s">
        <v>481</v>
      </c>
      <c r="S10" s="18" t="s">
        <v>481</v>
      </c>
      <c r="T10" s="20" t="s">
        <v>481</v>
      </c>
      <c r="U10" s="18" t="n">
        <v>465.59135765</v>
      </c>
      <c r="V10" s="20" t="n">
        <v>8.73271759</v>
      </c>
    </row>
    <row r="11" spans="1:22">
      <c r="A11" s="15" t="s">
        <v>486</v>
      </c>
      <c r="B11" s="17" t="n">
        <v>7053</v>
      </c>
      <c r="C11" s="18">
        <f>(154.0/B11*100)</f>
        <v/>
      </c>
      <c r="D11" s="19" t="n">
        <v>6899</v>
      </c>
      <c r="E11" s="18" t="n">
        <v>422.97940823</v>
      </c>
      <c r="F11" s="20" t="n">
        <v>5.08006392</v>
      </c>
      <c r="G11" s="18" t="n">
        <v>423.38239375</v>
      </c>
      <c r="H11" s="20" t="n">
        <v>3.33746263</v>
      </c>
      <c r="I11" s="18" t="n">
        <v>432.94626001</v>
      </c>
      <c r="J11" s="20" t="n">
        <v>3.42241408</v>
      </c>
      <c r="K11" s="18" t="n">
        <v>441.33868734</v>
      </c>
      <c r="L11" s="20" t="n">
        <v>3.91072979</v>
      </c>
      <c r="M11" s="18" t="n">
        <v>381.61604453</v>
      </c>
      <c r="N11" s="20" t="n">
        <v>5.27695564</v>
      </c>
      <c r="O11" s="18" t="s">
        <v>481</v>
      </c>
      <c r="P11" s="20" t="s">
        <v>481</v>
      </c>
      <c r="Q11" s="18" t="s">
        <v>481</v>
      </c>
      <c r="R11" s="20" t="s">
        <v>481</v>
      </c>
      <c r="S11" s="18" t="s">
        <v>481</v>
      </c>
      <c r="T11" s="20" t="s">
        <v>481</v>
      </c>
      <c r="U11" s="18" t="n">
        <v>384.93353701</v>
      </c>
      <c r="V11" s="20" t="n">
        <v>7.49761887</v>
      </c>
    </row>
    <row r="12" spans="1:22">
      <c r="A12" s="15" t="s">
        <v>487</v>
      </c>
      <c r="B12" s="17" t="n">
        <v>6894</v>
      </c>
      <c r="C12" s="18">
        <f>(59.0/B12*100)</f>
        <v/>
      </c>
      <c r="D12" s="19" t="n">
        <v>6835</v>
      </c>
      <c r="E12" s="18" t="n">
        <v>500.01024824</v>
      </c>
      <c r="F12" s="20" t="n">
        <v>4.17878048</v>
      </c>
      <c r="G12" s="18" t="n">
        <v>496.38101378</v>
      </c>
      <c r="H12" s="20" t="n">
        <v>2.84277775</v>
      </c>
      <c r="I12" s="18" t="n">
        <v>504.33250686</v>
      </c>
      <c r="J12" s="20" t="n">
        <v>3.35386828</v>
      </c>
      <c r="K12" s="18" t="n">
        <v>513.27672535</v>
      </c>
      <c r="L12" s="20" t="n">
        <v>4.38939927</v>
      </c>
      <c r="M12" s="18" t="n">
        <v>424.64340274</v>
      </c>
      <c r="N12" s="20" t="n">
        <v>6.97346529</v>
      </c>
      <c r="O12" s="18" t="s">
        <v>481</v>
      </c>
      <c r="P12" s="20" t="s">
        <v>481</v>
      </c>
      <c r="Q12" s="18" t="n">
        <v>340.98506961</v>
      </c>
      <c r="R12" s="20" t="n">
        <v>12.52444664</v>
      </c>
      <c r="S12" s="18" t="s">
        <v>481</v>
      </c>
      <c r="T12" s="20" t="s">
        <v>481</v>
      </c>
      <c r="U12" s="18" t="n">
        <v>433.49237243</v>
      </c>
      <c r="V12" s="20" t="n">
        <v>8.7140334</v>
      </c>
    </row>
    <row r="13" spans="1:22">
      <c r="A13" s="15" t="s">
        <v>488</v>
      </c>
      <c r="B13" s="17" t="n">
        <v>7161</v>
      </c>
      <c r="C13" s="18">
        <f>(184.0/B13*100)</f>
        <v/>
      </c>
      <c r="D13" s="19" t="n">
        <v>6977</v>
      </c>
      <c r="E13" s="18" t="n">
        <v>509.36701501</v>
      </c>
      <c r="F13" s="20" t="n">
        <v>4.09764593</v>
      </c>
      <c r="G13" s="18" t="n">
        <v>506.0349344</v>
      </c>
      <c r="H13" s="20" t="n">
        <v>2.79687325</v>
      </c>
      <c r="I13" s="18" t="n">
        <v>522.99967944</v>
      </c>
      <c r="J13" s="20" t="n">
        <v>2.93680282</v>
      </c>
      <c r="K13" s="18" t="n">
        <v>530.18501523</v>
      </c>
      <c r="L13" s="20" t="n">
        <v>3.49706231</v>
      </c>
      <c r="M13" s="18" t="n">
        <v>455.80166196</v>
      </c>
      <c r="N13" s="20" t="n">
        <v>7.99019283</v>
      </c>
      <c r="O13" s="18" t="s">
        <v>481</v>
      </c>
      <c r="P13" s="20" t="s">
        <v>481</v>
      </c>
      <c r="Q13" s="18" t="n">
        <v>447.51533769</v>
      </c>
      <c r="R13" s="20" t="n">
        <v>5.97365007</v>
      </c>
      <c r="S13" s="18" t="s">
        <v>481</v>
      </c>
      <c r="T13" s="20" t="s">
        <v>481</v>
      </c>
      <c r="U13" s="18" t="n">
        <v>449.21735972</v>
      </c>
      <c r="V13" s="20" t="n">
        <v>8.985664310000001</v>
      </c>
    </row>
    <row r="14" spans="1:22">
      <c r="A14" s="15" t="s">
        <v>489</v>
      </c>
      <c r="B14" s="17" t="n">
        <v>5587</v>
      </c>
      <c r="C14" s="18">
        <f>(82.0/B14*100)</f>
        <v/>
      </c>
      <c r="D14" s="19" t="n">
        <v>5505</v>
      </c>
      <c r="E14" s="18" t="n">
        <v>523.06754069</v>
      </c>
      <c r="F14" s="20" t="n">
        <v>3.50719325</v>
      </c>
      <c r="G14" s="18" t="n">
        <v>516.61591899</v>
      </c>
      <c r="H14" s="20" t="n">
        <v>2.35144269</v>
      </c>
      <c r="I14" s="18" t="n">
        <v>526.63623122</v>
      </c>
      <c r="J14" s="20" t="n">
        <v>2.93093252</v>
      </c>
      <c r="K14" s="18" t="n">
        <v>529.55144187</v>
      </c>
      <c r="L14" s="20" t="n">
        <v>4.89605021</v>
      </c>
      <c r="M14" s="18" t="n">
        <v>457.2678843</v>
      </c>
      <c r="N14" s="20" t="n">
        <v>9.76355004</v>
      </c>
      <c r="O14" s="18" t="s">
        <v>481</v>
      </c>
      <c r="P14" s="20" t="s">
        <v>481</v>
      </c>
      <c r="Q14" s="18" t="s">
        <v>481</v>
      </c>
      <c r="R14" s="20" t="s">
        <v>481</v>
      </c>
      <c r="S14" s="18" t="s">
        <v>481</v>
      </c>
      <c r="T14" s="20" t="s">
        <v>481</v>
      </c>
      <c r="U14" s="18" t="n">
        <v>456.87955532</v>
      </c>
      <c r="V14" s="20" t="n">
        <v>15.39977778</v>
      </c>
    </row>
    <row r="15" spans="1:22">
      <c r="A15" s="15" t="s">
        <v>490</v>
      </c>
      <c r="B15" s="17" t="n">
        <v>5882</v>
      </c>
      <c r="C15" s="18">
        <f>(91.0/B15*100)</f>
        <v/>
      </c>
      <c r="D15" s="19" t="n">
        <v>5791</v>
      </c>
      <c r="E15" s="18" t="n">
        <v>497.68047211</v>
      </c>
      <c r="F15" s="20" t="n">
        <v>3.66320164</v>
      </c>
      <c r="G15" s="18" t="n">
        <v>509.92733535</v>
      </c>
      <c r="H15" s="20" t="n">
        <v>2.62123776</v>
      </c>
      <c r="I15" s="18" t="n">
        <v>524.18950293</v>
      </c>
      <c r="J15" s="20" t="n">
        <v>3.00333749</v>
      </c>
      <c r="K15" s="18" t="n">
        <v>527.68490745</v>
      </c>
      <c r="L15" s="20" t="n">
        <v>4.45263272</v>
      </c>
      <c r="M15" s="18" t="n">
        <v>424.25667471</v>
      </c>
      <c r="N15" s="20" t="n">
        <v>10.82348656</v>
      </c>
      <c r="O15" s="18" t="s">
        <v>481</v>
      </c>
      <c r="P15" s="20" t="s">
        <v>481</v>
      </c>
      <c r="Q15" s="18" t="n">
        <v>368.85220715</v>
      </c>
      <c r="R15" s="20" t="n">
        <v>14.5875493</v>
      </c>
      <c r="S15" s="18" t="s">
        <v>481</v>
      </c>
      <c r="T15" s="20" t="s">
        <v>481</v>
      </c>
      <c r="U15" s="18" t="n">
        <v>475.75878288</v>
      </c>
      <c r="V15" s="20" t="n">
        <v>7.11158472</v>
      </c>
    </row>
    <row r="16" spans="1:22">
      <c r="A16" s="15" t="s">
        <v>491</v>
      </c>
      <c r="B16" s="17" t="n">
        <v>6108</v>
      </c>
      <c r="C16" s="18">
        <f>(138.0/B16*100)</f>
        <v/>
      </c>
      <c r="D16" s="19" t="n">
        <v>5970</v>
      </c>
      <c r="E16" s="18" t="n">
        <v>508.45124488</v>
      </c>
      <c r="F16" s="20" t="n">
        <v>3.39194817</v>
      </c>
      <c r="G16" s="18" t="n">
        <v>505.16390978</v>
      </c>
      <c r="H16" s="20" t="n">
        <v>2.6664502</v>
      </c>
      <c r="I16" s="18" t="n">
        <v>512.51351573</v>
      </c>
      <c r="J16" s="20" t="n">
        <v>3.18528867</v>
      </c>
      <c r="K16" s="18" t="n">
        <v>495.03059558</v>
      </c>
      <c r="L16" s="20" t="n">
        <v>4.48230411</v>
      </c>
      <c r="M16" s="18" t="n">
        <v>392.25010125</v>
      </c>
      <c r="N16" s="20" t="n">
        <v>6.28627534</v>
      </c>
      <c r="O16" s="18" t="s">
        <v>481</v>
      </c>
      <c r="P16" s="20" t="s">
        <v>481</v>
      </c>
      <c r="Q16" s="18" t="s">
        <v>481</v>
      </c>
      <c r="R16" s="20" t="s">
        <v>481</v>
      </c>
      <c r="S16" s="18" t="s">
        <v>481</v>
      </c>
      <c r="T16" s="20" t="s">
        <v>481</v>
      </c>
      <c r="U16" s="18" t="n">
        <v>424.02209885</v>
      </c>
      <c r="V16" s="20" t="n">
        <v>9.05677597</v>
      </c>
    </row>
    <row r="17" spans="1:22">
      <c r="A17" s="15" t="s">
        <v>492</v>
      </c>
      <c r="B17" s="17" t="n">
        <v>6504</v>
      </c>
      <c r="C17" s="18">
        <f>(1734.0/B17*100)</f>
        <v/>
      </c>
      <c r="D17" s="19" t="n">
        <v>4770</v>
      </c>
      <c r="E17" s="18" t="n">
        <v>524.90694397</v>
      </c>
      <c r="F17" s="20" t="n">
        <v>3.65763093</v>
      </c>
      <c r="G17" s="18" t="n">
        <v>513.13340512</v>
      </c>
      <c r="H17" s="20" t="n">
        <v>3.72175775</v>
      </c>
      <c r="I17" s="18" t="n">
        <v>523.34510187</v>
      </c>
      <c r="J17" s="20" t="n">
        <v>4.21975031</v>
      </c>
      <c r="K17" s="18" t="n">
        <v>537.06468618</v>
      </c>
      <c r="L17" s="20" t="n">
        <v>5.66397872</v>
      </c>
      <c r="M17" s="18" t="n">
        <v>437.56462066</v>
      </c>
      <c r="N17" s="20" t="n">
        <v>9.030836430000001</v>
      </c>
      <c r="O17" s="18" t="s">
        <v>481</v>
      </c>
      <c r="P17" s="20" t="s">
        <v>481</v>
      </c>
      <c r="Q17" s="18" t="n">
        <v>362.96139732</v>
      </c>
      <c r="R17" s="20" t="n">
        <v>12.64520278</v>
      </c>
      <c r="S17" s="18" t="s">
        <v>481</v>
      </c>
      <c r="T17" s="20" t="s">
        <v>481</v>
      </c>
      <c r="U17" s="18" t="n">
        <v>470.53167272</v>
      </c>
      <c r="V17" s="20" t="n">
        <v>6.71409507</v>
      </c>
    </row>
    <row r="18" spans="1:22">
      <c r="A18" s="15" t="s">
        <v>493</v>
      </c>
      <c r="B18" s="17" t="n">
        <v>5532</v>
      </c>
      <c r="C18" s="18">
        <f>(31.0/B18*100)</f>
        <v/>
      </c>
      <c r="D18" s="19" t="n">
        <v>5501</v>
      </c>
      <c r="E18" s="18" t="n">
        <v>458.93835824</v>
      </c>
      <c r="F18" s="20" t="n">
        <v>4.58339894</v>
      </c>
      <c r="G18" s="18" t="n">
        <v>459.7928475</v>
      </c>
      <c r="H18" s="20" t="n">
        <v>4.07603205</v>
      </c>
      <c r="I18" s="18" t="n">
        <v>456.04096817</v>
      </c>
      <c r="J18" s="20" t="n">
        <v>4.60299943</v>
      </c>
      <c r="K18" s="18" t="n">
        <v>459.8336939</v>
      </c>
      <c r="L18" s="20" t="n">
        <v>4.92309655</v>
      </c>
      <c r="M18" s="18" t="n">
        <v>391.0034032</v>
      </c>
      <c r="N18" s="20" t="n">
        <v>9.97945679</v>
      </c>
      <c r="O18" s="18" t="s">
        <v>481</v>
      </c>
      <c r="P18" s="20" t="s">
        <v>481</v>
      </c>
      <c r="Q18" s="18" t="s">
        <v>481</v>
      </c>
      <c r="R18" s="20" t="s">
        <v>481</v>
      </c>
      <c r="S18" s="18" t="s">
        <v>481</v>
      </c>
      <c r="T18" s="20" t="s">
        <v>481</v>
      </c>
      <c r="U18" s="18" t="n">
        <v>389.30010952</v>
      </c>
      <c r="V18" s="20" t="n">
        <v>11.30337086</v>
      </c>
    </row>
    <row r="19" spans="1:22">
      <c r="A19" s="15" t="s">
        <v>494</v>
      </c>
      <c r="B19" s="17" t="n">
        <v>5658</v>
      </c>
      <c r="C19" s="18">
        <f>(285.0/B19*100)</f>
        <v/>
      </c>
      <c r="D19" s="19" t="n">
        <v>5373</v>
      </c>
      <c r="E19" s="18" t="n">
        <v>501.1297461</v>
      </c>
      <c r="F19" s="20" t="n">
        <v>4.23352293</v>
      </c>
      <c r="G19" s="18" t="n">
        <v>475.14152866</v>
      </c>
      <c r="H19" s="20" t="n">
        <v>3.66212424</v>
      </c>
      <c r="I19" s="18" t="n">
        <v>480.73575203</v>
      </c>
      <c r="J19" s="20" t="n">
        <v>4.15390953</v>
      </c>
      <c r="K19" s="18" t="n">
        <v>480.82534476</v>
      </c>
      <c r="L19" s="20" t="n">
        <v>5.398556</v>
      </c>
      <c r="M19" s="18" t="n">
        <v>469.44549655</v>
      </c>
      <c r="N19" s="20" t="n">
        <v>7.71795137</v>
      </c>
      <c r="O19" s="18" t="s">
        <v>481</v>
      </c>
      <c r="P19" s="20" t="s">
        <v>481</v>
      </c>
      <c r="Q19" s="18" t="s">
        <v>481</v>
      </c>
      <c r="R19" s="20" t="s">
        <v>481</v>
      </c>
      <c r="S19" s="18" t="s">
        <v>481</v>
      </c>
      <c r="T19" s="20" t="s">
        <v>481</v>
      </c>
      <c r="U19" s="18" t="n">
        <v>412.30442279</v>
      </c>
      <c r="V19" s="20" t="n">
        <v>9.25779693</v>
      </c>
    </row>
    <row r="20" spans="1:22">
      <c r="A20" s="15" t="s">
        <v>495</v>
      </c>
      <c r="B20" s="17" t="n">
        <v>3371</v>
      </c>
      <c r="C20" s="18">
        <f>(75.0/B20*100)</f>
        <v/>
      </c>
      <c r="D20" s="19" t="n">
        <v>3296</v>
      </c>
      <c r="E20" s="18" t="n">
        <v>488.73799411</v>
      </c>
      <c r="F20" s="20" t="n">
        <v>5.52848756</v>
      </c>
      <c r="G20" s="18" t="n">
        <v>481.70056401</v>
      </c>
      <c r="H20" s="20" t="n">
        <v>3.32032187</v>
      </c>
      <c r="I20" s="18" t="n">
        <v>502.19531914</v>
      </c>
      <c r="J20" s="20" t="n">
        <v>3.69044444</v>
      </c>
      <c r="K20" s="18" t="n">
        <v>506.51363591</v>
      </c>
      <c r="L20" s="20" t="n">
        <v>4.15274911</v>
      </c>
      <c r="M20" s="18" t="n">
        <v>438.43210807</v>
      </c>
      <c r="N20" s="20" t="n">
        <v>7.17346823</v>
      </c>
      <c r="O20" s="18" t="s">
        <v>481</v>
      </c>
      <c r="P20" s="20" t="s">
        <v>481</v>
      </c>
      <c r="Q20" s="18" t="s">
        <v>481</v>
      </c>
      <c r="R20" s="20" t="s">
        <v>481</v>
      </c>
      <c r="S20" s="18" t="s">
        <v>481</v>
      </c>
      <c r="T20" s="20" t="s">
        <v>481</v>
      </c>
      <c r="U20" s="18" t="n">
        <v>435.89066373</v>
      </c>
      <c r="V20" s="20" t="n">
        <v>11.05066434</v>
      </c>
    </row>
    <row r="21" spans="1:22">
      <c r="A21" s="15" t="s">
        <v>496</v>
      </c>
      <c r="B21" s="17" t="n">
        <v>5741</v>
      </c>
      <c r="C21" s="18">
        <f>(53.0/B21*100)</f>
        <v/>
      </c>
      <c r="D21" s="19" t="n">
        <v>5688</v>
      </c>
      <c r="E21" s="18" t="n">
        <v>502.74506918</v>
      </c>
      <c r="F21" s="20" t="n">
        <v>3.47108306</v>
      </c>
      <c r="G21" s="18" t="n">
        <v>506.53279293</v>
      </c>
      <c r="H21" s="20" t="n">
        <v>2.70690099</v>
      </c>
      <c r="I21" s="18" t="n">
        <v>516.69166926</v>
      </c>
      <c r="J21" s="20" t="n">
        <v>2.60192415</v>
      </c>
      <c r="K21" s="18" t="n">
        <v>509.84476035</v>
      </c>
      <c r="L21" s="20" t="n">
        <v>3.6059198</v>
      </c>
      <c r="M21" s="18" t="n">
        <v>453.31234764</v>
      </c>
      <c r="N21" s="20" t="n">
        <v>6.2921512</v>
      </c>
      <c r="O21" s="18" t="s">
        <v>481</v>
      </c>
      <c r="P21" s="20" t="s">
        <v>481</v>
      </c>
      <c r="Q21" s="18" t="s">
        <v>481</v>
      </c>
      <c r="R21" s="20" t="s">
        <v>481</v>
      </c>
      <c r="S21" s="18" t="s">
        <v>481</v>
      </c>
      <c r="T21" s="20" t="s">
        <v>481</v>
      </c>
      <c r="U21" s="18" t="n">
        <v>456.14381525</v>
      </c>
      <c r="V21" s="20" t="n">
        <v>11.42823254</v>
      </c>
    </row>
    <row r="22" spans="1:22">
      <c r="A22" s="15" t="s">
        <v>497</v>
      </c>
      <c r="B22" s="17" t="n">
        <v>6598</v>
      </c>
      <c r="C22" s="18">
        <f>(37.0/B22*100)</f>
        <v/>
      </c>
      <c r="D22" s="19" t="n">
        <v>6561</v>
      </c>
      <c r="E22" s="18" t="n">
        <v>483.82532963</v>
      </c>
      <c r="F22" s="20" t="n">
        <v>5.60973682</v>
      </c>
      <c r="G22" s="18" t="n">
        <v>473.23053193</v>
      </c>
      <c r="H22" s="20" t="n">
        <v>3.98450027</v>
      </c>
      <c r="I22" s="18" t="n">
        <v>482.8123269</v>
      </c>
      <c r="J22" s="20" t="n">
        <v>5.27876939</v>
      </c>
      <c r="K22" s="18" t="n">
        <v>484.62916846</v>
      </c>
      <c r="L22" s="20" t="n">
        <v>5.87539539</v>
      </c>
      <c r="M22" s="18" t="n">
        <v>421.41018908</v>
      </c>
      <c r="N22" s="20" t="n">
        <v>15.0936442</v>
      </c>
      <c r="O22" s="18" t="s">
        <v>481</v>
      </c>
      <c r="P22" s="20" t="s">
        <v>481</v>
      </c>
      <c r="Q22" s="18" t="n">
        <v>465.3184081</v>
      </c>
      <c r="R22" s="20" t="n">
        <v>9.52311205</v>
      </c>
      <c r="S22" s="18" t="s">
        <v>481</v>
      </c>
      <c r="T22" s="20" t="s">
        <v>481</v>
      </c>
      <c r="U22" s="18" t="n">
        <v>395.27554444</v>
      </c>
      <c r="V22" s="20" t="n">
        <v>8.414599430000001</v>
      </c>
    </row>
    <row r="23" spans="1:22">
      <c r="A23" s="15" t="s">
        <v>498</v>
      </c>
      <c r="B23" s="17" t="n">
        <v>11583</v>
      </c>
      <c r="C23" s="18">
        <f>(254.0/B23*100)</f>
        <v/>
      </c>
      <c r="D23" s="19" t="n">
        <v>11329</v>
      </c>
      <c r="E23" s="18" t="n">
        <v>507.46331135</v>
      </c>
      <c r="F23" s="20" t="n">
        <v>3.99733389</v>
      </c>
      <c r="G23" s="18" t="n">
        <v>491.72179186</v>
      </c>
      <c r="H23" s="20" t="n">
        <v>3.27538131</v>
      </c>
      <c r="I23" s="18" t="n">
        <v>492.16838515</v>
      </c>
      <c r="J23" s="20" t="n">
        <v>3.99105336</v>
      </c>
      <c r="K23" s="18" t="n">
        <v>488.41326431</v>
      </c>
      <c r="L23" s="20" t="n">
        <v>7.25257445</v>
      </c>
      <c r="M23" s="18" t="n">
        <v>456.42298295</v>
      </c>
      <c r="N23" s="20" t="n">
        <v>6.22776086</v>
      </c>
      <c r="O23" s="18" t="s">
        <v>481</v>
      </c>
      <c r="P23" s="20" t="s">
        <v>481</v>
      </c>
      <c r="Q23" s="18" t="s">
        <v>481</v>
      </c>
      <c r="R23" s="20" t="s">
        <v>481</v>
      </c>
      <c r="S23" s="18" t="s">
        <v>481</v>
      </c>
      <c r="T23" s="20" t="s">
        <v>481</v>
      </c>
      <c r="U23" s="18" t="n">
        <v>441.02166348</v>
      </c>
      <c r="V23" s="20" t="n">
        <v>8.204484369999999</v>
      </c>
    </row>
    <row r="24" spans="1:22">
      <c r="A24" s="15" t="s">
        <v>499</v>
      </c>
      <c r="B24" s="17" t="n">
        <v>6647</v>
      </c>
      <c r="C24" s="18">
        <f>(8.0/B24*100)</f>
        <v/>
      </c>
      <c r="D24" s="19" t="n">
        <v>6639</v>
      </c>
      <c r="E24" s="18" t="n">
        <v>527.1829288500001</v>
      </c>
      <c r="F24" s="20" t="n">
        <v>3.73445529</v>
      </c>
      <c r="G24" s="18" t="n">
        <v>542.7356724700001</v>
      </c>
      <c r="H24" s="20" t="n">
        <v>3.71481952</v>
      </c>
      <c r="I24" s="18" t="n">
        <v>541.19147001</v>
      </c>
      <c r="J24" s="20" t="n">
        <v>4.09209698</v>
      </c>
      <c r="K24" s="18" t="n">
        <v>525.40237786</v>
      </c>
      <c r="L24" s="20" t="n">
        <v>5.8656393</v>
      </c>
      <c r="M24" s="18" t="n">
        <v>484.53808905</v>
      </c>
      <c r="N24" s="20" t="n">
        <v>15.38063095</v>
      </c>
      <c r="O24" s="18" t="s">
        <v>481</v>
      </c>
      <c r="P24" s="20" t="s">
        <v>481</v>
      </c>
      <c r="Q24" s="18" t="s">
        <v>481</v>
      </c>
      <c r="R24" s="20" t="s">
        <v>481</v>
      </c>
      <c r="S24" s="18" t="s">
        <v>481</v>
      </c>
      <c r="T24" s="20" t="s">
        <v>481</v>
      </c>
      <c r="U24" s="18" t="n">
        <v>467.29452847</v>
      </c>
      <c r="V24" s="20" t="n">
        <v>13.04628851</v>
      </c>
    </row>
    <row r="25" spans="1:22">
      <c r="A25" s="15" t="s">
        <v>500</v>
      </c>
      <c r="B25" s="17" t="n">
        <v>5581</v>
      </c>
      <c r="C25" s="18">
        <f>(25.0/B25*100)</f>
        <v/>
      </c>
      <c r="D25" s="19" t="n">
        <v>5556</v>
      </c>
      <c r="E25" s="18" t="n">
        <v>527.37129067</v>
      </c>
      <c r="F25" s="20" t="n">
        <v>5.06432089</v>
      </c>
      <c r="G25" s="18" t="n">
        <v>523.73287085</v>
      </c>
      <c r="H25" s="20" t="n">
        <v>3.9590015</v>
      </c>
      <c r="I25" s="18" t="n">
        <v>534.70319125</v>
      </c>
      <c r="J25" s="20" t="n">
        <v>4.51059648</v>
      </c>
      <c r="K25" s="18" t="n">
        <v>552.05919528</v>
      </c>
      <c r="L25" s="20" t="n">
        <v>6.38507936</v>
      </c>
      <c r="M25" s="18" t="n">
        <v>433.74903496</v>
      </c>
      <c r="N25" s="20" t="n">
        <v>6.33413158</v>
      </c>
      <c r="O25" s="18" t="s">
        <v>481</v>
      </c>
      <c r="P25" s="20" t="s">
        <v>481</v>
      </c>
      <c r="Q25" s="18" t="s">
        <v>481</v>
      </c>
      <c r="R25" s="20" t="s">
        <v>481</v>
      </c>
      <c r="S25" s="18" t="s">
        <v>481</v>
      </c>
      <c r="T25" s="20" t="s">
        <v>481</v>
      </c>
      <c r="U25" s="18" t="n">
        <v>526.1303460300001</v>
      </c>
      <c r="V25" s="20" t="n">
        <v>27.9031489</v>
      </c>
    </row>
    <row r="26" spans="1:22">
      <c r="A26" s="15" t="s">
        <v>501</v>
      </c>
      <c r="B26" s="17" t="n">
        <v>4869</v>
      </c>
      <c r="C26" s="18">
        <f>(66.0/B26*100)</f>
        <v/>
      </c>
      <c r="D26" s="19" t="n">
        <v>4803</v>
      </c>
      <c r="E26" s="18" t="n">
        <v>485.19629678</v>
      </c>
      <c r="F26" s="20" t="n">
        <v>5.58431244</v>
      </c>
      <c r="G26" s="18" t="n">
        <v>479.415522</v>
      </c>
      <c r="H26" s="20" t="n">
        <v>2.95754591</v>
      </c>
      <c r="I26" s="18" t="n">
        <v>485.43081541</v>
      </c>
      <c r="J26" s="20" t="n">
        <v>2.72076327</v>
      </c>
      <c r="K26" s="18" t="n">
        <v>494.62772181</v>
      </c>
      <c r="L26" s="20" t="n">
        <v>3.81294437</v>
      </c>
      <c r="M26" s="18" t="n">
        <v>454.2412473</v>
      </c>
      <c r="N26" s="20" t="n">
        <v>7.54007811</v>
      </c>
      <c r="O26" s="18" t="s">
        <v>481</v>
      </c>
      <c r="P26" s="20" t="s">
        <v>481</v>
      </c>
      <c r="Q26" s="18" t="s">
        <v>481</v>
      </c>
      <c r="R26" s="20" t="s">
        <v>481</v>
      </c>
      <c r="S26" s="18" t="s">
        <v>481</v>
      </c>
      <c r="T26" s="20" t="s">
        <v>481</v>
      </c>
      <c r="U26" s="18" t="n">
        <v>433.2062411</v>
      </c>
      <c r="V26" s="20" t="n">
        <v>11.71838703</v>
      </c>
    </row>
    <row r="27" spans="1:22">
      <c r="A27" s="15" t="s">
        <v>502</v>
      </c>
      <c r="B27" s="17" t="n">
        <v>5299</v>
      </c>
      <c r="C27" s="18">
        <f>(94.0/B27*100)</f>
        <v/>
      </c>
      <c r="D27" s="19" t="n">
        <v>5205</v>
      </c>
      <c r="E27" s="18" t="n">
        <v>505.31160316</v>
      </c>
      <c r="F27" s="20" t="n">
        <v>3.35800597</v>
      </c>
      <c r="G27" s="18" t="n">
        <v>491.70021308</v>
      </c>
      <c r="H27" s="20" t="n">
        <v>2.53267906</v>
      </c>
      <c r="I27" s="18" t="n">
        <v>499.4453188</v>
      </c>
      <c r="J27" s="20" t="n">
        <v>3.80014111</v>
      </c>
      <c r="K27" s="18" t="n">
        <v>496.43775155</v>
      </c>
      <c r="L27" s="20" t="n">
        <v>4.86005819</v>
      </c>
      <c r="M27" s="18" t="n">
        <v>423.78790135</v>
      </c>
      <c r="N27" s="20" t="n">
        <v>3.98999594</v>
      </c>
      <c r="O27" s="18" t="s">
        <v>481</v>
      </c>
      <c r="P27" s="20" t="s">
        <v>481</v>
      </c>
      <c r="Q27" s="18" t="s">
        <v>481</v>
      </c>
      <c r="R27" s="20" t="s">
        <v>481</v>
      </c>
      <c r="S27" s="18" t="s">
        <v>481</v>
      </c>
      <c r="T27" s="20" t="s">
        <v>481</v>
      </c>
      <c r="U27" s="18" t="n">
        <v>429.45646625</v>
      </c>
      <c r="V27" s="20" t="n">
        <v>6.42176297</v>
      </c>
    </row>
    <row r="28" spans="1:22">
      <c r="A28" s="15" t="s">
        <v>503</v>
      </c>
      <c r="B28" s="17" t="n">
        <v>7568</v>
      </c>
      <c r="C28" s="18">
        <f>(317.0/B28*100)</f>
        <v/>
      </c>
      <c r="D28" s="19" t="n">
        <v>7251</v>
      </c>
      <c r="E28" s="18" t="n">
        <v>412.74444517</v>
      </c>
      <c r="F28" s="20" t="n">
        <v>4.72950013</v>
      </c>
      <c r="G28" s="18" t="n">
        <v>409.26352279</v>
      </c>
      <c r="H28" s="20" t="n">
        <v>3.61803785</v>
      </c>
      <c r="I28" s="18" t="n">
        <v>411.3887211</v>
      </c>
      <c r="J28" s="20" t="n">
        <v>2.83617186</v>
      </c>
      <c r="K28" s="18" t="n">
        <v>414.71751423</v>
      </c>
      <c r="L28" s="20" t="n">
        <v>3.82672359</v>
      </c>
      <c r="M28" s="18" t="n">
        <v>404.13273028</v>
      </c>
      <c r="N28" s="20" t="n">
        <v>12.41326105</v>
      </c>
      <c r="O28" s="18" t="s">
        <v>481</v>
      </c>
      <c r="P28" s="20" t="s">
        <v>481</v>
      </c>
      <c r="Q28" s="18" t="s">
        <v>481</v>
      </c>
      <c r="R28" s="20" t="s">
        <v>481</v>
      </c>
      <c r="S28" s="18" t="s">
        <v>481</v>
      </c>
      <c r="T28" s="20" t="s">
        <v>481</v>
      </c>
      <c r="U28" s="18" t="n">
        <v>372.1946482</v>
      </c>
      <c r="V28" s="20" t="n">
        <v>7.36508113</v>
      </c>
    </row>
    <row r="29" spans="1:22">
      <c r="A29" s="15" t="s">
        <v>504</v>
      </c>
      <c r="B29" s="17" t="n">
        <v>5385</v>
      </c>
      <c r="C29" s="18">
        <f>(30.0/B29*100)</f>
        <v/>
      </c>
      <c r="D29" s="19" t="n">
        <v>5355</v>
      </c>
      <c r="E29" s="18" t="n">
        <v>501.56323394</v>
      </c>
      <c r="F29" s="20" t="n">
        <v>4.99821923</v>
      </c>
      <c r="G29" s="18" t="n">
        <v>507.26449045</v>
      </c>
      <c r="H29" s="20" t="n">
        <v>2.84842128</v>
      </c>
      <c r="I29" s="18" t="n">
        <v>530.86319086</v>
      </c>
      <c r="J29" s="20" t="n">
        <v>3.578658</v>
      </c>
      <c r="K29" s="18" t="n">
        <v>553.80027938</v>
      </c>
      <c r="L29" s="20" t="n">
        <v>4.33382559</v>
      </c>
      <c r="M29" s="18" t="n">
        <v>510.11281269</v>
      </c>
      <c r="N29" s="20" t="n">
        <v>4.5702483</v>
      </c>
      <c r="O29" s="18" t="s">
        <v>481</v>
      </c>
      <c r="P29" s="20" t="s">
        <v>481</v>
      </c>
      <c r="Q29" s="18" t="n">
        <v>335.3902018</v>
      </c>
      <c r="R29" s="20" t="n">
        <v>12.1685767</v>
      </c>
      <c r="S29" s="18" t="s">
        <v>481</v>
      </c>
      <c r="T29" s="20" t="s">
        <v>481</v>
      </c>
      <c r="U29" s="18" t="n">
        <v>440.4739455</v>
      </c>
      <c r="V29" s="20" t="n">
        <v>9.33361318</v>
      </c>
    </row>
    <row r="30" spans="1:22">
      <c r="A30" s="15" t="s">
        <v>505</v>
      </c>
      <c r="B30" s="17" t="n">
        <v>4520</v>
      </c>
      <c r="C30" s="18">
        <f>(180.0/B30*100)</f>
        <v/>
      </c>
      <c r="D30" s="19" t="n">
        <v>4340</v>
      </c>
      <c r="E30" s="18" t="n">
        <v>495.94759574</v>
      </c>
      <c r="F30" s="20" t="n">
        <v>6.07477149</v>
      </c>
      <c r="G30" s="18" t="n">
        <v>492.03116025</v>
      </c>
      <c r="H30" s="20" t="n">
        <v>3.68825815</v>
      </c>
      <c r="I30" s="18" t="n">
        <v>511.57071805</v>
      </c>
      <c r="J30" s="20" t="n">
        <v>2.9996565</v>
      </c>
      <c r="K30" s="18" t="n">
        <v>519.57982083</v>
      </c>
      <c r="L30" s="20" t="n">
        <v>3.54671253</v>
      </c>
      <c r="M30" s="18" t="n">
        <v>422.17925588</v>
      </c>
      <c r="N30" s="20" t="n">
        <v>5.81826465</v>
      </c>
      <c r="O30" s="18" t="s">
        <v>481</v>
      </c>
      <c r="P30" s="20" t="s">
        <v>481</v>
      </c>
      <c r="Q30" s="18" t="s">
        <v>481</v>
      </c>
      <c r="R30" s="20" t="s">
        <v>481</v>
      </c>
      <c r="S30" s="18" t="s">
        <v>481</v>
      </c>
      <c r="T30" s="20" t="s">
        <v>481</v>
      </c>
      <c r="U30" s="18" t="n">
        <v>436.80699438</v>
      </c>
      <c r="V30" s="20" t="n">
        <v>8.92730089</v>
      </c>
    </row>
    <row r="31" spans="1:22">
      <c r="A31" s="15" t="s">
        <v>506</v>
      </c>
      <c r="B31" s="17" t="n">
        <v>5456</v>
      </c>
      <c r="C31" s="18">
        <f>(141.0/B31*100)</f>
        <v/>
      </c>
      <c r="D31" s="19" t="n">
        <v>5315</v>
      </c>
      <c r="E31" s="18" t="n">
        <v>484.57068185</v>
      </c>
      <c r="F31" s="20" t="n">
        <v>3.95360243</v>
      </c>
      <c r="G31" s="18" t="n">
        <v>493.84083388</v>
      </c>
      <c r="H31" s="20" t="n">
        <v>2.84767243</v>
      </c>
      <c r="I31" s="18" t="n">
        <v>511.69047093</v>
      </c>
      <c r="J31" s="20" t="n">
        <v>3.33756477</v>
      </c>
      <c r="K31" s="18" t="n">
        <v>531.83126347</v>
      </c>
      <c r="L31" s="20" t="n">
        <v>3.33127377</v>
      </c>
      <c r="M31" s="18" t="s">
        <v>481</v>
      </c>
      <c r="N31" s="20" t="s">
        <v>481</v>
      </c>
      <c r="O31" s="18" t="s">
        <v>481</v>
      </c>
      <c r="P31" s="20" t="s">
        <v>481</v>
      </c>
      <c r="Q31" s="18" t="s">
        <v>481</v>
      </c>
      <c r="R31" s="20" t="s">
        <v>481</v>
      </c>
      <c r="S31" s="18" t="s">
        <v>481</v>
      </c>
      <c r="T31" s="20" t="s">
        <v>481</v>
      </c>
      <c r="U31" s="18" t="n">
        <v>424.20127047</v>
      </c>
      <c r="V31" s="20" t="n">
        <v>7.24474172</v>
      </c>
    </row>
    <row r="32" spans="1:22">
      <c r="A32" s="15" t="s">
        <v>507</v>
      </c>
      <c r="B32" s="17" t="n">
        <v>4478</v>
      </c>
      <c r="C32" s="18">
        <f>(6.0/B32*100)</f>
        <v/>
      </c>
      <c r="D32" s="19" t="n">
        <v>4472</v>
      </c>
      <c r="E32" s="18" t="n">
        <v>504.87748554</v>
      </c>
      <c r="F32" s="20" t="n">
        <v>3.95260517</v>
      </c>
      <c r="G32" s="18" t="n">
        <v>502.65809016</v>
      </c>
      <c r="H32" s="20" t="n">
        <v>3.12440061</v>
      </c>
      <c r="I32" s="18" t="n">
        <v>509.5205232</v>
      </c>
      <c r="J32" s="20" t="n">
        <v>3.60771137</v>
      </c>
      <c r="K32" s="18" t="n">
        <v>516.80715648</v>
      </c>
      <c r="L32" s="20" t="n">
        <v>4.61380134</v>
      </c>
      <c r="M32" s="18" t="n">
        <v>411.26327339</v>
      </c>
      <c r="N32" s="20" t="n">
        <v>12.39222594</v>
      </c>
      <c r="O32" s="18" t="s">
        <v>481</v>
      </c>
      <c r="P32" s="20" t="s">
        <v>481</v>
      </c>
      <c r="Q32" s="18" t="s">
        <v>481</v>
      </c>
      <c r="R32" s="20" t="s">
        <v>481</v>
      </c>
      <c r="S32" s="18" t="s">
        <v>481</v>
      </c>
      <c r="T32" s="20" t="s">
        <v>481</v>
      </c>
      <c r="U32" s="18" t="n">
        <v>448.11470741</v>
      </c>
      <c r="V32" s="20" t="n">
        <v>13.74893336</v>
      </c>
    </row>
    <row r="33" spans="1:22">
      <c r="A33" s="15" t="s">
        <v>508</v>
      </c>
      <c r="B33" s="17" t="n">
        <v>7325</v>
      </c>
      <c r="C33" s="18">
        <f>(79.0/B33*100)</f>
        <v/>
      </c>
      <c r="D33" s="19" t="n">
        <v>7246</v>
      </c>
      <c r="E33" s="18" t="n">
        <v>491.08400073</v>
      </c>
      <c r="F33" s="20" t="n">
        <v>7.25469846</v>
      </c>
      <c r="G33" s="18" t="n">
        <v>482.96068343</v>
      </c>
      <c r="H33" s="20" t="n">
        <v>4.8263796</v>
      </c>
      <c r="I33" s="18" t="n">
        <v>497.68657035</v>
      </c>
      <c r="J33" s="20" t="n">
        <v>3.98276062</v>
      </c>
      <c r="K33" s="18" t="n">
        <v>501.0630694</v>
      </c>
      <c r="L33" s="20" t="n">
        <v>4.22123431</v>
      </c>
      <c r="M33" s="18" t="n">
        <v>489.45728579</v>
      </c>
      <c r="N33" s="20" t="n">
        <v>3.51800922</v>
      </c>
      <c r="O33" s="18" t="s">
        <v>481</v>
      </c>
      <c r="P33" s="20" t="s">
        <v>481</v>
      </c>
      <c r="Q33" s="18" t="s">
        <v>481</v>
      </c>
      <c r="R33" s="20" t="s">
        <v>481</v>
      </c>
      <c r="S33" s="18" t="s">
        <v>481</v>
      </c>
      <c r="T33" s="20" t="s">
        <v>481</v>
      </c>
      <c r="U33" s="18" t="n">
        <v>448.88675067</v>
      </c>
      <c r="V33" s="20" t="n">
        <v>9.97265468</v>
      </c>
    </row>
    <row r="34" spans="1:22">
      <c r="A34" s="15" t="s">
        <v>509</v>
      </c>
      <c r="B34" s="17" t="n">
        <v>6350</v>
      </c>
      <c r="C34" s="18">
        <f>(84.0/B34*100)</f>
        <v/>
      </c>
      <c r="D34" s="19" t="n">
        <v>6266</v>
      </c>
      <c r="E34" s="18" t="n">
        <v>488.78381317</v>
      </c>
      <c r="F34" s="20" t="n">
        <v>4.01221818</v>
      </c>
      <c r="G34" s="18" t="n">
        <v>482.26876555</v>
      </c>
      <c r="H34" s="20" t="n">
        <v>2.91321144</v>
      </c>
      <c r="I34" s="18" t="n">
        <v>489.73555436</v>
      </c>
      <c r="J34" s="20" t="n">
        <v>3.38519233</v>
      </c>
      <c r="K34" s="18" t="n">
        <v>486.69962545</v>
      </c>
      <c r="L34" s="20" t="n">
        <v>5.50583956</v>
      </c>
      <c r="M34" s="18" t="n">
        <v>431.08701148</v>
      </c>
      <c r="N34" s="20" t="n">
        <v>12.51358448</v>
      </c>
      <c r="O34" s="18" t="s">
        <v>481</v>
      </c>
      <c r="P34" s="20" t="s">
        <v>481</v>
      </c>
      <c r="Q34" s="18" t="n">
        <v>336.51078337</v>
      </c>
      <c r="R34" s="20" t="n">
        <v>12.24828707</v>
      </c>
      <c r="S34" s="18" t="s">
        <v>481</v>
      </c>
      <c r="T34" s="20" t="s">
        <v>481</v>
      </c>
      <c r="U34" s="18" t="n">
        <v>404.76801841</v>
      </c>
      <c r="V34" s="20" t="n">
        <v>10.41615495</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509.91963209</v>
      </c>
      <c r="T35" s="20" t="n">
        <v>1.25633733</v>
      </c>
      <c r="U35" s="18" t="s">
        <v>481</v>
      </c>
      <c r="V35" s="20" t="s">
        <v>481</v>
      </c>
    </row>
    <row r="36" spans="1:22">
      <c r="A36" s="15" t="s">
        <v>511</v>
      </c>
      <c r="B36" s="17" t="n">
        <v>6736</v>
      </c>
      <c r="C36" s="18">
        <f>(67.0/B36*100)</f>
        <v/>
      </c>
      <c r="D36" s="19" t="n">
        <v>6669</v>
      </c>
      <c r="E36" s="18" t="n">
        <v>494.52573974</v>
      </c>
      <c r="F36" s="20" t="n">
        <v>4.57724333</v>
      </c>
      <c r="G36" s="18" t="n">
        <v>489.48558017</v>
      </c>
      <c r="H36" s="20" t="n">
        <v>3.12425037</v>
      </c>
      <c r="I36" s="18" t="n">
        <v>490.32917007</v>
      </c>
      <c r="J36" s="20" t="n">
        <v>2.79235056</v>
      </c>
      <c r="K36" s="18" t="n">
        <v>494.86141008</v>
      </c>
      <c r="L36" s="20" t="n">
        <v>4.29615516</v>
      </c>
      <c r="M36" s="18" t="n">
        <v>467.60582163</v>
      </c>
      <c r="N36" s="20" t="n">
        <v>3.41039353</v>
      </c>
      <c r="O36" s="18" t="s">
        <v>481</v>
      </c>
      <c r="P36" s="20" t="s">
        <v>481</v>
      </c>
      <c r="Q36" s="18" t="s">
        <v>481</v>
      </c>
      <c r="R36" s="20" t="s">
        <v>481</v>
      </c>
      <c r="S36" s="18" t="s">
        <v>481</v>
      </c>
      <c r="T36" s="20" t="s">
        <v>481</v>
      </c>
      <c r="U36" s="18" t="n">
        <v>437.96641195</v>
      </c>
      <c r="V36" s="20" t="n">
        <v>8.900269440000001</v>
      </c>
    </row>
    <row r="37" spans="1:22">
      <c r="A37" s="15" t="s">
        <v>512</v>
      </c>
      <c r="B37" s="17" t="n">
        <v>5458</v>
      </c>
      <c r="C37" s="18">
        <f>(119.0/B37*100)</f>
        <v/>
      </c>
      <c r="D37" s="19" t="n">
        <v>5339</v>
      </c>
      <c r="E37" s="18" t="n">
        <v>491.0491808</v>
      </c>
      <c r="F37" s="20" t="n">
        <v>4.99842052</v>
      </c>
      <c r="G37" s="18" t="n">
        <v>491.51794494</v>
      </c>
      <c r="H37" s="20" t="n">
        <v>3.06818381</v>
      </c>
      <c r="I37" s="18" t="n">
        <v>512.13473716</v>
      </c>
      <c r="J37" s="20" t="n">
        <v>3.77120739</v>
      </c>
      <c r="K37" s="18" t="n">
        <v>514.532512</v>
      </c>
      <c r="L37" s="20" t="n">
        <v>4.14304923</v>
      </c>
      <c r="M37" s="18" t="n">
        <v>398.61657436</v>
      </c>
      <c r="N37" s="20" t="n">
        <v>8.69317599</v>
      </c>
      <c r="O37" s="18" t="s">
        <v>481</v>
      </c>
      <c r="P37" s="20" t="s">
        <v>481</v>
      </c>
      <c r="Q37" s="18" t="s">
        <v>481</v>
      </c>
      <c r="R37" s="20" t="s">
        <v>481</v>
      </c>
      <c r="S37" s="18" t="s">
        <v>481</v>
      </c>
      <c r="T37" s="20" t="s">
        <v>481</v>
      </c>
      <c r="U37" s="18" t="n">
        <v>427.61692007</v>
      </c>
      <c r="V37" s="20" t="n">
        <v>7.84201123</v>
      </c>
    </row>
    <row r="38" spans="1:22">
      <c r="A38" s="15" t="s">
        <v>513</v>
      </c>
      <c r="B38" s="17" t="n">
        <v>5860</v>
      </c>
      <c r="C38" s="18">
        <f>(22.0/B38*100)</f>
        <v/>
      </c>
      <c r="D38" s="19" t="n">
        <v>5838</v>
      </c>
      <c r="E38" s="18" t="n">
        <v>521.62593405</v>
      </c>
      <c r="F38" s="20" t="n">
        <v>4.70709901</v>
      </c>
      <c r="G38" s="18" t="n">
        <v>528.0889670400001</v>
      </c>
      <c r="H38" s="20" t="n">
        <v>4.08616674</v>
      </c>
      <c r="I38" s="18" t="n">
        <v>532.74569833</v>
      </c>
      <c r="J38" s="20" t="n">
        <v>3.94587443</v>
      </c>
      <c r="K38" s="18" t="n">
        <v>536.6559617</v>
      </c>
      <c r="L38" s="20" t="n">
        <v>5.30886322</v>
      </c>
      <c r="M38" s="18" t="n">
        <v>484.7089518</v>
      </c>
      <c r="N38" s="20" t="n">
        <v>6.53951454</v>
      </c>
      <c r="O38" s="18" t="s">
        <v>481</v>
      </c>
      <c r="P38" s="20" t="s">
        <v>481</v>
      </c>
      <c r="Q38" s="18" t="s">
        <v>481</v>
      </c>
      <c r="R38" s="20" t="s">
        <v>481</v>
      </c>
      <c r="S38" s="18" t="s">
        <v>481</v>
      </c>
      <c r="T38" s="20" t="s">
        <v>481</v>
      </c>
      <c r="U38" s="18" t="n">
        <v>486.60800486</v>
      </c>
      <c r="V38" s="20" t="n">
        <v>7.64824216</v>
      </c>
    </row>
    <row r="39" spans="1:22">
      <c r="A39" s="15" t="s">
        <v>514</v>
      </c>
      <c r="B39" s="17" t="n">
        <v>5895</v>
      </c>
      <c r="C39" s="18">
        <f>(33.0/B39*100)</f>
        <v/>
      </c>
      <c r="D39" s="19" t="n">
        <v>5862</v>
      </c>
      <c r="E39" s="18" t="n">
        <v>420.79411787</v>
      </c>
      <c r="F39" s="20" t="n">
        <v>5.28807158</v>
      </c>
      <c r="G39" s="18" t="n">
        <v>418.78892889</v>
      </c>
      <c r="H39" s="20" t="n">
        <v>4.58496578</v>
      </c>
      <c r="I39" s="18" t="n">
        <v>429.87651409</v>
      </c>
      <c r="J39" s="20" t="n">
        <v>5.22642054</v>
      </c>
      <c r="K39" s="18" t="n">
        <v>435.72366792</v>
      </c>
      <c r="L39" s="20" t="n">
        <v>5.84084326</v>
      </c>
      <c r="M39" s="18" t="n">
        <v>387.11765216</v>
      </c>
      <c r="N39" s="20" t="n">
        <v>6.25137534</v>
      </c>
      <c r="O39" s="18" t="s">
        <v>481</v>
      </c>
      <c r="P39" s="20" t="s">
        <v>481</v>
      </c>
      <c r="Q39" s="18" t="s">
        <v>481</v>
      </c>
      <c r="R39" s="20" t="s">
        <v>481</v>
      </c>
      <c r="S39" s="18" t="s">
        <v>481</v>
      </c>
      <c r="T39" s="20" t="s">
        <v>481</v>
      </c>
      <c r="U39" s="18" t="n">
        <v>364.25412249</v>
      </c>
      <c r="V39" s="20" t="n">
        <v>11.81623011</v>
      </c>
    </row>
    <row r="40" spans="1:22">
      <c r="A40" s="15" t="s">
        <v>515</v>
      </c>
      <c r="B40" s="17" t="n">
        <v>14157</v>
      </c>
      <c r="C40" s="18">
        <f>(395.0/B40*100)</f>
        <v/>
      </c>
      <c r="D40" s="19" t="n">
        <v>13762</v>
      </c>
      <c r="E40" s="18" t="n">
        <v>487.81311159</v>
      </c>
      <c r="F40" s="20" t="n">
        <v>5.21484504</v>
      </c>
      <c r="G40" s="18" t="n">
        <v>489.96722676</v>
      </c>
      <c r="H40" s="20" t="n">
        <v>3.392484</v>
      </c>
      <c r="I40" s="18" t="n">
        <v>505.90388095</v>
      </c>
      <c r="J40" s="20" t="n">
        <v>3.21343464</v>
      </c>
      <c r="K40" s="18" t="n">
        <v>510.33205474</v>
      </c>
      <c r="L40" s="20" t="n">
        <v>3.91112486</v>
      </c>
      <c r="M40" s="18" t="n">
        <v>414.04269234</v>
      </c>
      <c r="N40" s="20" t="n">
        <v>6.08916014</v>
      </c>
      <c r="O40" s="18" t="s">
        <v>481</v>
      </c>
      <c r="P40" s="20" t="s">
        <v>481</v>
      </c>
      <c r="Q40" s="18" t="s">
        <v>481</v>
      </c>
      <c r="R40" s="20" t="s">
        <v>481</v>
      </c>
      <c r="S40" s="18" t="s">
        <v>481</v>
      </c>
      <c r="T40" s="20" t="s">
        <v>481</v>
      </c>
      <c r="U40" s="18" t="n">
        <v>409.63213232</v>
      </c>
      <c r="V40" s="20" t="n">
        <v>7.71972214</v>
      </c>
    </row>
    <row r="41" spans="1:22">
      <c r="A41" s="15" t="s">
        <v>516</v>
      </c>
      <c r="B41" s="17" t="n">
        <v>5712</v>
      </c>
      <c r="C41" s="18">
        <f>(53.0/B41*100)</f>
        <v/>
      </c>
      <c r="D41" s="19" t="n">
        <v>5659</v>
      </c>
      <c r="E41" s="18" t="n">
        <v>458.68103093</v>
      </c>
      <c r="F41" s="20" t="n">
        <v>5.74657612</v>
      </c>
      <c r="G41" s="18" t="n">
        <v>460.14095181</v>
      </c>
      <c r="H41" s="20" t="n">
        <v>3.60241011</v>
      </c>
      <c r="I41" s="18" t="n">
        <v>481.41342097</v>
      </c>
      <c r="J41" s="20" t="n">
        <v>3.7085742</v>
      </c>
      <c r="K41" s="18" t="n">
        <v>491.57165987</v>
      </c>
      <c r="L41" s="20" t="n">
        <v>4.22568219</v>
      </c>
      <c r="M41" s="18" t="n">
        <v>431.51482993</v>
      </c>
      <c r="N41" s="20" t="n">
        <v>6.27770112</v>
      </c>
      <c r="O41" s="18" t="s">
        <v>481</v>
      </c>
      <c r="P41" s="20" t="s">
        <v>481</v>
      </c>
      <c r="Q41" s="18" t="n">
        <v>392.51815558</v>
      </c>
      <c r="R41" s="20" t="n">
        <v>16.89642718</v>
      </c>
      <c r="S41" s="18" t="s">
        <v>481</v>
      </c>
      <c r="T41" s="20" t="s">
        <v>481</v>
      </c>
      <c r="U41" s="18" t="n">
        <v>404.77959267</v>
      </c>
      <c r="V41" s="20" t="n">
        <v>11.11821308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(2066.0/B46*100)</f>
        <v/>
      </c>
      <c r="D46" s="19" t="n">
        <v>21075</v>
      </c>
      <c r="E46" s="18" t="n">
        <v>382.73738923</v>
      </c>
      <c r="F46" s="20" t="n">
        <v>4.79234591</v>
      </c>
      <c r="G46" s="18" t="n">
        <v>385.54034369</v>
      </c>
      <c r="H46" s="20" t="n">
        <v>4.12339166</v>
      </c>
      <c r="I46" s="18" t="n">
        <v>407.67565688</v>
      </c>
      <c r="J46" s="20" t="n">
        <v>3.95459263</v>
      </c>
      <c r="K46" s="18" t="n">
        <v>403.20011253</v>
      </c>
      <c r="L46" s="20" t="n">
        <v>4.65675312</v>
      </c>
      <c r="M46" s="18" t="n">
        <v>337.5417534</v>
      </c>
      <c r="N46" s="20" t="n">
        <v>3.26574895</v>
      </c>
      <c r="O46" s="18" t="s">
        <v>481</v>
      </c>
      <c r="P46" s="20" t="s">
        <v>481</v>
      </c>
      <c r="Q46" s="18" t="s">
        <v>481</v>
      </c>
      <c r="R46" s="20" t="s">
        <v>481</v>
      </c>
      <c r="S46" s="18" t="s">
        <v>481</v>
      </c>
      <c r="T46" s="20" t="s">
        <v>481</v>
      </c>
      <c r="U46" s="18" t="n">
        <v>358.4095512</v>
      </c>
      <c r="V46" s="20" t="n">
        <v>4.1684022</v>
      </c>
    </row>
    <row r="47" spans="1:22">
      <c r="A47" s="15" t="s">
        <v>522</v>
      </c>
      <c r="B47" s="17" t="n">
        <v>5928</v>
      </c>
      <c r="C47" s="18">
        <f>(315.0/B47*100)</f>
        <v/>
      </c>
      <c r="D47" s="19" t="n">
        <v>5613</v>
      </c>
      <c r="E47" s="18" t="n">
        <v>446.78743514</v>
      </c>
      <c r="F47" s="20" t="n">
        <v>5.60362973</v>
      </c>
      <c r="G47" s="18" t="n">
        <v>449.92551896</v>
      </c>
      <c r="H47" s="20" t="n">
        <v>4.69425533</v>
      </c>
      <c r="I47" s="18" t="n">
        <v>453.4552536</v>
      </c>
      <c r="J47" s="20" t="n">
        <v>4.63293442</v>
      </c>
      <c r="K47" s="18" t="n">
        <v>467.45202843</v>
      </c>
      <c r="L47" s="20" t="n">
        <v>5.3737461</v>
      </c>
      <c r="M47" s="18" t="n">
        <v>368.1951933</v>
      </c>
      <c r="N47" s="20" t="n">
        <v>6.312425</v>
      </c>
      <c r="O47" s="18" t="s">
        <v>481</v>
      </c>
      <c r="P47" s="20" t="s">
        <v>481</v>
      </c>
      <c r="Q47" s="18" t="s">
        <v>481</v>
      </c>
      <c r="R47" s="20" t="s">
        <v>481</v>
      </c>
      <c r="S47" s="18" t="s">
        <v>481</v>
      </c>
      <c r="T47" s="20" t="s">
        <v>481</v>
      </c>
      <c r="U47" s="18" t="n">
        <v>390.65565691</v>
      </c>
      <c r="V47" s="20" t="n">
        <v>6.74036659</v>
      </c>
    </row>
    <row r="48" spans="1:22">
      <c r="A48" s="15" t="s">
        <v>523</v>
      </c>
      <c r="B48" s="17" t="n">
        <v>9841</v>
      </c>
      <c r="C48" s="18">
        <f>(8.0/B48*100)</f>
        <v/>
      </c>
      <c r="D48" s="19" t="n">
        <v>9833</v>
      </c>
      <c r="E48" s="18" t="n">
        <v>504.18250145</v>
      </c>
      <c r="F48" s="20" t="n">
        <v>7.3902169</v>
      </c>
      <c r="G48" s="18" t="n">
        <v>520.24036706</v>
      </c>
      <c r="H48" s="20" t="n">
        <v>4.79277812</v>
      </c>
      <c r="I48" s="18" t="n">
        <v>547.3436608</v>
      </c>
      <c r="J48" s="20" t="n">
        <v>5.56339345</v>
      </c>
      <c r="K48" s="18" t="n">
        <v>556.34895906</v>
      </c>
      <c r="L48" s="20" t="n">
        <v>7.31376221</v>
      </c>
      <c r="M48" s="18" t="n">
        <v>484.09279329</v>
      </c>
      <c r="N48" s="20" t="n">
        <v>7.99371132</v>
      </c>
      <c r="O48" s="18" t="s">
        <v>481</v>
      </c>
      <c r="P48" s="20" t="s">
        <v>481</v>
      </c>
      <c r="Q48" s="18" t="s">
        <v>481</v>
      </c>
      <c r="R48" s="20" t="s">
        <v>481</v>
      </c>
      <c r="S48" s="18" t="s">
        <v>481</v>
      </c>
      <c r="T48" s="20" t="s">
        <v>481</v>
      </c>
      <c r="U48" s="18" t="n">
        <v>472.91971346</v>
      </c>
      <c r="V48" s="20" t="n">
        <v>18.06361169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(326.0/B50*100)</f>
        <v/>
      </c>
      <c r="D50" s="19" t="n">
        <v>11469</v>
      </c>
      <c r="E50" s="18" t="n">
        <v>392.86027738</v>
      </c>
      <c r="F50" s="20" t="n">
        <v>3.97123007</v>
      </c>
      <c r="G50" s="18" t="n">
        <v>386.64692327</v>
      </c>
      <c r="H50" s="20" t="n">
        <v>2.99968606</v>
      </c>
      <c r="I50" s="18" t="n">
        <v>396.05244202</v>
      </c>
      <c r="J50" s="20" t="n">
        <v>2.59863131</v>
      </c>
      <c r="K50" s="18" t="n">
        <v>402.83597363</v>
      </c>
      <c r="L50" s="20" t="n">
        <v>3.39301114</v>
      </c>
      <c r="M50" s="18" t="n">
        <v>347.83550743</v>
      </c>
      <c r="N50" s="20" t="n">
        <v>9.218126939999999</v>
      </c>
      <c r="O50" s="18" t="s">
        <v>481</v>
      </c>
      <c r="P50" s="20" t="s">
        <v>481</v>
      </c>
      <c r="Q50" s="18" t="s">
        <v>481</v>
      </c>
      <c r="R50" s="20" t="s">
        <v>481</v>
      </c>
      <c r="S50" s="18" t="s">
        <v>481</v>
      </c>
      <c r="T50" s="20" t="s">
        <v>481</v>
      </c>
      <c r="U50" s="18" t="n">
        <v>348.34727277</v>
      </c>
      <c r="V50" s="20" t="n">
        <v>9.90024219</v>
      </c>
    </row>
    <row r="51" spans="1:22">
      <c r="A51" s="15" t="s">
        <v>526</v>
      </c>
      <c r="B51" s="17" t="n">
        <v>6866</v>
      </c>
      <c r="C51" s="18">
        <f>(112.0/B51*100)</f>
        <v/>
      </c>
      <c r="D51" s="19" t="n">
        <v>6754</v>
      </c>
      <c r="E51" s="18" t="n">
        <v>400.36352469</v>
      </c>
      <c r="F51" s="20" t="n">
        <v>4.42392961</v>
      </c>
      <c r="G51" s="18" t="n">
        <v>400.02214779</v>
      </c>
      <c r="H51" s="20" t="n">
        <v>4.05932756</v>
      </c>
      <c r="I51" s="18" t="n">
        <v>411.83194393</v>
      </c>
      <c r="J51" s="20" t="n">
        <v>3.86442073</v>
      </c>
      <c r="K51" s="18" t="n">
        <v>411.66892815</v>
      </c>
      <c r="L51" s="20" t="n">
        <v>3.25526988</v>
      </c>
      <c r="M51" s="18" t="n">
        <v>373.93188865</v>
      </c>
      <c r="N51" s="20" t="n">
        <v>6.27375186</v>
      </c>
      <c r="O51" s="18" t="s">
        <v>481</v>
      </c>
      <c r="P51" s="20" t="s">
        <v>481</v>
      </c>
      <c r="Q51" s="18" t="n">
        <v>380.5422133</v>
      </c>
      <c r="R51" s="20" t="n">
        <v>4.31283207</v>
      </c>
      <c r="S51" s="18" t="s">
        <v>481</v>
      </c>
      <c r="T51" s="20" t="s">
        <v>481</v>
      </c>
      <c r="U51" s="18" t="n">
        <v>374.40470586</v>
      </c>
      <c r="V51" s="20" t="n">
        <v>8.080702710000001</v>
      </c>
    </row>
    <row r="52" spans="1:22">
      <c r="A52" s="15" t="s">
        <v>527</v>
      </c>
      <c r="B52" s="17" t="n">
        <v>5809</v>
      </c>
      <c r="C52" s="18">
        <f>(103.0/B52*100)</f>
        <v/>
      </c>
      <c r="D52" s="19" t="n">
        <v>5706</v>
      </c>
      <c r="E52" s="18" t="n">
        <v>485.52026309</v>
      </c>
      <c r="F52" s="20" t="n">
        <v>3.6647592</v>
      </c>
      <c r="G52" s="18" t="n">
        <v>469.78770294</v>
      </c>
      <c r="H52" s="20" t="n">
        <v>3.40678305</v>
      </c>
      <c r="I52" s="18" t="n">
        <v>470.89418995</v>
      </c>
      <c r="J52" s="20" t="n">
        <v>3.65962077</v>
      </c>
      <c r="K52" s="18" t="n">
        <v>468.08091762</v>
      </c>
      <c r="L52" s="20" t="n">
        <v>5.3787633</v>
      </c>
      <c r="M52" s="18" t="n">
        <v>396.92682724</v>
      </c>
      <c r="N52" s="20" t="n">
        <v>5.74616255</v>
      </c>
      <c r="O52" s="18" t="s">
        <v>481</v>
      </c>
      <c r="P52" s="20" t="s">
        <v>481</v>
      </c>
      <c r="Q52" s="18" t="s">
        <v>481</v>
      </c>
      <c r="R52" s="20" t="s">
        <v>481</v>
      </c>
      <c r="S52" s="18" t="s">
        <v>481</v>
      </c>
      <c r="T52" s="20" t="s">
        <v>481</v>
      </c>
      <c r="U52" s="18" t="n">
        <v>419.60014041</v>
      </c>
      <c r="V52" s="20" t="n">
        <v>7.10170087</v>
      </c>
    </row>
    <row r="53" spans="1:22">
      <c r="A53" s="15" t="s">
        <v>528</v>
      </c>
      <c r="B53" s="17" t="n">
        <v>5571</v>
      </c>
      <c r="C53" s="18">
        <f>(106.0/B53*100)</f>
        <v/>
      </c>
      <c r="D53" s="19" t="n">
        <v>5465</v>
      </c>
      <c r="E53" s="18" t="n">
        <v>433.30318329</v>
      </c>
      <c r="F53" s="20" t="n">
        <v>4.48368512</v>
      </c>
      <c r="G53" s="18" t="n">
        <v>437.07233398</v>
      </c>
      <c r="H53" s="20" t="n">
        <v>2.9816946</v>
      </c>
      <c r="I53" s="18" t="n">
        <v>452.86864133</v>
      </c>
      <c r="J53" s="20" t="n">
        <v>3.10949992</v>
      </c>
      <c r="K53" s="18" t="n">
        <v>461.06000386</v>
      </c>
      <c r="L53" s="20" t="n">
        <v>4.67822033</v>
      </c>
      <c r="M53" s="18" t="n">
        <v>381.39321237</v>
      </c>
      <c r="N53" s="20" t="n">
        <v>6.31804133</v>
      </c>
      <c r="O53" s="18" t="s">
        <v>481</v>
      </c>
      <c r="P53" s="20" t="s">
        <v>481</v>
      </c>
      <c r="Q53" s="18" t="s">
        <v>481</v>
      </c>
      <c r="R53" s="20" t="s">
        <v>481</v>
      </c>
      <c r="S53" s="18" t="s">
        <v>481</v>
      </c>
      <c r="T53" s="20" t="s">
        <v>481</v>
      </c>
      <c r="U53" s="18" t="n">
        <v>376.97905483</v>
      </c>
      <c r="V53" s="20" t="n">
        <v>7.44607214</v>
      </c>
    </row>
    <row r="54" spans="1:22">
      <c r="A54" s="15" t="s">
        <v>529</v>
      </c>
      <c r="B54" s="17" t="n">
        <v>4740</v>
      </c>
      <c r="C54" s="18">
        <f>(394.0/B54*100)</f>
        <v/>
      </c>
      <c r="D54" s="19" t="n">
        <v>4346</v>
      </c>
      <c r="E54" s="18" t="n">
        <v>332.89384097</v>
      </c>
      <c r="F54" s="20" t="n">
        <v>5.36346865</v>
      </c>
      <c r="G54" s="18" t="n">
        <v>333.99176565</v>
      </c>
      <c r="H54" s="20" t="n">
        <v>3.88377298</v>
      </c>
      <c r="I54" s="18" t="n">
        <v>339.58364495</v>
      </c>
      <c r="J54" s="20" t="n">
        <v>3.78846796</v>
      </c>
      <c r="K54" s="18" t="n">
        <v>345.21238209</v>
      </c>
      <c r="L54" s="20" t="n">
        <v>4.43986984</v>
      </c>
      <c r="M54" s="18" t="n">
        <v>282.45388762</v>
      </c>
      <c r="N54" s="20" t="n">
        <v>5.79499154</v>
      </c>
      <c r="O54" s="18" t="s">
        <v>481</v>
      </c>
      <c r="P54" s="20" t="s">
        <v>481</v>
      </c>
      <c r="Q54" s="18" t="s">
        <v>481</v>
      </c>
      <c r="R54" s="20" t="s">
        <v>481</v>
      </c>
      <c r="S54" s="18" t="s">
        <v>481</v>
      </c>
      <c r="T54" s="20" t="s">
        <v>481</v>
      </c>
      <c r="U54" s="18" t="n">
        <v>294.74203601</v>
      </c>
      <c r="V54" s="20" t="n">
        <v>4.61272582</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(77.0/B56*100)</f>
        <v/>
      </c>
      <c r="D56" s="19" t="n">
        <v>5282</v>
      </c>
      <c r="E56" s="18" t="n">
        <v>556.68811205</v>
      </c>
      <c r="F56" s="20" t="n">
        <v>7.33898828</v>
      </c>
      <c r="G56" s="18" t="n">
        <v>545.85116788</v>
      </c>
      <c r="H56" s="20" t="n">
        <v>4.17927833</v>
      </c>
      <c r="I56" s="18" t="n">
        <v>565.04359033</v>
      </c>
      <c r="J56" s="20" t="n">
        <v>4.36648853</v>
      </c>
      <c r="K56" s="18" t="n">
        <v>576.53933926</v>
      </c>
      <c r="L56" s="20" t="n">
        <v>5.41266753</v>
      </c>
      <c r="M56" s="18" t="n">
        <v>522.89956135</v>
      </c>
      <c r="N56" s="20" t="n">
        <v>3.32033569</v>
      </c>
      <c r="O56" s="18" t="s">
        <v>481</v>
      </c>
      <c r="P56" s="20" t="s">
        <v>481</v>
      </c>
      <c r="Q56" s="18" t="s">
        <v>481</v>
      </c>
      <c r="R56" s="20" t="s">
        <v>481</v>
      </c>
      <c r="S56" s="18" t="s">
        <v>481</v>
      </c>
      <c r="T56" s="20" t="s">
        <v>481</v>
      </c>
      <c r="U56" s="18" t="n">
        <v>519.29687443</v>
      </c>
      <c r="V56" s="20" t="n">
        <v>18.71881998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(164.0/B61*100)</f>
        <v/>
      </c>
      <c r="D61" s="19" t="n">
        <v>6361</v>
      </c>
      <c r="E61" s="18" t="n">
        <v>478.21626846</v>
      </c>
      <c r="F61" s="20" t="n">
        <v>4.19213437</v>
      </c>
      <c r="G61" s="18" t="n">
        <v>476.34081289</v>
      </c>
      <c r="H61" s="20" t="n">
        <v>2.91159475</v>
      </c>
      <c r="I61" s="18" t="n">
        <v>484.60874053</v>
      </c>
      <c r="J61" s="20" t="n">
        <v>3.25693948</v>
      </c>
      <c r="K61" s="18" t="n">
        <v>496.98457839</v>
      </c>
      <c r="L61" s="20" t="n">
        <v>3.92858514</v>
      </c>
      <c r="M61" s="18" t="n">
        <v>410.6859362</v>
      </c>
      <c r="N61" s="20" t="n">
        <v>8.40654574</v>
      </c>
      <c r="O61" s="18" t="s">
        <v>481</v>
      </c>
      <c r="P61" s="20" t="s">
        <v>481</v>
      </c>
      <c r="Q61" s="18" t="s">
        <v>481</v>
      </c>
      <c r="R61" s="20" t="s">
        <v>481</v>
      </c>
      <c r="S61" s="18" t="s">
        <v>481</v>
      </c>
      <c r="T61" s="20" t="s">
        <v>481</v>
      </c>
      <c r="U61" s="18" t="n">
        <v>435.43968085</v>
      </c>
      <c r="V61" s="20" t="n">
        <v>8.29191638</v>
      </c>
    </row>
    <row r="62" spans="1:22">
      <c r="A62" s="15" t="s">
        <v>537</v>
      </c>
      <c r="B62" s="17" t="n">
        <v>4476</v>
      </c>
      <c r="C62" s="18">
        <f>(3.0/B62*100)</f>
        <v/>
      </c>
      <c r="D62" s="19" t="n">
        <v>4473</v>
      </c>
      <c r="E62" s="18" t="n">
        <v>533.06423327</v>
      </c>
      <c r="F62" s="20" t="n">
        <v>4.60723669</v>
      </c>
      <c r="G62" s="18" t="n">
        <v>538.80715475</v>
      </c>
      <c r="H62" s="20" t="n">
        <v>2.11802273</v>
      </c>
      <c r="I62" s="18" t="n">
        <v>554.31453204</v>
      </c>
      <c r="J62" s="20" t="n">
        <v>2.23298061</v>
      </c>
      <c r="K62" s="18" t="n">
        <v>558.28697541</v>
      </c>
      <c r="L62" s="20" t="n">
        <v>3.7889435</v>
      </c>
      <c r="M62" s="18" t="n">
        <v>526.4345921</v>
      </c>
      <c r="N62" s="20" t="n">
        <v>4.54256942</v>
      </c>
      <c r="O62" s="18" t="s">
        <v>481</v>
      </c>
      <c r="P62" s="20" t="s">
        <v>481</v>
      </c>
      <c r="Q62" s="18" t="s">
        <v>481</v>
      </c>
      <c r="R62" s="20" t="s">
        <v>481</v>
      </c>
      <c r="S62" s="18" t="s">
        <v>481</v>
      </c>
      <c r="T62" s="20" t="s">
        <v>481</v>
      </c>
      <c r="U62" s="18" t="n">
        <v>520.18179258</v>
      </c>
      <c r="V62" s="20" t="n">
        <v>27.58009429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(87.0/B66*100)</f>
        <v/>
      </c>
      <c r="D66" s="19" t="n">
        <v>5578</v>
      </c>
      <c r="E66" s="18" t="n">
        <v>442.11589139</v>
      </c>
      <c r="F66" s="20" t="n">
        <v>3.48983175</v>
      </c>
      <c r="G66" s="18" t="n">
        <v>424.562557</v>
      </c>
      <c r="H66" s="20" t="n">
        <v>3.36794037</v>
      </c>
      <c r="I66" s="18" t="n">
        <v>428.53325183</v>
      </c>
      <c r="J66" s="20" t="n">
        <v>2.71846168</v>
      </c>
      <c r="K66" s="18" t="n">
        <v>428.34823836</v>
      </c>
      <c r="L66" s="20" t="n">
        <v>4.35119246</v>
      </c>
      <c r="M66" s="18" t="n">
        <v>373.42163203</v>
      </c>
      <c r="N66" s="20" t="n">
        <v>4.9087168</v>
      </c>
      <c r="O66" s="18" t="s">
        <v>481</v>
      </c>
      <c r="P66" s="20" t="s">
        <v>481</v>
      </c>
      <c r="Q66" s="18" t="s">
        <v>481</v>
      </c>
      <c r="R66" s="20" t="s">
        <v>481</v>
      </c>
      <c r="S66" s="18" t="s">
        <v>481</v>
      </c>
      <c r="T66" s="20" t="s">
        <v>481</v>
      </c>
      <c r="U66" s="18" t="n">
        <v>364.60081466</v>
      </c>
      <c r="V66" s="20" t="n">
        <v>6.62272807</v>
      </c>
    </row>
    <row r="67" spans="1:22">
      <c r="A67" s="15" t="s">
        <v>542</v>
      </c>
      <c r="B67" s="17" t="n">
        <v>6971</v>
      </c>
      <c r="C67" s="18">
        <f>(751.0/B67*100)</f>
        <v/>
      </c>
      <c r="D67" s="19" t="n">
        <v>6220</v>
      </c>
      <c r="E67" s="18" t="n">
        <v>398.21665417</v>
      </c>
      <c r="F67" s="20" t="n">
        <v>5.32820393</v>
      </c>
      <c r="G67" s="18" t="n">
        <v>394.05568439</v>
      </c>
      <c r="H67" s="20" t="n">
        <v>3.45611006</v>
      </c>
      <c r="I67" s="18" t="n">
        <v>403.78741649</v>
      </c>
      <c r="J67" s="20" t="n">
        <v>3.20283952</v>
      </c>
      <c r="K67" s="18" t="n">
        <v>395.61893267</v>
      </c>
      <c r="L67" s="20" t="n">
        <v>4.35190867</v>
      </c>
      <c r="M67" s="18" t="n">
        <v>364.05724914</v>
      </c>
      <c r="N67" s="20" t="n">
        <v>8.02751567</v>
      </c>
      <c r="O67" s="18" t="s">
        <v>481</v>
      </c>
      <c r="P67" s="20" t="s">
        <v>481</v>
      </c>
      <c r="Q67" s="18" t="s">
        <v>481</v>
      </c>
      <c r="R67" s="20" t="s">
        <v>481</v>
      </c>
      <c r="S67" s="18" t="s">
        <v>481</v>
      </c>
      <c r="T67" s="20" t="s">
        <v>481</v>
      </c>
      <c r="U67" s="18" t="n">
        <v>338.63947173</v>
      </c>
      <c r="V67" s="20" t="n">
        <v>8.763790800000001</v>
      </c>
    </row>
    <row r="68" spans="1:22">
      <c r="A68" s="15" t="s">
        <v>543</v>
      </c>
      <c r="B68" s="17" t="n">
        <v>12083</v>
      </c>
      <c r="C68" s="18">
        <f>(31.0/B68*100)</f>
        <v/>
      </c>
      <c r="D68" s="19" t="n">
        <v>12052</v>
      </c>
      <c r="E68" s="18" t="n">
        <v>380.7190672</v>
      </c>
      <c r="F68" s="20" t="n">
        <v>4.65585212</v>
      </c>
      <c r="G68" s="18" t="n">
        <v>400.7430832</v>
      </c>
      <c r="H68" s="20" t="n">
        <v>2.43620522</v>
      </c>
      <c r="I68" s="18" t="n">
        <v>429.63861872</v>
      </c>
      <c r="J68" s="20" t="n">
        <v>2.28012033</v>
      </c>
      <c r="K68" s="18" t="n">
        <v>440.31933135</v>
      </c>
      <c r="L68" s="20" t="n">
        <v>2.58233154</v>
      </c>
      <c r="M68" s="18" t="n">
        <v>349.12867874</v>
      </c>
      <c r="N68" s="20" t="n">
        <v>2.92799251</v>
      </c>
      <c r="O68" s="18" t="s">
        <v>481</v>
      </c>
      <c r="P68" s="20" t="s">
        <v>481</v>
      </c>
      <c r="Q68" s="18" t="s">
        <v>481</v>
      </c>
      <c r="R68" s="20" t="s">
        <v>481</v>
      </c>
      <c r="S68" s="18" t="s">
        <v>481</v>
      </c>
      <c r="T68" s="20" t="s">
        <v>481</v>
      </c>
      <c r="U68" s="18" t="n">
        <v>362.41737837</v>
      </c>
      <c r="V68" s="20" t="n">
        <v>4.58437983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488.30333206</v>
      </c>
      <c r="F70" s="20" t="n">
        <v>5.17826395</v>
      </c>
      <c r="G70" s="18" t="n">
        <v>490.44832939</v>
      </c>
      <c r="H70" s="20" t="n">
        <v>4.04049366</v>
      </c>
      <c r="I70" s="18" t="n">
        <v>501.64090025</v>
      </c>
      <c r="J70" s="20" t="n">
        <v>3.74812909</v>
      </c>
      <c r="K70" s="18" t="n">
        <v>512.91899198</v>
      </c>
      <c r="L70" s="20" t="n">
        <v>4.19816939</v>
      </c>
      <c r="M70" s="18" t="n">
        <v>453.96563007</v>
      </c>
      <c r="N70" s="20" t="n">
        <v>8.59509132</v>
      </c>
      <c r="O70" s="18" t="s">
        <v>481</v>
      </c>
      <c r="P70" s="20" t="s">
        <v>481</v>
      </c>
      <c r="Q70" s="18" t="s">
        <v>481</v>
      </c>
      <c r="R70" s="20" t="s">
        <v>481</v>
      </c>
      <c r="S70" s="18" t="s">
        <v>481</v>
      </c>
      <c r="T70" s="20" t="s">
        <v>481</v>
      </c>
      <c r="U70" s="18" t="n">
        <v>453.79690751</v>
      </c>
      <c r="V70" s="20" t="n">
        <v>8.98477664</v>
      </c>
    </row>
    <row r="71" spans="1:22">
      <c r="A71" s="15" t="s">
        <v>546</v>
      </c>
      <c r="B71" s="17" t="n">
        <v>6115</v>
      </c>
      <c r="C71" s="18">
        <f>(31.0/B71*100)</f>
        <v/>
      </c>
      <c r="D71" s="19" t="n">
        <v>6084</v>
      </c>
      <c r="E71" s="18" t="n">
        <v>544.9241362400001</v>
      </c>
      <c r="F71" s="20" t="n">
        <v>7.37335512</v>
      </c>
      <c r="G71" s="18" t="n">
        <v>549.83183425</v>
      </c>
      <c r="H71" s="20" t="n">
        <v>2.32836141</v>
      </c>
      <c r="I71" s="18" t="n">
        <v>573.66015501</v>
      </c>
      <c r="J71" s="20" t="n">
        <v>2.43741735</v>
      </c>
      <c r="K71" s="18" t="n">
        <v>593.88172987</v>
      </c>
      <c r="L71" s="20" t="n">
        <v>2.5823486</v>
      </c>
      <c r="M71" s="18" t="n">
        <v>466.42208156</v>
      </c>
      <c r="N71" s="20" t="n">
        <v>7.0519855</v>
      </c>
      <c r="O71" s="18" t="s">
        <v>481</v>
      </c>
      <c r="P71" s="20" t="s">
        <v>481</v>
      </c>
      <c r="Q71" s="18" t="s">
        <v>481</v>
      </c>
      <c r="R71" s="20" t="s">
        <v>481</v>
      </c>
      <c r="S71" s="18" t="s">
        <v>481</v>
      </c>
      <c r="T71" s="20" t="s">
        <v>481</v>
      </c>
      <c r="U71" s="18" t="n">
        <v>524.56303229</v>
      </c>
      <c r="V71" s="20" t="n">
        <v>18.07254156</v>
      </c>
    </row>
    <row r="72" spans="1:22">
      <c r="A72" s="15" t="s">
        <v>547</v>
      </c>
      <c r="B72" s="17" t="n">
        <v>7708</v>
      </c>
      <c r="C72" s="18">
        <f>(5.0/B72*100)</f>
        <v/>
      </c>
      <c r="D72" s="19" t="n">
        <v>7703</v>
      </c>
      <c r="E72" s="18" t="n">
        <v>550.6527525</v>
      </c>
      <c r="F72" s="20" t="n">
        <v>4.93358103</v>
      </c>
      <c r="G72" s="18" t="n">
        <v>546.83512584</v>
      </c>
      <c r="H72" s="20" t="n">
        <v>3.51703147</v>
      </c>
      <c r="I72" s="18" t="n">
        <v>549.32539429</v>
      </c>
      <c r="J72" s="20" t="n">
        <v>4.01470865</v>
      </c>
      <c r="K72" s="18" t="n">
        <v>552.6864450100001</v>
      </c>
      <c r="L72" s="20" t="n">
        <v>4.55501672</v>
      </c>
      <c r="M72" s="18" t="n">
        <v>471.30502175</v>
      </c>
      <c r="N72" s="20" t="n">
        <v>9.64724719</v>
      </c>
      <c r="O72" s="18" t="s">
        <v>481</v>
      </c>
      <c r="P72" s="20" t="s">
        <v>481</v>
      </c>
      <c r="Q72" s="18" t="s">
        <v>481</v>
      </c>
      <c r="R72" s="20" t="s">
        <v>481</v>
      </c>
      <c r="S72" s="18" t="s">
        <v>481</v>
      </c>
      <c r="T72" s="20" t="s">
        <v>481</v>
      </c>
      <c r="U72" s="18" t="n">
        <v>461.16354144</v>
      </c>
      <c r="V72" s="20" t="n">
        <v>38.84972467</v>
      </c>
    </row>
    <row r="73" spans="1:22">
      <c r="A73" s="15" t="s">
        <v>548</v>
      </c>
      <c r="B73" s="17" t="n">
        <v>8249</v>
      </c>
      <c r="C73" s="18">
        <f>(189.0/B73*100)</f>
        <v/>
      </c>
      <c r="D73" s="19" t="n">
        <v>8060</v>
      </c>
      <c r="E73" s="18" t="n">
        <v>406.99382933</v>
      </c>
      <c r="F73" s="20" t="n">
        <v>6.62340657</v>
      </c>
      <c r="G73" s="18" t="n">
        <v>413.35565075</v>
      </c>
      <c r="H73" s="20" t="n">
        <v>4.07969199</v>
      </c>
      <c r="I73" s="18" t="n">
        <v>425.66938229</v>
      </c>
      <c r="J73" s="20" t="n">
        <v>3.83722442</v>
      </c>
      <c r="K73" s="18" t="n">
        <v>431.57268346</v>
      </c>
      <c r="L73" s="20" t="n">
        <v>5.61295173</v>
      </c>
      <c r="M73" s="18" t="n">
        <v>377.03950285</v>
      </c>
      <c r="N73" s="20" t="n">
        <v>4.79251474</v>
      </c>
      <c r="O73" s="18" t="s">
        <v>481</v>
      </c>
      <c r="P73" s="20" t="s">
        <v>481</v>
      </c>
      <c r="Q73" s="18" t="s">
        <v>481</v>
      </c>
      <c r="R73" s="20" t="s">
        <v>481</v>
      </c>
      <c r="S73" s="18" t="s">
        <v>481</v>
      </c>
      <c r="T73" s="20" t="s">
        <v>481</v>
      </c>
      <c r="U73" s="18" t="n">
        <v>402.74780866</v>
      </c>
      <c r="V73" s="20" t="n">
        <v>12.15210302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(286.0/B75*100)</f>
        <v/>
      </c>
      <c r="D75" s="19" t="n">
        <v>5089</v>
      </c>
      <c r="E75" s="18" t="n">
        <v>370.01803271</v>
      </c>
      <c r="F75" s="20" t="n">
        <v>6.29660295</v>
      </c>
      <c r="G75" s="18" t="n">
        <v>378.0586105</v>
      </c>
      <c r="H75" s="20" t="n">
        <v>3.59577504</v>
      </c>
      <c r="I75" s="18" t="n">
        <v>373.22955063</v>
      </c>
      <c r="J75" s="20" t="n">
        <v>4.40411949</v>
      </c>
      <c r="K75" s="18" t="n">
        <v>368.98395302</v>
      </c>
      <c r="L75" s="20" t="n">
        <v>4.88803187</v>
      </c>
      <c r="M75" s="18" t="n">
        <v>327.95996535</v>
      </c>
      <c r="N75" s="20" t="n">
        <v>7.42840697</v>
      </c>
      <c r="O75" s="18" t="s">
        <v>481</v>
      </c>
      <c r="P75" s="20" t="s">
        <v>481</v>
      </c>
      <c r="Q75" s="18" t="s">
        <v>481</v>
      </c>
      <c r="R75" s="20" t="s">
        <v>481</v>
      </c>
      <c r="S75" s="18" t="s">
        <v>481</v>
      </c>
      <c r="T75" s="20" t="s">
        <v>481</v>
      </c>
      <c r="U75" s="18" t="n">
        <v>337.72939356</v>
      </c>
      <c r="V75" s="20" t="n">
        <v>8.13784497</v>
      </c>
    </row>
    <row r="76" spans="1:22">
      <c r="A76" s="15" t="s">
        <v>551</v>
      </c>
      <c r="B76" s="17" t="n">
        <v>14167</v>
      </c>
      <c r="C76" s="18">
        <f>(234.0/B76*100)</f>
        <v/>
      </c>
      <c r="D76" s="19" t="n">
        <v>13933</v>
      </c>
      <c r="E76" s="18" t="n">
        <v>399.80761819</v>
      </c>
      <c r="F76" s="20" t="n">
        <v>4.88371909</v>
      </c>
      <c r="G76" s="18" t="n">
        <v>421.82065348</v>
      </c>
      <c r="H76" s="20" t="n">
        <v>2.98623425</v>
      </c>
      <c r="I76" s="18" t="n">
        <v>440.49872174</v>
      </c>
      <c r="J76" s="20" t="n">
        <v>3.17492784</v>
      </c>
      <c r="K76" s="18" t="n">
        <v>455.98018944</v>
      </c>
      <c r="L76" s="20" t="n">
        <v>3.79311267</v>
      </c>
      <c r="M76" s="18" t="n">
        <v>403.01903176</v>
      </c>
      <c r="N76" s="20" t="n">
        <v>4.98924097</v>
      </c>
      <c r="O76" s="18" t="s">
        <v>481</v>
      </c>
      <c r="P76" s="20" t="s">
        <v>481</v>
      </c>
      <c r="Q76" s="18" t="s">
        <v>481</v>
      </c>
      <c r="R76" s="20" t="s">
        <v>481</v>
      </c>
      <c r="S76" s="18" t="s">
        <v>481</v>
      </c>
      <c r="T76" s="20" t="s">
        <v>481</v>
      </c>
      <c r="U76" s="18" t="n">
        <v>375.82326295</v>
      </c>
      <c r="V76" s="20" t="n">
        <v>7.64961997</v>
      </c>
    </row>
    <row r="77" spans="1:22">
      <c r="A77" s="15" t="s">
        <v>552</v>
      </c>
      <c r="B77" s="17" t="n">
        <v>6062</v>
      </c>
      <c r="C77" s="18">
        <f>(276.0/B77*100)</f>
        <v/>
      </c>
      <c r="D77" s="19" t="n">
        <v>5786</v>
      </c>
      <c r="E77" s="18" t="n">
        <v>427.80077602</v>
      </c>
      <c r="F77" s="20" t="n">
        <v>5.05669112</v>
      </c>
      <c r="G77" s="18" t="n">
        <v>428.09761249</v>
      </c>
      <c r="H77" s="20" t="n">
        <v>3.31816879</v>
      </c>
      <c r="I77" s="18" t="n">
        <v>440.54247344</v>
      </c>
      <c r="J77" s="20" t="n">
        <v>3.88816612</v>
      </c>
      <c r="K77" s="18" t="n">
        <v>431.58876697</v>
      </c>
      <c r="L77" s="20" t="n">
        <v>5.40584362</v>
      </c>
      <c r="M77" s="18" t="n">
        <v>371.88816463</v>
      </c>
      <c r="N77" s="20" t="n">
        <v>4.68585368</v>
      </c>
      <c r="O77" s="18" t="s">
        <v>481</v>
      </c>
      <c r="P77" s="20" t="s">
        <v>481</v>
      </c>
      <c r="Q77" s="18" t="s">
        <v>481</v>
      </c>
      <c r="R77" s="20" t="s">
        <v>481</v>
      </c>
      <c r="S77" s="18" t="s">
        <v>481</v>
      </c>
      <c r="T77" s="20" t="s">
        <v>481</v>
      </c>
      <c r="U77" s="18" t="n">
        <v>374.45167176</v>
      </c>
      <c r="V77" s="20" t="n">
        <v>4.49630072</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(84.0/B81*100)</f>
        <v/>
      </c>
      <c r="D81" s="19" t="n">
        <v>8777</v>
      </c>
      <c r="E81" s="18" t="n">
        <v>434.67562047</v>
      </c>
      <c r="F81" s="20" t="n">
        <v>8.528380840000001</v>
      </c>
      <c r="G81" s="18" t="n">
        <v>445.37364919</v>
      </c>
      <c r="H81" s="20" t="n">
        <v>4.01015917</v>
      </c>
      <c r="I81" s="18" t="n">
        <v>452.52346047</v>
      </c>
      <c r="J81" s="20" t="n">
        <v>3.7822</v>
      </c>
      <c r="K81" s="18" t="n">
        <v>461.53277464</v>
      </c>
      <c r="L81" s="20" t="n">
        <v>3.75491475</v>
      </c>
      <c r="M81" s="18" t="n">
        <v>398.96231336</v>
      </c>
      <c r="N81" s="20" t="n">
        <v>5.16401149</v>
      </c>
      <c r="O81" s="18" t="s">
        <v>481</v>
      </c>
      <c r="P81" s="20" t="s">
        <v>481</v>
      </c>
      <c r="Q81" s="18" t="s">
        <v>481</v>
      </c>
      <c r="R81" s="20" t="s">
        <v>481</v>
      </c>
      <c r="S81" s="18" t="s">
        <v>481</v>
      </c>
      <c r="T81" s="20" t="s">
        <v>481</v>
      </c>
      <c r="U81" s="18" t="n">
        <v>411.0306114</v>
      </c>
      <c r="V81" s="20" t="n">
        <v>15.4179326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818</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(691.0/B7*100)</f>
        <v/>
      </c>
      <c r="D7" s="19" t="n">
        <v>13839</v>
      </c>
      <c r="E7" s="18" t="n">
        <v>500.15383891</v>
      </c>
      <c r="F7" s="20" t="n">
        <v>2.93381253</v>
      </c>
      <c r="G7" s="18" t="n">
        <v>498.52728612</v>
      </c>
      <c r="H7" s="20" t="n">
        <v>2.43211738</v>
      </c>
      <c r="I7" s="18" t="n">
        <v>511.52205228</v>
      </c>
      <c r="J7" s="20" t="n">
        <v>2.38042746</v>
      </c>
      <c r="K7" s="18" t="n">
        <v>514.82194311</v>
      </c>
      <c r="L7" s="20" t="n">
        <v>3.76407047</v>
      </c>
      <c r="M7" s="18" t="n">
        <v>447.9744125</v>
      </c>
      <c r="N7" s="20" t="n">
        <v>3.96785557</v>
      </c>
      <c r="O7" s="18" t="s">
        <v>481</v>
      </c>
      <c r="P7" s="20" t="s">
        <v>481</v>
      </c>
      <c r="Q7" s="18" t="s">
        <v>481</v>
      </c>
      <c r="R7" s="20" t="s">
        <v>481</v>
      </c>
      <c r="S7" s="18" t="s">
        <v>481</v>
      </c>
      <c r="T7" s="20" t="s">
        <v>481</v>
      </c>
      <c r="U7" s="18" t="n">
        <v>470.89488197</v>
      </c>
      <c r="V7" s="20" t="n">
        <v>6.43922452</v>
      </c>
    </row>
    <row r="8" spans="1:22">
      <c r="A8" s="15" t="s">
        <v>483</v>
      </c>
      <c r="B8" s="17" t="n">
        <v>7007</v>
      </c>
      <c r="C8" s="18">
        <f>(113.0/B8*100)</f>
        <v/>
      </c>
      <c r="D8" s="19" t="n">
        <v>6894</v>
      </c>
      <c r="E8" s="18" t="n">
        <v>519.86864069</v>
      </c>
      <c r="F8" s="20" t="n">
        <v>3.56810902</v>
      </c>
      <c r="G8" s="18" t="n">
        <v>511.64797348</v>
      </c>
      <c r="H8" s="20" t="n">
        <v>4.01541068</v>
      </c>
      <c r="I8" s="18" t="n">
        <v>514.88331796</v>
      </c>
      <c r="J8" s="20" t="n">
        <v>5.23899373</v>
      </c>
      <c r="K8" s="18" t="n">
        <v>503.89733428</v>
      </c>
      <c r="L8" s="20" t="n">
        <v>5.5381483</v>
      </c>
      <c r="M8" s="18" t="n">
        <v>436.4198708</v>
      </c>
      <c r="N8" s="20" t="n">
        <v>3.89765197</v>
      </c>
      <c r="O8" s="18" t="s">
        <v>481</v>
      </c>
      <c r="P8" s="20" t="s">
        <v>481</v>
      </c>
      <c r="Q8" s="18" t="n">
        <v>301.63126691</v>
      </c>
      <c r="R8" s="20" t="n">
        <v>25.14921031</v>
      </c>
      <c r="S8" s="18" t="s">
        <v>481</v>
      </c>
      <c r="T8" s="20" t="s">
        <v>481</v>
      </c>
      <c r="U8" s="18" t="n">
        <v>439.93250874</v>
      </c>
      <c r="V8" s="20" t="n">
        <v>7.3467297</v>
      </c>
    </row>
    <row r="9" spans="1:22">
      <c r="A9" s="15" t="s">
        <v>484</v>
      </c>
      <c r="B9" s="17" t="n">
        <v>9651</v>
      </c>
      <c r="C9" s="18">
        <f>(574.0/B9*100)</f>
        <v/>
      </c>
      <c r="D9" s="19" t="n">
        <v>9077</v>
      </c>
      <c r="E9" s="18" t="n">
        <v>529.14747362</v>
      </c>
      <c r="F9" s="20" t="n">
        <v>2.43468718</v>
      </c>
      <c r="G9" s="18" t="n">
        <v>528.45736233</v>
      </c>
      <c r="H9" s="20" t="n">
        <v>2.87301243</v>
      </c>
      <c r="I9" s="18" t="n">
        <v>527.39684025</v>
      </c>
      <c r="J9" s="20" t="n">
        <v>3.48649352</v>
      </c>
      <c r="K9" s="18" t="n">
        <v>500.10014172</v>
      </c>
      <c r="L9" s="20" t="n">
        <v>5.40206861</v>
      </c>
      <c r="M9" s="18" t="n">
        <v>416.22075865</v>
      </c>
      <c r="N9" s="20" t="n">
        <v>6.04975957</v>
      </c>
      <c r="O9" s="18" t="s">
        <v>481</v>
      </c>
      <c r="P9" s="20" t="s">
        <v>481</v>
      </c>
      <c r="Q9" s="18" t="n">
        <v>357.98454354</v>
      </c>
      <c r="R9" s="20" t="n">
        <v>11.51846445</v>
      </c>
      <c r="S9" s="18" t="s">
        <v>481</v>
      </c>
      <c r="T9" s="20" t="s">
        <v>481</v>
      </c>
      <c r="U9" s="18" t="n">
        <v>439.23604906</v>
      </c>
      <c r="V9" s="20" t="n">
        <v>5.12752333</v>
      </c>
    </row>
    <row r="10" spans="1:22">
      <c r="A10" s="15" t="s">
        <v>485</v>
      </c>
      <c r="B10" s="17" t="n">
        <v>20058</v>
      </c>
      <c r="C10" s="18">
        <f>(555.0/B10*100)</f>
        <v/>
      </c>
      <c r="D10" s="19" t="n">
        <v>19503</v>
      </c>
      <c r="E10" s="18" t="n">
        <v>523.78441014</v>
      </c>
      <c r="F10" s="20" t="n">
        <v>2.85703152</v>
      </c>
      <c r="G10" s="18" t="n">
        <v>518.04647215</v>
      </c>
      <c r="H10" s="20" t="n">
        <v>2.4704945</v>
      </c>
      <c r="I10" s="18" t="n">
        <v>520.01920848</v>
      </c>
      <c r="J10" s="20" t="n">
        <v>2.60644269</v>
      </c>
      <c r="K10" s="18" t="n">
        <v>534.2661141</v>
      </c>
      <c r="L10" s="20" t="n">
        <v>3.91501364</v>
      </c>
      <c r="M10" s="18" t="n">
        <v>457.66484393</v>
      </c>
      <c r="N10" s="20" t="n">
        <v>6.03159435</v>
      </c>
      <c r="O10" s="18" t="s">
        <v>481</v>
      </c>
      <c r="P10" s="20" t="s">
        <v>481</v>
      </c>
      <c r="Q10" s="18" t="s">
        <v>481</v>
      </c>
      <c r="R10" s="20" t="s">
        <v>481</v>
      </c>
      <c r="S10" s="18" t="s">
        <v>481</v>
      </c>
      <c r="T10" s="20" t="s">
        <v>481</v>
      </c>
      <c r="U10" s="18" t="n">
        <v>463.08139847</v>
      </c>
      <c r="V10" s="20" t="n">
        <v>8.627431270000001</v>
      </c>
    </row>
    <row r="11" spans="1:22">
      <c r="A11" s="15" t="s">
        <v>486</v>
      </c>
      <c r="B11" s="17" t="n">
        <v>7053</v>
      </c>
      <c r="C11" s="18">
        <f>(154.0/B11*100)</f>
        <v/>
      </c>
      <c r="D11" s="19" t="n">
        <v>6899</v>
      </c>
      <c r="E11" s="18" t="n">
        <v>425.20360157</v>
      </c>
      <c r="F11" s="20" t="n">
        <v>3.93009635</v>
      </c>
      <c r="G11" s="18" t="n">
        <v>424.9542777</v>
      </c>
      <c r="H11" s="20" t="n">
        <v>3.18190106</v>
      </c>
      <c r="I11" s="18" t="n">
        <v>436.71840881</v>
      </c>
      <c r="J11" s="20" t="n">
        <v>3.64309976</v>
      </c>
      <c r="K11" s="18" t="n">
        <v>441.67677999</v>
      </c>
      <c r="L11" s="20" t="n">
        <v>4.52826736</v>
      </c>
      <c r="M11" s="18" t="n">
        <v>381.61604453</v>
      </c>
      <c r="N11" s="20" t="n">
        <v>5.27695564</v>
      </c>
      <c r="O11" s="18" t="s">
        <v>481</v>
      </c>
      <c r="P11" s="20" t="s">
        <v>481</v>
      </c>
      <c r="Q11" s="18" t="s">
        <v>481</v>
      </c>
      <c r="R11" s="20" t="s">
        <v>481</v>
      </c>
      <c r="S11" s="18" t="s">
        <v>481</v>
      </c>
      <c r="T11" s="20" t="s">
        <v>481</v>
      </c>
      <c r="U11" s="18" t="n">
        <v>385.08289884</v>
      </c>
      <c r="V11" s="20" t="n">
        <v>7.25829564</v>
      </c>
    </row>
    <row r="12" spans="1:22">
      <c r="A12" s="15" t="s">
        <v>487</v>
      </c>
      <c r="B12" s="17" t="n">
        <v>6894</v>
      </c>
      <c r="C12" s="18">
        <f>(59.0/B12*100)</f>
        <v/>
      </c>
      <c r="D12" s="19" t="n">
        <v>6835</v>
      </c>
      <c r="E12" s="18" t="n">
        <v>500.77505491</v>
      </c>
      <c r="F12" s="20" t="n">
        <v>3.74207371</v>
      </c>
      <c r="G12" s="18" t="n">
        <v>494.12005308</v>
      </c>
      <c r="H12" s="20" t="n">
        <v>2.51152605</v>
      </c>
      <c r="I12" s="18" t="n">
        <v>506.87194983</v>
      </c>
      <c r="J12" s="20" t="n">
        <v>3.53109848</v>
      </c>
      <c r="K12" s="18" t="n">
        <v>516.0702323</v>
      </c>
      <c r="L12" s="20" t="n">
        <v>4.44301875</v>
      </c>
      <c r="M12" s="18" t="n">
        <v>424.64340274</v>
      </c>
      <c r="N12" s="20" t="n">
        <v>6.97346529</v>
      </c>
      <c r="O12" s="18" t="s">
        <v>481</v>
      </c>
      <c r="P12" s="20" t="s">
        <v>481</v>
      </c>
      <c r="Q12" s="18" t="n">
        <v>340.98506961</v>
      </c>
      <c r="R12" s="20" t="n">
        <v>12.52444664</v>
      </c>
      <c r="S12" s="18" t="s">
        <v>481</v>
      </c>
      <c r="T12" s="20" t="s">
        <v>481</v>
      </c>
      <c r="U12" s="18" t="n">
        <v>430.27043976</v>
      </c>
      <c r="V12" s="20" t="n">
        <v>9.536970090000001</v>
      </c>
    </row>
    <row r="13" spans="1:22">
      <c r="A13" s="15" t="s">
        <v>488</v>
      </c>
      <c r="B13" s="17" t="n">
        <v>7161</v>
      </c>
      <c r="C13" s="18">
        <f>(184.0/B13*100)</f>
        <v/>
      </c>
      <c r="D13" s="19" t="n">
        <v>6977</v>
      </c>
      <c r="E13" s="18" t="n">
        <v>505.66788404</v>
      </c>
      <c r="F13" s="20" t="n">
        <v>3.84716082</v>
      </c>
      <c r="G13" s="18" t="n">
        <v>509.48741191</v>
      </c>
      <c r="H13" s="20" t="n">
        <v>2.95830058</v>
      </c>
      <c r="I13" s="18" t="n">
        <v>528.3169035</v>
      </c>
      <c r="J13" s="20" t="n">
        <v>3.0070336</v>
      </c>
      <c r="K13" s="18" t="n">
        <v>526.77658994</v>
      </c>
      <c r="L13" s="20" t="n">
        <v>3.90975134</v>
      </c>
      <c r="M13" s="18" t="n">
        <v>455.80166196</v>
      </c>
      <c r="N13" s="20" t="n">
        <v>7.99019283</v>
      </c>
      <c r="O13" s="18" t="s">
        <v>481</v>
      </c>
      <c r="P13" s="20" t="s">
        <v>481</v>
      </c>
      <c r="Q13" s="18" t="n">
        <v>447.51533769</v>
      </c>
      <c r="R13" s="20" t="n">
        <v>5.97365007</v>
      </c>
      <c r="S13" s="18" t="s">
        <v>481</v>
      </c>
      <c r="T13" s="20" t="s">
        <v>481</v>
      </c>
      <c r="U13" s="18" t="n">
        <v>446.32915363</v>
      </c>
      <c r="V13" s="20" t="n">
        <v>9.24201268</v>
      </c>
    </row>
    <row r="14" spans="1:22">
      <c r="A14" s="15" t="s">
        <v>489</v>
      </c>
      <c r="B14" s="17" t="n">
        <v>5587</v>
      </c>
      <c r="C14" s="18">
        <f>(82.0/B14*100)</f>
        <v/>
      </c>
      <c r="D14" s="19" t="n">
        <v>5505</v>
      </c>
      <c r="E14" s="18" t="n">
        <v>521.27262836</v>
      </c>
      <c r="F14" s="20" t="n">
        <v>2.70857023</v>
      </c>
      <c r="G14" s="18" t="n">
        <v>515.9278835</v>
      </c>
      <c r="H14" s="20" t="n">
        <v>2.35105732</v>
      </c>
      <c r="I14" s="18" t="n">
        <v>528.26681448</v>
      </c>
      <c r="J14" s="20" t="n">
        <v>3.38469469</v>
      </c>
      <c r="K14" s="18" t="n">
        <v>538.67992978</v>
      </c>
      <c r="L14" s="20" t="n">
        <v>5.2023544</v>
      </c>
      <c r="M14" s="18" t="n">
        <v>457.2678843</v>
      </c>
      <c r="N14" s="20" t="n">
        <v>9.76355004</v>
      </c>
      <c r="O14" s="18" t="s">
        <v>481</v>
      </c>
      <c r="P14" s="20" t="s">
        <v>481</v>
      </c>
      <c r="Q14" s="18" t="s">
        <v>481</v>
      </c>
      <c r="R14" s="20" t="s">
        <v>481</v>
      </c>
      <c r="S14" s="18" t="s">
        <v>481</v>
      </c>
      <c r="T14" s="20" t="s">
        <v>481</v>
      </c>
      <c r="U14" s="18" t="n">
        <v>443.2626936</v>
      </c>
      <c r="V14" s="20" t="n">
        <v>12.76409405</v>
      </c>
    </row>
    <row r="15" spans="1:22">
      <c r="A15" s="15" t="s">
        <v>490</v>
      </c>
      <c r="B15" s="17" t="n">
        <v>5882</v>
      </c>
      <c r="C15" s="18">
        <f>(91.0/B15*100)</f>
        <v/>
      </c>
      <c r="D15" s="19" t="n">
        <v>5791</v>
      </c>
      <c r="E15" s="18" t="n">
        <v>509.03717234</v>
      </c>
      <c r="F15" s="20" t="n">
        <v>3.05949825</v>
      </c>
      <c r="G15" s="18" t="n">
        <v>514.67340527</v>
      </c>
      <c r="H15" s="20" t="n">
        <v>2.58967828</v>
      </c>
      <c r="I15" s="18" t="n">
        <v>523.44013653</v>
      </c>
      <c r="J15" s="20" t="n">
        <v>3.02153874</v>
      </c>
      <c r="K15" s="18" t="n">
        <v>522.53078326</v>
      </c>
      <c r="L15" s="20" t="n">
        <v>5.38381772</v>
      </c>
      <c r="M15" s="18" t="n">
        <v>424.25667471</v>
      </c>
      <c r="N15" s="20" t="n">
        <v>10.82348656</v>
      </c>
      <c r="O15" s="18" t="s">
        <v>481</v>
      </c>
      <c r="P15" s="20" t="s">
        <v>481</v>
      </c>
      <c r="Q15" s="18" t="n">
        <v>368.85220715</v>
      </c>
      <c r="R15" s="20" t="n">
        <v>14.5875493</v>
      </c>
      <c r="S15" s="18" t="s">
        <v>481</v>
      </c>
      <c r="T15" s="20" t="s">
        <v>481</v>
      </c>
      <c r="U15" s="18" t="n">
        <v>472.56518837</v>
      </c>
      <c r="V15" s="20" t="n">
        <v>6.82378989</v>
      </c>
    </row>
    <row r="16" spans="1:22">
      <c r="A16" s="15" t="s">
        <v>491</v>
      </c>
      <c r="B16" s="17" t="n">
        <v>6108</v>
      </c>
      <c r="C16" s="18">
        <f>(138.0/B16*100)</f>
        <v/>
      </c>
      <c r="D16" s="19" t="n">
        <v>5970</v>
      </c>
      <c r="E16" s="18" t="n">
        <v>507.04454802</v>
      </c>
      <c r="F16" s="20" t="n">
        <v>2.50199306</v>
      </c>
      <c r="G16" s="18" t="n">
        <v>508.18012845</v>
      </c>
      <c r="H16" s="20" t="n">
        <v>2.7079626</v>
      </c>
      <c r="I16" s="18" t="n">
        <v>511.84337093</v>
      </c>
      <c r="J16" s="20" t="n">
        <v>3.92478293</v>
      </c>
      <c r="K16" s="18" t="n">
        <v>485.01082338</v>
      </c>
      <c r="L16" s="20" t="n">
        <v>5.64172595</v>
      </c>
      <c r="M16" s="18" t="n">
        <v>392.25010125</v>
      </c>
      <c r="N16" s="20" t="n">
        <v>6.28627534</v>
      </c>
      <c r="O16" s="18" t="s">
        <v>481</v>
      </c>
      <c r="P16" s="20" t="s">
        <v>481</v>
      </c>
      <c r="Q16" s="18" t="s">
        <v>481</v>
      </c>
      <c r="R16" s="20" t="s">
        <v>481</v>
      </c>
      <c r="S16" s="18" t="s">
        <v>481</v>
      </c>
      <c r="T16" s="20" t="s">
        <v>481</v>
      </c>
      <c r="U16" s="18" t="n">
        <v>425.06881768</v>
      </c>
      <c r="V16" s="20" t="n">
        <v>8.995483630000001</v>
      </c>
    </row>
    <row r="17" spans="1:22">
      <c r="A17" s="15" t="s">
        <v>492</v>
      </c>
      <c r="B17" s="17" t="n">
        <v>6504</v>
      </c>
      <c r="C17" s="18">
        <f>(1734.0/B17*100)</f>
        <v/>
      </c>
      <c r="D17" s="19" t="n">
        <v>4770</v>
      </c>
      <c r="E17" s="18" t="n">
        <v>517.67124797</v>
      </c>
      <c r="F17" s="20" t="n">
        <v>3.63417851</v>
      </c>
      <c r="G17" s="18" t="n">
        <v>512.24786546</v>
      </c>
      <c r="H17" s="20" t="n">
        <v>3.78631146</v>
      </c>
      <c r="I17" s="18" t="n">
        <v>532.61878914</v>
      </c>
      <c r="J17" s="20" t="n">
        <v>4.32678743</v>
      </c>
      <c r="K17" s="18" t="n">
        <v>542.27668533</v>
      </c>
      <c r="L17" s="20" t="n">
        <v>5.57163683</v>
      </c>
      <c r="M17" s="18" t="n">
        <v>437.56462066</v>
      </c>
      <c r="N17" s="20" t="n">
        <v>9.030836430000001</v>
      </c>
      <c r="O17" s="18" t="s">
        <v>481</v>
      </c>
      <c r="P17" s="20" t="s">
        <v>481</v>
      </c>
      <c r="Q17" s="18" t="n">
        <v>362.96139732</v>
      </c>
      <c r="R17" s="20" t="n">
        <v>12.64520278</v>
      </c>
      <c r="S17" s="18" t="s">
        <v>481</v>
      </c>
      <c r="T17" s="20" t="s">
        <v>481</v>
      </c>
      <c r="U17" s="18" t="n">
        <v>468.72914949</v>
      </c>
      <c r="V17" s="20" t="n">
        <v>6.34401674</v>
      </c>
    </row>
    <row r="18" spans="1:22">
      <c r="A18" s="15" t="s">
        <v>493</v>
      </c>
      <c r="B18" s="17" t="n">
        <v>5532</v>
      </c>
      <c r="C18" s="18">
        <f>(31.0/B18*100)</f>
        <v/>
      </c>
      <c r="D18" s="19" t="n">
        <v>5501</v>
      </c>
      <c r="E18" s="18" t="n">
        <v>461.90893445</v>
      </c>
      <c r="F18" s="20" t="n">
        <v>4.81783008</v>
      </c>
      <c r="G18" s="18" t="n">
        <v>456.29854469</v>
      </c>
      <c r="H18" s="20" t="n">
        <v>4.26880014</v>
      </c>
      <c r="I18" s="18" t="n">
        <v>460.45509483</v>
      </c>
      <c r="J18" s="20" t="n">
        <v>4.25493919</v>
      </c>
      <c r="K18" s="18" t="n">
        <v>458.55730043</v>
      </c>
      <c r="L18" s="20" t="n">
        <v>4.88343002</v>
      </c>
      <c r="M18" s="18" t="n">
        <v>391.0034032</v>
      </c>
      <c r="N18" s="20" t="n">
        <v>9.97945679</v>
      </c>
      <c r="O18" s="18" t="s">
        <v>481</v>
      </c>
      <c r="P18" s="20" t="s">
        <v>481</v>
      </c>
      <c r="Q18" s="18" t="s">
        <v>481</v>
      </c>
      <c r="R18" s="20" t="s">
        <v>481</v>
      </c>
      <c r="S18" s="18" t="s">
        <v>481</v>
      </c>
      <c r="T18" s="20" t="s">
        <v>481</v>
      </c>
      <c r="U18" s="18" t="n">
        <v>385.85964117</v>
      </c>
      <c r="V18" s="20" t="n">
        <v>9.946543849999999</v>
      </c>
    </row>
    <row r="19" spans="1:22">
      <c r="A19" s="15" t="s">
        <v>494</v>
      </c>
      <c r="B19" s="17" t="n">
        <v>5658</v>
      </c>
      <c r="C19" s="18">
        <f>(285.0/B19*100)</f>
        <v/>
      </c>
      <c r="D19" s="19" t="n">
        <v>5373</v>
      </c>
      <c r="E19" s="18" t="n">
        <v>490.8414624</v>
      </c>
      <c r="F19" s="20" t="n">
        <v>4.14358596</v>
      </c>
      <c r="G19" s="18" t="n">
        <v>474.04700176</v>
      </c>
      <c r="H19" s="20" t="n">
        <v>3.5794794</v>
      </c>
      <c r="I19" s="18" t="n">
        <v>485.4079479</v>
      </c>
      <c r="J19" s="20" t="n">
        <v>4.56147649</v>
      </c>
      <c r="K19" s="18" t="n">
        <v>488.46765343</v>
      </c>
      <c r="L19" s="20" t="n">
        <v>5.27873359</v>
      </c>
      <c r="M19" s="18" t="n">
        <v>469.44549655</v>
      </c>
      <c r="N19" s="20" t="n">
        <v>7.71795137</v>
      </c>
      <c r="O19" s="18" t="s">
        <v>481</v>
      </c>
      <c r="P19" s="20" t="s">
        <v>481</v>
      </c>
      <c r="Q19" s="18" t="s">
        <v>481</v>
      </c>
      <c r="R19" s="20" t="s">
        <v>481</v>
      </c>
      <c r="S19" s="18" t="s">
        <v>481</v>
      </c>
      <c r="T19" s="20" t="s">
        <v>481</v>
      </c>
      <c r="U19" s="18" t="n">
        <v>409.21579053</v>
      </c>
      <c r="V19" s="20" t="n">
        <v>10.72219558</v>
      </c>
    </row>
    <row r="20" spans="1:22">
      <c r="A20" s="15" t="s">
        <v>495</v>
      </c>
      <c r="B20" s="17" t="n">
        <v>3371</v>
      </c>
      <c r="C20" s="18">
        <f>(75.0/B20*100)</f>
        <v/>
      </c>
      <c r="D20" s="19" t="n">
        <v>3296</v>
      </c>
      <c r="E20" s="18" t="n">
        <v>492.71072719</v>
      </c>
      <c r="F20" s="20" t="n">
        <v>5.01114173</v>
      </c>
      <c r="G20" s="18" t="n">
        <v>488.73627444</v>
      </c>
      <c r="H20" s="20" t="n">
        <v>3.36806464</v>
      </c>
      <c r="I20" s="18" t="n">
        <v>498.76301859</v>
      </c>
      <c r="J20" s="20" t="n">
        <v>3.5347413</v>
      </c>
      <c r="K20" s="18" t="n">
        <v>500.89818401</v>
      </c>
      <c r="L20" s="20" t="n">
        <v>4.78621263</v>
      </c>
      <c r="M20" s="18" t="n">
        <v>438.43210807</v>
      </c>
      <c r="N20" s="20" t="n">
        <v>7.17346823</v>
      </c>
      <c r="O20" s="18" t="s">
        <v>481</v>
      </c>
      <c r="P20" s="20" t="s">
        <v>481</v>
      </c>
      <c r="Q20" s="18" t="s">
        <v>481</v>
      </c>
      <c r="R20" s="20" t="s">
        <v>481</v>
      </c>
      <c r="S20" s="18" t="s">
        <v>481</v>
      </c>
      <c r="T20" s="20" t="s">
        <v>481</v>
      </c>
      <c r="U20" s="18" t="n">
        <v>441.11330803</v>
      </c>
      <c r="V20" s="20" t="n">
        <v>10.52699851</v>
      </c>
    </row>
    <row r="21" spans="1:22">
      <c r="A21" s="15" t="s">
        <v>496</v>
      </c>
      <c r="B21" s="17" t="n">
        <v>5741</v>
      </c>
      <c r="C21" s="18">
        <f>(53.0/B21*100)</f>
        <v/>
      </c>
      <c r="D21" s="19" t="n">
        <v>5688</v>
      </c>
      <c r="E21" s="18" t="n">
        <v>507.06691866</v>
      </c>
      <c r="F21" s="20" t="n">
        <v>2.9831786</v>
      </c>
      <c r="G21" s="18" t="n">
        <v>506.83431267</v>
      </c>
      <c r="H21" s="20" t="n">
        <v>2.50618028</v>
      </c>
      <c r="I21" s="18" t="n">
        <v>518.45675867</v>
      </c>
      <c r="J21" s="20" t="n">
        <v>2.675546</v>
      </c>
      <c r="K21" s="18" t="n">
        <v>507.52037453</v>
      </c>
      <c r="L21" s="20" t="n">
        <v>4.37155653</v>
      </c>
      <c r="M21" s="18" t="n">
        <v>453.31234764</v>
      </c>
      <c r="N21" s="20" t="n">
        <v>6.2921512</v>
      </c>
      <c r="O21" s="18" t="s">
        <v>481</v>
      </c>
      <c r="P21" s="20" t="s">
        <v>481</v>
      </c>
      <c r="Q21" s="18" t="s">
        <v>481</v>
      </c>
      <c r="R21" s="20" t="s">
        <v>481</v>
      </c>
      <c r="S21" s="18" t="s">
        <v>481</v>
      </c>
      <c r="T21" s="20" t="s">
        <v>481</v>
      </c>
      <c r="U21" s="18" t="n">
        <v>461.30189029</v>
      </c>
      <c r="V21" s="20" t="n">
        <v>9.96044405</v>
      </c>
    </row>
    <row r="22" spans="1:22">
      <c r="A22" s="15" t="s">
        <v>497</v>
      </c>
      <c r="B22" s="17" t="n">
        <v>6598</v>
      </c>
      <c r="C22" s="18">
        <f>(37.0/B22*100)</f>
        <v/>
      </c>
      <c r="D22" s="19" t="n">
        <v>6561</v>
      </c>
      <c r="E22" s="18" t="n">
        <v>483.87653706</v>
      </c>
      <c r="F22" s="20" t="n">
        <v>4.90060211</v>
      </c>
      <c r="G22" s="18" t="n">
        <v>477.23717299</v>
      </c>
      <c r="H22" s="20" t="n">
        <v>4.54253097</v>
      </c>
      <c r="I22" s="18" t="n">
        <v>479.64969309</v>
      </c>
      <c r="J22" s="20" t="n">
        <v>4.28395164</v>
      </c>
      <c r="K22" s="18" t="n">
        <v>481.01057484</v>
      </c>
      <c r="L22" s="20" t="n">
        <v>6.19926563</v>
      </c>
      <c r="M22" s="18" t="n">
        <v>421.41018908</v>
      </c>
      <c r="N22" s="20" t="n">
        <v>15.0936442</v>
      </c>
      <c r="O22" s="18" t="s">
        <v>481</v>
      </c>
      <c r="P22" s="20" t="s">
        <v>481</v>
      </c>
      <c r="Q22" s="18" t="n">
        <v>465.3184081</v>
      </c>
      <c r="R22" s="20" t="n">
        <v>9.52311205</v>
      </c>
      <c r="S22" s="18" t="s">
        <v>481</v>
      </c>
      <c r="T22" s="20" t="s">
        <v>481</v>
      </c>
      <c r="U22" s="18" t="n">
        <v>396.40379829</v>
      </c>
      <c r="V22" s="20" t="n">
        <v>8.738799500000001</v>
      </c>
    </row>
    <row r="23" spans="1:22">
      <c r="A23" s="15" t="s">
        <v>498</v>
      </c>
      <c r="B23" s="17" t="n">
        <v>11583</v>
      </c>
      <c r="C23" s="18">
        <f>(254.0/B23*100)</f>
        <v/>
      </c>
      <c r="D23" s="19" t="n">
        <v>11329</v>
      </c>
      <c r="E23" s="18" t="n">
        <v>494.58682723</v>
      </c>
      <c r="F23" s="20" t="n">
        <v>4.70793314</v>
      </c>
      <c r="G23" s="18" t="n">
        <v>493.05396306</v>
      </c>
      <c r="H23" s="20" t="n">
        <v>3.28716811</v>
      </c>
      <c r="I23" s="18" t="n">
        <v>497.08889536</v>
      </c>
      <c r="J23" s="20" t="n">
        <v>4.29425587</v>
      </c>
      <c r="K23" s="18" t="n">
        <v>495.44225533</v>
      </c>
      <c r="L23" s="20" t="n">
        <v>6.08083857</v>
      </c>
      <c r="M23" s="18" t="n">
        <v>456.42298295</v>
      </c>
      <c r="N23" s="20" t="n">
        <v>6.22776086</v>
      </c>
      <c r="O23" s="18" t="s">
        <v>481</v>
      </c>
      <c r="P23" s="20" t="s">
        <v>481</v>
      </c>
      <c r="Q23" s="18" t="s">
        <v>481</v>
      </c>
      <c r="R23" s="20" t="s">
        <v>481</v>
      </c>
      <c r="S23" s="18" t="s">
        <v>481</v>
      </c>
      <c r="T23" s="20" t="s">
        <v>481</v>
      </c>
      <c r="U23" s="18" t="n">
        <v>442.63473461</v>
      </c>
      <c r="V23" s="20" t="n">
        <v>8.901065989999999</v>
      </c>
    </row>
    <row r="24" spans="1:22">
      <c r="A24" s="15" t="s">
        <v>499</v>
      </c>
      <c r="B24" s="17" t="n">
        <v>6647</v>
      </c>
      <c r="C24" s="18">
        <f>(8.0/B24*100)</f>
        <v/>
      </c>
      <c r="D24" s="19" t="n">
        <v>6639</v>
      </c>
      <c r="E24" s="18" t="n">
        <v>529.15557123</v>
      </c>
      <c r="F24" s="20" t="n">
        <v>3.5262975</v>
      </c>
      <c r="G24" s="18" t="n">
        <v>535.09485885</v>
      </c>
      <c r="H24" s="20" t="n">
        <v>3.65279949</v>
      </c>
      <c r="I24" s="18" t="n">
        <v>542.15149444</v>
      </c>
      <c r="J24" s="20" t="n">
        <v>4.21725069</v>
      </c>
      <c r="K24" s="18" t="n">
        <v>540.32059996</v>
      </c>
      <c r="L24" s="20" t="n">
        <v>4.80597208</v>
      </c>
      <c r="M24" s="18" t="n">
        <v>484.53808905</v>
      </c>
      <c r="N24" s="20" t="n">
        <v>15.38063095</v>
      </c>
      <c r="O24" s="18" t="s">
        <v>481</v>
      </c>
      <c r="P24" s="20" t="s">
        <v>481</v>
      </c>
      <c r="Q24" s="18" t="s">
        <v>481</v>
      </c>
      <c r="R24" s="20" t="s">
        <v>481</v>
      </c>
      <c r="S24" s="18" t="s">
        <v>481</v>
      </c>
      <c r="T24" s="20" t="s">
        <v>481</v>
      </c>
      <c r="U24" s="18" t="n">
        <v>464.8133589</v>
      </c>
      <c r="V24" s="20" t="n">
        <v>12.16079606</v>
      </c>
    </row>
    <row r="25" spans="1:22">
      <c r="A25" s="15" t="s">
        <v>500</v>
      </c>
      <c r="B25" s="17" t="n">
        <v>5581</v>
      </c>
      <c r="C25" s="18">
        <f>(25.0/B25*100)</f>
        <v/>
      </c>
      <c r="D25" s="19" t="n">
        <v>5556</v>
      </c>
      <c r="E25" s="18" t="n">
        <v>535.50779493</v>
      </c>
      <c r="F25" s="20" t="n">
        <v>4.66204956</v>
      </c>
      <c r="G25" s="18" t="n">
        <v>527.99596478</v>
      </c>
      <c r="H25" s="20" t="n">
        <v>4.2915714</v>
      </c>
      <c r="I25" s="18" t="n">
        <v>528.59591129</v>
      </c>
      <c r="J25" s="20" t="n">
        <v>4.5303884</v>
      </c>
      <c r="K25" s="18" t="n">
        <v>542.40192932</v>
      </c>
      <c r="L25" s="20" t="n">
        <v>7.39950409</v>
      </c>
      <c r="M25" s="18" t="n">
        <v>433.74903496</v>
      </c>
      <c r="N25" s="20" t="n">
        <v>6.33413158</v>
      </c>
      <c r="O25" s="18" t="s">
        <v>481</v>
      </c>
      <c r="P25" s="20" t="s">
        <v>481</v>
      </c>
      <c r="Q25" s="18" t="s">
        <v>481</v>
      </c>
      <c r="R25" s="20" t="s">
        <v>481</v>
      </c>
      <c r="S25" s="18" t="s">
        <v>481</v>
      </c>
      <c r="T25" s="20" t="s">
        <v>481</v>
      </c>
      <c r="U25" s="18" t="n">
        <v>510.63455043</v>
      </c>
      <c r="V25" s="20" t="n">
        <v>25.50249183</v>
      </c>
    </row>
    <row r="26" spans="1:22">
      <c r="A26" s="15" t="s">
        <v>501</v>
      </c>
      <c r="B26" s="17" t="n">
        <v>4869</v>
      </c>
      <c r="C26" s="18">
        <f>(66.0/B26*100)</f>
        <v/>
      </c>
      <c r="D26" s="19" t="n">
        <v>4803</v>
      </c>
      <c r="E26" s="18" t="n">
        <v>487.05123097</v>
      </c>
      <c r="F26" s="20" t="n">
        <v>3.41669969</v>
      </c>
      <c r="G26" s="18" t="n">
        <v>484.98293789</v>
      </c>
      <c r="H26" s="20" t="n">
        <v>2.72608223</v>
      </c>
      <c r="I26" s="18" t="n">
        <v>482.56514759</v>
      </c>
      <c r="J26" s="20" t="n">
        <v>3.15349379</v>
      </c>
      <c r="K26" s="18" t="n">
        <v>489.02169987</v>
      </c>
      <c r="L26" s="20" t="n">
        <v>4.88067489</v>
      </c>
      <c r="M26" s="18" t="n">
        <v>454.2412473</v>
      </c>
      <c r="N26" s="20" t="n">
        <v>7.54007811</v>
      </c>
      <c r="O26" s="18" t="s">
        <v>481</v>
      </c>
      <c r="P26" s="20" t="s">
        <v>481</v>
      </c>
      <c r="Q26" s="18" t="s">
        <v>481</v>
      </c>
      <c r="R26" s="20" t="s">
        <v>481</v>
      </c>
      <c r="S26" s="18" t="s">
        <v>481</v>
      </c>
      <c r="T26" s="20" t="s">
        <v>481</v>
      </c>
      <c r="U26" s="18" t="n">
        <v>431.88671064</v>
      </c>
      <c r="V26" s="20" t="n">
        <v>12.85893188</v>
      </c>
    </row>
    <row r="27" spans="1:22">
      <c r="A27" s="15" t="s">
        <v>502</v>
      </c>
      <c r="B27" s="17" t="n">
        <v>5299</v>
      </c>
      <c r="C27" s="18">
        <f>(94.0/B27*100)</f>
        <v/>
      </c>
      <c r="D27" s="19" t="n">
        <v>5205</v>
      </c>
      <c r="E27" s="18" t="n">
        <v>505.01651518</v>
      </c>
      <c r="F27" s="20" t="n">
        <v>2.55335648</v>
      </c>
      <c r="G27" s="18" t="n">
        <v>496.07577021</v>
      </c>
      <c r="H27" s="20" t="n">
        <v>2.56926734</v>
      </c>
      <c r="I27" s="18" t="n">
        <v>493.81691462</v>
      </c>
      <c r="J27" s="20" t="n">
        <v>4.09615429</v>
      </c>
      <c r="K27" s="18" t="n">
        <v>483.79273853</v>
      </c>
      <c r="L27" s="20" t="n">
        <v>5.56992054</v>
      </c>
      <c r="M27" s="18" t="n">
        <v>423.78790135</v>
      </c>
      <c r="N27" s="20" t="n">
        <v>3.98999594</v>
      </c>
      <c r="O27" s="18" t="s">
        <v>481</v>
      </c>
      <c r="P27" s="20" t="s">
        <v>481</v>
      </c>
      <c r="Q27" s="18" t="s">
        <v>481</v>
      </c>
      <c r="R27" s="20" t="s">
        <v>481</v>
      </c>
      <c r="S27" s="18" t="s">
        <v>481</v>
      </c>
      <c r="T27" s="20" t="s">
        <v>481</v>
      </c>
      <c r="U27" s="18" t="n">
        <v>426.48961288</v>
      </c>
      <c r="V27" s="20" t="n">
        <v>6.06322178</v>
      </c>
    </row>
    <row r="28" spans="1:22">
      <c r="A28" s="15" t="s">
        <v>503</v>
      </c>
      <c r="B28" s="17" t="n">
        <v>7568</v>
      </c>
      <c r="C28" s="18">
        <f>(317.0/B28*100)</f>
        <v/>
      </c>
      <c r="D28" s="19" t="n">
        <v>7251</v>
      </c>
      <c r="E28" s="18" t="n">
        <v>409.70092493</v>
      </c>
      <c r="F28" s="20" t="n">
        <v>3.74226292</v>
      </c>
      <c r="G28" s="18" t="n">
        <v>409.42977553</v>
      </c>
      <c r="H28" s="20" t="n">
        <v>3.29843958</v>
      </c>
      <c r="I28" s="18" t="n">
        <v>415.02827032</v>
      </c>
      <c r="J28" s="20" t="n">
        <v>3.07067605</v>
      </c>
      <c r="K28" s="18" t="n">
        <v>413.02718494</v>
      </c>
      <c r="L28" s="20" t="n">
        <v>4.22863922</v>
      </c>
      <c r="M28" s="18" t="n">
        <v>404.13273028</v>
      </c>
      <c r="N28" s="20" t="n">
        <v>12.41326105</v>
      </c>
      <c r="O28" s="18" t="s">
        <v>481</v>
      </c>
      <c r="P28" s="20" t="s">
        <v>481</v>
      </c>
      <c r="Q28" s="18" t="s">
        <v>481</v>
      </c>
      <c r="R28" s="20" t="s">
        <v>481</v>
      </c>
      <c r="S28" s="18" t="s">
        <v>481</v>
      </c>
      <c r="T28" s="20" t="s">
        <v>481</v>
      </c>
      <c r="U28" s="18" t="n">
        <v>371.61564232</v>
      </c>
      <c r="V28" s="20" t="n">
        <v>6.16486973</v>
      </c>
    </row>
    <row r="29" spans="1:22">
      <c r="A29" s="15" t="s">
        <v>504</v>
      </c>
      <c r="B29" s="17" t="n">
        <v>5385</v>
      </c>
      <c r="C29" s="18">
        <f>(30.0/B29*100)</f>
        <v/>
      </c>
      <c r="D29" s="19" t="n">
        <v>5355</v>
      </c>
      <c r="E29" s="18" t="n">
        <v>514.29854732</v>
      </c>
      <c r="F29" s="20" t="n">
        <v>4.25808954</v>
      </c>
      <c r="G29" s="18" t="n">
        <v>508.48709483</v>
      </c>
      <c r="H29" s="20" t="n">
        <v>2.79514086</v>
      </c>
      <c r="I29" s="18" t="n">
        <v>537.26507824</v>
      </c>
      <c r="J29" s="20" t="n">
        <v>3.35568021</v>
      </c>
      <c r="K29" s="18" t="n">
        <v>544.5245418</v>
      </c>
      <c r="L29" s="20" t="n">
        <v>8.10247186</v>
      </c>
      <c r="M29" s="18" t="n">
        <v>510.11281269</v>
      </c>
      <c r="N29" s="20" t="n">
        <v>4.5702483</v>
      </c>
      <c r="O29" s="18" t="s">
        <v>481</v>
      </c>
      <c r="P29" s="20" t="s">
        <v>481</v>
      </c>
      <c r="Q29" s="18" t="n">
        <v>335.3902018</v>
      </c>
      <c r="R29" s="20" t="n">
        <v>12.1685767</v>
      </c>
      <c r="S29" s="18" t="s">
        <v>481</v>
      </c>
      <c r="T29" s="20" t="s">
        <v>481</v>
      </c>
      <c r="U29" s="18" t="n">
        <v>437.3194069</v>
      </c>
      <c r="V29" s="20" t="n">
        <v>8.44520363</v>
      </c>
    </row>
    <row r="30" spans="1:22">
      <c r="A30" s="15" t="s">
        <v>505</v>
      </c>
      <c r="B30" s="17" t="n">
        <v>4520</v>
      </c>
      <c r="C30" s="18">
        <f>(180.0/B30*100)</f>
        <v/>
      </c>
      <c r="D30" s="19" t="n">
        <v>4340</v>
      </c>
      <c r="E30" s="18" t="n">
        <v>509.54987766</v>
      </c>
      <c r="F30" s="20" t="n">
        <v>3.73572331</v>
      </c>
      <c r="G30" s="18" t="n">
        <v>501.54498786</v>
      </c>
      <c r="H30" s="20" t="n">
        <v>3.66709196</v>
      </c>
      <c r="I30" s="18" t="n">
        <v>508.53677672</v>
      </c>
      <c r="J30" s="20" t="n">
        <v>2.94951382</v>
      </c>
      <c r="K30" s="18" t="n">
        <v>512.0440412</v>
      </c>
      <c r="L30" s="20" t="n">
        <v>5.09359856</v>
      </c>
      <c r="M30" s="18" t="n">
        <v>422.17925588</v>
      </c>
      <c r="N30" s="20" t="n">
        <v>5.81826465</v>
      </c>
      <c r="O30" s="18" t="s">
        <v>481</v>
      </c>
      <c r="P30" s="20" t="s">
        <v>481</v>
      </c>
      <c r="Q30" s="18" t="s">
        <v>481</v>
      </c>
      <c r="R30" s="20" t="s">
        <v>481</v>
      </c>
      <c r="S30" s="18" t="s">
        <v>481</v>
      </c>
      <c r="T30" s="20" t="s">
        <v>481</v>
      </c>
      <c r="U30" s="18" t="n">
        <v>435.02817374</v>
      </c>
      <c r="V30" s="20" t="n">
        <v>8.999061709999999</v>
      </c>
    </row>
    <row r="31" spans="1:22">
      <c r="A31" s="15" t="s">
        <v>506</v>
      </c>
      <c r="B31" s="17" t="n">
        <v>5456</v>
      </c>
      <c r="C31" s="18">
        <f>(141.0/B31*100)</f>
        <v/>
      </c>
      <c r="D31" s="19" t="n">
        <v>5315</v>
      </c>
      <c r="E31" s="18" t="n">
        <v>502.25155098</v>
      </c>
      <c r="F31" s="20" t="n">
        <v>2.65378906</v>
      </c>
      <c r="G31" s="18" t="n">
        <v>499.49445555</v>
      </c>
      <c r="H31" s="20" t="n">
        <v>2.59066088</v>
      </c>
      <c r="I31" s="18" t="n">
        <v>509.3203905</v>
      </c>
      <c r="J31" s="20" t="n">
        <v>3.97022037</v>
      </c>
      <c r="K31" s="18" t="n">
        <v>530.98466436</v>
      </c>
      <c r="L31" s="20" t="n">
        <v>3.90482166</v>
      </c>
      <c r="M31" s="18" t="s">
        <v>481</v>
      </c>
      <c r="N31" s="20" t="s">
        <v>481</v>
      </c>
      <c r="O31" s="18" t="s">
        <v>481</v>
      </c>
      <c r="P31" s="20" t="s">
        <v>481</v>
      </c>
      <c r="Q31" s="18" t="s">
        <v>481</v>
      </c>
      <c r="R31" s="20" t="s">
        <v>481</v>
      </c>
      <c r="S31" s="18" t="s">
        <v>481</v>
      </c>
      <c r="T31" s="20" t="s">
        <v>481</v>
      </c>
      <c r="U31" s="18" t="n">
        <v>429.42838033</v>
      </c>
      <c r="V31" s="20" t="n">
        <v>6.38089022</v>
      </c>
    </row>
    <row r="32" spans="1:22">
      <c r="A32" s="15" t="s">
        <v>507</v>
      </c>
      <c r="B32" s="17" t="n">
        <v>4478</v>
      </c>
      <c r="C32" s="18">
        <f>(6.0/B32*100)</f>
        <v/>
      </c>
      <c r="D32" s="19" t="n">
        <v>4472</v>
      </c>
      <c r="E32" s="18" t="n">
        <v>504.10120771</v>
      </c>
      <c r="F32" s="20" t="n">
        <v>3.58369522</v>
      </c>
      <c r="G32" s="18" t="n">
        <v>498.38708587</v>
      </c>
      <c r="H32" s="20" t="n">
        <v>2.98153617</v>
      </c>
      <c r="I32" s="18" t="n">
        <v>514.29785329</v>
      </c>
      <c r="J32" s="20" t="n">
        <v>3.48684933</v>
      </c>
      <c r="K32" s="18" t="n">
        <v>521.99470869</v>
      </c>
      <c r="L32" s="20" t="n">
        <v>4.81061578</v>
      </c>
      <c r="M32" s="18" t="n">
        <v>411.26327339</v>
      </c>
      <c r="N32" s="20" t="n">
        <v>12.39222594</v>
      </c>
      <c r="O32" s="18" t="s">
        <v>481</v>
      </c>
      <c r="P32" s="20" t="s">
        <v>481</v>
      </c>
      <c r="Q32" s="18" t="s">
        <v>481</v>
      </c>
      <c r="R32" s="20" t="s">
        <v>481</v>
      </c>
      <c r="S32" s="18" t="s">
        <v>481</v>
      </c>
      <c r="T32" s="20" t="s">
        <v>481</v>
      </c>
      <c r="U32" s="18" t="n">
        <v>439.05701071</v>
      </c>
      <c r="V32" s="20" t="n">
        <v>11.09936192</v>
      </c>
    </row>
    <row r="33" spans="1:22">
      <c r="A33" s="15" t="s">
        <v>508</v>
      </c>
      <c r="B33" s="17" t="n">
        <v>7325</v>
      </c>
      <c r="C33" s="18">
        <f>(79.0/B33*100)</f>
        <v/>
      </c>
      <c r="D33" s="19" t="n">
        <v>7246</v>
      </c>
      <c r="E33" s="18" t="n">
        <v>506.26107927</v>
      </c>
      <c r="F33" s="20" t="n">
        <v>5.60197291</v>
      </c>
      <c r="G33" s="18" t="n">
        <v>492.43841389</v>
      </c>
      <c r="H33" s="20" t="n">
        <v>4.64733587</v>
      </c>
      <c r="I33" s="18" t="n">
        <v>492.84293298</v>
      </c>
      <c r="J33" s="20" t="n">
        <v>3.82153299</v>
      </c>
      <c r="K33" s="18" t="n">
        <v>496.35231745</v>
      </c>
      <c r="L33" s="20" t="n">
        <v>4.96113822</v>
      </c>
      <c r="M33" s="18" t="n">
        <v>489.45728579</v>
      </c>
      <c r="N33" s="20" t="n">
        <v>3.51800922</v>
      </c>
      <c r="O33" s="18" t="s">
        <v>481</v>
      </c>
      <c r="P33" s="20" t="s">
        <v>481</v>
      </c>
      <c r="Q33" s="18" t="s">
        <v>481</v>
      </c>
      <c r="R33" s="20" t="s">
        <v>481</v>
      </c>
      <c r="S33" s="18" t="s">
        <v>481</v>
      </c>
      <c r="T33" s="20" t="s">
        <v>481</v>
      </c>
      <c r="U33" s="18" t="n">
        <v>438.84486309</v>
      </c>
      <c r="V33" s="20" t="n">
        <v>9.49401709</v>
      </c>
    </row>
    <row r="34" spans="1:22">
      <c r="A34" s="15" t="s">
        <v>509</v>
      </c>
      <c r="B34" s="17" t="n">
        <v>6350</v>
      </c>
      <c r="C34" s="18">
        <f>(84.0/B34*100)</f>
        <v/>
      </c>
      <c r="D34" s="19" t="n">
        <v>6266</v>
      </c>
      <c r="E34" s="18" t="n">
        <v>487.73684932</v>
      </c>
      <c r="F34" s="20" t="n">
        <v>3.41946809</v>
      </c>
      <c r="G34" s="18" t="n">
        <v>481.41448408</v>
      </c>
      <c r="H34" s="20" t="n">
        <v>2.89956095</v>
      </c>
      <c r="I34" s="18" t="n">
        <v>495.07535612</v>
      </c>
      <c r="J34" s="20" t="n">
        <v>4.01050212</v>
      </c>
      <c r="K34" s="18" t="n">
        <v>478.87666138</v>
      </c>
      <c r="L34" s="20" t="n">
        <v>6.10496487</v>
      </c>
      <c r="M34" s="18" t="n">
        <v>431.08701148</v>
      </c>
      <c r="N34" s="20" t="n">
        <v>12.51358448</v>
      </c>
      <c r="O34" s="18" t="s">
        <v>481</v>
      </c>
      <c r="P34" s="20" t="s">
        <v>481</v>
      </c>
      <c r="Q34" s="18" t="n">
        <v>336.51078337</v>
      </c>
      <c r="R34" s="20" t="n">
        <v>12.24828707</v>
      </c>
      <c r="S34" s="18" t="s">
        <v>481</v>
      </c>
      <c r="T34" s="20" t="s">
        <v>481</v>
      </c>
      <c r="U34" s="18" t="n">
        <v>409.97476646</v>
      </c>
      <c r="V34" s="20" t="n">
        <v>9.25864936</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509.91963209</v>
      </c>
      <c r="T35" s="20" t="n">
        <v>1.25633733</v>
      </c>
      <c r="U35" s="18" t="s">
        <v>481</v>
      </c>
      <c r="V35" s="20" t="s">
        <v>481</v>
      </c>
    </row>
    <row r="36" spans="1:22">
      <c r="A36" s="15" t="s">
        <v>511</v>
      </c>
      <c r="B36" s="17" t="n">
        <v>6736</v>
      </c>
      <c r="C36" s="18">
        <f>(67.0/B36*100)</f>
        <v/>
      </c>
      <c r="D36" s="19" t="n">
        <v>6669</v>
      </c>
      <c r="E36" s="18" t="n">
        <v>503.83813745</v>
      </c>
      <c r="F36" s="20" t="n">
        <v>3.37061759</v>
      </c>
      <c r="G36" s="18" t="n">
        <v>486.6464606</v>
      </c>
      <c r="H36" s="20" t="n">
        <v>3.38927718</v>
      </c>
      <c r="I36" s="18" t="n">
        <v>488.17731826</v>
      </c>
      <c r="J36" s="20" t="n">
        <v>3.05711298</v>
      </c>
      <c r="K36" s="18" t="n">
        <v>494.35593862</v>
      </c>
      <c r="L36" s="20" t="n">
        <v>4.48783422</v>
      </c>
      <c r="M36" s="18" t="n">
        <v>467.60582163</v>
      </c>
      <c r="N36" s="20" t="n">
        <v>3.41039353</v>
      </c>
      <c r="O36" s="18" t="s">
        <v>481</v>
      </c>
      <c r="P36" s="20" t="s">
        <v>481</v>
      </c>
      <c r="Q36" s="18" t="s">
        <v>481</v>
      </c>
      <c r="R36" s="20" t="s">
        <v>481</v>
      </c>
      <c r="S36" s="18" t="s">
        <v>481</v>
      </c>
      <c r="T36" s="20" t="s">
        <v>481</v>
      </c>
      <c r="U36" s="18" t="n">
        <v>434.46713385</v>
      </c>
      <c r="V36" s="20" t="n">
        <v>8.49722483</v>
      </c>
    </row>
    <row r="37" spans="1:22">
      <c r="A37" s="15" t="s">
        <v>512</v>
      </c>
      <c r="B37" s="17" t="n">
        <v>5458</v>
      </c>
      <c r="C37" s="18">
        <f>(119.0/B37*100)</f>
        <v/>
      </c>
      <c r="D37" s="19" t="n">
        <v>5339</v>
      </c>
      <c r="E37" s="18" t="n">
        <v>496.59492373</v>
      </c>
      <c r="F37" s="20" t="n">
        <v>3.97184508</v>
      </c>
      <c r="G37" s="18" t="n">
        <v>496.44670551</v>
      </c>
      <c r="H37" s="20" t="n">
        <v>3.25019687</v>
      </c>
      <c r="I37" s="18" t="n">
        <v>508.3905433</v>
      </c>
      <c r="J37" s="20" t="n">
        <v>3.76206611</v>
      </c>
      <c r="K37" s="18" t="n">
        <v>514.97265707</v>
      </c>
      <c r="L37" s="20" t="n">
        <v>4.58922902</v>
      </c>
      <c r="M37" s="18" t="n">
        <v>398.61657436</v>
      </c>
      <c r="N37" s="20" t="n">
        <v>8.69317599</v>
      </c>
      <c r="O37" s="18" t="s">
        <v>481</v>
      </c>
      <c r="P37" s="20" t="s">
        <v>481</v>
      </c>
      <c r="Q37" s="18" t="s">
        <v>481</v>
      </c>
      <c r="R37" s="20" t="s">
        <v>481</v>
      </c>
      <c r="S37" s="18" t="s">
        <v>481</v>
      </c>
      <c r="T37" s="20" t="s">
        <v>481</v>
      </c>
      <c r="U37" s="18" t="n">
        <v>431.59182263</v>
      </c>
      <c r="V37" s="20" t="n">
        <v>7.95262919</v>
      </c>
    </row>
    <row r="38" spans="1:22">
      <c r="A38" s="15" t="s">
        <v>513</v>
      </c>
      <c r="B38" s="17" t="n">
        <v>5860</v>
      </c>
      <c r="C38" s="18">
        <f>(22.0/B38*100)</f>
        <v/>
      </c>
      <c r="D38" s="19" t="n">
        <v>5838</v>
      </c>
      <c r="E38" s="18" t="n">
        <v>526.81321015</v>
      </c>
      <c r="F38" s="20" t="n">
        <v>3.6101017</v>
      </c>
      <c r="G38" s="18" t="n">
        <v>528.47096215</v>
      </c>
      <c r="H38" s="20" t="n">
        <v>4.07853943</v>
      </c>
      <c r="I38" s="18" t="n">
        <v>537.34417391</v>
      </c>
      <c r="J38" s="20" t="n">
        <v>4.54843949</v>
      </c>
      <c r="K38" s="18" t="n">
        <v>529.94458647</v>
      </c>
      <c r="L38" s="20" t="n">
        <v>6.51696443</v>
      </c>
      <c r="M38" s="18" t="n">
        <v>484.7089518</v>
      </c>
      <c r="N38" s="20" t="n">
        <v>6.53951454</v>
      </c>
      <c r="O38" s="18" t="s">
        <v>481</v>
      </c>
      <c r="P38" s="20" t="s">
        <v>481</v>
      </c>
      <c r="Q38" s="18" t="s">
        <v>481</v>
      </c>
      <c r="R38" s="20" t="s">
        <v>481</v>
      </c>
      <c r="S38" s="18" t="s">
        <v>481</v>
      </c>
      <c r="T38" s="20" t="s">
        <v>481</v>
      </c>
      <c r="U38" s="18" t="n">
        <v>485.03724403</v>
      </c>
      <c r="V38" s="20" t="n">
        <v>7.39542117</v>
      </c>
    </row>
    <row r="39" spans="1:22">
      <c r="A39" s="15" t="s">
        <v>514</v>
      </c>
      <c r="B39" s="17" t="n">
        <v>5895</v>
      </c>
      <c r="C39" s="18">
        <f>(33.0/B39*100)</f>
        <v/>
      </c>
      <c r="D39" s="19" t="n">
        <v>5862</v>
      </c>
      <c r="E39" s="18" t="n">
        <v>423.76241261</v>
      </c>
      <c r="F39" s="20" t="n">
        <v>5.14848909</v>
      </c>
      <c r="G39" s="18" t="n">
        <v>425.68716347</v>
      </c>
      <c r="H39" s="20" t="n">
        <v>4.35272804</v>
      </c>
      <c r="I39" s="18" t="n">
        <v>423.37383908</v>
      </c>
      <c r="J39" s="20" t="n">
        <v>5.15645543</v>
      </c>
      <c r="K39" s="18" t="n">
        <v>432.35333703</v>
      </c>
      <c r="L39" s="20" t="n">
        <v>6.48965282</v>
      </c>
      <c r="M39" s="18" t="n">
        <v>387.11765216</v>
      </c>
      <c r="N39" s="20" t="n">
        <v>6.25137534</v>
      </c>
      <c r="O39" s="18" t="s">
        <v>481</v>
      </c>
      <c r="P39" s="20" t="s">
        <v>481</v>
      </c>
      <c r="Q39" s="18" t="s">
        <v>481</v>
      </c>
      <c r="R39" s="20" t="s">
        <v>481</v>
      </c>
      <c r="S39" s="18" t="s">
        <v>481</v>
      </c>
      <c r="T39" s="20" t="s">
        <v>481</v>
      </c>
      <c r="U39" s="18" t="n">
        <v>371.18208355</v>
      </c>
      <c r="V39" s="20" t="n">
        <v>11.3687889</v>
      </c>
    </row>
    <row r="40" spans="1:22">
      <c r="A40" s="15" t="s">
        <v>515</v>
      </c>
      <c r="B40" s="17" t="n">
        <v>14157</v>
      </c>
      <c r="C40" s="18">
        <f>(395.0/B40*100)</f>
        <v/>
      </c>
      <c r="D40" s="19" t="n">
        <v>13762</v>
      </c>
      <c r="E40" s="18" t="n">
        <v>496.58883033</v>
      </c>
      <c r="F40" s="20" t="n">
        <v>4.26320196</v>
      </c>
      <c r="G40" s="18" t="n">
        <v>496.34787903</v>
      </c>
      <c r="H40" s="20" t="n">
        <v>3.19836012</v>
      </c>
      <c r="I40" s="18" t="n">
        <v>505.1034865</v>
      </c>
      <c r="J40" s="20" t="n">
        <v>3.30936458</v>
      </c>
      <c r="K40" s="18" t="n">
        <v>500.35491632</v>
      </c>
      <c r="L40" s="20" t="n">
        <v>4.69520311</v>
      </c>
      <c r="M40" s="18" t="n">
        <v>414.04269234</v>
      </c>
      <c r="N40" s="20" t="n">
        <v>6.08916014</v>
      </c>
      <c r="O40" s="18" t="s">
        <v>481</v>
      </c>
      <c r="P40" s="20" t="s">
        <v>481</v>
      </c>
      <c r="Q40" s="18" t="s">
        <v>481</v>
      </c>
      <c r="R40" s="20" t="s">
        <v>481</v>
      </c>
      <c r="S40" s="18" t="s">
        <v>481</v>
      </c>
      <c r="T40" s="20" t="s">
        <v>481</v>
      </c>
      <c r="U40" s="18" t="n">
        <v>410.72828245</v>
      </c>
      <c r="V40" s="20" t="n">
        <v>7.92449563</v>
      </c>
    </row>
    <row r="41" spans="1:22">
      <c r="A41" s="15" t="s">
        <v>516</v>
      </c>
      <c r="B41" s="17" t="n">
        <v>5712</v>
      </c>
      <c r="C41" s="18">
        <f>(53.0/B41*100)</f>
        <v/>
      </c>
      <c r="D41" s="19" t="n">
        <v>5659</v>
      </c>
      <c r="E41" s="18" t="n">
        <v>479.68853603</v>
      </c>
      <c r="F41" s="20" t="n">
        <v>4.21745306</v>
      </c>
      <c r="G41" s="18" t="n">
        <v>467.02069887</v>
      </c>
      <c r="H41" s="20" t="n">
        <v>3.5458041</v>
      </c>
      <c r="I41" s="18" t="n">
        <v>480.31291856</v>
      </c>
      <c r="J41" s="20" t="n">
        <v>4.38477485</v>
      </c>
      <c r="K41" s="18" t="n">
        <v>481.44194735</v>
      </c>
      <c r="L41" s="20" t="n">
        <v>4.69476554</v>
      </c>
      <c r="M41" s="18" t="n">
        <v>431.51482993</v>
      </c>
      <c r="N41" s="20" t="n">
        <v>6.27770112</v>
      </c>
      <c r="O41" s="18" t="s">
        <v>481</v>
      </c>
      <c r="P41" s="20" t="s">
        <v>481</v>
      </c>
      <c r="Q41" s="18" t="n">
        <v>392.51815558</v>
      </c>
      <c r="R41" s="20" t="n">
        <v>16.89642718</v>
      </c>
      <c r="S41" s="18" t="s">
        <v>481</v>
      </c>
      <c r="T41" s="20" t="s">
        <v>481</v>
      </c>
      <c r="U41" s="18" t="n">
        <v>407.60888267</v>
      </c>
      <c r="V41" s="20" t="n">
        <v>8.97004971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(2066.0/B46*100)</f>
        <v/>
      </c>
      <c r="D46" s="19" t="n">
        <v>21075</v>
      </c>
      <c r="E46" s="18" t="n">
        <v>386.25454127</v>
      </c>
      <c r="F46" s="20" t="n">
        <v>4.12347046</v>
      </c>
      <c r="G46" s="18" t="n">
        <v>387.34853419</v>
      </c>
      <c r="H46" s="20" t="n">
        <v>3.84608401</v>
      </c>
      <c r="I46" s="18" t="n">
        <v>409.69405129</v>
      </c>
      <c r="J46" s="20" t="n">
        <v>4.34199329</v>
      </c>
      <c r="K46" s="18" t="n">
        <v>405.74078368</v>
      </c>
      <c r="L46" s="20" t="n">
        <v>5.19075977</v>
      </c>
      <c r="M46" s="18" t="n">
        <v>337.5417534</v>
      </c>
      <c r="N46" s="20" t="n">
        <v>3.26574895</v>
      </c>
      <c r="O46" s="18" t="s">
        <v>481</v>
      </c>
      <c r="P46" s="20" t="s">
        <v>481</v>
      </c>
      <c r="Q46" s="18" t="s">
        <v>481</v>
      </c>
      <c r="R46" s="20" t="s">
        <v>481</v>
      </c>
      <c r="S46" s="18" t="s">
        <v>481</v>
      </c>
      <c r="T46" s="20" t="s">
        <v>481</v>
      </c>
      <c r="U46" s="18" t="n">
        <v>357.28948215</v>
      </c>
      <c r="V46" s="20" t="n">
        <v>4.13203535</v>
      </c>
    </row>
    <row r="47" spans="1:22">
      <c r="A47" s="15" t="s">
        <v>522</v>
      </c>
      <c r="B47" s="17" t="n">
        <v>5928</v>
      </c>
      <c r="C47" s="18">
        <f>(315.0/B47*100)</f>
        <v/>
      </c>
      <c r="D47" s="19" t="n">
        <v>5613</v>
      </c>
      <c r="E47" s="18" t="n">
        <v>451.37047353</v>
      </c>
      <c r="F47" s="20" t="n">
        <v>5.47304854</v>
      </c>
      <c r="G47" s="18" t="n">
        <v>447.80235079</v>
      </c>
      <c r="H47" s="20" t="n">
        <v>4.71569649</v>
      </c>
      <c r="I47" s="18" t="n">
        <v>456.39023424</v>
      </c>
      <c r="J47" s="20" t="n">
        <v>4.1690505</v>
      </c>
      <c r="K47" s="18" t="n">
        <v>466.25940147</v>
      </c>
      <c r="L47" s="20" t="n">
        <v>5.14278924</v>
      </c>
      <c r="M47" s="18" t="n">
        <v>368.1951933</v>
      </c>
      <c r="N47" s="20" t="n">
        <v>6.312425</v>
      </c>
      <c r="O47" s="18" t="s">
        <v>481</v>
      </c>
      <c r="P47" s="20" t="s">
        <v>481</v>
      </c>
      <c r="Q47" s="18" t="s">
        <v>481</v>
      </c>
      <c r="R47" s="20" t="s">
        <v>481</v>
      </c>
      <c r="S47" s="18" t="s">
        <v>481</v>
      </c>
      <c r="T47" s="20" t="s">
        <v>481</v>
      </c>
      <c r="U47" s="18" t="n">
        <v>388.04192808</v>
      </c>
      <c r="V47" s="20" t="n">
        <v>6.67826642</v>
      </c>
    </row>
    <row r="48" spans="1:22">
      <c r="A48" s="15" t="s">
        <v>523</v>
      </c>
      <c r="B48" s="17" t="n">
        <v>9841</v>
      </c>
      <c r="C48" s="18">
        <f>(8.0/B48*100)</f>
        <v/>
      </c>
      <c r="D48" s="19" t="n">
        <v>9833</v>
      </c>
      <c r="E48" s="18" t="n">
        <v>528.9568966000001</v>
      </c>
      <c r="F48" s="20" t="n">
        <v>6.30233436</v>
      </c>
      <c r="G48" s="18" t="n">
        <v>523.75881837</v>
      </c>
      <c r="H48" s="20" t="n">
        <v>5.48511992</v>
      </c>
      <c r="I48" s="18" t="n">
        <v>551.70131167</v>
      </c>
      <c r="J48" s="20" t="n">
        <v>5.69828291</v>
      </c>
      <c r="K48" s="18" t="n">
        <v>551.13265919</v>
      </c>
      <c r="L48" s="20" t="n">
        <v>6.72808221</v>
      </c>
      <c r="M48" s="18" t="n">
        <v>484.09279329</v>
      </c>
      <c r="N48" s="20" t="n">
        <v>7.99371132</v>
      </c>
      <c r="O48" s="18" t="s">
        <v>481</v>
      </c>
      <c r="P48" s="20" t="s">
        <v>481</v>
      </c>
      <c r="Q48" s="18" t="s">
        <v>481</v>
      </c>
      <c r="R48" s="20" t="s">
        <v>481</v>
      </c>
      <c r="S48" s="18" t="s">
        <v>481</v>
      </c>
      <c r="T48" s="20" t="s">
        <v>481</v>
      </c>
      <c r="U48" s="18" t="n">
        <v>433.69718506</v>
      </c>
      <c r="V48" s="20" t="n">
        <v>17.5576213</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(326.0/B50*100)</f>
        <v/>
      </c>
      <c r="D50" s="19" t="n">
        <v>11469</v>
      </c>
      <c r="E50" s="18" t="n">
        <v>385.17378158</v>
      </c>
      <c r="F50" s="20" t="n">
        <v>3.12599747</v>
      </c>
      <c r="G50" s="18" t="n">
        <v>389.70170208</v>
      </c>
      <c r="H50" s="20" t="n">
        <v>2.77437498</v>
      </c>
      <c r="I50" s="18" t="n">
        <v>403.25697468</v>
      </c>
      <c r="J50" s="20" t="n">
        <v>3.2627997</v>
      </c>
      <c r="K50" s="18" t="n">
        <v>403.09625605</v>
      </c>
      <c r="L50" s="20" t="n">
        <v>3.69517656</v>
      </c>
      <c r="M50" s="18" t="n">
        <v>347.83550743</v>
      </c>
      <c r="N50" s="20" t="n">
        <v>9.218126939999999</v>
      </c>
      <c r="O50" s="18" t="s">
        <v>481</v>
      </c>
      <c r="P50" s="20" t="s">
        <v>481</v>
      </c>
      <c r="Q50" s="18" t="s">
        <v>481</v>
      </c>
      <c r="R50" s="20" t="s">
        <v>481</v>
      </c>
      <c r="S50" s="18" t="s">
        <v>481</v>
      </c>
      <c r="T50" s="20" t="s">
        <v>481</v>
      </c>
      <c r="U50" s="18" t="n">
        <v>342.22233432</v>
      </c>
      <c r="V50" s="20" t="n">
        <v>9.536422809999999</v>
      </c>
    </row>
    <row r="51" spans="1:22">
      <c r="A51" s="15" t="s">
        <v>526</v>
      </c>
      <c r="B51" s="17" t="n">
        <v>6866</v>
      </c>
      <c r="C51" s="18">
        <f>(112.0/B51*100)</f>
        <v/>
      </c>
      <c r="D51" s="19" t="n">
        <v>6754</v>
      </c>
      <c r="E51" s="18" t="n">
        <v>401.77251213</v>
      </c>
      <c r="F51" s="20" t="n">
        <v>3.82322155</v>
      </c>
      <c r="G51" s="18" t="n">
        <v>404.01698935</v>
      </c>
      <c r="H51" s="20" t="n">
        <v>3.7630499</v>
      </c>
      <c r="I51" s="18" t="n">
        <v>414.47390532</v>
      </c>
      <c r="J51" s="20" t="n">
        <v>3.53619531</v>
      </c>
      <c r="K51" s="18" t="n">
        <v>406.55638629</v>
      </c>
      <c r="L51" s="20" t="n">
        <v>4.06784558</v>
      </c>
      <c r="M51" s="18" t="n">
        <v>373.93188865</v>
      </c>
      <c r="N51" s="20" t="n">
        <v>6.27375186</v>
      </c>
      <c r="O51" s="18" t="s">
        <v>481</v>
      </c>
      <c r="P51" s="20" t="s">
        <v>481</v>
      </c>
      <c r="Q51" s="18" t="n">
        <v>380.5422133</v>
      </c>
      <c r="R51" s="20" t="n">
        <v>4.31283207</v>
      </c>
      <c r="S51" s="18" t="s">
        <v>481</v>
      </c>
      <c r="T51" s="20" t="s">
        <v>481</v>
      </c>
      <c r="U51" s="18" t="n">
        <v>374.50884591</v>
      </c>
      <c r="V51" s="20" t="n">
        <v>7.11802172</v>
      </c>
    </row>
    <row r="52" spans="1:22">
      <c r="A52" s="15" t="s">
        <v>527</v>
      </c>
      <c r="B52" s="17" t="n">
        <v>5809</v>
      </c>
      <c r="C52" s="18">
        <f>(103.0/B52*100)</f>
        <v/>
      </c>
      <c r="D52" s="19" t="n">
        <v>5706</v>
      </c>
      <c r="E52" s="18" t="n">
        <v>475.16598386</v>
      </c>
      <c r="F52" s="20" t="n">
        <v>3.70442796</v>
      </c>
      <c r="G52" s="18" t="n">
        <v>465.89846326</v>
      </c>
      <c r="H52" s="20" t="n">
        <v>3.73887766</v>
      </c>
      <c r="I52" s="18" t="n">
        <v>479.84701361</v>
      </c>
      <c r="J52" s="20" t="n">
        <v>3.58768032</v>
      </c>
      <c r="K52" s="18" t="n">
        <v>483.52875478</v>
      </c>
      <c r="L52" s="20" t="n">
        <v>4.30817816</v>
      </c>
      <c r="M52" s="18" t="n">
        <v>396.92682724</v>
      </c>
      <c r="N52" s="20" t="n">
        <v>5.74616255</v>
      </c>
      <c r="O52" s="18" t="s">
        <v>481</v>
      </c>
      <c r="P52" s="20" t="s">
        <v>481</v>
      </c>
      <c r="Q52" s="18" t="s">
        <v>481</v>
      </c>
      <c r="R52" s="20" t="s">
        <v>481</v>
      </c>
      <c r="S52" s="18" t="s">
        <v>481</v>
      </c>
      <c r="T52" s="20" t="s">
        <v>481</v>
      </c>
      <c r="U52" s="18" t="n">
        <v>416.15760954</v>
      </c>
      <c r="V52" s="20" t="n">
        <v>6.76550779</v>
      </c>
    </row>
    <row r="53" spans="1:22">
      <c r="A53" s="15" t="s">
        <v>528</v>
      </c>
      <c r="B53" s="17" t="n">
        <v>5571</v>
      </c>
      <c r="C53" s="18">
        <f>(106.0/B53*100)</f>
        <v/>
      </c>
      <c r="D53" s="19" t="n">
        <v>5465</v>
      </c>
      <c r="E53" s="18" t="n">
        <v>448.03381764</v>
      </c>
      <c r="F53" s="20" t="n">
        <v>3.90353036</v>
      </c>
      <c r="G53" s="18" t="n">
        <v>440.65735243</v>
      </c>
      <c r="H53" s="20" t="n">
        <v>3.1922973</v>
      </c>
      <c r="I53" s="18" t="n">
        <v>448.43656826</v>
      </c>
      <c r="J53" s="20" t="n">
        <v>2.79651192</v>
      </c>
      <c r="K53" s="18" t="n">
        <v>449.42610308</v>
      </c>
      <c r="L53" s="20" t="n">
        <v>4.39055887</v>
      </c>
      <c r="M53" s="18" t="n">
        <v>381.39321237</v>
      </c>
      <c r="N53" s="20" t="n">
        <v>6.31804133</v>
      </c>
      <c r="O53" s="18" t="s">
        <v>481</v>
      </c>
      <c r="P53" s="20" t="s">
        <v>481</v>
      </c>
      <c r="Q53" s="18" t="s">
        <v>481</v>
      </c>
      <c r="R53" s="20" t="s">
        <v>481</v>
      </c>
      <c r="S53" s="18" t="s">
        <v>481</v>
      </c>
      <c r="T53" s="20" t="s">
        <v>481</v>
      </c>
      <c r="U53" s="18" t="n">
        <v>371.56103145</v>
      </c>
      <c r="V53" s="20" t="n">
        <v>6.56984941</v>
      </c>
    </row>
    <row r="54" spans="1:22">
      <c r="A54" s="15" t="s">
        <v>529</v>
      </c>
      <c r="B54" s="17" t="n">
        <v>4740</v>
      </c>
      <c r="C54" s="18">
        <f>(394.0/B54*100)</f>
        <v/>
      </c>
      <c r="D54" s="19" t="n">
        <v>4346</v>
      </c>
      <c r="E54" s="18" t="n">
        <v>335.90099013</v>
      </c>
      <c r="F54" s="20" t="n">
        <v>4.55871906</v>
      </c>
      <c r="G54" s="18" t="n">
        <v>339.33772649</v>
      </c>
      <c r="H54" s="20" t="n">
        <v>3.62597796</v>
      </c>
      <c r="I54" s="18" t="n">
        <v>340.22293037</v>
      </c>
      <c r="J54" s="20" t="n">
        <v>4.20575047</v>
      </c>
      <c r="K54" s="18" t="n">
        <v>336.9133038</v>
      </c>
      <c r="L54" s="20" t="n">
        <v>5.68845852</v>
      </c>
      <c r="M54" s="18" t="n">
        <v>282.45388762</v>
      </c>
      <c r="N54" s="20" t="n">
        <v>5.79499154</v>
      </c>
      <c r="O54" s="18" t="s">
        <v>481</v>
      </c>
      <c r="P54" s="20" t="s">
        <v>481</v>
      </c>
      <c r="Q54" s="18" t="s">
        <v>481</v>
      </c>
      <c r="R54" s="20" t="s">
        <v>481</v>
      </c>
      <c r="S54" s="18" t="s">
        <v>481</v>
      </c>
      <c r="T54" s="20" t="s">
        <v>481</v>
      </c>
      <c r="U54" s="18" t="n">
        <v>292.994993</v>
      </c>
      <c r="V54" s="20" t="n">
        <v>5.10397758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(77.0/B56*100)</f>
        <v/>
      </c>
      <c r="D56" s="19" t="n">
        <v>5282</v>
      </c>
      <c r="E56" s="18" t="n">
        <v>562.1011082700001</v>
      </c>
      <c r="F56" s="20" t="n">
        <v>4.9994814</v>
      </c>
      <c r="G56" s="18" t="n">
        <v>546.45064626</v>
      </c>
      <c r="H56" s="20" t="n">
        <v>4.14665011</v>
      </c>
      <c r="I56" s="18" t="n">
        <v>568.28351415</v>
      </c>
      <c r="J56" s="20" t="n">
        <v>4.74765927</v>
      </c>
      <c r="K56" s="18" t="n">
        <v>566.22466665</v>
      </c>
      <c r="L56" s="20" t="n">
        <v>6.31693692</v>
      </c>
      <c r="M56" s="18" t="n">
        <v>522.89956135</v>
      </c>
      <c r="N56" s="20" t="n">
        <v>3.32033569</v>
      </c>
      <c r="O56" s="18" t="s">
        <v>481</v>
      </c>
      <c r="P56" s="20" t="s">
        <v>481</v>
      </c>
      <c r="Q56" s="18" t="s">
        <v>481</v>
      </c>
      <c r="R56" s="20" t="s">
        <v>481</v>
      </c>
      <c r="S56" s="18" t="s">
        <v>481</v>
      </c>
      <c r="T56" s="20" t="s">
        <v>481</v>
      </c>
      <c r="U56" s="18" t="n">
        <v>511.30345852</v>
      </c>
      <c r="V56" s="20" t="n">
        <v>16.37304546</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(164.0/B61*100)</f>
        <v/>
      </c>
      <c r="D61" s="19" t="n">
        <v>6361</v>
      </c>
      <c r="E61" s="18" t="n">
        <v>482.26844237</v>
      </c>
      <c r="F61" s="20" t="n">
        <v>2.92412765</v>
      </c>
      <c r="G61" s="18" t="n">
        <v>482.58806546</v>
      </c>
      <c r="H61" s="20" t="n">
        <v>2.81463701</v>
      </c>
      <c r="I61" s="18" t="n">
        <v>487.23486161</v>
      </c>
      <c r="J61" s="20" t="n">
        <v>4.13222104</v>
      </c>
      <c r="K61" s="18" t="n">
        <v>483.02512782</v>
      </c>
      <c r="L61" s="20" t="n">
        <v>5.38601719</v>
      </c>
      <c r="M61" s="18" t="n">
        <v>410.6859362</v>
      </c>
      <c r="N61" s="20" t="n">
        <v>8.40654574</v>
      </c>
      <c r="O61" s="18" t="s">
        <v>481</v>
      </c>
      <c r="P61" s="20" t="s">
        <v>481</v>
      </c>
      <c r="Q61" s="18" t="s">
        <v>481</v>
      </c>
      <c r="R61" s="20" t="s">
        <v>481</v>
      </c>
      <c r="S61" s="18" t="s">
        <v>481</v>
      </c>
      <c r="T61" s="20" t="s">
        <v>481</v>
      </c>
      <c r="U61" s="18" t="n">
        <v>430.6170022</v>
      </c>
      <c r="V61" s="20" t="n">
        <v>7.54958851</v>
      </c>
    </row>
    <row r="62" spans="1:22">
      <c r="A62" s="15" t="s">
        <v>537</v>
      </c>
      <c r="B62" s="17" t="n">
        <v>4476</v>
      </c>
      <c r="C62" s="18">
        <f>(3.0/B62*100)</f>
        <v/>
      </c>
      <c r="D62" s="19" t="n">
        <v>4473</v>
      </c>
      <c r="E62" s="18" t="n">
        <v>550.79292765</v>
      </c>
      <c r="F62" s="20" t="n">
        <v>2.58021165</v>
      </c>
      <c r="G62" s="18" t="n">
        <v>541.46452614</v>
      </c>
      <c r="H62" s="20" t="n">
        <v>2.25593163</v>
      </c>
      <c r="I62" s="18" t="n">
        <v>547.10436511</v>
      </c>
      <c r="J62" s="20" t="n">
        <v>3.10654321</v>
      </c>
      <c r="K62" s="18" t="n">
        <v>558.1012667799999</v>
      </c>
      <c r="L62" s="20" t="n">
        <v>5.47759983</v>
      </c>
      <c r="M62" s="18" t="n">
        <v>526.4345921</v>
      </c>
      <c r="N62" s="20" t="n">
        <v>4.54256942</v>
      </c>
      <c r="O62" s="18" t="s">
        <v>481</v>
      </c>
      <c r="P62" s="20" t="s">
        <v>481</v>
      </c>
      <c r="Q62" s="18" t="s">
        <v>481</v>
      </c>
      <c r="R62" s="20" t="s">
        <v>481</v>
      </c>
      <c r="S62" s="18" t="s">
        <v>481</v>
      </c>
      <c r="T62" s="20" t="s">
        <v>481</v>
      </c>
      <c r="U62" s="18" t="n">
        <v>524.9568441500001</v>
      </c>
      <c r="V62" s="20" t="n">
        <v>30.70646162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(87.0/B66*100)</f>
        <v/>
      </c>
      <c r="D66" s="19" t="n">
        <v>5578</v>
      </c>
      <c r="E66" s="18" t="n">
        <v>439.98565045</v>
      </c>
      <c r="F66" s="20" t="n">
        <v>2.660872</v>
      </c>
      <c r="G66" s="18" t="n">
        <v>427.57249142</v>
      </c>
      <c r="H66" s="20" t="n">
        <v>2.27023432</v>
      </c>
      <c r="I66" s="18" t="n">
        <v>427.01679386</v>
      </c>
      <c r="J66" s="20" t="n">
        <v>2.92100307</v>
      </c>
      <c r="K66" s="18" t="n">
        <v>421.7559692</v>
      </c>
      <c r="L66" s="20" t="n">
        <v>4.60165674</v>
      </c>
      <c r="M66" s="18" t="n">
        <v>373.42163203</v>
      </c>
      <c r="N66" s="20" t="n">
        <v>4.9087168</v>
      </c>
      <c r="O66" s="18" t="s">
        <v>481</v>
      </c>
      <c r="P66" s="20" t="s">
        <v>481</v>
      </c>
      <c r="Q66" s="18" t="s">
        <v>481</v>
      </c>
      <c r="R66" s="20" t="s">
        <v>481</v>
      </c>
      <c r="S66" s="18" t="s">
        <v>481</v>
      </c>
      <c r="T66" s="20" t="s">
        <v>481</v>
      </c>
      <c r="U66" s="18" t="n">
        <v>365.74214984</v>
      </c>
      <c r="V66" s="20" t="n">
        <v>6.39092374</v>
      </c>
    </row>
    <row r="67" spans="1:22">
      <c r="A67" s="15" t="s">
        <v>542</v>
      </c>
      <c r="B67" s="17" t="n">
        <v>6971</v>
      </c>
      <c r="C67" s="18">
        <f>(751.0/B67*100)</f>
        <v/>
      </c>
      <c r="D67" s="19" t="n">
        <v>6220</v>
      </c>
      <c r="E67" s="18" t="n">
        <v>400.07271447</v>
      </c>
      <c r="F67" s="20" t="n">
        <v>3.93268729</v>
      </c>
      <c r="G67" s="18" t="n">
        <v>395.4362725</v>
      </c>
      <c r="H67" s="20" t="n">
        <v>3.36692681</v>
      </c>
      <c r="I67" s="18" t="n">
        <v>406.43029186</v>
      </c>
      <c r="J67" s="20" t="n">
        <v>3.80049013</v>
      </c>
      <c r="K67" s="18" t="n">
        <v>388.71081003</v>
      </c>
      <c r="L67" s="20" t="n">
        <v>5.5109862</v>
      </c>
      <c r="M67" s="18" t="n">
        <v>364.05724914</v>
      </c>
      <c r="N67" s="20" t="n">
        <v>8.02751567</v>
      </c>
      <c r="O67" s="18" t="s">
        <v>481</v>
      </c>
      <c r="P67" s="20" t="s">
        <v>481</v>
      </c>
      <c r="Q67" s="18" t="s">
        <v>481</v>
      </c>
      <c r="R67" s="20" t="s">
        <v>481</v>
      </c>
      <c r="S67" s="18" t="s">
        <v>481</v>
      </c>
      <c r="T67" s="20" t="s">
        <v>481</v>
      </c>
      <c r="U67" s="18" t="n">
        <v>333.24019052</v>
      </c>
      <c r="V67" s="20" t="n">
        <v>8.941053500000001</v>
      </c>
    </row>
    <row r="68" spans="1:22">
      <c r="A68" s="15" t="s">
        <v>543</v>
      </c>
      <c r="B68" s="17" t="n">
        <v>12083</v>
      </c>
      <c r="C68" s="18">
        <f>(31.0/B68*100)</f>
        <v/>
      </c>
      <c r="D68" s="19" t="n">
        <v>12052</v>
      </c>
      <c r="E68" s="18" t="n">
        <v>407.61797985</v>
      </c>
      <c r="F68" s="20" t="n">
        <v>3.55593847</v>
      </c>
      <c r="G68" s="18" t="n">
        <v>410.44392975</v>
      </c>
      <c r="H68" s="20" t="n">
        <v>2.40758336</v>
      </c>
      <c r="I68" s="18" t="n">
        <v>424.04866881</v>
      </c>
      <c r="J68" s="20" t="n">
        <v>2.58275919</v>
      </c>
      <c r="K68" s="18" t="n">
        <v>424.27736631</v>
      </c>
      <c r="L68" s="20" t="n">
        <v>3.31469062</v>
      </c>
      <c r="M68" s="18" t="n">
        <v>349.12867874</v>
      </c>
      <c r="N68" s="20" t="n">
        <v>2.92799251</v>
      </c>
      <c r="O68" s="18" t="s">
        <v>481</v>
      </c>
      <c r="P68" s="20" t="s">
        <v>481</v>
      </c>
      <c r="Q68" s="18" t="s">
        <v>481</v>
      </c>
      <c r="R68" s="20" t="s">
        <v>481</v>
      </c>
      <c r="S68" s="18" t="s">
        <v>481</v>
      </c>
      <c r="T68" s="20" t="s">
        <v>481</v>
      </c>
      <c r="U68" s="18" t="n">
        <v>364.24975305</v>
      </c>
      <c r="V68" s="20" t="n">
        <v>4.58970634</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498.17860505</v>
      </c>
      <c r="F70" s="20" t="n">
        <v>4.19084224</v>
      </c>
      <c r="G70" s="18" t="n">
        <v>500.03706519</v>
      </c>
      <c r="H70" s="20" t="n">
        <v>3.23212552</v>
      </c>
      <c r="I70" s="18" t="n">
        <v>495.74291061</v>
      </c>
      <c r="J70" s="20" t="n">
        <v>4.12224895</v>
      </c>
      <c r="K70" s="18" t="n">
        <v>509.98483445</v>
      </c>
      <c r="L70" s="20" t="n">
        <v>5.3685524</v>
      </c>
      <c r="M70" s="18" t="n">
        <v>453.96563007</v>
      </c>
      <c r="N70" s="20" t="n">
        <v>8.59509132</v>
      </c>
      <c r="O70" s="18" t="s">
        <v>481</v>
      </c>
      <c r="P70" s="20" t="s">
        <v>481</v>
      </c>
      <c r="Q70" s="18" t="s">
        <v>481</v>
      </c>
      <c r="R70" s="20" t="s">
        <v>481</v>
      </c>
      <c r="S70" s="18" t="s">
        <v>481</v>
      </c>
      <c r="T70" s="20" t="s">
        <v>481</v>
      </c>
      <c r="U70" s="18" t="n">
        <v>447.81821531</v>
      </c>
      <c r="V70" s="20" t="n">
        <v>8.343695029999999</v>
      </c>
    </row>
    <row r="71" spans="1:22">
      <c r="A71" s="15" t="s">
        <v>546</v>
      </c>
      <c r="B71" s="17" t="n">
        <v>6115</v>
      </c>
      <c r="C71" s="18">
        <f>(31.0/B71*100)</f>
        <v/>
      </c>
      <c r="D71" s="19" t="n">
        <v>6084</v>
      </c>
      <c r="E71" s="18" t="n">
        <v>575.36882006</v>
      </c>
      <c r="F71" s="20" t="n">
        <v>5.50871082</v>
      </c>
      <c r="G71" s="18" t="n">
        <v>562.23658727</v>
      </c>
      <c r="H71" s="20" t="n">
        <v>2.07599486</v>
      </c>
      <c r="I71" s="18" t="n">
        <v>572.44474658</v>
      </c>
      <c r="J71" s="20" t="n">
        <v>2.36247935</v>
      </c>
      <c r="K71" s="18" t="n">
        <v>580.68900179</v>
      </c>
      <c r="L71" s="20" t="n">
        <v>3.33463304</v>
      </c>
      <c r="M71" s="18" t="n">
        <v>466.42208156</v>
      </c>
      <c r="N71" s="20" t="n">
        <v>7.0519855</v>
      </c>
      <c r="O71" s="18" t="s">
        <v>481</v>
      </c>
      <c r="P71" s="20" t="s">
        <v>481</v>
      </c>
      <c r="Q71" s="18" t="s">
        <v>481</v>
      </c>
      <c r="R71" s="20" t="s">
        <v>481</v>
      </c>
      <c r="S71" s="18" t="s">
        <v>481</v>
      </c>
      <c r="T71" s="20" t="s">
        <v>481</v>
      </c>
      <c r="U71" s="18" t="n">
        <v>496.57974965</v>
      </c>
      <c r="V71" s="20" t="n">
        <v>25.00704019</v>
      </c>
    </row>
    <row r="72" spans="1:22">
      <c r="A72" s="15" t="s">
        <v>547</v>
      </c>
      <c r="B72" s="17" t="n">
        <v>7708</v>
      </c>
      <c r="C72" s="18">
        <f>(5.0/B72*100)</f>
        <v/>
      </c>
      <c r="D72" s="19" t="n">
        <v>7703</v>
      </c>
      <c r="E72" s="18" t="n">
        <v>562.92206986</v>
      </c>
      <c r="F72" s="20" t="n">
        <v>4.91163423</v>
      </c>
      <c r="G72" s="18" t="n">
        <v>541.69273088</v>
      </c>
      <c r="H72" s="20" t="n">
        <v>3.60508252</v>
      </c>
      <c r="I72" s="18" t="n">
        <v>552.01364726</v>
      </c>
      <c r="J72" s="20" t="n">
        <v>3.85643467</v>
      </c>
      <c r="K72" s="18" t="n">
        <v>544.42499496</v>
      </c>
      <c r="L72" s="20" t="n">
        <v>4.31415252</v>
      </c>
      <c r="M72" s="18" t="n">
        <v>471.30502175</v>
      </c>
      <c r="N72" s="20" t="n">
        <v>9.64724719</v>
      </c>
      <c r="O72" s="18" t="s">
        <v>481</v>
      </c>
      <c r="P72" s="20" t="s">
        <v>481</v>
      </c>
      <c r="Q72" s="18" t="s">
        <v>481</v>
      </c>
      <c r="R72" s="20" t="s">
        <v>481</v>
      </c>
      <c r="S72" s="18" t="s">
        <v>481</v>
      </c>
      <c r="T72" s="20" t="s">
        <v>481</v>
      </c>
      <c r="U72" s="18" t="n">
        <v>467.3069996</v>
      </c>
      <c r="V72" s="20" t="n">
        <v>33.02402973</v>
      </c>
    </row>
    <row r="73" spans="1:22">
      <c r="A73" s="15" t="s">
        <v>548</v>
      </c>
      <c r="B73" s="17" t="n">
        <v>8249</v>
      </c>
      <c r="C73" s="18">
        <f>(189.0/B73*100)</f>
        <v/>
      </c>
      <c r="D73" s="19" t="n">
        <v>8060</v>
      </c>
      <c r="E73" s="18" t="n">
        <v>427.44348212</v>
      </c>
      <c r="F73" s="20" t="n">
        <v>6.01224244</v>
      </c>
      <c r="G73" s="18" t="n">
        <v>418.283289</v>
      </c>
      <c r="H73" s="20" t="n">
        <v>3.49951406</v>
      </c>
      <c r="I73" s="18" t="n">
        <v>423.07100359</v>
      </c>
      <c r="J73" s="20" t="n">
        <v>4.1265061</v>
      </c>
      <c r="K73" s="18" t="n">
        <v>419.67396926</v>
      </c>
      <c r="L73" s="20" t="n">
        <v>5.65998079</v>
      </c>
      <c r="M73" s="18" t="n">
        <v>377.03950285</v>
      </c>
      <c r="N73" s="20" t="n">
        <v>4.79251474</v>
      </c>
      <c r="O73" s="18" t="s">
        <v>481</v>
      </c>
      <c r="P73" s="20" t="s">
        <v>481</v>
      </c>
      <c r="Q73" s="18" t="s">
        <v>481</v>
      </c>
      <c r="R73" s="20" t="s">
        <v>481</v>
      </c>
      <c r="S73" s="18" t="s">
        <v>481</v>
      </c>
      <c r="T73" s="20" t="s">
        <v>481</v>
      </c>
      <c r="U73" s="18" t="n">
        <v>385.79329661</v>
      </c>
      <c r="V73" s="20" t="n">
        <v>12.11487636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(286.0/B75*100)</f>
        <v/>
      </c>
      <c r="D75" s="19" t="n">
        <v>5089</v>
      </c>
      <c r="E75" s="18" t="n">
        <v>381.32452375</v>
      </c>
      <c r="F75" s="20" t="n">
        <v>5.44452355</v>
      </c>
      <c r="G75" s="18" t="n">
        <v>375.10216462</v>
      </c>
      <c r="H75" s="20" t="n">
        <v>4.07763347</v>
      </c>
      <c r="I75" s="18" t="n">
        <v>378.66958261</v>
      </c>
      <c r="J75" s="20" t="n">
        <v>4.10702654</v>
      </c>
      <c r="K75" s="18" t="n">
        <v>364.91163418</v>
      </c>
      <c r="L75" s="20" t="n">
        <v>4.23788587</v>
      </c>
      <c r="M75" s="18" t="n">
        <v>327.95996535</v>
      </c>
      <c r="N75" s="20" t="n">
        <v>7.42840697</v>
      </c>
      <c r="O75" s="18" t="s">
        <v>481</v>
      </c>
      <c r="P75" s="20" t="s">
        <v>481</v>
      </c>
      <c r="Q75" s="18" t="s">
        <v>481</v>
      </c>
      <c r="R75" s="20" t="s">
        <v>481</v>
      </c>
      <c r="S75" s="18" t="s">
        <v>481</v>
      </c>
      <c r="T75" s="20" t="s">
        <v>481</v>
      </c>
      <c r="U75" s="18" t="n">
        <v>335.52031689</v>
      </c>
      <c r="V75" s="20" t="n">
        <v>7.27307428</v>
      </c>
    </row>
    <row r="76" spans="1:22">
      <c r="A76" s="15" t="s">
        <v>551</v>
      </c>
      <c r="B76" s="17" t="n">
        <v>14167</v>
      </c>
      <c r="C76" s="18">
        <f>(234.0/B76*100)</f>
        <v/>
      </c>
      <c r="D76" s="19" t="n">
        <v>13933</v>
      </c>
      <c r="E76" s="18" t="n">
        <v>424.55053118</v>
      </c>
      <c r="F76" s="20" t="n">
        <v>4.16860563</v>
      </c>
      <c r="G76" s="18" t="n">
        <v>427.20933187</v>
      </c>
      <c r="H76" s="20" t="n">
        <v>2.75720966</v>
      </c>
      <c r="I76" s="18" t="n">
        <v>440.38714195</v>
      </c>
      <c r="J76" s="20" t="n">
        <v>2.91433403</v>
      </c>
      <c r="K76" s="18" t="n">
        <v>442.39858202</v>
      </c>
      <c r="L76" s="20" t="n">
        <v>4.45154449</v>
      </c>
      <c r="M76" s="18" t="n">
        <v>403.01903176</v>
      </c>
      <c r="N76" s="20" t="n">
        <v>4.98924097</v>
      </c>
      <c r="O76" s="18" t="s">
        <v>481</v>
      </c>
      <c r="P76" s="20" t="s">
        <v>481</v>
      </c>
      <c r="Q76" s="18" t="s">
        <v>481</v>
      </c>
      <c r="R76" s="20" t="s">
        <v>481</v>
      </c>
      <c r="S76" s="18" t="s">
        <v>481</v>
      </c>
      <c r="T76" s="20" t="s">
        <v>481</v>
      </c>
      <c r="U76" s="18" t="n">
        <v>372.20327476</v>
      </c>
      <c r="V76" s="20" t="n">
        <v>7.37110573</v>
      </c>
    </row>
    <row r="77" spans="1:22">
      <c r="A77" s="15" t="s">
        <v>552</v>
      </c>
      <c r="B77" s="17" t="n">
        <v>6062</v>
      </c>
      <c r="C77" s="18">
        <f>(276.0/B77*100)</f>
        <v/>
      </c>
      <c r="D77" s="19" t="n">
        <v>5786</v>
      </c>
      <c r="E77" s="18" t="n">
        <v>429.92929532</v>
      </c>
      <c r="F77" s="20" t="n">
        <v>4.04397768</v>
      </c>
      <c r="G77" s="18" t="n">
        <v>426.94565786</v>
      </c>
      <c r="H77" s="20" t="n">
        <v>3.15417672</v>
      </c>
      <c r="I77" s="18" t="n">
        <v>445.38779074</v>
      </c>
      <c r="J77" s="20" t="n">
        <v>4.19680814</v>
      </c>
      <c r="K77" s="18" t="n">
        <v>426.96868232</v>
      </c>
      <c r="L77" s="20" t="n">
        <v>5.72740489</v>
      </c>
      <c r="M77" s="18" t="n">
        <v>371.88816463</v>
      </c>
      <c r="N77" s="20" t="n">
        <v>4.68585368</v>
      </c>
      <c r="O77" s="18" t="s">
        <v>481</v>
      </c>
      <c r="P77" s="20" t="s">
        <v>481</v>
      </c>
      <c r="Q77" s="18" t="s">
        <v>481</v>
      </c>
      <c r="R77" s="20" t="s">
        <v>481</v>
      </c>
      <c r="S77" s="18" t="s">
        <v>481</v>
      </c>
      <c r="T77" s="20" t="s">
        <v>481</v>
      </c>
      <c r="U77" s="18" t="n">
        <v>374.64018767</v>
      </c>
      <c r="V77" s="20" t="n">
        <v>4.33340313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(84.0/B81*100)</f>
        <v/>
      </c>
      <c r="D81" s="19" t="n">
        <v>8777</v>
      </c>
      <c r="E81" s="18" t="n">
        <v>449.18278868</v>
      </c>
      <c r="F81" s="20" t="n">
        <v>5.51074148</v>
      </c>
      <c r="G81" s="18" t="n">
        <v>449.25398539</v>
      </c>
      <c r="H81" s="20" t="n">
        <v>3.69270096</v>
      </c>
      <c r="I81" s="18" t="n">
        <v>453.84881069</v>
      </c>
      <c r="J81" s="20" t="n">
        <v>3.88172497</v>
      </c>
      <c r="K81" s="18" t="n">
        <v>455.89914237</v>
      </c>
      <c r="L81" s="20" t="n">
        <v>4.16795088</v>
      </c>
      <c r="M81" s="18" t="n">
        <v>398.96231336</v>
      </c>
      <c r="N81" s="20" t="n">
        <v>5.16401149</v>
      </c>
      <c r="O81" s="18" t="s">
        <v>481</v>
      </c>
      <c r="P81" s="20" t="s">
        <v>481</v>
      </c>
      <c r="Q81" s="18" t="s">
        <v>481</v>
      </c>
      <c r="R81" s="20" t="s">
        <v>481</v>
      </c>
      <c r="S81" s="18" t="s">
        <v>481</v>
      </c>
      <c r="T81" s="20" t="s">
        <v>481</v>
      </c>
      <c r="U81" s="18" t="n">
        <v>413.71200258</v>
      </c>
      <c r="V81" s="20" t="n">
        <v>12.45179864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819</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409.76376036</v>
      </c>
      <c r="F7" s="20" t="n">
        <v>3.89789291</v>
      </c>
      <c r="G7" s="18" t="n">
        <v>461.83298556</v>
      </c>
      <c r="H7" s="20" t="n">
        <v>2.58843312</v>
      </c>
      <c r="I7" s="18" t="n">
        <v>507.66935093</v>
      </c>
      <c r="J7" s="20" t="n">
        <v>2.02395828</v>
      </c>
      <c r="K7" s="18" t="n">
        <v>540.24509677</v>
      </c>
      <c r="L7" s="20" t="n">
        <v>2.72951696</v>
      </c>
      <c r="M7" s="18" t="s">
        <v>481</v>
      </c>
      <c r="N7" s="20" t="s">
        <v>481</v>
      </c>
      <c r="O7" s="18" t="s">
        <v>481</v>
      </c>
      <c r="P7" s="20" t="s">
        <v>481</v>
      </c>
      <c r="Q7" s="18" t="s">
        <v>481</v>
      </c>
      <c r="R7" s="20" t="s">
        <v>481</v>
      </c>
      <c r="S7" s="18" t="s">
        <v>481</v>
      </c>
      <c r="T7" s="20" t="s">
        <v>481</v>
      </c>
      <c r="U7" s="18" t="n">
        <v>441.74175915</v>
      </c>
      <c r="V7" s="20" t="n">
        <v>5.03528189</v>
      </c>
    </row>
    <row r="8" spans="1:22">
      <c r="A8" s="15" t="s">
        <v>483</v>
      </c>
      <c r="B8" s="17" t="n">
        <v>7007</v>
      </c>
      <c r="C8" s="18">
        <f>(129.0/B8*100)</f>
        <v/>
      </c>
      <c r="D8" s="19" t="n">
        <v>6878</v>
      </c>
      <c r="E8" s="18" t="n">
        <v>434.54363628</v>
      </c>
      <c r="F8" s="20" t="n">
        <v>4.43621693</v>
      </c>
      <c r="G8" s="18" t="n">
        <v>477.06517145</v>
      </c>
      <c r="H8" s="20" t="n">
        <v>3.44486947</v>
      </c>
      <c r="I8" s="18" t="n">
        <v>525.7516375599999</v>
      </c>
      <c r="J8" s="20" t="n">
        <v>3.22667184</v>
      </c>
      <c r="K8" s="18" t="n">
        <v>550.29892426</v>
      </c>
      <c r="L8" s="20" t="n">
        <v>4.08939476</v>
      </c>
      <c r="M8" s="18" t="s">
        <v>481</v>
      </c>
      <c r="N8" s="20" t="s">
        <v>481</v>
      </c>
      <c r="O8" s="18" t="s">
        <v>481</v>
      </c>
      <c r="P8" s="20" t="s">
        <v>481</v>
      </c>
      <c r="Q8" s="18" t="n">
        <v>301.63126691</v>
      </c>
      <c r="R8" s="20" t="n">
        <v>25.14921031</v>
      </c>
      <c r="S8" s="18" t="s">
        <v>481</v>
      </c>
      <c r="T8" s="20" t="s">
        <v>481</v>
      </c>
      <c r="U8" s="18" t="n">
        <v>413.68185001</v>
      </c>
      <c r="V8" s="20" t="n">
        <v>7.28867001</v>
      </c>
    </row>
    <row r="9" spans="1:22">
      <c r="A9" s="15" t="s">
        <v>484</v>
      </c>
      <c r="B9" s="17" t="n">
        <v>9651</v>
      </c>
      <c r="C9" s="18">
        <f>(257.0/B9*100)</f>
        <v/>
      </c>
      <c r="D9" s="19" t="n">
        <v>9394</v>
      </c>
      <c r="E9" s="18" t="n">
        <v>426.84485106</v>
      </c>
      <c r="F9" s="20" t="n">
        <v>3.99538991</v>
      </c>
      <c r="G9" s="18" t="n">
        <v>485.45825149</v>
      </c>
      <c r="H9" s="20" t="n">
        <v>2.76670728</v>
      </c>
      <c r="I9" s="18" t="n">
        <v>542.56816015</v>
      </c>
      <c r="J9" s="20" t="n">
        <v>2.36111695</v>
      </c>
      <c r="K9" s="18" t="n">
        <v>565.7593978800001</v>
      </c>
      <c r="L9" s="20" t="n">
        <v>3.54147674</v>
      </c>
      <c r="M9" s="18" t="s">
        <v>481</v>
      </c>
      <c r="N9" s="20" t="s">
        <v>481</v>
      </c>
      <c r="O9" s="18" t="s">
        <v>481</v>
      </c>
      <c r="P9" s="20" t="s">
        <v>481</v>
      </c>
      <c r="Q9" s="18" t="n">
        <v>357.98454354</v>
      </c>
      <c r="R9" s="20" t="n">
        <v>11.51846445</v>
      </c>
      <c r="S9" s="18" t="s">
        <v>481</v>
      </c>
      <c r="T9" s="20" t="s">
        <v>481</v>
      </c>
      <c r="U9" s="18" t="n">
        <v>416.27522565</v>
      </c>
      <c r="V9" s="20" t="n">
        <v>4.97768086</v>
      </c>
    </row>
    <row r="10" spans="1:22">
      <c r="A10" s="15" t="s">
        <v>485</v>
      </c>
      <c r="B10" s="17" t="n">
        <v>20058</v>
      </c>
      <c r="C10" s="18">
        <f>(559.0/B10*100)</f>
        <v/>
      </c>
      <c r="D10" s="19" t="n">
        <v>19499</v>
      </c>
      <c r="E10" s="18" t="n">
        <v>438.66609614</v>
      </c>
      <c r="F10" s="20" t="n">
        <v>4.69020674</v>
      </c>
      <c r="G10" s="18" t="n">
        <v>475.38031614</v>
      </c>
      <c r="H10" s="20" t="n">
        <v>2.65871712</v>
      </c>
      <c r="I10" s="18" t="n">
        <v>517.34185852</v>
      </c>
      <c r="J10" s="20" t="n">
        <v>2.27382365</v>
      </c>
      <c r="K10" s="18" t="n">
        <v>551.42689604</v>
      </c>
      <c r="L10" s="20" t="n">
        <v>2.85748482</v>
      </c>
      <c r="M10" s="18" t="s">
        <v>481</v>
      </c>
      <c r="N10" s="20" t="s">
        <v>481</v>
      </c>
      <c r="O10" s="18" t="s">
        <v>481</v>
      </c>
      <c r="P10" s="20" t="s">
        <v>481</v>
      </c>
      <c r="Q10" s="18" t="s">
        <v>481</v>
      </c>
      <c r="R10" s="20" t="s">
        <v>481</v>
      </c>
      <c r="S10" s="18" t="s">
        <v>481</v>
      </c>
      <c r="T10" s="20" t="s">
        <v>481</v>
      </c>
      <c r="U10" s="18" t="n">
        <v>443.72363801</v>
      </c>
      <c r="V10" s="20" t="n">
        <v>6.46412235</v>
      </c>
    </row>
    <row r="11" spans="1:22">
      <c r="A11" s="15" t="s">
        <v>486</v>
      </c>
      <c r="B11" s="17" t="n">
        <v>7053</v>
      </c>
      <c r="C11" s="18">
        <f>(163.0/B11*100)</f>
        <v/>
      </c>
      <c r="D11" s="19" t="n">
        <v>6890</v>
      </c>
      <c r="E11" s="18" t="n">
        <v>380.74825837</v>
      </c>
      <c r="F11" s="20" t="n">
        <v>4.25554623</v>
      </c>
      <c r="G11" s="18" t="n">
        <v>408.6152839</v>
      </c>
      <c r="H11" s="20" t="n">
        <v>2.86958985</v>
      </c>
      <c r="I11" s="18" t="n">
        <v>444.97280088</v>
      </c>
      <c r="J11" s="20" t="n">
        <v>3.09759896</v>
      </c>
      <c r="K11" s="18" t="n">
        <v>476.002133</v>
      </c>
      <c r="L11" s="20" t="n">
        <v>4.91964623</v>
      </c>
      <c r="M11" s="18" t="s">
        <v>481</v>
      </c>
      <c r="N11" s="20" t="s">
        <v>481</v>
      </c>
      <c r="O11" s="18" t="s">
        <v>481</v>
      </c>
      <c r="P11" s="20" t="s">
        <v>481</v>
      </c>
      <c r="Q11" s="18" t="s">
        <v>481</v>
      </c>
      <c r="R11" s="20" t="s">
        <v>481</v>
      </c>
      <c r="S11" s="18" t="s">
        <v>481</v>
      </c>
      <c r="T11" s="20" t="s">
        <v>481</v>
      </c>
      <c r="U11" s="18" t="n">
        <v>368.79221341</v>
      </c>
      <c r="V11" s="20" t="n">
        <v>6.76503751</v>
      </c>
    </row>
    <row r="12" spans="1:22">
      <c r="A12" s="15" t="s">
        <v>487</v>
      </c>
      <c r="B12" s="17" t="n">
        <v>6894</v>
      </c>
      <c r="C12" s="18">
        <f>(59.0/B12*100)</f>
        <v/>
      </c>
      <c r="D12" s="19" t="n">
        <v>6835</v>
      </c>
      <c r="E12" s="18" t="n">
        <v>440.5322279</v>
      </c>
      <c r="F12" s="20" t="n">
        <v>2.7686719</v>
      </c>
      <c r="G12" s="18" t="n">
        <v>482.67111279</v>
      </c>
      <c r="H12" s="20" t="n">
        <v>2.98303684</v>
      </c>
      <c r="I12" s="18" t="n">
        <v>528.38748762</v>
      </c>
      <c r="J12" s="20" t="n">
        <v>2.86945063</v>
      </c>
      <c r="K12" s="18" t="n">
        <v>553.86809807</v>
      </c>
      <c r="L12" s="20" t="n">
        <v>4.47936247</v>
      </c>
      <c r="M12" s="18" t="s">
        <v>481</v>
      </c>
      <c r="N12" s="20" t="s">
        <v>481</v>
      </c>
      <c r="O12" s="18" t="s">
        <v>481</v>
      </c>
      <c r="P12" s="20" t="s">
        <v>481</v>
      </c>
      <c r="Q12" s="18" t="n">
        <v>340.98506961</v>
      </c>
      <c r="R12" s="20" t="n">
        <v>12.52444664</v>
      </c>
      <c r="S12" s="18" t="s">
        <v>481</v>
      </c>
      <c r="T12" s="20" t="s">
        <v>481</v>
      </c>
      <c r="U12" s="18" t="n">
        <v>402.04914122</v>
      </c>
      <c r="V12" s="20" t="n">
        <v>7.9031143</v>
      </c>
    </row>
    <row r="13" spans="1:22">
      <c r="A13" s="15" t="s">
        <v>488</v>
      </c>
      <c r="B13" s="17" t="n">
        <v>7161</v>
      </c>
      <c r="C13" s="18">
        <f>(201.0/B13*100)</f>
        <v/>
      </c>
      <c r="D13" s="19" t="n">
        <v>6960</v>
      </c>
      <c r="E13" s="18" t="n">
        <v>445.34859974</v>
      </c>
      <c r="F13" s="20" t="n">
        <v>6.8331743</v>
      </c>
      <c r="G13" s="18" t="n">
        <v>478.34832746</v>
      </c>
      <c r="H13" s="20" t="n">
        <v>3.36181454</v>
      </c>
      <c r="I13" s="18" t="n">
        <v>519.64283764</v>
      </c>
      <c r="J13" s="20" t="n">
        <v>2.62112909</v>
      </c>
      <c r="K13" s="18" t="n">
        <v>555.05893081</v>
      </c>
      <c r="L13" s="20" t="n">
        <v>3.00951255</v>
      </c>
      <c r="M13" s="18" t="s">
        <v>481</v>
      </c>
      <c r="N13" s="20" t="s">
        <v>481</v>
      </c>
      <c r="O13" s="18" t="s">
        <v>481</v>
      </c>
      <c r="P13" s="20" t="s">
        <v>481</v>
      </c>
      <c r="Q13" s="18" t="n">
        <v>447.51533769</v>
      </c>
      <c r="R13" s="20" t="n">
        <v>5.97365007</v>
      </c>
      <c r="S13" s="18" t="s">
        <v>481</v>
      </c>
      <c r="T13" s="20" t="s">
        <v>481</v>
      </c>
      <c r="U13" s="18" t="n">
        <v>427.68431898</v>
      </c>
      <c r="V13" s="20" t="n">
        <v>6.79227657</v>
      </c>
    </row>
    <row r="14" spans="1:22">
      <c r="A14" s="15" t="s">
        <v>489</v>
      </c>
      <c r="B14" s="17" t="n">
        <v>5587</v>
      </c>
      <c r="C14" s="18">
        <f>(83.0/B14*100)</f>
        <v/>
      </c>
      <c r="D14" s="19" t="n">
        <v>5504</v>
      </c>
      <c r="E14" s="18" t="n">
        <v>466.07243565</v>
      </c>
      <c r="F14" s="20" t="n">
        <v>3.71186767</v>
      </c>
      <c r="G14" s="18" t="n">
        <v>492.66450205</v>
      </c>
      <c r="H14" s="20" t="n">
        <v>2.45382971</v>
      </c>
      <c r="I14" s="18" t="n">
        <v>531.5945101999999</v>
      </c>
      <c r="J14" s="20" t="n">
        <v>2.66951564</v>
      </c>
      <c r="K14" s="18" t="n">
        <v>562.39682972</v>
      </c>
      <c r="L14" s="20" t="n">
        <v>3.32211045</v>
      </c>
      <c r="M14" s="18" t="s">
        <v>481</v>
      </c>
      <c r="N14" s="20" t="s">
        <v>481</v>
      </c>
      <c r="O14" s="18" t="s">
        <v>481</v>
      </c>
      <c r="P14" s="20" t="s">
        <v>481</v>
      </c>
      <c r="Q14" s="18" t="s">
        <v>481</v>
      </c>
      <c r="R14" s="20" t="s">
        <v>481</v>
      </c>
      <c r="S14" s="18" t="s">
        <v>481</v>
      </c>
      <c r="T14" s="20" t="s">
        <v>481</v>
      </c>
      <c r="U14" s="18" t="n">
        <v>451.69721828</v>
      </c>
      <c r="V14" s="20" t="n">
        <v>11.49393439</v>
      </c>
    </row>
    <row r="15" spans="1:22">
      <c r="A15" s="15" t="s">
        <v>490</v>
      </c>
      <c r="B15" s="17" t="n">
        <v>5882</v>
      </c>
      <c r="C15" s="18">
        <f>(103.0/B15*100)</f>
        <v/>
      </c>
      <c r="D15" s="19" t="n">
        <v>5779</v>
      </c>
      <c r="E15" s="18" t="n">
        <v>423.49604476</v>
      </c>
      <c r="F15" s="20" t="n">
        <v>5.23699562</v>
      </c>
      <c r="G15" s="18" t="n">
        <v>473.89092565</v>
      </c>
      <c r="H15" s="20" t="n">
        <v>3.48469177</v>
      </c>
      <c r="I15" s="18" t="n">
        <v>524.54097114</v>
      </c>
      <c r="J15" s="20" t="n">
        <v>2.12090855</v>
      </c>
      <c r="K15" s="18" t="n">
        <v>549.99790288</v>
      </c>
      <c r="L15" s="20" t="n">
        <v>2.94632507</v>
      </c>
      <c r="M15" s="18" t="s">
        <v>481</v>
      </c>
      <c r="N15" s="20" t="s">
        <v>481</v>
      </c>
      <c r="O15" s="18" t="s">
        <v>481</v>
      </c>
      <c r="P15" s="20" t="s">
        <v>481</v>
      </c>
      <c r="Q15" s="18" t="n">
        <v>368.85220715</v>
      </c>
      <c r="R15" s="20" t="n">
        <v>14.5875493</v>
      </c>
      <c r="S15" s="18" t="s">
        <v>481</v>
      </c>
      <c r="T15" s="20" t="s">
        <v>481</v>
      </c>
      <c r="U15" s="18" t="n">
        <v>436.68806998</v>
      </c>
      <c r="V15" s="20" t="n">
        <v>7.90296847</v>
      </c>
    </row>
    <row r="16" spans="1:22">
      <c r="A16" s="15" t="s">
        <v>491</v>
      </c>
      <c r="B16" s="17" t="n">
        <v>6108</v>
      </c>
      <c r="C16" s="18">
        <f>(149.0/B16*100)</f>
        <v/>
      </c>
      <c r="D16" s="19" t="n">
        <v>5959</v>
      </c>
      <c r="E16" s="18" t="n">
        <v>402.39607032</v>
      </c>
      <c r="F16" s="20" t="n">
        <v>4.4838544</v>
      </c>
      <c r="G16" s="18" t="n">
        <v>461.63747107</v>
      </c>
      <c r="H16" s="20" t="n">
        <v>2.89223016</v>
      </c>
      <c r="I16" s="18" t="n">
        <v>525.41688781</v>
      </c>
      <c r="J16" s="20" t="n">
        <v>2.38539727</v>
      </c>
      <c r="K16" s="18" t="n">
        <v>542.54609126</v>
      </c>
      <c r="L16" s="20" t="n">
        <v>4.12364778</v>
      </c>
      <c r="M16" s="18" t="s">
        <v>481</v>
      </c>
      <c r="N16" s="20" t="s">
        <v>481</v>
      </c>
      <c r="O16" s="18" t="s">
        <v>481</v>
      </c>
      <c r="P16" s="20" t="s">
        <v>481</v>
      </c>
      <c r="Q16" s="18" t="s">
        <v>481</v>
      </c>
      <c r="R16" s="20" t="s">
        <v>481</v>
      </c>
      <c r="S16" s="18" t="s">
        <v>481</v>
      </c>
      <c r="T16" s="20" t="s">
        <v>481</v>
      </c>
      <c r="U16" s="18" t="n">
        <v>394.81269472</v>
      </c>
      <c r="V16" s="20" t="n">
        <v>7.17933729</v>
      </c>
    </row>
    <row r="17" spans="1:22">
      <c r="A17" s="15" t="s">
        <v>492</v>
      </c>
      <c r="B17" s="17" t="n">
        <v>6504</v>
      </c>
      <c r="C17" s="18">
        <f>(1845.0/B17*100)</f>
        <v/>
      </c>
      <c r="D17" s="19" t="n">
        <v>4659</v>
      </c>
      <c r="E17" s="18" t="n">
        <v>447.94385106</v>
      </c>
      <c r="F17" s="20" t="n">
        <v>5.11801729</v>
      </c>
      <c r="G17" s="18" t="n">
        <v>483.9112567</v>
      </c>
      <c r="H17" s="20" t="n">
        <v>3.58806931</v>
      </c>
      <c r="I17" s="18" t="n">
        <v>534.18813037</v>
      </c>
      <c r="J17" s="20" t="n">
        <v>3.28358485</v>
      </c>
      <c r="K17" s="18" t="n">
        <v>560.2508024799999</v>
      </c>
      <c r="L17" s="20" t="n">
        <v>3.6407566</v>
      </c>
      <c r="M17" s="18" t="s">
        <v>481</v>
      </c>
      <c r="N17" s="20" t="s">
        <v>481</v>
      </c>
      <c r="O17" s="18" t="s">
        <v>481</v>
      </c>
      <c r="P17" s="20" t="s">
        <v>481</v>
      </c>
      <c r="Q17" s="18" t="n">
        <v>362.96139732</v>
      </c>
      <c r="R17" s="20" t="n">
        <v>12.64520278</v>
      </c>
      <c r="S17" s="18" t="s">
        <v>481</v>
      </c>
      <c r="T17" s="20" t="s">
        <v>481</v>
      </c>
      <c r="U17" s="18" t="n">
        <v>448.17528521</v>
      </c>
      <c r="V17" s="20" t="n">
        <v>6.8504688</v>
      </c>
    </row>
    <row r="18" spans="1:22">
      <c r="A18" s="15" t="s">
        <v>493</v>
      </c>
      <c r="B18" s="17" t="n">
        <v>5532</v>
      </c>
      <c r="C18" s="18">
        <f>(31.0/B18*100)</f>
        <v/>
      </c>
      <c r="D18" s="19" t="n">
        <v>5501</v>
      </c>
      <c r="E18" s="18" t="n">
        <v>386.22901336</v>
      </c>
      <c r="F18" s="20" t="n">
        <v>5.59532523</v>
      </c>
      <c r="G18" s="18" t="n">
        <v>416.46953173</v>
      </c>
      <c r="H18" s="20" t="n">
        <v>4.02343373</v>
      </c>
      <c r="I18" s="18" t="n">
        <v>473.83809505</v>
      </c>
      <c r="J18" s="20" t="n">
        <v>3.15868672</v>
      </c>
      <c r="K18" s="18" t="n">
        <v>495.23416656</v>
      </c>
      <c r="L18" s="20" t="n">
        <v>4.13992431</v>
      </c>
      <c r="M18" s="18" t="s">
        <v>481</v>
      </c>
      <c r="N18" s="20" t="s">
        <v>481</v>
      </c>
      <c r="O18" s="18" t="s">
        <v>481</v>
      </c>
      <c r="P18" s="20" t="s">
        <v>481</v>
      </c>
      <c r="Q18" s="18" t="s">
        <v>481</v>
      </c>
      <c r="R18" s="20" t="s">
        <v>481</v>
      </c>
      <c r="S18" s="18" t="s">
        <v>481</v>
      </c>
      <c r="T18" s="20" t="s">
        <v>481</v>
      </c>
      <c r="U18" s="18" t="n">
        <v>381.47935358</v>
      </c>
      <c r="V18" s="20" t="n">
        <v>9.56021589</v>
      </c>
    </row>
    <row r="19" spans="1:22">
      <c r="A19" s="15" t="s">
        <v>494</v>
      </c>
      <c r="B19" s="17" t="n">
        <v>5658</v>
      </c>
      <c r="C19" s="18">
        <f>(321.0/B19*100)</f>
        <v/>
      </c>
      <c r="D19" s="19" t="n">
        <v>5337</v>
      </c>
      <c r="E19" s="18" t="n">
        <v>401.68963436</v>
      </c>
      <c r="F19" s="20" t="n">
        <v>6.00797681</v>
      </c>
      <c r="G19" s="18" t="n">
        <v>458.13538262</v>
      </c>
      <c r="H19" s="20" t="n">
        <v>3.31260127</v>
      </c>
      <c r="I19" s="18" t="n">
        <v>495.81077411</v>
      </c>
      <c r="J19" s="20" t="n">
        <v>3.37212397</v>
      </c>
      <c r="K19" s="18" t="n">
        <v>527.02483994</v>
      </c>
      <c r="L19" s="20" t="n">
        <v>4.39010236</v>
      </c>
      <c r="M19" s="18" t="s">
        <v>481</v>
      </c>
      <c r="N19" s="20" t="s">
        <v>481</v>
      </c>
      <c r="O19" s="18" t="s">
        <v>481</v>
      </c>
      <c r="P19" s="20" t="s">
        <v>481</v>
      </c>
      <c r="Q19" s="18" t="s">
        <v>481</v>
      </c>
      <c r="R19" s="20" t="s">
        <v>481</v>
      </c>
      <c r="S19" s="18" t="s">
        <v>481</v>
      </c>
      <c r="T19" s="20" t="s">
        <v>481</v>
      </c>
      <c r="U19" s="18" t="n">
        <v>390.29140696</v>
      </c>
      <c r="V19" s="20" t="n">
        <v>8.366751519999999</v>
      </c>
    </row>
    <row r="20" spans="1:22">
      <c r="A20" s="15" t="s">
        <v>495</v>
      </c>
      <c r="B20" s="17" t="n">
        <v>3371</v>
      </c>
      <c r="C20" s="18">
        <f>(75.0/B20*100)</f>
        <v/>
      </c>
      <c r="D20" s="19" t="n">
        <v>3296</v>
      </c>
      <c r="E20" s="18" t="n">
        <v>437.93511818</v>
      </c>
      <c r="F20" s="20" t="n">
        <v>4.11891485</v>
      </c>
      <c r="G20" s="18" t="n">
        <v>458.44676451</v>
      </c>
      <c r="H20" s="20" t="n">
        <v>3.9107924</v>
      </c>
      <c r="I20" s="18" t="n">
        <v>511.1381589</v>
      </c>
      <c r="J20" s="20" t="n">
        <v>2.73816295</v>
      </c>
      <c r="K20" s="18" t="n">
        <v>540.77668448</v>
      </c>
      <c r="L20" s="20" t="n">
        <v>4.06586647</v>
      </c>
      <c r="M20" s="18" t="s">
        <v>481</v>
      </c>
      <c r="N20" s="20" t="s">
        <v>481</v>
      </c>
      <c r="O20" s="18" t="s">
        <v>481</v>
      </c>
      <c r="P20" s="20" t="s">
        <v>481</v>
      </c>
      <c r="Q20" s="18" t="s">
        <v>481</v>
      </c>
      <c r="R20" s="20" t="s">
        <v>481</v>
      </c>
      <c r="S20" s="18" t="s">
        <v>481</v>
      </c>
      <c r="T20" s="20" t="s">
        <v>481</v>
      </c>
      <c r="U20" s="18" t="n">
        <v>418.44009655</v>
      </c>
      <c r="V20" s="20" t="n">
        <v>10.6235175</v>
      </c>
    </row>
    <row r="21" spans="1:22">
      <c r="A21" s="15" t="s">
        <v>496</v>
      </c>
      <c r="B21" s="17" t="n">
        <v>5741</v>
      </c>
      <c r="C21" s="18">
        <f>(55.0/B21*100)</f>
        <v/>
      </c>
      <c r="D21" s="19" t="n">
        <v>5686</v>
      </c>
      <c r="E21" s="18" t="n">
        <v>417.03618422</v>
      </c>
      <c r="F21" s="20" t="n">
        <v>6.13483818</v>
      </c>
      <c r="G21" s="18" t="n">
        <v>455.26568233</v>
      </c>
      <c r="H21" s="20" t="n">
        <v>2.81178795</v>
      </c>
      <c r="I21" s="18" t="n">
        <v>510.51183641</v>
      </c>
      <c r="J21" s="20" t="n">
        <v>2.08796624</v>
      </c>
      <c r="K21" s="18" t="n">
        <v>530.51729434</v>
      </c>
      <c r="L21" s="20" t="n">
        <v>1.96902424</v>
      </c>
      <c r="M21" s="18" t="s">
        <v>481</v>
      </c>
      <c r="N21" s="20" t="s">
        <v>481</v>
      </c>
      <c r="O21" s="18" t="s">
        <v>481</v>
      </c>
      <c r="P21" s="20" t="s">
        <v>481</v>
      </c>
      <c r="Q21" s="18" t="s">
        <v>481</v>
      </c>
      <c r="R21" s="20" t="s">
        <v>481</v>
      </c>
      <c r="S21" s="18" t="s">
        <v>481</v>
      </c>
      <c r="T21" s="20" t="s">
        <v>481</v>
      </c>
      <c r="U21" s="18" t="n">
        <v>426.69087362</v>
      </c>
      <c r="V21" s="20" t="n">
        <v>10.93432646</v>
      </c>
    </row>
    <row r="22" spans="1:22">
      <c r="A22" s="15" t="s">
        <v>497</v>
      </c>
      <c r="B22" s="17" t="n">
        <v>6598</v>
      </c>
      <c r="C22" s="18">
        <f>(37.0/B22*100)</f>
        <v/>
      </c>
      <c r="D22" s="19" t="n">
        <v>6561</v>
      </c>
      <c r="E22" s="18" t="n">
        <v>428.41473652</v>
      </c>
      <c r="F22" s="20" t="n">
        <v>4.68944249</v>
      </c>
      <c r="G22" s="18" t="n">
        <v>470.57316918</v>
      </c>
      <c r="H22" s="20" t="n">
        <v>3.90060131</v>
      </c>
      <c r="I22" s="18" t="n">
        <v>505.64260391</v>
      </c>
      <c r="J22" s="20" t="n">
        <v>4.7053283</v>
      </c>
      <c r="K22" s="18" t="n">
        <v>494.97256932</v>
      </c>
      <c r="L22" s="20" t="n">
        <v>5.3398511</v>
      </c>
      <c r="M22" s="18" t="s">
        <v>481</v>
      </c>
      <c r="N22" s="20" t="s">
        <v>481</v>
      </c>
      <c r="O22" s="18" t="s">
        <v>481</v>
      </c>
      <c r="P22" s="20" t="s">
        <v>481</v>
      </c>
      <c r="Q22" s="18" t="s">
        <v>481</v>
      </c>
      <c r="R22" s="20" t="s">
        <v>481</v>
      </c>
      <c r="S22" s="18" t="n">
        <v>435.6517</v>
      </c>
      <c r="T22" s="20" t="n">
        <v>42.45041955</v>
      </c>
      <c r="U22" s="18" t="n">
        <v>375.74662311</v>
      </c>
      <c r="V22" s="20" t="n">
        <v>7.96370833</v>
      </c>
    </row>
    <row r="23" spans="1:22">
      <c r="A23" s="15" t="s">
        <v>498</v>
      </c>
      <c r="B23" s="17" t="n">
        <v>11583</v>
      </c>
      <c r="C23" s="18">
        <f>(263.0/B23*100)</f>
        <v/>
      </c>
      <c r="D23" s="19" t="n">
        <v>11320</v>
      </c>
      <c r="E23" s="18" t="n">
        <v>417.40856031</v>
      </c>
      <c r="F23" s="20" t="n">
        <v>5.66204562</v>
      </c>
      <c r="G23" s="18" t="n">
        <v>453.78111419</v>
      </c>
      <c r="H23" s="20" t="n">
        <v>3.39996852</v>
      </c>
      <c r="I23" s="18" t="n">
        <v>507.24719507</v>
      </c>
      <c r="J23" s="20" t="n">
        <v>3.15104895</v>
      </c>
      <c r="K23" s="18" t="n">
        <v>522.22765917</v>
      </c>
      <c r="L23" s="20" t="n">
        <v>4.24630424</v>
      </c>
      <c r="M23" s="18" t="s">
        <v>481</v>
      </c>
      <c r="N23" s="20" t="s">
        <v>481</v>
      </c>
      <c r="O23" s="18" t="s">
        <v>481</v>
      </c>
      <c r="P23" s="20" t="s">
        <v>481</v>
      </c>
      <c r="Q23" s="18" t="s">
        <v>481</v>
      </c>
      <c r="R23" s="20" t="s">
        <v>481</v>
      </c>
      <c r="S23" s="18" t="s">
        <v>481</v>
      </c>
      <c r="T23" s="20" t="s">
        <v>481</v>
      </c>
      <c r="U23" s="18" t="n">
        <v>411.2672087</v>
      </c>
      <c r="V23" s="20" t="n">
        <v>8.072306530000001</v>
      </c>
    </row>
    <row r="24" spans="1:22">
      <c r="A24" s="15" t="s">
        <v>499</v>
      </c>
      <c r="B24" s="17" t="n">
        <v>6647</v>
      </c>
      <c r="C24" s="18">
        <f>(10.0/B24*100)</f>
        <v/>
      </c>
      <c r="D24" s="19" t="n">
        <v>6637</v>
      </c>
      <c r="E24" s="18" t="n">
        <v>463.36925442</v>
      </c>
      <c r="F24" s="20" t="n">
        <v>6.36861147</v>
      </c>
      <c r="G24" s="18" t="n">
        <v>494.66066083</v>
      </c>
      <c r="H24" s="20" t="n">
        <v>2.96351239</v>
      </c>
      <c r="I24" s="18" t="n">
        <v>563.97734001</v>
      </c>
      <c r="J24" s="20" t="n">
        <v>3.07468569</v>
      </c>
      <c r="K24" s="18" t="n">
        <v>570.76824311</v>
      </c>
      <c r="L24" s="20" t="n">
        <v>5.47567169</v>
      </c>
      <c r="M24" s="18" t="s">
        <v>481</v>
      </c>
      <c r="N24" s="20" t="s">
        <v>481</v>
      </c>
      <c r="O24" s="18" t="s">
        <v>481</v>
      </c>
      <c r="P24" s="20" t="s">
        <v>481</v>
      </c>
      <c r="Q24" s="18" t="s">
        <v>481</v>
      </c>
      <c r="R24" s="20" t="s">
        <v>481</v>
      </c>
      <c r="S24" s="18" t="s">
        <v>481</v>
      </c>
      <c r="T24" s="20" t="s">
        <v>481</v>
      </c>
      <c r="U24" s="18" t="n">
        <v>451.76658535</v>
      </c>
      <c r="V24" s="20" t="n">
        <v>14.04132068</v>
      </c>
    </row>
    <row r="25" spans="1:22">
      <c r="A25" s="15" t="s">
        <v>500</v>
      </c>
      <c r="B25" s="17" t="n">
        <v>5581</v>
      </c>
      <c r="C25" s="18">
        <f>(25.0/B25*100)</f>
        <v/>
      </c>
      <c r="D25" s="19" t="n">
        <v>5556</v>
      </c>
      <c r="E25" s="18" t="n">
        <v>434.48630568</v>
      </c>
      <c r="F25" s="20" t="n">
        <v>7.84666567</v>
      </c>
      <c r="G25" s="18" t="n">
        <v>468.71719053</v>
      </c>
      <c r="H25" s="20" t="n">
        <v>4.17977299</v>
      </c>
      <c r="I25" s="18" t="n">
        <v>536.6141612599999</v>
      </c>
      <c r="J25" s="20" t="n">
        <v>3.67002133</v>
      </c>
      <c r="K25" s="18" t="n">
        <v>574.84181545</v>
      </c>
      <c r="L25" s="20" t="n">
        <v>4.61653881</v>
      </c>
      <c r="M25" s="18" t="s">
        <v>481</v>
      </c>
      <c r="N25" s="20" t="s">
        <v>481</v>
      </c>
      <c r="O25" s="18" t="s">
        <v>481</v>
      </c>
      <c r="P25" s="20" t="s">
        <v>481</v>
      </c>
      <c r="Q25" s="18" t="s">
        <v>481</v>
      </c>
      <c r="R25" s="20" t="s">
        <v>481</v>
      </c>
      <c r="S25" s="18" t="s">
        <v>481</v>
      </c>
      <c r="T25" s="20" t="s">
        <v>481</v>
      </c>
      <c r="U25" s="18" t="n">
        <v>399.24421274</v>
      </c>
      <c r="V25" s="20" t="n">
        <v>25.01028234</v>
      </c>
    </row>
    <row r="26" spans="1:22">
      <c r="A26" s="15" t="s">
        <v>501</v>
      </c>
      <c r="B26" s="17" t="n">
        <v>4869</v>
      </c>
      <c r="C26" s="18">
        <f>(71.0/B26*100)</f>
        <v/>
      </c>
      <c r="D26" s="19" t="n">
        <v>4798</v>
      </c>
      <c r="E26" s="18" t="n">
        <v>457.01059054</v>
      </c>
      <c r="F26" s="20" t="n">
        <v>3.80368582</v>
      </c>
      <c r="G26" s="18" t="n">
        <v>465.52375144</v>
      </c>
      <c r="H26" s="20" t="n">
        <v>2.83590468</v>
      </c>
      <c r="I26" s="18" t="n">
        <v>502.83204587</v>
      </c>
      <c r="J26" s="20" t="n">
        <v>2.567082</v>
      </c>
      <c r="K26" s="18" t="n">
        <v>518.11138346</v>
      </c>
      <c r="L26" s="20" t="n">
        <v>4.26474395</v>
      </c>
      <c r="M26" s="18" t="s">
        <v>481</v>
      </c>
      <c r="N26" s="20" t="s">
        <v>481</v>
      </c>
      <c r="O26" s="18" t="s">
        <v>481</v>
      </c>
      <c r="P26" s="20" t="s">
        <v>481</v>
      </c>
      <c r="Q26" s="18" t="s">
        <v>481</v>
      </c>
      <c r="R26" s="20" t="s">
        <v>481</v>
      </c>
      <c r="S26" s="18" t="s">
        <v>481</v>
      </c>
      <c r="T26" s="20" t="s">
        <v>481</v>
      </c>
      <c r="U26" s="18" t="n">
        <v>433.72142986</v>
      </c>
      <c r="V26" s="20" t="n">
        <v>10.46864249</v>
      </c>
    </row>
    <row r="27" spans="1:22">
      <c r="A27" s="15" t="s">
        <v>502</v>
      </c>
      <c r="B27" s="17" t="n">
        <v>5299</v>
      </c>
      <c r="C27" s="18">
        <f>(113.0/B27*100)</f>
        <v/>
      </c>
      <c r="D27" s="19" t="n">
        <v>5186</v>
      </c>
      <c r="E27" s="18" t="n">
        <v>434.69562836</v>
      </c>
      <c r="F27" s="20" t="n">
        <v>2.99983468</v>
      </c>
      <c r="G27" s="18" t="n">
        <v>469.34729969</v>
      </c>
      <c r="H27" s="20" t="n">
        <v>3.02299755</v>
      </c>
      <c r="I27" s="18" t="n">
        <v>514.15235495</v>
      </c>
      <c r="J27" s="20" t="n">
        <v>2.88200611</v>
      </c>
      <c r="K27" s="18" t="n">
        <v>544.31951371</v>
      </c>
      <c r="L27" s="20" t="n">
        <v>3.36224018</v>
      </c>
      <c r="M27" s="18" t="s">
        <v>481</v>
      </c>
      <c r="N27" s="20" t="s">
        <v>481</v>
      </c>
      <c r="O27" s="18" t="s">
        <v>481</v>
      </c>
      <c r="P27" s="20" t="s">
        <v>481</v>
      </c>
      <c r="Q27" s="18" t="s">
        <v>481</v>
      </c>
      <c r="R27" s="20" t="s">
        <v>481</v>
      </c>
      <c r="S27" s="18" t="s">
        <v>481</v>
      </c>
      <c r="T27" s="20" t="s">
        <v>481</v>
      </c>
      <c r="U27" s="18" t="n">
        <v>397.73468947</v>
      </c>
      <c r="V27" s="20" t="n">
        <v>4.60830127</v>
      </c>
    </row>
    <row r="28" spans="1:22">
      <c r="A28" s="15" t="s">
        <v>503</v>
      </c>
      <c r="B28" s="17" t="n">
        <v>7568</v>
      </c>
      <c r="C28" s="18">
        <f>(347.0/B28*100)</f>
        <v/>
      </c>
      <c r="D28" s="19" t="n">
        <v>7221</v>
      </c>
      <c r="E28" s="18" t="n">
        <v>371.14902271</v>
      </c>
      <c r="F28" s="20" t="n">
        <v>3.8849239</v>
      </c>
      <c r="G28" s="18" t="n">
        <v>399.33077248</v>
      </c>
      <c r="H28" s="20" t="n">
        <v>2.70759448</v>
      </c>
      <c r="I28" s="18" t="n">
        <v>430.8299387</v>
      </c>
      <c r="J28" s="20" t="n">
        <v>2.90035702</v>
      </c>
      <c r="K28" s="18" t="n">
        <v>424.6155084</v>
      </c>
      <c r="L28" s="20" t="n">
        <v>4.45127197</v>
      </c>
      <c r="M28" s="18" t="s">
        <v>481</v>
      </c>
      <c r="N28" s="20" t="s">
        <v>481</v>
      </c>
      <c r="O28" s="18" t="s">
        <v>481</v>
      </c>
      <c r="P28" s="20" t="s">
        <v>481</v>
      </c>
      <c r="Q28" s="18" t="s">
        <v>481</v>
      </c>
      <c r="R28" s="20" t="s">
        <v>481</v>
      </c>
      <c r="S28" s="18" t="s">
        <v>481</v>
      </c>
      <c r="T28" s="20" t="s">
        <v>481</v>
      </c>
      <c r="U28" s="18" t="n">
        <v>370.03960136</v>
      </c>
      <c r="V28" s="20" t="n">
        <v>9.224698330000001</v>
      </c>
    </row>
    <row r="29" spans="1:22">
      <c r="A29" s="15" t="s">
        <v>504</v>
      </c>
      <c r="B29" s="17" t="n">
        <v>5385</v>
      </c>
      <c r="C29" s="18">
        <f>(30.0/B29*100)</f>
        <v/>
      </c>
      <c r="D29" s="19" t="n">
        <v>5355</v>
      </c>
      <c r="E29" s="18" t="n">
        <v>431.96869291</v>
      </c>
      <c r="F29" s="20" t="n">
        <v>4.43357289</v>
      </c>
      <c r="G29" s="18" t="n">
        <v>471.00017652</v>
      </c>
      <c r="H29" s="20" t="n">
        <v>3.22603197</v>
      </c>
      <c r="I29" s="18" t="n">
        <v>540.38596095</v>
      </c>
      <c r="J29" s="20" t="n">
        <v>2.51503611</v>
      </c>
      <c r="K29" s="18" t="n">
        <v>569.28682821</v>
      </c>
      <c r="L29" s="20" t="n">
        <v>3.37804408</v>
      </c>
      <c r="M29" s="18" t="s">
        <v>481</v>
      </c>
      <c r="N29" s="20" t="s">
        <v>481</v>
      </c>
      <c r="O29" s="18" t="s">
        <v>481</v>
      </c>
      <c r="P29" s="20" t="s">
        <v>481</v>
      </c>
      <c r="Q29" s="18" t="n">
        <v>335.3902018</v>
      </c>
      <c r="R29" s="20" t="n">
        <v>12.1685767</v>
      </c>
      <c r="S29" s="18" t="s">
        <v>481</v>
      </c>
      <c r="T29" s="20" t="s">
        <v>481</v>
      </c>
      <c r="U29" s="18" t="n">
        <v>412.76274771</v>
      </c>
      <c r="V29" s="20" t="n">
        <v>8.952494229999999</v>
      </c>
    </row>
    <row r="30" spans="1:22">
      <c r="A30" s="15" t="s">
        <v>505</v>
      </c>
      <c r="B30" s="17" t="n">
        <v>4520</v>
      </c>
      <c r="C30" s="18">
        <f>(193.0/B30*100)</f>
        <v/>
      </c>
      <c r="D30" s="19" t="n">
        <v>4327</v>
      </c>
      <c r="E30" s="18" t="n">
        <v>425.99346002</v>
      </c>
      <c r="F30" s="20" t="n">
        <v>4.42401282</v>
      </c>
      <c r="G30" s="18" t="n">
        <v>474.78516696</v>
      </c>
      <c r="H30" s="20" t="n">
        <v>3.223268</v>
      </c>
      <c r="I30" s="18" t="n">
        <v>516.80770392</v>
      </c>
      <c r="J30" s="20" t="n">
        <v>2.54797977</v>
      </c>
      <c r="K30" s="18" t="n">
        <v>547.3764962400001</v>
      </c>
      <c r="L30" s="20" t="n">
        <v>3.65499644</v>
      </c>
      <c r="M30" s="18" t="s">
        <v>481</v>
      </c>
      <c r="N30" s="20" t="s">
        <v>481</v>
      </c>
      <c r="O30" s="18" t="s">
        <v>481</v>
      </c>
      <c r="P30" s="20" t="s">
        <v>481</v>
      </c>
      <c r="Q30" s="18" t="s">
        <v>481</v>
      </c>
      <c r="R30" s="20" t="s">
        <v>481</v>
      </c>
      <c r="S30" s="18" t="s">
        <v>481</v>
      </c>
      <c r="T30" s="20" t="s">
        <v>481</v>
      </c>
      <c r="U30" s="18" t="n">
        <v>404.83887022</v>
      </c>
      <c r="V30" s="20" t="n">
        <v>7.55959598</v>
      </c>
    </row>
    <row r="31" spans="1:22">
      <c r="A31" s="15" t="s">
        <v>506</v>
      </c>
      <c r="B31" s="17" t="n">
        <v>5456</v>
      </c>
      <c r="C31" s="18">
        <f>(144.0/B31*100)</f>
        <v/>
      </c>
      <c r="D31" s="19" t="n">
        <v>5312</v>
      </c>
      <c r="E31" s="18" t="n">
        <v>435.88035756</v>
      </c>
      <c r="F31" s="20" t="n">
        <v>5.65892132</v>
      </c>
      <c r="G31" s="18" t="n">
        <v>463.21600634</v>
      </c>
      <c r="H31" s="20" t="n">
        <v>3.47704872</v>
      </c>
      <c r="I31" s="18" t="n">
        <v>511.89943228</v>
      </c>
      <c r="J31" s="20" t="n">
        <v>2.56818244</v>
      </c>
      <c r="K31" s="18" t="n">
        <v>541.11962261</v>
      </c>
      <c r="L31" s="20" t="n">
        <v>3.21345806</v>
      </c>
      <c r="M31" s="18" t="s">
        <v>481</v>
      </c>
      <c r="N31" s="20" t="s">
        <v>481</v>
      </c>
      <c r="O31" s="18" t="s">
        <v>481</v>
      </c>
      <c r="P31" s="20" t="s">
        <v>481</v>
      </c>
      <c r="Q31" s="18" t="s">
        <v>481</v>
      </c>
      <c r="R31" s="20" t="s">
        <v>481</v>
      </c>
      <c r="S31" s="18" t="s">
        <v>481</v>
      </c>
      <c r="T31" s="20" t="s">
        <v>481</v>
      </c>
      <c r="U31" s="18" t="n">
        <v>421.88651172</v>
      </c>
      <c r="V31" s="20" t="n">
        <v>5.42204808</v>
      </c>
    </row>
    <row r="32" spans="1:22">
      <c r="A32" s="15" t="s">
        <v>507</v>
      </c>
      <c r="B32" s="17" t="n">
        <v>4478</v>
      </c>
      <c r="C32" s="18">
        <f>(6.0/B32*100)</f>
        <v/>
      </c>
      <c r="D32" s="19" t="n">
        <v>4472</v>
      </c>
      <c r="E32" s="18" t="n">
        <v>448.76233679</v>
      </c>
      <c r="F32" s="20" t="n">
        <v>4.61719663</v>
      </c>
      <c r="G32" s="18" t="n">
        <v>476.86561736</v>
      </c>
      <c r="H32" s="20" t="n">
        <v>2.67112082</v>
      </c>
      <c r="I32" s="18" t="n">
        <v>520.8854342</v>
      </c>
      <c r="J32" s="20" t="n">
        <v>3.0758784</v>
      </c>
      <c r="K32" s="18" t="n">
        <v>552.5542917400001</v>
      </c>
      <c r="L32" s="20" t="n">
        <v>4.30454678</v>
      </c>
      <c r="M32" s="18" t="s">
        <v>481</v>
      </c>
      <c r="N32" s="20" t="s">
        <v>481</v>
      </c>
      <c r="O32" s="18" t="s">
        <v>481</v>
      </c>
      <c r="P32" s="20" t="s">
        <v>481</v>
      </c>
      <c r="Q32" s="18" t="s">
        <v>481</v>
      </c>
      <c r="R32" s="20" t="s">
        <v>481</v>
      </c>
      <c r="S32" s="18" t="s">
        <v>481</v>
      </c>
      <c r="T32" s="20" t="s">
        <v>481</v>
      </c>
      <c r="U32" s="18" t="n">
        <v>406.35221323</v>
      </c>
      <c r="V32" s="20" t="n">
        <v>15.82565072</v>
      </c>
    </row>
    <row r="33" spans="1:22">
      <c r="A33" s="15" t="s">
        <v>508</v>
      </c>
      <c r="B33" s="17" t="n">
        <v>7325</v>
      </c>
      <c r="C33" s="18">
        <f>(80.0/B33*100)</f>
        <v/>
      </c>
      <c r="D33" s="19" t="n">
        <v>7245</v>
      </c>
      <c r="E33" s="18" t="n">
        <v>380.09899747</v>
      </c>
      <c r="F33" s="20" t="n">
        <v>9.13111965</v>
      </c>
      <c r="G33" s="18" t="n">
        <v>422.40615881</v>
      </c>
      <c r="H33" s="20" t="n">
        <v>4.28436061</v>
      </c>
      <c r="I33" s="18" t="n">
        <v>481.04909357</v>
      </c>
      <c r="J33" s="20" t="n">
        <v>2.57847053</v>
      </c>
      <c r="K33" s="18" t="n">
        <v>532.66848959</v>
      </c>
      <c r="L33" s="20" t="n">
        <v>2.86445181</v>
      </c>
      <c r="M33" s="18" t="s">
        <v>481</v>
      </c>
      <c r="N33" s="20" t="s">
        <v>481</v>
      </c>
      <c r="O33" s="18" t="s">
        <v>481</v>
      </c>
      <c r="P33" s="20" t="s">
        <v>481</v>
      </c>
      <c r="Q33" s="18" t="s">
        <v>481</v>
      </c>
      <c r="R33" s="20" t="s">
        <v>481</v>
      </c>
      <c r="S33" s="18" t="s">
        <v>481</v>
      </c>
      <c r="T33" s="20" t="s">
        <v>481</v>
      </c>
      <c r="U33" s="18" t="n">
        <v>388.33400832</v>
      </c>
      <c r="V33" s="20" t="n">
        <v>9.92644709</v>
      </c>
    </row>
    <row r="34" spans="1:22">
      <c r="A34" s="15" t="s">
        <v>509</v>
      </c>
      <c r="B34" s="17" t="n">
        <v>6350</v>
      </c>
      <c r="C34" s="18">
        <f>(89.0/B34*100)</f>
        <v/>
      </c>
      <c r="D34" s="19" t="n">
        <v>6261</v>
      </c>
      <c r="E34" s="18" t="n">
        <v>417.42367896</v>
      </c>
      <c r="F34" s="20" t="n">
        <v>3.9266129</v>
      </c>
      <c r="G34" s="18" t="n">
        <v>459.04935277</v>
      </c>
      <c r="H34" s="20" t="n">
        <v>2.71144407</v>
      </c>
      <c r="I34" s="18" t="n">
        <v>510.98711483</v>
      </c>
      <c r="J34" s="20" t="n">
        <v>3.09686259</v>
      </c>
      <c r="K34" s="18" t="n">
        <v>524.11709718</v>
      </c>
      <c r="L34" s="20" t="n">
        <v>4.11159188</v>
      </c>
      <c r="M34" s="18" t="s">
        <v>481</v>
      </c>
      <c r="N34" s="20" t="s">
        <v>481</v>
      </c>
      <c r="O34" s="18" t="s">
        <v>481</v>
      </c>
      <c r="P34" s="20" t="s">
        <v>481</v>
      </c>
      <c r="Q34" s="18" t="n">
        <v>336.51078337</v>
      </c>
      <c r="R34" s="20" t="n">
        <v>12.24828707</v>
      </c>
      <c r="S34" s="18" t="s">
        <v>481</v>
      </c>
      <c r="T34" s="20" t="s">
        <v>481</v>
      </c>
      <c r="U34" s="18" t="n">
        <v>405.64192525</v>
      </c>
      <c r="V34" s="20" t="n">
        <v>9.79986725</v>
      </c>
    </row>
    <row r="35" spans="1:22">
      <c r="A35" s="15" t="s">
        <v>510</v>
      </c>
      <c r="B35" s="17" t="n">
        <v>6406</v>
      </c>
      <c r="C35" s="18">
        <f>(60.0/B35*100)</f>
        <v/>
      </c>
      <c r="D35" s="19" t="n">
        <v>6346</v>
      </c>
      <c r="E35" s="18" t="n">
        <v>440.88627208</v>
      </c>
      <c r="F35" s="20" t="n">
        <v>4.14100924</v>
      </c>
      <c r="G35" s="18" t="n">
        <v>476.9416802</v>
      </c>
      <c r="H35" s="20" t="n">
        <v>2.66512281</v>
      </c>
      <c r="I35" s="18" t="n">
        <v>529.1105687</v>
      </c>
      <c r="J35" s="20" t="n">
        <v>1.92956617</v>
      </c>
      <c r="K35" s="18" t="n">
        <v>556.29645484</v>
      </c>
      <c r="L35" s="20" t="n">
        <v>3.24194511</v>
      </c>
      <c r="M35" s="18" t="s">
        <v>481</v>
      </c>
      <c r="N35" s="20" t="s">
        <v>481</v>
      </c>
      <c r="O35" s="18" t="s">
        <v>481</v>
      </c>
      <c r="P35" s="20" t="s">
        <v>481</v>
      </c>
      <c r="Q35" s="18" t="n">
        <v>349.78970242</v>
      </c>
      <c r="R35" s="20" t="n">
        <v>6.90672373</v>
      </c>
      <c r="S35" s="18" t="s">
        <v>481</v>
      </c>
      <c r="T35" s="20" t="s">
        <v>481</v>
      </c>
      <c r="U35" s="18" t="n">
        <v>412.07452156</v>
      </c>
      <c r="V35" s="20" t="n">
        <v>6.72382753</v>
      </c>
    </row>
    <row r="36" spans="1:22">
      <c r="A36" s="15" t="s">
        <v>511</v>
      </c>
      <c r="B36" s="17" t="n">
        <v>6736</v>
      </c>
      <c r="C36" s="18">
        <f>(71.0/B36*100)</f>
        <v/>
      </c>
      <c r="D36" s="19" t="n">
        <v>6665</v>
      </c>
      <c r="E36" s="18" t="n">
        <v>413.66434378</v>
      </c>
      <c r="F36" s="20" t="n">
        <v>7.36498275</v>
      </c>
      <c r="G36" s="18" t="n">
        <v>447.82849953</v>
      </c>
      <c r="H36" s="20" t="n">
        <v>3.41223588</v>
      </c>
      <c r="I36" s="18" t="n">
        <v>497.12910351</v>
      </c>
      <c r="J36" s="20" t="n">
        <v>2.37600674</v>
      </c>
      <c r="K36" s="18" t="n">
        <v>521.94644901</v>
      </c>
      <c r="L36" s="20" t="n">
        <v>3.23579232</v>
      </c>
      <c r="M36" s="18" t="s">
        <v>481</v>
      </c>
      <c r="N36" s="20" t="s">
        <v>481</v>
      </c>
      <c r="O36" s="18" t="s">
        <v>481</v>
      </c>
      <c r="P36" s="20" t="s">
        <v>481</v>
      </c>
      <c r="Q36" s="18" t="s">
        <v>481</v>
      </c>
      <c r="R36" s="20" t="s">
        <v>481</v>
      </c>
      <c r="S36" s="18" t="s">
        <v>481</v>
      </c>
      <c r="T36" s="20" t="s">
        <v>481</v>
      </c>
      <c r="U36" s="18" t="n">
        <v>418.64625953</v>
      </c>
      <c r="V36" s="20" t="n">
        <v>7.02888016</v>
      </c>
    </row>
    <row r="37" spans="1:22">
      <c r="A37" s="15" t="s">
        <v>512</v>
      </c>
      <c r="B37" s="17" t="n">
        <v>5458</v>
      </c>
      <c r="C37" s="18">
        <f>(126.0/B37*100)</f>
        <v/>
      </c>
      <c r="D37" s="19" t="n">
        <v>5332</v>
      </c>
      <c r="E37" s="18" t="n">
        <v>411.54684921</v>
      </c>
      <c r="F37" s="20" t="n">
        <v>6.47729242</v>
      </c>
      <c r="G37" s="18" t="n">
        <v>444.12084207</v>
      </c>
      <c r="H37" s="20" t="n">
        <v>4.52382564</v>
      </c>
      <c r="I37" s="18" t="n">
        <v>489.95166171</v>
      </c>
      <c r="J37" s="20" t="n">
        <v>3.3341543</v>
      </c>
      <c r="K37" s="18" t="n">
        <v>534.19846316</v>
      </c>
      <c r="L37" s="20" t="n">
        <v>2.74219901</v>
      </c>
      <c r="M37" s="18" t="s">
        <v>481</v>
      </c>
      <c r="N37" s="20" t="s">
        <v>481</v>
      </c>
      <c r="O37" s="18" t="s">
        <v>481</v>
      </c>
      <c r="P37" s="20" t="s">
        <v>481</v>
      </c>
      <c r="Q37" s="18" t="s">
        <v>481</v>
      </c>
      <c r="R37" s="20" t="s">
        <v>481</v>
      </c>
      <c r="S37" s="18" t="s">
        <v>481</v>
      </c>
      <c r="T37" s="20" t="s">
        <v>481</v>
      </c>
      <c r="U37" s="18" t="n">
        <v>410.74513171</v>
      </c>
      <c r="V37" s="20" t="n">
        <v>6.68122645</v>
      </c>
    </row>
    <row r="38" spans="1:22">
      <c r="A38" s="15" t="s">
        <v>513</v>
      </c>
      <c r="B38" s="17" t="n">
        <v>5860</v>
      </c>
      <c r="C38" s="18">
        <f>(24.0/B38*100)</f>
        <v/>
      </c>
      <c r="D38" s="19" t="n">
        <v>5836</v>
      </c>
      <c r="E38" s="18" t="n">
        <v>456.51442149</v>
      </c>
      <c r="F38" s="20" t="n">
        <v>4.46523556</v>
      </c>
      <c r="G38" s="18" t="n">
        <v>496.95008079</v>
      </c>
      <c r="H38" s="20" t="n">
        <v>3.49861509</v>
      </c>
      <c r="I38" s="18" t="n">
        <v>551.20691861</v>
      </c>
      <c r="J38" s="20" t="n">
        <v>3.68368051</v>
      </c>
      <c r="K38" s="18" t="n">
        <v>568.89504134</v>
      </c>
      <c r="L38" s="20" t="n">
        <v>4.01257306</v>
      </c>
      <c r="M38" s="18" t="s">
        <v>481</v>
      </c>
      <c r="N38" s="20" t="s">
        <v>481</v>
      </c>
      <c r="O38" s="18" t="s">
        <v>481</v>
      </c>
      <c r="P38" s="20" t="s">
        <v>481</v>
      </c>
      <c r="Q38" s="18" t="s">
        <v>481</v>
      </c>
      <c r="R38" s="20" t="s">
        <v>481</v>
      </c>
      <c r="S38" s="18" t="s">
        <v>481</v>
      </c>
      <c r="T38" s="20" t="s">
        <v>481</v>
      </c>
      <c r="U38" s="18" t="n">
        <v>467.98613456</v>
      </c>
      <c r="V38" s="20" t="n">
        <v>7.26152207</v>
      </c>
    </row>
    <row r="39" spans="1:22">
      <c r="A39" s="15" t="s">
        <v>514</v>
      </c>
      <c r="B39" s="17" t="n">
        <v>5895</v>
      </c>
      <c r="C39" s="18">
        <f>(33.0/B39*100)</f>
        <v/>
      </c>
      <c r="D39" s="19" t="n">
        <v>5862</v>
      </c>
      <c r="E39" s="18" t="n">
        <v>383.23743142</v>
      </c>
      <c r="F39" s="20" t="n">
        <v>4.42184759</v>
      </c>
      <c r="G39" s="18" t="n">
        <v>409.14143549</v>
      </c>
      <c r="H39" s="20" t="n">
        <v>3.61763462</v>
      </c>
      <c r="I39" s="18" t="n">
        <v>438.65258384</v>
      </c>
      <c r="J39" s="20" t="n">
        <v>4.59786328</v>
      </c>
      <c r="K39" s="18" t="n">
        <v>448.09236387</v>
      </c>
      <c r="L39" s="20" t="n">
        <v>6.06027808</v>
      </c>
      <c r="M39" s="18" t="s">
        <v>481</v>
      </c>
      <c r="N39" s="20" t="s">
        <v>481</v>
      </c>
      <c r="O39" s="18" t="s">
        <v>481</v>
      </c>
      <c r="P39" s="20" t="s">
        <v>481</v>
      </c>
      <c r="Q39" s="18" t="s">
        <v>481</v>
      </c>
      <c r="R39" s="20" t="s">
        <v>481</v>
      </c>
      <c r="S39" s="18" t="s">
        <v>481</v>
      </c>
      <c r="T39" s="20" t="s">
        <v>481</v>
      </c>
      <c r="U39" s="18" t="n">
        <v>361.94374695</v>
      </c>
      <c r="V39" s="20" t="n">
        <v>10.5571518</v>
      </c>
    </row>
    <row r="40" spans="1:22">
      <c r="A40" s="15" t="s">
        <v>515</v>
      </c>
      <c r="B40" s="17" t="n">
        <v>14157</v>
      </c>
      <c r="C40" s="18">
        <f>(386.0/B40*100)</f>
        <v/>
      </c>
      <c r="D40" s="19" t="n">
        <v>13771</v>
      </c>
      <c r="E40" s="18" t="n">
        <v>411.04387548</v>
      </c>
      <c r="F40" s="20" t="n">
        <v>7.84402614</v>
      </c>
      <c r="G40" s="18" t="n">
        <v>439.26421242</v>
      </c>
      <c r="H40" s="20" t="n">
        <v>4.05308619</v>
      </c>
      <c r="I40" s="18" t="n">
        <v>489.28672292</v>
      </c>
      <c r="J40" s="20" t="n">
        <v>2.69209826</v>
      </c>
      <c r="K40" s="18" t="n">
        <v>531.86137948</v>
      </c>
      <c r="L40" s="20" t="n">
        <v>2.81888352</v>
      </c>
      <c r="M40" s="18" t="s">
        <v>481</v>
      </c>
      <c r="N40" s="20" t="s">
        <v>481</v>
      </c>
      <c r="O40" s="18" t="s">
        <v>481</v>
      </c>
      <c r="P40" s="20" t="s">
        <v>481</v>
      </c>
      <c r="Q40" s="18" t="s">
        <v>481</v>
      </c>
      <c r="R40" s="20" t="s">
        <v>481</v>
      </c>
      <c r="S40" s="18" t="s">
        <v>481</v>
      </c>
      <c r="T40" s="20" t="s">
        <v>481</v>
      </c>
      <c r="U40" s="18" t="n">
        <v>395.78205684</v>
      </c>
      <c r="V40" s="20" t="n">
        <v>7.59796259</v>
      </c>
    </row>
    <row r="41" spans="1:22">
      <c r="A41" s="15" t="s">
        <v>516</v>
      </c>
      <c r="B41" s="17" t="n">
        <v>5712</v>
      </c>
      <c r="C41" s="18">
        <f>(55.0/B41*100)</f>
        <v/>
      </c>
      <c r="D41" s="19" t="n">
        <v>5657</v>
      </c>
      <c r="E41" s="18" t="n">
        <v>423.80879539</v>
      </c>
      <c r="F41" s="20" t="n">
        <v>3.52649447</v>
      </c>
      <c r="G41" s="18" t="n">
        <v>452.00979588</v>
      </c>
      <c r="H41" s="20" t="n">
        <v>3.63402567</v>
      </c>
      <c r="I41" s="18" t="n">
        <v>495.79651843</v>
      </c>
      <c r="J41" s="20" t="n">
        <v>3.74516377</v>
      </c>
      <c r="K41" s="18" t="n">
        <v>506.21803359</v>
      </c>
      <c r="L41" s="20" t="n">
        <v>4.60952481</v>
      </c>
      <c r="M41" s="18" t="s">
        <v>481</v>
      </c>
      <c r="N41" s="20" t="s">
        <v>481</v>
      </c>
      <c r="O41" s="18" t="s">
        <v>481</v>
      </c>
      <c r="P41" s="20" t="s">
        <v>481</v>
      </c>
      <c r="Q41" s="18" t="n">
        <v>392.51815558</v>
      </c>
      <c r="R41" s="20" t="n">
        <v>16.89642718</v>
      </c>
      <c r="S41" s="18" t="s">
        <v>481</v>
      </c>
      <c r="T41" s="20" t="s">
        <v>481</v>
      </c>
      <c r="U41" s="18" t="n">
        <v>382.67939552</v>
      </c>
      <c r="V41" s="20" t="n">
        <v>10.02730208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340.28525008</v>
      </c>
      <c r="F45" s="20" t="n">
        <v>3.95872225</v>
      </c>
      <c r="G45" s="18" t="n">
        <v>356.31701636</v>
      </c>
      <c r="H45" s="20" t="n">
        <v>3.16739061</v>
      </c>
      <c r="I45" s="18" t="n">
        <v>377.94697242</v>
      </c>
      <c r="J45" s="20" t="n">
        <v>4.30458892</v>
      </c>
      <c r="K45" s="18" t="n">
        <v>375.0457639</v>
      </c>
      <c r="L45" s="20" t="n">
        <v>4.29366323</v>
      </c>
      <c r="M45" s="18" t="s">
        <v>481</v>
      </c>
      <c r="N45" s="20" t="s">
        <v>481</v>
      </c>
      <c r="O45" s="18" t="s">
        <v>481</v>
      </c>
      <c r="P45" s="20" t="s">
        <v>481</v>
      </c>
      <c r="Q45" s="18" t="s">
        <v>481</v>
      </c>
      <c r="R45" s="20" t="s">
        <v>481</v>
      </c>
      <c r="S45" s="18" t="n">
        <v>339.59693208</v>
      </c>
      <c r="T45" s="20" t="n">
        <v>21.63047785</v>
      </c>
      <c r="U45" s="18" t="n">
        <v>332.06673397</v>
      </c>
      <c r="V45" s="20" t="n">
        <v>5.78823195</v>
      </c>
    </row>
    <row r="46" spans="1:22">
      <c r="A46" s="15" t="s">
        <v>521</v>
      </c>
      <c r="B46" s="17" t="n">
        <v>23141</v>
      </c>
      <c r="C46" s="18">
        <f>(2121.0/B46*100)</f>
        <v/>
      </c>
      <c r="D46" s="19" t="n">
        <v>21020</v>
      </c>
      <c r="E46" s="18" t="n">
        <v>324.98767976</v>
      </c>
      <c r="F46" s="20" t="n">
        <v>4.13688617</v>
      </c>
      <c r="G46" s="18" t="n">
        <v>364.50223269</v>
      </c>
      <c r="H46" s="20" t="n">
        <v>3.21835621</v>
      </c>
      <c r="I46" s="18" t="n">
        <v>413.69329743</v>
      </c>
      <c r="J46" s="20" t="n">
        <v>4.13967105</v>
      </c>
      <c r="K46" s="18" t="n">
        <v>437.97058892</v>
      </c>
      <c r="L46" s="20" t="n">
        <v>6.31192271</v>
      </c>
      <c r="M46" s="18" t="s">
        <v>481</v>
      </c>
      <c r="N46" s="20" t="s">
        <v>481</v>
      </c>
      <c r="O46" s="18" t="s">
        <v>481</v>
      </c>
      <c r="P46" s="20" t="s">
        <v>481</v>
      </c>
      <c r="Q46" s="18" t="s">
        <v>481</v>
      </c>
      <c r="R46" s="20" t="s">
        <v>481</v>
      </c>
      <c r="S46" s="18" t="s">
        <v>481</v>
      </c>
      <c r="T46" s="20" t="s">
        <v>481</v>
      </c>
      <c r="U46" s="18" t="n">
        <v>346.81706614</v>
      </c>
      <c r="V46" s="20" t="n">
        <v>3.13235224</v>
      </c>
    </row>
    <row r="47" spans="1:22">
      <c r="A47" s="15" t="s">
        <v>522</v>
      </c>
      <c r="B47" s="17" t="n">
        <v>5928</v>
      </c>
      <c r="C47" s="18">
        <f>(347.0/B47*100)</f>
        <v/>
      </c>
      <c r="D47" s="19" t="n">
        <v>5581</v>
      </c>
      <c r="E47" s="18" t="n">
        <v>381.27431515</v>
      </c>
      <c r="F47" s="20" t="n">
        <v>5.60954721</v>
      </c>
      <c r="G47" s="18" t="n">
        <v>429.59044881</v>
      </c>
      <c r="H47" s="20" t="n">
        <v>4.31874774</v>
      </c>
      <c r="I47" s="18" t="n">
        <v>476.04209225</v>
      </c>
      <c r="J47" s="20" t="n">
        <v>3.99111787</v>
      </c>
      <c r="K47" s="18" t="n">
        <v>477.19361393</v>
      </c>
      <c r="L47" s="20" t="n">
        <v>5.39139061</v>
      </c>
      <c r="M47" s="18" t="s">
        <v>481</v>
      </c>
      <c r="N47" s="20" t="s">
        <v>481</v>
      </c>
      <c r="O47" s="18" t="s">
        <v>481</v>
      </c>
      <c r="P47" s="20" t="s">
        <v>481</v>
      </c>
      <c r="Q47" s="18" t="s">
        <v>481</v>
      </c>
      <c r="R47" s="20" t="s">
        <v>481</v>
      </c>
      <c r="S47" s="18" t="s">
        <v>481</v>
      </c>
      <c r="T47" s="20" t="s">
        <v>481</v>
      </c>
      <c r="U47" s="18" t="n">
        <v>370.63235985</v>
      </c>
      <c r="V47" s="20" t="n">
        <v>5.82805579</v>
      </c>
    </row>
    <row r="48" spans="1:22">
      <c r="A48" s="15" t="s">
        <v>523</v>
      </c>
      <c r="B48" s="17" t="n">
        <v>9841</v>
      </c>
      <c r="C48" s="18">
        <f>(8.0/B48*100)</f>
        <v/>
      </c>
      <c r="D48" s="19" t="n">
        <v>9833</v>
      </c>
      <c r="E48" s="18" t="n">
        <v>430.06321656</v>
      </c>
      <c r="F48" s="20" t="n">
        <v>6.9578117</v>
      </c>
      <c r="G48" s="18" t="n">
        <v>463.51103394</v>
      </c>
      <c r="H48" s="20" t="n">
        <v>4.27817828</v>
      </c>
      <c r="I48" s="18" t="n">
        <v>548.76681982</v>
      </c>
      <c r="J48" s="20" t="n">
        <v>4.7818094</v>
      </c>
      <c r="K48" s="18" t="n">
        <v>590.52223043</v>
      </c>
      <c r="L48" s="20" t="n">
        <v>4.76798655</v>
      </c>
      <c r="M48" s="18" t="s">
        <v>481</v>
      </c>
      <c r="N48" s="20" t="s">
        <v>481</v>
      </c>
      <c r="O48" s="18" t="s">
        <v>481</v>
      </c>
      <c r="P48" s="20" t="s">
        <v>481</v>
      </c>
      <c r="Q48" s="18" t="s">
        <v>481</v>
      </c>
      <c r="R48" s="20" t="s">
        <v>481</v>
      </c>
      <c r="S48" s="18" t="s">
        <v>481</v>
      </c>
      <c r="T48" s="20" t="s">
        <v>481</v>
      </c>
      <c r="U48" s="18" t="n">
        <v>471.37688882</v>
      </c>
      <c r="V48" s="20" t="n">
        <v>29.51080698</v>
      </c>
    </row>
    <row r="49" spans="1:22">
      <c r="A49" s="15" t="s">
        <v>524</v>
      </c>
      <c r="B49" s="17" t="n">
        <v>6349</v>
      </c>
      <c r="C49" s="18">
        <f>(56.0/B49*100)</f>
        <v/>
      </c>
      <c r="D49" s="19" t="n">
        <v>6293</v>
      </c>
      <c r="E49" s="18" t="n">
        <v>381.23141165</v>
      </c>
      <c r="F49" s="20" t="n">
        <v>3.40510014</v>
      </c>
      <c r="G49" s="18" t="n">
        <v>404.15851734</v>
      </c>
      <c r="H49" s="20" t="n">
        <v>3.34290986</v>
      </c>
      <c r="I49" s="18" t="n">
        <v>442.30974573</v>
      </c>
      <c r="J49" s="20" t="n">
        <v>4.09202443</v>
      </c>
      <c r="K49" s="18" t="n">
        <v>438.84851696</v>
      </c>
      <c r="L49" s="20" t="n">
        <v>5.92174504</v>
      </c>
      <c r="M49" s="18" t="s">
        <v>481</v>
      </c>
      <c r="N49" s="20" t="s">
        <v>481</v>
      </c>
      <c r="O49" s="18" t="s">
        <v>481</v>
      </c>
      <c r="P49" s="20" t="s">
        <v>481</v>
      </c>
      <c r="Q49" s="18" t="s">
        <v>481</v>
      </c>
      <c r="R49" s="20" t="s">
        <v>481</v>
      </c>
      <c r="S49" s="18" t="n">
        <v>343.046276</v>
      </c>
      <c r="T49" s="20" t="n">
        <v>45.31139652</v>
      </c>
      <c r="U49" s="18" t="n">
        <v>352.71323086</v>
      </c>
      <c r="V49" s="20" t="n">
        <v>9.62258804</v>
      </c>
    </row>
    <row r="50" spans="1:22">
      <c r="A50" s="15" t="s">
        <v>525</v>
      </c>
      <c r="B50" s="17" t="n">
        <v>11795</v>
      </c>
      <c r="C50" s="18">
        <f>(344.0/B50*100)</f>
        <v/>
      </c>
      <c r="D50" s="19" t="n">
        <v>11451</v>
      </c>
      <c r="E50" s="18" t="n">
        <v>345.05265529</v>
      </c>
      <c r="F50" s="20" t="n">
        <v>3.32090396</v>
      </c>
      <c r="G50" s="18" t="n">
        <v>383.33142328</v>
      </c>
      <c r="H50" s="20" t="n">
        <v>2.60516544</v>
      </c>
      <c r="I50" s="18" t="n">
        <v>413.61068092</v>
      </c>
      <c r="J50" s="20" t="n">
        <v>3.00885608</v>
      </c>
      <c r="K50" s="18" t="n">
        <v>418.27803931</v>
      </c>
      <c r="L50" s="20" t="n">
        <v>5.78852342</v>
      </c>
      <c r="M50" s="18" t="s">
        <v>481</v>
      </c>
      <c r="N50" s="20" t="s">
        <v>481</v>
      </c>
      <c r="O50" s="18" t="s">
        <v>481</v>
      </c>
      <c r="P50" s="20" t="s">
        <v>481</v>
      </c>
      <c r="Q50" s="18" t="s">
        <v>481</v>
      </c>
      <c r="R50" s="20" t="s">
        <v>481</v>
      </c>
      <c r="S50" s="18" t="s">
        <v>481</v>
      </c>
      <c r="T50" s="20" t="s">
        <v>481</v>
      </c>
      <c r="U50" s="18" t="n">
        <v>338.93647687</v>
      </c>
      <c r="V50" s="20" t="n">
        <v>9.54327419</v>
      </c>
    </row>
    <row r="51" spans="1:22">
      <c r="A51" s="15" t="s">
        <v>526</v>
      </c>
      <c r="B51" s="17" t="n">
        <v>6866</v>
      </c>
      <c r="C51" s="18">
        <f>(114.0/B51*100)</f>
        <v/>
      </c>
      <c r="D51" s="19" t="n">
        <v>6752</v>
      </c>
      <c r="E51" s="18" t="n">
        <v>373.28542809</v>
      </c>
      <c r="F51" s="20" t="n">
        <v>4.09208372</v>
      </c>
      <c r="G51" s="18" t="n">
        <v>390.0821166</v>
      </c>
      <c r="H51" s="20" t="n">
        <v>3.28308319</v>
      </c>
      <c r="I51" s="18" t="n">
        <v>422.93218108</v>
      </c>
      <c r="J51" s="20" t="n">
        <v>3.05520124</v>
      </c>
      <c r="K51" s="18" t="n">
        <v>426.60706222</v>
      </c>
      <c r="L51" s="20" t="n">
        <v>5.39339118</v>
      </c>
      <c r="M51" s="18" t="s">
        <v>481</v>
      </c>
      <c r="N51" s="20" t="s">
        <v>481</v>
      </c>
      <c r="O51" s="18" t="s">
        <v>481</v>
      </c>
      <c r="P51" s="20" t="s">
        <v>481</v>
      </c>
      <c r="Q51" s="18" t="n">
        <v>380.5422133</v>
      </c>
      <c r="R51" s="20" t="n">
        <v>4.31283207</v>
      </c>
      <c r="S51" s="18" t="s">
        <v>481</v>
      </c>
      <c r="T51" s="20" t="s">
        <v>481</v>
      </c>
      <c r="U51" s="18" t="n">
        <v>375.57475372</v>
      </c>
      <c r="V51" s="20" t="n">
        <v>9.046147339999999</v>
      </c>
    </row>
    <row r="52" spans="1:22">
      <c r="A52" s="15" t="s">
        <v>527</v>
      </c>
      <c r="B52" s="17" t="n">
        <v>5809</v>
      </c>
      <c r="C52" s="18">
        <f>(106.0/B52*100)</f>
        <v/>
      </c>
      <c r="D52" s="19" t="n">
        <v>5703</v>
      </c>
      <c r="E52" s="18" t="n">
        <v>412.60485091</v>
      </c>
      <c r="F52" s="20" t="n">
        <v>3.79446298</v>
      </c>
      <c r="G52" s="18" t="n">
        <v>439.11235958</v>
      </c>
      <c r="H52" s="20" t="n">
        <v>3.64979941</v>
      </c>
      <c r="I52" s="18" t="n">
        <v>488.38400677</v>
      </c>
      <c r="J52" s="20" t="n">
        <v>3.2795948</v>
      </c>
      <c r="K52" s="18" t="n">
        <v>517.3901928</v>
      </c>
      <c r="L52" s="20" t="n">
        <v>3.78768055</v>
      </c>
      <c r="M52" s="18" t="s">
        <v>481</v>
      </c>
      <c r="N52" s="20" t="s">
        <v>481</v>
      </c>
      <c r="O52" s="18" t="s">
        <v>481</v>
      </c>
      <c r="P52" s="20" t="s">
        <v>481</v>
      </c>
      <c r="Q52" s="18" t="s">
        <v>481</v>
      </c>
      <c r="R52" s="20" t="s">
        <v>481</v>
      </c>
      <c r="S52" s="18" t="s">
        <v>481</v>
      </c>
      <c r="T52" s="20" t="s">
        <v>481</v>
      </c>
      <c r="U52" s="18" t="n">
        <v>386.81932014</v>
      </c>
      <c r="V52" s="20" t="n">
        <v>7.32743334</v>
      </c>
    </row>
    <row r="53" spans="1:22">
      <c r="A53" s="15" t="s">
        <v>528</v>
      </c>
      <c r="B53" s="17" t="n">
        <v>5571</v>
      </c>
      <c r="C53" s="18">
        <f>(112.0/B53*100)</f>
        <v/>
      </c>
      <c r="D53" s="19" t="n">
        <v>5459</v>
      </c>
      <c r="E53" s="18" t="n">
        <v>397.72246499</v>
      </c>
      <c r="F53" s="20" t="n">
        <v>3.16078471</v>
      </c>
      <c r="G53" s="18" t="n">
        <v>424.95547513</v>
      </c>
      <c r="H53" s="20" t="n">
        <v>2.9918656</v>
      </c>
      <c r="I53" s="18" t="n">
        <v>461.64366796</v>
      </c>
      <c r="J53" s="20" t="n">
        <v>2.82056526</v>
      </c>
      <c r="K53" s="18" t="n">
        <v>492.61879468</v>
      </c>
      <c r="L53" s="20" t="n">
        <v>4.16565266</v>
      </c>
      <c r="M53" s="18" t="s">
        <v>481</v>
      </c>
      <c r="N53" s="20" t="s">
        <v>481</v>
      </c>
      <c r="O53" s="18" t="s">
        <v>481</v>
      </c>
      <c r="P53" s="20" t="s">
        <v>481</v>
      </c>
      <c r="Q53" s="18" t="s">
        <v>481</v>
      </c>
      <c r="R53" s="20" t="s">
        <v>481</v>
      </c>
      <c r="S53" s="18" t="s">
        <v>481</v>
      </c>
      <c r="T53" s="20" t="s">
        <v>481</v>
      </c>
      <c r="U53" s="18" t="n">
        <v>358.04390196</v>
      </c>
      <c r="V53" s="20" t="n">
        <v>5.04119664</v>
      </c>
    </row>
    <row r="54" spans="1:22">
      <c r="A54" s="15" t="s">
        <v>529</v>
      </c>
      <c r="B54" s="17" t="n">
        <v>4740</v>
      </c>
      <c r="C54" s="18">
        <f>(428.0/B54*100)</f>
        <v/>
      </c>
      <c r="D54" s="19" t="n">
        <v>4312</v>
      </c>
      <c r="E54" s="18" t="n">
        <v>309.88443574</v>
      </c>
      <c r="F54" s="20" t="n">
        <v>3.55786535</v>
      </c>
      <c r="G54" s="18" t="n">
        <v>341.23464271</v>
      </c>
      <c r="H54" s="20" t="n">
        <v>3.53462573</v>
      </c>
      <c r="I54" s="18" t="n">
        <v>356.23662236</v>
      </c>
      <c r="J54" s="20" t="n">
        <v>4.21011628</v>
      </c>
      <c r="K54" s="18" t="n">
        <v>327.24040362</v>
      </c>
      <c r="L54" s="20" t="n">
        <v>4.66594569</v>
      </c>
      <c r="M54" s="18" t="s">
        <v>481</v>
      </c>
      <c r="N54" s="20" t="s">
        <v>481</v>
      </c>
      <c r="O54" s="18" t="s">
        <v>481</v>
      </c>
      <c r="P54" s="20" t="s">
        <v>481</v>
      </c>
      <c r="Q54" s="18" t="s">
        <v>481</v>
      </c>
      <c r="R54" s="20" t="s">
        <v>481</v>
      </c>
      <c r="S54" s="18" t="s">
        <v>481</v>
      </c>
      <c r="T54" s="20" t="s">
        <v>481</v>
      </c>
      <c r="U54" s="18" t="n">
        <v>288.39737502</v>
      </c>
      <c r="V54" s="20" t="n">
        <v>4.30720349</v>
      </c>
    </row>
    <row r="55" spans="1:22">
      <c r="A55" s="15" t="s">
        <v>530</v>
      </c>
      <c r="B55" s="17" t="n">
        <v>5316</v>
      </c>
      <c r="C55" s="18">
        <f>(22.0/B55*100)</f>
        <v/>
      </c>
      <c r="D55" s="19" t="n">
        <v>5294</v>
      </c>
      <c r="E55" s="18" t="n">
        <v>374.21359109</v>
      </c>
      <c r="F55" s="20" t="n">
        <v>3.63460975</v>
      </c>
      <c r="G55" s="18" t="n">
        <v>403.49967968</v>
      </c>
      <c r="H55" s="20" t="n">
        <v>3.31226879</v>
      </c>
      <c r="I55" s="18" t="n">
        <v>435.9440234</v>
      </c>
      <c r="J55" s="20" t="n">
        <v>3.83078879</v>
      </c>
      <c r="K55" s="18" t="n">
        <v>448.77778421</v>
      </c>
      <c r="L55" s="20" t="n">
        <v>6.36332043</v>
      </c>
      <c r="M55" s="18" t="s">
        <v>481</v>
      </c>
      <c r="N55" s="20" t="s">
        <v>481</v>
      </c>
      <c r="O55" s="18" t="s">
        <v>481</v>
      </c>
      <c r="P55" s="20" t="s">
        <v>481</v>
      </c>
      <c r="Q55" s="18" t="s">
        <v>481</v>
      </c>
      <c r="R55" s="20" t="s">
        <v>481</v>
      </c>
      <c r="S55" s="18" t="n">
        <v>289.06452309</v>
      </c>
      <c r="T55" s="20" t="n">
        <v>28.84030014</v>
      </c>
      <c r="U55" s="18" t="n">
        <v>305.44036998</v>
      </c>
      <c r="V55" s="20" t="n">
        <v>8.05079097</v>
      </c>
    </row>
    <row r="56" spans="1:22">
      <c r="A56" s="15" t="s">
        <v>531</v>
      </c>
      <c r="B56" s="17" t="n">
        <v>5359</v>
      </c>
      <c r="C56" s="18">
        <f>(77.0/B56*100)</f>
        <v/>
      </c>
      <c r="D56" s="19" t="n">
        <v>5282</v>
      </c>
      <c r="E56" s="18" t="n">
        <v>493.64621319</v>
      </c>
      <c r="F56" s="20" t="n">
        <v>5.53980642</v>
      </c>
      <c r="G56" s="18" t="n">
        <v>510.38837046</v>
      </c>
      <c r="H56" s="20" t="n">
        <v>4.2410022</v>
      </c>
      <c r="I56" s="18" t="n">
        <v>557.44147681</v>
      </c>
      <c r="J56" s="20" t="n">
        <v>2.83078438</v>
      </c>
      <c r="K56" s="18" t="n">
        <v>582.5009510899999</v>
      </c>
      <c r="L56" s="20" t="n">
        <v>4.49494774</v>
      </c>
      <c r="M56" s="18" t="s">
        <v>481</v>
      </c>
      <c r="N56" s="20" t="s">
        <v>481</v>
      </c>
      <c r="O56" s="18" t="s">
        <v>481</v>
      </c>
      <c r="P56" s="20" t="s">
        <v>481</v>
      </c>
      <c r="Q56" s="18" t="s">
        <v>481</v>
      </c>
      <c r="R56" s="20" t="s">
        <v>481</v>
      </c>
      <c r="S56" s="18" t="s">
        <v>481</v>
      </c>
      <c r="T56" s="20" t="s">
        <v>481</v>
      </c>
      <c r="U56" s="18" t="n">
        <v>460.49046555</v>
      </c>
      <c r="V56" s="20" t="n">
        <v>15.54556843</v>
      </c>
    </row>
    <row r="57" spans="1:22">
      <c r="A57" s="15" t="s">
        <v>532</v>
      </c>
      <c r="B57" s="17" t="n">
        <v>6513</v>
      </c>
      <c r="C57" s="18">
        <f>(0.0/B57*100)</f>
        <v/>
      </c>
      <c r="D57" s="19" t="n">
        <v>6513</v>
      </c>
      <c r="E57" s="18" t="n">
        <v>350.42653216</v>
      </c>
      <c r="F57" s="20" t="n">
        <v>4.01615088</v>
      </c>
      <c r="G57" s="18" t="n">
        <v>381.20311992</v>
      </c>
      <c r="H57" s="20" t="n">
        <v>2.84383865</v>
      </c>
      <c r="I57" s="18" t="n">
        <v>430.15124677</v>
      </c>
      <c r="J57" s="20" t="n">
        <v>5.27621161</v>
      </c>
      <c r="K57" s="18" t="n">
        <v>418.63102978</v>
      </c>
      <c r="L57" s="20" t="n">
        <v>8.57531191</v>
      </c>
      <c r="M57" s="18" t="s">
        <v>481</v>
      </c>
      <c r="N57" s="20" t="s">
        <v>481</v>
      </c>
      <c r="O57" s="18" t="s">
        <v>481</v>
      </c>
      <c r="P57" s="20" t="s">
        <v>481</v>
      </c>
      <c r="Q57" s="18" t="s">
        <v>481</v>
      </c>
      <c r="R57" s="20" t="s">
        <v>481</v>
      </c>
      <c r="S57" s="18" t="n">
        <v>307.85013829</v>
      </c>
      <c r="T57" s="20" t="n">
        <v>32.61502327</v>
      </c>
      <c r="U57" s="18" t="n">
        <v>349.61636913</v>
      </c>
      <c r="V57" s="20" t="n">
        <v>8.92755468</v>
      </c>
    </row>
    <row r="58" spans="1:22">
      <c r="A58" s="15" t="s">
        <v>533</v>
      </c>
      <c r="B58" s="17" t="n">
        <v>7267</v>
      </c>
      <c r="C58" s="18">
        <f>(10.0/B58*100)</f>
        <v/>
      </c>
      <c r="D58" s="19" t="n">
        <v>7257</v>
      </c>
      <c r="E58" s="18" t="n">
        <v>342.17866756</v>
      </c>
      <c r="F58" s="20" t="n">
        <v>3.57977593</v>
      </c>
      <c r="G58" s="18" t="n">
        <v>359.83292198</v>
      </c>
      <c r="H58" s="20" t="n">
        <v>3.09440637</v>
      </c>
      <c r="I58" s="18" t="n">
        <v>394.14108138</v>
      </c>
      <c r="J58" s="20" t="n">
        <v>3.68002567</v>
      </c>
      <c r="K58" s="18" t="n">
        <v>425.73311528</v>
      </c>
      <c r="L58" s="20" t="n">
        <v>3.22123852</v>
      </c>
      <c r="M58" s="18" t="s">
        <v>481</v>
      </c>
      <c r="N58" s="20" t="s">
        <v>481</v>
      </c>
      <c r="O58" s="18" t="s">
        <v>481</v>
      </c>
      <c r="P58" s="20" t="s">
        <v>481</v>
      </c>
      <c r="Q58" s="18" t="s">
        <v>481</v>
      </c>
      <c r="R58" s="20" t="s">
        <v>481</v>
      </c>
      <c r="S58" s="18" t="n">
        <v>270.60697753</v>
      </c>
      <c r="T58" s="20" t="n">
        <v>20.67729688</v>
      </c>
      <c r="U58" s="18" t="n">
        <v>309.82655794</v>
      </c>
      <c r="V58" s="20" t="n">
        <v>15.87593478</v>
      </c>
    </row>
    <row r="59" spans="1:22">
      <c r="A59" s="15" t="s">
        <v>534</v>
      </c>
      <c r="B59" s="17" t="n">
        <v>4826</v>
      </c>
      <c r="C59" s="18">
        <f>(26.0/B59*100)</f>
        <v/>
      </c>
      <c r="D59" s="19" t="n">
        <v>4800</v>
      </c>
      <c r="E59" s="18" t="n">
        <v>328.1087755</v>
      </c>
      <c r="F59" s="20" t="n">
        <v>2.91996767</v>
      </c>
      <c r="G59" s="18" t="n">
        <v>351.19045291</v>
      </c>
      <c r="H59" s="20" t="n">
        <v>2.98804778</v>
      </c>
      <c r="I59" s="18" t="n">
        <v>385.11212225</v>
      </c>
      <c r="J59" s="20" t="n">
        <v>3.19080127</v>
      </c>
      <c r="K59" s="18" t="n">
        <v>396.65670563</v>
      </c>
      <c r="L59" s="20" t="n">
        <v>3.72614314</v>
      </c>
      <c r="M59" s="18" t="s">
        <v>481</v>
      </c>
      <c r="N59" s="20" t="s">
        <v>481</v>
      </c>
      <c r="O59" s="18" t="s">
        <v>481</v>
      </c>
      <c r="P59" s="20" t="s">
        <v>481</v>
      </c>
      <c r="Q59" s="18" t="n">
        <v>229.6993</v>
      </c>
      <c r="R59" s="20" t="n">
        <v>32.05854291</v>
      </c>
      <c r="S59" s="18" t="n">
        <v>293.5946583</v>
      </c>
      <c r="T59" s="20" t="n">
        <v>15.01155209</v>
      </c>
      <c r="U59" s="18" t="n">
        <v>286.3361085</v>
      </c>
      <c r="V59" s="20" t="n">
        <v>8.697072410000001</v>
      </c>
    </row>
    <row r="60" spans="1:22">
      <c r="A60" s="15" t="s">
        <v>535</v>
      </c>
      <c r="B60" s="17" t="n">
        <v>4546</v>
      </c>
      <c r="C60" s="18">
        <f>(15.0/B60*100)</f>
        <v/>
      </c>
      <c r="D60" s="19" t="n">
        <v>4531</v>
      </c>
      <c r="E60" s="18" t="n">
        <v>322.51260544</v>
      </c>
      <c r="F60" s="20" t="n">
        <v>6.02045579</v>
      </c>
      <c r="G60" s="18" t="n">
        <v>376.98124444</v>
      </c>
      <c r="H60" s="20" t="n">
        <v>4.8332322</v>
      </c>
      <c r="I60" s="18" t="n">
        <v>416.50044738</v>
      </c>
      <c r="J60" s="20" t="n">
        <v>4.94250184</v>
      </c>
      <c r="K60" s="18" t="n">
        <v>434.88754257</v>
      </c>
      <c r="L60" s="20" t="n">
        <v>5.6254039</v>
      </c>
      <c r="M60" s="18" t="s">
        <v>481</v>
      </c>
      <c r="N60" s="20" t="s">
        <v>481</v>
      </c>
      <c r="O60" s="18" t="s">
        <v>481</v>
      </c>
      <c r="P60" s="20" t="s">
        <v>481</v>
      </c>
      <c r="Q60" s="18" t="s">
        <v>481</v>
      </c>
      <c r="R60" s="20" t="s">
        <v>481</v>
      </c>
      <c r="S60" s="18" t="n">
        <v>304.86635804</v>
      </c>
      <c r="T60" s="20" t="n">
        <v>25.15680885</v>
      </c>
      <c r="U60" s="18" t="n">
        <v>368.11508148</v>
      </c>
      <c r="V60" s="20" t="n">
        <v>9.11073103</v>
      </c>
    </row>
    <row r="61" spans="1:22">
      <c r="A61" s="15" t="s">
        <v>536</v>
      </c>
      <c r="B61" s="17" t="n">
        <v>6525</v>
      </c>
      <c r="C61" s="18">
        <f>(166.0/B61*100)</f>
        <v/>
      </c>
      <c r="D61" s="19" t="n">
        <v>6359</v>
      </c>
      <c r="E61" s="18" t="n">
        <v>418.91961264</v>
      </c>
      <c r="F61" s="20" t="n">
        <v>4.48745367</v>
      </c>
      <c r="G61" s="18" t="n">
        <v>448.72789049</v>
      </c>
      <c r="H61" s="20" t="n">
        <v>2.87522561</v>
      </c>
      <c r="I61" s="18" t="n">
        <v>489.6734552</v>
      </c>
      <c r="J61" s="20" t="n">
        <v>2.55020727</v>
      </c>
      <c r="K61" s="18" t="n">
        <v>523.55095318</v>
      </c>
      <c r="L61" s="20" t="n">
        <v>3.45612175</v>
      </c>
      <c r="M61" s="18" t="s">
        <v>481</v>
      </c>
      <c r="N61" s="20" t="s">
        <v>481</v>
      </c>
      <c r="O61" s="18" t="s">
        <v>481</v>
      </c>
      <c r="P61" s="20" t="s">
        <v>481</v>
      </c>
      <c r="Q61" s="18" t="s">
        <v>481</v>
      </c>
      <c r="R61" s="20" t="s">
        <v>481</v>
      </c>
      <c r="S61" s="18" t="s">
        <v>481</v>
      </c>
      <c r="T61" s="20" t="s">
        <v>481</v>
      </c>
      <c r="U61" s="18" t="n">
        <v>401.8188213</v>
      </c>
      <c r="V61" s="20" t="n">
        <v>7.83827826</v>
      </c>
    </row>
    <row r="62" spans="1:22">
      <c r="A62" s="15" t="s">
        <v>537</v>
      </c>
      <c r="B62" s="17" t="n">
        <v>4476</v>
      </c>
      <c r="C62" s="18">
        <f>(3.0/B62*100)</f>
        <v/>
      </c>
      <c r="D62" s="19" t="n">
        <v>4473</v>
      </c>
      <c r="E62" s="18" t="n">
        <v>476.38698276</v>
      </c>
      <c r="F62" s="20" t="n">
        <v>5.1053318</v>
      </c>
      <c r="G62" s="18" t="n">
        <v>508.87153211</v>
      </c>
      <c r="H62" s="20" t="n">
        <v>2.97946866</v>
      </c>
      <c r="I62" s="18" t="n">
        <v>555.00013027</v>
      </c>
      <c r="J62" s="20" t="n">
        <v>1.68186901</v>
      </c>
      <c r="K62" s="18" t="n">
        <v>573.63531103</v>
      </c>
      <c r="L62" s="20" t="n">
        <v>3.25987759</v>
      </c>
      <c r="M62" s="18" t="s">
        <v>481</v>
      </c>
      <c r="N62" s="20" t="s">
        <v>481</v>
      </c>
      <c r="O62" s="18" t="s">
        <v>481</v>
      </c>
      <c r="P62" s="20" t="s">
        <v>481</v>
      </c>
      <c r="Q62" s="18" t="s">
        <v>481</v>
      </c>
      <c r="R62" s="20" t="s">
        <v>481</v>
      </c>
      <c r="S62" s="18" t="s">
        <v>481</v>
      </c>
      <c r="T62" s="20" t="s">
        <v>481</v>
      </c>
      <c r="U62" s="18" t="n">
        <v>441.57066054</v>
      </c>
      <c r="V62" s="20" t="n">
        <v>33.42384469</v>
      </c>
    </row>
    <row r="63" spans="1:22">
      <c r="A63" s="15" t="s">
        <v>538</v>
      </c>
      <c r="B63" s="17" t="n">
        <v>5324</v>
      </c>
      <c r="C63" s="18">
        <f>(13.0/B63*100)</f>
        <v/>
      </c>
      <c r="D63" s="19" t="n">
        <v>5311</v>
      </c>
      <c r="E63" s="18" t="n">
        <v>320.3191334</v>
      </c>
      <c r="F63" s="20" t="n">
        <v>3.94218784</v>
      </c>
      <c r="G63" s="18" t="n">
        <v>351.99045519</v>
      </c>
      <c r="H63" s="20" t="n">
        <v>2.96809507</v>
      </c>
      <c r="I63" s="18" t="n">
        <v>399.82553443</v>
      </c>
      <c r="J63" s="20" t="n">
        <v>3.22797942</v>
      </c>
      <c r="K63" s="18" t="n">
        <v>428.16160097</v>
      </c>
      <c r="L63" s="20" t="n">
        <v>3.04311236</v>
      </c>
      <c r="M63" s="18" t="s">
        <v>481</v>
      </c>
      <c r="N63" s="20" t="s">
        <v>481</v>
      </c>
      <c r="O63" s="18" t="s">
        <v>481</v>
      </c>
      <c r="P63" s="20" t="s">
        <v>481</v>
      </c>
      <c r="Q63" s="18" t="s">
        <v>481</v>
      </c>
      <c r="R63" s="20" t="s">
        <v>481</v>
      </c>
      <c r="S63" s="18" t="n">
        <v>251.10731334</v>
      </c>
      <c r="T63" s="20" t="n">
        <v>33.07808671</v>
      </c>
      <c r="U63" s="18" t="n">
        <v>318.02303983</v>
      </c>
      <c r="V63" s="20" t="n">
        <v>5.41601296</v>
      </c>
    </row>
    <row r="64" spans="1:22">
      <c r="A64" s="15" t="s">
        <v>539</v>
      </c>
      <c r="B64" s="17" t="n">
        <v>3634</v>
      </c>
      <c r="C64" s="18">
        <f>(3.0/B64*100)</f>
        <v/>
      </c>
      <c r="D64" s="19" t="n">
        <v>3631</v>
      </c>
      <c r="E64" s="18" t="n">
        <v>368.14187681</v>
      </c>
      <c r="F64" s="20" t="n">
        <v>6.64960458</v>
      </c>
      <c r="G64" s="18" t="n">
        <v>421.22757305</v>
      </c>
      <c r="H64" s="20" t="n">
        <v>4.02081992</v>
      </c>
      <c r="I64" s="18" t="n">
        <v>487.44016041</v>
      </c>
      <c r="J64" s="20" t="n">
        <v>2.99508236</v>
      </c>
      <c r="K64" s="18" t="n">
        <v>535.3659842</v>
      </c>
      <c r="L64" s="20" t="n">
        <v>2.54019572</v>
      </c>
      <c r="M64" s="18" t="s">
        <v>481</v>
      </c>
      <c r="N64" s="20" t="s">
        <v>481</v>
      </c>
      <c r="O64" s="18" t="s">
        <v>481</v>
      </c>
      <c r="P64" s="20" t="s">
        <v>481</v>
      </c>
      <c r="Q64" s="18" t="s">
        <v>481</v>
      </c>
      <c r="R64" s="20" t="s">
        <v>481</v>
      </c>
      <c r="S64" s="18" t="n">
        <v>341.22</v>
      </c>
      <c r="T64" s="20" t="n">
        <v>42.41875913</v>
      </c>
      <c r="U64" s="18" t="n">
        <v>333.701325</v>
      </c>
      <c r="V64" s="20" t="n">
        <v>11.71100163</v>
      </c>
    </row>
    <row r="65" spans="1:22">
      <c r="A65" s="15" t="s">
        <v>540</v>
      </c>
      <c r="B65" s="17" t="n">
        <v>5325</v>
      </c>
      <c r="C65" s="18">
        <f>(14.0/B65*100)</f>
        <v/>
      </c>
      <c r="D65" s="19" t="n">
        <v>5311</v>
      </c>
      <c r="E65" s="18" t="n">
        <v>374.07319604</v>
      </c>
      <c r="F65" s="20" t="n">
        <v>4.47897531</v>
      </c>
      <c r="G65" s="18" t="n">
        <v>405.90072961</v>
      </c>
      <c r="H65" s="20" t="n">
        <v>3.16610761</v>
      </c>
      <c r="I65" s="18" t="n">
        <v>440.99809493</v>
      </c>
      <c r="J65" s="20" t="n">
        <v>3.46901377</v>
      </c>
      <c r="K65" s="18" t="n">
        <v>455.73315688</v>
      </c>
      <c r="L65" s="20" t="n">
        <v>4.24619479</v>
      </c>
      <c r="M65" s="18" t="s">
        <v>481</v>
      </c>
      <c r="N65" s="20" t="s">
        <v>481</v>
      </c>
      <c r="O65" s="18" t="s">
        <v>481</v>
      </c>
      <c r="P65" s="20" t="s">
        <v>481</v>
      </c>
      <c r="Q65" s="18" t="n">
        <v>328.44090463</v>
      </c>
      <c r="R65" s="20" t="n">
        <v>18.90086165</v>
      </c>
      <c r="S65" s="18" t="s">
        <v>481</v>
      </c>
      <c r="T65" s="20" t="s">
        <v>481</v>
      </c>
      <c r="U65" s="18" t="n">
        <v>332.30664294</v>
      </c>
      <c r="V65" s="20" t="n">
        <v>8.184171920000001</v>
      </c>
    </row>
    <row r="66" spans="1:22">
      <c r="A66" s="15" t="s">
        <v>541</v>
      </c>
      <c r="B66" s="17" t="n">
        <v>5665</v>
      </c>
      <c r="C66" s="18">
        <f>(89.0/B66*100)</f>
        <v/>
      </c>
      <c r="D66" s="19" t="n">
        <v>5576</v>
      </c>
      <c r="E66" s="18" t="n">
        <v>381.61731895</v>
      </c>
      <c r="F66" s="20" t="n">
        <v>3.6169965</v>
      </c>
      <c r="G66" s="18" t="n">
        <v>406.62071636</v>
      </c>
      <c r="H66" s="20" t="n">
        <v>2.88922327</v>
      </c>
      <c r="I66" s="18" t="n">
        <v>439.89965212</v>
      </c>
      <c r="J66" s="20" t="n">
        <v>2.38985234</v>
      </c>
      <c r="K66" s="18" t="n">
        <v>465.13283482</v>
      </c>
      <c r="L66" s="20" t="n">
        <v>3.33155059</v>
      </c>
      <c r="M66" s="18" t="s">
        <v>481</v>
      </c>
      <c r="N66" s="20" t="s">
        <v>481</v>
      </c>
      <c r="O66" s="18" t="s">
        <v>481</v>
      </c>
      <c r="P66" s="20" t="s">
        <v>481</v>
      </c>
      <c r="Q66" s="18" t="s">
        <v>481</v>
      </c>
      <c r="R66" s="20" t="s">
        <v>481</v>
      </c>
      <c r="S66" s="18" t="s">
        <v>481</v>
      </c>
      <c r="T66" s="20" t="s">
        <v>481</v>
      </c>
      <c r="U66" s="18" t="n">
        <v>355.98113254</v>
      </c>
      <c r="V66" s="20" t="n">
        <v>4.02149344</v>
      </c>
    </row>
    <row r="67" spans="1:22">
      <c r="A67" s="15" t="s">
        <v>542</v>
      </c>
      <c r="B67" s="17" t="n">
        <v>6971</v>
      </c>
      <c r="C67" s="18">
        <f>(820.0/B67*100)</f>
        <v/>
      </c>
      <c r="D67" s="19" t="n">
        <v>6151</v>
      </c>
      <c r="E67" s="18" t="n">
        <v>334.2067851</v>
      </c>
      <c r="F67" s="20" t="n">
        <v>4.06634678</v>
      </c>
      <c r="G67" s="18" t="n">
        <v>376.7601243</v>
      </c>
      <c r="H67" s="20" t="n">
        <v>3.04405117</v>
      </c>
      <c r="I67" s="18" t="n">
        <v>414.80462126</v>
      </c>
      <c r="J67" s="20" t="n">
        <v>3.18300194</v>
      </c>
      <c r="K67" s="18" t="n">
        <v>418.20622353</v>
      </c>
      <c r="L67" s="20" t="n">
        <v>4.39511707</v>
      </c>
      <c r="M67" s="18" t="s">
        <v>481</v>
      </c>
      <c r="N67" s="20" t="s">
        <v>481</v>
      </c>
      <c r="O67" s="18" t="s">
        <v>481</v>
      </c>
      <c r="P67" s="20" t="s">
        <v>481</v>
      </c>
      <c r="Q67" s="18" t="s">
        <v>481</v>
      </c>
      <c r="R67" s="20" t="s">
        <v>481</v>
      </c>
      <c r="S67" s="18" t="s">
        <v>481</v>
      </c>
      <c r="T67" s="20" t="s">
        <v>481</v>
      </c>
      <c r="U67" s="18" t="n">
        <v>328.05277287</v>
      </c>
      <c r="V67" s="20" t="n">
        <v>8.8358255</v>
      </c>
    </row>
    <row r="68" spans="1:22">
      <c r="A68" s="15" t="s">
        <v>543</v>
      </c>
      <c r="B68" s="17" t="n">
        <v>12083</v>
      </c>
      <c r="C68" s="18">
        <f>(31.0/B68*100)</f>
        <v/>
      </c>
      <c r="D68" s="19" t="n">
        <v>12052</v>
      </c>
      <c r="E68" s="18" t="n">
        <v>345.63051475</v>
      </c>
      <c r="F68" s="20" t="n">
        <v>3.28027621</v>
      </c>
      <c r="G68" s="18" t="n">
        <v>373.1257295</v>
      </c>
      <c r="H68" s="20" t="n">
        <v>2.46153556</v>
      </c>
      <c r="I68" s="18" t="n">
        <v>418.61643996</v>
      </c>
      <c r="J68" s="20" t="n">
        <v>1.92970766</v>
      </c>
      <c r="K68" s="18" t="n">
        <v>469.51633263</v>
      </c>
      <c r="L68" s="20" t="n">
        <v>2.19348286</v>
      </c>
      <c r="M68" s="18" t="s">
        <v>481</v>
      </c>
      <c r="N68" s="20" t="s">
        <v>481</v>
      </c>
      <c r="O68" s="18" t="s">
        <v>481</v>
      </c>
      <c r="P68" s="20" t="s">
        <v>481</v>
      </c>
      <c r="Q68" s="18" t="s">
        <v>481</v>
      </c>
      <c r="R68" s="20" t="s">
        <v>481</v>
      </c>
      <c r="S68" s="18" t="s">
        <v>481</v>
      </c>
      <c r="T68" s="20" t="s">
        <v>481</v>
      </c>
      <c r="U68" s="18" t="n">
        <v>340.72156482</v>
      </c>
      <c r="V68" s="20" t="n">
        <v>2.37563719</v>
      </c>
    </row>
    <row r="69" spans="1:22">
      <c r="A69" s="15" t="s">
        <v>544</v>
      </c>
      <c r="B69" s="17" t="n">
        <v>4876</v>
      </c>
      <c r="C69" s="18">
        <f>(0.0/B69*100)</f>
        <v/>
      </c>
      <c r="D69" s="19" t="n">
        <v>4876</v>
      </c>
      <c r="E69" s="18" t="n">
        <v>410.50475501</v>
      </c>
      <c r="F69" s="20" t="n">
        <v>4.46843257</v>
      </c>
      <c r="G69" s="18" t="n">
        <v>436.82926166</v>
      </c>
      <c r="H69" s="20" t="n">
        <v>3.84582171</v>
      </c>
      <c r="I69" s="18" t="n">
        <v>471.70163061</v>
      </c>
      <c r="J69" s="20" t="n">
        <v>4.43526701</v>
      </c>
      <c r="K69" s="18" t="n">
        <v>492.31126134</v>
      </c>
      <c r="L69" s="20" t="n">
        <v>7.12899428</v>
      </c>
      <c r="M69" s="18" t="s">
        <v>481</v>
      </c>
      <c r="N69" s="20" t="s">
        <v>481</v>
      </c>
      <c r="O69" s="18" t="s">
        <v>481</v>
      </c>
      <c r="P69" s="20" t="s">
        <v>481</v>
      </c>
      <c r="Q69" s="18" t="s">
        <v>481</v>
      </c>
      <c r="R69" s="20" t="s">
        <v>481</v>
      </c>
      <c r="S69" s="18" t="s">
        <v>481</v>
      </c>
      <c r="T69" s="20" t="s">
        <v>481</v>
      </c>
      <c r="U69" s="18" t="n">
        <v>464.4345509</v>
      </c>
      <c r="V69" s="20" t="n">
        <v>27.1694137</v>
      </c>
    </row>
    <row r="70" spans="1:22">
      <c r="A70" s="15" t="s">
        <v>545</v>
      </c>
      <c r="B70" s="17" t="n">
        <v>6036</v>
      </c>
      <c r="C70" s="18">
        <f>(223.0/B70*100)</f>
        <v/>
      </c>
      <c r="D70" s="19" t="n">
        <v>5813</v>
      </c>
      <c r="E70" s="18" t="n">
        <v>454.46981549</v>
      </c>
      <c r="F70" s="20" t="n">
        <v>6.54796468</v>
      </c>
      <c r="G70" s="18" t="n">
        <v>483.34752437</v>
      </c>
      <c r="H70" s="20" t="n">
        <v>3.74437941</v>
      </c>
      <c r="I70" s="18" t="n">
        <v>508.61967195</v>
      </c>
      <c r="J70" s="20" t="n">
        <v>2.9910785</v>
      </c>
      <c r="K70" s="18" t="n">
        <v>526.23271574</v>
      </c>
      <c r="L70" s="20" t="n">
        <v>4.10081769</v>
      </c>
      <c r="M70" s="18" t="s">
        <v>481</v>
      </c>
      <c r="N70" s="20" t="s">
        <v>481</v>
      </c>
      <c r="O70" s="18" t="s">
        <v>481</v>
      </c>
      <c r="P70" s="20" t="s">
        <v>481</v>
      </c>
      <c r="Q70" s="18" t="s">
        <v>481</v>
      </c>
      <c r="R70" s="20" t="s">
        <v>481</v>
      </c>
      <c r="S70" s="18" t="s">
        <v>481</v>
      </c>
      <c r="T70" s="20" t="s">
        <v>481</v>
      </c>
      <c r="U70" s="18" t="n">
        <v>440.84361393</v>
      </c>
      <c r="V70" s="20" t="n">
        <v>10.33496671</v>
      </c>
    </row>
    <row r="71" spans="1:22">
      <c r="A71" s="15" t="s">
        <v>546</v>
      </c>
      <c r="B71" s="17" t="n">
        <v>6115</v>
      </c>
      <c r="C71" s="18">
        <f>(35.0/B71*100)</f>
        <v/>
      </c>
      <c r="D71" s="19" t="n">
        <v>6080</v>
      </c>
      <c r="E71" s="18" t="n">
        <v>447.74756689</v>
      </c>
      <c r="F71" s="20" t="n">
        <v>5.4055922</v>
      </c>
      <c r="G71" s="18" t="n">
        <v>483.76194261</v>
      </c>
      <c r="H71" s="20" t="n">
        <v>3.9756163</v>
      </c>
      <c r="I71" s="18" t="n">
        <v>564.3613734</v>
      </c>
      <c r="J71" s="20" t="n">
        <v>2.20225274</v>
      </c>
      <c r="K71" s="18" t="n">
        <v>603.19207211</v>
      </c>
      <c r="L71" s="20" t="n">
        <v>2.17751999</v>
      </c>
      <c r="M71" s="18" t="s">
        <v>481</v>
      </c>
      <c r="N71" s="20" t="s">
        <v>481</v>
      </c>
      <c r="O71" s="18" t="s">
        <v>481</v>
      </c>
      <c r="P71" s="20" t="s">
        <v>481</v>
      </c>
      <c r="Q71" s="18" t="s">
        <v>481</v>
      </c>
      <c r="R71" s="20" t="s">
        <v>481</v>
      </c>
      <c r="S71" s="18" t="s">
        <v>481</v>
      </c>
      <c r="T71" s="20" t="s">
        <v>481</v>
      </c>
      <c r="U71" s="18" t="n">
        <v>453.02487969</v>
      </c>
      <c r="V71" s="20" t="n">
        <v>16.36179116</v>
      </c>
    </row>
    <row r="72" spans="1:22">
      <c r="A72" s="15" t="s">
        <v>547</v>
      </c>
      <c r="B72" s="17" t="n">
        <v>7708</v>
      </c>
      <c r="C72" s="18">
        <f>(5.0/B72*100)</f>
        <v/>
      </c>
      <c r="D72" s="19" t="n">
        <v>7703</v>
      </c>
      <c r="E72" s="18" t="n">
        <v>421.13348469</v>
      </c>
      <c r="F72" s="20" t="n">
        <v>6.43104903</v>
      </c>
      <c r="G72" s="18" t="n">
        <v>469.08580899</v>
      </c>
      <c r="H72" s="20" t="n">
        <v>3.49835324</v>
      </c>
      <c r="I72" s="18" t="n">
        <v>558.59453474</v>
      </c>
      <c r="J72" s="20" t="n">
        <v>3.00798985</v>
      </c>
      <c r="K72" s="18" t="n">
        <v>593.02403308</v>
      </c>
      <c r="L72" s="20" t="n">
        <v>4.46387594</v>
      </c>
      <c r="M72" s="18" t="s">
        <v>481</v>
      </c>
      <c r="N72" s="20" t="s">
        <v>481</v>
      </c>
      <c r="O72" s="18" t="s">
        <v>481</v>
      </c>
      <c r="P72" s="20" t="s">
        <v>481</v>
      </c>
      <c r="Q72" s="18" t="s">
        <v>481</v>
      </c>
      <c r="R72" s="20" t="s">
        <v>481</v>
      </c>
      <c r="S72" s="18" t="s">
        <v>481</v>
      </c>
      <c r="T72" s="20" t="s">
        <v>481</v>
      </c>
      <c r="U72" s="18" t="n">
        <v>402.21083401</v>
      </c>
      <c r="V72" s="20" t="n">
        <v>35.71253464</v>
      </c>
    </row>
    <row r="73" spans="1:22">
      <c r="A73" s="15" t="s">
        <v>548</v>
      </c>
      <c r="B73" s="17" t="n">
        <v>8249</v>
      </c>
      <c r="C73" s="18">
        <f>(193.0/B73*100)</f>
        <v/>
      </c>
      <c r="D73" s="19" t="n">
        <v>8056</v>
      </c>
      <c r="E73" s="18" t="n">
        <v>359.66787512</v>
      </c>
      <c r="F73" s="20" t="n">
        <v>4.47790461</v>
      </c>
      <c r="G73" s="18" t="n">
        <v>392.7074541</v>
      </c>
      <c r="H73" s="20" t="n">
        <v>3.56334579</v>
      </c>
      <c r="I73" s="18" t="n">
        <v>424.64446343</v>
      </c>
      <c r="J73" s="20" t="n">
        <v>3.12898019</v>
      </c>
      <c r="K73" s="18" t="n">
        <v>445.99053651</v>
      </c>
      <c r="L73" s="20" t="n">
        <v>5.43630653</v>
      </c>
      <c r="M73" s="18" t="s">
        <v>481</v>
      </c>
      <c r="N73" s="20" t="s">
        <v>481</v>
      </c>
      <c r="O73" s="18" t="s">
        <v>481</v>
      </c>
      <c r="P73" s="20" t="s">
        <v>481</v>
      </c>
      <c r="Q73" s="18" t="s">
        <v>481</v>
      </c>
      <c r="R73" s="20" t="s">
        <v>481</v>
      </c>
      <c r="S73" s="18" t="s">
        <v>481</v>
      </c>
      <c r="T73" s="20" t="s">
        <v>481</v>
      </c>
      <c r="U73" s="18" t="n">
        <v>373.18429403</v>
      </c>
      <c r="V73" s="20" t="n">
        <v>9.287714790000001</v>
      </c>
    </row>
    <row r="74" spans="1:22">
      <c r="A74" s="15" t="s">
        <v>549</v>
      </c>
      <c r="B74" s="17" t="n">
        <v>4692</v>
      </c>
      <c r="C74" s="18">
        <f>(82.0/B74*100)</f>
        <v/>
      </c>
      <c r="D74" s="19" t="n">
        <v>4610</v>
      </c>
      <c r="E74" s="18" t="n">
        <v>356.08811699</v>
      </c>
      <c r="F74" s="20" t="n">
        <v>4.03003632</v>
      </c>
      <c r="G74" s="18" t="n">
        <v>390.04488343</v>
      </c>
      <c r="H74" s="20" t="n">
        <v>2.72556711</v>
      </c>
      <c r="I74" s="18" t="n">
        <v>448.6028339</v>
      </c>
      <c r="J74" s="20" t="n">
        <v>2.95115334</v>
      </c>
      <c r="K74" s="18" t="n">
        <v>471.51510311</v>
      </c>
      <c r="L74" s="20" t="n">
        <v>3.05833493</v>
      </c>
      <c r="M74" s="18" t="s">
        <v>481</v>
      </c>
      <c r="N74" s="20" t="s">
        <v>481</v>
      </c>
      <c r="O74" s="18" t="s">
        <v>481</v>
      </c>
      <c r="P74" s="20" t="s">
        <v>481</v>
      </c>
      <c r="Q74" s="18" t="s">
        <v>481</v>
      </c>
      <c r="R74" s="20" t="s">
        <v>481</v>
      </c>
      <c r="S74" s="18" t="n">
        <v>381.75862079</v>
      </c>
      <c r="T74" s="20" t="n">
        <v>26.12489335</v>
      </c>
      <c r="U74" s="18" t="n">
        <v>347.83676151</v>
      </c>
      <c r="V74" s="20" t="n">
        <v>6.58703383</v>
      </c>
    </row>
    <row r="75" spans="1:22">
      <c r="A75" s="15" t="s">
        <v>550</v>
      </c>
      <c r="B75" s="17" t="n">
        <v>5375</v>
      </c>
      <c r="C75" s="18">
        <f>(294.0/B75*100)</f>
        <v/>
      </c>
      <c r="D75" s="19" t="n">
        <v>5081</v>
      </c>
      <c r="E75" s="18" t="n">
        <v>344.17867879</v>
      </c>
      <c r="F75" s="20" t="n">
        <v>3.95762613</v>
      </c>
      <c r="G75" s="18" t="n">
        <v>371.39138902</v>
      </c>
      <c r="H75" s="20" t="n">
        <v>3.78959101</v>
      </c>
      <c r="I75" s="18" t="n">
        <v>391.53548835</v>
      </c>
      <c r="J75" s="20" t="n">
        <v>4.438412</v>
      </c>
      <c r="K75" s="18" t="n">
        <v>396.23861666</v>
      </c>
      <c r="L75" s="20" t="n">
        <v>6.55183298</v>
      </c>
      <c r="M75" s="18" t="s">
        <v>481</v>
      </c>
      <c r="N75" s="20" t="s">
        <v>481</v>
      </c>
      <c r="O75" s="18" t="s">
        <v>481</v>
      </c>
      <c r="P75" s="20" t="s">
        <v>481</v>
      </c>
      <c r="Q75" s="18" t="s">
        <v>481</v>
      </c>
      <c r="R75" s="20" t="s">
        <v>481</v>
      </c>
      <c r="S75" s="18" t="s">
        <v>481</v>
      </c>
      <c r="T75" s="20" t="s">
        <v>481</v>
      </c>
      <c r="U75" s="18" t="n">
        <v>327.94905458</v>
      </c>
      <c r="V75" s="20" t="n">
        <v>6.5739296</v>
      </c>
    </row>
    <row r="76" spans="1:22">
      <c r="A76" s="15" t="s">
        <v>551</v>
      </c>
      <c r="B76" s="17" t="n">
        <v>14167</v>
      </c>
      <c r="C76" s="18">
        <f>(235.0/B76*100)</f>
        <v/>
      </c>
      <c r="D76" s="19" t="n">
        <v>13932</v>
      </c>
      <c r="E76" s="18" t="n">
        <v>383.59311328</v>
      </c>
      <c r="F76" s="20" t="n">
        <v>3.07982</v>
      </c>
      <c r="G76" s="18" t="n">
        <v>402.20934061</v>
      </c>
      <c r="H76" s="20" t="n">
        <v>3.17096808</v>
      </c>
      <c r="I76" s="18" t="n">
        <v>442.44799068</v>
      </c>
      <c r="J76" s="20" t="n">
        <v>2.54300415</v>
      </c>
      <c r="K76" s="18" t="n">
        <v>488.45193675</v>
      </c>
      <c r="L76" s="20" t="n">
        <v>4.07139163</v>
      </c>
      <c r="M76" s="18" t="s">
        <v>481</v>
      </c>
      <c r="N76" s="20" t="s">
        <v>481</v>
      </c>
      <c r="O76" s="18" t="s">
        <v>481</v>
      </c>
      <c r="P76" s="20" t="s">
        <v>481</v>
      </c>
      <c r="Q76" s="18" t="s">
        <v>481</v>
      </c>
      <c r="R76" s="20" t="s">
        <v>481</v>
      </c>
      <c r="S76" s="18" t="s">
        <v>481</v>
      </c>
      <c r="T76" s="20" t="s">
        <v>481</v>
      </c>
      <c r="U76" s="18" t="n">
        <v>358.98184825</v>
      </c>
      <c r="V76" s="20" t="n">
        <v>6.37152496</v>
      </c>
    </row>
    <row r="77" spans="1:22">
      <c r="A77" s="15" t="s">
        <v>552</v>
      </c>
      <c r="B77" s="17" t="n">
        <v>6062</v>
      </c>
      <c r="C77" s="18">
        <f>(317.0/B77*100)</f>
        <v/>
      </c>
      <c r="D77" s="19" t="n">
        <v>5745</v>
      </c>
      <c r="E77" s="18" t="n">
        <v>386.15534173</v>
      </c>
      <c r="F77" s="20" t="n">
        <v>3.08646284</v>
      </c>
      <c r="G77" s="18" t="n">
        <v>414.87826575</v>
      </c>
      <c r="H77" s="20" t="n">
        <v>2.84432358</v>
      </c>
      <c r="I77" s="18" t="n">
        <v>460.83005365</v>
      </c>
      <c r="J77" s="20" t="n">
        <v>3.42484533</v>
      </c>
      <c r="K77" s="18" t="n">
        <v>462.92733297</v>
      </c>
      <c r="L77" s="20" t="n">
        <v>7.00626094</v>
      </c>
      <c r="M77" s="18" t="s">
        <v>481</v>
      </c>
      <c r="N77" s="20" t="s">
        <v>481</v>
      </c>
      <c r="O77" s="18" t="s">
        <v>481</v>
      </c>
      <c r="P77" s="20" t="s">
        <v>481</v>
      </c>
      <c r="Q77" s="18" t="s">
        <v>481</v>
      </c>
      <c r="R77" s="20" t="s">
        <v>481</v>
      </c>
      <c r="S77" s="18" t="s">
        <v>481</v>
      </c>
      <c r="T77" s="20" t="s">
        <v>481</v>
      </c>
      <c r="U77" s="18" t="n">
        <v>363.85336087</v>
      </c>
      <c r="V77" s="20" t="n">
        <v>3.99587235</v>
      </c>
    </row>
    <row r="78" spans="1:22">
      <c r="A78" s="15" t="s">
        <v>553</v>
      </c>
      <c r="B78" s="17" t="n">
        <v>5826</v>
      </c>
      <c r="C78" s="18">
        <f>(0.0/B78*100)</f>
        <v/>
      </c>
      <c r="D78" s="19" t="n">
        <v>5826</v>
      </c>
      <c r="E78" s="18" t="n">
        <v>429.01540917</v>
      </c>
      <c r="F78" s="20" t="n">
        <v>7.18324877</v>
      </c>
      <c r="G78" s="18" t="n">
        <v>465.15989601</v>
      </c>
      <c r="H78" s="20" t="n">
        <v>4.79512542</v>
      </c>
      <c r="I78" s="18" t="n">
        <v>514.42512464</v>
      </c>
      <c r="J78" s="20" t="n">
        <v>4.54203347</v>
      </c>
      <c r="K78" s="18" t="n">
        <v>525.4148566699999</v>
      </c>
      <c r="L78" s="20" t="n">
        <v>6.78709476</v>
      </c>
      <c r="M78" s="18" t="s">
        <v>481</v>
      </c>
      <c r="N78" s="20" t="s">
        <v>481</v>
      </c>
      <c r="O78" s="18" t="s">
        <v>481</v>
      </c>
      <c r="P78" s="20" t="s">
        <v>481</v>
      </c>
      <c r="Q78" s="18" t="n">
        <v>386.12384552</v>
      </c>
      <c r="R78" s="20" t="n">
        <v>30.23690446</v>
      </c>
      <c r="S78" s="18" t="n">
        <v>386.11251455</v>
      </c>
      <c r="T78" s="20" t="n">
        <v>38.30220229</v>
      </c>
      <c r="U78" s="18" t="n">
        <v>415.40800357</v>
      </c>
      <c r="V78" s="20" t="n">
        <v>19.32937846</v>
      </c>
    </row>
    <row customHeight="1" ht="25" r="79" spans="1:22">
      <c r="A79" s="15" t="s">
        <v>554</v>
      </c>
      <c r="B79" s="17" t="n">
        <v>1657</v>
      </c>
      <c r="C79" s="18">
        <f>(41.0/B79*100)</f>
        <v/>
      </c>
      <c r="D79" s="19" t="n">
        <v>1616</v>
      </c>
      <c r="E79" s="18" t="n">
        <v>410.00067061</v>
      </c>
      <c r="F79" s="20" t="n">
        <v>8.431259470000001</v>
      </c>
      <c r="G79" s="18" t="n">
        <v>439.60715828</v>
      </c>
      <c r="H79" s="20" t="n">
        <v>6.04794428</v>
      </c>
      <c r="I79" s="18" t="n">
        <v>490.4709948</v>
      </c>
      <c r="J79" s="20" t="n">
        <v>8.098599760000001</v>
      </c>
      <c r="K79" s="18" t="n">
        <v>503.17539921</v>
      </c>
      <c r="L79" s="20" t="n">
        <v>11.34994125</v>
      </c>
      <c r="M79" s="18" t="s">
        <v>481</v>
      </c>
      <c r="N79" s="20" t="s">
        <v>481</v>
      </c>
      <c r="O79" s="18" t="s">
        <v>481</v>
      </c>
      <c r="P79" s="20" t="s">
        <v>481</v>
      </c>
      <c r="Q79" s="18" t="s">
        <v>481</v>
      </c>
      <c r="R79" s="20" t="s">
        <v>481</v>
      </c>
      <c r="S79" s="18" t="s">
        <v>481</v>
      </c>
      <c r="T79" s="20" t="s">
        <v>481</v>
      </c>
      <c r="U79" s="18" t="n">
        <v>368.46803052</v>
      </c>
      <c r="V79" s="20" t="n">
        <v>20.30418002</v>
      </c>
    </row>
    <row r="80" spans="1:22">
      <c r="A80" s="15" t="s">
        <v>555</v>
      </c>
      <c r="B80" s="17" t="n">
        <v>7841</v>
      </c>
      <c r="C80" s="18">
        <f>(0.0/B80*100)</f>
        <v/>
      </c>
      <c r="D80" s="19" t="n">
        <v>7841</v>
      </c>
      <c r="E80" s="18" t="n">
        <v>418.68325762</v>
      </c>
      <c r="F80" s="20" t="n">
        <v>7.57724084</v>
      </c>
      <c r="G80" s="18" t="n">
        <v>426.68948334</v>
      </c>
      <c r="H80" s="20" t="n">
        <v>5.92429392</v>
      </c>
      <c r="I80" s="18" t="n">
        <v>458.39994459</v>
      </c>
      <c r="J80" s="20" t="n">
        <v>5.06306868</v>
      </c>
      <c r="K80" s="18" t="n">
        <v>474.06868761</v>
      </c>
      <c r="L80" s="20" t="n">
        <v>4.29461208</v>
      </c>
      <c r="M80" s="18" t="s">
        <v>481</v>
      </c>
      <c r="N80" s="20" t="s">
        <v>481</v>
      </c>
      <c r="O80" s="18" t="s">
        <v>481</v>
      </c>
      <c r="P80" s="20" t="s">
        <v>481</v>
      </c>
      <c r="Q80" s="18" t="s">
        <v>481</v>
      </c>
      <c r="R80" s="20" t="s">
        <v>481</v>
      </c>
      <c r="S80" s="18" t="s">
        <v>481</v>
      </c>
      <c r="T80" s="20" t="s">
        <v>481</v>
      </c>
      <c r="U80" s="18" t="n">
        <v>414.08006164</v>
      </c>
      <c r="V80" s="20" t="n">
        <v>53.66785268</v>
      </c>
    </row>
    <row r="81" spans="1:22">
      <c r="A81" s="23" t="s">
        <v>556</v>
      </c>
      <c r="B81" s="17" t="n">
        <v>8861</v>
      </c>
      <c r="C81" s="18">
        <f>(88.0/B81*100)</f>
        <v/>
      </c>
      <c r="D81" s="19" t="n">
        <v>8773</v>
      </c>
      <c r="E81" s="18" t="n">
        <v>377.56247992</v>
      </c>
      <c r="F81" s="20" t="n">
        <v>5.23941094</v>
      </c>
      <c r="G81" s="18" t="n">
        <v>418.67371593</v>
      </c>
      <c r="H81" s="20" t="n">
        <v>3.65622946</v>
      </c>
      <c r="I81" s="18" t="n">
        <v>460.32538472</v>
      </c>
      <c r="J81" s="20" t="n">
        <v>3.49187714</v>
      </c>
      <c r="K81" s="18" t="n">
        <v>472.57375288</v>
      </c>
      <c r="L81" s="20" t="n">
        <v>4.62334407</v>
      </c>
      <c r="M81" s="18" t="s">
        <v>481</v>
      </c>
      <c r="N81" s="20" t="s">
        <v>481</v>
      </c>
      <c r="O81" s="18" t="s">
        <v>481</v>
      </c>
      <c r="P81" s="20" t="s">
        <v>481</v>
      </c>
      <c r="Q81" s="18" t="s">
        <v>481</v>
      </c>
      <c r="R81" s="20" t="s">
        <v>481</v>
      </c>
      <c r="S81" s="18" t="s">
        <v>481</v>
      </c>
      <c r="T81" s="20" t="s">
        <v>481</v>
      </c>
      <c r="U81" s="18" t="n">
        <v>382.72695406</v>
      </c>
      <c r="V81" s="20" t="n">
        <v>12.43409798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824</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467.1361886</v>
      </c>
      <c r="F7" s="20" t="n">
        <v>2.9180338</v>
      </c>
      <c r="G7" s="18" t="n">
        <v>490.37708119</v>
      </c>
      <c r="H7" s="20" t="n">
        <v>2.42840669</v>
      </c>
      <c r="I7" s="18" t="n">
        <v>513.9425849199999</v>
      </c>
      <c r="J7" s="20" t="n">
        <v>2.75484169</v>
      </c>
      <c r="K7" s="18" t="n">
        <v>528.15004283</v>
      </c>
      <c r="L7" s="20" t="n">
        <v>3.78474303</v>
      </c>
      <c r="M7" s="18" t="s">
        <v>481</v>
      </c>
      <c r="N7" s="20" t="s">
        <v>481</v>
      </c>
      <c r="O7" s="18" t="s">
        <v>481</v>
      </c>
      <c r="P7" s="20" t="s">
        <v>481</v>
      </c>
      <c r="Q7" s="18" t="s">
        <v>481</v>
      </c>
      <c r="R7" s="20" t="s">
        <v>481</v>
      </c>
      <c r="S7" s="18" t="s">
        <v>481</v>
      </c>
      <c r="T7" s="20" t="s">
        <v>481</v>
      </c>
      <c r="U7" s="18" t="n">
        <v>439.32492159</v>
      </c>
      <c r="V7" s="20" t="n">
        <v>4.76508801</v>
      </c>
    </row>
    <row r="8" spans="1:22">
      <c r="A8" s="15" t="s">
        <v>483</v>
      </c>
      <c r="B8" s="17" t="n">
        <v>7007</v>
      </c>
      <c r="C8" s="18">
        <f>(129.0/B8*100)</f>
        <v/>
      </c>
      <c r="D8" s="19" t="n">
        <v>6878</v>
      </c>
      <c r="E8" s="18" t="n">
        <v>471.16869733</v>
      </c>
      <c r="F8" s="20" t="n">
        <v>3.64465461</v>
      </c>
      <c r="G8" s="18" t="n">
        <v>509.37167385</v>
      </c>
      <c r="H8" s="20" t="n">
        <v>3.06885221</v>
      </c>
      <c r="I8" s="18" t="n">
        <v>526.08964779</v>
      </c>
      <c r="J8" s="20" t="n">
        <v>3.89542098</v>
      </c>
      <c r="K8" s="18" t="n">
        <v>518.56308928</v>
      </c>
      <c r="L8" s="20" t="n">
        <v>6.37611324</v>
      </c>
      <c r="M8" s="18" t="s">
        <v>481</v>
      </c>
      <c r="N8" s="20" t="s">
        <v>481</v>
      </c>
      <c r="O8" s="18" t="s">
        <v>481</v>
      </c>
      <c r="P8" s="20" t="s">
        <v>481</v>
      </c>
      <c r="Q8" s="18" t="n">
        <v>301.63126691</v>
      </c>
      <c r="R8" s="20" t="n">
        <v>25.14921031</v>
      </c>
      <c r="S8" s="18" t="s">
        <v>481</v>
      </c>
      <c r="T8" s="20" t="s">
        <v>481</v>
      </c>
      <c r="U8" s="18" t="n">
        <v>416.63577176</v>
      </c>
      <c r="V8" s="20" t="n">
        <v>7.2467529</v>
      </c>
    </row>
    <row r="9" spans="1:22">
      <c r="A9" s="15" t="s">
        <v>484</v>
      </c>
      <c r="B9" s="17" t="n">
        <v>9651</v>
      </c>
      <c r="C9" s="18">
        <f>(257.0/B9*100)</f>
        <v/>
      </c>
      <c r="D9" s="19" t="n">
        <v>9394</v>
      </c>
      <c r="E9" s="18" t="n">
        <v>502.60679596</v>
      </c>
      <c r="F9" s="20" t="n">
        <v>2.57406623</v>
      </c>
      <c r="G9" s="18" t="n">
        <v>523.91993789</v>
      </c>
      <c r="H9" s="20" t="n">
        <v>2.99117953</v>
      </c>
      <c r="I9" s="18" t="n">
        <v>548.72089564</v>
      </c>
      <c r="J9" s="20" t="n">
        <v>3.47861785</v>
      </c>
      <c r="K9" s="18" t="n">
        <v>528.00298251</v>
      </c>
      <c r="L9" s="20" t="n">
        <v>6.06964476</v>
      </c>
      <c r="M9" s="18" t="s">
        <v>481</v>
      </c>
      <c r="N9" s="20" t="s">
        <v>481</v>
      </c>
      <c r="O9" s="18" t="s">
        <v>481</v>
      </c>
      <c r="P9" s="20" t="s">
        <v>481</v>
      </c>
      <c r="Q9" s="18" t="n">
        <v>357.98454354</v>
      </c>
      <c r="R9" s="20" t="n">
        <v>11.51846445</v>
      </c>
      <c r="S9" s="18" t="s">
        <v>481</v>
      </c>
      <c r="T9" s="20" t="s">
        <v>481</v>
      </c>
      <c r="U9" s="18" t="n">
        <v>415.43545337</v>
      </c>
      <c r="V9" s="20" t="n">
        <v>4.6637635</v>
      </c>
    </row>
    <row r="10" spans="1:22">
      <c r="A10" s="15" t="s">
        <v>485</v>
      </c>
      <c r="B10" s="17" t="n">
        <v>20058</v>
      </c>
      <c r="C10" s="18">
        <f>(559.0/B10*100)</f>
        <v/>
      </c>
      <c r="D10" s="19" t="n">
        <v>19499</v>
      </c>
      <c r="E10" s="18" t="n">
        <v>479.20832845</v>
      </c>
      <c r="F10" s="20" t="n">
        <v>3.63816668</v>
      </c>
      <c r="G10" s="18" t="n">
        <v>507.59636495</v>
      </c>
      <c r="H10" s="20" t="n">
        <v>3.18566305</v>
      </c>
      <c r="I10" s="18" t="n">
        <v>526.5528048800001</v>
      </c>
      <c r="J10" s="20" t="n">
        <v>2.84403542</v>
      </c>
      <c r="K10" s="18" t="n">
        <v>542.5850520400001</v>
      </c>
      <c r="L10" s="20" t="n">
        <v>3.20101658</v>
      </c>
      <c r="M10" s="18" t="s">
        <v>481</v>
      </c>
      <c r="N10" s="20" t="s">
        <v>481</v>
      </c>
      <c r="O10" s="18" t="s">
        <v>481</v>
      </c>
      <c r="P10" s="20" t="s">
        <v>481</v>
      </c>
      <c r="Q10" s="18" t="s">
        <v>481</v>
      </c>
      <c r="R10" s="20" t="s">
        <v>481</v>
      </c>
      <c r="S10" s="18" t="s">
        <v>481</v>
      </c>
      <c r="T10" s="20" t="s">
        <v>481</v>
      </c>
      <c r="U10" s="18" t="n">
        <v>442.49587288</v>
      </c>
      <c r="V10" s="20" t="n">
        <v>5.78059154</v>
      </c>
    </row>
    <row r="11" spans="1:22">
      <c r="A11" s="15" t="s">
        <v>486</v>
      </c>
      <c r="B11" s="17" t="n">
        <v>7053</v>
      </c>
      <c r="C11" s="18">
        <f>(163.0/B11*100)</f>
        <v/>
      </c>
      <c r="D11" s="19" t="n">
        <v>6890</v>
      </c>
      <c r="E11" s="18" t="n">
        <v>410.55968021</v>
      </c>
      <c r="F11" s="20" t="n">
        <v>3.3826211</v>
      </c>
      <c r="G11" s="18" t="n">
        <v>428.7161343</v>
      </c>
      <c r="H11" s="20" t="n">
        <v>3.24320194</v>
      </c>
      <c r="I11" s="18" t="n">
        <v>439.4768663</v>
      </c>
      <c r="J11" s="20" t="n">
        <v>4.34220529</v>
      </c>
      <c r="K11" s="18" t="n">
        <v>465.20758299</v>
      </c>
      <c r="L11" s="20" t="n">
        <v>6.30107438</v>
      </c>
      <c r="M11" s="18" t="s">
        <v>481</v>
      </c>
      <c r="N11" s="20" t="s">
        <v>481</v>
      </c>
      <c r="O11" s="18" t="s">
        <v>481</v>
      </c>
      <c r="P11" s="20" t="s">
        <v>481</v>
      </c>
      <c r="Q11" s="18" t="s">
        <v>481</v>
      </c>
      <c r="R11" s="20" t="s">
        <v>481</v>
      </c>
      <c r="S11" s="18" t="s">
        <v>481</v>
      </c>
      <c r="T11" s="20" t="s">
        <v>481</v>
      </c>
      <c r="U11" s="18" t="n">
        <v>367.20932205</v>
      </c>
      <c r="V11" s="20" t="n">
        <v>6.28146211</v>
      </c>
    </row>
    <row r="12" spans="1:22">
      <c r="A12" s="15" t="s">
        <v>487</v>
      </c>
      <c r="B12" s="17" t="n">
        <v>6894</v>
      </c>
      <c r="C12" s="18">
        <f>(59.0/B12*100)</f>
        <v/>
      </c>
      <c r="D12" s="19" t="n">
        <v>6835</v>
      </c>
      <c r="E12" s="18" t="n">
        <v>481.59959987</v>
      </c>
      <c r="F12" s="20" t="n">
        <v>2.71195589</v>
      </c>
      <c r="G12" s="18" t="n">
        <v>507.39184793</v>
      </c>
      <c r="H12" s="20" t="n">
        <v>2.69397604</v>
      </c>
      <c r="I12" s="18" t="n">
        <v>524.95659972</v>
      </c>
      <c r="J12" s="20" t="n">
        <v>4.19840557</v>
      </c>
      <c r="K12" s="18" t="n">
        <v>537.93925699</v>
      </c>
      <c r="L12" s="20" t="n">
        <v>8.61529466</v>
      </c>
      <c r="M12" s="18" t="s">
        <v>481</v>
      </c>
      <c r="N12" s="20" t="s">
        <v>481</v>
      </c>
      <c r="O12" s="18" t="s">
        <v>481</v>
      </c>
      <c r="P12" s="20" t="s">
        <v>481</v>
      </c>
      <c r="Q12" s="18" t="n">
        <v>340.98506961</v>
      </c>
      <c r="R12" s="20" t="n">
        <v>12.52444664</v>
      </c>
      <c r="S12" s="18" t="s">
        <v>481</v>
      </c>
      <c r="T12" s="20" t="s">
        <v>481</v>
      </c>
      <c r="U12" s="18" t="n">
        <v>401.53635516</v>
      </c>
      <c r="V12" s="20" t="n">
        <v>6.96923625</v>
      </c>
    </row>
    <row r="13" spans="1:22">
      <c r="A13" s="15" t="s">
        <v>488</v>
      </c>
      <c r="B13" s="17" t="n">
        <v>7161</v>
      </c>
      <c r="C13" s="18">
        <f>(201.0/B13*100)</f>
        <v/>
      </c>
      <c r="D13" s="19" t="n">
        <v>6960</v>
      </c>
      <c r="E13" s="18" t="n">
        <v>495.75539741</v>
      </c>
      <c r="F13" s="20" t="n">
        <v>3.63456672</v>
      </c>
      <c r="G13" s="18" t="n">
        <v>510.72844688</v>
      </c>
      <c r="H13" s="20" t="n">
        <v>2.73689842</v>
      </c>
      <c r="I13" s="18" t="n">
        <v>536.92244343</v>
      </c>
      <c r="J13" s="20" t="n">
        <v>3.34612425</v>
      </c>
      <c r="K13" s="18" t="n">
        <v>550.32988802</v>
      </c>
      <c r="L13" s="20" t="n">
        <v>5.47730173</v>
      </c>
      <c r="M13" s="18" t="s">
        <v>481</v>
      </c>
      <c r="N13" s="20" t="s">
        <v>481</v>
      </c>
      <c r="O13" s="18" t="s">
        <v>481</v>
      </c>
      <c r="P13" s="20" t="s">
        <v>481</v>
      </c>
      <c r="Q13" s="18" t="n">
        <v>447.51533769</v>
      </c>
      <c r="R13" s="20" t="n">
        <v>5.97365007</v>
      </c>
      <c r="S13" s="18" t="s">
        <v>481</v>
      </c>
      <c r="T13" s="20" t="s">
        <v>481</v>
      </c>
      <c r="U13" s="18" t="n">
        <v>426.12404446</v>
      </c>
      <c r="V13" s="20" t="n">
        <v>6.26464734</v>
      </c>
    </row>
    <row r="14" spans="1:22">
      <c r="A14" s="15" t="s">
        <v>489</v>
      </c>
      <c r="B14" s="17" t="n">
        <v>5587</v>
      </c>
      <c r="C14" s="18">
        <f>(83.0/B14*100)</f>
        <v/>
      </c>
      <c r="D14" s="19" t="n">
        <v>5504</v>
      </c>
      <c r="E14" s="18" t="n">
        <v>480.12616221</v>
      </c>
      <c r="F14" s="20" t="n">
        <v>3.75232672</v>
      </c>
      <c r="G14" s="18" t="n">
        <v>509.01788593</v>
      </c>
      <c r="H14" s="20" t="n">
        <v>2.55031694</v>
      </c>
      <c r="I14" s="18" t="n">
        <v>530.67562069</v>
      </c>
      <c r="J14" s="20" t="n">
        <v>2.75885707</v>
      </c>
      <c r="K14" s="18" t="n">
        <v>549.27569311</v>
      </c>
      <c r="L14" s="20" t="n">
        <v>3.60677382</v>
      </c>
      <c r="M14" s="18" t="s">
        <v>481</v>
      </c>
      <c r="N14" s="20" t="s">
        <v>481</v>
      </c>
      <c r="O14" s="18" t="s">
        <v>481</v>
      </c>
      <c r="P14" s="20" t="s">
        <v>481</v>
      </c>
      <c r="Q14" s="18" t="s">
        <v>481</v>
      </c>
      <c r="R14" s="20" t="s">
        <v>481</v>
      </c>
      <c r="S14" s="18" t="s">
        <v>481</v>
      </c>
      <c r="T14" s="20" t="s">
        <v>481</v>
      </c>
      <c r="U14" s="18" t="n">
        <v>447.1814049</v>
      </c>
      <c r="V14" s="20" t="n">
        <v>11.02972341</v>
      </c>
    </row>
    <row r="15" spans="1:22">
      <c r="A15" s="15" t="s">
        <v>490</v>
      </c>
      <c r="B15" s="17" t="n">
        <v>5882</v>
      </c>
      <c r="C15" s="18">
        <f>(103.0/B15*100)</f>
        <v/>
      </c>
      <c r="D15" s="19" t="n">
        <v>5779</v>
      </c>
      <c r="E15" s="18" t="n">
        <v>492.06148958</v>
      </c>
      <c r="F15" s="20" t="n">
        <v>3.30483504</v>
      </c>
      <c r="G15" s="18" t="n">
        <v>518.28402347</v>
      </c>
      <c r="H15" s="20" t="n">
        <v>2.33861348</v>
      </c>
      <c r="I15" s="18" t="n">
        <v>538.5306235100001</v>
      </c>
      <c r="J15" s="20" t="n">
        <v>2.72811449</v>
      </c>
      <c r="K15" s="18" t="n">
        <v>527.33037952</v>
      </c>
      <c r="L15" s="20" t="n">
        <v>6.84567559</v>
      </c>
      <c r="M15" s="18" t="s">
        <v>481</v>
      </c>
      <c r="N15" s="20" t="s">
        <v>481</v>
      </c>
      <c r="O15" s="18" t="s">
        <v>481</v>
      </c>
      <c r="P15" s="20" t="s">
        <v>481</v>
      </c>
      <c r="Q15" s="18" t="n">
        <v>368.85220715</v>
      </c>
      <c r="R15" s="20" t="n">
        <v>14.5875493</v>
      </c>
      <c r="S15" s="18" t="s">
        <v>481</v>
      </c>
      <c r="T15" s="20" t="s">
        <v>481</v>
      </c>
      <c r="U15" s="18" t="n">
        <v>431.30590326</v>
      </c>
      <c r="V15" s="20" t="n">
        <v>7.52596537</v>
      </c>
    </row>
    <row r="16" spans="1:22">
      <c r="A16" s="15" t="s">
        <v>491</v>
      </c>
      <c r="B16" s="17" t="n">
        <v>6108</v>
      </c>
      <c r="C16" s="18">
        <f>(149.0/B16*100)</f>
        <v/>
      </c>
      <c r="D16" s="19" t="n">
        <v>5959</v>
      </c>
      <c r="E16" s="18" t="n">
        <v>415.14406326</v>
      </c>
      <c r="F16" s="20" t="n">
        <v>3.84455832</v>
      </c>
      <c r="G16" s="18" t="n">
        <v>475.55654501</v>
      </c>
      <c r="H16" s="20" t="n">
        <v>2.56617954</v>
      </c>
      <c r="I16" s="18" t="n">
        <v>529.02808796</v>
      </c>
      <c r="J16" s="20" t="n">
        <v>2.56117524</v>
      </c>
      <c r="K16" s="18" t="n">
        <v>535.9390273</v>
      </c>
      <c r="L16" s="20" t="n">
        <v>4.02297777</v>
      </c>
      <c r="M16" s="18" t="s">
        <v>481</v>
      </c>
      <c r="N16" s="20" t="s">
        <v>481</v>
      </c>
      <c r="O16" s="18" t="s">
        <v>481</v>
      </c>
      <c r="P16" s="20" t="s">
        <v>481</v>
      </c>
      <c r="Q16" s="18" t="s">
        <v>481</v>
      </c>
      <c r="R16" s="20" t="s">
        <v>481</v>
      </c>
      <c r="S16" s="18" t="s">
        <v>481</v>
      </c>
      <c r="T16" s="20" t="s">
        <v>481</v>
      </c>
      <c r="U16" s="18" t="n">
        <v>395.13020017</v>
      </c>
      <c r="V16" s="20" t="n">
        <v>6.75122568</v>
      </c>
    </row>
    <row r="17" spans="1:22">
      <c r="A17" s="15" t="s">
        <v>492</v>
      </c>
      <c r="B17" s="17" t="n">
        <v>6504</v>
      </c>
      <c r="C17" s="18">
        <f>(1845.0/B17*100)</f>
        <v/>
      </c>
      <c r="D17" s="19" t="n">
        <v>4659</v>
      </c>
      <c r="E17" s="18" t="n">
        <v>490.45422857</v>
      </c>
      <c r="F17" s="20" t="n">
        <v>3.68536451</v>
      </c>
      <c r="G17" s="18" t="n">
        <v>519.72601148</v>
      </c>
      <c r="H17" s="20" t="n">
        <v>3.62968887</v>
      </c>
      <c r="I17" s="18" t="n">
        <v>538.2898775899999</v>
      </c>
      <c r="J17" s="20" t="n">
        <v>4.07502059</v>
      </c>
      <c r="K17" s="18" t="n">
        <v>540.70044517</v>
      </c>
      <c r="L17" s="20" t="n">
        <v>6.21515336</v>
      </c>
      <c r="M17" s="18" t="s">
        <v>481</v>
      </c>
      <c r="N17" s="20" t="s">
        <v>481</v>
      </c>
      <c r="O17" s="18" t="s">
        <v>481</v>
      </c>
      <c r="P17" s="20" t="s">
        <v>481</v>
      </c>
      <c r="Q17" s="18" t="n">
        <v>362.96139732</v>
      </c>
      <c r="R17" s="20" t="n">
        <v>12.64520278</v>
      </c>
      <c r="S17" s="18" t="s">
        <v>481</v>
      </c>
      <c r="T17" s="20" t="s">
        <v>481</v>
      </c>
      <c r="U17" s="18" t="n">
        <v>448.90882898</v>
      </c>
      <c r="V17" s="20" t="n">
        <v>6.72950976</v>
      </c>
    </row>
    <row r="18" spans="1:22">
      <c r="A18" s="15" t="s">
        <v>493</v>
      </c>
      <c r="B18" s="17" t="n">
        <v>5532</v>
      </c>
      <c r="C18" s="18">
        <f>(31.0/B18*100)</f>
        <v/>
      </c>
      <c r="D18" s="19" t="n">
        <v>5501</v>
      </c>
      <c r="E18" s="18" t="n">
        <v>414.66160084</v>
      </c>
      <c r="F18" s="20" t="n">
        <v>4.15886231</v>
      </c>
      <c r="G18" s="18" t="n">
        <v>444.07799441</v>
      </c>
      <c r="H18" s="20" t="n">
        <v>4.28128784</v>
      </c>
      <c r="I18" s="18" t="n">
        <v>489.55273025</v>
      </c>
      <c r="J18" s="20" t="n">
        <v>3.78561586</v>
      </c>
      <c r="K18" s="18" t="n">
        <v>489.8775509</v>
      </c>
      <c r="L18" s="20" t="n">
        <v>5.75605365</v>
      </c>
      <c r="M18" s="18" t="s">
        <v>481</v>
      </c>
      <c r="N18" s="20" t="s">
        <v>481</v>
      </c>
      <c r="O18" s="18" t="s">
        <v>481</v>
      </c>
      <c r="P18" s="20" t="s">
        <v>481</v>
      </c>
      <c r="Q18" s="18" t="s">
        <v>481</v>
      </c>
      <c r="R18" s="20" t="s">
        <v>481</v>
      </c>
      <c r="S18" s="18" t="s">
        <v>481</v>
      </c>
      <c r="T18" s="20" t="s">
        <v>481</v>
      </c>
      <c r="U18" s="18" t="n">
        <v>380.7499673</v>
      </c>
      <c r="V18" s="20" t="n">
        <v>8.65479594</v>
      </c>
    </row>
    <row r="19" spans="1:22">
      <c r="A19" s="15" t="s">
        <v>494</v>
      </c>
      <c r="B19" s="17" t="n">
        <v>5658</v>
      </c>
      <c r="C19" s="18">
        <f>(321.0/B19*100)</f>
        <v/>
      </c>
      <c r="D19" s="19" t="n">
        <v>5337</v>
      </c>
      <c r="E19" s="18" t="n">
        <v>479.4135554</v>
      </c>
      <c r="F19" s="20" t="n">
        <v>3.61384327</v>
      </c>
      <c r="G19" s="18" t="n">
        <v>488.47116545</v>
      </c>
      <c r="H19" s="20" t="n">
        <v>3.08190667</v>
      </c>
      <c r="I19" s="18" t="n">
        <v>481.29211156</v>
      </c>
      <c r="J19" s="20" t="n">
        <v>4.49643682</v>
      </c>
      <c r="K19" s="18" t="n">
        <v>475.77672579</v>
      </c>
      <c r="L19" s="20" t="n">
        <v>6.65353416</v>
      </c>
      <c r="M19" s="18" t="s">
        <v>481</v>
      </c>
      <c r="N19" s="20" t="s">
        <v>481</v>
      </c>
      <c r="O19" s="18" t="s">
        <v>481</v>
      </c>
      <c r="P19" s="20" t="s">
        <v>481</v>
      </c>
      <c r="Q19" s="18" t="s">
        <v>481</v>
      </c>
      <c r="R19" s="20" t="s">
        <v>481</v>
      </c>
      <c r="S19" s="18" t="s">
        <v>481</v>
      </c>
      <c r="T19" s="20" t="s">
        <v>481</v>
      </c>
      <c r="U19" s="18" t="n">
        <v>384.9668327</v>
      </c>
      <c r="V19" s="20" t="n">
        <v>8.03512656</v>
      </c>
    </row>
    <row r="20" spans="1:22">
      <c r="A20" s="15" t="s">
        <v>495</v>
      </c>
      <c r="B20" s="17" t="n">
        <v>3371</v>
      </c>
      <c r="C20" s="18">
        <f>(75.0/B20*100)</f>
        <v/>
      </c>
      <c r="D20" s="19" t="n">
        <v>3296</v>
      </c>
      <c r="E20" s="18" t="n">
        <v>459.9033383</v>
      </c>
      <c r="F20" s="20" t="n">
        <v>4.87504723</v>
      </c>
      <c r="G20" s="18" t="n">
        <v>488.50903021</v>
      </c>
      <c r="H20" s="20" t="n">
        <v>3.12327192</v>
      </c>
      <c r="I20" s="18" t="n">
        <v>500.55259175</v>
      </c>
      <c r="J20" s="20" t="n">
        <v>3.305398</v>
      </c>
      <c r="K20" s="18" t="n">
        <v>519.74570852</v>
      </c>
      <c r="L20" s="20" t="n">
        <v>5.68816497</v>
      </c>
      <c r="M20" s="18" t="s">
        <v>481</v>
      </c>
      <c r="N20" s="20" t="s">
        <v>481</v>
      </c>
      <c r="O20" s="18" t="s">
        <v>481</v>
      </c>
      <c r="P20" s="20" t="s">
        <v>481</v>
      </c>
      <c r="Q20" s="18" t="s">
        <v>481</v>
      </c>
      <c r="R20" s="20" t="s">
        <v>481</v>
      </c>
      <c r="S20" s="18" t="s">
        <v>481</v>
      </c>
      <c r="T20" s="20" t="s">
        <v>481</v>
      </c>
      <c r="U20" s="18" t="n">
        <v>420.63442698</v>
      </c>
      <c r="V20" s="20" t="n">
        <v>10.22286919</v>
      </c>
    </row>
    <row r="21" spans="1:22">
      <c r="A21" s="15" t="s">
        <v>496</v>
      </c>
      <c r="B21" s="17" t="n">
        <v>5741</v>
      </c>
      <c r="C21" s="18">
        <f>(55.0/B21*100)</f>
        <v/>
      </c>
      <c r="D21" s="19" t="n">
        <v>5686</v>
      </c>
      <c r="E21" s="18" t="n">
        <v>488.95204789</v>
      </c>
      <c r="F21" s="20" t="n">
        <v>2.70821574</v>
      </c>
      <c r="G21" s="18" t="n">
        <v>507.974395</v>
      </c>
      <c r="H21" s="20" t="n">
        <v>2.53827564</v>
      </c>
      <c r="I21" s="18" t="n">
        <v>514.74351065</v>
      </c>
      <c r="J21" s="20" t="n">
        <v>3.28615318</v>
      </c>
      <c r="K21" s="18" t="n">
        <v>512.43142409</v>
      </c>
      <c r="L21" s="20" t="n">
        <v>5.0277184</v>
      </c>
      <c r="M21" s="18" t="s">
        <v>481</v>
      </c>
      <c r="N21" s="20" t="s">
        <v>481</v>
      </c>
      <c r="O21" s="18" t="s">
        <v>481</v>
      </c>
      <c r="P21" s="20" t="s">
        <v>481</v>
      </c>
      <c r="Q21" s="18" t="s">
        <v>481</v>
      </c>
      <c r="R21" s="20" t="s">
        <v>481</v>
      </c>
      <c r="S21" s="18" t="s">
        <v>481</v>
      </c>
      <c r="T21" s="20" t="s">
        <v>481</v>
      </c>
      <c r="U21" s="18" t="n">
        <v>419.03922277</v>
      </c>
      <c r="V21" s="20" t="n">
        <v>8.24866565</v>
      </c>
    </row>
    <row r="22" spans="1:22">
      <c r="A22" s="15" t="s">
        <v>497</v>
      </c>
      <c r="B22" s="17" t="n">
        <v>6598</v>
      </c>
      <c r="C22" s="18">
        <f>(37.0/B22*100)</f>
        <v/>
      </c>
      <c r="D22" s="19" t="n">
        <v>6561</v>
      </c>
      <c r="E22" s="18" t="n">
        <v>451.03381382</v>
      </c>
      <c r="F22" s="20" t="n">
        <v>4.45438048</v>
      </c>
      <c r="G22" s="18" t="n">
        <v>479.99613363</v>
      </c>
      <c r="H22" s="20" t="n">
        <v>4.57631976</v>
      </c>
      <c r="I22" s="18" t="n">
        <v>491.53730769</v>
      </c>
      <c r="J22" s="20" t="n">
        <v>4.2982184</v>
      </c>
      <c r="K22" s="18" t="n">
        <v>476.83455517</v>
      </c>
      <c r="L22" s="20" t="n">
        <v>6.4308236</v>
      </c>
      <c r="M22" s="18" t="s">
        <v>481</v>
      </c>
      <c r="N22" s="20" t="s">
        <v>481</v>
      </c>
      <c r="O22" s="18" t="s">
        <v>481</v>
      </c>
      <c r="P22" s="20" t="s">
        <v>481</v>
      </c>
      <c r="Q22" s="18" t="n">
        <v>465.3184081</v>
      </c>
      <c r="R22" s="20" t="n">
        <v>9.52311205</v>
      </c>
      <c r="S22" s="18" t="s">
        <v>481</v>
      </c>
      <c r="T22" s="20" t="s">
        <v>481</v>
      </c>
      <c r="U22" s="18" t="n">
        <v>374.981055</v>
      </c>
      <c r="V22" s="20" t="n">
        <v>8.447602399999999</v>
      </c>
    </row>
    <row r="23" spans="1:22">
      <c r="A23" s="15" t="s">
        <v>498</v>
      </c>
      <c r="B23" s="17" t="n">
        <v>11583</v>
      </c>
      <c r="C23" s="18">
        <f>(263.0/B23*100)</f>
        <v/>
      </c>
      <c r="D23" s="19" t="n">
        <v>11320</v>
      </c>
      <c r="E23" s="18" t="n">
        <v>443.2103677</v>
      </c>
      <c r="F23" s="20" t="n">
        <v>4.44416097</v>
      </c>
      <c r="G23" s="18" t="n">
        <v>482.25039198</v>
      </c>
      <c r="H23" s="20" t="n">
        <v>3.4268266</v>
      </c>
      <c r="I23" s="18" t="n">
        <v>511.15053977</v>
      </c>
      <c r="J23" s="20" t="n">
        <v>3.42175328</v>
      </c>
      <c r="K23" s="18" t="n">
        <v>512.16439555</v>
      </c>
      <c r="L23" s="20" t="n">
        <v>4.43204474</v>
      </c>
      <c r="M23" s="18" t="s">
        <v>481</v>
      </c>
      <c r="N23" s="20" t="s">
        <v>481</v>
      </c>
      <c r="O23" s="18" t="s">
        <v>481</v>
      </c>
      <c r="P23" s="20" t="s">
        <v>481</v>
      </c>
      <c r="Q23" s="18" t="s">
        <v>481</v>
      </c>
      <c r="R23" s="20" t="s">
        <v>481</v>
      </c>
      <c r="S23" s="18" t="s">
        <v>481</v>
      </c>
      <c r="T23" s="20" t="s">
        <v>481</v>
      </c>
      <c r="U23" s="18" t="n">
        <v>407.72834927</v>
      </c>
      <c r="V23" s="20" t="n">
        <v>6.99741054</v>
      </c>
    </row>
    <row r="24" spans="1:22">
      <c r="A24" s="15" t="s">
        <v>499</v>
      </c>
      <c r="B24" s="17" t="n">
        <v>6647</v>
      </c>
      <c r="C24" s="18">
        <f>(10.0/B24*100)</f>
        <v/>
      </c>
      <c r="D24" s="19" t="n">
        <v>6637</v>
      </c>
      <c r="E24" s="18" t="n">
        <v>487.79529526</v>
      </c>
      <c r="F24" s="20" t="n">
        <v>5.18449904</v>
      </c>
      <c r="G24" s="18" t="n">
        <v>523.4021483499999</v>
      </c>
      <c r="H24" s="20" t="n">
        <v>3.27815605</v>
      </c>
      <c r="I24" s="18" t="n">
        <v>555.58026398</v>
      </c>
      <c r="J24" s="20" t="n">
        <v>3.57189333</v>
      </c>
      <c r="K24" s="18" t="n">
        <v>551.5638568099999</v>
      </c>
      <c r="L24" s="20" t="n">
        <v>6.98584137</v>
      </c>
      <c r="M24" s="18" t="s">
        <v>481</v>
      </c>
      <c r="N24" s="20" t="s">
        <v>481</v>
      </c>
      <c r="O24" s="18" t="s">
        <v>481</v>
      </c>
      <c r="P24" s="20" t="s">
        <v>481</v>
      </c>
      <c r="Q24" s="18" t="s">
        <v>481</v>
      </c>
      <c r="R24" s="20" t="s">
        <v>481</v>
      </c>
      <c r="S24" s="18" t="s">
        <v>481</v>
      </c>
      <c r="T24" s="20" t="s">
        <v>481</v>
      </c>
      <c r="U24" s="18" t="n">
        <v>459.88545513</v>
      </c>
      <c r="V24" s="20" t="n">
        <v>12.95045642</v>
      </c>
    </row>
    <row r="25" spans="1:22">
      <c r="A25" s="15" t="s">
        <v>500</v>
      </c>
      <c r="B25" s="17" t="n">
        <v>5581</v>
      </c>
      <c r="C25" s="18">
        <f>(25.0/B25*100)</f>
        <v/>
      </c>
      <c r="D25" s="19" t="n">
        <v>5556</v>
      </c>
      <c r="E25" s="18" t="n">
        <v>478.03139337</v>
      </c>
      <c r="F25" s="20" t="n">
        <v>4.50353118</v>
      </c>
      <c r="G25" s="18" t="n">
        <v>499.39304304</v>
      </c>
      <c r="H25" s="20" t="n">
        <v>3.51961923</v>
      </c>
      <c r="I25" s="18" t="n">
        <v>552.8702937199999</v>
      </c>
      <c r="J25" s="20" t="n">
        <v>4.38806952</v>
      </c>
      <c r="K25" s="18" t="n">
        <v>576.15339049</v>
      </c>
      <c r="L25" s="20" t="n">
        <v>5.41388492</v>
      </c>
      <c r="M25" s="18" t="s">
        <v>481</v>
      </c>
      <c r="N25" s="20" t="s">
        <v>481</v>
      </c>
      <c r="O25" s="18" t="s">
        <v>481</v>
      </c>
      <c r="P25" s="20" t="s">
        <v>481</v>
      </c>
      <c r="Q25" s="18" t="s">
        <v>481</v>
      </c>
      <c r="R25" s="20" t="s">
        <v>481</v>
      </c>
      <c r="S25" s="18" t="s">
        <v>481</v>
      </c>
      <c r="T25" s="20" t="s">
        <v>481</v>
      </c>
      <c r="U25" s="18" t="n">
        <v>408.80179777</v>
      </c>
      <c r="V25" s="20" t="n">
        <v>22.40079268</v>
      </c>
    </row>
    <row r="26" spans="1:22">
      <c r="A26" s="15" t="s">
        <v>501</v>
      </c>
      <c r="B26" s="17" t="n">
        <v>4869</v>
      </c>
      <c r="C26" s="18">
        <f>(71.0/B26*100)</f>
        <v/>
      </c>
      <c r="D26" s="19" t="n">
        <v>4798</v>
      </c>
      <c r="E26" s="18" t="n">
        <v>455.4739015</v>
      </c>
      <c r="F26" s="20" t="n">
        <v>3.99285856</v>
      </c>
      <c r="G26" s="18" t="n">
        <v>474.8559759</v>
      </c>
      <c r="H26" s="20" t="n">
        <v>3.00480694</v>
      </c>
      <c r="I26" s="18" t="n">
        <v>499.16520477</v>
      </c>
      <c r="J26" s="20" t="n">
        <v>2.49543575</v>
      </c>
      <c r="K26" s="18" t="n">
        <v>503.22047101</v>
      </c>
      <c r="L26" s="20" t="n">
        <v>4.59390915</v>
      </c>
      <c r="M26" s="18" t="s">
        <v>481</v>
      </c>
      <c r="N26" s="20" t="s">
        <v>481</v>
      </c>
      <c r="O26" s="18" t="s">
        <v>481</v>
      </c>
      <c r="P26" s="20" t="s">
        <v>481</v>
      </c>
      <c r="Q26" s="18" t="s">
        <v>481</v>
      </c>
      <c r="R26" s="20" t="s">
        <v>481</v>
      </c>
      <c r="S26" s="18" t="s">
        <v>481</v>
      </c>
      <c r="T26" s="20" t="s">
        <v>481</v>
      </c>
      <c r="U26" s="18" t="n">
        <v>427.36498815</v>
      </c>
      <c r="V26" s="20" t="n">
        <v>9.4111353</v>
      </c>
    </row>
    <row r="27" spans="1:22">
      <c r="A27" s="15" t="s">
        <v>502</v>
      </c>
      <c r="B27" s="17" t="n">
        <v>5299</v>
      </c>
      <c r="C27" s="18">
        <f>(113.0/B27*100)</f>
        <v/>
      </c>
      <c r="D27" s="19" t="n">
        <v>5186</v>
      </c>
      <c r="E27" s="18" t="n">
        <v>454.75752575</v>
      </c>
      <c r="F27" s="20" t="n">
        <v>2.927908</v>
      </c>
      <c r="G27" s="18" t="n">
        <v>489.39664578</v>
      </c>
      <c r="H27" s="20" t="n">
        <v>2.42189344</v>
      </c>
      <c r="I27" s="18" t="n">
        <v>520.1343654</v>
      </c>
      <c r="J27" s="20" t="n">
        <v>2.65565919</v>
      </c>
      <c r="K27" s="18" t="n">
        <v>537.19936011</v>
      </c>
      <c r="L27" s="20" t="n">
        <v>3.98589011</v>
      </c>
      <c r="M27" s="18" t="s">
        <v>481</v>
      </c>
      <c r="N27" s="20" t="s">
        <v>481</v>
      </c>
      <c r="O27" s="18" t="s">
        <v>481</v>
      </c>
      <c r="P27" s="20" t="s">
        <v>481</v>
      </c>
      <c r="Q27" s="18" t="s">
        <v>481</v>
      </c>
      <c r="R27" s="20" t="s">
        <v>481</v>
      </c>
      <c r="S27" s="18" t="s">
        <v>481</v>
      </c>
      <c r="T27" s="20" t="s">
        <v>481</v>
      </c>
      <c r="U27" s="18" t="n">
        <v>399.26727741</v>
      </c>
      <c r="V27" s="20" t="n">
        <v>4.82849719</v>
      </c>
    </row>
    <row r="28" spans="1:22">
      <c r="A28" s="15" t="s">
        <v>503</v>
      </c>
      <c r="B28" s="17" t="n">
        <v>7568</v>
      </c>
      <c r="C28" s="18">
        <f>(347.0/B28*100)</f>
        <v/>
      </c>
      <c r="D28" s="19" t="n">
        <v>7221</v>
      </c>
      <c r="E28" s="18" t="n">
        <v>395.92376695</v>
      </c>
      <c r="F28" s="20" t="n">
        <v>3.21474007</v>
      </c>
      <c r="G28" s="18" t="n">
        <v>413.85421063</v>
      </c>
      <c r="H28" s="20" t="n">
        <v>2.72132992</v>
      </c>
      <c r="I28" s="18" t="n">
        <v>420.42376013</v>
      </c>
      <c r="J28" s="20" t="n">
        <v>3.38436468</v>
      </c>
      <c r="K28" s="18" t="n">
        <v>416.70309864</v>
      </c>
      <c r="L28" s="20" t="n">
        <v>5.80583453</v>
      </c>
      <c r="M28" s="18" t="s">
        <v>481</v>
      </c>
      <c r="N28" s="20" t="s">
        <v>481</v>
      </c>
      <c r="O28" s="18" t="s">
        <v>481</v>
      </c>
      <c r="P28" s="20" t="s">
        <v>481</v>
      </c>
      <c r="Q28" s="18" t="s">
        <v>481</v>
      </c>
      <c r="R28" s="20" t="s">
        <v>481</v>
      </c>
      <c r="S28" s="18" t="s">
        <v>481</v>
      </c>
      <c r="T28" s="20" t="s">
        <v>481</v>
      </c>
      <c r="U28" s="18" t="n">
        <v>366.04419002</v>
      </c>
      <c r="V28" s="20" t="n">
        <v>8.44846231</v>
      </c>
    </row>
    <row r="29" spans="1:22">
      <c r="A29" s="15" t="s">
        <v>504</v>
      </c>
      <c r="B29" s="17" t="n">
        <v>5385</v>
      </c>
      <c r="C29" s="18">
        <f>(30.0/B29*100)</f>
        <v/>
      </c>
      <c r="D29" s="19" t="n">
        <v>5355</v>
      </c>
      <c r="E29" s="18" t="n">
        <v>502.61938405</v>
      </c>
      <c r="F29" s="20" t="n">
        <v>2.82730487</v>
      </c>
      <c r="G29" s="18" t="n">
        <v>528.82609675</v>
      </c>
      <c r="H29" s="20" t="n">
        <v>3.07307542</v>
      </c>
      <c r="I29" s="18" t="n">
        <v>543.86496981</v>
      </c>
      <c r="J29" s="20" t="n">
        <v>4.82847505</v>
      </c>
      <c r="K29" s="18" t="n">
        <v>561.38048278</v>
      </c>
      <c r="L29" s="20" t="n">
        <v>7.72825813</v>
      </c>
      <c r="M29" s="18" t="s">
        <v>481</v>
      </c>
      <c r="N29" s="20" t="s">
        <v>481</v>
      </c>
      <c r="O29" s="18" t="s">
        <v>481</v>
      </c>
      <c r="P29" s="20" t="s">
        <v>481</v>
      </c>
      <c r="Q29" s="18" t="n">
        <v>335.3902018</v>
      </c>
      <c r="R29" s="20" t="n">
        <v>12.1685767</v>
      </c>
      <c r="S29" s="18" t="s">
        <v>481</v>
      </c>
      <c r="T29" s="20" t="s">
        <v>481</v>
      </c>
      <c r="U29" s="18" t="n">
        <v>405.25628564</v>
      </c>
      <c r="V29" s="20" t="n">
        <v>8.079416589999999</v>
      </c>
    </row>
    <row r="30" spans="1:22">
      <c r="A30" s="15" t="s">
        <v>505</v>
      </c>
      <c r="B30" s="17" t="n">
        <v>4520</v>
      </c>
      <c r="C30" s="18">
        <f>(193.0/B30*100)</f>
        <v/>
      </c>
      <c r="D30" s="19" t="n">
        <v>4327</v>
      </c>
      <c r="E30" s="18" t="n">
        <v>464.15058276</v>
      </c>
      <c r="F30" s="20" t="n">
        <v>4.15311491</v>
      </c>
      <c r="G30" s="18" t="n">
        <v>499.44569433</v>
      </c>
      <c r="H30" s="20" t="n">
        <v>3.14400542</v>
      </c>
      <c r="I30" s="18" t="n">
        <v>517.48719715</v>
      </c>
      <c r="J30" s="20" t="n">
        <v>3.27696479</v>
      </c>
      <c r="K30" s="18" t="n">
        <v>529.72607005</v>
      </c>
      <c r="L30" s="20" t="n">
        <v>4.0120858</v>
      </c>
      <c r="M30" s="18" t="s">
        <v>481</v>
      </c>
      <c r="N30" s="20" t="s">
        <v>481</v>
      </c>
      <c r="O30" s="18" t="s">
        <v>481</v>
      </c>
      <c r="P30" s="20" t="s">
        <v>481</v>
      </c>
      <c r="Q30" s="18" t="s">
        <v>481</v>
      </c>
      <c r="R30" s="20" t="s">
        <v>481</v>
      </c>
      <c r="S30" s="18" t="s">
        <v>481</v>
      </c>
      <c r="T30" s="20" t="s">
        <v>481</v>
      </c>
      <c r="U30" s="18" t="n">
        <v>403.58442944</v>
      </c>
      <c r="V30" s="20" t="n">
        <v>6.58393065</v>
      </c>
    </row>
    <row r="31" spans="1:22">
      <c r="A31" s="15" t="s">
        <v>506</v>
      </c>
      <c r="B31" s="17" t="n">
        <v>5456</v>
      </c>
      <c r="C31" s="18">
        <f>(144.0/B31*100)</f>
        <v/>
      </c>
      <c r="D31" s="19" t="n">
        <v>5312</v>
      </c>
      <c r="E31" s="18" t="n">
        <v>487.15335387</v>
      </c>
      <c r="F31" s="20" t="n">
        <v>2.98802643</v>
      </c>
      <c r="G31" s="18" t="n">
        <v>501.13982768</v>
      </c>
      <c r="H31" s="20" t="n">
        <v>2.43395291</v>
      </c>
      <c r="I31" s="18" t="n">
        <v>527.37576347</v>
      </c>
      <c r="J31" s="20" t="n">
        <v>3.70351146</v>
      </c>
      <c r="K31" s="18" t="n">
        <v>525.67612646</v>
      </c>
      <c r="L31" s="20" t="n">
        <v>4.94241306</v>
      </c>
      <c r="M31" s="18" t="s">
        <v>481</v>
      </c>
      <c r="N31" s="20" t="s">
        <v>481</v>
      </c>
      <c r="O31" s="18" t="s">
        <v>481</v>
      </c>
      <c r="P31" s="20" t="s">
        <v>481</v>
      </c>
      <c r="Q31" s="18" t="s">
        <v>481</v>
      </c>
      <c r="R31" s="20" t="s">
        <v>481</v>
      </c>
      <c r="S31" s="18" t="s">
        <v>481</v>
      </c>
      <c r="T31" s="20" t="s">
        <v>481</v>
      </c>
      <c r="U31" s="18" t="n">
        <v>422.48935337</v>
      </c>
      <c r="V31" s="20" t="n">
        <v>5.10112887</v>
      </c>
    </row>
    <row r="32" spans="1:22">
      <c r="A32" s="15" t="s">
        <v>507</v>
      </c>
      <c r="B32" s="17" t="n">
        <v>4478</v>
      </c>
      <c r="C32" s="18">
        <f>(6.0/B32*100)</f>
        <v/>
      </c>
      <c r="D32" s="19" t="n">
        <v>4472</v>
      </c>
      <c r="E32" s="18" t="n">
        <v>472.41397133</v>
      </c>
      <c r="F32" s="20" t="n">
        <v>3.84162389</v>
      </c>
      <c r="G32" s="18" t="n">
        <v>495.66264737</v>
      </c>
      <c r="H32" s="20" t="n">
        <v>3.04341276</v>
      </c>
      <c r="I32" s="18" t="n">
        <v>523.3872707100001</v>
      </c>
      <c r="J32" s="20" t="n">
        <v>3.28962752</v>
      </c>
      <c r="K32" s="18" t="n">
        <v>528.28817663</v>
      </c>
      <c r="L32" s="20" t="n">
        <v>5.046663</v>
      </c>
      <c r="M32" s="18" t="s">
        <v>481</v>
      </c>
      <c r="N32" s="20" t="s">
        <v>481</v>
      </c>
      <c r="O32" s="18" t="s">
        <v>481</v>
      </c>
      <c r="P32" s="20" t="s">
        <v>481</v>
      </c>
      <c r="Q32" s="18" t="s">
        <v>481</v>
      </c>
      <c r="R32" s="20" t="s">
        <v>481</v>
      </c>
      <c r="S32" s="18" t="s">
        <v>481</v>
      </c>
      <c r="T32" s="20" t="s">
        <v>481</v>
      </c>
      <c r="U32" s="18" t="n">
        <v>398.80812553</v>
      </c>
      <c r="V32" s="20" t="n">
        <v>13.89126479</v>
      </c>
    </row>
    <row r="33" spans="1:22">
      <c r="A33" s="15" t="s">
        <v>508</v>
      </c>
      <c r="B33" s="17" t="n">
        <v>7325</v>
      </c>
      <c r="C33" s="18">
        <f>(80.0/B33*100)</f>
        <v/>
      </c>
      <c r="D33" s="19" t="n">
        <v>7245</v>
      </c>
      <c r="E33" s="18" t="n">
        <v>462.70818698</v>
      </c>
      <c r="F33" s="20" t="n">
        <v>4.2043927</v>
      </c>
      <c r="G33" s="18" t="n">
        <v>484.11977374</v>
      </c>
      <c r="H33" s="20" t="n">
        <v>3.31693831</v>
      </c>
      <c r="I33" s="18" t="n">
        <v>504.91688751</v>
      </c>
      <c r="J33" s="20" t="n">
        <v>3.10251643</v>
      </c>
      <c r="K33" s="18" t="n">
        <v>515.93831255</v>
      </c>
      <c r="L33" s="20" t="n">
        <v>4.08309249</v>
      </c>
      <c r="M33" s="18" t="s">
        <v>481</v>
      </c>
      <c r="N33" s="20" t="s">
        <v>481</v>
      </c>
      <c r="O33" s="18" t="s">
        <v>481</v>
      </c>
      <c r="P33" s="20" t="s">
        <v>481</v>
      </c>
      <c r="Q33" s="18" t="s">
        <v>481</v>
      </c>
      <c r="R33" s="20" t="s">
        <v>481</v>
      </c>
      <c r="S33" s="18" t="s">
        <v>481</v>
      </c>
      <c r="T33" s="20" t="s">
        <v>481</v>
      </c>
      <c r="U33" s="18" t="n">
        <v>389.86077537</v>
      </c>
      <c r="V33" s="20" t="n">
        <v>8.49568391</v>
      </c>
    </row>
    <row r="34" spans="1:22">
      <c r="A34" s="15" t="s">
        <v>509</v>
      </c>
      <c r="B34" s="17" t="n">
        <v>6350</v>
      </c>
      <c r="C34" s="18">
        <f>(89.0/B34*100)</f>
        <v/>
      </c>
      <c r="D34" s="19" t="n">
        <v>6261</v>
      </c>
      <c r="E34" s="18" t="n">
        <v>472.14674721</v>
      </c>
      <c r="F34" s="20" t="n">
        <v>3.02532328</v>
      </c>
      <c r="G34" s="18" t="n">
        <v>484.62713603</v>
      </c>
      <c r="H34" s="20" t="n">
        <v>3.02242419</v>
      </c>
      <c r="I34" s="18" t="n">
        <v>504.34137232</v>
      </c>
      <c r="J34" s="20" t="n">
        <v>4.2666782</v>
      </c>
      <c r="K34" s="18" t="n">
        <v>497.81090558</v>
      </c>
      <c r="L34" s="20" t="n">
        <v>6.4385889</v>
      </c>
      <c r="M34" s="18" t="s">
        <v>481</v>
      </c>
      <c r="N34" s="20" t="s">
        <v>481</v>
      </c>
      <c r="O34" s="18" t="s">
        <v>481</v>
      </c>
      <c r="P34" s="20" t="s">
        <v>481</v>
      </c>
      <c r="Q34" s="18" t="n">
        <v>336.51078337</v>
      </c>
      <c r="R34" s="20" t="n">
        <v>12.24828707</v>
      </c>
      <c r="S34" s="18" t="s">
        <v>481</v>
      </c>
      <c r="T34" s="20" t="s">
        <v>481</v>
      </c>
      <c r="U34" s="18" t="n">
        <v>402.33602981</v>
      </c>
      <c r="V34" s="20" t="n">
        <v>9.408176920000001</v>
      </c>
    </row>
    <row r="35" spans="1:22">
      <c r="A35" s="15" t="s">
        <v>510</v>
      </c>
      <c r="B35" s="17" t="n">
        <v>6406</v>
      </c>
      <c r="C35" s="18">
        <f>(60.0/B35*100)</f>
        <v/>
      </c>
      <c r="D35" s="19" t="n">
        <v>6346</v>
      </c>
      <c r="E35" s="18" t="n">
        <v>433.58109336</v>
      </c>
      <c r="F35" s="20" t="n">
        <v>4.90068945</v>
      </c>
      <c r="G35" s="18" t="n">
        <v>482.84893014</v>
      </c>
      <c r="H35" s="20" t="n">
        <v>3.09680989</v>
      </c>
      <c r="I35" s="18" t="n">
        <v>522.21410007</v>
      </c>
      <c r="J35" s="20" t="n">
        <v>2.34309091</v>
      </c>
      <c r="K35" s="18" t="n">
        <v>543.23721075</v>
      </c>
      <c r="L35" s="20" t="n">
        <v>3.28032505</v>
      </c>
      <c r="M35" s="18" t="s">
        <v>481</v>
      </c>
      <c r="N35" s="20" t="s">
        <v>481</v>
      </c>
      <c r="O35" s="18" t="s">
        <v>481</v>
      </c>
      <c r="P35" s="20" t="s">
        <v>481</v>
      </c>
      <c r="Q35" s="18" t="n">
        <v>349.78970242</v>
      </c>
      <c r="R35" s="20" t="n">
        <v>6.90672373</v>
      </c>
      <c r="S35" s="18" t="s">
        <v>481</v>
      </c>
      <c r="T35" s="20" t="s">
        <v>481</v>
      </c>
      <c r="U35" s="18" t="n">
        <v>424.05970661</v>
      </c>
      <c r="V35" s="20" t="n">
        <v>8.196632060000001</v>
      </c>
    </row>
    <row r="36" spans="1:22">
      <c r="A36" s="15" t="s">
        <v>511</v>
      </c>
      <c r="B36" s="17" t="n">
        <v>6736</v>
      </c>
      <c r="C36" s="18">
        <f>(71.0/B36*100)</f>
        <v/>
      </c>
      <c r="D36" s="19" t="n">
        <v>6665</v>
      </c>
      <c r="E36" s="18" t="n">
        <v>456.78986973</v>
      </c>
      <c r="F36" s="20" t="n">
        <v>3.82075012</v>
      </c>
      <c r="G36" s="18" t="n">
        <v>477.58582979</v>
      </c>
      <c r="H36" s="20" t="n">
        <v>2.83403123</v>
      </c>
      <c r="I36" s="18" t="n">
        <v>508.51225795</v>
      </c>
      <c r="J36" s="20" t="n">
        <v>3.11214372</v>
      </c>
      <c r="K36" s="18" t="n">
        <v>525.98125683</v>
      </c>
      <c r="L36" s="20" t="n">
        <v>4.37565927</v>
      </c>
      <c r="M36" s="18" t="s">
        <v>481</v>
      </c>
      <c r="N36" s="20" t="s">
        <v>481</v>
      </c>
      <c r="O36" s="18" t="s">
        <v>481</v>
      </c>
      <c r="P36" s="20" t="s">
        <v>481</v>
      </c>
      <c r="Q36" s="18" t="s">
        <v>481</v>
      </c>
      <c r="R36" s="20" t="s">
        <v>481</v>
      </c>
      <c r="S36" s="18" t="s">
        <v>481</v>
      </c>
      <c r="T36" s="20" t="s">
        <v>481</v>
      </c>
      <c r="U36" s="18" t="n">
        <v>415.88922726</v>
      </c>
      <c r="V36" s="20" t="n">
        <v>6.45233597</v>
      </c>
    </row>
    <row r="37" spans="1:22">
      <c r="A37" s="15" t="s">
        <v>512</v>
      </c>
      <c r="B37" s="17" t="n">
        <v>5458</v>
      </c>
      <c r="C37" s="18">
        <f>(126.0/B37*100)</f>
        <v/>
      </c>
      <c r="D37" s="19" t="n">
        <v>5332</v>
      </c>
      <c r="E37" s="18" t="n">
        <v>480.46650553</v>
      </c>
      <c r="F37" s="20" t="n">
        <v>3.32053184</v>
      </c>
      <c r="G37" s="18" t="n">
        <v>493.13960802</v>
      </c>
      <c r="H37" s="20" t="n">
        <v>3.45666329</v>
      </c>
      <c r="I37" s="18" t="n">
        <v>514.18169261</v>
      </c>
      <c r="J37" s="20" t="n">
        <v>4.5362259</v>
      </c>
      <c r="K37" s="18" t="n">
        <v>534.09965909</v>
      </c>
      <c r="L37" s="20" t="n">
        <v>4.1044284</v>
      </c>
      <c r="M37" s="18" t="s">
        <v>481</v>
      </c>
      <c r="N37" s="20" t="s">
        <v>481</v>
      </c>
      <c r="O37" s="18" t="s">
        <v>481</v>
      </c>
      <c r="P37" s="20" t="s">
        <v>481</v>
      </c>
      <c r="Q37" s="18" t="s">
        <v>481</v>
      </c>
      <c r="R37" s="20" t="s">
        <v>481</v>
      </c>
      <c r="S37" s="18" t="s">
        <v>481</v>
      </c>
      <c r="T37" s="20" t="s">
        <v>481</v>
      </c>
      <c r="U37" s="18" t="n">
        <v>409.40097135</v>
      </c>
      <c r="V37" s="20" t="n">
        <v>6.33399174</v>
      </c>
    </row>
    <row r="38" spans="1:22">
      <c r="A38" s="15" t="s">
        <v>513</v>
      </c>
      <c r="B38" s="17" t="n">
        <v>5860</v>
      </c>
      <c r="C38" s="18">
        <f>(24.0/B38*100)</f>
        <v/>
      </c>
      <c r="D38" s="19" t="n">
        <v>5836</v>
      </c>
      <c r="E38" s="18" t="n">
        <v>495.38921427</v>
      </c>
      <c r="F38" s="20" t="n">
        <v>3.75072375</v>
      </c>
      <c r="G38" s="18" t="n">
        <v>531.14090965</v>
      </c>
      <c r="H38" s="20" t="n">
        <v>3.41124481</v>
      </c>
      <c r="I38" s="18" t="n">
        <v>554.61628948</v>
      </c>
      <c r="J38" s="20" t="n">
        <v>4.63215333</v>
      </c>
      <c r="K38" s="18" t="n">
        <v>538.10822994</v>
      </c>
      <c r="L38" s="20" t="n">
        <v>5.69831421</v>
      </c>
      <c r="M38" s="18" t="s">
        <v>481</v>
      </c>
      <c r="N38" s="20" t="s">
        <v>481</v>
      </c>
      <c r="O38" s="18" t="s">
        <v>481</v>
      </c>
      <c r="P38" s="20" t="s">
        <v>481</v>
      </c>
      <c r="Q38" s="18" t="s">
        <v>481</v>
      </c>
      <c r="R38" s="20" t="s">
        <v>481</v>
      </c>
      <c r="S38" s="18" t="s">
        <v>481</v>
      </c>
      <c r="T38" s="20" t="s">
        <v>481</v>
      </c>
      <c r="U38" s="18" t="n">
        <v>467.30371813</v>
      </c>
      <c r="V38" s="20" t="n">
        <v>7.02131292</v>
      </c>
    </row>
    <row r="39" spans="1:22">
      <c r="A39" s="15" t="s">
        <v>514</v>
      </c>
      <c r="B39" s="17" t="n">
        <v>5895</v>
      </c>
      <c r="C39" s="18">
        <f>(33.0/B39*100)</f>
        <v/>
      </c>
      <c r="D39" s="19" t="n">
        <v>5862</v>
      </c>
      <c r="E39" s="18" t="n">
        <v>366.33058886</v>
      </c>
      <c r="F39" s="20" t="n">
        <v>4.28802724</v>
      </c>
      <c r="G39" s="18" t="n">
        <v>389.37408451</v>
      </c>
      <c r="H39" s="20" t="n">
        <v>3.71865216</v>
      </c>
      <c r="I39" s="18" t="n">
        <v>437.97316151</v>
      </c>
      <c r="J39" s="20" t="n">
        <v>4.97731525</v>
      </c>
      <c r="K39" s="18" t="n">
        <v>444.21650092</v>
      </c>
      <c r="L39" s="20" t="n">
        <v>4.8983525</v>
      </c>
      <c r="M39" s="18" t="s">
        <v>481</v>
      </c>
      <c r="N39" s="20" t="s">
        <v>481</v>
      </c>
      <c r="O39" s="18" t="s">
        <v>481</v>
      </c>
      <c r="P39" s="20" t="s">
        <v>481</v>
      </c>
      <c r="Q39" s="18" t="s">
        <v>481</v>
      </c>
      <c r="R39" s="20" t="s">
        <v>481</v>
      </c>
      <c r="S39" s="18" t="s">
        <v>481</v>
      </c>
      <c r="T39" s="20" t="s">
        <v>481</v>
      </c>
      <c r="U39" s="18" t="n">
        <v>362.73808866</v>
      </c>
      <c r="V39" s="20" t="n">
        <v>9.221333319999999</v>
      </c>
    </row>
    <row r="40" spans="1:22">
      <c r="A40" s="15" t="s">
        <v>515</v>
      </c>
      <c r="B40" s="17" t="n">
        <v>14157</v>
      </c>
      <c r="C40" s="18">
        <f>(386.0/B40*100)</f>
        <v/>
      </c>
      <c r="D40" s="19" t="n">
        <v>13771</v>
      </c>
      <c r="E40" s="18" t="n">
        <v>453.49617337</v>
      </c>
      <c r="F40" s="20" t="n">
        <v>4.16192033</v>
      </c>
      <c r="G40" s="18" t="n">
        <v>480.52578495</v>
      </c>
      <c r="H40" s="20" t="n">
        <v>3.16163111</v>
      </c>
      <c r="I40" s="18" t="n">
        <v>514.66758155</v>
      </c>
      <c r="J40" s="20" t="n">
        <v>3.22675513</v>
      </c>
      <c r="K40" s="18" t="n">
        <v>524.96489381</v>
      </c>
      <c r="L40" s="20" t="n">
        <v>4.38353884</v>
      </c>
      <c r="M40" s="18" t="s">
        <v>481</v>
      </c>
      <c r="N40" s="20" t="s">
        <v>481</v>
      </c>
      <c r="O40" s="18" t="s">
        <v>481</v>
      </c>
      <c r="P40" s="20" t="s">
        <v>481</v>
      </c>
      <c r="Q40" s="18" t="s">
        <v>481</v>
      </c>
      <c r="R40" s="20" t="s">
        <v>481</v>
      </c>
      <c r="S40" s="18" t="s">
        <v>481</v>
      </c>
      <c r="T40" s="20" t="s">
        <v>481</v>
      </c>
      <c r="U40" s="18" t="n">
        <v>385.48229115</v>
      </c>
      <c r="V40" s="20" t="n">
        <v>6.85956189</v>
      </c>
    </row>
    <row r="41" spans="1:22">
      <c r="A41" s="15" t="s">
        <v>516</v>
      </c>
      <c r="B41" s="17" t="n">
        <v>5712</v>
      </c>
      <c r="C41" s="18">
        <f>(55.0/B41*100)</f>
        <v/>
      </c>
      <c r="D41" s="19" t="n">
        <v>5657</v>
      </c>
      <c r="E41" s="18" t="n">
        <v>439.89415026</v>
      </c>
      <c r="F41" s="20" t="n">
        <v>3.8164749</v>
      </c>
      <c r="G41" s="18" t="n">
        <v>466.29462412</v>
      </c>
      <c r="H41" s="20" t="n">
        <v>3.61703197</v>
      </c>
      <c r="I41" s="18" t="n">
        <v>487.47348653</v>
      </c>
      <c r="J41" s="20" t="n">
        <v>3.69073835</v>
      </c>
      <c r="K41" s="18" t="n">
        <v>500.36219422</v>
      </c>
      <c r="L41" s="20" t="n">
        <v>5.08616988</v>
      </c>
      <c r="M41" s="18" t="s">
        <v>481</v>
      </c>
      <c r="N41" s="20" t="s">
        <v>481</v>
      </c>
      <c r="O41" s="18" t="s">
        <v>481</v>
      </c>
      <c r="P41" s="20" t="s">
        <v>481</v>
      </c>
      <c r="Q41" s="18" t="n">
        <v>392.51815558</v>
      </c>
      <c r="R41" s="20" t="n">
        <v>16.89642718</v>
      </c>
      <c r="S41" s="18" t="s">
        <v>481</v>
      </c>
      <c r="T41" s="20" t="s">
        <v>481</v>
      </c>
      <c r="U41" s="18" t="n">
        <v>381.06648918</v>
      </c>
      <c r="V41" s="20" t="n">
        <v>9.23808771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350.66061904</v>
      </c>
      <c r="F45" s="20" t="n">
        <v>2.90103838</v>
      </c>
      <c r="G45" s="18" t="n">
        <v>358.62196804</v>
      </c>
      <c r="H45" s="20" t="n">
        <v>3.91536424</v>
      </c>
      <c r="I45" s="18" t="n">
        <v>372.71148265</v>
      </c>
      <c r="J45" s="20" t="n">
        <v>4.45702117</v>
      </c>
      <c r="K45" s="18" t="n">
        <v>378.58709911</v>
      </c>
      <c r="L45" s="20" t="n">
        <v>5.94768634</v>
      </c>
      <c r="M45" s="18" t="s">
        <v>481</v>
      </c>
      <c r="N45" s="20" t="s">
        <v>481</v>
      </c>
      <c r="O45" s="18" t="s">
        <v>481</v>
      </c>
      <c r="P45" s="20" t="s">
        <v>481</v>
      </c>
      <c r="Q45" s="18" t="s">
        <v>481</v>
      </c>
      <c r="R45" s="20" t="s">
        <v>481</v>
      </c>
      <c r="S45" s="18" t="n">
        <v>336.39117043</v>
      </c>
      <c r="T45" s="20" t="n">
        <v>21.99224708</v>
      </c>
      <c r="U45" s="18" t="n">
        <v>332.98951009</v>
      </c>
      <c r="V45" s="20" t="n">
        <v>5.45700097</v>
      </c>
    </row>
    <row r="46" spans="1:22">
      <c r="A46" s="15" t="s">
        <v>521</v>
      </c>
      <c r="B46" s="17" t="n">
        <v>23141</v>
      </c>
      <c r="C46" s="18">
        <f>(2121.0/B46*100)</f>
        <v/>
      </c>
      <c r="D46" s="19" t="n">
        <v>21020</v>
      </c>
      <c r="E46" s="18" t="n">
        <v>362.47056361</v>
      </c>
      <c r="F46" s="20" t="n">
        <v>3.73204161</v>
      </c>
      <c r="G46" s="18" t="n">
        <v>389.8926476</v>
      </c>
      <c r="H46" s="20" t="n">
        <v>3.30201742</v>
      </c>
      <c r="I46" s="18" t="n">
        <v>410.02976309</v>
      </c>
      <c r="J46" s="20" t="n">
        <v>5.27966817</v>
      </c>
      <c r="K46" s="18" t="n">
        <v>425.33679226</v>
      </c>
      <c r="L46" s="20" t="n">
        <v>7.87128647</v>
      </c>
      <c r="M46" s="18" t="s">
        <v>481</v>
      </c>
      <c r="N46" s="20" t="s">
        <v>481</v>
      </c>
      <c r="O46" s="18" t="s">
        <v>481</v>
      </c>
      <c r="P46" s="20" t="s">
        <v>481</v>
      </c>
      <c r="Q46" s="18" t="s">
        <v>481</v>
      </c>
      <c r="R46" s="20" t="s">
        <v>481</v>
      </c>
      <c r="S46" s="18" t="s">
        <v>481</v>
      </c>
      <c r="T46" s="20" t="s">
        <v>481</v>
      </c>
      <c r="U46" s="18" t="n">
        <v>346.28908511</v>
      </c>
      <c r="V46" s="20" t="n">
        <v>3.07702402</v>
      </c>
    </row>
    <row r="47" spans="1:22">
      <c r="A47" s="15" t="s">
        <v>522</v>
      </c>
      <c r="B47" s="17" t="n">
        <v>5928</v>
      </c>
      <c r="C47" s="18">
        <f>(347.0/B47*100)</f>
        <v/>
      </c>
      <c r="D47" s="19" t="n">
        <v>5581</v>
      </c>
      <c r="E47" s="18" t="n">
        <v>383.78246915</v>
      </c>
      <c r="F47" s="20" t="n">
        <v>5.95925455</v>
      </c>
      <c r="G47" s="18" t="n">
        <v>429.59835239</v>
      </c>
      <c r="H47" s="20" t="n">
        <v>4.85342424</v>
      </c>
      <c r="I47" s="18" t="n">
        <v>477.04055887</v>
      </c>
      <c r="J47" s="20" t="n">
        <v>3.94820382</v>
      </c>
      <c r="K47" s="18" t="n">
        <v>469.59061554</v>
      </c>
      <c r="L47" s="20" t="n">
        <v>5.46832647</v>
      </c>
      <c r="M47" s="18" t="s">
        <v>481</v>
      </c>
      <c r="N47" s="20" t="s">
        <v>481</v>
      </c>
      <c r="O47" s="18" t="s">
        <v>481</v>
      </c>
      <c r="P47" s="20" t="s">
        <v>481</v>
      </c>
      <c r="Q47" s="18" t="s">
        <v>481</v>
      </c>
      <c r="R47" s="20" t="s">
        <v>481</v>
      </c>
      <c r="S47" s="18" t="s">
        <v>481</v>
      </c>
      <c r="T47" s="20" t="s">
        <v>481</v>
      </c>
      <c r="U47" s="18" t="n">
        <v>369.02669997</v>
      </c>
      <c r="V47" s="20" t="n">
        <v>5.50082406</v>
      </c>
    </row>
    <row r="48" spans="1:22">
      <c r="A48" s="15" t="s">
        <v>523</v>
      </c>
      <c r="B48" s="17" t="n">
        <v>9841</v>
      </c>
      <c r="C48" s="18">
        <f>(8.0/B48*100)</f>
        <v/>
      </c>
      <c r="D48" s="19" t="n">
        <v>9833</v>
      </c>
      <c r="E48" s="18" t="n">
        <v>493.66963125</v>
      </c>
      <c r="F48" s="20" t="n">
        <v>5.63614812</v>
      </c>
      <c r="G48" s="18" t="n">
        <v>543.59562547</v>
      </c>
      <c r="H48" s="20" t="n">
        <v>5.48696977</v>
      </c>
      <c r="I48" s="18" t="n">
        <v>541.0756732900001</v>
      </c>
      <c r="J48" s="20" t="n">
        <v>5.27782429</v>
      </c>
      <c r="K48" s="18" t="n">
        <v>541.29823893</v>
      </c>
      <c r="L48" s="20" t="n">
        <v>9.03644886</v>
      </c>
      <c r="M48" s="18" t="s">
        <v>481</v>
      </c>
      <c r="N48" s="20" t="s">
        <v>481</v>
      </c>
      <c r="O48" s="18" t="s">
        <v>481</v>
      </c>
      <c r="P48" s="20" t="s">
        <v>481</v>
      </c>
      <c r="Q48" s="18" t="s">
        <v>481</v>
      </c>
      <c r="R48" s="20" t="s">
        <v>481</v>
      </c>
      <c r="S48" s="18" t="s">
        <v>481</v>
      </c>
      <c r="T48" s="20" t="s">
        <v>481</v>
      </c>
      <c r="U48" s="18" t="n">
        <v>453.40700038</v>
      </c>
      <c r="V48" s="20" t="n">
        <v>26.39414781</v>
      </c>
    </row>
    <row r="49" spans="1:22">
      <c r="A49" s="15" t="s">
        <v>524</v>
      </c>
      <c r="B49" s="17" t="n">
        <v>6349</v>
      </c>
      <c r="C49" s="18">
        <f>(56.0/B49*100)</f>
        <v/>
      </c>
      <c r="D49" s="19" t="n">
        <v>6293</v>
      </c>
      <c r="E49" s="18" t="n">
        <v>395.59173902</v>
      </c>
      <c r="F49" s="20" t="n">
        <v>3.21406134</v>
      </c>
      <c r="G49" s="18" t="n">
        <v>415.23887253</v>
      </c>
      <c r="H49" s="20" t="n">
        <v>3.67673121</v>
      </c>
      <c r="I49" s="18" t="n">
        <v>428.26266486</v>
      </c>
      <c r="J49" s="20" t="n">
        <v>4.23447131</v>
      </c>
      <c r="K49" s="18" t="n">
        <v>430.14082725</v>
      </c>
      <c r="L49" s="20" t="n">
        <v>7.5267576</v>
      </c>
      <c r="M49" s="18" t="s">
        <v>481</v>
      </c>
      <c r="N49" s="20" t="s">
        <v>481</v>
      </c>
      <c r="O49" s="18" t="s">
        <v>481</v>
      </c>
      <c r="P49" s="20" t="s">
        <v>481</v>
      </c>
      <c r="Q49" s="18" t="s">
        <v>481</v>
      </c>
      <c r="R49" s="20" t="s">
        <v>481</v>
      </c>
      <c r="S49" s="18" t="n">
        <v>334.44629085</v>
      </c>
      <c r="T49" s="20" t="n">
        <v>46.7904188</v>
      </c>
      <c r="U49" s="18" t="n">
        <v>353.27342944</v>
      </c>
      <c r="V49" s="20" t="n">
        <v>10.19287924</v>
      </c>
    </row>
    <row r="50" spans="1:22">
      <c r="A50" s="15" t="s">
        <v>525</v>
      </c>
      <c r="B50" s="17" t="n">
        <v>11795</v>
      </c>
      <c r="C50" s="18">
        <f>(344.0/B50*100)</f>
        <v/>
      </c>
      <c r="D50" s="19" t="n">
        <v>11451</v>
      </c>
      <c r="E50" s="18" t="n">
        <v>360.40506181</v>
      </c>
      <c r="F50" s="20" t="n">
        <v>3.48177867</v>
      </c>
      <c r="G50" s="18" t="n">
        <v>387.59973191</v>
      </c>
      <c r="H50" s="20" t="n">
        <v>2.54708225</v>
      </c>
      <c r="I50" s="18" t="n">
        <v>410.23995483</v>
      </c>
      <c r="J50" s="20" t="n">
        <v>3.63656487</v>
      </c>
      <c r="K50" s="18" t="n">
        <v>417.71291756</v>
      </c>
      <c r="L50" s="20" t="n">
        <v>6.76236986</v>
      </c>
      <c r="M50" s="18" t="s">
        <v>481</v>
      </c>
      <c r="N50" s="20" t="s">
        <v>481</v>
      </c>
      <c r="O50" s="18" t="s">
        <v>481</v>
      </c>
      <c r="P50" s="20" t="s">
        <v>481</v>
      </c>
      <c r="Q50" s="18" t="s">
        <v>481</v>
      </c>
      <c r="R50" s="20" t="s">
        <v>481</v>
      </c>
      <c r="S50" s="18" t="s">
        <v>481</v>
      </c>
      <c r="T50" s="20" t="s">
        <v>481</v>
      </c>
      <c r="U50" s="18" t="n">
        <v>337.4183107</v>
      </c>
      <c r="V50" s="20" t="n">
        <v>8.337767619999999</v>
      </c>
    </row>
    <row r="51" spans="1:22">
      <c r="A51" s="15" t="s">
        <v>526</v>
      </c>
      <c r="B51" s="17" t="n">
        <v>6866</v>
      </c>
      <c r="C51" s="18">
        <f>(114.0/B51*100)</f>
        <v/>
      </c>
      <c r="D51" s="19" t="n">
        <v>6752</v>
      </c>
      <c r="E51" s="18" t="n">
        <v>390.64306674</v>
      </c>
      <c r="F51" s="20" t="n">
        <v>3.05225919</v>
      </c>
      <c r="G51" s="18" t="n">
        <v>409.0461572</v>
      </c>
      <c r="H51" s="20" t="n">
        <v>2.94900078</v>
      </c>
      <c r="I51" s="18" t="n">
        <v>419.83267934</v>
      </c>
      <c r="J51" s="20" t="n">
        <v>3.67803593</v>
      </c>
      <c r="K51" s="18" t="n">
        <v>416.1873473</v>
      </c>
      <c r="L51" s="20" t="n">
        <v>8.61200594</v>
      </c>
      <c r="M51" s="18" t="s">
        <v>481</v>
      </c>
      <c r="N51" s="20" t="s">
        <v>481</v>
      </c>
      <c r="O51" s="18" t="s">
        <v>481</v>
      </c>
      <c r="P51" s="20" t="s">
        <v>481</v>
      </c>
      <c r="Q51" s="18" t="n">
        <v>380.5422133</v>
      </c>
      <c r="R51" s="20" t="n">
        <v>4.31283207</v>
      </c>
      <c r="S51" s="18" t="s">
        <v>481</v>
      </c>
      <c r="T51" s="20" t="s">
        <v>481</v>
      </c>
      <c r="U51" s="18" t="n">
        <v>374.07813407</v>
      </c>
      <c r="V51" s="20" t="n">
        <v>8.506796769999999</v>
      </c>
    </row>
    <row r="52" spans="1:22">
      <c r="A52" s="15" t="s">
        <v>527</v>
      </c>
      <c r="B52" s="17" t="n">
        <v>5809</v>
      </c>
      <c r="C52" s="18">
        <f>(106.0/B52*100)</f>
        <v/>
      </c>
      <c r="D52" s="19" t="n">
        <v>5703</v>
      </c>
      <c r="E52" s="18" t="n">
        <v>427.53787048</v>
      </c>
      <c r="F52" s="20" t="n">
        <v>3.86067824</v>
      </c>
      <c r="G52" s="18" t="n">
        <v>456.15122587</v>
      </c>
      <c r="H52" s="20" t="n">
        <v>3.44926395</v>
      </c>
      <c r="I52" s="18" t="n">
        <v>495.25555572</v>
      </c>
      <c r="J52" s="20" t="n">
        <v>3.72928342</v>
      </c>
      <c r="K52" s="18" t="n">
        <v>504.43521505</v>
      </c>
      <c r="L52" s="20" t="n">
        <v>3.44601426</v>
      </c>
      <c r="M52" s="18" t="s">
        <v>481</v>
      </c>
      <c r="N52" s="20" t="s">
        <v>481</v>
      </c>
      <c r="O52" s="18" t="s">
        <v>481</v>
      </c>
      <c r="P52" s="20" t="s">
        <v>481</v>
      </c>
      <c r="Q52" s="18" t="s">
        <v>481</v>
      </c>
      <c r="R52" s="20" t="s">
        <v>481</v>
      </c>
      <c r="S52" s="18" t="s">
        <v>481</v>
      </c>
      <c r="T52" s="20" t="s">
        <v>481</v>
      </c>
      <c r="U52" s="18" t="n">
        <v>382.51283117</v>
      </c>
      <c r="V52" s="20" t="n">
        <v>6.81033068</v>
      </c>
    </row>
    <row r="53" spans="1:22">
      <c r="A53" s="15" t="s">
        <v>528</v>
      </c>
      <c r="B53" s="17" t="n">
        <v>5571</v>
      </c>
      <c r="C53" s="18">
        <f>(112.0/B53*100)</f>
        <v/>
      </c>
      <c r="D53" s="19" t="n">
        <v>5459</v>
      </c>
      <c r="E53" s="18" t="n">
        <v>427.31187162</v>
      </c>
      <c r="F53" s="20" t="n">
        <v>2.92257588</v>
      </c>
      <c r="G53" s="18" t="n">
        <v>441.40237082</v>
      </c>
      <c r="H53" s="20" t="n">
        <v>2.76482246</v>
      </c>
      <c r="I53" s="18" t="n">
        <v>453.43314958</v>
      </c>
      <c r="J53" s="20" t="n">
        <v>3.35868925</v>
      </c>
      <c r="K53" s="18" t="n">
        <v>473.98195438</v>
      </c>
      <c r="L53" s="20" t="n">
        <v>5.32366951</v>
      </c>
      <c r="M53" s="18" t="s">
        <v>481</v>
      </c>
      <c r="N53" s="20" t="s">
        <v>481</v>
      </c>
      <c r="O53" s="18" t="s">
        <v>481</v>
      </c>
      <c r="P53" s="20" t="s">
        <v>481</v>
      </c>
      <c r="Q53" s="18" t="s">
        <v>481</v>
      </c>
      <c r="R53" s="20" t="s">
        <v>481</v>
      </c>
      <c r="S53" s="18" t="s">
        <v>481</v>
      </c>
      <c r="T53" s="20" t="s">
        <v>481</v>
      </c>
      <c r="U53" s="18" t="n">
        <v>361.38618907</v>
      </c>
      <c r="V53" s="20" t="n">
        <v>4.56248253</v>
      </c>
    </row>
    <row r="54" spans="1:22">
      <c r="A54" s="15" t="s">
        <v>529</v>
      </c>
      <c r="B54" s="17" t="n">
        <v>4740</v>
      </c>
      <c r="C54" s="18">
        <f>(428.0/B54*100)</f>
        <v/>
      </c>
      <c r="D54" s="19" t="n">
        <v>4312</v>
      </c>
      <c r="E54" s="18" t="n">
        <v>329.82583445</v>
      </c>
      <c r="F54" s="20" t="n">
        <v>3.83377884</v>
      </c>
      <c r="G54" s="18" t="n">
        <v>342.55098864</v>
      </c>
      <c r="H54" s="20" t="n">
        <v>3.16864862</v>
      </c>
      <c r="I54" s="18" t="n">
        <v>344.87233553</v>
      </c>
      <c r="J54" s="20" t="n">
        <v>4.91690189</v>
      </c>
      <c r="K54" s="18" t="n">
        <v>322.06712562</v>
      </c>
      <c r="L54" s="20" t="n">
        <v>5.87619071</v>
      </c>
      <c r="M54" s="18" t="s">
        <v>481</v>
      </c>
      <c r="N54" s="20" t="s">
        <v>481</v>
      </c>
      <c r="O54" s="18" t="s">
        <v>481</v>
      </c>
      <c r="P54" s="20" t="s">
        <v>481</v>
      </c>
      <c r="Q54" s="18" t="s">
        <v>481</v>
      </c>
      <c r="R54" s="20" t="s">
        <v>481</v>
      </c>
      <c r="S54" s="18" t="s">
        <v>481</v>
      </c>
      <c r="T54" s="20" t="s">
        <v>481</v>
      </c>
      <c r="U54" s="18" t="n">
        <v>289.92833784</v>
      </c>
      <c r="V54" s="20" t="n">
        <v>3.91436547</v>
      </c>
    </row>
    <row r="55" spans="1:22">
      <c r="A55" s="15" t="s">
        <v>530</v>
      </c>
      <c r="B55" s="17" t="n">
        <v>5316</v>
      </c>
      <c r="C55" s="18">
        <f>(22.0/B55*100)</f>
        <v/>
      </c>
      <c r="D55" s="19" t="n">
        <v>5294</v>
      </c>
      <c r="E55" s="18" t="n">
        <v>374.3577714</v>
      </c>
      <c r="F55" s="20" t="n">
        <v>4.22817524</v>
      </c>
      <c r="G55" s="18" t="n">
        <v>393.72824297</v>
      </c>
      <c r="H55" s="20" t="n">
        <v>3.51080588</v>
      </c>
      <c r="I55" s="18" t="n">
        <v>431.0155514</v>
      </c>
      <c r="J55" s="20" t="n">
        <v>2.9222075</v>
      </c>
      <c r="K55" s="18" t="n">
        <v>454.13152768</v>
      </c>
      <c r="L55" s="20" t="n">
        <v>5.15676634</v>
      </c>
      <c r="M55" s="18" t="s">
        <v>481</v>
      </c>
      <c r="N55" s="20" t="s">
        <v>481</v>
      </c>
      <c r="O55" s="18" t="s">
        <v>481</v>
      </c>
      <c r="P55" s="20" t="s">
        <v>481</v>
      </c>
      <c r="Q55" s="18" t="s">
        <v>481</v>
      </c>
      <c r="R55" s="20" t="s">
        <v>481</v>
      </c>
      <c r="S55" s="18" t="n">
        <v>312.3411783</v>
      </c>
      <c r="T55" s="20" t="n">
        <v>19.87835603</v>
      </c>
      <c r="U55" s="18" t="n">
        <v>306.39841531</v>
      </c>
      <c r="V55" s="20" t="n">
        <v>7.70889437</v>
      </c>
    </row>
    <row r="56" spans="1:22">
      <c r="A56" s="15" t="s">
        <v>531</v>
      </c>
      <c r="B56" s="17" t="n">
        <v>5359</v>
      </c>
      <c r="C56" s="18">
        <f>(77.0/B56*100)</f>
        <v/>
      </c>
      <c r="D56" s="19" t="n">
        <v>5282</v>
      </c>
      <c r="E56" s="18" t="n">
        <v>526.40878092</v>
      </c>
      <c r="F56" s="20" t="n">
        <v>3.726515</v>
      </c>
      <c r="G56" s="18" t="n">
        <v>555.03917496</v>
      </c>
      <c r="H56" s="20" t="n">
        <v>3.69927846</v>
      </c>
      <c r="I56" s="18" t="n">
        <v>557.05932712</v>
      </c>
      <c r="J56" s="20" t="n">
        <v>3.37261232</v>
      </c>
      <c r="K56" s="18" t="n">
        <v>546.03348137</v>
      </c>
      <c r="L56" s="20" t="n">
        <v>6.23319919</v>
      </c>
      <c r="M56" s="18" t="s">
        <v>481</v>
      </c>
      <c r="N56" s="20" t="s">
        <v>481</v>
      </c>
      <c r="O56" s="18" t="s">
        <v>481</v>
      </c>
      <c r="P56" s="20" t="s">
        <v>481</v>
      </c>
      <c r="Q56" s="18" t="s">
        <v>481</v>
      </c>
      <c r="R56" s="20" t="s">
        <v>481</v>
      </c>
      <c r="S56" s="18" t="s">
        <v>481</v>
      </c>
      <c r="T56" s="20" t="s">
        <v>481</v>
      </c>
      <c r="U56" s="18" t="n">
        <v>464.95350474</v>
      </c>
      <c r="V56" s="20" t="n">
        <v>17.11405465</v>
      </c>
    </row>
    <row r="57" spans="1:22">
      <c r="A57" s="15" t="s">
        <v>532</v>
      </c>
      <c r="B57" s="17" t="n">
        <v>6513</v>
      </c>
      <c r="C57" s="18">
        <f>(0.0/B57*100)</f>
        <v/>
      </c>
      <c r="D57" s="19" t="n">
        <v>6513</v>
      </c>
      <c r="E57" s="18" t="n">
        <v>366.76617383</v>
      </c>
      <c r="F57" s="20" t="n">
        <v>3.87480162</v>
      </c>
      <c r="G57" s="18" t="n">
        <v>385.45987282</v>
      </c>
      <c r="H57" s="20" t="n">
        <v>3.134051</v>
      </c>
      <c r="I57" s="18" t="n">
        <v>426.23017094</v>
      </c>
      <c r="J57" s="20" t="n">
        <v>4.60505915</v>
      </c>
      <c r="K57" s="18" t="n">
        <v>399.77882921</v>
      </c>
      <c r="L57" s="20" t="n">
        <v>10.63626823</v>
      </c>
      <c r="M57" s="18" t="s">
        <v>481</v>
      </c>
      <c r="N57" s="20" t="s">
        <v>481</v>
      </c>
      <c r="O57" s="18" t="s">
        <v>481</v>
      </c>
      <c r="P57" s="20" t="s">
        <v>481</v>
      </c>
      <c r="Q57" s="18" t="s">
        <v>481</v>
      </c>
      <c r="R57" s="20" t="s">
        <v>481</v>
      </c>
      <c r="S57" s="18" t="n">
        <v>288.35541672</v>
      </c>
      <c r="T57" s="20" t="n">
        <v>40.26908095</v>
      </c>
      <c r="U57" s="18" t="n">
        <v>345.82464071</v>
      </c>
      <c r="V57" s="20" t="n">
        <v>9.92314268</v>
      </c>
    </row>
    <row r="58" spans="1:22">
      <c r="A58" s="15" t="s">
        <v>533</v>
      </c>
      <c r="B58" s="17" t="n">
        <v>7267</v>
      </c>
      <c r="C58" s="18">
        <f>(10.0/B58*100)</f>
        <v/>
      </c>
      <c r="D58" s="19" t="n">
        <v>7257</v>
      </c>
      <c r="E58" s="18" t="n">
        <v>369.69328954</v>
      </c>
      <c r="F58" s="20" t="n">
        <v>3.75211062</v>
      </c>
      <c r="G58" s="18" t="n">
        <v>380.04845685</v>
      </c>
      <c r="H58" s="20" t="n">
        <v>3.36956327</v>
      </c>
      <c r="I58" s="18" t="n">
        <v>397.47906874</v>
      </c>
      <c r="J58" s="20" t="n">
        <v>3.50728554</v>
      </c>
      <c r="K58" s="18" t="n">
        <v>395.81236355</v>
      </c>
      <c r="L58" s="20" t="n">
        <v>4.31693728</v>
      </c>
      <c r="M58" s="18" t="s">
        <v>481</v>
      </c>
      <c r="N58" s="20" t="s">
        <v>481</v>
      </c>
      <c r="O58" s="18" t="s">
        <v>481</v>
      </c>
      <c r="P58" s="20" t="s">
        <v>481</v>
      </c>
      <c r="Q58" s="18" t="s">
        <v>481</v>
      </c>
      <c r="R58" s="20" t="s">
        <v>481</v>
      </c>
      <c r="S58" s="18" t="n">
        <v>305.96858126</v>
      </c>
      <c r="T58" s="20" t="n">
        <v>17.76130645</v>
      </c>
      <c r="U58" s="18" t="n">
        <v>308.97742308</v>
      </c>
      <c r="V58" s="20" t="n">
        <v>16.02103924</v>
      </c>
    </row>
    <row r="59" spans="1:22">
      <c r="A59" s="15" t="s">
        <v>534</v>
      </c>
      <c r="B59" s="17" t="n">
        <v>4826</v>
      </c>
      <c r="C59" s="18">
        <f>(26.0/B59*100)</f>
        <v/>
      </c>
      <c r="D59" s="19" t="n">
        <v>4800</v>
      </c>
      <c r="E59" s="18" t="n">
        <v>354.01736843</v>
      </c>
      <c r="F59" s="20" t="n">
        <v>2.32099465</v>
      </c>
      <c r="G59" s="18" t="n">
        <v>373.40764572</v>
      </c>
      <c r="H59" s="20" t="n">
        <v>2.90187333</v>
      </c>
      <c r="I59" s="18" t="n">
        <v>370.60380414</v>
      </c>
      <c r="J59" s="20" t="n">
        <v>3.58702797</v>
      </c>
      <c r="K59" s="18" t="n">
        <v>367.48584111</v>
      </c>
      <c r="L59" s="20" t="n">
        <v>7.02252325</v>
      </c>
      <c r="M59" s="18" t="s">
        <v>481</v>
      </c>
      <c r="N59" s="20" t="s">
        <v>481</v>
      </c>
      <c r="O59" s="18" t="s">
        <v>481</v>
      </c>
      <c r="P59" s="20" t="s">
        <v>481</v>
      </c>
      <c r="Q59" s="18" t="s">
        <v>481</v>
      </c>
      <c r="R59" s="20" t="s">
        <v>481</v>
      </c>
      <c r="S59" s="18" t="n">
        <v>288.50545608</v>
      </c>
      <c r="T59" s="20" t="n">
        <v>13.36457448</v>
      </c>
      <c r="U59" s="18" t="n">
        <v>277.02535079</v>
      </c>
      <c r="V59" s="20" t="n">
        <v>7.22446346</v>
      </c>
    </row>
    <row r="60" spans="1:22">
      <c r="A60" s="15" t="s">
        <v>535</v>
      </c>
      <c r="B60" s="17" t="n">
        <v>4546</v>
      </c>
      <c r="C60" s="18">
        <f>(15.0/B60*100)</f>
        <v/>
      </c>
      <c r="D60" s="19" t="n">
        <v>4531</v>
      </c>
      <c r="E60" s="18" t="n">
        <v>391.05330183</v>
      </c>
      <c r="F60" s="20" t="n">
        <v>5.17494686</v>
      </c>
      <c r="G60" s="18" t="n">
        <v>382.84121369</v>
      </c>
      <c r="H60" s="20" t="n">
        <v>5.77626825</v>
      </c>
      <c r="I60" s="18" t="n">
        <v>407.64887824</v>
      </c>
      <c r="J60" s="20" t="n">
        <v>5.64130083</v>
      </c>
      <c r="K60" s="18" t="n">
        <v>431.21380319</v>
      </c>
      <c r="L60" s="20" t="n">
        <v>8.51992877</v>
      </c>
      <c r="M60" s="18" t="s">
        <v>481</v>
      </c>
      <c r="N60" s="20" t="s">
        <v>481</v>
      </c>
      <c r="O60" s="18" t="s">
        <v>481</v>
      </c>
      <c r="P60" s="20" t="s">
        <v>481</v>
      </c>
      <c r="Q60" s="18" t="s">
        <v>481</v>
      </c>
      <c r="R60" s="20" t="s">
        <v>481</v>
      </c>
      <c r="S60" s="18" t="n">
        <v>325.02791275</v>
      </c>
      <c r="T60" s="20" t="n">
        <v>20.87390845</v>
      </c>
      <c r="U60" s="18" t="n">
        <v>369.38644256</v>
      </c>
      <c r="V60" s="20" t="n">
        <v>9.10732</v>
      </c>
    </row>
    <row r="61" spans="1:22">
      <c r="A61" s="15" t="s">
        <v>536</v>
      </c>
      <c r="B61" s="17" t="n">
        <v>6525</v>
      </c>
      <c r="C61" s="18">
        <f>(166.0/B61*100)</f>
        <v/>
      </c>
      <c r="D61" s="19" t="n">
        <v>6359</v>
      </c>
      <c r="E61" s="18" t="n">
        <v>432.41140684</v>
      </c>
      <c r="F61" s="20" t="n">
        <v>4.711168</v>
      </c>
      <c r="G61" s="18" t="n">
        <v>461.64761323</v>
      </c>
      <c r="H61" s="20" t="n">
        <v>3.12092151</v>
      </c>
      <c r="I61" s="18" t="n">
        <v>490.42922895</v>
      </c>
      <c r="J61" s="20" t="n">
        <v>2.65730158</v>
      </c>
      <c r="K61" s="18" t="n">
        <v>508.1072048</v>
      </c>
      <c r="L61" s="20" t="n">
        <v>3.06164357</v>
      </c>
      <c r="M61" s="18" t="s">
        <v>481</v>
      </c>
      <c r="N61" s="20" t="s">
        <v>481</v>
      </c>
      <c r="O61" s="18" t="s">
        <v>481</v>
      </c>
      <c r="P61" s="20" t="s">
        <v>481</v>
      </c>
      <c r="Q61" s="18" t="s">
        <v>481</v>
      </c>
      <c r="R61" s="20" t="s">
        <v>481</v>
      </c>
      <c r="S61" s="18" t="s">
        <v>481</v>
      </c>
      <c r="T61" s="20" t="s">
        <v>481</v>
      </c>
      <c r="U61" s="18" t="n">
        <v>402.64788298</v>
      </c>
      <c r="V61" s="20" t="n">
        <v>8.012920899999999</v>
      </c>
    </row>
    <row r="62" spans="1:22">
      <c r="A62" s="15" t="s">
        <v>537</v>
      </c>
      <c r="B62" s="17" t="n">
        <v>4476</v>
      </c>
      <c r="C62" s="18">
        <f>(3.0/B62*100)</f>
        <v/>
      </c>
      <c r="D62" s="19" t="n">
        <v>4473</v>
      </c>
      <c r="E62" s="18" t="n">
        <v>520.70494379</v>
      </c>
      <c r="F62" s="20" t="n">
        <v>2.48249916</v>
      </c>
      <c r="G62" s="18" t="n">
        <v>544.51464935</v>
      </c>
      <c r="H62" s="20" t="n">
        <v>1.99686208</v>
      </c>
      <c r="I62" s="18" t="n">
        <v>559.5593067999999</v>
      </c>
      <c r="J62" s="20" t="n">
        <v>2.4140103</v>
      </c>
      <c r="K62" s="18" t="n">
        <v>558.02453453</v>
      </c>
      <c r="L62" s="20" t="n">
        <v>5.5792154</v>
      </c>
      <c r="M62" s="18" t="s">
        <v>481</v>
      </c>
      <c r="N62" s="20" t="s">
        <v>481</v>
      </c>
      <c r="O62" s="18" t="s">
        <v>481</v>
      </c>
      <c r="P62" s="20" t="s">
        <v>481</v>
      </c>
      <c r="Q62" s="18" t="s">
        <v>481</v>
      </c>
      <c r="R62" s="20" t="s">
        <v>481</v>
      </c>
      <c r="S62" s="18" t="s">
        <v>481</v>
      </c>
      <c r="T62" s="20" t="s">
        <v>481</v>
      </c>
      <c r="U62" s="18" t="n">
        <v>453.76108598</v>
      </c>
      <c r="V62" s="20" t="n">
        <v>23.54515921</v>
      </c>
    </row>
    <row r="63" spans="1:22">
      <c r="A63" s="15" t="s">
        <v>538</v>
      </c>
      <c r="B63" s="17" t="n">
        <v>5324</v>
      </c>
      <c r="C63" s="18">
        <f>(13.0/B63*100)</f>
        <v/>
      </c>
      <c r="D63" s="19" t="n">
        <v>5311</v>
      </c>
      <c r="E63" s="18" t="n">
        <v>332.85290853</v>
      </c>
      <c r="F63" s="20" t="n">
        <v>3.53826674</v>
      </c>
      <c r="G63" s="18" t="n">
        <v>373.29064435</v>
      </c>
      <c r="H63" s="20" t="n">
        <v>2.76902247</v>
      </c>
      <c r="I63" s="18" t="n">
        <v>397.94277782</v>
      </c>
      <c r="J63" s="20" t="n">
        <v>3.21501448</v>
      </c>
      <c r="K63" s="18" t="n">
        <v>421.50357655</v>
      </c>
      <c r="L63" s="20" t="n">
        <v>5.1775153</v>
      </c>
      <c r="M63" s="18" t="s">
        <v>481</v>
      </c>
      <c r="N63" s="20" t="s">
        <v>481</v>
      </c>
      <c r="O63" s="18" t="s">
        <v>481</v>
      </c>
      <c r="P63" s="20" t="s">
        <v>481</v>
      </c>
      <c r="Q63" s="18" t="s">
        <v>481</v>
      </c>
      <c r="R63" s="20" t="s">
        <v>481</v>
      </c>
      <c r="S63" s="18" t="n">
        <v>259.25193628</v>
      </c>
      <c r="T63" s="20" t="n">
        <v>36.00457084</v>
      </c>
      <c r="U63" s="18" t="n">
        <v>314.3722693</v>
      </c>
      <c r="V63" s="20" t="n">
        <v>5.27157528</v>
      </c>
    </row>
    <row r="64" spans="1:22">
      <c r="A64" s="15" t="s">
        <v>539</v>
      </c>
      <c r="B64" s="17" t="n">
        <v>3634</v>
      </c>
      <c r="C64" s="18">
        <f>(3.0/B64*100)</f>
        <v/>
      </c>
      <c r="D64" s="19" t="n">
        <v>3631</v>
      </c>
      <c r="E64" s="18" t="n">
        <v>454.30320948</v>
      </c>
      <c r="F64" s="20" t="n">
        <v>3.67648092</v>
      </c>
      <c r="G64" s="18" t="n">
        <v>473.52598574</v>
      </c>
      <c r="H64" s="20" t="n">
        <v>3.5711115</v>
      </c>
      <c r="I64" s="18" t="n">
        <v>501.98705058</v>
      </c>
      <c r="J64" s="20" t="n">
        <v>3.85092048</v>
      </c>
      <c r="K64" s="18" t="n">
        <v>521.53714548</v>
      </c>
      <c r="L64" s="20" t="n">
        <v>4.01925364</v>
      </c>
      <c r="M64" s="18" t="s">
        <v>481</v>
      </c>
      <c r="N64" s="20" t="s">
        <v>481</v>
      </c>
      <c r="O64" s="18" t="s">
        <v>481</v>
      </c>
      <c r="P64" s="20" t="s">
        <v>481</v>
      </c>
      <c r="Q64" s="18" t="s">
        <v>481</v>
      </c>
      <c r="R64" s="20" t="s">
        <v>481</v>
      </c>
      <c r="S64" s="18" t="n">
        <v>371.53538143</v>
      </c>
      <c r="T64" s="20" t="n">
        <v>58.05208393</v>
      </c>
      <c r="U64" s="18" t="n">
        <v>334.57420595</v>
      </c>
      <c r="V64" s="20" t="n">
        <v>11.82090616</v>
      </c>
    </row>
    <row r="65" spans="1:22">
      <c r="A65" s="15" t="s">
        <v>540</v>
      </c>
      <c r="B65" s="17" t="n">
        <v>5325</v>
      </c>
      <c r="C65" s="18">
        <f>(14.0/B65*100)</f>
        <v/>
      </c>
      <c r="D65" s="19" t="n">
        <v>5311</v>
      </c>
      <c r="E65" s="18" t="n">
        <v>385.69237406</v>
      </c>
      <c r="F65" s="20" t="n">
        <v>3.86225321</v>
      </c>
      <c r="G65" s="18" t="n">
        <v>414.14045885</v>
      </c>
      <c r="H65" s="20" t="n">
        <v>3.01439149</v>
      </c>
      <c r="I65" s="18" t="n">
        <v>443.25409983</v>
      </c>
      <c r="J65" s="20" t="n">
        <v>3.96316133</v>
      </c>
      <c r="K65" s="18" t="n">
        <v>445.75374975</v>
      </c>
      <c r="L65" s="20" t="n">
        <v>5.07008429</v>
      </c>
      <c r="M65" s="18" t="s">
        <v>481</v>
      </c>
      <c r="N65" s="20" t="s">
        <v>481</v>
      </c>
      <c r="O65" s="18" t="s">
        <v>481</v>
      </c>
      <c r="P65" s="20" t="s">
        <v>481</v>
      </c>
      <c r="Q65" s="18" t="n">
        <v>315.98062623</v>
      </c>
      <c r="R65" s="20" t="n">
        <v>27.45990217</v>
      </c>
      <c r="S65" s="18" t="n">
        <v>279.6666</v>
      </c>
      <c r="T65" s="20" t="n">
        <v>34.17026164</v>
      </c>
      <c r="U65" s="18" t="n">
        <v>332.53949923</v>
      </c>
      <c r="V65" s="20" t="n">
        <v>7.86831748</v>
      </c>
    </row>
    <row r="66" spans="1:22">
      <c r="A66" s="15" t="s">
        <v>541</v>
      </c>
      <c r="B66" s="17" t="n">
        <v>5665</v>
      </c>
      <c r="C66" s="18">
        <f>(89.0/B66*100)</f>
        <v/>
      </c>
      <c r="D66" s="19" t="n">
        <v>5576</v>
      </c>
      <c r="E66" s="18" t="n">
        <v>395.93162625</v>
      </c>
      <c r="F66" s="20" t="n">
        <v>3.05339435</v>
      </c>
      <c r="G66" s="18" t="n">
        <v>420.85241625</v>
      </c>
      <c r="H66" s="20" t="n">
        <v>2.04797492</v>
      </c>
      <c r="I66" s="18" t="n">
        <v>447.64292904</v>
      </c>
      <c r="J66" s="20" t="n">
        <v>3.53368845</v>
      </c>
      <c r="K66" s="18" t="n">
        <v>457.25034844</v>
      </c>
      <c r="L66" s="20" t="n">
        <v>4.05250436</v>
      </c>
      <c r="M66" s="18" t="s">
        <v>481</v>
      </c>
      <c r="N66" s="20" t="s">
        <v>481</v>
      </c>
      <c r="O66" s="18" t="s">
        <v>481</v>
      </c>
      <c r="P66" s="20" t="s">
        <v>481</v>
      </c>
      <c r="Q66" s="18" t="s">
        <v>481</v>
      </c>
      <c r="R66" s="20" t="s">
        <v>481</v>
      </c>
      <c r="S66" s="18" t="s">
        <v>481</v>
      </c>
      <c r="T66" s="20" t="s">
        <v>481</v>
      </c>
      <c r="U66" s="18" t="n">
        <v>356.24991651</v>
      </c>
      <c r="V66" s="20" t="n">
        <v>3.74828173</v>
      </c>
    </row>
    <row r="67" spans="1:22">
      <c r="A67" s="15" t="s">
        <v>542</v>
      </c>
      <c r="B67" s="17" t="n">
        <v>6971</v>
      </c>
      <c r="C67" s="18">
        <f>(820.0/B67*100)</f>
        <v/>
      </c>
      <c r="D67" s="19" t="n">
        <v>6151</v>
      </c>
      <c r="E67" s="18" t="n">
        <v>361.83538423</v>
      </c>
      <c r="F67" s="20" t="n">
        <v>3.11734725</v>
      </c>
      <c r="G67" s="18" t="n">
        <v>388.51443699</v>
      </c>
      <c r="H67" s="20" t="n">
        <v>3.21387901</v>
      </c>
      <c r="I67" s="18" t="n">
        <v>414.61013248</v>
      </c>
      <c r="J67" s="20" t="n">
        <v>3.45882175</v>
      </c>
      <c r="K67" s="18" t="n">
        <v>425.00363874</v>
      </c>
      <c r="L67" s="20" t="n">
        <v>5.18978046</v>
      </c>
      <c r="M67" s="18" t="s">
        <v>481</v>
      </c>
      <c r="N67" s="20" t="s">
        <v>481</v>
      </c>
      <c r="O67" s="18" t="s">
        <v>481</v>
      </c>
      <c r="P67" s="20" t="s">
        <v>481</v>
      </c>
      <c r="Q67" s="18" t="s">
        <v>481</v>
      </c>
      <c r="R67" s="20" t="s">
        <v>481</v>
      </c>
      <c r="S67" s="18" t="s">
        <v>481</v>
      </c>
      <c r="T67" s="20" t="s">
        <v>481</v>
      </c>
      <c r="U67" s="18" t="n">
        <v>329.31575455</v>
      </c>
      <c r="V67" s="20" t="n">
        <v>7.25341606</v>
      </c>
    </row>
    <row r="68" spans="1:22">
      <c r="A68" s="15" t="s">
        <v>543</v>
      </c>
      <c r="B68" s="17" t="n">
        <v>12083</v>
      </c>
      <c r="C68" s="18">
        <f>(31.0/B68*100)</f>
        <v/>
      </c>
      <c r="D68" s="19" t="n">
        <v>12052</v>
      </c>
      <c r="E68" s="18" t="n">
        <v>388.69229897</v>
      </c>
      <c r="F68" s="20" t="n">
        <v>2.99440428</v>
      </c>
      <c r="G68" s="18" t="n">
        <v>407.64142931</v>
      </c>
      <c r="H68" s="20" t="n">
        <v>2.43895121</v>
      </c>
      <c r="I68" s="18" t="n">
        <v>424.14222905</v>
      </c>
      <c r="J68" s="20" t="n">
        <v>2.30169971</v>
      </c>
      <c r="K68" s="18" t="n">
        <v>442.30440717</v>
      </c>
      <c r="L68" s="20" t="n">
        <v>2.89989413</v>
      </c>
      <c r="M68" s="18" t="s">
        <v>481</v>
      </c>
      <c r="N68" s="20" t="s">
        <v>481</v>
      </c>
      <c r="O68" s="18" t="s">
        <v>481</v>
      </c>
      <c r="P68" s="20" t="s">
        <v>481</v>
      </c>
      <c r="Q68" s="18" t="s">
        <v>481</v>
      </c>
      <c r="R68" s="20" t="s">
        <v>481</v>
      </c>
      <c r="S68" s="18" t="s">
        <v>481</v>
      </c>
      <c r="T68" s="20" t="s">
        <v>481</v>
      </c>
      <c r="U68" s="18" t="n">
        <v>340.36360495</v>
      </c>
      <c r="V68" s="20" t="n">
        <v>2.38696145</v>
      </c>
    </row>
    <row r="69" spans="1:22">
      <c r="A69" s="15" t="s">
        <v>544</v>
      </c>
      <c r="B69" s="17" t="n">
        <v>4876</v>
      </c>
      <c r="C69" s="18">
        <f>(0.0/B69*100)</f>
        <v/>
      </c>
      <c r="D69" s="19" t="n">
        <v>4876</v>
      </c>
      <c r="E69" s="18" t="n">
        <v>424.30788987</v>
      </c>
      <c r="F69" s="20" t="n">
        <v>4.48626864</v>
      </c>
      <c r="G69" s="18" t="n">
        <v>442.17914106</v>
      </c>
      <c r="H69" s="20" t="n">
        <v>3.78846604</v>
      </c>
      <c r="I69" s="18" t="n">
        <v>459.41262268</v>
      </c>
      <c r="J69" s="20" t="n">
        <v>5.16900311</v>
      </c>
      <c r="K69" s="18" t="n">
        <v>472.42422142</v>
      </c>
      <c r="L69" s="20" t="n">
        <v>8.557670849999999</v>
      </c>
      <c r="M69" s="18" t="s">
        <v>481</v>
      </c>
      <c r="N69" s="20" t="s">
        <v>481</v>
      </c>
      <c r="O69" s="18" t="s">
        <v>481</v>
      </c>
      <c r="P69" s="20" t="s">
        <v>481</v>
      </c>
      <c r="Q69" s="18" t="s">
        <v>481</v>
      </c>
      <c r="R69" s="20" t="s">
        <v>481</v>
      </c>
      <c r="S69" s="18" t="s">
        <v>481</v>
      </c>
      <c r="T69" s="20" t="s">
        <v>481</v>
      </c>
      <c r="U69" s="18" t="n">
        <v>448.60291537</v>
      </c>
      <c r="V69" s="20" t="n">
        <v>21.88091638</v>
      </c>
    </row>
    <row r="70" spans="1:22">
      <c r="A70" s="15" t="s">
        <v>545</v>
      </c>
      <c r="B70" s="17" t="n">
        <v>6036</v>
      </c>
      <c r="C70" s="18">
        <f>(223.0/B70*100)</f>
        <v/>
      </c>
      <c r="D70" s="19" t="n">
        <v>5813</v>
      </c>
      <c r="E70" s="18" t="n">
        <v>455.1389311</v>
      </c>
      <c r="F70" s="20" t="n">
        <v>6.51688592</v>
      </c>
      <c r="G70" s="18" t="n">
        <v>488.14547326</v>
      </c>
      <c r="H70" s="20" t="n">
        <v>3.81639836</v>
      </c>
      <c r="I70" s="18" t="n">
        <v>507.71572784</v>
      </c>
      <c r="J70" s="20" t="n">
        <v>3.09384617</v>
      </c>
      <c r="K70" s="18" t="n">
        <v>520.55340084</v>
      </c>
      <c r="L70" s="20" t="n">
        <v>3.9976045</v>
      </c>
      <c r="M70" s="18" t="s">
        <v>481</v>
      </c>
      <c r="N70" s="20" t="s">
        <v>481</v>
      </c>
      <c r="O70" s="18" t="s">
        <v>481</v>
      </c>
      <c r="P70" s="20" t="s">
        <v>481</v>
      </c>
      <c r="Q70" s="18" t="s">
        <v>481</v>
      </c>
      <c r="R70" s="20" t="s">
        <v>481</v>
      </c>
      <c r="S70" s="18" t="s">
        <v>481</v>
      </c>
      <c r="T70" s="20" t="s">
        <v>481</v>
      </c>
      <c r="U70" s="18" t="n">
        <v>437.79645855</v>
      </c>
      <c r="V70" s="20" t="n">
        <v>8.49158398</v>
      </c>
    </row>
    <row r="71" spans="1:22">
      <c r="A71" s="15" t="s">
        <v>546</v>
      </c>
      <c r="B71" s="17" t="n">
        <v>6115</v>
      </c>
      <c r="C71" s="18">
        <f>(35.0/B71*100)</f>
        <v/>
      </c>
      <c r="D71" s="19" t="n">
        <v>6080</v>
      </c>
      <c r="E71" s="18" t="n">
        <v>520.62622405</v>
      </c>
      <c r="F71" s="20" t="n">
        <v>2.71747728</v>
      </c>
      <c r="G71" s="18" t="n">
        <v>553.3426514400001</v>
      </c>
      <c r="H71" s="20" t="n">
        <v>2.2192329</v>
      </c>
      <c r="I71" s="18" t="n">
        <v>591.34375644</v>
      </c>
      <c r="J71" s="20" t="n">
        <v>2.58614761</v>
      </c>
      <c r="K71" s="18" t="n">
        <v>610.50845783</v>
      </c>
      <c r="L71" s="20" t="n">
        <v>4.33278469</v>
      </c>
      <c r="M71" s="18" t="s">
        <v>481</v>
      </c>
      <c r="N71" s="20" t="s">
        <v>481</v>
      </c>
      <c r="O71" s="18" t="s">
        <v>481</v>
      </c>
      <c r="P71" s="20" t="s">
        <v>481</v>
      </c>
      <c r="Q71" s="18" t="s">
        <v>481</v>
      </c>
      <c r="R71" s="20" t="s">
        <v>481</v>
      </c>
      <c r="S71" s="18" t="s">
        <v>481</v>
      </c>
      <c r="T71" s="20" t="s">
        <v>481</v>
      </c>
      <c r="U71" s="18" t="n">
        <v>454.34875161</v>
      </c>
      <c r="V71" s="20" t="n">
        <v>15.87775893</v>
      </c>
    </row>
    <row r="72" spans="1:22">
      <c r="A72" s="15" t="s">
        <v>547</v>
      </c>
      <c r="B72" s="17" t="n">
        <v>7708</v>
      </c>
      <c r="C72" s="18">
        <f>(5.0/B72*100)</f>
        <v/>
      </c>
      <c r="D72" s="19" t="n">
        <v>7703</v>
      </c>
      <c r="E72" s="18" t="n">
        <v>464.30941863</v>
      </c>
      <c r="F72" s="20" t="n">
        <v>5.09628073</v>
      </c>
      <c r="G72" s="18" t="n">
        <v>521.4383880300001</v>
      </c>
      <c r="H72" s="20" t="n">
        <v>3.51720458</v>
      </c>
      <c r="I72" s="18" t="n">
        <v>561.78246382</v>
      </c>
      <c r="J72" s="20" t="n">
        <v>3.54866626</v>
      </c>
      <c r="K72" s="18" t="n">
        <v>578.0602165400001</v>
      </c>
      <c r="L72" s="20" t="n">
        <v>5.75703116</v>
      </c>
      <c r="M72" s="18" t="s">
        <v>481</v>
      </c>
      <c r="N72" s="20" t="s">
        <v>481</v>
      </c>
      <c r="O72" s="18" t="s">
        <v>481</v>
      </c>
      <c r="P72" s="20" t="s">
        <v>481</v>
      </c>
      <c r="Q72" s="18" t="s">
        <v>481</v>
      </c>
      <c r="R72" s="20" t="s">
        <v>481</v>
      </c>
      <c r="S72" s="18" t="s">
        <v>481</v>
      </c>
      <c r="T72" s="20" t="s">
        <v>481</v>
      </c>
      <c r="U72" s="18" t="n">
        <v>426.25748951</v>
      </c>
      <c r="V72" s="20" t="n">
        <v>30.11043561</v>
      </c>
    </row>
    <row r="73" spans="1:22">
      <c r="A73" s="15" t="s">
        <v>548</v>
      </c>
      <c r="B73" s="17" t="n">
        <v>8249</v>
      </c>
      <c r="C73" s="18">
        <f>(193.0/B73*100)</f>
        <v/>
      </c>
      <c r="D73" s="19" t="n">
        <v>8056</v>
      </c>
      <c r="E73" s="18" t="n">
        <v>376.16583202</v>
      </c>
      <c r="F73" s="20" t="n">
        <v>4.41213581</v>
      </c>
      <c r="G73" s="18" t="n">
        <v>412.11396845</v>
      </c>
      <c r="H73" s="20" t="n">
        <v>3.39805849</v>
      </c>
      <c r="I73" s="18" t="n">
        <v>422.86243483</v>
      </c>
      <c r="J73" s="20" t="n">
        <v>3.63998669</v>
      </c>
      <c r="K73" s="18" t="n">
        <v>429.15704873</v>
      </c>
      <c r="L73" s="20" t="n">
        <v>5.02163597</v>
      </c>
      <c r="M73" s="18" t="s">
        <v>481</v>
      </c>
      <c r="N73" s="20" t="s">
        <v>481</v>
      </c>
      <c r="O73" s="18" t="s">
        <v>481</v>
      </c>
      <c r="P73" s="20" t="s">
        <v>481</v>
      </c>
      <c r="Q73" s="18" t="s">
        <v>481</v>
      </c>
      <c r="R73" s="20" t="s">
        <v>481</v>
      </c>
      <c r="S73" s="18" t="s">
        <v>481</v>
      </c>
      <c r="T73" s="20" t="s">
        <v>481</v>
      </c>
      <c r="U73" s="18" t="n">
        <v>372.30423974</v>
      </c>
      <c r="V73" s="20" t="n">
        <v>7.97933398</v>
      </c>
    </row>
    <row r="74" spans="1:22">
      <c r="A74" s="15" t="s">
        <v>549</v>
      </c>
      <c r="B74" s="17" t="n">
        <v>4692</v>
      </c>
      <c r="C74" s="18">
        <f>(82.0/B74*100)</f>
        <v/>
      </c>
      <c r="D74" s="19" t="n">
        <v>4610</v>
      </c>
      <c r="E74" s="18" t="n">
        <v>407.00191606</v>
      </c>
      <c r="F74" s="20" t="n">
        <v>2.73337364</v>
      </c>
      <c r="G74" s="18" t="n">
        <v>428.43106177</v>
      </c>
      <c r="H74" s="20" t="n">
        <v>2.90890136</v>
      </c>
      <c r="I74" s="18" t="n">
        <v>441.51773975</v>
      </c>
      <c r="J74" s="20" t="n">
        <v>4.58112652</v>
      </c>
      <c r="K74" s="18" t="n">
        <v>448.9928849</v>
      </c>
      <c r="L74" s="20" t="n">
        <v>6.13735469</v>
      </c>
      <c r="M74" s="18" t="s">
        <v>481</v>
      </c>
      <c r="N74" s="20" t="s">
        <v>481</v>
      </c>
      <c r="O74" s="18" t="s">
        <v>481</v>
      </c>
      <c r="P74" s="20" t="s">
        <v>481</v>
      </c>
      <c r="Q74" s="18" t="s">
        <v>481</v>
      </c>
      <c r="R74" s="20" t="s">
        <v>481</v>
      </c>
      <c r="S74" s="18" t="n">
        <v>341.26581208</v>
      </c>
      <c r="T74" s="20" t="n">
        <v>15.57310503</v>
      </c>
      <c r="U74" s="18" t="n">
        <v>348.0810451</v>
      </c>
      <c r="V74" s="20" t="n">
        <v>6.2675157</v>
      </c>
    </row>
    <row r="75" spans="1:22">
      <c r="A75" s="15" t="s">
        <v>550</v>
      </c>
      <c r="B75" s="17" t="n">
        <v>5375</v>
      </c>
      <c r="C75" s="18">
        <f>(294.0/B75*100)</f>
        <v/>
      </c>
      <c r="D75" s="19" t="n">
        <v>5081</v>
      </c>
      <c r="E75" s="18" t="n">
        <v>372.14868889</v>
      </c>
      <c r="F75" s="20" t="n">
        <v>3.84212977</v>
      </c>
      <c r="G75" s="18" t="n">
        <v>380.13498995</v>
      </c>
      <c r="H75" s="20" t="n">
        <v>3.74951146</v>
      </c>
      <c r="I75" s="18" t="n">
        <v>373.42229237</v>
      </c>
      <c r="J75" s="20" t="n">
        <v>6.26807716</v>
      </c>
      <c r="K75" s="18" t="n">
        <v>380.97324989</v>
      </c>
      <c r="L75" s="20" t="n">
        <v>7.69737029</v>
      </c>
      <c r="M75" s="18" t="s">
        <v>481</v>
      </c>
      <c r="N75" s="20" t="s">
        <v>481</v>
      </c>
      <c r="O75" s="18" t="s">
        <v>481</v>
      </c>
      <c r="P75" s="20" t="s">
        <v>481</v>
      </c>
      <c r="Q75" s="18" t="s">
        <v>481</v>
      </c>
      <c r="R75" s="20" t="s">
        <v>481</v>
      </c>
      <c r="S75" s="18" t="s">
        <v>481</v>
      </c>
      <c r="T75" s="20" t="s">
        <v>481</v>
      </c>
      <c r="U75" s="18" t="n">
        <v>327.26795496</v>
      </c>
      <c r="V75" s="20" t="n">
        <v>6.07546629</v>
      </c>
    </row>
    <row r="76" spans="1:22">
      <c r="A76" s="15" t="s">
        <v>551</v>
      </c>
      <c r="B76" s="17" t="n">
        <v>14167</v>
      </c>
      <c r="C76" s="18">
        <f>(235.0/B76*100)</f>
        <v/>
      </c>
      <c r="D76" s="19" t="n">
        <v>13932</v>
      </c>
      <c r="E76" s="18" t="n">
        <v>407.36222645</v>
      </c>
      <c r="F76" s="20" t="n">
        <v>3.06157235</v>
      </c>
      <c r="G76" s="18" t="n">
        <v>427.36233059</v>
      </c>
      <c r="H76" s="20" t="n">
        <v>3.12306432</v>
      </c>
      <c r="I76" s="18" t="n">
        <v>445.77823287</v>
      </c>
      <c r="J76" s="20" t="n">
        <v>3.56786771</v>
      </c>
      <c r="K76" s="18" t="n">
        <v>463.29463821</v>
      </c>
      <c r="L76" s="20" t="n">
        <v>4.50661627</v>
      </c>
      <c r="M76" s="18" t="s">
        <v>481</v>
      </c>
      <c r="N76" s="20" t="s">
        <v>481</v>
      </c>
      <c r="O76" s="18" t="s">
        <v>481</v>
      </c>
      <c r="P76" s="20" t="s">
        <v>481</v>
      </c>
      <c r="Q76" s="18" t="s">
        <v>481</v>
      </c>
      <c r="R76" s="20" t="s">
        <v>481</v>
      </c>
      <c r="S76" s="18" t="s">
        <v>481</v>
      </c>
      <c r="T76" s="20" t="s">
        <v>481</v>
      </c>
      <c r="U76" s="18" t="n">
        <v>358.66749102</v>
      </c>
      <c r="V76" s="20" t="n">
        <v>6.32374446</v>
      </c>
    </row>
    <row r="77" spans="1:22">
      <c r="A77" s="15" t="s">
        <v>552</v>
      </c>
      <c r="B77" s="17" t="n">
        <v>6062</v>
      </c>
      <c r="C77" s="18">
        <f>(317.0/B77*100)</f>
        <v/>
      </c>
      <c r="D77" s="19" t="n">
        <v>5745</v>
      </c>
      <c r="E77" s="18" t="n">
        <v>408.94616167</v>
      </c>
      <c r="F77" s="20" t="n">
        <v>3.17819729</v>
      </c>
      <c r="G77" s="18" t="n">
        <v>430.30091404</v>
      </c>
      <c r="H77" s="20" t="n">
        <v>3.13588165</v>
      </c>
      <c r="I77" s="18" t="n">
        <v>455.12190882</v>
      </c>
      <c r="J77" s="20" t="n">
        <v>4.63238794</v>
      </c>
      <c r="K77" s="18" t="n">
        <v>462.60503503</v>
      </c>
      <c r="L77" s="20" t="n">
        <v>8.077816970000001</v>
      </c>
      <c r="M77" s="18" t="s">
        <v>481</v>
      </c>
      <c r="N77" s="20" t="s">
        <v>481</v>
      </c>
      <c r="O77" s="18" t="s">
        <v>481</v>
      </c>
      <c r="P77" s="20" t="s">
        <v>481</v>
      </c>
      <c r="Q77" s="18" t="s">
        <v>481</v>
      </c>
      <c r="R77" s="20" t="s">
        <v>481</v>
      </c>
      <c r="S77" s="18" t="s">
        <v>481</v>
      </c>
      <c r="T77" s="20" t="s">
        <v>481</v>
      </c>
      <c r="U77" s="18" t="n">
        <v>360.02256886</v>
      </c>
      <c r="V77" s="20" t="n">
        <v>3.71793365</v>
      </c>
    </row>
    <row r="78" spans="1:22">
      <c r="A78" s="15" t="s">
        <v>553</v>
      </c>
      <c r="B78" s="17" t="n">
        <v>5826</v>
      </c>
      <c r="C78" s="18">
        <f>(0.0/B78*100)</f>
        <v/>
      </c>
      <c r="D78" s="19" t="n">
        <v>5826</v>
      </c>
      <c r="E78" s="18" t="n">
        <v>484.33567071</v>
      </c>
      <c r="F78" s="20" t="n">
        <v>4.89975497</v>
      </c>
      <c r="G78" s="18" t="n">
        <v>498.96787637</v>
      </c>
      <c r="H78" s="20" t="n">
        <v>4.41541626</v>
      </c>
      <c r="I78" s="18" t="n">
        <v>499.05937909</v>
      </c>
      <c r="J78" s="20" t="n">
        <v>6.40790558</v>
      </c>
      <c r="K78" s="18" t="n">
        <v>469.74620158</v>
      </c>
      <c r="L78" s="20" t="n">
        <v>13.62186345</v>
      </c>
      <c r="M78" s="18" t="s">
        <v>481</v>
      </c>
      <c r="N78" s="20" t="s">
        <v>481</v>
      </c>
      <c r="O78" s="18" t="s">
        <v>481</v>
      </c>
      <c r="P78" s="20" t="s">
        <v>481</v>
      </c>
      <c r="Q78" s="18" t="n">
        <v>386.12384552</v>
      </c>
      <c r="R78" s="20" t="n">
        <v>30.23690446</v>
      </c>
      <c r="S78" s="18" t="n">
        <v>471.19569546</v>
      </c>
      <c r="T78" s="20" t="n">
        <v>53.74056076</v>
      </c>
      <c r="U78" s="18" t="n">
        <v>424.97306678</v>
      </c>
      <c r="V78" s="20" t="n">
        <v>25.31178396</v>
      </c>
    </row>
    <row customHeight="1" ht="25" r="79" spans="1:22">
      <c r="A79" s="15" t="s">
        <v>554</v>
      </c>
      <c r="B79" s="17" t="n">
        <v>1657</v>
      </c>
      <c r="C79" s="18">
        <f>(41.0/B79*100)</f>
        <v/>
      </c>
      <c r="D79" s="19" t="n">
        <v>1616</v>
      </c>
      <c r="E79" s="18" t="n">
        <v>432.6312877</v>
      </c>
      <c r="F79" s="20" t="n">
        <v>7.00581789</v>
      </c>
      <c r="G79" s="18" t="n">
        <v>463.95056414</v>
      </c>
      <c r="H79" s="20" t="n">
        <v>7.9219818</v>
      </c>
      <c r="I79" s="18" t="n">
        <v>488.62092055</v>
      </c>
      <c r="J79" s="20" t="n">
        <v>8.575620750000001</v>
      </c>
      <c r="K79" s="18" t="n">
        <v>486.89299422</v>
      </c>
      <c r="L79" s="20" t="n">
        <v>15.65723862</v>
      </c>
      <c r="M79" s="18" t="s">
        <v>481</v>
      </c>
      <c r="N79" s="20" t="s">
        <v>481</v>
      </c>
      <c r="O79" s="18" t="s">
        <v>481</v>
      </c>
      <c r="P79" s="20" t="s">
        <v>481</v>
      </c>
      <c r="Q79" s="18" t="s">
        <v>481</v>
      </c>
      <c r="R79" s="20" t="s">
        <v>481</v>
      </c>
      <c r="S79" s="18" t="n">
        <v>392.0122</v>
      </c>
      <c r="T79" s="20" t="n">
        <v>40.58115354</v>
      </c>
      <c r="U79" s="18" t="n">
        <v>366.34431333</v>
      </c>
      <c r="V79" s="20" t="n">
        <v>19.50340281</v>
      </c>
    </row>
    <row r="80" spans="1:22">
      <c r="A80" s="15" t="s">
        <v>555</v>
      </c>
      <c r="B80" s="17" t="n">
        <v>7841</v>
      </c>
      <c r="C80" s="18">
        <f>(0.0/B80*100)</f>
        <v/>
      </c>
      <c r="D80" s="19" t="n">
        <v>7841</v>
      </c>
      <c r="E80" s="18" t="n">
        <v>428.67560938</v>
      </c>
      <c r="F80" s="20" t="n">
        <v>5.99203796</v>
      </c>
      <c r="G80" s="18" t="n">
        <v>449.45630574</v>
      </c>
      <c r="H80" s="20" t="n">
        <v>4.5669741</v>
      </c>
      <c r="I80" s="18" t="n">
        <v>466.593282</v>
      </c>
      <c r="J80" s="20" t="n">
        <v>4.97192413</v>
      </c>
      <c r="K80" s="18" t="n">
        <v>475.68924849</v>
      </c>
      <c r="L80" s="20" t="n">
        <v>5.81661056</v>
      </c>
      <c r="M80" s="18" t="s">
        <v>481</v>
      </c>
      <c r="N80" s="20" t="s">
        <v>481</v>
      </c>
      <c r="O80" s="18" t="s">
        <v>481</v>
      </c>
      <c r="P80" s="20" t="s">
        <v>481</v>
      </c>
      <c r="Q80" s="18" t="s">
        <v>481</v>
      </c>
      <c r="R80" s="20" t="s">
        <v>481</v>
      </c>
      <c r="S80" s="18" t="s">
        <v>481</v>
      </c>
      <c r="T80" s="20" t="s">
        <v>481</v>
      </c>
      <c r="U80" s="18" t="n">
        <v>433.76091258</v>
      </c>
      <c r="V80" s="20" t="n">
        <v>33.32028924</v>
      </c>
    </row>
    <row r="81" spans="1:22">
      <c r="A81" s="23" t="s">
        <v>556</v>
      </c>
      <c r="B81" s="17" t="n">
        <v>8861</v>
      </c>
      <c r="C81" s="18">
        <f>(88.0/B81*100)</f>
        <v/>
      </c>
      <c r="D81" s="19" t="n">
        <v>8773</v>
      </c>
      <c r="E81" s="18" t="n">
        <v>445.25318161</v>
      </c>
      <c r="F81" s="20" t="n">
        <v>5.99067726</v>
      </c>
      <c r="G81" s="18" t="n">
        <v>446.05730274</v>
      </c>
      <c r="H81" s="20" t="n">
        <v>3.63999168</v>
      </c>
      <c r="I81" s="18" t="n">
        <v>451.40301307</v>
      </c>
      <c r="J81" s="20" t="n">
        <v>3.32381582</v>
      </c>
      <c r="K81" s="18" t="n">
        <v>438.17215527</v>
      </c>
      <c r="L81" s="20" t="n">
        <v>6.3884307</v>
      </c>
      <c r="M81" s="18" t="s">
        <v>481</v>
      </c>
      <c r="N81" s="20" t="s">
        <v>481</v>
      </c>
      <c r="O81" s="18" t="s">
        <v>481</v>
      </c>
      <c r="P81" s="20" t="s">
        <v>481</v>
      </c>
      <c r="Q81" s="18" t="s">
        <v>481</v>
      </c>
      <c r="R81" s="20" t="s">
        <v>481</v>
      </c>
      <c r="S81" s="18" t="s">
        <v>481</v>
      </c>
      <c r="T81" s="20" t="s">
        <v>481</v>
      </c>
      <c r="U81" s="18" t="n">
        <v>387.02307395</v>
      </c>
      <c r="V81" s="20" t="n">
        <v>11.70425288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825</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452.78745074</v>
      </c>
      <c r="F7" s="20" t="n">
        <v>4.40723688</v>
      </c>
      <c r="G7" s="18" t="n">
        <v>498.02390026</v>
      </c>
      <c r="H7" s="20" t="n">
        <v>2.08951382</v>
      </c>
      <c r="I7" s="18" t="n">
        <v>505.10088217</v>
      </c>
      <c r="J7" s="20" t="n">
        <v>2.16059902</v>
      </c>
      <c r="K7" s="18" t="n">
        <v>509.79607319</v>
      </c>
      <c r="L7" s="20" t="n">
        <v>3.99648994</v>
      </c>
      <c r="M7" s="18" t="s">
        <v>481</v>
      </c>
      <c r="N7" s="20" t="s">
        <v>481</v>
      </c>
      <c r="O7" s="18" t="s">
        <v>481</v>
      </c>
      <c r="P7" s="20" t="s">
        <v>481</v>
      </c>
      <c r="Q7" s="18" t="s">
        <v>481</v>
      </c>
      <c r="R7" s="20" t="s">
        <v>481</v>
      </c>
      <c r="S7" s="18" t="s">
        <v>481</v>
      </c>
      <c r="T7" s="20" t="s">
        <v>481</v>
      </c>
      <c r="U7" s="18" t="n">
        <v>442.29127335</v>
      </c>
      <c r="V7" s="20" t="n">
        <v>4.87795048</v>
      </c>
    </row>
    <row r="8" spans="1:22">
      <c r="A8" s="15" t="s">
        <v>483</v>
      </c>
      <c r="B8" s="17" t="n">
        <v>7007</v>
      </c>
      <c r="C8" s="18">
        <f>(129.0/B8*100)</f>
        <v/>
      </c>
      <c r="D8" s="19" t="n">
        <v>6878</v>
      </c>
      <c r="E8" s="18" t="n">
        <v>446.79295972</v>
      </c>
      <c r="F8" s="20" t="n">
        <v>4.49992177</v>
      </c>
      <c r="G8" s="18" t="n">
        <v>492.33841441</v>
      </c>
      <c r="H8" s="20" t="n">
        <v>3.74846681</v>
      </c>
      <c r="I8" s="18" t="n">
        <v>517.36738495</v>
      </c>
      <c r="J8" s="20" t="n">
        <v>3.19688332</v>
      </c>
      <c r="K8" s="18" t="n">
        <v>527.3224274299999</v>
      </c>
      <c r="L8" s="20" t="n">
        <v>4.36579963</v>
      </c>
      <c r="M8" s="18" t="s">
        <v>481</v>
      </c>
      <c r="N8" s="20" t="s">
        <v>481</v>
      </c>
      <c r="O8" s="18" t="s">
        <v>481</v>
      </c>
      <c r="P8" s="20" t="s">
        <v>481</v>
      </c>
      <c r="Q8" s="18" t="n">
        <v>301.63126691</v>
      </c>
      <c r="R8" s="20" t="n">
        <v>25.14921031</v>
      </c>
      <c r="S8" s="18" t="s">
        <v>481</v>
      </c>
      <c r="T8" s="20" t="s">
        <v>481</v>
      </c>
      <c r="U8" s="18" t="n">
        <v>419.38739056</v>
      </c>
      <c r="V8" s="20" t="n">
        <v>6.94957795</v>
      </c>
    </row>
    <row r="9" spans="1:22">
      <c r="A9" s="15" t="s">
        <v>484</v>
      </c>
      <c r="B9" s="17" t="n">
        <v>9651</v>
      </c>
      <c r="C9" s="18">
        <f>(257.0/B9*100)</f>
        <v/>
      </c>
      <c r="D9" s="19" t="n">
        <v>9394</v>
      </c>
      <c r="E9" s="18" t="n">
        <v>453.78346223</v>
      </c>
      <c r="F9" s="20" t="n">
        <v>4.83530694</v>
      </c>
      <c r="G9" s="18" t="n">
        <v>509.92934472</v>
      </c>
      <c r="H9" s="20" t="n">
        <v>3.01448682</v>
      </c>
      <c r="I9" s="18" t="n">
        <v>537.99482951</v>
      </c>
      <c r="J9" s="20" t="n">
        <v>2.43251301</v>
      </c>
      <c r="K9" s="18" t="n">
        <v>542.37846797</v>
      </c>
      <c r="L9" s="20" t="n">
        <v>3.72304321</v>
      </c>
      <c r="M9" s="18" t="s">
        <v>481</v>
      </c>
      <c r="N9" s="20" t="s">
        <v>481</v>
      </c>
      <c r="O9" s="18" t="s">
        <v>481</v>
      </c>
      <c r="P9" s="20" t="s">
        <v>481</v>
      </c>
      <c r="Q9" s="18" t="n">
        <v>357.98454354</v>
      </c>
      <c r="R9" s="20" t="n">
        <v>11.51846445</v>
      </c>
      <c r="S9" s="18" t="s">
        <v>481</v>
      </c>
      <c r="T9" s="20" t="s">
        <v>481</v>
      </c>
      <c r="U9" s="18" t="n">
        <v>417.64601588</v>
      </c>
      <c r="V9" s="20" t="n">
        <v>4.46373879</v>
      </c>
    </row>
    <row r="10" spans="1:22">
      <c r="A10" s="15" t="s">
        <v>485</v>
      </c>
      <c r="B10" s="17" t="n">
        <v>20058</v>
      </c>
      <c r="C10" s="18">
        <f>(559.0/B10*100)</f>
        <v/>
      </c>
      <c r="D10" s="19" t="n">
        <v>19499</v>
      </c>
      <c r="E10" s="18" t="n">
        <v>471.83693131</v>
      </c>
      <c r="F10" s="20" t="n">
        <v>4.34528741</v>
      </c>
      <c r="G10" s="18" t="n">
        <v>515.72001001</v>
      </c>
      <c r="H10" s="20" t="n">
        <v>2.66862899</v>
      </c>
      <c r="I10" s="18" t="n">
        <v>524.10655544</v>
      </c>
      <c r="J10" s="20" t="n">
        <v>2.67499362</v>
      </c>
      <c r="K10" s="18" t="n">
        <v>532.9970348000001</v>
      </c>
      <c r="L10" s="20" t="n">
        <v>3.8607088</v>
      </c>
      <c r="M10" s="18" t="s">
        <v>481</v>
      </c>
      <c r="N10" s="20" t="s">
        <v>481</v>
      </c>
      <c r="O10" s="18" t="s">
        <v>481</v>
      </c>
      <c r="P10" s="20" t="s">
        <v>481</v>
      </c>
      <c r="Q10" s="18" t="s">
        <v>481</v>
      </c>
      <c r="R10" s="20" t="s">
        <v>481</v>
      </c>
      <c r="S10" s="18" t="s">
        <v>481</v>
      </c>
      <c r="T10" s="20" t="s">
        <v>481</v>
      </c>
      <c r="U10" s="18" t="n">
        <v>445.1562881</v>
      </c>
      <c r="V10" s="20" t="n">
        <v>5.98203545</v>
      </c>
    </row>
    <row r="11" spans="1:22">
      <c r="A11" s="15" t="s">
        <v>486</v>
      </c>
      <c r="B11" s="17" t="n">
        <v>7053</v>
      </c>
      <c r="C11" s="18">
        <f>(163.0/B11*100)</f>
        <v/>
      </c>
      <c r="D11" s="19" t="n">
        <v>6890</v>
      </c>
      <c r="E11" s="18" t="n">
        <v>391.98609114</v>
      </c>
      <c r="F11" s="20" t="n">
        <v>5.5043635</v>
      </c>
      <c r="G11" s="18" t="n">
        <v>425.17850234</v>
      </c>
      <c r="H11" s="20" t="n">
        <v>3.09123593</v>
      </c>
      <c r="I11" s="18" t="n">
        <v>434.85824244</v>
      </c>
      <c r="J11" s="20" t="n">
        <v>3.3261793</v>
      </c>
      <c r="K11" s="18" t="n">
        <v>444.95898907</v>
      </c>
      <c r="L11" s="20" t="n">
        <v>3.98858745</v>
      </c>
      <c r="M11" s="18" t="s">
        <v>481</v>
      </c>
      <c r="N11" s="20" t="s">
        <v>481</v>
      </c>
      <c r="O11" s="18" t="s">
        <v>481</v>
      </c>
      <c r="P11" s="20" t="s">
        <v>481</v>
      </c>
      <c r="Q11" s="18" t="s">
        <v>481</v>
      </c>
      <c r="R11" s="20" t="s">
        <v>481</v>
      </c>
      <c r="S11" s="18" t="s">
        <v>481</v>
      </c>
      <c r="T11" s="20" t="s">
        <v>481</v>
      </c>
      <c r="U11" s="18" t="n">
        <v>370.7097051</v>
      </c>
      <c r="V11" s="20" t="n">
        <v>5.68090712</v>
      </c>
    </row>
    <row r="12" spans="1:22">
      <c r="A12" s="15" t="s">
        <v>487</v>
      </c>
      <c r="B12" s="17" t="n">
        <v>6894</v>
      </c>
      <c r="C12" s="18">
        <f>(59.0/B12*100)</f>
        <v/>
      </c>
      <c r="D12" s="19" t="n">
        <v>6835</v>
      </c>
      <c r="E12" s="18" t="n">
        <v>427.29014794</v>
      </c>
      <c r="F12" s="20" t="n">
        <v>4.70850877</v>
      </c>
      <c r="G12" s="18" t="n">
        <v>485.95806139</v>
      </c>
      <c r="H12" s="20" t="n">
        <v>3.60920854</v>
      </c>
      <c r="I12" s="18" t="n">
        <v>514.03062703</v>
      </c>
      <c r="J12" s="20" t="n">
        <v>2.51361887</v>
      </c>
      <c r="K12" s="18" t="n">
        <v>521.58466049</v>
      </c>
      <c r="L12" s="20" t="n">
        <v>4.2477911</v>
      </c>
      <c r="M12" s="18" t="s">
        <v>481</v>
      </c>
      <c r="N12" s="20" t="s">
        <v>481</v>
      </c>
      <c r="O12" s="18" t="s">
        <v>481</v>
      </c>
      <c r="P12" s="20" t="s">
        <v>481</v>
      </c>
      <c r="Q12" s="18" t="n">
        <v>340.98506961</v>
      </c>
      <c r="R12" s="20" t="n">
        <v>12.52444664</v>
      </c>
      <c r="S12" s="18" t="s">
        <v>481</v>
      </c>
      <c r="T12" s="20" t="s">
        <v>481</v>
      </c>
      <c r="U12" s="18" t="n">
        <v>401.97788339</v>
      </c>
      <c r="V12" s="20" t="n">
        <v>7.13407363</v>
      </c>
    </row>
    <row r="13" spans="1:22">
      <c r="A13" s="15" t="s">
        <v>488</v>
      </c>
      <c r="B13" s="17" t="n">
        <v>7161</v>
      </c>
      <c r="C13" s="18">
        <f>(201.0/B13*100)</f>
        <v/>
      </c>
      <c r="D13" s="19" t="n">
        <v>6960</v>
      </c>
      <c r="E13" s="18" t="n">
        <v>488.13682173</v>
      </c>
      <c r="F13" s="20" t="n">
        <v>5.0000714</v>
      </c>
      <c r="G13" s="18" t="n">
        <v>507.66214212</v>
      </c>
      <c r="H13" s="20" t="n">
        <v>2.93112622</v>
      </c>
      <c r="I13" s="18" t="n">
        <v>522.5283776</v>
      </c>
      <c r="J13" s="20" t="n">
        <v>2.63502679</v>
      </c>
      <c r="K13" s="18" t="n">
        <v>543.12605566</v>
      </c>
      <c r="L13" s="20" t="n">
        <v>4.1509524</v>
      </c>
      <c r="M13" s="18" t="s">
        <v>481</v>
      </c>
      <c r="N13" s="20" t="s">
        <v>481</v>
      </c>
      <c r="O13" s="18" t="s">
        <v>481</v>
      </c>
      <c r="P13" s="20" t="s">
        <v>481</v>
      </c>
      <c r="Q13" s="18" t="n">
        <v>447.51533769</v>
      </c>
      <c r="R13" s="20" t="n">
        <v>5.97365007</v>
      </c>
      <c r="S13" s="18" t="s">
        <v>481</v>
      </c>
      <c r="T13" s="20" t="s">
        <v>481</v>
      </c>
      <c r="U13" s="18" t="n">
        <v>434.27249798</v>
      </c>
      <c r="V13" s="20" t="n">
        <v>5.8879338</v>
      </c>
    </row>
    <row r="14" spans="1:22">
      <c r="A14" s="15" t="s">
        <v>489</v>
      </c>
      <c r="B14" s="17" t="n">
        <v>5587</v>
      </c>
      <c r="C14" s="18">
        <f>(83.0/B14*100)</f>
        <v/>
      </c>
      <c r="D14" s="19" t="n">
        <v>5504</v>
      </c>
      <c r="E14" s="18" t="n">
        <v>476.40413387</v>
      </c>
      <c r="F14" s="20" t="n">
        <v>5.20718246</v>
      </c>
      <c r="G14" s="18" t="n">
        <v>513.3342936</v>
      </c>
      <c r="H14" s="20" t="n">
        <v>2.77466729</v>
      </c>
      <c r="I14" s="18" t="n">
        <v>528.24286832</v>
      </c>
      <c r="J14" s="20" t="n">
        <v>2.50173722</v>
      </c>
      <c r="K14" s="18" t="n">
        <v>534.96789289</v>
      </c>
      <c r="L14" s="20" t="n">
        <v>3.76819075</v>
      </c>
      <c r="M14" s="18" t="s">
        <v>481</v>
      </c>
      <c r="N14" s="20" t="s">
        <v>481</v>
      </c>
      <c r="O14" s="18" t="s">
        <v>481</v>
      </c>
      <c r="P14" s="20" t="s">
        <v>481</v>
      </c>
      <c r="Q14" s="18" t="s">
        <v>481</v>
      </c>
      <c r="R14" s="20" t="s">
        <v>481</v>
      </c>
      <c r="S14" s="18" t="s">
        <v>481</v>
      </c>
      <c r="T14" s="20" t="s">
        <v>481</v>
      </c>
      <c r="U14" s="18" t="n">
        <v>463.61546388</v>
      </c>
      <c r="V14" s="20" t="n">
        <v>9.3160454</v>
      </c>
    </row>
    <row r="15" spans="1:22">
      <c r="A15" s="15" t="s">
        <v>490</v>
      </c>
      <c r="B15" s="17" t="n">
        <v>5882</v>
      </c>
      <c r="C15" s="18">
        <f>(103.0/B15*100)</f>
        <v/>
      </c>
      <c r="D15" s="19" t="n">
        <v>5779</v>
      </c>
      <c r="E15" s="18" t="n">
        <v>444.40832663</v>
      </c>
      <c r="F15" s="20" t="n">
        <v>6.44334287</v>
      </c>
      <c r="G15" s="18" t="n">
        <v>500.71166188</v>
      </c>
      <c r="H15" s="20" t="n">
        <v>3.02709087</v>
      </c>
      <c r="I15" s="18" t="n">
        <v>523.2504672699999</v>
      </c>
      <c r="J15" s="20" t="n">
        <v>2.32582308</v>
      </c>
      <c r="K15" s="18" t="n">
        <v>537.63327712</v>
      </c>
      <c r="L15" s="20" t="n">
        <v>3.95806745</v>
      </c>
      <c r="M15" s="18" t="s">
        <v>481</v>
      </c>
      <c r="N15" s="20" t="s">
        <v>481</v>
      </c>
      <c r="O15" s="18" t="s">
        <v>481</v>
      </c>
      <c r="P15" s="20" t="s">
        <v>481</v>
      </c>
      <c r="Q15" s="18" t="n">
        <v>368.85220715</v>
      </c>
      <c r="R15" s="20" t="n">
        <v>14.5875493</v>
      </c>
      <c r="S15" s="18" t="s">
        <v>481</v>
      </c>
      <c r="T15" s="20" t="s">
        <v>481</v>
      </c>
      <c r="U15" s="18" t="n">
        <v>442.33253995</v>
      </c>
      <c r="V15" s="20" t="n">
        <v>7.5078394</v>
      </c>
    </row>
    <row r="16" spans="1:22">
      <c r="A16" s="15" t="s">
        <v>491</v>
      </c>
      <c r="B16" s="17" t="n">
        <v>6108</v>
      </c>
      <c r="C16" s="18">
        <f>(149.0/B16*100)</f>
        <v/>
      </c>
      <c r="D16" s="19" t="n">
        <v>5959</v>
      </c>
      <c r="E16" s="18" t="n">
        <v>438.4333545</v>
      </c>
      <c r="F16" s="20" t="n">
        <v>5.1093572</v>
      </c>
      <c r="G16" s="18" t="n">
        <v>495.97825184</v>
      </c>
      <c r="H16" s="20" t="n">
        <v>2.3600103</v>
      </c>
      <c r="I16" s="18" t="n">
        <v>518.3725961599999</v>
      </c>
      <c r="J16" s="20" t="n">
        <v>2.68484567</v>
      </c>
      <c r="K16" s="18" t="n">
        <v>514.43389562</v>
      </c>
      <c r="L16" s="20" t="n">
        <v>4.86581478</v>
      </c>
      <c r="M16" s="18" t="s">
        <v>481</v>
      </c>
      <c r="N16" s="20" t="s">
        <v>481</v>
      </c>
      <c r="O16" s="18" t="s">
        <v>481</v>
      </c>
      <c r="P16" s="20" t="s">
        <v>481</v>
      </c>
      <c r="Q16" s="18" t="s">
        <v>481</v>
      </c>
      <c r="R16" s="20" t="s">
        <v>481</v>
      </c>
      <c r="S16" s="18" t="s">
        <v>481</v>
      </c>
      <c r="T16" s="20" t="s">
        <v>481</v>
      </c>
      <c r="U16" s="18" t="n">
        <v>399.86057177</v>
      </c>
      <c r="V16" s="20" t="n">
        <v>6.75215767</v>
      </c>
    </row>
    <row r="17" spans="1:22">
      <c r="A17" s="15" t="s">
        <v>492</v>
      </c>
      <c r="B17" s="17" t="n">
        <v>6504</v>
      </c>
      <c r="C17" s="18">
        <f>(1845.0/B17*100)</f>
        <v/>
      </c>
      <c r="D17" s="19" t="n">
        <v>4659</v>
      </c>
      <c r="E17" s="18" t="n">
        <v>458.28516338</v>
      </c>
      <c r="F17" s="20" t="n">
        <v>6.25852565</v>
      </c>
      <c r="G17" s="18" t="n">
        <v>497.34629579</v>
      </c>
      <c r="H17" s="20" t="n">
        <v>4.44725708</v>
      </c>
      <c r="I17" s="18" t="n">
        <v>531.0161859900001</v>
      </c>
      <c r="J17" s="20" t="n">
        <v>3.32869955</v>
      </c>
      <c r="K17" s="18" t="n">
        <v>546.72531628</v>
      </c>
      <c r="L17" s="20" t="n">
        <v>4.04952318</v>
      </c>
      <c r="M17" s="18" t="s">
        <v>481</v>
      </c>
      <c r="N17" s="20" t="s">
        <v>481</v>
      </c>
      <c r="O17" s="18" t="s">
        <v>481</v>
      </c>
      <c r="P17" s="20" t="s">
        <v>481</v>
      </c>
      <c r="Q17" s="18" t="n">
        <v>362.96139732</v>
      </c>
      <c r="R17" s="20" t="n">
        <v>12.64520278</v>
      </c>
      <c r="S17" s="18" t="s">
        <v>481</v>
      </c>
      <c r="T17" s="20" t="s">
        <v>481</v>
      </c>
      <c r="U17" s="18" t="n">
        <v>452.96981953</v>
      </c>
      <c r="V17" s="20" t="n">
        <v>6.90338626</v>
      </c>
    </row>
    <row r="18" spans="1:22">
      <c r="A18" s="15" t="s">
        <v>493</v>
      </c>
      <c r="B18" s="17" t="n">
        <v>5532</v>
      </c>
      <c r="C18" s="18">
        <f>(31.0/B18*100)</f>
        <v/>
      </c>
      <c r="D18" s="19" t="n">
        <v>5501</v>
      </c>
      <c r="E18" s="18" t="n">
        <v>404.82821087</v>
      </c>
      <c r="F18" s="20" t="n">
        <v>5.68329857</v>
      </c>
      <c r="G18" s="18" t="n">
        <v>458.14408611</v>
      </c>
      <c r="H18" s="20" t="n">
        <v>4.01877262</v>
      </c>
      <c r="I18" s="18" t="n">
        <v>465.93360676</v>
      </c>
      <c r="J18" s="20" t="n">
        <v>3.88537788</v>
      </c>
      <c r="K18" s="18" t="n">
        <v>467.8256537</v>
      </c>
      <c r="L18" s="20" t="n">
        <v>5.32819641</v>
      </c>
      <c r="M18" s="18" t="s">
        <v>481</v>
      </c>
      <c r="N18" s="20" t="s">
        <v>481</v>
      </c>
      <c r="O18" s="18" t="s">
        <v>481</v>
      </c>
      <c r="P18" s="20" t="s">
        <v>481</v>
      </c>
      <c r="Q18" s="18" t="s">
        <v>481</v>
      </c>
      <c r="R18" s="20" t="s">
        <v>481</v>
      </c>
      <c r="S18" s="18" t="s">
        <v>481</v>
      </c>
      <c r="T18" s="20" t="s">
        <v>481</v>
      </c>
      <c r="U18" s="18" t="n">
        <v>385.06526264</v>
      </c>
      <c r="V18" s="20" t="n">
        <v>8.03139945</v>
      </c>
    </row>
    <row r="19" spans="1:22">
      <c r="A19" s="15" t="s">
        <v>494</v>
      </c>
      <c r="B19" s="17" t="n">
        <v>5658</v>
      </c>
      <c r="C19" s="18">
        <f>(321.0/B19*100)</f>
        <v/>
      </c>
      <c r="D19" s="19" t="n">
        <v>5337</v>
      </c>
      <c r="E19" s="18" t="n">
        <v>460.91031661</v>
      </c>
      <c r="F19" s="20" t="n">
        <v>5.28337644</v>
      </c>
      <c r="G19" s="18" t="n">
        <v>485.12350557</v>
      </c>
      <c r="H19" s="20" t="n">
        <v>3.12685781</v>
      </c>
      <c r="I19" s="18" t="n">
        <v>486.93500557</v>
      </c>
      <c r="J19" s="20" t="n">
        <v>3.37376718</v>
      </c>
      <c r="K19" s="18" t="n">
        <v>499.37800014</v>
      </c>
      <c r="L19" s="20" t="n">
        <v>5.52988633</v>
      </c>
      <c r="M19" s="18" t="s">
        <v>481</v>
      </c>
      <c r="N19" s="20" t="s">
        <v>481</v>
      </c>
      <c r="O19" s="18" t="s">
        <v>481</v>
      </c>
      <c r="P19" s="20" t="s">
        <v>481</v>
      </c>
      <c r="Q19" s="18" t="s">
        <v>481</v>
      </c>
      <c r="R19" s="20" t="s">
        <v>481</v>
      </c>
      <c r="S19" s="18" t="s">
        <v>481</v>
      </c>
      <c r="T19" s="20" t="s">
        <v>481</v>
      </c>
      <c r="U19" s="18" t="n">
        <v>391.25492813</v>
      </c>
      <c r="V19" s="20" t="n">
        <v>7.46021351</v>
      </c>
    </row>
    <row r="20" spans="1:22">
      <c r="A20" s="15" t="s">
        <v>495</v>
      </c>
      <c r="B20" s="17" t="n">
        <v>3371</v>
      </c>
      <c r="C20" s="18">
        <f>(75.0/B20*100)</f>
        <v/>
      </c>
      <c r="D20" s="19" t="n">
        <v>3296</v>
      </c>
      <c r="E20" s="18" t="n">
        <v>442.64813087</v>
      </c>
      <c r="F20" s="20" t="n">
        <v>4.14823383</v>
      </c>
      <c r="G20" s="18" t="n">
        <v>486.08663674</v>
      </c>
      <c r="H20" s="20" t="n">
        <v>3.15567443</v>
      </c>
      <c r="I20" s="18" t="n">
        <v>507.30694072</v>
      </c>
      <c r="J20" s="20" t="n">
        <v>3.23457479</v>
      </c>
      <c r="K20" s="18" t="n">
        <v>514.82076807</v>
      </c>
      <c r="L20" s="20" t="n">
        <v>5.86029624</v>
      </c>
      <c r="M20" s="18" t="s">
        <v>481</v>
      </c>
      <c r="N20" s="20" t="s">
        <v>481</v>
      </c>
      <c r="O20" s="18" t="s">
        <v>481</v>
      </c>
      <c r="P20" s="20" t="s">
        <v>481</v>
      </c>
      <c r="Q20" s="18" t="s">
        <v>481</v>
      </c>
      <c r="R20" s="20" t="s">
        <v>481</v>
      </c>
      <c r="S20" s="18" t="s">
        <v>481</v>
      </c>
      <c r="T20" s="20" t="s">
        <v>481</v>
      </c>
      <c r="U20" s="18" t="n">
        <v>420.21431455</v>
      </c>
      <c r="V20" s="20" t="n">
        <v>9.889018139999999</v>
      </c>
    </row>
    <row r="21" spans="1:22">
      <c r="A21" s="15" t="s">
        <v>496</v>
      </c>
      <c r="B21" s="17" t="n">
        <v>5741</v>
      </c>
      <c r="C21" s="18">
        <f>(55.0/B21*100)</f>
        <v/>
      </c>
      <c r="D21" s="19" t="n">
        <v>5686</v>
      </c>
      <c r="E21" s="18" t="n">
        <v>456.94019459</v>
      </c>
      <c r="F21" s="20" t="n">
        <v>6.6306565</v>
      </c>
      <c r="G21" s="18" t="n">
        <v>504.97984</v>
      </c>
      <c r="H21" s="20" t="n">
        <v>2.44317477</v>
      </c>
      <c r="I21" s="18" t="n">
        <v>510.75033659</v>
      </c>
      <c r="J21" s="20" t="n">
        <v>2.54940865</v>
      </c>
      <c r="K21" s="18" t="n">
        <v>505.76855366</v>
      </c>
      <c r="L21" s="20" t="n">
        <v>3.06136444</v>
      </c>
      <c r="M21" s="18" t="s">
        <v>481</v>
      </c>
      <c r="N21" s="20" t="s">
        <v>481</v>
      </c>
      <c r="O21" s="18" t="s">
        <v>481</v>
      </c>
      <c r="P21" s="20" t="s">
        <v>481</v>
      </c>
      <c r="Q21" s="18" t="s">
        <v>481</v>
      </c>
      <c r="R21" s="20" t="s">
        <v>481</v>
      </c>
      <c r="S21" s="18" t="s">
        <v>481</v>
      </c>
      <c r="T21" s="20" t="s">
        <v>481</v>
      </c>
      <c r="U21" s="18" t="n">
        <v>430.36066639</v>
      </c>
      <c r="V21" s="20" t="n">
        <v>8.544301239999999</v>
      </c>
    </row>
    <row r="22" spans="1:22">
      <c r="A22" s="15" t="s">
        <v>497</v>
      </c>
      <c r="B22" s="17" t="n">
        <v>6598</v>
      </c>
      <c r="C22" s="18">
        <f>(37.0/B22*100)</f>
        <v/>
      </c>
      <c r="D22" s="19" t="n">
        <v>6561</v>
      </c>
      <c r="E22" s="18" t="n">
        <v>447.0859816</v>
      </c>
      <c r="F22" s="20" t="n">
        <v>4.88059424</v>
      </c>
      <c r="G22" s="18" t="n">
        <v>492.52958815</v>
      </c>
      <c r="H22" s="20" t="n">
        <v>3.47219495</v>
      </c>
      <c r="I22" s="18" t="n">
        <v>484.21510519</v>
      </c>
      <c r="J22" s="20" t="n">
        <v>4.61117754</v>
      </c>
      <c r="K22" s="18" t="n">
        <v>459.81833298</v>
      </c>
      <c r="L22" s="20" t="n">
        <v>6.73400918</v>
      </c>
      <c r="M22" s="18" t="s">
        <v>481</v>
      </c>
      <c r="N22" s="20" t="s">
        <v>481</v>
      </c>
      <c r="O22" s="18" t="s">
        <v>481</v>
      </c>
      <c r="P22" s="20" t="s">
        <v>481</v>
      </c>
      <c r="Q22" s="18" t="s">
        <v>481</v>
      </c>
      <c r="R22" s="20" t="s">
        <v>481</v>
      </c>
      <c r="S22" s="18" t="n">
        <v>474.85723317</v>
      </c>
      <c r="T22" s="20" t="n">
        <v>33.79454339</v>
      </c>
      <c r="U22" s="18" t="n">
        <v>381.18660571</v>
      </c>
      <c r="V22" s="20" t="n">
        <v>7.88801604</v>
      </c>
    </row>
    <row r="23" spans="1:22">
      <c r="A23" s="15" t="s">
        <v>498</v>
      </c>
      <c r="B23" s="17" t="n">
        <v>11583</v>
      </c>
      <c r="C23" s="18">
        <f>(263.0/B23*100)</f>
        <v/>
      </c>
      <c r="D23" s="19" t="n">
        <v>11320</v>
      </c>
      <c r="E23" s="18" t="n">
        <v>451.05211392</v>
      </c>
      <c r="F23" s="20" t="n">
        <v>4.4725944</v>
      </c>
      <c r="G23" s="18" t="n">
        <v>484.88324965</v>
      </c>
      <c r="H23" s="20" t="n">
        <v>3.0667722</v>
      </c>
      <c r="I23" s="18" t="n">
        <v>512.62505139</v>
      </c>
      <c r="J23" s="20" t="n">
        <v>3.60273185</v>
      </c>
      <c r="K23" s="18" t="n">
        <v>508.61138762</v>
      </c>
      <c r="L23" s="20" t="n">
        <v>5.21313495</v>
      </c>
      <c r="M23" s="18" t="s">
        <v>481</v>
      </c>
      <c r="N23" s="20" t="s">
        <v>481</v>
      </c>
      <c r="O23" s="18" t="s">
        <v>481</v>
      </c>
      <c r="P23" s="20" t="s">
        <v>481</v>
      </c>
      <c r="Q23" s="18" t="s">
        <v>481</v>
      </c>
      <c r="R23" s="20" t="s">
        <v>481</v>
      </c>
      <c r="S23" s="18" t="s">
        <v>481</v>
      </c>
      <c r="T23" s="20" t="s">
        <v>481</v>
      </c>
      <c r="U23" s="18" t="n">
        <v>419.55754986</v>
      </c>
      <c r="V23" s="20" t="n">
        <v>7.57475168</v>
      </c>
    </row>
    <row r="24" spans="1:22">
      <c r="A24" s="15" t="s">
        <v>499</v>
      </c>
      <c r="B24" s="17" t="n">
        <v>6647</v>
      </c>
      <c r="C24" s="18">
        <f>(10.0/B24*100)</f>
        <v/>
      </c>
      <c r="D24" s="19" t="n">
        <v>6637</v>
      </c>
      <c r="E24" s="18" t="n">
        <v>492.47741978</v>
      </c>
      <c r="F24" s="20" t="n">
        <v>3.88509657</v>
      </c>
      <c r="G24" s="18" t="n">
        <v>524.32741557</v>
      </c>
      <c r="H24" s="20" t="n">
        <v>3.28452162</v>
      </c>
      <c r="I24" s="18" t="n">
        <v>564.95506889</v>
      </c>
      <c r="J24" s="20" t="n">
        <v>3.38302419</v>
      </c>
      <c r="K24" s="18" t="n">
        <v>560.27659526</v>
      </c>
      <c r="L24" s="20" t="n">
        <v>6.61802798</v>
      </c>
      <c r="M24" s="18" t="s">
        <v>481</v>
      </c>
      <c r="N24" s="20" t="s">
        <v>481</v>
      </c>
      <c r="O24" s="18" t="s">
        <v>481</v>
      </c>
      <c r="P24" s="20" t="s">
        <v>481</v>
      </c>
      <c r="Q24" s="18" t="s">
        <v>481</v>
      </c>
      <c r="R24" s="20" t="s">
        <v>481</v>
      </c>
      <c r="S24" s="18" t="s">
        <v>481</v>
      </c>
      <c r="T24" s="20" t="s">
        <v>481</v>
      </c>
      <c r="U24" s="18" t="n">
        <v>462.01805686</v>
      </c>
      <c r="V24" s="20" t="n">
        <v>12.20412597</v>
      </c>
    </row>
    <row r="25" spans="1:22">
      <c r="A25" s="15" t="s">
        <v>500</v>
      </c>
      <c r="B25" s="17" t="n">
        <v>5581</v>
      </c>
      <c r="C25" s="18">
        <f>(25.0/B25*100)</f>
        <v/>
      </c>
      <c r="D25" s="19" t="n">
        <v>5556</v>
      </c>
      <c r="E25" s="18" t="n">
        <v>470.96121779</v>
      </c>
      <c r="F25" s="20" t="n">
        <v>4.85014839</v>
      </c>
      <c r="G25" s="18" t="n">
        <v>512.0354272</v>
      </c>
      <c r="H25" s="20" t="n">
        <v>3.66154693</v>
      </c>
      <c r="I25" s="18" t="n">
        <v>546.8302714599999</v>
      </c>
      <c r="J25" s="20" t="n">
        <v>4.3575296</v>
      </c>
      <c r="K25" s="18" t="n">
        <v>565.76341087</v>
      </c>
      <c r="L25" s="20" t="n">
        <v>6.6274067</v>
      </c>
      <c r="M25" s="18" t="s">
        <v>481</v>
      </c>
      <c r="N25" s="20" t="s">
        <v>481</v>
      </c>
      <c r="O25" s="18" t="s">
        <v>481</v>
      </c>
      <c r="P25" s="20" t="s">
        <v>481</v>
      </c>
      <c r="Q25" s="18" t="s">
        <v>481</v>
      </c>
      <c r="R25" s="20" t="s">
        <v>481</v>
      </c>
      <c r="S25" s="18" t="s">
        <v>481</v>
      </c>
      <c r="T25" s="20" t="s">
        <v>481</v>
      </c>
      <c r="U25" s="18" t="n">
        <v>422.1537169</v>
      </c>
      <c r="V25" s="20" t="n">
        <v>21.16953734</v>
      </c>
    </row>
    <row r="26" spans="1:22">
      <c r="A26" s="15" t="s">
        <v>501</v>
      </c>
      <c r="B26" s="17" t="n">
        <v>4869</v>
      </c>
      <c r="C26" s="18">
        <f>(71.0/B26*100)</f>
        <v/>
      </c>
      <c r="D26" s="19" t="n">
        <v>4798</v>
      </c>
      <c r="E26" s="18" t="n">
        <v>442.22806695</v>
      </c>
      <c r="F26" s="20" t="n">
        <v>5.8741341</v>
      </c>
      <c r="G26" s="18" t="n">
        <v>479.8759857</v>
      </c>
      <c r="H26" s="20" t="n">
        <v>3.39898632</v>
      </c>
      <c r="I26" s="18" t="n">
        <v>489.70574377</v>
      </c>
      <c r="J26" s="20" t="n">
        <v>2.06668071</v>
      </c>
      <c r="K26" s="18" t="n">
        <v>492.0926038</v>
      </c>
      <c r="L26" s="20" t="n">
        <v>3.90779267</v>
      </c>
      <c r="M26" s="18" t="s">
        <v>481</v>
      </c>
      <c r="N26" s="20" t="s">
        <v>481</v>
      </c>
      <c r="O26" s="18" t="s">
        <v>481</v>
      </c>
      <c r="P26" s="20" t="s">
        <v>481</v>
      </c>
      <c r="Q26" s="18" t="s">
        <v>481</v>
      </c>
      <c r="R26" s="20" t="s">
        <v>481</v>
      </c>
      <c r="S26" s="18" t="s">
        <v>481</v>
      </c>
      <c r="T26" s="20" t="s">
        <v>481</v>
      </c>
      <c r="U26" s="18" t="n">
        <v>442.01871187</v>
      </c>
      <c r="V26" s="20" t="n">
        <v>8.61555222</v>
      </c>
    </row>
    <row r="27" spans="1:22">
      <c r="A27" s="15" t="s">
        <v>502</v>
      </c>
      <c r="B27" s="17" t="n">
        <v>5299</v>
      </c>
      <c r="C27" s="18">
        <f>(113.0/B27*100)</f>
        <v/>
      </c>
      <c r="D27" s="19" t="n">
        <v>5186</v>
      </c>
      <c r="E27" s="18" t="n">
        <v>433.48502386</v>
      </c>
      <c r="F27" s="20" t="n">
        <v>3.68832098</v>
      </c>
      <c r="G27" s="18" t="n">
        <v>489.02205474</v>
      </c>
      <c r="H27" s="20" t="n">
        <v>2.89911724</v>
      </c>
      <c r="I27" s="18" t="n">
        <v>508.31145564</v>
      </c>
      <c r="J27" s="20" t="n">
        <v>2.23310417</v>
      </c>
      <c r="K27" s="18" t="n">
        <v>519.02392834</v>
      </c>
      <c r="L27" s="20" t="n">
        <v>3.47588503</v>
      </c>
      <c r="M27" s="18" t="s">
        <v>481</v>
      </c>
      <c r="N27" s="20" t="s">
        <v>481</v>
      </c>
      <c r="O27" s="18" t="s">
        <v>481</v>
      </c>
      <c r="P27" s="20" t="s">
        <v>481</v>
      </c>
      <c r="Q27" s="18" t="s">
        <v>481</v>
      </c>
      <c r="R27" s="20" t="s">
        <v>481</v>
      </c>
      <c r="S27" s="18" t="s">
        <v>481</v>
      </c>
      <c r="T27" s="20" t="s">
        <v>481</v>
      </c>
      <c r="U27" s="18" t="n">
        <v>397.86164369</v>
      </c>
      <c r="V27" s="20" t="n">
        <v>4.25307216</v>
      </c>
    </row>
    <row r="28" spans="1:22">
      <c r="A28" s="15" t="s">
        <v>503</v>
      </c>
      <c r="B28" s="17" t="n">
        <v>7568</v>
      </c>
      <c r="C28" s="18">
        <f>(347.0/B28*100)</f>
        <v/>
      </c>
      <c r="D28" s="19" t="n">
        <v>7221</v>
      </c>
      <c r="E28" s="18" t="n">
        <v>388.64858057</v>
      </c>
      <c r="F28" s="20" t="n">
        <v>4.28974863</v>
      </c>
      <c r="G28" s="18" t="n">
        <v>415.92880494</v>
      </c>
      <c r="H28" s="20" t="n">
        <v>2.92435223</v>
      </c>
      <c r="I28" s="18" t="n">
        <v>415.51145497</v>
      </c>
      <c r="J28" s="20" t="n">
        <v>2.6890176</v>
      </c>
      <c r="K28" s="18" t="n">
        <v>410.45907555</v>
      </c>
      <c r="L28" s="20" t="n">
        <v>4.72288791</v>
      </c>
      <c r="M28" s="18" t="s">
        <v>481</v>
      </c>
      <c r="N28" s="20" t="s">
        <v>481</v>
      </c>
      <c r="O28" s="18" t="s">
        <v>481</v>
      </c>
      <c r="P28" s="20" t="s">
        <v>481</v>
      </c>
      <c r="Q28" s="18" t="s">
        <v>481</v>
      </c>
      <c r="R28" s="20" t="s">
        <v>481</v>
      </c>
      <c r="S28" s="18" t="s">
        <v>481</v>
      </c>
      <c r="T28" s="20" t="s">
        <v>481</v>
      </c>
      <c r="U28" s="18" t="n">
        <v>371.36176667</v>
      </c>
      <c r="V28" s="20" t="n">
        <v>7.4777661</v>
      </c>
    </row>
    <row r="29" spans="1:22">
      <c r="A29" s="15" t="s">
        <v>504</v>
      </c>
      <c r="B29" s="17" t="n">
        <v>5385</v>
      </c>
      <c r="C29" s="18">
        <f>(30.0/B29*100)</f>
        <v/>
      </c>
      <c r="D29" s="19" t="n">
        <v>5355</v>
      </c>
      <c r="E29" s="18" t="n">
        <v>448.16058638</v>
      </c>
      <c r="F29" s="20" t="n">
        <v>6.25485321</v>
      </c>
      <c r="G29" s="18" t="n">
        <v>506.69379204</v>
      </c>
      <c r="H29" s="20" t="n">
        <v>2.73448494</v>
      </c>
      <c r="I29" s="18" t="n">
        <v>536.41912596</v>
      </c>
      <c r="J29" s="20" t="n">
        <v>2.67663728</v>
      </c>
      <c r="K29" s="18" t="n">
        <v>526.57561729</v>
      </c>
      <c r="L29" s="20" t="n">
        <v>5.30864111</v>
      </c>
      <c r="M29" s="18" t="s">
        <v>481</v>
      </c>
      <c r="N29" s="20" t="s">
        <v>481</v>
      </c>
      <c r="O29" s="18" t="s">
        <v>481</v>
      </c>
      <c r="P29" s="20" t="s">
        <v>481</v>
      </c>
      <c r="Q29" s="18" t="n">
        <v>335.3902018</v>
      </c>
      <c r="R29" s="20" t="n">
        <v>12.1685767</v>
      </c>
      <c r="S29" s="18" t="s">
        <v>481</v>
      </c>
      <c r="T29" s="20" t="s">
        <v>481</v>
      </c>
      <c r="U29" s="18" t="n">
        <v>415.85712115</v>
      </c>
      <c r="V29" s="20" t="n">
        <v>8.261182549999999</v>
      </c>
    </row>
    <row r="30" spans="1:22">
      <c r="A30" s="15" t="s">
        <v>505</v>
      </c>
      <c r="B30" s="17" t="n">
        <v>4520</v>
      </c>
      <c r="C30" s="18">
        <f>(193.0/B30*100)</f>
        <v/>
      </c>
      <c r="D30" s="19" t="n">
        <v>4327</v>
      </c>
      <c r="E30" s="18" t="n">
        <v>466.71519215</v>
      </c>
      <c r="F30" s="20" t="n">
        <v>6.23536189</v>
      </c>
      <c r="G30" s="18" t="n">
        <v>503.2933507</v>
      </c>
      <c r="H30" s="20" t="n">
        <v>2.70671187</v>
      </c>
      <c r="I30" s="18" t="n">
        <v>508.2493344</v>
      </c>
      <c r="J30" s="20" t="n">
        <v>3.44471572</v>
      </c>
      <c r="K30" s="18" t="n">
        <v>514.89132864</v>
      </c>
      <c r="L30" s="20" t="n">
        <v>5.77728398</v>
      </c>
      <c r="M30" s="18" t="s">
        <v>481</v>
      </c>
      <c r="N30" s="20" t="s">
        <v>481</v>
      </c>
      <c r="O30" s="18" t="s">
        <v>481</v>
      </c>
      <c r="P30" s="20" t="s">
        <v>481</v>
      </c>
      <c r="Q30" s="18" t="s">
        <v>481</v>
      </c>
      <c r="R30" s="20" t="s">
        <v>481</v>
      </c>
      <c r="S30" s="18" t="s">
        <v>481</v>
      </c>
      <c r="T30" s="20" t="s">
        <v>481</v>
      </c>
      <c r="U30" s="18" t="n">
        <v>406.73782223</v>
      </c>
      <c r="V30" s="20" t="n">
        <v>7.19285237</v>
      </c>
    </row>
    <row r="31" spans="1:22">
      <c r="A31" s="15" t="s">
        <v>506</v>
      </c>
      <c r="B31" s="17" t="n">
        <v>5456</v>
      </c>
      <c r="C31" s="18">
        <f>(144.0/B31*100)</f>
        <v/>
      </c>
      <c r="D31" s="19" t="n">
        <v>5312</v>
      </c>
      <c r="E31" s="18" t="n">
        <v>461.73020148</v>
      </c>
      <c r="F31" s="20" t="n">
        <v>4.50025895</v>
      </c>
      <c r="G31" s="18" t="n">
        <v>501.12132628</v>
      </c>
      <c r="H31" s="20" t="n">
        <v>2.46248913</v>
      </c>
      <c r="I31" s="18" t="n">
        <v>518.32411946</v>
      </c>
      <c r="J31" s="20" t="n">
        <v>3.08716993</v>
      </c>
      <c r="K31" s="18" t="n">
        <v>518.82183579</v>
      </c>
      <c r="L31" s="20" t="n">
        <v>4.6038971</v>
      </c>
      <c r="M31" s="18" t="s">
        <v>481</v>
      </c>
      <c r="N31" s="20" t="s">
        <v>481</v>
      </c>
      <c r="O31" s="18" t="s">
        <v>481</v>
      </c>
      <c r="P31" s="20" t="s">
        <v>481</v>
      </c>
      <c r="Q31" s="18" t="s">
        <v>481</v>
      </c>
      <c r="R31" s="20" t="s">
        <v>481</v>
      </c>
      <c r="S31" s="18" t="s">
        <v>481</v>
      </c>
      <c r="T31" s="20" t="s">
        <v>481</v>
      </c>
      <c r="U31" s="18" t="n">
        <v>420.82023672</v>
      </c>
      <c r="V31" s="20" t="n">
        <v>4.84246597</v>
      </c>
    </row>
    <row r="32" spans="1:22">
      <c r="A32" s="15" t="s">
        <v>507</v>
      </c>
      <c r="B32" s="17" t="n">
        <v>4478</v>
      </c>
      <c r="C32" s="18">
        <f>(6.0/B32*100)</f>
        <v/>
      </c>
      <c r="D32" s="19" t="n">
        <v>4472</v>
      </c>
      <c r="E32" s="18" t="n">
        <v>453.02690773</v>
      </c>
      <c r="F32" s="20" t="n">
        <v>4.6714468</v>
      </c>
      <c r="G32" s="18" t="n">
        <v>493.22269046</v>
      </c>
      <c r="H32" s="20" t="n">
        <v>3.06661498</v>
      </c>
      <c r="I32" s="18" t="n">
        <v>518.37850222</v>
      </c>
      <c r="J32" s="20" t="n">
        <v>3.09949004</v>
      </c>
      <c r="K32" s="18" t="n">
        <v>526.48020151</v>
      </c>
      <c r="L32" s="20" t="n">
        <v>3.9084168</v>
      </c>
      <c r="M32" s="18" t="s">
        <v>481</v>
      </c>
      <c r="N32" s="20" t="s">
        <v>481</v>
      </c>
      <c r="O32" s="18" t="s">
        <v>481</v>
      </c>
      <c r="P32" s="20" t="s">
        <v>481</v>
      </c>
      <c r="Q32" s="18" t="s">
        <v>481</v>
      </c>
      <c r="R32" s="20" t="s">
        <v>481</v>
      </c>
      <c r="S32" s="18" t="s">
        <v>481</v>
      </c>
      <c r="T32" s="20" t="s">
        <v>481</v>
      </c>
      <c r="U32" s="18" t="n">
        <v>410.4411304</v>
      </c>
      <c r="V32" s="20" t="n">
        <v>13.19158141</v>
      </c>
    </row>
    <row r="33" spans="1:22">
      <c r="A33" s="15" t="s">
        <v>508</v>
      </c>
      <c r="B33" s="17" t="n">
        <v>7325</v>
      </c>
      <c r="C33" s="18">
        <f>(80.0/B33*100)</f>
        <v/>
      </c>
      <c r="D33" s="19" t="n">
        <v>7245</v>
      </c>
      <c r="E33" s="18" t="n">
        <v>447.5932972</v>
      </c>
      <c r="F33" s="20" t="n">
        <v>5.99634381</v>
      </c>
      <c r="G33" s="18" t="n">
        <v>491.7092288</v>
      </c>
      <c r="H33" s="20" t="n">
        <v>3.94709646</v>
      </c>
      <c r="I33" s="18" t="n">
        <v>499.82165567</v>
      </c>
      <c r="J33" s="20" t="n">
        <v>2.79484849</v>
      </c>
      <c r="K33" s="18" t="n">
        <v>499.38182089</v>
      </c>
      <c r="L33" s="20" t="n">
        <v>4.11671142</v>
      </c>
      <c r="M33" s="18" t="s">
        <v>481</v>
      </c>
      <c r="N33" s="20" t="s">
        <v>481</v>
      </c>
      <c r="O33" s="18" t="s">
        <v>481</v>
      </c>
      <c r="P33" s="20" t="s">
        <v>481</v>
      </c>
      <c r="Q33" s="18" t="s">
        <v>481</v>
      </c>
      <c r="R33" s="20" t="s">
        <v>481</v>
      </c>
      <c r="S33" s="18" t="s">
        <v>481</v>
      </c>
      <c r="T33" s="20" t="s">
        <v>481</v>
      </c>
      <c r="U33" s="18" t="n">
        <v>400.84023012</v>
      </c>
      <c r="V33" s="20" t="n">
        <v>8.15444486</v>
      </c>
    </row>
    <row r="34" spans="1:22">
      <c r="A34" s="15" t="s">
        <v>509</v>
      </c>
      <c r="B34" s="17" t="n">
        <v>6350</v>
      </c>
      <c r="C34" s="18">
        <f>(89.0/B34*100)</f>
        <v/>
      </c>
      <c r="D34" s="19" t="n">
        <v>6261</v>
      </c>
      <c r="E34" s="18" t="n">
        <v>423.35335009</v>
      </c>
      <c r="F34" s="20" t="n">
        <v>5.2532603</v>
      </c>
      <c r="G34" s="18" t="n">
        <v>473.09517988</v>
      </c>
      <c r="H34" s="20" t="n">
        <v>3.16523518</v>
      </c>
      <c r="I34" s="18" t="n">
        <v>502.11222806</v>
      </c>
      <c r="J34" s="20" t="n">
        <v>3.1632441</v>
      </c>
      <c r="K34" s="18" t="n">
        <v>499.824371</v>
      </c>
      <c r="L34" s="20" t="n">
        <v>4.17494301</v>
      </c>
      <c r="M34" s="18" t="s">
        <v>481</v>
      </c>
      <c r="N34" s="20" t="s">
        <v>481</v>
      </c>
      <c r="O34" s="18" t="s">
        <v>481</v>
      </c>
      <c r="P34" s="20" t="s">
        <v>481</v>
      </c>
      <c r="Q34" s="18" t="n">
        <v>336.51078337</v>
      </c>
      <c r="R34" s="20" t="n">
        <v>12.24828707</v>
      </c>
      <c r="S34" s="18" t="s">
        <v>481</v>
      </c>
      <c r="T34" s="20" t="s">
        <v>481</v>
      </c>
      <c r="U34" s="18" t="n">
        <v>406.23407591</v>
      </c>
      <c r="V34" s="20" t="n">
        <v>8.58621409</v>
      </c>
    </row>
    <row r="35" spans="1:22">
      <c r="A35" s="15" t="s">
        <v>510</v>
      </c>
      <c r="B35" s="17" t="n">
        <v>6406</v>
      </c>
      <c r="C35" s="18">
        <f>(60.0/B35*100)</f>
        <v/>
      </c>
      <c r="D35" s="19" t="n">
        <v>6346</v>
      </c>
      <c r="E35" s="18" t="n">
        <v>454.79935254</v>
      </c>
      <c r="F35" s="20" t="n">
        <v>4.96525408</v>
      </c>
      <c r="G35" s="18" t="n">
        <v>510.34508933</v>
      </c>
      <c r="H35" s="20" t="n">
        <v>2.53972961</v>
      </c>
      <c r="I35" s="18" t="n">
        <v>523.88746755</v>
      </c>
      <c r="J35" s="20" t="n">
        <v>2.45342871</v>
      </c>
      <c r="K35" s="18" t="n">
        <v>526.96305124</v>
      </c>
      <c r="L35" s="20" t="n">
        <v>4.47907136</v>
      </c>
      <c r="M35" s="18" t="s">
        <v>481</v>
      </c>
      <c r="N35" s="20" t="s">
        <v>481</v>
      </c>
      <c r="O35" s="18" t="s">
        <v>481</v>
      </c>
      <c r="P35" s="20" t="s">
        <v>481</v>
      </c>
      <c r="Q35" s="18" t="n">
        <v>349.78970242</v>
      </c>
      <c r="R35" s="20" t="n">
        <v>6.90672373</v>
      </c>
      <c r="S35" s="18" t="s">
        <v>481</v>
      </c>
      <c r="T35" s="20" t="s">
        <v>481</v>
      </c>
      <c r="U35" s="18" t="n">
        <v>426.53088362</v>
      </c>
      <c r="V35" s="20" t="n">
        <v>7.42047847</v>
      </c>
    </row>
    <row r="36" spans="1:22">
      <c r="A36" s="15" t="s">
        <v>511</v>
      </c>
      <c r="B36" s="17" t="n">
        <v>6736</v>
      </c>
      <c r="C36" s="18">
        <f>(71.0/B36*100)</f>
        <v/>
      </c>
      <c r="D36" s="19" t="n">
        <v>6665</v>
      </c>
      <c r="E36" s="18" t="n">
        <v>439.16916409</v>
      </c>
      <c r="F36" s="20" t="n">
        <v>5.44847235</v>
      </c>
      <c r="G36" s="18" t="n">
        <v>481.37576251</v>
      </c>
      <c r="H36" s="20" t="n">
        <v>2.58383174</v>
      </c>
      <c r="I36" s="18" t="n">
        <v>497.29768089</v>
      </c>
      <c r="J36" s="20" t="n">
        <v>2.65215615</v>
      </c>
      <c r="K36" s="18" t="n">
        <v>502.98677687</v>
      </c>
      <c r="L36" s="20" t="n">
        <v>4.39356977</v>
      </c>
      <c r="M36" s="18" t="s">
        <v>481</v>
      </c>
      <c r="N36" s="20" t="s">
        <v>481</v>
      </c>
      <c r="O36" s="18" t="s">
        <v>481</v>
      </c>
      <c r="P36" s="20" t="s">
        <v>481</v>
      </c>
      <c r="Q36" s="18" t="s">
        <v>481</v>
      </c>
      <c r="R36" s="20" t="s">
        <v>481</v>
      </c>
      <c r="S36" s="18" t="s">
        <v>481</v>
      </c>
      <c r="T36" s="20" t="s">
        <v>481</v>
      </c>
      <c r="U36" s="18" t="n">
        <v>426.97326971</v>
      </c>
      <c r="V36" s="20" t="n">
        <v>7.21566023</v>
      </c>
    </row>
    <row r="37" spans="1:22">
      <c r="A37" s="15" t="s">
        <v>512</v>
      </c>
      <c r="B37" s="17" t="n">
        <v>5458</v>
      </c>
      <c r="C37" s="18">
        <f>(126.0/B37*100)</f>
        <v/>
      </c>
      <c r="D37" s="19" t="n">
        <v>5332</v>
      </c>
      <c r="E37" s="18" t="n">
        <v>450.10352755</v>
      </c>
      <c r="F37" s="20" t="n">
        <v>5.1832545</v>
      </c>
      <c r="G37" s="18" t="n">
        <v>486.89929696</v>
      </c>
      <c r="H37" s="20" t="n">
        <v>3.33797035</v>
      </c>
      <c r="I37" s="18" t="n">
        <v>509.36212172</v>
      </c>
      <c r="J37" s="20" t="n">
        <v>3.7776307</v>
      </c>
      <c r="K37" s="18" t="n">
        <v>530.4685293700001</v>
      </c>
      <c r="L37" s="20" t="n">
        <v>3.46389297</v>
      </c>
      <c r="M37" s="18" t="s">
        <v>481</v>
      </c>
      <c r="N37" s="20" t="s">
        <v>481</v>
      </c>
      <c r="O37" s="18" t="s">
        <v>481</v>
      </c>
      <c r="P37" s="20" t="s">
        <v>481</v>
      </c>
      <c r="Q37" s="18" t="s">
        <v>481</v>
      </c>
      <c r="R37" s="20" t="s">
        <v>481</v>
      </c>
      <c r="S37" s="18" t="s">
        <v>481</v>
      </c>
      <c r="T37" s="20" t="s">
        <v>481</v>
      </c>
      <c r="U37" s="18" t="n">
        <v>413.38682565</v>
      </c>
      <c r="V37" s="20" t="n">
        <v>6.20336855</v>
      </c>
    </row>
    <row r="38" spans="1:22">
      <c r="A38" s="15" t="s">
        <v>513</v>
      </c>
      <c r="B38" s="17" t="n">
        <v>5860</v>
      </c>
      <c r="C38" s="18">
        <f>(24.0/B38*100)</f>
        <v/>
      </c>
      <c r="D38" s="19" t="n">
        <v>5836</v>
      </c>
      <c r="E38" s="18" t="n">
        <v>467.41252175</v>
      </c>
      <c r="F38" s="20" t="n">
        <v>5.37532364</v>
      </c>
      <c r="G38" s="18" t="n">
        <v>513.04633861</v>
      </c>
      <c r="H38" s="20" t="n">
        <v>3.35795402</v>
      </c>
      <c r="I38" s="18" t="n">
        <v>544.4241640400001</v>
      </c>
      <c r="J38" s="20" t="n">
        <v>3.21634106</v>
      </c>
      <c r="K38" s="18" t="n">
        <v>555.35107398</v>
      </c>
      <c r="L38" s="20" t="n">
        <v>4.26030155</v>
      </c>
      <c r="M38" s="18" t="s">
        <v>481</v>
      </c>
      <c r="N38" s="20" t="s">
        <v>481</v>
      </c>
      <c r="O38" s="18" t="s">
        <v>481</v>
      </c>
      <c r="P38" s="20" t="s">
        <v>481</v>
      </c>
      <c r="Q38" s="18" t="s">
        <v>481</v>
      </c>
      <c r="R38" s="20" t="s">
        <v>481</v>
      </c>
      <c r="S38" s="18" t="s">
        <v>481</v>
      </c>
      <c r="T38" s="20" t="s">
        <v>481</v>
      </c>
      <c r="U38" s="18" t="n">
        <v>467.9395447</v>
      </c>
      <c r="V38" s="20" t="n">
        <v>6.92347549</v>
      </c>
    </row>
    <row r="39" spans="1:22">
      <c r="A39" s="15" t="s">
        <v>514</v>
      </c>
      <c r="B39" s="17" t="n">
        <v>5895</v>
      </c>
      <c r="C39" s="18">
        <f>(33.0/B39*100)</f>
        <v/>
      </c>
      <c r="D39" s="19" t="n">
        <v>5862</v>
      </c>
      <c r="E39" s="18" t="n">
        <v>366.64854582</v>
      </c>
      <c r="F39" s="20" t="n">
        <v>6.25312269</v>
      </c>
      <c r="G39" s="18" t="n">
        <v>410.8051012</v>
      </c>
      <c r="H39" s="20" t="n">
        <v>4.37603218</v>
      </c>
      <c r="I39" s="18" t="n">
        <v>431.8163944</v>
      </c>
      <c r="J39" s="20" t="n">
        <v>4.38326956</v>
      </c>
      <c r="K39" s="18" t="n">
        <v>434.01368506</v>
      </c>
      <c r="L39" s="20" t="n">
        <v>5.02079305</v>
      </c>
      <c r="M39" s="18" t="s">
        <v>481</v>
      </c>
      <c r="N39" s="20" t="s">
        <v>481</v>
      </c>
      <c r="O39" s="18" t="s">
        <v>481</v>
      </c>
      <c r="P39" s="20" t="s">
        <v>481</v>
      </c>
      <c r="Q39" s="18" t="s">
        <v>481</v>
      </c>
      <c r="R39" s="20" t="s">
        <v>481</v>
      </c>
      <c r="S39" s="18" t="s">
        <v>481</v>
      </c>
      <c r="T39" s="20" t="s">
        <v>481</v>
      </c>
      <c r="U39" s="18" t="n">
        <v>366.49776732</v>
      </c>
      <c r="V39" s="20" t="n">
        <v>10.12017796</v>
      </c>
    </row>
    <row r="40" spans="1:22">
      <c r="A40" s="15" t="s">
        <v>515</v>
      </c>
      <c r="B40" s="17" t="n">
        <v>14157</v>
      </c>
      <c r="C40" s="18">
        <f>(386.0/B40*100)</f>
        <v/>
      </c>
      <c r="D40" s="19" t="n">
        <v>13771</v>
      </c>
      <c r="E40" s="18" t="n">
        <v>439.71018437</v>
      </c>
      <c r="F40" s="20" t="n">
        <v>6.56891144</v>
      </c>
      <c r="G40" s="18" t="n">
        <v>483.58292134</v>
      </c>
      <c r="H40" s="20" t="n">
        <v>2.8241338</v>
      </c>
      <c r="I40" s="18" t="n">
        <v>505.16012023</v>
      </c>
      <c r="J40" s="20" t="n">
        <v>2.81456927</v>
      </c>
      <c r="K40" s="18" t="n">
        <v>517.00817651</v>
      </c>
      <c r="L40" s="20" t="n">
        <v>4.61290924</v>
      </c>
      <c r="M40" s="18" t="s">
        <v>481</v>
      </c>
      <c r="N40" s="20" t="s">
        <v>481</v>
      </c>
      <c r="O40" s="18" t="s">
        <v>481</v>
      </c>
      <c r="P40" s="20" t="s">
        <v>481</v>
      </c>
      <c r="Q40" s="18" t="s">
        <v>481</v>
      </c>
      <c r="R40" s="20" t="s">
        <v>481</v>
      </c>
      <c r="S40" s="18" t="s">
        <v>481</v>
      </c>
      <c r="T40" s="20" t="s">
        <v>481</v>
      </c>
      <c r="U40" s="18" t="n">
        <v>395.4009439</v>
      </c>
      <c r="V40" s="20" t="n">
        <v>6.97869431</v>
      </c>
    </row>
    <row r="41" spans="1:22">
      <c r="A41" s="15" t="s">
        <v>516</v>
      </c>
      <c r="B41" s="17" t="n">
        <v>5712</v>
      </c>
      <c r="C41" s="18">
        <f>(55.0/B41*100)</f>
        <v/>
      </c>
      <c r="D41" s="19" t="n">
        <v>5657</v>
      </c>
      <c r="E41" s="18" t="n">
        <v>433.30320036</v>
      </c>
      <c r="F41" s="20" t="n">
        <v>4.87621062</v>
      </c>
      <c r="G41" s="18" t="n">
        <v>476.21790068</v>
      </c>
      <c r="H41" s="20" t="n">
        <v>3.7400617</v>
      </c>
      <c r="I41" s="18" t="n">
        <v>482.81595394</v>
      </c>
      <c r="J41" s="20" t="n">
        <v>3.53139419</v>
      </c>
      <c r="K41" s="18" t="n">
        <v>472.11731349</v>
      </c>
      <c r="L41" s="20" t="n">
        <v>4.95102595</v>
      </c>
      <c r="M41" s="18" t="s">
        <v>481</v>
      </c>
      <c r="N41" s="20" t="s">
        <v>481</v>
      </c>
      <c r="O41" s="18" t="s">
        <v>481</v>
      </c>
      <c r="P41" s="20" t="s">
        <v>481</v>
      </c>
      <c r="Q41" s="18" t="n">
        <v>392.51815558</v>
      </c>
      <c r="R41" s="20" t="n">
        <v>16.89642718</v>
      </c>
      <c r="S41" s="18" t="s">
        <v>481</v>
      </c>
      <c r="T41" s="20" t="s">
        <v>481</v>
      </c>
      <c r="U41" s="18" t="n">
        <v>391.6885454</v>
      </c>
      <c r="V41" s="20" t="n">
        <v>8.64105713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349.35675325</v>
      </c>
      <c r="F45" s="20" t="n">
        <v>3.45869733</v>
      </c>
      <c r="G45" s="18" t="n">
        <v>364.98754025</v>
      </c>
      <c r="H45" s="20" t="n">
        <v>3.61315228</v>
      </c>
      <c r="I45" s="18" t="n">
        <v>369.71549809</v>
      </c>
      <c r="J45" s="20" t="n">
        <v>4.07810169</v>
      </c>
      <c r="K45" s="18" t="n">
        <v>363.44720205</v>
      </c>
      <c r="L45" s="20" t="n">
        <v>4.55976108</v>
      </c>
      <c r="M45" s="18" t="s">
        <v>481</v>
      </c>
      <c r="N45" s="20" t="s">
        <v>481</v>
      </c>
      <c r="O45" s="18" t="s">
        <v>481</v>
      </c>
      <c r="P45" s="20" t="s">
        <v>481</v>
      </c>
      <c r="Q45" s="18" t="s">
        <v>481</v>
      </c>
      <c r="R45" s="20" t="s">
        <v>481</v>
      </c>
      <c r="S45" s="18" t="n">
        <v>344.77132947</v>
      </c>
      <c r="T45" s="20" t="n">
        <v>16.03299111</v>
      </c>
      <c r="U45" s="18" t="n">
        <v>333.03541824</v>
      </c>
      <c r="V45" s="20" t="n">
        <v>5.6143359</v>
      </c>
    </row>
    <row r="46" spans="1:22">
      <c r="A46" s="15" t="s">
        <v>521</v>
      </c>
      <c r="B46" s="17" t="n">
        <v>23141</v>
      </c>
      <c r="C46" s="18">
        <f>(2121.0/B46*100)</f>
        <v/>
      </c>
      <c r="D46" s="19" t="n">
        <v>21020</v>
      </c>
      <c r="E46" s="18" t="n">
        <v>346.10647742</v>
      </c>
      <c r="F46" s="20" t="n">
        <v>4.35800681</v>
      </c>
      <c r="G46" s="18" t="n">
        <v>386.83719246</v>
      </c>
      <c r="H46" s="20" t="n">
        <v>3.11054146</v>
      </c>
      <c r="I46" s="18" t="n">
        <v>409.68547676</v>
      </c>
      <c r="J46" s="20" t="n">
        <v>4.34702211</v>
      </c>
      <c r="K46" s="18" t="n">
        <v>409.88618018</v>
      </c>
      <c r="L46" s="20" t="n">
        <v>5.97723394</v>
      </c>
      <c r="M46" s="18" t="s">
        <v>481</v>
      </c>
      <c r="N46" s="20" t="s">
        <v>481</v>
      </c>
      <c r="O46" s="18" t="s">
        <v>481</v>
      </c>
      <c r="P46" s="20" t="s">
        <v>481</v>
      </c>
      <c r="Q46" s="18" t="s">
        <v>481</v>
      </c>
      <c r="R46" s="20" t="s">
        <v>481</v>
      </c>
      <c r="S46" s="18" t="s">
        <v>481</v>
      </c>
      <c r="T46" s="20" t="s">
        <v>481</v>
      </c>
      <c r="U46" s="18" t="n">
        <v>346.34120999</v>
      </c>
      <c r="V46" s="20" t="n">
        <v>3.11359837</v>
      </c>
    </row>
    <row r="47" spans="1:22">
      <c r="A47" s="15" t="s">
        <v>522</v>
      </c>
      <c r="B47" s="17" t="n">
        <v>5928</v>
      </c>
      <c r="C47" s="18">
        <f>(347.0/B47*100)</f>
        <v/>
      </c>
      <c r="D47" s="19" t="n">
        <v>5581</v>
      </c>
      <c r="E47" s="18" t="n">
        <v>398.09764582</v>
      </c>
      <c r="F47" s="20" t="n">
        <v>6.22979707</v>
      </c>
      <c r="G47" s="18" t="n">
        <v>449.63885881</v>
      </c>
      <c r="H47" s="20" t="n">
        <v>4.32779119</v>
      </c>
      <c r="I47" s="18" t="n">
        <v>467.87069478</v>
      </c>
      <c r="J47" s="20" t="n">
        <v>4.42482748</v>
      </c>
      <c r="K47" s="18" t="n">
        <v>458.69289586</v>
      </c>
      <c r="L47" s="20" t="n">
        <v>6.27483201</v>
      </c>
      <c r="M47" s="18" t="s">
        <v>481</v>
      </c>
      <c r="N47" s="20" t="s">
        <v>481</v>
      </c>
      <c r="O47" s="18" t="s">
        <v>481</v>
      </c>
      <c r="P47" s="20" t="s">
        <v>481</v>
      </c>
      <c r="Q47" s="18" t="s">
        <v>481</v>
      </c>
      <c r="R47" s="20" t="s">
        <v>481</v>
      </c>
      <c r="S47" s="18" t="s">
        <v>481</v>
      </c>
      <c r="T47" s="20" t="s">
        <v>481</v>
      </c>
      <c r="U47" s="18" t="n">
        <v>369.97523333</v>
      </c>
      <c r="V47" s="20" t="n">
        <v>5.69858365</v>
      </c>
    </row>
    <row r="48" spans="1:22">
      <c r="A48" s="15" t="s">
        <v>523</v>
      </c>
      <c r="B48" s="17" t="n">
        <v>9841</v>
      </c>
      <c r="C48" s="18">
        <f>(8.0/B48*100)</f>
        <v/>
      </c>
      <c r="D48" s="19" t="n">
        <v>9833</v>
      </c>
      <c r="E48" s="18" t="n">
        <v>490.62226148</v>
      </c>
      <c r="F48" s="20" t="n">
        <v>5.66891849</v>
      </c>
      <c r="G48" s="18" t="n">
        <v>544.71417768</v>
      </c>
      <c r="H48" s="20" t="n">
        <v>5.23045398</v>
      </c>
      <c r="I48" s="18" t="n">
        <v>541.76994827</v>
      </c>
      <c r="J48" s="20" t="n">
        <v>5.21334597</v>
      </c>
      <c r="K48" s="18" t="n">
        <v>543.84194911</v>
      </c>
      <c r="L48" s="20" t="n">
        <v>7.60048889</v>
      </c>
      <c r="M48" s="18" t="s">
        <v>481</v>
      </c>
      <c r="N48" s="20" t="s">
        <v>481</v>
      </c>
      <c r="O48" s="18" t="s">
        <v>481</v>
      </c>
      <c r="P48" s="20" t="s">
        <v>481</v>
      </c>
      <c r="Q48" s="18" t="s">
        <v>481</v>
      </c>
      <c r="R48" s="20" t="s">
        <v>481</v>
      </c>
      <c r="S48" s="18" t="s">
        <v>481</v>
      </c>
      <c r="T48" s="20" t="s">
        <v>481</v>
      </c>
      <c r="U48" s="18" t="n">
        <v>468.19523037</v>
      </c>
      <c r="V48" s="20" t="n">
        <v>19.87955412</v>
      </c>
    </row>
    <row r="49" spans="1:22">
      <c r="A49" s="15" t="s">
        <v>524</v>
      </c>
      <c r="B49" s="17" t="n">
        <v>6349</v>
      </c>
      <c r="C49" s="18">
        <f>(56.0/B49*100)</f>
        <v/>
      </c>
      <c r="D49" s="19" t="n">
        <v>6293</v>
      </c>
      <c r="E49" s="18" t="n">
        <v>389.39863163</v>
      </c>
      <c r="F49" s="20" t="n">
        <v>3.76013412</v>
      </c>
      <c r="G49" s="18" t="n">
        <v>415.69768861</v>
      </c>
      <c r="H49" s="20" t="n">
        <v>3.51507234</v>
      </c>
      <c r="I49" s="18" t="n">
        <v>425.21710929</v>
      </c>
      <c r="J49" s="20" t="n">
        <v>3.6058547</v>
      </c>
      <c r="K49" s="18" t="n">
        <v>415.14053628</v>
      </c>
      <c r="L49" s="20" t="n">
        <v>5.68442616</v>
      </c>
      <c r="M49" s="18" t="s">
        <v>481</v>
      </c>
      <c r="N49" s="20" t="s">
        <v>481</v>
      </c>
      <c r="O49" s="18" t="s">
        <v>481</v>
      </c>
      <c r="P49" s="20" t="s">
        <v>481</v>
      </c>
      <c r="Q49" s="18" t="s">
        <v>481</v>
      </c>
      <c r="R49" s="20" t="s">
        <v>481</v>
      </c>
      <c r="S49" s="18" t="n">
        <v>379.25681209</v>
      </c>
      <c r="T49" s="20" t="n">
        <v>32.85028839</v>
      </c>
      <c r="U49" s="18" t="n">
        <v>359.99807462</v>
      </c>
      <c r="V49" s="20" t="n">
        <v>8.68707706</v>
      </c>
    </row>
    <row r="50" spans="1:22">
      <c r="A50" s="15" t="s">
        <v>525</v>
      </c>
      <c r="B50" s="17" t="n">
        <v>11795</v>
      </c>
      <c r="C50" s="18">
        <f>(344.0/B50*100)</f>
        <v/>
      </c>
      <c r="D50" s="19" t="n">
        <v>11451</v>
      </c>
      <c r="E50" s="18" t="n">
        <v>376.77101561</v>
      </c>
      <c r="F50" s="20" t="n">
        <v>3.57549673</v>
      </c>
      <c r="G50" s="18" t="n">
        <v>398.66435541</v>
      </c>
      <c r="H50" s="20" t="n">
        <v>2.67323785</v>
      </c>
      <c r="I50" s="18" t="n">
        <v>395.93546346</v>
      </c>
      <c r="J50" s="20" t="n">
        <v>3.12025559</v>
      </c>
      <c r="K50" s="18" t="n">
        <v>382.41538918</v>
      </c>
      <c r="L50" s="20" t="n">
        <v>6.33017839</v>
      </c>
      <c r="M50" s="18" t="s">
        <v>481</v>
      </c>
      <c r="N50" s="20" t="s">
        <v>481</v>
      </c>
      <c r="O50" s="18" t="s">
        <v>481</v>
      </c>
      <c r="P50" s="20" t="s">
        <v>481</v>
      </c>
      <c r="Q50" s="18" t="s">
        <v>481</v>
      </c>
      <c r="R50" s="20" t="s">
        <v>481</v>
      </c>
      <c r="S50" s="18" t="s">
        <v>481</v>
      </c>
      <c r="T50" s="20" t="s">
        <v>481</v>
      </c>
      <c r="U50" s="18" t="n">
        <v>337.42027798</v>
      </c>
      <c r="V50" s="20" t="n">
        <v>6.90055379</v>
      </c>
    </row>
    <row r="51" spans="1:22">
      <c r="A51" s="15" t="s">
        <v>526</v>
      </c>
      <c r="B51" s="17" t="n">
        <v>6866</v>
      </c>
      <c r="C51" s="18">
        <f>(114.0/B51*100)</f>
        <v/>
      </c>
      <c r="D51" s="19" t="n">
        <v>6752</v>
      </c>
      <c r="E51" s="18" t="n">
        <v>387.29556986</v>
      </c>
      <c r="F51" s="20" t="n">
        <v>4.3389016</v>
      </c>
      <c r="G51" s="18" t="n">
        <v>406.09218142</v>
      </c>
      <c r="H51" s="20" t="n">
        <v>3.22264923</v>
      </c>
      <c r="I51" s="18" t="n">
        <v>410.52221069</v>
      </c>
      <c r="J51" s="20" t="n">
        <v>3.10820257</v>
      </c>
      <c r="K51" s="18" t="n">
        <v>412.37098733</v>
      </c>
      <c r="L51" s="20" t="n">
        <v>6.02316306</v>
      </c>
      <c r="M51" s="18" t="s">
        <v>481</v>
      </c>
      <c r="N51" s="20" t="s">
        <v>481</v>
      </c>
      <c r="O51" s="18" t="s">
        <v>481</v>
      </c>
      <c r="P51" s="20" t="s">
        <v>481</v>
      </c>
      <c r="Q51" s="18" t="n">
        <v>380.5422133</v>
      </c>
      <c r="R51" s="20" t="n">
        <v>4.31283207</v>
      </c>
      <c r="S51" s="18" t="s">
        <v>481</v>
      </c>
      <c r="T51" s="20" t="s">
        <v>481</v>
      </c>
      <c r="U51" s="18" t="n">
        <v>376.92702667</v>
      </c>
      <c r="V51" s="20" t="n">
        <v>8.192153429999999</v>
      </c>
    </row>
    <row r="52" spans="1:22">
      <c r="A52" s="15" t="s">
        <v>527</v>
      </c>
      <c r="B52" s="17" t="n">
        <v>5809</v>
      </c>
      <c r="C52" s="18">
        <f>(106.0/B52*100)</f>
        <v/>
      </c>
      <c r="D52" s="19" t="n">
        <v>5703</v>
      </c>
      <c r="E52" s="18" t="n">
        <v>408.74296369</v>
      </c>
      <c r="F52" s="20" t="n">
        <v>5.95596759</v>
      </c>
      <c r="G52" s="18" t="n">
        <v>457.01028907</v>
      </c>
      <c r="H52" s="20" t="n">
        <v>3.61554968</v>
      </c>
      <c r="I52" s="18" t="n">
        <v>478.44592696</v>
      </c>
      <c r="J52" s="20" t="n">
        <v>3.19301784</v>
      </c>
      <c r="K52" s="18" t="n">
        <v>482.73006939</v>
      </c>
      <c r="L52" s="20" t="n">
        <v>3.93210456</v>
      </c>
      <c r="M52" s="18" t="s">
        <v>481</v>
      </c>
      <c r="N52" s="20" t="s">
        <v>481</v>
      </c>
      <c r="O52" s="18" t="s">
        <v>481</v>
      </c>
      <c r="P52" s="20" t="s">
        <v>481</v>
      </c>
      <c r="Q52" s="18" t="s">
        <v>481</v>
      </c>
      <c r="R52" s="20" t="s">
        <v>481</v>
      </c>
      <c r="S52" s="18" t="s">
        <v>481</v>
      </c>
      <c r="T52" s="20" t="s">
        <v>481</v>
      </c>
      <c r="U52" s="18" t="n">
        <v>390.92843571</v>
      </c>
      <c r="V52" s="20" t="n">
        <v>6.13305489</v>
      </c>
    </row>
    <row r="53" spans="1:22">
      <c r="A53" s="15" t="s">
        <v>528</v>
      </c>
      <c r="B53" s="17" t="n">
        <v>5571</v>
      </c>
      <c r="C53" s="18">
        <f>(112.0/B53*100)</f>
        <v/>
      </c>
      <c r="D53" s="19" t="n">
        <v>5459</v>
      </c>
      <c r="E53" s="18" t="n">
        <v>409.83307413</v>
      </c>
      <c r="F53" s="20" t="n">
        <v>4.11394574</v>
      </c>
      <c r="G53" s="18" t="n">
        <v>446.75197515</v>
      </c>
      <c r="H53" s="20" t="n">
        <v>2.85328121</v>
      </c>
      <c r="I53" s="18" t="n">
        <v>454.00815188</v>
      </c>
      <c r="J53" s="20" t="n">
        <v>2.67088412</v>
      </c>
      <c r="K53" s="18" t="n">
        <v>453.72671073</v>
      </c>
      <c r="L53" s="20" t="n">
        <v>4.93108719</v>
      </c>
      <c r="M53" s="18" t="s">
        <v>481</v>
      </c>
      <c r="N53" s="20" t="s">
        <v>481</v>
      </c>
      <c r="O53" s="18" t="s">
        <v>481</v>
      </c>
      <c r="P53" s="20" t="s">
        <v>481</v>
      </c>
      <c r="Q53" s="18" t="s">
        <v>481</v>
      </c>
      <c r="R53" s="20" t="s">
        <v>481</v>
      </c>
      <c r="S53" s="18" t="s">
        <v>481</v>
      </c>
      <c r="T53" s="20" t="s">
        <v>481</v>
      </c>
      <c r="U53" s="18" t="n">
        <v>362.74821885</v>
      </c>
      <c r="V53" s="20" t="n">
        <v>4.53091916</v>
      </c>
    </row>
    <row r="54" spans="1:22">
      <c r="A54" s="15" t="s">
        <v>529</v>
      </c>
      <c r="B54" s="17" t="n">
        <v>4740</v>
      </c>
      <c r="C54" s="18">
        <f>(428.0/B54*100)</f>
        <v/>
      </c>
      <c r="D54" s="19" t="n">
        <v>4312</v>
      </c>
      <c r="E54" s="18" t="n">
        <v>311.99213802</v>
      </c>
      <c r="F54" s="20" t="n">
        <v>3.92331823</v>
      </c>
      <c r="G54" s="18" t="n">
        <v>336.39032414</v>
      </c>
      <c r="H54" s="20" t="n">
        <v>3.69026116</v>
      </c>
      <c r="I54" s="18" t="n">
        <v>352.41210945</v>
      </c>
      <c r="J54" s="20" t="n">
        <v>4.55251009</v>
      </c>
      <c r="K54" s="18" t="n">
        <v>333.73474303</v>
      </c>
      <c r="L54" s="20" t="n">
        <v>4.1306097</v>
      </c>
      <c r="M54" s="18" t="s">
        <v>481</v>
      </c>
      <c r="N54" s="20" t="s">
        <v>481</v>
      </c>
      <c r="O54" s="18" t="s">
        <v>481</v>
      </c>
      <c r="P54" s="20" t="s">
        <v>481</v>
      </c>
      <c r="Q54" s="18" t="s">
        <v>481</v>
      </c>
      <c r="R54" s="20" t="s">
        <v>481</v>
      </c>
      <c r="S54" s="18" t="s">
        <v>481</v>
      </c>
      <c r="T54" s="20" t="s">
        <v>481</v>
      </c>
      <c r="U54" s="18" t="n">
        <v>289.07678908</v>
      </c>
      <c r="V54" s="20" t="n">
        <v>3.7011772</v>
      </c>
    </row>
    <row r="55" spans="1:22">
      <c r="A55" s="15" t="s">
        <v>530</v>
      </c>
      <c r="B55" s="17" t="n">
        <v>5316</v>
      </c>
      <c r="C55" s="18">
        <f>(22.0/B55*100)</f>
        <v/>
      </c>
      <c r="D55" s="19" t="n">
        <v>5294</v>
      </c>
      <c r="E55" s="18" t="n">
        <v>361.53450812</v>
      </c>
      <c r="F55" s="20" t="n">
        <v>5.14092862</v>
      </c>
      <c r="G55" s="18" t="n">
        <v>399.53190158</v>
      </c>
      <c r="H55" s="20" t="n">
        <v>3.22224142</v>
      </c>
      <c r="I55" s="18" t="n">
        <v>422.64923105</v>
      </c>
      <c r="J55" s="20" t="n">
        <v>3.05294875</v>
      </c>
      <c r="K55" s="18" t="n">
        <v>428.85214143</v>
      </c>
      <c r="L55" s="20" t="n">
        <v>4.21058202</v>
      </c>
      <c r="M55" s="18" t="s">
        <v>481</v>
      </c>
      <c r="N55" s="20" t="s">
        <v>481</v>
      </c>
      <c r="O55" s="18" t="s">
        <v>481</v>
      </c>
      <c r="P55" s="20" t="s">
        <v>481</v>
      </c>
      <c r="Q55" s="18" t="s">
        <v>481</v>
      </c>
      <c r="R55" s="20" t="s">
        <v>481</v>
      </c>
      <c r="S55" s="18" t="n">
        <v>324.6025697</v>
      </c>
      <c r="T55" s="20" t="n">
        <v>28.14972538</v>
      </c>
      <c r="U55" s="18" t="n">
        <v>320.36862863</v>
      </c>
      <c r="V55" s="20" t="n">
        <v>6.5331626</v>
      </c>
    </row>
    <row r="56" spans="1:22">
      <c r="A56" s="15" t="s">
        <v>531</v>
      </c>
      <c r="B56" s="17" t="n">
        <v>5359</v>
      </c>
      <c r="C56" s="18">
        <f>(77.0/B56*100)</f>
        <v/>
      </c>
      <c r="D56" s="19" t="n">
        <v>5282</v>
      </c>
      <c r="E56" s="18" t="n">
        <v>513.30830733</v>
      </c>
      <c r="F56" s="20" t="n">
        <v>4.88375615</v>
      </c>
      <c r="G56" s="18" t="n">
        <v>548.34430437</v>
      </c>
      <c r="H56" s="20" t="n">
        <v>3.79473533</v>
      </c>
      <c r="I56" s="18" t="n">
        <v>557.73072317</v>
      </c>
      <c r="J56" s="20" t="n">
        <v>3.28857279</v>
      </c>
      <c r="K56" s="18" t="n">
        <v>551.3369254199999</v>
      </c>
      <c r="L56" s="20" t="n">
        <v>5.47087982</v>
      </c>
      <c r="M56" s="18" t="s">
        <v>481</v>
      </c>
      <c r="N56" s="20" t="s">
        <v>481</v>
      </c>
      <c r="O56" s="18" t="s">
        <v>481</v>
      </c>
      <c r="P56" s="20" t="s">
        <v>481</v>
      </c>
      <c r="Q56" s="18" t="s">
        <v>481</v>
      </c>
      <c r="R56" s="20" t="s">
        <v>481</v>
      </c>
      <c r="S56" s="18" t="s">
        <v>481</v>
      </c>
      <c r="T56" s="20" t="s">
        <v>481</v>
      </c>
      <c r="U56" s="18" t="n">
        <v>477.51326068</v>
      </c>
      <c r="V56" s="20" t="n">
        <v>14.01178987</v>
      </c>
    </row>
    <row r="57" spans="1:22">
      <c r="A57" s="15" t="s">
        <v>532</v>
      </c>
      <c r="B57" s="17" t="n">
        <v>6513</v>
      </c>
      <c r="C57" s="18">
        <f>(0.0/B57*100)</f>
        <v/>
      </c>
      <c r="D57" s="19" t="n">
        <v>6513</v>
      </c>
      <c r="E57" s="18" t="n">
        <v>383.93928528</v>
      </c>
      <c r="F57" s="20" t="n">
        <v>4.03487705</v>
      </c>
      <c r="G57" s="18" t="n">
        <v>392.80011438</v>
      </c>
      <c r="H57" s="20" t="n">
        <v>3.26812773</v>
      </c>
      <c r="I57" s="18" t="n">
        <v>384.18706789</v>
      </c>
      <c r="J57" s="20" t="n">
        <v>5.79945926</v>
      </c>
      <c r="K57" s="18" t="n">
        <v>355.9306754</v>
      </c>
      <c r="L57" s="20" t="n">
        <v>9.34943741</v>
      </c>
      <c r="M57" s="18" t="s">
        <v>481</v>
      </c>
      <c r="N57" s="20" t="s">
        <v>481</v>
      </c>
      <c r="O57" s="18" t="s">
        <v>481</v>
      </c>
      <c r="P57" s="20" t="s">
        <v>481</v>
      </c>
      <c r="Q57" s="18" t="s">
        <v>481</v>
      </c>
      <c r="R57" s="20" t="s">
        <v>481</v>
      </c>
      <c r="S57" s="18" t="n">
        <v>304.32117553</v>
      </c>
      <c r="T57" s="20" t="n">
        <v>42.60985639</v>
      </c>
      <c r="U57" s="18" t="n">
        <v>347.32381483</v>
      </c>
      <c r="V57" s="20" t="n">
        <v>8.277234200000001</v>
      </c>
    </row>
    <row r="58" spans="1:22">
      <c r="A58" s="15" t="s">
        <v>533</v>
      </c>
      <c r="B58" s="17" t="n">
        <v>7267</v>
      </c>
      <c r="C58" s="18">
        <f>(10.0/B58*100)</f>
        <v/>
      </c>
      <c r="D58" s="19" t="n">
        <v>7257</v>
      </c>
      <c r="E58" s="18" t="n">
        <v>355.59784822</v>
      </c>
      <c r="F58" s="20" t="n">
        <v>3.69056394</v>
      </c>
      <c r="G58" s="18" t="n">
        <v>383.09171084</v>
      </c>
      <c r="H58" s="20" t="n">
        <v>3.02258716</v>
      </c>
      <c r="I58" s="18" t="n">
        <v>393.25860447</v>
      </c>
      <c r="J58" s="20" t="n">
        <v>3.02201756</v>
      </c>
      <c r="K58" s="18" t="n">
        <v>401.04149379</v>
      </c>
      <c r="L58" s="20" t="n">
        <v>3.87772913</v>
      </c>
      <c r="M58" s="18" t="s">
        <v>481</v>
      </c>
      <c r="N58" s="20" t="s">
        <v>481</v>
      </c>
      <c r="O58" s="18" t="s">
        <v>481</v>
      </c>
      <c r="P58" s="20" t="s">
        <v>481</v>
      </c>
      <c r="Q58" s="18" t="s">
        <v>481</v>
      </c>
      <c r="R58" s="20" t="s">
        <v>481</v>
      </c>
      <c r="S58" s="18" t="n">
        <v>316.75029972</v>
      </c>
      <c r="T58" s="20" t="n">
        <v>16.30593881</v>
      </c>
      <c r="U58" s="18" t="n">
        <v>314.1453314</v>
      </c>
      <c r="V58" s="20" t="n">
        <v>13.27066265</v>
      </c>
    </row>
    <row r="59" spans="1:22">
      <c r="A59" s="15" t="s">
        <v>534</v>
      </c>
      <c r="B59" s="17" t="n">
        <v>4826</v>
      </c>
      <c r="C59" s="18">
        <f>(26.0/B59*100)</f>
        <v/>
      </c>
      <c r="D59" s="19" t="n">
        <v>4800</v>
      </c>
      <c r="E59" s="18" t="n">
        <v>330.68297385</v>
      </c>
      <c r="F59" s="20" t="n">
        <v>4.36084467</v>
      </c>
      <c r="G59" s="18" t="n">
        <v>362.96361752</v>
      </c>
      <c r="H59" s="20" t="n">
        <v>2.44242673</v>
      </c>
      <c r="I59" s="18" t="n">
        <v>379.01033639</v>
      </c>
      <c r="J59" s="20" t="n">
        <v>2.51964468</v>
      </c>
      <c r="K59" s="18" t="n">
        <v>369.37221187</v>
      </c>
      <c r="L59" s="20" t="n">
        <v>3.95027583</v>
      </c>
      <c r="M59" s="18" t="s">
        <v>481</v>
      </c>
      <c r="N59" s="20" t="s">
        <v>481</v>
      </c>
      <c r="O59" s="18" t="s">
        <v>481</v>
      </c>
      <c r="P59" s="20" t="s">
        <v>481</v>
      </c>
      <c r="Q59" s="18" t="s">
        <v>481</v>
      </c>
      <c r="R59" s="20" t="s">
        <v>481</v>
      </c>
      <c r="S59" s="18" t="n">
        <v>273.97823974</v>
      </c>
      <c r="T59" s="20" t="n">
        <v>15.93068508</v>
      </c>
      <c r="U59" s="18" t="n">
        <v>287.95641093</v>
      </c>
      <c r="V59" s="20" t="n">
        <v>7.85878013</v>
      </c>
    </row>
    <row r="60" spans="1:22">
      <c r="A60" s="15" t="s">
        <v>535</v>
      </c>
      <c r="B60" s="17" t="n">
        <v>4546</v>
      </c>
      <c r="C60" s="18">
        <f>(15.0/B60*100)</f>
        <v/>
      </c>
      <c r="D60" s="19" t="n">
        <v>4531</v>
      </c>
      <c r="E60" s="18" t="n">
        <v>372.09524613</v>
      </c>
      <c r="F60" s="20" t="n">
        <v>6.24860755</v>
      </c>
      <c r="G60" s="18" t="n">
        <v>404.33864268</v>
      </c>
      <c r="H60" s="20" t="n">
        <v>4.66658317</v>
      </c>
      <c r="I60" s="18" t="n">
        <v>406.18891289</v>
      </c>
      <c r="J60" s="20" t="n">
        <v>5.51821764</v>
      </c>
      <c r="K60" s="18" t="n">
        <v>397.07649947</v>
      </c>
      <c r="L60" s="20" t="n">
        <v>6.46406255</v>
      </c>
      <c r="M60" s="18" t="s">
        <v>481</v>
      </c>
      <c r="N60" s="20" t="s">
        <v>481</v>
      </c>
      <c r="O60" s="18" t="s">
        <v>481</v>
      </c>
      <c r="P60" s="20" t="s">
        <v>481</v>
      </c>
      <c r="Q60" s="18" t="s">
        <v>481</v>
      </c>
      <c r="R60" s="20" t="s">
        <v>481</v>
      </c>
      <c r="S60" s="18" t="n">
        <v>341.73160151</v>
      </c>
      <c r="T60" s="20" t="n">
        <v>20.83291181</v>
      </c>
      <c r="U60" s="18" t="n">
        <v>364.01077239</v>
      </c>
      <c r="V60" s="20" t="n">
        <v>7.91167161</v>
      </c>
    </row>
    <row r="61" spans="1:22">
      <c r="A61" s="15" t="s">
        <v>536</v>
      </c>
      <c r="B61" s="17" t="n">
        <v>6525</v>
      </c>
      <c r="C61" s="18">
        <f>(166.0/B61*100)</f>
        <v/>
      </c>
      <c r="D61" s="19" t="n">
        <v>6359</v>
      </c>
      <c r="E61" s="18" t="n">
        <v>448.67578681</v>
      </c>
      <c r="F61" s="20" t="n">
        <v>5.12220615</v>
      </c>
      <c r="G61" s="18" t="n">
        <v>480.92068803</v>
      </c>
      <c r="H61" s="20" t="n">
        <v>2.74950899</v>
      </c>
      <c r="I61" s="18" t="n">
        <v>484.74673643</v>
      </c>
      <c r="J61" s="20" t="n">
        <v>3.11677815</v>
      </c>
      <c r="K61" s="18" t="n">
        <v>497.67445305</v>
      </c>
      <c r="L61" s="20" t="n">
        <v>3.1342874</v>
      </c>
      <c r="M61" s="18" t="s">
        <v>481</v>
      </c>
      <c r="N61" s="20" t="s">
        <v>481</v>
      </c>
      <c r="O61" s="18" t="s">
        <v>481</v>
      </c>
      <c r="P61" s="20" t="s">
        <v>481</v>
      </c>
      <c r="Q61" s="18" t="s">
        <v>481</v>
      </c>
      <c r="R61" s="20" t="s">
        <v>481</v>
      </c>
      <c r="S61" s="18" t="s">
        <v>481</v>
      </c>
      <c r="T61" s="20" t="s">
        <v>481</v>
      </c>
      <c r="U61" s="18" t="n">
        <v>405.06087684</v>
      </c>
      <c r="V61" s="20" t="n">
        <v>7.46283484</v>
      </c>
    </row>
    <row r="62" spans="1:22">
      <c r="A62" s="15" t="s">
        <v>537</v>
      </c>
      <c r="B62" s="17" t="n">
        <v>4476</v>
      </c>
      <c r="C62" s="18">
        <f>(3.0/B62*100)</f>
        <v/>
      </c>
      <c r="D62" s="19" t="n">
        <v>4473</v>
      </c>
      <c r="E62" s="18" t="n">
        <v>507.75512435</v>
      </c>
      <c r="F62" s="20" t="n">
        <v>4.56031367</v>
      </c>
      <c r="G62" s="18" t="n">
        <v>544.29822884</v>
      </c>
      <c r="H62" s="20" t="n">
        <v>2.02867269</v>
      </c>
      <c r="I62" s="18" t="n">
        <v>552.61937778</v>
      </c>
      <c r="J62" s="20" t="n">
        <v>2.14597894</v>
      </c>
      <c r="K62" s="18" t="n">
        <v>553.49040012</v>
      </c>
      <c r="L62" s="20" t="n">
        <v>5.37716253</v>
      </c>
      <c r="M62" s="18" t="s">
        <v>481</v>
      </c>
      <c r="N62" s="20" t="s">
        <v>481</v>
      </c>
      <c r="O62" s="18" t="s">
        <v>481</v>
      </c>
      <c r="P62" s="20" t="s">
        <v>481</v>
      </c>
      <c r="Q62" s="18" t="s">
        <v>481</v>
      </c>
      <c r="R62" s="20" t="s">
        <v>481</v>
      </c>
      <c r="S62" s="18" t="s">
        <v>481</v>
      </c>
      <c r="T62" s="20" t="s">
        <v>481</v>
      </c>
      <c r="U62" s="18" t="n">
        <v>506.85226279</v>
      </c>
      <c r="V62" s="20" t="n">
        <v>19.62020454</v>
      </c>
    </row>
    <row r="63" spans="1:22">
      <c r="A63" s="15" t="s">
        <v>538</v>
      </c>
      <c r="B63" s="17" t="n">
        <v>5324</v>
      </c>
      <c r="C63" s="18">
        <f>(13.0/B63*100)</f>
        <v/>
      </c>
      <c r="D63" s="19" t="n">
        <v>5311</v>
      </c>
      <c r="E63" s="18" t="n">
        <v>337.14908182</v>
      </c>
      <c r="F63" s="20" t="n">
        <v>4.01709183</v>
      </c>
      <c r="G63" s="18" t="n">
        <v>375.12510571</v>
      </c>
      <c r="H63" s="20" t="n">
        <v>2.91697816</v>
      </c>
      <c r="I63" s="18" t="n">
        <v>394.34804543</v>
      </c>
      <c r="J63" s="20" t="n">
        <v>3.21081204</v>
      </c>
      <c r="K63" s="18" t="n">
        <v>400.86976565</v>
      </c>
      <c r="L63" s="20" t="n">
        <v>4.65238645</v>
      </c>
      <c r="M63" s="18" t="s">
        <v>481</v>
      </c>
      <c r="N63" s="20" t="s">
        <v>481</v>
      </c>
      <c r="O63" s="18" t="s">
        <v>481</v>
      </c>
      <c r="P63" s="20" t="s">
        <v>481</v>
      </c>
      <c r="Q63" s="18" t="s">
        <v>481</v>
      </c>
      <c r="R63" s="20" t="s">
        <v>481</v>
      </c>
      <c r="S63" s="18" t="n">
        <v>262.64711423</v>
      </c>
      <c r="T63" s="20" t="n">
        <v>28.7586366</v>
      </c>
      <c r="U63" s="18" t="n">
        <v>313.0532875</v>
      </c>
      <c r="V63" s="20" t="n">
        <v>5.17959966</v>
      </c>
    </row>
    <row r="64" spans="1:22">
      <c r="A64" s="15" t="s">
        <v>539</v>
      </c>
      <c r="B64" s="17" t="n">
        <v>3634</v>
      </c>
      <c r="C64" s="18">
        <f>(3.0/B64*100)</f>
        <v/>
      </c>
      <c r="D64" s="19" t="n">
        <v>3631</v>
      </c>
      <c r="E64" s="18" t="n">
        <v>390.49695527</v>
      </c>
      <c r="F64" s="20" t="n">
        <v>7.33657523</v>
      </c>
      <c r="G64" s="18" t="n">
        <v>473.89583557</v>
      </c>
      <c r="H64" s="20" t="n">
        <v>3.31342234</v>
      </c>
      <c r="I64" s="18" t="n">
        <v>501.59922774</v>
      </c>
      <c r="J64" s="20" t="n">
        <v>3.10648998</v>
      </c>
      <c r="K64" s="18" t="n">
        <v>503.57669165</v>
      </c>
      <c r="L64" s="20" t="n">
        <v>3.76541507</v>
      </c>
      <c r="M64" s="18" t="s">
        <v>481</v>
      </c>
      <c r="N64" s="20" t="s">
        <v>481</v>
      </c>
      <c r="O64" s="18" t="s">
        <v>481</v>
      </c>
      <c r="P64" s="20" t="s">
        <v>481</v>
      </c>
      <c r="Q64" s="18" t="s">
        <v>481</v>
      </c>
      <c r="R64" s="20" t="s">
        <v>481</v>
      </c>
      <c r="S64" s="18" t="n">
        <v>273.03181812</v>
      </c>
      <c r="T64" s="20" t="n">
        <v>69.52152019</v>
      </c>
      <c r="U64" s="18" t="n">
        <v>340.37074161</v>
      </c>
      <c r="V64" s="20" t="n">
        <v>10.32784048</v>
      </c>
    </row>
    <row r="65" spans="1:22">
      <c r="A65" s="15" t="s">
        <v>540</v>
      </c>
      <c r="B65" s="17" t="n">
        <v>5325</v>
      </c>
      <c r="C65" s="18">
        <f>(14.0/B65*100)</f>
        <v/>
      </c>
      <c r="D65" s="19" t="n">
        <v>5311</v>
      </c>
      <c r="E65" s="18" t="n">
        <v>385.23804431</v>
      </c>
      <c r="F65" s="20" t="n">
        <v>5.30187755</v>
      </c>
      <c r="G65" s="18" t="n">
        <v>420.56582812</v>
      </c>
      <c r="H65" s="20" t="n">
        <v>3.07402883</v>
      </c>
      <c r="I65" s="18" t="n">
        <v>431.52668567</v>
      </c>
      <c r="J65" s="20" t="n">
        <v>3.559405</v>
      </c>
      <c r="K65" s="18" t="n">
        <v>428.25730563</v>
      </c>
      <c r="L65" s="20" t="n">
        <v>3.70423568</v>
      </c>
      <c r="M65" s="18" t="s">
        <v>481</v>
      </c>
      <c r="N65" s="20" t="s">
        <v>481</v>
      </c>
      <c r="O65" s="18" t="s">
        <v>481</v>
      </c>
      <c r="P65" s="20" t="s">
        <v>481</v>
      </c>
      <c r="Q65" s="18" t="n">
        <v>333.06832487</v>
      </c>
      <c r="R65" s="20" t="n">
        <v>31.30092806</v>
      </c>
      <c r="S65" s="18" t="n">
        <v>402.3449</v>
      </c>
      <c r="T65" s="20" t="n">
        <v>75.18249761</v>
      </c>
      <c r="U65" s="18" t="n">
        <v>340.05455707</v>
      </c>
      <c r="V65" s="20" t="n">
        <v>7.58514338</v>
      </c>
    </row>
    <row r="66" spans="1:22">
      <c r="A66" s="15" t="s">
        <v>541</v>
      </c>
      <c r="B66" s="17" t="n">
        <v>5665</v>
      </c>
      <c r="C66" s="18">
        <f>(89.0/B66*100)</f>
        <v/>
      </c>
      <c r="D66" s="19" t="n">
        <v>5576</v>
      </c>
      <c r="E66" s="18" t="n">
        <v>388.45951373</v>
      </c>
      <c r="F66" s="20" t="n">
        <v>3.63781153</v>
      </c>
      <c r="G66" s="18" t="n">
        <v>420.88784856</v>
      </c>
      <c r="H66" s="20" t="n">
        <v>2.70521465</v>
      </c>
      <c r="I66" s="18" t="n">
        <v>442.61815728</v>
      </c>
      <c r="J66" s="20" t="n">
        <v>2.60352887</v>
      </c>
      <c r="K66" s="18" t="n">
        <v>446.42660028</v>
      </c>
      <c r="L66" s="20" t="n">
        <v>4.01752359</v>
      </c>
      <c r="M66" s="18" t="s">
        <v>481</v>
      </c>
      <c r="N66" s="20" t="s">
        <v>481</v>
      </c>
      <c r="O66" s="18" t="s">
        <v>481</v>
      </c>
      <c r="P66" s="20" t="s">
        <v>481</v>
      </c>
      <c r="Q66" s="18" t="s">
        <v>481</v>
      </c>
      <c r="R66" s="20" t="s">
        <v>481</v>
      </c>
      <c r="S66" s="18" t="s">
        <v>481</v>
      </c>
      <c r="T66" s="20" t="s">
        <v>481</v>
      </c>
      <c r="U66" s="18" t="n">
        <v>357.23460559</v>
      </c>
      <c r="V66" s="20" t="n">
        <v>3.64938225</v>
      </c>
    </row>
    <row r="67" spans="1:22">
      <c r="A67" s="15" t="s">
        <v>542</v>
      </c>
      <c r="B67" s="17" t="n">
        <v>6971</v>
      </c>
      <c r="C67" s="18">
        <f>(820.0/B67*100)</f>
        <v/>
      </c>
      <c r="D67" s="19" t="n">
        <v>6151</v>
      </c>
      <c r="E67" s="18" t="n">
        <v>376.82162589</v>
      </c>
      <c r="F67" s="20" t="n">
        <v>3.96939831</v>
      </c>
      <c r="G67" s="18" t="n">
        <v>403.50075726</v>
      </c>
      <c r="H67" s="20" t="n">
        <v>3.36161465</v>
      </c>
      <c r="I67" s="18" t="n">
        <v>403.70319167</v>
      </c>
      <c r="J67" s="20" t="n">
        <v>3.6315821</v>
      </c>
      <c r="K67" s="18" t="n">
        <v>387.13077652</v>
      </c>
      <c r="L67" s="20" t="n">
        <v>4.80536159</v>
      </c>
      <c r="M67" s="18" t="s">
        <v>481</v>
      </c>
      <c r="N67" s="20" t="s">
        <v>481</v>
      </c>
      <c r="O67" s="18" t="s">
        <v>481</v>
      </c>
      <c r="P67" s="20" t="s">
        <v>481</v>
      </c>
      <c r="Q67" s="18" t="s">
        <v>481</v>
      </c>
      <c r="R67" s="20" t="s">
        <v>481</v>
      </c>
      <c r="S67" s="18" t="s">
        <v>481</v>
      </c>
      <c r="T67" s="20" t="s">
        <v>481</v>
      </c>
      <c r="U67" s="18" t="n">
        <v>329.57278759</v>
      </c>
      <c r="V67" s="20" t="n">
        <v>7.36889399</v>
      </c>
    </row>
    <row r="68" spans="1:22">
      <c r="A68" s="15" t="s">
        <v>543</v>
      </c>
      <c r="B68" s="17" t="n">
        <v>12083</v>
      </c>
      <c r="C68" s="18">
        <f>(31.0/B68*100)</f>
        <v/>
      </c>
      <c r="D68" s="19" t="n">
        <v>12052</v>
      </c>
      <c r="E68" s="18" t="n">
        <v>379.11079208</v>
      </c>
      <c r="F68" s="20" t="n">
        <v>3.59622396</v>
      </c>
      <c r="G68" s="18" t="n">
        <v>410.28801907</v>
      </c>
      <c r="H68" s="20" t="n">
        <v>2.33792821</v>
      </c>
      <c r="I68" s="18" t="n">
        <v>424.41151566</v>
      </c>
      <c r="J68" s="20" t="n">
        <v>1.68459141</v>
      </c>
      <c r="K68" s="18" t="n">
        <v>445.77681071</v>
      </c>
      <c r="L68" s="20" t="n">
        <v>2.45264095</v>
      </c>
      <c r="M68" s="18" t="s">
        <v>481</v>
      </c>
      <c r="N68" s="20" t="s">
        <v>481</v>
      </c>
      <c r="O68" s="18" t="s">
        <v>481</v>
      </c>
      <c r="P68" s="20" t="s">
        <v>481</v>
      </c>
      <c r="Q68" s="18" t="s">
        <v>481</v>
      </c>
      <c r="R68" s="20" t="s">
        <v>481</v>
      </c>
      <c r="S68" s="18" t="s">
        <v>481</v>
      </c>
      <c r="T68" s="20" t="s">
        <v>481</v>
      </c>
      <c r="U68" s="18" t="n">
        <v>340.86594242</v>
      </c>
      <c r="V68" s="20" t="n">
        <v>2.42588388</v>
      </c>
    </row>
    <row r="69" spans="1:22">
      <c r="A69" s="15" t="s">
        <v>544</v>
      </c>
      <c r="B69" s="17" t="n">
        <v>4876</v>
      </c>
      <c r="C69" s="18">
        <f>(0.0/B69*100)</f>
        <v/>
      </c>
      <c r="D69" s="19" t="n">
        <v>4876</v>
      </c>
      <c r="E69" s="18" t="n">
        <v>414.59396864</v>
      </c>
      <c r="F69" s="20" t="n">
        <v>6.11767441</v>
      </c>
      <c r="G69" s="18" t="n">
        <v>440.59771247</v>
      </c>
      <c r="H69" s="20" t="n">
        <v>4.40948349</v>
      </c>
      <c r="I69" s="18" t="n">
        <v>455.70361312</v>
      </c>
      <c r="J69" s="20" t="n">
        <v>4.1898463</v>
      </c>
      <c r="K69" s="18" t="n">
        <v>449.62368925</v>
      </c>
      <c r="L69" s="20" t="n">
        <v>5.12321093</v>
      </c>
      <c r="M69" s="18" t="s">
        <v>481</v>
      </c>
      <c r="N69" s="20" t="s">
        <v>481</v>
      </c>
      <c r="O69" s="18" t="s">
        <v>481</v>
      </c>
      <c r="P69" s="20" t="s">
        <v>481</v>
      </c>
      <c r="Q69" s="18" t="s">
        <v>481</v>
      </c>
      <c r="R69" s="20" t="s">
        <v>481</v>
      </c>
      <c r="S69" s="18" t="s">
        <v>481</v>
      </c>
      <c r="T69" s="20" t="s">
        <v>481</v>
      </c>
      <c r="U69" s="18" t="n">
        <v>440.14994491</v>
      </c>
      <c r="V69" s="20" t="n">
        <v>26.29714418</v>
      </c>
    </row>
    <row r="70" spans="1:22">
      <c r="A70" s="15" t="s">
        <v>545</v>
      </c>
      <c r="B70" s="17" t="n">
        <v>6036</v>
      </c>
      <c r="C70" s="18">
        <f>(223.0/B70*100)</f>
        <v/>
      </c>
      <c r="D70" s="19" t="n">
        <v>5813</v>
      </c>
      <c r="E70" s="18" t="n">
        <v>449.32765534</v>
      </c>
      <c r="F70" s="20" t="n">
        <v>8.25816135</v>
      </c>
      <c r="G70" s="18" t="n">
        <v>485.16673385</v>
      </c>
      <c r="H70" s="20" t="n">
        <v>4.67630371</v>
      </c>
      <c r="I70" s="18" t="n">
        <v>503.42822369</v>
      </c>
      <c r="J70" s="20" t="n">
        <v>3.34402912</v>
      </c>
      <c r="K70" s="18" t="n">
        <v>513.39727758</v>
      </c>
      <c r="L70" s="20" t="n">
        <v>3.53767871</v>
      </c>
      <c r="M70" s="18" t="s">
        <v>481</v>
      </c>
      <c r="N70" s="20" t="s">
        <v>481</v>
      </c>
      <c r="O70" s="18" t="s">
        <v>481</v>
      </c>
      <c r="P70" s="20" t="s">
        <v>481</v>
      </c>
      <c r="Q70" s="18" t="s">
        <v>481</v>
      </c>
      <c r="R70" s="20" t="s">
        <v>481</v>
      </c>
      <c r="S70" s="18" t="s">
        <v>481</v>
      </c>
      <c r="T70" s="20" t="s">
        <v>481</v>
      </c>
      <c r="U70" s="18" t="n">
        <v>439.64874843</v>
      </c>
      <c r="V70" s="20" t="n">
        <v>9.290171920000001</v>
      </c>
    </row>
    <row r="71" spans="1:22">
      <c r="A71" s="15" t="s">
        <v>546</v>
      </c>
      <c r="B71" s="17" t="n">
        <v>6115</v>
      </c>
      <c r="C71" s="18">
        <f>(35.0/B71*100)</f>
        <v/>
      </c>
      <c r="D71" s="19" t="n">
        <v>6080</v>
      </c>
      <c r="E71" s="18" t="n">
        <v>518.18990115</v>
      </c>
      <c r="F71" s="20" t="n">
        <v>3.74958936</v>
      </c>
      <c r="G71" s="18" t="n">
        <v>569.0993217499999</v>
      </c>
      <c r="H71" s="20" t="n">
        <v>2.01383508</v>
      </c>
      <c r="I71" s="18" t="n">
        <v>571.31636229</v>
      </c>
      <c r="J71" s="20" t="n">
        <v>2.41611419</v>
      </c>
      <c r="K71" s="18" t="n">
        <v>577.06376677</v>
      </c>
      <c r="L71" s="20" t="n">
        <v>5.96319358</v>
      </c>
      <c r="M71" s="18" t="s">
        <v>481</v>
      </c>
      <c r="N71" s="20" t="s">
        <v>481</v>
      </c>
      <c r="O71" s="18" t="s">
        <v>481</v>
      </c>
      <c r="P71" s="20" t="s">
        <v>481</v>
      </c>
      <c r="Q71" s="18" t="s">
        <v>481</v>
      </c>
      <c r="R71" s="20" t="s">
        <v>481</v>
      </c>
      <c r="S71" s="18" t="s">
        <v>481</v>
      </c>
      <c r="T71" s="20" t="s">
        <v>481</v>
      </c>
      <c r="U71" s="18" t="n">
        <v>499.53892577</v>
      </c>
      <c r="V71" s="20" t="n">
        <v>11.80040725</v>
      </c>
    </row>
    <row r="72" spans="1:22">
      <c r="A72" s="15" t="s">
        <v>547</v>
      </c>
      <c r="B72" s="17" t="n">
        <v>7708</v>
      </c>
      <c r="C72" s="18">
        <f>(5.0/B72*100)</f>
        <v/>
      </c>
      <c r="D72" s="19" t="n">
        <v>7703</v>
      </c>
      <c r="E72" s="18" t="n">
        <v>428.0307877</v>
      </c>
      <c r="F72" s="20" t="n">
        <v>6.66873975</v>
      </c>
      <c r="G72" s="18" t="n">
        <v>516.34618973</v>
      </c>
      <c r="H72" s="20" t="n">
        <v>3.5455336</v>
      </c>
      <c r="I72" s="18" t="n">
        <v>557.3542351</v>
      </c>
      <c r="J72" s="20" t="n">
        <v>3.30643746</v>
      </c>
      <c r="K72" s="18" t="n">
        <v>565.07368228</v>
      </c>
      <c r="L72" s="20" t="n">
        <v>5.36404256</v>
      </c>
      <c r="M72" s="18" t="s">
        <v>481</v>
      </c>
      <c r="N72" s="20" t="s">
        <v>481</v>
      </c>
      <c r="O72" s="18" t="s">
        <v>481</v>
      </c>
      <c r="P72" s="20" t="s">
        <v>481</v>
      </c>
      <c r="Q72" s="18" t="s">
        <v>481</v>
      </c>
      <c r="R72" s="20" t="s">
        <v>481</v>
      </c>
      <c r="S72" s="18" t="s">
        <v>481</v>
      </c>
      <c r="T72" s="20" t="s">
        <v>481</v>
      </c>
      <c r="U72" s="18" t="n">
        <v>429.04161178</v>
      </c>
      <c r="V72" s="20" t="n">
        <v>21.73135816</v>
      </c>
    </row>
    <row r="73" spans="1:22">
      <c r="A73" s="15" t="s">
        <v>548</v>
      </c>
      <c r="B73" s="17" t="n">
        <v>8249</v>
      </c>
      <c r="C73" s="18">
        <f>(193.0/B73*100)</f>
        <v/>
      </c>
      <c r="D73" s="19" t="n">
        <v>8056</v>
      </c>
      <c r="E73" s="18" t="n">
        <v>412.69074655</v>
      </c>
      <c r="F73" s="20" t="n">
        <v>3.63037858</v>
      </c>
      <c r="G73" s="18" t="n">
        <v>427.81243148</v>
      </c>
      <c r="H73" s="20" t="n">
        <v>3.97628903</v>
      </c>
      <c r="I73" s="18" t="n">
        <v>406.27444508</v>
      </c>
      <c r="J73" s="20" t="n">
        <v>3.47437412</v>
      </c>
      <c r="K73" s="18" t="n">
        <v>409.65591482</v>
      </c>
      <c r="L73" s="20" t="n">
        <v>6.07449642</v>
      </c>
      <c r="M73" s="18" t="s">
        <v>481</v>
      </c>
      <c r="N73" s="20" t="s">
        <v>481</v>
      </c>
      <c r="O73" s="18" t="s">
        <v>481</v>
      </c>
      <c r="P73" s="20" t="s">
        <v>481</v>
      </c>
      <c r="Q73" s="18" t="s">
        <v>481</v>
      </c>
      <c r="R73" s="20" t="s">
        <v>481</v>
      </c>
      <c r="S73" s="18" t="s">
        <v>481</v>
      </c>
      <c r="T73" s="20" t="s">
        <v>481</v>
      </c>
      <c r="U73" s="18" t="n">
        <v>374.32029824</v>
      </c>
      <c r="V73" s="20" t="n">
        <v>8.110620170000001</v>
      </c>
    </row>
    <row r="74" spans="1:22">
      <c r="A74" s="15" t="s">
        <v>549</v>
      </c>
      <c r="B74" s="17" t="n">
        <v>4692</v>
      </c>
      <c r="C74" s="18">
        <f>(82.0/B74*100)</f>
        <v/>
      </c>
      <c r="D74" s="19" t="n">
        <v>4610</v>
      </c>
      <c r="E74" s="18" t="n">
        <v>391.857941</v>
      </c>
      <c r="F74" s="20" t="n">
        <v>4.36897469</v>
      </c>
      <c r="G74" s="18" t="n">
        <v>429.86994992</v>
      </c>
      <c r="H74" s="20" t="n">
        <v>2.78991109</v>
      </c>
      <c r="I74" s="18" t="n">
        <v>434.87973679</v>
      </c>
      <c r="J74" s="20" t="n">
        <v>3.20922958</v>
      </c>
      <c r="K74" s="18" t="n">
        <v>424.60594069</v>
      </c>
      <c r="L74" s="20" t="n">
        <v>4.27481356</v>
      </c>
      <c r="M74" s="18" t="s">
        <v>481</v>
      </c>
      <c r="N74" s="20" t="s">
        <v>481</v>
      </c>
      <c r="O74" s="18" t="s">
        <v>481</v>
      </c>
      <c r="P74" s="20" t="s">
        <v>481</v>
      </c>
      <c r="Q74" s="18" t="s">
        <v>481</v>
      </c>
      <c r="R74" s="20" t="s">
        <v>481</v>
      </c>
      <c r="S74" s="18" t="n">
        <v>371.36970131</v>
      </c>
      <c r="T74" s="20" t="n">
        <v>29.5904813</v>
      </c>
      <c r="U74" s="18" t="n">
        <v>353.55589215</v>
      </c>
      <c r="V74" s="20" t="n">
        <v>5.22192194</v>
      </c>
    </row>
    <row r="75" spans="1:22">
      <c r="A75" s="15" t="s">
        <v>550</v>
      </c>
      <c r="B75" s="17" t="n">
        <v>5375</v>
      </c>
      <c r="C75" s="18">
        <f>(294.0/B75*100)</f>
        <v/>
      </c>
      <c r="D75" s="19" t="n">
        <v>5081</v>
      </c>
      <c r="E75" s="18" t="n">
        <v>360.47217259</v>
      </c>
      <c r="F75" s="20" t="n">
        <v>3.55872658</v>
      </c>
      <c r="G75" s="18" t="n">
        <v>379.79259067</v>
      </c>
      <c r="H75" s="20" t="n">
        <v>3.8081802</v>
      </c>
      <c r="I75" s="18" t="n">
        <v>379.77068499</v>
      </c>
      <c r="J75" s="20" t="n">
        <v>4.84709164</v>
      </c>
      <c r="K75" s="18" t="n">
        <v>389.88822254</v>
      </c>
      <c r="L75" s="20" t="n">
        <v>5.95584881</v>
      </c>
      <c r="M75" s="18" t="s">
        <v>481</v>
      </c>
      <c r="N75" s="20" t="s">
        <v>481</v>
      </c>
      <c r="O75" s="18" t="s">
        <v>481</v>
      </c>
      <c r="P75" s="20" t="s">
        <v>481</v>
      </c>
      <c r="Q75" s="18" t="s">
        <v>481</v>
      </c>
      <c r="R75" s="20" t="s">
        <v>481</v>
      </c>
      <c r="S75" s="18" t="s">
        <v>481</v>
      </c>
      <c r="T75" s="20" t="s">
        <v>481</v>
      </c>
      <c r="U75" s="18" t="n">
        <v>329.26845506</v>
      </c>
      <c r="V75" s="20" t="n">
        <v>5.56947474</v>
      </c>
    </row>
    <row r="76" spans="1:22">
      <c r="A76" s="15" t="s">
        <v>551</v>
      </c>
      <c r="B76" s="17" t="n">
        <v>14167</v>
      </c>
      <c r="C76" s="18">
        <f>(235.0/B76*100)</f>
        <v/>
      </c>
      <c r="D76" s="19" t="n">
        <v>13932</v>
      </c>
      <c r="E76" s="18" t="n">
        <v>388.95276081</v>
      </c>
      <c r="F76" s="20" t="n">
        <v>3.11917706</v>
      </c>
      <c r="G76" s="18" t="n">
        <v>429.21941058</v>
      </c>
      <c r="H76" s="20" t="n">
        <v>3.09701813</v>
      </c>
      <c r="I76" s="18" t="n">
        <v>444.61323795</v>
      </c>
      <c r="J76" s="20" t="n">
        <v>3.07756758</v>
      </c>
      <c r="K76" s="18" t="n">
        <v>459.76169073</v>
      </c>
      <c r="L76" s="20" t="n">
        <v>4.04213796</v>
      </c>
      <c r="M76" s="18" t="s">
        <v>481</v>
      </c>
      <c r="N76" s="20" t="s">
        <v>481</v>
      </c>
      <c r="O76" s="18" t="s">
        <v>481</v>
      </c>
      <c r="P76" s="20" t="s">
        <v>481</v>
      </c>
      <c r="Q76" s="18" t="s">
        <v>481</v>
      </c>
      <c r="R76" s="20" t="s">
        <v>481</v>
      </c>
      <c r="S76" s="18" t="s">
        <v>481</v>
      </c>
      <c r="T76" s="20" t="s">
        <v>481</v>
      </c>
      <c r="U76" s="18" t="n">
        <v>363.25075408</v>
      </c>
      <c r="V76" s="20" t="n">
        <v>5.63174336</v>
      </c>
    </row>
    <row r="77" spans="1:22">
      <c r="A77" s="15" t="s">
        <v>552</v>
      </c>
      <c r="B77" s="17" t="n">
        <v>6062</v>
      </c>
      <c r="C77" s="18">
        <f>(317.0/B77*100)</f>
        <v/>
      </c>
      <c r="D77" s="19" t="n">
        <v>5745</v>
      </c>
      <c r="E77" s="18" t="n">
        <v>398.34018208</v>
      </c>
      <c r="F77" s="20" t="n">
        <v>4.32717748</v>
      </c>
      <c r="G77" s="18" t="n">
        <v>430.80316474</v>
      </c>
      <c r="H77" s="20" t="n">
        <v>2.96836411</v>
      </c>
      <c r="I77" s="18" t="n">
        <v>444.97218664</v>
      </c>
      <c r="J77" s="20" t="n">
        <v>3.87323119</v>
      </c>
      <c r="K77" s="18" t="n">
        <v>442.40151497</v>
      </c>
      <c r="L77" s="20" t="n">
        <v>6.09074259</v>
      </c>
      <c r="M77" s="18" t="s">
        <v>481</v>
      </c>
      <c r="N77" s="20" t="s">
        <v>481</v>
      </c>
      <c r="O77" s="18" t="s">
        <v>481</v>
      </c>
      <c r="P77" s="20" t="s">
        <v>481</v>
      </c>
      <c r="Q77" s="18" t="s">
        <v>481</v>
      </c>
      <c r="R77" s="20" t="s">
        <v>481</v>
      </c>
      <c r="S77" s="18" t="s">
        <v>481</v>
      </c>
      <c r="T77" s="20" t="s">
        <v>481</v>
      </c>
      <c r="U77" s="18" t="n">
        <v>360.75941101</v>
      </c>
      <c r="V77" s="20" t="n">
        <v>3.67969981</v>
      </c>
    </row>
    <row r="78" spans="1:22">
      <c r="A78" s="15" t="s">
        <v>553</v>
      </c>
      <c r="B78" s="17" t="n">
        <v>5826</v>
      </c>
      <c r="C78" s="18">
        <f>(0.0/B78*100)</f>
        <v/>
      </c>
      <c r="D78" s="19" t="n">
        <v>5826</v>
      </c>
      <c r="E78" s="18" t="n">
        <v>475.17863122</v>
      </c>
      <c r="F78" s="20" t="n">
        <v>4.87496903</v>
      </c>
      <c r="G78" s="18" t="n">
        <v>501.13251224</v>
      </c>
      <c r="H78" s="20" t="n">
        <v>4.81932515</v>
      </c>
      <c r="I78" s="18" t="n">
        <v>496.47937822</v>
      </c>
      <c r="J78" s="20" t="n">
        <v>5.05699553</v>
      </c>
      <c r="K78" s="18" t="n">
        <v>475.34150559</v>
      </c>
      <c r="L78" s="20" t="n">
        <v>10.19393742</v>
      </c>
      <c r="M78" s="18" t="s">
        <v>481</v>
      </c>
      <c r="N78" s="20" t="s">
        <v>481</v>
      </c>
      <c r="O78" s="18" t="s">
        <v>481</v>
      </c>
      <c r="P78" s="20" t="s">
        <v>481</v>
      </c>
      <c r="Q78" s="18" t="n">
        <v>390.3611</v>
      </c>
      <c r="R78" s="20" t="n">
        <v>35.81002551</v>
      </c>
      <c r="S78" s="18" t="n">
        <v>379.4403</v>
      </c>
      <c r="T78" s="20" t="n">
        <v>51.12920616</v>
      </c>
      <c r="U78" s="18" t="n">
        <v>433.49627169</v>
      </c>
      <c r="V78" s="20" t="n">
        <v>17.2004909</v>
      </c>
    </row>
    <row customHeight="1" ht="25" r="79" spans="1:22">
      <c r="A79" s="15" t="s">
        <v>554</v>
      </c>
      <c r="B79" s="17" t="n">
        <v>1657</v>
      </c>
      <c r="C79" s="18">
        <f>(41.0/B79*100)</f>
        <v/>
      </c>
      <c r="D79" s="19" t="n">
        <v>1616</v>
      </c>
      <c r="E79" s="18" t="n">
        <v>427.34979202</v>
      </c>
      <c r="F79" s="20" t="n">
        <v>7.62144114</v>
      </c>
      <c r="G79" s="18" t="n">
        <v>463.822595</v>
      </c>
      <c r="H79" s="20" t="n">
        <v>8.459062380000001</v>
      </c>
      <c r="I79" s="18" t="n">
        <v>472.44034997</v>
      </c>
      <c r="J79" s="20" t="n">
        <v>7.68835962</v>
      </c>
      <c r="K79" s="18" t="n">
        <v>478.34992115</v>
      </c>
      <c r="L79" s="20" t="n">
        <v>12.86329727</v>
      </c>
      <c r="M79" s="18" t="s">
        <v>481</v>
      </c>
      <c r="N79" s="20" t="s">
        <v>481</v>
      </c>
      <c r="O79" s="18" t="s">
        <v>481</v>
      </c>
      <c r="P79" s="20" t="s">
        <v>481</v>
      </c>
      <c r="Q79" s="18" t="s">
        <v>481</v>
      </c>
      <c r="R79" s="20" t="s">
        <v>481</v>
      </c>
      <c r="S79" s="18" t="s">
        <v>481</v>
      </c>
      <c r="T79" s="20" t="s">
        <v>481</v>
      </c>
      <c r="U79" s="18" t="n">
        <v>375.54859979</v>
      </c>
      <c r="V79" s="20" t="n">
        <v>18.16049555</v>
      </c>
    </row>
    <row r="80" spans="1:22">
      <c r="A80" s="15" t="s">
        <v>555</v>
      </c>
      <c r="B80" s="17" t="n">
        <v>7841</v>
      </c>
      <c r="C80" s="18">
        <f>(0.0/B80*100)</f>
        <v/>
      </c>
      <c r="D80" s="19" t="n">
        <v>7841</v>
      </c>
      <c r="E80" s="18" t="n">
        <v>422.26815024</v>
      </c>
      <c r="F80" s="20" t="n">
        <v>7.6943403</v>
      </c>
      <c r="G80" s="18" t="n">
        <v>445.82435993</v>
      </c>
      <c r="H80" s="20" t="n">
        <v>5.69386829</v>
      </c>
      <c r="I80" s="18" t="n">
        <v>462.32788254</v>
      </c>
      <c r="J80" s="20" t="n">
        <v>4.97774912</v>
      </c>
      <c r="K80" s="18" t="n">
        <v>469.38900437</v>
      </c>
      <c r="L80" s="20" t="n">
        <v>4.61310458</v>
      </c>
      <c r="M80" s="18" t="s">
        <v>481</v>
      </c>
      <c r="N80" s="20" t="s">
        <v>481</v>
      </c>
      <c r="O80" s="18" t="s">
        <v>481</v>
      </c>
      <c r="P80" s="20" t="s">
        <v>481</v>
      </c>
      <c r="Q80" s="18" t="s">
        <v>481</v>
      </c>
      <c r="R80" s="20" t="s">
        <v>481</v>
      </c>
      <c r="S80" s="18" t="s">
        <v>481</v>
      </c>
      <c r="T80" s="20" t="s">
        <v>481</v>
      </c>
      <c r="U80" s="18" t="n">
        <v>437.4349531</v>
      </c>
      <c r="V80" s="20" t="n">
        <v>33.57066203</v>
      </c>
    </row>
    <row r="81" spans="1:22">
      <c r="A81" s="23" t="s">
        <v>556</v>
      </c>
      <c r="B81" s="17" t="n">
        <v>8861</v>
      </c>
      <c r="C81" s="18">
        <f>(88.0/B81*100)</f>
        <v/>
      </c>
      <c r="D81" s="19" t="n">
        <v>8773</v>
      </c>
      <c r="E81" s="18" t="n">
        <v>426.25644661</v>
      </c>
      <c r="F81" s="20" t="n">
        <v>5.2474555</v>
      </c>
      <c r="G81" s="18" t="n">
        <v>449.61735703</v>
      </c>
      <c r="H81" s="20" t="n">
        <v>3.50298429</v>
      </c>
      <c r="I81" s="18" t="n">
        <v>450.66062476</v>
      </c>
      <c r="J81" s="20" t="n">
        <v>3.6923384</v>
      </c>
      <c r="K81" s="18" t="n">
        <v>437.37154411</v>
      </c>
      <c r="L81" s="20" t="n">
        <v>6.01705182</v>
      </c>
      <c r="M81" s="18" t="s">
        <v>481</v>
      </c>
      <c r="N81" s="20" t="s">
        <v>481</v>
      </c>
      <c r="O81" s="18" t="s">
        <v>481</v>
      </c>
      <c r="P81" s="20" t="s">
        <v>481</v>
      </c>
      <c r="Q81" s="18" t="s">
        <v>481</v>
      </c>
      <c r="R81" s="20" t="s">
        <v>481</v>
      </c>
      <c r="S81" s="18" t="s">
        <v>481</v>
      </c>
      <c r="T81" s="20" t="s">
        <v>481</v>
      </c>
      <c r="U81" s="18" t="n">
        <v>397.67485004</v>
      </c>
      <c r="V81" s="20" t="n">
        <v>11.05728697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826</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415.2409537</v>
      </c>
      <c r="F7" s="20" t="n">
        <v>4.24823714</v>
      </c>
      <c r="G7" s="18" t="n">
        <v>453.75899615</v>
      </c>
      <c r="H7" s="20" t="n">
        <v>3.12473294</v>
      </c>
      <c r="I7" s="18" t="n">
        <v>502.37543164</v>
      </c>
      <c r="J7" s="20" t="n">
        <v>2.15806811</v>
      </c>
      <c r="K7" s="18" t="n">
        <v>525.56738082</v>
      </c>
      <c r="L7" s="20" t="n">
        <v>2.13704004</v>
      </c>
      <c r="M7" s="18" t="s">
        <v>481</v>
      </c>
      <c r="N7" s="20" t="s">
        <v>481</v>
      </c>
      <c r="O7" s="18" t="s">
        <v>481</v>
      </c>
      <c r="P7" s="20" t="s">
        <v>481</v>
      </c>
      <c r="Q7" s="18" t="s">
        <v>481</v>
      </c>
      <c r="R7" s="20" t="s">
        <v>481</v>
      </c>
      <c r="S7" s="18" t="s">
        <v>481</v>
      </c>
      <c r="T7" s="20" t="s">
        <v>481</v>
      </c>
      <c r="U7" s="18" t="n">
        <v>439.24067828</v>
      </c>
      <c r="V7" s="20" t="n">
        <v>4.83800831</v>
      </c>
    </row>
    <row r="8" spans="1:22">
      <c r="A8" s="15" t="s">
        <v>483</v>
      </c>
      <c r="B8" s="17" t="n">
        <v>7007</v>
      </c>
      <c r="C8" s="18">
        <f>(129.0/B8*100)</f>
        <v/>
      </c>
      <c r="D8" s="19" t="n">
        <v>6878</v>
      </c>
      <c r="E8" s="18" t="n">
        <v>425.75187386</v>
      </c>
      <c r="F8" s="20" t="n">
        <v>6.0816997</v>
      </c>
      <c r="G8" s="18" t="n">
        <v>467.93121762</v>
      </c>
      <c r="H8" s="20" t="n">
        <v>4.91597213</v>
      </c>
      <c r="I8" s="18" t="n">
        <v>511.66192921</v>
      </c>
      <c r="J8" s="20" t="n">
        <v>3.15785541</v>
      </c>
      <c r="K8" s="18" t="n">
        <v>529.8243648</v>
      </c>
      <c r="L8" s="20" t="n">
        <v>3.25280198</v>
      </c>
      <c r="M8" s="18" t="s">
        <v>481</v>
      </c>
      <c r="N8" s="20" t="s">
        <v>481</v>
      </c>
      <c r="O8" s="18" t="s">
        <v>481</v>
      </c>
      <c r="P8" s="20" t="s">
        <v>481</v>
      </c>
      <c r="Q8" s="18" t="n">
        <v>301.63126691</v>
      </c>
      <c r="R8" s="20" t="n">
        <v>25.14921031</v>
      </c>
      <c r="S8" s="18" t="s">
        <v>481</v>
      </c>
      <c r="T8" s="20" t="s">
        <v>481</v>
      </c>
      <c r="U8" s="18" t="n">
        <v>414.94855115</v>
      </c>
      <c r="V8" s="20" t="n">
        <v>6.71405187</v>
      </c>
    </row>
    <row r="9" spans="1:22">
      <c r="A9" s="15" t="s">
        <v>484</v>
      </c>
      <c r="B9" s="17" t="n">
        <v>9651</v>
      </c>
      <c r="C9" s="18">
        <f>(257.0/B9*100)</f>
        <v/>
      </c>
      <c r="D9" s="19" t="n">
        <v>9394</v>
      </c>
      <c r="E9" s="18" t="n">
        <v>432.39933621</v>
      </c>
      <c r="F9" s="20" t="n">
        <v>4.10257524</v>
      </c>
      <c r="G9" s="18" t="n">
        <v>481.14264262</v>
      </c>
      <c r="H9" s="20" t="n">
        <v>3.37311492</v>
      </c>
      <c r="I9" s="18" t="n">
        <v>528.70515485</v>
      </c>
      <c r="J9" s="20" t="n">
        <v>2.5270086</v>
      </c>
      <c r="K9" s="18" t="n">
        <v>556.17943783</v>
      </c>
      <c r="L9" s="20" t="n">
        <v>2.64372584</v>
      </c>
      <c r="M9" s="18" t="s">
        <v>481</v>
      </c>
      <c r="N9" s="20" t="s">
        <v>481</v>
      </c>
      <c r="O9" s="18" t="s">
        <v>481</v>
      </c>
      <c r="P9" s="20" t="s">
        <v>481</v>
      </c>
      <c r="Q9" s="18" t="n">
        <v>357.98454354</v>
      </c>
      <c r="R9" s="20" t="n">
        <v>11.51846445</v>
      </c>
      <c r="S9" s="18" t="s">
        <v>481</v>
      </c>
      <c r="T9" s="20" t="s">
        <v>481</v>
      </c>
      <c r="U9" s="18" t="n">
        <v>413.73002391</v>
      </c>
      <c r="V9" s="20" t="n">
        <v>4.44976556</v>
      </c>
    </row>
    <row r="10" spans="1:22">
      <c r="A10" s="15" t="s">
        <v>485</v>
      </c>
      <c r="B10" s="17" t="n">
        <v>20058</v>
      </c>
      <c r="C10" s="18">
        <f>(559.0/B10*100)</f>
        <v/>
      </c>
      <c r="D10" s="19" t="n">
        <v>19499</v>
      </c>
      <c r="E10" s="18" t="n">
        <v>441.84026829</v>
      </c>
      <c r="F10" s="20" t="n">
        <v>5.56045398</v>
      </c>
      <c r="G10" s="18" t="n">
        <v>484.07081365</v>
      </c>
      <c r="H10" s="20" t="n">
        <v>3.44962942</v>
      </c>
      <c r="I10" s="18" t="n">
        <v>517.52915389</v>
      </c>
      <c r="J10" s="20" t="n">
        <v>2.61561642</v>
      </c>
      <c r="K10" s="18" t="n">
        <v>540.31158571</v>
      </c>
      <c r="L10" s="20" t="n">
        <v>2.51600931</v>
      </c>
      <c r="M10" s="18" t="s">
        <v>481</v>
      </c>
      <c r="N10" s="20" t="s">
        <v>481</v>
      </c>
      <c r="O10" s="18" t="s">
        <v>481</v>
      </c>
      <c r="P10" s="20" t="s">
        <v>481</v>
      </c>
      <c r="Q10" s="18" t="s">
        <v>481</v>
      </c>
      <c r="R10" s="20" t="s">
        <v>481</v>
      </c>
      <c r="S10" s="18" t="s">
        <v>481</v>
      </c>
      <c r="T10" s="20" t="s">
        <v>481</v>
      </c>
      <c r="U10" s="18" t="n">
        <v>443.45022961</v>
      </c>
      <c r="V10" s="20" t="n">
        <v>6.04243309</v>
      </c>
    </row>
    <row r="11" spans="1:22">
      <c r="A11" s="15" t="s">
        <v>486</v>
      </c>
      <c r="B11" s="17" t="n">
        <v>7053</v>
      </c>
      <c r="C11" s="18">
        <f>(163.0/B11*100)</f>
        <v/>
      </c>
      <c r="D11" s="19" t="n">
        <v>6890</v>
      </c>
      <c r="E11" s="18" t="n">
        <v>368.74952271</v>
      </c>
      <c r="F11" s="20" t="n">
        <v>5.97485059</v>
      </c>
      <c r="G11" s="18" t="n">
        <v>406.08495124</v>
      </c>
      <c r="H11" s="20" t="n">
        <v>3.60473005</v>
      </c>
      <c r="I11" s="18" t="n">
        <v>434.54011717</v>
      </c>
      <c r="J11" s="20" t="n">
        <v>2.93899637</v>
      </c>
      <c r="K11" s="18" t="n">
        <v>450.94812076</v>
      </c>
      <c r="L11" s="20" t="n">
        <v>3.14432794</v>
      </c>
      <c r="M11" s="18" t="s">
        <v>481</v>
      </c>
      <c r="N11" s="20" t="s">
        <v>481</v>
      </c>
      <c r="O11" s="18" t="s">
        <v>481</v>
      </c>
      <c r="P11" s="20" t="s">
        <v>481</v>
      </c>
      <c r="Q11" s="18" t="s">
        <v>481</v>
      </c>
      <c r="R11" s="20" t="s">
        <v>481</v>
      </c>
      <c r="S11" s="18" t="s">
        <v>481</v>
      </c>
      <c r="T11" s="20" t="s">
        <v>481</v>
      </c>
      <c r="U11" s="18" t="n">
        <v>367.38033835</v>
      </c>
      <c r="V11" s="20" t="n">
        <v>6.16378235</v>
      </c>
    </row>
    <row r="12" spans="1:22">
      <c r="A12" s="15" t="s">
        <v>487</v>
      </c>
      <c r="B12" s="17" t="n">
        <v>6894</v>
      </c>
      <c r="C12" s="18">
        <f>(59.0/B12*100)</f>
        <v/>
      </c>
      <c r="D12" s="19" t="n">
        <v>6835</v>
      </c>
      <c r="E12" s="18" t="n">
        <v>435.80386979</v>
      </c>
      <c r="F12" s="20" t="n">
        <v>5.43584319</v>
      </c>
      <c r="G12" s="18" t="n">
        <v>478.71287086</v>
      </c>
      <c r="H12" s="20" t="n">
        <v>4.1927169</v>
      </c>
      <c r="I12" s="18" t="n">
        <v>508.90893461</v>
      </c>
      <c r="J12" s="20" t="n">
        <v>2.75259427</v>
      </c>
      <c r="K12" s="18" t="n">
        <v>513.4982549699999</v>
      </c>
      <c r="L12" s="20" t="n">
        <v>2.93752402</v>
      </c>
      <c r="M12" s="18" t="s">
        <v>481</v>
      </c>
      <c r="N12" s="20" t="s">
        <v>481</v>
      </c>
      <c r="O12" s="18" t="s">
        <v>481</v>
      </c>
      <c r="P12" s="20" t="s">
        <v>481</v>
      </c>
      <c r="Q12" s="18" t="n">
        <v>340.98506961</v>
      </c>
      <c r="R12" s="20" t="n">
        <v>12.52444664</v>
      </c>
      <c r="S12" s="18" t="s">
        <v>481</v>
      </c>
      <c r="T12" s="20" t="s">
        <v>481</v>
      </c>
      <c r="U12" s="18" t="n">
        <v>405.8439812</v>
      </c>
      <c r="V12" s="20" t="n">
        <v>6.51127992</v>
      </c>
    </row>
    <row r="13" spans="1:22">
      <c r="A13" s="15" t="s">
        <v>488</v>
      </c>
      <c r="B13" s="17" t="n">
        <v>7161</v>
      </c>
      <c r="C13" s="18">
        <f>(201.0/B13*100)</f>
        <v/>
      </c>
      <c r="D13" s="19" t="n">
        <v>6960</v>
      </c>
      <c r="E13" s="18" t="n">
        <v>453.63555247</v>
      </c>
      <c r="F13" s="20" t="n">
        <v>6.86264095</v>
      </c>
      <c r="G13" s="18" t="n">
        <v>487.83249414</v>
      </c>
      <c r="H13" s="20" t="n">
        <v>4.53151744</v>
      </c>
      <c r="I13" s="18" t="n">
        <v>516.49077219</v>
      </c>
      <c r="J13" s="20" t="n">
        <v>2.41033333</v>
      </c>
      <c r="K13" s="18" t="n">
        <v>542.00428446</v>
      </c>
      <c r="L13" s="20" t="n">
        <v>3.14464438</v>
      </c>
      <c r="M13" s="18" t="s">
        <v>481</v>
      </c>
      <c r="N13" s="20" t="s">
        <v>481</v>
      </c>
      <c r="O13" s="18" t="s">
        <v>481</v>
      </c>
      <c r="P13" s="20" t="s">
        <v>481</v>
      </c>
      <c r="Q13" s="18" t="n">
        <v>447.51533769</v>
      </c>
      <c r="R13" s="20" t="n">
        <v>5.97365007</v>
      </c>
      <c r="S13" s="18" t="s">
        <v>481</v>
      </c>
      <c r="T13" s="20" t="s">
        <v>481</v>
      </c>
      <c r="U13" s="18" t="n">
        <v>429.2740768</v>
      </c>
      <c r="V13" s="20" t="n">
        <v>6.35937172</v>
      </c>
    </row>
    <row r="14" spans="1:22">
      <c r="A14" s="15" t="s">
        <v>489</v>
      </c>
      <c r="B14" s="17" t="n">
        <v>5587</v>
      </c>
      <c r="C14" s="18">
        <f>(83.0/B14*100)</f>
        <v/>
      </c>
      <c r="D14" s="19" t="n">
        <v>5504</v>
      </c>
      <c r="E14" s="18" t="n">
        <v>454.02054967</v>
      </c>
      <c r="F14" s="20" t="n">
        <v>7.13822081</v>
      </c>
      <c r="G14" s="18" t="n">
        <v>490.91577677</v>
      </c>
      <c r="H14" s="20" t="n">
        <v>4.6443285</v>
      </c>
      <c r="I14" s="18" t="n">
        <v>521.61322659</v>
      </c>
      <c r="J14" s="20" t="n">
        <v>2.320877</v>
      </c>
      <c r="K14" s="18" t="n">
        <v>537.48879415</v>
      </c>
      <c r="L14" s="20" t="n">
        <v>2.7811876</v>
      </c>
      <c r="M14" s="18" t="s">
        <v>481</v>
      </c>
      <c r="N14" s="20" t="s">
        <v>481</v>
      </c>
      <c r="O14" s="18" t="s">
        <v>481</v>
      </c>
      <c r="P14" s="20" t="s">
        <v>481</v>
      </c>
      <c r="Q14" s="18" t="s">
        <v>481</v>
      </c>
      <c r="R14" s="20" t="s">
        <v>481</v>
      </c>
      <c r="S14" s="18" t="s">
        <v>481</v>
      </c>
      <c r="T14" s="20" t="s">
        <v>481</v>
      </c>
      <c r="U14" s="18" t="n">
        <v>445.87576198</v>
      </c>
      <c r="V14" s="20" t="n">
        <v>11.63866774</v>
      </c>
    </row>
    <row r="15" spans="1:22">
      <c r="A15" s="15" t="s">
        <v>490</v>
      </c>
      <c r="B15" s="17" t="n">
        <v>5882</v>
      </c>
      <c r="C15" s="18">
        <f>(103.0/B15*100)</f>
        <v/>
      </c>
      <c r="D15" s="19" t="n">
        <v>5779</v>
      </c>
      <c r="E15" s="18" t="n">
        <v>451.12481364</v>
      </c>
      <c r="F15" s="20" t="n">
        <v>6.67778832</v>
      </c>
      <c r="G15" s="18" t="n">
        <v>497.75708038</v>
      </c>
      <c r="H15" s="20" t="n">
        <v>3.40964242</v>
      </c>
      <c r="I15" s="18" t="n">
        <v>521.09931222</v>
      </c>
      <c r="J15" s="20" t="n">
        <v>2.18925262</v>
      </c>
      <c r="K15" s="18" t="n">
        <v>537.05001414</v>
      </c>
      <c r="L15" s="20" t="n">
        <v>3.6885709</v>
      </c>
      <c r="M15" s="18" t="s">
        <v>481</v>
      </c>
      <c r="N15" s="20" t="s">
        <v>481</v>
      </c>
      <c r="O15" s="18" t="s">
        <v>481</v>
      </c>
      <c r="P15" s="20" t="s">
        <v>481</v>
      </c>
      <c r="Q15" s="18" t="n">
        <v>368.85220715</v>
      </c>
      <c r="R15" s="20" t="n">
        <v>14.5875493</v>
      </c>
      <c r="S15" s="18" t="s">
        <v>481</v>
      </c>
      <c r="T15" s="20" t="s">
        <v>481</v>
      </c>
      <c r="U15" s="18" t="n">
        <v>433.70405069</v>
      </c>
      <c r="V15" s="20" t="n">
        <v>6.98111221</v>
      </c>
    </row>
    <row r="16" spans="1:22">
      <c r="A16" s="15" t="s">
        <v>491</v>
      </c>
      <c r="B16" s="17" t="n">
        <v>6108</v>
      </c>
      <c r="C16" s="18">
        <f>(149.0/B16*100)</f>
        <v/>
      </c>
      <c r="D16" s="19" t="n">
        <v>5959</v>
      </c>
      <c r="E16" s="18" t="n">
        <v>418.04549707</v>
      </c>
      <c r="F16" s="20" t="n">
        <v>4.47126907</v>
      </c>
      <c r="G16" s="18" t="n">
        <v>477.99392984</v>
      </c>
      <c r="H16" s="20" t="n">
        <v>2.81271118</v>
      </c>
      <c r="I16" s="18" t="n">
        <v>518.48151288</v>
      </c>
      <c r="J16" s="20" t="n">
        <v>2.37666459</v>
      </c>
      <c r="K16" s="18" t="n">
        <v>528.66318417</v>
      </c>
      <c r="L16" s="20" t="n">
        <v>3.89182934</v>
      </c>
      <c r="M16" s="18" t="s">
        <v>481</v>
      </c>
      <c r="N16" s="20" t="s">
        <v>481</v>
      </c>
      <c r="O16" s="18" t="s">
        <v>481</v>
      </c>
      <c r="P16" s="20" t="s">
        <v>481</v>
      </c>
      <c r="Q16" s="18" t="s">
        <v>481</v>
      </c>
      <c r="R16" s="20" t="s">
        <v>481</v>
      </c>
      <c r="S16" s="18" t="s">
        <v>481</v>
      </c>
      <c r="T16" s="20" t="s">
        <v>481</v>
      </c>
      <c r="U16" s="18" t="n">
        <v>396.9827725</v>
      </c>
      <c r="V16" s="20" t="n">
        <v>6.51013068</v>
      </c>
    </row>
    <row r="17" spans="1:22">
      <c r="A17" s="15" t="s">
        <v>492</v>
      </c>
      <c r="B17" s="17" t="n">
        <v>6504</v>
      </c>
      <c r="C17" s="18">
        <f>(1845.0/B17*100)</f>
        <v/>
      </c>
      <c r="D17" s="19" t="n">
        <v>4659</v>
      </c>
      <c r="E17" s="18" t="n">
        <v>444.50813501</v>
      </c>
      <c r="F17" s="20" t="n">
        <v>6.41812942</v>
      </c>
      <c r="G17" s="18" t="n">
        <v>470.91838016</v>
      </c>
      <c r="H17" s="20" t="n">
        <v>4.58792873</v>
      </c>
      <c r="I17" s="18" t="n">
        <v>523.29159734</v>
      </c>
      <c r="J17" s="20" t="n">
        <v>3.32022856</v>
      </c>
      <c r="K17" s="18" t="n">
        <v>549.58779237</v>
      </c>
      <c r="L17" s="20" t="n">
        <v>3.33628604</v>
      </c>
      <c r="M17" s="18" t="s">
        <v>481</v>
      </c>
      <c r="N17" s="20" t="s">
        <v>481</v>
      </c>
      <c r="O17" s="18" t="s">
        <v>481</v>
      </c>
      <c r="P17" s="20" t="s">
        <v>481</v>
      </c>
      <c r="Q17" s="18" t="n">
        <v>362.96139732</v>
      </c>
      <c r="R17" s="20" t="n">
        <v>12.64520278</v>
      </c>
      <c r="S17" s="18" t="s">
        <v>481</v>
      </c>
      <c r="T17" s="20" t="s">
        <v>481</v>
      </c>
      <c r="U17" s="18" t="n">
        <v>450.25432669</v>
      </c>
      <c r="V17" s="20" t="n">
        <v>6.48047668</v>
      </c>
    </row>
    <row r="18" spans="1:22">
      <c r="A18" s="15" t="s">
        <v>493</v>
      </c>
      <c r="B18" s="17" t="n">
        <v>5532</v>
      </c>
      <c r="C18" s="18">
        <f>(31.0/B18*100)</f>
        <v/>
      </c>
      <c r="D18" s="19" t="n">
        <v>5501</v>
      </c>
      <c r="E18" s="18" t="n">
        <v>436.75497965</v>
      </c>
      <c r="F18" s="20" t="n">
        <v>4.74409498</v>
      </c>
      <c r="G18" s="18" t="n">
        <v>446.65868745</v>
      </c>
      <c r="H18" s="20" t="n">
        <v>4.23800612</v>
      </c>
      <c r="I18" s="18" t="n">
        <v>461.03450107</v>
      </c>
      <c r="J18" s="20" t="n">
        <v>4.0965305</v>
      </c>
      <c r="K18" s="18" t="n">
        <v>478.39905885</v>
      </c>
      <c r="L18" s="20" t="n">
        <v>4.71463911</v>
      </c>
      <c r="M18" s="18" t="s">
        <v>481</v>
      </c>
      <c r="N18" s="20" t="s">
        <v>481</v>
      </c>
      <c r="O18" s="18" t="s">
        <v>481</v>
      </c>
      <c r="P18" s="20" t="s">
        <v>481</v>
      </c>
      <c r="Q18" s="18" t="s">
        <v>481</v>
      </c>
      <c r="R18" s="20" t="s">
        <v>481</v>
      </c>
      <c r="S18" s="18" t="s">
        <v>481</v>
      </c>
      <c r="T18" s="20" t="s">
        <v>481</v>
      </c>
      <c r="U18" s="18" t="n">
        <v>383.8551322</v>
      </c>
      <c r="V18" s="20" t="n">
        <v>8.600418169999999</v>
      </c>
    </row>
    <row r="19" spans="1:22">
      <c r="A19" s="15" t="s">
        <v>494</v>
      </c>
      <c r="B19" s="17" t="n">
        <v>5658</v>
      </c>
      <c r="C19" s="18">
        <f>(321.0/B19*100)</f>
        <v/>
      </c>
      <c r="D19" s="19" t="n">
        <v>5337</v>
      </c>
      <c r="E19" s="18" t="n">
        <v>418.1933727</v>
      </c>
      <c r="F19" s="20" t="n">
        <v>6.84350608</v>
      </c>
      <c r="G19" s="18" t="n">
        <v>463.51335332</v>
      </c>
      <c r="H19" s="20" t="n">
        <v>3.55699035</v>
      </c>
      <c r="I19" s="18" t="n">
        <v>489.97790245</v>
      </c>
      <c r="J19" s="20" t="n">
        <v>3.30724626</v>
      </c>
      <c r="K19" s="18" t="n">
        <v>508.62134278</v>
      </c>
      <c r="L19" s="20" t="n">
        <v>4.11786155</v>
      </c>
      <c r="M19" s="18" t="s">
        <v>481</v>
      </c>
      <c r="N19" s="20" t="s">
        <v>481</v>
      </c>
      <c r="O19" s="18" t="s">
        <v>481</v>
      </c>
      <c r="P19" s="20" t="s">
        <v>481</v>
      </c>
      <c r="Q19" s="18" t="s">
        <v>481</v>
      </c>
      <c r="R19" s="20" t="s">
        <v>481</v>
      </c>
      <c r="S19" s="18" t="s">
        <v>481</v>
      </c>
      <c r="T19" s="20" t="s">
        <v>481</v>
      </c>
      <c r="U19" s="18" t="n">
        <v>389.7056573</v>
      </c>
      <c r="V19" s="20" t="n">
        <v>7.50997454</v>
      </c>
    </row>
    <row r="20" spans="1:22">
      <c r="A20" s="15" t="s">
        <v>495</v>
      </c>
      <c r="B20" s="17" t="n">
        <v>3371</v>
      </c>
      <c r="C20" s="18">
        <f>(75.0/B20*100)</f>
        <v/>
      </c>
      <c r="D20" s="19" t="n">
        <v>3296</v>
      </c>
      <c r="E20" s="18" t="n">
        <v>419.11793086</v>
      </c>
      <c r="F20" s="20" t="n">
        <v>6.25010565</v>
      </c>
      <c r="G20" s="18" t="n">
        <v>457.77586278</v>
      </c>
      <c r="H20" s="20" t="n">
        <v>3.51266327</v>
      </c>
      <c r="I20" s="18" t="n">
        <v>503.14141435</v>
      </c>
      <c r="J20" s="20" t="n">
        <v>2.8524754</v>
      </c>
      <c r="K20" s="18" t="n">
        <v>523.74777462</v>
      </c>
      <c r="L20" s="20" t="n">
        <v>3.57787759</v>
      </c>
      <c r="M20" s="18" t="s">
        <v>481</v>
      </c>
      <c r="N20" s="20" t="s">
        <v>481</v>
      </c>
      <c r="O20" s="18" t="s">
        <v>481</v>
      </c>
      <c r="P20" s="20" t="s">
        <v>481</v>
      </c>
      <c r="Q20" s="18" t="s">
        <v>481</v>
      </c>
      <c r="R20" s="20" t="s">
        <v>481</v>
      </c>
      <c r="S20" s="18" t="s">
        <v>481</v>
      </c>
      <c r="T20" s="20" t="s">
        <v>481</v>
      </c>
      <c r="U20" s="18" t="n">
        <v>416.54712945</v>
      </c>
      <c r="V20" s="20" t="n">
        <v>9.90042321</v>
      </c>
    </row>
    <row r="21" spans="1:22">
      <c r="A21" s="15" t="s">
        <v>496</v>
      </c>
      <c r="B21" s="17" t="n">
        <v>5741</v>
      </c>
      <c r="C21" s="18">
        <f>(55.0/B21*100)</f>
        <v/>
      </c>
      <c r="D21" s="19" t="n">
        <v>5686</v>
      </c>
      <c r="E21" s="18" t="n">
        <v>422.94732138</v>
      </c>
      <c r="F21" s="20" t="n">
        <v>6.7753086</v>
      </c>
      <c r="G21" s="18" t="n">
        <v>461.61720149</v>
      </c>
      <c r="H21" s="20" t="n">
        <v>4.02428352</v>
      </c>
      <c r="I21" s="18" t="n">
        <v>503.61354559</v>
      </c>
      <c r="J21" s="20" t="n">
        <v>2.30399883</v>
      </c>
      <c r="K21" s="18" t="n">
        <v>525.87439748</v>
      </c>
      <c r="L21" s="20" t="n">
        <v>2.03417431</v>
      </c>
      <c r="M21" s="18" t="s">
        <v>481</v>
      </c>
      <c r="N21" s="20" t="s">
        <v>481</v>
      </c>
      <c r="O21" s="18" t="s">
        <v>481</v>
      </c>
      <c r="P21" s="20" t="s">
        <v>481</v>
      </c>
      <c r="Q21" s="18" t="s">
        <v>481</v>
      </c>
      <c r="R21" s="20" t="s">
        <v>481</v>
      </c>
      <c r="S21" s="18" t="s">
        <v>481</v>
      </c>
      <c r="T21" s="20" t="s">
        <v>481</v>
      </c>
      <c r="U21" s="18" t="n">
        <v>413.91242529</v>
      </c>
      <c r="V21" s="20" t="n">
        <v>9.37038405</v>
      </c>
    </row>
    <row r="22" spans="1:22">
      <c r="A22" s="15" t="s">
        <v>497</v>
      </c>
      <c r="B22" s="17" t="n">
        <v>6598</v>
      </c>
      <c r="C22" s="18">
        <f>(37.0/B22*100)</f>
        <v/>
      </c>
      <c r="D22" s="19" t="n">
        <v>6561</v>
      </c>
      <c r="E22" s="18" t="n">
        <v>423.39321585</v>
      </c>
      <c r="F22" s="20" t="n">
        <v>4.86245494</v>
      </c>
      <c r="G22" s="18" t="n">
        <v>457.10187652</v>
      </c>
      <c r="H22" s="20" t="n">
        <v>4.28304403</v>
      </c>
      <c r="I22" s="18" t="n">
        <v>495.81862877</v>
      </c>
      <c r="J22" s="20" t="n">
        <v>4.1349719</v>
      </c>
      <c r="K22" s="18" t="n">
        <v>496.90353978</v>
      </c>
      <c r="L22" s="20" t="n">
        <v>4.50851712</v>
      </c>
      <c r="M22" s="18" t="s">
        <v>481</v>
      </c>
      <c r="N22" s="20" t="s">
        <v>481</v>
      </c>
      <c r="O22" s="18" t="s">
        <v>481</v>
      </c>
      <c r="P22" s="20" t="s">
        <v>481</v>
      </c>
      <c r="Q22" s="18" t="s">
        <v>481</v>
      </c>
      <c r="R22" s="20" t="s">
        <v>481</v>
      </c>
      <c r="S22" s="18" t="n">
        <v>484.34450687</v>
      </c>
      <c r="T22" s="20" t="n">
        <v>30.91254501</v>
      </c>
      <c r="U22" s="18" t="n">
        <v>377.87269071</v>
      </c>
      <c r="V22" s="20" t="n">
        <v>7.74888967</v>
      </c>
    </row>
    <row r="23" spans="1:22">
      <c r="A23" s="15" t="s">
        <v>498</v>
      </c>
      <c r="B23" s="17" t="n">
        <v>11583</v>
      </c>
      <c r="C23" s="18">
        <f>(263.0/B23*100)</f>
        <v/>
      </c>
      <c r="D23" s="19" t="n">
        <v>11320</v>
      </c>
      <c r="E23" s="18" t="n">
        <v>432.19869323</v>
      </c>
      <c r="F23" s="20" t="n">
        <v>5.77118113</v>
      </c>
      <c r="G23" s="18" t="n">
        <v>464.23325307</v>
      </c>
      <c r="H23" s="20" t="n">
        <v>3.55219413</v>
      </c>
      <c r="I23" s="18" t="n">
        <v>507.09603302</v>
      </c>
      <c r="J23" s="20" t="n">
        <v>3.41330596</v>
      </c>
      <c r="K23" s="18" t="n">
        <v>512.23669698</v>
      </c>
      <c r="L23" s="20" t="n">
        <v>4.11569545</v>
      </c>
      <c r="M23" s="18" t="s">
        <v>481</v>
      </c>
      <c r="N23" s="20" t="s">
        <v>481</v>
      </c>
      <c r="O23" s="18" t="s">
        <v>481</v>
      </c>
      <c r="P23" s="20" t="s">
        <v>481</v>
      </c>
      <c r="Q23" s="18" t="s">
        <v>481</v>
      </c>
      <c r="R23" s="20" t="s">
        <v>481</v>
      </c>
      <c r="S23" s="18" t="s">
        <v>481</v>
      </c>
      <c r="T23" s="20" t="s">
        <v>481</v>
      </c>
      <c r="U23" s="18" t="n">
        <v>408.9752123</v>
      </c>
      <c r="V23" s="20" t="n">
        <v>7.38344964</v>
      </c>
    </row>
    <row r="24" spans="1:22">
      <c r="A24" s="15" t="s">
        <v>499</v>
      </c>
      <c r="B24" s="17" t="n">
        <v>6647</v>
      </c>
      <c r="C24" s="18">
        <f>(10.0/B24*100)</f>
        <v/>
      </c>
      <c r="D24" s="19" t="n">
        <v>6637</v>
      </c>
      <c r="E24" s="18" t="n">
        <v>462.24774435</v>
      </c>
      <c r="F24" s="20" t="n">
        <v>5.52859132</v>
      </c>
      <c r="G24" s="18" t="n">
        <v>502.03090365</v>
      </c>
      <c r="H24" s="20" t="n">
        <v>3.43259803</v>
      </c>
      <c r="I24" s="18" t="n">
        <v>561.33111278</v>
      </c>
      <c r="J24" s="20" t="n">
        <v>2.87294717</v>
      </c>
      <c r="K24" s="18" t="n">
        <v>560.20937623</v>
      </c>
      <c r="L24" s="20" t="n">
        <v>5.11393703</v>
      </c>
      <c r="M24" s="18" t="s">
        <v>481</v>
      </c>
      <c r="N24" s="20" t="s">
        <v>481</v>
      </c>
      <c r="O24" s="18" t="s">
        <v>481</v>
      </c>
      <c r="P24" s="20" t="s">
        <v>481</v>
      </c>
      <c r="Q24" s="18" t="s">
        <v>481</v>
      </c>
      <c r="R24" s="20" t="s">
        <v>481</v>
      </c>
      <c r="S24" s="18" t="s">
        <v>481</v>
      </c>
      <c r="T24" s="20" t="s">
        <v>481</v>
      </c>
      <c r="U24" s="18" t="n">
        <v>454.38897904</v>
      </c>
      <c r="V24" s="20" t="n">
        <v>13.1998074</v>
      </c>
    </row>
    <row r="25" spans="1:22">
      <c r="A25" s="15" t="s">
        <v>500</v>
      </c>
      <c r="B25" s="17" t="n">
        <v>5581</v>
      </c>
      <c r="C25" s="18">
        <f>(25.0/B25*100)</f>
        <v/>
      </c>
      <c r="D25" s="19" t="n">
        <v>5556</v>
      </c>
      <c r="E25" s="18" t="n">
        <v>473.50056101</v>
      </c>
      <c r="F25" s="20" t="n">
        <v>5.1070803</v>
      </c>
      <c r="G25" s="18" t="n">
        <v>501.49072696</v>
      </c>
      <c r="H25" s="20" t="n">
        <v>3.99884582</v>
      </c>
      <c r="I25" s="18" t="n">
        <v>546.60625448</v>
      </c>
      <c r="J25" s="20" t="n">
        <v>4.00915628</v>
      </c>
      <c r="K25" s="18" t="n">
        <v>571.43899534</v>
      </c>
      <c r="L25" s="20" t="n">
        <v>5.60250963</v>
      </c>
      <c r="M25" s="18" t="s">
        <v>481</v>
      </c>
      <c r="N25" s="20" t="s">
        <v>481</v>
      </c>
      <c r="O25" s="18" t="s">
        <v>481</v>
      </c>
      <c r="P25" s="20" t="s">
        <v>481</v>
      </c>
      <c r="Q25" s="18" t="s">
        <v>481</v>
      </c>
      <c r="R25" s="20" t="s">
        <v>481</v>
      </c>
      <c r="S25" s="18" t="s">
        <v>481</v>
      </c>
      <c r="T25" s="20" t="s">
        <v>481</v>
      </c>
      <c r="U25" s="18" t="n">
        <v>427.55668742</v>
      </c>
      <c r="V25" s="20" t="n">
        <v>19.15543784</v>
      </c>
    </row>
    <row r="26" spans="1:22">
      <c r="A26" s="15" t="s">
        <v>501</v>
      </c>
      <c r="B26" s="17" t="n">
        <v>4869</v>
      </c>
      <c r="C26" s="18">
        <f>(71.0/B26*100)</f>
        <v/>
      </c>
      <c r="D26" s="19" t="n">
        <v>4798</v>
      </c>
      <c r="E26" s="18" t="n">
        <v>421.35245328</v>
      </c>
      <c r="F26" s="20" t="n">
        <v>7.11841505</v>
      </c>
      <c r="G26" s="18" t="n">
        <v>449.55908852</v>
      </c>
      <c r="H26" s="20" t="n">
        <v>4.94805785</v>
      </c>
      <c r="I26" s="18" t="n">
        <v>485.35230326</v>
      </c>
      <c r="J26" s="20" t="n">
        <v>2.47076468</v>
      </c>
      <c r="K26" s="18" t="n">
        <v>497.36502782</v>
      </c>
      <c r="L26" s="20" t="n">
        <v>2.35975158</v>
      </c>
      <c r="M26" s="18" t="s">
        <v>481</v>
      </c>
      <c r="N26" s="20" t="s">
        <v>481</v>
      </c>
      <c r="O26" s="18" t="s">
        <v>481</v>
      </c>
      <c r="P26" s="20" t="s">
        <v>481</v>
      </c>
      <c r="Q26" s="18" t="s">
        <v>481</v>
      </c>
      <c r="R26" s="20" t="s">
        <v>481</v>
      </c>
      <c r="S26" s="18" t="s">
        <v>481</v>
      </c>
      <c r="T26" s="20" t="s">
        <v>481</v>
      </c>
      <c r="U26" s="18" t="n">
        <v>426.18972768</v>
      </c>
      <c r="V26" s="20" t="n">
        <v>9.4380215</v>
      </c>
    </row>
    <row r="27" spans="1:22">
      <c r="A27" s="15" t="s">
        <v>502</v>
      </c>
      <c r="B27" s="17" t="n">
        <v>5299</v>
      </c>
      <c r="C27" s="18">
        <f>(113.0/B27*100)</f>
        <v/>
      </c>
      <c r="D27" s="19" t="n">
        <v>5186</v>
      </c>
      <c r="E27" s="18" t="n">
        <v>421.39896684</v>
      </c>
      <c r="F27" s="20" t="n">
        <v>3.89600831</v>
      </c>
      <c r="G27" s="18" t="n">
        <v>461.32238284</v>
      </c>
      <c r="H27" s="20" t="n">
        <v>3.85260581</v>
      </c>
      <c r="I27" s="18" t="n">
        <v>505.79330385</v>
      </c>
      <c r="J27" s="20" t="n">
        <v>2.41120129</v>
      </c>
      <c r="K27" s="18" t="n">
        <v>526.62392946</v>
      </c>
      <c r="L27" s="20" t="n">
        <v>2.48846815</v>
      </c>
      <c r="M27" s="18" t="s">
        <v>481</v>
      </c>
      <c r="N27" s="20" t="s">
        <v>481</v>
      </c>
      <c r="O27" s="18" t="s">
        <v>481</v>
      </c>
      <c r="P27" s="20" t="s">
        <v>481</v>
      </c>
      <c r="Q27" s="18" t="s">
        <v>481</v>
      </c>
      <c r="R27" s="20" t="s">
        <v>481</v>
      </c>
      <c r="S27" s="18" t="s">
        <v>481</v>
      </c>
      <c r="T27" s="20" t="s">
        <v>481</v>
      </c>
      <c r="U27" s="18" t="n">
        <v>398.95031583</v>
      </c>
      <c r="V27" s="20" t="n">
        <v>4.49308024</v>
      </c>
    </row>
    <row r="28" spans="1:22">
      <c r="A28" s="15" t="s">
        <v>503</v>
      </c>
      <c r="B28" s="17" t="n">
        <v>7568</v>
      </c>
      <c r="C28" s="18">
        <f>(347.0/B28*100)</f>
        <v/>
      </c>
      <c r="D28" s="19" t="n">
        <v>7221</v>
      </c>
      <c r="E28" s="18" t="n">
        <v>358.74119924</v>
      </c>
      <c r="F28" s="20" t="n">
        <v>5.05934818</v>
      </c>
      <c r="G28" s="18" t="n">
        <v>386.64279285</v>
      </c>
      <c r="H28" s="20" t="n">
        <v>4.61432209</v>
      </c>
      <c r="I28" s="18" t="n">
        <v>420.83526898</v>
      </c>
      <c r="J28" s="20" t="n">
        <v>2.74671511</v>
      </c>
      <c r="K28" s="18" t="n">
        <v>425.48281914</v>
      </c>
      <c r="L28" s="20" t="n">
        <v>3.33536953</v>
      </c>
      <c r="M28" s="18" t="s">
        <v>481</v>
      </c>
      <c r="N28" s="20" t="s">
        <v>481</v>
      </c>
      <c r="O28" s="18" t="s">
        <v>481</v>
      </c>
      <c r="P28" s="20" t="s">
        <v>481</v>
      </c>
      <c r="Q28" s="18" t="s">
        <v>481</v>
      </c>
      <c r="R28" s="20" t="s">
        <v>481</v>
      </c>
      <c r="S28" s="18" t="s">
        <v>481</v>
      </c>
      <c r="T28" s="20" t="s">
        <v>481</v>
      </c>
      <c r="U28" s="18" t="n">
        <v>365.71242979</v>
      </c>
      <c r="V28" s="20" t="n">
        <v>8.34720883</v>
      </c>
    </row>
    <row r="29" spans="1:22">
      <c r="A29" s="15" t="s">
        <v>504</v>
      </c>
      <c r="B29" s="17" t="n">
        <v>5385</v>
      </c>
      <c r="C29" s="18">
        <f>(30.0/B29*100)</f>
        <v/>
      </c>
      <c r="D29" s="19" t="n">
        <v>5355</v>
      </c>
      <c r="E29" s="18" t="n">
        <v>437.26466394</v>
      </c>
      <c r="F29" s="20" t="n">
        <v>5.79106453</v>
      </c>
      <c r="G29" s="18" t="n">
        <v>481.44500623</v>
      </c>
      <c r="H29" s="20" t="n">
        <v>3.3073029</v>
      </c>
      <c r="I29" s="18" t="n">
        <v>528.11393416</v>
      </c>
      <c r="J29" s="20" t="n">
        <v>2.42969179</v>
      </c>
      <c r="K29" s="18" t="n">
        <v>551.91181194</v>
      </c>
      <c r="L29" s="20" t="n">
        <v>3.47823961</v>
      </c>
      <c r="M29" s="18" t="s">
        <v>481</v>
      </c>
      <c r="N29" s="20" t="s">
        <v>481</v>
      </c>
      <c r="O29" s="18" t="s">
        <v>481</v>
      </c>
      <c r="P29" s="20" t="s">
        <v>481</v>
      </c>
      <c r="Q29" s="18" t="n">
        <v>335.3902018</v>
      </c>
      <c r="R29" s="20" t="n">
        <v>12.1685767</v>
      </c>
      <c r="S29" s="18" t="s">
        <v>481</v>
      </c>
      <c r="T29" s="20" t="s">
        <v>481</v>
      </c>
      <c r="U29" s="18" t="n">
        <v>411.20856064</v>
      </c>
      <c r="V29" s="20" t="n">
        <v>8.82001013</v>
      </c>
    </row>
    <row r="30" spans="1:22">
      <c r="A30" s="15" t="s">
        <v>505</v>
      </c>
      <c r="B30" s="17" t="n">
        <v>4520</v>
      </c>
      <c r="C30" s="18">
        <f>(193.0/B30*100)</f>
        <v/>
      </c>
      <c r="D30" s="19" t="n">
        <v>4327</v>
      </c>
      <c r="E30" s="18" t="n">
        <v>427.21894735</v>
      </c>
      <c r="F30" s="20" t="n">
        <v>5.48043629</v>
      </c>
      <c r="G30" s="18" t="n">
        <v>473.24628116</v>
      </c>
      <c r="H30" s="20" t="n">
        <v>3.76964489</v>
      </c>
      <c r="I30" s="18" t="n">
        <v>509.73325038</v>
      </c>
      <c r="J30" s="20" t="n">
        <v>2.88614138</v>
      </c>
      <c r="K30" s="18" t="n">
        <v>536.46219496</v>
      </c>
      <c r="L30" s="20" t="n">
        <v>3.33538785</v>
      </c>
      <c r="M30" s="18" t="s">
        <v>481</v>
      </c>
      <c r="N30" s="20" t="s">
        <v>481</v>
      </c>
      <c r="O30" s="18" t="s">
        <v>481</v>
      </c>
      <c r="P30" s="20" t="s">
        <v>481</v>
      </c>
      <c r="Q30" s="18" t="s">
        <v>481</v>
      </c>
      <c r="R30" s="20" t="s">
        <v>481</v>
      </c>
      <c r="S30" s="18" t="s">
        <v>481</v>
      </c>
      <c r="T30" s="20" t="s">
        <v>481</v>
      </c>
      <c r="U30" s="18" t="n">
        <v>404.21184348</v>
      </c>
      <c r="V30" s="20" t="n">
        <v>6.84366348</v>
      </c>
    </row>
    <row r="31" spans="1:22">
      <c r="A31" s="15" t="s">
        <v>506</v>
      </c>
      <c r="B31" s="17" t="n">
        <v>5456</v>
      </c>
      <c r="C31" s="18">
        <f>(144.0/B31*100)</f>
        <v/>
      </c>
      <c r="D31" s="19" t="n">
        <v>5312</v>
      </c>
      <c r="E31" s="18" t="n">
        <v>433.70688925</v>
      </c>
      <c r="F31" s="20" t="n">
        <v>7.31265236</v>
      </c>
      <c r="G31" s="18" t="n">
        <v>456.91690539</v>
      </c>
      <c r="H31" s="20" t="n">
        <v>3.51449814</v>
      </c>
      <c r="I31" s="18" t="n">
        <v>510.70993207</v>
      </c>
      <c r="J31" s="20" t="n">
        <v>2.91499894</v>
      </c>
      <c r="K31" s="18" t="n">
        <v>529.37570561</v>
      </c>
      <c r="L31" s="20" t="n">
        <v>3.05170445</v>
      </c>
      <c r="M31" s="18" t="s">
        <v>481</v>
      </c>
      <c r="N31" s="20" t="s">
        <v>481</v>
      </c>
      <c r="O31" s="18" t="s">
        <v>481</v>
      </c>
      <c r="P31" s="20" t="s">
        <v>481</v>
      </c>
      <c r="Q31" s="18" t="s">
        <v>481</v>
      </c>
      <c r="R31" s="20" t="s">
        <v>481</v>
      </c>
      <c r="S31" s="18" t="s">
        <v>481</v>
      </c>
      <c r="T31" s="20" t="s">
        <v>481</v>
      </c>
      <c r="U31" s="18" t="n">
        <v>418.36592412</v>
      </c>
      <c r="V31" s="20" t="n">
        <v>4.96618297</v>
      </c>
    </row>
    <row r="32" spans="1:22">
      <c r="A32" s="15" t="s">
        <v>507</v>
      </c>
      <c r="B32" s="17" t="n">
        <v>4478</v>
      </c>
      <c r="C32" s="18">
        <f>(6.0/B32*100)</f>
        <v/>
      </c>
      <c r="D32" s="19" t="n">
        <v>4472</v>
      </c>
      <c r="E32" s="18" t="n">
        <v>430.93268715</v>
      </c>
      <c r="F32" s="20" t="n">
        <v>7.37656969</v>
      </c>
      <c r="G32" s="18" t="n">
        <v>452.15190655</v>
      </c>
      <c r="H32" s="20" t="n">
        <v>4.48453323</v>
      </c>
      <c r="I32" s="18" t="n">
        <v>504.76515453</v>
      </c>
      <c r="J32" s="20" t="n">
        <v>2.6930194</v>
      </c>
      <c r="K32" s="18" t="n">
        <v>527.16081844</v>
      </c>
      <c r="L32" s="20" t="n">
        <v>2.86689238</v>
      </c>
      <c r="M32" s="18" t="s">
        <v>481</v>
      </c>
      <c r="N32" s="20" t="s">
        <v>481</v>
      </c>
      <c r="O32" s="18" t="s">
        <v>481</v>
      </c>
      <c r="P32" s="20" t="s">
        <v>481</v>
      </c>
      <c r="Q32" s="18" t="s">
        <v>481</v>
      </c>
      <c r="R32" s="20" t="s">
        <v>481</v>
      </c>
      <c r="S32" s="18" t="s">
        <v>481</v>
      </c>
      <c r="T32" s="20" t="s">
        <v>481</v>
      </c>
      <c r="U32" s="18" t="n">
        <v>409.21609896</v>
      </c>
      <c r="V32" s="20" t="n">
        <v>13.42336145</v>
      </c>
    </row>
    <row r="33" spans="1:22">
      <c r="A33" s="15" t="s">
        <v>508</v>
      </c>
      <c r="B33" s="17" t="n">
        <v>7325</v>
      </c>
      <c r="C33" s="18">
        <f>(80.0/B33*100)</f>
        <v/>
      </c>
      <c r="D33" s="19" t="n">
        <v>7245</v>
      </c>
      <c r="E33" s="18" t="n">
        <v>406.48082852</v>
      </c>
      <c r="F33" s="20" t="n">
        <v>9.689111929999999</v>
      </c>
      <c r="G33" s="18" t="n">
        <v>443.10976919</v>
      </c>
      <c r="H33" s="20" t="n">
        <v>5.16056519</v>
      </c>
      <c r="I33" s="18" t="n">
        <v>483.12963423</v>
      </c>
      <c r="J33" s="20" t="n">
        <v>2.67418893</v>
      </c>
      <c r="K33" s="18" t="n">
        <v>524.88016343</v>
      </c>
      <c r="L33" s="20" t="n">
        <v>2.6848934</v>
      </c>
      <c r="M33" s="18" t="s">
        <v>481</v>
      </c>
      <c r="N33" s="20" t="s">
        <v>481</v>
      </c>
      <c r="O33" s="18" t="s">
        <v>481</v>
      </c>
      <c r="P33" s="20" t="s">
        <v>481</v>
      </c>
      <c r="Q33" s="18" t="s">
        <v>481</v>
      </c>
      <c r="R33" s="20" t="s">
        <v>481</v>
      </c>
      <c r="S33" s="18" t="s">
        <v>481</v>
      </c>
      <c r="T33" s="20" t="s">
        <v>481</v>
      </c>
      <c r="U33" s="18" t="n">
        <v>386.02798864</v>
      </c>
      <c r="V33" s="20" t="n">
        <v>8.58410284</v>
      </c>
    </row>
    <row r="34" spans="1:22">
      <c r="A34" s="15" t="s">
        <v>509</v>
      </c>
      <c r="B34" s="17" t="n">
        <v>6350</v>
      </c>
      <c r="C34" s="18">
        <f>(89.0/B34*100)</f>
        <v/>
      </c>
      <c r="D34" s="19" t="n">
        <v>6261</v>
      </c>
      <c r="E34" s="18" t="n">
        <v>424.54777451</v>
      </c>
      <c r="F34" s="20" t="n">
        <v>4.61888403</v>
      </c>
      <c r="G34" s="18" t="n">
        <v>453.21114973</v>
      </c>
      <c r="H34" s="20" t="n">
        <v>3.15434665</v>
      </c>
      <c r="I34" s="18" t="n">
        <v>502.43564941</v>
      </c>
      <c r="J34" s="20" t="n">
        <v>3.16752298</v>
      </c>
      <c r="K34" s="18" t="n">
        <v>510.16299577</v>
      </c>
      <c r="L34" s="20" t="n">
        <v>3.67025691</v>
      </c>
      <c r="M34" s="18" t="s">
        <v>481</v>
      </c>
      <c r="N34" s="20" t="s">
        <v>481</v>
      </c>
      <c r="O34" s="18" t="s">
        <v>481</v>
      </c>
      <c r="P34" s="20" t="s">
        <v>481</v>
      </c>
      <c r="Q34" s="18" t="n">
        <v>336.51078337</v>
      </c>
      <c r="R34" s="20" t="n">
        <v>12.24828707</v>
      </c>
      <c r="S34" s="18" t="s">
        <v>481</v>
      </c>
      <c r="T34" s="20" t="s">
        <v>481</v>
      </c>
      <c r="U34" s="18" t="n">
        <v>397.15342068</v>
      </c>
      <c r="V34" s="20" t="n">
        <v>9.684138539999999</v>
      </c>
    </row>
    <row r="35" spans="1:22">
      <c r="A35" s="15" t="s">
        <v>510</v>
      </c>
      <c r="B35" s="17" t="n">
        <v>6406</v>
      </c>
      <c r="C35" s="18">
        <f>(60.0/B35*100)</f>
        <v/>
      </c>
      <c r="D35" s="19" t="n">
        <v>6346</v>
      </c>
      <c r="E35" s="18" t="n">
        <v>436.94590408</v>
      </c>
      <c r="F35" s="20" t="n">
        <v>5.40846012</v>
      </c>
      <c r="G35" s="18" t="n">
        <v>482.7359136</v>
      </c>
      <c r="H35" s="20" t="n">
        <v>3.99380975</v>
      </c>
      <c r="I35" s="18" t="n">
        <v>522.83975821</v>
      </c>
      <c r="J35" s="20" t="n">
        <v>2.08502821</v>
      </c>
      <c r="K35" s="18" t="n">
        <v>530.04017464</v>
      </c>
      <c r="L35" s="20" t="n">
        <v>2.98714211</v>
      </c>
      <c r="M35" s="18" t="s">
        <v>481</v>
      </c>
      <c r="N35" s="20" t="s">
        <v>481</v>
      </c>
      <c r="O35" s="18" t="s">
        <v>481</v>
      </c>
      <c r="P35" s="20" t="s">
        <v>481</v>
      </c>
      <c r="Q35" s="18" t="n">
        <v>349.78970242</v>
      </c>
      <c r="R35" s="20" t="n">
        <v>6.90672373</v>
      </c>
      <c r="S35" s="18" t="s">
        <v>481</v>
      </c>
      <c r="T35" s="20" t="s">
        <v>481</v>
      </c>
      <c r="U35" s="18" t="n">
        <v>411.34146228</v>
      </c>
      <c r="V35" s="20" t="n">
        <v>8.07468941</v>
      </c>
    </row>
    <row r="36" spans="1:22">
      <c r="A36" s="15" t="s">
        <v>511</v>
      </c>
      <c r="B36" s="17" t="n">
        <v>6736</v>
      </c>
      <c r="C36" s="18">
        <f>(71.0/B36*100)</f>
        <v/>
      </c>
      <c r="D36" s="19" t="n">
        <v>6665</v>
      </c>
      <c r="E36" s="18" t="n">
        <v>433.86214782</v>
      </c>
      <c r="F36" s="20" t="n">
        <v>5.32352483</v>
      </c>
      <c r="G36" s="18" t="n">
        <v>471.77569817</v>
      </c>
      <c r="H36" s="20" t="n">
        <v>3.31709639</v>
      </c>
      <c r="I36" s="18" t="n">
        <v>497.44006455</v>
      </c>
      <c r="J36" s="20" t="n">
        <v>2.6634585</v>
      </c>
      <c r="K36" s="18" t="n">
        <v>505.55071648</v>
      </c>
      <c r="L36" s="20" t="n">
        <v>3.06662799</v>
      </c>
      <c r="M36" s="18" t="s">
        <v>481</v>
      </c>
      <c r="N36" s="20" t="s">
        <v>481</v>
      </c>
      <c r="O36" s="18" t="s">
        <v>481</v>
      </c>
      <c r="P36" s="20" t="s">
        <v>481</v>
      </c>
      <c r="Q36" s="18" t="s">
        <v>481</v>
      </c>
      <c r="R36" s="20" t="s">
        <v>481</v>
      </c>
      <c r="S36" s="18" t="s">
        <v>481</v>
      </c>
      <c r="T36" s="20" t="s">
        <v>481</v>
      </c>
      <c r="U36" s="18" t="n">
        <v>416.69203144</v>
      </c>
      <c r="V36" s="20" t="n">
        <v>6.19137482</v>
      </c>
    </row>
    <row r="37" spans="1:22">
      <c r="A37" s="15" t="s">
        <v>512</v>
      </c>
      <c r="B37" s="17" t="n">
        <v>5458</v>
      </c>
      <c r="C37" s="18">
        <f>(126.0/B37*100)</f>
        <v/>
      </c>
      <c r="D37" s="19" t="n">
        <v>5332</v>
      </c>
      <c r="E37" s="18" t="n">
        <v>469.70320473</v>
      </c>
      <c r="F37" s="20" t="n">
        <v>3.87897491</v>
      </c>
      <c r="G37" s="18" t="n">
        <v>494.12014962</v>
      </c>
      <c r="H37" s="20" t="n">
        <v>3.25963419</v>
      </c>
      <c r="I37" s="18" t="n">
        <v>509.99097564</v>
      </c>
      <c r="J37" s="20" t="n">
        <v>3.77072951</v>
      </c>
      <c r="K37" s="18" t="n">
        <v>531.2514579899999</v>
      </c>
      <c r="L37" s="20" t="n">
        <v>4.56678033</v>
      </c>
      <c r="M37" s="18" t="s">
        <v>481</v>
      </c>
      <c r="N37" s="20" t="s">
        <v>481</v>
      </c>
      <c r="O37" s="18" t="s">
        <v>481</v>
      </c>
      <c r="P37" s="20" t="s">
        <v>481</v>
      </c>
      <c r="Q37" s="18" t="s">
        <v>481</v>
      </c>
      <c r="R37" s="20" t="s">
        <v>481</v>
      </c>
      <c r="S37" s="18" t="s">
        <v>481</v>
      </c>
      <c r="T37" s="20" t="s">
        <v>481</v>
      </c>
      <c r="U37" s="18" t="n">
        <v>413.03545657</v>
      </c>
      <c r="V37" s="20" t="n">
        <v>6.50258685</v>
      </c>
    </row>
    <row r="38" spans="1:22">
      <c r="A38" s="15" t="s">
        <v>513</v>
      </c>
      <c r="B38" s="17" t="n">
        <v>5860</v>
      </c>
      <c r="C38" s="18">
        <f>(24.0/B38*100)</f>
        <v/>
      </c>
      <c r="D38" s="19" t="n">
        <v>5836</v>
      </c>
      <c r="E38" s="18" t="n">
        <v>447.28587738</v>
      </c>
      <c r="F38" s="20" t="n">
        <v>5.32096124</v>
      </c>
      <c r="G38" s="18" t="n">
        <v>500.43204662</v>
      </c>
      <c r="H38" s="20" t="n">
        <v>3.89130359</v>
      </c>
      <c r="I38" s="18" t="n">
        <v>541.81382291</v>
      </c>
      <c r="J38" s="20" t="n">
        <v>3.39337437</v>
      </c>
      <c r="K38" s="18" t="n">
        <v>555.33370112</v>
      </c>
      <c r="L38" s="20" t="n">
        <v>3.74591585</v>
      </c>
      <c r="M38" s="18" t="s">
        <v>481</v>
      </c>
      <c r="N38" s="20" t="s">
        <v>481</v>
      </c>
      <c r="O38" s="18" t="s">
        <v>481</v>
      </c>
      <c r="P38" s="20" t="s">
        <v>481</v>
      </c>
      <c r="Q38" s="18" t="s">
        <v>481</v>
      </c>
      <c r="R38" s="20" t="s">
        <v>481</v>
      </c>
      <c r="S38" s="18" t="s">
        <v>481</v>
      </c>
      <c r="T38" s="20" t="s">
        <v>481</v>
      </c>
      <c r="U38" s="18" t="n">
        <v>467.7267235</v>
      </c>
      <c r="V38" s="20" t="n">
        <v>7.02270414</v>
      </c>
    </row>
    <row r="39" spans="1:22">
      <c r="A39" s="15" t="s">
        <v>514</v>
      </c>
      <c r="B39" s="17" t="n">
        <v>5895</v>
      </c>
      <c r="C39" s="18">
        <f>(33.0/B39*100)</f>
        <v/>
      </c>
      <c r="D39" s="19" t="n">
        <v>5862</v>
      </c>
      <c r="E39" s="18" t="n">
        <v>371.83490673</v>
      </c>
      <c r="F39" s="20" t="n">
        <v>5.17073265</v>
      </c>
      <c r="G39" s="18" t="n">
        <v>397.11673719</v>
      </c>
      <c r="H39" s="20" t="n">
        <v>3.82588567</v>
      </c>
      <c r="I39" s="18" t="n">
        <v>426.67528571</v>
      </c>
      <c r="J39" s="20" t="n">
        <v>4.92768887</v>
      </c>
      <c r="K39" s="18" t="n">
        <v>441.15566259</v>
      </c>
      <c r="L39" s="20" t="n">
        <v>4.77380785</v>
      </c>
      <c r="M39" s="18" t="s">
        <v>481</v>
      </c>
      <c r="N39" s="20" t="s">
        <v>481</v>
      </c>
      <c r="O39" s="18" t="s">
        <v>481</v>
      </c>
      <c r="P39" s="20" t="s">
        <v>481</v>
      </c>
      <c r="Q39" s="18" t="s">
        <v>481</v>
      </c>
      <c r="R39" s="20" t="s">
        <v>481</v>
      </c>
      <c r="S39" s="18" t="s">
        <v>481</v>
      </c>
      <c r="T39" s="20" t="s">
        <v>481</v>
      </c>
      <c r="U39" s="18" t="n">
        <v>368.58433928</v>
      </c>
      <c r="V39" s="20" t="n">
        <v>9.449518940000001</v>
      </c>
    </row>
    <row r="40" spans="1:22">
      <c r="A40" s="15" t="s">
        <v>515</v>
      </c>
      <c r="B40" s="17" t="n">
        <v>14157</v>
      </c>
      <c r="C40" s="18">
        <f>(386.0/B40*100)</f>
        <v/>
      </c>
      <c r="D40" s="19" t="n">
        <v>13771</v>
      </c>
      <c r="E40" s="18" t="n">
        <v>426.61922739</v>
      </c>
      <c r="F40" s="20" t="n">
        <v>8.87702367</v>
      </c>
      <c r="G40" s="18" t="n">
        <v>459.57621986</v>
      </c>
      <c r="H40" s="20" t="n">
        <v>3.91342482</v>
      </c>
      <c r="I40" s="18" t="n">
        <v>497.37299858</v>
      </c>
      <c r="J40" s="20" t="n">
        <v>2.8015309</v>
      </c>
      <c r="K40" s="18" t="n">
        <v>523.55713474</v>
      </c>
      <c r="L40" s="20" t="n">
        <v>3.19255407</v>
      </c>
      <c r="M40" s="18" t="s">
        <v>481</v>
      </c>
      <c r="N40" s="20" t="s">
        <v>481</v>
      </c>
      <c r="O40" s="18" t="s">
        <v>481</v>
      </c>
      <c r="P40" s="20" t="s">
        <v>481</v>
      </c>
      <c r="Q40" s="18" t="s">
        <v>481</v>
      </c>
      <c r="R40" s="20" t="s">
        <v>481</v>
      </c>
      <c r="S40" s="18" t="s">
        <v>481</v>
      </c>
      <c r="T40" s="20" t="s">
        <v>481</v>
      </c>
      <c r="U40" s="18" t="n">
        <v>387.62040011</v>
      </c>
      <c r="V40" s="20" t="n">
        <v>7.10646946</v>
      </c>
    </row>
    <row r="41" spans="1:22">
      <c r="A41" s="15" t="s">
        <v>516</v>
      </c>
      <c r="B41" s="17" t="n">
        <v>5712</v>
      </c>
      <c r="C41" s="18">
        <f>(55.0/B41*100)</f>
        <v/>
      </c>
      <c r="D41" s="19" t="n">
        <v>5657</v>
      </c>
      <c r="E41" s="18" t="n">
        <v>407.95736763</v>
      </c>
      <c r="F41" s="20" t="n">
        <v>4.92283184</v>
      </c>
      <c r="G41" s="18" t="n">
        <v>439.61736464</v>
      </c>
      <c r="H41" s="20" t="n">
        <v>4.74057454</v>
      </c>
      <c r="I41" s="18" t="n">
        <v>479.33370388</v>
      </c>
      <c r="J41" s="20" t="n">
        <v>3.26921107</v>
      </c>
      <c r="K41" s="18" t="n">
        <v>500.2718854</v>
      </c>
      <c r="L41" s="20" t="n">
        <v>3.64804161</v>
      </c>
      <c r="M41" s="18" t="s">
        <v>481</v>
      </c>
      <c r="N41" s="20" t="s">
        <v>481</v>
      </c>
      <c r="O41" s="18" t="s">
        <v>481</v>
      </c>
      <c r="P41" s="20" t="s">
        <v>481</v>
      </c>
      <c r="Q41" s="18" t="n">
        <v>392.51815558</v>
      </c>
      <c r="R41" s="20" t="n">
        <v>16.89642718</v>
      </c>
      <c r="S41" s="18" t="s">
        <v>481</v>
      </c>
      <c r="T41" s="20" t="s">
        <v>481</v>
      </c>
      <c r="U41" s="18" t="n">
        <v>381.76218076</v>
      </c>
      <c r="V41" s="20" t="n">
        <v>8.96259944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341.45538606</v>
      </c>
      <c r="F45" s="20" t="n">
        <v>4.26708977</v>
      </c>
      <c r="G45" s="18" t="n">
        <v>347.47356013</v>
      </c>
      <c r="H45" s="20" t="n">
        <v>3.64837522</v>
      </c>
      <c r="I45" s="18" t="n">
        <v>365.38254893</v>
      </c>
      <c r="J45" s="20" t="n">
        <v>3.49614142</v>
      </c>
      <c r="K45" s="18" t="n">
        <v>378.05842658</v>
      </c>
      <c r="L45" s="20" t="n">
        <v>3.9855836</v>
      </c>
      <c r="M45" s="18" t="s">
        <v>481</v>
      </c>
      <c r="N45" s="20" t="s">
        <v>481</v>
      </c>
      <c r="O45" s="18" t="s">
        <v>481</v>
      </c>
      <c r="P45" s="20" t="s">
        <v>481</v>
      </c>
      <c r="Q45" s="18" t="s">
        <v>481</v>
      </c>
      <c r="R45" s="20" t="s">
        <v>481</v>
      </c>
      <c r="S45" s="18" t="n">
        <v>332.03077353</v>
      </c>
      <c r="T45" s="20" t="n">
        <v>19.92707783</v>
      </c>
      <c r="U45" s="18" t="n">
        <v>333.16432499</v>
      </c>
      <c r="V45" s="20" t="n">
        <v>5.53642284</v>
      </c>
    </row>
    <row r="46" spans="1:22">
      <c r="A46" s="15" t="s">
        <v>521</v>
      </c>
      <c r="B46" s="17" t="n">
        <v>23141</v>
      </c>
      <c r="C46" s="18">
        <f>(2121.0/B46*100)</f>
        <v/>
      </c>
      <c r="D46" s="19" t="n">
        <v>21020</v>
      </c>
      <c r="E46" s="18" t="n">
        <v>330.77949377</v>
      </c>
      <c r="F46" s="20" t="n">
        <v>5.0338108</v>
      </c>
      <c r="G46" s="18" t="n">
        <v>356.59918943</v>
      </c>
      <c r="H46" s="20" t="n">
        <v>3.31448079</v>
      </c>
      <c r="I46" s="18" t="n">
        <v>404.28668022</v>
      </c>
      <c r="J46" s="20" t="n">
        <v>3.71810347</v>
      </c>
      <c r="K46" s="18" t="n">
        <v>428.9740806</v>
      </c>
      <c r="L46" s="20" t="n">
        <v>4.9987519</v>
      </c>
      <c r="M46" s="18" t="s">
        <v>481</v>
      </c>
      <c r="N46" s="20" t="s">
        <v>481</v>
      </c>
      <c r="O46" s="18" t="s">
        <v>481</v>
      </c>
      <c r="P46" s="20" t="s">
        <v>481</v>
      </c>
      <c r="Q46" s="18" t="s">
        <v>481</v>
      </c>
      <c r="R46" s="20" t="s">
        <v>481</v>
      </c>
      <c r="S46" s="18" t="s">
        <v>481</v>
      </c>
      <c r="T46" s="20" t="s">
        <v>481</v>
      </c>
      <c r="U46" s="18" t="n">
        <v>346.38589338</v>
      </c>
      <c r="V46" s="20" t="n">
        <v>3.06231497</v>
      </c>
    </row>
    <row r="47" spans="1:22">
      <c r="A47" s="15" t="s">
        <v>522</v>
      </c>
      <c r="B47" s="17" t="n">
        <v>5928</v>
      </c>
      <c r="C47" s="18">
        <f>(347.0/B47*100)</f>
        <v/>
      </c>
      <c r="D47" s="19" t="n">
        <v>5581</v>
      </c>
      <c r="E47" s="18" t="n">
        <v>372.49045786</v>
      </c>
      <c r="F47" s="20" t="n">
        <v>7.50634655</v>
      </c>
      <c r="G47" s="18" t="n">
        <v>405.14996991</v>
      </c>
      <c r="H47" s="20" t="n">
        <v>5.22253679</v>
      </c>
      <c r="I47" s="18" t="n">
        <v>460.71662249</v>
      </c>
      <c r="J47" s="20" t="n">
        <v>3.76675785</v>
      </c>
      <c r="K47" s="18" t="n">
        <v>480.38623595</v>
      </c>
      <c r="L47" s="20" t="n">
        <v>4.19282772</v>
      </c>
      <c r="M47" s="18" t="s">
        <v>481</v>
      </c>
      <c r="N47" s="20" t="s">
        <v>481</v>
      </c>
      <c r="O47" s="18" t="s">
        <v>481</v>
      </c>
      <c r="P47" s="20" t="s">
        <v>481</v>
      </c>
      <c r="Q47" s="18" t="s">
        <v>481</v>
      </c>
      <c r="R47" s="20" t="s">
        <v>481</v>
      </c>
      <c r="S47" s="18" t="s">
        <v>481</v>
      </c>
      <c r="T47" s="20" t="s">
        <v>481</v>
      </c>
      <c r="U47" s="18" t="n">
        <v>370.04268009</v>
      </c>
      <c r="V47" s="20" t="n">
        <v>5.37598804</v>
      </c>
    </row>
    <row r="48" spans="1:22">
      <c r="A48" s="15" t="s">
        <v>523</v>
      </c>
      <c r="B48" s="17" t="n">
        <v>9841</v>
      </c>
      <c r="C48" s="18">
        <f>(8.0/B48*100)</f>
        <v/>
      </c>
      <c r="D48" s="19" t="n">
        <v>9833</v>
      </c>
      <c r="E48" s="18" t="n">
        <v>413.02213194</v>
      </c>
      <c r="F48" s="20" t="n">
        <v>9.23535429</v>
      </c>
      <c r="G48" s="18" t="n">
        <v>457.26011347</v>
      </c>
      <c r="H48" s="20" t="n">
        <v>6.30733918</v>
      </c>
      <c r="I48" s="18" t="n">
        <v>535.7093202900001</v>
      </c>
      <c r="J48" s="20" t="n">
        <v>4.81386132</v>
      </c>
      <c r="K48" s="18" t="n">
        <v>552.80236959</v>
      </c>
      <c r="L48" s="20" t="n">
        <v>5.16060542</v>
      </c>
      <c r="M48" s="18" t="s">
        <v>481</v>
      </c>
      <c r="N48" s="20" t="s">
        <v>481</v>
      </c>
      <c r="O48" s="18" t="s">
        <v>481</v>
      </c>
      <c r="P48" s="20" t="s">
        <v>481</v>
      </c>
      <c r="Q48" s="18" t="s">
        <v>481</v>
      </c>
      <c r="R48" s="20" t="s">
        <v>481</v>
      </c>
      <c r="S48" s="18" t="s">
        <v>481</v>
      </c>
      <c r="T48" s="20" t="s">
        <v>481</v>
      </c>
      <c r="U48" s="18" t="n">
        <v>456.77789362</v>
      </c>
      <c r="V48" s="20" t="n">
        <v>26.80308493</v>
      </c>
    </row>
    <row r="49" spans="1:22">
      <c r="A49" s="15" t="s">
        <v>524</v>
      </c>
      <c r="B49" s="17" t="n">
        <v>6349</v>
      </c>
      <c r="C49" s="18">
        <f>(56.0/B49*100)</f>
        <v/>
      </c>
      <c r="D49" s="19" t="n">
        <v>6293</v>
      </c>
      <c r="E49" s="18" t="n">
        <v>369.53484307</v>
      </c>
      <c r="F49" s="20" t="n">
        <v>4.45897858</v>
      </c>
      <c r="G49" s="18" t="n">
        <v>385.05204952</v>
      </c>
      <c r="H49" s="20" t="n">
        <v>3.82240547</v>
      </c>
      <c r="I49" s="18" t="n">
        <v>421.20420307</v>
      </c>
      <c r="J49" s="20" t="n">
        <v>3.46849777</v>
      </c>
      <c r="K49" s="18" t="n">
        <v>434.28471393</v>
      </c>
      <c r="L49" s="20" t="n">
        <v>3.6031783</v>
      </c>
      <c r="M49" s="18" t="s">
        <v>481</v>
      </c>
      <c r="N49" s="20" t="s">
        <v>481</v>
      </c>
      <c r="O49" s="18" t="s">
        <v>481</v>
      </c>
      <c r="P49" s="20" t="s">
        <v>481</v>
      </c>
      <c r="Q49" s="18" t="s">
        <v>481</v>
      </c>
      <c r="R49" s="20" t="s">
        <v>481</v>
      </c>
      <c r="S49" s="18" t="n">
        <v>356.88609938</v>
      </c>
      <c r="T49" s="20" t="n">
        <v>28.00006286</v>
      </c>
      <c r="U49" s="18" t="n">
        <v>355.28314129</v>
      </c>
      <c r="V49" s="20" t="n">
        <v>9.290522060000001</v>
      </c>
    </row>
    <row r="50" spans="1:22">
      <c r="A50" s="15" t="s">
        <v>525</v>
      </c>
      <c r="B50" s="17" t="n">
        <v>11795</v>
      </c>
      <c r="C50" s="18">
        <f>(344.0/B50*100)</f>
        <v/>
      </c>
      <c r="D50" s="19" t="n">
        <v>11451</v>
      </c>
      <c r="E50" s="18" t="n">
        <v>346.46619934</v>
      </c>
      <c r="F50" s="20" t="n">
        <v>3.53898653</v>
      </c>
      <c r="G50" s="18" t="n">
        <v>372.4272822</v>
      </c>
      <c r="H50" s="20" t="n">
        <v>3.33712983</v>
      </c>
      <c r="I50" s="18" t="n">
        <v>408.95643903</v>
      </c>
      <c r="J50" s="20" t="n">
        <v>2.78260868</v>
      </c>
      <c r="K50" s="18" t="n">
        <v>416.32800654</v>
      </c>
      <c r="L50" s="20" t="n">
        <v>3.90762867</v>
      </c>
      <c r="M50" s="18" t="s">
        <v>481</v>
      </c>
      <c r="N50" s="20" t="s">
        <v>481</v>
      </c>
      <c r="O50" s="18" t="s">
        <v>481</v>
      </c>
      <c r="P50" s="20" t="s">
        <v>481</v>
      </c>
      <c r="Q50" s="18" t="s">
        <v>481</v>
      </c>
      <c r="R50" s="20" t="s">
        <v>481</v>
      </c>
      <c r="S50" s="18" t="s">
        <v>481</v>
      </c>
      <c r="T50" s="20" t="s">
        <v>481</v>
      </c>
      <c r="U50" s="18" t="n">
        <v>339.14138315</v>
      </c>
      <c r="V50" s="20" t="n">
        <v>7.13885166</v>
      </c>
    </row>
    <row r="51" spans="1:22">
      <c r="A51" s="15" t="s">
        <v>526</v>
      </c>
      <c r="B51" s="17" t="n">
        <v>6866</v>
      </c>
      <c r="C51" s="18">
        <f>(114.0/B51*100)</f>
        <v/>
      </c>
      <c r="D51" s="19" t="n">
        <v>6752</v>
      </c>
      <c r="E51" s="18" t="n">
        <v>368.4543571</v>
      </c>
      <c r="F51" s="20" t="n">
        <v>5.0660953</v>
      </c>
      <c r="G51" s="18" t="n">
        <v>384.01409041</v>
      </c>
      <c r="H51" s="20" t="n">
        <v>3.59749528</v>
      </c>
      <c r="I51" s="18" t="n">
        <v>407.4779342</v>
      </c>
      <c r="J51" s="20" t="n">
        <v>2.93480218</v>
      </c>
      <c r="K51" s="18" t="n">
        <v>424.34560135</v>
      </c>
      <c r="L51" s="20" t="n">
        <v>4.07502419</v>
      </c>
      <c r="M51" s="18" t="s">
        <v>481</v>
      </c>
      <c r="N51" s="20" t="s">
        <v>481</v>
      </c>
      <c r="O51" s="18" t="s">
        <v>481</v>
      </c>
      <c r="P51" s="20" t="s">
        <v>481</v>
      </c>
      <c r="Q51" s="18" t="n">
        <v>380.5422133</v>
      </c>
      <c r="R51" s="20" t="n">
        <v>4.31283207</v>
      </c>
      <c r="S51" s="18" t="s">
        <v>481</v>
      </c>
      <c r="T51" s="20" t="s">
        <v>481</v>
      </c>
      <c r="U51" s="18" t="n">
        <v>374.77538284</v>
      </c>
      <c r="V51" s="20" t="n">
        <v>8.23842842</v>
      </c>
    </row>
    <row r="52" spans="1:22">
      <c r="A52" s="15" t="s">
        <v>527</v>
      </c>
      <c r="B52" s="17" t="n">
        <v>5809</v>
      </c>
      <c r="C52" s="18">
        <f>(106.0/B52*100)</f>
        <v/>
      </c>
      <c r="D52" s="19" t="n">
        <v>5703</v>
      </c>
      <c r="E52" s="18" t="n">
        <v>415.12782741</v>
      </c>
      <c r="F52" s="20" t="n">
        <v>5.50255954</v>
      </c>
      <c r="G52" s="18" t="n">
        <v>437.59167712</v>
      </c>
      <c r="H52" s="20" t="n">
        <v>3.76287579</v>
      </c>
      <c r="I52" s="18" t="n">
        <v>474.40705054</v>
      </c>
      <c r="J52" s="20" t="n">
        <v>3.32494663</v>
      </c>
      <c r="K52" s="18" t="n">
        <v>486.4119019</v>
      </c>
      <c r="L52" s="20" t="n">
        <v>3.60455563</v>
      </c>
      <c r="M52" s="18" t="s">
        <v>481</v>
      </c>
      <c r="N52" s="20" t="s">
        <v>481</v>
      </c>
      <c r="O52" s="18" t="s">
        <v>481</v>
      </c>
      <c r="P52" s="20" t="s">
        <v>481</v>
      </c>
      <c r="Q52" s="18" t="s">
        <v>481</v>
      </c>
      <c r="R52" s="20" t="s">
        <v>481</v>
      </c>
      <c r="S52" s="18" t="s">
        <v>481</v>
      </c>
      <c r="T52" s="20" t="s">
        <v>481</v>
      </c>
      <c r="U52" s="18" t="n">
        <v>387.26965408</v>
      </c>
      <c r="V52" s="20" t="n">
        <v>6.8115953</v>
      </c>
    </row>
    <row r="53" spans="1:22">
      <c r="A53" s="15" t="s">
        <v>528</v>
      </c>
      <c r="B53" s="17" t="n">
        <v>5571</v>
      </c>
      <c r="C53" s="18">
        <f>(112.0/B53*100)</f>
        <v/>
      </c>
      <c r="D53" s="19" t="n">
        <v>5459</v>
      </c>
      <c r="E53" s="18" t="n">
        <v>408.1008241</v>
      </c>
      <c r="F53" s="20" t="n">
        <v>4.3046951</v>
      </c>
      <c r="G53" s="18" t="n">
        <v>424.17894181</v>
      </c>
      <c r="H53" s="20" t="n">
        <v>3.54751737</v>
      </c>
      <c r="I53" s="18" t="n">
        <v>450.18905468</v>
      </c>
      <c r="J53" s="20" t="n">
        <v>2.52715812</v>
      </c>
      <c r="K53" s="18" t="n">
        <v>472.58789183</v>
      </c>
      <c r="L53" s="20" t="n">
        <v>3.443681</v>
      </c>
      <c r="M53" s="18" t="s">
        <v>481</v>
      </c>
      <c r="N53" s="20" t="s">
        <v>481</v>
      </c>
      <c r="O53" s="18" t="s">
        <v>481</v>
      </c>
      <c r="P53" s="20" t="s">
        <v>481</v>
      </c>
      <c r="Q53" s="18" t="s">
        <v>481</v>
      </c>
      <c r="R53" s="20" t="s">
        <v>481</v>
      </c>
      <c r="S53" s="18" t="s">
        <v>481</v>
      </c>
      <c r="T53" s="20" t="s">
        <v>481</v>
      </c>
      <c r="U53" s="18" t="n">
        <v>363.12318922</v>
      </c>
      <c r="V53" s="20" t="n">
        <v>4.43624829</v>
      </c>
    </row>
    <row r="54" spans="1:22">
      <c r="A54" s="15" t="s">
        <v>529</v>
      </c>
      <c r="B54" s="17" t="n">
        <v>4740</v>
      </c>
      <c r="C54" s="18">
        <f>(428.0/B54*100)</f>
        <v/>
      </c>
      <c r="D54" s="19" t="n">
        <v>4312</v>
      </c>
      <c r="E54" s="18" t="n">
        <v>307.60243109</v>
      </c>
      <c r="F54" s="20" t="n">
        <v>4.02154307</v>
      </c>
      <c r="G54" s="18" t="n">
        <v>319.7056025</v>
      </c>
      <c r="H54" s="20" t="n">
        <v>3.16229087</v>
      </c>
      <c r="I54" s="18" t="n">
        <v>348.98629845</v>
      </c>
      <c r="J54" s="20" t="n">
        <v>4.34451138</v>
      </c>
      <c r="K54" s="18" t="n">
        <v>355.68485259</v>
      </c>
      <c r="L54" s="20" t="n">
        <v>4.31495229</v>
      </c>
      <c r="M54" s="18" t="s">
        <v>481</v>
      </c>
      <c r="N54" s="20" t="s">
        <v>481</v>
      </c>
      <c r="O54" s="18" t="s">
        <v>481</v>
      </c>
      <c r="P54" s="20" t="s">
        <v>481</v>
      </c>
      <c r="Q54" s="18" t="s">
        <v>481</v>
      </c>
      <c r="R54" s="20" t="s">
        <v>481</v>
      </c>
      <c r="S54" s="18" t="s">
        <v>481</v>
      </c>
      <c r="T54" s="20" t="s">
        <v>481</v>
      </c>
      <c r="U54" s="18" t="n">
        <v>286.6760636</v>
      </c>
      <c r="V54" s="20" t="n">
        <v>3.81242309</v>
      </c>
    </row>
    <row r="55" spans="1:22">
      <c r="A55" s="15" t="s">
        <v>530</v>
      </c>
      <c r="B55" s="17" t="n">
        <v>5316</v>
      </c>
      <c r="C55" s="18">
        <f>(22.0/B55*100)</f>
        <v/>
      </c>
      <c r="D55" s="19" t="n">
        <v>5294</v>
      </c>
      <c r="E55" s="18" t="n">
        <v>363.19129328</v>
      </c>
      <c r="F55" s="20" t="n">
        <v>5.55124222</v>
      </c>
      <c r="G55" s="18" t="n">
        <v>387.87448848</v>
      </c>
      <c r="H55" s="20" t="n">
        <v>3.91401526</v>
      </c>
      <c r="I55" s="18" t="n">
        <v>414.65507421</v>
      </c>
      <c r="J55" s="20" t="n">
        <v>3.07647333</v>
      </c>
      <c r="K55" s="18" t="n">
        <v>436.66027765</v>
      </c>
      <c r="L55" s="20" t="n">
        <v>3.55702337</v>
      </c>
      <c r="M55" s="18" t="s">
        <v>481</v>
      </c>
      <c r="N55" s="20" t="s">
        <v>481</v>
      </c>
      <c r="O55" s="18" t="s">
        <v>481</v>
      </c>
      <c r="P55" s="20" t="s">
        <v>481</v>
      </c>
      <c r="Q55" s="18" t="s">
        <v>481</v>
      </c>
      <c r="R55" s="20" t="s">
        <v>481</v>
      </c>
      <c r="S55" s="18" t="n">
        <v>319.84604286</v>
      </c>
      <c r="T55" s="20" t="n">
        <v>15.25724471</v>
      </c>
      <c r="U55" s="18" t="n">
        <v>305.48265305</v>
      </c>
      <c r="V55" s="20" t="n">
        <v>7.68125142</v>
      </c>
    </row>
    <row r="56" spans="1:22">
      <c r="A56" s="15" t="s">
        <v>531</v>
      </c>
      <c r="B56" s="17" t="n">
        <v>5359</v>
      </c>
      <c r="C56" s="18">
        <f>(77.0/B56*100)</f>
        <v/>
      </c>
      <c r="D56" s="19" t="n">
        <v>5282</v>
      </c>
      <c r="E56" s="18" t="n">
        <v>490.31179781</v>
      </c>
      <c r="F56" s="20" t="n">
        <v>7.82230202</v>
      </c>
      <c r="G56" s="18" t="n">
        <v>512.0644019</v>
      </c>
      <c r="H56" s="20" t="n">
        <v>6.05667138</v>
      </c>
      <c r="I56" s="18" t="n">
        <v>552.81374239</v>
      </c>
      <c r="J56" s="20" t="n">
        <v>2.88894559</v>
      </c>
      <c r="K56" s="18" t="n">
        <v>564.83291935</v>
      </c>
      <c r="L56" s="20" t="n">
        <v>3.87979149</v>
      </c>
      <c r="M56" s="18" t="s">
        <v>481</v>
      </c>
      <c r="N56" s="20" t="s">
        <v>481</v>
      </c>
      <c r="O56" s="18" t="s">
        <v>481</v>
      </c>
      <c r="P56" s="20" t="s">
        <v>481</v>
      </c>
      <c r="Q56" s="18" t="s">
        <v>481</v>
      </c>
      <c r="R56" s="20" t="s">
        <v>481</v>
      </c>
      <c r="S56" s="18" t="s">
        <v>481</v>
      </c>
      <c r="T56" s="20" t="s">
        <v>481</v>
      </c>
      <c r="U56" s="18" t="n">
        <v>463.25717648</v>
      </c>
      <c r="V56" s="20" t="n">
        <v>20.04173309</v>
      </c>
    </row>
    <row r="57" spans="1:22">
      <c r="A57" s="15" t="s">
        <v>532</v>
      </c>
      <c r="B57" s="17" t="n">
        <v>6513</v>
      </c>
      <c r="C57" s="18">
        <f>(0.0/B57*100)</f>
        <v/>
      </c>
      <c r="D57" s="19" t="n">
        <v>6513</v>
      </c>
      <c r="E57" s="18" t="n">
        <v>346.26727255</v>
      </c>
      <c r="F57" s="20" t="n">
        <v>5.25034967</v>
      </c>
      <c r="G57" s="18" t="n">
        <v>360.27211014</v>
      </c>
      <c r="H57" s="20" t="n">
        <v>3.18123524</v>
      </c>
      <c r="I57" s="18" t="n">
        <v>405.11800475</v>
      </c>
      <c r="J57" s="20" t="n">
        <v>3.49842641</v>
      </c>
      <c r="K57" s="18" t="n">
        <v>416.90935927</v>
      </c>
      <c r="L57" s="20" t="n">
        <v>5.03483229</v>
      </c>
      <c r="M57" s="18" t="s">
        <v>481</v>
      </c>
      <c r="N57" s="20" t="s">
        <v>481</v>
      </c>
      <c r="O57" s="18" t="s">
        <v>481</v>
      </c>
      <c r="P57" s="20" t="s">
        <v>481</v>
      </c>
      <c r="Q57" s="18" t="s">
        <v>481</v>
      </c>
      <c r="R57" s="20" t="s">
        <v>481</v>
      </c>
      <c r="S57" s="18" t="n">
        <v>333.29300707</v>
      </c>
      <c r="T57" s="20" t="n">
        <v>26.64091997</v>
      </c>
      <c r="U57" s="18" t="n">
        <v>343.7447212</v>
      </c>
      <c r="V57" s="20" t="n">
        <v>8.57753121</v>
      </c>
    </row>
    <row r="58" spans="1:22">
      <c r="A58" s="15" t="s">
        <v>533</v>
      </c>
      <c r="B58" s="17" t="n">
        <v>7267</v>
      </c>
      <c r="C58" s="18">
        <f>(10.0/B58*100)</f>
        <v/>
      </c>
      <c r="D58" s="19" t="n">
        <v>7257</v>
      </c>
      <c r="E58" s="18" t="n">
        <v>342.37539504</v>
      </c>
      <c r="F58" s="20" t="n">
        <v>4.475744</v>
      </c>
      <c r="G58" s="18" t="n">
        <v>353.72427947</v>
      </c>
      <c r="H58" s="20" t="n">
        <v>3.42666379</v>
      </c>
      <c r="I58" s="18" t="n">
        <v>381.84733477</v>
      </c>
      <c r="J58" s="20" t="n">
        <v>3.59327422</v>
      </c>
      <c r="K58" s="18" t="n">
        <v>413.78330463</v>
      </c>
      <c r="L58" s="20" t="n">
        <v>3.09727648</v>
      </c>
      <c r="M58" s="18" t="s">
        <v>481</v>
      </c>
      <c r="N58" s="20" t="s">
        <v>481</v>
      </c>
      <c r="O58" s="18" t="s">
        <v>481</v>
      </c>
      <c r="P58" s="20" t="s">
        <v>481</v>
      </c>
      <c r="Q58" s="18" t="s">
        <v>481</v>
      </c>
      <c r="R58" s="20" t="s">
        <v>481</v>
      </c>
      <c r="S58" s="18" t="n">
        <v>306.40584086</v>
      </c>
      <c r="T58" s="20" t="n">
        <v>14.35522466</v>
      </c>
      <c r="U58" s="18" t="n">
        <v>310.88067531</v>
      </c>
      <c r="V58" s="20" t="n">
        <v>14.94804897</v>
      </c>
    </row>
    <row r="59" spans="1:22">
      <c r="A59" s="15" t="s">
        <v>534</v>
      </c>
      <c r="B59" s="17" t="n">
        <v>4826</v>
      </c>
      <c r="C59" s="18">
        <f>(26.0/B59*100)</f>
        <v/>
      </c>
      <c r="D59" s="19" t="n">
        <v>4800</v>
      </c>
      <c r="E59" s="18" t="n">
        <v>328.20530683</v>
      </c>
      <c r="F59" s="20" t="n">
        <v>3.69851264</v>
      </c>
      <c r="G59" s="18" t="n">
        <v>343.52205034</v>
      </c>
      <c r="H59" s="20" t="n">
        <v>3.25859594</v>
      </c>
      <c r="I59" s="18" t="n">
        <v>371.68159741</v>
      </c>
      <c r="J59" s="20" t="n">
        <v>2.58050731</v>
      </c>
      <c r="K59" s="18" t="n">
        <v>394.57290977</v>
      </c>
      <c r="L59" s="20" t="n">
        <v>3.66228741</v>
      </c>
      <c r="M59" s="18" t="s">
        <v>481</v>
      </c>
      <c r="N59" s="20" t="s">
        <v>481</v>
      </c>
      <c r="O59" s="18" t="s">
        <v>481</v>
      </c>
      <c r="P59" s="20" t="s">
        <v>481</v>
      </c>
      <c r="Q59" s="18" t="s">
        <v>481</v>
      </c>
      <c r="R59" s="20" t="s">
        <v>481</v>
      </c>
      <c r="S59" s="18" t="n">
        <v>284.28987841</v>
      </c>
      <c r="T59" s="20" t="n">
        <v>14.40612249</v>
      </c>
      <c r="U59" s="18" t="n">
        <v>291.22127488</v>
      </c>
      <c r="V59" s="20" t="n">
        <v>6.46867432</v>
      </c>
    </row>
    <row r="60" spans="1:22">
      <c r="A60" s="15" t="s">
        <v>535</v>
      </c>
      <c r="B60" s="17" t="n">
        <v>4546</v>
      </c>
      <c r="C60" s="18">
        <f>(15.0/B60*100)</f>
        <v/>
      </c>
      <c r="D60" s="19" t="n">
        <v>4531</v>
      </c>
      <c r="E60" s="18" t="n">
        <v>370.08610121</v>
      </c>
      <c r="F60" s="20" t="n">
        <v>6.00476705</v>
      </c>
      <c r="G60" s="18" t="n">
        <v>378.19972538</v>
      </c>
      <c r="H60" s="20" t="n">
        <v>4.83835482</v>
      </c>
      <c r="I60" s="18" t="n">
        <v>397.79428593</v>
      </c>
      <c r="J60" s="20" t="n">
        <v>4.98368065</v>
      </c>
      <c r="K60" s="18" t="n">
        <v>423.65842669</v>
      </c>
      <c r="L60" s="20" t="n">
        <v>5.57550753</v>
      </c>
      <c r="M60" s="18" t="s">
        <v>481</v>
      </c>
      <c r="N60" s="20" t="s">
        <v>481</v>
      </c>
      <c r="O60" s="18" t="s">
        <v>481</v>
      </c>
      <c r="P60" s="20" t="s">
        <v>481</v>
      </c>
      <c r="Q60" s="18" t="s">
        <v>481</v>
      </c>
      <c r="R60" s="20" t="s">
        <v>481</v>
      </c>
      <c r="S60" s="18" t="n">
        <v>319.47866917</v>
      </c>
      <c r="T60" s="20" t="n">
        <v>20.64080274</v>
      </c>
      <c r="U60" s="18" t="n">
        <v>366.826387</v>
      </c>
      <c r="V60" s="20" t="n">
        <v>8.21696536</v>
      </c>
    </row>
    <row r="61" spans="1:22">
      <c r="A61" s="15" t="s">
        <v>536</v>
      </c>
      <c r="B61" s="17" t="n">
        <v>6525</v>
      </c>
      <c r="C61" s="18">
        <f>(166.0/B61*100)</f>
        <v/>
      </c>
      <c r="D61" s="19" t="n">
        <v>6359</v>
      </c>
      <c r="E61" s="18" t="n">
        <v>425.28263055</v>
      </c>
      <c r="F61" s="20" t="n">
        <v>6.62083837</v>
      </c>
      <c r="G61" s="18" t="n">
        <v>448.20754299</v>
      </c>
      <c r="H61" s="20" t="n">
        <v>4.07213263</v>
      </c>
      <c r="I61" s="18" t="n">
        <v>477.73432309</v>
      </c>
      <c r="J61" s="20" t="n">
        <v>2.79176847</v>
      </c>
      <c r="K61" s="18" t="n">
        <v>504.82488147</v>
      </c>
      <c r="L61" s="20" t="n">
        <v>2.61070812</v>
      </c>
      <c r="M61" s="18" t="s">
        <v>481</v>
      </c>
      <c r="N61" s="20" t="s">
        <v>481</v>
      </c>
      <c r="O61" s="18" t="s">
        <v>481</v>
      </c>
      <c r="P61" s="20" t="s">
        <v>481</v>
      </c>
      <c r="Q61" s="18" t="s">
        <v>481</v>
      </c>
      <c r="R61" s="20" t="s">
        <v>481</v>
      </c>
      <c r="S61" s="18" t="s">
        <v>481</v>
      </c>
      <c r="T61" s="20" t="s">
        <v>481</v>
      </c>
      <c r="U61" s="18" t="n">
        <v>402.02103466</v>
      </c>
      <c r="V61" s="20" t="n">
        <v>7.38875053</v>
      </c>
    </row>
    <row r="62" spans="1:22">
      <c r="A62" s="15" t="s">
        <v>537</v>
      </c>
      <c r="B62" s="17" t="n">
        <v>4476</v>
      </c>
      <c r="C62" s="18">
        <f>(3.0/B62*100)</f>
        <v/>
      </c>
      <c r="D62" s="19" t="n">
        <v>4473</v>
      </c>
      <c r="E62" s="18" t="n">
        <v>473.21497245</v>
      </c>
      <c r="F62" s="20" t="n">
        <v>7.21120941</v>
      </c>
      <c r="G62" s="18" t="n">
        <v>504.69788046</v>
      </c>
      <c r="H62" s="20" t="n">
        <v>4.16023912</v>
      </c>
      <c r="I62" s="18" t="n">
        <v>549.40234736</v>
      </c>
      <c r="J62" s="20" t="n">
        <v>1.69962833</v>
      </c>
      <c r="K62" s="18" t="n">
        <v>560.0580686</v>
      </c>
      <c r="L62" s="20" t="n">
        <v>2.3808784</v>
      </c>
      <c r="M62" s="18" t="s">
        <v>481</v>
      </c>
      <c r="N62" s="20" t="s">
        <v>481</v>
      </c>
      <c r="O62" s="18" t="s">
        <v>481</v>
      </c>
      <c r="P62" s="20" t="s">
        <v>481</v>
      </c>
      <c r="Q62" s="18" t="s">
        <v>481</v>
      </c>
      <c r="R62" s="20" t="s">
        <v>481</v>
      </c>
      <c r="S62" s="18" t="s">
        <v>481</v>
      </c>
      <c r="T62" s="20" t="s">
        <v>481</v>
      </c>
      <c r="U62" s="18" t="n">
        <v>463.78840214</v>
      </c>
      <c r="V62" s="20" t="n">
        <v>20.85527929</v>
      </c>
    </row>
    <row r="63" spans="1:22">
      <c r="A63" s="15" t="s">
        <v>538</v>
      </c>
      <c r="B63" s="17" t="n">
        <v>5324</v>
      </c>
      <c r="C63" s="18">
        <f>(13.0/B63*100)</f>
        <v/>
      </c>
      <c r="D63" s="19" t="n">
        <v>5311</v>
      </c>
      <c r="E63" s="18" t="n">
        <v>327.35929276</v>
      </c>
      <c r="F63" s="20" t="n">
        <v>4.83495347</v>
      </c>
      <c r="G63" s="18" t="n">
        <v>346.87882569</v>
      </c>
      <c r="H63" s="20" t="n">
        <v>3.32060902</v>
      </c>
      <c r="I63" s="18" t="n">
        <v>380.32785467</v>
      </c>
      <c r="J63" s="20" t="n">
        <v>3.35479522</v>
      </c>
      <c r="K63" s="18" t="n">
        <v>416.57306994</v>
      </c>
      <c r="L63" s="20" t="n">
        <v>2.45791156</v>
      </c>
      <c r="M63" s="18" t="s">
        <v>481</v>
      </c>
      <c r="N63" s="20" t="s">
        <v>481</v>
      </c>
      <c r="O63" s="18" t="s">
        <v>481</v>
      </c>
      <c r="P63" s="20" t="s">
        <v>481</v>
      </c>
      <c r="Q63" s="18" t="s">
        <v>481</v>
      </c>
      <c r="R63" s="20" t="s">
        <v>481</v>
      </c>
      <c r="S63" s="18" t="n">
        <v>333.1526402</v>
      </c>
      <c r="T63" s="20" t="n">
        <v>42.55400054</v>
      </c>
      <c r="U63" s="18" t="n">
        <v>313.70372374</v>
      </c>
      <c r="V63" s="20" t="n">
        <v>5.05870037</v>
      </c>
    </row>
    <row r="64" spans="1:22">
      <c r="A64" s="15" t="s">
        <v>539</v>
      </c>
      <c r="B64" s="17" t="n">
        <v>3634</v>
      </c>
      <c r="C64" s="18">
        <f>(3.0/B64*100)</f>
        <v/>
      </c>
      <c r="D64" s="19" t="n">
        <v>3631</v>
      </c>
      <c r="E64" s="18" t="n">
        <v>381.27070504</v>
      </c>
      <c r="F64" s="20" t="n">
        <v>6.51104058</v>
      </c>
      <c r="G64" s="18" t="n">
        <v>412.45893424</v>
      </c>
      <c r="H64" s="20" t="n">
        <v>5.20890039</v>
      </c>
      <c r="I64" s="18" t="n">
        <v>486.73256091</v>
      </c>
      <c r="J64" s="20" t="n">
        <v>3.19125681</v>
      </c>
      <c r="K64" s="18" t="n">
        <v>525.09715739</v>
      </c>
      <c r="L64" s="20" t="n">
        <v>2.53509782</v>
      </c>
      <c r="M64" s="18" t="s">
        <v>481</v>
      </c>
      <c r="N64" s="20" t="s">
        <v>481</v>
      </c>
      <c r="O64" s="18" t="s">
        <v>481</v>
      </c>
      <c r="P64" s="20" t="s">
        <v>481</v>
      </c>
      <c r="Q64" s="18" t="s">
        <v>481</v>
      </c>
      <c r="R64" s="20" t="s">
        <v>481</v>
      </c>
      <c r="S64" s="18" t="n">
        <v>327.39372623</v>
      </c>
      <c r="T64" s="20" t="n">
        <v>23.94702469</v>
      </c>
      <c r="U64" s="18" t="n">
        <v>339.30358214</v>
      </c>
      <c r="V64" s="20" t="n">
        <v>10.27350368</v>
      </c>
    </row>
    <row r="65" spans="1:22">
      <c r="A65" s="15" t="s">
        <v>540</v>
      </c>
      <c r="B65" s="17" t="n">
        <v>5325</v>
      </c>
      <c r="C65" s="18">
        <f>(14.0/B65*100)</f>
        <v/>
      </c>
      <c r="D65" s="19" t="n">
        <v>5311</v>
      </c>
      <c r="E65" s="18" t="n">
        <v>353.14010268</v>
      </c>
      <c r="F65" s="20" t="n">
        <v>7.63044173</v>
      </c>
      <c r="G65" s="18" t="n">
        <v>375.8742408</v>
      </c>
      <c r="H65" s="20" t="n">
        <v>3.78323806</v>
      </c>
      <c r="I65" s="18" t="n">
        <v>421.46294044</v>
      </c>
      <c r="J65" s="20" t="n">
        <v>3.28182072</v>
      </c>
      <c r="K65" s="18" t="n">
        <v>443.93276529</v>
      </c>
      <c r="L65" s="20" t="n">
        <v>2.89948226</v>
      </c>
      <c r="M65" s="18" t="s">
        <v>481</v>
      </c>
      <c r="N65" s="20" t="s">
        <v>481</v>
      </c>
      <c r="O65" s="18" t="s">
        <v>481</v>
      </c>
      <c r="P65" s="20" t="s">
        <v>481</v>
      </c>
      <c r="Q65" s="18" t="n">
        <v>325.28900653</v>
      </c>
      <c r="R65" s="20" t="n">
        <v>27.50881778</v>
      </c>
      <c r="S65" s="18" t="s">
        <v>481</v>
      </c>
      <c r="T65" s="20" t="s">
        <v>481</v>
      </c>
      <c r="U65" s="18" t="n">
        <v>327.69639257</v>
      </c>
      <c r="V65" s="20" t="n">
        <v>8.028201019999999</v>
      </c>
    </row>
    <row r="66" spans="1:22">
      <c r="A66" s="15" t="s">
        <v>541</v>
      </c>
      <c r="B66" s="17" t="n">
        <v>5665</v>
      </c>
      <c r="C66" s="18">
        <f>(89.0/B66*100)</f>
        <v/>
      </c>
      <c r="D66" s="19" t="n">
        <v>5576</v>
      </c>
      <c r="E66" s="18" t="n">
        <v>382.36234019</v>
      </c>
      <c r="F66" s="20" t="n">
        <v>4.56049245</v>
      </c>
      <c r="G66" s="18" t="n">
        <v>404.97781316</v>
      </c>
      <c r="H66" s="20" t="n">
        <v>3.44461196</v>
      </c>
      <c r="I66" s="18" t="n">
        <v>433.1472756</v>
      </c>
      <c r="J66" s="20" t="n">
        <v>2.29018915</v>
      </c>
      <c r="K66" s="18" t="n">
        <v>451.21250155</v>
      </c>
      <c r="L66" s="20" t="n">
        <v>2.64714974</v>
      </c>
      <c r="M66" s="18" t="s">
        <v>481</v>
      </c>
      <c r="N66" s="20" t="s">
        <v>481</v>
      </c>
      <c r="O66" s="18" t="s">
        <v>481</v>
      </c>
      <c r="P66" s="20" t="s">
        <v>481</v>
      </c>
      <c r="Q66" s="18" t="s">
        <v>481</v>
      </c>
      <c r="R66" s="20" t="s">
        <v>481</v>
      </c>
      <c r="S66" s="18" t="s">
        <v>481</v>
      </c>
      <c r="T66" s="20" t="s">
        <v>481</v>
      </c>
      <c r="U66" s="18" t="n">
        <v>356.65802109</v>
      </c>
      <c r="V66" s="20" t="n">
        <v>3.70813539</v>
      </c>
    </row>
    <row r="67" spans="1:22">
      <c r="A67" s="15" t="s">
        <v>542</v>
      </c>
      <c r="B67" s="17" t="n">
        <v>6971</v>
      </c>
      <c r="C67" s="18">
        <f>(820.0/B67*100)</f>
        <v/>
      </c>
      <c r="D67" s="19" t="n">
        <v>6151</v>
      </c>
      <c r="E67" s="18" t="n">
        <v>341.26460917</v>
      </c>
      <c r="F67" s="20" t="n">
        <v>5.90306694</v>
      </c>
      <c r="G67" s="18" t="n">
        <v>371.84540118</v>
      </c>
      <c r="H67" s="20" t="n">
        <v>4.16765423</v>
      </c>
      <c r="I67" s="18" t="n">
        <v>403.05865415</v>
      </c>
      <c r="J67" s="20" t="n">
        <v>3.31971322</v>
      </c>
      <c r="K67" s="18" t="n">
        <v>410.80760899</v>
      </c>
      <c r="L67" s="20" t="n">
        <v>3.24090328</v>
      </c>
      <c r="M67" s="18" t="s">
        <v>481</v>
      </c>
      <c r="N67" s="20" t="s">
        <v>481</v>
      </c>
      <c r="O67" s="18" t="s">
        <v>481</v>
      </c>
      <c r="P67" s="20" t="s">
        <v>481</v>
      </c>
      <c r="Q67" s="18" t="s">
        <v>481</v>
      </c>
      <c r="R67" s="20" t="s">
        <v>481</v>
      </c>
      <c r="S67" s="18" t="s">
        <v>481</v>
      </c>
      <c r="T67" s="20" t="s">
        <v>481</v>
      </c>
      <c r="U67" s="18" t="n">
        <v>327.19289438</v>
      </c>
      <c r="V67" s="20" t="n">
        <v>8.159127249999999</v>
      </c>
    </row>
    <row r="68" spans="1:22">
      <c r="A68" s="15" t="s">
        <v>543</v>
      </c>
      <c r="B68" s="17" t="n">
        <v>12083</v>
      </c>
      <c r="C68" s="18">
        <f>(31.0/B68*100)</f>
        <v/>
      </c>
      <c r="D68" s="19" t="n">
        <v>12052</v>
      </c>
      <c r="E68" s="18" t="n">
        <v>351.57718894</v>
      </c>
      <c r="F68" s="20" t="n">
        <v>3.62539595</v>
      </c>
      <c r="G68" s="18" t="n">
        <v>367.05931894</v>
      </c>
      <c r="H68" s="20" t="n">
        <v>2.66883034</v>
      </c>
      <c r="I68" s="18" t="n">
        <v>409.24246768</v>
      </c>
      <c r="J68" s="20" t="n">
        <v>2.01178245</v>
      </c>
      <c r="K68" s="18" t="n">
        <v>460.96780676</v>
      </c>
      <c r="L68" s="20" t="n">
        <v>1.77681488</v>
      </c>
      <c r="M68" s="18" t="s">
        <v>481</v>
      </c>
      <c r="N68" s="20" t="s">
        <v>481</v>
      </c>
      <c r="O68" s="18" t="s">
        <v>481</v>
      </c>
      <c r="P68" s="20" t="s">
        <v>481</v>
      </c>
      <c r="Q68" s="18" t="s">
        <v>481</v>
      </c>
      <c r="R68" s="20" t="s">
        <v>481</v>
      </c>
      <c r="S68" s="18" t="s">
        <v>481</v>
      </c>
      <c r="T68" s="20" t="s">
        <v>481</v>
      </c>
      <c r="U68" s="18" t="n">
        <v>339.48517624</v>
      </c>
      <c r="V68" s="20" t="n">
        <v>2.35792829</v>
      </c>
    </row>
    <row r="69" spans="1:22">
      <c r="A69" s="15" t="s">
        <v>544</v>
      </c>
      <c r="B69" s="17" t="n">
        <v>4876</v>
      </c>
      <c r="C69" s="18">
        <f>(0.0/B69*100)</f>
        <v/>
      </c>
      <c r="D69" s="19" t="n">
        <v>4876</v>
      </c>
      <c r="E69" s="18" t="n">
        <v>395.37204069</v>
      </c>
      <c r="F69" s="20" t="n">
        <v>6.45111352</v>
      </c>
      <c r="G69" s="18" t="n">
        <v>421.86041701</v>
      </c>
      <c r="H69" s="20" t="n">
        <v>4.7807965</v>
      </c>
      <c r="I69" s="18" t="n">
        <v>450.0559488</v>
      </c>
      <c r="J69" s="20" t="n">
        <v>4.331844</v>
      </c>
      <c r="K69" s="18" t="n">
        <v>466.81608613</v>
      </c>
      <c r="L69" s="20" t="n">
        <v>4.36140014</v>
      </c>
      <c r="M69" s="18" t="s">
        <v>481</v>
      </c>
      <c r="N69" s="20" t="s">
        <v>481</v>
      </c>
      <c r="O69" s="18" t="s">
        <v>481</v>
      </c>
      <c r="P69" s="20" t="s">
        <v>481</v>
      </c>
      <c r="Q69" s="18" t="s">
        <v>481</v>
      </c>
      <c r="R69" s="20" t="s">
        <v>481</v>
      </c>
      <c r="S69" s="18" t="s">
        <v>481</v>
      </c>
      <c r="T69" s="20" t="s">
        <v>481</v>
      </c>
      <c r="U69" s="18" t="n">
        <v>436.65338755</v>
      </c>
      <c r="V69" s="20" t="n">
        <v>19.48722832</v>
      </c>
    </row>
    <row r="70" spans="1:22">
      <c r="A70" s="15" t="s">
        <v>545</v>
      </c>
      <c r="B70" s="17" t="n">
        <v>6036</v>
      </c>
      <c r="C70" s="18">
        <f>(223.0/B70*100)</f>
        <v/>
      </c>
      <c r="D70" s="19" t="n">
        <v>5813</v>
      </c>
      <c r="E70" s="18" t="n">
        <v>436.25116494</v>
      </c>
      <c r="F70" s="20" t="n">
        <v>10.6968261</v>
      </c>
      <c r="G70" s="18" t="n">
        <v>465.08278065</v>
      </c>
      <c r="H70" s="20" t="n">
        <v>6.92466704</v>
      </c>
      <c r="I70" s="18" t="n">
        <v>493.70854839</v>
      </c>
      <c r="J70" s="20" t="n">
        <v>3.41484322</v>
      </c>
      <c r="K70" s="18" t="n">
        <v>512.16182814</v>
      </c>
      <c r="L70" s="20" t="n">
        <v>2.9048848</v>
      </c>
      <c r="M70" s="18" t="s">
        <v>481</v>
      </c>
      <c r="N70" s="20" t="s">
        <v>481</v>
      </c>
      <c r="O70" s="18" t="s">
        <v>481</v>
      </c>
      <c r="P70" s="20" t="s">
        <v>481</v>
      </c>
      <c r="Q70" s="18" t="s">
        <v>481</v>
      </c>
      <c r="R70" s="20" t="s">
        <v>481</v>
      </c>
      <c r="S70" s="18" t="s">
        <v>481</v>
      </c>
      <c r="T70" s="20" t="s">
        <v>481</v>
      </c>
      <c r="U70" s="18" t="n">
        <v>440.60324281</v>
      </c>
      <c r="V70" s="20" t="n">
        <v>9.739342069999999</v>
      </c>
    </row>
    <row r="71" spans="1:22">
      <c r="A71" s="15" t="s">
        <v>546</v>
      </c>
      <c r="B71" s="17" t="n">
        <v>6115</v>
      </c>
      <c r="C71" s="18">
        <f>(35.0/B71*100)</f>
        <v/>
      </c>
      <c r="D71" s="19" t="n">
        <v>6080</v>
      </c>
      <c r="E71" s="18" t="n">
        <v>447.73905946</v>
      </c>
      <c r="F71" s="20" t="n">
        <v>6.6354264</v>
      </c>
      <c r="G71" s="18" t="n">
        <v>485.3158497</v>
      </c>
      <c r="H71" s="20" t="n">
        <v>4.84744266</v>
      </c>
      <c r="I71" s="18" t="n">
        <v>559.20301589</v>
      </c>
      <c r="J71" s="20" t="n">
        <v>2.53435382</v>
      </c>
      <c r="K71" s="18" t="n">
        <v>589.1851277</v>
      </c>
      <c r="L71" s="20" t="n">
        <v>1.73476482</v>
      </c>
      <c r="M71" s="18" t="s">
        <v>481</v>
      </c>
      <c r="N71" s="20" t="s">
        <v>481</v>
      </c>
      <c r="O71" s="18" t="s">
        <v>481</v>
      </c>
      <c r="P71" s="20" t="s">
        <v>481</v>
      </c>
      <c r="Q71" s="18" t="s">
        <v>481</v>
      </c>
      <c r="R71" s="20" t="s">
        <v>481</v>
      </c>
      <c r="S71" s="18" t="s">
        <v>481</v>
      </c>
      <c r="T71" s="20" t="s">
        <v>481</v>
      </c>
      <c r="U71" s="18" t="n">
        <v>462.91950707</v>
      </c>
      <c r="V71" s="20" t="n">
        <v>15.46993343</v>
      </c>
    </row>
    <row r="72" spans="1:22">
      <c r="A72" s="15" t="s">
        <v>547</v>
      </c>
      <c r="B72" s="17" t="n">
        <v>7708</v>
      </c>
      <c r="C72" s="18">
        <f>(5.0/B72*100)</f>
        <v/>
      </c>
      <c r="D72" s="19" t="n">
        <v>7703</v>
      </c>
      <c r="E72" s="18" t="n">
        <v>400.38286794</v>
      </c>
      <c r="F72" s="20" t="n">
        <v>8.441605279999999</v>
      </c>
      <c r="G72" s="18" t="n">
        <v>462.36586056</v>
      </c>
      <c r="H72" s="20" t="n">
        <v>5.59018699</v>
      </c>
      <c r="I72" s="18" t="n">
        <v>551.24210807</v>
      </c>
      <c r="J72" s="20" t="n">
        <v>3.03329865</v>
      </c>
      <c r="K72" s="18" t="n">
        <v>562.4979743</v>
      </c>
      <c r="L72" s="20" t="n">
        <v>4.18208663</v>
      </c>
      <c r="M72" s="18" t="s">
        <v>481</v>
      </c>
      <c r="N72" s="20" t="s">
        <v>481</v>
      </c>
      <c r="O72" s="18" t="s">
        <v>481</v>
      </c>
      <c r="P72" s="20" t="s">
        <v>481</v>
      </c>
      <c r="Q72" s="18" t="s">
        <v>481</v>
      </c>
      <c r="R72" s="20" t="s">
        <v>481</v>
      </c>
      <c r="S72" s="18" t="s">
        <v>481</v>
      </c>
      <c r="T72" s="20" t="s">
        <v>481</v>
      </c>
      <c r="U72" s="18" t="n">
        <v>417.90891839</v>
      </c>
      <c r="V72" s="20" t="n">
        <v>20.96244565</v>
      </c>
    </row>
    <row r="73" spans="1:22">
      <c r="A73" s="15" t="s">
        <v>548</v>
      </c>
      <c r="B73" s="17" t="n">
        <v>8249</v>
      </c>
      <c r="C73" s="18">
        <f>(193.0/B73*100)</f>
        <v/>
      </c>
      <c r="D73" s="19" t="n">
        <v>8056</v>
      </c>
      <c r="E73" s="18" t="n">
        <v>392.20309765</v>
      </c>
      <c r="F73" s="20" t="n">
        <v>4.50133116</v>
      </c>
      <c r="G73" s="18" t="n">
        <v>410.03454557</v>
      </c>
      <c r="H73" s="20" t="n">
        <v>3.78888854</v>
      </c>
      <c r="I73" s="18" t="n">
        <v>420.2262922</v>
      </c>
      <c r="J73" s="20" t="n">
        <v>3.37327444</v>
      </c>
      <c r="K73" s="18" t="n">
        <v>433.19581753</v>
      </c>
      <c r="L73" s="20" t="n">
        <v>4.82202404</v>
      </c>
      <c r="M73" s="18" t="s">
        <v>481</v>
      </c>
      <c r="N73" s="20" t="s">
        <v>481</v>
      </c>
      <c r="O73" s="18" t="s">
        <v>481</v>
      </c>
      <c r="P73" s="20" t="s">
        <v>481</v>
      </c>
      <c r="Q73" s="18" t="s">
        <v>481</v>
      </c>
      <c r="R73" s="20" t="s">
        <v>481</v>
      </c>
      <c r="S73" s="18" t="s">
        <v>481</v>
      </c>
      <c r="T73" s="20" t="s">
        <v>481</v>
      </c>
      <c r="U73" s="18" t="n">
        <v>373.43830655</v>
      </c>
      <c r="V73" s="20" t="n">
        <v>9.11454279</v>
      </c>
    </row>
    <row r="74" spans="1:22">
      <c r="A74" s="15" t="s">
        <v>549</v>
      </c>
      <c r="B74" s="17" t="n">
        <v>4692</v>
      </c>
      <c r="C74" s="18">
        <f>(82.0/B74*100)</f>
        <v/>
      </c>
      <c r="D74" s="19" t="n">
        <v>4610</v>
      </c>
      <c r="E74" s="18" t="n">
        <v>347.889074</v>
      </c>
      <c r="F74" s="20" t="n">
        <v>5.37968764</v>
      </c>
      <c r="G74" s="18" t="n">
        <v>359.34415973</v>
      </c>
      <c r="H74" s="20" t="n">
        <v>3.95370466</v>
      </c>
      <c r="I74" s="18" t="n">
        <v>419.26911574</v>
      </c>
      <c r="J74" s="20" t="n">
        <v>2.88691622</v>
      </c>
      <c r="K74" s="18" t="n">
        <v>460.28127967</v>
      </c>
      <c r="L74" s="20" t="n">
        <v>2.12189547</v>
      </c>
      <c r="M74" s="18" t="s">
        <v>481</v>
      </c>
      <c r="N74" s="20" t="s">
        <v>481</v>
      </c>
      <c r="O74" s="18" t="s">
        <v>481</v>
      </c>
      <c r="P74" s="20" t="s">
        <v>481</v>
      </c>
      <c r="Q74" s="18" t="n">
        <v>418.0197</v>
      </c>
      <c r="R74" s="20" t="n">
        <v>16.72194875</v>
      </c>
      <c r="S74" s="18" t="n">
        <v>339.64305441</v>
      </c>
      <c r="T74" s="20" t="n">
        <v>25.8893456</v>
      </c>
      <c r="U74" s="18" t="n">
        <v>349.71601988</v>
      </c>
      <c r="V74" s="20" t="n">
        <v>6.3360225</v>
      </c>
    </row>
    <row r="75" spans="1:22">
      <c r="A75" s="15" t="s">
        <v>550</v>
      </c>
      <c r="B75" s="17" t="n">
        <v>5375</v>
      </c>
      <c r="C75" s="18">
        <f>(294.0/B75*100)</f>
        <v/>
      </c>
      <c r="D75" s="19" t="n">
        <v>5081</v>
      </c>
      <c r="E75" s="18" t="n">
        <v>341.5084655</v>
      </c>
      <c r="F75" s="20" t="n">
        <v>4.27311224</v>
      </c>
      <c r="G75" s="18" t="n">
        <v>357.88675069</v>
      </c>
      <c r="H75" s="20" t="n">
        <v>4.79822329</v>
      </c>
      <c r="I75" s="18" t="n">
        <v>378.30562384</v>
      </c>
      <c r="J75" s="20" t="n">
        <v>4.31731975</v>
      </c>
      <c r="K75" s="18" t="n">
        <v>401.2787085</v>
      </c>
      <c r="L75" s="20" t="n">
        <v>4.64524127</v>
      </c>
      <c r="M75" s="18" t="s">
        <v>481</v>
      </c>
      <c r="N75" s="20" t="s">
        <v>481</v>
      </c>
      <c r="O75" s="18" t="s">
        <v>481</v>
      </c>
      <c r="P75" s="20" t="s">
        <v>481</v>
      </c>
      <c r="Q75" s="18" t="s">
        <v>481</v>
      </c>
      <c r="R75" s="20" t="s">
        <v>481</v>
      </c>
      <c r="S75" s="18" t="s">
        <v>481</v>
      </c>
      <c r="T75" s="20" t="s">
        <v>481</v>
      </c>
      <c r="U75" s="18" t="n">
        <v>329.11243678</v>
      </c>
      <c r="V75" s="20" t="n">
        <v>5.69420963</v>
      </c>
    </row>
    <row r="76" spans="1:22">
      <c r="A76" s="15" t="s">
        <v>551</v>
      </c>
      <c r="B76" s="17" t="n">
        <v>14167</v>
      </c>
      <c r="C76" s="18">
        <f>(235.0/B76*100)</f>
        <v/>
      </c>
      <c r="D76" s="19" t="n">
        <v>13932</v>
      </c>
      <c r="E76" s="18" t="n">
        <v>373.75901515</v>
      </c>
      <c r="F76" s="20" t="n">
        <v>4.33450739</v>
      </c>
      <c r="G76" s="18" t="n">
        <v>391.33613101</v>
      </c>
      <c r="H76" s="20" t="n">
        <v>3.59391534</v>
      </c>
      <c r="I76" s="18" t="n">
        <v>424.80465383</v>
      </c>
      <c r="J76" s="20" t="n">
        <v>2.90698271</v>
      </c>
      <c r="K76" s="18" t="n">
        <v>470.1573317</v>
      </c>
      <c r="L76" s="20" t="n">
        <v>2.87054111</v>
      </c>
      <c r="M76" s="18" t="s">
        <v>481</v>
      </c>
      <c r="N76" s="20" t="s">
        <v>481</v>
      </c>
      <c r="O76" s="18" t="s">
        <v>481</v>
      </c>
      <c r="P76" s="20" t="s">
        <v>481</v>
      </c>
      <c r="Q76" s="18" t="s">
        <v>481</v>
      </c>
      <c r="R76" s="20" t="s">
        <v>481</v>
      </c>
      <c r="S76" s="18" t="s">
        <v>481</v>
      </c>
      <c r="T76" s="20" t="s">
        <v>481</v>
      </c>
      <c r="U76" s="18" t="n">
        <v>359.32271274</v>
      </c>
      <c r="V76" s="20" t="n">
        <v>6.02386113</v>
      </c>
    </row>
    <row r="77" spans="1:22">
      <c r="A77" s="15" t="s">
        <v>552</v>
      </c>
      <c r="B77" s="17" t="n">
        <v>6062</v>
      </c>
      <c r="C77" s="18">
        <f>(317.0/B77*100)</f>
        <v/>
      </c>
      <c r="D77" s="19" t="n">
        <v>5745</v>
      </c>
      <c r="E77" s="18" t="n">
        <v>382.73553869</v>
      </c>
      <c r="F77" s="20" t="n">
        <v>3.5779833</v>
      </c>
      <c r="G77" s="18" t="n">
        <v>411.45814981</v>
      </c>
      <c r="H77" s="20" t="n">
        <v>3.43718942</v>
      </c>
      <c r="I77" s="18" t="n">
        <v>445.26397012</v>
      </c>
      <c r="J77" s="20" t="n">
        <v>3.65484578</v>
      </c>
      <c r="K77" s="18" t="n">
        <v>454.49792344</v>
      </c>
      <c r="L77" s="20" t="n">
        <v>4.36205117</v>
      </c>
      <c r="M77" s="18" t="s">
        <v>481</v>
      </c>
      <c r="N77" s="20" t="s">
        <v>481</v>
      </c>
      <c r="O77" s="18" t="s">
        <v>481</v>
      </c>
      <c r="P77" s="20" t="s">
        <v>481</v>
      </c>
      <c r="Q77" s="18" t="s">
        <v>481</v>
      </c>
      <c r="R77" s="20" t="s">
        <v>481</v>
      </c>
      <c r="S77" s="18" t="s">
        <v>481</v>
      </c>
      <c r="T77" s="20" t="s">
        <v>481</v>
      </c>
      <c r="U77" s="18" t="n">
        <v>361.3965983</v>
      </c>
      <c r="V77" s="20" t="n">
        <v>3.65823167</v>
      </c>
    </row>
    <row r="78" spans="1:22">
      <c r="A78" s="15" t="s">
        <v>553</v>
      </c>
      <c r="B78" s="17" t="n">
        <v>5826</v>
      </c>
      <c r="C78" s="18">
        <f>(0.0/B78*100)</f>
        <v/>
      </c>
      <c r="D78" s="19" t="n">
        <v>5826</v>
      </c>
      <c r="E78" s="18" t="n">
        <v>404.75374946</v>
      </c>
      <c r="F78" s="20" t="n">
        <v>13.53608827</v>
      </c>
      <c r="G78" s="18" t="n">
        <v>436.42006212</v>
      </c>
      <c r="H78" s="20" t="n">
        <v>5.95817219</v>
      </c>
      <c r="I78" s="18" t="n">
        <v>487.74508906</v>
      </c>
      <c r="J78" s="20" t="n">
        <v>4.24543495</v>
      </c>
      <c r="K78" s="18" t="n">
        <v>511.76779813</v>
      </c>
      <c r="L78" s="20" t="n">
        <v>4.9442576</v>
      </c>
      <c r="M78" s="18" t="s">
        <v>481</v>
      </c>
      <c r="N78" s="20" t="s">
        <v>481</v>
      </c>
      <c r="O78" s="18" t="s">
        <v>481</v>
      </c>
      <c r="P78" s="20" t="s">
        <v>481</v>
      </c>
      <c r="Q78" s="18" t="n">
        <v>390.3611</v>
      </c>
      <c r="R78" s="20" t="n">
        <v>35.81002551</v>
      </c>
      <c r="S78" s="18" t="n">
        <v>379.4403</v>
      </c>
      <c r="T78" s="20" t="n">
        <v>51.12920616</v>
      </c>
      <c r="U78" s="18" t="n">
        <v>405.73155149</v>
      </c>
      <c r="V78" s="20" t="n">
        <v>24.34263422</v>
      </c>
    </row>
    <row customHeight="1" ht="25" r="79" spans="1:22">
      <c r="A79" s="15" t="s">
        <v>554</v>
      </c>
      <c r="B79" s="17" t="n">
        <v>1657</v>
      </c>
      <c r="C79" s="18">
        <f>(41.0/B79*100)</f>
        <v/>
      </c>
      <c r="D79" s="19" t="n">
        <v>1616</v>
      </c>
      <c r="E79" s="18" t="n">
        <v>396.26339592</v>
      </c>
      <c r="F79" s="20" t="n">
        <v>11.89380252</v>
      </c>
      <c r="G79" s="18" t="n">
        <v>416.51758599</v>
      </c>
      <c r="H79" s="20" t="n">
        <v>9.68548547</v>
      </c>
      <c r="I79" s="18" t="n">
        <v>465.17701696</v>
      </c>
      <c r="J79" s="20" t="n">
        <v>7.15931281</v>
      </c>
      <c r="K79" s="18" t="n">
        <v>481.93707982</v>
      </c>
      <c r="L79" s="20" t="n">
        <v>8.17361839</v>
      </c>
      <c r="M79" s="18" t="s">
        <v>481</v>
      </c>
      <c r="N79" s="20" t="s">
        <v>481</v>
      </c>
      <c r="O79" s="18" t="s">
        <v>481</v>
      </c>
      <c r="P79" s="20" t="s">
        <v>481</v>
      </c>
      <c r="Q79" s="18" t="s">
        <v>481</v>
      </c>
      <c r="R79" s="20" t="s">
        <v>481</v>
      </c>
      <c r="S79" s="18" t="s">
        <v>481</v>
      </c>
      <c r="T79" s="20" t="s">
        <v>481</v>
      </c>
      <c r="U79" s="18" t="n">
        <v>364.84501343</v>
      </c>
      <c r="V79" s="20" t="n">
        <v>20.10956229</v>
      </c>
    </row>
    <row r="80" spans="1:22">
      <c r="A80" s="15" t="s">
        <v>555</v>
      </c>
      <c r="B80" s="17" t="n">
        <v>7841</v>
      </c>
      <c r="C80" s="18">
        <f>(0.0/B80*100)</f>
        <v/>
      </c>
      <c r="D80" s="19" t="n">
        <v>7841</v>
      </c>
      <c r="E80" s="18" t="n">
        <v>420.87549007</v>
      </c>
      <c r="F80" s="20" t="n">
        <v>6.52745938</v>
      </c>
      <c r="G80" s="18" t="n">
        <v>436.72442871</v>
      </c>
      <c r="H80" s="20" t="n">
        <v>6.13291673</v>
      </c>
      <c r="I80" s="18" t="n">
        <v>454.39747843</v>
      </c>
      <c r="J80" s="20" t="n">
        <v>5.2599985</v>
      </c>
      <c r="K80" s="18" t="n">
        <v>471.8356247</v>
      </c>
      <c r="L80" s="20" t="n">
        <v>4.4363908</v>
      </c>
      <c r="M80" s="18" t="s">
        <v>481</v>
      </c>
      <c r="N80" s="20" t="s">
        <v>481</v>
      </c>
      <c r="O80" s="18" t="s">
        <v>481</v>
      </c>
      <c r="P80" s="20" t="s">
        <v>481</v>
      </c>
      <c r="Q80" s="18" t="s">
        <v>481</v>
      </c>
      <c r="R80" s="20" t="s">
        <v>481</v>
      </c>
      <c r="S80" s="18" t="s">
        <v>481</v>
      </c>
      <c r="T80" s="20" t="s">
        <v>481</v>
      </c>
      <c r="U80" s="18" t="n">
        <v>418.71433426</v>
      </c>
      <c r="V80" s="20" t="n">
        <v>39.95671893</v>
      </c>
    </row>
    <row r="81" spans="1:22">
      <c r="A81" s="23" t="s">
        <v>556</v>
      </c>
      <c r="B81" s="17" t="n">
        <v>8861</v>
      </c>
      <c r="C81" s="18">
        <f>(88.0/B81*100)</f>
        <v/>
      </c>
      <c r="D81" s="19" t="n">
        <v>8773</v>
      </c>
      <c r="E81" s="18" t="n">
        <v>410.82345581</v>
      </c>
      <c r="F81" s="20" t="n">
        <v>6.36754162</v>
      </c>
      <c r="G81" s="18" t="n">
        <v>429.82624062</v>
      </c>
      <c r="H81" s="20" t="n">
        <v>4.32322148</v>
      </c>
      <c r="I81" s="18" t="n">
        <v>448.48514125</v>
      </c>
      <c r="J81" s="20" t="n">
        <v>3.41199701</v>
      </c>
      <c r="K81" s="18" t="n">
        <v>471.1454805</v>
      </c>
      <c r="L81" s="20" t="n">
        <v>4.44715667</v>
      </c>
      <c r="M81" s="18" t="s">
        <v>481</v>
      </c>
      <c r="N81" s="20" t="s">
        <v>481</v>
      </c>
      <c r="O81" s="18" t="s">
        <v>481</v>
      </c>
      <c r="P81" s="20" t="s">
        <v>481</v>
      </c>
      <c r="Q81" s="18" t="s">
        <v>481</v>
      </c>
      <c r="R81" s="20" t="s">
        <v>481</v>
      </c>
      <c r="S81" s="18" t="s">
        <v>481</v>
      </c>
      <c r="T81" s="20" t="s">
        <v>481</v>
      </c>
      <c r="U81" s="18" t="n">
        <v>386.1633404</v>
      </c>
      <c r="V81" s="20" t="n">
        <v>10.84313142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827</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408.22765265</v>
      </c>
      <c r="F7" s="20" t="n">
        <v>5.33102182</v>
      </c>
      <c r="G7" s="18" t="n">
        <v>460.22530934</v>
      </c>
      <c r="H7" s="20" t="n">
        <v>3.1235558</v>
      </c>
      <c r="I7" s="18" t="n">
        <v>504.80210869</v>
      </c>
      <c r="J7" s="20" t="n">
        <v>2.15022812</v>
      </c>
      <c r="K7" s="18" t="n">
        <v>517.6555742100001</v>
      </c>
      <c r="L7" s="20" t="n">
        <v>2.58032806</v>
      </c>
      <c r="M7" s="18" t="s">
        <v>481</v>
      </c>
      <c r="N7" s="20" t="s">
        <v>481</v>
      </c>
      <c r="O7" s="18" t="s">
        <v>481</v>
      </c>
      <c r="P7" s="20" t="s">
        <v>481</v>
      </c>
      <c r="Q7" s="18" t="s">
        <v>481</v>
      </c>
      <c r="R7" s="20" t="s">
        <v>481</v>
      </c>
      <c r="S7" s="18" t="s">
        <v>481</v>
      </c>
      <c r="T7" s="20" t="s">
        <v>481</v>
      </c>
      <c r="U7" s="18" t="n">
        <v>440.44257708</v>
      </c>
      <c r="V7" s="20" t="n">
        <v>4.82813006</v>
      </c>
    </row>
    <row r="8" spans="1:22">
      <c r="A8" s="15" t="s">
        <v>483</v>
      </c>
      <c r="B8" s="17" t="n">
        <v>7007</v>
      </c>
      <c r="C8" s="18">
        <f>(129.0/B8*100)</f>
        <v/>
      </c>
      <c r="D8" s="19" t="n">
        <v>6878</v>
      </c>
      <c r="E8" s="18" t="n">
        <v>431.66999339</v>
      </c>
      <c r="F8" s="20" t="n">
        <v>6.6431411</v>
      </c>
      <c r="G8" s="18" t="n">
        <v>470.60359144</v>
      </c>
      <c r="H8" s="20" t="n">
        <v>4.97089822</v>
      </c>
      <c r="I8" s="18" t="n">
        <v>509.91038723</v>
      </c>
      <c r="J8" s="20" t="n">
        <v>3.01235503</v>
      </c>
      <c r="K8" s="18" t="n">
        <v>517.15393398</v>
      </c>
      <c r="L8" s="20" t="n">
        <v>3.54597457</v>
      </c>
      <c r="M8" s="18" t="s">
        <v>481</v>
      </c>
      <c r="N8" s="20" t="s">
        <v>481</v>
      </c>
      <c r="O8" s="18" t="s">
        <v>481</v>
      </c>
      <c r="P8" s="20" t="s">
        <v>481</v>
      </c>
      <c r="Q8" s="18" t="n">
        <v>301.63126691</v>
      </c>
      <c r="R8" s="20" t="n">
        <v>25.14921031</v>
      </c>
      <c r="S8" s="18" t="s">
        <v>481</v>
      </c>
      <c r="T8" s="20" t="s">
        <v>481</v>
      </c>
      <c r="U8" s="18" t="n">
        <v>417.33328459</v>
      </c>
      <c r="V8" s="20" t="n">
        <v>7.46080035</v>
      </c>
    </row>
    <row r="9" spans="1:22">
      <c r="A9" s="15" t="s">
        <v>484</v>
      </c>
      <c r="B9" s="17" t="n">
        <v>9651</v>
      </c>
      <c r="C9" s="18">
        <f>(257.0/B9*100)</f>
        <v/>
      </c>
      <c r="D9" s="19" t="n">
        <v>9394</v>
      </c>
      <c r="E9" s="18" t="n">
        <v>423.37417686</v>
      </c>
      <c r="F9" s="20" t="n">
        <v>6.51378415</v>
      </c>
      <c r="G9" s="18" t="n">
        <v>481.96079583</v>
      </c>
      <c r="H9" s="20" t="n">
        <v>3.80151354</v>
      </c>
      <c r="I9" s="18" t="n">
        <v>527.83823799</v>
      </c>
      <c r="J9" s="20" t="n">
        <v>2.36429004</v>
      </c>
      <c r="K9" s="18" t="n">
        <v>538.33233395</v>
      </c>
      <c r="L9" s="20" t="n">
        <v>2.93902574</v>
      </c>
      <c r="M9" s="18" t="s">
        <v>481</v>
      </c>
      <c r="N9" s="20" t="s">
        <v>481</v>
      </c>
      <c r="O9" s="18" t="s">
        <v>481</v>
      </c>
      <c r="P9" s="20" t="s">
        <v>481</v>
      </c>
      <c r="Q9" s="18" t="n">
        <v>357.98454354</v>
      </c>
      <c r="R9" s="20" t="n">
        <v>11.51846445</v>
      </c>
      <c r="S9" s="18" t="s">
        <v>481</v>
      </c>
      <c r="T9" s="20" t="s">
        <v>481</v>
      </c>
      <c r="U9" s="18" t="n">
        <v>417.07908929</v>
      </c>
      <c r="V9" s="20" t="n">
        <v>4.78774413</v>
      </c>
    </row>
    <row r="10" spans="1:22">
      <c r="A10" s="15" t="s">
        <v>485</v>
      </c>
      <c r="B10" s="17" t="n">
        <v>20058</v>
      </c>
      <c r="C10" s="18">
        <f>(559.0/B10*100)</f>
        <v/>
      </c>
      <c r="D10" s="19" t="n">
        <v>19499</v>
      </c>
      <c r="E10" s="18" t="n">
        <v>434.20995035</v>
      </c>
      <c r="F10" s="20" t="n">
        <v>8.13720988</v>
      </c>
      <c r="G10" s="18" t="n">
        <v>475.57163183</v>
      </c>
      <c r="H10" s="20" t="n">
        <v>4.26974667</v>
      </c>
      <c r="I10" s="18" t="n">
        <v>518.53559352</v>
      </c>
      <c r="J10" s="20" t="n">
        <v>2.65894416</v>
      </c>
      <c r="K10" s="18" t="n">
        <v>532.10714161</v>
      </c>
      <c r="L10" s="20" t="n">
        <v>2.57219392</v>
      </c>
      <c r="M10" s="18" t="s">
        <v>481</v>
      </c>
      <c r="N10" s="20" t="s">
        <v>481</v>
      </c>
      <c r="O10" s="18" t="s">
        <v>481</v>
      </c>
      <c r="P10" s="20" t="s">
        <v>481</v>
      </c>
      <c r="Q10" s="18" t="s">
        <v>481</v>
      </c>
      <c r="R10" s="20" t="s">
        <v>481</v>
      </c>
      <c r="S10" s="18" t="s">
        <v>481</v>
      </c>
      <c r="T10" s="20" t="s">
        <v>481</v>
      </c>
      <c r="U10" s="18" t="n">
        <v>451.40261439</v>
      </c>
      <c r="V10" s="20" t="n">
        <v>5.84478538</v>
      </c>
    </row>
    <row r="11" spans="1:22">
      <c r="A11" s="15" t="s">
        <v>486</v>
      </c>
      <c r="B11" s="17" t="n">
        <v>7053</v>
      </c>
      <c r="C11" s="18">
        <f>(163.0/B11*100)</f>
        <v/>
      </c>
      <c r="D11" s="19" t="n">
        <v>6890</v>
      </c>
      <c r="E11" s="18" t="n">
        <v>344.60937218</v>
      </c>
      <c r="F11" s="20" t="n">
        <v>8.06139435</v>
      </c>
      <c r="G11" s="18" t="n">
        <v>400.98818761</v>
      </c>
      <c r="H11" s="20" t="n">
        <v>4.30458782</v>
      </c>
      <c r="I11" s="18" t="n">
        <v>427.94147597</v>
      </c>
      <c r="J11" s="20" t="n">
        <v>3.13279211</v>
      </c>
      <c r="K11" s="18" t="n">
        <v>450.57851704</v>
      </c>
      <c r="L11" s="20" t="n">
        <v>3.17928866</v>
      </c>
      <c r="M11" s="18" t="s">
        <v>481</v>
      </c>
      <c r="N11" s="20" t="s">
        <v>481</v>
      </c>
      <c r="O11" s="18" t="s">
        <v>481</v>
      </c>
      <c r="P11" s="20" t="s">
        <v>481</v>
      </c>
      <c r="Q11" s="18" t="s">
        <v>481</v>
      </c>
      <c r="R11" s="20" t="s">
        <v>481</v>
      </c>
      <c r="S11" s="18" t="s">
        <v>481</v>
      </c>
      <c r="T11" s="20" t="s">
        <v>481</v>
      </c>
      <c r="U11" s="18" t="n">
        <v>366.88876441</v>
      </c>
      <c r="V11" s="20" t="n">
        <v>6.24988267</v>
      </c>
    </row>
    <row r="12" spans="1:22">
      <c r="A12" s="15" t="s">
        <v>487</v>
      </c>
      <c r="B12" s="17" t="n">
        <v>6894</v>
      </c>
      <c r="C12" s="18">
        <f>(59.0/B12*100)</f>
        <v/>
      </c>
      <c r="D12" s="19" t="n">
        <v>6835</v>
      </c>
      <c r="E12" s="18" t="n">
        <v>420.097161</v>
      </c>
      <c r="F12" s="20" t="n">
        <v>6.68695033</v>
      </c>
      <c r="G12" s="18" t="n">
        <v>459.57495142</v>
      </c>
      <c r="H12" s="20" t="n">
        <v>4.71202307</v>
      </c>
      <c r="I12" s="18" t="n">
        <v>509.18279971</v>
      </c>
      <c r="J12" s="20" t="n">
        <v>2.54901439</v>
      </c>
      <c r="K12" s="18" t="n">
        <v>509.11620635</v>
      </c>
      <c r="L12" s="20" t="n">
        <v>2.85741456</v>
      </c>
      <c r="M12" s="18" t="s">
        <v>481</v>
      </c>
      <c r="N12" s="20" t="s">
        <v>481</v>
      </c>
      <c r="O12" s="18" t="s">
        <v>481</v>
      </c>
      <c r="P12" s="20" t="s">
        <v>481</v>
      </c>
      <c r="Q12" s="18" t="n">
        <v>340.98506961</v>
      </c>
      <c r="R12" s="20" t="n">
        <v>12.52444664</v>
      </c>
      <c r="S12" s="18" t="s">
        <v>481</v>
      </c>
      <c r="T12" s="20" t="s">
        <v>481</v>
      </c>
      <c r="U12" s="18" t="n">
        <v>409.24065918</v>
      </c>
      <c r="V12" s="20" t="n">
        <v>7.38622365</v>
      </c>
    </row>
    <row r="13" spans="1:22">
      <c r="A13" s="15" t="s">
        <v>488</v>
      </c>
      <c r="B13" s="17" t="n">
        <v>7161</v>
      </c>
      <c r="C13" s="18">
        <f>(201.0/B13*100)</f>
        <v/>
      </c>
      <c r="D13" s="19" t="n">
        <v>6960</v>
      </c>
      <c r="E13" s="18" t="n">
        <v>442.3463429</v>
      </c>
      <c r="F13" s="20" t="n">
        <v>7.82711533</v>
      </c>
      <c r="G13" s="18" t="n">
        <v>487.82228737</v>
      </c>
      <c r="H13" s="20" t="n">
        <v>4.03181825</v>
      </c>
      <c r="I13" s="18" t="n">
        <v>520.18474526</v>
      </c>
      <c r="J13" s="20" t="n">
        <v>2.21896644</v>
      </c>
      <c r="K13" s="18" t="n">
        <v>535.3475647499999</v>
      </c>
      <c r="L13" s="20" t="n">
        <v>3.33084249</v>
      </c>
      <c r="M13" s="18" t="s">
        <v>481</v>
      </c>
      <c r="N13" s="20" t="s">
        <v>481</v>
      </c>
      <c r="O13" s="18" t="s">
        <v>481</v>
      </c>
      <c r="P13" s="20" t="s">
        <v>481</v>
      </c>
      <c r="Q13" s="18" t="n">
        <v>447.51533769</v>
      </c>
      <c r="R13" s="20" t="n">
        <v>5.97365007</v>
      </c>
      <c r="S13" s="18" t="s">
        <v>481</v>
      </c>
      <c r="T13" s="20" t="s">
        <v>481</v>
      </c>
      <c r="U13" s="18" t="n">
        <v>430.16910512</v>
      </c>
      <c r="V13" s="20" t="n">
        <v>6.51424061</v>
      </c>
    </row>
    <row r="14" spans="1:22">
      <c r="A14" s="15" t="s">
        <v>489</v>
      </c>
      <c r="B14" s="17" t="n">
        <v>5587</v>
      </c>
      <c r="C14" s="18">
        <f>(83.0/B14*100)</f>
        <v/>
      </c>
      <c r="D14" s="19" t="n">
        <v>5504</v>
      </c>
      <c r="E14" s="18" t="n">
        <v>440.0154728</v>
      </c>
      <c r="F14" s="20" t="n">
        <v>7.93650669</v>
      </c>
      <c r="G14" s="18" t="n">
        <v>479.20637516</v>
      </c>
      <c r="H14" s="20" t="n">
        <v>5.17931198</v>
      </c>
      <c r="I14" s="18" t="n">
        <v>524.71155862</v>
      </c>
      <c r="J14" s="20" t="n">
        <v>2.56378548</v>
      </c>
      <c r="K14" s="18" t="n">
        <v>532.83317498</v>
      </c>
      <c r="L14" s="20" t="n">
        <v>2.50369059</v>
      </c>
      <c r="M14" s="18" t="s">
        <v>481</v>
      </c>
      <c r="N14" s="20" t="s">
        <v>481</v>
      </c>
      <c r="O14" s="18" t="s">
        <v>481</v>
      </c>
      <c r="P14" s="20" t="s">
        <v>481</v>
      </c>
      <c r="Q14" s="18" t="s">
        <v>481</v>
      </c>
      <c r="R14" s="20" t="s">
        <v>481</v>
      </c>
      <c r="S14" s="18" t="s">
        <v>481</v>
      </c>
      <c r="T14" s="20" t="s">
        <v>481</v>
      </c>
      <c r="U14" s="18" t="n">
        <v>455.03952365</v>
      </c>
      <c r="V14" s="20" t="n">
        <v>10.6691145</v>
      </c>
    </row>
    <row r="15" spans="1:22">
      <c r="A15" s="15" t="s">
        <v>490</v>
      </c>
      <c r="B15" s="17" t="n">
        <v>5882</v>
      </c>
      <c r="C15" s="18">
        <f>(103.0/B15*100)</f>
        <v/>
      </c>
      <c r="D15" s="19" t="n">
        <v>5779</v>
      </c>
      <c r="E15" s="18" t="n">
        <v>418.00963207</v>
      </c>
      <c r="F15" s="20" t="n">
        <v>8.954542740000001</v>
      </c>
      <c r="G15" s="18" t="n">
        <v>470.95594064</v>
      </c>
      <c r="H15" s="20" t="n">
        <v>5.74240414</v>
      </c>
      <c r="I15" s="18" t="n">
        <v>516.54738952</v>
      </c>
      <c r="J15" s="20" t="n">
        <v>2.29765791</v>
      </c>
      <c r="K15" s="18" t="n">
        <v>530.33628649</v>
      </c>
      <c r="L15" s="20" t="n">
        <v>3.08545127</v>
      </c>
      <c r="M15" s="18" t="s">
        <v>481</v>
      </c>
      <c r="N15" s="20" t="s">
        <v>481</v>
      </c>
      <c r="O15" s="18" t="s">
        <v>481</v>
      </c>
      <c r="P15" s="20" t="s">
        <v>481</v>
      </c>
      <c r="Q15" s="18" t="n">
        <v>368.85220715</v>
      </c>
      <c r="R15" s="20" t="n">
        <v>14.5875493</v>
      </c>
      <c r="S15" s="18" t="s">
        <v>481</v>
      </c>
      <c r="T15" s="20" t="s">
        <v>481</v>
      </c>
      <c r="U15" s="18" t="n">
        <v>440.7652334</v>
      </c>
      <c r="V15" s="20" t="n">
        <v>7.20752676</v>
      </c>
    </row>
    <row r="16" spans="1:22">
      <c r="A16" s="15" t="s">
        <v>491</v>
      </c>
      <c r="B16" s="17" t="n">
        <v>6108</v>
      </c>
      <c r="C16" s="18">
        <f>(149.0/B16*100)</f>
        <v/>
      </c>
      <c r="D16" s="19" t="n">
        <v>5959</v>
      </c>
      <c r="E16" s="18" t="n">
        <v>401.13639169</v>
      </c>
      <c r="F16" s="20" t="n">
        <v>6.00292265</v>
      </c>
      <c r="G16" s="18" t="n">
        <v>460.46111497</v>
      </c>
      <c r="H16" s="20" t="n">
        <v>3.64722693</v>
      </c>
      <c r="I16" s="18" t="n">
        <v>513.50666209</v>
      </c>
      <c r="J16" s="20" t="n">
        <v>2.29949555</v>
      </c>
      <c r="K16" s="18" t="n">
        <v>521.5118723099999</v>
      </c>
      <c r="L16" s="20" t="n">
        <v>3.3267967</v>
      </c>
      <c r="M16" s="18" t="s">
        <v>481</v>
      </c>
      <c r="N16" s="20" t="s">
        <v>481</v>
      </c>
      <c r="O16" s="18" t="s">
        <v>481</v>
      </c>
      <c r="P16" s="20" t="s">
        <v>481</v>
      </c>
      <c r="Q16" s="18" t="s">
        <v>481</v>
      </c>
      <c r="R16" s="20" t="s">
        <v>481</v>
      </c>
      <c r="S16" s="18" t="s">
        <v>481</v>
      </c>
      <c r="T16" s="20" t="s">
        <v>481</v>
      </c>
      <c r="U16" s="18" t="n">
        <v>398.10295945</v>
      </c>
      <c r="V16" s="20" t="n">
        <v>6.5255205</v>
      </c>
    </row>
    <row r="17" spans="1:22">
      <c r="A17" s="15" t="s">
        <v>492</v>
      </c>
      <c r="B17" s="17" t="n">
        <v>6504</v>
      </c>
      <c r="C17" s="18">
        <f>(1845.0/B17*100)</f>
        <v/>
      </c>
      <c r="D17" s="19" t="n">
        <v>4659</v>
      </c>
      <c r="E17" s="18" t="n">
        <v>437.3391289</v>
      </c>
      <c r="F17" s="20" t="n">
        <v>9.34363626</v>
      </c>
      <c r="G17" s="18" t="n">
        <v>481.86208247</v>
      </c>
      <c r="H17" s="20" t="n">
        <v>4.74753406</v>
      </c>
      <c r="I17" s="18" t="n">
        <v>519.01651593</v>
      </c>
      <c r="J17" s="20" t="n">
        <v>3.42499453</v>
      </c>
      <c r="K17" s="18" t="n">
        <v>540.04682021</v>
      </c>
      <c r="L17" s="20" t="n">
        <v>3.3808927</v>
      </c>
      <c r="M17" s="18" t="s">
        <v>481</v>
      </c>
      <c r="N17" s="20" t="s">
        <v>481</v>
      </c>
      <c r="O17" s="18" t="s">
        <v>481</v>
      </c>
      <c r="P17" s="20" t="s">
        <v>481</v>
      </c>
      <c r="Q17" s="18" t="n">
        <v>362.96139732</v>
      </c>
      <c r="R17" s="20" t="n">
        <v>12.64520278</v>
      </c>
      <c r="S17" s="18" t="s">
        <v>481</v>
      </c>
      <c r="T17" s="20" t="s">
        <v>481</v>
      </c>
      <c r="U17" s="18" t="n">
        <v>454.46571215</v>
      </c>
      <c r="V17" s="20" t="n">
        <v>6.79502861</v>
      </c>
    </row>
    <row r="18" spans="1:22">
      <c r="A18" s="15" t="s">
        <v>493</v>
      </c>
      <c r="B18" s="17" t="n">
        <v>5532</v>
      </c>
      <c r="C18" s="18">
        <f>(31.0/B18*100)</f>
        <v/>
      </c>
      <c r="D18" s="19" t="n">
        <v>5501</v>
      </c>
      <c r="E18" s="18" t="n">
        <v>375.60518628</v>
      </c>
      <c r="F18" s="20" t="n">
        <v>8.66613877</v>
      </c>
      <c r="G18" s="18" t="n">
        <v>392.76920476</v>
      </c>
      <c r="H18" s="20" t="n">
        <v>6.59752698</v>
      </c>
      <c r="I18" s="18" t="n">
        <v>456.01823243</v>
      </c>
      <c r="J18" s="20" t="n">
        <v>3.82900954</v>
      </c>
      <c r="K18" s="18" t="n">
        <v>471.69286408</v>
      </c>
      <c r="L18" s="20" t="n">
        <v>3.31992407</v>
      </c>
      <c r="M18" s="18" t="s">
        <v>481</v>
      </c>
      <c r="N18" s="20" t="s">
        <v>481</v>
      </c>
      <c r="O18" s="18" t="s">
        <v>481</v>
      </c>
      <c r="P18" s="20" t="s">
        <v>481</v>
      </c>
      <c r="Q18" s="18" t="s">
        <v>481</v>
      </c>
      <c r="R18" s="20" t="s">
        <v>481</v>
      </c>
      <c r="S18" s="18" t="s">
        <v>481</v>
      </c>
      <c r="T18" s="20" t="s">
        <v>481</v>
      </c>
      <c r="U18" s="18" t="n">
        <v>383.0685787</v>
      </c>
      <c r="V18" s="20" t="n">
        <v>8.473717560000001</v>
      </c>
    </row>
    <row r="19" spans="1:22">
      <c r="A19" s="15" t="s">
        <v>494</v>
      </c>
      <c r="B19" s="17" t="n">
        <v>5658</v>
      </c>
      <c r="C19" s="18">
        <f>(321.0/B19*100)</f>
        <v/>
      </c>
      <c r="D19" s="19" t="n">
        <v>5337</v>
      </c>
      <c r="E19" s="18" t="n">
        <v>384.92128434</v>
      </c>
      <c r="F19" s="20" t="n">
        <v>8.56224136</v>
      </c>
      <c r="G19" s="18" t="n">
        <v>436.79170689</v>
      </c>
      <c r="H19" s="20" t="n">
        <v>4.90438102</v>
      </c>
      <c r="I19" s="18" t="n">
        <v>484.86785446</v>
      </c>
      <c r="J19" s="20" t="n">
        <v>2.97722476</v>
      </c>
      <c r="K19" s="18" t="n">
        <v>499.96598268</v>
      </c>
      <c r="L19" s="20" t="n">
        <v>3.42754531</v>
      </c>
      <c r="M19" s="18" t="s">
        <v>481</v>
      </c>
      <c r="N19" s="20" t="s">
        <v>481</v>
      </c>
      <c r="O19" s="18" t="s">
        <v>481</v>
      </c>
      <c r="P19" s="20" t="s">
        <v>481</v>
      </c>
      <c r="Q19" s="18" t="s">
        <v>481</v>
      </c>
      <c r="R19" s="20" t="s">
        <v>481</v>
      </c>
      <c r="S19" s="18" t="s">
        <v>481</v>
      </c>
      <c r="T19" s="20" t="s">
        <v>481</v>
      </c>
      <c r="U19" s="18" t="n">
        <v>393.79635679</v>
      </c>
      <c r="V19" s="20" t="n">
        <v>7.88336833</v>
      </c>
    </row>
    <row r="20" spans="1:22">
      <c r="A20" s="15" t="s">
        <v>495</v>
      </c>
      <c r="B20" s="17" t="n">
        <v>3371</v>
      </c>
      <c r="C20" s="18">
        <f>(75.0/B20*100)</f>
        <v/>
      </c>
      <c r="D20" s="19" t="n">
        <v>3296</v>
      </c>
      <c r="E20" s="18" t="n">
        <v>402.87767598</v>
      </c>
      <c r="F20" s="20" t="n">
        <v>9.11568907</v>
      </c>
      <c r="G20" s="18" t="n">
        <v>454.32767588</v>
      </c>
      <c r="H20" s="20" t="n">
        <v>4.37101058</v>
      </c>
      <c r="I20" s="18" t="n">
        <v>496.55487717</v>
      </c>
      <c r="J20" s="20" t="n">
        <v>2.59746168</v>
      </c>
      <c r="K20" s="18" t="n">
        <v>513.76616371</v>
      </c>
      <c r="L20" s="20" t="n">
        <v>3.21507576</v>
      </c>
      <c r="M20" s="18" t="s">
        <v>481</v>
      </c>
      <c r="N20" s="20" t="s">
        <v>481</v>
      </c>
      <c r="O20" s="18" t="s">
        <v>481</v>
      </c>
      <c r="P20" s="20" t="s">
        <v>481</v>
      </c>
      <c r="Q20" s="18" t="s">
        <v>481</v>
      </c>
      <c r="R20" s="20" t="s">
        <v>481</v>
      </c>
      <c r="S20" s="18" t="s">
        <v>481</v>
      </c>
      <c r="T20" s="20" t="s">
        <v>481</v>
      </c>
      <c r="U20" s="18" t="n">
        <v>423.8575604</v>
      </c>
      <c r="V20" s="20" t="n">
        <v>10.66663085</v>
      </c>
    </row>
    <row r="21" spans="1:22">
      <c r="A21" s="15" t="s">
        <v>496</v>
      </c>
      <c r="B21" s="17" t="n">
        <v>5741</v>
      </c>
      <c r="C21" s="18">
        <f>(55.0/B21*100)</f>
        <v/>
      </c>
      <c r="D21" s="19" t="n">
        <v>5686</v>
      </c>
      <c r="E21" s="18" t="n">
        <v>419.95776524</v>
      </c>
      <c r="F21" s="20" t="n">
        <v>10.31522626</v>
      </c>
      <c r="G21" s="18" t="n">
        <v>469.22545451</v>
      </c>
      <c r="H21" s="20" t="n">
        <v>4.5777046</v>
      </c>
      <c r="I21" s="18" t="n">
        <v>503.27410614</v>
      </c>
      <c r="J21" s="20" t="n">
        <v>2.40096174</v>
      </c>
      <c r="K21" s="18" t="n">
        <v>518.3867208299999</v>
      </c>
      <c r="L21" s="20" t="n">
        <v>2.0846302</v>
      </c>
      <c r="M21" s="18" t="s">
        <v>481</v>
      </c>
      <c r="N21" s="20" t="s">
        <v>481</v>
      </c>
      <c r="O21" s="18" t="s">
        <v>481</v>
      </c>
      <c r="P21" s="20" t="s">
        <v>481</v>
      </c>
      <c r="Q21" s="18" t="s">
        <v>481</v>
      </c>
      <c r="R21" s="20" t="s">
        <v>481</v>
      </c>
      <c r="S21" s="18" t="s">
        <v>481</v>
      </c>
      <c r="T21" s="20" t="s">
        <v>481</v>
      </c>
      <c r="U21" s="18" t="n">
        <v>426.03039879</v>
      </c>
      <c r="V21" s="20" t="n">
        <v>9.18214083</v>
      </c>
    </row>
    <row r="22" spans="1:22">
      <c r="A22" s="15" t="s">
        <v>497</v>
      </c>
      <c r="B22" s="17" t="n">
        <v>6598</v>
      </c>
      <c r="C22" s="18">
        <f>(37.0/B22*100)</f>
        <v/>
      </c>
      <c r="D22" s="19" t="n">
        <v>6561</v>
      </c>
      <c r="E22" s="18" t="n">
        <v>386.83328145</v>
      </c>
      <c r="F22" s="20" t="n">
        <v>6.51240878</v>
      </c>
      <c r="G22" s="18" t="n">
        <v>430.90495891</v>
      </c>
      <c r="H22" s="20" t="n">
        <v>5.82318738</v>
      </c>
      <c r="I22" s="18" t="n">
        <v>488.22571577</v>
      </c>
      <c r="J22" s="20" t="n">
        <v>3.94576229</v>
      </c>
      <c r="K22" s="18" t="n">
        <v>491.34633905</v>
      </c>
      <c r="L22" s="20" t="n">
        <v>3.95173498</v>
      </c>
      <c r="M22" s="18" t="s">
        <v>481</v>
      </c>
      <c r="N22" s="20" t="s">
        <v>481</v>
      </c>
      <c r="O22" s="18" t="s">
        <v>481</v>
      </c>
      <c r="P22" s="20" t="s">
        <v>481</v>
      </c>
      <c r="Q22" s="18" t="s">
        <v>481</v>
      </c>
      <c r="R22" s="20" t="s">
        <v>481</v>
      </c>
      <c r="S22" s="18" t="n">
        <v>473.48647218</v>
      </c>
      <c r="T22" s="20" t="n">
        <v>39.61519574</v>
      </c>
      <c r="U22" s="18" t="n">
        <v>374.47267068</v>
      </c>
      <c r="V22" s="20" t="n">
        <v>7.94416027</v>
      </c>
    </row>
    <row r="23" spans="1:22">
      <c r="A23" s="15" t="s">
        <v>498</v>
      </c>
      <c r="B23" s="17" t="n">
        <v>11583</v>
      </c>
      <c r="C23" s="18">
        <f>(263.0/B23*100)</f>
        <v/>
      </c>
      <c r="D23" s="19" t="n">
        <v>11320</v>
      </c>
      <c r="E23" s="18" t="n">
        <v>423.65079507</v>
      </c>
      <c r="F23" s="20" t="n">
        <v>8.91330477</v>
      </c>
      <c r="G23" s="18" t="n">
        <v>452.94928547</v>
      </c>
      <c r="H23" s="20" t="n">
        <v>4.40755461</v>
      </c>
      <c r="I23" s="18" t="n">
        <v>502.79830118</v>
      </c>
      <c r="J23" s="20" t="n">
        <v>3.22366203</v>
      </c>
      <c r="K23" s="18" t="n">
        <v>499.46278159</v>
      </c>
      <c r="L23" s="20" t="n">
        <v>3.59479188</v>
      </c>
      <c r="M23" s="18" t="s">
        <v>481</v>
      </c>
      <c r="N23" s="20" t="s">
        <v>481</v>
      </c>
      <c r="O23" s="18" t="s">
        <v>481</v>
      </c>
      <c r="P23" s="20" t="s">
        <v>481</v>
      </c>
      <c r="Q23" s="18" t="s">
        <v>481</v>
      </c>
      <c r="R23" s="20" t="s">
        <v>481</v>
      </c>
      <c r="S23" s="18" t="s">
        <v>481</v>
      </c>
      <c r="T23" s="20" t="s">
        <v>481</v>
      </c>
      <c r="U23" s="18" t="n">
        <v>408.61669245</v>
      </c>
      <c r="V23" s="20" t="n">
        <v>7.70503719</v>
      </c>
    </row>
    <row r="24" spans="1:22">
      <c r="A24" s="15" t="s">
        <v>499</v>
      </c>
      <c r="B24" s="17" t="n">
        <v>6647</v>
      </c>
      <c r="C24" s="18">
        <f>(10.0/B24*100)</f>
        <v/>
      </c>
      <c r="D24" s="19" t="n">
        <v>6637</v>
      </c>
      <c r="E24" s="18" t="n">
        <v>466.75166009</v>
      </c>
      <c r="F24" s="20" t="n">
        <v>9.052726209999999</v>
      </c>
      <c r="G24" s="18" t="n">
        <v>498.21128146</v>
      </c>
      <c r="H24" s="20" t="n">
        <v>3.73426024</v>
      </c>
      <c r="I24" s="18" t="n">
        <v>551.09047585</v>
      </c>
      <c r="J24" s="20" t="n">
        <v>2.80092453</v>
      </c>
      <c r="K24" s="18" t="n">
        <v>549.86777957</v>
      </c>
      <c r="L24" s="20" t="n">
        <v>5.00165583</v>
      </c>
      <c r="M24" s="18" t="s">
        <v>481</v>
      </c>
      <c r="N24" s="20" t="s">
        <v>481</v>
      </c>
      <c r="O24" s="18" t="s">
        <v>481</v>
      </c>
      <c r="P24" s="20" t="s">
        <v>481</v>
      </c>
      <c r="Q24" s="18" t="s">
        <v>481</v>
      </c>
      <c r="R24" s="20" t="s">
        <v>481</v>
      </c>
      <c r="S24" s="18" t="s">
        <v>481</v>
      </c>
      <c r="T24" s="20" t="s">
        <v>481</v>
      </c>
      <c r="U24" s="18" t="n">
        <v>455.2415444</v>
      </c>
      <c r="V24" s="20" t="n">
        <v>13.04084331</v>
      </c>
    </row>
    <row r="25" spans="1:22">
      <c r="A25" s="15" t="s">
        <v>500</v>
      </c>
      <c r="B25" s="17" t="n">
        <v>5581</v>
      </c>
      <c r="C25" s="18">
        <f>(25.0/B25*100)</f>
        <v/>
      </c>
      <c r="D25" s="19" t="n">
        <v>5556</v>
      </c>
      <c r="E25" s="18" t="n">
        <v>435.28879573</v>
      </c>
      <c r="F25" s="20" t="n">
        <v>10.32638012</v>
      </c>
      <c r="G25" s="18" t="n">
        <v>457.50785132</v>
      </c>
      <c r="H25" s="20" t="n">
        <v>6.4863862</v>
      </c>
      <c r="I25" s="18" t="n">
        <v>524.13292209</v>
      </c>
      <c r="J25" s="20" t="n">
        <v>3.76673821</v>
      </c>
      <c r="K25" s="18" t="n">
        <v>552.21118943</v>
      </c>
      <c r="L25" s="20" t="n">
        <v>4.31713356</v>
      </c>
      <c r="M25" s="18" t="s">
        <v>481</v>
      </c>
      <c r="N25" s="20" t="s">
        <v>481</v>
      </c>
      <c r="O25" s="18" t="s">
        <v>481</v>
      </c>
      <c r="P25" s="20" t="s">
        <v>481</v>
      </c>
      <c r="Q25" s="18" t="s">
        <v>481</v>
      </c>
      <c r="R25" s="20" t="s">
        <v>481</v>
      </c>
      <c r="S25" s="18" t="s">
        <v>481</v>
      </c>
      <c r="T25" s="20" t="s">
        <v>481</v>
      </c>
      <c r="U25" s="18" t="n">
        <v>403.54893764</v>
      </c>
      <c r="V25" s="20" t="n">
        <v>21.09323178</v>
      </c>
    </row>
    <row r="26" spans="1:22">
      <c r="A26" s="15" t="s">
        <v>501</v>
      </c>
      <c r="B26" s="17" t="n">
        <v>4869</v>
      </c>
      <c r="C26" s="18">
        <f>(71.0/B26*100)</f>
        <v/>
      </c>
      <c r="D26" s="19" t="n">
        <v>4798</v>
      </c>
      <c r="E26" s="18" t="n">
        <v>422.97995342</v>
      </c>
      <c r="F26" s="20" t="n">
        <v>8.95485154</v>
      </c>
      <c r="G26" s="18" t="n">
        <v>443.72850295</v>
      </c>
      <c r="H26" s="20" t="n">
        <v>5.27780156</v>
      </c>
      <c r="I26" s="18" t="n">
        <v>483.2782949</v>
      </c>
      <c r="J26" s="20" t="n">
        <v>2.68180825</v>
      </c>
      <c r="K26" s="18" t="n">
        <v>495.64535838</v>
      </c>
      <c r="L26" s="20" t="n">
        <v>2.31338842</v>
      </c>
      <c r="M26" s="18" t="s">
        <v>481</v>
      </c>
      <c r="N26" s="20" t="s">
        <v>481</v>
      </c>
      <c r="O26" s="18" t="s">
        <v>481</v>
      </c>
      <c r="P26" s="20" t="s">
        <v>481</v>
      </c>
      <c r="Q26" s="18" t="s">
        <v>481</v>
      </c>
      <c r="R26" s="20" t="s">
        <v>481</v>
      </c>
      <c r="S26" s="18" t="s">
        <v>481</v>
      </c>
      <c r="T26" s="20" t="s">
        <v>481</v>
      </c>
      <c r="U26" s="18" t="n">
        <v>435.87552007</v>
      </c>
      <c r="V26" s="20" t="n">
        <v>10.01181505</v>
      </c>
    </row>
    <row r="27" spans="1:22">
      <c r="A27" s="15" t="s">
        <v>502</v>
      </c>
      <c r="B27" s="17" t="n">
        <v>5299</v>
      </c>
      <c r="C27" s="18">
        <f>(113.0/B27*100)</f>
        <v/>
      </c>
      <c r="D27" s="19" t="n">
        <v>5186</v>
      </c>
      <c r="E27" s="18" t="n">
        <v>406.62255457</v>
      </c>
      <c r="F27" s="20" t="n">
        <v>5.35067904</v>
      </c>
      <c r="G27" s="18" t="n">
        <v>451.48381837</v>
      </c>
      <c r="H27" s="20" t="n">
        <v>4.95272992</v>
      </c>
      <c r="I27" s="18" t="n">
        <v>504.02124382</v>
      </c>
      <c r="J27" s="20" t="n">
        <v>2.30822134</v>
      </c>
      <c r="K27" s="18" t="n">
        <v>511.77411825</v>
      </c>
      <c r="L27" s="20" t="n">
        <v>2.14718759</v>
      </c>
      <c r="M27" s="18" t="s">
        <v>481</v>
      </c>
      <c r="N27" s="20" t="s">
        <v>481</v>
      </c>
      <c r="O27" s="18" t="s">
        <v>481</v>
      </c>
      <c r="P27" s="20" t="s">
        <v>481</v>
      </c>
      <c r="Q27" s="18" t="s">
        <v>481</v>
      </c>
      <c r="R27" s="20" t="s">
        <v>481</v>
      </c>
      <c r="S27" s="18" t="s">
        <v>481</v>
      </c>
      <c r="T27" s="20" t="s">
        <v>481</v>
      </c>
      <c r="U27" s="18" t="n">
        <v>400.90824028</v>
      </c>
      <c r="V27" s="20" t="n">
        <v>4.65717756</v>
      </c>
    </row>
    <row r="28" spans="1:22">
      <c r="A28" s="15" t="s">
        <v>503</v>
      </c>
      <c r="B28" s="17" t="n">
        <v>7568</v>
      </c>
      <c r="C28" s="18">
        <f>(347.0/B28*100)</f>
        <v/>
      </c>
      <c r="D28" s="19" t="n">
        <v>7221</v>
      </c>
      <c r="E28" s="18" t="n">
        <v>345.35830159</v>
      </c>
      <c r="F28" s="20" t="n">
        <v>6.6487906</v>
      </c>
      <c r="G28" s="18" t="n">
        <v>376.20617402</v>
      </c>
      <c r="H28" s="20" t="n">
        <v>4.87186818</v>
      </c>
      <c r="I28" s="18" t="n">
        <v>419.22491774</v>
      </c>
      <c r="J28" s="20" t="n">
        <v>2.69148982</v>
      </c>
      <c r="K28" s="18" t="n">
        <v>419.36889407</v>
      </c>
      <c r="L28" s="20" t="n">
        <v>2.94205203</v>
      </c>
      <c r="M28" s="18" t="s">
        <v>481</v>
      </c>
      <c r="N28" s="20" t="s">
        <v>481</v>
      </c>
      <c r="O28" s="18" t="s">
        <v>481</v>
      </c>
      <c r="P28" s="20" t="s">
        <v>481</v>
      </c>
      <c r="Q28" s="18" t="s">
        <v>481</v>
      </c>
      <c r="R28" s="20" t="s">
        <v>481</v>
      </c>
      <c r="S28" s="18" t="s">
        <v>481</v>
      </c>
      <c r="T28" s="20" t="s">
        <v>481</v>
      </c>
      <c r="U28" s="18" t="n">
        <v>366.04278013</v>
      </c>
      <c r="V28" s="20" t="n">
        <v>8.01314118</v>
      </c>
    </row>
    <row r="29" spans="1:22">
      <c r="A29" s="15" t="s">
        <v>504</v>
      </c>
      <c r="B29" s="17" t="n">
        <v>5385</v>
      </c>
      <c r="C29" s="18">
        <f>(30.0/B29*100)</f>
        <v/>
      </c>
      <c r="D29" s="19" t="n">
        <v>5355</v>
      </c>
      <c r="E29" s="18" t="n">
        <v>454.65129449</v>
      </c>
      <c r="F29" s="20" t="n">
        <v>5.55805622</v>
      </c>
      <c r="G29" s="18" t="n">
        <v>503.65316798</v>
      </c>
      <c r="H29" s="20" t="n">
        <v>2.65502273</v>
      </c>
      <c r="I29" s="18" t="n">
        <v>535.6719137699999</v>
      </c>
      <c r="J29" s="20" t="n">
        <v>2.92972503</v>
      </c>
      <c r="K29" s="18" t="n">
        <v>545.34332992</v>
      </c>
      <c r="L29" s="20" t="n">
        <v>4.64758496</v>
      </c>
      <c r="M29" s="18" t="s">
        <v>481</v>
      </c>
      <c r="N29" s="20" t="s">
        <v>481</v>
      </c>
      <c r="O29" s="18" t="s">
        <v>481</v>
      </c>
      <c r="P29" s="20" t="s">
        <v>481</v>
      </c>
      <c r="Q29" s="18" t="n">
        <v>335.3902018</v>
      </c>
      <c r="R29" s="20" t="n">
        <v>12.1685767</v>
      </c>
      <c r="S29" s="18" t="s">
        <v>481</v>
      </c>
      <c r="T29" s="20" t="s">
        <v>481</v>
      </c>
      <c r="U29" s="18" t="n">
        <v>411.58946457</v>
      </c>
      <c r="V29" s="20" t="n">
        <v>7.79973177</v>
      </c>
    </row>
    <row r="30" spans="1:22">
      <c r="A30" s="15" t="s">
        <v>505</v>
      </c>
      <c r="B30" s="17" t="n">
        <v>4520</v>
      </c>
      <c r="C30" s="18">
        <f>(193.0/B30*100)</f>
        <v/>
      </c>
      <c r="D30" s="19" t="n">
        <v>4327</v>
      </c>
      <c r="E30" s="18" t="n">
        <v>424.52947963</v>
      </c>
      <c r="F30" s="20" t="n">
        <v>6.62350655</v>
      </c>
      <c r="G30" s="18" t="n">
        <v>474.42893537</v>
      </c>
      <c r="H30" s="20" t="n">
        <v>4.00884452</v>
      </c>
      <c r="I30" s="18" t="n">
        <v>509.2156798</v>
      </c>
      <c r="J30" s="20" t="n">
        <v>2.97203991</v>
      </c>
      <c r="K30" s="18" t="n">
        <v>523.54148462</v>
      </c>
      <c r="L30" s="20" t="n">
        <v>4.11713647</v>
      </c>
      <c r="M30" s="18" t="s">
        <v>481</v>
      </c>
      <c r="N30" s="20" t="s">
        <v>481</v>
      </c>
      <c r="O30" s="18" t="s">
        <v>481</v>
      </c>
      <c r="P30" s="20" t="s">
        <v>481</v>
      </c>
      <c r="Q30" s="18" t="s">
        <v>481</v>
      </c>
      <c r="R30" s="20" t="s">
        <v>481</v>
      </c>
      <c r="S30" s="18" t="s">
        <v>481</v>
      </c>
      <c r="T30" s="20" t="s">
        <v>481</v>
      </c>
      <c r="U30" s="18" t="n">
        <v>407.22994496</v>
      </c>
      <c r="V30" s="20" t="n">
        <v>7.0851952</v>
      </c>
    </row>
    <row r="31" spans="1:22">
      <c r="A31" s="15" t="s">
        <v>506</v>
      </c>
      <c r="B31" s="17" t="n">
        <v>5456</v>
      </c>
      <c r="C31" s="18">
        <f>(144.0/B31*100)</f>
        <v/>
      </c>
      <c r="D31" s="19" t="n">
        <v>5312</v>
      </c>
      <c r="E31" s="18" t="n">
        <v>438.82821935</v>
      </c>
      <c r="F31" s="20" t="n">
        <v>8.03402032</v>
      </c>
      <c r="G31" s="18" t="n">
        <v>465.92147521</v>
      </c>
      <c r="H31" s="20" t="n">
        <v>3.75068037</v>
      </c>
      <c r="I31" s="18" t="n">
        <v>511.22199191</v>
      </c>
      <c r="J31" s="20" t="n">
        <v>2.68536449</v>
      </c>
      <c r="K31" s="18" t="n">
        <v>526.96672592</v>
      </c>
      <c r="L31" s="20" t="n">
        <v>3.25355684</v>
      </c>
      <c r="M31" s="18" t="s">
        <v>481</v>
      </c>
      <c r="N31" s="20" t="s">
        <v>481</v>
      </c>
      <c r="O31" s="18" t="s">
        <v>481</v>
      </c>
      <c r="P31" s="20" t="s">
        <v>481</v>
      </c>
      <c r="Q31" s="18" t="s">
        <v>481</v>
      </c>
      <c r="R31" s="20" t="s">
        <v>481</v>
      </c>
      <c r="S31" s="18" t="s">
        <v>481</v>
      </c>
      <c r="T31" s="20" t="s">
        <v>481</v>
      </c>
      <c r="U31" s="18" t="n">
        <v>417.47247377</v>
      </c>
      <c r="V31" s="20" t="n">
        <v>4.81295283</v>
      </c>
    </row>
    <row r="32" spans="1:22">
      <c r="A32" s="15" t="s">
        <v>507</v>
      </c>
      <c r="B32" s="17" t="n">
        <v>4478</v>
      </c>
      <c r="C32" s="18">
        <f>(6.0/B32*100)</f>
        <v/>
      </c>
      <c r="D32" s="19" t="n">
        <v>4472</v>
      </c>
      <c r="E32" s="18" t="n">
        <v>431.35285929</v>
      </c>
      <c r="F32" s="20" t="n">
        <v>9.77799532</v>
      </c>
      <c r="G32" s="18" t="n">
        <v>448.34520422</v>
      </c>
      <c r="H32" s="20" t="n">
        <v>4.85465471</v>
      </c>
      <c r="I32" s="18" t="n">
        <v>504.00604031</v>
      </c>
      <c r="J32" s="20" t="n">
        <v>2.85165106</v>
      </c>
      <c r="K32" s="18" t="n">
        <v>522.77433354</v>
      </c>
      <c r="L32" s="20" t="n">
        <v>2.86702055</v>
      </c>
      <c r="M32" s="18" t="s">
        <v>481</v>
      </c>
      <c r="N32" s="20" t="s">
        <v>481</v>
      </c>
      <c r="O32" s="18" t="s">
        <v>481</v>
      </c>
      <c r="P32" s="20" t="s">
        <v>481</v>
      </c>
      <c r="Q32" s="18" t="s">
        <v>481</v>
      </c>
      <c r="R32" s="20" t="s">
        <v>481</v>
      </c>
      <c r="S32" s="18" t="s">
        <v>481</v>
      </c>
      <c r="T32" s="20" t="s">
        <v>481</v>
      </c>
      <c r="U32" s="18" t="n">
        <v>413.86737104</v>
      </c>
      <c r="V32" s="20" t="n">
        <v>13.50646324</v>
      </c>
    </row>
    <row r="33" spans="1:22">
      <c r="A33" s="15" t="s">
        <v>508</v>
      </c>
      <c r="B33" s="17" t="n">
        <v>7325</v>
      </c>
      <c r="C33" s="18">
        <f>(80.0/B33*100)</f>
        <v/>
      </c>
      <c r="D33" s="19" t="n">
        <v>7245</v>
      </c>
      <c r="E33" s="18" t="n">
        <v>397.38271271</v>
      </c>
      <c r="F33" s="20" t="n">
        <v>11.11732175</v>
      </c>
      <c r="G33" s="18" t="n">
        <v>420.17019934</v>
      </c>
      <c r="H33" s="20" t="n">
        <v>5.5040378</v>
      </c>
      <c r="I33" s="18" t="n">
        <v>479.05285704</v>
      </c>
      <c r="J33" s="20" t="n">
        <v>2.85752403</v>
      </c>
      <c r="K33" s="18" t="n">
        <v>521.05370926</v>
      </c>
      <c r="L33" s="20" t="n">
        <v>2.59343878</v>
      </c>
      <c r="M33" s="18" t="s">
        <v>481</v>
      </c>
      <c r="N33" s="20" t="s">
        <v>481</v>
      </c>
      <c r="O33" s="18" t="s">
        <v>481</v>
      </c>
      <c r="P33" s="20" t="s">
        <v>481</v>
      </c>
      <c r="Q33" s="18" t="s">
        <v>481</v>
      </c>
      <c r="R33" s="20" t="s">
        <v>481</v>
      </c>
      <c r="S33" s="18" t="s">
        <v>481</v>
      </c>
      <c r="T33" s="20" t="s">
        <v>481</v>
      </c>
      <c r="U33" s="18" t="n">
        <v>383.97021318</v>
      </c>
      <c r="V33" s="20" t="n">
        <v>8.54333042</v>
      </c>
    </row>
    <row r="34" spans="1:22">
      <c r="A34" s="15" t="s">
        <v>509</v>
      </c>
      <c r="B34" s="17" t="n">
        <v>6350</v>
      </c>
      <c r="C34" s="18">
        <f>(89.0/B34*100)</f>
        <v/>
      </c>
      <c r="D34" s="19" t="n">
        <v>6261</v>
      </c>
      <c r="E34" s="18" t="n">
        <v>414.19843418</v>
      </c>
      <c r="F34" s="20" t="n">
        <v>7.17723392</v>
      </c>
      <c r="G34" s="18" t="n">
        <v>434.68877696</v>
      </c>
      <c r="H34" s="20" t="n">
        <v>4.95573269</v>
      </c>
      <c r="I34" s="18" t="n">
        <v>492.28414742</v>
      </c>
      <c r="J34" s="20" t="n">
        <v>3.09226531</v>
      </c>
      <c r="K34" s="18" t="n">
        <v>500.62800362</v>
      </c>
      <c r="L34" s="20" t="n">
        <v>3.18318435</v>
      </c>
      <c r="M34" s="18" t="s">
        <v>481</v>
      </c>
      <c r="N34" s="20" t="s">
        <v>481</v>
      </c>
      <c r="O34" s="18" t="s">
        <v>481</v>
      </c>
      <c r="P34" s="20" t="s">
        <v>481</v>
      </c>
      <c r="Q34" s="18" t="n">
        <v>336.51078337</v>
      </c>
      <c r="R34" s="20" t="n">
        <v>12.24828707</v>
      </c>
      <c r="S34" s="18" t="s">
        <v>481</v>
      </c>
      <c r="T34" s="20" t="s">
        <v>481</v>
      </c>
      <c r="U34" s="18" t="n">
        <v>401.54251586</v>
      </c>
      <c r="V34" s="20" t="n">
        <v>9.915469079999999</v>
      </c>
    </row>
    <row r="35" spans="1:22">
      <c r="A35" s="15" t="s">
        <v>510</v>
      </c>
      <c r="B35" s="17" t="n">
        <v>6406</v>
      </c>
      <c r="C35" s="18">
        <f>(60.0/B35*100)</f>
        <v/>
      </c>
      <c r="D35" s="19" t="n">
        <v>6346</v>
      </c>
      <c r="E35" s="18" t="n">
        <v>422.50386233</v>
      </c>
      <c r="F35" s="20" t="n">
        <v>6.79001499</v>
      </c>
      <c r="G35" s="18" t="n">
        <v>457.70834548</v>
      </c>
      <c r="H35" s="20" t="n">
        <v>5.75692586</v>
      </c>
      <c r="I35" s="18" t="n">
        <v>519.92194074</v>
      </c>
      <c r="J35" s="20" t="n">
        <v>2.22505013</v>
      </c>
      <c r="K35" s="18" t="n">
        <v>523.07365426</v>
      </c>
      <c r="L35" s="20" t="n">
        <v>2.36486465</v>
      </c>
      <c r="M35" s="18" t="s">
        <v>481</v>
      </c>
      <c r="N35" s="20" t="s">
        <v>481</v>
      </c>
      <c r="O35" s="18" t="s">
        <v>481</v>
      </c>
      <c r="P35" s="20" t="s">
        <v>481</v>
      </c>
      <c r="Q35" s="18" t="n">
        <v>349.78970242</v>
      </c>
      <c r="R35" s="20" t="n">
        <v>6.90672373</v>
      </c>
      <c r="S35" s="18" t="s">
        <v>481</v>
      </c>
      <c r="T35" s="20" t="s">
        <v>481</v>
      </c>
      <c r="U35" s="18" t="n">
        <v>422.08989326</v>
      </c>
      <c r="V35" s="20" t="n">
        <v>8.445838970000001</v>
      </c>
    </row>
    <row r="36" spans="1:22">
      <c r="A36" s="15" t="s">
        <v>511</v>
      </c>
      <c r="B36" s="17" t="n">
        <v>6736</v>
      </c>
      <c r="C36" s="18">
        <f>(71.0/B36*100)</f>
        <v/>
      </c>
      <c r="D36" s="19" t="n">
        <v>6665</v>
      </c>
      <c r="E36" s="18" t="n">
        <v>418.32829414</v>
      </c>
      <c r="F36" s="20" t="n">
        <v>8.68312534</v>
      </c>
      <c r="G36" s="18" t="n">
        <v>457.33088289</v>
      </c>
      <c r="H36" s="20" t="n">
        <v>4.05937985</v>
      </c>
      <c r="I36" s="18" t="n">
        <v>495.10214744</v>
      </c>
      <c r="J36" s="20" t="n">
        <v>2.49118918</v>
      </c>
      <c r="K36" s="18" t="n">
        <v>497.92519466</v>
      </c>
      <c r="L36" s="20" t="n">
        <v>2.93473668</v>
      </c>
      <c r="M36" s="18" t="s">
        <v>481</v>
      </c>
      <c r="N36" s="20" t="s">
        <v>481</v>
      </c>
      <c r="O36" s="18" t="s">
        <v>481</v>
      </c>
      <c r="P36" s="20" t="s">
        <v>481</v>
      </c>
      <c r="Q36" s="18" t="s">
        <v>481</v>
      </c>
      <c r="R36" s="20" t="s">
        <v>481</v>
      </c>
      <c r="S36" s="18" t="s">
        <v>481</v>
      </c>
      <c r="T36" s="20" t="s">
        <v>481</v>
      </c>
      <c r="U36" s="18" t="n">
        <v>417.94336503</v>
      </c>
      <c r="V36" s="20" t="n">
        <v>7.11483166</v>
      </c>
    </row>
    <row r="37" spans="1:22">
      <c r="A37" s="15" t="s">
        <v>512</v>
      </c>
      <c r="B37" s="17" t="n">
        <v>5458</v>
      </c>
      <c r="C37" s="18">
        <f>(126.0/B37*100)</f>
        <v/>
      </c>
      <c r="D37" s="19" t="n">
        <v>5332</v>
      </c>
      <c r="E37" s="18" t="n">
        <v>429.50508342</v>
      </c>
      <c r="F37" s="20" t="n">
        <v>6.67645069</v>
      </c>
      <c r="G37" s="18" t="n">
        <v>465.24646481</v>
      </c>
      <c r="H37" s="20" t="n">
        <v>4.21469388</v>
      </c>
      <c r="I37" s="18" t="n">
        <v>505.53599371</v>
      </c>
      <c r="J37" s="20" t="n">
        <v>3.3858628</v>
      </c>
      <c r="K37" s="18" t="n">
        <v>529.92102829</v>
      </c>
      <c r="L37" s="20" t="n">
        <v>3.19906567</v>
      </c>
      <c r="M37" s="18" t="s">
        <v>481</v>
      </c>
      <c r="N37" s="20" t="s">
        <v>481</v>
      </c>
      <c r="O37" s="18" t="s">
        <v>481</v>
      </c>
      <c r="P37" s="20" t="s">
        <v>481</v>
      </c>
      <c r="Q37" s="18" t="s">
        <v>481</v>
      </c>
      <c r="R37" s="20" t="s">
        <v>481</v>
      </c>
      <c r="S37" s="18" t="s">
        <v>481</v>
      </c>
      <c r="T37" s="20" t="s">
        <v>481</v>
      </c>
      <c r="U37" s="18" t="n">
        <v>410.88804614</v>
      </c>
      <c r="V37" s="20" t="n">
        <v>6.46756558</v>
      </c>
    </row>
    <row r="38" spans="1:22">
      <c r="A38" s="15" t="s">
        <v>513</v>
      </c>
      <c r="B38" s="17" t="n">
        <v>5860</v>
      </c>
      <c r="C38" s="18">
        <f>(24.0/B38*100)</f>
        <v/>
      </c>
      <c r="D38" s="19" t="n">
        <v>5836</v>
      </c>
      <c r="E38" s="18" t="n">
        <v>435.98384619</v>
      </c>
      <c r="F38" s="20" t="n">
        <v>8.844619420000001</v>
      </c>
      <c r="G38" s="18" t="n">
        <v>490.24914998</v>
      </c>
      <c r="H38" s="20" t="n">
        <v>4.87764712</v>
      </c>
      <c r="I38" s="18" t="n">
        <v>537.69982851</v>
      </c>
      <c r="J38" s="20" t="n">
        <v>3.24786656</v>
      </c>
      <c r="K38" s="18" t="n">
        <v>540.9612560100001</v>
      </c>
      <c r="L38" s="20" t="n">
        <v>3.33690999</v>
      </c>
      <c r="M38" s="18" t="s">
        <v>481</v>
      </c>
      <c r="N38" s="20" t="s">
        <v>481</v>
      </c>
      <c r="O38" s="18" t="s">
        <v>481</v>
      </c>
      <c r="P38" s="20" t="s">
        <v>481</v>
      </c>
      <c r="Q38" s="18" t="s">
        <v>481</v>
      </c>
      <c r="R38" s="20" t="s">
        <v>481</v>
      </c>
      <c r="S38" s="18" t="s">
        <v>481</v>
      </c>
      <c r="T38" s="20" t="s">
        <v>481</v>
      </c>
      <c r="U38" s="18" t="n">
        <v>471.46120705</v>
      </c>
      <c r="V38" s="20" t="n">
        <v>7.04050057</v>
      </c>
    </row>
    <row r="39" spans="1:22">
      <c r="A39" s="15" t="s">
        <v>514</v>
      </c>
      <c r="B39" s="17" t="n">
        <v>5895</v>
      </c>
      <c r="C39" s="18">
        <f>(33.0/B39*100)</f>
        <v/>
      </c>
      <c r="D39" s="19" t="n">
        <v>5862</v>
      </c>
      <c r="E39" s="18" t="n">
        <v>359.38883728</v>
      </c>
      <c r="F39" s="20" t="n">
        <v>6.93423302</v>
      </c>
      <c r="G39" s="18" t="n">
        <v>382.43424146</v>
      </c>
      <c r="H39" s="20" t="n">
        <v>4.90912079</v>
      </c>
      <c r="I39" s="18" t="n">
        <v>424.5074665</v>
      </c>
      <c r="J39" s="20" t="n">
        <v>4.85128828</v>
      </c>
      <c r="K39" s="18" t="n">
        <v>433.54522748</v>
      </c>
      <c r="L39" s="20" t="n">
        <v>4.48159721</v>
      </c>
      <c r="M39" s="18" t="s">
        <v>481</v>
      </c>
      <c r="N39" s="20" t="s">
        <v>481</v>
      </c>
      <c r="O39" s="18" t="s">
        <v>481</v>
      </c>
      <c r="P39" s="20" t="s">
        <v>481</v>
      </c>
      <c r="Q39" s="18" t="s">
        <v>481</v>
      </c>
      <c r="R39" s="20" t="s">
        <v>481</v>
      </c>
      <c r="S39" s="18" t="s">
        <v>481</v>
      </c>
      <c r="T39" s="20" t="s">
        <v>481</v>
      </c>
      <c r="U39" s="18" t="n">
        <v>363.15200847</v>
      </c>
      <c r="V39" s="20" t="n">
        <v>10.19984278</v>
      </c>
    </row>
    <row r="40" spans="1:22">
      <c r="A40" s="15" t="s">
        <v>515</v>
      </c>
      <c r="B40" s="17" t="n">
        <v>14157</v>
      </c>
      <c r="C40" s="18">
        <f>(386.0/B40*100)</f>
        <v/>
      </c>
      <c r="D40" s="19" t="n">
        <v>13771</v>
      </c>
      <c r="E40" s="18" t="n">
        <v>403.52082892</v>
      </c>
      <c r="F40" s="20" t="n">
        <v>9.935143330000001</v>
      </c>
      <c r="G40" s="18" t="n">
        <v>464.914032</v>
      </c>
      <c r="H40" s="20" t="n">
        <v>4.01411043</v>
      </c>
      <c r="I40" s="18" t="n">
        <v>496.31109429</v>
      </c>
      <c r="J40" s="20" t="n">
        <v>2.72806704</v>
      </c>
      <c r="K40" s="18" t="n">
        <v>515.08146798</v>
      </c>
      <c r="L40" s="20" t="n">
        <v>3.10415146</v>
      </c>
      <c r="M40" s="18" t="s">
        <v>481</v>
      </c>
      <c r="N40" s="20" t="s">
        <v>481</v>
      </c>
      <c r="O40" s="18" t="s">
        <v>481</v>
      </c>
      <c r="P40" s="20" t="s">
        <v>481</v>
      </c>
      <c r="Q40" s="18" t="s">
        <v>481</v>
      </c>
      <c r="R40" s="20" t="s">
        <v>481</v>
      </c>
      <c r="S40" s="18" t="s">
        <v>481</v>
      </c>
      <c r="T40" s="20" t="s">
        <v>481</v>
      </c>
      <c r="U40" s="18" t="n">
        <v>400.22241249</v>
      </c>
      <c r="V40" s="20" t="n">
        <v>6.98105793</v>
      </c>
    </row>
    <row r="41" spans="1:22">
      <c r="A41" s="15" t="s">
        <v>516</v>
      </c>
      <c r="B41" s="17" t="n">
        <v>5712</v>
      </c>
      <c r="C41" s="18">
        <f>(55.0/B41*100)</f>
        <v/>
      </c>
      <c r="D41" s="19" t="n">
        <v>5657</v>
      </c>
      <c r="E41" s="18" t="n">
        <v>399.51542089</v>
      </c>
      <c r="F41" s="20" t="n">
        <v>7.98432257</v>
      </c>
      <c r="G41" s="18" t="n">
        <v>435.72408353</v>
      </c>
      <c r="H41" s="20" t="n">
        <v>4.8416496</v>
      </c>
      <c r="I41" s="18" t="n">
        <v>479.2572408</v>
      </c>
      <c r="J41" s="20" t="n">
        <v>3.27534205</v>
      </c>
      <c r="K41" s="18" t="n">
        <v>486.99691208</v>
      </c>
      <c r="L41" s="20" t="n">
        <v>3.48956591</v>
      </c>
      <c r="M41" s="18" t="s">
        <v>481</v>
      </c>
      <c r="N41" s="20" t="s">
        <v>481</v>
      </c>
      <c r="O41" s="18" t="s">
        <v>481</v>
      </c>
      <c r="P41" s="20" t="s">
        <v>481</v>
      </c>
      <c r="Q41" s="18" t="n">
        <v>392.51815558</v>
      </c>
      <c r="R41" s="20" t="n">
        <v>16.89642718</v>
      </c>
      <c r="S41" s="18" t="s">
        <v>481</v>
      </c>
      <c r="T41" s="20" t="s">
        <v>481</v>
      </c>
      <c r="U41" s="18" t="n">
        <v>386.62386036</v>
      </c>
      <c r="V41" s="20" t="n">
        <v>9.85095024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338.9852689</v>
      </c>
      <c r="F45" s="20" t="n">
        <v>4.97413797</v>
      </c>
      <c r="G45" s="18" t="n">
        <v>340.00140125</v>
      </c>
      <c r="H45" s="20" t="n">
        <v>4.75823517</v>
      </c>
      <c r="I45" s="18" t="n">
        <v>361.37555642</v>
      </c>
      <c r="J45" s="20" t="n">
        <v>3.3686007</v>
      </c>
      <c r="K45" s="18" t="n">
        <v>373.18732392</v>
      </c>
      <c r="L45" s="20" t="n">
        <v>3.4392133</v>
      </c>
      <c r="M45" s="18" t="s">
        <v>481</v>
      </c>
      <c r="N45" s="20" t="s">
        <v>481</v>
      </c>
      <c r="O45" s="18" t="s">
        <v>481</v>
      </c>
      <c r="P45" s="20" t="s">
        <v>481</v>
      </c>
      <c r="Q45" s="18" t="s">
        <v>481</v>
      </c>
      <c r="R45" s="20" t="s">
        <v>481</v>
      </c>
      <c r="S45" s="18" t="n">
        <v>326.0370831</v>
      </c>
      <c r="T45" s="20" t="n">
        <v>14.69419785</v>
      </c>
      <c r="U45" s="18" t="n">
        <v>330.20236342</v>
      </c>
      <c r="V45" s="20" t="n">
        <v>5.87309194</v>
      </c>
    </row>
    <row r="46" spans="1:22">
      <c r="A46" s="15" t="s">
        <v>521</v>
      </c>
      <c r="B46" s="17" t="n">
        <v>23141</v>
      </c>
      <c r="C46" s="18">
        <f>(2121.0/B46*100)</f>
        <v/>
      </c>
      <c r="D46" s="19" t="n">
        <v>21020</v>
      </c>
      <c r="E46" s="18" t="n">
        <v>319.62526825</v>
      </c>
      <c r="F46" s="20" t="n">
        <v>6.58175867</v>
      </c>
      <c r="G46" s="18" t="n">
        <v>346.65957157</v>
      </c>
      <c r="H46" s="20" t="n">
        <v>3.25088527</v>
      </c>
      <c r="I46" s="18" t="n">
        <v>396.91057643</v>
      </c>
      <c r="J46" s="20" t="n">
        <v>3.91700562</v>
      </c>
      <c r="K46" s="18" t="n">
        <v>420.38578003</v>
      </c>
      <c r="L46" s="20" t="n">
        <v>5.04001403</v>
      </c>
      <c r="M46" s="18" t="s">
        <v>481</v>
      </c>
      <c r="N46" s="20" t="s">
        <v>481</v>
      </c>
      <c r="O46" s="18" t="s">
        <v>481</v>
      </c>
      <c r="P46" s="20" t="s">
        <v>481</v>
      </c>
      <c r="Q46" s="18" t="s">
        <v>481</v>
      </c>
      <c r="R46" s="20" t="s">
        <v>481</v>
      </c>
      <c r="S46" s="18" t="s">
        <v>481</v>
      </c>
      <c r="T46" s="20" t="s">
        <v>481</v>
      </c>
      <c r="U46" s="18" t="n">
        <v>346.13920632</v>
      </c>
      <c r="V46" s="20" t="n">
        <v>3.12784485</v>
      </c>
    </row>
    <row r="47" spans="1:22">
      <c r="A47" s="15" t="s">
        <v>522</v>
      </c>
      <c r="B47" s="17" t="n">
        <v>5928</v>
      </c>
      <c r="C47" s="18">
        <f>(347.0/B47*100)</f>
        <v/>
      </c>
      <c r="D47" s="19" t="n">
        <v>5581</v>
      </c>
      <c r="E47" s="18" t="n">
        <v>367.80158844</v>
      </c>
      <c r="F47" s="20" t="n">
        <v>8.553242839999999</v>
      </c>
      <c r="G47" s="18" t="n">
        <v>396.91798713</v>
      </c>
      <c r="H47" s="20" t="n">
        <v>5.39813061</v>
      </c>
      <c r="I47" s="18" t="n">
        <v>457.89758125</v>
      </c>
      <c r="J47" s="20" t="n">
        <v>4.13628071</v>
      </c>
      <c r="K47" s="18" t="n">
        <v>473.87160204</v>
      </c>
      <c r="L47" s="20" t="n">
        <v>3.90503735</v>
      </c>
      <c r="M47" s="18" t="s">
        <v>481</v>
      </c>
      <c r="N47" s="20" t="s">
        <v>481</v>
      </c>
      <c r="O47" s="18" t="s">
        <v>481</v>
      </c>
      <c r="P47" s="20" t="s">
        <v>481</v>
      </c>
      <c r="Q47" s="18" t="s">
        <v>481</v>
      </c>
      <c r="R47" s="20" t="s">
        <v>481</v>
      </c>
      <c r="S47" s="18" t="s">
        <v>481</v>
      </c>
      <c r="T47" s="20" t="s">
        <v>481</v>
      </c>
      <c r="U47" s="18" t="n">
        <v>369.80823536</v>
      </c>
      <c r="V47" s="20" t="n">
        <v>5.64419772</v>
      </c>
    </row>
    <row r="48" spans="1:22">
      <c r="A48" s="15" t="s">
        <v>523</v>
      </c>
      <c r="B48" s="17" t="n">
        <v>9841</v>
      </c>
      <c r="C48" s="18">
        <f>(8.0/B48*100)</f>
        <v/>
      </c>
      <c r="D48" s="19" t="n">
        <v>9833</v>
      </c>
      <c r="E48" s="18" t="n">
        <v>408.9563552</v>
      </c>
      <c r="F48" s="20" t="n">
        <v>11.77696261</v>
      </c>
      <c r="G48" s="18" t="n">
        <v>453.41618275</v>
      </c>
      <c r="H48" s="20" t="n">
        <v>7.75258055</v>
      </c>
      <c r="I48" s="18" t="n">
        <v>534.8342754400001</v>
      </c>
      <c r="J48" s="20" t="n">
        <v>4.40720341</v>
      </c>
      <c r="K48" s="18" t="n">
        <v>547.0357663</v>
      </c>
      <c r="L48" s="20" t="n">
        <v>5.59099223</v>
      </c>
      <c r="M48" s="18" t="s">
        <v>481</v>
      </c>
      <c r="N48" s="20" t="s">
        <v>481</v>
      </c>
      <c r="O48" s="18" t="s">
        <v>481</v>
      </c>
      <c r="P48" s="20" t="s">
        <v>481</v>
      </c>
      <c r="Q48" s="18" t="s">
        <v>481</v>
      </c>
      <c r="R48" s="20" t="s">
        <v>481</v>
      </c>
      <c r="S48" s="18" t="s">
        <v>481</v>
      </c>
      <c r="T48" s="20" t="s">
        <v>481</v>
      </c>
      <c r="U48" s="18" t="n">
        <v>461.53854855</v>
      </c>
      <c r="V48" s="20" t="n">
        <v>28.79684821</v>
      </c>
    </row>
    <row r="49" spans="1:22">
      <c r="A49" s="15" t="s">
        <v>524</v>
      </c>
      <c r="B49" s="17" t="n">
        <v>6349</v>
      </c>
      <c r="C49" s="18">
        <f>(56.0/B49*100)</f>
        <v/>
      </c>
      <c r="D49" s="19" t="n">
        <v>6293</v>
      </c>
      <c r="E49" s="18" t="n">
        <v>363.4728102</v>
      </c>
      <c r="F49" s="20" t="n">
        <v>6.14862538</v>
      </c>
      <c r="G49" s="18" t="n">
        <v>384.5814888</v>
      </c>
      <c r="H49" s="20" t="n">
        <v>4.25570981</v>
      </c>
      <c r="I49" s="18" t="n">
        <v>417.13727801</v>
      </c>
      <c r="J49" s="20" t="n">
        <v>3.43681614</v>
      </c>
      <c r="K49" s="18" t="n">
        <v>425.19689487</v>
      </c>
      <c r="L49" s="20" t="n">
        <v>3.35811208</v>
      </c>
      <c r="M49" s="18" t="s">
        <v>481</v>
      </c>
      <c r="N49" s="20" t="s">
        <v>481</v>
      </c>
      <c r="O49" s="18" t="s">
        <v>481</v>
      </c>
      <c r="P49" s="20" t="s">
        <v>481</v>
      </c>
      <c r="Q49" s="18" t="n">
        <v>431.4892</v>
      </c>
      <c r="R49" s="20" t="n">
        <v>21.07388063</v>
      </c>
      <c r="S49" s="18" t="n">
        <v>440.11357849</v>
      </c>
      <c r="T49" s="20" t="n">
        <v>54.97667644</v>
      </c>
      <c r="U49" s="18" t="n">
        <v>349.24102039</v>
      </c>
      <c r="V49" s="20" t="n">
        <v>9.78249563</v>
      </c>
    </row>
    <row r="50" spans="1:22">
      <c r="A50" s="15" t="s">
        <v>525</v>
      </c>
      <c r="B50" s="17" t="n">
        <v>11795</v>
      </c>
      <c r="C50" s="18">
        <f>(0.0/B50*100)</f>
        <v/>
      </c>
      <c r="D50" s="19" t="n">
        <v>11795</v>
      </c>
      <c r="E50" s="18" t="s">
        <v>481</v>
      </c>
      <c r="F50" s="20" t="s">
        <v>481</v>
      </c>
      <c r="G50" s="18" t="s">
        <v>481</v>
      </c>
      <c r="H50" s="20" t="s">
        <v>481</v>
      </c>
      <c r="I50" s="18" t="s">
        <v>481</v>
      </c>
      <c r="J50" s="20" t="s">
        <v>481</v>
      </c>
      <c r="K50" s="18" t="s">
        <v>481</v>
      </c>
      <c r="L50" s="20" t="s">
        <v>481</v>
      </c>
      <c r="M50" s="18" t="s">
        <v>481</v>
      </c>
      <c r="N50" s="20" t="s">
        <v>481</v>
      </c>
      <c r="O50" s="18" t="s">
        <v>481</v>
      </c>
      <c r="P50" s="20" t="s">
        <v>481</v>
      </c>
      <c r="Q50" s="18" t="s">
        <v>481</v>
      </c>
      <c r="R50" s="20" t="s">
        <v>481</v>
      </c>
      <c r="S50" s="18" t="n">
        <v>389.64382788</v>
      </c>
      <c r="T50" s="20" t="n">
        <v>2.28612741</v>
      </c>
      <c r="U50" s="18" t="s">
        <v>481</v>
      </c>
      <c r="V50" s="20" t="s">
        <v>481</v>
      </c>
    </row>
    <row r="51" spans="1:22">
      <c r="A51" s="15" t="s">
        <v>526</v>
      </c>
      <c r="B51" s="17" t="n">
        <v>6866</v>
      </c>
      <c r="C51" s="18">
        <f>(114.0/B51*100)</f>
        <v/>
      </c>
      <c r="D51" s="19" t="n">
        <v>6752</v>
      </c>
      <c r="E51" s="18" t="n">
        <v>364.83884555</v>
      </c>
      <c r="F51" s="20" t="n">
        <v>7.48447015</v>
      </c>
      <c r="G51" s="18" t="n">
        <v>379.03251475</v>
      </c>
      <c r="H51" s="20" t="n">
        <v>3.89630366</v>
      </c>
      <c r="I51" s="18" t="n">
        <v>406.40867644</v>
      </c>
      <c r="J51" s="20" t="n">
        <v>2.98947895</v>
      </c>
      <c r="K51" s="18" t="n">
        <v>418.97259354</v>
      </c>
      <c r="L51" s="20" t="n">
        <v>3.72645445</v>
      </c>
      <c r="M51" s="18" t="s">
        <v>481</v>
      </c>
      <c r="N51" s="20" t="s">
        <v>481</v>
      </c>
      <c r="O51" s="18" t="s">
        <v>481</v>
      </c>
      <c r="P51" s="20" t="s">
        <v>481</v>
      </c>
      <c r="Q51" s="18" t="n">
        <v>380.5422133</v>
      </c>
      <c r="R51" s="20" t="n">
        <v>4.31283207</v>
      </c>
      <c r="S51" s="18" t="s">
        <v>481</v>
      </c>
      <c r="T51" s="20" t="s">
        <v>481</v>
      </c>
      <c r="U51" s="18" t="n">
        <v>375.36199304</v>
      </c>
      <c r="V51" s="20" t="n">
        <v>8.623275250000001</v>
      </c>
    </row>
    <row r="52" spans="1:22">
      <c r="A52" s="15" t="s">
        <v>527</v>
      </c>
      <c r="B52" s="17" t="n">
        <v>5809</v>
      </c>
      <c r="C52" s="18">
        <f>(106.0/B52*100)</f>
        <v/>
      </c>
      <c r="D52" s="19" t="n">
        <v>5703</v>
      </c>
      <c r="E52" s="18" t="n">
        <v>388.05958205</v>
      </c>
      <c r="F52" s="20" t="n">
        <v>7.80056272</v>
      </c>
      <c r="G52" s="18" t="n">
        <v>417.49972194</v>
      </c>
      <c r="H52" s="20" t="n">
        <v>4.85056123</v>
      </c>
      <c r="I52" s="18" t="n">
        <v>466.72163304</v>
      </c>
      <c r="J52" s="20" t="n">
        <v>3.07355377</v>
      </c>
      <c r="K52" s="18" t="n">
        <v>482.07066002</v>
      </c>
      <c r="L52" s="20" t="n">
        <v>3.15546191</v>
      </c>
      <c r="M52" s="18" t="s">
        <v>481</v>
      </c>
      <c r="N52" s="20" t="s">
        <v>481</v>
      </c>
      <c r="O52" s="18" t="s">
        <v>481</v>
      </c>
      <c r="P52" s="20" t="s">
        <v>481</v>
      </c>
      <c r="Q52" s="18" t="s">
        <v>481</v>
      </c>
      <c r="R52" s="20" t="s">
        <v>481</v>
      </c>
      <c r="S52" s="18" t="s">
        <v>481</v>
      </c>
      <c r="T52" s="20" t="s">
        <v>481</v>
      </c>
      <c r="U52" s="18" t="n">
        <v>389.45349733</v>
      </c>
      <c r="V52" s="20" t="n">
        <v>7.25543417</v>
      </c>
    </row>
    <row r="53" spans="1:22">
      <c r="A53" s="15" t="s">
        <v>528</v>
      </c>
      <c r="B53" s="17" t="n">
        <v>5571</v>
      </c>
      <c r="C53" s="18">
        <f>(112.0/B53*100)</f>
        <v/>
      </c>
      <c r="D53" s="19" t="n">
        <v>5459</v>
      </c>
      <c r="E53" s="18" t="n">
        <v>369.73754945</v>
      </c>
      <c r="F53" s="20" t="n">
        <v>6.11810903</v>
      </c>
      <c r="G53" s="18" t="n">
        <v>399.60928224</v>
      </c>
      <c r="H53" s="20" t="n">
        <v>3.97881135</v>
      </c>
      <c r="I53" s="18" t="n">
        <v>447.24801908</v>
      </c>
      <c r="J53" s="20" t="n">
        <v>2.46959279</v>
      </c>
      <c r="K53" s="18" t="n">
        <v>466.09692103</v>
      </c>
      <c r="L53" s="20" t="n">
        <v>2.64107261</v>
      </c>
      <c r="M53" s="18" t="s">
        <v>481</v>
      </c>
      <c r="N53" s="20" t="s">
        <v>481</v>
      </c>
      <c r="O53" s="18" t="s">
        <v>481</v>
      </c>
      <c r="P53" s="20" t="s">
        <v>481</v>
      </c>
      <c r="Q53" s="18" t="s">
        <v>481</v>
      </c>
      <c r="R53" s="20" t="s">
        <v>481</v>
      </c>
      <c r="S53" s="18" t="s">
        <v>481</v>
      </c>
      <c r="T53" s="20" t="s">
        <v>481</v>
      </c>
      <c r="U53" s="18" t="n">
        <v>361.34696847</v>
      </c>
      <c r="V53" s="20" t="n">
        <v>4.6845324</v>
      </c>
    </row>
    <row r="54" spans="1:22">
      <c r="A54" s="15" t="s">
        <v>529</v>
      </c>
      <c r="B54" s="17" t="n">
        <v>4740</v>
      </c>
      <c r="C54" s="18">
        <f>(428.0/B54*100)</f>
        <v/>
      </c>
      <c r="D54" s="19" t="n">
        <v>4312</v>
      </c>
      <c r="E54" s="18" t="n">
        <v>284.22265894</v>
      </c>
      <c r="F54" s="20" t="n">
        <v>6.01653374</v>
      </c>
      <c r="G54" s="18" t="n">
        <v>307.64262801</v>
      </c>
      <c r="H54" s="20" t="n">
        <v>3.73797239</v>
      </c>
      <c r="I54" s="18" t="n">
        <v>347.53653183</v>
      </c>
      <c r="J54" s="20" t="n">
        <v>4.70801242</v>
      </c>
      <c r="K54" s="18" t="n">
        <v>349.75895458</v>
      </c>
      <c r="L54" s="20" t="n">
        <v>3.52675</v>
      </c>
      <c r="M54" s="18" t="s">
        <v>481</v>
      </c>
      <c r="N54" s="20" t="s">
        <v>481</v>
      </c>
      <c r="O54" s="18" t="s">
        <v>481</v>
      </c>
      <c r="P54" s="20" t="s">
        <v>481</v>
      </c>
      <c r="Q54" s="18" t="s">
        <v>481</v>
      </c>
      <c r="R54" s="20" t="s">
        <v>481</v>
      </c>
      <c r="S54" s="18" t="s">
        <v>481</v>
      </c>
      <c r="T54" s="20" t="s">
        <v>481</v>
      </c>
      <c r="U54" s="18" t="n">
        <v>286.98242082</v>
      </c>
      <c r="V54" s="20" t="n">
        <v>3.84467311</v>
      </c>
    </row>
    <row r="55" spans="1:22">
      <c r="A55" s="15" t="s">
        <v>530</v>
      </c>
      <c r="B55" s="17" t="n">
        <v>5316</v>
      </c>
      <c r="C55" s="18">
        <f>(22.0/B55*100)</f>
        <v/>
      </c>
      <c r="D55" s="19" t="n">
        <v>5294</v>
      </c>
      <c r="E55" s="18" t="n">
        <v>334.06681678</v>
      </c>
      <c r="F55" s="20" t="n">
        <v>6.47084125</v>
      </c>
      <c r="G55" s="18" t="n">
        <v>347.07065324</v>
      </c>
      <c r="H55" s="20" t="n">
        <v>4.9718691</v>
      </c>
      <c r="I55" s="18" t="n">
        <v>401.15793678</v>
      </c>
      <c r="J55" s="20" t="n">
        <v>3.64534017</v>
      </c>
      <c r="K55" s="18" t="n">
        <v>437.22016374</v>
      </c>
      <c r="L55" s="20" t="n">
        <v>2.83437477</v>
      </c>
      <c r="M55" s="18" t="s">
        <v>481</v>
      </c>
      <c r="N55" s="20" t="s">
        <v>481</v>
      </c>
      <c r="O55" s="18" t="s">
        <v>481</v>
      </c>
      <c r="P55" s="20" t="s">
        <v>481</v>
      </c>
      <c r="Q55" s="18" t="s">
        <v>481</v>
      </c>
      <c r="R55" s="20" t="s">
        <v>481</v>
      </c>
      <c r="S55" s="18" t="n">
        <v>327.49238764</v>
      </c>
      <c r="T55" s="20" t="n">
        <v>21.65706096</v>
      </c>
      <c r="U55" s="18" t="n">
        <v>303.25092874</v>
      </c>
      <c r="V55" s="20" t="n">
        <v>8.107712039999999</v>
      </c>
    </row>
    <row r="56" spans="1:22">
      <c r="A56" s="15" t="s">
        <v>531</v>
      </c>
      <c r="B56" s="17" t="n">
        <v>5359</v>
      </c>
      <c r="C56" s="18">
        <f>(77.0/B56*100)</f>
        <v/>
      </c>
      <c r="D56" s="19" t="n">
        <v>5282</v>
      </c>
      <c r="E56" s="18" t="n">
        <v>474.3579624</v>
      </c>
      <c r="F56" s="20" t="n">
        <v>9.822124909999999</v>
      </c>
      <c r="G56" s="18" t="n">
        <v>497.84396658</v>
      </c>
      <c r="H56" s="20" t="n">
        <v>7.2517044</v>
      </c>
      <c r="I56" s="18" t="n">
        <v>549.10275451</v>
      </c>
      <c r="J56" s="20" t="n">
        <v>2.82495871</v>
      </c>
      <c r="K56" s="18" t="n">
        <v>561.54395082</v>
      </c>
      <c r="L56" s="20" t="n">
        <v>4.11878043</v>
      </c>
      <c r="M56" s="18" t="s">
        <v>481</v>
      </c>
      <c r="N56" s="20" t="s">
        <v>481</v>
      </c>
      <c r="O56" s="18" t="s">
        <v>481</v>
      </c>
      <c r="P56" s="20" t="s">
        <v>481</v>
      </c>
      <c r="Q56" s="18" t="s">
        <v>481</v>
      </c>
      <c r="R56" s="20" t="s">
        <v>481</v>
      </c>
      <c r="S56" s="18" t="s">
        <v>481</v>
      </c>
      <c r="T56" s="20" t="s">
        <v>481</v>
      </c>
      <c r="U56" s="18" t="n">
        <v>463.29362739</v>
      </c>
      <c r="V56" s="20" t="n">
        <v>14.63025489</v>
      </c>
    </row>
    <row r="57" spans="1:22">
      <c r="A57" s="15" t="s">
        <v>532</v>
      </c>
      <c r="B57" s="17" t="n">
        <v>6513</v>
      </c>
      <c r="C57" s="18">
        <f>(0.0/B57*100)</f>
        <v/>
      </c>
      <c r="D57" s="19" t="n">
        <v>6513</v>
      </c>
      <c r="E57" s="18" t="n">
        <v>334.84209505</v>
      </c>
      <c r="F57" s="20" t="n">
        <v>6.50960886</v>
      </c>
      <c r="G57" s="18" t="n">
        <v>350.14355853</v>
      </c>
      <c r="H57" s="20" t="n">
        <v>2.90413759</v>
      </c>
      <c r="I57" s="18" t="n">
        <v>401.81605817</v>
      </c>
      <c r="J57" s="20" t="n">
        <v>3.32059205</v>
      </c>
      <c r="K57" s="18" t="n">
        <v>416.50599127</v>
      </c>
      <c r="L57" s="20" t="n">
        <v>4.46144051</v>
      </c>
      <c r="M57" s="18" t="s">
        <v>481</v>
      </c>
      <c r="N57" s="20" t="s">
        <v>481</v>
      </c>
      <c r="O57" s="18" t="s">
        <v>481</v>
      </c>
      <c r="P57" s="20" t="s">
        <v>481</v>
      </c>
      <c r="Q57" s="18" t="s">
        <v>481</v>
      </c>
      <c r="R57" s="20" t="s">
        <v>481</v>
      </c>
      <c r="S57" s="18" t="n">
        <v>329.32100362</v>
      </c>
      <c r="T57" s="20" t="n">
        <v>25.19887719</v>
      </c>
      <c r="U57" s="18" t="n">
        <v>343.94570813</v>
      </c>
      <c r="V57" s="20" t="n">
        <v>9.40004238</v>
      </c>
    </row>
    <row r="58" spans="1:22">
      <c r="A58" s="15" t="s">
        <v>533</v>
      </c>
      <c r="B58" s="17" t="n">
        <v>7267</v>
      </c>
      <c r="C58" s="18">
        <f>(10.0/B58*100)</f>
        <v/>
      </c>
      <c r="D58" s="19" t="n">
        <v>7257</v>
      </c>
      <c r="E58" s="18" t="n">
        <v>329.62111497</v>
      </c>
      <c r="F58" s="20" t="n">
        <v>5.69060663</v>
      </c>
      <c r="G58" s="18" t="n">
        <v>343.12665777</v>
      </c>
      <c r="H58" s="20" t="n">
        <v>4.68729511</v>
      </c>
      <c r="I58" s="18" t="n">
        <v>368.29910406</v>
      </c>
      <c r="J58" s="20" t="n">
        <v>3.28077647</v>
      </c>
      <c r="K58" s="18" t="n">
        <v>407.29498099</v>
      </c>
      <c r="L58" s="20" t="n">
        <v>2.79307728</v>
      </c>
      <c r="M58" s="18" t="s">
        <v>481</v>
      </c>
      <c r="N58" s="20" t="s">
        <v>481</v>
      </c>
      <c r="O58" s="18" t="s">
        <v>481</v>
      </c>
      <c r="P58" s="20" t="s">
        <v>481</v>
      </c>
      <c r="Q58" s="18" t="s">
        <v>481</v>
      </c>
      <c r="R58" s="20" t="s">
        <v>481</v>
      </c>
      <c r="S58" s="18" t="n">
        <v>313.3203081</v>
      </c>
      <c r="T58" s="20" t="n">
        <v>18.38660551</v>
      </c>
      <c r="U58" s="18" t="n">
        <v>306.73503437</v>
      </c>
      <c r="V58" s="20" t="n">
        <v>14.70531647</v>
      </c>
    </row>
    <row r="59" spans="1:22">
      <c r="A59" s="15" t="s">
        <v>534</v>
      </c>
      <c r="B59" s="17" t="n">
        <v>4826</v>
      </c>
      <c r="C59" s="18">
        <f>(26.0/B59*100)</f>
        <v/>
      </c>
      <c r="D59" s="19" t="n">
        <v>4800</v>
      </c>
      <c r="E59" s="18" t="n">
        <v>300.12011092</v>
      </c>
      <c r="F59" s="20" t="n">
        <v>6.04754593</v>
      </c>
      <c r="G59" s="18" t="n">
        <v>309.85032092</v>
      </c>
      <c r="H59" s="20" t="n">
        <v>5.25121494</v>
      </c>
      <c r="I59" s="18" t="n">
        <v>349.64338417</v>
      </c>
      <c r="J59" s="20" t="n">
        <v>3.03829261</v>
      </c>
      <c r="K59" s="18" t="n">
        <v>381.52905182</v>
      </c>
      <c r="L59" s="20" t="n">
        <v>2.01451164</v>
      </c>
      <c r="M59" s="18" t="s">
        <v>481</v>
      </c>
      <c r="N59" s="20" t="s">
        <v>481</v>
      </c>
      <c r="O59" s="18" t="s">
        <v>481</v>
      </c>
      <c r="P59" s="20" t="s">
        <v>481</v>
      </c>
      <c r="Q59" s="18" t="s">
        <v>481</v>
      </c>
      <c r="R59" s="20" t="s">
        <v>481</v>
      </c>
      <c r="S59" s="18" t="n">
        <v>293.86725179</v>
      </c>
      <c r="T59" s="20" t="n">
        <v>14.65052678</v>
      </c>
      <c r="U59" s="18" t="n">
        <v>277.98844062</v>
      </c>
      <c r="V59" s="20" t="n">
        <v>6.85790543</v>
      </c>
    </row>
    <row r="60" spans="1:22">
      <c r="A60" s="15" t="s">
        <v>535</v>
      </c>
      <c r="B60" s="17" t="n">
        <v>4546</v>
      </c>
      <c r="C60" s="18">
        <f>(15.0/B60*100)</f>
        <v/>
      </c>
      <c r="D60" s="19" t="n">
        <v>4531</v>
      </c>
      <c r="E60" s="18" t="n">
        <v>317.32092961</v>
      </c>
      <c r="F60" s="20" t="n">
        <v>6.42476376</v>
      </c>
      <c r="G60" s="18" t="n">
        <v>342.71794082</v>
      </c>
      <c r="H60" s="20" t="n">
        <v>5.72541861</v>
      </c>
      <c r="I60" s="18" t="n">
        <v>385.08660512</v>
      </c>
      <c r="J60" s="20" t="n">
        <v>5.63924878</v>
      </c>
      <c r="K60" s="18" t="n">
        <v>425.00578838</v>
      </c>
      <c r="L60" s="20" t="n">
        <v>4.1916155</v>
      </c>
      <c r="M60" s="18" t="s">
        <v>481</v>
      </c>
      <c r="N60" s="20" t="s">
        <v>481</v>
      </c>
      <c r="O60" s="18" t="s">
        <v>481</v>
      </c>
      <c r="P60" s="20" t="s">
        <v>481</v>
      </c>
      <c r="Q60" s="18" t="s">
        <v>481</v>
      </c>
      <c r="R60" s="20" t="s">
        <v>481</v>
      </c>
      <c r="S60" s="18" t="n">
        <v>337.04535269</v>
      </c>
      <c r="T60" s="20" t="n">
        <v>23.38362867</v>
      </c>
      <c r="U60" s="18" t="n">
        <v>367.90348851</v>
      </c>
      <c r="V60" s="20" t="n">
        <v>9.02491549</v>
      </c>
    </row>
    <row r="61" spans="1:22">
      <c r="A61" s="15" t="s">
        <v>536</v>
      </c>
      <c r="B61" s="17" t="n">
        <v>6525</v>
      </c>
      <c r="C61" s="18">
        <f>(166.0/B61*100)</f>
        <v/>
      </c>
      <c r="D61" s="19" t="n">
        <v>6359</v>
      </c>
      <c r="E61" s="18" t="n">
        <v>402.7415305</v>
      </c>
      <c r="F61" s="20" t="n">
        <v>7.63186372</v>
      </c>
      <c r="G61" s="18" t="n">
        <v>426.63171281</v>
      </c>
      <c r="H61" s="20" t="n">
        <v>4.75198378</v>
      </c>
      <c r="I61" s="18" t="n">
        <v>475.92068911</v>
      </c>
      <c r="J61" s="20" t="n">
        <v>2.72159052</v>
      </c>
      <c r="K61" s="18" t="n">
        <v>500.35839143</v>
      </c>
      <c r="L61" s="20" t="n">
        <v>2.38369565</v>
      </c>
      <c r="M61" s="18" t="s">
        <v>481</v>
      </c>
      <c r="N61" s="20" t="s">
        <v>481</v>
      </c>
      <c r="O61" s="18" t="s">
        <v>481</v>
      </c>
      <c r="P61" s="20" t="s">
        <v>481</v>
      </c>
      <c r="Q61" s="18" t="s">
        <v>481</v>
      </c>
      <c r="R61" s="20" t="s">
        <v>481</v>
      </c>
      <c r="S61" s="18" t="s">
        <v>481</v>
      </c>
      <c r="T61" s="20" t="s">
        <v>481</v>
      </c>
      <c r="U61" s="18" t="n">
        <v>397.72590291</v>
      </c>
      <c r="V61" s="20" t="n">
        <v>7.85375474</v>
      </c>
    </row>
    <row r="62" spans="1:22">
      <c r="A62" s="15" t="s">
        <v>537</v>
      </c>
      <c r="B62" s="17" t="n">
        <v>4476</v>
      </c>
      <c r="C62" s="18">
        <f>(3.0/B62*100)</f>
        <v/>
      </c>
      <c r="D62" s="19" t="n">
        <v>4473</v>
      </c>
      <c r="E62" s="18" t="n">
        <v>459.32791381</v>
      </c>
      <c r="F62" s="20" t="n">
        <v>13.15305367</v>
      </c>
      <c r="G62" s="18" t="n">
        <v>499.9943648</v>
      </c>
      <c r="H62" s="20" t="n">
        <v>5.39165524</v>
      </c>
      <c r="I62" s="18" t="n">
        <v>545.57602864</v>
      </c>
      <c r="J62" s="20" t="n">
        <v>1.7390557</v>
      </c>
      <c r="K62" s="18" t="n">
        <v>553.39233561</v>
      </c>
      <c r="L62" s="20" t="n">
        <v>2.20015237</v>
      </c>
      <c r="M62" s="18" t="s">
        <v>481</v>
      </c>
      <c r="N62" s="20" t="s">
        <v>481</v>
      </c>
      <c r="O62" s="18" t="s">
        <v>481</v>
      </c>
      <c r="P62" s="20" t="s">
        <v>481</v>
      </c>
      <c r="Q62" s="18" t="s">
        <v>481</v>
      </c>
      <c r="R62" s="20" t="s">
        <v>481</v>
      </c>
      <c r="S62" s="18" t="s">
        <v>481</v>
      </c>
      <c r="T62" s="20" t="s">
        <v>481</v>
      </c>
      <c r="U62" s="18" t="n">
        <v>476.40261516</v>
      </c>
      <c r="V62" s="20" t="n">
        <v>37.97061533</v>
      </c>
    </row>
    <row r="63" spans="1:22">
      <c r="A63" s="15" t="s">
        <v>538</v>
      </c>
      <c r="B63" s="17" t="n">
        <v>5324</v>
      </c>
      <c r="C63" s="18">
        <f>(13.0/B63*100)</f>
        <v/>
      </c>
      <c r="D63" s="19" t="n">
        <v>5311</v>
      </c>
      <c r="E63" s="18" t="n">
        <v>312.2511087</v>
      </c>
      <c r="F63" s="20" t="n">
        <v>7.15048905</v>
      </c>
      <c r="G63" s="18" t="n">
        <v>326.61790291</v>
      </c>
      <c r="H63" s="20" t="n">
        <v>6.22535285</v>
      </c>
      <c r="I63" s="18" t="n">
        <v>362.77021509</v>
      </c>
      <c r="J63" s="20" t="n">
        <v>3.19409532</v>
      </c>
      <c r="K63" s="18" t="n">
        <v>397.11202028</v>
      </c>
      <c r="L63" s="20" t="n">
        <v>2.0235848</v>
      </c>
      <c r="M63" s="18" t="s">
        <v>481</v>
      </c>
      <c r="N63" s="20" t="s">
        <v>481</v>
      </c>
      <c r="O63" s="18" t="s">
        <v>481</v>
      </c>
      <c r="P63" s="20" t="s">
        <v>481</v>
      </c>
      <c r="Q63" s="18" t="s">
        <v>481</v>
      </c>
      <c r="R63" s="20" t="s">
        <v>481</v>
      </c>
      <c r="S63" s="18" t="n">
        <v>250.54670227</v>
      </c>
      <c r="T63" s="20" t="n">
        <v>34.21101346</v>
      </c>
      <c r="U63" s="18" t="n">
        <v>313.44392019</v>
      </c>
      <c r="V63" s="20" t="n">
        <v>5.3610395</v>
      </c>
    </row>
    <row r="64" spans="1:22">
      <c r="A64" s="15" t="s">
        <v>539</v>
      </c>
      <c r="B64" s="17" t="n">
        <v>3634</v>
      </c>
      <c r="C64" s="18">
        <f>(3.0/B64*100)</f>
        <v/>
      </c>
      <c r="D64" s="19" t="n">
        <v>3631</v>
      </c>
      <c r="E64" s="18" t="n">
        <v>359.5248158</v>
      </c>
      <c r="F64" s="20" t="n">
        <v>10.8269804</v>
      </c>
      <c r="G64" s="18" t="n">
        <v>390.63762358</v>
      </c>
      <c r="H64" s="20" t="n">
        <v>6.19285101</v>
      </c>
      <c r="I64" s="18" t="n">
        <v>466.29592723</v>
      </c>
      <c r="J64" s="20" t="n">
        <v>3.14848069</v>
      </c>
      <c r="K64" s="18" t="n">
        <v>515.54026587</v>
      </c>
      <c r="L64" s="20" t="n">
        <v>2.42595923</v>
      </c>
      <c r="M64" s="18" t="s">
        <v>481</v>
      </c>
      <c r="N64" s="20" t="s">
        <v>481</v>
      </c>
      <c r="O64" s="18" t="s">
        <v>481</v>
      </c>
      <c r="P64" s="20" t="s">
        <v>481</v>
      </c>
      <c r="Q64" s="18" t="s">
        <v>481</v>
      </c>
      <c r="R64" s="20" t="s">
        <v>481</v>
      </c>
      <c r="S64" s="18" t="n">
        <v>345.23824436</v>
      </c>
      <c r="T64" s="20" t="n">
        <v>32.95822355</v>
      </c>
      <c r="U64" s="18" t="n">
        <v>332.97008578</v>
      </c>
      <c r="V64" s="20" t="n">
        <v>11.6608186</v>
      </c>
    </row>
    <row r="65" spans="1:22">
      <c r="A65" s="15" t="s">
        <v>540</v>
      </c>
      <c r="B65" s="17" t="n">
        <v>5325</v>
      </c>
      <c r="C65" s="18">
        <f>(14.0/B65*100)</f>
        <v/>
      </c>
      <c r="D65" s="19" t="n">
        <v>5311</v>
      </c>
      <c r="E65" s="18" t="n">
        <v>337.13993815</v>
      </c>
      <c r="F65" s="20" t="n">
        <v>9.90672475</v>
      </c>
      <c r="G65" s="18" t="n">
        <v>354.38804374</v>
      </c>
      <c r="H65" s="20" t="n">
        <v>4.91622942</v>
      </c>
      <c r="I65" s="18" t="n">
        <v>412.74517775</v>
      </c>
      <c r="J65" s="20" t="n">
        <v>3.81527425</v>
      </c>
      <c r="K65" s="18" t="n">
        <v>439.89770097</v>
      </c>
      <c r="L65" s="20" t="n">
        <v>2.79899885</v>
      </c>
      <c r="M65" s="18" t="s">
        <v>481</v>
      </c>
      <c r="N65" s="20" t="s">
        <v>481</v>
      </c>
      <c r="O65" s="18" t="s">
        <v>481</v>
      </c>
      <c r="P65" s="20" t="s">
        <v>481</v>
      </c>
      <c r="Q65" s="18" t="n">
        <v>354.07907643</v>
      </c>
      <c r="R65" s="20" t="n">
        <v>24.39615887</v>
      </c>
      <c r="S65" s="18" t="n">
        <v>458.5275</v>
      </c>
      <c r="T65" s="20" t="n">
        <v>57.26505449</v>
      </c>
      <c r="U65" s="18" t="n">
        <v>325.73090195</v>
      </c>
      <c r="V65" s="20" t="n">
        <v>8.922688389999999</v>
      </c>
    </row>
    <row r="66" spans="1:22">
      <c r="A66" s="15" t="s">
        <v>541</v>
      </c>
      <c r="B66" s="17" t="n">
        <v>5665</v>
      </c>
      <c r="C66" s="18">
        <f>(89.0/B66*100)</f>
        <v/>
      </c>
      <c r="D66" s="19" t="n">
        <v>5576</v>
      </c>
      <c r="E66" s="18" t="n">
        <v>373.96578196</v>
      </c>
      <c r="F66" s="20" t="n">
        <v>5.39207629</v>
      </c>
      <c r="G66" s="18" t="n">
        <v>388.54275489</v>
      </c>
      <c r="H66" s="20" t="n">
        <v>4.18944332</v>
      </c>
      <c r="I66" s="18" t="n">
        <v>428.8514519</v>
      </c>
      <c r="J66" s="20" t="n">
        <v>2.69707748</v>
      </c>
      <c r="K66" s="18" t="n">
        <v>444.26147185</v>
      </c>
      <c r="L66" s="20" t="n">
        <v>2.38285698</v>
      </c>
      <c r="M66" s="18" t="s">
        <v>481</v>
      </c>
      <c r="N66" s="20" t="s">
        <v>481</v>
      </c>
      <c r="O66" s="18" t="s">
        <v>481</v>
      </c>
      <c r="P66" s="20" t="s">
        <v>481</v>
      </c>
      <c r="Q66" s="18" t="s">
        <v>481</v>
      </c>
      <c r="R66" s="20" t="s">
        <v>481</v>
      </c>
      <c r="S66" s="18" t="s">
        <v>481</v>
      </c>
      <c r="T66" s="20" t="s">
        <v>481</v>
      </c>
      <c r="U66" s="18" t="n">
        <v>357.07152309</v>
      </c>
      <c r="V66" s="20" t="n">
        <v>3.88599786</v>
      </c>
    </row>
    <row r="67" spans="1:22">
      <c r="A67" s="15" t="s">
        <v>542</v>
      </c>
      <c r="B67" s="17" t="n">
        <v>6971</v>
      </c>
      <c r="C67" s="18">
        <f>(820.0/B67*100)</f>
        <v/>
      </c>
      <c r="D67" s="19" t="n">
        <v>6151</v>
      </c>
      <c r="E67" s="18" t="n">
        <v>316.10256461</v>
      </c>
      <c r="F67" s="20" t="n">
        <v>8.88433873</v>
      </c>
      <c r="G67" s="18" t="n">
        <v>352.81177283</v>
      </c>
      <c r="H67" s="20" t="n">
        <v>5.24403537</v>
      </c>
      <c r="I67" s="18" t="n">
        <v>398.60854791</v>
      </c>
      <c r="J67" s="20" t="n">
        <v>3.17317144</v>
      </c>
      <c r="K67" s="18" t="n">
        <v>409.59854412</v>
      </c>
      <c r="L67" s="20" t="n">
        <v>3.56231845</v>
      </c>
      <c r="M67" s="18" t="s">
        <v>481</v>
      </c>
      <c r="N67" s="20" t="s">
        <v>481</v>
      </c>
      <c r="O67" s="18" t="s">
        <v>481</v>
      </c>
      <c r="P67" s="20" t="s">
        <v>481</v>
      </c>
      <c r="Q67" s="18" t="s">
        <v>481</v>
      </c>
      <c r="R67" s="20" t="s">
        <v>481</v>
      </c>
      <c r="S67" s="18" t="s">
        <v>481</v>
      </c>
      <c r="T67" s="20" t="s">
        <v>481</v>
      </c>
      <c r="U67" s="18" t="n">
        <v>324.63738521</v>
      </c>
      <c r="V67" s="20" t="n">
        <v>7.59278127</v>
      </c>
    </row>
    <row r="68" spans="1:22">
      <c r="A68" s="15" t="s">
        <v>543</v>
      </c>
      <c r="B68" s="17" t="n">
        <v>12083</v>
      </c>
      <c r="C68" s="18">
        <f>(31.0/B68*100)</f>
        <v/>
      </c>
      <c r="D68" s="19" t="n">
        <v>12052</v>
      </c>
      <c r="E68" s="18" t="n">
        <v>324.27428161</v>
      </c>
      <c r="F68" s="20" t="n">
        <v>4.77650818</v>
      </c>
      <c r="G68" s="18" t="n">
        <v>350.11886333</v>
      </c>
      <c r="H68" s="20" t="n">
        <v>3.85446518</v>
      </c>
      <c r="I68" s="18" t="n">
        <v>396.93915514</v>
      </c>
      <c r="J68" s="20" t="n">
        <v>1.68821288</v>
      </c>
      <c r="K68" s="18" t="n">
        <v>450.93452295</v>
      </c>
      <c r="L68" s="20" t="n">
        <v>1.65877238</v>
      </c>
      <c r="M68" s="18" t="s">
        <v>481</v>
      </c>
      <c r="N68" s="20" t="s">
        <v>481</v>
      </c>
      <c r="O68" s="18" t="s">
        <v>481</v>
      </c>
      <c r="P68" s="20" t="s">
        <v>481</v>
      </c>
      <c r="Q68" s="18" t="s">
        <v>481</v>
      </c>
      <c r="R68" s="20" t="s">
        <v>481</v>
      </c>
      <c r="S68" s="18" t="s">
        <v>481</v>
      </c>
      <c r="T68" s="20" t="s">
        <v>481</v>
      </c>
      <c r="U68" s="18" t="n">
        <v>339.64496767</v>
      </c>
      <c r="V68" s="20" t="n">
        <v>2.42385331</v>
      </c>
    </row>
    <row r="69" spans="1:22">
      <c r="A69" s="15" t="s">
        <v>544</v>
      </c>
      <c r="B69" s="17" t="n">
        <v>4876</v>
      </c>
      <c r="C69" s="18">
        <f>(0.0/B69*100)</f>
        <v/>
      </c>
      <c r="D69" s="19" t="n">
        <v>4876</v>
      </c>
      <c r="E69" s="18" t="n">
        <v>400.47992163</v>
      </c>
      <c r="F69" s="20" t="n">
        <v>8.49445549</v>
      </c>
      <c r="G69" s="18" t="n">
        <v>410.72316644</v>
      </c>
      <c r="H69" s="20" t="n">
        <v>5.20250051</v>
      </c>
      <c r="I69" s="18" t="n">
        <v>447.62634484</v>
      </c>
      <c r="J69" s="20" t="n">
        <v>4.7029253</v>
      </c>
      <c r="K69" s="18" t="n">
        <v>461.52998329</v>
      </c>
      <c r="L69" s="20" t="n">
        <v>3.83466212</v>
      </c>
      <c r="M69" s="18" t="s">
        <v>481</v>
      </c>
      <c r="N69" s="20" t="s">
        <v>481</v>
      </c>
      <c r="O69" s="18" t="s">
        <v>481</v>
      </c>
      <c r="P69" s="20" t="s">
        <v>481</v>
      </c>
      <c r="Q69" s="18" t="s">
        <v>481</v>
      </c>
      <c r="R69" s="20" t="s">
        <v>481</v>
      </c>
      <c r="S69" s="18" t="s">
        <v>481</v>
      </c>
      <c r="T69" s="20" t="s">
        <v>481</v>
      </c>
      <c r="U69" s="18" t="n">
        <v>441.8489744</v>
      </c>
      <c r="V69" s="20" t="n">
        <v>23.45694375</v>
      </c>
    </row>
    <row r="70" spans="1:22">
      <c r="A70" s="15" t="s">
        <v>545</v>
      </c>
      <c r="B70" s="17" t="n">
        <v>6036</v>
      </c>
      <c r="C70" s="18">
        <f>(223.0/B70*100)</f>
        <v/>
      </c>
      <c r="D70" s="19" t="n">
        <v>5813</v>
      </c>
      <c r="E70" s="18" t="n">
        <v>441.21523349</v>
      </c>
      <c r="F70" s="20" t="n">
        <v>10.91725404</v>
      </c>
      <c r="G70" s="18" t="n">
        <v>456.58912053</v>
      </c>
      <c r="H70" s="20" t="n">
        <v>6.57326839</v>
      </c>
      <c r="I70" s="18" t="n">
        <v>494.31321221</v>
      </c>
      <c r="J70" s="20" t="n">
        <v>3.56015645</v>
      </c>
      <c r="K70" s="18" t="n">
        <v>512.09618581</v>
      </c>
      <c r="L70" s="20" t="n">
        <v>2.83162206</v>
      </c>
      <c r="M70" s="18" t="s">
        <v>481</v>
      </c>
      <c r="N70" s="20" t="s">
        <v>481</v>
      </c>
      <c r="O70" s="18" t="s">
        <v>481</v>
      </c>
      <c r="P70" s="20" t="s">
        <v>481</v>
      </c>
      <c r="Q70" s="18" t="s">
        <v>481</v>
      </c>
      <c r="R70" s="20" t="s">
        <v>481</v>
      </c>
      <c r="S70" s="18" t="s">
        <v>481</v>
      </c>
      <c r="T70" s="20" t="s">
        <v>481</v>
      </c>
      <c r="U70" s="18" t="n">
        <v>439.54823217</v>
      </c>
      <c r="V70" s="20" t="n">
        <v>9.22101587</v>
      </c>
    </row>
    <row r="71" spans="1:22">
      <c r="A71" s="15" t="s">
        <v>546</v>
      </c>
      <c r="B71" s="17" t="n">
        <v>6115</v>
      </c>
      <c r="C71" s="18">
        <f>(35.0/B71*100)</f>
        <v/>
      </c>
      <c r="D71" s="19" t="n">
        <v>6080</v>
      </c>
      <c r="E71" s="18" t="n">
        <v>441.05371464</v>
      </c>
      <c r="F71" s="20" t="n">
        <v>10.63061638</v>
      </c>
      <c r="G71" s="18" t="n">
        <v>483.0914364</v>
      </c>
      <c r="H71" s="20" t="n">
        <v>6.11952182</v>
      </c>
      <c r="I71" s="18" t="n">
        <v>558.11653554</v>
      </c>
      <c r="J71" s="20" t="n">
        <v>2.66313897</v>
      </c>
      <c r="K71" s="18" t="n">
        <v>582.4790577799999</v>
      </c>
      <c r="L71" s="20" t="n">
        <v>1.71285794</v>
      </c>
      <c r="M71" s="18" t="s">
        <v>481</v>
      </c>
      <c r="N71" s="20" t="s">
        <v>481</v>
      </c>
      <c r="O71" s="18" t="s">
        <v>481</v>
      </c>
      <c r="P71" s="20" t="s">
        <v>481</v>
      </c>
      <c r="Q71" s="18" t="s">
        <v>481</v>
      </c>
      <c r="R71" s="20" t="s">
        <v>481</v>
      </c>
      <c r="S71" s="18" t="s">
        <v>481</v>
      </c>
      <c r="T71" s="20" t="s">
        <v>481</v>
      </c>
      <c r="U71" s="18" t="n">
        <v>472.57516627</v>
      </c>
      <c r="V71" s="20" t="n">
        <v>13.76747422</v>
      </c>
    </row>
    <row r="72" spans="1:22">
      <c r="A72" s="15" t="s">
        <v>547</v>
      </c>
      <c r="B72" s="17" t="n">
        <v>7708</v>
      </c>
      <c r="C72" s="18">
        <f>(5.0/B72*100)</f>
        <v/>
      </c>
      <c r="D72" s="19" t="n">
        <v>7703</v>
      </c>
      <c r="E72" s="18" t="n">
        <v>388.11982969</v>
      </c>
      <c r="F72" s="20" t="n">
        <v>10.41895349</v>
      </c>
      <c r="G72" s="18" t="n">
        <v>452.47623497</v>
      </c>
      <c r="H72" s="20" t="n">
        <v>6.83356091</v>
      </c>
      <c r="I72" s="18" t="n">
        <v>548.14719322</v>
      </c>
      <c r="J72" s="20" t="n">
        <v>3.000473</v>
      </c>
      <c r="K72" s="18" t="n">
        <v>556.4763538</v>
      </c>
      <c r="L72" s="20" t="n">
        <v>3.98627122</v>
      </c>
      <c r="M72" s="18" t="s">
        <v>481</v>
      </c>
      <c r="N72" s="20" t="s">
        <v>481</v>
      </c>
      <c r="O72" s="18" t="s">
        <v>481</v>
      </c>
      <c r="P72" s="20" t="s">
        <v>481</v>
      </c>
      <c r="Q72" s="18" t="s">
        <v>481</v>
      </c>
      <c r="R72" s="20" t="s">
        <v>481</v>
      </c>
      <c r="S72" s="18" t="s">
        <v>481</v>
      </c>
      <c r="T72" s="20" t="s">
        <v>481</v>
      </c>
      <c r="U72" s="18" t="n">
        <v>446.29842595</v>
      </c>
      <c r="V72" s="20" t="n">
        <v>37.78420839</v>
      </c>
    </row>
    <row r="73" spans="1:22">
      <c r="A73" s="15" t="s">
        <v>548</v>
      </c>
      <c r="B73" s="17" t="n">
        <v>8249</v>
      </c>
      <c r="C73" s="18">
        <f>(193.0/B73*100)</f>
        <v/>
      </c>
      <c r="D73" s="19" t="n">
        <v>8056</v>
      </c>
      <c r="E73" s="18" t="n">
        <v>358.90093177</v>
      </c>
      <c r="F73" s="20" t="n">
        <v>5.56746625</v>
      </c>
      <c r="G73" s="18" t="n">
        <v>388.46794793</v>
      </c>
      <c r="H73" s="20" t="n">
        <v>3.97818675</v>
      </c>
      <c r="I73" s="18" t="n">
        <v>420.41864484</v>
      </c>
      <c r="J73" s="20" t="n">
        <v>3.1708291</v>
      </c>
      <c r="K73" s="18" t="n">
        <v>430.45701949</v>
      </c>
      <c r="L73" s="20" t="n">
        <v>4.24383619</v>
      </c>
      <c r="M73" s="18" t="s">
        <v>481</v>
      </c>
      <c r="N73" s="20" t="s">
        <v>481</v>
      </c>
      <c r="O73" s="18" t="s">
        <v>481</v>
      </c>
      <c r="P73" s="20" t="s">
        <v>481</v>
      </c>
      <c r="Q73" s="18" t="s">
        <v>481</v>
      </c>
      <c r="R73" s="20" t="s">
        <v>481</v>
      </c>
      <c r="S73" s="18" t="s">
        <v>481</v>
      </c>
      <c r="T73" s="20" t="s">
        <v>481</v>
      </c>
      <c r="U73" s="18" t="n">
        <v>373.787406</v>
      </c>
      <c r="V73" s="20" t="n">
        <v>9.275823219999999</v>
      </c>
    </row>
    <row r="74" spans="1:22">
      <c r="A74" s="15" t="s">
        <v>549</v>
      </c>
      <c r="B74" s="17" t="n">
        <v>4692</v>
      </c>
      <c r="C74" s="18">
        <f>(82.0/B74*100)</f>
        <v/>
      </c>
      <c r="D74" s="19" t="n">
        <v>4610</v>
      </c>
      <c r="E74" s="18" t="n">
        <v>343.09958323</v>
      </c>
      <c r="F74" s="20" t="n">
        <v>6.25543724</v>
      </c>
      <c r="G74" s="18" t="n">
        <v>357.60569257</v>
      </c>
      <c r="H74" s="20" t="n">
        <v>4.66449686</v>
      </c>
      <c r="I74" s="18" t="n">
        <v>415.58563028</v>
      </c>
      <c r="J74" s="20" t="n">
        <v>3.11685271</v>
      </c>
      <c r="K74" s="18" t="n">
        <v>447.87563639</v>
      </c>
      <c r="L74" s="20" t="n">
        <v>2.06167979</v>
      </c>
      <c r="M74" s="18" t="s">
        <v>481</v>
      </c>
      <c r="N74" s="20" t="s">
        <v>481</v>
      </c>
      <c r="O74" s="18" t="s">
        <v>481</v>
      </c>
      <c r="P74" s="20" t="s">
        <v>481</v>
      </c>
      <c r="Q74" s="18" t="n">
        <v>312.9595</v>
      </c>
      <c r="R74" s="20" t="n">
        <v>29.85055806</v>
      </c>
      <c r="S74" s="18" t="n">
        <v>345.33787078</v>
      </c>
      <c r="T74" s="20" t="n">
        <v>21.05284771</v>
      </c>
      <c r="U74" s="18" t="n">
        <v>349.95128899</v>
      </c>
      <c r="V74" s="20" t="n">
        <v>6.30212696</v>
      </c>
    </row>
    <row r="75" spans="1:22">
      <c r="A75" s="15" t="s">
        <v>550</v>
      </c>
      <c r="B75" s="17" t="n">
        <v>5375</v>
      </c>
      <c r="C75" s="18">
        <f>(294.0/B75*100)</f>
        <v/>
      </c>
      <c r="D75" s="19" t="n">
        <v>5081</v>
      </c>
      <c r="E75" s="18" t="n">
        <v>318.3500903</v>
      </c>
      <c r="F75" s="20" t="n">
        <v>6.94123911</v>
      </c>
      <c r="G75" s="18" t="n">
        <v>345.12985465</v>
      </c>
      <c r="H75" s="20" t="n">
        <v>5.30800373</v>
      </c>
      <c r="I75" s="18" t="n">
        <v>371.49967111</v>
      </c>
      <c r="J75" s="20" t="n">
        <v>3.99377856</v>
      </c>
      <c r="K75" s="18" t="n">
        <v>392.39705492</v>
      </c>
      <c r="L75" s="20" t="n">
        <v>3.7729455</v>
      </c>
      <c r="M75" s="18" t="s">
        <v>481</v>
      </c>
      <c r="N75" s="20" t="s">
        <v>481</v>
      </c>
      <c r="O75" s="18" t="s">
        <v>481</v>
      </c>
      <c r="P75" s="20" t="s">
        <v>481</v>
      </c>
      <c r="Q75" s="18" t="s">
        <v>481</v>
      </c>
      <c r="R75" s="20" t="s">
        <v>481</v>
      </c>
      <c r="S75" s="18" t="s">
        <v>481</v>
      </c>
      <c r="T75" s="20" t="s">
        <v>481</v>
      </c>
      <c r="U75" s="18" t="n">
        <v>326.7221388</v>
      </c>
      <c r="V75" s="20" t="n">
        <v>6.15423964</v>
      </c>
    </row>
    <row r="76" spans="1:22">
      <c r="A76" s="15" t="s">
        <v>551</v>
      </c>
      <c r="B76" s="17" t="n">
        <v>14167</v>
      </c>
      <c r="C76" s="18">
        <f>(235.0/B76*100)</f>
        <v/>
      </c>
      <c r="D76" s="19" t="n">
        <v>13932</v>
      </c>
      <c r="E76" s="18" t="n">
        <v>354.17005947</v>
      </c>
      <c r="F76" s="20" t="n">
        <v>5.53066469</v>
      </c>
      <c r="G76" s="18" t="n">
        <v>380.28186782</v>
      </c>
      <c r="H76" s="20" t="n">
        <v>3.87175017</v>
      </c>
      <c r="I76" s="18" t="n">
        <v>418.97781058</v>
      </c>
      <c r="J76" s="20" t="n">
        <v>3.01736928</v>
      </c>
      <c r="K76" s="18" t="n">
        <v>458.08830708</v>
      </c>
      <c r="L76" s="20" t="n">
        <v>2.80490026</v>
      </c>
      <c r="M76" s="18" t="s">
        <v>481</v>
      </c>
      <c r="N76" s="20" t="s">
        <v>481</v>
      </c>
      <c r="O76" s="18" t="s">
        <v>481</v>
      </c>
      <c r="P76" s="20" t="s">
        <v>481</v>
      </c>
      <c r="Q76" s="18" t="s">
        <v>481</v>
      </c>
      <c r="R76" s="20" t="s">
        <v>481</v>
      </c>
      <c r="S76" s="18" t="s">
        <v>481</v>
      </c>
      <c r="T76" s="20" t="s">
        <v>481</v>
      </c>
      <c r="U76" s="18" t="n">
        <v>356.62173683</v>
      </c>
      <c r="V76" s="20" t="n">
        <v>6.04375077</v>
      </c>
    </row>
    <row r="77" spans="1:22">
      <c r="A77" s="15" t="s">
        <v>552</v>
      </c>
      <c r="B77" s="17" t="n">
        <v>6062</v>
      </c>
      <c r="C77" s="18">
        <f>(317.0/B77*100)</f>
        <v/>
      </c>
      <c r="D77" s="19" t="n">
        <v>5745</v>
      </c>
      <c r="E77" s="18" t="n">
        <v>370.89029478</v>
      </c>
      <c r="F77" s="20" t="n">
        <v>5.47096616</v>
      </c>
      <c r="G77" s="18" t="n">
        <v>405.03120206</v>
      </c>
      <c r="H77" s="20" t="n">
        <v>4.13256273</v>
      </c>
      <c r="I77" s="18" t="n">
        <v>439.16181403</v>
      </c>
      <c r="J77" s="20" t="n">
        <v>3.43761639</v>
      </c>
      <c r="K77" s="18" t="n">
        <v>445.89265845</v>
      </c>
      <c r="L77" s="20" t="n">
        <v>3.68618999</v>
      </c>
      <c r="M77" s="18" t="s">
        <v>481</v>
      </c>
      <c r="N77" s="20" t="s">
        <v>481</v>
      </c>
      <c r="O77" s="18" t="s">
        <v>481</v>
      </c>
      <c r="P77" s="20" t="s">
        <v>481</v>
      </c>
      <c r="Q77" s="18" t="s">
        <v>481</v>
      </c>
      <c r="R77" s="20" t="s">
        <v>481</v>
      </c>
      <c r="S77" s="18" t="s">
        <v>481</v>
      </c>
      <c r="T77" s="20" t="s">
        <v>481</v>
      </c>
      <c r="U77" s="18" t="n">
        <v>361.72177917</v>
      </c>
      <c r="V77" s="20" t="n">
        <v>3.82614065</v>
      </c>
    </row>
    <row r="78" spans="1:22">
      <c r="A78" s="15" t="s">
        <v>553</v>
      </c>
      <c r="B78" s="17" t="n">
        <v>5826</v>
      </c>
      <c r="C78" s="18">
        <f>(0.0/B78*100)</f>
        <v/>
      </c>
      <c r="D78" s="19" t="n">
        <v>5826</v>
      </c>
      <c r="E78" s="18" t="n">
        <v>394.38352012</v>
      </c>
      <c r="F78" s="20" t="n">
        <v>16.35432456</v>
      </c>
      <c r="G78" s="18" t="n">
        <v>432.9795241</v>
      </c>
      <c r="H78" s="20" t="n">
        <v>7.43980938</v>
      </c>
      <c r="I78" s="18" t="n">
        <v>487.83643552</v>
      </c>
      <c r="J78" s="20" t="n">
        <v>4.5659203</v>
      </c>
      <c r="K78" s="18" t="n">
        <v>509.44496632</v>
      </c>
      <c r="L78" s="20" t="n">
        <v>4.48680567</v>
      </c>
      <c r="M78" s="18" t="s">
        <v>481</v>
      </c>
      <c r="N78" s="20" t="s">
        <v>481</v>
      </c>
      <c r="O78" s="18" t="s">
        <v>481</v>
      </c>
      <c r="P78" s="20" t="s">
        <v>481</v>
      </c>
      <c r="Q78" s="18" t="n">
        <v>386.12384552</v>
      </c>
      <c r="R78" s="20" t="n">
        <v>30.23690446</v>
      </c>
      <c r="S78" s="18" t="n">
        <v>426.6297844</v>
      </c>
      <c r="T78" s="20" t="n">
        <v>54.09566414</v>
      </c>
      <c r="U78" s="18" t="n">
        <v>399.52770533</v>
      </c>
      <c r="V78" s="20" t="n">
        <v>24.82334556</v>
      </c>
    </row>
    <row customHeight="1" ht="25" r="79" spans="1:22">
      <c r="A79" s="15" t="s">
        <v>554</v>
      </c>
      <c r="B79" s="17" t="n">
        <v>1657</v>
      </c>
      <c r="C79" s="18">
        <f>(41.0/B79*100)</f>
        <v/>
      </c>
      <c r="D79" s="19" t="n">
        <v>1616</v>
      </c>
      <c r="E79" s="18" t="n">
        <v>378.55615142</v>
      </c>
      <c r="F79" s="20" t="n">
        <v>27.04449939</v>
      </c>
      <c r="G79" s="18" t="n">
        <v>417.60092179</v>
      </c>
      <c r="H79" s="20" t="n">
        <v>9.75859108</v>
      </c>
      <c r="I79" s="18" t="n">
        <v>462.31265948</v>
      </c>
      <c r="J79" s="20" t="n">
        <v>7.7056109</v>
      </c>
      <c r="K79" s="18" t="n">
        <v>473.77556955</v>
      </c>
      <c r="L79" s="20" t="n">
        <v>8.04789487</v>
      </c>
      <c r="M79" s="18" t="s">
        <v>481</v>
      </c>
      <c r="N79" s="20" t="s">
        <v>481</v>
      </c>
      <c r="O79" s="18" t="s">
        <v>481</v>
      </c>
      <c r="P79" s="20" t="s">
        <v>481</v>
      </c>
      <c r="Q79" s="18" t="n">
        <v>431.4892</v>
      </c>
      <c r="R79" s="20" t="n">
        <v>21.07388063</v>
      </c>
      <c r="S79" s="18" t="n">
        <v>366.33811841</v>
      </c>
      <c r="T79" s="20" t="n">
        <v>36.5972146</v>
      </c>
      <c r="U79" s="18" t="n">
        <v>363.01274215</v>
      </c>
      <c r="V79" s="20" t="n">
        <v>19.62182952</v>
      </c>
    </row>
    <row r="80" spans="1:22">
      <c r="A80" s="15" t="s">
        <v>555</v>
      </c>
      <c r="B80" s="17" t="n">
        <v>7841</v>
      </c>
      <c r="C80" s="18">
        <f>(0.0/B80*100)</f>
        <v/>
      </c>
      <c r="D80" s="19" t="n">
        <v>7841</v>
      </c>
      <c r="E80" s="18" t="n">
        <v>426.15797573</v>
      </c>
      <c r="F80" s="20" t="n">
        <v>8.77978343</v>
      </c>
      <c r="G80" s="18" t="n">
        <v>409.14807887</v>
      </c>
      <c r="H80" s="20" t="n">
        <v>7.08982305</v>
      </c>
      <c r="I80" s="18" t="n">
        <v>447.96949344</v>
      </c>
      <c r="J80" s="20" t="n">
        <v>5.09636647</v>
      </c>
      <c r="K80" s="18" t="n">
        <v>468.77461665</v>
      </c>
      <c r="L80" s="20" t="n">
        <v>4.39514666</v>
      </c>
      <c r="M80" s="18" t="s">
        <v>481</v>
      </c>
      <c r="N80" s="20" t="s">
        <v>481</v>
      </c>
      <c r="O80" s="18" t="s">
        <v>481</v>
      </c>
      <c r="P80" s="20" t="s">
        <v>481</v>
      </c>
      <c r="Q80" s="18" t="s">
        <v>481</v>
      </c>
      <c r="R80" s="20" t="s">
        <v>481</v>
      </c>
      <c r="S80" s="18" t="s">
        <v>481</v>
      </c>
      <c r="T80" s="20" t="s">
        <v>481</v>
      </c>
      <c r="U80" s="18" t="n">
        <v>419.63304703</v>
      </c>
      <c r="V80" s="20" t="n">
        <v>43.56239827</v>
      </c>
    </row>
    <row r="81" spans="1:22">
      <c r="A81" s="23" t="s">
        <v>556</v>
      </c>
      <c r="B81" s="17" t="n">
        <v>8861</v>
      </c>
      <c r="C81" s="18">
        <f>(88.0/B81*100)</f>
        <v/>
      </c>
      <c r="D81" s="19" t="n">
        <v>8773</v>
      </c>
      <c r="E81" s="18" t="n">
        <v>376.18337255</v>
      </c>
      <c r="F81" s="20" t="n">
        <v>7.08159406</v>
      </c>
      <c r="G81" s="18" t="n">
        <v>389.36066745</v>
      </c>
      <c r="H81" s="20" t="n">
        <v>5.35383878</v>
      </c>
      <c r="I81" s="18" t="n">
        <v>443.16082941</v>
      </c>
      <c r="J81" s="20" t="n">
        <v>3.50964154</v>
      </c>
      <c r="K81" s="18" t="n">
        <v>467.08416835</v>
      </c>
      <c r="L81" s="20" t="n">
        <v>3.50847133</v>
      </c>
      <c r="M81" s="18" t="s">
        <v>481</v>
      </c>
      <c r="N81" s="20" t="s">
        <v>481</v>
      </c>
      <c r="O81" s="18" t="s">
        <v>481</v>
      </c>
      <c r="P81" s="20" t="s">
        <v>481</v>
      </c>
      <c r="Q81" s="18" t="s">
        <v>481</v>
      </c>
      <c r="R81" s="20" t="s">
        <v>481</v>
      </c>
      <c r="S81" s="18" t="s">
        <v>481</v>
      </c>
      <c r="T81" s="20" t="s">
        <v>481</v>
      </c>
      <c r="U81" s="18" t="n">
        <v>380.4355721</v>
      </c>
      <c r="V81" s="20" t="n">
        <v>12.08841796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828</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415.67630962</v>
      </c>
      <c r="F7" s="20" t="n">
        <v>5.68736883</v>
      </c>
      <c r="G7" s="18" t="n">
        <v>467.02471698</v>
      </c>
      <c r="H7" s="20" t="n">
        <v>3.11777345</v>
      </c>
      <c r="I7" s="18" t="n">
        <v>503.43145545</v>
      </c>
      <c r="J7" s="20" t="n">
        <v>2.19886861</v>
      </c>
      <c r="K7" s="18" t="n">
        <v>514.77837783</v>
      </c>
      <c r="L7" s="20" t="n">
        <v>2.50348253</v>
      </c>
      <c r="M7" s="18" t="s">
        <v>481</v>
      </c>
      <c r="N7" s="20" t="s">
        <v>481</v>
      </c>
      <c r="O7" s="18" t="s">
        <v>481</v>
      </c>
      <c r="P7" s="20" t="s">
        <v>481</v>
      </c>
      <c r="Q7" s="18" t="s">
        <v>481</v>
      </c>
      <c r="R7" s="20" t="s">
        <v>481</v>
      </c>
      <c r="S7" s="18" t="s">
        <v>481</v>
      </c>
      <c r="T7" s="20" t="s">
        <v>481</v>
      </c>
      <c r="U7" s="18" t="n">
        <v>439.46826832</v>
      </c>
      <c r="V7" s="20" t="n">
        <v>4.8755937</v>
      </c>
    </row>
    <row r="8" spans="1:22">
      <c r="A8" s="15" t="s">
        <v>483</v>
      </c>
      <c r="B8" s="17" t="n">
        <v>7007</v>
      </c>
      <c r="C8" s="18">
        <f>(129.0/B8*100)</f>
        <v/>
      </c>
      <c r="D8" s="19" t="n">
        <v>6878</v>
      </c>
      <c r="E8" s="18" t="n">
        <v>448.06325599</v>
      </c>
      <c r="F8" s="20" t="n">
        <v>6.6504148</v>
      </c>
      <c r="G8" s="18" t="n">
        <v>493.82416131</v>
      </c>
      <c r="H8" s="20" t="n">
        <v>4.05596019</v>
      </c>
      <c r="I8" s="18" t="n">
        <v>511.16295225</v>
      </c>
      <c r="J8" s="20" t="n">
        <v>3.28751177</v>
      </c>
      <c r="K8" s="18" t="n">
        <v>508.20453485</v>
      </c>
      <c r="L8" s="20" t="n">
        <v>4.07096771</v>
      </c>
      <c r="M8" s="18" t="s">
        <v>481</v>
      </c>
      <c r="N8" s="20" t="s">
        <v>481</v>
      </c>
      <c r="O8" s="18" t="s">
        <v>481</v>
      </c>
      <c r="P8" s="20" t="s">
        <v>481</v>
      </c>
      <c r="Q8" s="18" t="n">
        <v>301.63126691</v>
      </c>
      <c r="R8" s="20" t="n">
        <v>25.14921031</v>
      </c>
      <c r="S8" s="18" t="s">
        <v>481</v>
      </c>
      <c r="T8" s="20" t="s">
        <v>481</v>
      </c>
      <c r="U8" s="18" t="n">
        <v>416.23970882</v>
      </c>
      <c r="V8" s="20" t="n">
        <v>6.45497712</v>
      </c>
    </row>
    <row r="9" spans="1:22">
      <c r="A9" s="15" t="s">
        <v>484</v>
      </c>
      <c r="B9" s="17" t="n">
        <v>9651</v>
      </c>
      <c r="C9" s="18">
        <f>(257.0/B9*100)</f>
        <v/>
      </c>
      <c r="D9" s="19" t="n">
        <v>9394</v>
      </c>
      <c r="E9" s="18" t="n">
        <v>436.41540045</v>
      </c>
      <c r="F9" s="20" t="n">
        <v>4.8725869</v>
      </c>
      <c r="G9" s="18" t="n">
        <v>497.58083191</v>
      </c>
      <c r="H9" s="20" t="n">
        <v>3.22434116</v>
      </c>
      <c r="I9" s="18" t="n">
        <v>533.47734503</v>
      </c>
      <c r="J9" s="20" t="n">
        <v>2.37671962</v>
      </c>
      <c r="K9" s="18" t="n">
        <v>537.879053</v>
      </c>
      <c r="L9" s="20" t="n">
        <v>3.1678238</v>
      </c>
      <c r="M9" s="18" t="s">
        <v>481</v>
      </c>
      <c r="N9" s="20" t="s">
        <v>481</v>
      </c>
      <c r="O9" s="18" t="s">
        <v>481</v>
      </c>
      <c r="P9" s="20" t="s">
        <v>481</v>
      </c>
      <c r="Q9" s="18" t="n">
        <v>357.98454354</v>
      </c>
      <c r="R9" s="20" t="n">
        <v>11.51846445</v>
      </c>
      <c r="S9" s="18" t="s">
        <v>481</v>
      </c>
      <c r="T9" s="20" t="s">
        <v>481</v>
      </c>
      <c r="U9" s="18" t="n">
        <v>415.35491773</v>
      </c>
      <c r="V9" s="20" t="n">
        <v>4.52440009</v>
      </c>
    </row>
    <row r="10" spans="1:22">
      <c r="A10" s="15" t="s">
        <v>485</v>
      </c>
      <c r="B10" s="17" t="n">
        <v>20058</v>
      </c>
      <c r="C10" s="18">
        <f>(559.0/B10*100)</f>
        <v/>
      </c>
      <c r="D10" s="19" t="n">
        <v>19499</v>
      </c>
      <c r="E10" s="18" t="n">
        <v>440.95725938</v>
      </c>
      <c r="F10" s="20" t="n">
        <v>6.20762447</v>
      </c>
      <c r="G10" s="18" t="n">
        <v>494.88939115</v>
      </c>
      <c r="H10" s="20" t="n">
        <v>4.03466974</v>
      </c>
      <c r="I10" s="18" t="n">
        <v>520.33094306</v>
      </c>
      <c r="J10" s="20" t="n">
        <v>2.69500382</v>
      </c>
      <c r="K10" s="18" t="n">
        <v>529.73313124</v>
      </c>
      <c r="L10" s="20" t="n">
        <v>2.78812417</v>
      </c>
      <c r="M10" s="18" t="s">
        <v>481</v>
      </c>
      <c r="N10" s="20" t="s">
        <v>481</v>
      </c>
      <c r="O10" s="18" t="s">
        <v>481</v>
      </c>
      <c r="P10" s="20" t="s">
        <v>481</v>
      </c>
      <c r="Q10" s="18" t="s">
        <v>481</v>
      </c>
      <c r="R10" s="20" t="s">
        <v>481</v>
      </c>
      <c r="S10" s="18" t="s">
        <v>481</v>
      </c>
      <c r="T10" s="20" t="s">
        <v>481</v>
      </c>
      <c r="U10" s="18" t="n">
        <v>445.69672974</v>
      </c>
      <c r="V10" s="20" t="n">
        <v>5.84033007</v>
      </c>
    </row>
    <row r="11" spans="1:22">
      <c r="A11" s="15" t="s">
        <v>486</v>
      </c>
      <c r="B11" s="17" t="n">
        <v>7053</v>
      </c>
      <c r="C11" s="18">
        <f>(163.0/B11*100)</f>
        <v/>
      </c>
      <c r="D11" s="19" t="n">
        <v>6890</v>
      </c>
      <c r="E11" s="18" t="n">
        <v>347.83133147</v>
      </c>
      <c r="F11" s="20" t="n">
        <v>9.660960169999999</v>
      </c>
      <c r="G11" s="18" t="n">
        <v>403.32848012</v>
      </c>
      <c r="H11" s="20" t="n">
        <v>4.71187306</v>
      </c>
      <c r="I11" s="18" t="n">
        <v>429.71668593</v>
      </c>
      <c r="J11" s="20" t="n">
        <v>2.98863918</v>
      </c>
      <c r="K11" s="18" t="n">
        <v>444.95161692</v>
      </c>
      <c r="L11" s="20" t="n">
        <v>2.96078851</v>
      </c>
      <c r="M11" s="18" t="s">
        <v>481</v>
      </c>
      <c r="N11" s="20" t="s">
        <v>481</v>
      </c>
      <c r="O11" s="18" t="s">
        <v>481</v>
      </c>
      <c r="P11" s="20" t="s">
        <v>481</v>
      </c>
      <c r="Q11" s="18" t="s">
        <v>481</v>
      </c>
      <c r="R11" s="20" t="s">
        <v>481</v>
      </c>
      <c r="S11" s="18" t="s">
        <v>481</v>
      </c>
      <c r="T11" s="20" t="s">
        <v>481</v>
      </c>
      <c r="U11" s="18" t="n">
        <v>367.4310686</v>
      </c>
      <c r="V11" s="20" t="n">
        <v>6.22319293</v>
      </c>
    </row>
    <row r="12" spans="1:22">
      <c r="A12" s="15" t="s">
        <v>487</v>
      </c>
      <c r="B12" s="17" t="n">
        <v>6894</v>
      </c>
      <c r="C12" s="18">
        <f>(59.0/B12*100)</f>
        <v/>
      </c>
      <c r="D12" s="19" t="n">
        <v>6835</v>
      </c>
      <c r="E12" s="18" t="n">
        <v>429.01400861</v>
      </c>
      <c r="F12" s="20" t="n">
        <v>6.13169584</v>
      </c>
      <c r="G12" s="18" t="n">
        <v>483.81722033</v>
      </c>
      <c r="H12" s="20" t="n">
        <v>3.28200488</v>
      </c>
      <c r="I12" s="18" t="n">
        <v>510.11692239</v>
      </c>
      <c r="J12" s="20" t="n">
        <v>2.43105583</v>
      </c>
      <c r="K12" s="18" t="n">
        <v>507.14152226</v>
      </c>
      <c r="L12" s="20" t="n">
        <v>3.09089906</v>
      </c>
      <c r="M12" s="18" t="s">
        <v>481</v>
      </c>
      <c r="N12" s="20" t="s">
        <v>481</v>
      </c>
      <c r="O12" s="18" t="s">
        <v>481</v>
      </c>
      <c r="P12" s="20" t="s">
        <v>481</v>
      </c>
      <c r="Q12" s="18" t="n">
        <v>340.98506961</v>
      </c>
      <c r="R12" s="20" t="n">
        <v>12.52444664</v>
      </c>
      <c r="S12" s="18" t="s">
        <v>481</v>
      </c>
      <c r="T12" s="20" t="s">
        <v>481</v>
      </c>
      <c r="U12" s="18" t="n">
        <v>403.26082536</v>
      </c>
      <c r="V12" s="20" t="n">
        <v>6.83762004</v>
      </c>
    </row>
    <row r="13" spans="1:22">
      <c r="A13" s="15" t="s">
        <v>488</v>
      </c>
      <c r="B13" s="17" t="n">
        <v>7161</v>
      </c>
      <c r="C13" s="18">
        <f>(201.0/B13*100)</f>
        <v/>
      </c>
      <c r="D13" s="19" t="n">
        <v>6960</v>
      </c>
      <c r="E13" s="18" t="n">
        <v>464.01372684</v>
      </c>
      <c r="F13" s="20" t="n">
        <v>7.24081473</v>
      </c>
      <c r="G13" s="18" t="n">
        <v>502.55438468</v>
      </c>
      <c r="H13" s="20" t="n">
        <v>3.1787032</v>
      </c>
      <c r="I13" s="18" t="n">
        <v>523.43265726</v>
      </c>
      <c r="J13" s="20" t="n">
        <v>2.43869971</v>
      </c>
      <c r="K13" s="18" t="n">
        <v>528.02679891</v>
      </c>
      <c r="L13" s="20" t="n">
        <v>3.76030188</v>
      </c>
      <c r="M13" s="18" t="s">
        <v>481</v>
      </c>
      <c r="N13" s="20" t="s">
        <v>481</v>
      </c>
      <c r="O13" s="18" t="s">
        <v>481</v>
      </c>
      <c r="P13" s="20" t="s">
        <v>481</v>
      </c>
      <c r="Q13" s="18" t="n">
        <v>447.51533769</v>
      </c>
      <c r="R13" s="20" t="n">
        <v>5.97365007</v>
      </c>
      <c r="S13" s="18" t="s">
        <v>481</v>
      </c>
      <c r="T13" s="20" t="s">
        <v>481</v>
      </c>
      <c r="U13" s="18" t="n">
        <v>426.89760889</v>
      </c>
      <c r="V13" s="20" t="n">
        <v>6.59410999</v>
      </c>
    </row>
    <row r="14" spans="1:22">
      <c r="A14" s="15" t="s">
        <v>489</v>
      </c>
      <c r="B14" s="17" t="n">
        <v>5587</v>
      </c>
      <c r="C14" s="18">
        <f>(83.0/B14*100)</f>
        <v/>
      </c>
      <c r="D14" s="19" t="n">
        <v>5504</v>
      </c>
      <c r="E14" s="18" t="n">
        <v>449.6328019</v>
      </c>
      <c r="F14" s="20" t="n">
        <v>8.47209597</v>
      </c>
      <c r="G14" s="18" t="n">
        <v>506.36651359</v>
      </c>
      <c r="H14" s="20" t="n">
        <v>4.73860119</v>
      </c>
      <c r="I14" s="18" t="n">
        <v>522.38778268</v>
      </c>
      <c r="J14" s="20" t="n">
        <v>2.65414246</v>
      </c>
      <c r="K14" s="18" t="n">
        <v>529.63194021</v>
      </c>
      <c r="L14" s="20" t="n">
        <v>2.7622272</v>
      </c>
      <c r="M14" s="18" t="s">
        <v>481</v>
      </c>
      <c r="N14" s="20" t="s">
        <v>481</v>
      </c>
      <c r="O14" s="18" t="s">
        <v>481</v>
      </c>
      <c r="P14" s="20" t="s">
        <v>481</v>
      </c>
      <c r="Q14" s="18" t="s">
        <v>481</v>
      </c>
      <c r="R14" s="20" t="s">
        <v>481</v>
      </c>
      <c r="S14" s="18" t="s">
        <v>481</v>
      </c>
      <c r="T14" s="20" t="s">
        <v>481</v>
      </c>
      <c r="U14" s="18" t="n">
        <v>437.79620397</v>
      </c>
      <c r="V14" s="20" t="n">
        <v>10.51824105</v>
      </c>
    </row>
    <row r="15" spans="1:22">
      <c r="A15" s="15" t="s">
        <v>490</v>
      </c>
      <c r="B15" s="17" t="n">
        <v>5882</v>
      </c>
      <c r="C15" s="18">
        <f>(103.0/B15*100)</f>
        <v/>
      </c>
      <c r="D15" s="19" t="n">
        <v>5779</v>
      </c>
      <c r="E15" s="18" t="n">
        <v>421.7537114</v>
      </c>
      <c r="F15" s="20" t="n">
        <v>8.02188074</v>
      </c>
      <c r="G15" s="18" t="n">
        <v>490.32939938</v>
      </c>
      <c r="H15" s="20" t="n">
        <v>4.97942038</v>
      </c>
      <c r="I15" s="18" t="n">
        <v>519.32305034</v>
      </c>
      <c r="J15" s="20" t="n">
        <v>2.57565329</v>
      </c>
      <c r="K15" s="18" t="n">
        <v>527.35473151</v>
      </c>
      <c r="L15" s="20" t="n">
        <v>3.10162475</v>
      </c>
      <c r="M15" s="18" t="s">
        <v>481</v>
      </c>
      <c r="N15" s="20" t="s">
        <v>481</v>
      </c>
      <c r="O15" s="18" t="s">
        <v>481</v>
      </c>
      <c r="P15" s="20" t="s">
        <v>481</v>
      </c>
      <c r="Q15" s="18" t="n">
        <v>368.85220715</v>
      </c>
      <c r="R15" s="20" t="n">
        <v>14.5875493</v>
      </c>
      <c r="S15" s="18" t="s">
        <v>481</v>
      </c>
      <c r="T15" s="20" t="s">
        <v>481</v>
      </c>
      <c r="U15" s="18" t="n">
        <v>432.23129615</v>
      </c>
      <c r="V15" s="20" t="n">
        <v>7.2215943</v>
      </c>
    </row>
    <row r="16" spans="1:22">
      <c r="A16" s="15" t="s">
        <v>491</v>
      </c>
      <c r="B16" s="17" t="n">
        <v>6108</v>
      </c>
      <c r="C16" s="18">
        <f>(149.0/B16*100)</f>
        <v/>
      </c>
      <c r="D16" s="19" t="n">
        <v>5959</v>
      </c>
      <c r="E16" s="18" t="n">
        <v>414.21899069</v>
      </c>
      <c r="F16" s="20" t="n">
        <v>5.16512721</v>
      </c>
      <c r="G16" s="18" t="n">
        <v>476.25679234</v>
      </c>
      <c r="H16" s="20" t="n">
        <v>3.37227647</v>
      </c>
      <c r="I16" s="18" t="n">
        <v>519.18347323</v>
      </c>
      <c r="J16" s="20" t="n">
        <v>2.45066936</v>
      </c>
      <c r="K16" s="18" t="n">
        <v>521.24832171</v>
      </c>
      <c r="L16" s="20" t="n">
        <v>3.61090594</v>
      </c>
      <c r="M16" s="18" t="s">
        <v>481</v>
      </c>
      <c r="N16" s="20" t="s">
        <v>481</v>
      </c>
      <c r="O16" s="18" t="s">
        <v>481</v>
      </c>
      <c r="P16" s="20" t="s">
        <v>481</v>
      </c>
      <c r="Q16" s="18" t="s">
        <v>481</v>
      </c>
      <c r="R16" s="20" t="s">
        <v>481</v>
      </c>
      <c r="S16" s="18" t="s">
        <v>481</v>
      </c>
      <c r="T16" s="20" t="s">
        <v>481</v>
      </c>
      <c r="U16" s="18" t="n">
        <v>398.56285685</v>
      </c>
      <c r="V16" s="20" t="n">
        <v>6.71596742</v>
      </c>
    </row>
    <row r="17" spans="1:22">
      <c r="A17" s="15" t="s">
        <v>492</v>
      </c>
      <c r="B17" s="17" t="n">
        <v>6504</v>
      </c>
      <c r="C17" s="18">
        <f>(1845.0/B17*100)</f>
        <v/>
      </c>
      <c r="D17" s="19" t="n">
        <v>4659</v>
      </c>
      <c r="E17" s="18" t="n">
        <v>451.72351029</v>
      </c>
      <c r="F17" s="20" t="n">
        <v>9.13751929</v>
      </c>
      <c r="G17" s="18" t="n">
        <v>501.61689118</v>
      </c>
      <c r="H17" s="20" t="n">
        <v>4.45509372</v>
      </c>
      <c r="I17" s="18" t="n">
        <v>524.43433555</v>
      </c>
      <c r="J17" s="20" t="n">
        <v>3.31463531</v>
      </c>
      <c r="K17" s="18" t="n">
        <v>530.2084572799999</v>
      </c>
      <c r="L17" s="20" t="n">
        <v>3.75078663</v>
      </c>
      <c r="M17" s="18" t="s">
        <v>481</v>
      </c>
      <c r="N17" s="20" t="s">
        <v>481</v>
      </c>
      <c r="O17" s="18" t="s">
        <v>481</v>
      </c>
      <c r="P17" s="20" t="s">
        <v>481</v>
      </c>
      <c r="Q17" s="18" t="n">
        <v>362.96139732</v>
      </c>
      <c r="R17" s="20" t="n">
        <v>12.64520278</v>
      </c>
      <c r="S17" s="18" t="s">
        <v>481</v>
      </c>
      <c r="T17" s="20" t="s">
        <v>481</v>
      </c>
      <c r="U17" s="18" t="n">
        <v>454.03556963</v>
      </c>
      <c r="V17" s="20" t="n">
        <v>6.62109988</v>
      </c>
    </row>
    <row r="18" spans="1:22">
      <c r="A18" s="15" t="s">
        <v>493</v>
      </c>
      <c r="B18" s="17" t="n">
        <v>5532</v>
      </c>
      <c r="C18" s="18">
        <f>(31.0/B18*100)</f>
        <v/>
      </c>
      <c r="D18" s="19" t="n">
        <v>5501</v>
      </c>
      <c r="E18" s="18" t="n">
        <v>381.24133807</v>
      </c>
      <c r="F18" s="20" t="n">
        <v>8.142913780000001</v>
      </c>
      <c r="G18" s="18" t="n">
        <v>417.23848717</v>
      </c>
      <c r="H18" s="20" t="n">
        <v>6.52027604</v>
      </c>
      <c r="I18" s="18" t="n">
        <v>466.30862576</v>
      </c>
      <c r="J18" s="20" t="n">
        <v>3.6243701</v>
      </c>
      <c r="K18" s="18" t="n">
        <v>466.29696704</v>
      </c>
      <c r="L18" s="20" t="n">
        <v>3.26098252</v>
      </c>
      <c r="M18" s="18" t="s">
        <v>481</v>
      </c>
      <c r="N18" s="20" t="s">
        <v>481</v>
      </c>
      <c r="O18" s="18" t="s">
        <v>481</v>
      </c>
      <c r="P18" s="20" t="s">
        <v>481</v>
      </c>
      <c r="Q18" s="18" t="s">
        <v>481</v>
      </c>
      <c r="R18" s="20" t="s">
        <v>481</v>
      </c>
      <c r="S18" s="18" t="s">
        <v>481</v>
      </c>
      <c r="T18" s="20" t="s">
        <v>481</v>
      </c>
      <c r="U18" s="18" t="n">
        <v>379.38893938</v>
      </c>
      <c r="V18" s="20" t="n">
        <v>9.18717169</v>
      </c>
    </row>
    <row r="19" spans="1:22">
      <c r="A19" s="15" t="s">
        <v>494</v>
      </c>
      <c r="B19" s="17" t="n">
        <v>5658</v>
      </c>
      <c r="C19" s="18">
        <f>(321.0/B19*100)</f>
        <v/>
      </c>
      <c r="D19" s="19" t="n">
        <v>5337</v>
      </c>
      <c r="E19" s="18" t="n">
        <v>393.87772136</v>
      </c>
      <c r="F19" s="20" t="n">
        <v>7.74114231</v>
      </c>
      <c r="G19" s="18" t="n">
        <v>460.43174307</v>
      </c>
      <c r="H19" s="20" t="n">
        <v>5.26246276</v>
      </c>
      <c r="I19" s="18" t="n">
        <v>487.86480337</v>
      </c>
      <c r="J19" s="20" t="n">
        <v>2.79227715</v>
      </c>
      <c r="K19" s="18" t="n">
        <v>495.98697125</v>
      </c>
      <c r="L19" s="20" t="n">
        <v>3.31358396</v>
      </c>
      <c r="M19" s="18" t="s">
        <v>481</v>
      </c>
      <c r="N19" s="20" t="s">
        <v>481</v>
      </c>
      <c r="O19" s="18" t="s">
        <v>481</v>
      </c>
      <c r="P19" s="20" t="s">
        <v>481</v>
      </c>
      <c r="Q19" s="18" t="s">
        <v>481</v>
      </c>
      <c r="R19" s="20" t="s">
        <v>481</v>
      </c>
      <c r="S19" s="18" t="s">
        <v>481</v>
      </c>
      <c r="T19" s="20" t="s">
        <v>481</v>
      </c>
      <c r="U19" s="18" t="n">
        <v>390.47697558</v>
      </c>
      <c r="V19" s="20" t="n">
        <v>7.75320781</v>
      </c>
    </row>
    <row r="20" spans="1:22">
      <c r="A20" s="15" t="s">
        <v>495</v>
      </c>
      <c r="B20" s="17" t="n">
        <v>3371</v>
      </c>
      <c r="C20" s="18">
        <f>(75.0/B20*100)</f>
        <v/>
      </c>
      <c r="D20" s="19" t="n">
        <v>3296</v>
      </c>
      <c r="E20" s="18" t="n">
        <v>422.97583063</v>
      </c>
      <c r="F20" s="20" t="n">
        <v>8.966544239999999</v>
      </c>
      <c r="G20" s="18" t="n">
        <v>471.92235797</v>
      </c>
      <c r="H20" s="20" t="n">
        <v>3.87635351</v>
      </c>
      <c r="I20" s="18" t="n">
        <v>499.01751427</v>
      </c>
      <c r="J20" s="20" t="n">
        <v>2.77609542</v>
      </c>
      <c r="K20" s="18" t="n">
        <v>508.7613882</v>
      </c>
      <c r="L20" s="20" t="n">
        <v>3.680299</v>
      </c>
      <c r="M20" s="18" t="s">
        <v>481</v>
      </c>
      <c r="N20" s="20" t="s">
        <v>481</v>
      </c>
      <c r="O20" s="18" t="s">
        <v>481</v>
      </c>
      <c r="P20" s="20" t="s">
        <v>481</v>
      </c>
      <c r="Q20" s="18" t="s">
        <v>481</v>
      </c>
      <c r="R20" s="20" t="s">
        <v>481</v>
      </c>
      <c r="S20" s="18" t="s">
        <v>481</v>
      </c>
      <c r="T20" s="20" t="s">
        <v>481</v>
      </c>
      <c r="U20" s="18" t="n">
        <v>418.19441771</v>
      </c>
      <c r="V20" s="20" t="n">
        <v>9.55098304</v>
      </c>
    </row>
    <row r="21" spans="1:22">
      <c r="A21" s="15" t="s">
        <v>496</v>
      </c>
      <c r="B21" s="17" t="n">
        <v>5741</v>
      </c>
      <c r="C21" s="18">
        <f>(55.0/B21*100)</f>
        <v/>
      </c>
      <c r="D21" s="19" t="n">
        <v>5686</v>
      </c>
      <c r="E21" s="18" t="n">
        <v>436.54778744</v>
      </c>
      <c r="F21" s="20" t="n">
        <v>8.354271239999999</v>
      </c>
      <c r="G21" s="18" t="n">
        <v>491.7909965</v>
      </c>
      <c r="H21" s="20" t="n">
        <v>3.34181482</v>
      </c>
      <c r="I21" s="18" t="n">
        <v>508.60242237</v>
      </c>
      <c r="J21" s="20" t="n">
        <v>2.57081868</v>
      </c>
      <c r="K21" s="18" t="n">
        <v>513.06351061</v>
      </c>
      <c r="L21" s="20" t="n">
        <v>2.14773868</v>
      </c>
      <c r="M21" s="18" t="s">
        <v>481</v>
      </c>
      <c r="N21" s="20" t="s">
        <v>481</v>
      </c>
      <c r="O21" s="18" t="s">
        <v>481</v>
      </c>
      <c r="P21" s="20" t="s">
        <v>481</v>
      </c>
      <c r="Q21" s="18" t="s">
        <v>481</v>
      </c>
      <c r="R21" s="20" t="s">
        <v>481</v>
      </c>
      <c r="S21" s="18" t="s">
        <v>481</v>
      </c>
      <c r="T21" s="20" t="s">
        <v>481</v>
      </c>
      <c r="U21" s="18" t="n">
        <v>420.99036055</v>
      </c>
      <c r="V21" s="20" t="n">
        <v>8.930323469999999</v>
      </c>
    </row>
    <row r="22" spans="1:22">
      <c r="A22" s="15" t="s">
        <v>497</v>
      </c>
      <c r="B22" s="17" t="n">
        <v>6598</v>
      </c>
      <c r="C22" s="18">
        <f>(37.0/B22*100)</f>
        <v/>
      </c>
      <c r="D22" s="19" t="n">
        <v>6561</v>
      </c>
      <c r="E22" s="18" t="n">
        <v>405.81263001</v>
      </c>
      <c r="F22" s="20" t="n">
        <v>6.15025119</v>
      </c>
      <c r="G22" s="18" t="n">
        <v>453.47882456</v>
      </c>
      <c r="H22" s="20" t="n">
        <v>4.56320636</v>
      </c>
      <c r="I22" s="18" t="n">
        <v>492.49699495</v>
      </c>
      <c r="J22" s="20" t="n">
        <v>3.92016803</v>
      </c>
      <c r="K22" s="18" t="n">
        <v>488.04439356</v>
      </c>
      <c r="L22" s="20" t="n">
        <v>4.38899717</v>
      </c>
      <c r="M22" s="18" t="s">
        <v>481</v>
      </c>
      <c r="N22" s="20" t="s">
        <v>481</v>
      </c>
      <c r="O22" s="18" t="s">
        <v>481</v>
      </c>
      <c r="P22" s="20" t="s">
        <v>481</v>
      </c>
      <c r="Q22" s="18" t="s">
        <v>481</v>
      </c>
      <c r="R22" s="20" t="s">
        <v>481</v>
      </c>
      <c r="S22" s="18" t="n">
        <v>374.4886</v>
      </c>
      <c r="T22" s="20" t="n">
        <v>55.85737712</v>
      </c>
      <c r="U22" s="18" t="n">
        <v>373.78700784</v>
      </c>
      <c r="V22" s="20" t="n">
        <v>7.6453248</v>
      </c>
    </row>
    <row r="23" spans="1:22">
      <c r="A23" s="15" t="s">
        <v>498</v>
      </c>
      <c r="B23" s="17" t="n">
        <v>11583</v>
      </c>
      <c r="C23" s="18">
        <f>(263.0/B23*100)</f>
        <v/>
      </c>
      <c r="D23" s="19" t="n">
        <v>11320</v>
      </c>
      <c r="E23" s="18" t="n">
        <v>444.47380571</v>
      </c>
      <c r="F23" s="20" t="n">
        <v>7.42208492</v>
      </c>
      <c r="G23" s="18" t="n">
        <v>482.17017948</v>
      </c>
      <c r="H23" s="20" t="n">
        <v>4.2863865</v>
      </c>
      <c r="I23" s="18" t="n">
        <v>504.41196398</v>
      </c>
      <c r="J23" s="20" t="n">
        <v>3.09776415</v>
      </c>
      <c r="K23" s="18" t="n">
        <v>494.01818412</v>
      </c>
      <c r="L23" s="20" t="n">
        <v>4.16795481</v>
      </c>
      <c r="M23" s="18" t="s">
        <v>481</v>
      </c>
      <c r="N23" s="20" t="s">
        <v>481</v>
      </c>
      <c r="O23" s="18" t="s">
        <v>481</v>
      </c>
      <c r="P23" s="20" t="s">
        <v>481</v>
      </c>
      <c r="Q23" s="18" t="s">
        <v>481</v>
      </c>
      <c r="R23" s="20" t="s">
        <v>481</v>
      </c>
      <c r="S23" s="18" t="s">
        <v>481</v>
      </c>
      <c r="T23" s="20" t="s">
        <v>481</v>
      </c>
      <c r="U23" s="18" t="n">
        <v>405.96777006</v>
      </c>
      <c r="V23" s="20" t="n">
        <v>7.64225068</v>
      </c>
    </row>
    <row r="24" spans="1:22">
      <c r="A24" s="15" t="s">
        <v>499</v>
      </c>
      <c r="B24" s="17" t="n">
        <v>6647</v>
      </c>
      <c r="C24" s="18">
        <f>(10.0/B24*100)</f>
        <v/>
      </c>
      <c r="D24" s="19" t="n">
        <v>6637</v>
      </c>
      <c r="E24" s="18" t="n">
        <v>473.32678195</v>
      </c>
      <c r="F24" s="20" t="n">
        <v>7.35874984</v>
      </c>
      <c r="G24" s="18" t="n">
        <v>514.36973701</v>
      </c>
      <c r="H24" s="20" t="n">
        <v>4.03270152</v>
      </c>
      <c r="I24" s="18" t="n">
        <v>550.42926629</v>
      </c>
      <c r="J24" s="20" t="n">
        <v>2.89187126</v>
      </c>
      <c r="K24" s="18" t="n">
        <v>543.87056717</v>
      </c>
      <c r="L24" s="20" t="n">
        <v>4.88228265</v>
      </c>
      <c r="M24" s="18" t="s">
        <v>481</v>
      </c>
      <c r="N24" s="20" t="s">
        <v>481</v>
      </c>
      <c r="O24" s="18" t="s">
        <v>481</v>
      </c>
      <c r="P24" s="20" t="s">
        <v>481</v>
      </c>
      <c r="Q24" s="18" t="s">
        <v>481</v>
      </c>
      <c r="R24" s="20" t="s">
        <v>481</v>
      </c>
      <c r="S24" s="18" t="s">
        <v>481</v>
      </c>
      <c r="T24" s="20" t="s">
        <v>481</v>
      </c>
      <c r="U24" s="18" t="n">
        <v>455.1397103</v>
      </c>
      <c r="V24" s="20" t="n">
        <v>12.24142585</v>
      </c>
    </row>
    <row r="25" spans="1:22">
      <c r="A25" s="15" t="s">
        <v>500</v>
      </c>
      <c r="B25" s="17" t="n">
        <v>5581</v>
      </c>
      <c r="C25" s="18">
        <f>(25.0/B25*100)</f>
        <v/>
      </c>
      <c r="D25" s="19" t="n">
        <v>5556</v>
      </c>
      <c r="E25" s="18" t="n">
        <v>441.25437134</v>
      </c>
      <c r="F25" s="20" t="n">
        <v>9.428276159999999</v>
      </c>
      <c r="G25" s="18" t="n">
        <v>486.05920537</v>
      </c>
      <c r="H25" s="20" t="n">
        <v>6.32690331</v>
      </c>
      <c r="I25" s="18" t="n">
        <v>526.7319592600001</v>
      </c>
      <c r="J25" s="20" t="n">
        <v>4.04177548</v>
      </c>
      <c r="K25" s="18" t="n">
        <v>547.25835016</v>
      </c>
      <c r="L25" s="20" t="n">
        <v>4.36572332</v>
      </c>
      <c r="M25" s="18" t="s">
        <v>481</v>
      </c>
      <c r="N25" s="20" t="s">
        <v>481</v>
      </c>
      <c r="O25" s="18" t="s">
        <v>481</v>
      </c>
      <c r="P25" s="20" t="s">
        <v>481</v>
      </c>
      <c r="Q25" s="18" t="s">
        <v>481</v>
      </c>
      <c r="R25" s="20" t="s">
        <v>481</v>
      </c>
      <c r="S25" s="18" t="s">
        <v>481</v>
      </c>
      <c r="T25" s="20" t="s">
        <v>481</v>
      </c>
      <c r="U25" s="18" t="n">
        <v>405.3986644</v>
      </c>
      <c r="V25" s="20" t="n">
        <v>25.69060509</v>
      </c>
    </row>
    <row r="26" spans="1:22">
      <c r="A26" s="15" t="s">
        <v>501</v>
      </c>
      <c r="B26" s="17" t="n">
        <v>4869</v>
      </c>
      <c r="C26" s="18">
        <f>(71.0/B26*100)</f>
        <v/>
      </c>
      <c r="D26" s="19" t="n">
        <v>4798</v>
      </c>
      <c r="E26" s="18" t="n">
        <v>434.7408427</v>
      </c>
      <c r="F26" s="20" t="n">
        <v>8.16765116</v>
      </c>
      <c r="G26" s="18" t="n">
        <v>469.317671</v>
      </c>
      <c r="H26" s="20" t="n">
        <v>4.54498026</v>
      </c>
      <c r="I26" s="18" t="n">
        <v>485.83375331</v>
      </c>
      <c r="J26" s="20" t="n">
        <v>2.63255199</v>
      </c>
      <c r="K26" s="18" t="n">
        <v>490.78318532</v>
      </c>
      <c r="L26" s="20" t="n">
        <v>2.46420199</v>
      </c>
      <c r="M26" s="18" t="s">
        <v>481</v>
      </c>
      <c r="N26" s="20" t="s">
        <v>481</v>
      </c>
      <c r="O26" s="18" t="s">
        <v>481</v>
      </c>
      <c r="P26" s="20" t="s">
        <v>481</v>
      </c>
      <c r="Q26" s="18" t="s">
        <v>481</v>
      </c>
      <c r="R26" s="20" t="s">
        <v>481</v>
      </c>
      <c r="S26" s="18" t="s">
        <v>481</v>
      </c>
      <c r="T26" s="20" t="s">
        <v>481</v>
      </c>
      <c r="U26" s="18" t="n">
        <v>425.63916796</v>
      </c>
      <c r="V26" s="20" t="n">
        <v>9.476330519999999</v>
      </c>
    </row>
    <row r="27" spans="1:22">
      <c r="A27" s="15" t="s">
        <v>502</v>
      </c>
      <c r="B27" s="17" t="n">
        <v>5299</v>
      </c>
      <c r="C27" s="18">
        <f>(113.0/B27*100)</f>
        <v/>
      </c>
      <c r="D27" s="19" t="n">
        <v>5186</v>
      </c>
      <c r="E27" s="18" t="n">
        <v>418.07607253</v>
      </c>
      <c r="F27" s="20" t="n">
        <v>5.56654977</v>
      </c>
      <c r="G27" s="18" t="n">
        <v>472.94147123</v>
      </c>
      <c r="H27" s="20" t="n">
        <v>3.83518838</v>
      </c>
      <c r="I27" s="18" t="n">
        <v>505.07919333</v>
      </c>
      <c r="J27" s="20" t="n">
        <v>2.56595562</v>
      </c>
      <c r="K27" s="18" t="n">
        <v>507.03603695</v>
      </c>
      <c r="L27" s="20" t="n">
        <v>2.28285293</v>
      </c>
      <c r="M27" s="18" t="s">
        <v>481</v>
      </c>
      <c r="N27" s="20" t="s">
        <v>481</v>
      </c>
      <c r="O27" s="18" t="s">
        <v>481</v>
      </c>
      <c r="P27" s="20" t="s">
        <v>481</v>
      </c>
      <c r="Q27" s="18" t="s">
        <v>481</v>
      </c>
      <c r="R27" s="20" t="s">
        <v>481</v>
      </c>
      <c r="S27" s="18" t="s">
        <v>481</v>
      </c>
      <c r="T27" s="20" t="s">
        <v>481</v>
      </c>
      <c r="U27" s="18" t="n">
        <v>400.67177021</v>
      </c>
      <c r="V27" s="20" t="n">
        <v>4.55083527</v>
      </c>
    </row>
    <row r="28" spans="1:22">
      <c r="A28" s="15" t="s">
        <v>503</v>
      </c>
      <c r="B28" s="17" t="n">
        <v>7568</v>
      </c>
      <c r="C28" s="18">
        <f>(347.0/B28*100)</f>
        <v/>
      </c>
      <c r="D28" s="19" t="n">
        <v>7221</v>
      </c>
      <c r="E28" s="18" t="n">
        <v>352.62920101</v>
      </c>
      <c r="F28" s="20" t="n">
        <v>6.33571234</v>
      </c>
      <c r="G28" s="18" t="n">
        <v>389.42160782</v>
      </c>
      <c r="H28" s="20" t="n">
        <v>4.67493622</v>
      </c>
      <c r="I28" s="18" t="n">
        <v>418.42971501</v>
      </c>
      <c r="J28" s="20" t="n">
        <v>2.68565024</v>
      </c>
      <c r="K28" s="18" t="n">
        <v>418.85158727</v>
      </c>
      <c r="L28" s="20" t="n">
        <v>2.98864171</v>
      </c>
      <c r="M28" s="18" t="s">
        <v>481</v>
      </c>
      <c r="N28" s="20" t="s">
        <v>481</v>
      </c>
      <c r="O28" s="18" t="s">
        <v>481</v>
      </c>
      <c r="P28" s="20" t="s">
        <v>481</v>
      </c>
      <c r="Q28" s="18" t="s">
        <v>481</v>
      </c>
      <c r="R28" s="20" t="s">
        <v>481</v>
      </c>
      <c r="S28" s="18" t="s">
        <v>481</v>
      </c>
      <c r="T28" s="20" t="s">
        <v>481</v>
      </c>
      <c r="U28" s="18" t="n">
        <v>365.86594195</v>
      </c>
      <c r="V28" s="20" t="n">
        <v>7.82090688</v>
      </c>
    </row>
    <row r="29" spans="1:22">
      <c r="A29" s="15" t="s">
        <v>504</v>
      </c>
      <c r="B29" s="17" t="n">
        <v>5385</v>
      </c>
      <c r="C29" s="18">
        <f>(30.0/B29*100)</f>
        <v/>
      </c>
      <c r="D29" s="19" t="n">
        <v>5355</v>
      </c>
      <c r="E29" s="18" t="n">
        <v>445.93285243</v>
      </c>
      <c r="F29" s="20" t="n">
        <v>6.64776529</v>
      </c>
      <c r="G29" s="18" t="n">
        <v>499.91860922</v>
      </c>
      <c r="H29" s="20" t="n">
        <v>3.57514282</v>
      </c>
      <c r="I29" s="18" t="n">
        <v>529.21890168</v>
      </c>
      <c r="J29" s="20" t="n">
        <v>2.25395266</v>
      </c>
      <c r="K29" s="18" t="n">
        <v>530.61090723</v>
      </c>
      <c r="L29" s="20" t="n">
        <v>4.16173267</v>
      </c>
      <c r="M29" s="18" t="s">
        <v>481</v>
      </c>
      <c r="N29" s="20" t="s">
        <v>481</v>
      </c>
      <c r="O29" s="18" t="s">
        <v>481</v>
      </c>
      <c r="P29" s="20" t="s">
        <v>481</v>
      </c>
      <c r="Q29" s="18" t="n">
        <v>335.3902018</v>
      </c>
      <c r="R29" s="20" t="n">
        <v>12.1685767</v>
      </c>
      <c r="S29" s="18" t="s">
        <v>481</v>
      </c>
      <c r="T29" s="20" t="s">
        <v>481</v>
      </c>
      <c r="U29" s="18" t="n">
        <v>411.46190961</v>
      </c>
      <c r="V29" s="20" t="n">
        <v>8.43973989</v>
      </c>
    </row>
    <row r="30" spans="1:22">
      <c r="A30" s="15" t="s">
        <v>505</v>
      </c>
      <c r="B30" s="17" t="n">
        <v>4520</v>
      </c>
      <c r="C30" s="18">
        <f>(193.0/B30*100)</f>
        <v/>
      </c>
      <c r="D30" s="19" t="n">
        <v>4327</v>
      </c>
      <c r="E30" s="18" t="n">
        <v>436.18845067</v>
      </c>
      <c r="F30" s="20" t="n">
        <v>6.79168787</v>
      </c>
      <c r="G30" s="18" t="n">
        <v>479.26303021</v>
      </c>
      <c r="H30" s="20" t="n">
        <v>3.88600447</v>
      </c>
      <c r="I30" s="18" t="n">
        <v>507.56021952</v>
      </c>
      <c r="J30" s="20" t="n">
        <v>2.93882156</v>
      </c>
      <c r="K30" s="18" t="n">
        <v>521.4534949</v>
      </c>
      <c r="L30" s="20" t="n">
        <v>3.55734843</v>
      </c>
      <c r="M30" s="18" t="s">
        <v>481</v>
      </c>
      <c r="N30" s="20" t="s">
        <v>481</v>
      </c>
      <c r="O30" s="18" t="s">
        <v>481</v>
      </c>
      <c r="P30" s="20" t="s">
        <v>481</v>
      </c>
      <c r="Q30" s="18" t="s">
        <v>481</v>
      </c>
      <c r="R30" s="20" t="s">
        <v>481</v>
      </c>
      <c r="S30" s="18" t="s">
        <v>481</v>
      </c>
      <c r="T30" s="20" t="s">
        <v>481</v>
      </c>
      <c r="U30" s="18" t="n">
        <v>406.7155948</v>
      </c>
      <c r="V30" s="20" t="n">
        <v>6.72010629</v>
      </c>
    </row>
    <row r="31" spans="1:22">
      <c r="A31" s="15" t="s">
        <v>506</v>
      </c>
      <c r="B31" s="17" t="n">
        <v>5456</v>
      </c>
      <c r="C31" s="18">
        <f>(144.0/B31*100)</f>
        <v/>
      </c>
      <c r="D31" s="19" t="n">
        <v>5312</v>
      </c>
      <c r="E31" s="18" t="n">
        <v>437.36545844</v>
      </c>
      <c r="F31" s="20" t="n">
        <v>8.42226657</v>
      </c>
      <c r="G31" s="18" t="n">
        <v>476.09184403</v>
      </c>
      <c r="H31" s="20" t="n">
        <v>3.97408222</v>
      </c>
      <c r="I31" s="18" t="n">
        <v>512.1311097400001</v>
      </c>
      <c r="J31" s="20" t="n">
        <v>2.65638876</v>
      </c>
      <c r="K31" s="18" t="n">
        <v>519.85729809</v>
      </c>
      <c r="L31" s="20" t="n">
        <v>3.20427503</v>
      </c>
      <c r="M31" s="18" t="s">
        <v>481</v>
      </c>
      <c r="N31" s="20" t="s">
        <v>481</v>
      </c>
      <c r="O31" s="18" t="s">
        <v>481</v>
      </c>
      <c r="P31" s="20" t="s">
        <v>481</v>
      </c>
      <c r="Q31" s="18" t="s">
        <v>481</v>
      </c>
      <c r="R31" s="20" t="s">
        <v>481</v>
      </c>
      <c r="S31" s="18" t="s">
        <v>481</v>
      </c>
      <c r="T31" s="20" t="s">
        <v>481</v>
      </c>
      <c r="U31" s="18" t="n">
        <v>419.91515954</v>
      </c>
      <c r="V31" s="20" t="n">
        <v>5.1351235</v>
      </c>
    </row>
    <row r="32" spans="1:22">
      <c r="A32" s="15" t="s">
        <v>507</v>
      </c>
      <c r="B32" s="17" t="n">
        <v>4478</v>
      </c>
      <c r="C32" s="18">
        <f>(6.0/B32*100)</f>
        <v/>
      </c>
      <c r="D32" s="19" t="n">
        <v>4472</v>
      </c>
      <c r="E32" s="18" t="n">
        <v>447.71802198</v>
      </c>
      <c r="F32" s="20" t="n">
        <v>10.1762433</v>
      </c>
      <c r="G32" s="18" t="n">
        <v>484.1118548</v>
      </c>
      <c r="H32" s="20" t="n">
        <v>4.89643675</v>
      </c>
      <c r="I32" s="18" t="n">
        <v>509.83766122</v>
      </c>
      <c r="J32" s="20" t="n">
        <v>2.72732137</v>
      </c>
      <c r="K32" s="18" t="n">
        <v>515.2709597100001</v>
      </c>
      <c r="L32" s="20" t="n">
        <v>2.86524307</v>
      </c>
      <c r="M32" s="18" t="s">
        <v>481</v>
      </c>
      <c r="N32" s="20" t="s">
        <v>481</v>
      </c>
      <c r="O32" s="18" t="s">
        <v>481</v>
      </c>
      <c r="P32" s="20" t="s">
        <v>481</v>
      </c>
      <c r="Q32" s="18" t="s">
        <v>481</v>
      </c>
      <c r="R32" s="20" t="s">
        <v>481</v>
      </c>
      <c r="S32" s="18" t="s">
        <v>481</v>
      </c>
      <c r="T32" s="20" t="s">
        <v>481</v>
      </c>
      <c r="U32" s="18" t="n">
        <v>419.25502987</v>
      </c>
      <c r="V32" s="20" t="n">
        <v>12.92574555</v>
      </c>
    </row>
    <row r="33" spans="1:22">
      <c r="A33" s="15" t="s">
        <v>508</v>
      </c>
      <c r="B33" s="17" t="n">
        <v>7325</v>
      </c>
      <c r="C33" s="18">
        <f>(80.0/B33*100)</f>
        <v/>
      </c>
      <c r="D33" s="19" t="n">
        <v>7245</v>
      </c>
      <c r="E33" s="18" t="n">
        <v>393.25235944</v>
      </c>
      <c r="F33" s="20" t="n">
        <v>10.97998523</v>
      </c>
      <c r="G33" s="18" t="n">
        <v>432.399669</v>
      </c>
      <c r="H33" s="20" t="n">
        <v>5.59086855</v>
      </c>
      <c r="I33" s="18" t="n">
        <v>482.73852745</v>
      </c>
      <c r="J33" s="20" t="n">
        <v>3.15467289</v>
      </c>
      <c r="K33" s="18" t="n">
        <v>517.6730093899999</v>
      </c>
      <c r="L33" s="20" t="n">
        <v>2.57327641</v>
      </c>
      <c r="M33" s="18" t="s">
        <v>481</v>
      </c>
      <c r="N33" s="20" t="s">
        <v>481</v>
      </c>
      <c r="O33" s="18" t="s">
        <v>481</v>
      </c>
      <c r="P33" s="20" t="s">
        <v>481</v>
      </c>
      <c r="Q33" s="18" t="s">
        <v>481</v>
      </c>
      <c r="R33" s="20" t="s">
        <v>481</v>
      </c>
      <c r="S33" s="18" t="s">
        <v>481</v>
      </c>
      <c r="T33" s="20" t="s">
        <v>481</v>
      </c>
      <c r="U33" s="18" t="n">
        <v>393.20750777</v>
      </c>
      <c r="V33" s="20" t="n">
        <v>11.2602339</v>
      </c>
    </row>
    <row r="34" spans="1:22">
      <c r="A34" s="15" t="s">
        <v>509</v>
      </c>
      <c r="B34" s="17" t="n">
        <v>6350</v>
      </c>
      <c r="C34" s="18">
        <f>(89.0/B34*100)</f>
        <v/>
      </c>
      <c r="D34" s="19" t="n">
        <v>6261</v>
      </c>
      <c r="E34" s="18" t="n">
        <v>418.94400502</v>
      </c>
      <c r="F34" s="20" t="n">
        <v>6.78923433</v>
      </c>
      <c r="G34" s="18" t="n">
        <v>464.46562828</v>
      </c>
      <c r="H34" s="20" t="n">
        <v>4.10411762</v>
      </c>
      <c r="I34" s="18" t="n">
        <v>498.34600274</v>
      </c>
      <c r="J34" s="20" t="n">
        <v>3.12178677</v>
      </c>
      <c r="K34" s="18" t="n">
        <v>490.2349477</v>
      </c>
      <c r="L34" s="20" t="n">
        <v>3.53987759</v>
      </c>
      <c r="M34" s="18" t="s">
        <v>481</v>
      </c>
      <c r="N34" s="20" t="s">
        <v>481</v>
      </c>
      <c r="O34" s="18" t="s">
        <v>481</v>
      </c>
      <c r="P34" s="20" t="s">
        <v>481</v>
      </c>
      <c r="Q34" s="18" t="n">
        <v>336.51078337</v>
      </c>
      <c r="R34" s="20" t="n">
        <v>12.24828707</v>
      </c>
      <c r="S34" s="18" t="s">
        <v>481</v>
      </c>
      <c r="T34" s="20" t="s">
        <v>481</v>
      </c>
      <c r="U34" s="18" t="n">
        <v>400.18770823</v>
      </c>
      <c r="V34" s="20" t="n">
        <v>9.82839004</v>
      </c>
    </row>
    <row r="35" spans="1:22">
      <c r="A35" s="15" t="s">
        <v>510</v>
      </c>
      <c r="B35" s="17" t="n">
        <v>6406</v>
      </c>
      <c r="C35" s="18">
        <f>(60.0/B35*100)</f>
        <v/>
      </c>
      <c r="D35" s="19" t="n">
        <v>6346</v>
      </c>
      <c r="E35" s="18" t="n">
        <v>432.71575697</v>
      </c>
      <c r="F35" s="20" t="n">
        <v>6.46198421</v>
      </c>
      <c r="G35" s="18" t="n">
        <v>492.33638329</v>
      </c>
      <c r="H35" s="20" t="n">
        <v>4.95691164</v>
      </c>
      <c r="I35" s="18" t="n">
        <v>524.58538171</v>
      </c>
      <c r="J35" s="20" t="n">
        <v>1.8566555</v>
      </c>
      <c r="K35" s="18" t="n">
        <v>516.96619227</v>
      </c>
      <c r="L35" s="20" t="n">
        <v>2.856817</v>
      </c>
      <c r="M35" s="18" t="s">
        <v>481</v>
      </c>
      <c r="N35" s="20" t="s">
        <v>481</v>
      </c>
      <c r="O35" s="18" t="s">
        <v>481</v>
      </c>
      <c r="P35" s="20" t="s">
        <v>481</v>
      </c>
      <c r="Q35" s="18" t="n">
        <v>349.78970242</v>
      </c>
      <c r="R35" s="20" t="n">
        <v>6.90672373</v>
      </c>
      <c r="S35" s="18" t="s">
        <v>481</v>
      </c>
      <c r="T35" s="20" t="s">
        <v>481</v>
      </c>
      <c r="U35" s="18" t="n">
        <v>413.97390235</v>
      </c>
      <c r="V35" s="20" t="n">
        <v>7.89551181</v>
      </c>
    </row>
    <row r="36" spans="1:22">
      <c r="A36" s="15" t="s">
        <v>511</v>
      </c>
      <c r="B36" s="17" t="n">
        <v>6736</v>
      </c>
      <c r="C36" s="18">
        <f>(71.0/B36*100)</f>
        <v/>
      </c>
      <c r="D36" s="19" t="n">
        <v>6665</v>
      </c>
      <c r="E36" s="18" t="n">
        <v>426.17550629</v>
      </c>
      <c r="F36" s="20" t="n">
        <v>7.76011268</v>
      </c>
      <c r="G36" s="18" t="n">
        <v>468.43690377</v>
      </c>
      <c r="H36" s="20" t="n">
        <v>3.72019476</v>
      </c>
      <c r="I36" s="18" t="n">
        <v>492.66402312</v>
      </c>
      <c r="J36" s="20" t="n">
        <v>2.68876443</v>
      </c>
      <c r="K36" s="18" t="n">
        <v>498.37096767</v>
      </c>
      <c r="L36" s="20" t="n">
        <v>2.66175618</v>
      </c>
      <c r="M36" s="18" t="s">
        <v>481</v>
      </c>
      <c r="N36" s="20" t="s">
        <v>481</v>
      </c>
      <c r="O36" s="18" t="s">
        <v>481</v>
      </c>
      <c r="P36" s="20" t="s">
        <v>481</v>
      </c>
      <c r="Q36" s="18" t="s">
        <v>481</v>
      </c>
      <c r="R36" s="20" t="s">
        <v>481</v>
      </c>
      <c r="S36" s="18" t="s">
        <v>481</v>
      </c>
      <c r="T36" s="20" t="s">
        <v>481</v>
      </c>
      <c r="U36" s="18" t="n">
        <v>418.39561705</v>
      </c>
      <c r="V36" s="20" t="n">
        <v>7.62690097</v>
      </c>
    </row>
    <row r="37" spans="1:22">
      <c r="A37" s="15" t="s">
        <v>512</v>
      </c>
      <c r="B37" s="17" t="n">
        <v>5458</v>
      </c>
      <c r="C37" s="18">
        <f>(126.0/B37*100)</f>
        <v/>
      </c>
      <c r="D37" s="19" t="n">
        <v>5332</v>
      </c>
      <c r="E37" s="18" t="n">
        <v>422.23280508</v>
      </c>
      <c r="F37" s="20" t="n">
        <v>6.93352014</v>
      </c>
      <c r="G37" s="18" t="n">
        <v>470.86016085</v>
      </c>
      <c r="H37" s="20" t="n">
        <v>4.65428039</v>
      </c>
      <c r="I37" s="18" t="n">
        <v>503.67591254</v>
      </c>
      <c r="J37" s="20" t="n">
        <v>3.23509648</v>
      </c>
      <c r="K37" s="18" t="n">
        <v>521.9154824</v>
      </c>
      <c r="L37" s="20" t="n">
        <v>3.2889187</v>
      </c>
      <c r="M37" s="18" t="s">
        <v>481</v>
      </c>
      <c r="N37" s="20" t="s">
        <v>481</v>
      </c>
      <c r="O37" s="18" t="s">
        <v>481</v>
      </c>
      <c r="P37" s="20" t="s">
        <v>481</v>
      </c>
      <c r="Q37" s="18" t="s">
        <v>481</v>
      </c>
      <c r="R37" s="20" t="s">
        <v>481</v>
      </c>
      <c r="S37" s="18" t="s">
        <v>481</v>
      </c>
      <c r="T37" s="20" t="s">
        <v>481</v>
      </c>
      <c r="U37" s="18" t="n">
        <v>410.85615826</v>
      </c>
      <c r="V37" s="20" t="n">
        <v>6.39898935</v>
      </c>
    </row>
    <row r="38" spans="1:22">
      <c r="A38" s="15" t="s">
        <v>513</v>
      </c>
      <c r="B38" s="17" t="n">
        <v>5860</v>
      </c>
      <c r="C38" s="18">
        <f>(24.0/B38*100)</f>
        <v/>
      </c>
      <c r="D38" s="19" t="n">
        <v>5836</v>
      </c>
      <c r="E38" s="18" t="n">
        <v>455.05144469</v>
      </c>
      <c r="F38" s="20" t="n">
        <v>6.61649351</v>
      </c>
      <c r="G38" s="18" t="n">
        <v>512.25672767</v>
      </c>
      <c r="H38" s="20" t="n">
        <v>3.80069618</v>
      </c>
      <c r="I38" s="18" t="n">
        <v>538.6124712</v>
      </c>
      <c r="J38" s="20" t="n">
        <v>3.30023816</v>
      </c>
      <c r="K38" s="18" t="n">
        <v>535.51845946</v>
      </c>
      <c r="L38" s="20" t="n">
        <v>3.51613576</v>
      </c>
      <c r="M38" s="18" t="s">
        <v>481</v>
      </c>
      <c r="N38" s="20" t="s">
        <v>481</v>
      </c>
      <c r="O38" s="18" t="s">
        <v>481</v>
      </c>
      <c r="P38" s="20" t="s">
        <v>481</v>
      </c>
      <c r="Q38" s="18" t="s">
        <v>481</v>
      </c>
      <c r="R38" s="20" t="s">
        <v>481</v>
      </c>
      <c r="S38" s="18" t="s">
        <v>481</v>
      </c>
      <c r="T38" s="20" t="s">
        <v>481</v>
      </c>
      <c r="U38" s="18" t="n">
        <v>469.41962685</v>
      </c>
      <c r="V38" s="20" t="n">
        <v>7.03338354</v>
      </c>
    </row>
    <row r="39" spans="1:22">
      <c r="A39" s="15" t="s">
        <v>514</v>
      </c>
      <c r="B39" s="17" t="n">
        <v>5895</v>
      </c>
      <c r="C39" s="18">
        <f>(33.0/B39*100)</f>
        <v/>
      </c>
      <c r="D39" s="19" t="n">
        <v>5862</v>
      </c>
      <c r="E39" s="18" t="n">
        <v>361.34559436</v>
      </c>
      <c r="F39" s="20" t="n">
        <v>6.05602224</v>
      </c>
      <c r="G39" s="18" t="n">
        <v>391.58931832</v>
      </c>
      <c r="H39" s="20" t="n">
        <v>4.9503391</v>
      </c>
      <c r="I39" s="18" t="n">
        <v>427.48959408</v>
      </c>
      <c r="J39" s="20" t="n">
        <v>4.66207637</v>
      </c>
      <c r="K39" s="18" t="n">
        <v>432.06892028</v>
      </c>
      <c r="L39" s="20" t="n">
        <v>4.5146806</v>
      </c>
      <c r="M39" s="18" t="s">
        <v>481</v>
      </c>
      <c r="N39" s="20" t="s">
        <v>481</v>
      </c>
      <c r="O39" s="18" t="s">
        <v>481</v>
      </c>
      <c r="P39" s="20" t="s">
        <v>481</v>
      </c>
      <c r="Q39" s="18" t="s">
        <v>481</v>
      </c>
      <c r="R39" s="20" t="s">
        <v>481</v>
      </c>
      <c r="S39" s="18" t="s">
        <v>481</v>
      </c>
      <c r="T39" s="20" t="s">
        <v>481</v>
      </c>
      <c r="U39" s="18" t="n">
        <v>362.44890438</v>
      </c>
      <c r="V39" s="20" t="n">
        <v>10.55306775</v>
      </c>
    </row>
    <row r="40" spans="1:22">
      <c r="A40" s="15" t="s">
        <v>515</v>
      </c>
      <c r="B40" s="17" t="n">
        <v>14157</v>
      </c>
      <c r="C40" s="18">
        <f>(386.0/B40*100)</f>
        <v/>
      </c>
      <c r="D40" s="19" t="n">
        <v>13771</v>
      </c>
      <c r="E40" s="18" t="n">
        <v>425.1235246</v>
      </c>
      <c r="F40" s="20" t="n">
        <v>8.80174177</v>
      </c>
      <c r="G40" s="18" t="n">
        <v>476.29311515</v>
      </c>
      <c r="H40" s="20" t="n">
        <v>4.51142838</v>
      </c>
      <c r="I40" s="18" t="n">
        <v>496.18856859</v>
      </c>
      <c r="J40" s="20" t="n">
        <v>3.23650713</v>
      </c>
      <c r="K40" s="18" t="n">
        <v>512.94287662</v>
      </c>
      <c r="L40" s="20" t="n">
        <v>3.53243012</v>
      </c>
      <c r="M40" s="18" t="s">
        <v>481</v>
      </c>
      <c r="N40" s="20" t="s">
        <v>481</v>
      </c>
      <c r="O40" s="18" t="s">
        <v>481</v>
      </c>
      <c r="P40" s="20" t="s">
        <v>481</v>
      </c>
      <c r="Q40" s="18" t="s">
        <v>481</v>
      </c>
      <c r="R40" s="20" t="s">
        <v>481</v>
      </c>
      <c r="S40" s="18" t="s">
        <v>481</v>
      </c>
      <c r="T40" s="20" t="s">
        <v>481</v>
      </c>
      <c r="U40" s="18" t="n">
        <v>392.4957723</v>
      </c>
      <c r="V40" s="20" t="n">
        <v>7.03548021</v>
      </c>
    </row>
    <row r="41" spans="1:22">
      <c r="A41" s="15" t="s">
        <v>516</v>
      </c>
      <c r="B41" s="17" t="n">
        <v>5712</v>
      </c>
      <c r="C41" s="18">
        <f>(55.0/B41*100)</f>
        <v/>
      </c>
      <c r="D41" s="19" t="n">
        <v>5657</v>
      </c>
      <c r="E41" s="18" t="n">
        <v>407.88255112</v>
      </c>
      <c r="F41" s="20" t="n">
        <v>7.55513165</v>
      </c>
      <c r="G41" s="18" t="n">
        <v>450.39442994</v>
      </c>
      <c r="H41" s="20" t="n">
        <v>5.22703322</v>
      </c>
      <c r="I41" s="18" t="n">
        <v>476.04193884</v>
      </c>
      <c r="J41" s="20" t="n">
        <v>3.44816585</v>
      </c>
      <c r="K41" s="18" t="n">
        <v>486.90353925</v>
      </c>
      <c r="L41" s="20" t="n">
        <v>3.5294444</v>
      </c>
      <c r="M41" s="18" t="s">
        <v>481</v>
      </c>
      <c r="N41" s="20" t="s">
        <v>481</v>
      </c>
      <c r="O41" s="18" t="s">
        <v>481</v>
      </c>
      <c r="P41" s="20" t="s">
        <v>481</v>
      </c>
      <c r="Q41" s="18" t="n">
        <v>392.51815558</v>
      </c>
      <c r="R41" s="20" t="n">
        <v>16.89642718</v>
      </c>
      <c r="S41" s="18" t="s">
        <v>481</v>
      </c>
      <c r="T41" s="20" t="s">
        <v>481</v>
      </c>
      <c r="U41" s="18" t="n">
        <v>379.11736921</v>
      </c>
      <c r="V41" s="20" t="n">
        <v>9.51169524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337.84527567</v>
      </c>
      <c r="F45" s="20" t="n">
        <v>4.946156</v>
      </c>
      <c r="G45" s="18" t="n">
        <v>352.72668493</v>
      </c>
      <c r="H45" s="20" t="n">
        <v>4.28185888</v>
      </c>
      <c r="I45" s="18" t="n">
        <v>358.24914319</v>
      </c>
      <c r="J45" s="20" t="n">
        <v>3.36575251</v>
      </c>
      <c r="K45" s="18" t="n">
        <v>372.40287094</v>
      </c>
      <c r="L45" s="20" t="n">
        <v>3.63402531</v>
      </c>
      <c r="M45" s="18" t="s">
        <v>481</v>
      </c>
      <c r="N45" s="20" t="s">
        <v>481</v>
      </c>
      <c r="O45" s="18" t="s">
        <v>481</v>
      </c>
      <c r="P45" s="20" t="s">
        <v>481</v>
      </c>
      <c r="Q45" s="18" t="s">
        <v>481</v>
      </c>
      <c r="R45" s="20" t="s">
        <v>481</v>
      </c>
      <c r="S45" s="18" t="n">
        <v>337.20064499</v>
      </c>
      <c r="T45" s="20" t="n">
        <v>16.18450986</v>
      </c>
      <c r="U45" s="18" t="n">
        <v>332.51236119</v>
      </c>
      <c r="V45" s="20" t="n">
        <v>6.31728384</v>
      </c>
    </row>
    <row r="46" spans="1:22">
      <c r="A46" s="15" t="s">
        <v>521</v>
      </c>
      <c r="B46" s="17" t="n">
        <v>23141</v>
      </c>
      <c r="C46" s="18">
        <f>(2121.0/B46*100)</f>
        <v/>
      </c>
      <c r="D46" s="19" t="n">
        <v>21020</v>
      </c>
      <c r="E46" s="18" t="n">
        <v>318.79726301</v>
      </c>
      <c r="F46" s="20" t="n">
        <v>5.84175708</v>
      </c>
      <c r="G46" s="18" t="n">
        <v>356.05904246</v>
      </c>
      <c r="H46" s="20" t="n">
        <v>3.86694491</v>
      </c>
      <c r="I46" s="18" t="n">
        <v>400.78157408</v>
      </c>
      <c r="J46" s="20" t="n">
        <v>4.16226611</v>
      </c>
      <c r="K46" s="18" t="n">
        <v>419.48577354</v>
      </c>
      <c r="L46" s="20" t="n">
        <v>5.17380523</v>
      </c>
      <c r="M46" s="18" t="s">
        <v>481</v>
      </c>
      <c r="N46" s="20" t="s">
        <v>481</v>
      </c>
      <c r="O46" s="18" t="s">
        <v>481</v>
      </c>
      <c r="P46" s="20" t="s">
        <v>481</v>
      </c>
      <c r="Q46" s="18" t="s">
        <v>481</v>
      </c>
      <c r="R46" s="20" t="s">
        <v>481</v>
      </c>
      <c r="S46" s="18" t="s">
        <v>481</v>
      </c>
      <c r="T46" s="20" t="s">
        <v>481</v>
      </c>
      <c r="U46" s="18" t="n">
        <v>346.16550415</v>
      </c>
      <c r="V46" s="20" t="n">
        <v>3.11749619</v>
      </c>
    </row>
    <row r="47" spans="1:22">
      <c r="A47" s="15" t="s">
        <v>522</v>
      </c>
      <c r="B47" s="17" t="n">
        <v>5928</v>
      </c>
      <c r="C47" s="18">
        <f>(347.0/B47*100)</f>
        <v/>
      </c>
      <c r="D47" s="19" t="n">
        <v>5581</v>
      </c>
      <c r="E47" s="18" t="n">
        <v>371.70336208</v>
      </c>
      <c r="F47" s="20" t="n">
        <v>7.89360755</v>
      </c>
      <c r="G47" s="18" t="n">
        <v>412.31639533</v>
      </c>
      <c r="H47" s="20" t="n">
        <v>5.49306141</v>
      </c>
      <c r="I47" s="18" t="n">
        <v>461.75495722</v>
      </c>
      <c r="J47" s="20" t="n">
        <v>4.01298867</v>
      </c>
      <c r="K47" s="18" t="n">
        <v>474.18768814</v>
      </c>
      <c r="L47" s="20" t="n">
        <v>4.12811933</v>
      </c>
      <c r="M47" s="18" t="s">
        <v>481</v>
      </c>
      <c r="N47" s="20" t="s">
        <v>481</v>
      </c>
      <c r="O47" s="18" t="s">
        <v>481</v>
      </c>
      <c r="P47" s="20" t="s">
        <v>481</v>
      </c>
      <c r="Q47" s="18" t="s">
        <v>481</v>
      </c>
      <c r="R47" s="20" t="s">
        <v>481</v>
      </c>
      <c r="S47" s="18" t="s">
        <v>481</v>
      </c>
      <c r="T47" s="20" t="s">
        <v>481</v>
      </c>
      <c r="U47" s="18" t="n">
        <v>369.08559969</v>
      </c>
      <c r="V47" s="20" t="n">
        <v>5.6373817</v>
      </c>
    </row>
    <row r="48" spans="1:22">
      <c r="A48" s="15" t="s">
        <v>523</v>
      </c>
      <c r="B48" s="17" t="n">
        <v>9841</v>
      </c>
      <c r="C48" s="18">
        <f>(8.0/B48*100)</f>
        <v/>
      </c>
      <c r="D48" s="19" t="n">
        <v>9833</v>
      </c>
      <c r="E48" s="18" t="n">
        <v>422.44464036</v>
      </c>
      <c r="F48" s="20" t="n">
        <v>10.33368077</v>
      </c>
      <c r="G48" s="18" t="n">
        <v>502.30219194</v>
      </c>
      <c r="H48" s="20" t="n">
        <v>5.44788829</v>
      </c>
      <c r="I48" s="18" t="n">
        <v>542.11137796</v>
      </c>
      <c r="J48" s="20" t="n">
        <v>5.11453089</v>
      </c>
      <c r="K48" s="18" t="n">
        <v>541.72356653</v>
      </c>
      <c r="L48" s="20" t="n">
        <v>5.45419191</v>
      </c>
      <c r="M48" s="18" t="s">
        <v>481</v>
      </c>
      <c r="N48" s="20" t="s">
        <v>481</v>
      </c>
      <c r="O48" s="18" t="s">
        <v>481</v>
      </c>
      <c r="P48" s="20" t="s">
        <v>481</v>
      </c>
      <c r="Q48" s="18" t="s">
        <v>481</v>
      </c>
      <c r="R48" s="20" t="s">
        <v>481</v>
      </c>
      <c r="S48" s="18" t="s">
        <v>481</v>
      </c>
      <c r="T48" s="20" t="s">
        <v>481</v>
      </c>
      <c r="U48" s="18" t="n">
        <v>456.73183516</v>
      </c>
      <c r="V48" s="20" t="n">
        <v>30.89716175</v>
      </c>
    </row>
    <row r="49" spans="1:22">
      <c r="A49" s="15" t="s">
        <v>524</v>
      </c>
      <c r="B49" s="17" t="n">
        <v>6349</v>
      </c>
      <c r="C49" s="18">
        <f>(56.0/B49*100)</f>
        <v/>
      </c>
      <c r="D49" s="19" t="n">
        <v>6293</v>
      </c>
      <c r="E49" s="18" t="n">
        <v>371.42598466</v>
      </c>
      <c r="F49" s="20" t="n">
        <v>6.07831608</v>
      </c>
      <c r="G49" s="18" t="n">
        <v>396.48653838</v>
      </c>
      <c r="H49" s="20" t="n">
        <v>4.09585163</v>
      </c>
      <c r="I49" s="18" t="n">
        <v>417.73065682</v>
      </c>
      <c r="J49" s="20" t="n">
        <v>3.48954687</v>
      </c>
      <c r="K49" s="18" t="n">
        <v>421.21150943</v>
      </c>
      <c r="L49" s="20" t="n">
        <v>3.37586753</v>
      </c>
      <c r="M49" s="18" t="s">
        <v>481</v>
      </c>
      <c r="N49" s="20" t="s">
        <v>481</v>
      </c>
      <c r="O49" s="18" t="s">
        <v>481</v>
      </c>
      <c r="P49" s="20" t="s">
        <v>481</v>
      </c>
      <c r="Q49" s="18" t="s">
        <v>481</v>
      </c>
      <c r="R49" s="20" t="s">
        <v>481</v>
      </c>
      <c r="S49" s="18" t="n">
        <v>417.70539272</v>
      </c>
      <c r="T49" s="20" t="n">
        <v>43.77216541</v>
      </c>
      <c r="U49" s="18" t="n">
        <v>354.37417208</v>
      </c>
      <c r="V49" s="20" t="n">
        <v>9.68973328</v>
      </c>
    </row>
    <row r="50" spans="1:22">
      <c r="A50" s="15" t="s">
        <v>525</v>
      </c>
      <c r="B50" s="17" t="n">
        <v>11795</v>
      </c>
      <c r="C50" s="18">
        <f>(344.0/B50*100)</f>
        <v/>
      </c>
      <c r="D50" s="19" t="n">
        <v>11451</v>
      </c>
      <c r="E50" s="18" t="n">
        <v>341.22175341</v>
      </c>
      <c r="F50" s="20" t="n">
        <v>4.49118678</v>
      </c>
      <c r="G50" s="18" t="n">
        <v>368.09664795</v>
      </c>
      <c r="H50" s="20" t="n">
        <v>3.67945372</v>
      </c>
      <c r="I50" s="18" t="n">
        <v>403.91490531</v>
      </c>
      <c r="J50" s="20" t="n">
        <v>2.52506619</v>
      </c>
      <c r="K50" s="18" t="n">
        <v>406.541538</v>
      </c>
      <c r="L50" s="20" t="n">
        <v>3.58281966</v>
      </c>
      <c r="M50" s="18" t="s">
        <v>481</v>
      </c>
      <c r="N50" s="20" t="s">
        <v>481</v>
      </c>
      <c r="O50" s="18" t="s">
        <v>481</v>
      </c>
      <c r="P50" s="20" t="s">
        <v>481</v>
      </c>
      <c r="Q50" s="18" t="s">
        <v>481</v>
      </c>
      <c r="R50" s="20" t="s">
        <v>481</v>
      </c>
      <c r="S50" s="18" t="s">
        <v>481</v>
      </c>
      <c r="T50" s="20" t="s">
        <v>481</v>
      </c>
      <c r="U50" s="18" t="n">
        <v>337.04577656</v>
      </c>
      <c r="V50" s="20" t="n">
        <v>7.29123852</v>
      </c>
    </row>
    <row r="51" spans="1:22">
      <c r="A51" s="15" t="s">
        <v>526</v>
      </c>
      <c r="B51" s="17" t="n">
        <v>6866</v>
      </c>
      <c r="C51" s="18">
        <f>(114.0/B51*100)</f>
        <v/>
      </c>
      <c r="D51" s="19" t="n">
        <v>6752</v>
      </c>
      <c r="E51" s="18" t="n">
        <v>371.01429666</v>
      </c>
      <c r="F51" s="20" t="n">
        <v>6.84443511</v>
      </c>
      <c r="G51" s="18" t="n">
        <v>387.23793895</v>
      </c>
      <c r="H51" s="20" t="n">
        <v>3.96511238</v>
      </c>
      <c r="I51" s="18" t="n">
        <v>407.7991709</v>
      </c>
      <c r="J51" s="20" t="n">
        <v>3.16342999</v>
      </c>
      <c r="K51" s="18" t="n">
        <v>416.95725186</v>
      </c>
      <c r="L51" s="20" t="n">
        <v>3.78023161</v>
      </c>
      <c r="M51" s="18" t="s">
        <v>481</v>
      </c>
      <c r="N51" s="20" t="s">
        <v>481</v>
      </c>
      <c r="O51" s="18" t="s">
        <v>481</v>
      </c>
      <c r="P51" s="20" t="s">
        <v>481</v>
      </c>
      <c r="Q51" s="18" t="n">
        <v>380.5422133</v>
      </c>
      <c r="R51" s="20" t="n">
        <v>4.31283207</v>
      </c>
      <c r="S51" s="18" t="s">
        <v>481</v>
      </c>
      <c r="T51" s="20" t="s">
        <v>481</v>
      </c>
      <c r="U51" s="18" t="n">
        <v>374.51738984</v>
      </c>
      <c r="V51" s="20" t="n">
        <v>8.03062413</v>
      </c>
    </row>
    <row r="52" spans="1:22">
      <c r="A52" s="15" t="s">
        <v>527</v>
      </c>
      <c r="B52" s="17" t="n">
        <v>5809</v>
      </c>
      <c r="C52" s="18">
        <f>(106.0/B52*100)</f>
        <v/>
      </c>
      <c r="D52" s="19" t="n">
        <v>5703</v>
      </c>
      <c r="E52" s="18" t="n">
        <v>399.14802562</v>
      </c>
      <c r="F52" s="20" t="n">
        <v>7.3302408</v>
      </c>
      <c r="G52" s="18" t="n">
        <v>434.10091462</v>
      </c>
      <c r="H52" s="20" t="n">
        <v>4.39779223</v>
      </c>
      <c r="I52" s="18" t="n">
        <v>472.48775125</v>
      </c>
      <c r="J52" s="20" t="n">
        <v>3.17926497</v>
      </c>
      <c r="K52" s="18" t="n">
        <v>477.57167275</v>
      </c>
      <c r="L52" s="20" t="n">
        <v>3.21234952</v>
      </c>
      <c r="M52" s="18" t="s">
        <v>481</v>
      </c>
      <c r="N52" s="20" t="s">
        <v>481</v>
      </c>
      <c r="O52" s="18" t="s">
        <v>481</v>
      </c>
      <c r="P52" s="20" t="s">
        <v>481</v>
      </c>
      <c r="Q52" s="18" t="s">
        <v>481</v>
      </c>
      <c r="R52" s="20" t="s">
        <v>481</v>
      </c>
      <c r="S52" s="18" t="s">
        <v>481</v>
      </c>
      <c r="T52" s="20" t="s">
        <v>481</v>
      </c>
      <c r="U52" s="18" t="n">
        <v>387.29356667</v>
      </c>
      <c r="V52" s="20" t="n">
        <v>7.19339994</v>
      </c>
    </row>
    <row r="53" spans="1:22">
      <c r="A53" s="15" t="s">
        <v>528</v>
      </c>
      <c r="B53" s="17" t="n">
        <v>5571</v>
      </c>
      <c r="C53" s="18">
        <f>(112.0/B53*100)</f>
        <v/>
      </c>
      <c r="D53" s="19" t="n">
        <v>5459</v>
      </c>
      <c r="E53" s="18" t="n">
        <v>378.35008583</v>
      </c>
      <c r="F53" s="20" t="n">
        <v>6.90671095</v>
      </c>
      <c r="G53" s="18" t="n">
        <v>412.3427034</v>
      </c>
      <c r="H53" s="20" t="n">
        <v>4.13795098</v>
      </c>
      <c r="I53" s="18" t="n">
        <v>450.25988724</v>
      </c>
      <c r="J53" s="20" t="n">
        <v>2.60741339</v>
      </c>
      <c r="K53" s="18" t="n">
        <v>463.51284962</v>
      </c>
      <c r="L53" s="20" t="n">
        <v>2.79539906</v>
      </c>
      <c r="M53" s="18" t="s">
        <v>481</v>
      </c>
      <c r="N53" s="20" t="s">
        <v>481</v>
      </c>
      <c r="O53" s="18" t="s">
        <v>481</v>
      </c>
      <c r="P53" s="20" t="s">
        <v>481</v>
      </c>
      <c r="Q53" s="18" t="s">
        <v>481</v>
      </c>
      <c r="R53" s="20" t="s">
        <v>481</v>
      </c>
      <c r="S53" s="18" t="s">
        <v>481</v>
      </c>
      <c r="T53" s="20" t="s">
        <v>481</v>
      </c>
      <c r="U53" s="18" t="n">
        <v>361.8720153</v>
      </c>
      <c r="V53" s="20" t="n">
        <v>4.78557595</v>
      </c>
    </row>
    <row r="54" spans="1:22">
      <c r="A54" s="15" t="s">
        <v>529</v>
      </c>
      <c r="B54" s="17" t="n">
        <v>4740</v>
      </c>
      <c r="C54" s="18">
        <f>(428.0/B54*100)</f>
        <v/>
      </c>
      <c r="D54" s="19" t="n">
        <v>4312</v>
      </c>
      <c r="E54" s="18" t="n">
        <v>291.88973923</v>
      </c>
      <c r="F54" s="20" t="n">
        <v>5.14739292</v>
      </c>
      <c r="G54" s="18" t="n">
        <v>313.88642147</v>
      </c>
      <c r="H54" s="20" t="n">
        <v>3.48731379</v>
      </c>
      <c r="I54" s="18" t="n">
        <v>348.34645384</v>
      </c>
      <c r="J54" s="20" t="n">
        <v>4.66938257</v>
      </c>
      <c r="K54" s="18" t="n">
        <v>350.67953165</v>
      </c>
      <c r="L54" s="20" t="n">
        <v>3.77859629</v>
      </c>
      <c r="M54" s="18" t="s">
        <v>481</v>
      </c>
      <c r="N54" s="20" t="s">
        <v>481</v>
      </c>
      <c r="O54" s="18" t="s">
        <v>481</v>
      </c>
      <c r="P54" s="20" t="s">
        <v>481</v>
      </c>
      <c r="Q54" s="18" t="s">
        <v>481</v>
      </c>
      <c r="R54" s="20" t="s">
        <v>481</v>
      </c>
      <c r="S54" s="18" t="s">
        <v>481</v>
      </c>
      <c r="T54" s="20" t="s">
        <v>481</v>
      </c>
      <c r="U54" s="18" t="n">
        <v>287.1492939</v>
      </c>
      <c r="V54" s="20" t="n">
        <v>3.92355771</v>
      </c>
    </row>
    <row r="55" spans="1:22">
      <c r="A55" s="15" t="s">
        <v>530</v>
      </c>
      <c r="B55" s="17" t="n">
        <v>5316</v>
      </c>
      <c r="C55" s="18">
        <f>(22.0/B55*100)</f>
        <v/>
      </c>
      <c r="D55" s="19" t="n">
        <v>5294</v>
      </c>
      <c r="E55" s="18" t="n">
        <v>334.20286305</v>
      </c>
      <c r="F55" s="20" t="n">
        <v>5.93470461</v>
      </c>
      <c r="G55" s="18" t="n">
        <v>365.65332677</v>
      </c>
      <c r="H55" s="20" t="n">
        <v>5.21152229</v>
      </c>
      <c r="I55" s="18" t="n">
        <v>406.0026564</v>
      </c>
      <c r="J55" s="20" t="n">
        <v>3.57005037</v>
      </c>
      <c r="K55" s="18" t="n">
        <v>435.71143204</v>
      </c>
      <c r="L55" s="20" t="n">
        <v>2.89502646</v>
      </c>
      <c r="M55" s="18" t="s">
        <v>481</v>
      </c>
      <c r="N55" s="20" t="s">
        <v>481</v>
      </c>
      <c r="O55" s="18" t="s">
        <v>481</v>
      </c>
      <c r="P55" s="20" t="s">
        <v>481</v>
      </c>
      <c r="Q55" s="18" t="s">
        <v>481</v>
      </c>
      <c r="R55" s="20" t="s">
        <v>481</v>
      </c>
      <c r="S55" s="18" t="n">
        <v>328.27908562</v>
      </c>
      <c r="T55" s="20" t="n">
        <v>17.12901542</v>
      </c>
      <c r="U55" s="18" t="n">
        <v>298.60608251</v>
      </c>
      <c r="V55" s="20" t="n">
        <v>8.293639539999999</v>
      </c>
    </row>
    <row r="56" spans="1:22">
      <c r="A56" s="15" t="s">
        <v>531</v>
      </c>
      <c r="B56" s="17" t="n">
        <v>5359</v>
      </c>
      <c r="C56" s="18">
        <f>(77.0/B56*100)</f>
        <v/>
      </c>
      <c r="D56" s="19" t="n">
        <v>5282</v>
      </c>
      <c r="E56" s="18" t="n">
        <v>493.62180145</v>
      </c>
      <c r="F56" s="20" t="n">
        <v>10.05297998</v>
      </c>
      <c r="G56" s="18" t="n">
        <v>528.0171331400001</v>
      </c>
      <c r="H56" s="20" t="n">
        <v>7.27679894</v>
      </c>
      <c r="I56" s="18" t="n">
        <v>553.02433454</v>
      </c>
      <c r="J56" s="20" t="n">
        <v>2.81723543</v>
      </c>
      <c r="K56" s="18" t="n">
        <v>553.14006282</v>
      </c>
      <c r="L56" s="20" t="n">
        <v>4.30798211</v>
      </c>
      <c r="M56" s="18" t="s">
        <v>481</v>
      </c>
      <c r="N56" s="20" t="s">
        <v>481</v>
      </c>
      <c r="O56" s="18" t="s">
        <v>481</v>
      </c>
      <c r="P56" s="20" t="s">
        <v>481</v>
      </c>
      <c r="Q56" s="18" t="s">
        <v>481</v>
      </c>
      <c r="R56" s="20" t="s">
        <v>481</v>
      </c>
      <c r="S56" s="18" t="s">
        <v>481</v>
      </c>
      <c r="T56" s="20" t="s">
        <v>481</v>
      </c>
      <c r="U56" s="18" t="n">
        <v>436.42335375</v>
      </c>
      <c r="V56" s="20" t="n">
        <v>17.21344224</v>
      </c>
    </row>
    <row r="57" spans="1:22">
      <c r="A57" s="15" t="s">
        <v>532</v>
      </c>
      <c r="B57" s="17" t="n">
        <v>6513</v>
      </c>
      <c r="C57" s="18">
        <f>(0.0/B57*100)</f>
        <v/>
      </c>
      <c r="D57" s="19" t="n">
        <v>6513</v>
      </c>
      <c r="E57" s="18" t="n">
        <v>334.85186715</v>
      </c>
      <c r="F57" s="20" t="n">
        <v>6.56678378</v>
      </c>
      <c r="G57" s="18" t="n">
        <v>357.28049549</v>
      </c>
      <c r="H57" s="20" t="n">
        <v>3.07934917</v>
      </c>
      <c r="I57" s="18" t="n">
        <v>405.15127637</v>
      </c>
      <c r="J57" s="20" t="n">
        <v>3.50130617</v>
      </c>
      <c r="K57" s="18" t="n">
        <v>408.43669487</v>
      </c>
      <c r="L57" s="20" t="n">
        <v>4.44121881</v>
      </c>
      <c r="M57" s="18" t="s">
        <v>481</v>
      </c>
      <c r="N57" s="20" t="s">
        <v>481</v>
      </c>
      <c r="O57" s="18" t="s">
        <v>481</v>
      </c>
      <c r="P57" s="20" t="s">
        <v>481</v>
      </c>
      <c r="Q57" s="18" t="s">
        <v>481</v>
      </c>
      <c r="R57" s="20" t="s">
        <v>481</v>
      </c>
      <c r="S57" s="18" t="n">
        <v>315.43854655</v>
      </c>
      <c r="T57" s="20" t="n">
        <v>27.85867812</v>
      </c>
      <c r="U57" s="18" t="n">
        <v>341.47388556</v>
      </c>
      <c r="V57" s="20" t="n">
        <v>9.35451598</v>
      </c>
    </row>
    <row r="58" spans="1:22">
      <c r="A58" s="15" t="s">
        <v>533</v>
      </c>
      <c r="B58" s="17" t="n">
        <v>7267</v>
      </c>
      <c r="C58" s="18">
        <f>(10.0/B58*100)</f>
        <v/>
      </c>
      <c r="D58" s="19" t="n">
        <v>7257</v>
      </c>
      <c r="E58" s="18" t="n">
        <v>331.95225444</v>
      </c>
      <c r="F58" s="20" t="n">
        <v>5.30610703</v>
      </c>
      <c r="G58" s="18" t="n">
        <v>345.69644428</v>
      </c>
      <c r="H58" s="20" t="n">
        <v>4.46727564</v>
      </c>
      <c r="I58" s="18" t="n">
        <v>374.71253743</v>
      </c>
      <c r="J58" s="20" t="n">
        <v>3.24094728</v>
      </c>
      <c r="K58" s="18" t="n">
        <v>407.72705658</v>
      </c>
      <c r="L58" s="20" t="n">
        <v>2.94334094</v>
      </c>
      <c r="M58" s="18" t="s">
        <v>481</v>
      </c>
      <c r="N58" s="20" t="s">
        <v>481</v>
      </c>
      <c r="O58" s="18" t="s">
        <v>481</v>
      </c>
      <c r="P58" s="20" t="s">
        <v>481</v>
      </c>
      <c r="Q58" s="18" t="s">
        <v>481</v>
      </c>
      <c r="R58" s="20" t="s">
        <v>481</v>
      </c>
      <c r="S58" s="18" t="n">
        <v>278.27529875</v>
      </c>
      <c r="T58" s="20" t="n">
        <v>16.75556856</v>
      </c>
      <c r="U58" s="18" t="n">
        <v>306.07582746</v>
      </c>
      <c r="V58" s="20" t="n">
        <v>15.73874383</v>
      </c>
    </row>
    <row r="59" spans="1:22">
      <c r="A59" s="15" t="s">
        <v>534</v>
      </c>
      <c r="B59" s="17" t="n">
        <v>4826</v>
      </c>
      <c r="C59" s="18">
        <f>(26.0/B59*100)</f>
        <v/>
      </c>
      <c r="D59" s="19" t="n">
        <v>4800</v>
      </c>
      <c r="E59" s="18" t="n">
        <v>313.00226166</v>
      </c>
      <c r="F59" s="20" t="n">
        <v>4.31080213</v>
      </c>
      <c r="G59" s="18" t="n">
        <v>337.49198991</v>
      </c>
      <c r="H59" s="20" t="n">
        <v>3.46099531</v>
      </c>
      <c r="I59" s="18" t="n">
        <v>367.51246161</v>
      </c>
      <c r="J59" s="20" t="n">
        <v>2.97965556</v>
      </c>
      <c r="K59" s="18" t="n">
        <v>384.64637402</v>
      </c>
      <c r="L59" s="20" t="n">
        <v>2.65611515</v>
      </c>
      <c r="M59" s="18" t="s">
        <v>481</v>
      </c>
      <c r="N59" s="20" t="s">
        <v>481</v>
      </c>
      <c r="O59" s="18" t="s">
        <v>481</v>
      </c>
      <c r="P59" s="20" t="s">
        <v>481</v>
      </c>
      <c r="Q59" s="18" t="s">
        <v>481</v>
      </c>
      <c r="R59" s="20" t="s">
        <v>481</v>
      </c>
      <c r="S59" s="18" t="n">
        <v>270.90629799</v>
      </c>
      <c r="T59" s="20" t="n">
        <v>16.52738371</v>
      </c>
      <c r="U59" s="18" t="n">
        <v>280.33883689</v>
      </c>
      <c r="V59" s="20" t="n">
        <v>6.39080885</v>
      </c>
    </row>
    <row r="60" spans="1:22">
      <c r="A60" s="15" t="s">
        <v>535</v>
      </c>
      <c r="B60" s="17" t="n">
        <v>4546</v>
      </c>
      <c r="C60" s="18">
        <f>(15.0/B60*100)</f>
        <v/>
      </c>
      <c r="D60" s="19" t="n">
        <v>4531</v>
      </c>
      <c r="E60" s="18" t="n">
        <v>358.62617268</v>
      </c>
      <c r="F60" s="20" t="n">
        <v>6.40673278</v>
      </c>
      <c r="G60" s="18" t="n">
        <v>374.1959763</v>
      </c>
      <c r="H60" s="20" t="n">
        <v>5.79475774</v>
      </c>
      <c r="I60" s="18" t="n">
        <v>402.27162893</v>
      </c>
      <c r="J60" s="20" t="n">
        <v>4.68998989</v>
      </c>
      <c r="K60" s="18" t="n">
        <v>421.87314261</v>
      </c>
      <c r="L60" s="20" t="n">
        <v>5.22618998</v>
      </c>
      <c r="M60" s="18" t="s">
        <v>481</v>
      </c>
      <c r="N60" s="20" t="s">
        <v>481</v>
      </c>
      <c r="O60" s="18" t="s">
        <v>481</v>
      </c>
      <c r="P60" s="20" t="s">
        <v>481</v>
      </c>
      <c r="Q60" s="18" t="s">
        <v>481</v>
      </c>
      <c r="R60" s="20" t="s">
        <v>481</v>
      </c>
      <c r="S60" s="18" t="n">
        <v>304.65278574</v>
      </c>
      <c r="T60" s="20" t="n">
        <v>27.32239681</v>
      </c>
      <c r="U60" s="18" t="n">
        <v>365.12435782</v>
      </c>
      <c r="V60" s="20" t="n">
        <v>8.878854909999999</v>
      </c>
    </row>
    <row r="61" spans="1:22">
      <c r="A61" s="15" t="s">
        <v>536</v>
      </c>
      <c r="B61" s="17" t="n">
        <v>6525</v>
      </c>
      <c r="C61" s="18">
        <f>(166.0/B61*100)</f>
        <v/>
      </c>
      <c r="D61" s="19" t="n">
        <v>6359</v>
      </c>
      <c r="E61" s="18" t="n">
        <v>409.4988971</v>
      </c>
      <c r="F61" s="20" t="n">
        <v>7.5705158</v>
      </c>
      <c r="G61" s="18" t="n">
        <v>444.8923725</v>
      </c>
      <c r="H61" s="20" t="n">
        <v>4.58245995</v>
      </c>
      <c r="I61" s="18" t="n">
        <v>484.84409731</v>
      </c>
      <c r="J61" s="20" t="n">
        <v>3.0836316</v>
      </c>
      <c r="K61" s="18" t="n">
        <v>496.43604609</v>
      </c>
      <c r="L61" s="20" t="n">
        <v>2.19778739</v>
      </c>
      <c r="M61" s="18" t="s">
        <v>481</v>
      </c>
      <c r="N61" s="20" t="s">
        <v>481</v>
      </c>
      <c r="O61" s="18" t="s">
        <v>481</v>
      </c>
      <c r="P61" s="20" t="s">
        <v>481</v>
      </c>
      <c r="Q61" s="18" t="s">
        <v>481</v>
      </c>
      <c r="R61" s="20" t="s">
        <v>481</v>
      </c>
      <c r="S61" s="18" t="s">
        <v>481</v>
      </c>
      <c r="T61" s="20" t="s">
        <v>481</v>
      </c>
      <c r="U61" s="18" t="n">
        <v>398.23567398</v>
      </c>
      <c r="V61" s="20" t="n">
        <v>7.27460706</v>
      </c>
    </row>
    <row r="62" spans="1:22">
      <c r="A62" s="15" t="s">
        <v>537</v>
      </c>
      <c r="B62" s="17" t="n">
        <v>4476</v>
      </c>
      <c r="C62" s="18">
        <f>(3.0/B62*100)</f>
        <v/>
      </c>
      <c r="D62" s="19" t="n">
        <v>4473</v>
      </c>
      <c r="E62" s="18" t="n">
        <v>493.22443602</v>
      </c>
      <c r="F62" s="20" t="n">
        <v>9.74383673</v>
      </c>
      <c r="G62" s="18" t="n">
        <v>532.29027101</v>
      </c>
      <c r="H62" s="20" t="n">
        <v>4.31826588</v>
      </c>
      <c r="I62" s="18" t="n">
        <v>546.35914096</v>
      </c>
      <c r="J62" s="20" t="n">
        <v>1.68922015</v>
      </c>
      <c r="K62" s="18" t="n">
        <v>550.12654947</v>
      </c>
      <c r="L62" s="20" t="n">
        <v>2.52957211</v>
      </c>
      <c r="M62" s="18" t="s">
        <v>481</v>
      </c>
      <c r="N62" s="20" t="s">
        <v>481</v>
      </c>
      <c r="O62" s="18" t="s">
        <v>481</v>
      </c>
      <c r="P62" s="20" t="s">
        <v>481</v>
      </c>
      <c r="Q62" s="18" t="s">
        <v>481</v>
      </c>
      <c r="R62" s="20" t="s">
        <v>481</v>
      </c>
      <c r="S62" s="18" t="s">
        <v>481</v>
      </c>
      <c r="T62" s="20" t="s">
        <v>481</v>
      </c>
      <c r="U62" s="18" t="n">
        <v>426.33355368</v>
      </c>
      <c r="V62" s="20" t="n">
        <v>29.06339137</v>
      </c>
    </row>
    <row r="63" spans="1:22">
      <c r="A63" s="15" t="s">
        <v>538</v>
      </c>
      <c r="B63" s="17" t="n">
        <v>5324</v>
      </c>
      <c r="C63" s="18">
        <f>(13.0/B63*100)</f>
        <v/>
      </c>
      <c r="D63" s="19" t="n">
        <v>5311</v>
      </c>
      <c r="E63" s="18" t="n">
        <v>317.42141079</v>
      </c>
      <c r="F63" s="20" t="n">
        <v>7.28534843</v>
      </c>
      <c r="G63" s="18" t="n">
        <v>334.86265583</v>
      </c>
      <c r="H63" s="20" t="n">
        <v>3.88062081</v>
      </c>
      <c r="I63" s="18" t="n">
        <v>374.49226778</v>
      </c>
      <c r="J63" s="20" t="n">
        <v>2.89443497</v>
      </c>
      <c r="K63" s="18" t="n">
        <v>400.20173153</v>
      </c>
      <c r="L63" s="20" t="n">
        <v>1.92203877</v>
      </c>
      <c r="M63" s="18" t="s">
        <v>481</v>
      </c>
      <c r="N63" s="20" t="s">
        <v>481</v>
      </c>
      <c r="O63" s="18" t="s">
        <v>481</v>
      </c>
      <c r="P63" s="20" t="s">
        <v>481</v>
      </c>
      <c r="Q63" s="18" t="s">
        <v>481</v>
      </c>
      <c r="R63" s="20" t="s">
        <v>481</v>
      </c>
      <c r="S63" s="18" t="n">
        <v>258.74410625</v>
      </c>
      <c r="T63" s="20" t="n">
        <v>35.83559344</v>
      </c>
      <c r="U63" s="18" t="n">
        <v>314.04146595</v>
      </c>
      <c r="V63" s="20" t="n">
        <v>5.27003238</v>
      </c>
    </row>
    <row r="64" spans="1:22">
      <c r="A64" s="15" t="s">
        <v>539</v>
      </c>
      <c r="B64" s="17" t="n">
        <v>3634</v>
      </c>
      <c r="C64" s="18">
        <f>(3.0/B64*100)</f>
        <v/>
      </c>
      <c r="D64" s="19" t="n">
        <v>3631</v>
      </c>
      <c r="E64" s="18" t="n">
        <v>377.11320751</v>
      </c>
      <c r="F64" s="20" t="n">
        <v>8.83357477</v>
      </c>
      <c r="G64" s="18" t="n">
        <v>432.75563919</v>
      </c>
      <c r="H64" s="20" t="n">
        <v>5.15468883</v>
      </c>
      <c r="I64" s="18" t="n">
        <v>485.75309015</v>
      </c>
      <c r="J64" s="20" t="n">
        <v>3.2813841</v>
      </c>
      <c r="K64" s="18" t="n">
        <v>510.27606498</v>
      </c>
      <c r="L64" s="20" t="n">
        <v>2.71466777</v>
      </c>
      <c r="M64" s="18" t="s">
        <v>481</v>
      </c>
      <c r="N64" s="20" t="s">
        <v>481</v>
      </c>
      <c r="O64" s="18" t="s">
        <v>481</v>
      </c>
      <c r="P64" s="20" t="s">
        <v>481</v>
      </c>
      <c r="Q64" s="18" t="s">
        <v>481</v>
      </c>
      <c r="R64" s="20" t="s">
        <v>481</v>
      </c>
      <c r="S64" s="18" t="n">
        <v>364.15784826</v>
      </c>
      <c r="T64" s="20" t="n">
        <v>33.09181951</v>
      </c>
      <c r="U64" s="18" t="n">
        <v>336.32772485</v>
      </c>
      <c r="V64" s="20" t="n">
        <v>12.27043391</v>
      </c>
    </row>
    <row r="65" spans="1:22">
      <c r="A65" s="15" t="s">
        <v>540</v>
      </c>
      <c r="B65" s="17" t="n">
        <v>5325</v>
      </c>
      <c r="C65" s="18">
        <f>(14.0/B65*100)</f>
        <v/>
      </c>
      <c r="D65" s="19" t="n">
        <v>5311</v>
      </c>
      <c r="E65" s="18" t="n">
        <v>349.75668107</v>
      </c>
      <c r="F65" s="20" t="n">
        <v>9.055182780000001</v>
      </c>
      <c r="G65" s="18" t="n">
        <v>372.3651223</v>
      </c>
      <c r="H65" s="20" t="n">
        <v>4.07557088</v>
      </c>
      <c r="I65" s="18" t="n">
        <v>429.75805492</v>
      </c>
      <c r="J65" s="20" t="n">
        <v>3.47834187</v>
      </c>
      <c r="K65" s="18" t="n">
        <v>435.56110495</v>
      </c>
      <c r="L65" s="20" t="n">
        <v>2.75211423</v>
      </c>
      <c r="M65" s="18" t="s">
        <v>481</v>
      </c>
      <c r="N65" s="20" t="s">
        <v>481</v>
      </c>
      <c r="O65" s="18" t="s">
        <v>481</v>
      </c>
      <c r="P65" s="20" t="s">
        <v>481</v>
      </c>
      <c r="Q65" s="18" t="n">
        <v>306.20328654</v>
      </c>
      <c r="R65" s="20" t="n">
        <v>26.43499133</v>
      </c>
      <c r="S65" s="18" t="s">
        <v>481</v>
      </c>
      <c r="T65" s="20" t="s">
        <v>481</v>
      </c>
      <c r="U65" s="18" t="n">
        <v>331.04644441</v>
      </c>
      <c r="V65" s="20" t="n">
        <v>9.118852199999999</v>
      </c>
    </row>
    <row r="66" spans="1:22">
      <c r="A66" s="15" t="s">
        <v>541</v>
      </c>
      <c r="B66" s="17" t="n">
        <v>5665</v>
      </c>
      <c r="C66" s="18">
        <f>(89.0/B66*100)</f>
        <v/>
      </c>
      <c r="D66" s="19" t="n">
        <v>5576</v>
      </c>
      <c r="E66" s="18" t="n">
        <v>379.33617503</v>
      </c>
      <c r="F66" s="20" t="n">
        <v>4.96825235</v>
      </c>
      <c r="G66" s="18" t="n">
        <v>399.09905302</v>
      </c>
      <c r="H66" s="20" t="n">
        <v>3.58243547</v>
      </c>
      <c r="I66" s="18" t="n">
        <v>434.41483774</v>
      </c>
      <c r="J66" s="20" t="n">
        <v>2.88067849</v>
      </c>
      <c r="K66" s="18" t="n">
        <v>444.68918571</v>
      </c>
      <c r="L66" s="20" t="n">
        <v>2.59258463</v>
      </c>
      <c r="M66" s="18" t="s">
        <v>481</v>
      </c>
      <c r="N66" s="20" t="s">
        <v>481</v>
      </c>
      <c r="O66" s="18" t="s">
        <v>481</v>
      </c>
      <c r="P66" s="20" t="s">
        <v>481</v>
      </c>
      <c r="Q66" s="18" t="s">
        <v>481</v>
      </c>
      <c r="R66" s="20" t="s">
        <v>481</v>
      </c>
      <c r="S66" s="18" t="s">
        <v>481</v>
      </c>
      <c r="T66" s="20" t="s">
        <v>481</v>
      </c>
      <c r="U66" s="18" t="n">
        <v>357.19661379</v>
      </c>
      <c r="V66" s="20" t="n">
        <v>3.98717468</v>
      </c>
    </row>
    <row r="67" spans="1:22">
      <c r="A67" s="15" t="s">
        <v>542</v>
      </c>
      <c r="B67" s="17" t="n">
        <v>6971</v>
      </c>
      <c r="C67" s="18">
        <f>(820.0/B67*100)</f>
        <v/>
      </c>
      <c r="D67" s="19" t="n">
        <v>6151</v>
      </c>
      <c r="E67" s="18" t="n">
        <v>330.9765377</v>
      </c>
      <c r="F67" s="20" t="n">
        <v>6.70738013</v>
      </c>
      <c r="G67" s="18" t="n">
        <v>367.48994493</v>
      </c>
      <c r="H67" s="20" t="n">
        <v>4.60371425</v>
      </c>
      <c r="I67" s="18" t="n">
        <v>401.5421567</v>
      </c>
      <c r="J67" s="20" t="n">
        <v>3.20673619</v>
      </c>
      <c r="K67" s="18" t="n">
        <v>407.21801797</v>
      </c>
      <c r="L67" s="20" t="n">
        <v>3.29572756</v>
      </c>
      <c r="M67" s="18" t="s">
        <v>481</v>
      </c>
      <c r="N67" s="20" t="s">
        <v>481</v>
      </c>
      <c r="O67" s="18" t="s">
        <v>481</v>
      </c>
      <c r="P67" s="20" t="s">
        <v>481</v>
      </c>
      <c r="Q67" s="18" t="s">
        <v>481</v>
      </c>
      <c r="R67" s="20" t="s">
        <v>481</v>
      </c>
      <c r="S67" s="18" t="s">
        <v>481</v>
      </c>
      <c r="T67" s="20" t="s">
        <v>481</v>
      </c>
      <c r="U67" s="18" t="n">
        <v>328.20746776</v>
      </c>
      <c r="V67" s="20" t="n">
        <v>7.15385057</v>
      </c>
    </row>
    <row r="68" spans="1:22">
      <c r="A68" s="15" t="s">
        <v>543</v>
      </c>
      <c r="B68" s="17" t="n">
        <v>12083</v>
      </c>
      <c r="C68" s="18">
        <f>(31.0/B68*100)</f>
        <v/>
      </c>
      <c r="D68" s="19" t="n">
        <v>12052</v>
      </c>
      <c r="E68" s="18" t="n">
        <v>361.51294087</v>
      </c>
      <c r="F68" s="20" t="n">
        <v>3.83880103</v>
      </c>
      <c r="G68" s="18" t="n">
        <v>378.61035106</v>
      </c>
      <c r="H68" s="20" t="n">
        <v>2.55261274</v>
      </c>
      <c r="I68" s="18" t="n">
        <v>410.49293325</v>
      </c>
      <c r="J68" s="20" t="n">
        <v>1.87660838</v>
      </c>
      <c r="K68" s="18" t="n">
        <v>454.5163585</v>
      </c>
      <c r="L68" s="20" t="n">
        <v>1.83601878</v>
      </c>
      <c r="M68" s="18" t="s">
        <v>481</v>
      </c>
      <c r="N68" s="20" t="s">
        <v>481</v>
      </c>
      <c r="O68" s="18" t="s">
        <v>481</v>
      </c>
      <c r="P68" s="20" t="s">
        <v>481</v>
      </c>
      <c r="Q68" s="18" t="s">
        <v>481</v>
      </c>
      <c r="R68" s="20" t="s">
        <v>481</v>
      </c>
      <c r="S68" s="18" t="s">
        <v>481</v>
      </c>
      <c r="T68" s="20" t="s">
        <v>481</v>
      </c>
      <c r="U68" s="18" t="n">
        <v>339.66891161</v>
      </c>
      <c r="V68" s="20" t="n">
        <v>2.35797344</v>
      </c>
    </row>
    <row r="69" spans="1:22">
      <c r="A69" s="15" t="s">
        <v>544</v>
      </c>
      <c r="B69" s="17" t="n">
        <v>4876</v>
      </c>
      <c r="C69" s="18">
        <f>(0.0/B69*100)</f>
        <v/>
      </c>
      <c r="D69" s="19" t="n">
        <v>4876</v>
      </c>
      <c r="E69" s="18" t="n">
        <v>400.89806135</v>
      </c>
      <c r="F69" s="20" t="n">
        <v>8.38440267</v>
      </c>
      <c r="G69" s="18" t="n">
        <v>424.75056467</v>
      </c>
      <c r="H69" s="20" t="n">
        <v>4.43040341</v>
      </c>
      <c r="I69" s="18" t="n">
        <v>455.17697746</v>
      </c>
      <c r="J69" s="20" t="n">
        <v>4.42776446</v>
      </c>
      <c r="K69" s="18" t="n">
        <v>456.60462161</v>
      </c>
      <c r="L69" s="20" t="n">
        <v>4.45179086</v>
      </c>
      <c r="M69" s="18" t="s">
        <v>481</v>
      </c>
      <c r="N69" s="20" t="s">
        <v>481</v>
      </c>
      <c r="O69" s="18" t="s">
        <v>481</v>
      </c>
      <c r="P69" s="20" t="s">
        <v>481</v>
      </c>
      <c r="Q69" s="18" t="s">
        <v>481</v>
      </c>
      <c r="R69" s="20" t="s">
        <v>481</v>
      </c>
      <c r="S69" s="18" t="s">
        <v>481</v>
      </c>
      <c r="T69" s="20" t="s">
        <v>481</v>
      </c>
      <c r="U69" s="18" t="n">
        <v>418.44774432</v>
      </c>
      <c r="V69" s="20" t="n">
        <v>24.2512433</v>
      </c>
    </row>
    <row r="70" spans="1:22">
      <c r="A70" s="15" t="s">
        <v>545</v>
      </c>
      <c r="B70" s="17" t="n">
        <v>6036</v>
      </c>
      <c r="C70" s="18">
        <f>(223.0/B70*100)</f>
        <v/>
      </c>
      <c r="D70" s="19" t="n">
        <v>5813</v>
      </c>
      <c r="E70" s="18" t="n">
        <v>442.88061485</v>
      </c>
      <c r="F70" s="20" t="n">
        <v>9.640535910000001</v>
      </c>
      <c r="G70" s="18" t="n">
        <v>468.22707811</v>
      </c>
      <c r="H70" s="20" t="n">
        <v>5.2568718</v>
      </c>
      <c r="I70" s="18" t="n">
        <v>497.5651543</v>
      </c>
      <c r="J70" s="20" t="n">
        <v>3.2225755</v>
      </c>
      <c r="K70" s="18" t="n">
        <v>510.82224042</v>
      </c>
      <c r="L70" s="20" t="n">
        <v>3.17709626</v>
      </c>
      <c r="M70" s="18" t="s">
        <v>481</v>
      </c>
      <c r="N70" s="20" t="s">
        <v>481</v>
      </c>
      <c r="O70" s="18" t="s">
        <v>481</v>
      </c>
      <c r="P70" s="20" t="s">
        <v>481</v>
      </c>
      <c r="Q70" s="18" t="s">
        <v>481</v>
      </c>
      <c r="R70" s="20" t="s">
        <v>481</v>
      </c>
      <c r="S70" s="18" t="s">
        <v>481</v>
      </c>
      <c r="T70" s="20" t="s">
        <v>481</v>
      </c>
      <c r="U70" s="18" t="n">
        <v>446.76865801</v>
      </c>
      <c r="V70" s="20" t="n">
        <v>8.413790199999999</v>
      </c>
    </row>
    <row r="71" spans="1:22">
      <c r="A71" s="15" t="s">
        <v>546</v>
      </c>
      <c r="B71" s="17" t="n">
        <v>6115</v>
      </c>
      <c r="C71" s="18">
        <f>(35.0/B71*100)</f>
        <v/>
      </c>
      <c r="D71" s="19" t="n">
        <v>6080</v>
      </c>
      <c r="E71" s="18" t="n">
        <v>471.90226166</v>
      </c>
      <c r="F71" s="20" t="n">
        <v>7.78014957</v>
      </c>
      <c r="G71" s="18" t="n">
        <v>540.63599372</v>
      </c>
      <c r="H71" s="20" t="n">
        <v>3.43111596</v>
      </c>
      <c r="I71" s="18" t="n">
        <v>571.4999867</v>
      </c>
      <c r="J71" s="20" t="n">
        <v>2.32604963</v>
      </c>
      <c r="K71" s="18" t="n">
        <v>573.78351251</v>
      </c>
      <c r="L71" s="20" t="n">
        <v>1.92558206</v>
      </c>
      <c r="M71" s="18" t="s">
        <v>481</v>
      </c>
      <c r="N71" s="20" t="s">
        <v>481</v>
      </c>
      <c r="O71" s="18" t="s">
        <v>481</v>
      </c>
      <c r="P71" s="20" t="s">
        <v>481</v>
      </c>
      <c r="Q71" s="18" t="s">
        <v>481</v>
      </c>
      <c r="R71" s="20" t="s">
        <v>481</v>
      </c>
      <c r="S71" s="18" t="s">
        <v>481</v>
      </c>
      <c r="T71" s="20" t="s">
        <v>481</v>
      </c>
      <c r="U71" s="18" t="n">
        <v>452.56590174</v>
      </c>
      <c r="V71" s="20" t="n">
        <v>15.50953716</v>
      </c>
    </row>
    <row r="72" spans="1:22">
      <c r="A72" s="15" t="s">
        <v>547</v>
      </c>
      <c r="B72" s="17" t="n">
        <v>7708</v>
      </c>
      <c r="C72" s="18">
        <f>(5.0/B72*100)</f>
        <v/>
      </c>
      <c r="D72" s="19" t="n">
        <v>7703</v>
      </c>
      <c r="E72" s="18" t="n">
        <v>411.89203388</v>
      </c>
      <c r="F72" s="20" t="n">
        <v>11.34944649</v>
      </c>
      <c r="G72" s="18" t="n">
        <v>496.18522727</v>
      </c>
      <c r="H72" s="20" t="n">
        <v>5.73507909</v>
      </c>
      <c r="I72" s="18" t="n">
        <v>549.88885664</v>
      </c>
      <c r="J72" s="20" t="n">
        <v>3.08799846</v>
      </c>
      <c r="K72" s="18" t="n">
        <v>553.1343273</v>
      </c>
      <c r="L72" s="20" t="n">
        <v>4.20417971</v>
      </c>
      <c r="M72" s="18" t="s">
        <v>481</v>
      </c>
      <c r="N72" s="20" t="s">
        <v>481</v>
      </c>
      <c r="O72" s="18" t="s">
        <v>481</v>
      </c>
      <c r="P72" s="20" t="s">
        <v>481</v>
      </c>
      <c r="Q72" s="18" t="s">
        <v>481</v>
      </c>
      <c r="R72" s="20" t="s">
        <v>481</v>
      </c>
      <c r="S72" s="18" t="s">
        <v>481</v>
      </c>
      <c r="T72" s="20" t="s">
        <v>481</v>
      </c>
      <c r="U72" s="18" t="n">
        <v>433.92025571</v>
      </c>
      <c r="V72" s="20" t="n">
        <v>30.20713214</v>
      </c>
    </row>
    <row r="73" spans="1:22">
      <c r="A73" s="15" t="s">
        <v>548</v>
      </c>
      <c r="B73" s="17" t="n">
        <v>8249</v>
      </c>
      <c r="C73" s="18">
        <f>(193.0/B73*100)</f>
        <v/>
      </c>
      <c r="D73" s="19" t="n">
        <v>8056</v>
      </c>
      <c r="E73" s="18" t="n">
        <v>360.95337895</v>
      </c>
      <c r="F73" s="20" t="n">
        <v>6.27776922</v>
      </c>
      <c r="G73" s="18" t="n">
        <v>397.74101733</v>
      </c>
      <c r="H73" s="20" t="n">
        <v>4.5136395</v>
      </c>
      <c r="I73" s="18" t="n">
        <v>422.28665922</v>
      </c>
      <c r="J73" s="20" t="n">
        <v>3.05010761</v>
      </c>
      <c r="K73" s="18" t="n">
        <v>424.23671995</v>
      </c>
      <c r="L73" s="20" t="n">
        <v>4.17883467</v>
      </c>
      <c r="M73" s="18" t="s">
        <v>481</v>
      </c>
      <c r="N73" s="20" t="s">
        <v>481</v>
      </c>
      <c r="O73" s="18" t="s">
        <v>481</v>
      </c>
      <c r="P73" s="20" t="s">
        <v>481</v>
      </c>
      <c r="Q73" s="18" t="s">
        <v>481</v>
      </c>
      <c r="R73" s="20" t="s">
        <v>481</v>
      </c>
      <c r="S73" s="18" t="s">
        <v>481</v>
      </c>
      <c r="T73" s="20" t="s">
        <v>481</v>
      </c>
      <c r="U73" s="18" t="n">
        <v>370.00233256</v>
      </c>
      <c r="V73" s="20" t="n">
        <v>9.9458351</v>
      </c>
    </row>
    <row r="74" spans="1:22">
      <c r="A74" s="15" t="s">
        <v>549</v>
      </c>
      <c r="B74" s="17" t="n">
        <v>4692</v>
      </c>
      <c r="C74" s="18">
        <f>(82.0/B74*100)</f>
        <v/>
      </c>
      <c r="D74" s="19" t="n">
        <v>4610</v>
      </c>
      <c r="E74" s="18" t="n">
        <v>350.87078379</v>
      </c>
      <c r="F74" s="20" t="n">
        <v>6.67120994</v>
      </c>
      <c r="G74" s="18" t="n">
        <v>396.49250214</v>
      </c>
      <c r="H74" s="20" t="n">
        <v>3.91020557</v>
      </c>
      <c r="I74" s="18" t="n">
        <v>430.30393664</v>
      </c>
      <c r="J74" s="20" t="n">
        <v>3.02241395</v>
      </c>
      <c r="K74" s="18" t="n">
        <v>443.53598671</v>
      </c>
      <c r="L74" s="20" t="n">
        <v>2.35201967</v>
      </c>
      <c r="M74" s="18" t="s">
        <v>481</v>
      </c>
      <c r="N74" s="20" t="s">
        <v>481</v>
      </c>
      <c r="O74" s="18" t="s">
        <v>481</v>
      </c>
      <c r="P74" s="20" t="s">
        <v>481</v>
      </c>
      <c r="Q74" s="18" t="s">
        <v>481</v>
      </c>
      <c r="R74" s="20" t="s">
        <v>481</v>
      </c>
      <c r="S74" s="18" t="n">
        <v>325.6620914</v>
      </c>
      <c r="T74" s="20" t="n">
        <v>20.7849998</v>
      </c>
      <c r="U74" s="18" t="n">
        <v>349.12319849</v>
      </c>
      <c r="V74" s="20" t="n">
        <v>5.91438067</v>
      </c>
    </row>
    <row r="75" spans="1:22">
      <c r="A75" s="15" t="s">
        <v>550</v>
      </c>
      <c r="B75" s="17" t="n">
        <v>5375</v>
      </c>
      <c r="C75" s="18">
        <f>(294.0/B75*100)</f>
        <v/>
      </c>
      <c r="D75" s="19" t="n">
        <v>5081</v>
      </c>
      <c r="E75" s="18" t="n">
        <v>321.20439656</v>
      </c>
      <c r="F75" s="20" t="n">
        <v>5.44558458</v>
      </c>
      <c r="G75" s="18" t="n">
        <v>357.66805211</v>
      </c>
      <c r="H75" s="20" t="n">
        <v>4.6385014</v>
      </c>
      <c r="I75" s="18" t="n">
        <v>376.76497083</v>
      </c>
      <c r="J75" s="20" t="n">
        <v>3.90710234</v>
      </c>
      <c r="K75" s="18" t="n">
        <v>390.06707849</v>
      </c>
      <c r="L75" s="20" t="n">
        <v>4.39624327</v>
      </c>
      <c r="M75" s="18" t="s">
        <v>481</v>
      </c>
      <c r="N75" s="20" t="s">
        <v>481</v>
      </c>
      <c r="O75" s="18" t="s">
        <v>481</v>
      </c>
      <c r="P75" s="20" t="s">
        <v>481</v>
      </c>
      <c r="Q75" s="18" t="s">
        <v>481</v>
      </c>
      <c r="R75" s="20" t="s">
        <v>481</v>
      </c>
      <c r="S75" s="18" t="s">
        <v>481</v>
      </c>
      <c r="T75" s="20" t="s">
        <v>481</v>
      </c>
      <c r="U75" s="18" t="n">
        <v>325.79871285</v>
      </c>
      <c r="V75" s="20" t="n">
        <v>5.92263334</v>
      </c>
    </row>
    <row r="76" spans="1:22">
      <c r="A76" s="15" t="s">
        <v>551</v>
      </c>
      <c r="B76" s="17" t="n">
        <v>14167</v>
      </c>
      <c r="C76" s="18">
        <f>(235.0/B76*100)</f>
        <v/>
      </c>
      <c r="D76" s="19" t="n">
        <v>13932</v>
      </c>
      <c r="E76" s="18" t="n">
        <v>359.18840942</v>
      </c>
      <c r="F76" s="20" t="n">
        <v>4.83774229</v>
      </c>
      <c r="G76" s="18" t="n">
        <v>393.36870727</v>
      </c>
      <c r="H76" s="20" t="n">
        <v>3.82474266</v>
      </c>
      <c r="I76" s="18" t="n">
        <v>430.57136258</v>
      </c>
      <c r="J76" s="20" t="n">
        <v>3.12404099</v>
      </c>
      <c r="K76" s="18" t="n">
        <v>456.14928919</v>
      </c>
      <c r="L76" s="20" t="n">
        <v>2.83831916</v>
      </c>
      <c r="M76" s="18" t="s">
        <v>481</v>
      </c>
      <c r="N76" s="20" t="s">
        <v>481</v>
      </c>
      <c r="O76" s="18" t="s">
        <v>481</v>
      </c>
      <c r="P76" s="20" t="s">
        <v>481</v>
      </c>
      <c r="Q76" s="18" t="s">
        <v>481</v>
      </c>
      <c r="R76" s="20" t="s">
        <v>481</v>
      </c>
      <c r="S76" s="18" t="s">
        <v>481</v>
      </c>
      <c r="T76" s="20" t="s">
        <v>481</v>
      </c>
      <c r="U76" s="18" t="n">
        <v>356.72909582</v>
      </c>
      <c r="V76" s="20" t="n">
        <v>6.33345378</v>
      </c>
    </row>
    <row r="77" spans="1:22">
      <c r="A77" s="15" t="s">
        <v>552</v>
      </c>
      <c r="B77" s="17" t="n">
        <v>6062</v>
      </c>
      <c r="C77" s="18">
        <f>(317.0/B77*100)</f>
        <v/>
      </c>
      <c r="D77" s="19" t="n">
        <v>5745</v>
      </c>
      <c r="E77" s="18" t="n">
        <v>376.56601926</v>
      </c>
      <c r="F77" s="20" t="n">
        <v>5.23466961</v>
      </c>
      <c r="G77" s="18" t="n">
        <v>418.50578534</v>
      </c>
      <c r="H77" s="20" t="n">
        <v>3.70448245</v>
      </c>
      <c r="I77" s="18" t="n">
        <v>440.74654743</v>
      </c>
      <c r="J77" s="20" t="n">
        <v>3.32437708</v>
      </c>
      <c r="K77" s="18" t="n">
        <v>442.42583739</v>
      </c>
      <c r="L77" s="20" t="n">
        <v>4.47854747</v>
      </c>
      <c r="M77" s="18" t="s">
        <v>481</v>
      </c>
      <c r="N77" s="20" t="s">
        <v>481</v>
      </c>
      <c r="O77" s="18" t="s">
        <v>481</v>
      </c>
      <c r="P77" s="20" t="s">
        <v>481</v>
      </c>
      <c r="Q77" s="18" t="s">
        <v>481</v>
      </c>
      <c r="R77" s="20" t="s">
        <v>481</v>
      </c>
      <c r="S77" s="18" t="s">
        <v>481</v>
      </c>
      <c r="T77" s="20" t="s">
        <v>481</v>
      </c>
      <c r="U77" s="18" t="n">
        <v>360.60751531</v>
      </c>
      <c r="V77" s="20" t="n">
        <v>3.71960714</v>
      </c>
    </row>
    <row r="78" spans="1:22">
      <c r="A78" s="15" t="s">
        <v>553</v>
      </c>
      <c r="B78" s="17" t="n">
        <v>5826</v>
      </c>
      <c r="C78" s="18">
        <f>(0.0/B78*100)</f>
        <v/>
      </c>
      <c r="D78" s="19" t="n">
        <v>5826</v>
      </c>
      <c r="E78" s="18" t="n">
        <v>437.65373479</v>
      </c>
      <c r="F78" s="20" t="n">
        <v>9.95184233</v>
      </c>
      <c r="G78" s="18" t="n">
        <v>475.07611914</v>
      </c>
      <c r="H78" s="20" t="n">
        <v>5.48298587</v>
      </c>
      <c r="I78" s="18" t="n">
        <v>500.55426331</v>
      </c>
      <c r="J78" s="20" t="n">
        <v>4.70504612</v>
      </c>
      <c r="K78" s="18" t="n">
        <v>505.02507268</v>
      </c>
      <c r="L78" s="20" t="n">
        <v>4.86592989</v>
      </c>
      <c r="M78" s="18" t="s">
        <v>481</v>
      </c>
      <c r="N78" s="20" t="s">
        <v>481</v>
      </c>
      <c r="O78" s="18" t="s">
        <v>481</v>
      </c>
      <c r="P78" s="20" t="s">
        <v>481</v>
      </c>
      <c r="Q78" s="18" t="n">
        <v>390.3611</v>
      </c>
      <c r="R78" s="20" t="n">
        <v>35.81002551</v>
      </c>
      <c r="S78" s="18" t="n">
        <v>408.02248566</v>
      </c>
      <c r="T78" s="20" t="n">
        <v>40.15797084</v>
      </c>
      <c r="U78" s="18" t="n">
        <v>433.47031534</v>
      </c>
      <c r="V78" s="20" t="n">
        <v>26.11640586</v>
      </c>
    </row>
    <row customHeight="1" ht="25" r="79" spans="1:22">
      <c r="A79" s="15" t="s">
        <v>554</v>
      </c>
      <c r="B79" s="17" t="n">
        <v>1657</v>
      </c>
      <c r="C79" s="18">
        <f>(41.0/B79*100)</f>
        <v/>
      </c>
      <c r="D79" s="19" t="n">
        <v>1616</v>
      </c>
      <c r="E79" s="18" t="n">
        <v>400.85299392</v>
      </c>
      <c r="F79" s="20" t="n">
        <v>14.14765659</v>
      </c>
      <c r="G79" s="18" t="n">
        <v>441.50888211</v>
      </c>
      <c r="H79" s="20" t="n">
        <v>9.45824595</v>
      </c>
      <c r="I79" s="18" t="n">
        <v>464.88200235</v>
      </c>
      <c r="J79" s="20" t="n">
        <v>7.40140457</v>
      </c>
      <c r="K79" s="18" t="n">
        <v>467.77264259</v>
      </c>
      <c r="L79" s="20" t="n">
        <v>8.149356409999999</v>
      </c>
      <c r="M79" s="18" t="s">
        <v>481</v>
      </c>
      <c r="N79" s="20" t="s">
        <v>481</v>
      </c>
      <c r="O79" s="18" t="s">
        <v>481</v>
      </c>
      <c r="P79" s="20" t="s">
        <v>481</v>
      </c>
      <c r="Q79" s="18" t="s">
        <v>481</v>
      </c>
      <c r="R79" s="20" t="s">
        <v>481</v>
      </c>
      <c r="S79" s="18" t="n">
        <v>423.7652</v>
      </c>
      <c r="T79" s="20" t="n">
        <v>52.48957465</v>
      </c>
      <c r="U79" s="18" t="n">
        <v>369.4274536</v>
      </c>
      <c r="V79" s="20" t="n">
        <v>18.35093347</v>
      </c>
    </row>
    <row r="80" spans="1:22">
      <c r="A80" s="15" t="s">
        <v>555</v>
      </c>
      <c r="B80" s="17" t="n">
        <v>7841</v>
      </c>
      <c r="C80" s="18">
        <f>(1.0/B80*100)</f>
        <v/>
      </c>
      <c r="D80" s="19" t="n">
        <v>7840</v>
      </c>
      <c r="E80" s="18" t="n">
        <v>423.31943132</v>
      </c>
      <c r="F80" s="20" t="n">
        <v>8.95646752</v>
      </c>
      <c r="G80" s="18" t="n">
        <v>426.33122217</v>
      </c>
      <c r="H80" s="20" t="n">
        <v>6.13857684</v>
      </c>
      <c r="I80" s="18" t="n">
        <v>459.0724877</v>
      </c>
      <c r="J80" s="20" t="n">
        <v>5.04096183</v>
      </c>
      <c r="K80" s="18" t="n">
        <v>466.43917071</v>
      </c>
      <c r="L80" s="20" t="n">
        <v>4.49587361</v>
      </c>
      <c r="M80" s="18" t="s">
        <v>481</v>
      </c>
      <c r="N80" s="20" t="s">
        <v>481</v>
      </c>
      <c r="O80" s="18" t="s">
        <v>481</v>
      </c>
      <c r="P80" s="20" t="s">
        <v>481</v>
      </c>
      <c r="Q80" s="18" t="s">
        <v>481</v>
      </c>
      <c r="R80" s="20" t="s">
        <v>481</v>
      </c>
      <c r="S80" s="18" t="s">
        <v>481</v>
      </c>
      <c r="T80" s="20" t="s">
        <v>481</v>
      </c>
      <c r="U80" s="18" t="n">
        <v>409.56391791</v>
      </c>
      <c r="V80" s="20" t="n">
        <v>40.48034404</v>
      </c>
    </row>
    <row r="81" spans="1:22">
      <c r="A81" s="23" t="s">
        <v>556</v>
      </c>
      <c r="B81" s="17" t="n">
        <v>8861</v>
      </c>
      <c r="C81" s="18">
        <f>(88.0/B81*100)</f>
        <v/>
      </c>
      <c r="D81" s="19" t="n">
        <v>8773</v>
      </c>
      <c r="E81" s="18" t="n">
        <v>373.67868444</v>
      </c>
      <c r="F81" s="20" t="n">
        <v>6.05661189</v>
      </c>
      <c r="G81" s="18" t="n">
        <v>402.49259422</v>
      </c>
      <c r="H81" s="20" t="n">
        <v>5.41770235</v>
      </c>
      <c r="I81" s="18" t="n">
        <v>446.94991153</v>
      </c>
      <c r="J81" s="20" t="n">
        <v>3.37359984</v>
      </c>
      <c r="K81" s="18" t="n">
        <v>465.72273191</v>
      </c>
      <c r="L81" s="20" t="n">
        <v>3.51984092</v>
      </c>
      <c r="M81" s="18" t="s">
        <v>481</v>
      </c>
      <c r="N81" s="20" t="s">
        <v>481</v>
      </c>
      <c r="O81" s="18" t="s">
        <v>481</v>
      </c>
      <c r="P81" s="20" t="s">
        <v>481</v>
      </c>
      <c r="Q81" s="18" t="s">
        <v>481</v>
      </c>
      <c r="R81" s="20" t="s">
        <v>481</v>
      </c>
      <c r="S81" s="18" t="s">
        <v>481</v>
      </c>
      <c r="T81" s="20" t="s">
        <v>481</v>
      </c>
      <c r="U81" s="18" t="n">
        <v>377.18260835</v>
      </c>
      <c r="V81" s="20" t="n">
        <v>11.15599152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829</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438.95790983</v>
      </c>
      <c r="F7" s="20" t="n">
        <v>4.95940391</v>
      </c>
      <c r="G7" s="18" t="n">
        <v>489.15270908</v>
      </c>
      <c r="H7" s="20" t="n">
        <v>2.42847902</v>
      </c>
      <c r="I7" s="18" t="n">
        <v>509.39049581</v>
      </c>
      <c r="J7" s="20" t="n">
        <v>1.98812256</v>
      </c>
      <c r="K7" s="18" t="n">
        <v>509.41717445</v>
      </c>
      <c r="L7" s="20" t="n">
        <v>3.20057279</v>
      </c>
      <c r="M7" s="18" t="s">
        <v>481</v>
      </c>
      <c r="N7" s="20" t="s">
        <v>481</v>
      </c>
      <c r="O7" s="18" t="s">
        <v>481</v>
      </c>
      <c r="P7" s="20" t="s">
        <v>481</v>
      </c>
      <c r="Q7" s="18" t="s">
        <v>481</v>
      </c>
      <c r="R7" s="20" t="s">
        <v>481</v>
      </c>
      <c r="S7" s="18" t="s">
        <v>481</v>
      </c>
      <c r="T7" s="20" t="s">
        <v>481</v>
      </c>
      <c r="U7" s="18" t="n">
        <v>440.97632596</v>
      </c>
      <c r="V7" s="20" t="n">
        <v>4.77339191</v>
      </c>
    </row>
    <row r="8" spans="1:22">
      <c r="A8" s="15" t="s">
        <v>483</v>
      </c>
      <c r="B8" s="17" t="n">
        <v>7007</v>
      </c>
      <c r="C8" s="18">
        <f>(129.0/B8*100)</f>
        <v/>
      </c>
      <c r="D8" s="19" t="n">
        <v>6878</v>
      </c>
      <c r="E8" s="18" t="n">
        <v>446.26716997</v>
      </c>
      <c r="F8" s="20" t="n">
        <v>5.10255001</v>
      </c>
      <c r="G8" s="18" t="n">
        <v>497.66210276</v>
      </c>
      <c r="H8" s="20" t="n">
        <v>4.01861324</v>
      </c>
      <c r="I8" s="18" t="n">
        <v>516.45505417</v>
      </c>
      <c r="J8" s="20" t="n">
        <v>3.22838525</v>
      </c>
      <c r="K8" s="18" t="n">
        <v>512.22619149</v>
      </c>
      <c r="L8" s="20" t="n">
        <v>4.5606677</v>
      </c>
      <c r="M8" s="18" t="s">
        <v>481</v>
      </c>
      <c r="N8" s="20" t="s">
        <v>481</v>
      </c>
      <c r="O8" s="18" t="s">
        <v>481</v>
      </c>
      <c r="P8" s="20" t="s">
        <v>481</v>
      </c>
      <c r="Q8" s="18" t="n">
        <v>301.63126691</v>
      </c>
      <c r="R8" s="20" t="n">
        <v>25.14921031</v>
      </c>
      <c r="S8" s="18" t="s">
        <v>481</v>
      </c>
      <c r="T8" s="20" t="s">
        <v>481</v>
      </c>
      <c r="U8" s="18" t="n">
        <v>414.00534036</v>
      </c>
      <c r="V8" s="20" t="n">
        <v>7.42961153</v>
      </c>
    </row>
    <row r="9" spans="1:22">
      <c r="A9" s="15" t="s">
        <v>484</v>
      </c>
      <c r="B9" s="17" t="n">
        <v>9651</v>
      </c>
      <c r="C9" s="18">
        <f>(257.0/B9*100)</f>
        <v/>
      </c>
      <c r="D9" s="19" t="n">
        <v>9394</v>
      </c>
      <c r="E9" s="18" t="n">
        <v>450.89595814</v>
      </c>
      <c r="F9" s="20" t="n">
        <v>3.71110758</v>
      </c>
      <c r="G9" s="18" t="n">
        <v>507.09639446</v>
      </c>
      <c r="H9" s="20" t="n">
        <v>2.91054089</v>
      </c>
      <c r="I9" s="18" t="n">
        <v>539.9549598999999</v>
      </c>
      <c r="J9" s="20" t="n">
        <v>2.36550227</v>
      </c>
      <c r="K9" s="18" t="n">
        <v>544.95074263</v>
      </c>
      <c r="L9" s="20" t="n">
        <v>3.68907337</v>
      </c>
      <c r="M9" s="18" t="s">
        <v>481</v>
      </c>
      <c r="N9" s="20" t="s">
        <v>481</v>
      </c>
      <c r="O9" s="18" t="s">
        <v>481</v>
      </c>
      <c r="P9" s="20" t="s">
        <v>481</v>
      </c>
      <c r="Q9" s="18" t="n">
        <v>357.98454354</v>
      </c>
      <c r="R9" s="20" t="n">
        <v>11.51846445</v>
      </c>
      <c r="S9" s="18" t="s">
        <v>481</v>
      </c>
      <c r="T9" s="20" t="s">
        <v>481</v>
      </c>
      <c r="U9" s="18" t="n">
        <v>417.22958159</v>
      </c>
      <c r="V9" s="20" t="n">
        <v>4.59454649</v>
      </c>
    </row>
    <row r="10" spans="1:22">
      <c r="A10" s="15" t="s">
        <v>485</v>
      </c>
      <c r="B10" s="17" t="n">
        <v>20058</v>
      </c>
      <c r="C10" s="18">
        <f>(559.0/B10*100)</f>
        <v/>
      </c>
      <c r="D10" s="19" t="n">
        <v>19499</v>
      </c>
      <c r="E10" s="18" t="n">
        <v>478.96916075</v>
      </c>
      <c r="F10" s="20" t="n">
        <v>4.34273053</v>
      </c>
      <c r="G10" s="18" t="n">
        <v>513.30489368</v>
      </c>
      <c r="H10" s="20" t="n">
        <v>2.54190912</v>
      </c>
      <c r="I10" s="18" t="n">
        <v>525.1321408699999</v>
      </c>
      <c r="J10" s="20" t="n">
        <v>2.85981822</v>
      </c>
      <c r="K10" s="18" t="n">
        <v>525.24122378</v>
      </c>
      <c r="L10" s="20" t="n">
        <v>2.89517655</v>
      </c>
      <c r="M10" s="18" t="s">
        <v>481</v>
      </c>
      <c r="N10" s="20" t="s">
        <v>481</v>
      </c>
      <c r="O10" s="18" t="s">
        <v>481</v>
      </c>
      <c r="P10" s="20" t="s">
        <v>481</v>
      </c>
      <c r="Q10" s="18" t="s">
        <v>481</v>
      </c>
      <c r="R10" s="20" t="s">
        <v>481</v>
      </c>
      <c r="S10" s="18" t="s">
        <v>481</v>
      </c>
      <c r="T10" s="20" t="s">
        <v>481</v>
      </c>
      <c r="U10" s="18" t="n">
        <v>445.92951473</v>
      </c>
      <c r="V10" s="20" t="n">
        <v>5.7493424</v>
      </c>
    </row>
    <row r="11" spans="1:22">
      <c r="A11" s="15" t="s">
        <v>486</v>
      </c>
      <c r="B11" s="17" t="n">
        <v>7053</v>
      </c>
      <c r="C11" s="18">
        <f>(163.0/B11*100)</f>
        <v/>
      </c>
      <c r="D11" s="19" t="n">
        <v>6890</v>
      </c>
      <c r="E11" s="18" t="n">
        <v>352.6553875</v>
      </c>
      <c r="F11" s="20" t="n">
        <v>7.06479327</v>
      </c>
      <c r="G11" s="18" t="n">
        <v>403.18203945</v>
      </c>
      <c r="H11" s="20" t="n">
        <v>4.48851232</v>
      </c>
      <c r="I11" s="18" t="n">
        <v>432.24235227</v>
      </c>
      <c r="J11" s="20" t="n">
        <v>2.97686666</v>
      </c>
      <c r="K11" s="18" t="n">
        <v>444.19647459</v>
      </c>
      <c r="L11" s="20" t="n">
        <v>2.7434091</v>
      </c>
      <c r="M11" s="18" t="s">
        <v>481</v>
      </c>
      <c r="N11" s="20" t="s">
        <v>481</v>
      </c>
      <c r="O11" s="18" t="s">
        <v>481</v>
      </c>
      <c r="P11" s="20" t="s">
        <v>481</v>
      </c>
      <c r="Q11" s="18" t="s">
        <v>481</v>
      </c>
      <c r="R11" s="20" t="s">
        <v>481</v>
      </c>
      <c r="S11" s="18" t="s">
        <v>481</v>
      </c>
      <c r="T11" s="20" t="s">
        <v>481</v>
      </c>
      <c r="U11" s="18" t="n">
        <v>367.48014671</v>
      </c>
      <c r="V11" s="20" t="n">
        <v>6.32593793</v>
      </c>
    </row>
    <row r="12" spans="1:22">
      <c r="A12" s="15" t="s">
        <v>487</v>
      </c>
      <c r="B12" s="17" t="n">
        <v>6894</v>
      </c>
      <c r="C12" s="18">
        <f>(59.0/B12*100)</f>
        <v/>
      </c>
      <c r="D12" s="19" t="n">
        <v>6835</v>
      </c>
      <c r="E12" s="18" t="n">
        <v>450.36824119</v>
      </c>
      <c r="F12" s="20" t="n">
        <v>5.82079304</v>
      </c>
      <c r="G12" s="18" t="n">
        <v>484.48407579</v>
      </c>
      <c r="H12" s="20" t="n">
        <v>3.34609964</v>
      </c>
      <c r="I12" s="18" t="n">
        <v>510.32334124</v>
      </c>
      <c r="J12" s="20" t="n">
        <v>2.42396043</v>
      </c>
      <c r="K12" s="18" t="n">
        <v>505.08730705</v>
      </c>
      <c r="L12" s="20" t="n">
        <v>2.97995158</v>
      </c>
      <c r="M12" s="18" t="s">
        <v>481</v>
      </c>
      <c r="N12" s="20" t="s">
        <v>481</v>
      </c>
      <c r="O12" s="18" t="s">
        <v>481</v>
      </c>
      <c r="P12" s="20" t="s">
        <v>481</v>
      </c>
      <c r="Q12" s="18" t="n">
        <v>340.98506961</v>
      </c>
      <c r="R12" s="20" t="n">
        <v>12.52444664</v>
      </c>
      <c r="S12" s="18" t="s">
        <v>481</v>
      </c>
      <c r="T12" s="20" t="s">
        <v>481</v>
      </c>
      <c r="U12" s="18" t="n">
        <v>409.42527678</v>
      </c>
      <c r="V12" s="20" t="n">
        <v>7.93164679</v>
      </c>
    </row>
    <row r="13" spans="1:22">
      <c r="A13" s="15" t="s">
        <v>488</v>
      </c>
      <c r="B13" s="17" t="n">
        <v>7161</v>
      </c>
      <c r="C13" s="18">
        <f>(201.0/B13*100)</f>
        <v/>
      </c>
      <c r="D13" s="19" t="n">
        <v>6960</v>
      </c>
      <c r="E13" s="18" t="n">
        <v>484.86374018</v>
      </c>
      <c r="F13" s="20" t="n">
        <v>6.30347857</v>
      </c>
      <c r="G13" s="18" t="n">
        <v>506.85615333</v>
      </c>
      <c r="H13" s="20" t="n">
        <v>2.71265846</v>
      </c>
      <c r="I13" s="18" t="n">
        <v>525.53265846</v>
      </c>
      <c r="J13" s="20" t="n">
        <v>2.39603055</v>
      </c>
      <c r="K13" s="18" t="n">
        <v>525.6418708</v>
      </c>
      <c r="L13" s="20" t="n">
        <v>4.00989798</v>
      </c>
      <c r="M13" s="18" t="s">
        <v>481</v>
      </c>
      <c r="N13" s="20" t="s">
        <v>481</v>
      </c>
      <c r="O13" s="18" t="s">
        <v>481</v>
      </c>
      <c r="P13" s="20" t="s">
        <v>481</v>
      </c>
      <c r="Q13" s="18" t="n">
        <v>447.51533769</v>
      </c>
      <c r="R13" s="20" t="n">
        <v>5.97365007</v>
      </c>
      <c r="S13" s="18" t="s">
        <v>481</v>
      </c>
      <c r="T13" s="20" t="s">
        <v>481</v>
      </c>
      <c r="U13" s="18" t="n">
        <v>431.03224304</v>
      </c>
      <c r="V13" s="20" t="n">
        <v>6.38375477</v>
      </c>
    </row>
    <row r="14" spans="1:22">
      <c r="A14" s="15" t="s">
        <v>489</v>
      </c>
      <c r="B14" s="17" t="n">
        <v>5587</v>
      </c>
      <c r="C14" s="18">
        <f>(83.0/B14*100)</f>
        <v/>
      </c>
      <c r="D14" s="19" t="n">
        <v>5504</v>
      </c>
      <c r="E14" s="18" t="n">
        <v>468.46432547</v>
      </c>
      <c r="F14" s="20" t="n">
        <v>8.14847048</v>
      </c>
      <c r="G14" s="18" t="n">
        <v>511.13288184</v>
      </c>
      <c r="H14" s="20" t="n">
        <v>4.63128775</v>
      </c>
      <c r="I14" s="18" t="n">
        <v>522.4987525</v>
      </c>
      <c r="J14" s="20" t="n">
        <v>2.54374121</v>
      </c>
      <c r="K14" s="18" t="n">
        <v>529.3473827</v>
      </c>
      <c r="L14" s="20" t="n">
        <v>2.83343063</v>
      </c>
      <c r="M14" s="18" t="s">
        <v>481</v>
      </c>
      <c r="N14" s="20" t="s">
        <v>481</v>
      </c>
      <c r="O14" s="18" t="s">
        <v>481</v>
      </c>
      <c r="P14" s="20" t="s">
        <v>481</v>
      </c>
      <c r="Q14" s="18" t="s">
        <v>481</v>
      </c>
      <c r="R14" s="20" t="s">
        <v>481</v>
      </c>
      <c r="S14" s="18" t="s">
        <v>481</v>
      </c>
      <c r="T14" s="20" t="s">
        <v>481</v>
      </c>
      <c r="U14" s="18" t="n">
        <v>441.0243701</v>
      </c>
      <c r="V14" s="20" t="n">
        <v>12.30912384</v>
      </c>
    </row>
    <row r="15" spans="1:22">
      <c r="A15" s="15" t="s">
        <v>490</v>
      </c>
      <c r="B15" s="17" t="n">
        <v>5882</v>
      </c>
      <c r="C15" s="18">
        <f>(103.0/B15*100)</f>
        <v/>
      </c>
      <c r="D15" s="19" t="n">
        <v>5779</v>
      </c>
      <c r="E15" s="18" t="n">
        <v>467.88013193</v>
      </c>
      <c r="F15" s="20" t="n">
        <v>6.42738052</v>
      </c>
      <c r="G15" s="18" t="n">
        <v>511.02482581</v>
      </c>
      <c r="H15" s="20" t="n">
        <v>3.15206619</v>
      </c>
      <c r="I15" s="18" t="n">
        <v>522.58660391</v>
      </c>
      <c r="J15" s="20" t="n">
        <v>2.64776958</v>
      </c>
      <c r="K15" s="18" t="n">
        <v>517.8022185999999</v>
      </c>
      <c r="L15" s="20" t="n">
        <v>3.47034511</v>
      </c>
      <c r="M15" s="18" t="s">
        <v>481</v>
      </c>
      <c r="N15" s="20" t="s">
        <v>481</v>
      </c>
      <c r="O15" s="18" t="s">
        <v>481</v>
      </c>
      <c r="P15" s="20" t="s">
        <v>481</v>
      </c>
      <c r="Q15" s="18" t="n">
        <v>368.85220715</v>
      </c>
      <c r="R15" s="20" t="n">
        <v>14.5875493</v>
      </c>
      <c r="S15" s="18" t="s">
        <v>481</v>
      </c>
      <c r="T15" s="20" t="s">
        <v>481</v>
      </c>
      <c r="U15" s="18" t="n">
        <v>442.5712177</v>
      </c>
      <c r="V15" s="20" t="n">
        <v>7.55676202</v>
      </c>
    </row>
    <row r="16" spans="1:22">
      <c r="A16" s="15" t="s">
        <v>491</v>
      </c>
      <c r="B16" s="17" t="n">
        <v>6108</v>
      </c>
      <c r="C16" s="18">
        <f>(149.0/B16*100)</f>
        <v/>
      </c>
      <c r="D16" s="19" t="n">
        <v>5959</v>
      </c>
      <c r="E16" s="18" t="n">
        <v>430.68791512</v>
      </c>
      <c r="F16" s="20" t="n">
        <v>3.96987032</v>
      </c>
      <c r="G16" s="18" t="n">
        <v>491.28621025</v>
      </c>
      <c r="H16" s="20" t="n">
        <v>2.61694834</v>
      </c>
      <c r="I16" s="18" t="n">
        <v>523.81794103</v>
      </c>
      <c r="J16" s="20" t="n">
        <v>2.58988346</v>
      </c>
      <c r="K16" s="18" t="n">
        <v>521.65235302</v>
      </c>
      <c r="L16" s="20" t="n">
        <v>4.00150033</v>
      </c>
      <c r="M16" s="18" t="s">
        <v>481</v>
      </c>
      <c r="N16" s="20" t="s">
        <v>481</v>
      </c>
      <c r="O16" s="18" t="s">
        <v>481</v>
      </c>
      <c r="P16" s="20" t="s">
        <v>481</v>
      </c>
      <c r="Q16" s="18" t="s">
        <v>481</v>
      </c>
      <c r="R16" s="20" t="s">
        <v>481</v>
      </c>
      <c r="S16" s="18" t="s">
        <v>481</v>
      </c>
      <c r="T16" s="20" t="s">
        <v>481</v>
      </c>
      <c r="U16" s="18" t="n">
        <v>402.72162577</v>
      </c>
      <c r="V16" s="20" t="n">
        <v>6.64647771</v>
      </c>
    </row>
    <row r="17" spans="1:22">
      <c r="A17" s="15" t="s">
        <v>492</v>
      </c>
      <c r="B17" s="17" t="n">
        <v>6504</v>
      </c>
      <c r="C17" s="18">
        <f>(1845.0/B17*100)</f>
        <v/>
      </c>
      <c r="D17" s="19" t="n">
        <v>4659</v>
      </c>
      <c r="E17" s="18" t="n">
        <v>463.06384334</v>
      </c>
      <c r="F17" s="20" t="n">
        <v>5.59682632</v>
      </c>
      <c r="G17" s="18" t="n">
        <v>506.67578461</v>
      </c>
      <c r="H17" s="20" t="n">
        <v>3.64078667</v>
      </c>
      <c r="I17" s="18" t="n">
        <v>528.4143054899999</v>
      </c>
      <c r="J17" s="20" t="n">
        <v>3.53814547</v>
      </c>
      <c r="K17" s="18" t="n">
        <v>535.1767938199999</v>
      </c>
      <c r="L17" s="20" t="n">
        <v>4.03503834</v>
      </c>
      <c r="M17" s="18" t="s">
        <v>481</v>
      </c>
      <c r="N17" s="20" t="s">
        <v>481</v>
      </c>
      <c r="O17" s="18" t="s">
        <v>481</v>
      </c>
      <c r="P17" s="20" t="s">
        <v>481</v>
      </c>
      <c r="Q17" s="18" t="n">
        <v>362.96139732</v>
      </c>
      <c r="R17" s="20" t="n">
        <v>12.64520278</v>
      </c>
      <c r="S17" s="18" t="s">
        <v>481</v>
      </c>
      <c r="T17" s="20" t="s">
        <v>481</v>
      </c>
      <c r="U17" s="18" t="n">
        <v>454.57161393</v>
      </c>
      <c r="V17" s="20" t="n">
        <v>6.64776002</v>
      </c>
    </row>
    <row r="18" spans="1:22">
      <c r="A18" s="15" t="s">
        <v>493</v>
      </c>
      <c r="B18" s="17" t="n">
        <v>5532</v>
      </c>
      <c r="C18" s="18">
        <f>(31.0/B18*100)</f>
        <v/>
      </c>
      <c r="D18" s="19" t="n">
        <v>5501</v>
      </c>
      <c r="E18" s="18" t="n">
        <v>387.99971219</v>
      </c>
      <c r="F18" s="20" t="n">
        <v>7.16846827</v>
      </c>
      <c r="G18" s="18" t="n">
        <v>432.05485243</v>
      </c>
      <c r="H18" s="20" t="n">
        <v>7.12253126</v>
      </c>
      <c r="I18" s="18" t="n">
        <v>468.92329584</v>
      </c>
      <c r="J18" s="20" t="n">
        <v>3.68550923</v>
      </c>
      <c r="K18" s="18" t="n">
        <v>462.97771543</v>
      </c>
      <c r="L18" s="20" t="n">
        <v>3.16356063</v>
      </c>
      <c r="M18" s="18" t="s">
        <v>481</v>
      </c>
      <c r="N18" s="20" t="s">
        <v>481</v>
      </c>
      <c r="O18" s="18" t="s">
        <v>481</v>
      </c>
      <c r="P18" s="20" t="s">
        <v>481</v>
      </c>
      <c r="Q18" s="18" t="s">
        <v>481</v>
      </c>
      <c r="R18" s="20" t="s">
        <v>481</v>
      </c>
      <c r="S18" s="18" t="s">
        <v>481</v>
      </c>
      <c r="T18" s="20" t="s">
        <v>481</v>
      </c>
      <c r="U18" s="18" t="n">
        <v>382.22648398</v>
      </c>
      <c r="V18" s="20" t="n">
        <v>8.533654329999999</v>
      </c>
    </row>
    <row r="19" spans="1:22">
      <c r="A19" s="15" t="s">
        <v>494</v>
      </c>
      <c r="B19" s="17" t="n">
        <v>5658</v>
      </c>
      <c r="C19" s="18">
        <f>(321.0/B19*100)</f>
        <v/>
      </c>
      <c r="D19" s="19" t="n">
        <v>5337</v>
      </c>
      <c r="E19" s="18" t="n">
        <v>402.57125252</v>
      </c>
      <c r="F19" s="20" t="n">
        <v>8.148962750000001</v>
      </c>
      <c r="G19" s="18" t="n">
        <v>465.48779424</v>
      </c>
      <c r="H19" s="20" t="n">
        <v>4.91895265</v>
      </c>
      <c r="I19" s="18" t="n">
        <v>489.9605913</v>
      </c>
      <c r="J19" s="20" t="n">
        <v>2.99130302</v>
      </c>
      <c r="K19" s="18" t="n">
        <v>495.53300382</v>
      </c>
      <c r="L19" s="20" t="n">
        <v>3.4942286</v>
      </c>
      <c r="M19" s="18" t="s">
        <v>481</v>
      </c>
      <c r="N19" s="20" t="s">
        <v>481</v>
      </c>
      <c r="O19" s="18" t="s">
        <v>481</v>
      </c>
      <c r="P19" s="20" t="s">
        <v>481</v>
      </c>
      <c r="Q19" s="18" t="s">
        <v>481</v>
      </c>
      <c r="R19" s="20" t="s">
        <v>481</v>
      </c>
      <c r="S19" s="18" t="s">
        <v>481</v>
      </c>
      <c r="T19" s="20" t="s">
        <v>481</v>
      </c>
      <c r="U19" s="18" t="n">
        <v>389.7420116</v>
      </c>
      <c r="V19" s="20" t="n">
        <v>8.086073430000001</v>
      </c>
    </row>
    <row r="20" spans="1:22">
      <c r="A20" s="15" t="s">
        <v>495</v>
      </c>
      <c r="B20" s="17" t="n">
        <v>3371</v>
      </c>
      <c r="C20" s="18">
        <f>(75.0/B20*100)</f>
        <v/>
      </c>
      <c r="D20" s="19" t="n">
        <v>3296</v>
      </c>
      <c r="E20" s="18" t="n">
        <v>435.21363959</v>
      </c>
      <c r="F20" s="20" t="n">
        <v>8.47065512</v>
      </c>
      <c r="G20" s="18" t="n">
        <v>474.3137373</v>
      </c>
      <c r="H20" s="20" t="n">
        <v>4.32076762</v>
      </c>
      <c r="I20" s="18" t="n">
        <v>498.85743476</v>
      </c>
      <c r="J20" s="20" t="n">
        <v>2.70801849</v>
      </c>
      <c r="K20" s="18" t="n">
        <v>503.09560351</v>
      </c>
      <c r="L20" s="20" t="n">
        <v>3.83588975</v>
      </c>
      <c r="M20" s="18" t="s">
        <v>481</v>
      </c>
      <c r="N20" s="20" t="s">
        <v>481</v>
      </c>
      <c r="O20" s="18" t="s">
        <v>481</v>
      </c>
      <c r="P20" s="20" t="s">
        <v>481</v>
      </c>
      <c r="Q20" s="18" t="s">
        <v>481</v>
      </c>
      <c r="R20" s="20" t="s">
        <v>481</v>
      </c>
      <c r="S20" s="18" t="s">
        <v>481</v>
      </c>
      <c r="T20" s="20" t="s">
        <v>481</v>
      </c>
      <c r="U20" s="18" t="n">
        <v>421.12719573</v>
      </c>
      <c r="V20" s="20" t="n">
        <v>9.72238149</v>
      </c>
    </row>
    <row r="21" spans="1:22">
      <c r="A21" s="15" t="s">
        <v>496</v>
      </c>
      <c r="B21" s="17" t="n">
        <v>5741</v>
      </c>
      <c r="C21" s="18">
        <f>(55.0/B21*100)</f>
        <v/>
      </c>
      <c r="D21" s="19" t="n">
        <v>5686</v>
      </c>
      <c r="E21" s="18" t="n">
        <v>461.52620361</v>
      </c>
      <c r="F21" s="20" t="n">
        <v>6.69100985</v>
      </c>
      <c r="G21" s="18" t="n">
        <v>497.95183433</v>
      </c>
      <c r="H21" s="20" t="n">
        <v>3.11538194</v>
      </c>
      <c r="I21" s="18" t="n">
        <v>509.7997702</v>
      </c>
      <c r="J21" s="20" t="n">
        <v>2.20136011</v>
      </c>
      <c r="K21" s="18" t="n">
        <v>510.99828974</v>
      </c>
      <c r="L21" s="20" t="n">
        <v>2.6357221</v>
      </c>
      <c r="M21" s="18" t="s">
        <v>481</v>
      </c>
      <c r="N21" s="20" t="s">
        <v>481</v>
      </c>
      <c r="O21" s="18" t="s">
        <v>481</v>
      </c>
      <c r="P21" s="20" t="s">
        <v>481</v>
      </c>
      <c r="Q21" s="18" t="s">
        <v>481</v>
      </c>
      <c r="R21" s="20" t="s">
        <v>481</v>
      </c>
      <c r="S21" s="18" t="s">
        <v>481</v>
      </c>
      <c r="T21" s="20" t="s">
        <v>481</v>
      </c>
      <c r="U21" s="18" t="n">
        <v>419.66249802</v>
      </c>
      <c r="V21" s="20" t="n">
        <v>9.529267170000001</v>
      </c>
    </row>
    <row r="22" spans="1:22">
      <c r="A22" s="15" t="s">
        <v>497</v>
      </c>
      <c r="B22" s="17" t="n">
        <v>6598</v>
      </c>
      <c r="C22" s="18">
        <f>(37.0/B22*100)</f>
        <v/>
      </c>
      <c r="D22" s="19" t="n">
        <v>6561</v>
      </c>
      <c r="E22" s="18" t="n">
        <v>399.2835899</v>
      </c>
      <c r="F22" s="20" t="n">
        <v>6.62162522</v>
      </c>
      <c r="G22" s="18" t="n">
        <v>451.7680818</v>
      </c>
      <c r="H22" s="20" t="n">
        <v>5.11677554</v>
      </c>
      <c r="I22" s="18" t="n">
        <v>490.95870433</v>
      </c>
      <c r="J22" s="20" t="n">
        <v>3.7674567</v>
      </c>
      <c r="K22" s="18" t="n">
        <v>486.27938907</v>
      </c>
      <c r="L22" s="20" t="n">
        <v>4.04231556</v>
      </c>
      <c r="M22" s="18" t="s">
        <v>481</v>
      </c>
      <c r="N22" s="20" t="s">
        <v>481</v>
      </c>
      <c r="O22" s="18" t="s">
        <v>481</v>
      </c>
      <c r="P22" s="20" t="s">
        <v>481</v>
      </c>
      <c r="Q22" s="18" t="s">
        <v>481</v>
      </c>
      <c r="R22" s="20" t="s">
        <v>481</v>
      </c>
      <c r="S22" s="18" t="n">
        <v>368.5132</v>
      </c>
      <c r="T22" s="20" t="n">
        <v>23.7526807</v>
      </c>
      <c r="U22" s="18" t="n">
        <v>375.65993947</v>
      </c>
      <c r="V22" s="20" t="n">
        <v>7.22654285</v>
      </c>
    </row>
    <row r="23" spans="1:22">
      <c r="A23" s="15" t="s">
        <v>498</v>
      </c>
      <c r="B23" s="17" t="n">
        <v>11583</v>
      </c>
      <c r="C23" s="18">
        <f>(263.0/B23*100)</f>
        <v/>
      </c>
      <c r="D23" s="19" t="n">
        <v>11320</v>
      </c>
      <c r="E23" s="18" t="n">
        <v>445.60951083</v>
      </c>
      <c r="F23" s="20" t="n">
        <v>5.93408043</v>
      </c>
      <c r="G23" s="18" t="n">
        <v>479.75820687</v>
      </c>
      <c r="H23" s="20" t="n">
        <v>3.95436766</v>
      </c>
      <c r="I23" s="18" t="n">
        <v>505.62089348</v>
      </c>
      <c r="J23" s="20" t="n">
        <v>3.12805391</v>
      </c>
      <c r="K23" s="18" t="n">
        <v>494.72275176</v>
      </c>
      <c r="L23" s="20" t="n">
        <v>4.06348505</v>
      </c>
      <c r="M23" s="18" t="s">
        <v>481</v>
      </c>
      <c r="N23" s="20" t="s">
        <v>481</v>
      </c>
      <c r="O23" s="18" t="s">
        <v>481</v>
      </c>
      <c r="P23" s="20" t="s">
        <v>481</v>
      </c>
      <c r="Q23" s="18" t="s">
        <v>481</v>
      </c>
      <c r="R23" s="20" t="s">
        <v>481</v>
      </c>
      <c r="S23" s="18" t="s">
        <v>481</v>
      </c>
      <c r="T23" s="20" t="s">
        <v>481</v>
      </c>
      <c r="U23" s="18" t="n">
        <v>412.91238244</v>
      </c>
      <c r="V23" s="20" t="n">
        <v>7.71692751</v>
      </c>
    </row>
    <row r="24" spans="1:22">
      <c r="A24" s="15" t="s">
        <v>499</v>
      </c>
      <c r="B24" s="17" t="n">
        <v>6647</v>
      </c>
      <c r="C24" s="18">
        <f>(10.0/B24*100)</f>
        <v/>
      </c>
      <c r="D24" s="19" t="n">
        <v>6637</v>
      </c>
      <c r="E24" s="18" t="n">
        <v>509.65682501</v>
      </c>
      <c r="F24" s="20" t="n">
        <v>4.38996837</v>
      </c>
      <c r="G24" s="18" t="n">
        <v>528.3117482500001</v>
      </c>
      <c r="H24" s="20" t="n">
        <v>3.47963671</v>
      </c>
      <c r="I24" s="18" t="n">
        <v>548.65249224</v>
      </c>
      <c r="J24" s="20" t="n">
        <v>3.59254162</v>
      </c>
      <c r="K24" s="18" t="n">
        <v>528.8538532699999</v>
      </c>
      <c r="L24" s="20" t="n">
        <v>6.03377896</v>
      </c>
      <c r="M24" s="18" t="s">
        <v>481</v>
      </c>
      <c r="N24" s="20" t="s">
        <v>481</v>
      </c>
      <c r="O24" s="18" t="s">
        <v>481</v>
      </c>
      <c r="P24" s="20" t="s">
        <v>481</v>
      </c>
      <c r="Q24" s="18" t="s">
        <v>481</v>
      </c>
      <c r="R24" s="20" t="s">
        <v>481</v>
      </c>
      <c r="S24" s="18" t="s">
        <v>481</v>
      </c>
      <c r="T24" s="20" t="s">
        <v>481</v>
      </c>
      <c r="U24" s="18" t="n">
        <v>458.30587506</v>
      </c>
      <c r="V24" s="20" t="n">
        <v>12.15756657</v>
      </c>
    </row>
    <row r="25" spans="1:22">
      <c r="A25" s="15" t="s">
        <v>500</v>
      </c>
      <c r="B25" s="17" t="n">
        <v>5581</v>
      </c>
      <c r="C25" s="18">
        <f>(25.0/B25*100)</f>
        <v/>
      </c>
      <c r="D25" s="19" t="n">
        <v>5556</v>
      </c>
      <c r="E25" s="18" t="n">
        <v>438.89455363</v>
      </c>
      <c r="F25" s="20" t="n">
        <v>11.11360849</v>
      </c>
      <c r="G25" s="18" t="n">
        <v>475.98821826</v>
      </c>
      <c r="H25" s="20" t="n">
        <v>7.01808326</v>
      </c>
      <c r="I25" s="18" t="n">
        <v>524.58698682</v>
      </c>
      <c r="J25" s="20" t="n">
        <v>3.92737369</v>
      </c>
      <c r="K25" s="18" t="n">
        <v>545.70488452</v>
      </c>
      <c r="L25" s="20" t="n">
        <v>4.16990948</v>
      </c>
      <c r="M25" s="18" t="s">
        <v>481</v>
      </c>
      <c r="N25" s="20" t="s">
        <v>481</v>
      </c>
      <c r="O25" s="18" t="s">
        <v>481</v>
      </c>
      <c r="P25" s="20" t="s">
        <v>481</v>
      </c>
      <c r="Q25" s="18" t="s">
        <v>481</v>
      </c>
      <c r="R25" s="20" t="s">
        <v>481</v>
      </c>
      <c r="S25" s="18" t="s">
        <v>481</v>
      </c>
      <c r="T25" s="20" t="s">
        <v>481</v>
      </c>
      <c r="U25" s="18" t="n">
        <v>429.12738318</v>
      </c>
      <c r="V25" s="20" t="n">
        <v>24.77766266</v>
      </c>
    </row>
    <row r="26" spans="1:22">
      <c r="A26" s="15" t="s">
        <v>501</v>
      </c>
      <c r="B26" s="17" t="n">
        <v>4869</v>
      </c>
      <c r="C26" s="18">
        <f>(71.0/B26*100)</f>
        <v/>
      </c>
      <c r="D26" s="19" t="n">
        <v>4798</v>
      </c>
      <c r="E26" s="18" t="n">
        <v>447.3526934</v>
      </c>
      <c r="F26" s="20" t="n">
        <v>7.09968516</v>
      </c>
      <c r="G26" s="18" t="n">
        <v>475.28523252</v>
      </c>
      <c r="H26" s="20" t="n">
        <v>3.79054406</v>
      </c>
      <c r="I26" s="18" t="n">
        <v>487.43668817</v>
      </c>
      <c r="J26" s="20" t="n">
        <v>2.42681641</v>
      </c>
      <c r="K26" s="18" t="n">
        <v>492.844778</v>
      </c>
      <c r="L26" s="20" t="n">
        <v>2.66603705</v>
      </c>
      <c r="M26" s="18" t="s">
        <v>481</v>
      </c>
      <c r="N26" s="20" t="s">
        <v>481</v>
      </c>
      <c r="O26" s="18" t="s">
        <v>481</v>
      </c>
      <c r="P26" s="20" t="s">
        <v>481</v>
      </c>
      <c r="Q26" s="18" t="s">
        <v>481</v>
      </c>
      <c r="R26" s="20" t="s">
        <v>481</v>
      </c>
      <c r="S26" s="18" t="s">
        <v>481</v>
      </c>
      <c r="T26" s="20" t="s">
        <v>481</v>
      </c>
      <c r="U26" s="18" t="n">
        <v>433.72460715</v>
      </c>
      <c r="V26" s="20" t="n">
        <v>10.58915515</v>
      </c>
    </row>
    <row r="27" spans="1:22">
      <c r="A27" s="15" t="s">
        <v>502</v>
      </c>
      <c r="B27" s="17" t="n">
        <v>5299</v>
      </c>
      <c r="C27" s="18">
        <f>(113.0/B27*100)</f>
        <v/>
      </c>
      <c r="D27" s="19" t="n">
        <v>5186</v>
      </c>
      <c r="E27" s="18" t="n">
        <v>433.02206963</v>
      </c>
      <c r="F27" s="20" t="n">
        <v>3.61704606</v>
      </c>
      <c r="G27" s="18" t="n">
        <v>475.4436551</v>
      </c>
      <c r="H27" s="20" t="n">
        <v>3.05145124</v>
      </c>
      <c r="I27" s="18" t="n">
        <v>513.12942107</v>
      </c>
      <c r="J27" s="20" t="n">
        <v>2.61747789</v>
      </c>
      <c r="K27" s="18" t="n">
        <v>515.839252</v>
      </c>
      <c r="L27" s="20" t="n">
        <v>2.63768518</v>
      </c>
      <c r="M27" s="18" t="s">
        <v>481</v>
      </c>
      <c r="N27" s="20" t="s">
        <v>481</v>
      </c>
      <c r="O27" s="18" t="s">
        <v>481</v>
      </c>
      <c r="P27" s="20" t="s">
        <v>481</v>
      </c>
      <c r="Q27" s="18" t="s">
        <v>481</v>
      </c>
      <c r="R27" s="20" t="s">
        <v>481</v>
      </c>
      <c r="S27" s="18" t="s">
        <v>481</v>
      </c>
      <c r="T27" s="20" t="s">
        <v>481</v>
      </c>
      <c r="U27" s="18" t="n">
        <v>402.55616788</v>
      </c>
      <c r="V27" s="20" t="n">
        <v>4.40463422</v>
      </c>
    </row>
    <row r="28" spans="1:22">
      <c r="A28" s="15" t="s">
        <v>503</v>
      </c>
      <c r="B28" s="17" t="n">
        <v>7568</v>
      </c>
      <c r="C28" s="18">
        <f>(347.0/B28*100)</f>
        <v/>
      </c>
      <c r="D28" s="19" t="n">
        <v>7221</v>
      </c>
      <c r="E28" s="18" t="n">
        <v>352.00405759</v>
      </c>
      <c r="F28" s="20" t="n">
        <v>6.16919149</v>
      </c>
      <c r="G28" s="18" t="n">
        <v>384.58001471</v>
      </c>
      <c r="H28" s="20" t="n">
        <v>4.61417583</v>
      </c>
      <c r="I28" s="18" t="n">
        <v>420.11552894</v>
      </c>
      <c r="J28" s="20" t="n">
        <v>2.68679071</v>
      </c>
      <c r="K28" s="18" t="n">
        <v>420.33448577</v>
      </c>
      <c r="L28" s="20" t="n">
        <v>3.24968308</v>
      </c>
      <c r="M28" s="18" t="s">
        <v>481</v>
      </c>
      <c r="N28" s="20" t="s">
        <v>481</v>
      </c>
      <c r="O28" s="18" t="s">
        <v>481</v>
      </c>
      <c r="P28" s="20" t="s">
        <v>481</v>
      </c>
      <c r="Q28" s="18" t="s">
        <v>481</v>
      </c>
      <c r="R28" s="20" t="s">
        <v>481</v>
      </c>
      <c r="S28" s="18" t="s">
        <v>481</v>
      </c>
      <c r="T28" s="20" t="s">
        <v>481</v>
      </c>
      <c r="U28" s="18" t="n">
        <v>369.62986353</v>
      </c>
      <c r="V28" s="20" t="n">
        <v>7.78902839</v>
      </c>
    </row>
    <row r="29" spans="1:22">
      <c r="A29" s="15" t="s">
        <v>504</v>
      </c>
      <c r="B29" s="17" t="n">
        <v>5385</v>
      </c>
      <c r="C29" s="18">
        <f>(30.0/B29*100)</f>
        <v/>
      </c>
      <c r="D29" s="19" t="n">
        <v>5355</v>
      </c>
      <c r="E29" s="18" t="n">
        <v>471.97954965</v>
      </c>
      <c r="F29" s="20" t="n">
        <v>4.92782358</v>
      </c>
      <c r="G29" s="18" t="n">
        <v>512.66198798</v>
      </c>
      <c r="H29" s="20" t="n">
        <v>3.5665113</v>
      </c>
      <c r="I29" s="18" t="n">
        <v>531.72470675</v>
      </c>
      <c r="J29" s="20" t="n">
        <v>2.43101837</v>
      </c>
      <c r="K29" s="18" t="n">
        <v>528.96766797</v>
      </c>
      <c r="L29" s="20" t="n">
        <v>5.03947027</v>
      </c>
      <c r="M29" s="18" t="s">
        <v>481</v>
      </c>
      <c r="N29" s="20" t="s">
        <v>481</v>
      </c>
      <c r="O29" s="18" t="s">
        <v>481</v>
      </c>
      <c r="P29" s="20" t="s">
        <v>481</v>
      </c>
      <c r="Q29" s="18" t="n">
        <v>335.3902018</v>
      </c>
      <c r="R29" s="20" t="n">
        <v>12.1685767</v>
      </c>
      <c r="S29" s="18" t="s">
        <v>481</v>
      </c>
      <c r="T29" s="20" t="s">
        <v>481</v>
      </c>
      <c r="U29" s="18" t="n">
        <v>406.87845195</v>
      </c>
      <c r="V29" s="20" t="n">
        <v>8.26288856</v>
      </c>
    </row>
    <row r="30" spans="1:22">
      <c r="A30" s="15" t="s">
        <v>505</v>
      </c>
      <c r="B30" s="17" t="n">
        <v>4520</v>
      </c>
      <c r="C30" s="18">
        <f>(193.0/B30*100)</f>
        <v/>
      </c>
      <c r="D30" s="19" t="n">
        <v>4327</v>
      </c>
      <c r="E30" s="18" t="n">
        <v>452.41208416</v>
      </c>
      <c r="F30" s="20" t="n">
        <v>5.77547619</v>
      </c>
      <c r="G30" s="18" t="n">
        <v>498.90698184</v>
      </c>
      <c r="H30" s="20" t="n">
        <v>3.5210566</v>
      </c>
      <c r="I30" s="18" t="n">
        <v>513.01307368</v>
      </c>
      <c r="J30" s="20" t="n">
        <v>3.02739332</v>
      </c>
      <c r="K30" s="18" t="n">
        <v>507.63583319</v>
      </c>
      <c r="L30" s="20" t="n">
        <v>4.64273207</v>
      </c>
      <c r="M30" s="18" t="s">
        <v>481</v>
      </c>
      <c r="N30" s="20" t="s">
        <v>481</v>
      </c>
      <c r="O30" s="18" t="s">
        <v>481</v>
      </c>
      <c r="P30" s="20" t="s">
        <v>481</v>
      </c>
      <c r="Q30" s="18" t="s">
        <v>481</v>
      </c>
      <c r="R30" s="20" t="s">
        <v>481</v>
      </c>
      <c r="S30" s="18" t="s">
        <v>481</v>
      </c>
      <c r="T30" s="20" t="s">
        <v>481</v>
      </c>
      <c r="U30" s="18" t="n">
        <v>407.16818836</v>
      </c>
      <c r="V30" s="20" t="n">
        <v>6.69900564</v>
      </c>
    </row>
    <row r="31" spans="1:22">
      <c r="A31" s="15" t="s">
        <v>506</v>
      </c>
      <c r="B31" s="17" t="n">
        <v>5456</v>
      </c>
      <c r="C31" s="18">
        <f>(144.0/B31*100)</f>
        <v/>
      </c>
      <c r="D31" s="19" t="n">
        <v>5312</v>
      </c>
      <c r="E31" s="18" t="n">
        <v>463.49281139</v>
      </c>
      <c r="F31" s="20" t="n">
        <v>7.24617322</v>
      </c>
      <c r="G31" s="18" t="n">
        <v>492.39538018</v>
      </c>
      <c r="H31" s="20" t="n">
        <v>3.39557254</v>
      </c>
      <c r="I31" s="18" t="n">
        <v>514.41781395</v>
      </c>
      <c r="J31" s="20" t="n">
        <v>2.38667588</v>
      </c>
      <c r="K31" s="18" t="n">
        <v>514.28963031</v>
      </c>
      <c r="L31" s="20" t="n">
        <v>3.65858661</v>
      </c>
      <c r="M31" s="18" t="s">
        <v>481</v>
      </c>
      <c r="N31" s="20" t="s">
        <v>481</v>
      </c>
      <c r="O31" s="18" t="s">
        <v>481</v>
      </c>
      <c r="P31" s="20" t="s">
        <v>481</v>
      </c>
      <c r="Q31" s="18" t="s">
        <v>481</v>
      </c>
      <c r="R31" s="20" t="s">
        <v>481</v>
      </c>
      <c r="S31" s="18" t="s">
        <v>481</v>
      </c>
      <c r="T31" s="20" t="s">
        <v>481</v>
      </c>
      <c r="U31" s="18" t="n">
        <v>420.08387488</v>
      </c>
      <c r="V31" s="20" t="n">
        <v>5.37252877</v>
      </c>
    </row>
    <row r="32" spans="1:22">
      <c r="A32" s="15" t="s">
        <v>507</v>
      </c>
      <c r="B32" s="17" t="n">
        <v>4478</v>
      </c>
      <c r="C32" s="18">
        <f>(6.0/B32*100)</f>
        <v/>
      </c>
      <c r="D32" s="19" t="n">
        <v>4472</v>
      </c>
      <c r="E32" s="18" t="n">
        <v>467.89212033</v>
      </c>
      <c r="F32" s="20" t="n">
        <v>7.44676738</v>
      </c>
      <c r="G32" s="18" t="n">
        <v>490.38696625</v>
      </c>
      <c r="H32" s="20" t="n">
        <v>3.42426145</v>
      </c>
      <c r="I32" s="18" t="n">
        <v>512.69532722</v>
      </c>
      <c r="J32" s="20" t="n">
        <v>2.70627914</v>
      </c>
      <c r="K32" s="18" t="n">
        <v>516.90424656</v>
      </c>
      <c r="L32" s="20" t="n">
        <v>3.09502001</v>
      </c>
      <c r="M32" s="18" t="s">
        <v>481</v>
      </c>
      <c r="N32" s="20" t="s">
        <v>481</v>
      </c>
      <c r="O32" s="18" t="s">
        <v>481</v>
      </c>
      <c r="P32" s="20" t="s">
        <v>481</v>
      </c>
      <c r="Q32" s="18" t="s">
        <v>481</v>
      </c>
      <c r="R32" s="20" t="s">
        <v>481</v>
      </c>
      <c r="S32" s="18" t="s">
        <v>481</v>
      </c>
      <c r="T32" s="20" t="s">
        <v>481</v>
      </c>
      <c r="U32" s="18" t="n">
        <v>412.55796535</v>
      </c>
      <c r="V32" s="20" t="n">
        <v>12.06000691</v>
      </c>
    </row>
    <row r="33" spans="1:22">
      <c r="A33" s="15" t="s">
        <v>508</v>
      </c>
      <c r="B33" s="17" t="n">
        <v>7325</v>
      </c>
      <c r="C33" s="18">
        <f>(80.0/B33*100)</f>
        <v/>
      </c>
      <c r="D33" s="19" t="n">
        <v>7245</v>
      </c>
      <c r="E33" s="18" t="n">
        <v>389.11543175</v>
      </c>
      <c r="F33" s="20" t="n">
        <v>8.38308644</v>
      </c>
      <c r="G33" s="18" t="n">
        <v>439.7262766</v>
      </c>
      <c r="H33" s="20" t="n">
        <v>4.79553542</v>
      </c>
      <c r="I33" s="18" t="n">
        <v>487.54275772</v>
      </c>
      <c r="J33" s="20" t="n">
        <v>3.07495772</v>
      </c>
      <c r="K33" s="18" t="n">
        <v>517.6737629199999</v>
      </c>
      <c r="L33" s="20" t="n">
        <v>2.66116032</v>
      </c>
      <c r="M33" s="18" t="s">
        <v>481</v>
      </c>
      <c r="N33" s="20" t="s">
        <v>481</v>
      </c>
      <c r="O33" s="18" t="s">
        <v>481</v>
      </c>
      <c r="P33" s="20" t="s">
        <v>481</v>
      </c>
      <c r="Q33" s="18" t="s">
        <v>481</v>
      </c>
      <c r="R33" s="20" t="s">
        <v>481</v>
      </c>
      <c r="S33" s="18" t="s">
        <v>481</v>
      </c>
      <c r="T33" s="20" t="s">
        <v>481</v>
      </c>
      <c r="U33" s="18" t="n">
        <v>387.24963369</v>
      </c>
      <c r="V33" s="20" t="n">
        <v>8.62982749</v>
      </c>
    </row>
    <row r="34" spans="1:22">
      <c r="A34" s="15" t="s">
        <v>509</v>
      </c>
      <c r="B34" s="17" t="n">
        <v>6350</v>
      </c>
      <c r="C34" s="18">
        <f>(89.0/B34*100)</f>
        <v/>
      </c>
      <c r="D34" s="19" t="n">
        <v>6261</v>
      </c>
      <c r="E34" s="18" t="n">
        <v>424.75343124</v>
      </c>
      <c r="F34" s="20" t="n">
        <v>6.38243156</v>
      </c>
      <c r="G34" s="18" t="n">
        <v>460.32779421</v>
      </c>
      <c r="H34" s="20" t="n">
        <v>4.07002466</v>
      </c>
      <c r="I34" s="18" t="n">
        <v>501.26051818</v>
      </c>
      <c r="J34" s="20" t="n">
        <v>2.94270151</v>
      </c>
      <c r="K34" s="18" t="n">
        <v>488.99061554</v>
      </c>
      <c r="L34" s="20" t="n">
        <v>3.39786599</v>
      </c>
      <c r="M34" s="18" t="s">
        <v>481</v>
      </c>
      <c r="N34" s="20" t="s">
        <v>481</v>
      </c>
      <c r="O34" s="18" t="s">
        <v>481</v>
      </c>
      <c r="P34" s="20" t="s">
        <v>481</v>
      </c>
      <c r="Q34" s="18" t="n">
        <v>336.51078337</v>
      </c>
      <c r="R34" s="20" t="n">
        <v>12.24828707</v>
      </c>
      <c r="S34" s="18" t="s">
        <v>481</v>
      </c>
      <c r="T34" s="20" t="s">
        <v>481</v>
      </c>
      <c r="U34" s="18" t="n">
        <v>399.76509145</v>
      </c>
      <c r="V34" s="20" t="n">
        <v>10.05117228</v>
      </c>
    </row>
    <row r="35" spans="1:22">
      <c r="A35" s="15" t="s">
        <v>510</v>
      </c>
      <c r="B35" s="17" t="n">
        <v>6406</v>
      </c>
      <c r="C35" s="18">
        <f>(60.0/B35*100)</f>
        <v/>
      </c>
      <c r="D35" s="19" t="n">
        <v>6346</v>
      </c>
      <c r="E35" s="18" t="n">
        <v>440.24374538</v>
      </c>
      <c r="F35" s="20" t="n">
        <v>6.76642896</v>
      </c>
      <c r="G35" s="18" t="n">
        <v>499.13561637</v>
      </c>
      <c r="H35" s="20" t="n">
        <v>4.59492774</v>
      </c>
      <c r="I35" s="18" t="n">
        <v>522.60858219</v>
      </c>
      <c r="J35" s="20" t="n">
        <v>1.95409846</v>
      </c>
      <c r="K35" s="18" t="n">
        <v>516.55804913</v>
      </c>
      <c r="L35" s="20" t="n">
        <v>2.79344554</v>
      </c>
      <c r="M35" s="18" t="s">
        <v>481</v>
      </c>
      <c r="N35" s="20" t="s">
        <v>481</v>
      </c>
      <c r="O35" s="18" t="s">
        <v>481</v>
      </c>
      <c r="P35" s="20" t="s">
        <v>481</v>
      </c>
      <c r="Q35" s="18" t="n">
        <v>349.78970242</v>
      </c>
      <c r="R35" s="20" t="n">
        <v>6.90672373</v>
      </c>
      <c r="S35" s="18" t="s">
        <v>481</v>
      </c>
      <c r="T35" s="20" t="s">
        <v>481</v>
      </c>
      <c r="U35" s="18" t="n">
        <v>416.98190886</v>
      </c>
      <c r="V35" s="20" t="n">
        <v>6.74478749</v>
      </c>
    </row>
    <row r="36" spans="1:22">
      <c r="A36" s="15" t="s">
        <v>511</v>
      </c>
      <c r="B36" s="17" t="n">
        <v>6736</v>
      </c>
      <c r="C36" s="18">
        <f>(71.0/B36*100)</f>
        <v/>
      </c>
      <c r="D36" s="19" t="n">
        <v>6665</v>
      </c>
      <c r="E36" s="18" t="n">
        <v>449.31880309</v>
      </c>
      <c r="F36" s="20" t="n">
        <v>6.22820844</v>
      </c>
      <c r="G36" s="18" t="n">
        <v>479.72072652</v>
      </c>
      <c r="H36" s="20" t="n">
        <v>3.43414615</v>
      </c>
      <c r="I36" s="18" t="n">
        <v>496.58057923</v>
      </c>
      <c r="J36" s="20" t="n">
        <v>2.54646216</v>
      </c>
      <c r="K36" s="18" t="n">
        <v>492.82211837</v>
      </c>
      <c r="L36" s="20" t="n">
        <v>3.00266822</v>
      </c>
      <c r="M36" s="18" t="s">
        <v>481</v>
      </c>
      <c r="N36" s="20" t="s">
        <v>481</v>
      </c>
      <c r="O36" s="18" t="s">
        <v>481</v>
      </c>
      <c r="P36" s="20" t="s">
        <v>481</v>
      </c>
      <c r="Q36" s="18" t="s">
        <v>481</v>
      </c>
      <c r="R36" s="20" t="s">
        <v>481</v>
      </c>
      <c r="S36" s="18" t="s">
        <v>481</v>
      </c>
      <c r="T36" s="20" t="s">
        <v>481</v>
      </c>
      <c r="U36" s="18" t="n">
        <v>419.8845339</v>
      </c>
      <c r="V36" s="20" t="n">
        <v>6.9238132</v>
      </c>
    </row>
    <row r="37" spans="1:22">
      <c r="A37" s="15" t="s">
        <v>512</v>
      </c>
      <c r="B37" s="17" t="n">
        <v>5458</v>
      </c>
      <c r="C37" s="18">
        <f>(126.0/B37*100)</f>
        <v/>
      </c>
      <c r="D37" s="19" t="n">
        <v>5332</v>
      </c>
      <c r="E37" s="18" t="n">
        <v>455.36361836</v>
      </c>
      <c r="F37" s="20" t="n">
        <v>6.10450187</v>
      </c>
      <c r="G37" s="18" t="n">
        <v>490.56958214</v>
      </c>
      <c r="H37" s="20" t="n">
        <v>4.11313384</v>
      </c>
      <c r="I37" s="18" t="n">
        <v>507.08151947</v>
      </c>
      <c r="J37" s="20" t="n">
        <v>3.30964178</v>
      </c>
      <c r="K37" s="18" t="n">
        <v>514.53796401</v>
      </c>
      <c r="L37" s="20" t="n">
        <v>3.48297021</v>
      </c>
      <c r="M37" s="18" t="s">
        <v>481</v>
      </c>
      <c r="N37" s="20" t="s">
        <v>481</v>
      </c>
      <c r="O37" s="18" t="s">
        <v>481</v>
      </c>
      <c r="P37" s="20" t="s">
        <v>481</v>
      </c>
      <c r="Q37" s="18" t="s">
        <v>481</v>
      </c>
      <c r="R37" s="20" t="s">
        <v>481</v>
      </c>
      <c r="S37" s="18" t="s">
        <v>481</v>
      </c>
      <c r="T37" s="20" t="s">
        <v>481</v>
      </c>
      <c r="U37" s="18" t="n">
        <v>412.25507014</v>
      </c>
      <c r="V37" s="20" t="n">
        <v>6.63222309</v>
      </c>
    </row>
    <row r="38" spans="1:22">
      <c r="A38" s="15" t="s">
        <v>513</v>
      </c>
      <c r="B38" s="17" t="n">
        <v>5860</v>
      </c>
      <c r="C38" s="18">
        <f>(24.0/B38*100)</f>
        <v/>
      </c>
      <c r="D38" s="19" t="n">
        <v>5836</v>
      </c>
      <c r="E38" s="18" t="n">
        <v>470.41012708</v>
      </c>
      <c r="F38" s="20" t="n">
        <v>4.91536951</v>
      </c>
      <c r="G38" s="18" t="n">
        <v>522.66446257</v>
      </c>
      <c r="H38" s="20" t="n">
        <v>3.86452383</v>
      </c>
      <c r="I38" s="18" t="n">
        <v>542.05664043</v>
      </c>
      <c r="J38" s="20" t="n">
        <v>3.36096562</v>
      </c>
      <c r="K38" s="18" t="n">
        <v>537.28659499</v>
      </c>
      <c r="L38" s="20" t="n">
        <v>3.986779</v>
      </c>
      <c r="M38" s="18" t="s">
        <v>481</v>
      </c>
      <c r="N38" s="20" t="s">
        <v>481</v>
      </c>
      <c r="O38" s="18" t="s">
        <v>481</v>
      </c>
      <c r="P38" s="20" t="s">
        <v>481</v>
      </c>
      <c r="Q38" s="18" t="s">
        <v>481</v>
      </c>
      <c r="R38" s="20" t="s">
        <v>481</v>
      </c>
      <c r="S38" s="18" t="s">
        <v>481</v>
      </c>
      <c r="T38" s="20" t="s">
        <v>481</v>
      </c>
      <c r="U38" s="18" t="n">
        <v>468.48832507</v>
      </c>
      <c r="V38" s="20" t="n">
        <v>6.9459537</v>
      </c>
    </row>
    <row r="39" spans="1:22">
      <c r="A39" s="15" t="s">
        <v>514</v>
      </c>
      <c r="B39" s="17" t="n">
        <v>5895</v>
      </c>
      <c r="C39" s="18">
        <f>(33.0/B39*100)</f>
        <v/>
      </c>
      <c r="D39" s="19" t="n">
        <v>5862</v>
      </c>
      <c r="E39" s="18" t="n">
        <v>364.13856845</v>
      </c>
      <c r="F39" s="20" t="n">
        <v>6.10030964</v>
      </c>
      <c r="G39" s="18" t="n">
        <v>393.13250309</v>
      </c>
      <c r="H39" s="20" t="n">
        <v>4.473371</v>
      </c>
      <c r="I39" s="18" t="n">
        <v>431.316051</v>
      </c>
      <c r="J39" s="20" t="n">
        <v>4.65354164</v>
      </c>
      <c r="K39" s="18" t="n">
        <v>431.4196772</v>
      </c>
      <c r="L39" s="20" t="n">
        <v>4.54577219</v>
      </c>
      <c r="M39" s="18" t="s">
        <v>481</v>
      </c>
      <c r="N39" s="20" t="s">
        <v>481</v>
      </c>
      <c r="O39" s="18" t="s">
        <v>481</v>
      </c>
      <c r="P39" s="20" t="s">
        <v>481</v>
      </c>
      <c r="Q39" s="18" t="s">
        <v>481</v>
      </c>
      <c r="R39" s="20" t="s">
        <v>481</v>
      </c>
      <c r="S39" s="18" t="s">
        <v>481</v>
      </c>
      <c r="T39" s="20" t="s">
        <v>481</v>
      </c>
      <c r="U39" s="18" t="n">
        <v>366.55182472</v>
      </c>
      <c r="V39" s="20" t="n">
        <v>10.51040501</v>
      </c>
    </row>
    <row r="40" spans="1:22">
      <c r="A40" s="15" t="s">
        <v>515</v>
      </c>
      <c r="B40" s="17" t="n">
        <v>14157</v>
      </c>
      <c r="C40" s="18">
        <f>(386.0/B40*100)</f>
        <v/>
      </c>
      <c r="D40" s="19" t="n">
        <v>13771</v>
      </c>
      <c r="E40" s="18" t="n">
        <v>459.2621159</v>
      </c>
      <c r="F40" s="20" t="n">
        <v>5.6448627</v>
      </c>
      <c r="G40" s="18" t="n">
        <v>490.0908874</v>
      </c>
      <c r="H40" s="20" t="n">
        <v>3.05266043</v>
      </c>
      <c r="I40" s="18" t="n">
        <v>510.56786605</v>
      </c>
      <c r="J40" s="20" t="n">
        <v>2.88689254</v>
      </c>
      <c r="K40" s="18" t="n">
        <v>499.58427185</v>
      </c>
      <c r="L40" s="20" t="n">
        <v>4.62073329</v>
      </c>
      <c r="M40" s="18" t="s">
        <v>481</v>
      </c>
      <c r="N40" s="20" t="s">
        <v>481</v>
      </c>
      <c r="O40" s="18" t="s">
        <v>481</v>
      </c>
      <c r="P40" s="20" t="s">
        <v>481</v>
      </c>
      <c r="Q40" s="18" t="s">
        <v>481</v>
      </c>
      <c r="R40" s="20" t="s">
        <v>481</v>
      </c>
      <c r="S40" s="18" t="s">
        <v>481</v>
      </c>
      <c r="T40" s="20" t="s">
        <v>481</v>
      </c>
      <c r="U40" s="18" t="n">
        <v>396.55862848</v>
      </c>
      <c r="V40" s="20" t="n">
        <v>6.96355313</v>
      </c>
    </row>
    <row r="41" spans="1:22">
      <c r="A41" s="15" t="s">
        <v>516</v>
      </c>
      <c r="B41" s="17" t="n">
        <v>5712</v>
      </c>
      <c r="C41" s="18">
        <f>(55.0/B41*100)</f>
        <v/>
      </c>
      <c r="D41" s="19" t="n">
        <v>5657</v>
      </c>
      <c r="E41" s="18" t="n">
        <v>430.79385207</v>
      </c>
      <c r="F41" s="20" t="n">
        <v>5.62062295</v>
      </c>
      <c r="G41" s="18" t="n">
        <v>467.42372668</v>
      </c>
      <c r="H41" s="20" t="n">
        <v>4.1896776</v>
      </c>
      <c r="I41" s="18" t="n">
        <v>484.22427697</v>
      </c>
      <c r="J41" s="20" t="n">
        <v>3.37110288</v>
      </c>
      <c r="K41" s="18" t="n">
        <v>477.34101797</v>
      </c>
      <c r="L41" s="20" t="n">
        <v>4.02548888</v>
      </c>
      <c r="M41" s="18" t="s">
        <v>481</v>
      </c>
      <c r="N41" s="20" t="s">
        <v>481</v>
      </c>
      <c r="O41" s="18" t="s">
        <v>481</v>
      </c>
      <c r="P41" s="20" t="s">
        <v>481</v>
      </c>
      <c r="Q41" s="18" t="n">
        <v>392.51815558</v>
      </c>
      <c r="R41" s="20" t="n">
        <v>16.89642718</v>
      </c>
      <c r="S41" s="18" t="s">
        <v>481</v>
      </c>
      <c r="T41" s="20" t="s">
        <v>481</v>
      </c>
      <c r="U41" s="18" t="n">
        <v>381.34192824</v>
      </c>
      <c r="V41" s="20" t="n">
        <v>8.12271606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340.22056831</v>
      </c>
      <c r="F45" s="20" t="n">
        <v>3.9393764</v>
      </c>
      <c r="G45" s="18" t="n">
        <v>351.45840045</v>
      </c>
      <c r="H45" s="20" t="n">
        <v>4.54150441</v>
      </c>
      <c r="I45" s="18" t="n">
        <v>368.96980651</v>
      </c>
      <c r="J45" s="20" t="n">
        <v>3.75529615</v>
      </c>
      <c r="K45" s="18" t="n">
        <v>366.03639852</v>
      </c>
      <c r="L45" s="20" t="n">
        <v>3.36215324</v>
      </c>
      <c r="M45" s="18" t="s">
        <v>481</v>
      </c>
      <c r="N45" s="20" t="s">
        <v>481</v>
      </c>
      <c r="O45" s="18" t="s">
        <v>481</v>
      </c>
      <c r="P45" s="20" t="s">
        <v>481</v>
      </c>
      <c r="Q45" s="18" t="n">
        <v>427.98560648</v>
      </c>
      <c r="R45" s="20" t="n">
        <v>39.32342576</v>
      </c>
      <c r="S45" s="18" t="n">
        <v>330.65316221</v>
      </c>
      <c r="T45" s="20" t="n">
        <v>16.33646117</v>
      </c>
      <c r="U45" s="18" t="n">
        <v>332.87816005</v>
      </c>
      <c r="V45" s="20" t="n">
        <v>6.45292206</v>
      </c>
    </row>
    <row r="46" spans="1:22">
      <c r="A46" s="15" t="s">
        <v>521</v>
      </c>
      <c r="B46" s="17" t="n">
        <v>23141</v>
      </c>
      <c r="C46" s="18">
        <f>(2121.0/B46*100)</f>
        <v/>
      </c>
      <c r="D46" s="19" t="n">
        <v>21020</v>
      </c>
      <c r="E46" s="18" t="n">
        <v>325.840946</v>
      </c>
      <c r="F46" s="20" t="n">
        <v>4.84302468</v>
      </c>
      <c r="G46" s="18" t="n">
        <v>349.66603805</v>
      </c>
      <c r="H46" s="20" t="n">
        <v>3.01708893</v>
      </c>
      <c r="I46" s="18" t="n">
        <v>403.32499039</v>
      </c>
      <c r="J46" s="20" t="n">
        <v>4.10356507</v>
      </c>
      <c r="K46" s="18" t="n">
        <v>423.72284926</v>
      </c>
      <c r="L46" s="20" t="n">
        <v>4.63438843</v>
      </c>
      <c r="M46" s="18" t="s">
        <v>481</v>
      </c>
      <c r="N46" s="20" t="s">
        <v>481</v>
      </c>
      <c r="O46" s="18" t="s">
        <v>481</v>
      </c>
      <c r="P46" s="20" t="s">
        <v>481</v>
      </c>
      <c r="Q46" s="18" t="s">
        <v>481</v>
      </c>
      <c r="R46" s="20" t="s">
        <v>481</v>
      </c>
      <c r="S46" s="18" t="s">
        <v>481</v>
      </c>
      <c r="T46" s="20" t="s">
        <v>481</v>
      </c>
      <c r="U46" s="18" t="n">
        <v>346.75686877</v>
      </c>
      <c r="V46" s="20" t="n">
        <v>3.09222903</v>
      </c>
    </row>
    <row r="47" spans="1:22">
      <c r="A47" s="15" t="s">
        <v>522</v>
      </c>
      <c r="B47" s="17" t="n">
        <v>5928</v>
      </c>
      <c r="C47" s="18">
        <f>(347.0/B47*100)</f>
        <v/>
      </c>
      <c r="D47" s="19" t="n">
        <v>5581</v>
      </c>
      <c r="E47" s="18" t="n">
        <v>389.87556491</v>
      </c>
      <c r="F47" s="20" t="n">
        <v>8.04870706</v>
      </c>
      <c r="G47" s="18" t="n">
        <v>430.70829244</v>
      </c>
      <c r="H47" s="20" t="n">
        <v>5.25192197</v>
      </c>
      <c r="I47" s="18" t="n">
        <v>465.71983176</v>
      </c>
      <c r="J47" s="20" t="n">
        <v>4.16268456</v>
      </c>
      <c r="K47" s="18" t="n">
        <v>465.04368596</v>
      </c>
      <c r="L47" s="20" t="n">
        <v>4.63494144</v>
      </c>
      <c r="M47" s="18" t="s">
        <v>481</v>
      </c>
      <c r="N47" s="20" t="s">
        <v>481</v>
      </c>
      <c r="O47" s="18" t="s">
        <v>481</v>
      </c>
      <c r="P47" s="20" t="s">
        <v>481</v>
      </c>
      <c r="Q47" s="18" t="s">
        <v>481</v>
      </c>
      <c r="R47" s="20" t="s">
        <v>481</v>
      </c>
      <c r="S47" s="18" t="s">
        <v>481</v>
      </c>
      <c r="T47" s="20" t="s">
        <v>481</v>
      </c>
      <c r="U47" s="18" t="n">
        <v>369.51679231</v>
      </c>
      <c r="V47" s="20" t="n">
        <v>5.56100371</v>
      </c>
    </row>
    <row r="48" spans="1:22">
      <c r="A48" s="15" t="s">
        <v>523</v>
      </c>
      <c r="B48" s="17" t="n">
        <v>9841</v>
      </c>
      <c r="C48" s="18">
        <f>(8.0/B48*100)</f>
        <v/>
      </c>
      <c r="D48" s="19" t="n">
        <v>9833</v>
      </c>
      <c r="E48" s="18" t="n">
        <v>401.38272292</v>
      </c>
      <c r="F48" s="20" t="n">
        <v>10.45171692</v>
      </c>
      <c r="G48" s="18" t="n">
        <v>466.13463489</v>
      </c>
      <c r="H48" s="20" t="n">
        <v>7.01923501</v>
      </c>
      <c r="I48" s="18" t="n">
        <v>537.76136865</v>
      </c>
      <c r="J48" s="20" t="n">
        <v>4.72321213</v>
      </c>
      <c r="K48" s="18" t="n">
        <v>547.63663603</v>
      </c>
      <c r="L48" s="20" t="n">
        <v>5.20152949</v>
      </c>
      <c r="M48" s="18" t="s">
        <v>481</v>
      </c>
      <c r="N48" s="20" t="s">
        <v>481</v>
      </c>
      <c r="O48" s="18" t="s">
        <v>481</v>
      </c>
      <c r="P48" s="20" t="s">
        <v>481</v>
      </c>
      <c r="Q48" s="18" t="s">
        <v>481</v>
      </c>
      <c r="R48" s="20" t="s">
        <v>481</v>
      </c>
      <c r="S48" s="18" t="s">
        <v>481</v>
      </c>
      <c r="T48" s="20" t="s">
        <v>481</v>
      </c>
      <c r="U48" s="18" t="n">
        <v>456.14395936</v>
      </c>
      <c r="V48" s="20" t="n">
        <v>29.2948544</v>
      </c>
    </row>
    <row r="49" spans="1:22">
      <c r="A49" s="15" t="s">
        <v>524</v>
      </c>
      <c r="B49" s="17" t="n">
        <v>6349</v>
      </c>
      <c r="C49" s="18">
        <f>(56.0/B49*100)</f>
        <v/>
      </c>
      <c r="D49" s="19" t="n">
        <v>6293</v>
      </c>
      <c r="E49" s="18" t="n">
        <v>371.02982343</v>
      </c>
      <c r="F49" s="20" t="n">
        <v>4.52044163</v>
      </c>
      <c r="G49" s="18" t="n">
        <v>395.41058649</v>
      </c>
      <c r="H49" s="20" t="n">
        <v>3.53028626</v>
      </c>
      <c r="I49" s="18" t="n">
        <v>423.65689663</v>
      </c>
      <c r="J49" s="20" t="n">
        <v>3.92645854</v>
      </c>
      <c r="K49" s="18" t="n">
        <v>423.12754895</v>
      </c>
      <c r="L49" s="20" t="n">
        <v>3.38022985</v>
      </c>
      <c r="M49" s="18" t="s">
        <v>481</v>
      </c>
      <c r="N49" s="20" t="s">
        <v>481</v>
      </c>
      <c r="O49" s="18" t="s">
        <v>481</v>
      </c>
      <c r="P49" s="20" t="s">
        <v>481</v>
      </c>
      <c r="Q49" s="18" t="s">
        <v>481</v>
      </c>
      <c r="R49" s="20" t="s">
        <v>481</v>
      </c>
      <c r="S49" s="18" t="n">
        <v>412.20732902</v>
      </c>
      <c r="T49" s="20" t="n">
        <v>23.23778477</v>
      </c>
      <c r="U49" s="18" t="n">
        <v>351.48320052</v>
      </c>
      <c r="V49" s="20" t="n">
        <v>10.33397678</v>
      </c>
    </row>
    <row r="50" spans="1:22">
      <c r="A50" s="15" t="s">
        <v>525</v>
      </c>
      <c r="B50" s="17" t="n">
        <v>11795</v>
      </c>
      <c r="C50" s="18">
        <f>(344.0/B50*100)</f>
        <v/>
      </c>
      <c r="D50" s="19" t="n">
        <v>11451</v>
      </c>
      <c r="E50" s="18" t="n">
        <v>334.90914439</v>
      </c>
      <c r="F50" s="20" t="n">
        <v>5.20035932</v>
      </c>
      <c r="G50" s="18" t="n">
        <v>362.80278938</v>
      </c>
      <c r="H50" s="20" t="n">
        <v>3.6818067</v>
      </c>
      <c r="I50" s="18" t="n">
        <v>400.16741704</v>
      </c>
      <c r="J50" s="20" t="n">
        <v>2.64048557</v>
      </c>
      <c r="K50" s="18" t="n">
        <v>405.92056411</v>
      </c>
      <c r="L50" s="20" t="n">
        <v>3.0339397</v>
      </c>
      <c r="M50" s="18" t="s">
        <v>481</v>
      </c>
      <c r="N50" s="20" t="s">
        <v>481</v>
      </c>
      <c r="O50" s="18" t="s">
        <v>481</v>
      </c>
      <c r="P50" s="20" t="s">
        <v>481</v>
      </c>
      <c r="Q50" s="18" t="s">
        <v>481</v>
      </c>
      <c r="R50" s="20" t="s">
        <v>481</v>
      </c>
      <c r="S50" s="18" t="s">
        <v>481</v>
      </c>
      <c r="T50" s="20" t="s">
        <v>481</v>
      </c>
      <c r="U50" s="18" t="n">
        <v>343.24215356</v>
      </c>
      <c r="V50" s="20" t="n">
        <v>7.62285752</v>
      </c>
    </row>
    <row r="51" spans="1:22">
      <c r="A51" s="15" t="s">
        <v>526</v>
      </c>
      <c r="B51" s="17" t="n">
        <v>6866</v>
      </c>
      <c r="C51" s="18">
        <f>(114.0/B51*100)</f>
        <v/>
      </c>
      <c r="D51" s="19" t="n">
        <v>6752</v>
      </c>
      <c r="E51" s="18" t="n">
        <v>369.14996326</v>
      </c>
      <c r="F51" s="20" t="n">
        <v>6.53596156</v>
      </c>
      <c r="G51" s="18" t="n">
        <v>385.62630816</v>
      </c>
      <c r="H51" s="20" t="n">
        <v>3.91793856</v>
      </c>
      <c r="I51" s="18" t="n">
        <v>408.27127475</v>
      </c>
      <c r="J51" s="20" t="n">
        <v>2.97728172</v>
      </c>
      <c r="K51" s="18" t="n">
        <v>417.55677035</v>
      </c>
      <c r="L51" s="20" t="n">
        <v>3.75931954</v>
      </c>
      <c r="M51" s="18" t="s">
        <v>481</v>
      </c>
      <c r="N51" s="20" t="s">
        <v>481</v>
      </c>
      <c r="O51" s="18" t="s">
        <v>481</v>
      </c>
      <c r="P51" s="20" t="s">
        <v>481</v>
      </c>
      <c r="Q51" s="18" t="n">
        <v>380.5422133</v>
      </c>
      <c r="R51" s="20" t="n">
        <v>4.31283207</v>
      </c>
      <c r="S51" s="18" t="s">
        <v>481</v>
      </c>
      <c r="T51" s="20" t="s">
        <v>481</v>
      </c>
      <c r="U51" s="18" t="n">
        <v>374.85866887</v>
      </c>
      <c r="V51" s="20" t="n">
        <v>7.96898559</v>
      </c>
    </row>
    <row r="52" spans="1:22">
      <c r="A52" s="15" t="s">
        <v>527</v>
      </c>
      <c r="B52" s="17" t="n">
        <v>5809</v>
      </c>
      <c r="C52" s="18">
        <f>(106.0/B52*100)</f>
        <v/>
      </c>
      <c r="D52" s="19" t="n">
        <v>5703</v>
      </c>
      <c r="E52" s="18" t="n">
        <v>405.49263442</v>
      </c>
      <c r="F52" s="20" t="n">
        <v>7.174214</v>
      </c>
      <c r="G52" s="18" t="n">
        <v>441.15227941</v>
      </c>
      <c r="H52" s="20" t="n">
        <v>4.4076429</v>
      </c>
      <c r="I52" s="18" t="n">
        <v>471.66712353</v>
      </c>
      <c r="J52" s="20" t="n">
        <v>3.246817</v>
      </c>
      <c r="K52" s="18" t="n">
        <v>478.90865459</v>
      </c>
      <c r="L52" s="20" t="n">
        <v>3.0343171</v>
      </c>
      <c r="M52" s="18" t="s">
        <v>481</v>
      </c>
      <c r="N52" s="20" t="s">
        <v>481</v>
      </c>
      <c r="O52" s="18" t="s">
        <v>481</v>
      </c>
      <c r="P52" s="20" t="s">
        <v>481</v>
      </c>
      <c r="Q52" s="18" t="s">
        <v>481</v>
      </c>
      <c r="R52" s="20" t="s">
        <v>481</v>
      </c>
      <c r="S52" s="18" t="s">
        <v>481</v>
      </c>
      <c r="T52" s="20" t="s">
        <v>481</v>
      </c>
      <c r="U52" s="18" t="n">
        <v>382.04485334</v>
      </c>
      <c r="V52" s="20" t="n">
        <v>7.20193814</v>
      </c>
    </row>
    <row r="53" spans="1:22">
      <c r="A53" s="15" t="s">
        <v>528</v>
      </c>
      <c r="B53" s="17" t="n">
        <v>5571</v>
      </c>
      <c r="C53" s="18">
        <f>(112.0/B53*100)</f>
        <v/>
      </c>
      <c r="D53" s="19" t="n">
        <v>5459</v>
      </c>
      <c r="E53" s="18" t="n">
        <v>377.66949498</v>
      </c>
      <c r="F53" s="20" t="n">
        <v>6.26116516</v>
      </c>
      <c r="G53" s="18" t="n">
        <v>423.09996977</v>
      </c>
      <c r="H53" s="20" t="n">
        <v>4.33256896</v>
      </c>
      <c r="I53" s="18" t="n">
        <v>452.15035628</v>
      </c>
      <c r="J53" s="20" t="n">
        <v>2.55101031</v>
      </c>
      <c r="K53" s="18" t="n">
        <v>456.48340087</v>
      </c>
      <c r="L53" s="20" t="n">
        <v>2.71643262</v>
      </c>
      <c r="M53" s="18" t="s">
        <v>481</v>
      </c>
      <c r="N53" s="20" t="s">
        <v>481</v>
      </c>
      <c r="O53" s="18" t="s">
        <v>481</v>
      </c>
      <c r="P53" s="20" t="s">
        <v>481</v>
      </c>
      <c r="Q53" s="18" t="s">
        <v>481</v>
      </c>
      <c r="R53" s="20" t="s">
        <v>481</v>
      </c>
      <c r="S53" s="18" t="s">
        <v>481</v>
      </c>
      <c r="T53" s="20" t="s">
        <v>481</v>
      </c>
      <c r="U53" s="18" t="n">
        <v>360.27400972</v>
      </c>
      <c r="V53" s="20" t="n">
        <v>4.56542906</v>
      </c>
    </row>
    <row r="54" spans="1:22">
      <c r="A54" s="15" t="s">
        <v>529</v>
      </c>
      <c r="B54" s="17" t="n">
        <v>4740</v>
      </c>
      <c r="C54" s="18">
        <f>(428.0/B54*100)</f>
        <v/>
      </c>
      <c r="D54" s="19" t="n">
        <v>4312</v>
      </c>
      <c r="E54" s="18" t="n">
        <v>300.84129176</v>
      </c>
      <c r="F54" s="20" t="n">
        <v>4.82905383</v>
      </c>
      <c r="G54" s="18" t="n">
        <v>318.21300942</v>
      </c>
      <c r="H54" s="20" t="n">
        <v>3.62098081</v>
      </c>
      <c r="I54" s="18" t="n">
        <v>352.04667141</v>
      </c>
      <c r="J54" s="20" t="n">
        <v>4.53009688</v>
      </c>
      <c r="K54" s="18" t="n">
        <v>347.27140766</v>
      </c>
      <c r="L54" s="20" t="n">
        <v>3.91212328</v>
      </c>
      <c r="M54" s="18" t="s">
        <v>481</v>
      </c>
      <c r="N54" s="20" t="s">
        <v>481</v>
      </c>
      <c r="O54" s="18" t="s">
        <v>481</v>
      </c>
      <c r="P54" s="20" t="s">
        <v>481</v>
      </c>
      <c r="Q54" s="18" t="s">
        <v>481</v>
      </c>
      <c r="R54" s="20" t="s">
        <v>481</v>
      </c>
      <c r="S54" s="18" t="s">
        <v>481</v>
      </c>
      <c r="T54" s="20" t="s">
        <v>481</v>
      </c>
      <c r="U54" s="18" t="n">
        <v>285.37022858</v>
      </c>
      <c r="V54" s="20" t="n">
        <v>4.16193814</v>
      </c>
    </row>
    <row r="55" spans="1:22">
      <c r="A55" s="15" t="s">
        <v>530</v>
      </c>
      <c r="B55" s="17" t="n">
        <v>5316</v>
      </c>
      <c r="C55" s="18">
        <f>(22.0/B55*100)</f>
        <v/>
      </c>
      <c r="D55" s="19" t="n">
        <v>5294</v>
      </c>
      <c r="E55" s="18" t="n">
        <v>354.68685851</v>
      </c>
      <c r="F55" s="20" t="n">
        <v>5.65736681</v>
      </c>
      <c r="G55" s="18" t="n">
        <v>388.34319965</v>
      </c>
      <c r="H55" s="20" t="n">
        <v>4.61204263</v>
      </c>
      <c r="I55" s="18" t="n">
        <v>411.68790295</v>
      </c>
      <c r="J55" s="20" t="n">
        <v>3.40102027</v>
      </c>
      <c r="K55" s="18" t="n">
        <v>428.8318675</v>
      </c>
      <c r="L55" s="20" t="n">
        <v>3.1217051</v>
      </c>
      <c r="M55" s="18" t="s">
        <v>481</v>
      </c>
      <c r="N55" s="20" t="s">
        <v>481</v>
      </c>
      <c r="O55" s="18" t="s">
        <v>481</v>
      </c>
      <c r="P55" s="20" t="s">
        <v>481</v>
      </c>
      <c r="Q55" s="18" t="s">
        <v>481</v>
      </c>
      <c r="R55" s="20" t="s">
        <v>481</v>
      </c>
      <c r="S55" s="18" t="n">
        <v>320.33060301</v>
      </c>
      <c r="T55" s="20" t="n">
        <v>29.9902216</v>
      </c>
      <c r="U55" s="18" t="n">
        <v>303.76978312</v>
      </c>
      <c r="V55" s="20" t="n">
        <v>8.72031548</v>
      </c>
    </row>
    <row r="56" spans="1:22">
      <c r="A56" s="15" t="s">
        <v>531</v>
      </c>
      <c r="B56" s="17" t="n">
        <v>5359</v>
      </c>
      <c r="C56" s="18">
        <f>(77.0/B56*100)</f>
        <v/>
      </c>
      <c r="D56" s="19" t="n">
        <v>5282</v>
      </c>
      <c r="E56" s="18" t="n">
        <v>496.64621852</v>
      </c>
      <c r="F56" s="20" t="n">
        <v>8.33576601</v>
      </c>
      <c r="G56" s="18" t="n">
        <v>543.53276769</v>
      </c>
      <c r="H56" s="20" t="n">
        <v>5.85456875</v>
      </c>
      <c r="I56" s="18" t="n">
        <v>553.56750879</v>
      </c>
      <c r="J56" s="20" t="n">
        <v>2.80779212</v>
      </c>
      <c r="K56" s="18" t="n">
        <v>546.18686465</v>
      </c>
      <c r="L56" s="20" t="n">
        <v>4.85810882</v>
      </c>
      <c r="M56" s="18" t="s">
        <v>481</v>
      </c>
      <c r="N56" s="20" t="s">
        <v>481</v>
      </c>
      <c r="O56" s="18" t="s">
        <v>481</v>
      </c>
      <c r="P56" s="20" t="s">
        <v>481</v>
      </c>
      <c r="Q56" s="18" t="s">
        <v>481</v>
      </c>
      <c r="R56" s="20" t="s">
        <v>481</v>
      </c>
      <c r="S56" s="18" t="s">
        <v>481</v>
      </c>
      <c r="T56" s="20" t="s">
        <v>481</v>
      </c>
      <c r="U56" s="18" t="n">
        <v>452.40439946</v>
      </c>
      <c r="V56" s="20" t="n">
        <v>17.43392214</v>
      </c>
    </row>
    <row r="57" spans="1:22">
      <c r="A57" s="15" t="s">
        <v>532</v>
      </c>
      <c r="B57" s="17" t="n">
        <v>6513</v>
      </c>
      <c r="C57" s="18">
        <f>(0.0/B57*100)</f>
        <v/>
      </c>
      <c r="D57" s="19" t="n">
        <v>6513</v>
      </c>
      <c r="E57" s="18" t="n">
        <v>341.11638627</v>
      </c>
      <c r="F57" s="20" t="n">
        <v>5.33719547</v>
      </c>
      <c r="G57" s="18" t="n">
        <v>364.34262057</v>
      </c>
      <c r="H57" s="20" t="n">
        <v>3.27568374</v>
      </c>
      <c r="I57" s="18" t="n">
        <v>406.98868828</v>
      </c>
      <c r="J57" s="20" t="n">
        <v>3.42008572</v>
      </c>
      <c r="K57" s="18" t="n">
        <v>399.7978331</v>
      </c>
      <c r="L57" s="20" t="n">
        <v>5.00898172</v>
      </c>
      <c r="M57" s="18" t="s">
        <v>481</v>
      </c>
      <c r="N57" s="20" t="s">
        <v>481</v>
      </c>
      <c r="O57" s="18" t="s">
        <v>481</v>
      </c>
      <c r="P57" s="20" t="s">
        <v>481</v>
      </c>
      <c r="Q57" s="18" t="s">
        <v>481</v>
      </c>
      <c r="R57" s="20" t="s">
        <v>481</v>
      </c>
      <c r="S57" s="18" t="n">
        <v>338.49718077</v>
      </c>
      <c r="T57" s="20" t="n">
        <v>34.56105816</v>
      </c>
      <c r="U57" s="18" t="n">
        <v>343.88829483</v>
      </c>
      <c r="V57" s="20" t="n">
        <v>9.18210777</v>
      </c>
    </row>
    <row r="58" spans="1:22">
      <c r="A58" s="15" t="s">
        <v>533</v>
      </c>
      <c r="B58" s="17" t="n">
        <v>7267</v>
      </c>
      <c r="C58" s="18">
        <f>(10.0/B58*100)</f>
        <v/>
      </c>
      <c r="D58" s="19" t="n">
        <v>7257</v>
      </c>
      <c r="E58" s="18" t="n">
        <v>332.85593008</v>
      </c>
      <c r="F58" s="20" t="n">
        <v>4.78022821</v>
      </c>
      <c r="G58" s="18" t="n">
        <v>342.72717346</v>
      </c>
      <c r="H58" s="20" t="n">
        <v>5.14352236</v>
      </c>
      <c r="I58" s="18" t="n">
        <v>375.05372081</v>
      </c>
      <c r="J58" s="20" t="n">
        <v>3.06517435</v>
      </c>
      <c r="K58" s="18" t="n">
        <v>405.02215652</v>
      </c>
      <c r="L58" s="20" t="n">
        <v>2.82930646</v>
      </c>
      <c r="M58" s="18" t="s">
        <v>481</v>
      </c>
      <c r="N58" s="20" t="s">
        <v>481</v>
      </c>
      <c r="O58" s="18" t="s">
        <v>481</v>
      </c>
      <c r="P58" s="20" t="s">
        <v>481</v>
      </c>
      <c r="Q58" s="18" t="s">
        <v>481</v>
      </c>
      <c r="R58" s="20" t="s">
        <v>481</v>
      </c>
      <c r="S58" s="18" t="n">
        <v>293.09086656</v>
      </c>
      <c r="T58" s="20" t="n">
        <v>21.85027274</v>
      </c>
      <c r="U58" s="18" t="n">
        <v>303.92499049</v>
      </c>
      <c r="V58" s="20" t="n">
        <v>16.38421325</v>
      </c>
    </row>
    <row r="59" spans="1:22">
      <c r="A59" s="15" t="s">
        <v>534</v>
      </c>
      <c r="B59" s="17" t="n">
        <v>4826</v>
      </c>
      <c r="C59" s="18">
        <f>(26.0/B59*100)</f>
        <v/>
      </c>
      <c r="D59" s="19" t="n">
        <v>4800</v>
      </c>
      <c r="E59" s="18" t="n">
        <v>304.93945776</v>
      </c>
      <c r="F59" s="20" t="n">
        <v>6.07706296</v>
      </c>
      <c r="G59" s="18" t="n">
        <v>326.40162175</v>
      </c>
      <c r="H59" s="20" t="n">
        <v>4.70092957</v>
      </c>
      <c r="I59" s="18" t="n">
        <v>370.14058045</v>
      </c>
      <c r="J59" s="20" t="n">
        <v>2.93977482</v>
      </c>
      <c r="K59" s="18" t="n">
        <v>375.53833892</v>
      </c>
      <c r="L59" s="20" t="n">
        <v>2.17630176</v>
      </c>
      <c r="M59" s="18" t="s">
        <v>481</v>
      </c>
      <c r="N59" s="20" t="s">
        <v>481</v>
      </c>
      <c r="O59" s="18" t="s">
        <v>481</v>
      </c>
      <c r="P59" s="20" t="s">
        <v>481</v>
      </c>
      <c r="Q59" s="18" t="s">
        <v>481</v>
      </c>
      <c r="R59" s="20" t="s">
        <v>481</v>
      </c>
      <c r="S59" s="18" t="n">
        <v>279.29047617</v>
      </c>
      <c r="T59" s="20" t="n">
        <v>16.03337257</v>
      </c>
      <c r="U59" s="18" t="n">
        <v>274.93941937</v>
      </c>
      <c r="V59" s="20" t="n">
        <v>7.28937843</v>
      </c>
    </row>
    <row r="60" spans="1:22">
      <c r="A60" s="15" t="s">
        <v>535</v>
      </c>
      <c r="B60" s="17" t="n">
        <v>4546</v>
      </c>
      <c r="C60" s="18">
        <f>(15.0/B60*100)</f>
        <v/>
      </c>
      <c r="D60" s="19" t="n">
        <v>4531</v>
      </c>
      <c r="E60" s="18" t="n">
        <v>380.96134946</v>
      </c>
      <c r="F60" s="20" t="n">
        <v>6.75880106</v>
      </c>
      <c r="G60" s="18" t="n">
        <v>390.8669441</v>
      </c>
      <c r="H60" s="20" t="n">
        <v>5.07184786</v>
      </c>
      <c r="I60" s="18" t="n">
        <v>401.54497748</v>
      </c>
      <c r="J60" s="20" t="n">
        <v>5.33686139</v>
      </c>
      <c r="K60" s="18" t="n">
        <v>412.23463846</v>
      </c>
      <c r="L60" s="20" t="n">
        <v>5.98233664</v>
      </c>
      <c r="M60" s="18" t="s">
        <v>481</v>
      </c>
      <c r="N60" s="20" t="s">
        <v>481</v>
      </c>
      <c r="O60" s="18" t="s">
        <v>481</v>
      </c>
      <c r="P60" s="20" t="s">
        <v>481</v>
      </c>
      <c r="Q60" s="18" t="s">
        <v>481</v>
      </c>
      <c r="R60" s="20" t="s">
        <v>481</v>
      </c>
      <c r="S60" s="18" t="n">
        <v>322.7888725</v>
      </c>
      <c r="T60" s="20" t="n">
        <v>25.43283787</v>
      </c>
      <c r="U60" s="18" t="n">
        <v>369.20555972</v>
      </c>
      <c r="V60" s="20" t="n">
        <v>8.594452860000001</v>
      </c>
    </row>
    <row r="61" spans="1:22">
      <c r="A61" s="15" t="s">
        <v>536</v>
      </c>
      <c r="B61" s="17" t="n">
        <v>6525</v>
      </c>
      <c r="C61" s="18">
        <f>(166.0/B61*100)</f>
        <v/>
      </c>
      <c r="D61" s="19" t="n">
        <v>6359</v>
      </c>
      <c r="E61" s="18" t="n">
        <v>428.19886892</v>
      </c>
      <c r="F61" s="20" t="n">
        <v>6.085059</v>
      </c>
      <c r="G61" s="18" t="n">
        <v>453.80216162</v>
      </c>
      <c r="H61" s="20" t="n">
        <v>3.93608577</v>
      </c>
      <c r="I61" s="18" t="n">
        <v>487.58556102</v>
      </c>
      <c r="J61" s="20" t="n">
        <v>3.06820044</v>
      </c>
      <c r="K61" s="18" t="n">
        <v>495.50318726</v>
      </c>
      <c r="L61" s="20" t="n">
        <v>2.68038046</v>
      </c>
      <c r="M61" s="18" t="s">
        <v>481</v>
      </c>
      <c r="N61" s="20" t="s">
        <v>481</v>
      </c>
      <c r="O61" s="18" t="s">
        <v>481</v>
      </c>
      <c r="P61" s="20" t="s">
        <v>481</v>
      </c>
      <c r="Q61" s="18" t="s">
        <v>481</v>
      </c>
      <c r="R61" s="20" t="s">
        <v>481</v>
      </c>
      <c r="S61" s="18" t="s">
        <v>481</v>
      </c>
      <c r="T61" s="20" t="s">
        <v>481</v>
      </c>
      <c r="U61" s="18" t="n">
        <v>401.64258484</v>
      </c>
      <c r="V61" s="20" t="n">
        <v>7.88352559</v>
      </c>
    </row>
    <row r="62" spans="1:22">
      <c r="A62" s="15" t="s">
        <v>537</v>
      </c>
      <c r="B62" s="17" t="n">
        <v>4476</v>
      </c>
      <c r="C62" s="18">
        <f>(3.0/B62*100)</f>
        <v/>
      </c>
      <c r="D62" s="19" t="n">
        <v>4473</v>
      </c>
      <c r="E62" s="18" t="n">
        <v>483.066812</v>
      </c>
      <c r="F62" s="20" t="n">
        <v>9.76239103</v>
      </c>
      <c r="G62" s="18" t="n">
        <v>531.41345211</v>
      </c>
      <c r="H62" s="20" t="n">
        <v>3.86934426</v>
      </c>
      <c r="I62" s="18" t="n">
        <v>548.3581026099999</v>
      </c>
      <c r="J62" s="20" t="n">
        <v>1.55512783</v>
      </c>
      <c r="K62" s="18" t="n">
        <v>548.4551989</v>
      </c>
      <c r="L62" s="20" t="n">
        <v>2.61957571</v>
      </c>
      <c r="M62" s="18" t="s">
        <v>481</v>
      </c>
      <c r="N62" s="20" t="s">
        <v>481</v>
      </c>
      <c r="O62" s="18" t="s">
        <v>481</v>
      </c>
      <c r="P62" s="20" t="s">
        <v>481</v>
      </c>
      <c r="Q62" s="18" t="s">
        <v>481</v>
      </c>
      <c r="R62" s="20" t="s">
        <v>481</v>
      </c>
      <c r="S62" s="18" t="s">
        <v>481</v>
      </c>
      <c r="T62" s="20" t="s">
        <v>481</v>
      </c>
      <c r="U62" s="18" t="n">
        <v>445.32709443</v>
      </c>
      <c r="V62" s="20" t="n">
        <v>30.08638874</v>
      </c>
    </row>
    <row r="63" spans="1:22">
      <c r="A63" s="15" t="s">
        <v>538</v>
      </c>
      <c r="B63" s="17" t="n">
        <v>5324</v>
      </c>
      <c r="C63" s="18">
        <f>(13.0/B63*100)</f>
        <v/>
      </c>
      <c r="D63" s="19" t="n">
        <v>5311</v>
      </c>
      <c r="E63" s="18" t="n">
        <v>324.3593348</v>
      </c>
      <c r="F63" s="20" t="n">
        <v>5.81206453</v>
      </c>
      <c r="G63" s="18" t="n">
        <v>353.60576944</v>
      </c>
      <c r="H63" s="20" t="n">
        <v>4.31324591</v>
      </c>
      <c r="I63" s="18" t="n">
        <v>374.51433672</v>
      </c>
      <c r="J63" s="20" t="n">
        <v>2.55758874</v>
      </c>
      <c r="K63" s="18" t="n">
        <v>392.87016007</v>
      </c>
      <c r="L63" s="20" t="n">
        <v>2.26859143</v>
      </c>
      <c r="M63" s="18" t="s">
        <v>481</v>
      </c>
      <c r="N63" s="20" t="s">
        <v>481</v>
      </c>
      <c r="O63" s="18" t="s">
        <v>481</v>
      </c>
      <c r="P63" s="20" t="s">
        <v>481</v>
      </c>
      <c r="Q63" s="18" t="n">
        <v>415.20607044</v>
      </c>
      <c r="R63" s="20" t="n">
        <v>77.23453277</v>
      </c>
      <c r="S63" s="18" t="n">
        <v>251.94470009</v>
      </c>
      <c r="T63" s="20" t="n">
        <v>37.1157317</v>
      </c>
      <c r="U63" s="18" t="n">
        <v>314.50391571</v>
      </c>
      <c r="V63" s="20" t="n">
        <v>5.28131671</v>
      </c>
    </row>
    <row r="64" spans="1:22">
      <c r="A64" s="15" t="s">
        <v>539</v>
      </c>
      <c r="B64" s="17" t="n">
        <v>3634</v>
      </c>
      <c r="C64" s="18">
        <f>(3.0/B64*100)</f>
        <v/>
      </c>
      <c r="D64" s="19" t="n">
        <v>3631</v>
      </c>
      <c r="E64" s="18" t="n">
        <v>399.0640317</v>
      </c>
      <c r="F64" s="20" t="n">
        <v>7.00527893</v>
      </c>
      <c r="G64" s="18" t="n">
        <v>467.88809147</v>
      </c>
      <c r="H64" s="20" t="n">
        <v>4.00670627</v>
      </c>
      <c r="I64" s="18" t="n">
        <v>501.2959322</v>
      </c>
      <c r="J64" s="20" t="n">
        <v>2.96303783</v>
      </c>
      <c r="K64" s="18" t="n">
        <v>503.99387218</v>
      </c>
      <c r="L64" s="20" t="n">
        <v>3.71779889</v>
      </c>
      <c r="M64" s="18" t="s">
        <v>481</v>
      </c>
      <c r="N64" s="20" t="s">
        <v>481</v>
      </c>
      <c r="O64" s="18" t="s">
        <v>481</v>
      </c>
      <c r="P64" s="20" t="s">
        <v>481</v>
      </c>
      <c r="Q64" s="18" t="s">
        <v>481</v>
      </c>
      <c r="R64" s="20" t="s">
        <v>481</v>
      </c>
      <c r="S64" s="18" t="n">
        <v>475.78373813</v>
      </c>
      <c r="T64" s="20" t="n">
        <v>60.57174607</v>
      </c>
      <c r="U64" s="18" t="n">
        <v>333.7340062</v>
      </c>
      <c r="V64" s="20" t="n">
        <v>12.16538315</v>
      </c>
    </row>
    <row r="65" spans="1:22">
      <c r="A65" s="15" t="s">
        <v>540</v>
      </c>
      <c r="B65" s="17" t="n">
        <v>5325</v>
      </c>
      <c r="C65" s="18">
        <f>(14.0/B65*100)</f>
        <v/>
      </c>
      <c r="D65" s="19" t="n">
        <v>5311</v>
      </c>
      <c r="E65" s="18" t="n">
        <v>369.44843334</v>
      </c>
      <c r="F65" s="20" t="n">
        <v>6.42085237</v>
      </c>
      <c r="G65" s="18" t="n">
        <v>396.93118366</v>
      </c>
      <c r="H65" s="20" t="n">
        <v>3.71726924</v>
      </c>
      <c r="I65" s="18" t="n">
        <v>433.31635985</v>
      </c>
      <c r="J65" s="20" t="n">
        <v>3.27435202</v>
      </c>
      <c r="K65" s="18" t="n">
        <v>436.71144428</v>
      </c>
      <c r="L65" s="20" t="n">
        <v>3.27935965</v>
      </c>
      <c r="M65" s="18" t="s">
        <v>481</v>
      </c>
      <c r="N65" s="20" t="s">
        <v>481</v>
      </c>
      <c r="O65" s="18" t="s">
        <v>481</v>
      </c>
      <c r="P65" s="20" t="s">
        <v>481</v>
      </c>
      <c r="Q65" s="18" t="n">
        <v>364.63872225</v>
      </c>
      <c r="R65" s="20" t="n">
        <v>32.0618442</v>
      </c>
      <c r="S65" s="18" t="s">
        <v>481</v>
      </c>
      <c r="T65" s="20" t="s">
        <v>481</v>
      </c>
      <c r="U65" s="18" t="n">
        <v>326.03064307</v>
      </c>
      <c r="V65" s="20" t="n">
        <v>8.64386691</v>
      </c>
    </row>
    <row r="66" spans="1:22">
      <c r="A66" s="15" t="s">
        <v>541</v>
      </c>
      <c r="B66" s="17" t="n">
        <v>5665</v>
      </c>
      <c r="C66" s="18">
        <f>(89.0/B66*100)</f>
        <v/>
      </c>
      <c r="D66" s="19" t="n">
        <v>5576</v>
      </c>
      <c r="E66" s="18" t="n">
        <v>385.75867266</v>
      </c>
      <c r="F66" s="20" t="n">
        <v>4.10589523</v>
      </c>
      <c r="G66" s="18" t="n">
        <v>407.77340205</v>
      </c>
      <c r="H66" s="20" t="n">
        <v>3.6081941</v>
      </c>
      <c r="I66" s="18" t="n">
        <v>436.07433539</v>
      </c>
      <c r="J66" s="20" t="n">
        <v>2.84158982</v>
      </c>
      <c r="K66" s="18" t="n">
        <v>438.1674168</v>
      </c>
      <c r="L66" s="20" t="n">
        <v>2.79212869</v>
      </c>
      <c r="M66" s="18" t="s">
        <v>481</v>
      </c>
      <c r="N66" s="20" t="s">
        <v>481</v>
      </c>
      <c r="O66" s="18" t="s">
        <v>481</v>
      </c>
      <c r="P66" s="20" t="s">
        <v>481</v>
      </c>
      <c r="Q66" s="18" t="s">
        <v>481</v>
      </c>
      <c r="R66" s="20" t="s">
        <v>481</v>
      </c>
      <c r="S66" s="18" t="s">
        <v>481</v>
      </c>
      <c r="T66" s="20" t="s">
        <v>481</v>
      </c>
      <c r="U66" s="18" t="n">
        <v>357.20460375</v>
      </c>
      <c r="V66" s="20" t="n">
        <v>3.78635433</v>
      </c>
    </row>
    <row r="67" spans="1:22">
      <c r="A67" s="15" t="s">
        <v>542</v>
      </c>
      <c r="B67" s="17" t="n">
        <v>6971</v>
      </c>
      <c r="C67" s="18">
        <f>(820.0/B67*100)</f>
        <v/>
      </c>
      <c r="D67" s="19" t="n">
        <v>6151</v>
      </c>
      <c r="E67" s="18" t="n">
        <v>332.42038382</v>
      </c>
      <c r="F67" s="20" t="n">
        <v>6.16542386</v>
      </c>
      <c r="G67" s="18" t="n">
        <v>369.10265541</v>
      </c>
      <c r="H67" s="20" t="n">
        <v>4.80685604</v>
      </c>
      <c r="I67" s="18" t="n">
        <v>400.65801366</v>
      </c>
      <c r="J67" s="20" t="n">
        <v>3.32714097</v>
      </c>
      <c r="K67" s="18" t="n">
        <v>409.25198289</v>
      </c>
      <c r="L67" s="20" t="n">
        <v>3.31331892</v>
      </c>
      <c r="M67" s="18" t="s">
        <v>481</v>
      </c>
      <c r="N67" s="20" t="s">
        <v>481</v>
      </c>
      <c r="O67" s="18" t="s">
        <v>481</v>
      </c>
      <c r="P67" s="20" t="s">
        <v>481</v>
      </c>
      <c r="Q67" s="18" t="s">
        <v>481</v>
      </c>
      <c r="R67" s="20" t="s">
        <v>481</v>
      </c>
      <c r="S67" s="18" t="s">
        <v>481</v>
      </c>
      <c r="T67" s="20" t="s">
        <v>481</v>
      </c>
      <c r="U67" s="18" t="n">
        <v>326.69668232</v>
      </c>
      <c r="V67" s="20" t="n">
        <v>6.9518437</v>
      </c>
    </row>
    <row r="68" spans="1:22">
      <c r="A68" s="15" t="s">
        <v>543</v>
      </c>
      <c r="B68" s="17" t="n">
        <v>12083</v>
      </c>
      <c r="C68" s="18">
        <f>(31.0/B68*100)</f>
        <v/>
      </c>
      <c r="D68" s="19" t="n">
        <v>12052</v>
      </c>
      <c r="E68" s="18" t="n">
        <v>350.5089308</v>
      </c>
      <c r="F68" s="20" t="n">
        <v>3.70597743</v>
      </c>
      <c r="G68" s="18" t="n">
        <v>385.25735675</v>
      </c>
      <c r="H68" s="20" t="n">
        <v>3.22866612</v>
      </c>
      <c r="I68" s="18" t="n">
        <v>415.67100905</v>
      </c>
      <c r="J68" s="20" t="n">
        <v>2.01215332</v>
      </c>
      <c r="K68" s="18" t="n">
        <v>446.93634055</v>
      </c>
      <c r="L68" s="20" t="n">
        <v>1.96199838</v>
      </c>
      <c r="M68" s="18" t="s">
        <v>481</v>
      </c>
      <c r="N68" s="20" t="s">
        <v>481</v>
      </c>
      <c r="O68" s="18" t="s">
        <v>481</v>
      </c>
      <c r="P68" s="20" t="s">
        <v>481</v>
      </c>
      <c r="Q68" s="18" t="s">
        <v>481</v>
      </c>
      <c r="R68" s="20" t="s">
        <v>481</v>
      </c>
      <c r="S68" s="18" t="s">
        <v>481</v>
      </c>
      <c r="T68" s="20" t="s">
        <v>481</v>
      </c>
      <c r="U68" s="18" t="n">
        <v>339.70611689</v>
      </c>
      <c r="V68" s="20" t="n">
        <v>2.32587262</v>
      </c>
    </row>
    <row r="69" spans="1:22">
      <c r="A69" s="15" t="s">
        <v>544</v>
      </c>
      <c r="B69" s="17" t="n">
        <v>4876</v>
      </c>
      <c r="C69" s="18">
        <f>(0.0/B69*100)</f>
        <v/>
      </c>
      <c r="D69" s="19" t="n">
        <v>4876</v>
      </c>
      <c r="E69" s="18" t="n">
        <v>412.98258723</v>
      </c>
      <c r="F69" s="20" t="n">
        <v>5.40958458</v>
      </c>
      <c r="G69" s="18" t="n">
        <v>439.62803963</v>
      </c>
      <c r="H69" s="20" t="n">
        <v>4.21611511</v>
      </c>
      <c r="I69" s="18" t="n">
        <v>459.39847878</v>
      </c>
      <c r="J69" s="20" t="n">
        <v>4.96779322</v>
      </c>
      <c r="K69" s="18" t="n">
        <v>448.69458197</v>
      </c>
      <c r="L69" s="20" t="n">
        <v>4.57809642</v>
      </c>
      <c r="M69" s="18" t="s">
        <v>481</v>
      </c>
      <c r="N69" s="20" t="s">
        <v>481</v>
      </c>
      <c r="O69" s="18" t="s">
        <v>481</v>
      </c>
      <c r="P69" s="20" t="s">
        <v>481</v>
      </c>
      <c r="Q69" s="18" t="s">
        <v>481</v>
      </c>
      <c r="R69" s="20" t="s">
        <v>481</v>
      </c>
      <c r="S69" s="18" t="s">
        <v>481</v>
      </c>
      <c r="T69" s="20" t="s">
        <v>481</v>
      </c>
      <c r="U69" s="18" t="n">
        <v>438.66334352</v>
      </c>
      <c r="V69" s="20" t="n">
        <v>25.80041506</v>
      </c>
    </row>
    <row r="70" spans="1:22">
      <c r="A70" s="15" t="s">
        <v>545</v>
      </c>
      <c r="B70" s="17" t="n">
        <v>6036</v>
      </c>
      <c r="C70" s="18">
        <f>(223.0/B70*100)</f>
        <v/>
      </c>
      <c r="D70" s="19" t="n">
        <v>5813</v>
      </c>
      <c r="E70" s="18" t="n">
        <v>480.16197165</v>
      </c>
      <c r="F70" s="20" t="n">
        <v>6.52514512</v>
      </c>
      <c r="G70" s="18" t="n">
        <v>495.92821078</v>
      </c>
      <c r="H70" s="20" t="n">
        <v>3.57858582</v>
      </c>
      <c r="I70" s="18" t="n">
        <v>505.71250649</v>
      </c>
      <c r="J70" s="20" t="n">
        <v>3.48253659</v>
      </c>
      <c r="K70" s="18" t="n">
        <v>500.34600718</v>
      </c>
      <c r="L70" s="20" t="n">
        <v>5.07098293</v>
      </c>
      <c r="M70" s="18" t="s">
        <v>481</v>
      </c>
      <c r="N70" s="20" t="s">
        <v>481</v>
      </c>
      <c r="O70" s="18" t="s">
        <v>481</v>
      </c>
      <c r="P70" s="20" t="s">
        <v>481</v>
      </c>
      <c r="Q70" s="18" t="s">
        <v>481</v>
      </c>
      <c r="R70" s="20" t="s">
        <v>481</v>
      </c>
      <c r="S70" s="18" t="s">
        <v>481</v>
      </c>
      <c r="T70" s="20" t="s">
        <v>481</v>
      </c>
      <c r="U70" s="18" t="n">
        <v>439.39492499</v>
      </c>
      <c r="V70" s="20" t="n">
        <v>9.094960349999999</v>
      </c>
    </row>
    <row r="71" spans="1:22">
      <c r="A71" s="15" t="s">
        <v>546</v>
      </c>
      <c r="B71" s="17" t="n">
        <v>6115</v>
      </c>
      <c r="C71" s="18">
        <f>(35.0/B71*100)</f>
        <v/>
      </c>
      <c r="D71" s="19" t="n">
        <v>6080</v>
      </c>
      <c r="E71" s="18" t="n">
        <v>467.32207109</v>
      </c>
      <c r="F71" s="20" t="n">
        <v>7.87271439</v>
      </c>
      <c r="G71" s="18" t="n">
        <v>537.54408286</v>
      </c>
      <c r="H71" s="20" t="n">
        <v>3.94184403</v>
      </c>
      <c r="I71" s="18" t="n">
        <v>573.13090922</v>
      </c>
      <c r="J71" s="20" t="n">
        <v>2.21957841</v>
      </c>
      <c r="K71" s="18" t="n">
        <v>576.9466765</v>
      </c>
      <c r="L71" s="20" t="n">
        <v>2.5392158</v>
      </c>
      <c r="M71" s="18" t="s">
        <v>481</v>
      </c>
      <c r="N71" s="20" t="s">
        <v>481</v>
      </c>
      <c r="O71" s="18" t="s">
        <v>481</v>
      </c>
      <c r="P71" s="20" t="s">
        <v>481</v>
      </c>
      <c r="Q71" s="18" t="s">
        <v>481</v>
      </c>
      <c r="R71" s="20" t="s">
        <v>481</v>
      </c>
      <c r="S71" s="18" t="s">
        <v>481</v>
      </c>
      <c r="T71" s="20" t="s">
        <v>481</v>
      </c>
      <c r="U71" s="18" t="n">
        <v>462.6972908</v>
      </c>
      <c r="V71" s="20" t="n">
        <v>15.92018001</v>
      </c>
    </row>
    <row r="72" spans="1:22">
      <c r="A72" s="15" t="s">
        <v>547</v>
      </c>
      <c r="B72" s="17" t="n">
        <v>7708</v>
      </c>
      <c r="C72" s="18">
        <f>(5.0/B72*100)</f>
        <v/>
      </c>
      <c r="D72" s="19" t="n">
        <v>7703</v>
      </c>
      <c r="E72" s="18" t="n">
        <v>390.44433546</v>
      </c>
      <c r="F72" s="20" t="n">
        <v>10.16943633</v>
      </c>
      <c r="G72" s="18" t="n">
        <v>471.49734391</v>
      </c>
      <c r="H72" s="20" t="n">
        <v>6.01662501</v>
      </c>
      <c r="I72" s="18" t="n">
        <v>551.18493656</v>
      </c>
      <c r="J72" s="20" t="n">
        <v>3.12704706</v>
      </c>
      <c r="K72" s="18" t="n">
        <v>552.3815733500001</v>
      </c>
      <c r="L72" s="20" t="n">
        <v>4.00978402</v>
      </c>
      <c r="M72" s="18" t="s">
        <v>481</v>
      </c>
      <c r="N72" s="20" t="s">
        <v>481</v>
      </c>
      <c r="O72" s="18" t="s">
        <v>481</v>
      </c>
      <c r="P72" s="20" t="s">
        <v>481</v>
      </c>
      <c r="Q72" s="18" t="s">
        <v>481</v>
      </c>
      <c r="R72" s="20" t="s">
        <v>481</v>
      </c>
      <c r="S72" s="18" t="s">
        <v>481</v>
      </c>
      <c r="T72" s="20" t="s">
        <v>481</v>
      </c>
      <c r="U72" s="18" t="n">
        <v>432.63685835</v>
      </c>
      <c r="V72" s="20" t="n">
        <v>29.06311977</v>
      </c>
    </row>
    <row r="73" spans="1:22">
      <c r="A73" s="15" t="s">
        <v>548</v>
      </c>
      <c r="B73" s="17" t="n">
        <v>8249</v>
      </c>
      <c r="C73" s="18">
        <f>(193.0/B73*100)</f>
        <v/>
      </c>
      <c r="D73" s="19" t="n">
        <v>8056</v>
      </c>
      <c r="E73" s="18" t="n">
        <v>368.99293384</v>
      </c>
      <c r="F73" s="20" t="n">
        <v>5.64776381</v>
      </c>
      <c r="G73" s="18" t="n">
        <v>400.30020855</v>
      </c>
      <c r="H73" s="20" t="n">
        <v>4.04799868</v>
      </c>
      <c r="I73" s="18" t="n">
        <v>422.77971542</v>
      </c>
      <c r="J73" s="20" t="n">
        <v>3.32986741</v>
      </c>
      <c r="K73" s="18" t="n">
        <v>422.00269046</v>
      </c>
      <c r="L73" s="20" t="n">
        <v>4.38656327</v>
      </c>
      <c r="M73" s="18" t="s">
        <v>481</v>
      </c>
      <c r="N73" s="20" t="s">
        <v>481</v>
      </c>
      <c r="O73" s="18" t="s">
        <v>481</v>
      </c>
      <c r="P73" s="20" t="s">
        <v>481</v>
      </c>
      <c r="Q73" s="18" t="s">
        <v>481</v>
      </c>
      <c r="R73" s="20" t="s">
        <v>481</v>
      </c>
      <c r="S73" s="18" t="s">
        <v>481</v>
      </c>
      <c r="T73" s="20" t="s">
        <v>481</v>
      </c>
      <c r="U73" s="18" t="n">
        <v>375.64271177</v>
      </c>
      <c r="V73" s="20" t="n">
        <v>9.52972391</v>
      </c>
    </row>
    <row r="74" spans="1:22">
      <c r="A74" s="15" t="s">
        <v>549</v>
      </c>
      <c r="B74" s="17" t="n">
        <v>4692</v>
      </c>
      <c r="C74" s="18">
        <f>(82.0/B74*100)</f>
        <v/>
      </c>
      <c r="D74" s="19" t="n">
        <v>4610</v>
      </c>
      <c r="E74" s="18" t="n">
        <v>355.17354882</v>
      </c>
      <c r="F74" s="20" t="n">
        <v>6.49653629</v>
      </c>
      <c r="G74" s="18" t="n">
        <v>399.0336498</v>
      </c>
      <c r="H74" s="20" t="n">
        <v>4.35461575</v>
      </c>
      <c r="I74" s="18" t="n">
        <v>431.61689809</v>
      </c>
      <c r="J74" s="20" t="n">
        <v>2.82084994</v>
      </c>
      <c r="K74" s="18" t="n">
        <v>436.04183114</v>
      </c>
      <c r="L74" s="20" t="n">
        <v>2.28236406</v>
      </c>
      <c r="M74" s="18" t="s">
        <v>481</v>
      </c>
      <c r="N74" s="20" t="s">
        <v>481</v>
      </c>
      <c r="O74" s="18" t="s">
        <v>481</v>
      </c>
      <c r="P74" s="20" t="s">
        <v>481</v>
      </c>
      <c r="Q74" s="18" t="s">
        <v>481</v>
      </c>
      <c r="R74" s="20" t="s">
        <v>481</v>
      </c>
      <c r="S74" s="18" t="n">
        <v>367.32940493</v>
      </c>
      <c r="T74" s="20" t="n">
        <v>26.14631483</v>
      </c>
      <c r="U74" s="18" t="n">
        <v>350.1490935</v>
      </c>
      <c r="V74" s="20" t="n">
        <v>6.64568262</v>
      </c>
    </row>
    <row r="75" spans="1:22">
      <c r="A75" s="15" t="s">
        <v>550</v>
      </c>
      <c r="B75" s="17" t="n">
        <v>5375</v>
      </c>
      <c r="C75" s="18">
        <f>(294.0/B75*100)</f>
        <v/>
      </c>
      <c r="D75" s="19" t="n">
        <v>5081</v>
      </c>
      <c r="E75" s="18" t="n">
        <v>329.16884366</v>
      </c>
      <c r="F75" s="20" t="n">
        <v>5.63369651</v>
      </c>
      <c r="G75" s="18" t="n">
        <v>355.62263322</v>
      </c>
      <c r="H75" s="20" t="n">
        <v>4.3792744</v>
      </c>
      <c r="I75" s="18" t="n">
        <v>380.5667826</v>
      </c>
      <c r="J75" s="20" t="n">
        <v>3.56133169</v>
      </c>
      <c r="K75" s="18" t="n">
        <v>391.13520054</v>
      </c>
      <c r="L75" s="20" t="n">
        <v>4.69939162</v>
      </c>
      <c r="M75" s="18" t="s">
        <v>481</v>
      </c>
      <c r="N75" s="20" t="s">
        <v>481</v>
      </c>
      <c r="O75" s="18" t="s">
        <v>481</v>
      </c>
      <c r="P75" s="20" t="s">
        <v>481</v>
      </c>
      <c r="Q75" s="18" t="s">
        <v>481</v>
      </c>
      <c r="R75" s="20" t="s">
        <v>481</v>
      </c>
      <c r="S75" s="18" t="s">
        <v>481</v>
      </c>
      <c r="T75" s="20" t="s">
        <v>481</v>
      </c>
      <c r="U75" s="18" t="n">
        <v>326.64166734</v>
      </c>
      <c r="V75" s="20" t="n">
        <v>6.18101197</v>
      </c>
    </row>
    <row r="76" spans="1:22">
      <c r="A76" s="15" t="s">
        <v>551</v>
      </c>
      <c r="B76" s="17" t="n">
        <v>14167</v>
      </c>
      <c r="C76" s="18">
        <f>(235.0/B76*100)</f>
        <v/>
      </c>
      <c r="D76" s="19" t="n">
        <v>13932</v>
      </c>
      <c r="E76" s="18" t="n">
        <v>373.59300209</v>
      </c>
      <c r="F76" s="20" t="n">
        <v>4.34008251</v>
      </c>
      <c r="G76" s="18" t="n">
        <v>411.80402553</v>
      </c>
      <c r="H76" s="20" t="n">
        <v>4.17074152</v>
      </c>
      <c r="I76" s="18" t="n">
        <v>435.12149377</v>
      </c>
      <c r="J76" s="20" t="n">
        <v>2.59885096</v>
      </c>
      <c r="K76" s="18" t="n">
        <v>452.40551754</v>
      </c>
      <c r="L76" s="20" t="n">
        <v>3.16942808</v>
      </c>
      <c r="M76" s="18" t="s">
        <v>481</v>
      </c>
      <c r="N76" s="20" t="s">
        <v>481</v>
      </c>
      <c r="O76" s="18" t="s">
        <v>481</v>
      </c>
      <c r="P76" s="20" t="s">
        <v>481</v>
      </c>
      <c r="Q76" s="18" t="s">
        <v>481</v>
      </c>
      <c r="R76" s="20" t="s">
        <v>481</v>
      </c>
      <c r="S76" s="18" t="s">
        <v>481</v>
      </c>
      <c r="T76" s="20" t="s">
        <v>481</v>
      </c>
      <c r="U76" s="18" t="n">
        <v>359.5226473</v>
      </c>
      <c r="V76" s="20" t="n">
        <v>6.24501894</v>
      </c>
    </row>
    <row r="77" spans="1:22">
      <c r="A77" s="15" t="s">
        <v>552</v>
      </c>
      <c r="B77" s="17" t="n">
        <v>6062</v>
      </c>
      <c r="C77" s="18">
        <f>(317.0/B77*100)</f>
        <v/>
      </c>
      <c r="D77" s="19" t="n">
        <v>5745</v>
      </c>
      <c r="E77" s="18" t="n">
        <v>371.40833426</v>
      </c>
      <c r="F77" s="20" t="n">
        <v>4.84592304</v>
      </c>
      <c r="G77" s="18" t="n">
        <v>409.40829128</v>
      </c>
      <c r="H77" s="20" t="n">
        <v>4.11747051</v>
      </c>
      <c r="I77" s="18" t="n">
        <v>440.99351766</v>
      </c>
      <c r="J77" s="20" t="n">
        <v>3.07563751</v>
      </c>
      <c r="K77" s="18" t="n">
        <v>444.87290323</v>
      </c>
      <c r="L77" s="20" t="n">
        <v>3.93766269</v>
      </c>
      <c r="M77" s="18" t="s">
        <v>481</v>
      </c>
      <c r="N77" s="20" t="s">
        <v>481</v>
      </c>
      <c r="O77" s="18" t="s">
        <v>481</v>
      </c>
      <c r="P77" s="20" t="s">
        <v>481</v>
      </c>
      <c r="Q77" s="18" t="s">
        <v>481</v>
      </c>
      <c r="R77" s="20" t="s">
        <v>481</v>
      </c>
      <c r="S77" s="18" t="s">
        <v>481</v>
      </c>
      <c r="T77" s="20" t="s">
        <v>481</v>
      </c>
      <c r="U77" s="18" t="n">
        <v>362.04140518</v>
      </c>
      <c r="V77" s="20" t="n">
        <v>3.86132776</v>
      </c>
    </row>
    <row r="78" spans="1:22">
      <c r="A78" s="15" t="s">
        <v>553</v>
      </c>
      <c r="B78" s="17" t="n">
        <v>5826</v>
      </c>
      <c r="C78" s="18">
        <f>(0.0/B78*100)</f>
        <v/>
      </c>
      <c r="D78" s="19" t="n">
        <v>5826</v>
      </c>
      <c r="E78" s="18" t="n">
        <v>446.21616506</v>
      </c>
      <c r="F78" s="20" t="n">
        <v>9.311087860000001</v>
      </c>
      <c r="G78" s="18" t="n">
        <v>474.86602714</v>
      </c>
      <c r="H78" s="20" t="n">
        <v>5.78000331</v>
      </c>
      <c r="I78" s="18" t="n">
        <v>498.56870619</v>
      </c>
      <c r="J78" s="20" t="n">
        <v>4.40686153</v>
      </c>
      <c r="K78" s="18" t="n">
        <v>499.92889359</v>
      </c>
      <c r="L78" s="20" t="n">
        <v>5.16926967</v>
      </c>
      <c r="M78" s="18" t="s">
        <v>481</v>
      </c>
      <c r="N78" s="20" t="s">
        <v>481</v>
      </c>
      <c r="O78" s="18" t="s">
        <v>481</v>
      </c>
      <c r="P78" s="20" t="s">
        <v>481</v>
      </c>
      <c r="Q78" s="18" t="n">
        <v>390.3611</v>
      </c>
      <c r="R78" s="20" t="n">
        <v>35.81002551</v>
      </c>
      <c r="S78" s="18" t="n">
        <v>365.82909587</v>
      </c>
      <c r="T78" s="20" t="n">
        <v>39.67185421</v>
      </c>
      <c r="U78" s="18" t="n">
        <v>416.3821641</v>
      </c>
      <c r="V78" s="20" t="n">
        <v>27.16257463</v>
      </c>
    </row>
    <row customHeight="1" ht="25" r="79" spans="1:22">
      <c r="A79" s="15" t="s">
        <v>554</v>
      </c>
      <c r="B79" s="17" t="n">
        <v>1657</v>
      </c>
      <c r="C79" s="18">
        <f>(41.0/B79*100)</f>
        <v/>
      </c>
      <c r="D79" s="19" t="n">
        <v>1616</v>
      </c>
      <c r="E79" s="18" t="n">
        <v>389.71422183</v>
      </c>
      <c r="F79" s="20" t="n">
        <v>11.19088847</v>
      </c>
      <c r="G79" s="18" t="n">
        <v>438.38868448</v>
      </c>
      <c r="H79" s="20" t="n">
        <v>8.458255230000001</v>
      </c>
      <c r="I79" s="18" t="n">
        <v>466.95162677</v>
      </c>
      <c r="J79" s="20" t="n">
        <v>7.49480961</v>
      </c>
      <c r="K79" s="18" t="n">
        <v>475.69789648</v>
      </c>
      <c r="L79" s="20" t="n">
        <v>7.51797901</v>
      </c>
      <c r="M79" s="18" t="s">
        <v>481</v>
      </c>
      <c r="N79" s="20" t="s">
        <v>481</v>
      </c>
      <c r="O79" s="18" t="s">
        <v>481</v>
      </c>
      <c r="P79" s="20" t="s">
        <v>481</v>
      </c>
      <c r="Q79" s="18" t="s">
        <v>481</v>
      </c>
      <c r="R79" s="20" t="s">
        <v>481</v>
      </c>
      <c r="S79" s="18" t="s">
        <v>481</v>
      </c>
      <c r="T79" s="20" t="s">
        <v>481</v>
      </c>
      <c r="U79" s="18" t="n">
        <v>358.69435714</v>
      </c>
      <c r="V79" s="20" t="n">
        <v>20.44572133</v>
      </c>
    </row>
    <row r="80" spans="1:22">
      <c r="A80" s="15" t="s">
        <v>555</v>
      </c>
      <c r="B80" s="17" t="n">
        <v>7841</v>
      </c>
      <c r="C80" s="18">
        <f>(0.0/B80*100)</f>
        <v/>
      </c>
      <c r="D80" s="19" t="n">
        <v>7841</v>
      </c>
      <c r="E80" s="18" t="n">
        <v>436.75690798</v>
      </c>
      <c r="F80" s="20" t="n">
        <v>7.23791657</v>
      </c>
      <c r="G80" s="18" t="n">
        <v>430.95442256</v>
      </c>
      <c r="H80" s="20" t="n">
        <v>5.57734222</v>
      </c>
      <c r="I80" s="18" t="n">
        <v>461.16137475</v>
      </c>
      <c r="J80" s="20" t="n">
        <v>5.28548604</v>
      </c>
      <c r="K80" s="18" t="n">
        <v>466.12778869</v>
      </c>
      <c r="L80" s="20" t="n">
        <v>4.42167217</v>
      </c>
      <c r="M80" s="18" t="s">
        <v>481</v>
      </c>
      <c r="N80" s="20" t="s">
        <v>481</v>
      </c>
      <c r="O80" s="18" t="s">
        <v>481</v>
      </c>
      <c r="P80" s="20" t="s">
        <v>481</v>
      </c>
      <c r="Q80" s="18" t="s">
        <v>481</v>
      </c>
      <c r="R80" s="20" t="s">
        <v>481</v>
      </c>
      <c r="S80" s="18" t="s">
        <v>481</v>
      </c>
      <c r="T80" s="20" t="s">
        <v>481</v>
      </c>
      <c r="U80" s="18" t="n">
        <v>428.76058408</v>
      </c>
      <c r="V80" s="20" t="n">
        <v>40.27594282</v>
      </c>
    </row>
    <row r="81" spans="1:22">
      <c r="A81" s="23" t="s">
        <v>556</v>
      </c>
      <c r="B81" s="17" t="n">
        <v>8861</v>
      </c>
      <c r="C81" s="18">
        <f>(88.0/B81*100)</f>
        <v/>
      </c>
      <c r="D81" s="19" t="n">
        <v>8773</v>
      </c>
      <c r="E81" s="18" t="n">
        <v>386.8923061</v>
      </c>
      <c r="F81" s="20" t="n">
        <v>7.07506353</v>
      </c>
      <c r="G81" s="18" t="n">
        <v>430.36083102</v>
      </c>
      <c r="H81" s="20" t="n">
        <v>5.32062235</v>
      </c>
      <c r="I81" s="18" t="n">
        <v>451.12262864</v>
      </c>
      <c r="J81" s="20" t="n">
        <v>3.44187048</v>
      </c>
      <c r="K81" s="18" t="n">
        <v>455.79216333</v>
      </c>
      <c r="L81" s="20" t="n">
        <v>3.58837399</v>
      </c>
      <c r="M81" s="18" t="s">
        <v>481</v>
      </c>
      <c r="N81" s="20" t="s">
        <v>481</v>
      </c>
      <c r="O81" s="18" t="s">
        <v>481</v>
      </c>
      <c r="P81" s="20" t="s">
        <v>481</v>
      </c>
      <c r="Q81" s="18" t="s">
        <v>481</v>
      </c>
      <c r="R81" s="20" t="s">
        <v>481</v>
      </c>
      <c r="S81" s="18" t="s">
        <v>481</v>
      </c>
      <c r="T81" s="20" t="s">
        <v>481</v>
      </c>
      <c r="U81" s="18" t="n">
        <v>394.98261189</v>
      </c>
      <c r="V81" s="20" t="n">
        <v>11.19512372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830</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475.2624726</v>
      </c>
      <c r="F7" s="20" t="n">
        <v>3.7106359</v>
      </c>
      <c r="G7" s="18" t="n">
        <v>469.32923173</v>
      </c>
      <c r="H7" s="20" t="n">
        <v>3.73771641</v>
      </c>
      <c r="I7" s="18" t="n">
        <v>510.4351573</v>
      </c>
      <c r="J7" s="20" t="n">
        <v>1.71370907</v>
      </c>
      <c r="K7" s="18" t="s">
        <v>481</v>
      </c>
      <c r="L7" s="20" t="s">
        <v>481</v>
      </c>
      <c r="M7" s="18" t="s">
        <v>481</v>
      </c>
      <c r="N7" s="20" t="s">
        <v>481</v>
      </c>
      <c r="O7" s="18" t="s">
        <v>481</v>
      </c>
      <c r="P7" s="20" t="s">
        <v>481</v>
      </c>
      <c r="Q7" s="18" t="s">
        <v>481</v>
      </c>
      <c r="R7" s="20" t="s">
        <v>481</v>
      </c>
      <c r="S7" s="18" t="n">
        <v>442.06892178</v>
      </c>
      <c r="T7" s="20" t="n">
        <v>5.25319748</v>
      </c>
    </row>
    <row r="8" spans="1:20">
      <c r="A8" s="15" t="s">
        <v>483</v>
      </c>
      <c r="B8" s="17" t="n">
        <v>7007</v>
      </c>
      <c r="C8" s="18">
        <f>(145.0/B8*100)</f>
        <v/>
      </c>
      <c r="D8" s="19" t="n">
        <v>6862</v>
      </c>
      <c r="E8" s="18" t="n">
        <v>494.28103067</v>
      </c>
      <c r="F8" s="20" t="n">
        <v>6.38014253</v>
      </c>
      <c r="G8" s="18" t="n">
        <v>483.25598941</v>
      </c>
      <c r="H8" s="20" t="n">
        <v>4.15128059</v>
      </c>
      <c r="I8" s="18" t="n">
        <v>510.13011166</v>
      </c>
      <c r="J8" s="20" t="n">
        <v>2.58985252</v>
      </c>
      <c r="K8" s="18" t="s">
        <v>481</v>
      </c>
      <c r="L8" s="20" t="s">
        <v>481</v>
      </c>
      <c r="M8" s="18" t="s">
        <v>481</v>
      </c>
      <c r="N8" s="20" t="s">
        <v>481</v>
      </c>
      <c r="O8" s="18" t="n">
        <v>301.63126691</v>
      </c>
      <c r="P8" s="20" t="n">
        <v>25.14921031</v>
      </c>
      <c r="Q8" s="18" t="s">
        <v>481</v>
      </c>
      <c r="R8" s="20" t="s">
        <v>481</v>
      </c>
      <c r="S8" s="18" t="n">
        <v>415.60870411</v>
      </c>
      <c r="T8" s="20" t="n">
        <v>6.90092353</v>
      </c>
    </row>
    <row r="9" spans="1:20">
      <c r="A9" s="15" t="s">
        <v>484</v>
      </c>
      <c r="B9" s="17" t="n">
        <v>9651</v>
      </c>
      <c r="C9" s="18">
        <f>(270.0/B9*100)</f>
        <v/>
      </c>
      <c r="D9" s="19" t="n">
        <v>9381</v>
      </c>
      <c r="E9" s="18" t="n">
        <v>488.66354648</v>
      </c>
      <c r="F9" s="20" t="n">
        <v>4.59322293</v>
      </c>
      <c r="G9" s="18" t="n">
        <v>509.63023843</v>
      </c>
      <c r="H9" s="20" t="n">
        <v>3.56354271</v>
      </c>
      <c r="I9" s="18" t="n">
        <v>526.95477742</v>
      </c>
      <c r="J9" s="20" t="n">
        <v>2.19925466</v>
      </c>
      <c r="K9" s="18" t="s">
        <v>481</v>
      </c>
      <c r="L9" s="20" t="s">
        <v>481</v>
      </c>
      <c r="M9" s="18" t="s">
        <v>481</v>
      </c>
      <c r="N9" s="20" t="s">
        <v>481</v>
      </c>
      <c r="O9" s="18" t="n">
        <v>357.98454354</v>
      </c>
      <c r="P9" s="20" t="n">
        <v>11.51846445</v>
      </c>
      <c r="Q9" s="18" t="s">
        <v>481</v>
      </c>
      <c r="R9" s="20" t="s">
        <v>481</v>
      </c>
      <c r="S9" s="18" t="n">
        <v>420.60867234</v>
      </c>
      <c r="T9" s="20" t="n">
        <v>5.13480818</v>
      </c>
    </row>
    <row r="10" spans="1:20">
      <c r="A10" s="15" t="s">
        <v>485</v>
      </c>
      <c r="B10" s="17" t="n">
        <v>20058</v>
      </c>
      <c r="C10" s="18">
        <f>(559.0/B10*100)</f>
        <v/>
      </c>
      <c r="D10" s="19" t="n">
        <v>19499</v>
      </c>
      <c r="E10" s="18" t="n">
        <v>497.15598941</v>
      </c>
      <c r="F10" s="20" t="n">
        <v>4.14554552</v>
      </c>
      <c r="G10" s="18" t="n">
        <v>495.44777261</v>
      </c>
      <c r="H10" s="20" t="n">
        <v>3.95618861</v>
      </c>
      <c r="I10" s="18" t="n">
        <v>527.9069104</v>
      </c>
      <c r="J10" s="20" t="n">
        <v>2.19766079</v>
      </c>
      <c r="K10" s="18" t="s">
        <v>481</v>
      </c>
      <c r="L10" s="20" t="s">
        <v>481</v>
      </c>
      <c r="M10" s="18" t="s">
        <v>481</v>
      </c>
      <c r="N10" s="20" t="s">
        <v>481</v>
      </c>
      <c r="O10" s="18" t="s">
        <v>481</v>
      </c>
      <c r="P10" s="20" t="s">
        <v>481</v>
      </c>
      <c r="Q10" s="18" t="s">
        <v>481</v>
      </c>
      <c r="R10" s="20" t="s">
        <v>481</v>
      </c>
      <c r="S10" s="18" t="n">
        <v>443.85510248</v>
      </c>
      <c r="T10" s="20" t="n">
        <v>6.41415411</v>
      </c>
    </row>
    <row r="11" spans="1:20">
      <c r="A11" s="15" t="s">
        <v>486</v>
      </c>
      <c r="B11" s="17" t="n">
        <v>7053</v>
      </c>
      <c r="C11" s="18">
        <f>(172.0/B11*100)</f>
        <v/>
      </c>
      <c r="D11" s="19" t="n">
        <v>6881</v>
      </c>
      <c r="E11" s="18" t="n">
        <v>381.90092507</v>
      </c>
      <c r="F11" s="20" t="n">
        <v>5.69400447</v>
      </c>
      <c r="G11" s="18" t="n">
        <v>407.40115599</v>
      </c>
      <c r="H11" s="20" t="n">
        <v>3.14459173</v>
      </c>
      <c r="I11" s="18" t="n">
        <v>444.41304322</v>
      </c>
      <c r="J11" s="20" t="n">
        <v>2.80335435</v>
      </c>
      <c r="K11" s="18" t="s">
        <v>481</v>
      </c>
      <c r="L11" s="20" t="s">
        <v>481</v>
      </c>
      <c r="M11" s="18" t="s">
        <v>481</v>
      </c>
      <c r="N11" s="20" t="s">
        <v>481</v>
      </c>
      <c r="O11" s="18" t="s">
        <v>481</v>
      </c>
      <c r="P11" s="20" t="s">
        <v>481</v>
      </c>
      <c r="Q11" s="18" t="s">
        <v>481</v>
      </c>
      <c r="R11" s="20" t="s">
        <v>481</v>
      </c>
      <c r="S11" s="18" t="n">
        <v>374.26273352</v>
      </c>
      <c r="T11" s="20" t="n">
        <v>7.40089767</v>
      </c>
    </row>
    <row r="12" spans="1:20">
      <c r="A12" s="15" t="s">
        <v>487</v>
      </c>
      <c r="B12" s="17" t="n">
        <v>6894</v>
      </c>
      <c r="C12" s="18">
        <f>(59.0/B12*100)</f>
        <v/>
      </c>
      <c r="D12" s="19" t="n">
        <v>6835</v>
      </c>
      <c r="E12" s="18" t="n">
        <v>468.03867706</v>
      </c>
      <c r="F12" s="20" t="n">
        <v>5.4383539</v>
      </c>
      <c r="G12" s="18" t="n">
        <v>489.47063085</v>
      </c>
      <c r="H12" s="20" t="n">
        <v>3.61227926</v>
      </c>
      <c r="I12" s="18" t="n">
        <v>506.64177234</v>
      </c>
      <c r="J12" s="20" t="n">
        <v>2.2566023</v>
      </c>
      <c r="K12" s="18" t="s">
        <v>481</v>
      </c>
      <c r="L12" s="20" t="s">
        <v>481</v>
      </c>
      <c r="M12" s="18" t="s">
        <v>481</v>
      </c>
      <c r="N12" s="20" t="s">
        <v>481</v>
      </c>
      <c r="O12" s="18" t="n">
        <v>340.98506961</v>
      </c>
      <c r="P12" s="20" t="n">
        <v>12.52444664</v>
      </c>
      <c r="Q12" s="18" t="s">
        <v>481</v>
      </c>
      <c r="R12" s="20" t="s">
        <v>481</v>
      </c>
      <c r="S12" s="18" t="n">
        <v>402.50757761</v>
      </c>
      <c r="T12" s="20" t="n">
        <v>8.422580460000001</v>
      </c>
    </row>
    <row r="13" spans="1:20">
      <c r="A13" s="15" t="s">
        <v>488</v>
      </c>
      <c r="B13" s="17" t="n">
        <v>7161</v>
      </c>
      <c r="C13" s="18">
        <f>(216.0/B13*100)</f>
        <v/>
      </c>
      <c r="D13" s="19" t="n">
        <v>6945</v>
      </c>
      <c r="E13" s="18" t="n">
        <v>507.5203793</v>
      </c>
      <c r="F13" s="20" t="n">
        <v>4.42076075</v>
      </c>
      <c r="G13" s="18" t="n">
        <v>493.77876398</v>
      </c>
      <c r="H13" s="20" t="n">
        <v>3.54221177</v>
      </c>
      <c r="I13" s="18" t="n">
        <v>526.6485723</v>
      </c>
      <c r="J13" s="20" t="n">
        <v>2.20247291</v>
      </c>
      <c r="K13" s="18" t="s">
        <v>481</v>
      </c>
      <c r="L13" s="20" t="s">
        <v>481</v>
      </c>
      <c r="M13" s="18" t="s">
        <v>481</v>
      </c>
      <c r="N13" s="20" t="s">
        <v>481</v>
      </c>
      <c r="O13" s="18" t="n">
        <v>447.51533769</v>
      </c>
      <c r="P13" s="20" t="n">
        <v>5.97365007</v>
      </c>
      <c r="Q13" s="18" t="s">
        <v>481</v>
      </c>
      <c r="R13" s="20" t="s">
        <v>481</v>
      </c>
      <c r="S13" s="18" t="n">
        <v>428.09686836</v>
      </c>
      <c r="T13" s="20" t="n">
        <v>6.40750274</v>
      </c>
    </row>
    <row r="14" spans="1:20">
      <c r="A14" s="15" t="s">
        <v>489</v>
      </c>
      <c r="B14" s="17" t="n">
        <v>5587</v>
      </c>
      <c r="C14" s="18">
        <f>(83.0/B14*100)</f>
        <v/>
      </c>
      <c r="D14" s="19" t="n">
        <v>5504</v>
      </c>
      <c r="E14" s="18" t="n">
        <v>511.57451104</v>
      </c>
      <c r="F14" s="20" t="n">
        <v>3.31929507</v>
      </c>
      <c r="G14" s="18" t="n">
        <v>514.64138165</v>
      </c>
      <c r="H14" s="20" t="n">
        <v>2.60000029</v>
      </c>
      <c r="I14" s="18" t="n">
        <v>531.83929598</v>
      </c>
      <c r="J14" s="20" t="n">
        <v>2.44652689</v>
      </c>
      <c r="K14" s="18" t="s">
        <v>481</v>
      </c>
      <c r="L14" s="20" t="s">
        <v>481</v>
      </c>
      <c r="M14" s="18" t="s">
        <v>481</v>
      </c>
      <c r="N14" s="20" t="s">
        <v>481</v>
      </c>
      <c r="O14" s="18" t="s">
        <v>481</v>
      </c>
      <c r="P14" s="20" t="s">
        <v>481</v>
      </c>
      <c r="Q14" s="18" t="s">
        <v>481</v>
      </c>
      <c r="R14" s="20" t="s">
        <v>481</v>
      </c>
      <c r="S14" s="18" t="n">
        <v>452.62566251</v>
      </c>
      <c r="T14" s="20" t="n">
        <v>13.67437988</v>
      </c>
    </row>
    <row r="15" spans="1:20">
      <c r="A15" s="15" t="s">
        <v>490</v>
      </c>
      <c r="B15" s="17" t="n">
        <v>5882</v>
      </c>
      <c r="C15" s="18">
        <f>(116.0/B15*100)</f>
        <v/>
      </c>
      <c r="D15" s="19" t="n">
        <v>5766</v>
      </c>
      <c r="E15" s="18" t="n">
        <v>510.59069632</v>
      </c>
      <c r="F15" s="20" t="n">
        <v>4.75736494</v>
      </c>
      <c r="G15" s="18" t="n">
        <v>506.79982274</v>
      </c>
      <c r="H15" s="20" t="n">
        <v>3.5514317</v>
      </c>
      <c r="I15" s="18" t="n">
        <v>519.48322569</v>
      </c>
      <c r="J15" s="20" t="n">
        <v>2.26555436</v>
      </c>
      <c r="K15" s="18" t="s">
        <v>481</v>
      </c>
      <c r="L15" s="20" t="s">
        <v>481</v>
      </c>
      <c r="M15" s="18" t="s">
        <v>481</v>
      </c>
      <c r="N15" s="20" t="s">
        <v>481</v>
      </c>
      <c r="O15" s="18" t="n">
        <v>368.85220715</v>
      </c>
      <c r="P15" s="20" t="n">
        <v>14.5875493</v>
      </c>
      <c r="Q15" s="18" t="s">
        <v>481</v>
      </c>
      <c r="R15" s="20" t="s">
        <v>481</v>
      </c>
      <c r="S15" s="18" t="n">
        <v>432.17522736</v>
      </c>
      <c r="T15" s="20" t="n">
        <v>7.02919233</v>
      </c>
    </row>
    <row r="16" spans="1:20">
      <c r="A16" s="15" t="s">
        <v>491</v>
      </c>
      <c r="B16" s="17" t="n">
        <v>6108</v>
      </c>
      <c r="C16" s="18">
        <f>(154.0/B16*100)</f>
        <v/>
      </c>
      <c r="D16" s="19" t="n">
        <v>5954</v>
      </c>
      <c r="E16" s="18" t="n">
        <v>461.38022151</v>
      </c>
      <c r="F16" s="20" t="n">
        <v>4.62848497</v>
      </c>
      <c r="G16" s="18" t="n">
        <v>482.43293215</v>
      </c>
      <c r="H16" s="20" t="n">
        <v>3.96431521</v>
      </c>
      <c r="I16" s="18" t="n">
        <v>514.38722272</v>
      </c>
      <c r="J16" s="20" t="n">
        <v>2.15253907</v>
      </c>
      <c r="K16" s="18" t="s">
        <v>481</v>
      </c>
      <c r="L16" s="20" t="s">
        <v>481</v>
      </c>
      <c r="M16" s="18" t="s">
        <v>481</v>
      </c>
      <c r="N16" s="20" t="s">
        <v>481</v>
      </c>
      <c r="O16" s="18" t="s">
        <v>481</v>
      </c>
      <c r="P16" s="20" t="s">
        <v>481</v>
      </c>
      <c r="Q16" s="18" t="s">
        <v>481</v>
      </c>
      <c r="R16" s="20" t="s">
        <v>481</v>
      </c>
      <c r="S16" s="18" t="n">
        <v>396.95485872</v>
      </c>
      <c r="T16" s="20" t="n">
        <v>6.45469617</v>
      </c>
    </row>
    <row r="17" spans="1:20">
      <c r="A17" s="15" t="s">
        <v>492</v>
      </c>
      <c r="B17" s="17" t="n">
        <v>6504</v>
      </c>
      <c r="C17" s="18">
        <f>(1933.0/B17*100)</f>
        <v/>
      </c>
      <c r="D17" s="19" t="n">
        <v>4571</v>
      </c>
      <c r="E17" s="18" t="n">
        <v>518.74198013</v>
      </c>
      <c r="F17" s="20" t="n">
        <v>5.00046879</v>
      </c>
      <c r="G17" s="18" t="n">
        <v>505.82824251</v>
      </c>
      <c r="H17" s="20" t="n">
        <v>4.49816177</v>
      </c>
      <c r="I17" s="18" t="n">
        <v>522.28252212</v>
      </c>
      <c r="J17" s="20" t="n">
        <v>3.13736431</v>
      </c>
      <c r="K17" s="18" t="s">
        <v>481</v>
      </c>
      <c r="L17" s="20" t="s">
        <v>481</v>
      </c>
      <c r="M17" s="18" t="s">
        <v>481</v>
      </c>
      <c r="N17" s="20" t="s">
        <v>481</v>
      </c>
      <c r="O17" s="18" t="n">
        <v>362.96139732</v>
      </c>
      <c r="P17" s="20" t="n">
        <v>12.64520278</v>
      </c>
      <c r="Q17" s="18" t="s">
        <v>481</v>
      </c>
      <c r="R17" s="20" t="s">
        <v>481</v>
      </c>
      <c r="S17" s="18" t="n">
        <v>455.63119465</v>
      </c>
      <c r="T17" s="20" t="n">
        <v>7.77748825</v>
      </c>
    </row>
    <row r="18" spans="1:20">
      <c r="A18" s="15" t="s">
        <v>493</v>
      </c>
      <c r="B18" s="17" t="n">
        <v>5532</v>
      </c>
      <c r="C18" s="18">
        <f>(31.0/B18*100)</f>
        <v/>
      </c>
      <c r="D18" s="19" t="n">
        <v>5501</v>
      </c>
      <c r="E18" s="18" t="n">
        <v>421.8063416</v>
      </c>
      <c r="F18" s="20" t="n">
        <v>5.39070008</v>
      </c>
      <c r="G18" s="18" t="n">
        <v>442.61142496</v>
      </c>
      <c r="H18" s="20" t="n">
        <v>4.09333639</v>
      </c>
      <c r="I18" s="18" t="n">
        <v>479.91595471</v>
      </c>
      <c r="J18" s="20" t="n">
        <v>3.08894171</v>
      </c>
      <c r="K18" s="18" t="s">
        <v>481</v>
      </c>
      <c r="L18" s="20" t="s">
        <v>481</v>
      </c>
      <c r="M18" s="18" t="s">
        <v>481</v>
      </c>
      <c r="N18" s="20" t="s">
        <v>481</v>
      </c>
      <c r="O18" s="18" t="s">
        <v>481</v>
      </c>
      <c r="P18" s="20" t="s">
        <v>481</v>
      </c>
      <c r="Q18" s="18" t="s">
        <v>481</v>
      </c>
      <c r="R18" s="20" t="s">
        <v>481</v>
      </c>
      <c r="S18" s="18" t="n">
        <v>383.4259582</v>
      </c>
      <c r="T18" s="20" t="n">
        <v>9.866052639999999</v>
      </c>
    </row>
    <row r="19" spans="1:20">
      <c r="A19" s="15" t="s">
        <v>494</v>
      </c>
      <c r="B19" s="17" t="n">
        <v>5658</v>
      </c>
      <c r="C19" s="18">
        <f>(346.0/B19*100)</f>
        <v/>
      </c>
      <c r="D19" s="19" t="n">
        <v>5312</v>
      </c>
      <c r="E19" s="18" t="n">
        <v>461.84191488</v>
      </c>
      <c r="F19" s="20" t="n">
        <v>5.47958251</v>
      </c>
      <c r="G19" s="18" t="n">
        <v>455.55674994</v>
      </c>
      <c r="H19" s="20" t="n">
        <v>4.11537171</v>
      </c>
      <c r="I19" s="18" t="n">
        <v>497.14199431</v>
      </c>
      <c r="J19" s="20" t="n">
        <v>2.41040403</v>
      </c>
      <c r="K19" s="18" t="s">
        <v>481</v>
      </c>
      <c r="L19" s="20" t="s">
        <v>481</v>
      </c>
      <c r="M19" s="18" t="s">
        <v>481</v>
      </c>
      <c r="N19" s="20" t="s">
        <v>481</v>
      </c>
      <c r="O19" s="18" t="s">
        <v>481</v>
      </c>
      <c r="P19" s="20" t="s">
        <v>481</v>
      </c>
      <c r="Q19" s="18" t="s">
        <v>481</v>
      </c>
      <c r="R19" s="20" t="s">
        <v>481</v>
      </c>
      <c r="S19" s="18" t="n">
        <v>391.65686021</v>
      </c>
      <c r="T19" s="20" t="n">
        <v>9.92268183</v>
      </c>
    </row>
    <row r="20" spans="1:20">
      <c r="A20" s="15" t="s">
        <v>495</v>
      </c>
      <c r="B20" s="17" t="n">
        <v>3371</v>
      </c>
      <c r="C20" s="18">
        <f>(75.0/B20*100)</f>
        <v/>
      </c>
      <c r="D20" s="19" t="n">
        <v>3296</v>
      </c>
      <c r="E20" s="18" t="n">
        <v>483.91323377</v>
      </c>
      <c r="F20" s="20" t="n">
        <v>6.01222071</v>
      </c>
      <c r="G20" s="18" t="n">
        <v>467.6559033</v>
      </c>
      <c r="H20" s="20" t="n">
        <v>3.81264563</v>
      </c>
      <c r="I20" s="18" t="n">
        <v>503.49908962</v>
      </c>
      <c r="J20" s="20" t="n">
        <v>2.33936647</v>
      </c>
      <c r="K20" s="18" t="s">
        <v>481</v>
      </c>
      <c r="L20" s="20" t="s">
        <v>481</v>
      </c>
      <c r="M20" s="18" t="s">
        <v>481</v>
      </c>
      <c r="N20" s="20" t="s">
        <v>481</v>
      </c>
      <c r="O20" s="18" t="s">
        <v>481</v>
      </c>
      <c r="P20" s="20" t="s">
        <v>481</v>
      </c>
      <c r="Q20" s="18" t="s">
        <v>481</v>
      </c>
      <c r="R20" s="20" t="s">
        <v>481</v>
      </c>
      <c r="S20" s="18" t="n">
        <v>417.3632891</v>
      </c>
      <c r="T20" s="20" t="n">
        <v>9.10677282</v>
      </c>
    </row>
    <row r="21" spans="1:20">
      <c r="A21" s="15" t="s">
        <v>496</v>
      </c>
      <c r="B21" s="17" t="n">
        <v>5741</v>
      </c>
      <c r="C21" s="18">
        <f>(58.0/B21*100)</f>
        <v/>
      </c>
      <c r="D21" s="19" t="n">
        <v>5683</v>
      </c>
      <c r="E21" s="18" t="n">
        <v>497.06494418</v>
      </c>
      <c r="F21" s="20" t="n">
        <v>3.75328659</v>
      </c>
      <c r="G21" s="18" t="n">
        <v>489.37350019</v>
      </c>
      <c r="H21" s="20" t="n">
        <v>3.86400975</v>
      </c>
      <c r="I21" s="18" t="n">
        <v>512.37427877</v>
      </c>
      <c r="J21" s="20" t="n">
        <v>2.0158179</v>
      </c>
      <c r="K21" s="18" t="s">
        <v>481</v>
      </c>
      <c r="L21" s="20" t="s">
        <v>481</v>
      </c>
      <c r="M21" s="18" t="s">
        <v>481</v>
      </c>
      <c r="N21" s="20" t="s">
        <v>481</v>
      </c>
      <c r="O21" s="18" t="s">
        <v>481</v>
      </c>
      <c r="P21" s="20" t="s">
        <v>481</v>
      </c>
      <c r="Q21" s="18" t="s">
        <v>481</v>
      </c>
      <c r="R21" s="20" t="s">
        <v>481</v>
      </c>
      <c r="S21" s="18" t="n">
        <v>418.25684499</v>
      </c>
      <c r="T21" s="20" t="n">
        <v>9.57888193</v>
      </c>
    </row>
    <row r="22" spans="1:20">
      <c r="A22" s="15" t="s">
        <v>497</v>
      </c>
      <c r="B22" s="17" t="n">
        <v>6598</v>
      </c>
      <c r="C22" s="18">
        <f>(39.0/B22*100)</f>
        <v/>
      </c>
      <c r="D22" s="19" t="n">
        <v>6559</v>
      </c>
      <c r="E22" s="18" t="n">
        <v>451.55770742</v>
      </c>
      <c r="F22" s="20" t="n">
        <v>5.35705958</v>
      </c>
      <c r="G22" s="18" t="n">
        <v>445.5076073</v>
      </c>
      <c r="H22" s="20" t="n">
        <v>4.6225872</v>
      </c>
      <c r="I22" s="18" t="n">
        <v>500.26431397</v>
      </c>
      <c r="J22" s="20" t="n">
        <v>3.32740376</v>
      </c>
      <c r="K22" s="18" t="s">
        <v>481</v>
      </c>
      <c r="L22" s="20" t="s">
        <v>481</v>
      </c>
      <c r="M22" s="18" t="s">
        <v>481</v>
      </c>
      <c r="N22" s="20" t="s">
        <v>481</v>
      </c>
      <c r="O22" s="18" t="s">
        <v>481</v>
      </c>
      <c r="P22" s="20" t="s">
        <v>481</v>
      </c>
      <c r="Q22" s="18" t="n">
        <v>469.71395621</v>
      </c>
      <c r="R22" s="20" t="n">
        <v>31.96641815</v>
      </c>
      <c r="S22" s="18" t="n">
        <v>365.67222628</v>
      </c>
      <c r="T22" s="20" t="n">
        <v>9.06393802</v>
      </c>
    </row>
    <row r="23" spans="1:20">
      <c r="A23" s="15" t="s">
        <v>498</v>
      </c>
      <c r="B23" s="17" t="n">
        <v>11583</v>
      </c>
      <c r="C23" s="18">
        <f>(268.0/B23*100)</f>
        <v/>
      </c>
      <c r="D23" s="19" t="n">
        <v>11315</v>
      </c>
      <c r="E23" s="18" t="n">
        <v>478.8094492</v>
      </c>
      <c r="F23" s="20" t="n">
        <v>4.80665527</v>
      </c>
      <c r="G23" s="18" t="n">
        <v>468.42701693</v>
      </c>
      <c r="H23" s="20" t="n">
        <v>3.63314723</v>
      </c>
      <c r="I23" s="18" t="n">
        <v>504.3902834</v>
      </c>
      <c r="J23" s="20" t="n">
        <v>3.25203977</v>
      </c>
      <c r="K23" s="18" t="s">
        <v>481</v>
      </c>
      <c r="L23" s="20" t="s">
        <v>481</v>
      </c>
      <c r="M23" s="18" t="s">
        <v>481</v>
      </c>
      <c r="N23" s="20" t="s">
        <v>481</v>
      </c>
      <c r="O23" s="18" t="s">
        <v>481</v>
      </c>
      <c r="P23" s="20" t="s">
        <v>481</v>
      </c>
      <c r="Q23" s="18" t="s">
        <v>481</v>
      </c>
      <c r="R23" s="20" t="s">
        <v>481</v>
      </c>
      <c r="S23" s="18" t="n">
        <v>404.83221974</v>
      </c>
      <c r="T23" s="20" t="n">
        <v>8.769563789999999</v>
      </c>
    </row>
    <row r="24" spans="1:20">
      <c r="A24" s="15" t="s">
        <v>499</v>
      </c>
      <c r="B24" s="17" t="n">
        <v>6647</v>
      </c>
      <c r="C24" s="18">
        <f>(10.0/B24*100)</f>
        <v/>
      </c>
      <c r="D24" s="19" t="n">
        <v>6637</v>
      </c>
      <c r="E24" s="18" t="n">
        <v>528.6899821</v>
      </c>
      <c r="F24" s="20" t="n">
        <v>3.81886019</v>
      </c>
      <c r="G24" s="18" t="n">
        <v>524.8350698199999</v>
      </c>
      <c r="H24" s="20" t="n">
        <v>3.77827073</v>
      </c>
      <c r="I24" s="18" t="n">
        <v>542.8222854000001</v>
      </c>
      <c r="J24" s="20" t="n">
        <v>2.97828107</v>
      </c>
      <c r="K24" s="18" t="s">
        <v>481</v>
      </c>
      <c r="L24" s="20" t="s">
        <v>481</v>
      </c>
      <c r="M24" s="18" t="s">
        <v>481</v>
      </c>
      <c r="N24" s="20" t="s">
        <v>481</v>
      </c>
      <c r="O24" s="18" t="s">
        <v>481</v>
      </c>
      <c r="P24" s="20" t="s">
        <v>481</v>
      </c>
      <c r="Q24" s="18" t="s">
        <v>481</v>
      </c>
      <c r="R24" s="20" t="s">
        <v>481</v>
      </c>
      <c r="S24" s="18" t="n">
        <v>451.36723712</v>
      </c>
      <c r="T24" s="20" t="n">
        <v>13.36815624</v>
      </c>
    </row>
    <row r="25" spans="1:20">
      <c r="A25" s="15" t="s">
        <v>500</v>
      </c>
      <c r="B25" s="17" t="n">
        <v>5581</v>
      </c>
      <c r="C25" s="18">
        <f>(25.0/B25*100)</f>
        <v/>
      </c>
      <c r="D25" s="19" t="n">
        <v>5556</v>
      </c>
      <c r="E25" s="18" t="n">
        <v>505.74594298</v>
      </c>
      <c r="F25" s="20" t="n">
        <v>4.61896795</v>
      </c>
      <c r="G25" s="18" t="n">
        <v>504.94387438</v>
      </c>
      <c r="H25" s="20" t="n">
        <v>5.94951593</v>
      </c>
      <c r="I25" s="18" t="n">
        <v>537.32628817</v>
      </c>
      <c r="J25" s="20" t="n">
        <v>3.8557018</v>
      </c>
      <c r="K25" s="18" t="s">
        <v>481</v>
      </c>
      <c r="L25" s="20" t="s">
        <v>481</v>
      </c>
      <c r="M25" s="18" t="s">
        <v>481</v>
      </c>
      <c r="N25" s="20" t="s">
        <v>481</v>
      </c>
      <c r="O25" s="18" t="s">
        <v>481</v>
      </c>
      <c r="P25" s="20" t="s">
        <v>481</v>
      </c>
      <c r="Q25" s="18" t="s">
        <v>481</v>
      </c>
      <c r="R25" s="20" t="s">
        <v>481</v>
      </c>
      <c r="S25" s="18" t="n">
        <v>398.59992873</v>
      </c>
      <c r="T25" s="20" t="n">
        <v>22.79744293</v>
      </c>
    </row>
    <row r="26" spans="1:20">
      <c r="A26" s="15" t="s">
        <v>501</v>
      </c>
      <c r="B26" s="17" t="n">
        <v>4869</v>
      </c>
      <c r="C26" s="18">
        <f>(75.0/B26*100)</f>
        <v/>
      </c>
      <c r="D26" s="19" t="n">
        <v>4794</v>
      </c>
      <c r="E26" s="18" t="n">
        <v>459.26370316</v>
      </c>
      <c r="F26" s="20" t="n">
        <v>3.94460288</v>
      </c>
      <c r="G26" s="18" t="n">
        <v>468.45338883</v>
      </c>
      <c r="H26" s="20" t="n">
        <v>4.66743948</v>
      </c>
      <c r="I26" s="18" t="n">
        <v>493.55003503</v>
      </c>
      <c r="J26" s="20" t="n">
        <v>1.91040732</v>
      </c>
      <c r="K26" s="18" t="s">
        <v>481</v>
      </c>
      <c r="L26" s="20" t="s">
        <v>481</v>
      </c>
      <c r="M26" s="18" t="s">
        <v>481</v>
      </c>
      <c r="N26" s="20" t="s">
        <v>481</v>
      </c>
      <c r="O26" s="18" t="s">
        <v>481</v>
      </c>
      <c r="P26" s="20" t="s">
        <v>481</v>
      </c>
      <c r="Q26" s="18" t="s">
        <v>481</v>
      </c>
      <c r="R26" s="20" t="s">
        <v>481</v>
      </c>
      <c r="S26" s="18" t="n">
        <v>424.40501855</v>
      </c>
      <c r="T26" s="20" t="n">
        <v>12.4115297</v>
      </c>
    </row>
    <row r="27" spans="1:20">
      <c r="A27" s="15" t="s">
        <v>502</v>
      </c>
      <c r="B27" s="17" t="n">
        <v>5299</v>
      </c>
      <c r="C27" s="18">
        <f>(127.0/B27*100)</f>
        <v/>
      </c>
      <c r="D27" s="19" t="n">
        <v>5172</v>
      </c>
      <c r="E27" s="18" t="n">
        <v>479.97110661</v>
      </c>
      <c r="F27" s="20" t="n">
        <v>4.09418666</v>
      </c>
      <c r="G27" s="18" t="n">
        <v>471.18161913</v>
      </c>
      <c r="H27" s="20" t="n">
        <v>3.46681433</v>
      </c>
      <c r="I27" s="18" t="n">
        <v>504.70798054</v>
      </c>
      <c r="J27" s="20" t="n">
        <v>1.51663846</v>
      </c>
      <c r="K27" s="18" t="s">
        <v>481</v>
      </c>
      <c r="L27" s="20" t="s">
        <v>481</v>
      </c>
      <c r="M27" s="18" t="s">
        <v>481</v>
      </c>
      <c r="N27" s="20" t="s">
        <v>481</v>
      </c>
      <c r="O27" s="18" t="s">
        <v>481</v>
      </c>
      <c r="P27" s="20" t="s">
        <v>481</v>
      </c>
      <c r="Q27" s="18" t="s">
        <v>481</v>
      </c>
      <c r="R27" s="20" t="s">
        <v>481</v>
      </c>
      <c r="S27" s="18" t="n">
        <v>391.15128286</v>
      </c>
      <c r="T27" s="20" t="n">
        <v>5.20615516</v>
      </c>
    </row>
    <row r="28" spans="1:20">
      <c r="A28" s="15" t="s">
        <v>503</v>
      </c>
      <c r="B28" s="17" t="n">
        <v>7568</v>
      </c>
      <c r="C28" s="18">
        <f>(378.0/B28*100)</f>
        <v/>
      </c>
      <c r="D28" s="19" t="n">
        <v>7190</v>
      </c>
      <c r="E28" s="18" t="n">
        <v>376.23436695</v>
      </c>
      <c r="F28" s="20" t="n">
        <v>4.2538692</v>
      </c>
      <c r="G28" s="18" t="n">
        <v>387.7236179</v>
      </c>
      <c r="H28" s="20" t="n">
        <v>4.25472968</v>
      </c>
      <c r="I28" s="18" t="n">
        <v>425.63463093</v>
      </c>
      <c r="J28" s="20" t="n">
        <v>2.3454327</v>
      </c>
      <c r="K28" s="18" t="s">
        <v>481</v>
      </c>
      <c r="L28" s="20" t="s">
        <v>481</v>
      </c>
      <c r="M28" s="18" t="s">
        <v>481</v>
      </c>
      <c r="N28" s="20" t="s">
        <v>481</v>
      </c>
      <c r="O28" s="18" t="s">
        <v>481</v>
      </c>
      <c r="P28" s="20" t="s">
        <v>481</v>
      </c>
      <c r="Q28" s="18" t="s">
        <v>481</v>
      </c>
      <c r="R28" s="20" t="s">
        <v>481</v>
      </c>
      <c r="S28" s="18" t="n">
        <v>362.78621555</v>
      </c>
      <c r="T28" s="20" t="n">
        <v>9.083846189999999</v>
      </c>
    </row>
    <row r="29" spans="1:20">
      <c r="A29" s="15" t="s">
        <v>504</v>
      </c>
      <c r="B29" s="17" t="n">
        <v>5385</v>
      </c>
      <c r="C29" s="18">
        <f>(30.0/B29*100)</f>
        <v/>
      </c>
      <c r="D29" s="19" t="n">
        <v>5355</v>
      </c>
      <c r="E29" s="18" t="n">
        <v>514.19484645</v>
      </c>
      <c r="F29" s="20" t="n">
        <v>3.66194176</v>
      </c>
      <c r="G29" s="18" t="n">
        <v>506.14358734</v>
      </c>
      <c r="H29" s="20" t="n">
        <v>3.00200569</v>
      </c>
      <c r="I29" s="18" t="n">
        <v>534.78678728</v>
      </c>
      <c r="J29" s="20" t="n">
        <v>2.76907297</v>
      </c>
      <c r="K29" s="18" t="s">
        <v>481</v>
      </c>
      <c r="L29" s="20" t="s">
        <v>481</v>
      </c>
      <c r="M29" s="18" t="s">
        <v>481</v>
      </c>
      <c r="N29" s="20" t="s">
        <v>481</v>
      </c>
      <c r="O29" s="18" t="n">
        <v>335.3902018</v>
      </c>
      <c r="P29" s="20" t="n">
        <v>12.1685767</v>
      </c>
      <c r="Q29" s="18" t="s">
        <v>481</v>
      </c>
      <c r="R29" s="20" t="s">
        <v>481</v>
      </c>
      <c r="S29" s="18" t="n">
        <v>417.63960392</v>
      </c>
      <c r="T29" s="20" t="n">
        <v>9.57221097</v>
      </c>
    </row>
    <row r="30" spans="1:20">
      <c r="A30" s="15" t="s">
        <v>505</v>
      </c>
      <c r="B30" s="17" t="n">
        <v>4520</v>
      </c>
      <c r="C30" s="18">
        <f>(208.0/B30*100)</f>
        <v/>
      </c>
      <c r="D30" s="19" t="n">
        <v>4312</v>
      </c>
      <c r="E30" s="18" t="n">
        <v>480.53545765</v>
      </c>
      <c r="F30" s="20" t="n">
        <v>6.03115259</v>
      </c>
      <c r="G30" s="18" t="n">
        <v>465.6450614</v>
      </c>
      <c r="H30" s="20" t="n">
        <v>4.473527</v>
      </c>
      <c r="I30" s="18" t="n">
        <v>513.69385471</v>
      </c>
      <c r="J30" s="20" t="n">
        <v>2.44232682</v>
      </c>
      <c r="K30" s="18" t="s">
        <v>481</v>
      </c>
      <c r="L30" s="20" t="s">
        <v>481</v>
      </c>
      <c r="M30" s="18" t="s">
        <v>481</v>
      </c>
      <c r="N30" s="20" t="s">
        <v>481</v>
      </c>
      <c r="O30" s="18" t="s">
        <v>481</v>
      </c>
      <c r="P30" s="20" t="s">
        <v>481</v>
      </c>
      <c r="Q30" s="18" t="s">
        <v>481</v>
      </c>
      <c r="R30" s="20" t="s">
        <v>481</v>
      </c>
      <c r="S30" s="18" t="n">
        <v>405.41129978</v>
      </c>
      <c r="T30" s="20" t="n">
        <v>7.51719925</v>
      </c>
    </row>
    <row r="31" spans="1:20">
      <c r="A31" s="15" t="s">
        <v>506</v>
      </c>
      <c r="B31" s="17" t="n">
        <v>5456</v>
      </c>
      <c r="C31" s="18">
        <f>(146.0/B31*100)</f>
        <v/>
      </c>
      <c r="D31" s="19" t="n">
        <v>5310</v>
      </c>
      <c r="E31" s="18" t="n">
        <v>495.05026255</v>
      </c>
      <c r="F31" s="20" t="n">
        <v>3.63190888</v>
      </c>
      <c r="G31" s="18" t="n">
        <v>487.61199254</v>
      </c>
      <c r="H31" s="20" t="n">
        <v>3.63608089</v>
      </c>
      <c r="I31" s="18" t="n">
        <v>521.16461954</v>
      </c>
      <c r="J31" s="20" t="n">
        <v>2.50887861</v>
      </c>
      <c r="K31" s="18" t="s">
        <v>481</v>
      </c>
      <c r="L31" s="20" t="s">
        <v>481</v>
      </c>
      <c r="M31" s="18" t="s">
        <v>481</v>
      </c>
      <c r="N31" s="20" t="s">
        <v>481</v>
      </c>
      <c r="O31" s="18" t="s">
        <v>481</v>
      </c>
      <c r="P31" s="20" t="s">
        <v>481</v>
      </c>
      <c r="Q31" s="18" t="s">
        <v>481</v>
      </c>
      <c r="R31" s="20" t="s">
        <v>481</v>
      </c>
      <c r="S31" s="18" t="n">
        <v>424.5764749</v>
      </c>
      <c r="T31" s="20" t="n">
        <v>4.92414053</v>
      </c>
    </row>
    <row r="32" spans="1:20">
      <c r="A32" s="15" t="s">
        <v>507</v>
      </c>
      <c r="B32" s="17" t="n">
        <v>4478</v>
      </c>
      <c r="C32" s="18">
        <f>(6.0/B32*100)</f>
        <v/>
      </c>
      <c r="D32" s="19" t="n">
        <v>4472</v>
      </c>
      <c r="E32" s="18" t="n">
        <v>496.28763734</v>
      </c>
      <c r="F32" s="20" t="n">
        <v>3.76848888</v>
      </c>
      <c r="G32" s="18" t="n">
        <v>495.18971917</v>
      </c>
      <c r="H32" s="20" t="n">
        <v>4.021317</v>
      </c>
      <c r="I32" s="18" t="n">
        <v>514.0588415</v>
      </c>
      <c r="J32" s="20" t="n">
        <v>2.43096335</v>
      </c>
      <c r="K32" s="18" t="s">
        <v>481</v>
      </c>
      <c r="L32" s="20" t="s">
        <v>481</v>
      </c>
      <c r="M32" s="18" t="s">
        <v>481</v>
      </c>
      <c r="N32" s="20" t="s">
        <v>481</v>
      </c>
      <c r="O32" s="18" t="s">
        <v>481</v>
      </c>
      <c r="P32" s="20" t="s">
        <v>481</v>
      </c>
      <c r="Q32" s="18" t="s">
        <v>481</v>
      </c>
      <c r="R32" s="20" t="s">
        <v>481</v>
      </c>
      <c r="S32" s="18" t="n">
        <v>391.88827516</v>
      </c>
      <c r="T32" s="20" t="n">
        <v>17.57048812</v>
      </c>
    </row>
    <row r="33" spans="1:20">
      <c r="A33" s="15" t="s">
        <v>508</v>
      </c>
      <c r="B33" s="17" t="n">
        <v>7325</v>
      </c>
      <c r="C33" s="18">
        <f>(80.0/B33*100)</f>
        <v/>
      </c>
      <c r="D33" s="19" t="n">
        <v>7245</v>
      </c>
      <c r="E33" s="18" t="n">
        <v>486.0308694</v>
      </c>
      <c r="F33" s="20" t="n">
        <v>4.05403385</v>
      </c>
      <c r="G33" s="18" t="n">
        <v>471.71897771</v>
      </c>
      <c r="H33" s="20" t="n">
        <v>4.61462501</v>
      </c>
      <c r="I33" s="18" t="n">
        <v>502.51577844</v>
      </c>
      <c r="J33" s="20" t="n">
        <v>2.61238076</v>
      </c>
      <c r="K33" s="18" t="s">
        <v>481</v>
      </c>
      <c r="L33" s="20" t="s">
        <v>481</v>
      </c>
      <c r="M33" s="18" t="s">
        <v>481</v>
      </c>
      <c r="N33" s="20" t="s">
        <v>481</v>
      </c>
      <c r="O33" s="18" t="s">
        <v>481</v>
      </c>
      <c r="P33" s="20" t="s">
        <v>481</v>
      </c>
      <c r="Q33" s="18" t="s">
        <v>481</v>
      </c>
      <c r="R33" s="20" t="s">
        <v>481</v>
      </c>
      <c r="S33" s="18" t="n">
        <v>396.28372912</v>
      </c>
      <c r="T33" s="20" t="n">
        <v>10.02527502</v>
      </c>
    </row>
    <row r="34" spans="1:20">
      <c r="A34" s="15" t="s">
        <v>509</v>
      </c>
      <c r="B34" s="17" t="n">
        <v>6350</v>
      </c>
      <c r="C34" s="18">
        <f>(95.0/B34*100)</f>
        <v/>
      </c>
      <c r="D34" s="19" t="n">
        <v>6255</v>
      </c>
      <c r="E34" s="18" t="n">
        <v>441.108437</v>
      </c>
      <c r="F34" s="20" t="n">
        <v>4.43385019</v>
      </c>
      <c r="G34" s="18" t="n">
        <v>463.76804794</v>
      </c>
      <c r="H34" s="20" t="n">
        <v>3.84378575</v>
      </c>
      <c r="I34" s="18" t="n">
        <v>501.63577285</v>
      </c>
      <c r="J34" s="20" t="n">
        <v>2.5897599</v>
      </c>
      <c r="K34" s="18" t="s">
        <v>481</v>
      </c>
      <c r="L34" s="20" t="s">
        <v>481</v>
      </c>
      <c r="M34" s="18" t="s">
        <v>481</v>
      </c>
      <c r="N34" s="20" t="s">
        <v>481</v>
      </c>
      <c r="O34" s="18" t="n">
        <v>336.51078337</v>
      </c>
      <c r="P34" s="20" t="n">
        <v>12.24828707</v>
      </c>
      <c r="Q34" s="18" t="s">
        <v>481</v>
      </c>
      <c r="R34" s="20" t="s">
        <v>481</v>
      </c>
      <c r="S34" s="18" t="n">
        <v>410.37885838</v>
      </c>
      <c r="T34" s="20" t="n">
        <v>9.093950660000001</v>
      </c>
    </row>
    <row r="35" spans="1:20">
      <c r="A35" s="15" t="s">
        <v>510</v>
      </c>
      <c r="B35" s="17" t="n">
        <v>6406</v>
      </c>
      <c r="C35" s="18">
        <f>(61.0/B35*100)</f>
        <v/>
      </c>
      <c r="D35" s="19" t="n">
        <v>6345</v>
      </c>
      <c r="E35" s="18" t="n">
        <v>514.55026866</v>
      </c>
      <c r="F35" s="20" t="n">
        <v>3.27058496</v>
      </c>
      <c r="G35" s="18" t="n">
        <v>508.85070719</v>
      </c>
      <c r="H35" s="20" t="n">
        <v>3.24206809</v>
      </c>
      <c r="I35" s="18" t="n">
        <v>515.55494655</v>
      </c>
      <c r="J35" s="20" t="n">
        <v>1.83952376</v>
      </c>
      <c r="K35" s="18" t="s">
        <v>481</v>
      </c>
      <c r="L35" s="20" t="s">
        <v>481</v>
      </c>
      <c r="M35" s="18" t="s">
        <v>481</v>
      </c>
      <c r="N35" s="20" t="s">
        <v>481</v>
      </c>
      <c r="O35" s="18" t="n">
        <v>349.78970242</v>
      </c>
      <c r="P35" s="20" t="n">
        <v>6.90672373</v>
      </c>
      <c r="Q35" s="18" t="s">
        <v>481</v>
      </c>
      <c r="R35" s="20" t="s">
        <v>481</v>
      </c>
      <c r="S35" s="18" t="n">
        <v>414.70145403</v>
      </c>
      <c r="T35" s="20" t="n">
        <v>9.8553845</v>
      </c>
    </row>
    <row r="36" spans="1:20">
      <c r="A36" s="15" t="s">
        <v>511</v>
      </c>
      <c r="B36" s="17" t="n">
        <v>6736</v>
      </c>
      <c r="C36" s="18">
        <f>(74.0/B36*100)</f>
        <v/>
      </c>
      <c r="D36" s="19" t="n">
        <v>6662</v>
      </c>
      <c r="E36" s="18" t="n">
        <v>470.43559782</v>
      </c>
      <c r="F36" s="20" t="n">
        <v>3.8122626</v>
      </c>
      <c r="G36" s="18" t="n">
        <v>466.19341758</v>
      </c>
      <c r="H36" s="20" t="n">
        <v>4.10108561</v>
      </c>
      <c r="I36" s="18" t="n">
        <v>499.31536642</v>
      </c>
      <c r="J36" s="20" t="n">
        <v>2.0458984</v>
      </c>
      <c r="K36" s="18" t="s">
        <v>481</v>
      </c>
      <c r="L36" s="20" t="s">
        <v>481</v>
      </c>
      <c r="M36" s="18" t="s">
        <v>481</v>
      </c>
      <c r="N36" s="20" t="s">
        <v>481</v>
      </c>
      <c r="O36" s="18" t="s">
        <v>481</v>
      </c>
      <c r="P36" s="20" t="s">
        <v>481</v>
      </c>
      <c r="Q36" s="18" t="s">
        <v>481</v>
      </c>
      <c r="R36" s="20" t="s">
        <v>481</v>
      </c>
      <c r="S36" s="18" t="n">
        <v>414.50542815</v>
      </c>
      <c r="T36" s="20" t="n">
        <v>6.81640629</v>
      </c>
    </row>
    <row r="37" spans="1:20">
      <c r="A37" s="15" t="s">
        <v>512</v>
      </c>
      <c r="B37" s="17" t="n">
        <v>5458</v>
      </c>
      <c r="C37" s="18">
        <f>(135.0/B37*100)</f>
        <v/>
      </c>
      <c r="D37" s="19" t="n">
        <v>5323</v>
      </c>
      <c r="E37" s="18" t="n">
        <v>488.09175672</v>
      </c>
      <c r="F37" s="20" t="n">
        <v>4.28852825</v>
      </c>
      <c r="G37" s="18" t="n">
        <v>469.04272909</v>
      </c>
      <c r="H37" s="20" t="n">
        <v>3.78113549</v>
      </c>
      <c r="I37" s="18" t="n">
        <v>519.46777178</v>
      </c>
      <c r="J37" s="20" t="n">
        <v>3.1370868</v>
      </c>
      <c r="K37" s="18" t="s">
        <v>481</v>
      </c>
      <c r="L37" s="20" t="s">
        <v>481</v>
      </c>
      <c r="M37" s="18" t="s">
        <v>481</v>
      </c>
      <c r="N37" s="20" t="s">
        <v>481</v>
      </c>
      <c r="O37" s="18" t="s">
        <v>481</v>
      </c>
      <c r="P37" s="20" t="s">
        <v>481</v>
      </c>
      <c r="Q37" s="18" t="s">
        <v>481</v>
      </c>
      <c r="R37" s="20" t="s">
        <v>481</v>
      </c>
      <c r="S37" s="18" t="n">
        <v>411.66852992</v>
      </c>
      <c r="T37" s="20" t="n">
        <v>6.11397336</v>
      </c>
    </row>
    <row r="38" spans="1:20">
      <c r="A38" s="15" t="s">
        <v>513</v>
      </c>
      <c r="B38" s="17" t="n">
        <v>5860</v>
      </c>
      <c r="C38" s="18">
        <f>(24.0/B38*100)</f>
        <v/>
      </c>
      <c r="D38" s="19" t="n">
        <v>5836</v>
      </c>
      <c r="E38" s="18" t="n">
        <v>509.39234077</v>
      </c>
      <c r="F38" s="20" t="n">
        <v>6.47150383</v>
      </c>
      <c r="G38" s="18" t="n">
        <v>512.79674915</v>
      </c>
      <c r="H38" s="20" t="n">
        <v>4.54670814</v>
      </c>
      <c r="I38" s="18" t="n">
        <v>534.47010543</v>
      </c>
      <c r="J38" s="20" t="n">
        <v>2.7720769</v>
      </c>
      <c r="K38" s="18" t="s">
        <v>481</v>
      </c>
      <c r="L38" s="20" t="s">
        <v>481</v>
      </c>
      <c r="M38" s="18" t="s">
        <v>481</v>
      </c>
      <c r="N38" s="20" t="s">
        <v>481</v>
      </c>
      <c r="O38" s="18" t="s">
        <v>481</v>
      </c>
      <c r="P38" s="20" t="s">
        <v>481</v>
      </c>
      <c r="Q38" s="18" t="s">
        <v>481</v>
      </c>
      <c r="R38" s="20" t="s">
        <v>481</v>
      </c>
      <c r="S38" s="18" t="n">
        <v>474.60779338</v>
      </c>
      <c r="T38" s="20" t="n">
        <v>7.16816534</v>
      </c>
    </row>
    <row r="39" spans="1:20">
      <c r="A39" s="15" t="s">
        <v>514</v>
      </c>
      <c r="B39" s="17" t="n">
        <v>5895</v>
      </c>
      <c r="C39" s="18">
        <f>(33.0/B39*100)</f>
        <v/>
      </c>
      <c r="D39" s="19" t="n">
        <v>5862</v>
      </c>
      <c r="E39" s="18" t="n">
        <v>383.46935124</v>
      </c>
      <c r="F39" s="20" t="n">
        <v>3.8929126</v>
      </c>
      <c r="G39" s="18" t="n">
        <v>383.19378158</v>
      </c>
      <c r="H39" s="20" t="n">
        <v>5.80398669</v>
      </c>
      <c r="I39" s="18" t="n">
        <v>438.90622833</v>
      </c>
      <c r="J39" s="20" t="n">
        <v>4.35796486</v>
      </c>
      <c r="K39" s="18" t="s">
        <v>481</v>
      </c>
      <c r="L39" s="20" t="s">
        <v>481</v>
      </c>
      <c r="M39" s="18" t="s">
        <v>481</v>
      </c>
      <c r="N39" s="20" t="s">
        <v>481</v>
      </c>
      <c r="O39" s="18" t="s">
        <v>481</v>
      </c>
      <c r="P39" s="20" t="s">
        <v>481</v>
      </c>
      <c r="Q39" s="18" t="s">
        <v>481</v>
      </c>
      <c r="R39" s="20" t="s">
        <v>481</v>
      </c>
      <c r="S39" s="18" t="n">
        <v>370.5112477</v>
      </c>
      <c r="T39" s="20" t="n">
        <v>11.36973081</v>
      </c>
    </row>
    <row r="40" spans="1:20">
      <c r="A40" s="15" t="s">
        <v>515</v>
      </c>
      <c r="B40" s="17" t="n">
        <v>14157</v>
      </c>
      <c r="C40" s="18">
        <f>(394.0/B40*100)</f>
        <v/>
      </c>
      <c r="D40" s="19" t="n">
        <v>13763</v>
      </c>
      <c r="E40" s="18" t="n">
        <v>475.47936709</v>
      </c>
      <c r="F40" s="20" t="n">
        <v>4.5755674</v>
      </c>
      <c r="G40" s="18" t="n">
        <v>469.15597228</v>
      </c>
      <c r="H40" s="20" t="n">
        <v>4.66027958</v>
      </c>
      <c r="I40" s="18" t="n">
        <v>509.12702019</v>
      </c>
      <c r="J40" s="20" t="n">
        <v>2.28615946</v>
      </c>
      <c r="K40" s="18" t="s">
        <v>481</v>
      </c>
      <c r="L40" s="20" t="s">
        <v>481</v>
      </c>
      <c r="M40" s="18" t="s">
        <v>481</v>
      </c>
      <c r="N40" s="20" t="s">
        <v>481</v>
      </c>
      <c r="O40" s="18" t="s">
        <v>481</v>
      </c>
      <c r="P40" s="20" t="s">
        <v>481</v>
      </c>
      <c r="Q40" s="18" t="s">
        <v>481</v>
      </c>
      <c r="R40" s="20" t="s">
        <v>481</v>
      </c>
      <c r="S40" s="18" t="n">
        <v>399.1727362</v>
      </c>
      <c r="T40" s="20" t="n">
        <v>6.9087565</v>
      </c>
    </row>
    <row r="41" spans="1:20">
      <c r="A41" s="15" t="s">
        <v>516</v>
      </c>
      <c r="B41" s="17" t="n">
        <v>5712</v>
      </c>
      <c r="C41" s="18">
        <f>(56.0/B41*100)</f>
        <v/>
      </c>
      <c r="D41" s="19" t="n">
        <v>5656</v>
      </c>
      <c r="E41" s="18" t="n">
        <v>452.28042177</v>
      </c>
      <c r="F41" s="20" t="n">
        <v>4.66673851</v>
      </c>
      <c r="G41" s="18" t="n">
        <v>448.16675808</v>
      </c>
      <c r="H41" s="20" t="n">
        <v>4.63211383</v>
      </c>
      <c r="I41" s="18" t="n">
        <v>490.54440819</v>
      </c>
      <c r="J41" s="20" t="n">
        <v>2.9061257</v>
      </c>
      <c r="K41" s="18" t="s">
        <v>481</v>
      </c>
      <c r="L41" s="20" t="s">
        <v>481</v>
      </c>
      <c r="M41" s="18" t="s">
        <v>481</v>
      </c>
      <c r="N41" s="20" t="s">
        <v>481</v>
      </c>
      <c r="O41" s="18" t="n">
        <v>392.51815558</v>
      </c>
      <c r="P41" s="20" t="n">
        <v>16.89642718</v>
      </c>
      <c r="Q41" s="18" t="s">
        <v>481</v>
      </c>
      <c r="R41" s="20" t="s">
        <v>481</v>
      </c>
      <c r="S41" s="18" t="n">
        <v>385.74413569</v>
      </c>
      <c r="T41" s="20" t="n">
        <v>12.0278575</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359.60621715</v>
      </c>
      <c r="P45" s="20" t="n">
        <v>2.95186404</v>
      </c>
      <c r="Q45" s="18" t="s">
        <v>481</v>
      </c>
      <c r="R45" s="20" t="s">
        <v>481</v>
      </c>
      <c r="S45" s="18" t="s">
        <v>481</v>
      </c>
      <c r="T45" s="20" t="s">
        <v>481</v>
      </c>
    </row>
    <row r="46" spans="1:20">
      <c r="A46" s="15" t="s">
        <v>521</v>
      </c>
      <c r="B46" s="17" t="n">
        <v>23141</v>
      </c>
      <c r="C46" s="18">
        <f>(2165.0/B46*100)</f>
        <v/>
      </c>
      <c r="D46" s="19" t="n">
        <v>20976</v>
      </c>
      <c r="E46" s="18" t="n">
        <v>351.97578393</v>
      </c>
      <c r="F46" s="20" t="n">
        <v>3.8408188</v>
      </c>
      <c r="G46" s="18" t="n">
        <v>363.31791795</v>
      </c>
      <c r="H46" s="20" t="n">
        <v>4.11339359</v>
      </c>
      <c r="I46" s="18" t="n">
        <v>410.64868351</v>
      </c>
      <c r="J46" s="20" t="n">
        <v>3.52679084</v>
      </c>
      <c r="K46" s="18" t="s">
        <v>481</v>
      </c>
      <c r="L46" s="20" t="s">
        <v>481</v>
      </c>
      <c r="M46" s="18" t="s">
        <v>481</v>
      </c>
      <c r="N46" s="20" t="s">
        <v>481</v>
      </c>
      <c r="O46" s="18" t="s">
        <v>481</v>
      </c>
      <c r="P46" s="20" t="s">
        <v>481</v>
      </c>
      <c r="Q46" s="18" t="s">
        <v>481</v>
      </c>
      <c r="R46" s="20" t="s">
        <v>481</v>
      </c>
      <c r="S46" s="18" t="n">
        <v>351.3897504</v>
      </c>
      <c r="T46" s="20" t="n">
        <v>3.40453184</v>
      </c>
    </row>
    <row r="47" spans="1:20">
      <c r="A47" s="15" t="s">
        <v>522</v>
      </c>
      <c r="B47" s="17" t="n">
        <v>5928</v>
      </c>
      <c r="C47" s="18">
        <f>(368.0/B47*100)</f>
        <v/>
      </c>
      <c r="D47" s="19" t="n">
        <v>5560</v>
      </c>
      <c r="E47" s="18" t="n">
        <v>424.42858994</v>
      </c>
      <c r="F47" s="20" t="n">
        <v>4.52728503</v>
      </c>
      <c r="G47" s="18" t="n">
        <v>442.80973761</v>
      </c>
      <c r="H47" s="20" t="n">
        <v>3.80795679</v>
      </c>
      <c r="I47" s="18" t="n">
        <v>480.65018525</v>
      </c>
      <c r="J47" s="20" t="n">
        <v>4.52967923</v>
      </c>
      <c r="K47" s="18" t="s">
        <v>481</v>
      </c>
      <c r="L47" s="20" t="s">
        <v>481</v>
      </c>
      <c r="M47" s="18" t="s">
        <v>481</v>
      </c>
      <c r="N47" s="20" t="s">
        <v>481</v>
      </c>
      <c r="O47" s="18" t="s">
        <v>481</v>
      </c>
      <c r="P47" s="20" t="s">
        <v>481</v>
      </c>
      <c r="Q47" s="18" t="s">
        <v>481</v>
      </c>
      <c r="R47" s="20" t="s">
        <v>481</v>
      </c>
      <c r="S47" s="18" t="n">
        <v>374.44516711</v>
      </c>
      <c r="T47" s="20" t="n">
        <v>5.39820002</v>
      </c>
    </row>
    <row r="48" spans="1:20">
      <c r="A48" s="15" t="s">
        <v>523</v>
      </c>
      <c r="B48" s="17" t="n">
        <v>9841</v>
      </c>
      <c r="C48" s="18">
        <f>(8.0/B48*100)</f>
        <v/>
      </c>
      <c r="D48" s="19" t="n">
        <v>9833</v>
      </c>
      <c r="E48" s="18" t="n">
        <v>534.7210121099999</v>
      </c>
      <c r="F48" s="20" t="n">
        <v>5.32753846</v>
      </c>
      <c r="G48" s="18" t="n">
        <v>518.10295541</v>
      </c>
      <c r="H48" s="20" t="n">
        <v>8.676541289999999</v>
      </c>
      <c r="I48" s="18" t="n">
        <v>530.45577388</v>
      </c>
      <c r="J48" s="20" t="n">
        <v>5.07665814</v>
      </c>
      <c r="K48" s="18" t="s">
        <v>481</v>
      </c>
      <c r="L48" s="20" t="s">
        <v>481</v>
      </c>
      <c r="M48" s="18" t="s">
        <v>481</v>
      </c>
      <c r="N48" s="20" t="s">
        <v>481</v>
      </c>
      <c r="O48" s="18" t="s">
        <v>481</v>
      </c>
      <c r="P48" s="20" t="s">
        <v>481</v>
      </c>
      <c r="Q48" s="18" t="s">
        <v>481</v>
      </c>
      <c r="R48" s="20" t="s">
        <v>481</v>
      </c>
      <c r="S48" s="18" t="n">
        <v>476.61998953</v>
      </c>
      <c r="T48" s="20" t="n">
        <v>33.08165822</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409.03332786</v>
      </c>
      <c r="P49" s="20" t="n">
        <v>3.05386641</v>
      </c>
      <c r="Q49" s="18" t="s">
        <v>481</v>
      </c>
      <c r="R49" s="20" t="s">
        <v>481</v>
      </c>
      <c r="S49" s="18" t="s">
        <v>481</v>
      </c>
      <c r="T49" s="20" t="s">
        <v>481</v>
      </c>
    </row>
    <row r="50" spans="1:20">
      <c r="A50" s="15" t="s">
        <v>525</v>
      </c>
      <c r="B50" s="17" t="n">
        <v>11795</v>
      </c>
      <c r="C50" s="18">
        <f>(353.0/B50*100)</f>
        <v/>
      </c>
      <c r="D50" s="19" t="n">
        <v>11442</v>
      </c>
      <c r="E50" s="18" t="n">
        <v>350.48221499</v>
      </c>
      <c r="F50" s="20" t="n">
        <v>3.16861581</v>
      </c>
      <c r="G50" s="18" t="n">
        <v>384.68122826</v>
      </c>
      <c r="H50" s="20" t="n">
        <v>3.52944143</v>
      </c>
      <c r="I50" s="18" t="n">
        <v>419.62223285</v>
      </c>
      <c r="J50" s="20" t="n">
        <v>2.20203124</v>
      </c>
      <c r="K50" s="18" t="s">
        <v>481</v>
      </c>
      <c r="L50" s="20" t="s">
        <v>481</v>
      </c>
      <c r="M50" s="18" t="s">
        <v>481</v>
      </c>
      <c r="N50" s="20" t="s">
        <v>481</v>
      </c>
      <c r="O50" s="18" t="s">
        <v>481</v>
      </c>
      <c r="P50" s="20" t="s">
        <v>481</v>
      </c>
      <c r="Q50" s="18" t="s">
        <v>481</v>
      </c>
      <c r="R50" s="20" t="s">
        <v>481</v>
      </c>
      <c r="S50" s="18" t="n">
        <v>366.35570875</v>
      </c>
      <c r="T50" s="20" t="n">
        <v>6.93906223</v>
      </c>
    </row>
    <row r="51" spans="1:20">
      <c r="A51" s="15" t="s">
        <v>526</v>
      </c>
      <c r="B51" s="17" t="n">
        <v>6866</v>
      </c>
      <c r="C51" s="18">
        <f>(113.0/B51*100)</f>
        <v/>
      </c>
      <c r="D51" s="19" t="n">
        <v>6753</v>
      </c>
      <c r="E51" s="18" t="n">
        <v>381.97153259</v>
      </c>
      <c r="F51" s="20" t="n">
        <v>3.34335768</v>
      </c>
      <c r="G51" s="18" t="n">
        <v>394.14361252</v>
      </c>
      <c r="H51" s="20" t="n">
        <v>4.22494853</v>
      </c>
      <c r="I51" s="18" t="n">
        <v>413.66507453</v>
      </c>
      <c r="J51" s="20" t="n">
        <v>3.17710607</v>
      </c>
      <c r="K51" s="18" t="s">
        <v>481</v>
      </c>
      <c r="L51" s="20" t="s">
        <v>481</v>
      </c>
      <c r="M51" s="18" t="s">
        <v>481</v>
      </c>
      <c r="N51" s="20" t="s">
        <v>481</v>
      </c>
      <c r="O51" s="18" t="n">
        <v>380.5422133</v>
      </c>
      <c r="P51" s="20" t="n">
        <v>4.31283207</v>
      </c>
      <c r="Q51" s="18" t="s">
        <v>481</v>
      </c>
      <c r="R51" s="20" t="s">
        <v>481</v>
      </c>
      <c r="S51" s="18" t="n">
        <v>380.2955692</v>
      </c>
      <c r="T51" s="20" t="n">
        <v>9.092942839999999</v>
      </c>
    </row>
    <row r="52" spans="1:20">
      <c r="A52" s="15" t="s">
        <v>527</v>
      </c>
      <c r="B52" s="17" t="n">
        <v>5809</v>
      </c>
      <c r="C52" s="18">
        <f>(110.0/B52*100)</f>
        <v/>
      </c>
      <c r="D52" s="19" t="n">
        <v>5699</v>
      </c>
      <c r="E52" s="18" t="n">
        <v>440.11822805</v>
      </c>
      <c r="F52" s="20" t="n">
        <v>5.2168786</v>
      </c>
      <c r="G52" s="18" t="n">
        <v>436.60571756</v>
      </c>
      <c r="H52" s="20" t="n">
        <v>4.57558572</v>
      </c>
      <c r="I52" s="18" t="n">
        <v>477.90383909</v>
      </c>
      <c r="J52" s="20" t="n">
        <v>2.68642966</v>
      </c>
      <c r="K52" s="18" t="s">
        <v>481</v>
      </c>
      <c r="L52" s="20" t="s">
        <v>481</v>
      </c>
      <c r="M52" s="18" t="s">
        <v>481</v>
      </c>
      <c r="N52" s="20" t="s">
        <v>481</v>
      </c>
      <c r="O52" s="18" t="s">
        <v>481</v>
      </c>
      <c r="P52" s="20" t="s">
        <v>481</v>
      </c>
      <c r="Q52" s="18" t="s">
        <v>481</v>
      </c>
      <c r="R52" s="20" t="s">
        <v>481</v>
      </c>
      <c r="S52" s="18" t="n">
        <v>386.59751311</v>
      </c>
      <c r="T52" s="20" t="n">
        <v>9.246263880000001</v>
      </c>
    </row>
    <row r="53" spans="1:20">
      <c r="A53" s="15" t="s">
        <v>528</v>
      </c>
      <c r="B53" s="17" t="n">
        <v>5571</v>
      </c>
      <c r="C53" s="18">
        <f>(115.0/B53*100)</f>
        <v/>
      </c>
      <c r="D53" s="19" t="n">
        <v>5456</v>
      </c>
      <c r="E53" s="18" t="n">
        <v>414.38329741</v>
      </c>
      <c r="F53" s="20" t="n">
        <v>2.94044744</v>
      </c>
      <c r="G53" s="18" t="n">
        <v>426.60644719</v>
      </c>
      <c r="H53" s="20" t="n">
        <v>2.82443797</v>
      </c>
      <c r="I53" s="18" t="n">
        <v>478.94010139</v>
      </c>
      <c r="J53" s="20" t="n">
        <v>2.36651737</v>
      </c>
      <c r="K53" s="18" t="s">
        <v>481</v>
      </c>
      <c r="L53" s="20" t="s">
        <v>481</v>
      </c>
      <c r="M53" s="18" t="s">
        <v>481</v>
      </c>
      <c r="N53" s="20" t="s">
        <v>481</v>
      </c>
      <c r="O53" s="18" t="s">
        <v>481</v>
      </c>
      <c r="P53" s="20" t="s">
        <v>481</v>
      </c>
      <c r="Q53" s="18" t="s">
        <v>481</v>
      </c>
      <c r="R53" s="20" t="s">
        <v>481</v>
      </c>
      <c r="S53" s="18" t="n">
        <v>358.07589379</v>
      </c>
      <c r="T53" s="20" t="n">
        <v>5.22057461</v>
      </c>
    </row>
    <row r="54" spans="1:20">
      <c r="A54" s="15" t="s">
        <v>529</v>
      </c>
      <c r="B54" s="17" t="n">
        <v>4740</v>
      </c>
      <c r="C54" s="18">
        <f>(455.0/B54*100)</f>
        <v/>
      </c>
      <c r="D54" s="19" t="n">
        <v>4285</v>
      </c>
      <c r="E54" s="18" t="n">
        <v>311.94715931</v>
      </c>
      <c r="F54" s="20" t="n">
        <v>3.15944353</v>
      </c>
      <c r="G54" s="18" t="n">
        <v>326.3773548</v>
      </c>
      <c r="H54" s="20" t="n">
        <v>4.2387013</v>
      </c>
      <c r="I54" s="18" t="n">
        <v>360.83022144</v>
      </c>
      <c r="J54" s="20" t="n">
        <v>3.61445696</v>
      </c>
      <c r="K54" s="18" t="s">
        <v>481</v>
      </c>
      <c r="L54" s="20" t="s">
        <v>481</v>
      </c>
      <c r="M54" s="18" t="s">
        <v>481</v>
      </c>
      <c r="N54" s="20" t="s">
        <v>481</v>
      </c>
      <c r="O54" s="18" t="s">
        <v>481</v>
      </c>
      <c r="P54" s="20" t="s">
        <v>481</v>
      </c>
      <c r="Q54" s="18" t="s">
        <v>481</v>
      </c>
      <c r="R54" s="20" t="s">
        <v>481</v>
      </c>
      <c r="S54" s="18" t="n">
        <v>291.94950413</v>
      </c>
      <c r="T54" s="20" t="n">
        <v>4.75720337</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403.83322941</v>
      </c>
      <c r="P55" s="20" t="n">
        <v>2.78193854</v>
      </c>
      <c r="Q55" s="18" t="s">
        <v>481</v>
      </c>
      <c r="R55" s="20" t="s">
        <v>481</v>
      </c>
      <c r="S55" s="18" t="s">
        <v>481</v>
      </c>
      <c r="T55" s="20" t="s">
        <v>481</v>
      </c>
    </row>
    <row r="56" spans="1:20">
      <c r="A56" s="15" t="s">
        <v>531</v>
      </c>
      <c r="B56" s="17" t="n">
        <v>5359</v>
      </c>
      <c r="C56" s="18">
        <f>(77.0/B56*100)</f>
        <v/>
      </c>
      <c r="D56" s="19" t="n">
        <v>5282</v>
      </c>
      <c r="E56" s="18" t="n">
        <v>534.09158447</v>
      </c>
      <c r="F56" s="20" t="n">
        <v>4.43623491</v>
      </c>
      <c r="G56" s="18" t="n">
        <v>531.01786793</v>
      </c>
      <c r="H56" s="20" t="n">
        <v>3.91954992</v>
      </c>
      <c r="I56" s="18" t="n">
        <v>559.36930103</v>
      </c>
      <c r="J56" s="20" t="n">
        <v>3.11496433</v>
      </c>
      <c r="K56" s="18" t="s">
        <v>481</v>
      </c>
      <c r="L56" s="20" t="s">
        <v>481</v>
      </c>
      <c r="M56" s="18" t="s">
        <v>481</v>
      </c>
      <c r="N56" s="20" t="s">
        <v>481</v>
      </c>
      <c r="O56" s="18" t="s">
        <v>481</v>
      </c>
      <c r="P56" s="20" t="s">
        <v>481</v>
      </c>
      <c r="Q56" s="18" t="s">
        <v>481</v>
      </c>
      <c r="R56" s="20" t="s">
        <v>481</v>
      </c>
      <c r="S56" s="18" t="n">
        <v>450.15066171</v>
      </c>
      <c r="T56" s="20" t="n">
        <v>17.38755651</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386.10959158</v>
      </c>
      <c r="P57" s="20" t="n">
        <v>3.0844628</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380.25901051</v>
      </c>
      <c r="P58" s="20" t="n">
        <v>2.6518124</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361.5339806</v>
      </c>
      <c r="P59" s="20" t="n">
        <v>1.62528789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396.24965264</v>
      </c>
      <c r="P60" s="20" t="n">
        <v>3.6919812</v>
      </c>
      <c r="Q60" s="18" t="s">
        <v>481</v>
      </c>
      <c r="R60" s="20" t="s">
        <v>481</v>
      </c>
      <c r="S60" s="18" t="s">
        <v>481</v>
      </c>
      <c r="T60" s="20" t="s">
        <v>481</v>
      </c>
    </row>
    <row r="61" spans="1:20">
      <c r="A61" s="15" t="s">
        <v>536</v>
      </c>
      <c r="B61" s="17" t="n">
        <v>6525</v>
      </c>
      <c r="C61" s="18">
        <f>(169.0/B61*100)</f>
        <v/>
      </c>
      <c r="D61" s="19" t="n">
        <v>6356</v>
      </c>
      <c r="E61" s="18" t="n">
        <v>463.64983323</v>
      </c>
      <c r="F61" s="20" t="n">
        <v>4.34983707</v>
      </c>
      <c r="G61" s="18" t="n">
        <v>456.22847845</v>
      </c>
      <c r="H61" s="20" t="n">
        <v>3.71546843</v>
      </c>
      <c r="I61" s="18" t="n">
        <v>495.78147242</v>
      </c>
      <c r="J61" s="20" t="n">
        <v>2.25504019</v>
      </c>
      <c r="K61" s="18" t="s">
        <v>481</v>
      </c>
      <c r="L61" s="20" t="s">
        <v>481</v>
      </c>
      <c r="M61" s="18" t="s">
        <v>481</v>
      </c>
      <c r="N61" s="20" t="s">
        <v>481</v>
      </c>
      <c r="O61" s="18" t="s">
        <v>481</v>
      </c>
      <c r="P61" s="20" t="s">
        <v>481</v>
      </c>
      <c r="Q61" s="18" t="s">
        <v>481</v>
      </c>
      <c r="R61" s="20" t="s">
        <v>481</v>
      </c>
      <c r="S61" s="18" t="n">
        <v>400.53419437</v>
      </c>
      <c r="T61" s="20" t="n">
        <v>9.50876042</v>
      </c>
    </row>
    <row r="62" spans="1:20">
      <c r="A62" s="15" t="s">
        <v>537</v>
      </c>
      <c r="B62" s="17" t="n">
        <v>4476</v>
      </c>
      <c r="C62" s="18">
        <f>(3.0/B62*100)</f>
        <v/>
      </c>
      <c r="D62" s="19" t="n">
        <v>4473</v>
      </c>
      <c r="E62" s="18" t="n">
        <v>534.52031047</v>
      </c>
      <c r="F62" s="20" t="n">
        <v>3.1063469</v>
      </c>
      <c r="G62" s="18" t="n">
        <v>532.47546847</v>
      </c>
      <c r="H62" s="20" t="n">
        <v>3.75200403</v>
      </c>
      <c r="I62" s="18" t="n">
        <v>549.87424257</v>
      </c>
      <c r="J62" s="20" t="n">
        <v>1.24269783</v>
      </c>
      <c r="K62" s="18" t="s">
        <v>481</v>
      </c>
      <c r="L62" s="20" t="s">
        <v>481</v>
      </c>
      <c r="M62" s="18" t="s">
        <v>481</v>
      </c>
      <c r="N62" s="20" t="s">
        <v>481</v>
      </c>
      <c r="O62" s="18" t="s">
        <v>481</v>
      </c>
      <c r="P62" s="20" t="s">
        <v>481</v>
      </c>
      <c r="Q62" s="18" t="s">
        <v>481</v>
      </c>
      <c r="R62" s="20" t="s">
        <v>481</v>
      </c>
      <c r="S62" s="18" t="n">
        <v>405.14860484</v>
      </c>
      <c r="T62" s="20" t="n">
        <v>33.70229073</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371.31142887</v>
      </c>
      <c r="P63" s="20" t="n">
        <v>1.28307667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478.6447938</v>
      </c>
      <c r="P64" s="20" t="n">
        <v>1.71583638</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419.66352142</v>
      </c>
      <c r="P65" s="20" t="n">
        <v>2.4655214</v>
      </c>
      <c r="Q65" s="18" t="s">
        <v>481</v>
      </c>
      <c r="R65" s="20" t="s">
        <v>481</v>
      </c>
      <c r="S65" s="18" t="s">
        <v>481</v>
      </c>
      <c r="T65" s="20" t="s">
        <v>481</v>
      </c>
    </row>
    <row r="66" spans="1:20">
      <c r="A66" s="15" t="s">
        <v>541</v>
      </c>
      <c r="B66" s="17" t="n">
        <v>5665</v>
      </c>
      <c r="C66" s="18">
        <f>(91.0/B66*100)</f>
        <v/>
      </c>
      <c r="D66" s="19" t="n">
        <v>5574</v>
      </c>
      <c r="E66" s="18" t="n">
        <v>398.39647945</v>
      </c>
      <c r="F66" s="20" t="n">
        <v>2.65283764</v>
      </c>
      <c r="G66" s="18" t="n">
        <v>411.61982534</v>
      </c>
      <c r="H66" s="20" t="n">
        <v>3.0144024</v>
      </c>
      <c r="I66" s="18" t="n">
        <v>448.3294431</v>
      </c>
      <c r="J66" s="20" t="n">
        <v>1.95207397</v>
      </c>
      <c r="K66" s="18" t="s">
        <v>481</v>
      </c>
      <c r="L66" s="20" t="s">
        <v>481</v>
      </c>
      <c r="M66" s="18" t="s">
        <v>481</v>
      </c>
      <c r="N66" s="20" t="s">
        <v>481</v>
      </c>
      <c r="O66" s="18" t="s">
        <v>481</v>
      </c>
      <c r="P66" s="20" t="s">
        <v>481</v>
      </c>
      <c r="Q66" s="18" t="s">
        <v>481</v>
      </c>
      <c r="R66" s="20" t="s">
        <v>481</v>
      </c>
      <c r="S66" s="18" t="n">
        <v>357.77888039</v>
      </c>
      <c r="T66" s="20" t="n">
        <v>5.1158495</v>
      </c>
    </row>
    <row r="67" spans="1:20">
      <c r="A67" s="15" t="s">
        <v>542</v>
      </c>
      <c r="B67" s="17" t="n">
        <v>6971</v>
      </c>
      <c r="C67" s="18">
        <f>(873.0/B67*100)</f>
        <v/>
      </c>
      <c r="D67" s="19" t="n">
        <v>6098</v>
      </c>
      <c r="E67" s="18" t="n">
        <v>356.2078378</v>
      </c>
      <c r="F67" s="20" t="n">
        <v>3.39785566</v>
      </c>
      <c r="G67" s="18" t="n">
        <v>381.06472717</v>
      </c>
      <c r="H67" s="20" t="n">
        <v>3.56303404</v>
      </c>
      <c r="I67" s="18" t="n">
        <v>418.43478365</v>
      </c>
      <c r="J67" s="20" t="n">
        <v>2.95086467</v>
      </c>
      <c r="K67" s="18" t="s">
        <v>481</v>
      </c>
      <c r="L67" s="20" t="s">
        <v>481</v>
      </c>
      <c r="M67" s="18" t="s">
        <v>481</v>
      </c>
      <c r="N67" s="20" t="s">
        <v>481</v>
      </c>
      <c r="O67" s="18" t="s">
        <v>481</v>
      </c>
      <c r="P67" s="20" t="s">
        <v>481</v>
      </c>
      <c r="Q67" s="18" t="s">
        <v>481</v>
      </c>
      <c r="R67" s="20" t="s">
        <v>481</v>
      </c>
      <c r="S67" s="18" t="n">
        <v>328.00380017</v>
      </c>
      <c r="T67" s="20" t="n">
        <v>9.524447090000001</v>
      </c>
    </row>
    <row r="68" spans="1:20">
      <c r="A68" s="15" t="s">
        <v>543</v>
      </c>
      <c r="B68" s="17" t="n">
        <v>12083</v>
      </c>
      <c r="C68" s="18">
        <f>(31.0/B68*100)</f>
        <v/>
      </c>
      <c r="D68" s="19" t="n">
        <v>12052</v>
      </c>
      <c r="E68" s="18" t="n">
        <v>381.81480987</v>
      </c>
      <c r="F68" s="20" t="n">
        <v>2.03862166</v>
      </c>
      <c r="G68" s="18" t="n">
        <v>393.83491637</v>
      </c>
      <c r="H68" s="20" t="n">
        <v>3.24668567</v>
      </c>
      <c r="I68" s="18" t="n">
        <v>455.53406512</v>
      </c>
      <c r="J68" s="20" t="n">
        <v>1.98874342</v>
      </c>
      <c r="K68" s="18" t="s">
        <v>481</v>
      </c>
      <c r="L68" s="20" t="s">
        <v>481</v>
      </c>
      <c r="M68" s="18" t="s">
        <v>481</v>
      </c>
      <c r="N68" s="20" t="s">
        <v>481</v>
      </c>
      <c r="O68" s="18" t="s">
        <v>481</v>
      </c>
      <c r="P68" s="20" t="s">
        <v>481</v>
      </c>
      <c r="Q68" s="18" t="s">
        <v>481</v>
      </c>
      <c r="R68" s="20" t="s">
        <v>481</v>
      </c>
      <c r="S68" s="18" t="n">
        <v>339.25383133</v>
      </c>
      <c r="T68" s="20" t="n">
        <v>2.20973146</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443.95431517</v>
      </c>
      <c r="P69" s="20" t="n">
        <v>3.78500092</v>
      </c>
      <c r="Q69" s="18" t="s">
        <v>481</v>
      </c>
      <c r="R69" s="20" t="s">
        <v>481</v>
      </c>
      <c r="S69" s="18" t="s">
        <v>481</v>
      </c>
      <c r="T69" s="20" t="s">
        <v>481</v>
      </c>
    </row>
    <row r="70" spans="1:20">
      <c r="A70" s="15" t="s">
        <v>545</v>
      </c>
      <c r="B70" s="17" t="n">
        <v>6036</v>
      </c>
      <c r="C70" s="18">
        <f>(223.0/B70*100)</f>
        <v/>
      </c>
      <c r="D70" s="19" t="n">
        <v>5813</v>
      </c>
      <c r="E70" s="18" t="n">
        <v>492.81213932</v>
      </c>
      <c r="F70" s="20" t="n">
        <v>3.88706161</v>
      </c>
      <c r="G70" s="18" t="n">
        <v>483.69249518</v>
      </c>
      <c r="H70" s="20" t="n">
        <v>3.95417147</v>
      </c>
      <c r="I70" s="18" t="n">
        <v>506.81913317</v>
      </c>
      <c r="J70" s="20" t="n">
        <v>3.35512746</v>
      </c>
      <c r="K70" s="18" t="s">
        <v>481</v>
      </c>
      <c r="L70" s="20" t="s">
        <v>481</v>
      </c>
      <c r="M70" s="18" t="s">
        <v>481</v>
      </c>
      <c r="N70" s="20" t="s">
        <v>481</v>
      </c>
      <c r="O70" s="18" t="s">
        <v>481</v>
      </c>
      <c r="P70" s="20" t="s">
        <v>481</v>
      </c>
      <c r="Q70" s="18" t="s">
        <v>481</v>
      </c>
      <c r="R70" s="20" t="s">
        <v>481</v>
      </c>
      <c r="S70" s="18" t="n">
        <v>446.43472925</v>
      </c>
      <c r="T70" s="20" t="n">
        <v>12.6140009</v>
      </c>
    </row>
    <row r="71" spans="1:20">
      <c r="A71" s="15" t="s">
        <v>546</v>
      </c>
      <c r="B71" s="17" t="n">
        <v>6115</v>
      </c>
      <c r="C71" s="18">
        <f>(35.0/B71*100)</f>
        <v/>
      </c>
      <c r="D71" s="19" t="n">
        <v>6080</v>
      </c>
      <c r="E71" s="18" t="n">
        <v>538.40052137</v>
      </c>
      <c r="F71" s="20" t="n">
        <v>4.50551797</v>
      </c>
      <c r="G71" s="18" t="n">
        <v>530.07284849</v>
      </c>
      <c r="H71" s="20" t="n">
        <v>3.30163071</v>
      </c>
      <c r="I71" s="18" t="n">
        <v>581.56210283</v>
      </c>
      <c r="J71" s="20" t="n">
        <v>1.60885861</v>
      </c>
      <c r="K71" s="18" t="s">
        <v>481</v>
      </c>
      <c r="L71" s="20" t="s">
        <v>481</v>
      </c>
      <c r="M71" s="18" t="s">
        <v>481</v>
      </c>
      <c r="N71" s="20" t="s">
        <v>481</v>
      </c>
      <c r="O71" s="18" t="s">
        <v>481</v>
      </c>
      <c r="P71" s="20" t="s">
        <v>481</v>
      </c>
      <c r="Q71" s="18" t="s">
        <v>481</v>
      </c>
      <c r="R71" s="20" t="s">
        <v>481</v>
      </c>
      <c r="S71" s="18" t="n">
        <v>449.19477968</v>
      </c>
      <c r="T71" s="20" t="n">
        <v>17.26919199</v>
      </c>
    </row>
    <row r="72" spans="1:20">
      <c r="A72" s="15" t="s">
        <v>547</v>
      </c>
      <c r="B72" s="17" t="n">
        <v>7708</v>
      </c>
      <c r="C72" s="18">
        <f>(5.0/B72*100)</f>
        <v/>
      </c>
      <c r="D72" s="19" t="n">
        <v>7703</v>
      </c>
      <c r="E72" s="18" t="n">
        <v>513.90727494</v>
      </c>
      <c r="F72" s="20" t="n">
        <v>5.09752923</v>
      </c>
      <c r="G72" s="18" t="n">
        <v>525.27799913</v>
      </c>
      <c r="H72" s="20" t="n">
        <v>6.72845652</v>
      </c>
      <c r="I72" s="18" t="n">
        <v>550.94258548</v>
      </c>
      <c r="J72" s="20" t="n">
        <v>2.91816593</v>
      </c>
      <c r="K72" s="18" t="s">
        <v>481</v>
      </c>
      <c r="L72" s="20" t="s">
        <v>481</v>
      </c>
      <c r="M72" s="18" t="s">
        <v>481</v>
      </c>
      <c r="N72" s="20" t="s">
        <v>481</v>
      </c>
      <c r="O72" s="18" t="s">
        <v>481</v>
      </c>
      <c r="P72" s="20" t="s">
        <v>481</v>
      </c>
      <c r="Q72" s="18" t="s">
        <v>481</v>
      </c>
      <c r="R72" s="20" t="s">
        <v>481</v>
      </c>
      <c r="S72" s="18" t="n">
        <v>409.58163862</v>
      </c>
      <c r="T72" s="20" t="n">
        <v>36.61206865</v>
      </c>
    </row>
    <row r="73" spans="1:20">
      <c r="A73" s="15" t="s">
        <v>548</v>
      </c>
      <c r="B73" s="17" t="n">
        <v>8249</v>
      </c>
      <c r="C73" s="18">
        <f>(195.0/B73*100)</f>
        <v/>
      </c>
      <c r="D73" s="19" t="n">
        <v>8054</v>
      </c>
      <c r="E73" s="18" t="n">
        <v>400.73180847</v>
      </c>
      <c r="F73" s="20" t="n">
        <v>3.63732254</v>
      </c>
      <c r="G73" s="18" t="n">
        <v>387.1232832</v>
      </c>
      <c r="H73" s="20" t="n">
        <v>3.38638076</v>
      </c>
      <c r="I73" s="18" t="n">
        <v>442.02015092</v>
      </c>
      <c r="J73" s="20" t="n">
        <v>3.65916493</v>
      </c>
      <c r="K73" s="18" t="s">
        <v>481</v>
      </c>
      <c r="L73" s="20" t="s">
        <v>481</v>
      </c>
      <c r="M73" s="18" t="s">
        <v>481</v>
      </c>
      <c r="N73" s="20" t="s">
        <v>481</v>
      </c>
      <c r="O73" s="18" t="s">
        <v>481</v>
      </c>
      <c r="P73" s="20" t="s">
        <v>481</v>
      </c>
      <c r="Q73" s="18" t="s">
        <v>481</v>
      </c>
      <c r="R73" s="20" t="s">
        <v>481</v>
      </c>
      <c r="S73" s="18" t="n">
        <v>376.70691708</v>
      </c>
      <c r="T73" s="20" t="n">
        <v>12.86037932</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417.24339576</v>
      </c>
      <c r="P74" s="20" t="n">
        <v>1.40662681</v>
      </c>
      <c r="Q74" s="18" t="s">
        <v>481</v>
      </c>
      <c r="R74" s="20" t="s">
        <v>481</v>
      </c>
      <c r="S74" s="18" t="s">
        <v>481</v>
      </c>
      <c r="T74" s="20" t="s">
        <v>481</v>
      </c>
    </row>
    <row r="75" spans="1:20">
      <c r="A75" s="15" t="s">
        <v>550</v>
      </c>
      <c r="B75" s="17" t="n">
        <v>5375</v>
      </c>
      <c r="C75" s="18">
        <f>(305.0/B75*100)</f>
        <v/>
      </c>
      <c r="D75" s="19" t="n">
        <v>5070</v>
      </c>
      <c r="E75" s="18" t="n">
        <v>343.00293429</v>
      </c>
      <c r="F75" s="20" t="n">
        <v>3.93595325</v>
      </c>
      <c r="G75" s="18" t="n">
        <v>358.40443426</v>
      </c>
      <c r="H75" s="20" t="n">
        <v>3.45496386</v>
      </c>
      <c r="I75" s="18" t="n">
        <v>401.31737368</v>
      </c>
      <c r="J75" s="20" t="n">
        <v>3.84196621</v>
      </c>
      <c r="K75" s="18" t="s">
        <v>481</v>
      </c>
      <c r="L75" s="20" t="s">
        <v>481</v>
      </c>
      <c r="M75" s="18" t="s">
        <v>481</v>
      </c>
      <c r="N75" s="20" t="s">
        <v>481</v>
      </c>
      <c r="O75" s="18" t="s">
        <v>481</v>
      </c>
      <c r="P75" s="20" t="s">
        <v>481</v>
      </c>
      <c r="Q75" s="18" t="s">
        <v>481</v>
      </c>
      <c r="R75" s="20" t="s">
        <v>481</v>
      </c>
      <c r="S75" s="18" t="n">
        <v>322.58529844</v>
      </c>
      <c r="T75" s="20" t="n">
        <v>6.35055862</v>
      </c>
    </row>
    <row r="76" spans="1:20">
      <c r="A76" s="15" t="s">
        <v>551</v>
      </c>
      <c r="B76" s="17" t="n">
        <v>14167</v>
      </c>
      <c r="C76" s="18">
        <f>(235.0/B76*100)</f>
        <v/>
      </c>
      <c r="D76" s="19" t="n">
        <v>13932</v>
      </c>
      <c r="E76" s="18" t="n">
        <v>407.33821208</v>
      </c>
      <c r="F76" s="20" t="n">
        <v>2.85688394</v>
      </c>
      <c r="G76" s="18" t="n">
        <v>413.07109863</v>
      </c>
      <c r="H76" s="20" t="n">
        <v>3.73763995</v>
      </c>
      <c r="I76" s="18" t="n">
        <v>466.24483829</v>
      </c>
      <c r="J76" s="20" t="n">
        <v>3.06963778</v>
      </c>
      <c r="K76" s="18" t="s">
        <v>481</v>
      </c>
      <c r="L76" s="20" t="s">
        <v>481</v>
      </c>
      <c r="M76" s="18" t="s">
        <v>481</v>
      </c>
      <c r="N76" s="20" t="s">
        <v>481</v>
      </c>
      <c r="O76" s="18" t="s">
        <v>481</v>
      </c>
      <c r="P76" s="20" t="s">
        <v>481</v>
      </c>
      <c r="Q76" s="18" t="s">
        <v>481</v>
      </c>
      <c r="R76" s="20" t="s">
        <v>481</v>
      </c>
      <c r="S76" s="18" t="n">
        <v>355.41303481</v>
      </c>
      <c r="T76" s="20" t="n">
        <v>5.87179331</v>
      </c>
    </row>
    <row r="77" spans="1:20">
      <c r="A77" s="15" t="s">
        <v>552</v>
      </c>
      <c r="B77" s="17" t="n">
        <v>6062</v>
      </c>
      <c r="C77" s="18">
        <f>(341.0/B77*100)</f>
        <v/>
      </c>
      <c r="D77" s="19" t="n">
        <v>5721</v>
      </c>
      <c r="E77" s="18" t="n">
        <v>381.7708519</v>
      </c>
      <c r="F77" s="20" t="n">
        <v>3.6742458</v>
      </c>
      <c r="G77" s="18" t="n">
        <v>412.50563168</v>
      </c>
      <c r="H77" s="20" t="n">
        <v>3.74017813</v>
      </c>
      <c r="I77" s="18" t="n">
        <v>447.56897245</v>
      </c>
      <c r="J77" s="20" t="n">
        <v>3.07350089</v>
      </c>
      <c r="K77" s="18" t="s">
        <v>481</v>
      </c>
      <c r="L77" s="20" t="s">
        <v>481</v>
      </c>
      <c r="M77" s="18" t="s">
        <v>481</v>
      </c>
      <c r="N77" s="20" t="s">
        <v>481</v>
      </c>
      <c r="O77" s="18" t="s">
        <v>481</v>
      </c>
      <c r="P77" s="20" t="s">
        <v>481</v>
      </c>
      <c r="Q77" s="18" t="s">
        <v>481</v>
      </c>
      <c r="R77" s="20" t="s">
        <v>481</v>
      </c>
      <c r="S77" s="18" t="n">
        <v>357.63913987</v>
      </c>
      <c r="T77" s="20" t="n">
        <v>4.81396361</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494.51831162</v>
      </c>
      <c r="P78" s="20" t="n">
        <v>4.45771317</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456.29558944</v>
      </c>
      <c r="P79" s="20" t="n">
        <v>6.90963052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459.81599437</v>
      </c>
      <c r="P80" s="20" t="n">
        <v>4.27720318</v>
      </c>
      <c r="Q80" s="18" t="s">
        <v>481</v>
      </c>
      <c r="R80" s="20" t="s">
        <v>481</v>
      </c>
      <c r="S80" s="18" t="s">
        <v>481</v>
      </c>
      <c r="T80" s="20" t="s">
        <v>481</v>
      </c>
    </row>
    <row r="81" spans="1:20">
      <c r="A81" s="23" t="s">
        <v>556</v>
      </c>
      <c r="B81" s="17" t="n">
        <v>8861</v>
      </c>
      <c r="C81" s="18">
        <f>(92.0/B81*100)</f>
        <v/>
      </c>
      <c r="D81" s="19" t="n">
        <v>8769</v>
      </c>
      <c r="E81" s="18" t="n">
        <v>436.80753503</v>
      </c>
      <c r="F81" s="20" t="n">
        <v>2.87850942</v>
      </c>
      <c r="G81" s="18" t="n">
        <v>414.19793443</v>
      </c>
      <c r="H81" s="20" t="n">
        <v>3.87761692</v>
      </c>
      <c r="I81" s="18" t="n">
        <v>484.89493042</v>
      </c>
      <c r="J81" s="20" t="n">
        <v>4.18235365</v>
      </c>
      <c r="K81" s="18" t="s">
        <v>481</v>
      </c>
      <c r="L81" s="20" t="s">
        <v>481</v>
      </c>
      <c r="M81" s="18" t="s">
        <v>481</v>
      </c>
      <c r="N81" s="20" t="s">
        <v>481</v>
      </c>
      <c r="O81" s="18" t="s">
        <v>481</v>
      </c>
      <c r="P81" s="20" t="s">
        <v>481</v>
      </c>
      <c r="Q81" s="18" t="s">
        <v>481</v>
      </c>
      <c r="R81" s="20" t="s">
        <v>481</v>
      </c>
      <c r="S81" s="18" t="n">
        <v>373.36120301</v>
      </c>
      <c r="T81" s="20" t="n">
        <v>13.72941379</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834</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476.54946473</v>
      </c>
      <c r="F7" s="20" t="n">
        <v>3.73948803</v>
      </c>
      <c r="G7" s="18" t="n">
        <v>487.97404548</v>
      </c>
      <c r="H7" s="20" t="n">
        <v>2.77237617</v>
      </c>
      <c r="I7" s="18" t="n">
        <v>507.77410818</v>
      </c>
      <c r="J7" s="20" t="n">
        <v>1.94008758</v>
      </c>
      <c r="K7" s="18" t="s">
        <v>481</v>
      </c>
      <c r="L7" s="20" t="s">
        <v>481</v>
      </c>
      <c r="M7" s="18" t="s">
        <v>481</v>
      </c>
      <c r="N7" s="20" t="s">
        <v>481</v>
      </c>
      <c r="O7" s="18" t="s">
        <v>481</v>
      </c>
      <c r="P7" s="20" t="s">
        <v>481</v>
      </c>
      <c r="Q7" s="18" t="s">
        <v>481</v>
      </c>
      <c r="R7" s="20" t="s">
        <v>481</v>
      </c>
      <c r="S7" s="18" t="n">
        <v>442.11654831</v>
      </c>
      <c r="T7" s="20" t="n">
        <v>5.20242874</v>
      </c>
    </row>
    <row r="8" spans="1:20">
      <c r="A8" s="15" t="s">
        <v>483</v>
      </c>
      <c r="B8" s="17" t="n">
        <v>7007</v>
      </c>
      <c r="C8" s="18">
        <f>(145.0/B8*100)</f>
        <v/>
      </c>
      <c r="D8" s="19" t="n">
        <v>6862</v>
      </c>
      <c r="E8" s="18" t="n">
        <v>472.45209118</v>
      </c>
      <c r="F8" s="20" t="n">
        <v>7.19761567</v>
      </c>
      <c r="G8" s="18" t="n">
        <v>491.83679459</v>
      </c>
      <c r="H8" s="20" t="n">
        <v>4.09124022</v>
      </c>
      <c r="I8" s="18" t="n">
        <v>512.54333956</v>
      </c>
      <c r="J8" s="20" t="n">
        <v>2.65873002</v>
      </c>
      <c r="K8" s="18" t="s">
        <v>481</v>
      </c>
      <c r="L8" s="20" t="s">
        <v>481</v>
      </c>
      <c r="M8" s="18" t="s">
        <v>481</v>
      </c>
      <c r="N8" s="20" t="s">
        <v>481</v>
      </c>
      <c r="O8" s="18" t="n">
        <v>301.63126691</v>
      </c>
      <c r="P8" s="20" t="n">
        <v>25.14921031</v>
      </c>
      <c r="Q8" s="18" t="s">
        <v>481</v>
      </c>
      <c r="R8" s="20" t="s">
        <v>481</v>
      </c>
      <c r="S8" s="18" t="n">
        <v>418.86005165</v>
      </c>
      <c r="T8" s="20" t="n">
        <v>7.49286072</v>
      </c>
    </row>
    <row r="9" spans="1:20">
      <c r="A9" s="15" t="s">
        <v>484</v>
      </c>
      <c r="B9" s="17" t="n">
        <v>9651</v>
      </c>
      <c r="C9" s="18">
        <f>(270.0/B9*100)</f>
        <v/>
      </c>
      <c r="D9" s="19" t="n">
        <v>9381</v>
      </c>
      <c r="E9" s="18" t="n">
        <v>469.36573584</v>
      </c>
      <c r="F9" s="20" t="n">
        <v>5.0647655</v>
      </c>
      <c r="G9" s="18" t="n">
        <v>506.15073614</v>
      </c>
      <c r="H9" s="20" t="n">
        <v>3.30083393</v>
      </c>
      <c r="I9" s="18" t="n">
        <v>531.0755536299999</v>
      </c>
      <c r="J9" s="20" t="n">
        <v>2.08375867</v>
      </c>
      <c r="K9" s="18" t="s">
        <v>481</v>
      </c>
      <c r="L9" s="20" t="s">
        <v>481</v>
      </c>
      <c r="M9" s="18" t="s">
        <v>481</v>
      </c>
      <c r="N9" s="20" t="s">
        <v>481</v>
      </c>
      <c r="O9" s="18" t="n">
        <v>357.98454354</v>
      </c>
      <c r="P9" s="20" t="n">
        <v>11.51846445</v>
      </c>
      <c r="Q9" s="18" t="s">
        <v>481</v>
      </c>
      <c r="R9" s="20" t="s">
        <v>481</v>
      </c>
      <c r="S9" s="18" t="n">
        <v>424.27015391</v>
      </c>
      <c r="T9" s="20" t="n">
        <v>4.889004</v>
      </c>
    </row>
    <row r="10" spans="1:20">
      <c r="A10" s="15" t="s">
        <v>485</v>
      </c>
      <c r="B10" s="17" t="n">
        <v>20058</v>
      </c>
      <c r="C10" s="18">
        <f>(559.0/B10*100)</f>
        <v/>
      </c>
      <c r="D10" s="19" t="n">
        <v>19499</v>
      </c>
      <c r="E10" s="18" t="n">
        <v>490.07732041</v>
      </c>
      <c r="F10" s="20" t="n">
        <v>3.7831047</v>
      </c>
      <c r="G10" s="18" t="n">
        <v>504.54320632</v>
      </c>
      <c r="H10" s="20" t="n">
        <v>3.20859112</v>
      </c>
      <c r="I10" s="18" t="n">
        <v>528.46820838</v>
      </c>
      <c r="J10" s="20" t="n">
        <v>2.35454167</v>
      </c>
      <c r="K10" s="18" t="s">
        <v>481</v>
      </c>
      <c r="L10" s="20" t="s">
        <v>481</v>
      </c>
      <c r="M10" s="18" t="s">
        <v>481</v>
      </c>
      <c r="N10" s="20" t="s">
        <v>481</v>
      </c>
      <c r="O10" s="18" t="s">
        <v>481</v>
      </c>
      <c r="P10" s="20" t="s">
        <v>481</v>
      </c>
      <c r="Q10" s="18" t="s">
        <v>481</v>
      </c>
      <c r="R10" s="20" t="s">
        <v>481</v>
      </c>
      <c r="S10" s="18" t="n">
        <v>448.15451799</v>
      </c>
      <c r="T10" s="20" t="n">
        <v>6.56443548</v>
      </c>
    </row>
    <row r="11" spans="1:20">
      <c r="A11" s="15" t="s">
        <v>486</v>
      </c>
      <c r="B11" s="17" t="n">
        <v>7053</v>
      </c>
      <c r="C11" s="18">
        <f>(172.0/B11*100)</f>
        <v/>
      </c>
      <c r="D11" s="19" t="n">
        <v>6881</v>
      </c>
      <c r="E11" s="18" t="n">
        <v>378.92052199</v>
      </c>
      <c r="F11" s="20" t="n">
        <v>4.98928786</v>
      </c>
      <c r="G11" s="18" t="n">
        <v>418.23711478</v>
      </c>
      <c r="H11" s="20" t="n">
        <v>3.4598229</v>
      </c>
      <c r="I11" s="18" t="n">
        <v>445.11558497</v>
      </c>
      <c r="J11" s="20" t="n">
        <v>2.80694001</v>
      </c>
      <c r="K11" s="18" t="s">
        <v>481</v>
      </c>
      <c r="L11" s="20" t="s">
        <v>481</v>
      </c>
      <c r="M11" s="18" t="s">
        <v>481</v>
      </c>
      <c r="N11" s="20" t="s">
        <v>481</v>
      </c>
      <c r="O11" s="18" t="s">
        <v>481</v>
      </c>
      <c r="P11" s="20" t="s">
        <v>481</v>
      </c>
      <c r="Q11" s="18" t="s">
        <v>481</v>
      </c>
      <c r="R11" s="20" t="s">
        <v>481</v>
      </c>
      <c r="S11" s="18" t="n">
        <v>373.28871448</v>
      </c>
      <c r="T11" s="20" t="n">
        <v>6.94335592</v>
      </c>
    </row>
    <row r="12" spans="1:20">
      <c r="A12" s="15" t="s">
        <v>487</v>
      </c>
      <c r="B12" s="17" t="n">
        <v>6894</v>
      </c>
      <c r="C12" s="18">
        <f>(59.0/B12*100)</f>
        <v/>
      </c>
      <c r="D12" s="19" t="n">
        <v>6835</v>
      </c>
      <c r="E12" s="18" t="n">
        <v>459.41325381</v>
      </c>
      <c r="F12" s="20" t="n">
        <v>5.08526287</v>
      </c>
      <c r="G12" s="18" t="n">
        <v>493.56851334</v>
      </c>
      <c r="H12" s="20" t="n">
        <v>2.939197</v>
      </c>
      <c r="I12" s="18" t="n">
        <v>509.18032875</v>
      </c>
      <c r="J12" s="20" t="n">
        <v>2.28380394</v>
      </c>
      <c r="K12" s="18" t="s">
        <v>481</v>
      </c>
      <c r="L12" s="20" t="s">
        <v>481</v>
      </c>
      <c r="M12" s="18" t="s">
        <v>481</v>
      </c>
      <c r="N12" s="20" t="s">
        <v>481</v>
      </c>
      <c r="O12" s="18" t="n">
        <v>340.98506961</v>
      </c>
      <c r="P12" s="20" t="n">
        <v>12.52444664</v>
      </c>
      <c r="Q12" s="18" t="s">
        <v>481</v>
      </c>
      <c r="R12" s="20" t="s">
        <v>481</v>
      </c>
      <c r="S12" s="18" t="n">
        <v>404.75384728</v>
      </c>
      <c r="T12" s="20" t="n">
        <v>7.88393428</v>
      </c>
    </row>
    <row r="13" spans="1:20">
      <c r="A13" s="15" t="s">
        <v>488</v>
      </c>
      <c r="B13" s="17" t="n">
        <v>7161</v>
      </c>
      <c r="C13" s="18">
        <f>(216.0/B13*100)</f>
        <v/>
      </c>
      <c r="D13" s="19" t="n">
        <v>6945</v>
      </c>
      <c r="E13" s="18" t="n">
        <v>495.31082511</v>
      </c>
      <c r="F13" s="20" t="n">
        <v>5.31611843</v>
      </c>
      <c r="G13" s="18" t="n">
        <v>510.74894303</v>
      </c>
      <c r="H13" s="20" t="n">
        <v>2.66769978</v>
      </c>
      <c r="I13" s="18" t="n">
        <v>526.35492205</v>
      </c>
      <c r="J13" s="20" t="n">
        <v>2.40941766</v>
      </c>
      <c r="K13" s="18" t="s">
        <v>481</v>
      </c>
      <c r="L13" s="20" t="s">
        <v>481</v>
      </c>
      <c r="M13" s="18" t="s">
        <v>481</v>
      </c>
      <c r="N13" s="20" t="s">
        <v>481</v>
      </c>
      <c r="O13" s="18" t="n">
        <v>447.51533769</v>
      </c>
      <c r="P13" s="20" t="n">
        <v>5.97365007</v>
      </c>
      <c r="Q13" s="18" t="s">
        <v>481</v>
      </c>
      <c r="R13" s="20" t="s">
        <v>481</v>
      </c>
      <c r="S13" s="18" t="n">
        <v>432.27985513</v>
      </c>
      <c r="T13" s="20" t="n">
        <v>6.37289992</v>
      </c>
    </row>
    <row r="14" spans="1:20">
      <c r="A14" s="15" t="s">
        <v>489</v>
      </c>
      <c r="B14" s="17" t="n">
        <v>5587</v>
      </c>
      <c r="C14" s="18">
        <f>(83.0/B14*100)</f>
        <v/>
      </c>
      <c r="D14" s="19" t="n">
        <v>5504</v>
      </c>
      <c r="E14" s="18" t="n">
        <v>503.45461972</v>
      </c>
      <c r="F14" s="20" t="n">
        <v>3.18082896</v>
      </c>
      <c r="G14" s="18" t="n">
        <v>525.33268278</v>
      </c>
      <c r="H14" s="20" t="n">
        <v>2.57870612</v>
      </c>
      <c r="I14" s="18" t="n">
        <v>528.54429906</v>
      </c>
      <c r="J14" s="20" t="n">
        <v>2.98400236</v>
      </c>
      <c r="K14" s="18" t="s">
        <v>481</v>
      </c>
      <c r="L14" s="20" t="s">
        <v>481</v>
      </c>
      <c r="M14" s="18" t="s">
        <v>481</v>
      </c>
      <c r="N14" s="20" t="s">
        <v>481</v>
      </c>
      <c r="O14" s="18" t="s">
        <v>481</v>
      </c>
      <c r="P14" s="20" t="s">
        <v>481</v>
      </c>
      <c r="Q14" s="18" t="s">
        <v>481</v>
      </c>
      <c r="R14" s="20" t="s">
        <v>481</v>
      </c>
      <c r="S14" s="18" t="n">
        <v>471.3342278</v>
      </c>
      <c r="T14" s="20" t="n">
        <v>12.82652453</v>
      </c>
    </row>
    <row r="15" spans="1:20">
      <c r="A15" s="15" t="s">
        <v>490</v>
      </c>
      <c r="B15" s="17" t="n">
        <v>5882</v>
      </c>
      <c r="C15" s="18">
        <f>(116.0/B15*100)</f>
        <v/>
      </c>
      <c r="D15" s="19" t="n">
        <v>5766</v>
      </c>
      <c r="E15" s="18" t="n">
        <v>504.1230205</v>
      </c>
      <c r="F15" s="20" t="n">
        <v>3.95736748</v>
      </c>
      <c r="G15" s="18" t="n">
        <v>510.49808014</v>
      </c>
      <c r="H15" s="20" t="n">
        <v>2.71408601</v>
      </c>
      <c r="I15" s="18" t="n">
        <v>524.8912848</v>
      </c>
      <c r="J15" s="20" t="n">
        <v>2.5196263</v>
      </c>
      <c r="K15" s="18" t="s">
        <v>481</v>
      </c>
      <c r="L15" s="20" t="s">
        <v>481</v>
      </c>
      <c r="M15" s="18" t="s">
        <v>481</v>
      </c>
      <c r="N15" s="20" t="s">
        <v>481</v>
      </c>
      <c r="O15" s="18" t="n">
        <v>368.85220715</v>
      </c>
      <c r="P15" s="20" t="n">
        <v>14.5875493</v>
      </c>
      <c r="Q15" s="18" t="s">
        <v>481</v>
      </c>
      <c r="R15" s="20" t="s">
        <v>481</v>
      </c>
      <c r="S15" s="18" t="n">
        <v>437.81010932</v>
      </c>
      <c r="T15" s="20" t="n">
        <v>6.83958642</v>
      </c>
    </row>
    <row r="16" spans="1:20">
      <c r="A16" s="15" t="s">
        <v>491</v>
      </c>
      <c r="B16" s="17" t="n">
        <v>6108</v>
      </c>
      <c r="C16" s="18">
        <f>(154.0/B16*100)</f>
        <v/>
      </c>
      <c r="D16" s="19" t="n">
        <v>5954</v>
      </c>
      <c r="E16" s="18" t="n">
        <v>459.90210248</v>
      </c>
      <c r="F16" s="20" t="n">
        <v>5.35482011</v>
      </c>
      <c r="G16" s="18" t="n">
        <v>490.7788872</v>
      </c>
      <c r="H16" s="20" t="n">
        <v>3.1664162</v>
      </c>
      <c r="I16" s="18" t="n">
        <v>514.49500817</v>
      </c>
      <c r="J16" s="20" t="n">
        <v>2.34077083</v>
      </c>
      <c r="K16" s="18" t="s">
        <v>481</v>
      </c>
      <c r="L16" s="20" t="s">
        <v>481</v>
      </c>
      <c r="M16" s="18" t="s">
        <v>481</v>
      </c>
      <c r="N16" s="20" t="s">
        <v>481</v>
      </c>
      <c r="O16" s="18" t="s">
        <v>481</v>
      </c>
      <c r="P16" s="20" t="s">
        <v>481</v>
      </c>
      <c r="Q16" s="18" t="s">
        <v>481</v>
      </c>
      <c r="R16" s="20" t="s">
        <v>481</v>
      </c>
      <c r="S16" s="18" t="n">
        <v>398.13401534</v>
      </c>
      <c r="T16" s="20" t="n">
        <v>6.15593835</v>
      </c>
    </row>
    <row r="17" spans="1:20">
      <c r="A17" s="15" t="s">
        <v>492</v>
      </c>
      <c r="B17" s="17" t="n">
        <v>6504</v>
      </c>
      <c r="C17" s="18">
        <f>(1933.0/B17*100)</f>
        <v/>
      </c>
      <c r="D17" s="19" t="n">
        <v>4571</v>
      </c>
      <c r="E17" s="18" t="n">
        <v>492.44192299</v>
      </c>
      <c r="F17" s="20" t="n">
        <v>5.79757789</v>
      </c>
      <c r="G17" s="18" t="n">
        <v>510.33184139</v>
      </c>
      <c r="H17" s="20" t="n">
        <v>3.99547703</v>
      </c>
      <c r="I17" s="18" t="n">
        <v>525.73092557</v>
      </c>
      <c r="J17" s="20" t="n">
        <v>3.11734329</v>
      </c>
      <c r="K17" s="18" t="s">
        <v>481</v>
      </c>
      <c r="L17" s="20" t="s">
        <v>481</v>
      </c>
      <c r="M17" s="18" t="s">
        <v>481</v>
      </c>
      <c r="N17" s="20" t="s">
        <v>481</v>
      </c>
      <c r="O17" s="18" t="n">
        <v>362.96139732</v>
      </c>
      <c r="P17" s="20" t="n">
        <v>12.64520278</v>
      </c>
      <c r="Q17" s="18" t="s">
        <v>481</v>
      </c>
      <c r="R17" s="20" t="s">
        <v>481</v>
      </c>
      <c r="S17" s="18" t="n">
        <v>458.30729243</v>
      </c>
      <c r="T17" s="20" t="n">
        <v>7.73131042</v>
      </c>
    </row>
    <row r="18" spans="1:20">
      <c r="A18" s="15" t="s">
        <v>493</v>
      </c>
      <c r="B18" s="17" t="n">
        <v>5532</v>
      </c>
      <c r="C18" s="18">
        <f>(31.0/B18*100)</f>
        <v/>
      </c>
      <c r="D18" s="19" t="n">
        <v>5501</v>
      </c>
      <c r="E18" s="18" t="n">
        <v>422.64168186</v>
      </c>
      <c r="F18" s="20" t="n">
        <v>5.26265959</v>
      </c>
      <c r="G18" s="18" t="n">
        <v>443.90353632</v>
      </c>
      <c r="H18" s="20" t="n">
        <v>4.34401653</v>
      </c>
      <c r="I18" s="18" t="n">
        <v>478.52479151</v>
      </c>
      <c r="J18" s="20" t="n">
        <v>3.20209397</v>
      </c>
      <c r="K18" s="18" t="s">
        <v>481</v>
      </c>
      <c r="L18" s="20" t="s">
        <v>481</v>
      </c>
      <c r="M18" s="18" t="s">
        <v>481</v>
      </c>
      <c r="N18" s="20" t="s">
        <v>481</v>
      </c>
      <c r="O18" s="18" t="s">
        <v>481</v>
      </c>
      <c r="P18" s="20" t="s">
        <v>481</v>
      </c>
      <c r="Q18" s="18" t="s">
        <v>481</v>
      </c>
      <c r="R18" s="20" t="s">
        <v>481</v>
      </c>
      <c r="S18" s="18" t="n">
        <v>385.31104633</v>
      </c>
      <c r="T18" s="20" t="n">
        <v>9.524729860000001</v>
      </c>
    </row>
    <row r="19" spans="1:20">
      <c r="A19" s="15" t="s">
        <v>494</v>
      </c>
      <c r="B19" s="17" t="n">
        <v>5658</v>
      </c>
      <c r="C19" s="18">
        <f>(346.0/B19*100)</f>
        <v/>
      </c>
      <c r="D19" s="19" t="n">
        <v>5312</v>
      </c>
      <c r="E19" s="18" t="n">
        <v>455.26401566</v>
      </c>
      <c r="F19" s="20" t="n">
        <v>4.481286</v>
      </c>
      <c r="G19" s="18" t="n">
        <v>472.74504668</v>
      </c>
      <c r="H19" s="20" t="n">
        <v>4.04257196</v>
      </c>
      <c r="I19" s="18" t="n">
        <v>498.75478889</v>
      </c>
      <c r="J19" s="20" t="n">
        <v>2.67230583</v>
      </c>
      <c r="K19" s="18" t="s">
        <v>481</v>
      </c>
      <c r="L19" s="20" t="s">
        <v>481</v>
      </c>
      <c r="M19" s="18" t="s">
        <v>481</v>
      </c>
      <c r="N19" s="20" t="s">
        <v>481</v>
      </c>
      <c r="O19" s="18" t="s">
        <v>481</v>
      </c>
      <c r="P19" s="20" t="s">
        <v>481</v>
      </c>
      <c r="Q19" s="18" t="s">
        <v>481</v>
      </c>
      <c r="R19" s="20" t="s">
        <v>481</v>
      </c>
      <c r="S19" s="18" t="n">
        <v>389.631413</v>
      </c>
      <c r="T19" s="20" t="n">
        <v>9.58021022</v>
      </c>
    </row>
    <row r="20" spans="1:20">
      <c r="A20" s="15" t="s">
        <v>495</v>
      </c>
      <c r="B20" s="17" t="n">
        <v>3371</v>
      </c>
      <c r="C20" s="18">
        <f>(75.0/B20*100)</f>
        <v/>
      </c>
      <c r="D20" s="19" t="n">
        <v>3296</v>
      </c>
      <c r="E20" s="18" t="n">
        <v>471.72465847</v>
      </c>
      <c r="F20" s="20" t="n">
        <v>6.48849408</v>
      </c>
      <c r="G20" s="18" t="n">
        <v>478.62318521</v>
      </c>
      <c r="H20" s="20" t="n">
        <v>3.28038009</v>
      </c>
      <c r="I20" s="18" t="n">
        <v>506.00392609</v>
      </c>
      <c r="J20" s="20" t="n">
        <v>2.48145262</v>
      </c>
      <c r="K20" s="18" t="s">
        <v>481</v>
      </c>
      <c r="L20" s="20" t="s">
        <v>481</v>
      </c>
      <c r="M20" s="18" t="s">
        <v>481</v>
      </c>
      <c r="N20" s="20" t="s">
        <v>481</v>
      </c>
      <c r="O20" s="18" t="s">
        <v>481</v>
      </c>
      <c r="P20" s="20" t="s">
        <v>481</v>
      </c>
      <c r="Q20" s="18" t="s">
        <v>481</v>
      </c>
      <c r="R20" s="20" t="s">
        <v>481</v>
      </c>
      <c r="S20" s="18" t="n">
        <v>424.61039924</v>
      </c>
      <c r="T20" s="20" t="n">
        <v>8.584511839999999</v>
      </c>
    </row>
    <row r="21" spans="1:20">
      <c r="A21" s="15" t="s">
        <v>496</v>
      </c>
      <c r="B21" s="17" t="n">
        <v>5741</v>
      </c>
      <c r="C21" s="18">
        <f>(58.0/B21*100)</f>
        <v/>
      </c>
      <c r="D21" s="19" t="n">
        <v>5683</v>
      </c>
      <c r="E21" s="18" t="n">
        <v>491.92383386</v>
      </c>
      <c r="F21" s="20" t="n">
        <v>3.55433921</v>
      </c>
      <c r="G21" s="18" t="n">
        <v>502.25147767</v>
      </c>
      <c r="H21" s="20" t="n">
        <v>2.96552498</v>
      </c>
      <c r="I21" s="18" t="n">
        <v>510.90471948</v>
      </c>
      <c r="J21" s="20" t="n">
        <v>2.40837755</v>
      </c>
      <c r="K21" s="18" t="s">
        <v>481</v>
      </c>
      <c r="L21" s="20" t="s">
        <v>481</v>
      </c>
      <c r="M21" s="18" t="s">
        <v>481</v>
      </c>
      <c r="N21" s="20" t="s">
        <v>481</v>
      </c>
      <c r="O21" s="18" t="s">
        <v>481</v>
      </c>
      <c r="P21" s="20" t="s">
        <v>481</v>
      </c>
      <c r="Q21" s="18" t="s">
        <v>481</v>
      </c>
      <c r="R21" s="20" t="s">
        <v>481</v>
      </c>
      <c r="S21" s="18" t="n">
        <v>426.2358747</v>
      </c>
      <c r="T21" s="20" t="n">
        <v>8.48524857</v>
      </c>
    </row>
    <row r="22" spans="1:20">
      <c r="A22" s="15" t="s">
        <v>497</v>
      </c>
      <c r="B22" s="17" t="n">
        <v>6598</v>
      </c>
      <c r="C22" s="18">
        <f>(39.0/B22*100)</f>
        <v/>
      </c>
      <c r="D22" s="19" t="n">
        <v>6559</v>
      </c>
      <c r="E22" s="18" t="n">
        <v>446.76773466</v>
      </c>
      <c r="F22" s="20" t="n">
        <v>5.90352121</v>
      </c>
      <c r="G22" s="18" t="n">
        <v>458.91270048</v>
      </c>
      <c r="H22" s="20" t="n">
        <v>4.18437617</v>
      </c>
      <c r="I22" s="18" t="n">
        <v>502.82668055</v>
      </c>
      <c r="J22" s="20" t="n">
        <v>3.0590121</v>
      </c>
      <c r="K22" s="18" t="s">
        <v>481</v>
      </c>
      <c r="L22" s="20" t="s">
        <v>481</v>
      </c>
      <c r="M22" s="18" t="s">
        <v>481</v>
      </c>
      <c r="N22" s="20" t="s">
        <v>481</v>
      </c>
      <c r="O22" s="18" t="s">
        <v>481</v>
      </c>
      <c r="P22" s="20" t="s">
        <v>481</v>
      </c>
      <c r="Q22" s="18" t="n">
        <v>396.33347837</v>
      </c>
      <c r="R22" s="20" t="n">
        <v>53.92158094</v>
      </c>
      <c r="S22" s="18" t="n">
        <v>374.01170749</v>
      </c>
      <c r="T22" s="20" t="n">
        <v>8.64014104</v>
      </c>
    </row>
    <row r="23" spans="1:20">
      <c r="A23" s="15" t="s">
        <v>498</v>
      </c>
      <c r="B23" s="17" t="n">
        <v>11583</v>
      </c>
      <c r="C23" s="18">
        <f>(268.0/B23*100)</f>
        <v/>
      </c>
      <c r="D23" s="19" t="n">
        <v>11315</v>
      </c>
      <c r="E23" s="18" t="n">
        <v>467.08613376</v>
      </c>
      <c r="F23" s="20" t="n">
        <v>5.05119753</v>
      </c>
      <c r="G23" s="18" t="n">
        <v>486.68783371</v>
      </c>
      <c r="H23" s="20" t="n">
        <v>3.3481692</v>
      </c>
      <c r="I23" s="18" t="n">
        <v>505.43164993</v>
      </c>
      <c r="J23" s="20" t="n">
        <v>3.18055145</v>
      </c>
      <c r="K23" s="18" t="s">
        <v>481</v>
      </c>
      <c r="L23" s="20" t="s">
        <v>481</v>
      </c>
      <c r="M23" s="18" t="s">
        <v>481</v>
      </c>
      <c r="N23" s="20" t="s">
        <v>481</v>
      </c>
      <c r="O23" s="18" t="s">
        <v>481</v>
      </c>
      <c r="P23" s="20" t="s">
        <v>481</v>
      </c>
      <c r="Q23" s="18" t="s">
        <v>481</v>
      </c>
      <c r="R23" s="20" t="s">
        <v>481</v>
      </c>
      <c r="S23" s="18" t="n">
        <v>413.0760875</v>
      </c>
      <c r="T23" s="20" t="n">
        <v>8.105688649999999</v>
      </c>
    </row>
    <row r="24" spans="1:20">
      <c r="A24" s="15" t="s">
        <v>499</v>
      </c>
      <c r="B24" s="17" t="n">
        <v>6647</v>
      </c>
      <c r="C24" s="18">
        <f>(10.0/B24*100)</f>
        <v/>
      </c>
      <c r="D24" s="19" t="n">
        <v>6637</v>
      </c>
      <c r="E24" s="18" t="n">
        <v>514.10910492</v>
      </c>
      <c r="F24" s="20" t="n">
        <v>4.32288865</v>
      </c>
      <c r="G24" s="18" t="n">
        <v>527.26056981</v>
      </c>
      <c r="H24" s="20" t="n">
        <v>3.50402514</v>
      </c>
      <c r="I24" s="18" t="n">
        <v>545.56656437</v>
      </c>
      <c r="J24" s="20" t="n">
        <v>3.05973082</v>
      </c>
      <c r="K24" s="18" t="s">
        <v>481</v>
      </c>
      <c r="L24" s="20" t="s">
        <v>481</v>
      </c>
      <c r="M24" s="18" t="s">
        <v>481</v>
      </c>
      <c r="N24" s="20" t="s">
        <v>481</v>
      </c>
      <c r="O24" s="18" t="s">
        <v>481</v>
      </c>
      <c r="P24" s="20" t="s">
        <v>481</v>
      </c>
      <c r="Q24" s="18" t="s">
        <v>481</v>
      </c>
      <c r="R24" s="20" t="s">
        <v>481</v>
      </c>
      <c r="S24" s="18" t="n">
        <v>451.47424915</v>
      </c>
      <c r="T24" s="20" t="n">
        <v>13.10886301</v>
      </c>
    </row>
    <row r="25" spans="1:20">
      <c r="A25" s="15" t="s">
        <v>500</v>
      </c>
      <c r="B25" s="17" t="n">
        <v>5581</v>
      </c>
      <c r="C25" s="18">
        <f>(25.0/B25*100)</f>
        <v/>
      </c>
      <c r="D25" s="19" t="n">
        <v>5556</v>
      </c>
      <c r="E25" s="18" t="n">
        <v>506.42979984</v>
      </c>
      <c r="F25" s="20" t="n">
        <v>4.46148921</v>
      </c>
      <c r="G25" s="18" t="n">
        <v>516.82293047</v>
      </c>
      <c r="H25" s="20" t="n">
        <v>5.15496863</v>
      </c>
      <c r="I25" s="18" t="n">
        <v>534.92783927</v>
      </c>
      <c r="J25" s="20" t="n">
        <v>3.81197891</v>
      </c>
      <c r="K25" s="18" t="s">
        <v>481</v>
      </c>
      <c r="L25" s="20" t="s">
        <v>481</v>
      </c>
      <c r="M25" s="18" t="s">
        <v>481</v>
      </c>
      <c r="N25" s="20" t="s">
        <v>481</v>
      </c>
      <c r="O25" s="18" t="s">
        <v>481</v>
      </c>
      <c r="P25" s="20" t="s">
        <v>481</v>
      </c>
      <c r="Q25" s="18" t="s">
        <v>481</v>
      </c>
      <c r="R25" s="20" t="s">
        <v>481</v>
      </c>
      <c r="S25" s="18" t="n">
        <v>414.30074217</v>
      </c>
      <c r="T25" s="20" t="n">
        <v>20.45470601</v>
      </c>
    </row>
    <row r="26" spans="1:20">
      <c r="A26" s="15" t="s">
        <v>501</v>
      </c>
      <c r="B26" s="17" t="n">
        <v>4869</v>
      </c>
      <c r="C26" s="18">
        <f>(75.0/B26*100)</f>
        <v/>
      </c>
      <c r="D26" s="19" t="n">
        <v>4794</v>
      </c>
      <c r="E26" s="18" t="n">
        <v>457.34111633</v>
      </c>
      <c r="F26" s="20" t="n">
        <v>4.03530889</v>
      </c>
      <c r="G26" s="18" t="n">
        <v>478.04660593</v>
      </c>
      <c r="H26" s="20" t="n">
        <v>3.67129373</v>
      </c>
      <c r="I26" s="18" t="n">
        <v>493.11788061</v>
      </c>
      <c r="J26" s="20" t="n">
        <v>2.20520973</v>
      </c>
      <c r="K26" s="18" t="s">
        <v>481</v>
      </c>
      <c r="L26" s="20" t="s">
        <v>481</v>
      </c>
      <c r="M26" s="18" t="s">
        <v>481</v>
      </c>
      <c r="N26" s="20" t="s">
        <v>481</v>
      </c>
      <c r="O26" s="18" t="s">
        <v>481</v>
      </c>
      <c r="P26" s="20" t="s">
        <v>481</v>
      </c>
      <c r="Q26" s="18" t="s">
        <v>481</v>
      </c>
      <c r="R26" s="20" t="s">
        <v>481</v>
      </c>
      <c r="S26" s="18" t="n">
        <v>439.16787504</v>
      </c>
      <c r="T26" s="20" t="n">
        <v>11.65399619</v>
      </c>
    </row>
    <row r="27" spans="1:20">
      <c r="A27" s="15" t="s">
        <v>502</v>
      </c>
      <c r="B27" s="17" t="n">
        <v>5299</v>
      </c>
      <c r="C27" s="18">
        <f>(127.0/B27*100)</f>
        <v/>
      </c>
      <c r="D27" s="19" t="n">
        <v>5172</v>
      </c>
      <c r="E27" s="18" t="n">
        <v>457.99247938</v>
      </c>
      <c r="F27" s="20" t="n">
        <v>5.00352009</v>
      </c>
      <c r="G27" s="18" t="n">
        <v>480.83000253</v>
      </c>
      <c r="H27" s="20" t="n">
        <v>3.10056897</v>
      </c>
      <c r="I27" s="18" t="n">
        <v>505.55202328</v>
      </c>
      <c r="J27" s="20" t="n">
        <v>1.68806178</v>
      </c>
      <c r="K27" s="18" t="s">
        <v>481</v>
      </c>
      <c r="L27" s="20" t="s">
        <v>481</v>
      </c>
      <c r="M27" s="18" t="s">
        <v>481</v>
      </c>
      <c r="N27" s="20" t="s">
        <v>481</v>
      </c>
      <c r="O27" s="18" t="s">
        <v>481</v>
      </c>
      <c r="P27" s="20" t="s">
        <v>481</v>
      </c>
      <c r="Q27" s="18" t="s">
        <v>481</v>
      </c>
      <c r="R27" s="20" t="s">
        <v>481</v>
      </c>
      <c r="S27" s="18" t="n">
        <v>393.47353737</v>
      </c>
      <c r="T27" s="20" t="n">
        <v>5.20064294</v>
      </c>
    </row>
    <row r="28" spans="1:20">
      <c r="A28" s="15" t="s">
        <v>503</v>
      </c>
      <c r="B28" s="17" t="n">
        <v>7568</v>
      </c>
      <c r="C28" s="18">
        <f>(378.0/B28*100)</f>
        <v/>
      </c>
      <c r="D28" s="19" t="n">
        <v>7190</v>
      </c>
      <c r="E28" s="18" t="n">
        <v>378.08172735</v>
      </c>
      <c r="F28" s="20" t="n">
        <v>4.16424195</v>
      </c>
      <c r="G28" s="18" t="n">
        <v>399.82705788</v>
      </c>
      <c r="H28" s="20" t="n">
        <v>3.60811712</v>
      </c>
      <c r="I28" s="18" t="n">
        <v>423.45412997</v>
      </c>
      <c r="J28" s="20" t="n">
        <v>2.30096368</v>
      </c>
      <c r="K28" s="18" t="s">
        <v>481</v>
      </c>
      <c r="L28" s="20" t="s">
        <v>481</v>
      </c>
      <c r="M28" s="18" t="s">
        <v>481</v>
      </c>
      <c r="N28" s="20" t="s">
        <v>481</v>
      </c>
      <c r="O28" s="18" t="s">
        <v>481</v>
      </c>
      <c r="P28" s="20" t="s">
        <v>481</v>
      </c>
      <c r="Q28" s="18" t="s">
        <v>481</v>
      </c>
      <c r="R28" s="20" t="s">
        <v>481</v>
      </c>
      <c r="S28" s="18" t="n">
        <v>363.93723054</v>
      </c>
      <c r="T28" s="20" t="n">
        <v>8.64250706</v>
      </c>
    </row>
    <row r="29" spans="1:20">
      <c r="A29" s="15" t="s">
        <v>504</v>
      </c>
      <c r="B29" s="17" t="n">
        <v>5385</v>
      </c>
      <c r="C29" s="18">
        <f>(30.0/B29*100)</f>
        <v/>
      </c>
      <c r="D29" s="19" t="n">
        <v>5355</v>
      </c>
      <c r="E29" s="18" t="n">
        <v>494.68869318</v>
      </c>
      <c r="F29" s="20" t="n">
        <v>3.80227552</v>
      </c>
      <c r="G29" s="18" t="n">
        <v>522.30376918</v>
      </c>
      <c r="H29" s="20" t="n">
        <v>3.22870692</v>
      </c>
      <c r="I29" s="18" t="n">
        <v>531.2380457100001</v>
      </c>
      <c r="J29" s="20" t="n">
        <v>2.84139062</v>
      </c>
      <c r="K29" s="18" t="s">
        <v>481</v>
      </c>
      <c r="L29" s="20" t="s">
        <v>481</v>
      </c>
      <c r="M29" s="18" t="s">
        <v>481</v>
      </c>
      <c r="N29" s="20" t="s">
        <v>481</v>
      </c>
      <c r="O29" s="18" t="n">
        <v>335.3902018</v>
      </c>
      <c r="P29" s="20" t="n">
        <v>12.1685767</v>
      </c>
      <c r="Q29" s="18" t="s">
        <v>481</v>
      </c>
      <c r="R29" s="20" t="s">
        <v>481</v>
      </c>
      <c r="S29" s="18" t="n">
        <v>418.21842482</v>
      </c>
      <c r="T29" s="20" t="n">
        <v>9.42990221</v>
      </c>
    </row>
    <row r="30" spans="1:20">
      <c r="A30" s="15" t="s">
        <v>505</v>
      </c>
      <c r="B30" s="17" t="n">
        <v>4520</v>
      </c>
      <c r="C30" s="18">
        <f>(208.0/B30*100)</f>
        <v/>
      </c>
      <c r="D30" s="19" t="n">
        <v>4312</v>
      </c>
      <c r="E30" s="18" t="n">
        <v>481.2123782</v>
      </c>
      <c r="F30" s="20" t="n">
        <v>6.10561512</v>
      </c>
      <c r="G30" s="18" t="n">
        <v>481.74650916</v>
      </c>
      <c r="H30" s="20" t="n">
        <v>3.93275632</v>
      </c>
      <c r="I30" s="18" t="n">
        <v>513.33068033</v>
      </c>
      <c r="J30" s="20" t="n">
        <v>2.48219387</v>
      </c>
      <c r="K30" s="18" t="s">
        <v>481</v>
      </c>
      <c r="L30" s="20" t="s">
        <v>481</v>
      </c>
      <c r="M30" s="18" t="s">
        <v>481</v>
      </c>
      <c r="N30" s="20" t="s">
        <v>481</v>
      </c>
      <c r="O30" s="18" t="s">
        <v>481</v>
      </c>
      <c r="P30" s="20" t="s">
        <v>481</v>
      </c>
      <c r="Q30" s="18" t="s">
        <v>481</v>
      </c>
      <c r="R30" s="20" t="s">
        <v>481</v>
      </c>
      <c r="S30" s="18" t="n">
        <v>408.71829395</v>
      </c>
      <c r="T30" s="20" t="n">
        <v>6.77107008</v>
      </c>
    </row>
    <row r="31" spans="1:20">
      <c r="A31" s="15" t="s">
        <v>506</v>
      </c>
      <c r="B31" s="17" t="n">
        <v>5456</v>
      </c>
      <c r="C31" s="18">
        <f>(146.0/B31*100)</f>
        <v/>
      </c>
      <c r="D31" s="19" t="n">
        <v>5310</v>
      </c>
      <c r="E31" s="18" t="n">
        <v>483.99457408</v>
      </c>
      <c r="F31" s="20" t="n">
        <v>4.57743509</v>
      </c>
      <c r="G31" s="18" t="n">
        <v>503.94824792</v>
      </c>
      <c r="H31" s="20" t="n">
        <v>2.80237188</v>
      </c>
      <c r="I31" s="18" t="n">
        <v>517.63243553</v>
      </c>
      <c r="J31" s="20" t="n">
        <v>2.39706821</v>
      </c>
      <c r="K31" s="18" t="s">
        <v>481</v>
      </c>
      <c r="L31" s="20" t="s">
        <v>481</v>
      </c>
      <c r="M31" s="18" t="s">
        <v>481</v>
      </c>
      <c r="N31" s="20" t="s">
        <v>481</v>
      </c>
      <c r="O31" s="18" t="s">
        <v>481</v>
      </c>
      <c r="P31" s="20" t="s">
        <v>481</v>
      </c>
      <c r="Q31" s="18" t="s">
        <v>481</v>
      </c>
      <c r="R31" s="20" t="s">
        <v>481</v>
      </c>
      <c r="S31" s="18" t="n">
        <v>429.65293806</v>
      </c>
      <c r="T31" s="20" t="n">
        <v>5.19141018</v>
      </c>
    </row>
    <row r="32" spans="1:20">
      <c r="A32" s="15" t="s">
        <v>507</v>
      </c>
      <c r="B32" s="17" t="n">
        <v>4478</v>
      </c>
      <c r="C32" s="18">
        <f>(6.0/B32*100)</f>
        <v/>
      </c>
      <c r="D32" s="19" t="n">
        <v>4472</v>
      </c>
      <c r="E32" s="18" t="n">
        <v>488.11430655</v>
      </c>
      <c r="F32" s="20" t="n">
        <v>3.78813798</v>
      </c>
      <c r="G32" s="18" t="n">
        <v>504.19916758</v>
      </c>
      <c r="H32" s="20" t="n">
        <v>3.04474072</v>
      </c>
      <c r="I32" s="18" t="n">
        <v>515.78998414</v>
      </c>
      <c r="J32" s="20" t="n">
        <v>2.72529618</v>
      </c>
      <c r="K32" s="18" t="s">
        <v>481</v>
      </c>
      <c r="L32" s="20" t="s">
        <v>481</v>
      </c>
      <c r="M32" s="18" t="s">
        <v>481</v>
      </c>
      <c r="N32" s="20" t="s">
        <v>481</v>
      </c>
      <c r="O32" s="18" t="s">
        <v>481</v>
      </c>
      <c r="P32" s="20" t="s">
        <v>481</v>
      </c>
      <c r="Q32" s="18" t="s">
        <v>481</v>
      </c>
      <c r="R32" s="20" t="s">
        <v>481</v>
      </c>
      <c r="S32" s="18" t="n">
        <v>412.57242603</v>
      </c>
      <c r="T32" s="20" t="n">
        <v>13.89479901</v>
      </c>
    </row>
    <row r="33" spans="1:20">
      <c r="A33" s="15" t="s">
        <v>508</v>
      </c>
      <c r="B33" s="17" t="n">
        <v>7325</v>
      </c>
      <c r="C33" s="18">
        <f>(80.0/B33*100)</f>
        <v/>
      </c>
      <c r="D33" s="19" t="n">
        <v>7245</v>
      </c>
      <c r="E33" s="18" t="n">
        <v>474.25172436</v>
      </c>
      <c r="F33" s="20" t="n">
        <v>4.17595434</v>
      </c>
      <c r="G33" s="18" t="n">
        <v>487.61424507</v>
      </c>
      <c r="H33" s="20" t="n">
        <v>4.11574885</v>
      </c>
      <c r="I33" s="18" t="n">
        <v>504.75567308</v>
      </c>
      <c r="J33" s="20" t="n">
        <v>2.70954485</v>
      </c>
      <c r="K33" s="18" t="s">
        <v>481</v>
      </c>
      <c r="L33" s="20" t="s">
        <v>481</v>
      </c>
      <c r="M33" s="18" t="s">
        <v>481</v>
      </c>
      <c r="N33" s="20" t="s">
        <v>481</v>
      </c>
      <c r="O33" s="18" t="s">
        <v>481</v>
      </c>
      <c r="P33" s="20" t="s">
        <v>481</v>
      </c>
      <c r="Q33" s="18" t="s">
        <v>481</v>
      </c>
      <c r="R33" s="20" t="s">
        <v>481</v>
      </c>
      <c r="S33" s="18" t="n">
        <v>405.73315732</v>
      </c>
      <c r="T33" s="20" t="n">
        <v>9.330847009999999</v>
      </c>
    </row>
    <row r="34" spans="1:20">
      <c r="A34" s="15" t="s">
        <v>509</v>
      </c>
      <c r="B34" s="17" t="n">
        <v>6350</v>
      </c>
      <c r="C34" s="18">
        <f>(95.0/B34*100)</f>
        <v/>
      </c>
      <c r="D34" s="19" t="n">
        <v>6255</v>
      </c>
      <c r="E34" s="18" t="n">
        <v>442.42704145</v>
      </c>
      <c r="F34" s="20" t="n">
        <v>4.44169247</v>
      </c>
      <c r="G34" s="18" t="n">
        <v>475.54534715</v>
      </c>
      <c r="H34" s="20" t="n">
        <v>3.06365142</v>
      </c>
      <c r="I34" s="18" t="n">
        <v>501.95226703</v>
      </c>
      <c r="J34" s="20" t="n">
        <v>2.74548149</v>
      </c>
      <c r="K34" s="18" t="s">
        <v>481</v>
      </c>
      <c r="L34" s="20" t="s">
        <v>481</v>
      </c>
      <c r="M34" s="18" t="s">
        <v>481</v>
      </c>
      <c r="N34" s="20" t="s">
        <v>481</v>
      </c>
      <c r="O34" s="18" t="n">
        <v>336.51078337</v>
      </c>
      <c r="P34" s="20" t="n">
        <v>12.24828707</v>
      </c>
      <c r="Q34" s="18" t="s">
        <v>481</v>
      </c>
      <c r="R34" s="20" t="s">
        <v>481</v>
      </c>
      <c r="S34" s="18" t="n">
        <v>404.96232866</v>
      </c>
      <c r="T34" s="20" t="n">
        <v>9.575418300000001</v>
      </c>
    </row>
    <row r="35" spans="1:20">
      <c r="A35" s="15" t="s">
        <v>510</v>
      </c>
      <c r="B35" s="17" t="n">
        <v>6406</v>
      </c>
      <c r="C35" s="18">
        <f>(61.0/B35*100)</f>
        <v/>
      </c>
      <c r="D35" s="19" t="n">
        <v>6345</v>
      </c>
      <c r="E35" s="18" t="n">
        <v>506.30656817</v>
      </c>
      <c r="F35" s="20" t="n">
        <v>3.94470488</v>
      </c>
      <c r="G35" s="18" t="n">
        <v>510.64144782</v>
      </c>
      <c r="H35" s="20" t="n">
        <v>2.70733933</v>
      </c>
      <c r="I35" s="18" t="n">
        <v>518.46657185</v>
      </c>
      <c r="J35" s="20" t="n">
        <v>2.27631397</v>
      </c>
      <c r="K35" s="18" t="s">
        <v>481</v>
      </c>
      <c r="L35" s="20" t="s">
        <v>481</v>
      </c>
      <c r="M35" s="18" t="s">
        <v>481</v>
      </c>
      <c r="N35" s="20" t="s">
        <v>481</v>
      </c>
      <c r="O35" s="18" t="n">
        <v>349.78970242</v>
      </c>
      <c r="P35" s="20" t="n">
        <v>6.90672373</v>
      </c>
      <c r="Q35" s="18" t="s">
        <v>481</v>
      </c>
      <c r="R35" s="20" t="s">
        <v>481</v>
      </c>
      <c r="S35" s="18" t="n">
        <v>419.86118962</v>
      </c>
      <c r="T35" s="20" t="n">
        <v>8.40912091</v>
      </c>
    </row>
    <row r="36" spans="1:20">
      <c r="A36" s="15" t="s">
        <v>511</v>
      </c>
      <c r="B36" s="17" t="n">
        <v>6736</v>
      </c>
      <c r="C36" s="18">
        <f>(74.0/B36*100)</f>
        <v/>
      </c>
      <c r="D36" s="19" t="n">
        <v>6662</v>
      </c>
      <c r="E36" s="18" t="n">
        <v>470.55301552</v>
      </c>
      <c r="F36" s="20" t="n">
        <v>4.06966578</v>
      </c>
      <c r="G36" s="18" t="n">
        <v>485.2006273</v>
      </c>
      <c r="H36" s="20" t="n">
        <v>3.2900959</v>
      </c>
      <c r="I36" s="18" t="n">
        <v>496.80846063</v>
      </c>
      <c r="J36" s="20" t="n">
        <v>2.27243943</v>
      </c>
      <c r="K36" s="18" t="s">
        <v>481</v>
      </c>
      <c r="L36" s="20" t="s">
        <v>481</v>
      </c>
      <c r="M36" s="18" t="s">
        <v>481</v>
      </c>
      <c r="N36" s="20" t="s">
        <v>481</v>
      </c>
      <c r="O36" s="18" t="s">
        <v>481</v>
      </c>
      <c r="P36" s="20" t="s">
        <v>481</v>
      </c>
      <c r="Q36" s="18" t="s">
        <v>481</v>
      </c>
      <c r="R36" s="20" t="s">
        <v>481</v>
      </c>
      <c r="S36" s="18" t="n">
        <v>415.2862994</v>
      </c>
      <c r="T36" s="20" t="n">
        <v>7.43186137</v>
      </c>
    </row>
    <row r="37" spans="1:20">
      <c r="A37" s="15" t="s">
        <v>512</v>
      </c>
      <c r="B37" s="17" t="n">
        <v>5458</v>
      </c>
      <c r="C37" s="18">
        <f>(135.0/B37*100)</f>
        <v/>
      </c>
      <c r="D37" s="19" t="n">
        <v>5323</v>
      </c>
      <c r="E37" s="18" t="n">
        <v>482.39917701</v>
      </c>
      <c r="F37" s="20" t="n">
        <v>4.41291491</v>
      </c>
      <c r="G37" s="18" t="n">
        <v>491.46203162</v>
      </c>
      <c r="H37" s="20" t="n">
        <v>3.69304972</v>
      </c>
      <c r="I37" s="18" t="n">
        <v>515.86377451</v>
      </c>
      <c r="J37" s="20" t="n">
        <v>3.1239286</v>
      </c>
      <c r="K37" s="18" t="s">
        <v>481</v>
      </c>
      <c r="L37" s="20" t="s">
        <v>481</v>
      </c>
      <c r="M37" s="18" t="s">
        <v>481</v>
      </c>
      <c r="N37" s="20" t="s">
        <v>481</v>
      </c>
      <c r="O37" s="18" t="s">
        <v>481</v>
      </c>
      <c r="P37" s="20" t="s">
        <v>481</v>
      </c>
      <c r="Q37" s="18" t="s">
        <v>481</v>
      </c>
      <c r="R37" s="20" t="s">
        <v>481</v>
      </c>
      <c r="S37" s="18" t="n">
        <v>413.39929189</v>
      </c>
      <c r="T37" s="20" t="n">
        <v>6.03088915</v>
      </c>
    </row>
    <row r="38" spans="1:20">
      <c r="A38" s="15" t="s">
        <v>513</v>
      </c>
      <c r="B38" s="17" t="n">
        <v>5860</v>
      </c>
      <c r="C38" s="18">
        <f>(24.0/B38*100)</f>
        <v/>
      </c>
      <c r="D38" s="19" t="n">
        <v>5836</v>
      </c>
      <c r="E38" s="18" t="n">
        <v>498.35230333</v>
      </c>
      <c r="F38" s="20" t="n">
        <v>7.24837272</v>
      </c>
      <c r="G38" s="18" t="n">
        <v>516.65456941</v>
      </c>
      <c r="H38" s="20" t="n">
        <v>3.91271491</v>
      </c>
      <c r="I38" s="18" t="n">
        <v>535.51852864</v>
      </c>
      <c r="J38" s="20" t="n">
        <v>2.9707671</v>
      </c>
      <c r="K38" s="18" t="s">
        <v>481</v>
      </c>
      <c r="L38" s="20" t="s">
        <v>481</v>
      </c>
      <c r="M38" s="18" t="s">
        <v>481</v>
      </c>
      <c r="N38" s="20" t="s">
        <v>481</v>
      </c>
      <c r="O38" s="18" t="s">
        <v>481</v>
      </c>
      <c r="P38" s="20" t="s">
        <v>481</v>
      </c>
      <c r="Q38" s="18" t="s">
        <v>481</v>
      </c>
      <c r="R38" s="20" t="s">
        <v>481</v>
      </c>
      <c r="S38" s="18" t="n">
        <v>475.4461947</v>
      </c>
      <c r="T38" s="20" t="n">
        <v>6.93031888</v>
      </c>
    </row>
    <row r="39" spans="1:20">
      <c r="A39" s="15" t="s">
        <v>514</v>
      </c>
      <c r="B39" s="17" t="n">
        <v>5895</v>
      </c>
      <c r="C39" s="18">
        <f>(33.0/B39*100)</f>
        <v/>
      </c>
      <c r="D39" s="19" t="n">
        <v>5862</v>
      </c>
      <c r="E39" s="18" t="n">
        <v>382.5061052</v>
      </c>
      <c r="F39" s="20" t="n">
        <v>4.77397159</v>
      </c>
      <c r="G39" s="18" t="n">
        <v>389.48510999</v>
      </c>
      <c r="H39" s="20" t="n">
        <v>5.03667812</v>
      </c>
      <c r="I39" s="18" t="n">
        <v>437.53113812</v>
      </c>
      <c r="J39" s="20" t="n">
        <v>4.27386797</v>
      </c>
      <c r="K39" s="18" t="s">
        <v>481</v>
      </c>
      <c r="L39" s="20" t="s">
        <v>481</v>
      </c>
      <c r="M39" s="18" t="s">
        <v>481</v>
      </c>
      <c r="N39" s="20" t="s">
        <v>481</v>
      </c>
      <c r="O39" s="18" t="s">
        <v>481</v>
      </c>
      <c r="P39" s="20" t="s">
        <v>481</v>
      </c>
      <c r="Q39" s="18" t="s">
        <v>481</v>
      </c>
      <c r="R39" s="20" t="s">
        <v>481</v>
      </c>
      <c r="S39" s="18" t="n">
        <v>373.02876689</v>
      </c>
      <c r="T39" s="20" t="n">
        <v>10.28820195</v>
      </c>
    </row>
    <row r="40" spans="1:20">
      <c r="A40" s="15" t="s">
        <v>515</v>
      </c>
      <c r="B40" s="17" t="n">
        <v>14157</v>
      </c>
      <c r="C40" s="18">
        <f>(394.0/B40*100)</f>
        <v/>
      </c>
      <c r="D40" s="19" t="n">
        <v>13763</v>
      </c>
      <c r="E40" s="18" t="n">
        <v>466.57805495</v>
      </c>
      <c r="F40" s="20" t="n">
        <v>4.61196676</v>
      </c>
      <c r="G40" s="18" t="n">
        <v>486.66053257</v>
      </c>
      <c r="H40" s="20" t="n">
        <v>4.31397651</v>
      </c>
      <c r="I40" s="18" t="n">
        <v>507.94404634</v>
      </c>
      <c r="J40" s="20" t="n">
        <v>2.29103431</v>
      </c>
      <c r="K40" s="18" t="s">
        <v>481</v>
      </c>
      <c r="L40" s="20" t="s">
        <v>481</v>
      </c>
      <c r="M40" s="18" t="s">
        <v>481</v>
      </c>
      <c r="N40" s="20" t="s">
        <v>481</v>
      </c>
      <c r="O40" s="18" t="s">
        <v>481</v>
      </c>
      <c r="P40" s="20" t="s">
        <v>481</v>
      </c>
      <c r="Q40" s="18" t="s">
        <v>481</v>
      </c>
      <c r="R40" s="20" t="s">
        <v>481</v>
      </c>
      <c r="S40" s="18" t="n">
        <v>401.03710183</v>
      </c>
      <c r="T40" s="20" t="n">
        <v>6.79143004</v>
      </c>
    </row>
    <row r="41" spans="1:20">
      <c r="A41" s="15" t="s">
        <v>516</v>
      </c>
      <c r="B41" s="17" t="n">
        <v>5712</v>
      </c>
      <c r="C41" s="18">
        <f>(56.0/B41*100)</f>
        <v/>
      </c>
      <c r="D41" s="19" t="n">
        <v>5656</v>
      </c>
      <c r="E41" s="18" t="n">
        <v>447.94270547</v>
      </c>
      <c r="F41" s="20" t="n">
        <v>4.41676281</v>
      </c>
      <c r="G41" s="18" t="n">
        <v>465.84224013</v>
      </c>
      <c r="H41" s="20" t="n">
        <v>4.21564069</v>
      </c>
      <c r="I41" s="18" t="n">
        <v>487.92642718</v>
      </c>
      <c r="J41" s="20" t="n">
        <v>3.20984938</v>
      </c>
      <c r="K41" s="18" t="s">
        <v>481</v>
      </c>
      <c r="L41" s="20" t="s">
        <v>481</v>
      </c>
      <c r="M41" s="18" t="s">
        <v>481</v>
      </c>
      <c r="N41" s="20" t="s">
        <v>481</v>
      </c>
      <c r="O41" s="18" t="n">
        <v>392.51815558</v>
      </c>
      <c r="P41" s="20" t="n">
        <v>16.89642718</v>
      </c>
      <c r="Q41" s="18" t="s">
        <v>481</v>
      </c>
      <c r="R41" s="20" t="s">
        <v>481</v>
      </c>
      <c r="S41" s="18" t="n">
        <v>391.76690626</v>
      </c>
      <c r="T41" s="20" t="n">
        <v>10.99230635</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359.60621715</v>
      </c>
      <c r="P45" s="20" t="n">
        <v>2.95186404</v>
      </c>
      <c r="Q45" s="18" t="s">
        <v>481</v>
      </c>
      <c r="R45" s="20" t="s">
        <v>481</v>
      </c>
      <c r="S45" s="18" t="s">
        <v>481</v>
      </c>
      <c r="T45" s="20" t="s">
        <v>481</v>
      </c>
    </row>
    <row r="46" spans="1:20">
      <c r="A46" s="15" t="s">
        <v>521</v>
      </c>
      <c r="B46" s="17" t="n">
        <v>23141</v>
      </c>
      <c r="C46" s="18">
        <f>(2165.0/B46*100)</f>
        <v/>
      </c>
      <c r="D46" s="19" t="n">
        <v>20976</v>
      </c>
      <c r="E46" s="18" t="n">
        <v>352.64865072</v>
      </c>
      <c r="F46" s="20" t="n">
        <v>3.97592274</v>
      </c>
      <c r="G46" s="18" t="n">
        <v>368.20177223</v>
      </c>
      <c r="H46" s="20" t="n">
        <v>4.2900043</v>
      </c>
      <c r="I46" s="18" t="n">
        <v>413.39751321</v>
      </c>
      <c r="J46" s="20" t="n">
        <v>3.58950741</v>
      </c>
      <c r="K46" s="18" t="s">
        <v>481</v>
      </c>
      <c r="L46" s="20" t="s">
        <v>481</v>
      </c>
      <c r="M46" s="18" t="s">
        <v>481</v>
      </c>
      <c r="N46" s="20" t="s">
        <v>481</v>
      </c>
      <c r="O46" s="18" t="s">
        <v>481</v>
      </c>
      <c r="P46" s="20" t="s">
        <v>481</v>
      </c>
      <c r="Q46" s="18" t="s">
        <v>481</v>
      </c>
      <c r="R46" s="20" t="s">
        <v>481</v>
      </c>
      <c r="S46" s="18" t="n">
        <v>350.18212782</v>
      </c>
      <c r="T46" s="20" t="n">
        <v>3.39093832</v>
      </c>
    </row>
    <row r="47" spans="1:20">
      <c r="A47" s="15" t="s">
        <v>522</v>
      </c>
      <c r="B47" s="17" t="n">
        <v>5928</v>
      </c>
      <c r="C47" s="18">
        <f>(368.0/B47*100)</f>
        <v/>
      </c>
      <c r="D47" s="19" t="n">
        <v>5560</v>
      </c>
      <c r="E47" s="18" t="n">
        <v>424.84518439</v>
      </c>
      <c r="F47" s="20" t="n">
        <v>4.50175792</v>
      </c>
      <c r="G47" s="18" t="n">
        <v>442.84346664</v>
      </c>
      <c r="H47" s="20" t="n">
        <v>4.47921138</v>
      </c>
      <c r="I47" s="18" t="n">
        <v>480.83693108</v>
      </c>
      <c r="J47" s="20" t="n">
        <v>4.45125884</v>
      </c>
      <c r="K47" s="18" t="s">
        <v>481</v>
      </c>
      <c r="L47" s="20" t="s">
        <v>481</v>
      </c>
      <c r="M47" s="18" t="s">
        <v>481</v>
      </c>
      <c r="N47" s="20" t="s">
        <v>481</v>
      </c>
      <c r="O47" s="18" t="s">
        <v>481</v>
      </c>
      <c r="P47" s="20" t="s">
        <v>481</v>
      </c>
      <c r="Q47" s="18" t="s">
        <v>481</v>
      </c>
      <c r="R47" s="20" t="s">
        <v>481</v>
      </c>
      <c r="S47" s="18" t="n">
        <v>372.6267368</v>
      </c>
      <c r="T47" s="20" t="n">
        <v>5.01403762</v>
      </c>
    </row>
    <row r="48" spans="1:20">
      <c r="A48" s="15" t="s">
        <v>523</v>
      </c>
      <c r="B48" s="17" t="n">
        <v>9841</v>
      </c>
      <c r="C48" s="18">
        <f>(8.0/B48*100)</f>
        <v/>
      </c>
      <c r="D48" s="19" t="n">
        <v>9833</v>
      </c>
      <c r="E48" s="18" t="n">
        <v>527.24204083</v>
      </c>
      <c r="F48" s="20" t="n">
        <v>5.61475524</v>
      </c>
      <c r="G48" s="18" t="n">
        <v>530.53765044</v>
      </c>
      <c r="H48" s="20" t="n">
        <v>7.51959031</v>
      </c>
      <c r="I48" s="18" t="n">
        <v>537.43421473</v>
      </c>
      <c r="J48" s="20" t="n">
        <v>4.84487478</v>
      </c>
      <c r="K48" s="18" t="s">
        <v>481</v>
      </c>
      <c r="L48" s="20" t="s">
        <v>481</v>
      </c>
      <c r="M48" s="18" t="s">
        <v>481</v>
      </c>
      <c r="N48" s="20" t="s">
        <v>481</v>
      </c>
      <c r="O48" s="18" t="s">
        <v>481</v>
      </c>
      <c r="P48" s="20" t="s">
        <v>481</v>
      </c>
      <c r="Q48" s="18" t="s">
        <v>481</v>
      </c>
      <c r="R48" s="20" t="s">
        <v>481</v>
      </c>
      <c r="S48" s="18" t="n">
        <v>469.02653409</v>
      </c>
      <c r="T48" s="20" t="n">
        <v>28.92236741</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409.03332786</v>
      </c>
      <c r="P49" s="20" t="n">
        <v>3.05386641</v>
      </c>
      <c r="Q49" s="18" t="s">
        <v>481</v>
      </c>
      <c r="R49" s="20" t="s">
        <v>481</v>
      </c>
      <c r="S49" s="18" t="s">
        <v>481</v>
      </c>
      <c r="T49" s="20" t="s">
        <v>481</v>
      </c>
    </row>
    <row r="50" spans="1:20">
      <c r="A50" s="15" t="s">
        <v>525</v>
      </c>
      <c r="B50" s="17" t="n">
        <v>11795</v>
      </c>
      <c r="C50" s="18">
        <f>(353.0/B50*100)</f>
        <v/>
      </c>
      <c r="D50" s="19" t="n">
        <v>11442</v>
      </c>
      <c r="E50" s="18" t="n">
        <v>353.66727519</v>
      </c>
      <c r="F50" s="20" t="n">
        <v>3.37698749</v>
      </c>
      <c r="G50" s="18" t="n">
        <v>366.63028128</v>
      </c>
      <c r="H50" s="20" t="n">
        <v>3.56633496</v>
      </c>
      <c r="I50" s="18" t="n">
        <v>415.70012047</v>
      </c>
      <c r="J50" s="20" t="n">
        <v>2.08936455</v>
      </c>
      <c r="K50" s="18" t="s">
        <v>481</v>
      </c>
      <c r="L50" s="20" t="s">
        <v>481</v>
      </c>
      <c r="M50" s="18" t="s">
        <v>481</v>
      </c>
      <c r="N50" s="20" t="s">
        <v>481</v>
      </c>
      <c r="O50" s="18" t="s">
        <v>481</v>
      </c>
      <c r="P50" s="20" t="s">
        <v>481</v>
      </c>
      <c r="Q50" s="18" t="s">
        <v>481</v>
      </c>
      <c r="R50" s="20" t="s">
        <v>481</v>
      </c>
      <c r="S50" s="18" t="n">
        <v>341.6068777</v>
      </c>
      <c r="T50" s="20" t="n">
        <v>7.6586361</v>
      </c>
    </row>
    <row r="51" spans="1:20">
      <c r="A51" s="15" t="s">
        <v>526</v>
      </c>
      <c r="B51" s="17" t="n">
        <v>6866</v>
      </c>
      <c r="C51" s="18">
        <f>(113.0/B51*100)</f>
        <v/>
      </c>
      <c r="D51" s="19" t="n">
        <v>6753</v>
      </c>
      <c r="E51" s="18" t="n">
        <v>381.22113404</v>
      </c>
      <c r="F51" s="20" t="n">
        <v>3.42662989</v>
      </c>
      <c r="G51" s="18" t="n">
        <v>399.93406624</v>
      </c>
      <c r="H51" s="20" t="n">
        <v>4.30880317</v>
      </c>
      <c r="I51" s="18" t="n">
        <v>414.82598919</v>
      </c>
      <c r="J51" s="20" t="n">
        <v>3.13333265</v>
      </c>
      <c r="K51" s="18" t="s">
        <v>481</v>
      </c>
      <c r="L51" s="20" t="s">
        <v>481</v>
      </c>
      <c r="M51" s="18" t="s">
        <v>481</v>
      </c>
      <c r="N51" s="20" t="s">
        <v>481</v>
      </c>
      <c r="O51" s="18" t="n">
        <v>380.5422133</v>
      </c>
      <c r="P51" s="20" t="n">
        <v>4.31283207</v>
      </c>
      <c r="Q51" s="18" t="s">
        <v>481</v>
      </c>
      <c r="R51" s="20" t="s">
        <v>481</v>
      </c>
      <c r="S51" s="18" t="n">
        <v>379.27513024</v>
      </c>
      <c r="T51" s="20" t="n">
        <v>8.54928361</v>
      </c>
    </row>
    <row r="52" spans="1:20">
      <c r="A52" s="15" t="s">
        <v>527</v>
      </c>
      <c r="B52" s="17" t="n">
        <v>5809</v>
      </c>
      <c r="C52" s="18">
        <f>(110.0/B52*100)</f>
        <v/>
      </c>
      <c r="D52" s="19" t="n">
        <v>5699</v>
      </c>
      <c r="E52" s="18" t="n">
        <v>428.30929486</v>
      </c>
      <c r="F52" s="20" t="n">
        <v>5.55887818</v>
      </c>
      <c r="G52" s="18" t="n">
        <v>454.97344121</v>
      </c>
      <c r="H52" s="20" t="n">
        <v>3.70923715</v>
      </c>
      <c r="I52" s="18" t="n">
        <v>478.07226994</v>
      </c>
      <c r="J52" s="20" t="n">
        <v>2.94764033</v>
      </c>
      <c r="K52" s="18" t="s">
        <v>481</v>
      </c>
      <c r="L52" s="20" t="s">
        <v>481</v>
      </c>
      <c r="M52" s="18" t="s">
        <v>481</v>
      </c>
      <c r="N52" s="20" t="s">
        <v>481</v>
      </c>
      <c r="O52" s="18" t="s">
        <v>481</v>
      </c>
      <c r="P52" s="20" t="s">
        <v>481</v>
      </c>
      <c r="Q52" s="18" t="s">
        <v>481</v>
      </c>
      <c r="R52" s="20" t="s">
        <v>481</v>
      </c>
      <c r="S52" s="18" t="n">
        <v>389.00234679</v>
      </c>
      <c r="T52" s="20" t="n">
        <v>8.70665968</v>
      </c>
    </row>
    <row r="53" spans="1:20">
      <c r="A53" s="15" t="s">
        <v>528</v>
      </c>
      <c r="B53" s="17" t="n">
        <v>5571</v>
      </c>
      <c r="C53" s="18">
        <f>(115.0/B53*100)</f>
        <v/>
      </c>
      <c r="D53" s="19" t="n">
        <v>5456</v>
      </c>
      <c r="E53" s="18" t="n">
        <v>413.95100184</v>
      </c>
      <c r="F53" s="20" t="n">
        <v>3.49269674</v>
      </c>
      <c r="G53" s="18" t="n">
        <v>428.0739521</v>
      </c>
      <c r="H53" s="20" t="n">
        <v>2.49770815</v>
      </c>
      <c r="I53" s="18" t="n">
        <v>475.27731595</v>
      </c>
      <c r="J53" s="20" t="n">
        <v>2.31830005</v>
      </c>
      <c r="K53" s="18" t="s">
        <v>481</v>
      </c>
      <c r="L53" s="20" t="s">
        <v>481</v>
      </c>
      <c r="M53" s="18" t="s">
        <v>481</v>
      </c>
      <c r="N53" s="20" t="s">
        <v>481</v>
      </c>
      <c r="O53" s="18" t="s">
        <v>481</v>
      </c>
      <c r="P53" s="20" t="s">
        <v>481</v>
      </c>
      <c r="Q53" s="18" t="s">
        <v>481</v>
      </c>
      <c r="R53" s="20" t="s">
        <v>481</v>
      </c>
      <c r="S53" s="18" t="n">
        <v>361.51212356</v>
      </c>
      <c r="T53" s="20" t="n">
        <v>4.93851305</v>
      </c>
    </row>
    <row r="54" spans="1:20">
      <c r="A54" s="15" t="s">
        <v>529</v>
      </c>
      <c r="B54" s="17" t="n">
        <v>4740</v>
      </c>
      <c r="C54" s="18">
        <f>(455.0/B54*100)</f>
        <v/>
      </c>
      <c r="D54" s="19" t="n">
        <v>4285</v>
      </c>
      <c r="E54" s="18" t="n">
        <v>312.97343361</v>
      </c>
      <c r="F54" s="20" t="n">
        <v>3.25305557</v>
      </c>
      <c r="G54" s="18" t="n">
        <v>330.66789105</v>
      </c>
      <c r="H54" s="20" t="n">
        <v>3.48210824</v>
      </c>
      <c r="I54" s="18" t="n">
        <v>368.28073339</v>
      </c>
      <c r="J54" s="20" t="n">
        <v>4.20355624</v>
      </c>
      <c r="K54" s="18" t="s">
        <v>481</v>
      </c>
      <c r="L54" s="20" t="s">
        <v>481</v>
      </c>
      <c r="M54" s="18" t="s">
        <v>481</v>
      </c>
      <c r="N54" s="20" t="s">
        <v>481</v>
      </c>
      <c r="O54" s="18" t="s">
        <v>481</v>
      </c>
      <c r="P54" s="20" t="s">
        <v>481</v>
      </c>
      <c r="Q54" s="18" t="s">
        <v>481</v>
      </c>
      <c r="R54" s="20" t="s">
        <v>481</v>
      </c>
      <c r="S54" s="18" t="n">
        <v>291.4404407</v>
      </c>
      <c r="T54" s="20" t="n">
        <v>4.177311</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403.83322941</v>
      </c>
      <c r="P55" s="20" t="n">
        <v>2.78193854</v>
      </c>
      <c r="Q55" s="18" t="s">
        <v>481</v>
      </c>
      <c r="R55" s="20" t="s">
        <v>481</v>
      </c>
      <c r="S55" s="18" t="s">
        <v>481</v>
      </c>
      <c r="T55" s="20" t="s">
        <v>481</v>
      </c>
    </row>
    <row r="56" spans="1:20">
      <c r="A56" s="15" t="s">
        <v>531</v>
      </c>
      <c r="B56" s="17" t="n">
        <v>5359</v>
      </c>
      <c r="C56" s="18">
        <f>(77.0/B56*100)</f>
        <v/>
      </c>
      <c r="D56" s="19" t="n">
        <v>5282</v>
      </c>
      <c r="E56" s="18" t="n">
        <v>536.57516131</v>
      </c>
      <c r="F56" s="20" t="n">
        <v>4.22828416</v>
      </c>
      <c r="G56" s="18" t="n">
        <v>537.97433467</v>
      </c>
      <c r="H56" s="20" t="n">
        <v>3.96469552</v>
      </c>
      <c r="I56" s="18" t="n">
        <v>557.635644</v>
      </c>
      <c r="J56" s="20" t="n">
        <v>3.15421693</v>
      </c>
      <c r="K56" s="18" t="s">
        <v>481</v>
      </c>
      <c r="L56" s="20" t="s">
        <v>481</v>
      </c>
      <c r="M56" s="18" t="s">
        <v>481</v>
      </c>
      <c r="N56" s="20" t="s">
        <v>481</v>
      </c>
      <c r="O56" s="18" t="s">
        <v>481</v>
      </c>
      <c r="P56" s="20" t="s">
        <v>481</v>
      </c>
      <c r="Q56" s="18" t="s">
        <v>481</v>
      </c>
      <c r="R56" s="20" t="s">
        <v>481</v>
      </c>
      <c r="S56" s="18" t="n">
        <v>449.80416908</v>
      </c>
      <c r="T56" s="20" t="n">
        <v>16.08527817</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386.10959158</v>
      </c>
      <c r="P57" s="20" t="n">
        <v>3.0844628</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380.25901051</v>
      </c>
      <c r="P58" s="20" t="n">
        <v>2.6518124</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361.5339806</v>
      </c>
      <c r="P59" s="20" t="n">
        <v>1.62528789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396.24965264</v>
      </c>
      <c r="P60" s="20" t="n">
        <v>3.6919812</v>
      </c>
      <c r="Q60" s="18" t="s">
        <v>481</v>
      </c>
      <c r="R60" s="20" t="s">
        <v>481</v>
      </c>
      <c r="S60" s="18" t="s">
        <v>481</v>
      </c>
      <c r="T60" s="20" t="s">
        <v>481</v>
      </c>
    </row>
    <row r="61" spans="1:20">
      <c r="A61" s="15" t="s">
        <v>536</v>
      </c>
      <c r="B61" s="17" t="n">
        <v>6525</v>
      </c>
      <c r="C61" s="18">
        <f>(169.0/B61*100)</f>
        <v/>
      </c>
      <c r="D61" s="19" t="n">
        <v>6356</v>
      </c>
      <c r="E61" s="18" t="n">
        <v>462.15132617</v>
      </c>
      <c r="F61" s="20" t="n">
        <v>4.15399649</v>
      </c>
      <c r="G61" s="18" t="n">
        <v>474.16244255</v>
      </c>
      <c r="H61" s="20" t="n">
        <v>3.08158319</v>
      </c>
      <c r="I61" s="18" t="n">
        <v>492.21530726</v>
      </c>
      <c r="J61" s="20" t="n">
        <v>2.41193761</v>
      </c>
      <c r="K61" s="18" t="s">
        <v>481</v>
      </c>
      <c r="L61" s="20" t="s">
        <v>481</v>
      </c>
      <c r="M61" s="18" t="s">
        <v>481</v>
      </c>
      <c r="N61" s="20" t="s">
        <v>481</v>
      </c>
      <c r="O61" s="18" t="s">
        <v>481</v>
      </c>
      <c r="P61" s="20" t="s">
        <v>481</v>
      </c>
      <c r="Q61" s="18" t="s">
        <v>481</v>
      </c>
      <c r="R61" s="20" t="s">
        <v>481</v>
      </c>
      <c r="S61" s="18" t="n">
        <v>406.24021983</v>
      </c>
      <c r="T61" s="20" t="n">
        <v>8.92071338</v>
      </c>
    </row>
    <row r="62" spans="1:20">
      <c r="A62" s="15" t="s">
        <v>537</v>
      </c>
      <c r="B62" s="17" t="n">
        <v>4476</v>
      </c>
      <c r="C62" s="18">
        <f>(3.0/B62*100)</f>
        <v/>
      </c>
      <c r="D62" s="19" t="n">
        <v>4473</v>
      </c>
      <c r="E62" s="18" t="n">
        <v>533.40905032</v>
      </c>
      <c r="F62" s="20" t="n">
        <v>2.67426551</v>
      </c>
      <c r="G62" s="18" t="n">
        <v>544.44103861</v>
      </c>
      <c r="H62" s="20" t="n">
        <v>3.25148083</v>
      </c>
      <c r="I62" s="18" t="n">
        <v>549.36352458</v>
      </c>
      <c r="J62" s="20" t="n">
        <v>1.58152939</v>
      </c>
      <c r="K62" s="18" t="s">
        <v>481</v>
      </c>
      <c r="L62" s="20" t="s">
        <v>481</v>
      </c>
      <c r="M62" s="18" t="s">
        <v>481</v>
      </c>
      <c r="N62" s="20" t="s">
        <v>481</v>
      </c>
      <c r="O62" s="18" t="s">
        <v>481</v>
      </c>
      <c r="P62" s="20" t="s">
        <v>481</v>
      </c>
      <c r="Q62" s="18" t="s">
        <v>481</v>
      </c>
      <c r="R62" s="20" t="s">
        <v>481</v>
      </c>
      <c r="S62" s="18" t="n">
        <v>435.37621389</v>
      </c>
      <c r="T62" s="20" t="n">
        <v>24.58537007</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371.31142887</v>
      </c>
      <c r="P63" s="20" t="n">
        <v>1.28307667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478.6447938</v>
      </c>
      <c r="P64" s="20" t="n">
        <v>1.71583638</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419.66352142</v>
      </c>
      <c r="P65" s="20" t="n">
        <v>2.4655214</v>
      </c>
      <c r="Q65" s="18" t="s">
        <v>481</v>
      </c>
      <c r="R65" s="20" t="s">
        <v>481</v>
      </c>
      <c r="S65" s="18" t="s">
        <v>481</v>
      </c>
      <c r="T65" s="20" t="s">
        <v>481</v>
      </c>
    </row>
    <row r="66" spans="1:20">
      <c r="A66" s="15" t="s">
        <v>541</v>
      </c>
      <c r="B66" s="17" t="n">
        <v>5665</v>
      </c>
      <c r="C66" s="18">
        <f>(91.0/B66*100)</f>
        <v/>
      </c>
      <c r="D66" s="19" t="n">
        <v>5574</v>
      </c>
      <c r="E66" s="18" t="n">
        <v>401.95979846</v>
      </c>
      <c r="F66" s="20" t="n">
        <v>2.28680052</v>
      </c>
      <c r="G66" s="18" t="n">
        <v>414.54951593</v>
      </c>
      <c r="H66" s="20" t="n">
        <v>3.00242241</v>
      </c>
      <c r="I66" s="18" t="n">
        <v>452.07927175</v>
      </c>
      <c r="J66" s="20" t="n">
        <v>2.23120474</v>
      </c>
      <c r="K66" s="18" t="s">
        <v>481</v>
      </c>
      <c r="L66" s="20" t="s">
        <v>481</v>
      </c>
      <c r="M66" s="18" t="s">
        <v>481</v>
      </c>
      <c r="N66" s="20" t="s">
        <v>481</v>
      </c>
      <c r="O66" s="18" t="s">
        <v>481</v>
      </c>
      <c r="P66" s="20" t="s">
        <v>481</v>
      </c>
      <c r="Q66" s="18" t="s">
        <v>481</v>
      </c>
      <c r="R66" s="20" t="s">
        <v>481</v>
      </c>
      <c r="S66" s="18" t="n">
        <v>357.6743587</v>
      </c>
      <c r="T66" s="20" t="n">
        <v>4.58121586</v>
      </c>
    </row>
    <row r="67" spans="1:20">
      <c r="A67" s="15" t="s">
        <v>542</v>
      </c>
      <c r="B67" s="17" t="n">
        <v>6971</v>
      </c>
      <c r="C67" s="18">
        <f>(873.0/B67*100)</f>
        <v/>
      </c>
      <c r="D67" s="19" t="n">
        <v>6098</v>
      </c>
      <c r="E67" s="18" t="n">
        <v>360.16772014</v>
      </c>
      <c r="F67" s="20" t="n">
        <v>3.79463207</v>
      </c>
      <c r="G67" s="18" t="n">
        <v>388.29297854</v>
      </c>
      <c r="H67" s="20" t="n">
        <v>3.93221893</v>
      </c>
      <c r="I67" s="18" t="n">
        <v>417.62429717</v>
      </c>
      <c r="J67" s="20" t="n">
        <v>2.96625148</v>
      </c>
      <c r="K67" s="18" t="s">
        <v>481</v>
      </c>
      <c r="L67" s="20" t="s">
        <v>481</v>
      </c>
      <c r="M67" s="18" t="s">
        <v>481</v>
      </c>
      <c r="N67" s="20" t="s">
        <v>481</v>
      </c>
      <c r="O67" s="18" t="s">
        <v>481</v>
      </c>
      <c r="P67" s="20" t="s">
        <v>481</v>
      </c>
      <c r="Q67" s="18" t="s">
        <v>481</v>
      </c>
      <c r="R67" s="20" t="s">
        <v>481</v>
      </c>
      <c r="S67" s="18" t="n">
        <v>334.01879516</v>
      </c>
      <c r="T67" s="20" t="n">
        <v>8.276093319999999</v>
      </c>
    </row>
    <row r="68" spans="1:20">
      <c r="A68" s="15" t="s">
        <v>543</v>
      </c>
      <c r="B68" s="17" t="n">
        <v>12083</v>
      </c>
      <c r="C68" s="18">
        <f>(31.0/B68*100)</f>
        <v/>
      </c>
      <c r="D68" s="19" t="n">
        <v>12052</v>
      </c>
      <c r="E68" s="18" t="n">
        <v>386.83593841</v>
      </c>
      <c r="F68" s="20" t="n">
        <v>2.26648085</v>
      </c>
      <c r="G68" s="18" t="n">
        <v>398.56469144</v>
      </c>
      <c r="H68" s="20" t="n">
        <v>2.47189344</v>
      </c>
      <c r="I68" s="18" t="n">
        <v>453.8722666</v>
      </c>
      <c r="J68" s="20" t="n">
        <v>2.14389327</v>
      </c>
      <c r="K68" s="18" t="s">
        <v>481</v>
      </c>
      <c r="L68" s="20" t="s">
        <v>481</v>
      </c>
      <c r="M68" s="18" t="s">
        <v>481</v>
      </c>
      <c r="N68" s="20" t="s">
        <v>481</v>
      </c>
      <c r="O68" s="18" t="s">
        <v>481</v>
      </c>
      <c r="P68" s="20" t="s">
        <v>481</v>
      </c>
      <c r="Q68" s="18" t="s">
        <v>481</v>
      </c>
      <c r="R68" s="20" t="s">
        <v>481</v>
      </c>
      <c r="S68" s="18" t="n">
        <v>339.26589376</v>
      </c>
      <c r="T68" s="20" t="n">
        <v>2.20377927</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443.95431517</v>
      </c>
      <c r="P69" s="20" t="n">
        <v>3.78500092</v>
      </c>
      <c r="Q69" s="18" t="s">
        <v>481</v>
      </c>
      <c r="R69" s="20" t="s">
        <v>481</v>
      </c>
      <c r="S69" s="18" t="s">
        <v>481</v>
      </c>
      <c r="T69" s="20" t="s">
        <v>481</v>
      </c>
    </row>
    <row r="70" spans="1:20">
      <c r="A70" s="15" t="s">
        <v>545</v>
      </c>
      <c r="B70" s="17" t="n">
        <v>6036</v>
      </c>
      <c r="C70" s="18">
        <f>(223.0/B70*100)</f>
        <v/>
      </c>
      <c r="D70" s="19" t="n">
        <v>5813</v>
      </c>
      <c r="E70" s="18" t="n">
        <v>497.5630273</v>
      </c>
      <c r="F70" s="20" t="n">
        <v>3.98810945</v>
      </c>
      <c r="G70" s="18" t="n">
        <v>491.8122795</v>
      </c>
      <c r="H70" s="20" t="n">
        <v>4.35841411</v>
      </c>
      <c r="I70" s="18" t="n">
        <v>502.43924348</v>
      </c>
      <c r="J70" s="20" t="n">
        <v>3.25211166</v>
      </c>
      <c r="K70" s="18" t="s">
        <v>481</v>
      </c>
      <c r="L70" s="20" t="s">
        <v>481</v>
      </c>
      <c r="M70" s="18" t="s">
        <v>481</v>
      </c>
      <c r="N70" s="20" t="s">
        <v>481</v>
      </c>
      <c r="O70" s="18" t="s">
        <v>481</v>
      </c>
      <c r="P70" s="20" t="s">
        <v>481</v>
      </c>
      <c r="Q70" s="18" t="s">
        <v>481</v>
      </c>
      <c r="R70" s="20" t="s">
        <v>481</v>
      </c>
      <c r="S70" s="18" t="n">
        <v>442.38130091</v>
      </c>
      <c r="T70" s="20" t="n">
        <v>10.3441644</v>
      </c>
    </row>
    <row r="71" spans="1:20">
      <c r="A71" s="15" t="s">
        <v>546</v>
      </c>
      <c r="B71" s="17" t="n">
        <v>6115</v>
      </c>
      <c r="C71" s="18">
        <f>(35.0/B71*100)</f>
        <v/>
      </c>
      <c r="D71" s="19" t="n">
        <v>6080</v>
      </c>
      <c r="E71" s="18" t="n">
        <v>535.98158214</v>
      </c>
      <c r="F71" s="20" t="n">
        <v>4.88787427</v>
      </c>
      <c r="G71" s="18" t="n">
        <v>546.6485463499999</v>
      </c>
      <c r="H71" s="20" t="n">
        <v>2.9975811</v>
      </c>
      <c r="I71" s="18" t="n">
        <v>578.01327027</v>
      </c>
      <c r="J71" s="20" t="n">
        <v>1.82092825</v>
      </c>
      <c r="K71" s="18" t="s">
        <v>481</v>
      </c>
      <c r="L71" s="20" t="s">
        <v>481</v>
      </c>
      <c r="M71" s="18" t="s">
        <v>481</v>
      </c>
      <c r="N71" s="20" t="s">
        <v>481</v>
      </c>
      <c r="O71" s="18" t="s">
        <v>481</v>
      </c>
      <c r="P71" s="20" t="s">
        <v>481</v>
      </c>
      <c r="Q71" s="18" t="s">
        <v>481</v>
      </c>
      <c r="R71" s="20" t="s">
        <v>481</v>
      </c>
      <c r="S71" s="18" t="n">
        <v>479.01939354</v>
      </c>
      <c r="T71" s="20" t="n">
        <v>15.12275469</v>
      </c>
    </row>
    <row r="72" spans="1:20">
      <c r="A72" s="15" t="s">
        <v>547</v>
      </c>
      <c r="B72" s="17" t="n">
        <v>7708</v>
      </c>
      <c r="C72" s="18">
        <f>(5.0/B72*100)</f>
        <v/>
      </c>
      <c r="D72" s="19" t="n">
        <v>7703</v>
      </c>
      <c r="E72" s="18" t="n">
        <v>509.56457323</v>
      </c>
      <c r="F72" s="20" t="n">
        <v>5.17690057</v>
      </c>
      <c r="G72" s="18" t="n">
        <v>533.17209256</v>
      </c>
      <c r="H72" s="20" t="n">
        <v>5.42230138</v>
      </c>
      <c r="I72" s="18" t="n">
        <v>552.15078481</v>
      </c>
      <c r="J72" s="20" t="n">
        <v>2.98156338</v>
      </c>
      <c r="K72" s="18" t="s">
        <v>481</v>
      </c>
      <c r="L72" s="20" t="s">
        <v>481</v>
      </c>
      <c r="M72" s="18" t="s">
        <v>481</v>
      </c>
      <c r="N72" s="20" t="s">
        <v>481</v>
      </c>
      <c r="O72" s="18" t="s">
        <v>481</v>
      </c>
      <c r="P72" s="20" t="s">
        <v>481</v>
      </c>
      <c r="Q72" s="18" t="s">
        <v>481</v>
      </c>
      <c r="R72" s="20" t="s">
        <v>481</v>
      </c>
      <c r="S72" s="18" t="n">
        <v>432.57924939</v>
      </c>
      <c r="T72" s="20" t="n">
        <v>27.09309734</v>
      </c>
    </row>
    <row r="73" spans="1:20">
      <c r="A73" s="15" t="s">
        <v>548</v>
      </c>
      <c r="B73" s="17" t="n">
        <v>8249</v>
      </c>
      <c r="C73" s="18">
        <f>(195.0/B73*100)</f>
        <v/>
      </c>
      <c r="D73" s="19" t="n">
        <v>8054</v>
      </c>
      <c r="E73" s="18" t="n">
        <v>404.53588684</v>
      </c>
      <c r="F73" s="20" t="n">
        <v>3.84644301</v>
      </c>
      <c r="G73" s="18" t="n">
        <v>396.43151995</v>
      </c>
      <c r="H73" s="20" t="n">
        <v>3.48934792</v>
      </c>
      <c r="I73" s="18" t="n">
        <v>437.86746843</v>
      </c>
      <c r="J73" s="20" t="n">
        <v>3.59470918</v>
      </c>
      <c r="K73" s="18" t="s">
        <v>481</v>
      </c>
      <c r="L73" s="20" t="s">
        <v>481</v>
      </c>
      <c r="M73" s="18" t="s">
        <v>481</v>
      </c>
      <c r="N73" s="20" t="s">
        <v>481</v>
      </c>
      <c r="O73" s="18" t="s">
        <v>481</v>
      </c>
      <c r="P73" s="20" t="s">
        <v>481</v>
      </c>
      <c r="Q73" s="18" t="s">
        <v>481</v>
      </c>
      <c r="R73" s="20" t="s">
        <v>481</v>
      </c>
      <c r="S73" s="18" t="n">
        <v>383.64850938</v>
      </c>
      <c r="T73" s="20" t="n">
        <v>10.05755582</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417.24339576</v>
      </c>
      <c r="P74" s="20" t="n">
        <v>1.40662681</v>
      </c>
      <c r="Q74" s="18" t="s">
        <v>481</v>
      </c>
      <c r="R74" s="20" t="s">
        <v>481</v>
      </c>
      <c r="S74" s="18" t="s">
        <v>481</v>
      </c>
      <c r="T74" s="20" t="s">
        <v>481</v>
      </c>
    </row>
    <row r="75" spans="1:20">
      <c r="A75" s="15" t="s">
        <v>550</v>
      </c>
      <c r="B75" s="17" t="n">
        <v>5375</v>
      </c>
      <c r="C75" s="18">
        <f>(305.0/B75*100)</f>
        <v/>
      </c>
      <c r="D75" s="19" t="n">
        <v>5070</v>
      </c>
      <c r="E75" s="18" t="n">
        <v>344.7627512</v>
      </c>
      <c r="F75" s="20" t="n">
        <v>3.76858352</v>
      </c>
      <c r="G75" s="18" t="n">
        <v>358.45808349</v>
      </c>
      <c r="H75" s="20" t="n">
        <v>3.95050773</v>
      </c>
      <c r="I75" s="18" t="n">
        <v>401.64899531</v>
      </c>
      <c r="J75" s="20" t="n">
        <v>3.84115105</v>
      </c>
      <c r="K75" s="18" t="s">
        <v>481</v>
      </c>
      <c r="L75" s="20" t="s">
        <v>481</v>
      </c>
      <c r="M75" s="18" t="s">
        <v>481</v>
      </c>
      <c r="N75" s="20" t="s">
        <v>481</v>
      </c>
      <c r="O75" s="18" t="s">
        <v>481</v>
      </c>
      <c r="P75" s="20" t="s">
        <v>481</v>
      </c>
      <c r="Q75" s="18" t="s">
        <v>481</v>
      </c>
      <c r="R75" s="20" t="s">
        <v>481</v>
      </c>
      <c r="S75" s="18" t="n">
        <v>323.41239849</v>
      </c>
      <c r="T75" s="20" t="n">
        <v>5.81933251</v>
      </c>
    </row>
    <row r="76" spans="1:20">
      <c r="A76" s="15" t="s">
        <v>551</v>
      </c>
      <c r="B76" s="17" t="n">
        <v>14167</v>
      </c>
      <c r="C76" s="18">
        <f>(235.0/B76*100)</f>
        <v/>
      </c>
      <c r="D76" s="19" t="n">
        <v>13932</v>
      </c>
      <c r="E76" s="18" t="n">
        <v>411.57543695</v>
      </c>
      <c r="F76" s="20" t="n">
        <v>2.80057</v>
      </c>
      <c r="G76" s="18" t="n">
        <v>419.59882053</v>
      </c>
      <c r="H76" s="20" t="n">
        <v>3.05277021</v>
      </c>
      <c r="I76" s="18" t="n">
        <v>464.06783668</v>
      </c>
      <c r="J76" s="20" t="n">
        <v>3.54291765</v>
      </c>
      <c r="K76" s="18" t="s">
        <v>481</v>
      </c>
      <c r="L76" s="20" t="s">
        <v>481</v>
      </c>
      <c r="M76" s="18" t="s">
        <v>481</v>
      </c>
      <c r="N76" s="20" t="s">
        <v>481</v>
      </c>
      <c r="O76" s="18" t="s">
        <v>481</v>
      </c>
      <c r="P76" s="20" t="s">
        <v>481</v>
      </c>
      <c r="Q76" s="18" t="s">
        <v>481</v>
      </c>
      <c r="R76" s="20" t="s">
        <v>481</v>
      </c>
      <c r="S76" s="18" t="n">
        <v>358.62713603</v>
      </c>
      <c r="T76" s="20" t="n">
        <v>5.22778717</v>
      </c>
    </row>
    <row r="77" spans="1:20">
      <c r="A77" s="15" t="s">
        <v>552</v>
      </c>
      <c r="B77" s="17" t="n">
        <v>6062</v>
      </c>
      <c r="C77" s="18">
        <f>(341.0/B77*100)</f>
        <v/>
      </c>
      <c r="D77" s="19" t="n">
        <v>5721</v>
      </c>
      <c r="E77" s="18" t="n">
        <v>386.10997118</v>
      </c>
      <c r="F77" s="20" t="n">
        <v>3.54991559</v>
      </c>
      <c r="G77" s="18" t="n">
        <v>422.95439616</v>
      </c>
      <c r="H77" s="20" t="n">
        <v>3.20992522</v>
      </c>
      <c r="I77" s="18" t="n">
        <v>445.95796376</v>
      </c>
      <c r="J77" s="20" t="n">
        <v>3.21622145</v>
      </c>
      <c r="K77" s="18" t="s">
        <v>481</v>
      </c>
      <c r="L77" s="20" t="s">
        <v>481</v>
      </c>
      <c r="M77" s="18" t="s">
        <v>481</v>
      </c>
      <c r="N77" s="20" t="s">
        <v>481</v>
      </c>
      <c r="O77" s="18" t="s">
        <v>481</v>
      </c>
      <c r="P77" s="20" t="s">
        <v>481</v>
      </c>
      <c r="Q77" s="18" t="s">
        <v>481</v>
      </c>
      <c r="R77" s="20" t="s">
        <v>481</v>
      </c>
      <c r="S77" s="18" t="n">
        <v>354.47592226</v>
      </c>
      <c r="T77" s="20" t="n">
        <v>5.03014608</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494.51831162</v>
      </c>
      <c r="P78" s="20" t="n">
        <v>4.45771317</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456.29558944</v>
      </c>
      <c r="P79" s="20" t="n">
        <v>6.90963052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459.81599437</v>
      </c>
      <c r="P80" s="20" t="n">
        <v>4.27720318</v>
      </c>
      <c r="Q80" s="18" t="s">
        <v>481</v>
      </c>
      <c r="R80" s="20" t="s">
        <v>481</v>
      </c>
      <c r="S80" s="18" t="s">
        <v>481</v>
      </c>
      <c r="T80" s="20" t="s">
        <v>481</v>
      </c>
    </row>
    <row r="81" spans="1:20">
      <c r="A81" s="23" t="s">
        <v>556</v>
      </c>
      <c r="B81" s="17" t="n">
        <v>8861</v>
      </c>
      <c r="C81" s="18">
        <f>(92.0/B81*100)</f>
        <v/>
      </c>
      <c r="D81" s="19" t="n">
        <v>8769</v>
      </c>
      <c r="E81" s="18" t="n">
        <v>439.89991086</v>
      </c>
      <c r="F81" s="20" t="n">
        <v>3.00022798</v>
      </c>
      <c r="G81" s="18" t="n">
        <v>423.60951087</v>
      </c>
      <c r="H81" s="20" t="n">
        <v>4.53714997</v>
      </c>
      <c r="I81" s="18" t="n">
        <v>479.57479302</v>
      </c>
      <c r="J81" s="20" t="n">
        <v>4.19110183</v>
      </c>
      <c r="K81" s="18" t="s">
        <v>481</v>
      </c>
      <c r="L81" s="20" t="s">
        <v>481</v>
      </c>
      <c r="M81" s="18" t="s">
        <v>481</v>
      </c>
      <c r="N81" s="20" t="s">
        <v>481</v>
      </c>
      <c r="O81" s="18" t="s">
        <v>481</v>
      </c>
      <c r="P81" s="20" t="s">
        <v>481</v>
      </c>
      <c r="Q81" s="18" t="s">
        <v>481</v>
      </c>
      <c r="R81" s="20" t="s">
        <v>481</v>
      </c>
      <c r="S81" s="18" t="n">
        <v>382.67034489</v>
      </c>
      <c r="T81" s="20" t="n">
        <v>11.84714456</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835</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476.67774828</v>
      </c>
      <c r="F7" s="20" t="n">
        <v>3.78719365</v>
      </c>
      <c r="G7" s="18" t="n">
        <v>482.31496396</v>
      </c>
      <c r="H7" s="20" t="n">
        <v>3.86157406</v>
      </c>
      <c r="I7" s="18" t="n">
        <v>507.2167114</v>
      </c>
      <c r="J7" s="20" t="n">
        <v>1.64309215</v>
      </c>
      <c r="K7" s="18" t="s">
        <v>481</v>
      </c>
      <c r="L7" s="20" t="s">
        <v>481</v>
      </c>
      <c r="M7" s="18" t="s">
        <v>481</v>
      </c>
      <c r="N7" s="20" t="s">
        <v>481</v>
      </c>
      <c r="O7" s="18" t="s">
        <v>481</v>
      </c>
      <c r="P7" s="20" t="s">
        <v>481</v>
      </c>
      <c r="Q7" s="18" t="s">
        <v>481</v>
      </c>
      <c r="R7" s="20" t="s">
        <v>481</v>
      </c>
      <c r="S7" s="18" t="n">
        <v>441.12295913</v>
      </c>
      <c r="T7" s="20" t="n">
        <v>4.99294592</v>
      </c>
    </row>
    <row r="8" spans="1:20">
      <c r="A8" s="15" t="s">
        <v>483</v>
      </c>
      <c r="B8" s="17" t="n">
        <v>7007</v>
      </c>
      <c r="C8" s="18">
        <f>(145.0/B8*100)</f>
        <v/>
      </c>
      <c r="D8" s="19" t="n">
        <v>6862</v>
      </c>
      <c r="E8" s="18" t="n">
        <v>477.66517791</v>
      </c>
      <c r="F8" s="20" t="n">
        <v>7.37017674</v>
      </c>
      <c r="G8" s="18" t="n">
        <v>488.32426705</v>
      </c>
      <c r="H8" s="20" t="n">
        <v>4.73068678</v>
      </c>
      <c r="I8" s="18" t="n">
        <v>510.71467905</v>
      </c>
      <c r="J8" s="20" t="n">
        <v>2.56606145</v>
      </c>
      <c r="K8" s="18" t="s">
        <v>481</v>
      </c>
      <c r="L8" s="20" t="s">
        <v>481</v>
      </c>
      <c r="M8" s="18" t="s">
        <v>481</v>
      </c>
      <c r="N8" s="20" t="s">
        <v>481</v>
      </c>
      <c r="O8" s="18" t="n">
        <v>301.63126691</v>
      </c>
      <c r="P8" s="20" t="n">
        <v>25.14921031</v>
      </c>
      <c r="Q8" s="18" t="s">
        <v>481</v>
      </c>
      <c r="R8" s="20" t="s">
        <v>481</v>
      </c>
      <c r="S8" s="18" t="n">
        <v>415.88388473</v>
      </c>
      <c r="T8" s="20" t="n">
        <v>6.48603134</v>
      </c>
    </row>
    <row r="9" spans="1:20">
      <c r="A9" s="15" t="s">
        <v>484</v>
      </c>
      <c r="B9" s="17" t="n">
        <v>9651</v>
      </c>
      <c r="C9" s="18">
        <f>(270.0/B9*100)</f>
        <v/>
      </c>
      <c r="D9" s="19" t="n">
        <v>9381</v>
      </c>
      <c r="E9" s="18" t="n">
        <v>493.33044198</v>
      </c>
      <c r="F9" s="20" t="n">
        <v>4.95428244</v>
      </c>
      <c r="G9" s="18" t="n">
        <v>510.68342994</v>
      </c>
      <c r="H9" s="20" t="n">
        <v>3.34438672</v>
      </c>
      <c r="I9" s="18" t="n">
        <v>527.07188688</v>
      </c>
      <c r="J9" s="20" t="n">
        <v>2.11752673</v>
      </c>
      <c r="K9" s="18" t="s">
        <v>481</v>
      </c>
      <c r="L9" s="20" t="s">
        <v>481</v>
      </c>
      <c r="M9" s="18" t="s">
        <v>481</v>
      </c>
      <c r="N9" s="20" t="s">
        <v>481</v>
      </c>
      <c r="O9" s="18" t="n">
        <v>357.98454354</v>
      </c>
      <c r="P9" s="20" t="n">
        <v>11.51846445</v>
      </c>
      <c r="Q9" s="18" t="s">
        <v>481</v>
      </c>
      <c r="R9" s="20" t="s">
        <v>481</v>
      </c>
      <c r="S9" s="18" t="n">
        <v>420.71787972</v>
      </c>
      <c r="T9" s="20" t="n">
        <v>4.8003391</v>
      </c>
    </row>
    <row r="10" spans="1:20">
      <c r="A10" s="15" t="s">
        <v>485</v>
      </c>
      <c r="B10" s="17" t="n">
        <v>20058</v>
      </c>
      <c r="C10" s="18">
        <f>(559.0/B10*100)</f>
        <v/>
      </c>
      <c r="D10" s="19" t="n">
        <v>19499</v>
      </c>
      <c r="E10" s="18" t="n">
        <v>497.85626784</v>
      </c>
      <c r="F10" s="20" t="n">
        <v>3.79634442</v>
      </c>
      <c r="G10" s="18" t="n">
        <v>509.80025845</v>
      </c>
      <c r="H10" s="20" t="n">
        <v>3.60782343</v>
      </c>
      <c r="I10" s="18" t="n">
        <v>525.52966312</v>
      </c>
      <c r="J10" s="20" t="n">
        <v>2.25042624</v>
      </c>
      <c r="K10" s="18" t="s">
        <v>481</v>
      </c>
      <c r="L10" s="20" t="s">
        <v>481</v>
      </c>
      <c r="M10" s="18" t="s">
        <v>481</v>
      </c>
      <c r="N10" s="20" t="s">
        <v>481</v>
      </c>
      <c r="O10" s="18" t="s">
        <v>481</v>
      </c>
      <c r="P10" s="20" t="s">
        <v>481</v>
      </c>
      <c r="Q10" s="18" t="s">
        <v>481</v>
      </c>
      <c r="R10" s="20" t="s">
        <v>481</v>
      </c>
      <c r="S10" s="18" t="n">
        <v>445.75634513</v>
      </c>
      <c r="T10" s="20" t="n">
        <v>6.30844018</v>
      </c>
    </row>
    <row r="11" spans="1:20">
      <c r="A11" s="15" t="s">
        <v>486</v>
      </c>
      <c r="B11" s="17" t="n">
        <v>7053</v>
      </c>
      <c r="C11" s="18">
        <f>(172.0/B11*100)</f>
        <v/>
      </c>
      <c r="D11" s="19" t="n">
        <v>6881</v>
      </c>
      <c r="E11" s="18" t="n">
        <v>385.32212038</v>
      </c>
      <c r="F11" s="20" t="n">
        <v>6.06120668</v>
      </c>
      <c r="G11" s="18" t="n">
        <v>414.75559705</v>
      </c>
      <c r="H11" s="20" t="n">
        <v>3.19509961</v>
      </c>
      <c r="I11" s="18" t="n">
        <v>442.46752483</v>
      </c>
      <c r="J11" s="20" t="n">
        <v>2.76147555</v>
      </c>
      <c r="K11" s="18" t="s">
        <v>481</v>
      </c>
      <c r="L11" s="20" t="s">
        <v>481</v>
      </c>
      <c r="M11" s="18" t="s">
        <v>481</v>
      </c>
      <c r="N11" s="20" t="s">
        <v>481</v>
      </c>
      <c r="O11" s="18" t="s">
        <v>481</v>
      </c>
      <c r="P11" s="20" t="s">
        <v>481</v>
      </c>
      <c r="Q11" s="18" t="s">
        <v>481</v>
      </c>
      <c r="R11" s="20" t="s">
        <v>481</v>
      </c>
      <c r="S11" s="18" t="n">
        <v>372.44834032</v>
      </c>
      <c r="T11" s="20" t="n">
        <v>7.17035909</v>
      </c>
    </row>
    <row r="12" spans="1:20">
      <c r="A12" s="15" t="s">
        <v>487</v>
      </c>
      <c r="B12" s="17" t="n">
        <v>6894</v>
      </c>
      <c r="C12" s="18">
        <f>(59.0/B12*100)</f>
        <v/>
      </c>
      <c r="D12" s="19" t="n">
        <v>6835</v>
      </c>
      <c r="E12" s="18" t="n">
        <v>466.53112086</v>
      </c>
      <c r="F12" s="20" t="n">
        <v>5.995134</v>
      </c>
      <c r="G12" s="18" t="n">
        <v>493.20246903</v>
      </c>
      <c r="H12" s="20" t="n">
        <v>4.1223805</v>
      </c>
      <c r="I12" s="18" t="n">
        <v>505.61235842</v>
      </c>
      <c r="J12" s="20" t="n">
        <v>2.07916818</v>
      </c>
      <c r="K12" s="18" t="s">
        <v>481</v>
      </c>
      <c r="L12" s="20" t="s">
        <v>481</v>
      </c>
      <c r="M12" s="18" t="s">
        <v>481</v>
      </c>
      <c r="N12" s="20" t="s">
        <v>481</v>
      </c>
      <c r="O12" s="18" t="n">
        <v>340.98506961</v>
      </c>
      <c r="P12" s="20" t="n">
        <v>12.52444664</v>
      </c>
      <c r="Q12" s="18" t="s">
        <v>481</v>
      </c>
      <c r="R12" s="20" t="s">
        <v>481</v>
      </c>
      <c r="S12" s="18" t="n">
        <v>400.08662177</v>
      </c>
      <c r="T12" s="20" t="n">
        <v>7.62545422</v>
      </c>
    </row>
    <row r="13" spans="1:20">
      <c r="A13" s="15" t="s">
        <v>488</v>
      </c>
      <c r="B13" s="17" t="n">
        <v>7161</v>
      </c>
      <c r="C13" s="18">
        <f>(216.0/B13*100)</f>
        <v/>
      </c>
      <c r="D13" s="19" t="n">
        <v>6945</v>
      </c>
      <c r="E13" s="18" t="n">
        <v>516.61103574</v>
      </c>
      <c r="F13" s="20" t="n">
        <v>4.7794722</v>
      </c>
      <c r="G13" s="18" t="n">
        <v>512.75715782</v>
      </c>
      <c r="H13" s="20" t="n">
        <v>3.53530201</v>
      </c>
      <c r="I13" s="18" t="n">
        <v>519.71980816</v>
      </c>
      <c r="J13" s="20" t="n">
        <v>2.30449338</v>
      </c>
      <c r="K13" s="18" t="s">
        <v>481</v>
      </c>
      <c r="L13" s="20" t="s">
        <v>481</v>
      </c>
      <c r="M13" s="18" t="s">
        <v>481</v>
      </c>
      <c r="N13" s="20" t="s">
        <v>481</v>
      </c>
      <c r="O13" s="18" t="n">
        <v>447.51533769</v>
      </c>
      <c r="P13" s="20" t="n">
        <v>5.97365007</v>
      </c>
      <c r="Q13" s="18" t="s">
        <v>481</v>
      </c>
      <c r="R13" s="20" t="s">
        <v>481</v>
      </c>
      <c r="S13" s="18" t="n">
        <v>429.18072676</v>
      </c>
      <c r="T13" s="20" t="n">
        <v>6.26787713</v>
      </c>
    </row>
    <row r="14" spans="1:20">
      <c r="A14" s="15" t="s">
        <v>489</v>
      </c>
      <c r="B14" s="17" t="n">
        <v>5587</v>
      </c>
      <c r="C14" s="18">
        <f>(83.0/B14*100)</f>
        <v/>
      </c>
      <c r="D14" s="19" t="n">
        <v>5504</v>
      </c>
      <c r="E14" s="18" t="n">
        <v>505.46485067</v>
      </c>
      <c r="F14" s="20" t="n">
        <v>3.20640268</v>
      </c>
      <c r="G14" s="18" t="n">
        <v>522.01004297</v>
      </c>
      <c r="H14" s="20" t="n">
        <v>2.76753814</v>
      </c>
      <c r="I14" s="18" t="n">
        <v>528.5440198</v>
      </c>
      <c r="J14" s="20" t="n">
        <v>2.62602582</v>
      </c>
      <c r="K14" s="18" t="s">
        <v>481</v>
      </c>
      <c r="L14" s="20" t="s">
        <v>481</v>
      </c>
      <c r="M14" s="18" t="s">
        <v>481</v>
      </c>
      <c r="N14" s="20" t="s">
        <v>481</v>
      </c>
      <c r="O14" s="18" t="s">
        <v>481</v>
      </c>
      <c r="P14" s="20" t="s">
        <v>481</v>
      </c>
      <c r="Q14" s="18" t="s">
        <v>481</v>
      </c>
      <c r="R14" s="20" t="s">
        <v>481</v>
      </c>
      <c r="S14" s="18" t="n">
        <v>461.65894137</v>
      </c>
      <c r="T14" s="20" t="n">
        <v>12.27609828</v>
      </c>
    </row>
    <row r="15" spans="1:20">
      <c r="A15" s="15" t="s">
        <v>490</v>
      </c>
      <c r="B15" s="17" t="n">
        <v>5882</v>
      </c>
      <c r="C15" s="18">
        <f>(116.0/B15*100)</f>
        <v/>
      </c>
      <c r="D15" s="19" t="n">
        <v>5766</v>
      </c>
      <c r="E15" s="18" t="n">
        <v>508.4123433</v>
      </c>
      <c r="F15" s="20" t="n">
        <v>4.70379437</v>
      </c>
      <c r="G15" s="18" t="n">
        <v>514.67884428</v>
      </c>
      <c r="H15" s="20" t="n">
        <v>3.40813243</v>
      </c>
      <c r="I15" s="18" t="n">
        <v>517.4603287899999</v>
      </c>
      <c r="J15" s="20" t="n">
        <v>2.10350593</v>
      </c>
      <c r="K15" s="18" t="s">
        <v>481</v>
      </c>
      <c r="L15" s="20" t="s">
        <v>481</v>
      </c>
      <c r="M15" s="18" t="s">
        <v>481</v>
      </c>
      <c r="N15" s="20" t="s">
        <v>481</v>
      </c>
      <c r="O15" s="18" t="n">
        <v>368.85220715</v>
      </c>
      <c r="P15" s="20" t="n">
        <v>14.5875493</v>
      </c>
      <c r="Q15" s="18" t="s">
        <v>481</v>
      </c>
      <c r="R15" s="20" t="s">
        <v>481</v>
      </c>
      <c r="S15" s="18" t="n">
        <v>440.07637218</v>
      </c>
      <c r="T15" s="20" t="n">
        <v>7.01777773</v>
      </c>
    </row>
    <row r="16" spans="1:20">
      <c r="A16" s="15" t="s">
        <v>491</v>
      </c>
      <c r="B16" s="17" t="n">
        <v>6108</v>
      </c>
      <c r="C16" s="18">
        <f>(154.0/B16*100)</f>
        <v/>
      </c>
      <c r="D16" s="19" t="n">
        <v>5954</v>
      </c>
      <c r="E16" s="18" t="n">
        <v>470.32445142</v>
      </c>
      <c r="F16" s="20" t="n">
        <v>5.1686369</v>
      </c>
      <c r="G16" s="18" t="n">
        <v>492.21589942</v>
      </c>
      <c r="H16" s="20" t="n">
        <v>3.09761129</v>
      </c>
      <c r="I16" s="18" t="n">
        <v>512.07678808</v>
      </c>
      <c r="J16" s="20" t="n">
        <v>2.40859371</v>
      </c>
      <c r="K16" s="18" t="s">
        <v>481</v>
      </c>
      <c r="L16" s="20" t="s">
        <v>481</v>
      </c>
      <c r="M16" s="18" t="s">
        <v>481</v>
      </c>
      <c r="N16" s="20" t="s">
        <v>481</v>
      </c>
      <c r="O16" s="18" t="s">
        <v>481</v>
      </c>
      <c r="P16" s="20" t="s">
        <v>481</v>
      </c>
      <c r="Q16" s="18" t="s">
        <v>481</v>
      </c>
      <c r="R16" s="20" t="s">
        <v>481</v>
      </c>
      <c r="S16" s="18" t="n">
        <v>397.50724196</v>
      </c>
      <c r="T16" s="20" t="n">
        <v>6.13012002</v>
      </c>
    </row>
    <row r="17" spans="1:20">
      <c r="A17" s="15" t="s">
        <v>492</v>
      </c>
      <c r="B17" s="17" t="n">
        <v>6504</v>
      </c>
      <c r="C17" s="18">
        <f>(1933.0/B17*100)</f>
        <v/>
      </c>
      <c r="D17" s="19" t="n">
        <v>4571</v>
      </c>
      <c r="E17" s="18" t="n">
        <v>497.26741203</v>
      </c>
      <c r="F17" s="20" t="n">
        <v>7.21380569</v>
      </c>
      <c r="G17" s="18" t="n">
        <v>508.99101427</v>
      </c>
      <c r="H17" s="20" t="n">
        <v>4.92255298</v>
      </c>
      <c r="I17" s="18" t="n">
        <v>524.380144</v>
      </c>
      <c r="J17" s="20" t="n">
        <v>2.89505436</v>
      </c>
      <c r="K17" s="18" t="s">
        <v>481</v>
      </c>
      <c r="L17" s="20" t="s">
        <v>481</v>
      </c>
      <c r="M17" s="18" t="s">
        <v>481</v>
      </c>
      <c r="N17" s="20" t="s">
        <v>481</v>
      </c>
      <c r="O17" s="18" t="n">
        <v>362.96139732</v>
      </c>
      <c r="P17" s="20" t="n">
        <v>12.64520278</v>
      </c>
      <c r="Q17" s="18" t="s">
        <v>481</v>
      </c>
      <c r="R17" s="20" t="s">
        <v>481</v>
      </c>
      <c r="S17" s="18" t="n">
        <v>455.96225251</v>
      </c>
      <c r="T17" s="20" t="n">
        <v>7.26659973</v>
      </c>
    </row>
    <row r="18" spans="1:20">
      <c r="A18" s="15" t="s">
        <v>493</v>
      </c>
      <c r="B18" s="17" t="n">
        <v>5532</v>
      </c>
      <c r="C18" s="18">
        <f>(31.0/B18*100)</f>
        <v/>
      </c>
      <c r="D18" s="19" t="n">
        <v>5501</v>
      </c>
      <c r="E18" s="18" t="n">
        <v>423.3258579</v>
      </c>
      <c r="F18" s="20" t="n">
        <v>5.13893609</v>
      </c>
      <c r="G18" s="18" t="n">
        <v>452.92548151</v>
      </c>
      <c r="H18" s="20" t="n">
        <v>3.86967449</v>
      </c>
      <c r="I18" s="18" t="n">
        <v>475.88516628</v>
      </c>
      <c r="J18" s="20" t="n">
        <v>3.60706484</v>
      </c>
      <c r="K18" s="18" t="s">
        <v>481</v>
      </c>
      <c r="L18" s="20" t="s">
        <v>481</v>
      </c>
      <c r="M18" s="18" t="s">
        <v>481</v>
      </c>
      <c r="N18" s="20" t="s">
        <v>481</v>
      </c>
      <c r="O18" s="18" t="s">
        <v>481</v>
      </c>
      <c r="P18" s="20" t="s">
        <v>481</v>
      </c>
      <c r="Q18" s="18" t="s">
        <v>481</v>
      </c>
      <c r="R18" s="20" t="s">
        <v>481</v>
      </c>
      <c r="S18" s="18" t="n">
        <v>387.68452684</v>
      </c>
      <c r="T18" s="20" t="n">
        <v>9.04602925</v>
      </c>
    </row>
    <row r="19" spans="1:20">
      <c r="A19" s="15" t="s">
        <v>494</v>
      </c>
      <c r="B19" s="17" t="n">
        <v>5658</v>
      </c>
      <c r="C19" s="18">
        <f>(346.0/B19*100)</f>
        <v/>
      </c>
      <c r="D19" s="19" t="n">
        <v>5312</v>
      </c>
      <c r="E19" s="18" t="n">
        <v>460.16214388</v>
      </c>
      <c r="F19" s="20" t="n">
        <v>5.12955726</v>
      </c>
      <c r="G19" s="18" t="n">
        <v>470.08609153</v>
      </c>
      <c r="H19" s="20" t="n">
        <v>3.51331518</v>
      </c>
      <c r="I19" s="18" t="n">
        <v>498.0549004</v>
      </c>
      <c r="J19" s="20" t="n">
        <v>2.45096841</v>
      </c>
      <c r="K19" s="18" t="s">
        <v>481</v>
      </c>
      <c r="L19" s="20" t="s">
        <v>481</v>
      </c>
      <c r="M19" s="18" t="s">
        <v>481</v>
      </c>
      <c r="N19" s="20" t="s">
        <v>481</v>
      </c>
      <c r="O19" s="18" t="s">
        <v>481</v>
      </c>
      <c r="P19" s="20" t="s">
        <v>481</v>
      </c>
      <c r="Q19" s="18" t="s">
        <v>481</v>
      </c>
      <c r="R19" s="20" t="s">
        <v>481</v>
      </c>
      <c r="S19" s="18" t="n">
        <v>396.56840716</v>
      </c>
      <c r="T19" s="20" t="n">
        <v>8.74263696</v>
      </c>
    </row>
    <row r="20" spans="1:20">
      <c r="A20" s="15" t="s">
        <v>495</v>
      </c>
      <c r="B20" s="17" t="n">
        <v>3371</v>
      </c>
      <c r="C20" s="18">
        <f>(75.0/B20*100)</f>
        <v/>
      </c>
      <c r="D20" s="19" t="n">
        <v>3296</v>
      </c>
      <c r="E20" s="18" t="n">
        <v>481.77482171</v>
      </c>
      <c r="F20" s="20" t="n">
        <v>7.15545696</v>
      </c>
      <c r="G20" s="18" t="n">
        <v>479.81587981</v>
      </c>
      <c r="H20" s="20" t="n">
        <v>4.22290453</v>
      </c>
      <c r="I20" s="18" t="n">
        <v>500.37087958</v>
      </c>
      <c r="J20" s="20" t="n">
        <v>2.23239793</v>
      </c>
      <c r="K20" s="18" t="s">
        <v>481</v>
      </c>
      <c r="L20" s="20" t="s">
        <v>481</v>
      </c>
      <c r="M20" s="18" t="s">
        <v>481</v>
      </c>
      <c r="N20" s="20" t="s">
        <v>481</v>
      </c>
      <c r="O20" s="18" t="s">
        <v>481</v>
      </c>
      <c r="P20" s="20" t="s">
        <v>481</v>
      </c>
      <c r="Q20" s="18" t="s">
        <v>481</v>
      </c>
      <c r="R20" s="20" t="s">
        <v>481</v>
      </c>
      <c r="S20" s="18" t="n">
        <v>418.34804309</v>
      </c>
      <c r="T20" s="20" t="n">
        <v>8.58677213</v>
      </c>
    </row>
    <row r="21" spans="1:20">
      <c r="A21" s="15" t="s">
        <v>496</v>
      </c>
      <c r="B21" s="17" t="n">
        <v>5741</v>
      </c>
      <c r="C21" s="18">
        <f>(58.0/B21*100)</f>
        <v/>
      </c>
      <c r="D21" s="19" t="n">
        <v>5683</v>
      </c>
      <c r="E21" s="18" t="n">
        <v>491.34584402</v>
      </c>
      <c r="F21" s="20" t="n">
        <v>4.1979268</v>
      </c>
      <c r="G21" s="18" t="n">
        <v>496.95709157</v>
      </c>
      <c r="H21" s="20" t="n">
        <v>3.23642407</v>
      </c>
      <c r="I21" s="18" t="n">
        <v>512.3046647899999</v>
      </c>
      <c r="J21" s="20" t="n">
        <v>2.08687055</v>
      </c>
      <c r="K21" s="18" t="s">
        <v>481</v>
      </c>
      <c r="L21" s="20" t="s">
        <v>481</v>
      </c>
      <c r="M21" s="18" t="s">
        <v>481</v>
      </c>
      <c r="N21" s="20" t="s">
        <v>481</v>
      </c>
      <c r="O21" s="18" t="s">
        <v>481</v>
      </c>
      <c r="P21" s="20" t="s">
        <v>481</v>
      </c>
      <c r="Q21" s="18" t="s">
        <v>481</v>
      </c>
      <c r="R21" s="20" t="s">
        <v>481</v>
      </c>
      <c r="S21" s="18" t="n">
        <v>428.45491386</v>
      </c>
      <c r="T21" s="20" t="n">
        <v>8.40450311</v>
      </c>
    </row>
    <row r="22" spans="1:20">
      <c r="A22" s="15" t="s">
        <v>497</v>
      </c>
      <c r="B22" s="17" t="n">
        <v>6598</v>
      </c>
      <c r="C22" s="18">
        <f>(39.0/B22*100)</f>
        <v/>
      </c>
      <c r="D22" s="19" t="n">
        <v>6559</v>
      </c>
      <c r="E22" s="18" t="n">
        <v>437.72875424</v>
      </c>
      <c r="F22" s="20" t="n">
        <v>5.99873667</v>
      </c>
      <c r="G22" s="18" t="n">
        <v>460.08328998</v>
      </c>
      <c r="H22" s="20" t="n">
        <v>4.65205028</v>
      </c>
      <c r="I22" s="18" t="n">
        <v>499.59464614</v>
      </c>
      <c r="J22" s="20" t="n">
        <v>3.10048716</v>
      </c>
      <c r="K22" s="18" t="s">
        <v>481</v>
      </c>
      <c r="L22" s="20" t="s">
        <v>481</v>
      </c>
      <c r="M22" s="18" t="s">
        <v>481</v>
      </c>
      <c r="N22" s="20" t="s">
        <v>481</v>
      </c>
      <c r="O22" s="18" t="s">
        <v>481</v>
      </c>
      <c r="P22" s="20" t="s">
        <v>481</v>
      </c>
      <c r="Q22" s="18" t="n">
        <v>349.02947837</v>
      </c>
      <c r="R22" s="20" t="n">
        <v>37.60811139</v>
      </c>
      <c r="S22" s="18" t="n">
        <v>378.20499195</v>
      </c>
      <c r="T22" s="20" t="n">
        <v>8.94817141</v>
      </c>
    </row>
    <row r="23" spans="1:20">
      <c r="A23" s="15" t="s">
        <v>498</v>
      </c>
      <c r="B23" s="17" t="n">
        <v>11583</v>
      </c>
      <c r="C23" s="18">
        <f>(268.0/B23*100)</f>
        <v/>
      </c>
      <c r="D23" s="19" t="n">
        <v>11315</v>
      </c>
      <c r="E23" s="18" t="n">
        <v>473.69486665</v>
      </c>
      <c r="F23" s="20" t="n">
        <v>5.27717202</v>
      </c>
      <c r="G23" s="18" t="n">
        <v>473.8785248</v>
      </c>
      <c r="H23" s="20" t="n">
        <v>4.34033551</v>
      </c>
      <c r="I23" s="18" t="n">
        <v>506.25851457</v>
      </c>
      <c r="J23" s="20" t="n">
        <v>2.89265911</v>
      </c>
      <c r="K23" s="18" t="s">
        <v>481</v>
      </c>
      <c r="L23" s="20" t="s">
        <v>481</v>
      </c>
      <c r="M23" s="18" t="s">
        <v>481</v>
      </c>
      <c r="N23" s="20" t="s">
        <v>481</v>
      </c>
      <c r="O23" s="18" t="s">
        <v>481</v>
      </c>
      <c r="P23" s="20" t="s">
        <v>481</v>
      </c>
      <c r="Q23" s="18" t="s">
        <v>481</v>
      </c>
      <c r="R23" s="20" t="s">
        <v>481</v>
      </c>
      <c r="S23" s="18" t="n">
        <v>407.5944121</v>
      </c>
      <c r="T23" s="20" t="n">
        <v>7.07567659</v>
      </c>
    </row>
    <row r="24" spans="1:20">
      <c r="A24" s="15" t="s">
        <v>499</v>
      </c>
      <c r="B24" s="17" t="n">
        <v>6647</v>
      </c>
      <c r="C24" s="18">
        <f>(10.0/B24*100)</f>
        <v/>
      </c>
      <c r="D24" s="19" t="n">
        <v>6637</v>
      </c>
      <c r="E24" s="18" t="n">
        <v>521.67178217</v>
      </c>
      <c r="F24" s="20" t="n">
        <v>4.19241369</v>
      </c>
      <c r="G24" s="18" t="n">
        <v>523.3834443</v>
      </c>
      <c r="H24" s="20" t="n">
        <v>4.13413981</v>
      </c>
      <c r="I24" s="18" t="n">
        <v>545.64287532</v>
      </c>
      <c r="J24" s="20" t="n">
        <v>2.76540888</v>
      </c>
      <c r="K24" s="18" t="s">
        <v>481</v>
      </c>
      <c r="L24" s="20" t="s">
        <v>481</v>
      </c>
      <c r="M24" s="18" t="s">
        <v>481</v>
      </c>
      <c r="N24" s="20" t="s">
        <v>481</v>
      </c>
      <c r="O24" s="18" t="s">
        <v>481</v>
      </c>
      <c r="P24" s="20" t="s">
        <v>481</v>
      </c>
      <c r="Q24" s="18" t="s">
        <v>481</v>
      </c>
      <c r="R24" s="20" t="s">
        <v>481</v>
      </c>
      <c r="S24" s="18" t="n">
        <v>454.19337588</v>
      </c>
      <c r="T24" s="20" t="n">
        <v>12.26153405</v>
      </c>
    </row>
    <row r="25" spans="1:20">
      <c r="A25" s="15" t="s">
        <v>500</v>
      </c>
      <c r="B25" s="17" t="n">
        <v>5581</v>
      </c>
      <c r="C25" s="18">
        <f>(25.0/B25*100)</f>
        <v/>
      </c>
      <c r="D25" s="19" t="n">
        <v>5556</v>
      </c>
      <c r="E25" s="18" t="n">
        <v>510.45161775</v>
      </c>
      <c r="F25" s="20" t="n">
        <v>4.58288944</v>
      </c>
      <c r="G25" s="18" t="n">
        <v>514.45855741</v>
      </c>
      <c r="H25" s="20" t="n">
        <v>4.68874886</v>
      </c>
      <c r="I25" s="18" t="n">
        <v>537.10072845</v>
      </c>
      <c r="J25" s="20" t="n">
        <v>3.84340339</v>
      </c>
      <c r="K25" s="18" t="s">
        <v>481</v>
      </c>
      <c r="L25" s="20" t="s">
        <v>481</v>
      </c>
      <c r="M25" s="18" t="s">
        <v>481</v>
      </c>
      <c r="N25" s="20" t="s">
        <v>481</v>
      </c>
      <c r="O25" s="18" t="s">
        <v>481</v>
      </c>
      <c r="P25" s="20" t="s">
        <v>481</v>
      </c>
      <c r="Q25" s="18" t="s">
        <v>481</v>
      </c>
      <c r="R25" s="20" t="s">
        <v>481</v>
      </c>
      <c r="S25" s="18" t="n">
        <v>442.53552515</v>
      </c>
      <c r="T25" s="20" t="n">
        <v>17.9542717</v>
      </c>
    </row>
    <row r="26" spans="1:20">
      <c r="A26" s="15" t="s">
        <v>501</v>
      </c>
      <c r="B26" s="17" t="n">
        <v>4869</v>
      </c>
      <c r="C26" s="18">
        <f>(75.0/B26*100)</f>
        <v/>
      </c>
      <c r="D26" s="19" t="n">
        <v>4794</v>
      </c>
      <c r="E26" s="18" t="n">
        <v>454.12621014</v>
      </c>
      <c r="F26" s="20" t="n">
        <v>4.86040671</v>
      </c>
      <c r="G26" s="18" t="n">
        <v>478.66049438</v>
      </c>
      <c r="H26" s="20" t="n">
        <v>4.09456199</v>
      </c>
      <c r="I26" s="18" t="n">
        <v>490.18106095</v>
      </c>
      <c r="J26" s="20" t="n">
        <v>1.7617872</v>
      </c>
      <c r="K26" s="18" t="s">
        <v>481</v>
      </c>
      <c r="L26" s="20" t="s">
        <v>481</v>
      </c>
      <c r="M26" s="18" t="s">
        <v>481</v>
      </c>
      <c r="N26" s="20" t="s">
        <v>481</v>
      </c>
      <c r="O26" s="18" t="s">
        <v>481</v>
      </c>
      <c r="P26" s="20" t="s">
        <v>481</v>
      </c>
      <c r="Q26" s="18" t="s">
        <v>481</v>
      </c>
      <c r="R26" s="20" t="s">
        <v>481</v>
      </c>
      <c r="S26" s="18" t="n">
        <v>440.43735866</v>
      </c>
      <c r="T26" s="20" t="n">
        <v>10.11716346</v>
      </c>
    </row>
    <row r="27" spans="1:20">
      <c r="A27" s="15" t="s">
        <v>502</v>
      </c>
      <c r="B27" s="17" t="n">
        <v>5299</v>
      </c>
      <c r="C27" s="18">
        <f>(127.0/B27*100)</f>
        <v/>
      </c>
      <c r="D27" s="19" t="n">
        <v>5172</v>
      </c>
      <c r="E27" s="18" t="n">
        <v>464.98246362</v>
      </c>
      <c r="F27" s="20" t="n">
        <v>5.30260534</v>
      </c>
      <c r="G27" s="18" t="n">
        <v>478.17091256</v>
      </c>
      <c r="H27" s="20" t="n">
        <v>3.6717482</v>
      </c>
      <c r="I27" s="18" t="n">
        <v>503.9055046</v>
      </c>
      <c r="J27" s="20" t="n">
        <v>1.56262156</v>
      </c>
      <c r="K27" s="18" t="s">
        <v>481</v>
      </c>
      <c r="L27" s="20" t="s">
        <v>481</v>
      </c>
      <c r="M27" s="18" t="s">
        <v>481</v>
      </c>
      <c r="N27" s="20" t="s">
        <v>481</v>
      </c>
      <c r="O27" s="18" t="s">
        <v>481</v>
      </c>
      <c r="P27" s="20" t="s">
        <v>481</v>
      </c>
      <c r="Q27" s="18" t="s">
        <v>481</v>
      </c>
      <c r="R27" s="20" t="s">
        <v>481</v>
      </c>
      <c r="S27" s="18" t="n">
        <v>395.37942473</v>
      </c>
      <c r="T27" s="20" t="n">
        <v>5.22132073</v>
      </c>
    </row>
    <row r="28" spans="1:20">
      <c r="A28" s="15" t="s">
        <v>503</v>
      </c>
      <c r="B28" s="17" t="n">
        <v>7568</v>
      </c>
      <c r="C28" s="18">
        <f>(378.0/B28*100)</f>
        <v/>
      </c>
      <c r="D28" s="19" t="n">
        <v>7190</v>
      </c>
      <c r="E28" s="18" t="n">
        <v>384.80269342</v>
      </c>
      <c r="F28" s="20" t="n">
        <v>4.12485289</v>
      </c>
      <c r="G28" s="18" t="n">
        <v>400.29875098</v>
      </c>
      <c r="H28" s="20" t="n">
        <v>3.71176882</v>
      </c>
      <c r="I28" s="18" t="n">
        <v>422.28013714</v>
      </c>
      <c r="J28" s="20" t="n">
        <v>2.30931237</v>
      </c>
      <c r="K28" s="18" t="s">
        <v>481</v>
      </c>
      <c r="L28" s="20" t="s">
        <v>481</v>
      </c>
      <c r="M28" s="18" t="s">
        <v>481</v>
      </c>
      <c r="N28" s="20" t="s">
        <v>481</v>
      </c>
      <c r="O28" s="18" t="s">
        <v>481</v>
      </c>
      <c r="P28" s="20" t="s">
        <v>481</v>
      </c>
      <c r="Q28" s="18" t="s">
        <v>481</v>
      </c>
      <c r="R28" s="20" t="s">
        <v>481</v>
      </c>
      <c r="S28" s="18" t="n">
        <v>364.0843303</v>
      </c>
      <c r="T28" s="20" t="n">
        <v>8.512403750000001</v>
      </c>
    </row>
    <row r="29" spans="1:20">
      <c r="A29" s="15" t="s">
        <v>504</v>
      </c>
      <c r="B29" s="17" t="n">
        <v>5385</v>
      </c>
      <c r="C29" s="18">
        <f>(30.0/B29*100)</f>
        <v/>
      </c>
      <c r="D29" s="19" t="n">
        <v>5355</v>
      </c>
      <c r="E29" s="18" t="n">
        <v>505.1634261</v>
      </c>
      <c r="F29" s="20" t="n">
        <v>3.4432862</v>
      </c>
      <c r="G29" s="18" t="n">
        <v>515.74457164</v>
      </c>
      <c r="H29" s="20" t="n">
        <v>3.48172487</v>
      </c>
      <c r="I29" s="18" t="n">
        <v>529.74355522</v>
      </c>
      <c r="J29" s="20" t="n">
        <v>2.38075649</v>
      </c>
      <c r="K29" s="18" t="s">
        <v>481</v>
      </c>
      <c r="L29" s="20" t="s">
        <v>481</v>
      </c>
      <c r="M29" s="18" t="s">
        <v>481</v>
      </c>
      <c r="N29" s="20" t="s">
        <v>481</v>
      </c>
      <c r="O29" s="18" t="n">
        <v>335.3902018</v>
      </c>
      <c r="P29" s="20" t="n">
        <v>12.1685767</v>
      </c>
      <c r="Q29" s="18" t="s">
        <v>481</v>
      </c>
      <c r="R29" s="20" t="s">
        <v>481</v>
      </c>
      <c r="S29" s="18" t="n">
        <v>426.41740806</v>
      </c>
      <c r="T29" s="20" t="n">
        <v>9.996955010000001</v>
      </c>
    </row>
    <row r="30" spans="1:20">
      <c r="A30" s="15" t="s">
        <v>505</v>
      </c>
      <c r="B30" s="17" t="n">
        <v>4520</v>
      </c>
      <c r="C30" s="18">
        <f>(208.0/B30*100)</f>
        <v/>
      </c>
      <c r="D30" s="19" t="n">
        <v>4312</v>
      </c>
      <c r="E30" s="18" t="n">
        <v>475.4889642</v>
      </c>
      <c r="F30" s="20" t="n">
        <v>5.59818577</v>
      </c>
      <c r="G30" s="18" t="n">
        <v>483.93331676</v>
      </c>
      <c r="H30" s="20" t="n">
        <v>3.9283868</v>
      </c>
      <c r="I30" s="18" t="n">
        <v>510.96675006</v>
      </c>
      <c r="J30" s="20" t="n">
        <v>2.62458442</v>
      </c>
      <c r="K30" s="18" t="s">
        <v>481</v>
      </c>
      <c r="L30" s="20" t="s">
        <v>481</v>
      </c>
      <c r="M30" s="18" t="s">
        <v>481</v>
      </c>
      <c r="N30" s="20" t="s">
        <v>481</v>
      </c>
      <c r="O30" s="18" t="s">
        <v>481</v>
      </c>
      <c r="P30" s="20" t="s">
        <v>481</v>
      </c>
      <c r="Q30" s="18" t="s">
        <v>481</v>
      </c>
      <c r="R30" s="20" t="s">
        <v>481</v>
      </c>
      <c r="S30" s="18" t="n">
        <v>408.12937739</v>
      </c>
      <c r="T30" s="20" t="n">
        <v>7.20201564</v>
      </c>
    </row>
    <row r="31" spans="1:20">
      <c r="A31" s="15" t="s">
        <v>506</v>
      </c>
      <c r="B31" s="17" t="n">
        <v>5456</v>
      </c>
      <c r="C31" s="18">
        <f>(146.0/B31*100)</f>
        <v/>
      </c>
      <c r="D31" s="19" t="n">
        <v>5310</v>
      </c>
      <c r="E31" s="18" t="n">
        <v>496.30428872</v>
      </c>
      <c r="F31" s="20" t="n">
        <v>3.60801057</v>
      </c>
      <c r="G31" s="18" t="n">
        <v>496.67122153</v>
      </c>
      <c r="H31" s="20" t="n">
        <v>3.52914449</v>
      </c>
      <c r="I31" s="18" t="n">
        <v>516.33594762</v>
      </c>
      <c r="J31" s="20" t="n">
        <v>2.28791566</v>
      </c>
      <c r="K31" s="18" t="s">
        <v>481</v>
      </c>
      <c r="L31" s="20" t="s">
        <v>481</v>
      </c>
      <c r="M31" s="18" t="s">
        <v>481</v>
      </c>
      <c r="N31" s="20" t="s">
        <v>481</v>
      </c>
      <c r="O31" s="18" t="s">
        <v>481</v>
      </c>
      <c r="P31" s="20" t="s">
        <v>481</v>
      </c>
      <c r="Q31" s="18" t="s">
        <v>481</v>
      </c>
      <c r="R31" s="20" t="s">
        <v>481</v>
      </c>
      <c r="S31" s="18" t="n">
        <v>422.16198367</v>
      </c>
      <c r="T31" s="20" t="n">
        <v>5.07330761</v>
      </c>
    </row>
    <row r="32" spans="1:20">
      <c r="A32" s="15" t="s">
        <v>507</v>
      </c>
      <c r="B32" s="17" t="n">
        <v>4478</v>
      </c>
      <c r="C32" s="18">
        <f>(6.0/B32*100)</f>
        <v/>
      </c>
      <c r="D32" s="19" t="n">
        <v>4472</v>
      </c>
      <c r="E32" s="18" t="n">
        <v>485.5508873</v>
      </c>
      <c r="F32" s="20" t="n">
        <v>4.53246013</v>
      </c>
      <c r="G32" s="18" t="n">
        <v>502.45346568</v>
      </c>
      <c r="H32" s="20" t="n">
        <v>3.47566485</v>
      </c>
      <c r="I32" s="18" t="n">
        <v>513.86423071</v>
      </c>
      <c r="J32" s="20" t="n">
        <v>2.61115081</v>
      </c>
      <c r="K32" s="18" t="s">
        <v>481</v>
      </c>
      <c r="L32" s="20" t="s">
        <v>481</v>
      </c>
      <c r="M32" s="18" t="s">
        <v>481</v>
      </c>
      <c r="N32" s="20" t="s">
        <v>481</v>
      </c>
      <c r="O32" s="18" t="s">
        <v>481</v>
      </c>
      <c r="P32" s="20" t="s">
        <v>481</v>
      </c>
      <c r="Q32" s="18" t="s">
        <v>481</v>
      </c>
      <c r="R32" s="20" t="s">
        <v>481</v>
      </c>
      <c r="S32" s="18" t="n">
        <v>408.01058928</v>
      </c>
      <c r="T32" s="20" t="n">
        <v>15.20109103</v>
      </c>
    </row>
    <row r="33" spans="1:20">
      <c r="A33" s="15" t="s">
        <v>508</v>
      </c>
      <c r="B33" s="17" t="n">
        <v>7325</v>
      </c>
      <c r="C33" s="18">
        <f>(80.0/B33*100)</f>
        <v/>
      </c>
      <c r="D33" s="19" t="n">
        <v>7245</v>
      </c>
      <c r="E33" s="18" t="n">
        <v>465.22553767</v>
      </c>
      <c r="F33" s="20" t="n">
        <v>4.34770078</v>
      </c>
      <c r="G33" s="18" t="n">
        <v>485.55706534</v>
      </c>
      <c r="H33" s="20" t="n">
        <v>4.84145892</v>
      </c>
      <c r="I33" s="18" t="n">
        <v>505.58994146</v>
      </c>
      <c r="J33" s="20" t="n">
        <v>2.61338866</v>
      </c>
      <c r="K33" s="18" t="s">
        <v>481</v>
      </c>
      <c r="L33" s="20" t="s">
        <v>481</v>
      </c>
      <c r="M33" s="18" t="s">
        <v>481</v>
      </c>
      <c r="N33" s="20" t="s">
        <v>481</v>
      </c>
      <c r="O33" s="18" t="s">
        <v>481</v>
      </c>
      <c r="P33" s="20" t="s">
        <v>481</v>
      </c>
      <c r="Q33" s="18" t="s">
        <v>481</v>
      </c>
      <c r="R33" s="20" t="s">
        <v>481</v>
      </c>
      <c r="S33" s="18" t="n">
        <v>401.52915337</v>
      </c>
      <c r="T33" s="20" t="n">
        <v>9.5409106</v>
      </c>
    </row>
    <row r="34" spans="1:20">
      <c r="A34" s="15" t="s">
        <v>509</v>
      </c>
      <c r="B34" s="17" t="n">
        <v>6350</v>
      </c>
      <c r="C34" s="18">
        <f>(95.0/B34*100)</f>
        <v/>
      </c>
      <c r="D34" s="19" t="n">
        <v>6255</v>
      </c>
      <c r="E34" s="18" t="n">
        <v>444.06409418</v>
      </c>
      <c r="F34" s="20" t="n">
        <v>4.6263678</v>
      </c>
      <c r="G34" s="18" t="n">
        <v>456.42079653</v>
      </c>
      <c r="H34" s="20" t="n">
        <v>3.32322458</v>
      </c>
      <c r="I34" s="18" t="n">
        <v>504.01708384</v>
      </c>
      <c r="J34" s="20" t="n">
        <v>2.79248458</v>
      </c>
      <c r="K34" s="18" t="s">
        <v>481</v>
      </c>
      <c r="L34" s="20" t="s">
        <v>481</v>
      </c>
      <c r="M34" s="18" t="s">
        <v>481</v>
      </c>
      <c r="N34" s="20" t="s">
        <v>481</v>
      </c>
      <c r="O34" s="18" t="n">
        <v>336.51078337</v>
      </c>
      <c r="P34" s="20" t="n">
        <v>12.24828707</v>
      </c>
      <c r="Q34" s="18" t="s">
        <v>481</v>
      </c>
      <c r="R34" s="20" t="s">
        <v>481</v>
      </c>
      <c r="S34" s="18" t="n">
        <v>406.30073655</v>
      </c>
      <c r="T34" s="20" t="n">
        <v>9.845908379999999</v>
      </c>
    </row>
    <row r="35" spans="1:20">
      <c r="A35" s="15" t="s">
        <v>510</v>
      </c>
      <c r="B35" s="17" t="n">
        <v>6406</v>
      </c>
      <c r="C35" s="18">
        <f>(61.0/B35*100)</f>
        <v/>
      </c>
      <c r="D35" s="19" t="n">
        <v>6345</v>
      </c>
      <c r="E35" s="18" t="n">
        <v>498.10936813</v>
      </c>
      <c r="F35" s="20" t="n">
        <v>4.4438233</v>
      </c>
      <c r="G35" s="18" t="n">
        <v>508.39753888</v>
      </c>
      <c r="H35" s="20" t="n">
        <v>3.45503845</v>
      </c>
      <c r="I35" s="18" t="n">
        <v>518.95571311</v>
      </c>
      <c r="J35" s="20" t="n">
        <v>1.8440247</v>
      </c>
      <c r="K35" s="18" t="s">
        <v>481</v>
      </c>
      <c r="L35" s="20" t="s">
        <v>481</v>
      </c>
      <c r="M35" s="18" t="s">
        <v>481</v>
      </c>
      <c r="N35" s="20" t="s">
        <v>481</v>
      </c>
      <c r="O35" s="18" t="n">
        <v>349.78970242</v>
      </c>
      <c r="P35" s="20" t="n">
        <v>6.90672373</v>
      </c>
      <c r="Q35" s="18" t="s">
        <v>481</v>
      </c>
      <c r="R35" s="20" t="s">
        <v>481</v>
      </c>
      <c r="S35" s="18" t="n">
        <v>422.24733797</v>
      </c>
      <c r="T35" s="20" t="n">
        <v>10.35632419</v>
      </c>
    </row>
    <row r="36" spans="1:20">
      <c r="A36" s="15" t="s">
        <v>511</v>
      </c>
      <c r="B36" s="17" t="n">
        <v>6736</v>
      </c>
      <c r="C36" s="18">
        <f>(74.0/B36*100)</f>
        <v/>
      </c>
      <c r="D36" s="19" t="n">
        <v>6662</v>
      </c>
      <c r="E36" s="18" t="n">
        <v>472.89671549</v>
      </c>
      <c r="F36" s="20" t="n">
        <v>4.14687393</v>
      </c>
      <c r="G36" s="18" t="n">
        <v>483.10653794</v>
      </c>
      <c r="H36" s="20" t="n">
        <v>3.33703955</v>
      </c>
      <c r="I36" s="18" t="n">
        <v>495.67358261</v>
      </c>
      <c r="J36" s="20" t="n">
        <v>2.26446143</v>
      </c>
      <c r="K36" s="18" t="s">
        <v>481</v>
      </c>
      <c r="L36" s="20" t="s">
        <v>481</v>
      </c>
      <c r="M36" s="18" t="s">
        <v>481</v>
      </c>
      <c r="N36" s="20" t="s">
        <v>481</v>
      </c>
      <c r="O36" s="18" t="s">
        <v>481</v>
      </c>
      <c r="P36" s="20" t="s">
        <v>481</v>
      </c>
      <c r="Q36" s="18" t="s">
        <v>481</v>
      </c>
      <c r="R36" s="20" t="s">
        <v>481</v>
      </c>
      <c r="S36" s="18" t="n">
        <v>417.95222204</v>
      </c>
      <c r="T36" s="20" t="n">
        <v>6.95151172</v>
      </c>
    </row>
    <row r="37" spans="1:20">
      <c r="A37" s="15" t="s">
        <v>512</v>
      </c>
      <c r="B37" s="17" t="n">
        <v>5458</v>
      </c>
      <c r="C37" s="18">
        <f>(135.0/B37*100)</f>
        <v/>
      </c>
      <c r="D37" s="19" t="n">
        <v>5323</v>
      </c>
      <c r="E37" s="18" t="n">
        <v>479.29753147</v>
      </c>
      <c r="F37" s="20" t="n">
        <v>4.97720354</v>
      </c>
      <c r="G37" s="18" t="n">
        <v>493.13840913</v>
      </c>
      <c r="H37" s="20" t="n">
        <v>3.55882903</v>
      </c>
      <c r="I37" s="18" t="n">
        <v>517.7512359</v>
      </c>
      <c r="J37" s="20" t="n">
        <v>3.28730255</v>
      </c>
      <c r="K37" s="18" t="s">
        <v>481</v>
      </c>
      <c r="L37" s="20" t="s">
        <v>481</v>
      </c>
      <c r="M37" s="18" t="s">
        <v>481</v>
      </c>
      <c r="N37" s="20" t="s">
        <v>481</v>
      </c>
      <c r="O37" s="18" t="s">
        <v>481</v>
      </c>
      <c r="P37" s="20" t="s">
        <v>481</v>
      </c>
      <c r="Q37" s="18" t="s">
        <v>481</v>
      </c>
      <c r="R37" s="20" t="s">
        <v>481</v>
      </c>
      <c r="S37" s="18" t="n">
        <v>418.54048799</v>
      </c>
      <c r="T37" s="20" t="n">
        <v>5.4761754</v>
      </c>
    </row>
    <row r="38" spans="1:20">
      <c r="A38" s="15" t="s">
        <v>513</v>
      </c>
      <c r="B38" s="17" t="n">
        <v>5860</v>
      </c>
      <c r="C38" s="18">
        <f>(24.0/B38*100)</f>
        <v/>
      </c>
      <c r="D38" s="19" t="n">
        <v>5836</v>
      </c>
      <c r="E38" s="18" t="n">
        <v>501.4855517</v>
      </c>
      <c r="F38" s="20" t="n">
        <v>6.6190658</v>
      </c>
      <c r="G38" s="18" t="n">
        <v>512.698216</v>
      </c>
      <c r="H38" s="20" t="n">
        <v>4.04028773</v>
      </c>
      <c r="I38" s="18" t="n">
        <v>535.55232695</v>
      </c>
      <c r="J38" s="20" t="n">
        <v>2.90771174</v>
      </c>
      <c r="K38" s="18" t="s">
        <v>481</v>
      </c>
      <c r="L38" s="20" t="s">
        <v>481</v>
      </c>
      <c r="M38" s="18" t="s">
        <v>481</v>
      </c>
      <c r="N38" s="20" t="s">
        <v>481</v>
      </c>
      <c r="O38" s="18" t="s">
        <v>481</v>
      </c>
      <c r="P38" s="20" t="s">
        <v>481</v>
      </c>
      <c r="Q38" s="18" t="s">
        <v>481</v>
      </c>
      <c r="R38" s="20" t="s">
        <v>481</v>
      </c>
      <c r="S38" s="18" t="n">
        <v>473.63500998</v>
      </c>
      <c r="T38" s="20" t="n">
        <v>6.9019254</v>
      </c>
    </row>
    <row r="39" spans="1:20">
      <c r="A39" s="15" t="s">
        <v>514</v>
      </c>
      <c r="B39" s="17" t="n">
        <v>5895</v>
      </c>
      <c r="C39" s="18">
        <f>(33.0/B39*100)</f>
        <v/>
      </c>
      <c r="D39" s="19" t="n">
        <v>5862</v>
      </c>
      <c r="E39" s="18" t="n">
        <v>384.22681289</v>
      </c>
      <c r="F39" s="20" t="n">
        <v>4.71529714</v>
      </c>
      <c r="G39" s="18" t="n">
        <v>396.78074668</v>
      </c>
      <c r="H39" s="20" t="n">
        <v>5.00126631</v>
      </c>
      <c r="I39" s="18" t="n">
        <v>436.45684541</v>
      </c>
      <c r="J39" s="20" t="n">
        <v>4.25704773</v>
      </c>
      <c r="K39" s="18" t="s">
        <v>481</v>
      </c>
      <c r="L39" s="20" t="s">
        <v>481</v>
      </c>
      <c r="M39" s="18" t="s">
        <v>481</v>
      </c>
      <c r="N39" s="20" t="s">
        <v>481</v>
      </c>
      <c r="O39" s="18" t="s">
        <v>481</v>
      </c>
      <c r="P39" s="20" t="s">
        <v>481</v>
      </c>
      <c r="Q39" s="18" t="s">
        <v>481</v>
      </c>
      <c r="R39" s="20" t="s">
        <v>481</v>
      </c>
      <c r="S39" s="18" t="n">
        <v>370.44655916</v>
      </c>
      <c r="T39" s="20" t="n">
        <v>9.05853829</v>
      </c>
    </row>
    <row r="40" spans="1:20">
      <c r="A40" s="15" t="s">
        <v>515</v>
      </c>
      <c r="B40" s="17" t="n">
        <v>14157</v>
      </c>
      <c r="C40" s="18">
        <f>(394.0/B40*100)</f>
        <v/>
      </c>
      <c r="D40" s="19" t="n">
        <v>13763</v>
      </c>
      <c r="E40" s="18" t="n">
        <v>467.55365172</v>
      </c>
      <c r="F40" s="20" t="n">
        <v>4.43503239</v>
      </c>
      <c r="G40" s="18" t="n">
        <v>475.80921403</v>
      </c>
      <c r="H40" s="20" t="n">
        <v>5.00200537</v>
      </c>
      <c r="I40" s="18" t="n">
        <v>509.64947352</v>
      </c>
      <c r="J40" s="20" t="n">
        <v>2.15726123</v>
      </c>
      <c r="K40" s="18" t="s">
        <v>481</v>
      </c>
      <c r="L40" s="20" t="s">
        <v>481</v>
      </c>
      <c r="M40" s="18" t="s">
        <v>481</v>
      </c>
      <c r="N40" s="20" t="s">
        <v>481</v>
      </c>
      <c r="O40" s="18" t="s">
        <v>481</v>
      </c>
      <c r="P40" s="20" t="s">
        <v>481</v>
      </c>
      <c r="Q40" s="18" t="s">
        <v>481</v>
      </c>
      <c r="R40" s="20" t="s">
        <v>481</v>
      </c>
      <c r="S40" s="18" t="n">
        <v>400.73427871</v>
      </c>
      <c r="T40" s="20" t="n">
        <v>6.74352031</v>
      </c>
    </row>
    <row r="41" spans="1:20">
      <c r="A41" s="15" t="s">
        <v>516</v>
      </c>
      <c r="B41" s="17" t="n">
        <v>5712</v>
      </c>
      <c r="C41" s="18">
        <f>(56.0/B41*100)</f>
        <v/>
      </c>
      <c r="D41" s="19" t="n">
        <v>5656</v>
      </c>
      <c r="E41" s="18" t="n">
        <v>442.60456376</v>
      </c>
      <c r="F41" s="20" t="n">
        <v>4.40919781</v>
      </c>
      <c r="G41" s="18" t="n">
        <v>452.78590887</v>
      </c>
      <c r="H41" s="20" t="n">
        <v>4.16423093</v>
      </c>
      <c r="I41" s="18" t="n">
        <v>491.95965425</v>
      </c>
      <c r="J41" s="20" t="n">
        <v>3.11147593</v>
      </c>
      <c r="K41" s="18" t="s">
        <v>481</v>
      </c>
      <c r="L41" s="20" t="s">
        <v>481</v>
      </c>
      <c r="M41" s="18" t="s">
        <v>481</v>
      </c>
      <c r="N41" s="20" t="s">
        <v>481</v>
      </c>
      <c r="O41" s="18" t="n">
        <v>392.51815558</v>
      </c>
      <c r="P41" s="20" t="n">
        <v>16.89642718</v>
      </c>
      <c r="Q41" s="18" t="s">
        <v>481</v>
      </c>
      <c r="R41" s="20" t="s">
        <v>481</v>
      </c>
      <c r="S41" s="18" t="n">
        <v>390.51143598</v>
      </c>
      <c r="T41" s="20" t="n">
        <v>9.83386827</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359.60621715</v>
      </c>
      <c r="P45" s="20" t="n">
        <v>2.95186404</v>
      </c>
      <c r="Q45" s="18" t="s">
        <v>481</v>
      </c>
      <c r="R45" s="20" t="s">
        <v>481</v>
      </c>
      <c r="S45" s="18" t="s">
        <v>481</v>
      </c>
      <c r="T45" s="20" t="s">
        <v>481</v>
      </c>
    </row>
    <row r="46" spans="1:20">
      <c r="A46" s="15" t="s">
        <v>521</v>
      </c>
      <c r="B46" s="17" t="n">
        <v>23141</v>
      </c>
      <c r="C46" s="18">
        <f>(2165.0/B46*100)</f>
        <v/>
      </c>
      <c r="D46" s="19" t="n">
        <v>20976</v>
      </c>
      <c r="E46" s="18" t="n">
        <v>353.1879224</v>
      </c>
      <c r="F46" s="20" t="n">
        <v>4.14281169</v>
      </c>
      <c r="G46" s="18" t="n">
        <v>366.38792334</v>
      </c>
      <c r="H46" s="20" t="n">
        <v>4.0149546</v>
      </c>
      <c r="I46" s="18" t="n">
        <v>410.67798155</v>
      </c>
      <c r="J46" s="20" t="n">
        <v>3.43677479</v>
      </c>
      <c r="K46" s="18" t="s">
        <v>481</v>
      </c>
      <c r="L46" s="20" t="s">
        <v>481</v>
      </c>
      <c r="M46" s="18" t="s">
        <v>481</v>
      </c>
      <c r="N46" s="20" t="s">
        <v>481</v>
      </c>
      <c r="O46" s="18" t="s">
        <v>481</v>
      </c>
      <c r="P46" s="20" t="s">
        <v>481</v>
      </c>
      <c r="Q46" s="18" t="s">
        <v>481</v>
      </c>
      <c r="R46" s="20" t="s">
        <v>481</v>
      </c>
      <c r="S46" s="18" t="n">
        <v>349.42191547</v>
      </c>
      <c r="T46" s="20" t="n">
        <v>3.26101305</v>
      </c>
    </row>
    <row r="47" spans="1:20">
      <c r="A47" s="15" t="s">
        <v>522</v>
      </c>
      <c r="B47" s="17" t="n">
        <v>5928</v>
      </c>
      <c r="C47" s="18">
        <f>(368.0/B47*100)</f>
        <v/>
      </c>
      <c r="D47" s="19" t="n">
        <v>5560</v>
      </c>
      <c r="E47" s="18" t="n">
        <v>422.61629028</v>
      </c>
      <c r="F47" s="20" t="n">
        <v>4.64620878</v>
      </c>
      <c r="G47" s="18" t="n">
        <v>442.57910532</v>
      </c>
      <c r="H47" s="20" t="n">
        <v>4.90102172</v>
      </c>
      <c r="I47" s="18" t="n">
        <v>478.31116927</v>
      </c>
      <c r="J47" s="20" t="n">
        <v>3.83047564</v>
      </c>
      <c r="K47" s="18" t="s">
        <v>481</v>
      </c>
      <c r="L47" s="20" t="s">
        <v>481</v>
      </c>
      <c r="M47" s="18" t="s">
        <v>481</v>
      </c>
      <c r="N47" s="20" t="s">
        <v>481</v>
      </c>
      <c r="O47" s="18" t="s">
        <v>481</v>
      </c>
      <c r="P47" s="20" t="s">
        <v>481</v>
      </c>
      <c r="Q47" s="18" t="s">
        <v>481</v>
      </c>
      <c r="R47" s="20" t="s">
        <v>481</v>
      </c>
      <c r="S47" s="18" t="n">
        <v>374.75102512</v>
      </c>
      <c r="T47" s="20" t="n">
        <v>5.17728967</v>
      </c>
    </row>
    <row r="48" spans="1:20">
      <c r="A48" s="15" t="s">
        <v>523</v>
      </c>
      <c r="B48" s="17" t="n">
        <v>9841</v>
      </c>
      <c r="C48" s="18">
        <f>(8.0/B48*100)</f>
        <v/>
      </c>
      <c r="D48" s="19" t="n">
        <v>9833</v>
      </c>
      <c r="E48" s="18" t="n">
        <v>536.36311271</v>
      </c>
      <c r="F48" s="20" t="n">
        <v>5.39014975</v>
      </c>
      <c r="G48" s="18" t="n">
        <v>527.69355732</v>
      </c>
      <c r="H48" s="20" t="n">
        <v>8.25614032</v>
      </c>
      <c r="I48" s="18" t="n">
        <v>527.45101282</v>
      </c>
      <c r="J48" s="20" t="n">
        <v>4.91055449</v>
      </c>
      <c r="K48" s="18" t="s">
        <v>481</v>
      </c>
      <c r="L48" s="20" t="s">
        <v>481</v>
      </c>
      <c r="M48" s="18" t="s">
        <v>481</v>
      </c>
      <c r="N48" s="20" t="s">
        <v>481</v>
      </c>
      <c r="O48" s="18" t="s">
        <v>481</v>
      </c>
      <c r="P48" s="20" t="s">
        <v>481</v>
      </c>
      <c r="Q48" s="18" t="s">
        <v>481</v>
      </c>
      <c r="R48" s="20" t="s">
        <v>481</v>
      </c>
      <c r="S48" s="18" t="n">
        <v>474.99193728</v>
      </c>
      <c r="T48" s="20" t="n">
        <v>28.20318145</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409.03332786</v>
      </c>
      <c r="P49" s="20" t="n">
        <v>3.05386641</v>
      </c>
      <c r="Q49" s="18" t="s">
        <v>481</v>
      </c>
      <c r="R49" s="20" t="s">
        <v>481</v>
      </c>
      <c r="S49" s="18" t="s">
        <v>481</v>
      </c>
      <c r="T49" s="20" t="s">
        <v>481</v>
      </c>
    </row>
    <row r="50" spans="1:20">
      <c r="A50" s="15" t="s">
        <v>525</v>
      </c>
      <c r="B50" s="17" t="n">
        <v>11795</v>
      </c>
      <c r="C50" s="18">
        <f>(353.0/B50*100)</f>
        <v/>
      </c>
      <c r="D50" s="19" t="n">
        <v>11442</v>
      </c>
      <c r="E50" s="18" t="n">
        <v>358.75168202</v>
      </c>
      <c r="F50" s="20" t="n">
        <v>3.271029</v>
      </c>
      <c r="G50" s="18" t="n">
        <v>370.60682885</v>
      </c>
      <c r="H50" s="20" t="n">
        <v>3.52258538</v>
      </c>
      <c r="I50" s="18" t="n">
        <v>409.6168484</v>
      </c>
      <c r="J50" s="20" t="n">
        <v>2.14200798</v>
      </c>
      <c r="K50" s="18" t="s">
        <v>481</v>
      </c>
      <c r="L50" s="20" t="s">
        <v>481</v>
      </c>
      <c r="M50" s="18" t="s">
        <v>481</v>
      </c>
      <c r="N50" s="20" t="s">
        <v>481</v>
      </c>
      <c r="O50" s="18" t="s">
        <v>481</v>
      </c>
      <c r="P50" s="20" t="s">
        <v>481</v>
      </c>
      <c r="Q50" s="18" t="s">
        <v>481</v>
      </c>
      <c r="R50" s="20" t="s">
        <v>481</v>
      </c>
      <c r="S50" s="18" t="n">
        <v>340.33574141</v>
      </c>
      <c r="T50" s="20" t="n">
        <v>7.45688748</v>
      </c>
    </row>
    <row r="51" spans="1:20">
      <c r="A51" s="15" t="s">
        <v>526</v>
      </c>
      <c r="B51" s="17" t="n">
        <v>6866</v>
      </c>
      <c r="C51" s="18">
        <f>(113.0/B51*100)</f>
        <v/>
      </c>
      <c r="D51" s="19" t="n">
        <v>6753</v>
      </c>
      <c r="E51" s="18" t="n">
        <v>387.7940677</v>
      </c>
      <c r="F51" s="20" t="n">
        <v>3.58033865</v>
      </c>
      <c r="G51" s="18" t="n">
        <v>402.89383293</v>
      </c>
      <c r="H51" s="20" t="n">
        <v>4.05381178</v>
      </c>
      <c r="I51" s="18" t="n">
        <v>410.88716277</v>
      </c>
      <c r="J51" s="20" t="n">
        <v>3.23830536</v>
      </c>
      <c r="K51" s="18" t="s">
        <v>481</v>
      </c>
      <c r="L51" s="20" t="s">
        <v>481</v>
      </c>
      <c r="M51" s="18" t="s">
        <v>481</v>
      </c>
      <c r="N51" s="20" t="s">
        <v>481</v>
      </c>
      <c r="O51" s="18" t="n">
        <v>380.5422133</v>
      </c>
      <c r="P51" s="20" t="n">
        <v>4.31283207</v>
      </c>
      <c r="Q51" s="18" t="s">
        <v>481</v>
      </c>
      <c r="R51" s="20" t="s">
        <v>481</v>
      </c>
      <c r="S51" s="18" t="n">
        <v>379.59769573</v>
      </c>
      <c r="T51" s="20" t="n">
        <v>8.521051229999999</v>
      </c>
    </row>
    <row r="52" spans="1:20">
      <c r="A52" s="15" t="s">
        <v>527</v>
      </c>
      <c r="B52" s="17" t="n">
        <v>5809</v>
      </c>
      <c r="C52" s="18">
        <f>(110.0/B52*100)</f>
        <v/>
      </c>
      <c r="D52" s="19" t="n">
        <v>5699</v>
      </c>
      <c r="E52" s="18" t="n">
        <v>434.47938248</v>
      </c>
      <c r="F52" s="20" t="n">
        <v>5.38639735</v>
      </c>
      <c r="G52" s="18" t="n">
        <v>454.92592411</v>
      </c>
      <c r="H52" s="20" t="n">
        <v>4.42527791</v>
      </c>
      <c r="I52" s="18" t="n">
        <v>475.42286865</v>
      </c>
      <c r="J52" s="20" t="n">
        <v>2.74405271</v>
      </c>
      <c r="K52" s="18" t="s">
        <v>481</v>
      </c>
      <c r="L52" s="20" t="s">
        <v>481</v>
      </c>
      <c r="M52" s="18" t="s">
        <v>481</v>
      </c>
      <c r="N52" s="20" t="s">
        <v>481</v>
      </c>
      <c r="O52" s="18" t="s">
        <v>481</v>
      </c>
      <c r="P52" s="20" t="s">
        <v>481</v>
      </c>
      <c r="Q52" s="18" t="s">
        <v>481</v>
      </c>
      <c r="R52" s="20" t="s">
        <v>481</v>
      </c>
      <c r="S52" s="18" t="n">
        <v>390.00529705</v>
      </c>
      <c r="T52" s="20" t="n">
        <v>8.112130949999999</v>
      </c>
    </row>
    <row r="53" spans="1:20">
      <c r="A53" s="15" t="s">
        <v>528</v>
      </c>
      <c r="B53" s="17" t="n">
        <v>5571</v>
      </c>
      <c r="C53" s="18">
        <f>(115.0/B53*100)</f>
        <v/>
      </c>
      <c r="D53" s="19" t="n">
        <v>5456</v>
      </c>
      <c r="E53" s="18" t="n">
        <v>418.19232035</v>
      </c>
      <c r="F53" s="20" t="n">
        <v>3.22808029</v>
      </c>
      <c r="G53" s="18" t="n">
        <v>432.30457671</v>
      </c>
      <c r="H53" s="20" t="n">
        <v>2.73381244</v>
      </c>
      <c r="I53" s="18" t="n">
        <v>472.80766076</v>
      </c>
      <c r="J53" s="20" t="n">
        <v>2.58684563</v>
      </c>
      <c r="K53" s="18" t="s">
        <v>481</v>
      </c>
      <c r="L53" s="20" t="s">
        <v>481</v>
      </c>
      <c r="M53" s="18" t="s">
        <v>481</v>
      </c>
      <c r="N53" s="20" t="s">
        <v>481</v>
      </c>
      <c r="O53" s="18" t="s">
        <v>481</v>
      </c>
      <c r="P53" s="20" t="s">
        <v>481</v>
      </c>
      <c r="Q53" s="18" t="s">
        <v>481</v>
      </c>
      <c r="R53" s="20" t="s">
        <v>481</v>
      </c>
      <c r="S53" s="18" t="n">
        <v>363.88112857</v>
      </c>
      <c r="T53" s="20" t="n">
        <v>4.88589115</v>
      </c>
    </row>
    <row r="54" spans="1:20">
      <c r="A54" s="15" t="s">
        <v>529</v>
      </c>
      <c r="B54" s="17" t="n">
        <v>4740</v>
      </c>
      <c r="C54" s="18">
        <f>(455.0/B54*100)</f>
        <v/>
      </c>
      <c r="D54" s="19" t="n">
        <v>4285</v>
      </c>
      <c r="E54" s="18" t="n">
        <v>315.36305291</v>
      </c>
      <c r="F54" s="20" t="n">
        <v>3.25577654</v>
      </c>
      <c r="G54" s="18" t="n">
        <v>328.2965248</v>
      </c>
      <c r="H54" s="20" t="n">
        <v>4.25978417</v>
      </c>
      <c r="I54" s="18" t="n">
        <v>363.37097531</v>
      </c>
      <c r="J54" s="20" t="n">
        <v>3.73327738</v>
      </c>
      <c r="K54" s="18" t="s">
        <v>481</v>
      </c>
      <c r="L54" s="20" t="s">
        <v>481</v>
      </c>
      <c r="M54" s="18" t="s">
        <v>481</v>
      </c>
      <c r="N54" s="20" t="s">
        <v>481</v>
      </c>
      <c r="O54" s="18" t="s">
        <v>481</v>
      </c>
      <c r="P54" s="20" t="s">
        <v>481</v>
      </c>
      <c r="Q54" s="18" t="s">
        <v>481</v>
      </c>
      <c r="R54" s="20" t="s">
        <v>481</v>
      </c>
      <c r="S54" s="18" t="n">
        <v>288.73686204</v>
      </c>
      <c r="T54" s="20" t="n">
        <v>4.46729671</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403.83322941</v>
      </c>
      <c r="P55" s="20" t="n">
        <v>2.78193854</v>
      </c>
      <c r="Q55" s="18" t="s">
        <v>481</v>
      </c>
      <c r="R55" s="20" t="s">
        <v>481</v>
      </c>
      <c r="S55" s="18" t="s">
        <v>481</v>
      </c>
      <c r="T55" s="20" t="s">
        <v>481</v>
      </c>
    </row>
    <row r="56" spans="1:20">
      <c r="A56" s="15" t="s">
        <v>531</v>
      </c>
      <c r="B56" s="17" t="n">
        <v>5359</v>
      </c>
      <c r="C56" s="18">
        <f>(77.0/B56*100)</f>
        <v/>
      </c>
      <c r="D56" s="19" t="n">
        <v>5282</v>
      </c>
      <c r="E56" s="18" t="n">
        <v>527.4998196</v>
      </c>
      <c r="F56" s="20" t="n">
        <v>4.64668872</v>
      </c>
      <c r="G56" s="18" t="n">
        <v>542.95092548</v>
      </c>
      <c r="H56" s="20" t="n">
        <v>3.79976303</v>
      </c>
      <c r="I56" s="18" t="n">
        <v>556.07618279</v>
      </c>
      <c r="J56" s="20" t="n">
        <v>3.22734041</v>
      </c>
      <c r="K56" s="18" t="s">
        <v>481</v>
      </c>
      <c r="L56" s="20" t="s">
        <v>481</v>
      </c>
      <c r="M56" s="18" t="s">
        <v>481</v>
      </c>
      <c r="N56" s="20" t="s">
        <v>481</v>
      </c>
      <c r="O56" s="18" t="s">
        <v>481</v>
      </c>
      <c r="P56" s="20" t="s">
        <v>481</v>
      </c>
      <c r="Q56" s="18" t="s">
        <v>481</v>
      </c>
      <c r="R56" s="20" t="s">
        <v>481</v>
      </c>
      <c r="S56" s="18" t="n">
        <v>465.10939786</v>
      </c>
      <c r="T56" s="20" t="n">
        <v>17.09720768</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386.10959158</v>
      </c>
      <c r="P57" s="20" t="n">
        <v>3.0844628</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380.25901051</v>
      </c>
      <c r="P58" s="20" t="n">
        <v>2.6518124</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361.5339806</v>
      </c>
      <c r="P59" s="20" t="n">
        <v>1.62528789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396.24965264</v>
      </c>
      <c r="P60" s="20" t="n">
        <v>3.6919812</v>
      </c>
      <c r="Q60" s="18" t="s">
        <v>481</v>
      </c>
      <c r="R60" s="20" t="s">
        <v>481</v>
      </c>
      <c r="S60" s="18" t="s">
        <v>481</v>
      </c>
      <c r="T60" s="20" t="s">
        <v>481</v>
      </c>
    </row>
    <row r="61" spans="1:20">
      <c r="A61" s="15" t="s">
        <v>536</v>
      </c>
      <c r="B61" s="17" t="n">
        <v>6525</v>
      </c>
      <c r="C61" s="18">
        <f>(169.0/B61*100)</f>
        <v/>
      </c>
      <c r="D61" s="19" t="n">
        <v>6356</v>
      </c>
      <c r="E61" s="18" t="n">
        <v>463.52428186</v>
      </c>
      <c r="F61" s="20" t="n">
        <v>4.16378819</v>
      </c>
      <c r="G61" s="18" t="n">
        <v>474.29955442</v>
      </c>
      <c r="H61" s="20" t="n">
        <v>3.95145322</v>
      </c>
      <c r="I61" s="18" t="n">
        <v>490.21102948</v>
      </c>
      <c r="J61" s="20" t="n">
        <v>2.20968955</v>
      </c>
      <c r="K61" s="18" t="s">
        <v>481</v>
      </c>
      <c r="L61" s="20" t="s">
        <v>481</v>
      </c>
      <c r="M61" s="18" t="s">
        <v>481</v>
      </c>
      <c r="N61" s="20" t="s">
        <v>481</v>
      </c>
      <c r="O61" s="18" t="s">
        <v>481</v>
      </c>
      <c r="P61" s="20" t="s">
        <v>481</v>
      </c>
      <c r="Q61" s="18" t="s">
        <v>481</v>
      </c>
      <c r="R61" s="20" t="s">
        <v>481</v>
      </c>
      <c r="S61" s="18" t="n">
        <v>402.05343105</v>
      </c>
      <c r="T61" s="20" t="n">
        <v>8.649507359999999</v>
      </c>
    </row>
    <row r="62" spans="1:20">
      <c r="A62" s="15" t="s">
        <v>537</v>
      </c>
      <c r="B62" s="17" t="n">
        <v>4476</v>
      </c>
      <c r="C62" s="18">
        <f>(3.0/B62*100)</f>
        <v/>
      </c>
      <c r="D62" s="19" t="n">
        <v>4473</v>
      </c>
      <c r="E62" s="18" t="n">
        <v>532.79672877</v>
      </c>
      <c r="F62" s="20" t="n">
        <v>2.58762601</v>
      </c>
      <c r="G62" s="18" t="n">
        <v>541.60727745</v>
      </c>
      <c r="H62" s="20" t="n">
        <v>4.00645336</v>
      </c>
      <c r="I62" s="18" t="n">
        <v>549.7389712299999</v>
      </c>
      <c r="J62" s="20" t="n">
        <v>1.36074871</v>
      </c>
      <c r="K62" s="18" t="s">
        <v>481</v>
      </c>
      <c r="L62" s="20" t="s">
        <v>481</v>
      </c>
      <c r="M62" s="18" t="s">
        <v>481</v>
      </c>
      <c r="N62" s="20" t="s">
        <v>481</v>
      </c>
      <c r="O62" s="18" t="s">
        <v>481</v>
      </c>
      <c r="P62" s="20" t="s">
        <v>481</v>
      </c>
      <c r="Q62" s="18" t="s">
        <v>481</v>
      </c>
      <c r="R62" s="20" t="s">
        <v>481</v>
      </c>
      <c r="S62" s="18" t="n">
        <v>461.59670394</v>
      </c>
      <c r="T62" s="20" t="n">
        <v>27.00494739</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371.31142887</v>
      </c>
      <c r="P63" s="20" t="n">
        <v>1.28307667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478.6447938</v>
      </c>
      <c r="P64" s="20" t="n">
        <v>1.71583638</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419.66352142</v>
      </c>
      <c r="P65" s="20" t="n">
        <v>2.4655214</v>
      </c>
      <c r="Q65" s="18" t="s">
        <v>481</v>
      </c>
      <c r="R65" s="20" t="s">
        <v>481</v>
      </c>
      <c r="S65" s="18" t="s">
        <v>481</v>
      </c>
      <c r="T65" s="20" t="s">
        <v>481</v>
      </c>
    </row>
    <row r="66" spans="1:20">
      <c r="A66" s="15" t="s">
        <v>541</v>
      </c>
      <c r="B66" s="17" t="n">
        <v>5665</v>
      </c>
      <c r="C66" s="18">
        <f>(91.0/B66*100)</f>
        <v/>
      </c>
      <c r="D66" s="19" t="n">
        <v>5574</v>
      </c>
      <c r="E66" s="18" t="n">
        <v>398.92629646</v>
      </c>
      <c r="F66" s="20" t="n">
        <v>2.68754768</v>
      </c>
      <c r="G66" s="18" t="n">
        <v>414.97008551</v>
      </c>
      <c r="H66" s="20" t="n">
        <v>3.23461321</v>
      </c>
      <c r="I66" s="18" t="n">
        <v>449.29526576</v>
      </c>
      <c r="J66" s="20" t="n">
        <v>2.13410192</v>
      </c>
      <c r="K66" s="18" t="s">
        <v>481</v>
      </c>
      <c r="L66" s="20" t="s">
        <v>481</v>
      </c>
      <c r="M66" s="18" t="s">
        <v>481</v>
      </c>
      <c r="N66" s="20" t="s">
        <v>481</v>
      </c>
      <c r="O66" s="18" t="s">
        <v>481</v>
      </c>
      <c r="P66" s="20" t="s">
        <v>481</v>
      </c>
      <c r="Q66" s="18" t="s">
        <v>481</v>
      </c>
      <c r="R66" s="20" t="s">
        <v>481</v>
      </c>
      <c r="S66" s="18" t="n">
        <v>356.44084317</v>
      </c>
      <c r="T66" s="20" t="n">
        <v>4.44257147</v>
      </c>
    </row>
    <row r="67" spans="1:20">
      <c r="A67" s="15" t="s">
        <v>542</v>
      </c>
      <c r="B67" s="17" t="n">
        <v>6971</v>
      </c>
      <c r="C67" s="18">
        <f>(873.0/B67*100)</f>
        <v/>
      </c>
      <c r="D67" s="19" t="n">
        <v>6098</v>
      </c>
      <c r="E67" s="18" t="n">
        <v>363.16670922</v>
      </c>
      <c r="F67" s="20" t="n">
        <v>3.48187444</v>
      </c>
      <c r="G67" s="18" t="n">
        <v>387.7157869</v>
      </c>
      <c r="H67" s="20" t="n">
        <v>3.90678062</v>
      </c>
      <c r="I67" s="18" t="n">
        <v>417.86674933</v>
      </c>
      <c r="J67" s="20" t="n">
        <v>2.84338904</v>
      </c>
      <c r="K67" s="18" t="s">
        <v>481</v>
      </c>
      <c r="L67" s="20" t="s">
        <v>481</v>
      </c>
      <c r="M67" s="18" t="s">
        <v>481</v>
      </c>
      <c r="N67" s="20" t="s">
        <v>481</v>
      </c>
      <c r="O67" s="18" t="s">
        <v>481</v>
      </c>
      <c r="P67" s="20" t="s">
        <v>481</v>
      </c>
      <c r="Q67" s="18" t="s">
        <v>481</v>
      </c>
      <c r="R67" s="20" t="s">
        <v>481</v>
      </c>
      <c r="S67" s="18" t="n">
        <v>331.63925171</v>
      </c>
      <c r="T67" s="20" t="n">
        <v>7.68162914</v>
      </c>
    </row>
    <row r="68" spans="1:20">
      <c r="A68" s="15" t="s">
        <v>543</v>
      </c>
      <c r="B68" s="17" t="n">
        <v>12083</v>
      </c>
      <c r="C68" s="18">
        <f>(31.0/B68*100)</f>
        <v/>
      </c>
      <c r="D68" s="19" t="n">
        <v>12052</v>
      </c>
      <c r="E68" s="18" t="n">
        <v>386.29275621</v>
      </c>
      <c r="F68" s="20" t="n">
        <v>2.24586806</v>
      </c>
      <c r="G68" s="18" t="n">
        <v>394.15782775</v>
      </c>
      <c r="H68" s="20" t="n">
        <v>2.63193708</v>
      </c>
      <c r="I68" s="18" t="n">
        <v>451.00134028</v>
      </c>
      <c r="J68" s="20" t="n">
        <v>2.12804419</v>
      </c>
      <c r="K68" s="18" t="s">
        <v>481</v>
      </c>
      <c r="L68" s="20" t="s">
        <v>481</v>
      </c>
      <c r="M68" s="18" t="s">
        <v>481</v>
      </c>
      <c r="N68" s="20" t="s">
        <v>481</v>
      </c>
      <c r="O68" s="18" t="s">
        <v>481</v>
      </c>
      <c r="P68" s="20" t="s">
        <v>481</v>
      </c>
      <c r="Q68" s="18" t="s">
        <v>481</v>
      </c>
      <c r="R68" s="20" t="s">
        <v>481</v>
      </c>
      <c r="S68" s="18" t="n">
        <v>340.0168819</v>
      </c>
      <c r="T68" s="20" t="n">
        <v>2.04939209</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443.95431517</v>
      </c>
      <c r="P69" s="20" t="n">
        <v>3.78500092</v>
      </c>
      <c r="Q69" s="18" t="s">
        <v>481</v>
      </c>
      <c r="R69" s="20" t="s">
        <v>481</v>
      </c>
      <c r="S69" s="18" t="s">
        <v>481</v>
      </c>
      <c r="T69" s="20" t="s">
        <v>481</v>
      </c>
    </row>
    <row r="70" spans="1:20">
      <c r="A70" s="15" t="s">
        <v>545</v>
      </c>
      <c r="B70" s="17" t="n">
        <v>6036</v>
      </c>
      <c r="C70" s="18">
        <f>(223.0/B70*100)</f>
        <v/>
      </c>
      <c r="D70" s="19" t="n">
        <v>5813</v>
      </c>
      <c r="E70" s="18" t="n">
        <v>495.36830324</v>
      </c>
      <c r="F70" s="20" t="n">
        <v>4.13293476</v>
      </c>
      <c r="G70" s="18" t="n">
        <v>490.37325197</v>
      </c>
      <c r="H70" s="20" t="n">
        <v>4.64986746</v>
      </c>
      <c r="I70" s="18" t="n">
        <v>503.13963171</v>
      </c>
      <c r="J70" s="20" t="n">
        <v>3.25721406</v>
      </c>
      <c r="K70" s="18" t="s">
        <v>481</v>
      </c>
      <c r="L70" s="20" t="s">
        <v>481</v>
      </c>
      <c r="M70" s="18" t="s">
        <v>481</v>
      </c>
      <c r="N70" s="20" t="s">
        <v>481</v>
      </c>
      <c r="O70" s="18" t="s">
        <v>481</v>
      </c>
      <c r="P70" s="20" t="s">
        <v>481</v>
      </c>
      <c r="Q70" s="18" t="s">
        <v>481</v>
      </c>
      <c r="R70" s="20" t="s">
        <v>481</v>
      </c>
      <c r="S70" s="18" t="n">
        <v>446.81866028</v>
      </c>
      <c r="T70" s="20" t="n">
        <v>10.91302726</v>
      </c>
    </row>
    <row r="71" spans="1:20">
      <c r="A71" s="15" t="s">
        <v>546</v>
      </c>
      <c r="B71" s="17" t="n">
        <v>6115</v>
      </c>
      <c r="C71" s="18">
        <f>(35.0/B71*100)</f>
        <v/>
      </c>
      <c r="D71" s="19" t="n">
        <v>6080</v>
      </c>
      <c r="E71" s="18" t="n">
        <v>536.6514737799999</v>
      </c>
      <c r="F71" s="20" t="n">
        <v>4.77229848</v>
      </c>
      <c r="G71" s="18" t="n">
        <v>538.73225754</v>
      </c>
      <c r="H71" s="20" t="n">
        <v>3.73503757</v>
      </c>
      <c r="I71" s="18" t="n">
        <v>577.83997494</v>
      </c>
      <c r="J71" s="20" t="n">
        <v>1.69638931</v>
      </c>
      <c r="K71" s="18" t="s">
        <v>481</v>
      </c>
      <c r="L71" s="20" t="s">
        <v>481</v>
      </c>
      <c r="M71" s="18" t="s">
        <v>481</v>
      </c>
      <c r="N71" s="20" t="s">
        <v>481</v>
      </c>
      <c r="O71" s="18" t="s">
        <v>481</v>
      </c>
      <c r="P71" s="20" t="s">
        <v>481</v>
      </c>
      <c r="Q71" s="18" t="s">
        <v>481</v>
      </c>
      <c r="R71" s="20" t="s">
        <v>481</v>
      </c>
      <c r="S71" s="18" t="n">
        <v>466.84428042</v>
      </c>
      <c r="T71" s="20" t="n">
        <v>16.81665197</v>
      </c>
    </row>
    <row r="72" spans="1:20">
      <c r="A72" s="15" t="s">
        <v>547</v>
      </c>
      <c r="B72" s="17" t="n">
        <v>7708</v>
      </c>
      <c r="C72" s="18">
        <f>(5.0/B72*100)</f>
        <v/>
      </c>
      <c r="D72" s="19" t="n">
        <v>7703</v>
      </c>
      <c r="E72" s="18" t="n">
        <v>518.19737458</v>
      </c>
      <c r="F72" s="20" t="n">
        <v>4.57536044</v>
      </c>
      <c r="G72" s="18" t="n">
        <v>526.41986218</v>
      </c>
      <c r="H72" s="20" t="n">
        <v>5.21025602</v>
      </c>
      <c r="I72" s="18" t="n">
        <v>552.79182554</v>
      </c>
      <c r="J72" s="20" t="n">
        <v>2.98764573</v>
      </c>
      <c r="K72" s="18" t="s">
        <v>481</v>
      </c>
      <c r="L72" s="20" t="s">
        <v>481</v>
      </c>
      <c r="M72" s="18" t="s">
        <v>481</v>
      </c>
      <c r="N72" s="20" t="s">
        <v>481</v>
      </c>
      <c r="O72" s="18" t="s">
        <v>481</v>
      </c>
      <c r="P72" s="20" t="s">
        <v>481</v>
      </c>
      <c r="Q72" s="18" t="s">
        <v>481</v>
      </c>
      <c r="R72" s="20" t="s">
        <v>481</v>
      </c>
      <c r="S72" s="18" t="n">
        <v>448.31325601</v>
      </c>
      <c r="T72" s="20" t="n">
        <v>32.3903273</v>
      </c>
    </row>
    <row r="73" spans="1:20">
      <c r="A73" s="15" t="s">
        <v>548</v>
      </c>
      <c r="B73" s="17" t="n">
        <v>8249</v>
      </c>
      <c r="C73" s="18">
        <f>(195.0/B73*100)</f>
        <v/>
      </c>
      <c r="D73" s="19" t="n">
        <v>8054</v>
      </c>
      <c r="E73" s="18" t="n">
        <v>405.01588037</v>
      </c>
      <c r="F73" s="20" t="n">
        <v>3.68022646</v>
      </c>
      <c r="G73" s="18" t="n">
        <v>397.93847217</v>
      </c>
      <c r="H73" s="20" t="n">
        <v>3.79894183</v>
      </c>
      <c r="I73" s="18" t="n">
        <v>439.05367106</v>
      </c>
      <c r="J73" s="20" t="n">
        <v>3.69501304</v>
      </c>
      <c r="K73" s="18" t="s">
        <v>481</v>
      </c>
      <c r="L73" s="20" t="s">
        <v>481</v>
      </c>
      <c r="M73" s="18" t="s">
        <v>481</v>
      </c>
      <c r="N73" s="20" t="s">
        <v>481</v>
      </c>
      <c r="O73" s="18" t="s">
        <v>481</v>
      </c>
      <c r="P73" s="20" t="s">
        <v>481</v>
      </c>
      <c r="Q73" s="18" t="s">
        <v>481</v>
      </c>
      <c r="R73" s="20" t="s">
        <v>481</v>
      </c>
      <c r="S73" s="18" t="n">
        <v>386.01616301</v>
      </c>
      <c r="T73" s="20" t="n">
        <v>10.21052666</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417.24339576</v>
      </c>
      <c r="P74" s="20" t="n">
        <v>1.40662681</v>
      </c>
      <c r="Q74" s="18" t="s">
        <v>481</v>
      </c>
      <c r="R74" s="20" t="s">
        <v>481</v>
      </c>
      <c r="S74" s="18" t="s">
        <v>481</v>
      </c>
      <c r="T74" s="20" t="s">
        <v>481</v>
      </c>
    </row>
    <row r="75" spans="1:20">
      <c r="A75" s="15" t="s">
        <v>550</v>
      </c>
      <c r="B75" s="17" t="n">
        <v>5375</v>
      </c>
      <c r="C75" s="18">
        <f>(305.0/B75*100)</f>
        <v/>
      </c>
      <c r="D75" s="19" t="n">
        <v>5070</v>
      </c>
      <c r="E75" s="18" t="n">
        <v>343.77522971</v>
      </c>
      <c r="F75" s="20" t="n">
        <v>4.22425195</v>
      </c>
      <c r="G75" s="18" t="n">
        <v>353.46784301</v>
      </c>
      <c r="H75" s="20" t="n">
        <v>3.81448427</v>
      </c>
      <c r="I75" s="18" t="n">
        <v>401.51143079</v>
      </c>
      <c r="J75" s="20" t="n">
        <v>3.7795049</v>
      </c>
      <c r="K75" s="18" t="s">
        <v>481</v>
      </c>
      <c r="L75" s="20" t="s">
        <v>481</v>
      </c>
      <c r="M75" s="18" t="s">
        <v>481</v>
      </c>
      <c r="N75" s="20" t="s">
        <v>481</v>
      </c>
      <c r="O75" s="18" t="s">
        <v>481</v>
      </c>
      <c r="P75" s="20" t="s">
        <v>481</v>
      </c>
      <c r="Q75" s="18" t="s">
        <v>481</v>
      </c>
      <c r="R75" s="20" t="s">
        <v>481</v>
      </c>
      <c r="S75" s="18" t="n">
        <v>324.85586763</v>
      </c>
      <c r="T75" s="20" t="n">
        <v>5.90863097</v>
      </c>
    </row>
    <row r="76" spans="1:20">
      <c r="A76" s="15" t="s">
        <v>551</v>
      </c>
      <c r="B76" s="17" t="n">
        <v>14167</v>
      </c>
      <c r="C76" s="18">
        <f>(235.0/B76*100)</f>
        <v/>
      </c>
      <c r="D76" s="19" t="n">
        <v>13932</v>
      </c>
      <c r="E76" s="18" t="n">
        <v>407.19050277</v>
      </c>
      <c r="F76" s="20" t="n">
        <v>3.10501543</v>
      </c>
      <c r="G76" s="18" t="n">
        <v>419.93878234</v>
      </c>
      <c r="H76" s="20" t="n">
        <v>3.13599334</v>
      </c>
      <c r="I76" s="18" t="n">
        <v>462.23583628</v>
      </c>
      <c r="J76" s="20" t="n">
        <v>3.17805545</v>
      </c>
      <c r="K76" s="18" t="s">
        <v>481</v>
      </c>
      <c r="L76" s="20" t="s">
        <v>481</v>
      </c>
      <c r="M76" s="18" t="s">
        <v>481</v>
      </c>
      <c r="N76" s="20" t="s">
        <v>481</v>
      </c>
      <c r="O76" s="18" t="s">
        <v>481</v>
      </c>
      <c r="P76" s="20" t="s">
        <v>481</v>
      </c>
      <c r="Q76" s="18" t="s">
        <v>481</v>
      </c>
      <c r="R76" s="20" t="s">
        <v>481</v>
      </c>
      <c r="S76" s="18" t="n">
        <v>356.63242669</v>
      </c>
      <c r="T76" s="20" t="n">
        <v>5.69037691</v>
      </c>
    </row>
    <row r="77" spans="1:20">
      <c r="A77" s="15" t="s">
        <v>552</v>
      </c>
      <c r="B77" s="17" t="n">
        <v>6062</v>
      </c>
      <c r="C77" s="18">
        <f>(341.0/B77*100)</f>
        <v/>
      </c>
      <c r="D77" s="19" t="n">
        <v>5721</v>
      </c>
      <c r="E77" s="18" t="n">
        <v>395.7557546</v>
      </c>
      <c r="F77" s="20" t="n">
        <v>3.73473168</v>
      </c>
      <c r="G77" s="18" t="n">
        <v>420.79150969</v>
      </c>
      <c r="H77" s="20" t="n">
        <v>3.63258067</v>
      </c>
      <c r="I77" s="18" t="n">
        <v>443.82511109</v>
      </c>
      <c r="J77" s="20" t="n">
        <v>3.00621581</v>
      </c>
      <c r="K77" s="18" t="s">
        <v>481</v>
      </c>
      <c r="L77" s="20" t="s">
        <v>481</v>
      </c>
      <c r="M77" s="18" t="s">
        <v>481</v>
      </c>
      <c r="N77" s="20" t="s">
        <v>481</v>
      </c>
      <c r="O77" s="18" t="s">
        <v>481</v>
      </c>
      <c r="P77" s="20" t="s">
        <v>481</v>
      </c>
      <c r="Q77" s="18" t="s">
        <v>481</v>
      </c>
      <c r="R77" s="20" t="s">
        <v>481</v>
      </c>
      <c r="S77" s="18" t="n">
        <v>353.30238853</v>
      </c>
      <c r="T77" s="20" t="n">
        <v>4.64783663</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494.51831162</v>
      </c>
      <c r="P78" s="20" t="n">
        <v>4.45771317</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456.29558944</v>
      </c>
      <c r="P79" s="20" t="n">
        <v>6.90963052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459.81599437</v>
      </c>
      <c r="P80" s="20" t="n">
        <v>4.27720318</v>
      </c>
      <c r="Q80" s="18" t="s">
        <v>481</v>
      </c>
      <c r="R80" s="20" t="s">
        <v>481</v>
      </c>
      <c r="S80" s="18" t="s">
        <v>481</v>
      </c>
      <c r="T80" s="20" t="s">
        <v>481</v>
      </c>
    </row>
    <row r="81" spans="1:20">
      <c r="A81" s="23" t="s">
        <v>556</v>
      </c>
      <c r="B81" s="17" t="n">
        <v>8861</v>
      </c>
      <c r="C81" s="18">
        <f>(92.0/B81*100)</f>
        <v/>
      </c>
      <c r="D81" s="19" t="n">
        <v>8769</v>
      </c>
      <c r="E81" s="18" t="n">
        <v>440.7158964</v>
      </c>
      <c r="F81" s="20" t="n">
        <v>3.1077387</v>
      </c>
      <c r="G81" s="18" t="n">
        <v>422.67014363</v>
      </c>
      <c r="H81" s="20" t="n">
        <v>3.35314116</v>
      </c>
      <c r="I81" s="18" t="n">
        <v>483.37916383</v>
      </c>
      <c r="J81" s="20" t="n">
        <v>4.58510664</v>
      </c>
      <c r="K81" s="18" t="s">
        <v>481</v>
      </c>
      <c r="L81" s="20" t="s">
        <v>481</v>
      </c>
      <c r="M81" s="18" t="s">
        <v>481</v>
      </c>
      <c r="N81" s="20" t="s">
        <v>481</v>
      </c>
      <c r="O81" s="18" t="s">
        <v>481</v>
      </c>
      <c r="P81" s="20" t="s">
        <v>481</v>
      </c>
      <c r="Q81" s="18" t="s">
        <v>481</v>
      </c>
      <c r="R81" s="20" t="s">
        <v>481</v>
      </c>
      <c r="S81" s="18" t="n">
        <v>387.99583111</v>
      </c>
      <c r="T81" s="20" t="n">
        <v>12.23712225</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836</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482.90718826</v>
      </c>
      <c r="F7" s="20" t="n">
        <v>3.13711484</v>
      </c>
      <c r="G7" s="18" t="n">
        <v>494.15195629</v>
      </c>
      <c r="H7" s="20" t="n">
        <v>2.30515809</v>
      </c>
      <c r="I7" s="18" t="n">
        <v>507.74241058</v>
      </c>
      <c r="J7" s="20" t="n">
        <v>1.91009108</v>
      </c>
      <c r="K7" s="18" t="s">
        <v>481</v>
      </c>
      <c r="L7" s="20" t="s">
        <v>481</v>
      </c>
      <c r="M7" s="18" t="s">
        <v>481</v>
      </c>
      <c r="N7" s="20" t="s">
        <v>481</v>
      </c>
      <c r="O7" s="18" t="s">
        <v>481</v>
      </c>
      <c r="P7" s="20" t="s">
        <v>481</v>
      </c>
      <c r="Q7" s="18" t="s">
        <v>481</v>
      </c>
      <c r="R7" s="20" t="s">
        <v>481</v>
      </c>
      <c r="S7" s="18" t="n">
        <v>442.015423</v>
      </c>
      <c r="T7" s="20" t="n">
        <v>5.07015132</v>
      </c>
    </row>
    <row r="8" spans="1:20">
      <c r="A8" s="15" t="s">
        <v>483</v>
      </c>
      <c r="B8" s="17" t="n">
        <v>7007</v>
      </c>
      <c r="C8" s="18">
        <f>(145.0/B8*100)</f>
        <v/>
      </c>
      <c r="D8" s="19" t="n">
        <v>6862</v>
      </c>
      <c r="E8" s="18" t="n">
        <v>466.93009472</v>
      </c>
      <c r="F8" s="20" t="n">
        <v>5.1767833</v>
      </c>
      <c r="G8" s="18" t="n">
        <v>494.2725974</v>
      </c>
      <c r="H8" s="20" t="n">
        <v>4.13750681</v>
      </c>
      <c r="I8" s="18" t="n">
        <v>514.7177950499999</v>
      </c>
      <c r="J8" s="20" t="n">
        <v>2.83774914</v>
      </c>
      <c r="K8" s="18" t="s">
        <v>481</v>
      </c>
      <c r="L8" s="20" t="s">
        <v>481</v>
      </c>
      <c r="M8" s="18" t="s">
        <v>481</v>
      </c>
      <c r="N8" s="20" t="s">
        <v>481</v>
      </c>
      <c r="O8" s="18" t="n">
        <v>301.63126691</v>
      </c>
      <c r="P8" s="20" t="n">
        <v>25.14921031</v>
      </c>
      <c r="Q8" s="18" t="s">
        <v>481</v>
      </c>
      <c r="R8" s="20" t="s">
        <v>481</v>
      </c>
      <c r="S8" s="18" t="n">
        <v>416.84433406</v>
      </c>
      <c r="T8" s="20" t="n">
        <v>7.05179293</v>
      </c>
    </row>
    <row r="9" spans="1:20">
      <c r="A9" s="15" t="s">
        <v>484</v>
      </c>
      <c r="B9" s="17" t="n">
        <v>9651</v>
      </c>
      <c r="C9" s="18">
        <f>(270.0/B9*100)</f>
        <v/>
      </c>
      <c r="D9" s="19" t="n">
        <v>9381</v>
      </c>
      <c r="E9" s="18" t="n">
        <v>483.30361952</v>
      </c>
      <c r="F9" s="20" t="n">
        <v>4.76960208</v>
      </c>
      <c r="G9" s="18" t="n">
        <v>504.27939927</v>
      </c>
      <c r="H9" s="20" t="n">
        <v>3.15141281</v>
      </c>
      <c r="I9" s="18" t="n">
        <v>534.69428572</v>
      </c>
      <c r="J9" s="20" t="n">
        <v>2.16265427</v>
      </c>
      <c r="K9" s="18" t="s">
        <v>481</v>
      </c>
      <c r="L9" s="20" t="s">
        <v>481</v>
      </c>
      <c r="M9" s="18" t="s">
        <v>481</v>
      </c>
      <c r="N9" s="20" t="s">
        <v>481</v>
      </c>
      <c r="O9" s="18" t="n">
        <v>357.98454354</v>
      </c>
      <c r="P9" s="20" t="n">
        <v>11.51846445</v>
      </c>
      <c r="Q9" s="18" t="s">
        <v>481</v>
      </c>
      <c r="R9" s="20" t="s">
        <v>481</v>
      </c>
      <c r="S9" s="18" t="n">
        <v>425.82083349</v>
      </c>
      <c r="T9" s="20" t="n">
        <v>4.55373272</v>
      </c>
    </row>
    <row r="10" spans="1:20">
      <c r="A10" s="15" t="s">
        <v>485</v>
      </c>
      <c r="B10" s="17" t="n">
        <v>20058</v>
      </c>
      <c r="C10" s="18">
        <f>(559.0/B10*100)</f>
        <v/>
      </c>
      <c r="D10" s="19" t="n">
        <v>19499</v>
      </c>
      <c r="E10" s="18" t="n">
        <v>492.54801476</v>
      </c>
      <c r="F10" s="20" t="n">
        <v>3.86157413</v>
      </c>
      <c r="G10" s="18" t="n">
        <v>502.24272522</v>
      </c>
      <c r="H10" s="20" t="n">
        <v>2.93603224</v>
      </c>
      <c r="I10" s="18" t="n">
        <v>531.63361959</v>
      </c>
      <c r="J10" s="20" t="n">
        <v>2.4884431</v>
      </c>
      <c r="K10" s="18" t="s">
        <v>481</v>
      </c>
      <c r="L10" s="20" t="s">
        <v>481</v>
      </c>
      <c r="M10" s="18" t="s">
        <v>481</v>
      </c>
      <c r="N10" s="20" t="s">
        <v>481</v>
      </c>
      <c r="O10" s="18" t="s">
        <v>481</v>
      </c>
      <c r="P10" s="20" t="s">
        <v>481</v>
      </c>
      <c r="Q10" s="18" t="s">
        <v>481</v>
      </c>
      <c r="R10" s="20" t="s">
        <v>481</v>
      </c>
      <c r="S10" s="18" t="n">
        <v>451.71534266</v>
      </c>
      <c r="T10" s="20" t="n">
        <v>6.11285963</v>
      </c>
    </row>
    <row r="11" spans="1:20">
      <c r="A11" s="15" t="s">
        <v>486</v>
      </c>
      <c r="B11" s="17" t="n">
        <v>7053</v>
      </c>
      <c r="C11" s="18">
        <f>(172.0/B11*100)</f>
        <v/>
      </c>
      <c r="D11" s="19" t="n">
        <v>6881</v>
      </c>
      <c r="E11" s="18" t="n">
        <v>375.73445373</v>
      </c>
      <c r="F11" s="20" t="n">
        <v>4.83017872</v>
      </c>
      <c r="G11" s="18" t="n">
        <v>410.00406287</v>
      </c>
      <c r="H11" s="20" t="n">
        <v>3.15682533</v>
      </c>
      <c r="I11" s="18" t="n">
        <v>446.61332239</v>
      </c>
      <c r="J11" s="20" t="n">
        <v>2.64510589</v>
      </c>
      <c r="K11" s="18" t="s">
        <v>481</v>
      </c>
      <c r="L11" s="20" t="s">
        <v>481</v>
      </c>
      <c r="M11" s="18" t="s">
        <v>481</v>
      </c>
      <c r="N11" s="20" t="s">
        <v>481</v>
      </c>
      <c r="O11" s="18" t="s">
        <v>481</v>
      </c>
      <c r="P11" s="20" t="s">
        <v>481</v>
      </c>
      <c r="Q11" s="18" t="s">
        <v>481</v>
      </c>
      <c r="R11" s="20" t="s">
        <v>481</v>
      </c>
      <c r="S11" s="18" t="n">
        <v>372.93462355</v>
      </c>
      <c r="T11" s="20" t="n">
        <v>6.95018661</v>
      </c>
    </row>
    <row r="12" spans="1:20">
      <c r="A12" s="15" t="s">
        <v>487</v>
      </c>
      <c r="B12" s="17" t="n">
        <v>6894</v>
      </c>
      <c r="C12" s="18">
        <f>(59.0/B12*100)</f>
        <v/>
      </c>
      <c r="D12" s="19" t="n">
        <v>6835</v>
      </c>
      <c r="E12" s="18" t="n">
        <v>472.54979463</v>
      </c>
      <c r="F12" s="20" t="n">
        <v>5.31678927</v>
      </c>
      <c r="G12" s="18" t="n">
        <v>489.43656933</v>
      </c>
      <c r="H12" s="20" t="n">
        <v>2.70498292</v>
      </c>
      <c r="I12" s="18" t="n">
        <v>510.96692469</v>
      </c>
      <c r="J12" s="20" t="n">
        <v>2.55036542</v>
      </c>
      <c r="K12" s="18" t="s">
        <v>481</v>
      </c>
      <c r="L12" s="20" t="s">
        <v>481</v>
      </c>
      <c r="M12" s="18" t="s">
        <v>481</v>
      </c>
      <c r="N12" s="20" t="s">
        <v>481</v>
      </c>
      <c r="O12" s="18" t="n">
        <v>340.98506961</v>
      </c>
      <c r="P12" s="20" t="n">
        <v>12.52444664</v>
      </c>
      <c r="Q12" s="18" t="s">
        <v>481</v>
      </c>
      <c r="R12" s="20" t="s">
        <v>481</v>
      </c>
      <c r="S12" s="18" t="n">
        <v>404.78461923</v>
      </c>
      <c r="T12" s="20" t="n">
        <v>7.68477942</v>
      </c>
    </row>
    <row r="13" spans="1:20">
      <c r="A13" s="15" t="s">
        <v>488</v>
      </c>
      <c r="B13" s="17" t="n">
        <v>7161</v>
      </c>
      <c r="C13" s="18">
        <f>(216.0/B13*100)</f>
        <v/>
      </c>
      <c r="D13" s="19" t="n">
        <v>6945</v>
      </c>
      <c r="E13" s="18" t="n">
        <v>508.08449273</v>
      </c>
      <c r="F13" s="20" t="n">
        <v>3.51095387</v>
      </c>
      <c r="G13" s="18" t="n">
        <v>513.51641582</v>
      </c>
      <c r="H13" s="20" t="n">
        <v>2.8937797</v>
      </c>
      <c r="I13" s="18" t="n">
        <v>525.90840399</v>
      </c>
      <c r="J13" s="20" t="n">
        <v>2.74477081</v>
      </c>
      <c r="K13" s="18" t="s">
        <v>481</v>
      </c>
      <c r="L13" s="20" t="s">
        <v>481</v>
      </c>
      <c r="M13" s="18" t="s">
        <v>481</v>
      </c>
      <c r="N13" s="20" t="s">
        <v>481</v>
      </c>
      <c r="O13" s="18" t="n">
        <v>447.51533769</v>
      </c>
      <c r="P13" s="20" t="n">
        <v>5.97365007</v>
      </c>
      <c r="Q13" s="18" t="s">
        <v>481</v>
      </c>
      <c r="R13" s="20" t="s">
        <v>481</v>
      </c>
      <c r="S13" s="18" t="n">
        <v>430.66750002</v>
      </c>
      <c r="T13" s="20" t="n">
        <v>6.29479252</v>
      </c>
    </row>
    <row r="14" spans="1:20">
      <c r="A14" s="15" t="s">
        <v>489</v>
      </c>
      <c r="B14" s="17" t="n">
        <v>5587</v>
      </c>
      <c r="C14" s="18">
        <f>(83.0/B14*100)</f>
        <v/>
      </c>
      <c r="D14" s="19" t="n">
        <v>5504</v>
      </c>
      <c r="E14" s="18" t="n">
        <v>511.03427167</v>
      </c>
      <c r="F14" s="20" t="n">
        <v>2.90083144</v>
      </c>
      <c r="G14" s="18" t="n">
        <v>519.87393875</v>
      </c>
      <c r="H14" s="20" t="n">
        <v>2.82362188</v>
      </c>
      <c r="I14" s="18" t="n">
        <v>530.65441608</v>
      </c>
      <c r="J14" s="20" t="n">
        <v>2.69258364</v>
      </c>
      <c r="K14" s="18" t="s">
        <v>481</v>
      </c>
      <c r="L14" s="20" t="s">
        <v>481</v>
      </c>
      <c r="M14" s="18" t="s">
        <v>481</v>
      </c>
      <c r="N14" s="20" t="s">
        <v>481</v>
      </c>
      <c r="O14" s="18" t="s">
        <v>481</v>
      </c>
      <c r="P14" s="20" t="s">
        <v>481</v>
      </c>
      <c r="Q14" s="18" t="s">
        <v>481</v>
      </c>
      <c r="R14" s="20" t="s">
        <v>481</v>
      </c>
      <c r="S14" s="18" t="n">
        <v>466.40883097</v>
      </c>
      <c r="T14" s="20" t="n">
        <v>12.8261555</v>
      </c>
    </row>
    <row r="15" spans="1:20">
      <c r="A15" s="15" t="s">
        <v>490</v>
      </c>
      <c r="B15" s="17" t="n">
        <v>5882</v>
      </c>
      <c r="C15" s="18">
        <f>(116.0/B15*100)</f>
        <v/>
      </c>
      <c r="D15" s="19" t="n">
        <v>5766</v>
      </c>
      <c r="E15" s="18" t="n">
        <v>509.81475985</v>
      </c>
      <c r="F15" s="20" t="n">
        <v>3.98177337</v>
      </c>
      <c r="G15" s="18" t="n">
        <v>508.45470638</v>
      </c>
      <c r="H15" s="20" t="n">
        <v>2.62582268</v>
      </c>
      <c r="I15" s="18" t="n">
        <v>526.66152692</v>
      </c>
      <c r="J15" s="20" t="n">
        <v>2.63211252</v>
      </c>
      <c r="K15" s="18" t="s">
        <v>481</v>
      </c>
      <c r="L15" s="20" t="s">
        <v>481</v>
      </c>
      <c r="M15" s="18" t="s">
        <v>481</v>
      </c>
      <c r="N15" s="20" t="s">
        <v>481</v>
      </c>
      <c r="O15" s="18" t="n">
        <v>368.85220715</v>
      </c>
      <c r="P15" s="20" t="n">
        <v>14.5875493</v>
      </c>
      <c r="Q15" s="18" t="s">
        <v>481</v>
      </c>
      <c r="R15" s="20" t="s">
        <v>481</v>
      </c>
      <c r="S15" s="18" t="n">
        <v>438.44078208</v>
      </c>
      <c r="T15" s="20" t="n">
        <v>7.1452529</v>
      </c>
    </row>
    <row r="16" spans="1:20">
      <c r="A16" s="15" t="s">
        <v>491</v>
      </c>
      <c r="B16" s="17" t="n">
        <v>6108</v>
      </c>
      <c r="C16" s="18">
        <f>(154.0/B16*100)</f>
        <v/>
      </c>
      <c r="D16" s="19" t="n">
        <v>5954</v>
      </c>
      <c r="E16" s="18" t="n">
        <v>467.56260235</v>
      </c>
      <c r="F16" s="20" t="n">
        <v>4.97511671</v>
      </c>
      <c r="G16" s="18" t="n">
        <v>488.96651977</v>
      </c>
      <c r="H16" s="20" t="n">
        <v>2.95651241</v>
      </c>
      <c r="I16" s="18" t="n">
        <v>518.58935307</v>
      </c>
      <c r="J16" s="20" t="n">
        <v>2.34826488</v>
      </c>
      <c r="K16" s="18" t="s">
        <v>481</v>
      </c>
      <c r="L16" s="20" t="s">
        <v>481</v>
      </c>
      <c r="M16" s="18" t="s">
        <v>481</v>
      </c>
      <c r="N16" s="20" t="s">
        <v>481</v>
      </c>
      <c r="O16" s="18" t="s">
        <v>481</v>
      </c>
      <c r="P16" s="20" t="s">
        <v>481</v>
      </c>
      <c r="Q16" s="18" t="s">
        <v>481</v>
      </c>
      <c r="R16" s="20" t="s">
        <v>481</v>
      </c>
      <c r="S16" s="18" t="n">
        <v>401.61997307</v>
      </c>
      <c r="T16" s="20" t="n">
        <v>6.20313295</v>
      </c>
    </row>
    <row r="17" spans="1:20">
      <c r="A17" s="15" t="s">
        <v>492</v>
      </c>
      <c r="B17" s="17" t="n">
        <v>6504</v>
      </c>
      <c r="C17" s="18">
        <f>(1933.0/B17*100)</f>
        <v/>
      </c>
      <c r="D17" s="19" t="n">
        <v>4571</v>
      </c>
      <c r="E17" s="18" t="n">
        <v>497.14703512</v>
      </c>
      <c r="F17" s="20" t="n">
        <v>5.56749779</v>
      </c>
      <c r="G17" s="18" t="n">
        <v>504.87576959</v>
      </c>
      <c r="H17" s="20" t="n">
        <v>3.72248681</v>
      </c>
      <c r="I17" s="18" t="n">
        <v>531.33033142</v>
      </c>
      <c r="J17" s="20" t="n">
        <v>3.49942402</v>
      </c>
      <c r="K17" s="18" t="s">
        <v>481</v>
      </c>
      <c r="L17" s="20" t="s">
        <v>481</v>
      </c>
      <c r="M17" s="18" t="s">
        <v>481</v>
      </c>
      <c r="N17" s="20" t="s">
        <v>481</v>
      </c>
      <c r="O17" s="18" t="n">
        <v>362.96139732</v>
      </c>
      <c r="P17" s="20" t="n">
        <v>12.64520278</v>
      </c>
      <c r="Q17" s="18" t="s">
        <v>481</v>
      </c>
      <c r="R17" s="20" t="s">
        <v>481</v>
      </c>
      <c r="S17" s="18" t="n">
        <v>457.83518101</v>
      </c>
      <c r="T17" s="20" t="n">
        <v>7.6878222</v>
      </c>
    </row>
    <row r="18" spans="1:20">
      <c r="A18" s="15" t="s">
        <v>493</v>
      </c>
      <c r="B18" s="17" t="n">
        <v>5532</v>
      </c>
      <c r="C18" s="18">
        <f>(31.0/B18*100)</f>
        <v/>
      </c>
      <c r="D18" s="19" t="n">
        <v>5501</v>
      </c>
      <c r="E18" s="18" t="n">
        <v>418.67742817</v>
      </c>
      <c r="F18" s="20" t="n">
        <v>4.72930974</v>
      </c>
      <c r="G18" s="18" t="n">
        <v>446.81125997</v>
      </c>
      <c r="H18" s="20" t="n">
        <v>4.51738411</v>
      </c>
      <c r="I18" s="18" t="n">
        <v>481.95981649</v>
      </c>
      <c r="J18" s="20" t="n">
        <v>3.33317364</v>
      </c>
      <c r="K18" s="18" t="s">
        <v>481</v>
      </c>
      <c r="L18" s="20" t="s">
        <v>481</v>
      </c>
      <c r="M18" s="18" t="s">
        <v>481</v>
      </c>
      <c r="N18" s="20" t="s">
        <v>481</v>
      </c>
      <c r="O18" s="18" t="s">
        <v>481</v>
      </c>
      <c r="P18" s="20" t="s">
        <v>481</v>
      </c>
      <c r="Q18" s="18" t="s">
        <v>481</v>
      </c>
      <c r="R18" s="20" t="s">
        <v>481</v>
      </c>
      <c r="S18" s="18" t="n">
        <v>384.74765825</v>
      </c>
      <c r="T18" s="20" t="n">
        <v>9.748790939999999</v>
      </c>
    </row>
    <row r="19" spans="1:20">
      <c r="A19" s="15" t="s">
        <v>494</v>
      </c>
      <c r="B19" s="17" t="n">
        <v>5658</v>
      </c>
      <c r="C19" s="18">
        <f>(346.0/B19*100)</f>
        <v/>
      </c>
      <c r="D19" s="19" t="n">
        <v>5312</v>
      </c>
      <c r="E19" s="18" t="n">
        <v>447.00507734</v>
      </c>
      <c r="F19" s="20" t="n">
        <v>4.35125847</v>
      </c>
      <c r="G19" s="18" t="n">
        <v>465.75880243</v>
      </c>
      <c r="H19" s="20" t="n">
        <v>3.70061571</v>
      </c>
      <c r="I19" s="18" t="n">
        <v>504.08979932</v>
      </c>
      <c r="J19" s="20" t="n">
        <v>2.74354488</v>
      </c>
      <c r="K19" s="18" t="s">
        <v>481</v>
      </c>
      <c r="L19" s="20" t="s">
        <v>481</v>
      </c>
      <c r="M19" s="18" t="s">
        <v>481</v>
      </c>
      <c r="N19" s="20" t="s">
        <v>481</v>
      </c>
      <c r="O19" s="18" t="s">
        <v>481</v>
      </c>
      <c r="P19" s="20" t="s">
        <v>481</v>
      </c>
      <c r="Q19" s="18" t="s">
        <v>481</v>
      </c>
      <c r="R19" s="20" t="s">
        <v>481</v>
      </c>
      <c r="S19" s="18" t="n">
        <v>397.25430832</v>
      </c>
      <c r="T19" s="20" t="n">
        <v>9.015559789999999</v>
      </c>
    </row>
    <row r="20" spans="1:20">
      <c r="A20" s="15" t="s">
        <v>495</v>
      </c>
      <c r="B20" s="17" t="n">
        <v>3371</v>
      </c>
      <c r="C20" s="18">
        <f>(75.0/B20*100)</f>
        <v/>
      </c>
      <c r="D20" s="19" t="n">
        <v>3296</v>
      </c>
      <c r="E20" s="18" t="n">
        <v>485.45001207</v>
      </c>
      <c r="F20" s="20" t="n">
        <v>5.59476686</v>
      </c>
      <c r="G20" s="18" t="n">
        <v>483.93560323</v>
      </c>
      <c r="H20" s="20" t="n">
        <v>3.27311228</v>
      </c>
      <c r="I20" s="18" t="n">
        <v>503.72427172</v>
      </c>
      <c r="J20" s="20" t="n">
        <v>2.49134526</v>
      </c>
      <c r="K20" s="18" t="s">
        <v>481</v>
      </c>
      <c r="L20" s="20" t="s">
        <v>481</v>
      </c>
      <c r="M20" s="18" t="s">
        <v>481</v>
      </c>
      <c r="N20" s="20" t="s">
        <v>481</v>
      </c>
      <c r="O20" s="18" t="s">
        <v>481</v>
      </c>
      <c r="P20" s="20" t="s">
        <v>481</v>
      </c>
      <c r="Q20" s="18" t="s">
        <v>481</v>
      </c>
      <c r="R20" s="20" t="s">
        <v>481</v>
      </c>
      <c r="S20" s="18" t="n">
        <v>418.51613424</v>
      </c>
      <c r="T20" s="20" t="n">
        <v>8.8925315</v>
      </c>
    </row>
    <row r="21" spans="1:20">
      <c r="A21" s="15" t="s">
        <v>496</v>
      </c>
      <c r="B21" s="17" t="n">
        <v>5741</v>
      </c>
      <c r="C21" s="18">
        <f>(58.0/B21*100)</f>
        <v/>
      </c>
      <c r="D21" s="19" t="n">
        <v>5683</v>
      </c>
      <c r="E21" s="18" t="n">
        <v>492.69352076</v>
      </c>
      <c r="F21" s="20" t="n">
        <v>3.35167645</v>
      </c>
      <c r="G21" s="18" t="n">
        <v>504.10327474</v>
      </c>
      <c r="H21" s="20" t="n">
        <v>2.62057869</v>
      </c>
      <c r="I21" s="18" t="n">
        <v>514.13237379</v>
      </c>
      <c r="J21" s="20" t="n">
        <v>2.48125107</v>
      </c>
      <c r="K21" s="18" t="s">
        <v>481</v>
      </c>
      <c r="L21" s="20" t="s">
        <v>481</v>
      </c>
      <c r="M21" s="18" t="s">
        <v>481</v>
      </c>
      <c r="N21" s="20" t="s">
        <v>481</v>
      </c>
      <c r="O21" s="18" t="s">
        <v>481</v>
      </c>
      <c r="P21" s="20" t="s">
        <v>481</v>
      </c>
      <c r="Q21" s="18" t="s">
        <v>481</v>
      </c>
      <c r="R21" s="20" t="s">
        <v>481</v>
      </c>
      <c r="S21" s="18" t="n">
        <v>421.19793319</v>
      </c>
      <c r="T21" s="20" t="n">
        <v>8.535851839999999</v>
      </c>
    </row>
    <row r="22" spans="1:20">
      <c r="A22" s="15" t="s">
        <v>497</v>
      </c>
      <c r="B22" s="17" t="n">
        <v>6598</v>
      </c>
      <c r="C22" s="18">
        <f>(39.0/B22*100)</f>
        <v/>
      </c>
      <c r="D22" s="19" t="n">
        <v>6559</v>
      </c>
      <c r="E22" s="18" t="n">
        <v>468.66723612</v>
      </c>
      <c r="F22" s="20" t="n">
        <v>5.09464164</v>
      </c>
      <c r="G22" s="18" t="n">
        <v>470.09752361</v>
      </c>
      <c r="H22" s="20" t="n">
        <v>4.13629313</v>
      </c>
      <c r="I22" s="18" t="n">
        <v>490.86078782</v>
      </c>
      <c r="J22" s="20" t="n">
        <v>2.98008263</v>
      </c>
      <c r="K22" s="18" t="s">
        <v>481</v>
      </c>
      <c r="L22" s="20" t="s">
        <v>481</v>
      </c>
      <c r="M22" s="18" t="s">
        <v>481</v>
      </c>
      <c r="N22" s="20" t="s">
        <v>481</v>
      </c>
      <c r="O22" s="18" t="s">
        <v>481</v>
      </c>
      <c r="P22" s="20" t="s">
        <v>481</v>
      </c>
      <c r="Q22" s="18" t="n">
        <v>502.53579972</v>
      </c>
      <c r="R22" s="20" t="n">
        <v>48.3610187</v>
      </c>
      <c r="S22" s="18" t="n">
        <v>376.38347156</v>
      </c>
      <c r="T22" s="20" t="n">
        <v>8.695102070000001</v>
      </c>
    </row>
    <row r="23" spans="1:20">
      <c r="A23" s="15" t="s">
        <v>498</v>
      </c>
      <c r="B23" s="17" t="n">
        <v>11583</v>
      </c>
      <c r="C23" s="18">
        <f>(268.0/B23*100)</f>
        <v/>
      </c>
      <c r="D23" s="19" t="n">
        <v>11315</v>
      </c>
      <c r="E23" s="18" t="n">
        <v>466.05813697</v>
      </c>
      <c r="F23" s="20" t="n">
        <v>5.04173691</v>
      </c>
      <c r="G23" s="18" t="n">
        <v>485.18083731</v>
      </c>
      <c r="H23" s="20" t="n">
        <v>3.63870414</v>
      </c>
      <c r="I23" s="18" t="n">
        <v>510.31936589</v>
      </c>
      <c r="J23" s="20" t="n">
        <v>3.43227147</v>
      </c>
      <c r="K23" s="18" t="s">
        <v>481</v>
      </c>
      <c r="L23" s="20" t="s">
        <v>481</v>
      </c>
      <c r="M23" s="18" t="s">
        <v>481</v>
      </c>
      <c r="N23" s="20" t="s">
        <v>481</v>
      </c>
      <c r="O23" s="18" t="s">
        <v>481</v>
      </c>
      <c r="P23" s="20" t="s">
        <v>481</v>
      </c>
      <c r="Q23" s="18" t="s">
        <v>481</v>
      </c>
      <c r="R23" s="20" t="s">
        <v>481</v>
      </c>
      <c r="S23" s="18" t="n">
        <v>407.78524786</v>
      </c>
      <c r="T23" s="20" t="n">
        <v>7.97198832</v>
      </c>
    </row>
    <row r="24" spans="1:20">
      <c r="A24" s="15" t="s">
        <v>499</v>
      </c>
      <c r="B24" s="17" t="n">
        <v>6647</v>
      </c>
      <c r="C24" s="18">
        <f>(10.0/B24*100)</f>
        <v/>
      </c>
      <c r="D24" s="19" t="n">
        <v>6637</v>
      </c>
      <c r="E24" s="18" t="n">
        <v>521.42103439</v>
      </c>
      <c r="F24" s="20" t="n">
        <v>3.72341145</v>
      </c>
      <c r="G24" s="18" t="n">
        <v>532.03051239</v>
      </c>
      <c r="H24" s="20" t="n">
        <v>3.43569814</v>
      </c>
      <c r="I24" s="18" t="n">
        <v>544.93330345</v>
      </c>
      <c r="J24" s="20" t="n">
        <v>3.2301647</v>
      </c>
      <c r="K24" s="18" t="s">
        <v>481</v>
      </c>
      <c r="L24" s="20" t="s">
        <v>481</v>
      </c>
      <c r="M24" s="18" t="s">
        <v>481</v>
      </c>
      <c r="N24" s="20" t="s">
        <v>481</v>
      </c>
      <c r="O24" s="18" t="s">
        <v>481</v>
      </c>
      <c r="P24" s="20" t="s">
        <v>481</v>
      </c>
      <c r="Q24" s="18" t="s">
        <v>481</v>
      </c>
      <c r="R24" s="20" t="s">
        <v>481</v>
      </c>
      <c r="S24" s="18" t="n">
        <v>456.14196851</v>
      </c>
      <c r="T24" s="20" t="n">
        <v>12.83138939</v>
      </c>
    </row>
    <row r="25" spans="1:20">
      <c r="A25" s="15" t="s">
        <v>500</v>
      </c>
      <c r="B25" s="17" t="n">
        <v>5581</v>
      </c>
      <c r="C25" s="18">
        <f>(25.0/B25*100)</f>
        <v/>
      </c>
      <c r="D25" s="19" t="n">
        <v>5556</v>
      </c>
      <c r="E25" s="18" t="n">
        <v>507.17742469</v>
      </c>
      <c r="F25" s="20" t="n">
        <v>4.99230004</v>
      </c>
      <c r="G25" s="18" t="n">
        <v>517.75532709</v>
      </c>
      <c r="H25" s="20" t="n">
        <v>5.2797474</v>
      </c>
      <c r="I25" s="18" t="n">
        <v>533.4646106500001</v>
      </c>
      <c r="J25" s="20" t="n">
        <v>3.59434041</v>
      </c>
      <c r="K25" s="18" t="s">
        <v>481</v>
      </c>
      <c r="L25" s="20" t="s">
        <v>481</v>
      </c>
      <c r="M25" s="18" t="s">
        <v>481</v>
      </c>
      <c r="N25" s="20" t="s">
        <v>481</v>
      </c>
      <c r="O25" s="18" t="s">
        <v>481</v>
      </c>
      <c r="P25" s="20" t="s">
        <v>481</v>
      </c>
      <c r="Q25" s="18" t="s">
        <v>481</v>
      </c>
      <c r="R25" s="20" t="s">
        <v>481</v>
      </c>
      <c r="S25" s="18" t="n">
        <v>424.58329733</v>
      </c>
      <c r="T25" s="20" t="n">
        <v>23.79296638</v>
      </c>
    </row>
    <row r="26" spans="1:20">
      <c r="A26" s="15" t="s">
        <v>501</v>
      </c>
      <c r="B26" s="17" t="n">
        <v>4869</v>
      </c>
      <c r="C26" s="18">
        <f>(75.0/B26*100)</f>
        <v/>
      </c>
      <c r="D26" s="19" t="n">
        <v>4794</v>
      </c>
      <c r="E26" s="18" t="n">
        <v>469.16681057</v>
      </c>
      <c r="F26" s="20" t="n">
        <v>3.53087539</v>
      </c>
      <c r="G26" s="18" t="n">
        <v>474.78632603</v>
      </c>
      <c r="H26" s="20" t="n">
        <v>3.01280398</v>
      </c>
      <c r="I26" s="18" t="n">
        <v>498.77871158</v>
      </c>
      <c r="J26" s="20" t="n">
        <v>2.22757103</v>
      </c>
      <c r="K26" s="18" t="s">
        <v>481</v>
      </c>
      <c r="L26" s="20" t="s">
        <v>481</v>
      </c>
      <c r="M26" s="18" t="s">
        <v>481</v>
      </c>
      <c r="N26" s="20" t="s">
        <v>481</v>
      </c>
      <c r="O26" s="18" t="s">
        <v>481</v>
      </c>
      <c r="P26" s="20" t="s">
        <v>481</v>
      </c>
      <c r="Q26" s="18" t="s">
        <v>481</v>
      </c>
      <c r="R26" s="20" t="s">
        <v>481</v>
      </c>
      <c r="S26" s="18" t="n">
        <v>431.63469739</v>
      </c>
      <c r="T26" s="20" t="n">
        <v>9.359377650000001</v>
      </c>
    </row>
    <row r="27" spans="1:20">
      <c r="A27" s="15" t="s">
        <v>502</v>
      </c>
      <c r="B27" s="17" t="n">
        <v>5299</v>
      </c>
      <c r="C27" s="18">
        <f>(127.0/B27*100)</f>
        <v/>
      </c>
      <c r="D27" s="19" t="n">
        <v>5172</v>
      </c>
      <c r="E27" s="18" t="n">
        <v>470.86210005</v>
      </c>
      <c r="F27" s="20" t="n">
        <v>4.45025182</v>
      </c>
      <c r="G27" s="18" t="n">
        <v>477.51819296</v>
      </c>
      <c r="H27" s="20" t="n">
        <v>2.59995296</v>
      </c>
      <c r="I27" s="18" t="n">
        <v>510.75896499</v>
      </c>
      <c r="J27" s="20" t="n">
        <v>1.70359894</v>
      </c>
      <c r="K27" s="18" t="s">
        <v>481</v>
      </c>
      <c r="L27" s="20" t="s">
        <v>481</v>
      </c>
      <c r="M27" s="18" t="s">
        <v>481</v>
      </c>
      <c r="N27" s="20" t="s">
        <v>481</v>
      </c>
      <c r="O27" s="18" t="s">
        <v>481</v>
      </c>
      <c r="P27" s="20" t="s">
        <v>481</v>
      </c>
      <c r="Q27" s="18" t="s">
        <v>481</v>
      </c>
      <c r="R27" s="20" t="s">
        <v>481</v>
      </c>
      <c r="S27" s="18" t="n">
        <v>401.79624487</v>
      </c>
      <c r="T27" s="20" t="n">
        <v>4.97805784</v>
      </c>
    </row>
    <row r="28" spans="1:20">
      <c r="A28" s="15" t="s">
        <v>503</v>
      </c>
      <c r="B28" s="17" t="n">
        <v>7568</v>
      </c>
      <c r="C28" s="18">
        <f>(378.0/B28*100)</f>
        <v/>
      </c>
      <c r="D28" s="19" t="n">
        <v>7190</v>
      </c>
      <c r="E28" s="18" t="n">
        <v>374.96039179</v>
      </c>
      <c r="F28" s="20" t="n">
        <v>4.01011852</v>
      </c>
      <c r="G28" s="18" t="n">
        <v>389.60904081</v>
      </c>
      <c r="H28" s="20" t="n">
        <v>3.48494385</v>
      </c>
      <c r="I28" s="18" t="n">
        <v>426.06807651</v>
      </c>
      <c r="J28" s="20" t="n">
        <v>2.40401429</v>
      </c>
      <c r="K28" s="18" t="s">
        <v>481</v>
      </c>
      <c r="L28" s="20" t="s">
        <v>481</v>
      </c>
      <c r="M28" s="18" t="s">
        <v>481</v>
      </c>
      <c r="N28" s="20" t="s">
        <v>481</v>
      </c>
      <c r="O28" s="18" t="s">
        <v>481</v>
      </c>
      <c r="P28" s="20" t="s">
        <v>481</v>
      </c>
      <c r="Q28" s="18" t="s">
        <v>481</v>
      </c>
      <c r="R28" s="20" t="s">
        <v>481</v>
      </c>
      <c r="S28" s="18" t="n">
        <v>363.90912538</v>
      </c>
      <c r="T28" s="20" t="n">
        <v>8.43728407</v>
      </c>
    </row>
    <row r="29" spans="1:20">
      <c r="A29" s="15" t="s">
        <v>504</v>
      </c>
      <c r="B29" s="17" t="n">
        <v>5385</v>
      </c>
      <c r="C29" s="18">
        <f>(30.0/B29*100)</f>
        <v/>
      </c>
      <c r="D29" s="19" t="n">
        <v>5355</v>
      </c>
      <c r="E29" s="18" t="n">
        <v>508.73638356</v>
      </c>
      <c r="F29" s="20" t="n">
        <v>3.22718782</v>
      </c>
      <c r="G29" s="18" t="n">
        <v>516.84647618</v>
      </c>
      <c r="H29" s="20" t="n">
        <v>3.10514552</v>
      </c>
      <c r="I29" s="18" t="n">
        <v>536.98561132</v>
      </c>
      <c r="J29" s="20" t="n">
        <v>3.17924978</v>
      </c>
      <c r="K29" s="18" t="s">
        <v>481</v>
      </c>
      <c r="L29" s="20" t="s">
        <v>481</v>
      </c>
      <c r="M29" s="18" t="s">
        <v>481</v>
      </c>
      <c r="N29" s="20" t="s">
        <v>481</v>
      </c>
      <c r="O29" s="18" t="n">
        <v>335.3902018</v>
      </c>
      <c r="P29" s="20" t="n">
        <v>12.1685767</v>
      </c>
      <c r="Q29" s="18" t="s">
        <v>481</v>
      </c>
      <c r="R29" s="20" t="s">
        <v>481</v>
      </c>
      <c r="S29" s="18" t="n">
        <v>415.41212485</v>
      </c>
      <c r="T29" s="20" t="n">
        <v>9.14474807</v>
      </c>
    </row>
    <row r="30" spans="1:20">
      <c r="A30" s="15" t="s">
        <v>505</v>
      </c>
      <c r="B30" s="17" t="n">
        <v>4520</v>
      </c>
      <c r="C30" s="18">
        <f>(208.0/B30*100)</f>
        <v/>
      </c>
      <c r="D30" s="19" t="n">
        <v>4312</v>
      </c>
      <c r="E30" s="18" t="n">
        <v>475.73531964</v>
      </c>
      <c r="F30" s="20" t="n">
        <v>5.25796233</v>
      </c>
      <c r="G30" s="18" t="n">
        <v>492.56551444</v>
      </c>
      <c r="H30" s="20" t="n">
        <v>3.27434617</v>
      </c>
      <c r="I30" s="18" t="n">
        <v>512.7337244399999</v>
      </c>
      <c r="J30" s="20" t="n">
        <v>2.90662224</v>
      </c>
      <c r="K30" s="18" t="s">
        <v>481</v>
      </c>
      <c r="L30" s="20" t="s">
        <v>481</v>
      </c>
      <c r="M30" s="18" t="s">
        <v>481</v>
      </c>
      <c r="N30" s="20" t="s">
        <v>481</v>
      </c>
      <c r="O30" s="18" t="s">
        <v>481</v>
      </c>
      <c r="P30" s="20" t="s">
        <v>481</v>
      </c>
      <c r="Q30" s="18" t="s">
        <v>481</v>
      </c>
      <c r="R30" s="20" t="s">
        <v>481</v>
      </c>
      <c r="S30" s="18" t="n">
        <v>407.74524965</v>
      </c>
      <c r="T30" s="20" t="n">
        <v>6.9340973</v>
      </c>
    </row>
    <row r="31" spans="1:20">
      <c r="A31" s="15" t="s">
        <v>506</v>
      </c>
      <c r="B31" s="17" t="n">
        <v>5456</v>
      </c>
      <c r="C31" s="18">
        <f>(146.0/B31*100)</f>
        <v/>
      </c>
      <c r="D31" s="19" t="n">
        <v>5310</v>
      </c>
      <c r="E31" s="18" t="n">
        <v>507.14420432</v>
      </c>
      <c r="F31" s="20" t="n">
        <v>3.11937674</v>
      </c>
      <c r="G31" s="18" t="n">
        <v>499.99616855</v>
      </c>
      <c r="H31" s="20" t="n">
        <v>2.74207265</v>
      </c>
      <c r="I31" s="18" t="n">
        <v>516.49990241</v>
      </c>
      <c r="J31" s="20" t="n">
        <v>3.08061237</v>
      </c>
      <c r="K31" s="18" t="s">
        <v>481</v>
      </c>
      <c r="L31" s="20" t="s">
        <v>481</v>
      </c>
      <c r="M31" s="18" t="s">
        <v>481</v>
      </c>
      <c r="N31" s="20" t="s">
        <v>481</v>
      </c>
      <c r="O31" s="18" t="s">
        <v>481</v>
      </c>
      <c r="P31" s="20" t="s">
        <v>481</v>
      </c>
      <c r="Q31" s="18" t="s">
        <v>481</v>
      </c>
      <c r="R31" s="20" t="s">
        <v>481</v>
      </c>
      <c r="S31" s="18" t="n">
        <v>430.32768661</v>
      </c>
      <c r="T31" s="20" t="n">
        <v>4.97437168</v>
      </c>
    </row>
    <row r="32" spans="1:20">
      <c r="A32" s="15" t="s">
        <v>507</v>
      </c>
      <c r="B32" s="17" t="n">
        <v>4478</v>
      </c>
      <c r="C32" s="18">
        <f>(6.0/B32*100)</f>
        <v/>
      </c>
      <c r="D32" s="19" t="n">
        <v>4472</v>
      </c>
      <c r="E32" s="18" t="n">
        <v>478.56245122</v>
      </c>
      <c r="F32" s="20" t="n">
        <v>4.07338433</v>
      </c>
      <c r="G32" s="18" t="n">
        <v>503.7427113</v>
      </c>
      <c r="H32" s="20" t="n">
        <v>3.02279163</v>
      </c>
      <c r="I32" s="18" t="n">
        <v>518.88982707</v>
      </c>
      <c r="J32" s="20" t="n">
        <v>2.83303292</v>
      </c>
      <c r="K32" s="18" t="s">
        <v>481</v>
      </c>
      <c r="L32" s="20" t="s">
        <v>481</v>
      </c>
      <c r="M32" s="18" t="s">
        <v>481</v>
      </c>
      <c r="N32" s="20" t="s">
        <v>481</v>
      </c>
      <c r="O32" s="18" t="s">
        <v>481</v>
      </c>
      <c r="P32" s="20" t="s">
        <v>481</v>
      </c>
      <c r="Q32" s="18" t="s">
        <v>481</v>
      </c>
      <c r="R32" s="20" t="s">
        <v>481</v>
      </c>
      <c r="S32" s="18" t="n">
        <v>413.37436076</v>
      </c>
      <c r="T32" s="20" t="n">
        <v>14.29062027</v>
      </c>
    </row>
    <row r="33" spans="1:20">
      <c r="A33" s="15" t="s">
        <v>508</v>
      </c>
      <c r="B33" s="17" t="n">
        <v>7325</v>
      </c>
      <c r="C33" s="18">
        <f>(80.0/B33*100)</f>
        <v/>
      </c>
      <c r="D33" s="19" t="n">
        <v>7245</v>
      </c>
      <c r="E33" s="18" t="n">
        <v>456.09330813</v>
      </c>
      <c r="F33" s="20" t="n">
        <v>4.09125122</v>
      </c>
      <c r="G33" s="18" t="n">
        <v>478.22080055</v>
      </c>
      <c r="H33" s="20" t="n">
        <v>4.26703472</v>
      </c>
      <c r="I33" s="18" t="n">
        <v>510.51904573</v>
      </c>
      <c r="J33" s="20" t="n">
        <v>2.58530382</v>
      </c>
      <c r="K33" s="18" t="s">
        <v>481</v>
      </c>
      <c r="L33" s="20" t="s">
        <v>481</v>
      </c>
      <c r="M33" s="18" t="s">
        <v>481</v>
      </c>
      <c r="N33" s="20" t="s">
        <v>481</v>
      </c>
      <c r="O33" s="18" t="s">
        <v>481</v>
      </c>
      <c r="P33" s="20" t="s">
        <v>481</v>
      </c>
      <c r="Q33" s="18" t="s">
        <v>481</v>
      </c>
      <c r="R33" s="20" t="s">
        <v>481</v>
      </c>
      <c r="S33" s="18" t="n">
        <v>399.99897763</v>
      </c>
      <c r="T33" s="20" t="n">
        <v>9.30491191</v>
      </c>
    </row>
    <row r="34" spans="1:20">
      <c r="A34" s="15" t="s">
        <v>509</v>
      </c>
      <c r="B34" s="17" t="n">
        <v>6350</v>
      </c>
      <c r="C34" s="18">
        <f>(95.0/B34*100)</f>
        <v/>
      </c>
      <c r="D34" s="19" t="n">
        <v>6255</v>
      </c>
      <c r="E34" s="18" t="n">
        <v>439.01348006</v>
      </c>
      <c r="F34" s="20" t="n">
        <v>4.15239554</v>
      </c>
      <c r="G34" s="18" t="n">
        <v>475.51197677</v>
      </c>
      <c r="H34" s="20" t="n">
        <v>3.07527305</v>
      </c>
      <c r="I34" s="18" t="n">
        <v>504.53293014</v>
      </c>
      <c r="J34" s="20" t="n">
        <v>2.5749837</v>
      </c>
      <c r="K34" s="18" t="s">
        <v>481</v>
      </c>
      <c r="L34" s="20" t="s">
        <v>481</v>
      </c>
      <c r="M34" s="18" t="s">
        <v>481</v>
      </c>
      <c r="N34" s="20" t="s">
        <v>481</v>
      </c>
      <c r="O34" s="18" t="n">
        <v>336.51078337</v>
      </c>
      <c r="P34" s="20" t="n">
        <v>12.24828707</v>
      </c>
      <c r="Q34" s="18" t="s">
        <v>481</v>
      </c>
      <c r="R34" s="20" t="s">
        <v>481</v>
      </c>
      <c r="S34" s="18" t="n">
        <v>401.43733637</v>
      </c>
      <c r="T34" s="20" t="n">
        <v>9.675197020000001</v>
      </c>
    </row>
    <row r="35" spans="1:20">
      <c r="A35" s="15" t="s">
        <v>510</v>
      </c>
      <c r="B35" s="17" t="n">
        <v>6406</v>
      </c>
      <c r="C35" s="18">
        <f>(61.0/B35*100)</f>
        <v/>
      </c>
      <c r="D35" s="19" t="n">
        <v>6345</v>
      </c>
      <c r="E35" s="18" t="n">
        <v>496.55639705</v>
      </c>
      <c r="F35" s="20" t="n">
        <v>4.06075194</v>
      </c>
      <c r="G35" s="18" t="n">
        <v>502.90630948</v>
      </c>
      <c r="H35" s="20" t="n">
        <v>2.62288063</v>
      </c>
      <c r="I35" s="18" t="n">
        <v>522.46207821</v>
      </c>
      <c r="J35" s="20" t="n">
        <v>1.87732063</v>
      </c>
      <c r="K35" s="18" t="s">
        <v>481</v>
      </c>
      <c r="L35" s="20" t="s">
        <v>481</v>
      </c>
      <c r="M35" s="18" t="s">
        <v>481</v>
      </c>
      <c r="N35" s="20" t="s">
        <v>481</v>
      </c>
      <c r="O35" s="18" t="n">
        <v>349.78970242</v>
      </c>
      <c r="P35" s="20" t="n">
        <v>6.90672373</v>
      </c>
      <c r="Q35" s="18" t="s">
        <v>481</v>
      </c>
      <c r="R35" s="20" t="s">
        <v>481</v>
      </c>
      <c r="S35" s="18" t="n">
        <v>425.084902</v>
      </c>
      <c r="T35" s="20" t="n">
        <v>9.338969069999999</v>
      </c>
    </row>
    <row r="36" spans="1:20">
      <c r="A36" s="15" t="s">
        <v>511</v>
      </c>
      <c r="B36" s="17" t="n">
        <v>6736</v>
      </c>
      <c r="C36" s="18">
        <f>(74.0/B36*100)</f>
        <v/>
      </c>
      <c r="D36" s="19" t="n">
        <v>6662</v>
      </c>
      <c r="E36" s="18" t="n">
        <v>471.09684799</v>
      </c>
      <c r="F36" s="20" t="n">
        <v>3.44054442</v>
      </c>
      <c r="G36" s="18" t="n">
        <v>488.5127448</v>
      </c>
      <c r="H36" s="20" t="n">
        <v>3.22560816</v>
      </c>
      <c r="I36" s="18" t="n">
        <v>497.40288914</v>
      </c>
      <c r="J36" s="20" t="n">
        <v>2.23138229</v>
      </c>
      <c r="K36" s="18" t="s">
        <v>481</v>
      </c>
      <c r="L36" s="20" t="s">
        <v>481</v>
      </c>
      <c r="M36" s="18" t="s">
        <v>481</v>
      </c>
      <c r="N36" s="20" t="s">
        <v>481</v>
      </c>
      <c r="O36" s="18" t="s">
        <v>481</v>
      </c>
      <c r="P36" s="20" t="s">
        <v>481</v>
      </c>
      <c r="Q36" s="18" t="s">
        <v>481</v>
      </c>
      <c r="R36" s="20" t="s">
        <v>481</v>
      </c>
      <c r="S36" s="18" t="n">
        <v>416.91976509</v>
      </c>
      <c r="T36" s="20" t="n">
        <v>6.61873879</v>
      </c>
    </row>
    <row r="37" spans="1:20">
      <c r="A37" s="15" t="s">
        <v>512</v>
      </c>
      <c r="B37" s="17" t="n">
        <v>5458</v>
      </c>
      <c r="C37" s="18">
        <f>(135.0/B37*100)</f>
        <v/>
      </c>
      <c r="D37" s="19" t="n">
        <v>5323</v>
      </c>
      <c r="E37" s="18" t="n">
        <v>500.98692621</v>
      </c>
      <c r="F37" s="20" t="n">
        <v>3.51212059</v>
      </c>
      <c r="G37" s="18" t="n">
        <v>495.08954759</v>
      </c>
      <c r="H37" s="20" t="n">
        <v>3.32806584</v>
      </c>
      <c r="I37" s="18" t="n">
        <v>512.35721612</v>
      </c>
      <c r="J37" s="20" t="n">
        <v>3.34879966</v>
      </c>
      <c r="K37" s="18" t="s">
        <v>481</v>
      </c>
      <c r="L37" s="20" t="s">
        <v>481</v>
      </c>
      <c r="M37" s="18" t="s">
        <v>481</v>
      </c>
      <c r="N37" s="20" t="s">
        <v>481</v>
      </c>
      <c r="O37" s="18" t="s">
        <v>481</v>
      </c>
      <c r="P37" s="20" t="s">
        <v>481</v>
      </c>
      <c r="Q37" s="18" t="s">
        <v>481</v>
      </c>
      <c r="R37" s="20" t="s">
        <v>481</v>
      </c>
      <c r="S37" s="18" t="n">
        <v>413.4280669</v>
      </c>
      <c r="T37" s="20" t="n">
        <v>5.65425756</v>
      </c>
    </row>
    <row r="38" spans="1:20">
      <c r="A38" s="15" t="s">
        <v>513</v>
      </c>
      <c r="B38" s="17" t="n">
        <v>5860</v>
      </c>
      <c r="C38" s="18">
        <f>(24.0/B38*100)</f>
        <v/>
      </c>
      <c r="D38" s="19" t="n">
        <v>5836</v>
      </c>
      <c r="E38" s="18" t="n">
        <v>502.14849892</v>
      </c>
      <c r="F38" s="20" t="n">
        <v>6.3382271</v>
      </c>
      <c r="G38" s="18" t="n">
        <v>517.38311029</v>
      </c>
      <c r="H38" s="20" t="n">
        <v>3.6864057</v>
      </c>
      <c r="I38" s="18" t="n">
        <v>539.33506103</v>
      </c>
      <c r="J38" s="20" t="n">
        <v>3.01087404</v>
      </c>
      <c r="K38" s="18" t="s">
        <v>481</v>
      </c>
      <c r="L38" s="20" t="s">
        <v>481</v>
      </c>
      <c r="M38" s="18" t="s">
        <v>481</v>
      </c>
      <c r="N38" s="20" t="s">
        <v>481</v>
      </c>
      <c r="O38" s="18" t="s">
        <v>481</v>
      </c>
      <c r="P38" s="20" t="s">
        <v>481</v>
      </c>
      <c r="Q38" s="18" t="s">
        <v>481</v>
      </c>
      <c r="R38" s="20" t="s">
        <v>481</v>
      </c>
      <c r="S38" s="18" t="n">
        <v>476.29478432</v>
      </c>
      <c r="T38" s="20" t="n">
        <v>6.65862361</v>
      </c>
    </row>
    <row r="39" spans="1:20">
      <c r="A39" s="15" t="s">
        <v>514</v>
      </c>
      <c r="B39" s="17" t="n">
        <v>5895</v>
      </c>
      <c r="C39" s="18">
        <f>(33.0/B39*100)</f>
        <v/>
      </c>
      <c r="D39" s="19" t="n">
        <v>5862</v>
      </c>
      <c r="E39" s="18" t="n">
        <v>381.01753986</v>
      </c>
      <c r="F39" s="20" t="n">
        <v>4.75463488</v>
      </c>
      <c r="G39" s="18" t="n">
        <v>395.17414474</v>
      </c>
      <c r="H39" s="20" t="n">
        <v>4.23528888</v>
      </c>
      <c r="I39" s="18" t="n">
        <v>438.1739466</v>
      </c>
      <c r="J39" s="20" t="n">
        <v>4.36078907</v>
      </c>
      <c r="K39" s="18" t="s">
        <v>481</v>
      </c>
      <c r="L39" s="20" t="s">
        <v>481</v>
      </c>
      <c r="M39" s="18" t="s">
        <v>481</v>
      </c>
      <c r="N39" s="20" t="s">
        <v>481</v>
      </c>
      <c r="O39" s="18" t="s">
        <v>481</v>
      </c>
      <c r="P39" s="20" t="s">
        <v>481</v>
      </c>
      <c r="Q39" s="18" t="s">
        <v>481</v>
      </c>
      <c r="R39" s="20" t="s">
        <v>481</v>
      </c>
      <c r="S39" s="18" t="n">
        <v>376.875803</v>
      </c>
      <c r="T39" s="20" t="n">
        <v>10.81468614</v>
      </c>
    </row>
    <row r="40" spans="1:20">
      <c r="A40" s="15" t="s">
        <v>515</v>
      </c>
      <c r="B40" s="17" t="n">
        <v>14157</v>
      </c>
      <c r="C40" s="18">
        <f>(394.0/B40*100)</f>
        <v/>
      </c>
      <c r="D40" s="19" t="n">
        <v>13763</v>
      </c>
      <c r="E40" s="18" t="n">
        <v>481.66580443</v>
      </c>
      <c r="F40" s="20" t="n">
        <v>4.48927287</v>
      </c>
      <c r="G40" s="18" t="n">
        <v>492.63992341</v>
      </c>
      <c r="H40" s="20" t="n">
        <v>2.96482149</v>
      </c>
      <c r="I40" s="18" t="n">
        <v>508.06563271</v>
      </c>
      <c r="J40" s="20" t="n">
        <v>2.69129283</v>
      </c>
      <c r="K40" s="18" t="s">
        <v>481</v>
      </c>
      <c r="L40" s="20" t="s">
        <v>481</v>
      </c>
      <c r="M40" s="18" t="s">
        <v>481</v>
      </c>
      <c r="N40" s="20" t="s">
        <v>481</v>
      </c>
      <c r="O40" s="18" t="s">
        <v>481</v>
      </c>
      <c r="P40" s="20" t="s">
        <v>481</v>
      </c>
      <c r="Q40" s="18" t="s">
        <v>481</v>
      </c>
      <c r="R40" s="20" t="s">
        <v>481</v>
      </c>
      <c r="S40" s="18" t="n">
        <v>403.89278274</v>
      </c>
      <c r="T40" s="20" t="n">
        <v>6.4752551</v>
      </c>
    </row>
    <row r="41" spans="1:20">
      <c r="A41" s="15" t="s">
        <v>516</v>
      </c>
      <c r="B41" s="17" t="n">
        <v>5712</v>
      </c>
      <c r="C41" s="18">
        <f>(56.0/B41*100)</f>
        <v/>
      </c>
      <c r="D41" s="19" t="n">
        <v>5656</v>
      </c>
      <c r="E41" s="18" t="n">
        <v>453.72080009</v>
      </c>
      <c r="F41" s="20" t="n">
        <v>4.51510383</v>
      </c>
      <c r="G41" s="18" t="n">
        <v>465.82912161</v>
      </c>
      <c r="H41" s="20" t="n">
        <v>3.8130757</v>
      </c>
      <c r="I41" s="18" t="n">
        <v>489.34740292</v>
      </c>
      <c r="J41" s="20" t="n">
        <v>3.37736259</v>
      </c>
      <c r="K41" s="18" t="s">
        <v>481</v>
      </c>
      <c r="L41" s="20" t="s">
        <v>481</v>
      </c>
      <c r="M41" s="18" t="s">
        <v>481</v>
      </c>
      <c r="N41" s="20" t="s">
        <v>481</v>
      </c>
      <c r="O41" s="18" t="n">
        <v>392.51815558</v>
      </c>
      <c r="P41" s="20" t="n">
        <v>16.89642718</v>
      </c>
      <c r="Q41" s="18" t="s">
        <v>481</v>
      </c>
      <c r="R41" s="20" t="s">
        <v>481</v>
      </c>
      <c r="S41" s="18" t="n">
        <v>389.86127304</v>
      </c>
      <c r="T41" s="20" t="n">
        <v>11.20408273</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359.60621715</v>
      </c>
      <c r="P45" s="20" t="n">
        <v>2.95186404</v>
      </c>
      <c r="Q45" s="18" t="s">
        <v>481</v>
      </c>
      <c r="R45" s="20" t="s">
        <v>481</v>
      </c>
      <c r="S45" s="18" t="s">
        <v>481</v>
      </c>
      <c r="T45" s="20" t="s">
        <v>481</v>
      </c>
    </row>
    <row r="46" spans="1:20">
      <c r="A46" s="15" t="s">
        <v>521</v>
      </c>
      <c r="B46" s="17" t="n">
        <v>23141</v>
      </c>
      <c r="C46" s="18">
        <f>(2165.0/B46*100)</f>
        <v/>
      </c>
      <c r="D46" s="19" t="n">
        <v>20976</v>
      </c>
      <c r="E46" s="18" t="n">
        <v>357.20840984</v>
      </c>
      <c r="F46" s="20" t="n">
        <v>3.98233563</v>
      </c>
      <c r="G46" s="18" t="n">
        <v>364.92506268</v>
      </c>
      <c r="H46" s="20" t="n">
        <v>4.39769849</v>
      </c>
      <c r="I46" s="18" t="n">
        <v>412.83829122</v>
      </c>
      <c r="J46" s="20" t="n">
        <v>3.36470959</v>
      </c>
      <c r="K46" s="18" t="s">
        <v>481</v>
      </c>
      <c r="L46" s="20" t="s">
        <v>481</v>
      </c>
      <c r="M46" s="18" t="s">
        <v>481</v>
      </c>
      <c r="N46" s="20" t="s">
        <v>481</v>
      </c>
      <c r="O46" s="18" t="s">
        <v>481</v>
      </c>
      <c r="P46" s="20" t="s">
        <v>481</v>
      </c>
      <c r="Q46" s="18" t="s">
        <v>481</v>
      </c>
      <c r="R46" s="20" t="s">
        <v>481</v>
      </c>
      <c r="S46" s="18" t="n">
        <v>349.22454052</v>
      </c>
      <c r="T46" s="20" t="n">
        <v>3.29711203</v>
      </c>
    </row>
    <row r="47" spans="1:20">
      <c r="A47" s="15" t="s">
        <v>522</v>
      </c>
      <c r="B47" s="17" t="n">
        <v>5928</v>
      </c>
      <c r="C47" s="18">
        <f>(368.0/B47*100)</f>
        <v/>
      </c>
      <c r="D47" s="19" t="n">
        <v>5560</v>
      </c>
      <c r="E47" s="18" t="n">
        <v>430.67314107</v>
      </c>
      <c r="F47" s="20" t="n">
        <v>4.75197032</v>
      </c>
      <c r="G47" s="18" t="n">
        <v>448.57723849</v>
      </c>
      <c r="H47" s="20" t="n">
        <v>4.2417175</v>
      </c>
      <c r="I47" s="18" t="n">
        <v>476.63342151</v>
      </c>
      <c r="J47" s="20" t="n">
        <v>4.3365686</v>
      </c>
      <c r="K47" s="18" t="s">
        <v>481</v>
      </c>
      <c r="L47" s="20" t="s">
        <v>481</v>
      </c>
      <c r="M47" s="18" t="s">
        <v>481</v>
      </c>
      <c r="N47" s="20" t="s">
        <v>481</v>
      </c>
      <c r="O47" s="18" t="s">
        <v>481</v>
      </c>
      <c r="P47" s="20" t="s">
        <v>481</v>
      </c>
      <c r="Q47" s="18" t="s">
        <v>481</v>
      </c>
      <c r="R47" s="20" t="s">
        <v>481</v>
      </c>
      <c r="S47" s="18" t="n">
        <v>374.86016895</v>
      </c>
      <c r="T47" s="20" t="n">
        <v>5.33517035</v>
      </c>
    </row>
    <row r="48" spans="1:20">
      <c r="A48" s="15" t="s">
        <v>523</v>
      </c>
      <c r="B48" s="17" t="n">
        <v>9841</v>
      </c>
      <c r="C48" s="18">
        <f>(8.0/B48*100)</f>
        <v/>
      </c>
      <c r="D48" s="19" t="n">
        <v>9833</v>
      </c>
      <c r="E48" s="18" t="n">
        <v>518.70456402</v>
      </c>
      <c r="F48" s="20" t="n">
        <v>5.32987717</v>
      </c>
      <c r="G48" s="18" t="n">
        <v>535.4548137100001</v>
      </c>
      <c r="H48" s="20" t="n">
        <v>7.88772865</v>
      </c>
      <c r="I48" s="18" t="n">
        <v>543.8078439</v>
      </c>
      <c r="J48" s="20" t="n">
        <v>5.17316467</v>
      </c>
      <c r="K48" s="18" t="s">
        <v>481</v>
      </c>
      <c r="L48" s="20" t="s">
        <v>481</v>
      </c>
      <c r="M48" s="18" t="s">
        <v>481</v>
      </c>
      <c r="N48" s="20" t="s">
        <v>481</v>
      </c>
      <c r="O48" s="18" t="s">
        <v>481</v>
      </c>
      <c r="P48" s="20" t="s">
        <v>481</v>
      </c>
      <c r="Q48" s="18" t="s">
        <v>481</v>
      </c>
      <c r="R48" s="20" t="s">
        <v>481</v>
      </c>
      <c r="S48" s="18" t="n">
        <v>471.87160006</v>
      </c>
      <c r="T48" s="20" t="n">
        <v>25.22699862</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409.03332786</v>
      </c>
      <c r="P49" s="20" t="n">
        <v>3.05386641</v>
      </c>
      <c r="Q49" s="18" t="s">
        <v>481</v>
      </c>
      <c r="R49" s="20" t="s">
        <v>481</v>
      </c>
      <c r="S49" s="18" t="s">
        <v>481</v>
      </c>
      <c r="T49" s="20" t="s">
        <v>481</v>
      </c>
    </row>
    <row r="50" spans="1:20">
      <c r="A50" s="15" t="s">
        <v>525</v>
      </c>
      <c r="B50" s="17" t="n">
        <v>11795</v>
      </c>
      <c r="C50" s="18">
        <f>(353.0/B50*100)</f>
        <v/>
      </c>
      <c r="D50" s="19" t="n">
        <v>11442</v>
      </c>
      <c r="E50" s="18" t="n">
        <v>349.61719502</v>
      </c>
      <c r="F50" s="20" t="n">
        <v>3.44779806</v>
      </c>
      <c r="G50" s="18" t="n">
        <v>359.94552827</v>
      </c>
      <c r="H50" s="20" t="n">
        <v>4.0666828</v>
      </c>
      <c r="I50" s="18" t="n">
        <v>412.81632816</v>
      </c>
      <c r="J50" s="20" t="n">
        <v>2.14046417</v>
      </c>
      <c r="K50" s="18" t="s">
        <v>481</v>
      </c>
      <c r="L50" s="20" t="s">
        <v>481</v>
      </c>
      <c r="M50" s="18" t="s">
        <v>481</v>
      </c>
      <c r="N50" s="20" t="s">
        <v>481</v>
      </c>
      <c r="O50" s="18" t="s">
        <v>481</v>
      </c>
      <c r="P50" s="20" t="s">
        <v>481</v>
      </c>
      <c r="Q50" s="18" t="s">
        <v>481</v>
      </c>
      <c r="R50" s="20" t="s">
        <v>481</v>
      </c>
      <c r="S50" s="18" t="n">
        <v>341.24559112</v>
      </c>
      <c r="T50" s="20" t="n">
        <v>7.77814411</v>
      </c>
    </row>
    <row r="51" spans="1:20">
      <c r="A51" s="15" t="s">
        <v>526</v>
      </c>
      <c r="B51" s="17" t="n">
        <v>6866</v>
      </c>
      <c r="C51" s="18">
        <f>(113.0/B51*100)</f>
        <v/>
      </c>
      <c r="D51" s="19" t="n">
        <v>6753</v>
      </c>
      <c r="E51" s="18" t="n">
        <v>374.63992292</v>
      </c>
      <c r="F51" s="20" t="n">
        <v>3.70313565</v>
      </c>
      <c r="G51" s="18" t="n">
        <v>389.96764266</v>
      </c>
      <c r="H51" s="20" t="n">
        <v>4.17971375</v>
      </c>
      <c r="I51" s="18" t="n">
        <v>416.52381945</v>
      </c>
      <c r="J51" s="20" t="n">
        <v>3.2106479</v>
      </c>
      <c r="K51" s="18" t="s">
        <v>481</v>
      </c>
      <c r="L51" s="20" t="s">
        <v>481</v>
      </c>
      <c r="M51" s="18" t="s">
        <v>481</v>
      </c>
      <c r="N51" s="20" t="s">
        <v>481</v>
      </c>
      <c r="O51" s="18" t="n">
        <v>380.5422133</v>
      </c>
      <c r="P51" s="20" t="n">
        <v>4.31283207</v>
      </c>
      <c r="Q51" s="18" t="s">
        <v>481</v>
      </c>
      <c r="R51" s="20" t="s">
        <v>481</v>
      </c>
      <c r="S51" s="18" t="n">
        <v>378.95250182</v>
      </c>
      <c r="T51" s="20" t="n">
        <v>8.47028718</v>
      </c>
    </row>
    <row r="52" spans="1:20">
      <c r="A52" s="15" t="s">
        <v>527</v>
      </c>
      <c r="B52" s="17" t="n">
        <v>5809</v>
      </c>
      <c r="C52" s="18">
        <f>(110.0/B52*100)</f>
        <v/>
      </c>
      <c r="D52" s="19" t="n">
        <v>5699</v>
      </c>
      <c r="E52" s="18" t="n">
        <v>431.99833429</v>
      </c>
      <c r="F52" s="20" t="n">
        <v>5.08124354</v>
      </c>
      <c r="G52" s="18" t="n">
        <v>451.34429141</v>
      </c>
      <c r="H52" s="20" t="n">
        <v>3.93484945</v>
      </c>
      <c r="I52" s="18" t="n">
        <v>480.05994678</v>
      </c>
      <c r="J52" s="20" t="n">
        <v>2.72957031</v>
      </c>
      <c r="K52" s="18" t="s">
        <v>481</v>
      </c>
      <c r="L52" s="20" t="s">
        <v>481</v>
      </c>
      <c r="M52" s="18" t="s">
        <v>481</v>
      </c>
      <c r="N52" s="20" t="s">
        <v>481</v>
      </c>
      <c r="O52" s="18" t="s">
        <v>481</v>
      </c>
      <c r="P52" s="20" t="s">
        <v>481</v>
      </c>
      <c r="Q52" s="18" t="s">
        <v>481</v>
      </c>
      <c r="R52" s="20" t="s">
        <v>481</v>
      </c>
      <c r="S52" s="18" t="n">
        <v>390.37993668</v>
      </c>
      <c r="T52" s="20" t="n">
        <v>9.10299026</v>
      </c>
    </row>
    <row r="53" spans="1:20">
      <c r="A53" s="15" t="s">
        <v>528</v>
      </c>
      <c r="B53" s="17" t="n">
        <v>5571</v>
      </c>
      <c r="C53" s="18">
        <f>(115.0/B53*100)</f>
        <v/>
      </c>
      <c r="D53" s="19" t="n">
        <v>5456</v>
      </c>
      <c r="E53" s="18" t="n">
        <v>424.94331039</v>
      </c>
      <c r="F53" s="20" t="n">
        <v>2.55076235</v>
      </c>
      <c r="G53" s="18" t="n">
        <v>440.04551992</v>
      </c>
      <c r="H53" s="20" t="n">
        <v>2.57400604</v>
      </c>
      <c r="I53" s="18" t="n">
        <v>470.3666998</v>
      </c>
      <c r="J53" s="20" t="n">
        <v>2.88443715</v>
      </c>
      <c r="K53" s="18" t="s">
        <v>481</v>
      </c>
      <c r="L53" s="20" t="s">
        <v>481</v>
      </c>
      <c r="M53" s="18" t="s">
        <v>481</v>
      </c>
      <c r="N53" s="20" t="s">
        <v>481</v>
      </c>
      <c r="O53" s="18" t="s">
        <v>481</v>
      </c>
      <c r="P53" s="20" t="s">
        <v>481</v>
      </c>
      <c r="Q53" s="18" t="s">
        <v>481</v>
      </c>
      <c r="R53" s="20" t="s">
        <v>481</v>
      </c>
      <c r="S53" s="18" t="n">
        <v>359.5230219</v>
      </c>
      <c r="T53" s="20" t="n">
        <v>4.71110348</v>
      </c>
    </row>
    <row r="54" spans="1:20">
      <c r="A54" s="15" t="s">
        <v>529</v>
      </c>
      <c r="B54" s="17" t="n">
        <v>4740</v>
      </c>
      <c r="C54" s="18">
        <f>(455.0/B54*100)</f>
        <v/>
      </c>
      <c r="D54" s="19" t="n">
        <v>4285</v>
      </c>
      <c r="E54" s="18" t="n">
        <v>317.28601921</v>
      </c>
      <c r="F54" s="20" t="n">
        <v>3.04527765</v>
      </c>
      <c r="G54" s="18" t="n">
        <v>328.77221355</v>
      </c>
      <c r="H54" s="20" t="n">
        <v>4.24774217</v>
      </c>
      <c r="I54" s="18" t="n">
        <v>365.78250342</v>
      </c>
      <c r="J54" s="20" t="n">
        <v>3.86396651</v>
      </c>
      <c r="K54" s="18" t="s">
        <v>481</v>
      </c>
      <c r="L54" s="20" t="s">
        <v>481</v>
      </c>
      <c r="M54" s="18" t="s">
        <v>481</v>
      </c>
      <c r="N54" s="20" t="s">
        <v>481</v>
      </c>
      <c r="O54" s="18" t="s">
        <v>481</v>
      </c>
      <c r="P54" s="20" t="s">
        <v>481</v>
      </c>
      <c r="Q54" s="18" t="s">
        <v>481</v>
      </c>
      <c r="R54" s="20" t="s">
        <v>481</v>
      </c>
      <c r="S54" s="18" t="n">
        <v>289.28570312</v>
      </c>
      <c r="T54" s="20" t="n">
        <v>4.33909664</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403.83322941</v>
      </c>
      <c r="P55" s="20" t="n">
        <v>2.78193854</v>
      </c>
      <c r="Q55" s="18" t="s">
        <v>481</v>
      </c>
      <c r="R55" s="20" t="s">
        <v>481</v>
      </c>
      <c r="S55" s="18" t="s">
        <v>481</v>
      </c>
      <c r="T55" s="20" t="s">
        <v>481</v>
      </c>
    </row>
    <row r="56" spans="1:20">
      <c r="A56" s="15" t="s">
        <v>531</v>
      </c>
      <c r="B56" s="17" t="n">
        <v>5359</v>
      </c>
      <c r="C56" s="18">
        <f>(77.0/B56*100)</f>
        <v/>
      </c>
      <c r="D56" s="19" t="n">
        <v>5282</v>
      </c>
      <c r="E56" s="18" t="n">
        <v>531.45467271</v>
      </c>
      <c r="F56" s="20" t="n">
        <v>4.52076034</v>
      </c>
      <c r="G56" s="18" t="n">
        <v>545.20923596</v>
      </c>
      <c r="H56" s="20" t="n">
        <v>3.78264807</v>
      </c>
      <c r="I56" s="18" t="n">
        <v>557.49686421</v>
      </c>
      <c r="J56" s="20" t="n">
        <v>3.08535475</v>
      </c>
      <c r="K56" s="18" t="s">
        <v>481</v>
      </c>
      <c r="L56" s="20" t="s">
        <v>481</v>
      </c>
      <c r="M56" s="18" t="s">
        <v>481</v>
      </c>
      <c r="N56" s="20" t="s">
        <v>481</v>
      </c>
      <c r="O56" s="18" t="s">
        <v>481</v>
      </c>
      <c r="P56" s="20" t="s">
        <v>481</v>
      </c>
      <c r="Q56" s="18" t="s">
        <v>481</v>
      </c>
      <c r="R56" s="20" t="s">
        <v>481</v>
      </c>
      <c r="S56" s="18" t="n">
        <v>455.09943519</v>
      </c>
      <c r="T56" s="20" t="n">
        <v>17.43543916</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386.10959158</v>
      </c>
      <c r="P57" s="20" t="n">
        <v>3.0844628</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380.25901051</v>
      </c>
      <c r="P58" s="20" t="n">
        <v>2.6518124</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361.5339806</v>
      </c>
      <c r="P59" s="20" t="n">
        <v>1.62528789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396.24965264</v>
      </c>
      <c r="P60" s="20" t="n">
        <v>3.6919812</v>
      </c>
      <c r="Q60" s="18" t="s">
        <v>481</v>
      </c>
      <c r="R60" s="20" t="s">
        <v>481</v>
      </c>
      <c r="S60" s="18" t="s">
        <v>481</v>
      </c>
      <c r="T60" s="20" t="s">
        <v>481</v>
      </c>
    </row>
    <row r="61" spans="1:20">
      <c r="A61" s="15" t="s">
        <v>536</v>
      </c>
      <c r="B61" s="17" t="n">
        <v>6525</v>
      </c>
      <c r="C61" s="18">
        <f>(169.0/B61*100)</f>
        <v/>
      </c>
      <c r="D61" s="19" t="n">
        <v>6356</v>
      </c>
      <c r="E61" s="18" t="n">
        <v>459.143033</v>
      </c>
      <c r="F61" s="20" t="n">
        <v>3.66766721</v>
      </c>
      <c r="G61" s="18" t="n">
        <v>471.27517189</v>
      </c>
      <c r="H61" s="20" t="n">
        <v>3.10499033</v>
      </c>
      <c r="I61" s="18" t="n">
        <v>498.01079407</v>
      </c>
      <c r="J61" s="20" t="n">
        <v>2.7309756</v>
      </c>
      <c r="K61" s="18" t="s">
        <v>481</v>
      </c>
      <c r="L61" s="20" t="s">
        <v>481</v>
      </c>
      <c r="M61" s="18" t="s">
        <v>481</v>
      </c>
      <c r="N61" s="20" t="s">
        <v>481</v>
      </c>
      <c r="O61" s="18" t="s">
        <v>481</v>
      </c>
      <c r="P61" s="20" t="s">
        <v>481</v>
      </c>
      <c r="Q61" s="18" t="s">
        <v>481</v>
      </c>
      <c r="R61" s="20" t="s">
        <v>481</v>
      </c>
      <c r="S61" s="18" t="n">
        <v>403.50602312</v>
      </c>
      <c r="T61" s="20" t="n">
        <v>8.504121140000001</v>
      </c>
    </row>
    <row r="62" spans="1:20">
      <c r="A62" s="15" t="s">
        <v>537</v>
      </c>
      <c r="B62" s="17" t="n">
        <v>4476</v>
      </c>
      <c r="C62" s="18">
        <f>(3.0/B62*100)</f>
        <v/>
      </c>
      <c r="D62" s="19" t="n">
        <v>4473</v>
      </c>
      <c r="E62" s="18" t="n">
        <v>528.6526869</v>
      </c>
      <c r="F62" s="20" t="n">
        <v>2.6850832</v>
      </c>
      <c r="G62" s="18" t="n">
        <v>540.23564112</v>
      </c>
      <c r="H62" s="20" t="n">
        <v>3.12904541</v>
      </c>
      <c r="I62" s="18" t="n">
        <v>552.92944923</v>
      </c>
      <c r="J62" s="20" t="n">
        <v>1.49348649</v>
      </c>
      <c r="K62" s="18" t="s">
        <v>481</v>
      </c>
      <c r="L62" s="20" t="s">
        <v>481</v>
      </c>
      <c r="M62" s="18" t="s">
        <v>481</v>
      </c>
      <c r="N62" s="20" t="s">
        <v>481</v>
      </c>
      <c r="O62" s="18" t="s">
        <v>481</v>
      </c>
      <c r="P62" s="20" t="s">
        <v>481</v>
      </c>
      <c r="Q62" s="18" t="s">
        <v>481</v>
      </c>
      <c r="R62" s="20" t="s">
        <v>481</v>
      </c>
      <c r="S62" s="18" t="n">
        <v>441.25464557</v>
      </c>
      <c r="T62" s="20" t="n">
        <v>31.24279633</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371.31142887</v>
      </c>
      <c r="P63" s="20" t="n">
        <v>1.28307667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478.6447938</v>
      </c>
      <c r="P64" s="20" t="n">
        <v>1.71583638</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419.66352142</v>
      </c>
      <c r="P65" s="20" t="n">
        <v>2.4655214</v>
      </c>
      <c r="Q65" s="18" t="s">
        <v>481</v>
      </c>
      <c r="R65" s="20" t="s">
        <v>481</v>
      </c>
      <c r="S65" s="18" t="s">
        <v>481</v>
      </c>
      <c r="T65" s="20" t="s">
        <v>481</v>
      </c>
    </row>
    <row r="66" spans="1:20">
      <c r="A66" s="15" t="s">
        <v>541</v>
      </c>
      <c r="B66" s="17" t="n">
        <v>5665</v>
      </c>
      <c r="C66" s="18">
        <f>(91.0/B66*100)</f>
        <v/>
      </c>
      <c r="D66" s="19" t="n">
        <v>5574</v>
      </c>
      <c r="E66" s="18" t="n">
        <v>399.63445371</v>
      </c>
      <c r="F66" s="20" t="n">
        <v>2.2957831</v>
      </c>
      <c r="G66" s="18" t="n">
        <v>419.90692282</v>
      </c>
      <c r="H66" s="20" t="n">
        <v>3.14159057</v>
      </c>
      <c r="I66" s="18" t="n">
        <v>456.53472139</v>
      </c>
      <c r="J66" s="20" t="n">
        <v>2.42158685</v>
      </c>
      <c r="K66" s="18" t="s">
        <v>481</v>
      </c>
      <c r="L66" s="20" t="s">
        <v>481</v>
      </c>
      <c r="M66" s="18" t="s">
        <v>481</v>
      </c>
      <c r="N66" s="20" t="s">
        <v>481</v>
      </c>
      <c r="O66" s="18" t="s">
        <v>481</v>
      </c>
      <c r="P66" s="20" t="s">
        <v>481</v>
      </c>
      <c r="Q66" s="18" t="s">
        <v>481</v>
      </c>
      <c r="R66" s="20" t="s">
        <v>481</v>
      </c>
      <c r="S66" s="18" t="n">
        <v>357.82480964</v>
      </c>
      <c r="T66" s="20" t="n">
        <v>4.58282109</v>
      </c>
    </row>
    <row r="67" spans="1:20">
      <c r="A67" s="15" t="s">
        <v>542</v>
      </c>
      <c r="B67" s="17" t="n">
        <v>6971</v>
      </c>
      <c r="C67" s="18">
        <f>(873.0/B67*100)</f>
        <v/>
      </c>
      <c r="D67" s="19" t="n">
        <v>6098</v>
      </c>
      <c r="E67" s="18" t="n">
        <v>352.34063643</v>
      </c>
      <c r="F67" s="20" t="n">
        <v>3.2974499</v>
      </c>
      <c r="G67" s="18" t="n">
        <v>374.18767538</v>
      </c>
      <c r="H67" s="20" t="n">
        <v>3.98744702</v>
      </c>
      <c r="I67" s="18" t="n">
        <v>419.9797661</v>
      </c>
      <c r="J67" s="20" t="n">
        <v>3.00044932</v>
      </c>
      <c r="K67" s="18" t="s">
        <v>481</v>
      </c>
      <c r="L67" s="20" t="s">
        <v>481</v>
      </c>
      <c r="M67" s="18" t="s">
        <v>481</v>
      </c>
      <c r="N67" s="20" t="s">
        <v>481</v>
      </c>
      <c r="O67" s="18" t="s">
        <v>481</v>
      </c>
      <c r="P67" s="20" t="s">
        <v>481</v>
      </c>
      <c r="Q67" s="18" t="s">
        <v>481</v>
      </c>
      <c r="R67" s="20" t="s">
        <v>481</v>
      </c>
      <c r="S67" s="18" t="n">
        <v>329.77152783</v>
      </c>
      <c r="T67" s="20" t="n">
        <v>8.2950132</v>
      </c>
    </row>
    <row r="68" spans="1:20">
      <c r="A68" s="15" t="s">
        <v>543</v>
      </c>
      <c r="B68" s="17" t="n">
        <v>12083</v>
      </c>
      <c r="C68" s="18">
        <f>(31.0/B68*100)</f>
        <v/>
      </c>
      <c r="D68" s="19" t="n">
        <v>12052</v>
      </c>
      <c r="E68" s="18" t="n">
        <v>389.97462285</v>
      </c>
      <c r="F68" s="20" t="n">
        <v>2.30531813</v>
      </c>
      <c r="G68" s="18" t="n">
        <v>401.44340257</v>
      </c>
      <c r="H68" s="20" t="n">
        <v>2.32988219</v>
      </c>
      <c r="I68" s="18" t="n">
        <v>452.48837017</v>
      </c>
      <c r="J68" s="20" t="n">
        <v>2.08180999</v>
      </c>
      <c r="K68" s="18" t="s">
        <v>481</v>
      </c>
      <c r="L68" s="20" t="s">
        <v>481</v>
      </c>
      <c r="M68" s="18" t="s">
        <v>481</v>
      </c>
      <c r="N68" s="20" t="s">
        <v>481</v>
      </c>
      <c r="O68" s="18" t="s">
        <v>481</v>
      </c>
      <c r="P68" s="20" t="s">
        <v>481</v>
      </c>
      <c r="Q68" s="18" t="s">
        <v>481</v>
      </c>
      <c r="R68" s="20" t="s">
        <v>481</v>
      </c>
      <c r="S68" s="18" t="n">
        <v>341.03814802</v>
      </c>
      <c r="T68" s="20" t="n">
        <v>1.96211108</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443.95431517</v>
      </c>
      <c r="P69" s="20" t="n">
        <v>3.78500092</v>
      </c>
      <c r="Q69" s="18" t="s">
        <v>481</v>
      </c>
      <c r="R69" s="20" t="s">
        <v>481</v>
      </c>
      <c r="S69" s="18" t="s">
        <v>481</v>
      </c>
      <c r="T69" s="20" t="s">
        <v>481</v>
      </c>
    </row>
    <row r="70" spans="1:20">
      <c r="A70" s="15" t="s">
        <v>545</v>
      </c>
      <c r="B70" s="17" t="n">
        <v>6036</v>
      </c>
      <c r="C70" s="18">
        <f>(223.0/B70*100)</f>
        <v/>
      </c>
      <c r="D70" s="19" t="n">
        <v>5813</v>
      </c>
      <c r="E70" s="18" t="n">
        <v>500.16060385</v>
      </c>
      <c r="F70" s="20" t="n">
        <v>3.63482372</v>
      </c>
      <c r="G70" s="18" t="n">
        <v>501.4218674</v>
      </c>
      <c r="H70" s="20" t="n">
        <v>3.62652835</v>
      </c>
      <c r="I70" s="18" t="n">
        <v>490.08070568</v>
      </c>
      <c r="J70" s="20" t="n">
        <v>4.24902323</v>
      </c>
      <c r="K70" s="18" t="s">
        <v>481</v>
      </c>
      <c r="L70" s="20" t="s">
        <v>481</v>
      </c>
      <c r="M70" s="18" t="s">
        <v>481</v>
      </c>
      <c r="N70" s="20" t="s">
        <v>481</v>
      </c>
      <c r="O70" s="18" t="s">
        <v>481</v>
      </c>
      <c r="P70" s="20" t="s">
        <v>481</v>
      </c>
      <c r="Q70" s="18" t="s">
        <v>481</v>
      </c>
      <c r="R70" s="20" t="s">
        <v>481</v>
      </c>
      <c r="S70" s="18" t="n">
        <v>444.87509772</v>
      </c>
      <c r="T70" s="20" t="n">
        <v>10.26189249</v>
      </c>
    </row>
    <row r="71" spans="1:20">
      <c r="A71" s="15" t="s">
        <v>546</v>
      </c>
      <c r="B71" s="17" t="n">
        <v>6115</v>
      </c>
      <c r="C71" s="18">
        <f>(35.0/B71*100)</f>
        <v/>
      </c>
      <c r="D71" s="19" t="n">
        <v>6080</v>
      </c>
      <c r="E71" s="18" t="n">
        <v>559.32920913</v>
      </c>
      <c r="F71" s="20" t="n">
        <v>3.38081385</v>
      </c>
      <c r="G71" s="18" t="n">
        <v>551.42972029</v>
      </c>
      <c r="H71" s="20" t="n">
        <v>2.60542194</v>
      </c>
      <c r="I71" s="18" t="n">
        <v>577.5168863</v>
      </c>
      <c r="J71" s="20" t="n">
        <v>2.30973424</v>
      </c>
      <c r="K71" s="18" t="s">
        <v>481</v>
      </c>
      <c r="L71" s="20" t="s">
        <v>481</v>
      </c>
      <c r="M71" s="18" t="s">
        <v>481</v>
      </c>
      <c r="N71" s="20" t="s">
        <v>481</v>
      </c>
      <c r="O71" s="18" t="s">
        <v>481</v>
      </c>
      <c r="P71" s="20" t="s">
        <v>481</v>
      </c>
      <c r="Q71" s="18" t="s">
        <v>481</v>
      </c>
      <c r="R71" s="20" t="s">
        <v>481</v>
      </c>
      <c r="S71" s="18" t="n">
        <v>458.54429274</v>
      </c>
      <c r="T71" s="20" t="n">
        <v>16.30627091</v>
      </c>
    </row>
    <row r="72" spans="1:20">
      <c r="A72" s="15" t="s">
        <v>547</v>
      </c>
      <c r="B72" s="17" t="n">
        <v>7708</v>
      </c>
      <c r="C72" s="18">
        <f>(5.0/B72*100)</f>
        <v/>
      </c>
      <c r="D72" s="19" t="n">
        <v>7703</v>
      </c>
      <c r="E72" s="18" t="n">
        <v>492.62276663</v>
      </c>
      <c r="F72" s="20" t="n">
        <v>5.39010508</v>
      </c>
      <c r="G72" s="18" t="n">
        <v>542.27441788</v>
      </c>
      <c r="H72" s="20" t="n">
        <v>4.95499994</v>
      </c>
      <c r="I72" s="18" t="n">
        <v>553.82974831</v>
      </c>
      <c r="J72" s="20" t="n">
        <v>2.9622991</v>
      </c>
      <c r="K72" s="18" t="s">
        <v>481</v>
      </c>
      <c r="L72" s="20" t="s">
        <v>481</v>
      </c>
      <c r="M72" s="18" t="s">
        <v>481</v>
      </c>
      <c r="N72" s="20" t="s">
        <v>481</v>
      </c>
      <c r="O72" s="18" t="s">
        <v>481</v>
      </c>
      <c r="P72" s="20" t="s">
        <v>481</v>
      </c>
      <c r="Q72" s="18" t="s">
        <v>481</v>
      </c>
      <c r="R72" s="20" t="s">
        <v>481</v>
      </c>
      <c r="S72" s="18" t="n">
        <v>465.58407304</v>
      </c>
      <c r="T72" s="20" t="n">
        <v>32.46133115</v>
      </c>
    </row>
    <row r="73" spans="1:20">
      <c r="A73" s="15" t="s">
        <v>548</v>
      </c>
      <c r="B73" s="17" t="n">
        <v>8249</v>
      </c>
      <c r="C73" s="18">
        <f>(195.0/B73*100)</f>
        <v/>
      </c>
      <c r="D73" s="19" t="n">
        <v>8054</v>
      </c>
      <c r="E73" s="18" t="n">
        <v>408.36500108</v>
      </c>
      <c r="F73" s="20" t="n">
        <v>3.51364355</v>
      </c>
      <c r="G73" s="18" t="n">
        <v>398.91656959</v>
      </c>
      <c r="H73" s="20" t="n">
        <v>3.72923833</v>
      </c>
      <c r="I73" s="18" t="n">
        <v>439.65398498</v>
      </c>
      <c r="J73" s="20" t="n">
        <v>4.05240456</v>
      </c>
      <c r="K73" s="18" t="s">
        <v>481</v>
      </c>
      <c r="L73" s="20" t="s">
        <v>481</v>
      </c>
      <c r="M73" s="18" t="s">
        <v>481</v>
      </c>
      <c r="N73" s="20" t="s">
        <v>481</v>
      </c>
      <c r="O73" s="18" t="s">
        <v>481</v>
      </c>
      <c r="P73" s="20" t="s">
        <v>481</v>
      </c>
      <c r="Q73" s="18" t="s">
        <v>481</v>
      </c>
      <c r="R73" s="20" t="s">
        <v>481</v>
      </c>
      <c r="S73" s="18" t="n">
        <v>371.90454137</v>
      </c>
      <c r="T73" s="20" t="n">
        <v>11.24917011</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417.24339576</v>
      </c>
      <c r="P74" s="20" t="n">
        <v>1.40662681</v>
      </c>
      <c r="Q74" s="18" t="s">
        <v>481</v>
      </c>
      <c r="R74" s="20" t="s">
        <v>481</v>
      </c>
      <c r="S74" s="18" t="s">
        <v>481</v>
      </c>
      <c r="T74" s="20" t="s">
        <v>481</v>
      </c>
    </row>
    <row r="75" spans="1:20">
      <c r="A75" s="15" t="s">
        <v>550</v>
      </c>
      <c r="B75" s="17" t="n">
        <v>5375</v>
      </c>
      <c r="C75" s="18">
        <f>(305.0/B75*100)</f>
        <v/>
      </c>
      <c r="D75" s="19" t="n">
        <v>5070</v>
      </c>
      <c r="E75" s="18" t="n">
        <v>340.46573015</v>
      </c>
      <c r="F75" s="20" t="n">
        <v>3.36606872</v>
      </c>
      <c r="G75" s="18" t="n">
        <v>356.4293186</v>
      </c>
      <c r="H75" s="20" t="n">
        <v>4.12725511</v>
      </c>
      <c r="I75" s="18" t="n">
        <v>403.09756116</v>
      </c>
      <c r="J75" s="20" t="n">
        <v>3.59654412</v>
      </c>
      <c r="K75" s="18" t="s">
        <v>481</v>
      </c>
      <c r="L75" s="20" t="s">
        <v>481</v>
      </c>
      <c r="M75" s="18" t="s">
        <v>481</v>
      </c>
      <c r="N75" s="20" t="s">
        <v>481</v>
      </c>
      <c r="O75" s="18" t="s">
        <v>481</v>
      </c>
      <c r="P75" s="20" t="s">
        <v>481</v>
      </c>
      <c r="Q75" s="18" t="s">
        <v>481</v>
      </c>
      <c r="R75" s="20" t="s">
        <v>481</v>
      </c>
      <c r="S75" s="18" t="n">
        <v>323.7898468</v>
      </c>
      <c r="T75" s="20" t="n">
        <v>5.97151458</v>
      </c>
    </row>
    <row r="76" spans="1:20">
      <c r="A76" s="15" t="s">
        <v>551</v>
      </c>
      <c r="B76" s="17" t="n">
        <v>14167</v>
      </c>
      <c r="C76" s="18">
        <f>(235.0/B76*100)</f>
        <v/>
      </c>
      <c r="D76" s="19" t="n">
        <v>13932</v>
      </c>
      <c r="E76" s="18" t="n">
        <v>409.87866278</v>
      </c>
      <c r="F76" s="20" t="n">
        <v>3.08872183</v>
      </c>
      <c r="G76" s="18" t="n">
        <v>422.50273393</v>
      </c>
      <c r="H76" s="20" t="n">
        <v>3.02374903</v>
      </c>
      <c r="I76" s="18" t="n">
        <v>466.07472072</v>
      </c>
      <c r="J76" s="20" t="n">
        <v>3.4143641</v>
      </c>
      <c r="K76" s="18" t="s">
        <v>481</v>
      </c>
      <c r="L76" s="20" t="s">
        <v>481</v>
      </c>
      <c r="M76" s="18" t="s">
        <v>481</v>
      </c>
      <c r="N76" s="20" t="s">
        <v>481</v>
      </c>
      <c r="O76" s="18" t="s">
        <v>481</v>
      </c>
      <c r="P76" s="20" t="s">
        <v>481</v>
      </c>
      <c r="Q76" s="18" t="s">
        <v>481</v>
      </c>
      <c r="R76" s="20" t="s">
        <v>481</v>
      </c>
      <c r="S76" s="18" t="n">
        <v>357.58202287</v>
      </c>
      <c r="T76" s="20" t="n">
        <v>5.46226155</v>
      </c>
    </row>
    <row r="77" spans="1:20">
      <c r="A77" s="15" t="s">
        <v>552</v>
      </c>
      <c r="B77" s="17" t="n">
        <v>6062</v>
      </c>
      <c r="C77" s="18">
        <f>(341.0/B77*100)</f>
        <v/>
      </c>
      <c r="D77" s="19" t="n">
        <v>5721</v>
      </c>
      <c r="E77" s="18" t="n">
        <v>386.69529711</v>
      </c>
      <c r="F77" s="20" t="n">
        <v>3.28542568</v>
      </c>
      <c r="G77" s="18" t="n">
        <v>415.24624917</v>
      </c>
      <c r="H77" s="20" t="n">
        <v>4.0637736</v>
      </c>
      <c r="I77" s="18" t="n">
        <v>448.53778776</v>
      </c>
      <c r="J77" s="20" t="n">
        <v>3.01031864</v>
      </c>
      <c r="K77" s="18" t="s">
        <v>481</v>
      </c>
      <c r="L77" s="20" t="s">
        <v>481</v>
      </c>
      <c r="M77" s="18" t="s">
        <v>481</v>
      </c>
      <c r="N77" s="20" t="s">
        <v>481</v>
      </c>
      <c r="O77" s="18" t="s">
        <v>481</v>
      </c>
      <c r="P77" s="20" t="s">
        <v>481</v>
      </c>
      <c r="Q77" s="18" t="s">
        <v>481</v>
      </c>
      <c r="R77" s="20" t="s">
        <v>481</v>
      </c>
      <c r="S77" s="18" t="n">
        <v>353.38927403</v>
      </c>
      <c r="T77" s="20" t="n">
        <v>4.81098078</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494.51831162</v>
      </c>
      <c r="P78" s="20" t="n">
        <v>4.45771317</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456.29558944</v>
      </c>
      <c r="P79" s="20" t="n">
        <v>6.90963052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459.81599437</v>
      </c>
      <c r="P80" s="20" t="n">
        <v>4.27720318</v>
      </c>
      <c r="Q80" s="18" t="s">
        <v>481</v>
      </c>
      <c r="R80" s="20" t="s">
        <v>481</v>
      </c>
      <c r="S80" s="18" t="s">
        <v>481</v>
      </c>
      <c r="T80" s="20" t="s">
        <v>481</v>
      </c>
    </row>
    <row r="81" spans="1:20">
      <c r="A81" s="23" t="s">
        <v>556</v>
      </c>
      <c r="B81" s="17" t="n">
        <v>8861</v>
      </c>
      <c r="C81" s="18">
        <f>(92.0/B81*100)</f>
        <v/>
      </c>
      <c r="D81" s="19" t="n">
        <v>8769</v>
      </c>
      <c r="E81" s="18" t="n">
        <v>441.82086168</v>
      </c>
      <c r="F81" s="20" t="n">
        <v>3.50094623</v>
      </c>
      <c r="G81" s="18" t="n">
        <v>435.48115827</v>
      </c>
      <c r="H81" s="20" t="n">
        <v>3.36195113</v>
      </c>
      <c r="I81" s="18" t="n">
        <v>485.22998031</v>
      </c>
      <c r="J81" s="20" t="n">
        <v>5.21021904</v>
      </c>
      <c r="K81" s="18" t="s">
        <v>481</v>
      </c>
      <c r="L81" s="20" t="s">
        <v>481</v>
      </c>
      <c r="M81" s="18" t="s">
        <v>481</v>
      </c>
      <c r="N81" s="20" t="s">
        <v>481</v>
      </c>
      <c r="O81" s="18" t="s">
        <v>481</v>
      </c>
      <c r="P81" s="20" t="s">
        <v>481</v>
      </c>
      <c r="Q81" s="18" t="s">
        <v>481</v>
      </c>
      <c r="R81" s="20" t="s">
        <v>481</v>
      </c>
      <c r="S81" s="18" t="n">
        <v>376.63875253</v>
      </c>
      <c r="T81" s="20" t="n">
        <v>12.01810013</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837</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490.92696695</v>
      </c>
      <c r="F7" s="20" t="n">
        <v>3.4944776</v>
      </c>
      <c r="G7" s="18" t="n">
        <v>499.47799924</v>
      </c>
      <c r="H7" s="20" t="n">
        <v>2.57913428</v>
      </c>
      <c r="I7" s="18" t="n">
        <v>502.06843641</v>
      </c>
      <c r="J7" s="20" t="n">
        <v>1.879815</v>
      </c>
      <c r="K7" s="18" t="s">
        <v>481</v>
      </c>
      <c r="L7" s="20" t="s">
        <v>481</v>
      </c>
      <c r="M7" s="18" t="s">
        <v>481</v>
      </c>
      <c r="N7" s="20" t="s">
        <v>481</v>
      </c>
      <c r="O7" s="18" t="s">
        <v>481</v>
      </c>
      <c r="P7" s="20" t="s">
        <v>481</v>
      </c>
      <c r="Q7" s="18" t="s">
        <v>481</v>
      </c>
      <c r="R7" s="20" t="s">
        <v>481</v>
      </c>
      <c r="S7" s="18" t="n">
        <v>443.69775562</v>
      </c>
      <c r="T7" s="20" t="n">
        <v>4.90809765</v>
      </c>
    </row>
    <row r="8" spans="1:20">
      <c r="A8" s="15" t="s">
        <v>483</v>
      </c>
      <c r="B8" s="17" t="n">
        <v>7007</v>
      </c>
      <c r="C8" s="18">
        <f>(145.0/B8*100)</f>
        <v/>
      </c>
      <c r="D8" s="19" t="n">
        <v>6862</v>
      </c>
      <c r="E8" s="18" t="n">
        <v>507.99027526</v>
      </c>
      <c r="F8" s="20" t="n">
        <v>5.70684581</v>
      </c>
      <c r="G8" s="18" t="n">
        <v>498.30687439</v>
      </c>
      <c r="H8" s="20" t="n">
        <v>4.04926506</v>
      </c>
      <c r="I8" s="18" t="n">
        <v>505.33630326</v>
      </c>
      <c r="J8" s="20" t="n">
        <v>3.3155832</v>
      </c>
      <c r="K8" s="18" t="s">
        <v>481</v>
      </c>
      <c r="L8" s="20" t="s">
        <v>481</v>
      </c>
      <c r="M8" s="18" t="s">
        <v>481</v>
      </c>
      <c r="N8" s="20" t="s">
        <v>481</v>
      </c>
      <c r="O8" s="18" t="n">
        <v>301.63126691</v>
      </c>
      <c r="P8" s="20" t="n">
        <v>25.14921031</v>
      </c>
      <c r="Q8" s="18" t="s">
        <v>481</v>
      </c>
      <c r="R8" s="20" t="s">
        <v>481</v>
      </c>
      <c r="S8" s="18" t="n">
        <v>423.93327049</v>
      </c>
      <c r="T8" s="20" t="n">
        <v>6.29287236</v>
      </c>
    </row>
    <row r="9" spans="1:20">
      <c r="A9" s="15" t="s">
        <v>484</v>
      </c>
      <c r="B9" s="17" t="n">
        <v>9651</v>
      </c>
      <c r="C9" s="18">
        <f>(270.0/B9*100)</f>
        <v/>
      </c>
      <c r="D9" s="19" t="n">
        <v>9381</v>
      </c>
      <c r="E9" s="18" t="n">
        <v>512.96428042</v>
      </c>
      <c r="F9" s="20" t="n">
        <v>3.95249364</v>
      </c>
      <c r="G9" s="18" t="n">
        <v>521.51748403</v>
      </c>
      <c r="H9" s="20" t="n">
        <v>2.99695842</v>
      </c>
      <c r="I9" s="18" t="n">
        <v>519.94465552</v>
      </c>
      <c r="J9" s="20" t="n">
        <v>2.35843672</v>
      </c>
      <c r="K9" s="18" t="s">
        <v>481</v>
      </c>
      <c r="L9" s="20" t="s">
        <v>481</v>
      </c>
      <c r="M9" s="18" t="s">
        <v>481</v>
      </c>
      <c r="N9" s="20" t="s">
        <v>481</v>
      </c>
      <c r="O9" s="18" t="n">
        <v>357.98454354</v>
      </c>
      <c r="P9" s="20" t="n">
        <v>11.51846445</v>
      </c>
      <c r="Q9" s="18" t="s">
        <v>481</v>
      </c>
      <c r="R9" s="20" t="s">
        <v>481</v>
      </c>
      <c r="S9" s="18" t="n">
        <v>427.14192004</v>
      </c>
      <c r="T9" s="20" t="n">
        <v>4.61744429</v>
      </c>
    </row>
    <row r="10" spans="1:20">
      <c r="A10" s="15" t="s">
        <v>485</v>
      </c>
      <c r="B10" s="17" t="n">
        <v>20058</v>
      </c>
      <c r="C10" s="18">
        <f>(559.0/B10*100)</f>
        <v/>
      </c>
      <c r="D10" s="19" t="n">
        <v>19499</v>
      </c>
      <c r="E10" s="18" t="n">
        <v>513.7769615</v>
      </c>
      <c r="F10" s="20" t="n">
        <v>3.74762872</v>
      </c>
      <c r="G10" s="18" t="n">
        <v>520.15412535</v>
      </c>
      <c r="H10" s="20" t="n">
        <v>2.94041746</v>
      </c>
      <c r="I10" s="18" t="n">
        <v>519.63719445</v>
      </c>
      <c r="J10" s="20" t="n">
        <v>2.44536915</v>
      </c>
      <c r="K10" s="18" t="s">
        <v>481</v>
      </c>
      <c r="L10" s="20" t="s">
        <v>481</v>
      </c>
      <c r="M10" s="18" t="s">
        <v>481</v>
      </c>
      <c r="N10" s="20" t="s">
        <v>481</v>
      </c>
      <c r="O10" s="18" t="s">
        <v>481</v>
      </c>
      <c r="P10" s="20" t="s">
        <v>481</v>
      </c>
      <c r="Q10" s="18" t="s">
        <v>481</v>
      </c>
      <c r="R10" s="20" t="s">
        <v>481</v>
      </c>
      <c r="S10" s="18" t="n">
        <v>450.3406321</v>
      </c>
      <c r="T10" s="20" t="n">
        <v>5.98903585</v>
      </c>
    </row>
    <row r="11" spans="1:20">
      <c r="A11" s="15" t="s">
        <v>486</v>
      </c>
      <c r="B11" s="17" t="n">
        <v>7053</v>
      </c>
      <c r="C11" s="18">
        <f>(172.0/B11*100)</f>
        <v/>
      </c>
      <c r="D11" s="19" t="n">
        <v>6881</v>
      </c>
      <c r="E11" s="18" t="n">
        <v>398.88229969</v>
      </c>
      <c r="F11" s="20" t="n">
        <v>6.2597021</v>
      </c>
      <c r="G11" s="18" t="n">
        <v>419.38746041</v>
      </c>
      <c r="H11" s="20" t="n">
        <v>3.0683276</v>
      </c>
      <c r="I11" s="18" t="n">
        <v>438.58464955</v>
      </c>
      <c r="J11" s="20" t="n">
        <v>2.68535475</v>
      </c>
      <c r="K11" s="18" t="s">
        <v>481</v>
      </c>
      <c r="L11" s="20" t="s">
        <v>481</v>
      </c>
      <c r="M11" s="18" t="s">
        <v>481</v>
      </c>
      <c r="N11" s="20" t="s">
        <v>481</v>
      </c>
      <c r="O11" s="18" t="s">
        <v>481</v>
      </c>
      <c r="P11" s="20" t="s">
        <v>481</v>
      </c>
      <c r="Q11" s="18" t="s">
        <v>481</v>
      </c>
      <c r="R11" s="20" t="s">
        <v>481</v>
      </c>
      <c r="S11" s="18" t="n">
        <v>374.77523384</v>
      </c>
      <c r="T11" s="20" t="n">
        <v>6.58628804</v>
      </c>
    </row>
    <row r="12" spans="1:20">
      <c r="A12" s="15" t="s">
        <v>487</v>
      </c>
      <c r="B12" s="17" t="n">
        <v>6894</v>
      </c>
      <c r="C12" s="18">
        <f>(59.0/B12*100)</f>
        <v/>
      </c>
      <c r="D12" s="19" t="n">
        <v>6835</v>
      </c>
      <c r="E12" s="18" t="n">
        <v>465.71359611</v>
      </c>
      <c r="F12" s="20" t="n">
        <v>5.10602205</v>
      </c>
      <c r="G12" s="18" t="n">
        <v>491.14018643</v>
      </c>
      <c r="H12" s="20" t="n">
        <v>3.21605392</v>
      </c>
      <c r="I12" s="18" t="n">
        <v>509.64775593</v>
      </c>
      <c r="J12" s="20" t="n">
        <v>2.26805946</v>
      </c>
      <c r="K12" s="18" t="s">
        <v>481</v>
      </c>
      <c r="L12" s="20" t="s">
        <v>481</v>
      </c>
      <c r="M12" s="18" t="s">
        <v>481</v>
      </c>
      <c r="N12" s="20" t="s">
        <v>481</v>
      </c>
      <c r="O12" s="18" t="n">
        <v>340.98506961</v>
      </c>
      <c r="P12" s="20" t="n">
        <v>12.52444664</v>
      </c>
      <c r="Q12" s="18" t="s">
        <v>481</v>
      </c>
      <c r="R12" s="20" t="s">
        <v>481</v>
      </c>
      <c r="S12" s="18" t="n">
        <v>413.40349347</v>
      </c>
      <c r="T12" s="20" t="n">
        <v>8.041582419999999</v>
      </c>
    </row>
    <row r="13" spans="1:20">
      <c r="A13" s="15" t="s">
        <v>488</v>
      </c>
      <c r="B13" s="17" t="n">
        <v>7161</v>
      </c>
      <c r="C13" s="18">
        <f>(216.0/B13*100)</f>
        <v/>
      </c>
      <c r="D13" s="19" t="n">
        <v>6945</v>
      </c>
      <c r="E13" s="18" t="n">
        <v>518.59662565</v>
      </c>
      <c r="F13" s="20" t="n">
        <v>3.7584581</v>
      </c>
      <c r="G13" s="18" t="n">
        <v>512.46026418</v>
      </c>
      <c r="H13" s="20" t="n">
        <v>2.80381414</v>
      </c>
      <c r="I13" s="18" t="n">
        <v>522.26392791</v>
      </c>
      <c r="J13" s="20" t="n">
        <v>2.65326752</v>
      </c>
      <c r="K13" s="18" t="s">
        <v>481</v>
      </c>
      <c r="L13" s="20" t="s">
        <v>481</v>
      </c>
      <c r="M13" s="18" t="s">
        <v>481</v>
      </c>
      <c r="N13" s="20" t="s">
        <v>481</v>
      </c>
      <c r="O13" s="18" t="n">
        <v>447.51533769</v>
      </c>
      <c r="P13" s="20" t="n">
        <v>5.97365007</v>
      </c>
      <c r="Q13" s="18" t="s">
        <v>481</v>
      </c>
      <c r="R13" s="20" t="s">
        <v>481</v>
      </c>
      <c r="S13" s="18" t="n">
        <v>438.14539833</v>
      </c>
      <c r="T13" s="20" t="n">
        <v>5.96663147</v>
      </c>
    </row>
    <row r="14" spans="1:20">
      <c r="A14" s="15" t="s">
        <v>489</v>
      </c>
      <c r="B14" s="17" t="n">
        <v>5587</v>
      </c>
      <c r="C14" s="18">
        <f>(83.0/B14*100)</f>
        <v/>
      </c>
      <c r="D14" s="19" t="n">
        <v>5504</v>
      </c>
      <c r="E14" s="18" t="n">
        <v>520.74613521</v>
      </c>
      <c r="F14" s="20" t="n">
        <v>3.23936959</v>
      </c>
      <c r="G14" s="18" t="n">
        <v>517.73268046</v>
      </c>
      <c r="H14" s="20" t="n">
        <v>2.50949011</v>
      </c>
      <c r="I14" s="18" t="n">
        <v>525.52744421</v>
      </c>
      <c r="J14" s="20" t="n">
        <v>2.83862949</v>
      </c>
      <c r="K14" s="18" t="s">
        <v>481</v>
      </c>
      <c r="L14" s="20" t="s">
        <v>481</v>
      </c>
      <c r="M14" s="18" t="s">
        <v>481</v>
      </c>
      <c r="N14" s="20" t="s">
        <v>481</v>
      </c>
      <c r="O14" s="18" t="s">
        <v>481</v>
      </c>
      <c r="P14" s="20" t="s">
        <v>481</v>
      </c>
      <c r="Q14" s="18" t="s">
        <v>481</v>
      </c>
      <c r="R14" s="20" t="s">
        <v>481</v>
      </c>
      <c r="S14" s="18" t="n">
        <v>465.07677473</v>
      </c>
      <c r="T14" s="20" t="n">
        <v>11.45410755</v>
      </c>
    </row>
    <row r="15" spans="1:20">
      <c r="A15" s="15" t="s">
        <v>490</v>
      </c>
      <c r="B15" s="17" t="n">
        <v>5882</v>
      </c>
      <c r="C15" s="18">
        <f>(116.0/B15*100)</f>
        <v/>
      </c>
      <c r="D15" s="19" t="n">
        <v>5766</v>
      </c>
      <c r="E15" s="18" t="n">
        <v>516.71852772</v>
      </c>
      <c r="F15" s="20" t="n">
        <v>4.75690806</v>
      </c>
      <c r="G15" s="18" t="n">
        <v>511.82288977</v>
      </c>
      <c r="H15" s="20" t="n">
        <v>3.13125551</v>
      </c>
      <c r="I15" s="18" t="n">
        <v>518.30352586</v>
      </c>
      <c r="J15" s="20" t="n">
        <v>2.22483461</v>
      </c>
      <c r="K15" s="18" t="s">
        <v>481</v>
      </c>
      <c r="L15" s="20" t="s">
        <v>481</v>
      </c>
      <c r="M15" s="18" t="s">
        <v>481</v>
      </c>
      <c r="N15" s="20" t="s">
        <v>481</v>
      </c>
      <c r="O15" s="18" t="n">
        <v>368.85220715</v>
      </c>
      <c r="P15" s="20" t="n">
        <v>14.5875493</v>
      </c>
      <c r="Q15" s="18" t="s">
        <v>481</v>
      </c>
      <c r="R15" s="20" t="s">
        <v>481</v>
      </c>
      <c r="S15" s="18" t="n">
        <v>444.71211311</v>
      </c>
      <c r="T15" s="20" t="n">
        <v>6.88049165</v>
      </c>
    </row>
    <row r="16" spans="1:20">
      <c r="A16" s="15" t="s">
        <v>491</v>
      </c>
      <c r="B16" s="17" t="n">
        <v>6108</v>
      </c>
      <c r="C16" s="18">
        <f>(154.0/B16*100)</f>
        <v/>
      </c>
      <c r="D16" s="19" t="n">
        <v>5954</v>
      </c>
      <c r="E16" s="18" t="n">
        <v>491.63117454</v>
      </c>
      <c r="F16" s="20" t="n">
        <v>4.23111914</v>
      </c>
      <c r="G16" s="18" t="n">
        <v>504.87351813</v>
      </c>
      <c r="H16" s="20" t="n">
        <v>2.79975754</v>
      </c>
      <c r="I16" s="18" t="n">
        <v>505.57614306</v>
      </c>
      <c r="J16" s="20" t="n">
        <v>2.423662</v>
      </c>
      <c r="K16" s="18" t="s">
        <v>481</v>
      </c>
      <c r="L16" s="20" t="s">
        <v>481</v>
      </c>
      <c r="M16" s="18" t="s">
        <v>481</v>
      </c>
      <c r="N16" s="20" t="s">
        <v>481</v>
      </c>
      <c r="O16" s="18" t="s">
        <v>481</v>
      </c>
      <c r="P16" s="20" t="s">
        <v>481</v>
      </c>
      <c r="Q16" s="18" t="s">
        <v>481</v>
      </c>
      <c r="R16" s="20" t="s">
        <v>481</v>
      </c>
      <c r="S16" s="18" t="n">
        <v>402.40734962</v>
      </c>
      <c r="T16" s="20" t="n">
        <v>6.29871529</v>
      </c>
    </row>
    <row r="17" spans="1:20">
      <c r="A17" s="15" t="s">
        <v>492</v>
      </c>
      <c r="B17" s="17" t="n">
        <v>6504</v>
      </c>
      <c r="C17" s="18">
        <f>(1933.0/B17*100)</f>
        <v/>
      </c>
      <c r="D17" s="19" t="n">
        <v>4571</v>
      </c>
      <c r="E17" s="18" t="n">
        <v>534.90483213</v>
      </c>
      <c r="F17" s="20" t="n">
        <v>4.19591899</v>
      </c>
      <c r="G17" s="18" t="n">
        <v>511.14425199</v>
      </c>
      <c r="H17" s="20" t="n">
        <v>4.12078704</v>
      </c>
      <c r="I17" s="18" t="n">
        <v>515.46015381</v>
      </c>
      <c r="J17" s="20" t="n">
        <v>3.52917343</v>
      </c>
      <c r="K17" s="18" t="s">
        <v>481</v>
      </c>
      <c r="L17" s="20" t="s">
        <v>481</v>
      </c>
      <c r="M17" s="18" t="s">
        <v>481</v>
      </c>
      <c r="N17" s="20" t="s">
        <v>481</v>
      </c>
      <c r="O17" s="18" t="n">
        <v>362.96139732</v>
      </c>
      <c r="P17" s="20" t="n">
        <v>12.64520278</v>
      </c>
      <c r="Q17" s="18" t="s">
        <v>481</v>
      </c>
      <c r="R17" s="20" t="s">
        <v>481</v>
      </c>
      <c r="S17" s="18" t="n">
        <v>461.38451858</v>
      </c>
      <c r="T17" s="20" t="n">
        <v>7.5407228</v>
      </c>
    </row>
    <row r="18" spans="1:20">
      <c r="A18" s="15" t="s">
        <v>493</v>
      </c>
      <c r="B18" s="17" t="n">
        <v>5532</v>
      </c>
      <c r="C18" s="18">
        <f>(31.0/B18*100)</f>
        <v/>
      </c>
      <c r="D18" s="19" t="n">
        <v>5501</v>
      </c>
      <c r="E18" s="18" t="n">
        <v>433.11573004</v>
      </c>
      <c r="F18" s="20" t="n">
        <v>6.09333336</v>
      </c>
      <c r="G18" s="18" t="n">
        <v>451.28358476</v>
      </c>
      <c r="H18" s="20" t="n">
        <v>3.8781311</v>
      </c>
      <c r="I18" s="18" t="n">
        <v>471.55251902</v>
      </c>
      <c r="J18" s="20" t="n">
        <v>3.59075902</v>
      </c>
      <c r="K18" s="18" t="s">
        <v>481</v>
      </c>
      <c r="L18" s="20" t="s">
        <v>481</v>
      </c>
      <c r="M18" s="18" t="s">
        <v>481</v>
      </c>
      <c r="N18" s="20" t="s">
        <v>481</v>
      </c>
      <c r="O18" s="18" t="s">
        <v>481</v>
      </c>
      <c r="P18" s="20" t="s">
        <v>481</v>
      </c>
      <c r="Q18" s="18" t="s">
        <v>481</v>
      </c>
      <c r="R18" s="20" t="s">
        <v>481</v>
      </c>
      <c r="S18" s="18" t="n">
        <v>388.93898624</v>
      </c>
      <c r="T18" s="20" t="n">
        <v>9.28497664</v>
      </c>
    </row>
    <row r="19" spans="1:20">
      <c r="A19" s="15" t="s">
        <v>494</v>
      </c>
      <c r="B19" s="17" t="n">
        <v>5658</v>
      </c>
      <c r="C19" s="18">
        <f>(346.0/B19*100)</f>
        <v/>
      </c>
      <c r="D19" s="19" t="n">
        <v>5312</v>
      </c>
      <c r="E19" s="18" t="n">
        <v>456.07373509</v>
      </c>
      <c r="F19" s="20" t="n">
        <v>5.47906226</v>
      </c>
      <c r="G19" s="18" t="n">
        <v>478.8276595</v>
      </c>
      <c r="H19" s="20" t="n">
        <v>3.42980188</v>
      </c>
      <c r="I19" s="18" t="n">
        <v>494.10654223</v>
      </c>
      <c r="J19" s="20" t="n">
        <v>2.6008504</v>
      </c>
      <c r="K19" s="18" t="s">
        <v>481</v>
      </c>
      <c r="L19" s="20" t="s">
        <v>481</v>
      </c>
      <c r="M19" s="18" t="s">
        <v>481</v>
      </c>
      <c r="N19" s="20" t="s">
        <v>481</v>
      </c>
      <c r="O19" s="18" t="s">
        <v>481</v>
      </c>
      <c r="P19" s="20" t="s">
        <v>481</v>
      </c>
      <c r="Q19" s="18" t="s">
        <v>481</v>
      </c>
      <c r="R19" s="20" t="s">
        <v>481</v>
      </c>
      <c r="S19" s="18" t="n">
        <v>406.35699778</v>
      </c>
      <c r="T19" s="20" t="n">
        <v>9.2943344</v>
      </c>
    </row>
    <row r="20" spans="1:20">
      <c r="A20" s="15" t="s">
        <v>495</v>
      </c>
      <c r="B20" s="17" t="n">
        <v>3371</v>
      </c>
      <c r="C20" s="18">
        <f>(75.0/B20*100)</f>
        <v/>
      </c>
      <c r="D20" s="19" t="n">
        <v>3296</v>
      </c>
      <c r="E20" s="18" t="n">
        <v>495.2581191</v>
      </c>
      <c r="F20" s="20" t="n">
        <v>5.0330578</v>
      </c>
      <c r="G20" s="18" t="n">
        <v>487.60932943</v>
      </c>
      <c r="H20" s="20" t="n">
        <v>3.02358378</v>
      </c>
      <c r="I20" s="18" t="n">
        <v>498.41997113</v>
      </c>
      <c r="J20" s="20" t="n">
        <v>2.8738517</v>
      </c>
      <c r="K20" s="18" t="s">
        <v>481</v>
      </c>
      <c r="L20" s="20" t="s">
        <v>481</v>
      </c>
      <c r="M20" s="18" t="s">
        <v>481</v>
      </c>
      <c r="N20" s="20" t="s">
        <v>481</v>
      </c>
      <c r="O20" s="18" t="s">
        <v>481</v>
      </c>
      <c r="P20" s="20" t="s">
        <v>481</v>
      </c>
      <c r="Q20" s="18" t="s">
        <v>481</v>
      </c>
      <c r="R20" s="20" t="s">
        <v>481</v>
      </c>
      <c r="S20" s="18" t="n">
        <v>426.19673836</v>
      </c>
      <c r="T20" s="20" t="n">
        <v>8.771268729999999</v>
      </c>
    </row>
    <row r="21" spans="1:20">
      <c r="A21" s="15" t="s">
        <v>496</v>
      </c>
      <c r="B21" s="17" t="n">
        <v>5741</v>
      </c>
      <c r="C21" s="18">
        <f>(58.0/B21*100)</f>
        <v/>
      </c>
      <c r="D21" s="19" t="n">
        <v>5683</v>
      </c>
      <c r="E21" s="18" t="n">
        <v>501.38299699</v>
      </c>
      <c r="F21" s="20" t="n">
        <v>4.06695763</v>
      </c>
      <c r="G21" s="18" t="n">
        <v>506.88820013</v>
      </c>
      <c r="H21" s="20" t="n">
        <v>2.57597063</v>
      </c>
      <c r="I21" s="18" t="n">
        <v>506.277759</v>
      </c>
      <c r="J21" s="20" t="n">
        <v>2.28452378</v>
      </c>
      <c r="K21" s="18" t="s">
        <v>481</v>
      </c>
      <c r="L21" s="20" t="s">
        <v>481</v>
      </c>
      <c r="M21" s="18" t="s">
        <v>481</v>
      </c>
      <c r="N21" s="20" t="s">
        <v>481</v>
      </c>
      <c r="O21" s="18" t="s">
        <v>481</v>
      </c>
      <c r="P21" s="20" t="s">
        <v>481</v>
      </c>
      <c r="Q21" s="18" t="s">
        <v>481</v>
      </c>
      <c r="R21" s="20" t="s">
        <v>481</v>
      </c>
      <c r="S21" s="18" t="n">
        <v>430.3547348</v>
      </c>
      <c r="T21" s="20" t="n">
        <v>8.435649010000001</v>
      </c>
    </row>
    <row r="22" spans="1:20">
      <c r="A22" s="15" t="s">
        <v>497</v>
      </c>
      <c r="B22" s="17" t="n">
        <v>6598</v>
      </c>
      <c r="C22" s="18">
        <f>(39.0/B22*100)</f>
        <v/>
      </c>
      <c r="D22" s="19" t="n">
        <v>6559</v>
      </c>
      <c r="E22" s="18" t="n">
        <v>435.59955087</v>
      </c>
      <c r="F22" s="20" t="n">
        <v>5.60083728</v>
      </c>
      <c r="G22" s="18" t="n">
        <v>474.84334589</v>
      </c>
      <c r="H22" s="20" t="n">
        <v>4.05555369</v>
      </c>
      <c r="I22" s="18" t="n">
        <v>495.90019078</v>
      </c>
      <c r="J22" s="20" t="n">
        <v>3.22335875</v>
      </c>
      <c r="K22" s="18" t="s">
        <v>481</v>
      </c>
      <c r="L22" s="20" t="s">
        <v>481</v>
      </c>
      <c r="M22" s="18" t="s">
        <v>481</v>
      </c>
      <c r="N22" s="20" t="s">
        <v>481</v>
      </c>
      <c r="O22" s="18" t="s">
        <v>481</v>
      </c>
      <c r="P22" s="20" t="s">
        <v>481</v>
      </c>
      <c r="Q22" s="18" t="n">
        <v>393.6661236</v>
      </c>
      <c r="R22" s="20" t="n">
        <v>31.12795074</v>
      </c>
      <c r="S22" s="18" t="n">
        <v>399.69564955</v>
      </c>
      <c r="T22" s="20" t="n">
        <v>8.555224109999999</v>
      </c>
    </row>
    <row r="23" spans="1:20">
      <c r="A23" s="15" t="s">
        <v>498</v>
      </c>
      <c r="B23" s="17" t="n">
        <v>11583</v>
      </c>
      <c r="C23" s="18">
        <f>(268.0/B23*100)</f>
        <v/>
      </c>
      <c r="D23" s="19" t="n">
        <v>11315</v>
      </c>
      <c r="E23" s="18" t="n">
        <v>499.7088133</v>
      </c>
      <c r="F23" s="20" t="n">
        <v>4.46434879</v>
      </c>
      <c r="G23" s="18" t="n">
        <v>486.28898792</v>
      </c>
      <c r="H23" s="20" t="n">
        <v>3.4739564</v>
      </c>
      <c r="I23" s="18" t="n">
        <v>499.80319465</v>
      </c>
      <c r="J23" s="20" t="n">
        <v>3.23704411</v>
      </c>
      <c r="K23" s="18" t="s">
        <v>481</v>
      </c>
      <c r="L23" s="20" t="s">
        <v>481</v>
      </c>
      <c r="M23" s="18" t="s">
        <v>481</v>
      </c>
      <c r="N23" s="20" t="s">
        <v>481</v>
      </c>
      <c r="O23" s="18" t="s">
        <v>481</v>
      </c>
      <c r="P23" s="20" t="s">
        <v>481</v>
      </c>
      <c r="Q23" s="18" t="s">
        <v>481</v>
      </c>
      <c r="R23" s="20" t="s">
        <v>481</v>
      </c>
      <c r="S23" s="18" t="n">
        <v>412.32309435</v>
      </c>
      <c r="T23" s="20" t="n">
        <v>7.26791728</v>
      </c>
    </row>
    <row r="24" spans="1:20">
      <c r="A24" s="15" t="s">
        <v>499</v>
      </c>
      <c r="B24" s="17" t="n">
        <v>6647</v>
      </c>
      <c r="C24" s="18">
        <f>(10.0/B24*100)</f>
        <v/>
      </c>
      <c r="D24" s="19" t="n">
        <v>6637</v>
      </c>
      <c r="E24" s="18" t="n">
        <v>539.0464161</v>
      </c>
      <c r="F24" s="20" t="n">
        <v>3.83962166</v>
      </c>
      <c r="G24" s="18" t="n">
        <v>530.66463017</v>
      </c>
      <c r="H24" s="20" t="n">
        <v>3.18170931</v>
      </c>
      <c r="I24" s="18" t="n">
        <v>537.11056681</v>
      </c>
      <c r="J24" s="20" t="n">
        <v>3.39232264</v>
      </c>
      <c r="K24" s="18" t="s">
        <v>481</v>
      </c>
      <c r="L24" s="20" t="s">
        <v>481</v>
      </c>
      <c r="M24" s="18" t="s">
        <v>481</v>
      </c>
      <c r="N24" s="20" t="s">
        <v>481</v>
      </c>
      <c r="O24" s="18" t="s">
        <v>481</v>
      </c>
      <c r="P24" s="20" t="s">
        <v>481</v>
      </c>
      <c r="Q24" s="18" t="s">
        <v>481</v>
      </c>
      <c r="R24" s="20" t="s">
        <v>481</v>
      </c>
      <c r="S24" s="18" t="n">
        <v>457.82494772</v>
      </c>
      <c r="T24" s="20" t="n">
        <v>11.23579594</v>
      </c>
    </row>
    <row r="25" spans="1:20">
      <c r="A25" s="15" t="s">
        <v>500</v>
      </c>
      <c r="B25" s="17" t="n">
        <v>5581</v>
      </c>
      <c r="C25" s="18">
        <f>(25.0/B25*100)</f>
        <v/>
      </c>
      <c r="D25" s="19" t="n">
        <v>5556</v>
      </c>
      <c r="E25" s="18" t="n">
        <v>517.91176317</v>
      </c>
      <c r="F25" s="20" t="n">
        <v>4.49563117</v>
      </c>
      <c r="G25" s="18" t="n">
        <v>513.2563156</v>
      </c>
      <c r="H25" s="20" t="n">
        <v>4.54369025</v>
      </c>
      <c r="I25" s="18" t="n">
        <v>533.6783835799999</v>
      </c>
      <c r="J25" s="20" t="n">
        <v>4.07895525</v>
      </c>
      <c r="K25" s="18" t="s">
        <v>481</v>
      </c>
      <c r="L25" s="20" t="s">
        <v>481</v>
      </c>
      <c r="M25" s="18" t="s">
        <v>481</v>
      </c>
      <c r="N25" s="20" t="s">
        <v>481</v>
      </c>
      <c r="O25" s="18" t="s">
        <v>481</v>
      </c>
      <c r="P25" s="20" t="s">
        <v>481</v>
      </c>
      <c r="Q25" s="18" t="s">
        <v>481</v>
      </c>
      <c r="R25" s="20" t="s">
        <v>481</v>
      </c>
      <c r="S25" s="18" t="n">
        <v>437.15007839</v>
      </c>
      <c r="T25" s="20" t="n">
        <v>20.86297087</v>
      </c>
    </row>
    <row r="26" spans="1:20">
      <c r="A26" s="15" t="s">
        <v>501</v>
      </c>
      <c r="B26" s="17" t="n">
        <v>4869</v>
      </c>
      <c r="C26" s="18">
        <f>(75.0/B26*100)</f>
        <v/>
      </c>
      <c r="D26" s="19" t="n">
        <v>4794</v>
      </c>
      <c r="E26" s="18" t="n">
        <v>467.58453663</v>
      </c>
      <c r="F26" s="20" t="n">
        <v>3.79335531</v>
      </c>
      <c r="G26" s="18" t="n">
        <v>480.17536837</v>
      </c>
      <c r="H26" s="20" t="n">
        <v>3.28967509</v>
      </c>
      <c r="I26" s="18" t="n">
        <v>491.35071332</v>
      </c>
      <c r="J26" s="20" t="n">
        <v>2.10588461</v>
      </c>
      <c r="K26" s="18" t="s">
        <v>481</v>
      </c>
      <c r="L26" s="20" t="s">
        <v>481</v>
      </c>
      <c r="M26" s="18" t="s">
        <v>481</v>
      </c>
      <c r="N26" s="20" t="s">
        <v>481</v>
      </c>
      <c r="O26" s="18" t="s">
        <v>481</v>
      </c>
      <c r="P26" s="20" t="s">
        <v>481</v>
      </c>
      <c r="Q26" s="18" t="s">
        <v>481</v>
      </c>
      <c r="R26" s="20" t="s">
        <v>481</v>
      </c>
      <c r="S26" s="18" t="n">
        <v>433.94802975</v>
      </c>
      <c r="T26" s="20" t="n">
        <v>9.31095923</v>
      </c>
    </row>
    <row r="27" spans="1:20">
      <c r="A27" s="15" t="s">
        <v>502</v>
      </c>
      <c r="B27" s="17" t="n">
        <v>5299</v>
      </c>
      <c r="C27" s="18">
        <f>(127.0/B27*100)</f>
        <v/>
      </c>
      <c r="D27" s="19" t="n">
        <v>5172</v>
      </c>
      <c r="E27" s="18" t="n">
        <v>492.82409351</v>
      </c>
      <c r="F27" s="20" t="n">
        <v>4.04225339</v>
      </c>
      <c r="G27" s="18" t="n">
        <v>493.71943686</v>
      </c>
      <c r="H27" s="20" t="n">
        <v>2.33835155</v>
      </c>
      <c r="I27" s="18" t="n">
        <v>495.97454023</v>
      </c>
      <c r="J27" s="20" t="n">
        <v>1.82542568</v>
      </c>
      <c r="K27" s="18" t="s">
        <v>481</v>
      </c>
      <c r="L27" s="20" t="s">
        <v>481</v>
      </c>
      <c r="M27" s="18" t="s">
        <v>481</v>
      </c>
      <c r="N27" s="20" t="s">
        <v>481</v>
      </c>
      <c r="O27" s="18" t="s">
        <v>481</v>
      </c>
      <c r="P27" s="20" t="s">
        <v>481</v>
      </c>
      <c r="Q27" s="18" t="s">
        <v>481</v>
      </c>
      <c r="R27" s="20" t="s">
        <v>481</v>
      </c>
      <c r="S27" s="18" t="n">
        <v>401.67062005</v>
      </c>
      <c r="T27" s="20" t="n">
        <v>4.94291696</v>
      </c>
    </row>
    <row r="28" spans="1:20">
      <c r="A28" s="15" t="s">
        <v>503</v>
      </c>
      <c r="B28" s="17" t="n">
        <v>7568</v>
      </c>
      <c r="C28" s="18">
        <f>(378.0/B28*100)</f>
        <v/>
      </c>
      <c r="D28" s="19" t="n">
        <v>7190</v>
      </c>
      <c r="E28" s="18" t="n">
        <v>385.6613308</v>
      </c>
      <c r="F28" s="20" t="n">
        <v>4.76664616</v>
      </c>
      <c r="G28" s="18" t="n">
        <v>401.94847622</v>
      </c>
      <c r="H28" s="20" t="n">
        <v>3.25096559</v>
      </c>
      <c r="I28" s="18" t="n">
        <v>422.08192287</v>
      </c>
      <c r="J28" s="20" t="n">
        <v>2.4602568</v>
      </c>
      <c r="K28" s="18" t="s">
        <v>481</v>
      </c>
      <c r="L28" s="20" t="s">
        <v>481</v>
      </c>
      <c r="M28" s="18" t="s">
        <v>481</v>
      </c>
      <c r="N28" s="20" t="s">
        <v>481</v>
      </c>
      <c r="O28" s="18" t="s">
        <v>481</v>
      </c>
      <c r="P28" s="20" t="s">
        <v>481</v>
      </c>
      <c r="Q28" s="18" t="s">
        <v>481</v>
      </c>
      <c r="R28" s="20" t="s">
        <v>481</v>
      </c>
      <c r="S28" s="18" t="n">
        <v>364.52496768</v>
      </c>
      <c r="T28" s="20" t="n">
        <v>8.32552577</v>
      </c>
    </row>
    <row r="29" spans="1:20">
      <c r="A29" s="15" t="s">
        <v>504</v>
      </c>
      <c r="B29" s="17" t="n">
        <v>5385</v>
      </c>
      <c r="C29" s="18">
        <f>(30.0/B29*100)</f>
        <v/>
      </c>
      <c r="D29" s="19" t="n">
        <v>5355</v>
      </c>
      <c r="E29" s="18" t="n">
        <v>522.06637303</v>
      </c>
      <c r="F29" s="20" t="n">
        <v>3.43798729</v>
      </c>
      <c r="G29" s="18" t="n">
        <v>514.03259467</v>
      </c>
      <c r="H29" s="20" t="n">
        <v>2.8334563</v>
      </c>
      <c r="I29" s="18" t="n">
        <v>525.21835592</v>
      </c>
      <c r="J29" s="20" t="n">
        <v>2.89787457</v>
      </c>
      <c r="K29" s="18" t="s">
        <v>481</v>
      </c>
      <c r="L29" s="20" t="s">
        <v>481</v>
      </c>
      <c r="M29" s="18" t="s">
        <v>481</v>
      </c>
      <c r="N29" s="20" t="s">
        <v>481</v>
      </c>
      <c r="O29" s="18" t="n">
        <v>335.3902018</v>
      </c>
      <c r="P29" s="20" t="n">
        <v>12.1685767</v>
      </c>
      <c r="Q29" s="18" t="s">
        <v>481</v>
      </c>
      <c r="R29" s="20" t="s">
        <v>481</v>
      </c>
      <c r="S29" s="18" t="n">
        <v>423.44994123</v>
      </c>
      <c r="T29" s="20" t="n">
        <v>10.10977117</v>
      </c>
    </row>
    <row r="30" spans="1:20">
      <c r="A30" s="15" t="s">
        <v>505</v>
      </c>
      <c r="B30" s="17" t="n">
        <v>4520</v>
      </c>
      <c r="C30" s="18">
        <f>(208.0/B30*100)</f>
        <v/>
      </c>
      <c r="D30" s="19" t="n">
        <v>4312</v>
      </c>
      <c r="E30" s="18" t="n">
        <v>502.29534842</v>
      </c>
      <c r="F30" s="20" t="n">
        <v>5.19309209</v>
      </c>
      <c r="G30" s="18" t="n">
        <v>500.9724804</v>
      </c>
      <c r="H30" s="20" t="n">
        <v>3.68331296</v>
      </c>
      <c r="I30" s="18" t="n">
        <v>502.14910213</v>
      </c>
      <c r="J30" s="20" t="n">
        <v>2.55064784</v>
      </c>
      <c r="K30" s="18" t="s">
        <v>481</v>
      </c>
      <c r="L30" s="20" t="s">
        <v>481</v>
      </c>
      <c r="M30" s="18" t="s">
        <v>481</v>
      </c>
      <c r="N30" s="20" t="s">
        <v>481</v>
      </c>
      <c r="O30" s="18" t="s">
        <v>481</v>
      </c>
      <c r="P30" s="20" t="s">
        <v>481</v>
      </c>
      <c r="Q30" s="18" t="s">
        <v>481</v>
      </c>
      <c r="R30" s="20" t="s">
        <v>481</v>
      </c>
      <c r="S30" s="18" t="n">
        <v>415.56760057</v>
      </c>
      <c r="T30" s="20" t="n">
        <v>6.79177577</v>
      </c>
    </row>
    <row r="31" spans="1:20">
      <c r="A31" s="15" t="s">
        <v>506</v>
      </c>
      <c r="B31" s="17" t="n">
        <v>5456</v>
      </c>
      <c r="C31" s="18">
        <f>(146.0/B31*100)</f>
        <v/>
      </c>
      <c r="D31" s="19" t="n">
        <v>5310</v>
      </c>
      <c r="E31" s="18" t="n">
        <v>510.69731752</v>
      </c>
      <c r="F31" s="20" t="n">
        <v>3.65853534</v>
      </c>
      <c r="G31" s="18" t="n">
        <v>502.15476372</v>
      </c>
      <c r="H31" s="20" t="n">
        <v>2.81918142</v>
      </c>
      <c r="I31" s="18" t="n">
        <v>512.56650099</v>
      </c>
      <c r="J31" s="20" t="n">
        <v>2.70237731</v>
      </c>
      <c r="K31" s="18" t="s">
        <v>481</v>
      </c>
      <c r="L31" s="20" t="s">
        <v>481</v>
      </c>
      <c r="M31" s="18" t="s">
        <v>481</v>
      </c>
      <c r="N31" s="20" t="s">
        <v>481</v>
      </c>
      <c r="O31" s="18" t="s">
        <v>481</v>
      </c>
      <c r="P31" s="20" t="s">
        <v>481</v>
      </c>
      <c r="Q31" s="18" t="s">
        <v>481</v>
      </c>
      <c r="R31" s="20" t="s">
        <v>481</v>
      </c>
      <c r="S31" s="18" t="n">
        <v>434.96624549</v>
      </c>
      <c r="T31" s="20" t="n">
        <v>4.94041382</v>
      </c>
    </row>
    <row r="32" spans="1:20">
      <c r="A32" s="15" t="s">
        <v>507</v>
      </c>
      <c r="B32" s="17" t="n">
        <v>4478</v>
      </c>
      <c r="C32" s="18">
        <f>(6.0/B32*100)</f>
        <v/>
      </c>
      <c r="D32" s="19" t="n">
        <v>4472</v>
      </c>
      <c r="E32" s="18" t="n">
        <v>520.84357178</v>
      </c>
      <c r="F32" s="20" t="n">
        <v>3.78839751</v>
      </c>
      <c r="G32" s="18" t="n">
        <v>501.38212613</v>
      </c>
      <c r="H32" s="20" t="n">
        <v>2.66279033</v>
      </c>
      <c r="I32" s="18" t="n">
        <v>498.63936774</v>
      </c>
      <c r="J32" s="20" t="n">
        <v>3.03620554</v>
      </c>
      <c r="K32" s="18" t="s">
        <v>481</v>
      </c>
      <c r="L32" s="20" t="s">
        <v>481</v>
      </c>
      <c r="M32" s="18" t="s">
        <v>481</v>
      </c>
      <c r="N32" s="20" t="s">
        <v>481</v>
      </c>
      <c r="O32" s="18" t="s">
        <v>481</v>
      </c>
      <c r="P32" s="20" t="s">
        <v>481</v>
      </c>
      <c r="Q32" s="18" t="s">
        <v>481</v>
      </c>
      <c r="R32" s="20" t="s">
        <v>481</v>
      </c>
      <c r="S32" s="18" t="n">
        <v>426.47985934</v>
      </c>
      <c r="T32" s="20" t="n">
        <v>13.99395073</v>
      </c>
    </row>
    <row r="33" spans="1:20">
      <c r="A33" s="15" t="s">
        <v>508</v>
      </c>
      <c r="B33" s="17" t="n">
        <v>7325</v>
      </c>
      <c r="C33" s="18">
        <f>(80.0/B33*100)</f>
        <v/>
      </c>
      <c r="D33" s="19" t="n">
        <v>7245</v>
      </c>
      <c r="E33" s="18" t="n">
        <v>472.10225335</v>
      </c>
      <c r="F33" s="20" t="n">
        <v>4.65381453</v>
      </c>
      <c r="G33" s="18" t="n">
        <v>503.05698958</v>
      </c>
      <c r="H33" s="20" t="n">
        <v>3.72229645</v>
      </c>
      <c r="I33" s="18" t="n">
        <v>498.13868352</v>
      </c>
      <c r="J33" s="20" t="n">
        <v>2.69784269</v>
      </c>
      <c r="K33" s="18" t="s">
        <v>481</v>
      </c>
      <c r="L33" s="20" t="s">
        <v>481</v>
      </c>
      <c r="M33" s="18" t="s">
        <v>481</v>
      </c>
      <c r="N33" s="20" t="s">
        <v>481</v>
      </c>
      <c r="O33" s="18" t="s">
        <v>481</v>
      </c>
      <c r="P33" s="20" t="s">
        <v>481</v>
      </c>
      <c r="Q33" s="18" t="s">
        <v>481</v>
      </c>
      <c r="R33" s="20" t="s">
        <v>481</v>
      </c>
      <c r="S33" s="18" t="n">
        <v>414.6337265</v>
      </c>
      <c r="T33" s="20" t="n">
        <v>9.229472790000001</v>
      </c>
    </row>
    <row r="34" spans="1:20">
      <c r="A34" s="15" t="s">
        <v>509</v>
      </c>
      <c r="B34" s="17" t="n">
        <v>6350</v>
      </c>
      <c r="C34" s="18">
        <f>(95.0/B34*100)</f>
        <v/>
      </c>
      <c r="D34" s="19" t="n">
        <v>6255</v>
      </c>
      <c r="E34" s="18" t="n">
        <v>455.5462927</v>
      </c>
      <c r="F34" s="20" t="n">
        <v>4.64022925</v>
      </c>
      <c r="G34" s="18" t="n">
        <v>473.99014236</v>
      </c>
      <c r="H34" s="20" t="n">
        <v>3.32485392</v>
      </c>
      <c r="I34" s="18" t="n">
        <v>499.59793833</v>
      </c>
      <c r="J34" s="20" t="n">
        <v>2.4483902</v>
      </c>
      <c r="K34" s="18" t="s">
        <v>481</v>
      </c>
      <c r="L34" s="20" t="s">
        <v>481</v>
      </c>
      <c r="M34" s="18" t="s">
        <v>481</v>
      </c>
      <c r="N34" s="20" t="s">
        <v>481</v>
      </c>
      <c r="O34" s="18" t="n">
        <v>336.51078337</v>
      </c>
      <c r="P34" s="20" t="n">
        <v>12.24828707</v>
      </c>
      <c r="Q34" s="18" t="s">
        <v>481</v>
      </c>
      <c r="R34" s="20" t="s">
        <v>481</v>
      </c>
      <c r="S34" s="18" t="n">
        <v>404.19728434</v>
      </c>
      <c r="T34" s="20" t="n">
        <v>9.7217448</v>
      </c>
    </row>
    <row r="35" spans="1:20">
      <c r="A35" s="15" t="s">
        <v>510</v>
      </c>
      <c r="B35" s="17" t="n">
        <v>6406</v>
      </c>
      <c r="C35" s="18">
        <f>(61.0/B35*100)</f>
        <v/>
      </c>
      <c r="D35" s="19" t="n">
        <v>6345</v>
      </c>
      <c r="E35" s="18" t="n">
        <v>514.5969732999999</v>
      </c>
      <c r="F35" s="20" t="n">
        <v>4.33707449</v>
      </c>
      <c r="G35" s="18" t="n">
        <v>511.47114139</v>
      </c>
      <c r="H35" s="20" t="n">
        <v>2.6548806</v>
      </c>
      <c r="I35" s="18" t="n">
        <v>515.77001698</v>
      </c>
      <c r="J35" s="20" t="n">
        <v>2.41797598</v>
      </c>
      <c r="K35" s="18" t="s">
        <v>481</v>
      </c>
      <c r="L35" s="20" t="s">
        <v>481</v>
      </c>
      <c r="M35" s="18" t="s">
        <v>481</v>
      </c>
      <c r="N35" s="20" t="s">
        <v>481</v>
      </c>
      <c r="O35" s="18" t="n">
        <v>349.78970242</v>
      </c>
      <c r="P35" s="20" t="n">
        <v>6.90672373</v>
      </c>
      <c r="Q35" s="18" t="s">
        <v>481</v>
      </c>
      <c r="R35" s="20" t="s">
        <v>481</v>
      </c>
      <c r="S35" s="18" t="n">
        <v>430.87825349</v>
      </c>
      <c r="T35" s="20" t="n">
        <v>7.82672391</v>
      </c>
    </row>
    <row r="36" spans="1:20">
      <c r="A36" s="15" t="s">
        <v>511</v>
      </c>
      <c r="B36" s="17" t="n">
        <v>6736</v>
      </c>
      <c r="C36" s="18">
        <f>(74.0/B36*100)</f>
        <v/>
      </c>
      <c r="D36" s="19" t="n">
        <v>6662</v>
      </c>
      <c r="E36" s="18" t="n">
        <v>483.29241854</v>
      </c>
      <c r="F36" s="20" t="n">
        <v>3.90922113</v>
      </c>
      <c r="G36" s="18" t="n">
        <v>485.39699546</v>
      </c>
      <c r="H36" s="20" t="n">
        <v>3.12145807</v>
      </c>
      <c r="I36" s="18" t="n">
        <v>492.58745754</v>
      </c>
      <c r="J36" s="20" t="n">
        <v>2.20248828</v>
      </c>
      <c r="K36" s="18" t="s">
        <v>481</v>
      </c>
      <c r="L36" s="20" t="s">
        <v>481</v>
      </c>
      <c r="M36" s="18" t="s">
        <v>481</v>
      </c>
      <c r="N36" s="20" t="s">
        <v>481</v>
      </c>
      <c r="O36" s="18" t="s">
        <v>481</v>
      </c>
      <c r="P36" s="20" t="s">
        <v>481</v>
      </c>
      <c r="Q36" s="18" t="s">
        <v>481</v>
      </c>
      <c r="R36" s="20" t="s">
        <v>481</v>
      </c>
      <c r="S36" s="18" t="n">
        <v>418.43030905</v>
      </c>
      <c r="T36" s="20" t="n">
        <v>6.63113746</v>
      </c>
    </row>
    <row r="37" spans="1:20">
      <c r="A37" s="15" t="s">
        <v>512</v>
      </c>
      <c r="B37" s="17" t="n">
        <v>5458</v>
      </c>
      <c r="C37" s="18">
        <f>(135.0/B37*100)</f>
        <v/>
      </c>
      <c r="D37" s="19" t="n">
        <v>5323</v>
      </c>
      <c r="E37" s="18" t="n">
        <v>503.06114072</v>
      </c>
      <c r="F37" s="20" t="n">
        <v>3.60239818</v>
      </c>
      <c r="G37" s="18" t="n">
        <v>500.92912927</v>
      </c>
      <c r="H37" s="20" t="n">
        <v>3.58903905</v>
      </c>
      <c r="I37" s="18" t="n">
        <v>507.41510526</v>
      </c>
      <c r="J37" s="20" t="n">
        <v>3.53104609</v>
      </c>
      <c r="K37" s="18" t="s">
        <v>481</v>
      </c>
      <c r="L37" s="20" t="s">
        <v>481</v>
      </c>
      <c r="M37" s="18" t="s">
        <v>481</v>
      </c>
      <c r="N37" s="20" t="s">
        <v>481</v>
      </c>
      <c r="O37" s="18" t="s">
        <v>481</v>
      </c>
      <c r="P37" s="20" t="s">
        <v>481</v>
      </c>
      <c r="Q37" s="18" t="s">
        <v>481</v>
      </c>
      <c r="R37" s="20" t="s">
        <v>481</v>
      </c>
      <c r="S37" s="18" t="n">
        <v>417.73462463</v>
      </c>
      <c r="T37" s="20" t="n">
        <v>5.58179032</v>
      </c>
    </row>
    <row r="38" spans="1:20">
      <c r="A38" s="15" t="s">
        <v>513</v>
      </c>
      <c r="B38" s="17" t="n">
        <v>5860</v>
      </c>
      <c r="C38" s="18">
        <f>(24.0/B38*100)</f>
        <v/>
      </c>
      <c r="D38" s="19" t="n">
        <v>5836</v>
      </c>
      <c r="E38" s="18" t="n">
        <v>539.7853732</v>
      </c>
      <c r="F38" s="20" t="n">
        <v>4.62827488</v>
      </c>
      <c r="G38" s="18" t="n">
        <v>524.2617966</v>
      </c>
      <c r="H38" s="20" t="n">
        <v>3.94637394</v>
      </c>
      <c r="I38" s="18" t="n">
        <v>524.53393721</v>
      </c>
      <c r="J38" s="20" t="n">
        <v>2.93163176</v>
      </c>
      <c r="K38" s="18" t="s">
        <v>481</v>
      </c>
      <c r="L38" s="20" t="s">
        <v>481</v>
      </c>
      <c r="M38" s="18" t="s">
        <v>481</v>
      </c>
      <c r="N38" s="20" t="s">
        <v>481</v>
      </c>
      <c r="O38" s="18" t="s">
        <v>481</v>
      </c>
      <c r="P38" s="20" t="s">
        <v>481</v>
      </c>
      <c r="Q38" s="18" t="s">
        <v>481</v>
      </c>
      <c r="R38" s="20" t="s">
        <v>481</v>
      </c>
      <c r="S38" s="18" t="n">
        <v>477.87999213</v>
      </c>
      <c r="T38" s="20" t="n">
        <v>6.37471101</v>
      </c>
    </row>
    <row r="39" spans="1:20">
      <c r="A39" s="15" t="s">
        <v>514</v>
      </c>
      <c r="B39" s="17" t="n">
        <v>5895</v>
      </c>
      <c r="C39" s="18">
        <f>(33.0/B39*100)</f>
        <v/>
      </c>
      <c r="D39" s="19" t="n">
        <v>5862</v>
      </c>
      <c r="E39" s="18" t="n">
        <v>381.29025152</v>
      </c>
      <c r="F39" s="20" t="n">
        <v>4.89070656</v>
      </c>
      <c r="G39" s="18" t="n">
        <v>388.13273963</v>
      </c>
      <c r="H39" s="20" t="n">
        <v>5.02834144</v>
      </c>
      <c r="I39" s="18" t="n">
        <v>438.44716891</v>
      </c>
      <c r="J39" s="20" t="n">
        <v>4.33850322</v>
      </c>
      <c r="K39" s="18" t="s">
        <v>481</v>
      </c>
      <c r="L39" s="20" t="s">
        <v>481</v>
      </c>
      <c r="M39" s="18" t="s">
        <v>481</v>
      </c>
      <c r="N39" s="20" t="s">
        <v>481</v>
      </c>
      <c r="O39" s="18" t="s">
        <v>481</v>
      </c>
      <c r="P39" s="20" t="s">
        <v>481</v>
      </c>
      <c r="Q39" s="18" t="s">
        <v>481</v>
      </c>
      <c r="R39" s="20" t="s">
        <v>481</v>
      </c>
      <c r="S39" s="18" t="n">
        <v>376.36793904</v>
      </c>
      <c r="T39" s="20" t="n">
        <v>10.21242659</v>
      </c>
    </row>
    <row r="40" spans="1:20">
      <c r="A40" s="15" t="s">
        <v>515</v>
      </c>
      <c r="B40" s="17" t="n">
        <v>14157</v>
      </c>
      <c r="C40" s="18">
        <f>(394.0/B40*100)</f>
        <v/>
      </c>
      <c r="D40" s="19" t="n">
        <v>13763</v>
      </c>
      <c r="E40" s="18" t="n">
        <v>485.36209906</v>
      </c>
      <c r="F40" s="20" t="n">
        <v>4.38324317</v>
      </c>
      <c r="G40" s="18" t="n">
        <v>497.13005871</v>
      </c>
      <c r="H40" s="20" t="n">
        <v>3.63454033</v>
      </c>
      <c r="I40" s="18" t="n">
        <v>501.6145866</v>
      </c>
      <c r="J40" s="20" t="n">
        <v>2.38327582</v>
      </c>
      <c r="K40" s="18" t="s">
        <v>481</v>
      </c>
      <c r="L40" s="20" t="s">
        <v>481</v>
      </c>
      <c r="M40" s="18" t="s">
        <v>481</v>
      </c>
      <c r="N40" s="20" t="s">
        <v>481</v>
      </c>
      <c r="O40" s="18" t="s">
        <v>481</v>
      </c>
      <c r="P40" s="20" t="s">
        <v>481</v>
      </c>
      <c r="Q40" s="18" t="s">
        <v>481</v>
      </c>
      <c r="R40" s="20" t="s">
        <v>481</v>
      </c>
      <c r="S40" s="18" t="n">
        <v>406.89532751</v>
      </c>
      <c r="T40" s="20" t="n">
        <v>6.12482622</v>
      </c>
    </row>
    <row r="41" spans="1:20">
      <c r="A41" s="15" t="s">
        <v>516</v>
      </c>
      <c r="B41" s="17" t="n">
        <v>5712</v>
      </c>
      <c r="C41" s="18">
        <f>(56.0/B41*100)</f>
        <v/>
      </c>
      <c r="D41" s="19" t="n">
        <v>5656</v>
      </c>
      <c r="E41" s="18" t="n">
        <v>457.21781014</v>
      </c>
      <c r="F41" s="20" t="n">
        <v>4.16392577</v>
      </c>
      <c r="G41" s="18" t="n">
        <v>469.64103288</v>
      </c>
      <c r="H41" s="20" t="n">
        <v>4.40712426</v>
      </c>
      <c r="I41" s="18" t="n">
        <v>483.82705842</v>
      </c>
      <c r="J41" s="20" t="n">
        <v>3.24645404</v>
      </c>
      <c r="K41" s="18" t="s">
        <v>481</v>
      </c>
      <c r="L41" s="20" t="s">
        <v>481</v>
      </c>
      <c r="M41" s="18" t="s">
        <v>481</v>
      </c>
      <c r="N41" s="20" t="s">
        <v>481</v>
      </c>
      <c r="O41" s="18" t="n">
        <v>392.51815558</v>
      </c>
      <c r="P41" s="20" t="n">
        <v>16.89642718</v>
      </c>
      <c r="Q41" s="18" t="s">
        <v>481</v>
      </c>
      <c r="R41" s="20" t="s">
        <v>481</v>
      </c>
      <c r="S41" s="18" t="n">
        <v>398.62404297</v>
      </c>
      <c r="T41" s="20" t="n">
        <v>9.53347741</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359.60621715</v>
      </c>
      <c r="P45" s="20" t="n">
        <v>2.95186404</v>
      </c>
      <c r="Q45" s="18" t="s">
        <v>481</v>
      </c>
      <c r="R45" s="20" t="s">
        <v>481</v>
      </c>
      <c r="S45" s="18" t="s">
        <v>481</v>
      </c>
      <c r="T45" s="20" t="s">
        <v>481</v>
      </c>
    </row>
    <row r="46" spans="1:20">
      <c r="A46" s="15" t="s">
        <v>521</v>
      </c>
      <c r="B46" s="17" t="n">
        <v>23141</v>
      </c>
      <c r="C46" s="18">
        <f>(2165.0/B46*100)</f>
        <v/>
      </c>
      <c r="D46" s="19" t="n">
        <v>20976</v>
      </c>
      <c r="E46" s="18" t="n">
        <v>358.69326715</v>
      </c>
      <c r="F46" s="20" t="n">
        <v>3.97313872</v>
      </c>
      <c r="G46" s="18" t="n">
        <v>391.59180128</v>
      </c>
      <c r="H46" s="20" t="n">
        <v>3.90230504</v>
      </c>
      <c r="I46" s="18" t="n">
        <v>404.8624912</v>
      </c>
      <c r="J46" s="20" t="n">
        <v>3.58600451</v>
      </c>
      <c r="K46" s="18" t="s">
        <v>481</v>
      </c>
      <c r="L46" s="20" t="s">
        <v>481</v>
      </c>
      <c r="M46" s="18" t="s">
        <v>481</v>
      </c>
      <c r="N46" s="20" t="s">
        <v>481</v>
      </c>
      <c r="O46" s="18" t="s">
        <v>481</v>
      </c>
      <c r="P46" s="20" t="s">
        <v>481</v>
      </c>
      <c r="Q46" s="18" t="s">
        <v>481</v>
      </c>
      <c r="R46" s="20" t="s">
        <v>481</v>
      </c>
      <c r="S46" s="18" t="n">
        <v>349.47612676</v>
      </c>
      <c r="T46" s="20" t="n">
        <v>3.31809096</v>
      </c>
    </row>
    <row r="47" spans="1:20">
      <c r="A47" s="15" t="s">
        <v>522</v>
      </c>
      <c r="B47" s="17" t="n">
        <v>5928</v>
      </c>
      <c r="C47" s="18">
        <f>(368.0/B47*100)</f>
        <v/>
      </c>
      <c r="D47" s="19" t="n">
        <v>5560</v>
      </c>
      <c r="E47" s="18" t="n">
        <v>433.44695719</v>
      </c>
      <c r="F47" s="20" t="n">
        <v>5.18612857</v>
      </c>
      <c r="G47" s="18" t="n">
        <v>454.94736088</v>
      </c>
      <c r="H47" s="20" t="n">
        <v>4.31658657</v>
      </c>
      <c r="I47" s="18" t="n">
        <v>469.06190653</v>
      </c>
      <c r="J47" s="20" t="n">
        <v>4.23519969</v>
      </c>
      <c r="K47" s="18" t="s">
        <v>481</v>
      </c>
      <c r="L47" s="20" t="s">
        <v>481</v>
      </c>
      <c r="M47" s="18" t="s">
        <v>481</v>
      </c>
      <c r="N47" s="20" t="s">
        <v>481</v>
      </c>
      <c r="O47" s="18" t="s">
        <v>481</v>
      </c>
      <c r="P47" s="20" t="s">
        <v>481</v>
      </c>
      <c r="Q47" s="18" t="s">
        <v>481</v>
      </c>
      <c r="R47" s="20" t="s">
        <v>481</v>
      </c>
      <c r="S47" s="18" t="n">
        <v>373.40803814</v>
      </c>
      <c r="T47" s="20" t="n">
        <v>4.97468247</v>
      </c>
    </row>
    <row r="48" spans="1:20">
      <c r="A48" s="15" t="s">
        <v>523</v>
      </c>
      <c r="B48" s="17" t="n">
        <v>9841</v>
      </c>
      <c r="C48" s="18">
        <f>(8.0/B48*100)</f>
        <v/>
      </c>
      <c r="D48" s="19" t="n">
        <v>9833</v>
      </c>
      <c r="E48" s="18" t="n">
        <v>533.17959073</v>
      </c>
      <c r="F48" s="20" t="n">
        <v>5.69420333</v>
      </c>
      <c r="G48" s="18" t="n">
        <v>536.35170246</v>
      </c>
      <c r="H48" s="20" t="n">
        <v>5.58283247</v>
      </c>
      <c r="I48" s="18" t="n">
        <v>529.55090416</v>
      </c>
      <c r="J48" s="20" t="n">
        <v>5.09578883</v>
      </c>
      <c r="K48" s="18" t="s">
        <v>481</v>
      </c>
      <c r="L48" s="20" t="s">
        <v>481</v>
      </c>
      <c r="M48" s="18" t="s">
        <v>481</v>
      </c>
      <c r="N48" s="20" t="s">
        <v>481</v>
      </c>
      <c r="O48" s="18" t="s">
        <v>481</v>
      </c>
      <c r="P48" s="20" t="s">
        <v>481</v>
      </c>
      <c r="Q48" s="18" t="s">
        <v>481</v>
      </c>
      <c r="R48" s="20" t="s">
        <v>481</v>
      </c>
      <c r="S48" s="18" t="n">
        <v>463.92274825</v>
      </c>
      <c r="T48" s="20" t="n">
        <v>23.52196119</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409.03332786</v>
      </c>
      <c r="P49" s="20" t="n">
        <v>3.05386641</v>
      </c>
      <c r="Q49" s="18" t="s">
        <v>481</v>
      </c>
      <c r="R49" s="20" t="s">
        <v>481</v>
      </c>
      <c r="S49" s="18" t="s">
        <v>481</v>
      </c>
      <c r="T49" s="20" t="s">
        <v>481</v>
      </c>
    </row>
    <row r="50" spans="1:20">
      <c r="A50" s="15" t="s">
        <v>525</v>
      </c>
      <c r="B50" s="17" t="n">
        <v>11795</v>
      </c>
      <c r="C50" s="18">
        <f>(353.0/B50*100)</f>
        <v/>
      </c>
      <c r="D50" s="19" t="n">
        <v>11442</v>
      </c>
      <c r="E50" s="18" t="n">
        <v>355.59843713</v>
      </c>
      <c r="F50" s="20" t="n">
        <v>3.57635161</v>
      </c>
      <c r="G50" s="18" t="n">
        <v>379.80164555</v>
      </c>
      <c r="H50" s="20" t="n">
        <v>3.00818957</v>
      </c>
      <c r="I50" s="18" t="n">
        <v>411.78952535</v>
      </c>
      <c r="J50" s="20" t="n">
        <v>2.19817908</v>
      </c>
      <c r="K50" s="18" t="s">
        <v>481</v>
      </c>
      <c r="L50" s="20" t="s">
        <v>481</v>
      </c>
      <c r="M50" s="18" t="s">
        <v>481</v>
      </c>
      <c r="N50" s="20" t="s">
        <v>481</v>
      </c>
      <c r="O50" s="18" t="s">
        <v>481</v>
      </c>
      <c r="P50" s="20" t="s">
        <v>481</v>
      </c>
      <c r="Q50" s="18" t="s">
        <v>481</v>
      </c>
      <c r="R50" s="20" t="s">
        <v>481</v>
      </c>
      <c r="S50" s="18" t="n">
        <v>345.3276757</v>
      </c>
      <c r="T50" s="20" t="n">
        <v>7.08985783</v>
      </c>
    </row>
    <row r="51" spans="1:20">
      <c r="A51" s="15" t="s">
        <v>526</v>
      </c>
      <c r="B51" s="17" t="n">
        <v>6866</v>
      </c>
      <c r="C51" s="18">
        <f>(113.0/B51*100)</f>
        <v/>
      </c>
      <c r="D51" s="19" t="n">
        <v>6753</v>
      </c>
      <c r="E51" s="18" t="n">
        <v>382.8838526</v>
      </c>
      <c r="F51" s="20" t="n">
        <v>4.29265555</v>
      </c>
      <c r="G51" s="18" t="n">
        <v>402.43373534</v>
      </c>
      <c r="H51" s="20" t="n">
        <v>3.67360896</v>
      </c>
      <c r="I51" s="18" t="n">
        <v>412.42078615</v>
      </c>
      <c r="J51" s="20" t="n">
        <v>3.38781968</v>
      </c>
      <c r="K51" s="18" t="s">
        <v>481</v>
      </c>
      <c r="L51" s="20" t="s">
        <v>481</v>
      </c>
      <c r="M51" s="18" t="s">
        <v>481</v>
      </c>
      <c r="N51" s="20" t="s">
        <v>481</v>
      </c>
      <c r="O51" s="18" t="n">
        <v>380.5422133</v>
      </c>
      <c r="P51" s="20" t="n">
        <v>4.31283207</v>
      </c>
      <c r="Q51" s="18" t="s">
        <v>481</v>
      </c>
      <c r="R51" s="20" t="s">
        <v>481</v>
      </c>
      <c r="S51" s="18" t="n">
        <v>380.17928501</v>
      </c>
      <c r="T51" s="20" t="n">
        <v>7.94056269</v>
      </c>
    </row>
    <row r="52" spans="1:20">
      <c r="A52" s="15" t="s">
        <v>527</v>
      </c>
      <c r="B52" s="17" t="n">
        <v>5809</v>
      </c>
      <c r="C52" s="18">
        <f>(110.0/B52*100)</f>
        <v/>
      </c>
      <c r="D52" s="19" t="n">
        <v>5699</v>
      </c>
      <c r="E52" s="18" t="n">
        <v>448.21518855</v>
      </c>
      <c r="F52" s="20" t="n">
        <v>5.78738252</v>
      </c>
      <c r="G52" s="18" t="n">
        <v>457.99627115</v>
      </c>
      <c r="H52" s="20" t="n">
        <v>3.79366005</v>
      </c>
      <c r="I52" s="18" t="n">
        <v>474.04712382</v>
      </c>
      <c r="J52" s="20" t="n">
        <v>2.69345959</v>
      </c>
      <c r="K52" s="18" t="s">
        <v>481</v>
      </c>
      <c r="L52" s="20" t="s">
        <v>481</v>
      </c>
      <c r="M52" s="18" t="s">
        <v>481</v>
      </c>
      <c r="N52" s="20" t="s">
        <v>481</v>
      </c>
      <c r="O52" s="18" t="s">
        <v>481</v>
      </c>
      <c r="P52" s="20" t="s">
        <v>481</v>
      </c>
      <c r="Q52" s="18" t="s">
        <v>481</v>
      </c>
      <c r="R52" s="20" t="s">
        <v>481</v>
      </c>
      <c r="S52" s="18" t="n">
        <v>385.54231255</v>
      </c>
      <c r="T52" s="20" t="n">
        <v>8.59707362</v>
      </c>
    </row>
    <row r="53" spans="1:20">
      <c r="A53" s="15" t="s">
        <v>528</v>
      </c>
      <c r="B53" s="17" t="n">
        <v>5571</v>
      </c>
      <c r="C53" s="18">
        <f>(116.0/B53*100)</f>
        <v/>
      </c>
      <c r="D53" s="19" t="n">
        <v>5455</v>
      </c>
      <c r="E53" s="18" t="n">
        <v>413.9499729</v>
      </c>
      <c r="F53" s="20" t="n">
        <v>3.34584844</v>
      </c>
      <c r="G53" s="18" t="n">
        <v>434.52436258</v>
      </c>
      <c r="H53" s="20" t="n">
        <v>2.29008025</v>
      </c>
      <c r="I53" s="18" t="n">
        <v>471.10228903</v>
      </c>
      <c r="J53" s="20" t="n">
        <v>2.65449787</v>
      </c>
      <c r="K53" s="18" t="s">
        <v>481</v>
      </c>
      <c r="L53" s="20" t="s">
        <v>481</v>
      </c>
      <c r="M53" s="18" t="s">
        <v>481</v>
      </c>
      <c r="N53" s="20" t="s">
        <v>481</v>
      </c>
      <c r="O53" s="18" t="s">
        <v>481</v>
      </c>
      <c r="P53" s="20" t="s">
        <v>481</v>
      </c>
      <c r="Q53" s="18" t="s">
        <v>481</v>
      </c>
      <c r="R53" s="20" t="s">
        <v>481</v>
      </c>
      <c r="S53" s="18" t="n">
        <v>366.48906376</v>
      </c>
      <c r="T53" s="20" t="n">
        <v>4.79560661</v>
      </c>
    </row>
    <row r="54" spans="1:20">
      <c r="A54" s="15" t="s">
        <v>529</v>
      </c>
      <c r="B54" s="17" t="n">
        <v>4740</v>
      </c>
      <c r="C54" s="18">
        <f>(455.0/B54*100)</f>
        <v/>
      </c>
      <c r="D54" s="19" t="n">
        <v>4285</v>
      </c>
      <c r="E54" s="18" t="n">
        <v>314.18335089</v>
      </c>
      <c r="F54" s="20" t="n">
        <v>3.32808809</v>
      </c>
      <c r="G54" s="18" t="n">
        <v>334.58432252</v>
      </c>
      <c r="H54" s="20" t="n">
        <v>3.96382603</v>
      </c>
      <c r="I54" s="18" t="n">
        <v>361.18125745</v>
      </c>
      <c r="J54" s="20" t="n">
        <v>3.80972557</v>
      </c>
      <c r="K54" s="18" t="s">
        <v>481</v>
      </c>
      <c r="L54" s="20" t="s">
        <v>481</v>
      </c>
      <c r="M54" s="18" t="s">
        <v>481</v>
      </c>
      <c r="N54" s="20" t="s">
        <v>481</v>
      </c>
      <c r="O54" s="18" t="s">
        <v>481</v>
      </c>
      <c r="P54" s="20" t="s">
        <v>481</v>
      </c>
      <c r="Q54" s="18" t="s">
        <v>481</v>
      </c>
      <c r="R54" s="20" t="s">
        <v>481</v>
      </c>
      <c r="S54" s="18" t="n">
        <v>289.75962977</v>
      </c>
      <c r="T54" s="20" t="n">
        <v>4.27088849</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403.83322941</v>
      </c>
      <c r="P55" s="20" t="n">
        <v>2.78193854</v>
      </c>
      <c r="Q55" s="18" t="s">
        <v>481</v>
      </c>
      <c r="R55" s="20" t="s">
        <v>481</v>
      </c>
      <c r="S55" s="18" t="s">
        <v>481</v>
      </c>
      <c r="T55" s="20" t="s">
        <v>481</v>
      </c>
    </row>
    <row r="56" spans="1:20">
      <c r="A56" s="15" t="s">
        <v>531</v>
      </c>
      <c r="B56" s="17" t="n">
        <v>5359</v>
      </c>
      <c r="C56" s="18">
        <f>(77.0/B56*100)</f>
        <v/>
      </c>
      <c r="D56" s="19" t="n">
        <v>5282</v>
      </c>
      <c r="E56" s="18" t="n">
        <v>543.86033231</v>
      </c>
      <c r="F56" s="20" t="n">
        <v>4.46376506</v>
      </c>
      <c r="G56" s="18" t="n">
        <v>542.79222153</v>
      </c>
      <c r="H56" s="20" t="n">
        <v>3.62017814</v>
      </c>
      <c r="I56" s="18" t="n">
        <v>556.30029193</v>
      </c>
      <c r="J56" s="20" t="n">
        <v>3.39051307</v>
      </c>
      <c r="K56" s="18" t="s">
        <v>481</v>
      </c>
      <c r="L56" s="20" t="s">
        <v>481</v>
      </c>
      <c r="M56" s="18" t="s">
        <v>481</v>
      </c>
      <c r="N56" s="20" t="s">
        <v>481</v>
      </c>
      <c r="O56" s="18" t="s">
        <v>481</v>
      </c>
      <c r="P56" s="20" t="s">
        <v>481</v>
      </c>
      <c r="Q56" s="18" t="s">
        <v>481</v>
      </c>
      <c r="R56" s="20" t="s">
        <v>481</v>
      </c>
      <c r="S56" s="18" t="n">
        <v>461.16312437</v>
      </c>
      <c r="T56" s="20" t="n">
        <v>17.35723746</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386.10959158</v>
      </c>
      <c r="P57" s="20" t="n">
        <v>3.0844628</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380.25901051</v>
      </c>
      <c r="P58" s="20" t="n">
        <v>2.6518124</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361.5339806</v>
      </c>
      <c r="P59" s="20" t="n">
        <v>1.62528789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396.24965264</v>
      </c>
      <c r="P60" s="20" t="n">
        <v>3.6919812</v>
      </c>
      <c r="Q60" s="18" t="s">
        <v>481</v>
      </c>
      <c r="R60" s="20" t="s">
        <v>481</v>
      </c>
      <c r="S60" s="18" t="s">
        <v>481</v>
      </c>
      <c r="T60" s="20" t="s">
        <v>481</v>
      </c>
    </row>
    <row r="61" spans="1:20">
      <c r="A61" s="15" t="s">
        <v>536</v>
      </c>
      <c r="B61" s="17" t="n">
        <v>6525</v>
      </c>
      <c r="C61" s="18">
        <f>(169.0/B61*100)</f>
        <v/>
      </c>
      <c r="D61" s="19" t="n">
        <v>6356</v>
      </c>
      <c r="E61" s="18" t="n">
        <v>472.31190347</v>
      </c>
      <c r="F61" s="20" t="n">
        <v>4.18206944</v>
      </c>
      <c r="G61" s="18" t="n">
        <v>474.88549163</v>
      </c>
      <c r="H61" s="20" t="n">
        <v>3.27682053</v>
      </c>
      <c r="I61" s="18" t="n">
        <v>490.08656362</v>
      </c>
      <c r="J61" s="20" t="n">
        <v>2.40569494</v>
      </c>
      <c r="K61" s="18" t="s">
        <v>481</v>
      </c>
      <c r="L61" s="20" t="s">
        <v>481</v>
      </c>
      <c r="M61" s="18" t="s">
        <v>481</v>
      </c>
      <c r="N61" s="20" t="s">
        <v>481</v>
      </c>
      <c r="O61" s="18" t="s">
        <v>481</v>
      </c>
      <c r="P61" s="20" t="s">
        <v>481</v>
      </c>
      <c r="Q61" s="18" t="s">
        <v>481</v>
      </c>
      <c r="R61" s="20" t="s">
        <v>481</v>
      </c>
      <c r="S61" s="18" t="n">
        <v>405.75215595</v>
      </c>
      <c r="T61" s="20" t="n">
        <v>8.50458442</v>
      </c>
    </row>
    <row r="62" spans="1:20">
      <c r="A62" s="15" t="s">
        <v>537</v>
      </c>
      <c r="B62" s="17" t="n">
        <v>4476</v>
      </c>
      <c r="C62" s="18">
        <f>(3.0/B62*100)</f>
        <v/>
      </c>
      <c r="D62" s="19" t="n">
        <v>4473</v>
      </c>
      <c r="E62" s="18" t="n">
        <v>540.3993688100001</v>
      </c>
      <c r="F62" s="20" t="n">
        <v>2.9184475</v>
      </c>
      <c r="G62" s="18" t="n">
        <v>543.4099245800001</v>
      </c>
      <c r="H62" s="20" t="n">
        <v>2.74983085</v>
      </c>
      <c r="I62" s="18" t="n">
        <v>547.49290194</v>
      </c>
      <c r="J62" s="20" t="n">
        <v>1.74005664</v>
      </c>
      <c r="K62" s="18" t="s">
        <v>481</v>
      </c>
      <c r="L62" s="20" t="s">
        <v>481</v>
      </c>
      <c r="M62" s="18" t="s">
        <v>481</v>
      </c>
      <c r="N62" s="20" t="s">
        <v>481</v>
      </c>
      <c r="O62" s="18" t="s">
        <v>481</v>
      </c>
      <c r="P62" s="20" t="s">
        <v>481</v>
      </c>
      <c r="Q62" s="18" t="s">
        <v>481</v>
      </c>
      <c r="R62" s="20" t="s">
        <v>481</v>
      </c>
      <c r="S62" s="18" t="n">
        <v>451.3750389</v>
      </c>
      <c r="T62" s="20" t="n">
        <v>19.78397163</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371.31142887</v>
      </c>
      <c r="P63" s="20" t="n">
        <v>1.28307667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478.6447938</v>
      </c>
      <c r="P64" s="20" t="n">
        <v>1.71583638</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419.66352142</v>
      </c>
      <c r="P65" s="20" t="n">
        <v>2.4655214</v>
      </c>
      <c r="Q65" s="18" t="s">
        <v>481</v>
      </c>
      <c r="R65" s="20" t="s">
        <v>481</v>
      </c>
      <c r="S65" s="18" t="s">
        <v>481</v>
      </c>
      <c r="T65" s="20" t="s">
        <v>481</v>
      </c>
    </row>
    <row r="66" spans="1:20">
      <c r="A66" s="15" t="s">
        <v>541</v>
      </c>
      <c r="B66" s="17" t="n">
        <v>5665</v>
      </c>
      <c r="C66" s="18">
        <f>(91.0/B66*100)</f>
        <v/>
      </c>
      <c r="D66" s="19" t="n">
        <v>5574</v>
      </c>
      <c r="E66" s="18" t="n">
        <v>401.86082564</v>
      </c>
      <c r="F66" s="20" t="n">
        <v>2.49515437</v>
      </c>
      <c r="G66" s="18" t="n">
        <v>415.01146459</v>
      </c>
      <c r="H66" s="20" t="n">
        <v>2.62987805</v>
      </c>
      <c r="I66" s="18" t="n">
        <v>448.36910844</v>
      </c>
      <c r="J66" s="20" t="n">
        <v>2.2106294</v>
      </c>
      <c r="K66" s="18" t="s">
        <v>481</v>
      </c>
      <c r="L66" s="20" t="s">
        <v>481</v>
      </c>
      <c r="M66" s="18" t="s">
        <v>481</v>
      </c>
      <c r="N66" s="20" t="s">
        <v>481</v>
      </c>
      <c r="O66" s="18" t="s">
        <v>481</v>
      </c>
      <c r="P66" s="20" t="s">
        <v>481</v>
      </c>
      <c r="Q66" s="18" t="s">
        <v>481</v>
      </c>
      <c r="R66" s="20" t="s">
        <v>481</v>
      </c>
      <c r="S66" s="18" t="n">
        <v>359.73766564</v>
      </c>
      <c r="T66" s="20" t="n">
        <v>4.46103098</v>
      </c>
    </row>
    <row r="67" spans="1:20">
      <c r="A67" s="15" t="s">
        <v>542</v>
      </c>
      <c r="B67" s="17" t="n">
        <v>6971</v>
      </c>
      <c r="C67" s="18">
        <f>(873.0/B67*100)</f>
        <v/>
      </c>
      <c r="D67" s="19" t="n">
        <v>6098</v>
      </c>
      <c r="E67" s="18" t="n">
        <v>355.02835677</v>
      </c>
      <c r="F67" s="20" t="n">
        <v>4.27348522</v>
      </c>
      <c r="G67" s="18" t="n">
        <v>394.98140179</v>
      </c>
      <c r="H67" s="20" t="n">
        <v>3.60996605</v>
      </c>
      <c r="I67" s="18" t="n">
        <v>414.14358618</v>
      </c>
      <c r="J67" s="20" t="n">
        <v>2.99890961</v>
      </c>
      <c r="K67" s="18" t="s">
        <v>481</v>
      </c>
      <c r="L67" s="20" t="s">
        <v>481</v>
      </c>
      <c r="M67" s="18" t="s">
        <v>481</v>
      </c>
      <c r="N67" s="20" t="s">
        <v>481</v>
      </c>
      <c r="O67" s="18" t="s">
        <v>481</v>
      </c>
      <c r="P67" s="20" t="s">
        <v>481</v>
      </c>
      <c r="Q67" s="18" t="s">
        <v>481</v>
      </c>
      <c r="R67" s="20" t="s">
        <v>481</v>
      </c>
      <c r="S67" s="18" t="n">
        <v>340.46155173</v>
      </c>
      <c r="T67" s="20" t="n">
        <v>7.82000982</v>
      </c>
    </row>
    <row r="68" spans="1:20">
      <c r="A68" s="15" t="s">
        <v>543</v>
      </c>
      <c r="B68" s="17" t="n">
        <v>12083</v>
      </c>
      <c r="C68" s="18">
        <f>(31.0/B68*100)</f>
        <v/>
      </c>
      <c r="D68" s="19" t="n">
        <v>12052</v>
      </c>
      <c r="E68" s="18" t="n">
        <v>386.92849873</v>
      </c>
      <c r="F68" s="20" t="n">
        <v>2.43457505</v>
      </c>
      <c r="G68" s="18" t="n">
        <v>414.24802919</v>
      </c>
      <c r="H68" s="20" t="n">
        <v>2.4011092</v>
      </c>
      <c r="I68" s="18" t="n">
        <v>443.93298169</v>
      </c>
      <c r="J68" s="20" t="n">
        <v>2.80084195</v>
      </c>
      <c r="K68" s="18" t="s">
        <v>481</v>
      </c>
      <c r="L68" s="20" t="s">
        <v>481</v>
      </c>
      <c r="M68" s="18" t="s">
        <v>481</v>
      </c>
      <c r="N68" s="20" t="s">
        <v>481</v>
      </c>
      <c r="O68" s="18" t="s">
        <v>481</v>
      </c>
      <c r="P68" s="20" t="s">
        <v>481</v>
      </c>
      <c r="Q68" s="18" t="s">
        <v>481</v>
      </c>
      <c r="R68" s="20" t="s">
        <v>481</v>
      </c>
      <c r="S68" s="18" t="n">
        <v>341.44835296</v>
      </c>
      <c r="T68" s="20" t="n">
        <v>2.06221175</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443.95431517</v>
      </c>
      <c r="P69" s="20" t="n">
        <v>3.78500092</v>
      </c>
      <c r="Q69" s="18" t="s">
        <v>481</v>
      </c>
      <c r="R69" s="20" t="s">
        <v>481</v>
      </c>
      <c r="S69" s="18" t="s">
        <v>481</v>
      </c>
      <c r="T69" s="20" t="s">
        <v>481</v>
      </c>
    </row>
    <row r="70" spans="1:20">
      <c r="A70" s="15" t="s">
        <v>545</v>
      </c>
      <c r="B70" s="17" t="n">
        <v>6036</v>
      </c>
      <c r="C70" s="18">
        <f>(223.0/B70*100)</f>
        <v/>
      </c>
      <c r="D70" s="19" t="n">
        <v>5813</v>
      </c>
      <c r="E70" s="18" t="n">
        <v>499.20374686</v>
      </c>
      <c r="F70" s="20" t="n">
        <v>4.52453338</v>
      </c>
      <c r="G70" s="18" t="n">
        <v>492.01989354</v>
      </c>
      <c r="H70" s="20" t="n">
        <v>4.04500742</v>
      </c>
      <c r="I70" s="18" t="n">
        <v>501.2507362</v>
      </c>
      <c r="J70" s="20" t="n">
        <v>3.33690637</v>
      </c>
      <c r="K70" s="18" t="s">
        <v>481</v>
      </c>
      <c r="L70" s="20" t="s">
        <v>481</v>
      </c>
      <c r="M70" s="18" t="s">
        <v>481</v>
      </c>
      <c r="N70" s="20" t="s">
        <v>481</v>
      </c>
      <c r="O70" s="18" t="s">
        <v>481</v>
      </c>
      <c r="P70" s="20" t="s">
        <v>481</v>
      </c>
      <c r="Q70" s="18" t="s">
        <v>481</v>
      </c>
      <c r="R70" s="20" t="s">
        <v>481</v>
      </c>
      <c r="S70" s="18" t="n">
        <v>444.85730915</v>
      </c>
      <c r="T70" s="20" t="n">
        <v>9.55777367</v>
      </c>
    </row>
    <row r="71" spans="1:20">
      <c r="A71" s="15" t="s">
        <v>546</v>
      </c>
      <c r="B71" s="17" t="n">
        <v>6115</v>
      </c>
      <c r="C71" s="18">
        <f>(35.0/B71*100)</f>
        <v/>
      </c>
      <c r="D71" s="19" t="n">
        <v>6080</v>
      </c>
      <c r="E71" s="18" t="n">
        <v>553.76899501</v>
      </c>
      <c r="F71" s="20" t="n">
        <v>4.00354274</v>
      </c>
      <c r="G71" s="18" t="n">
        <v>563.86085615</v>
      </c>
      <c r="H71" s="20" t="n">
        <v>2.40548911</v>
      </c>
      <c r="I71" s="18" t="n">
        <v>570.74052769</v>
      </c>
      <c r="J71" s="20" t="n">
        <v>2.16245589</v>
      </c>
      <c r="K71" s="18" t="s">
        <v>481</v>
      </c>
      <c r="L71" s="20" t="s">
        <v>481</v>
      </c>
      <c r="M71" s="18" t="s">
        <v>481</v>
      </c>
      <c r="N71" s="20" t="s">
        <v>481</v>
      </c>
      <c r="O71" s="18" t="s">
        <v>481</v>
      </c>
      <c r="P71" s="20" t="s">
        <v>481</v>
      </c>
      <c r="Q71" s="18" t="s">
        <v>481</v>
      </c>
      <c r="R71" s="20" t="s">
        <v>481</v>
      </c>
      <c r="S71" s="18" t="n">
        <v>496.82490708</v>
      </c>
      <c r="T71" s="20" t="n">
        <v>13.07731303</v>
      </c>
    </row>
    <row r="72" spans="1:20">
      <c r="A72" s="15" t="s">
        <v>547</v>
      </c>
      <c r="B72" s="17" t="n">
        <v>7708</v>
      </c>
      <c r="C72" s="18">
        <f>(5.0/B72*100)</f>
        <v/>
      </c>
      <c r="D72" s="19" t="n">
        <v>7703</v>
      </c>
      <c r="E72" s="18" t="n">
        <v>525.49524393</v>
      </c>
      <c r="F72" s="20" t="n">
        <v>5.1477296</v>
      </c>
      <c r="G72" s="18" t="n">
        <v>549.21263069</v>
      </c>
      <c r="H72" s="20" t="n">
        <v>4.98258744</v>
      </c>
      <c r="I72" s="18" t="n">
        <v>545.47635152</v>
      </c>
      <c r="J72" s="20" t="n">
        <v>2.80475981</v>
      </c>
      <c r="K72" s="18" t="s">
        <v>481</v>
      </c>
      <c r="L72" s="20" t="s">
        <v>481</v>
      </c>
      <c r="M72" s="18" t="s">
        <v>481</v>
      </c>
      <c r="N72" s="20" t="s">
        <v>481</v>
      </c>
      <c r="O72" s="18" t="s">
        <v>481</v>
      </c>
      <c r="P72" s="20" t="s">
        <v>481</v>
      </c>
      <c r="Q72" s="18" t="s">
        <v>481</v>
      </c>
      <c r="R72" s="20" t="s">
        <v>481</v>
      </c>
      <c r="S72" s="18" t="n">
        <v>462.67065417</v>
      </c>
      <c r="T72" s="20" t="n">
        <v>27.27350142</v>
      </c>
    </row>
    <row r="73" spans="1:20">
      <c r="A73" s="15" t="s">
        <v>548</v>
      </c>
      <c r="B73" s="17" t="n">
        <v>8249</v>
      </c>
      <c r="C73" s="18">
        <f>(195.0/B73*100)</f>
        <v/>
      </c>
      <c r="D73" s="19" t="n">
        <v>8054</v>
      </c>
      <c r="E73" s="18" t="n">
        <v>407.87926592</v>
      </c>
      <c r="F73" s="20" t="n">
        <v>4.28779619</v>
      </c>
      <c r="G73" s="18" t="n">
        <v>411.6628859</v>
      </c>
      <c r="H73" s="20" t="n">
        <v>3.2366157</v>
      </c>
      <c r="I73" s="18" t="n">
        <v>431.82344828</v>
      </c>
      <c r="J73" s="20" t="n">
        <v>3.73519336</v>
      </c>
      <c r="K73" s="18" t="s">
        <v>481</v>
      </c>
      <c r="L73" s="20" t="s">
        <v>481</v>
      </c>
      <c r="M73" s="18" t="s">
        <v>481</v>
      </c>
      <c r="N73" s="20" t="s">
        <v>481</v>
      </c>
      <c r="O73" s="18" t="s">
        <v>481</v>
      </c>
      <c r="P73" s="20" t="s">
        <v>481</v>
      </c>
      <c r="Q73" s="18" t="s">
        <v>481</v>
      </c>
      <c r="R73" s="20" t="s">
        <v>481</v>
      </c>
      <c r="S73" s="18" t="n">
        <v>379.5125183</v>
      </c>
      <c r="T73" s="20" t="n">
        <v>9.325028919999999</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417.24339576</v>
      </c>
      <c r="P74" s="20" t="n">
        <v>1.40662681</v>
      </c>
      <c r="Q74" s="18" t="s">
        <v>481</v>
      </c>
      <c r="R74" s="20" t="s">
        <v>481</v>
      </c>
      <c r="S74" s="18" t="s">
        <v>481</v>
      </c>
      <c r="T74" s="20" t="s">
        <v>481</v>
      </c>
    </row>
    <row r="75" spans="1:20">
      <c r="A75" s="15" t="s">
        <v>550</v>
      </c>
      <c r="B75" s="17" t="n">
        <v>5375</v>
      </c>
      <c r="C75" s="18">
        <f>(305.0/B75*100)</f>
        <v/>
      </c>
      <c r="D75" s="19" t="n">
        <v>5070</v>
      </c>
      <c r="E75" s="18" t="n">
        <v>350.33091413</v>
      </c>
      <c r="F75" s="20" t="n">
        <v>3.51503744</v>
      </c>
      <c r="G75" s="18" t="n">
        <v>368.39973421</v>
      </c>
      <c r="H75" s="20" t="n">
        <v>4.12838838</v>
      </c>
      <c r="I75" s="18" t="n">
        <v>397.26527467</v>
      </c>
      <c r="J75" s="20" t="n">
        <v>4.32819227</v>
      </c>
      <c r="K75" s="18" t="s">
        <v>481</v>
      </c>
      <c r="L75" s="20" t="s">
        <v>481</v>
      </c>
      <c r="M75" s="18" t="s">
        <v>481</v>
      </c>
      <c r="N75" s="20" t="s">
        <v>481</v>
      </c>
      <c r="O75" s="18" t="s">
        <v>481</v>
      </c>
      <c r="P75" s="20" t="s">
        <v>481</v>
      </c>
      <c r="Q75" s="18" t="s">
        <v>481</v>
      </c>
      <c r="R75" s="20" t="s">
        <v>481</v>
      </c>
      <c r="S75" s="18" t="n">
        <v>327.35509711</v>
      </c>
      <c r="T75" s="20" t="n">
        <v>5.39750653</v>
      </c>
    </row>
    <row r="76" spans="1:20">
      <c r="A76" s="15" t="s">
        <v>551</v>
      </c>
      <c r="B76" s="17" t="n">
        <v>14167</v>
      </c>
      <c r="C76" s="18">
        <f>(235.0/B76*100)</f>
        <v/>
      </c>
      <c r="D76" s="19" t="n">
        <v>13932</v>
      </c>
      <c r="E76" s="18" t="n">
        <v>410.65634523</v>
      </c>
      <c r="F76" s="20" t="n">
        <v>3.34585916</v>
      </c>
      <c r="G76" s="18" t="n">
        <v>430.96483154</v>
      </c>
      <c r="H76" s="20" t="n">
        <v>2.97250163</v>
      </c>
      <c r="I76" s="18" t="n">
        <v>456.24193676</v>
      </c>
      <c r="J76" s="20" t="n">
        <v>3.07872653</v>
      </c>
      <c r="K76" s="18" t="s">
        <v>481</v>
      </c>
      <c r="L76" s="20" t="s">
        <v>481</v>
      </c>
      <c r="M76" s="18" t="s">
        <v>481</v>
      </c>
      <c r="N76" s="20" t="s">
        <v>481</v>
      </c>
      <c r="O76" s="18" t="s">
        <v>481</v>
      </c>
      <c r="P76" s="20" t="s">
        <v>481</v>
      </c>
      <c r="Q76" s="18" t="s">
        <v>481</v>
      </c>
      <c r="R76" s="20" t="s">
        <v>481</v>
      </c>
      <c r="S76" s="18" t="n">
        <v>361.84808164</v>
      </c>
      <c r="T76" s="20" t="n">
        <v>5.2943193</v>
      </c>
    </row>
    <row r="77" spans="1:20">
      <c r="A77" s="15" t="s">
        <v>552</v>
      </c>
      <c r="B77" s="17" t="n">
        <v>6062</v>
      </c>
      <c r="C77" s="18">
        <f>(341.0/B77*100)</f>
        <v/>
      </c>
      <c r="D77" s="19" t="n">
        <v>5721</v>
      </c>
      <c r="E77" s="18" t="n">
        <v>399.2832367</v>
      </c>
      <c r="F77" s="20" t="n">
        <v>4.22485016</v>
      </c>
      <c r="G77" s="18" t="n">
        <v>422.43273794</v>
      </c>
      <c r="H77" s="20" t="n">
        <v>3.33631765</v>
      </c>
      <c r="I77" s="18" t="n">
        <v>442.78400539</v>
      </c>
      <c r="J77" s="20" t="n">
        <v>3.14148177</v>
      </c>
      <c r="K77" s="18" t="s">
        <v>481</v>
      </c>
      <c r="L77" s="20" t="s">
        <v>481</v>
      </c>
      <c r="M77" s="18" t="s">
        <v>481</v>
      </c>
      <c r="N77" s="20" t="s">
        <v>481</v>
      </c>
      <c r="O77" s="18" t="s">
        <v>481</v>
      </c>
      <c r="P77" s="20" t="s">
        <v>481</v>
      </c>
      <c r="Q77" s="18" t="s">
        <v>481</v>
      </c>
      <c r="R77" s="20" t="s">
        <v>481</v>
      </c>
      <c r="S77" s="18" t="n">
        <v>355.27313954</v>
      </c>
      <c r="T77" s="20" t="n">
        <v>4.5953088</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494.51831162</v>
      </c>
      <c r="P78" s="20" t="n">
        <v>4.45771317</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456.29558944</v>
      </c>
      <c r="P79" s="20" t="n">
        <v>6.90963052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459.81599437</v>
      </c>
      <c r="P80" s="20" t="n">
        <v>4.27720318</v>
      </c>
      <c r="Q80" s="18" t="s">
        <v>481</v>
      </c>
      <c r="R80" s="20" t="s">
        <v>481</v>
      </c>
      <c r="S80" s="18" t="s">
        <v>481</v>
      </c>
      <c r="T80" s="20" t="s">
        <v>481</v>
      </c>
    </row>
    <row r="81" spans="1:20">
      <c r="A81" s="23" t="s">
        <v>556</v>
      </c>
      <c r="B81" s="17" t="n">
        <v>8861</v>
      </c>
      <c r="C81" s="18">
        <f>(92.0/B81*100)</f>
        <v/>
      </c>
      <c r="D81" s="19" t="n">
        <v>8769</v>
      </c>
      <c r="E81" s="18" t="n">
        <v>442.1225379</v>
      </c>
      <c r="F81" s="20" t="n">
        <v>3.44683709</v>
      </c>
      <c r="G81" s="18" t="n">
        <v>440.54192766</v>
      </c>
      <c r="H81" s="20" t="n">
        <v>3.36376438</v>
      </c>
      <c r="I81" s="18" t="n">
        <v>467.30247139</v>
      </c>
      <c r="J81" s="20" t="n">
        <v>4.85845697</v>
      </c>
      <c r="K81" s="18" t="s">
        <v>481</v>
      </c>
      <c r="L81" s="20" t="s">
        <v>481</v>
      </c>
      <c r="M81" s="18" t="s">
        <v>481</v>
      </c>
      <c r="N81" s="20" t="s">
        <v>481</v>
      </c>
      <c r="O81" s="18" t="s">
        <v>481</v>
      </c>
      <c r="P81" s="20" t="s">
        <v>481</v>
      </c>
      <c r="Q81" s="18" t="s">
        <v>481</v>
      </c>
      <c r="R81" s="20" t="s">
        <v>481</v>
      </c>
      <c r="S81" s="18" t="n">
        <v>391.43943123</v>
      </c>
      <c r="T81" s="20" t="n">
        <v>10.58027189</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838</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486.82772501</v>
      </c>
      <c r="F7" s="20" t="n">
        <v>4.0760901</v>
      </c>
      <c r="G7" s="18" t="n">
        <v>462.49936588</v>
      </c>
      <c r="H7" s="20" t="n">
        <v>2.9450396</v>
      </c>
      <c r="I7" s="18" t="n">
        <v>513.64392693</v>
      </c>
      <c r="J7" s="20" t="n">
        <v>1.75968652</v>
      </c>
      <c r="K7" s="18" t="s">
        <v>481</v>
      </c>
      <c r="L7" s="20" t="s">
        <v>481</v>
      </c>
      <c r="M7" s="18" t="s">
        <v>481</v>
      </c>
      <c r="N7" s="20" t="s">
        <v>481</v>
      </c>
      <c r="O7" s="18" t="s">
        <v>481</v>
      </c>
      <c r="P7" s="20" t="s">
        <v>481</v>
      </c>
      <c r="Q7" s="18" t="s">
        <v>481</v>
      </c>
      <c r="R7" s="20" t="s">
        <v>481</v>
      </c>
      <c r="S7" s="18" t="n">
        <v>443.94726469</v>
      </c>
      <c r="T7" s="20" t="n">
        <v>4.7166764</v>
      </c>
    </row>
    <row r="8" spans="1:20">
      <c r="A8" s="15" t="s">
        <v>483</v>
      </c>
      <c r="B8" s="17" t="n">
        <v>7007</v>
      </c>
      <c r="C8" s="18">
        <f>(145.0/B8*100)</f>
        <v/>
      </c>
      <c r="D8" s="19" t="n">
        <v>6862</v>
      </c>
      <c r="E8" s="18" t="n">
        <v>495.24003638</v>
      </c>
      <c r="F8" s="20" t="n">
        <v>6.35243974</v>
      </c>
      <c r="G8" s="18" t="n">
        <v>479.71977065</v>
      </c>
      <c r="H8" s="20" t="n">
        <v>4.32144082</v>
      </c>
      <c r="I8" s="18" t="n">
        <v>516.3244482</v>
      </c>
      <c r="J8" s="20" t="n">
        <v>2.72655747</v>
      </c>
      <c r="K8" s="18" t="s">
        <v>481</v>
      </c>
      <c r="L8" s="20" t="s">
        <v>481</v>
      </c>
      <c r="M8" s="18" t="s">
        <v>481</v>
      </c>
      <c r="N8" s="20" t="s">
        <v>481</v>
      </c>
      <c r="O8" s="18" t="n">
        <v>301.63126691</v>
      </c>
      <c r="P8" s="20" t="n">
        <v>25.14921031</v>
      </c>
      <c r="Q8" s="18" t="s">
        <v>481</v>
      </c>
      <c r="R8" s="20" t="s">
        <v>481</v>
      </c>
      <c r="S8" s="18" t="n">
        <v>422.49030044</v>
      </c>
      <c r="T8" s="20" t="n">
        <v>6.04820733</v>
      </c>
    </row>
    <row r="9" spans="1:20">
      <c r="A9" s="15" t="s">
        <v>484</v>
      </c>
      <c r="B9" s="17" t="n">
        <v>9651</v>
      </c>
      <c r="C9" s="18">
        <f>(270.0/B9*100)</f>
        <v/>
      </c>
      <c r="D9" s="19" t="n">
        <v>9381</v>
      </c>
      <c r="E9" s="18" t="n">
        <v>495.83690255</v>
      </c>
      <c r="F9" s="20" t="n">
        <v>5.14168981</v>
      </c>
      <c r="G9" s="18" t="n">
        <v>501.26350581</v>
      </c>
      <c r="H9" s="20" t="n">
        <v>3.58765361</v>
      </c>
      <c r="I9" s="18" t="n">
        <v>530.76649532</v>
      </c>
      <c r="J9" s="20" t="n">
        <v>2.11869482</v>
      </c>
      <c r="K9" s="18" t="s">
        <v>481</v>
      </c>
      <c r="L9" s="20" t="s">
        <v>481</v>
      </c>
      <c r="M9" s="18" t="s">
        <v>481</v>
      </c>
      <c r="N9" s="20" t="s">
        <v>481</v>
      </c>
      <c r="O9" s="18" t="n">
        <v>357.98454354</v>
      </c>
      <c r="P9" s="20" t="n">
        <v>11.51846445</v>
      </c>
      <c r="Q9" s="18" t="s">
        <v>481</v>
      </c>
      <c r="R9" s="20" t="s">
        <v>481</v>
      </c>
      <c r="S9" s="18" t="n">
        <v>427.76857555</v>
      </c>
      <c r="T9" s="20" t="n">
        <v>4.5944836</v>
      </c>
    </row>
    <row r="10" spans="1:20">
      <c r="A10" s="15" t="s">
        <v>485</v>
      </c>
      <c r="B10" s="17" t="n">
        <v>20058</v>
      </c>
      <c r="C10" s="18">
        <f>(559.0/B10*100)</f>
        <v/>
      </c>
      <c r="D10" s="19" t="n">
        <v>19499</v>
      </c>
      <c r="E10" s="18" t="n">
        <v>501.26536867</v>
      </c>
      <c r="F10" s="20" t="n">
        <v>3.68470012</v>
      </c>
      <c r="G10" s="18" t="n">
        <v>491.86994707</v>
      </c>
      <c r="H10" s="20" t="n">
        <v>3.81514986</v>
      </c>
      <c r="I10" s="18" t="n">
        <v>530.67372025</v>
      </c>
      <c r="J10" s="20" t="n">
        <v>2.28532836</v>
      </c>
      <c r="K10" s="18" t="s">
        <v>481</v>
      </c>
      <c r="L10" s="20" t="s">
        <v>481</v>
      </c>
      <c r="M10" s="18" t="s">
        <v>481</v>
      </c>
      <c r="N10" s="20" t="s">
        <v>481</v>
      </c>
      <c r="O10" s="18" t="s">
        <v>481</v>
      </c>
      <c r="P10" s="20" t="s">
        <v>481</v>
      </c>
      <c r="Q10" s="18" t="s">
        <v>481</v>
      </c>
      <c r="R10" s="20" t="s">
        <v>481</v>
      </c>
      <c r="S10" s="18" t="n">
        <v>448.94871868</v>
      </c>
      <c r="T10" s="20" t="n">
        <v>5.91648385</v>
      </c>
    </row>
    <row r="11" spans="1:20">
      <c r="A11" s="15" t="s">
        <v>486</v>
      </c>
      <c r="B11" s="17" t="n">
        <v>7053</v>
      </c>
      <c r="C11" s="18">
        <f>(172.0/B11*100)</f>
        <v/>
      </c>
      <c r="D11" s="19" t="n">
        <v>6881</v>
      </c>
      <c r="E11" s="18" t="n">
        <v>381.48236558</v>
      </c>
      <c r="F11" s="20" t="n">
        <v>6.22678938</v>
      </c>
      <c r="G11" s="18" t="n">
        <v>408.31765916</v>
      </c>
      <c r="H11" s="20" t="n">
        <v>3.11922601</v>
      </c>
      <c r="I11" s="18" t="n">
        <v>445.42445553</v>
      </c>
      <c r="J11" s="20" t="n">
        <v>2.75668239</v>
      </c>
      <c r="K11" s="18" t="s">
        <v>481</v>
      </c>
      <c r="L11" s="20" t="s">
        <v>481</v>
      </c>
      <c r="M11" s="18" t="s">
        <v>481</v>
      </c>
      <c r="N11" s="20" t="s">
        <v>481</v>
      </c>
      <c r="O11" s="18" t="s">
        <v>481</v>
      </c>
      <c r="P11" s="20" t="s">
        <v>481</v>
      </c>
      <c r="Q11" s="18" t="s">
        <v>481</v>
      </c>
      <c r="R11" s="20" t="s">
        <v>481</v>
      </c>
      <c r="S11" s="18" t="n">
        <v>376.27841394</v>
      </c>
      <c r="T11" s="20" t="n">
        <v>6.40470549</v>
      </c>
    </row>
    <row r="12" spans="1:20">
      <c r="A12" s="15" t="s">
        <v>487</v>
      </c>
      <c r="B12" s="17" t="n">
        <v>6894</v>
      </c>
      <c r="C12" s="18">
        <f>(59.0/B12*100)</f>
        <v/>
      </c>
      <c r="D12" s="19" t="n">
        <v>6835</v>
      </c>
      <c r="E12" s="18" t="n">
        <v>468.71103028</v>
      </c>
      <c r="F12" s="20" t="n">
        <v>5.8030065</v>
      </c>
      <c r="G12" s="18" t="n">
        <v>483.39008892</v>
      </c>
      <c r="H12" s="20" t="n">
        <v>2.90610699</v>
      </c>
      <c r="I12" s="18" t="n">
        <v>514.77835238</v>
      </c>
      <c r="J12" s="20" t="n">
        <v>2.26895805</v>
      </c>
      <c r="K12" s="18" t="s">
        <v>481</v>
      </c>
      <c r="L12" s="20" t="s">
        <v>481</v>
      </c>
      <c r="M12" s="18" t="s">
        <v>481</v>
      </c>
      <c r="N12" s="20" t="s">
        <v>481</v>
      </c>
      <c r="O12" s="18" t="n">
        <v>340.98506961</v>
      </c>
      <c r="P12" s="20" t="n">
        <v>12.52444664</v>
      </c>
      <c r="Q12" s="18" t="s">
        <v>481</v>
      </c>
      <c r="R12" s="20" t="s">
        <v>481</v>
      </c>
      <c r="S12" s="18" t="n">
        <v>410.82571675</v>
      </c>
      <c r="T12" s="20" t="n">
        <v>8.2827456</v>
      </c>
    </row>
    <row r="13" spans="1:20">
      <c r="A13" s="15" t="s">
        <v>488</v>
      </c>
      <c r="B13" s="17" t="n">
        <v>7161</v>
      </c>
      <c r="C13" s="18">
        <f>(216.0/B13*100)</f>
        <v/>
      </c>
      <c r="D13" s="19" t="n">
        <v>6945</v>
      </c>
      <c r="E13" s="18" t="n">
        <v>513.24796835</v>
      </c>
      <c r="F13" s="20" t="n">
        <v>4.99363634</v>
      </c>
      <c r="G13" s="18" t="n">
        <v>491.3673598</v>
      </c>
      <c r="H13" s="20" t="n">
        <v>3.14026366</v>
      </c>
      <c r="I13" s="18" t="n">
        <v>530.90244849</v>
      </c>
      <c r="J13" s="20" t="n">
        <v>2.44217513</v>
      </c>
      <c r="K13" s="18" t="s">
        <v>481</v>
      </c>
      <c r="L13" s="20" t="s">
        <v>481</v>
      </c>
      <c r="M13" s="18" t="s">
        <v>481</v>
      </c>
      <c r="N13" s="20" t="s">
        <v>481</v>
      </c>
      <c r="O13" s="18" t="n">
        <v>447.51533769</v>
      </c>
      <c r="P13" s="20" t="n">
        <v>5.97365007</v>
      </c>
      <c r="Q13" s="18" t="s">
        <v>481</v>
      </c>
      <c r="R13" s="20" t="s">
        <v>481</v>
      </c>
      <c r="S13" s="18" t="n">
        <v>432.51325321</v>
      </c>
      <c r="T13" s="20" t="n">
        <v>5.64744782</v>
      </c>
    </row>
    <row r="14" spans="1:20">
      <c r="A14" s="15" t="s">
        <v>489</v>
      </c>
      <c r="B14" s="17" t="n">
        <v>5587</v>
      </c>
      <c r="C14" s="18">
        <f>(83.0/B14*100)</f>
        <v/>
      </c>
      <c r="D14" s="19" t="n">
        <v>5504</v>
      </c>
      <c r="E14" s="18" t="n">
        <v>512.30369548</v>
      </c>
      <c r="F14" s="20" t="n">
        <v>3.88724842</v>
      </c>
      <c r="G14" s="18" t="n">
        <v>509.20227687</v>
      </c>
      <c r="H14" s="20" t="n">
        <v>2.40682706</v>
      </c>
      <c r="I14" s="18" t="n">
        <v>537.55346879</v>
      </c>
      <c r="J14" s="20" t="n">
        <v>2.59561948</v>
      </c>
      <c r="K14" s="18" t="s">
        <v>481</v>
      </c>
      <c r="L14" s="20" t="s">
        <v>481</v>
      </c>
      <c r="M14" s="18" t="s">
        <v>481</v>
      </c>
      <c r="N14" s="20" t="s">
        <v>481</v>
      </c>
      <c r="O14" s="18" t="s">
        <v>481</v>
      </c>
      <c r="P14" s="20" t="s">
        <v>481</v>
      </c>
      <c r="Q14" s="18" t="s">
        <v>481</v>
      </c>
      <c r="R14" s="20" t="s">
        <v>481</v>
      </c>
      <c r="S14" s="18" t="n">
        <v>466.41696138</v>
      </c>
      <c r="T14" s="20" t="n">
        <v>10.66031214</v>
      </c>
    </row>
    <row r="15" spans="1:20">
      <c r="A15" s="15" t="s">
        <v>490</v>
      </c>
      <c r="B15" s="17" t="n">
        <v>5882</v>
      </c>
      <c r="C15" s="18">
        <f>(116.0/B15*100)</f>
        <v/>
      </c>
      <c r="D15" s="19" t="n">
        <v>5766</v>
      </c>
      <c r="E15" s="18" t="n">
        <v>516.0442084699999</v>
      </c>
      <c r="F15" s="20" t="n">
        <v>5.1633289</v>
      </c>
      <c r="G15" s="18" t="n">
        <v>493.25113294</v>
      </c>
      <c r="H15" s="20" t="n">
        <v>3.02590354</v>
      </c>
      <c r="I15" s="18" t="n">
        <v>524.87049956</v>
      </c>
      <c r="J15" s="20" t="n">
        <v>2.23770741</v>
      </c>
      <c r="K15" s="18" t="s">
        <v>481</v>
      </c>
      <c r="L15" s="20" t="s">
        <v>481</v>
      </c>
      <c r="M15" s="18" t="s">
        <v>481</v>
      </c>
      <c r="N15" s="20" t="s">
        <v>481</v>
      </c>
      <c r="O15" s="18" t="n">
        <v>368.85220715</v>
      </c>
      <c r="P15" s="20" t="n">
        <v>14.5875493</v>
      </c>
      <c r="Q15" s="18" t="s">
        <v>481</v>
      </c>
      <c r="R15" s="20" t="s">
        <v>481</v>
      </c>
      <c r="S15" s="18" t="n">
        <v>444.24430496</v>
      </c>
      <c r="T15" s="20" t="n">
        <v>6.38118915</v>
      </c>
    </row>
    <row r="16" spans="1:20">
      <c r="A16" s="15" t="s">
        <v>491</v>
      </c>
      <c r="B16" s="17" t="n">
        <v>6108</v>
      </c>
      <c r="C16" s="18">
        <f>(154.0/B16*100)</f>
        <v/>
      </c>
      <c r="D16" s="19" t="n">
        <v>5954</v>
      </c>
      <c r="E16" s="18" t="n">
        <v>477.0973523</v>
      </c>
      <c r="F16" s="20" t="n">
        <v>5.25380856</v>
      </c>
      <c r="G16" s="18" t="n">
        <v>480.0079352</v>
      </c>
      <c r="H16" s="20" t="n">
        <v>3.24172142</v>
      </c>
      <c r="I16" s="18" t="n">
        <v>516.92346228</v>
      </c>
      <c r="J16" s="20" t="n">
        <v>2.24647109</v>
      </c>
      <c r="K16" s="18" t="s">
        <v>481</v>
      </c>
      <c r="L16" s="20" t="s">
        <v>481</v>
      </c>
      <c r="M16" s="18" t="s">
        <v>481</v>
      </c>
      <c r="N16" s="20" t="s">
        <v>481</v>
      </c>
      <c r="O16" s="18" t="s">
        <v>481</v>
      </c>
      <c r="P16" s="20" t="s">
        <v>481</v>
      </c>
      <c r="Q16" s="18" t="s">
        <v>481</v>
      </c>
      <c r="R16" s="20" t="s">
        <v>481</v>
      </c>
      <c r="S16" s="18" t="n">
        <v>399.34988458</v>
      </c>
      <c r="T16" s="20" t="n">
        <v>5.73423789</v>
      </c>
    </row>
    <row r="17" spans="1:20">
      <c r="A17" s="15" t="s">
        <v>492</v>
      </c>
      <c r="B17" s="17" t="n">
        <v>6504</v>
      </c>
      <c r="C17" s="18">
        <f>(1933.0/B17*100)</f>
        <v/>
      </c>
      <c r="D17" s="19" t="n">
        <v>4571</v>
      </c>
      <c r="E17" s="18" t="n">
        <v>517.8634237700001</v>
      </c>
      <c r="F17" s="20" t="n">
        <v>4.98456541</v>
      </c>
      <c r="G17" s="18" t="n">
        <v>501.62630033</v>
      </c>
      <c r="H17" s="20" t="n">
        <v>4.0791248</v>
      </c>
      <c r="I17" s="18" t="n">
        <v>528.8217462</v>
      </c>
      <c r="J17" s="20" t="n">
        <v>3.24258113</v>
      </c>
      <c r="K17" s="18" t="s">
        <v>481</v>
      </c>
      <c r="L17" s="20" t="s">
        <v>481</v>
      </c>
      <c r="M17" s="18" t="s">
        <v>481</v>
      </c>
      <c r="N17" s="20" t="s">
        <v>481</v>
      </c>
      <c r="O17" s="18" t="n">
        <v>362.96139732</v>
      </c>
      <c r="P17" s="20" t="n">
        <v>12.64520278</v>
      </c>
      <c r="Q17" s="18" t="s">
        <v>481</v>
      </c>
      <c r="R17" s="20" t="s">
        <v>481</v>
      </c>
      <c r="S17" s="18" t="n">
        <v>461.70722398</v>
      </c>
      <c r="T17" s="20" t="n">
        <v>6.96692863</v>
      </c>
    </row>
    <row r="18" spans="1:20">
      <c r="A18" s="15" t="s">
        <v>493</v>
      </c>
      <c r="B18" s="17" t="n">
        <v>5532</v>
      </c>
      <c r="C18" s="18">
        <f>(31.0/B18*100)</f>
        <v/>
      </c>
      <c r="D18" s="19" t="n">
        <v>5501</v>
      </c>
      <c r="E18" s="18" t="n">
        <v>430.30631865</v>
      </c>
      <c r="F18" s="20" t="n">
        <v>5.83368723</v>
      </c>
      <c r="G18" s="18" t="n">
        <v>439.35727952</v>
      </c>
      <c r="H18" s="20" t="n">
        <v>3.96926005</v>
      </c>
      <c r="I18" s="18" t="n">
        <v>478.16776652</v>
      </c>
      <c r="J18" s="20" t="n">
        <v>3.21369533</v>
      </c>
      <c r="K18" s="18" t="s">
        <v>481</v>
      </c>
      <c r="L18" s="20" t="s">
        <v>481</v>
      </c>
      <c r="M18" s="18" t="s">
        <v>481</v>
      </c>
      <c r="N18" s="20" t="s">
        <v>481</v>
      </c>
      <c r="O18" s="18" t="s">
        <v>481</v>
      </c>
      <c r="P18" s="20" t="s">
        <v>481</v>
      </c>
      <c r="Q18" s="18" t="s">
        <v>481</v>
      </c>
      <c r="R18" s="20" t="s">
        <v>481</v>
      </c>
      <c r="S18" s="18" t="n">
        <v>386.45285996</v>
      </c>
      <c r="T18" s="20" t="n">
        <v>8.94187986</v>
      </c>
    </row>
    <row r="19" spans="1:20">
      <c r="A19" s="15" t="s">
        <v>494</v>
      </c>
      <c r="B19" s="17" t="n">
        <v>5658</v>
      </c>
      <c r="C19" s="18">
        <f>(346.0/B19*100)</f>
        <v/>
      </c>
      <c r="D19" s="19" t="n">
        <v>5312</v>
      </c>
      <c r="E19" s="18" t="n">
        <v>470.03986208</v>
      </c>
      <c r="F19" s="20" t="n">
        <v>5.67065792</v>
      </c>
      <c r="G19" s="18" t="n">
        <v>462.5045188</v>
      </c>
      <c r="H19" s="20" t="n">
        <v>3.44328857</v>
      </c>
      <c r="I19" s="18" t="n">
        <v>498.77522281</v>
      </c>
      <c r="J19" s="20" t="n">
        <v>2.70943597</v>
      </c>
      <c r="K19" s="18" t="s">
        <v>481</v>
      </c>
      <c r="L19" s="20" t="s">
        <v>481</v>
      </c>
      <c r="M19" s="18" t="s">
        <v>481</v>
      </c>
      <c r="N19" s="20" t="s">
        <v>481</v>
      </c>
      <c r="O19" s="18" t="s">
        <v>481</v>
      </c>
      <c r="P19" s="20" t="s">
        <v>481</v>
      </c>
      <c r="Q19" s="18" t="s">
        <v>481</v>
      </c>
      <c r="R19" s="20" t="s">
        <v>481</v>
      </c>
      <c r="S19" s="18" t="n">
        <v>399.12010487</v>
      </c>
      <c r="T19" s="20" t="n">
        <v>9.09804594</v>
      </c>
    </row>
    <row r="20" spans="1:20">
      <c r="A20" s="15" t="s">
        <v>495</v>
      </c>
      <c r="B20" s="17" t="n">
        <v>3371</v>
      </c>
      <c r="C20" s="18">
        <f>(75.0/B20*100)</f>
        <v/>
      </c>
      <c r="D20" s="19" t="n">
        <v>3296</v>
      </c>
      <c r="E20" s="18" t="n">
        <v>484.37135057</v>
      </c>
      <c r="F20" s="20" t="n">
        <v>6.39355316</v>
      </c>
      <c r="G20" s="18" t="n">
        <v>468.77384551</v>
      </c>
      <c r="H20" s="20" t="n">
        <v>3.4473469</v>
      </c>
      <c r="I20" s="18" t="n">
        <v>508.13112932</v>
      </c>
      <c r="J20" s="20" t="n">
        <v>2.34661358</v>
      </c>
      <c r="K20" s="18" t="s">
        <v>481</v>
      </c>
      <c r="L20" s="20" t="s">
        <v>481</v>
      </c>
      <c r="M20" s="18" t="s">
        <v>481</v>
      </c>
      <c r="N20" s="20" t="s">
        <v>481</v>
      </c>
      <c r="O20" s="18" t="s">
        <v>481</v>
      </c>
      <c r="P20" s="20" t="s">
        <v>481</v>
      </c>
      <c r="Q20" s="18" t="s">
        <v>481</v>
      </c>
      <c r="R20" s="20" t="s">
        <v>481</v>
      </c>
      <c r="S20" s="18" t="n">
        <v>422.81418198</v>
      </c>
      <c r="T20" s="20" t="n">
        <v>8.459569930000001</v>
      </c>
    </row>
    <row r="21" spans="1:20">
      <c r="A21" s="15" t="s">
        <v>496</v>
      </c>
      <c r="B21" s="17" t="n">
        <v>5741</v>
      </c>
      <c r="C21" s="18">
        <f>(58.0/B21*100)</f>
        <v/>
      </c>
      <c r="D21" s="19" t="n">
        <v>5683</v>
      </c>
      <c r="E21" s="18" t="n">
        <v>496.01220825</v>
      </c>
      <c r="F21" s="20" t="n">
        <v>3.83964404</v>
      </c>
      <c r="G21" s="18" t="n">
        <v>482.51461604</v>
      </c>
      <c r="H21" s="20" t="n">
        <v>3.44518058</v>
      </c>
      <c r="I21" s="18" t="n">
        <v>516.2204286899999</v>
      </c>
      <c r="J21" s="20" t="n">
        <v>2.08129243</v>
      </c>
      <c r="K21" s="18" t="s">
        <v>481</v>
      </c>
      <c r="L21" s="20" t="s">
        <v>481</v>
      </c>
      <c r="M21" s="18" t="s">
        <v>481</v>
      </c>
      <c r="N21" s="20" t="s">
        <v>481</v>
      </c>
      <c r="O21" s="18" t="s">
        <v>481</v>
      </c>
      <c r="P21" s="20" t="s">
        <v>481</v>
      </c>
      <c r="Q21" s="18" t="s">
        <v>481</v>
      </c>
      <c r="R21" s="20" t="s">
        <v>481</v>
      </c>
      <c r="S21" s="18" t="n">
        <v>440.54422512</v>
      </c>
      <c r="T21" s="20" t="n">
        <v>8.831120629999999</v>
      </c>
    </row>
    <row r="22" spans="1:20">
      <c r="A22" s="15" t="s">
        <v>497</v>
      </c>
      <c r="B22" s="17" t="n">
        <v>6598</v>
      </c>
      <c r="C22" s="18">
        <f>(39.0/B22*100)</f>
        <v/>
      </c>
      <c r="D22" s="19" t="n">
        <v>6559</v>
      </c>
      <c r="E22" s="18" t="n">
        <v>442.82136772</v>
      </c>
      <c r="F22" s="20" t="n">
        <v>6.5803531</v>
      </c>
      <c r="G22" s="18" t="n">
        <v>456.04231115</v>
      </c>
      <c r="H22" s="20" t="n">
        <v>4.25920263</v>
      </c>
      <c r="I22" s="18" t="n">
        <v>502.34118592</v>
      </c>
      <c r="J22" s="20" t="n">
        <v>3.17320279</v>
      </c>
      <c r="K22" s="18" t="s">
        <v>481</v>
      </c>
      <c r="L22" s="20" t="s">
        <v>481</v>
      </c>
      <c r="M22" s="18" t="s">
        <v>481</v>
      </c>
      <c r="N22" s="20" t="s">
        <v>481</v>
      </c>
      <c r="O22" s="18" t="s">
        <v>481</v>
      </c>
      <c r="P22" s="20" t="s">
        <v>481</v>
      </c>
      <c r="Q22" s="18" t="n">
        <v>477.31239275</v>
      </c>
      <c r="R22" s="20" t="n">
        <v>46.12051073</v>
      </c>
      <c r="S22" s="18" t="n">
        <v>392.75184025</v>
      </c>
      <c r="T22" s="20" t="n">
        <v>8.04622481</v>
      </c>
    </row>
    <row r="23" spans="1:20">
      <c r="A23" s="15" t="s">
        <v>498</v>
      </c>
      <c r="B23" s="17" t="n">
        <v>11583</v>
      </c>
      <c r="C23" s="18">
        <f>(268.0/B23*100)</f>
        <v/>
      </c>
      <c r="D23" s="19" t="n">
        <v>11315</v>
      </c>
      <c r="E23" s="18" t="n">
        <v>486.32867209</v>
      </c>
      <c r="F23" s="20" t="n">
        <v>5.03601109</v>
      </c>
      <c r="G23" s="18" t="n">
        <v>473.5533871</v>
      </c>
      <c r="H23" s="20" t="n">
        <v>3.88117897</v>
      </c>
      <c r="I23" s="18" t="n">
        <v>503.92373854</v>
      </c>
      <c r="J23" s="20" t="n">
        <v>3.30529818</v>
      </c>
      <c r="K23" s="18" t="s">
        <v>481</v>
      </c>
      <c r="L23" s="20" t="s">
        <v>481</v>
      </c>
      <c r="M23" s="18" t="s">
        <v>481</v>
      </c>
      <c r="N23" s="20" t="s">
        <v>481</v>
      </c>
      <c r="O23" s="18" t="s">
        <v>481</v>
      </c>
      <c r="P23" s="20" t="s">
        <v>481</v>
      </c>
      <c r="Q23" s="18" t="s">
        <v>481</v>
      </c>
      <c r="R23" s="20" t="s">
        <v>481</v>
      </c>
      <c r="S23" s="18" t="n">
        <v>415.4142105</v>
      </c>
      <c r="T23" s="20" t="n">
        <v>7.5218415</v>
      </c>
    </row>
    <row r="24" spans="1:20">
      <c r="A24" s="15" t="s">
        <v>499</v>
      </c>
      <c r="B24" s="17" t="n">
        <v>6647</v>
      </c>
      <c r="C24" s="18">
        <f>(10.0/B24*100)</f>
        <v/>
      </c>
      <c r="D24" s="19" t="n">
        <v>6637</v>
      </c>
      <c r="E24" s="18" t="n">
        <v>530.10555032</v>
      </c>
      <c r="F24" s="20" t="n">
        <v>3.833717</v>
      </c>
      <c r="G24" s="18" t="n">
        <v>518.5517905200001</v>
      </c>
      <c r="H24" s="20" t="n">
        <v>4.06975501</v>
      </c>
      <c r="I24" s="18" t="n">
        <v>543.15795801</v>
      </c>
      <c r="J24" s="20" t="n">
        <v>2.89708431</v>
      </c>
      <c r="K24" s="18" t="s">
        <v>481</v>
      </c>
      <c r="L24" s="20" t="s">
        <v>481</v>
      </c>
      <c r="M24" s="18" t="s">
        <v>481</v>
      </c>
      <c r="N24" s="20" t="s">
        <v>481</v>
      </c>
      <c r="O24" s="18" t="s">
        <v>481</v>
      </c>
      <c r="P24" s="20" t="s">
        <v>481</v>
      </c>
      <c r="Q24" s="18" t="s">
        <v>481</v>
      </c>
      <c r="R24" s="20" t="s">
        <v>481</v>
      </c>
      <c r="S24" s="18" t="n">
        <v>467.80262553</v>
      </c>
      <c r="T24" s="20" t="n">
        <v>10.43250082</v>
      </c>
    </row>
    <row r="25" spans="1:20">
      <c r="A25" s="15" t="s">
        <v>500</v>
      </c>
      <c r="B25" s="17" t="n">
        <v>5581</v>
      </c>
      <c r="C25" s="18">
        <f>(25.0/B25*100)</f>
        <v/>
      </c>
      <c r="D25" s="19" t="n">
        <v>5556</v>
      </c>
      <c r="E25" s="18" t="n">
        <v>510.28059793</v>
      </c>
      <c r="F25" s="20" t="n">
        <v>4.63924922</v>
      </c>
      <c r="G25" s="18" t="n">
        <v>501.20870534</v>
      </c>
      <c r="H25" s="20" t="n">
        <v>5.7329118</v>
      </c>
      <c r="I25" s="18" t="n">
        <v>535.31394116</v>
      </c>
      <c r="J25" s="20" t="n">
        <v>3.65044085</v>
      </c>
      <c r="K25" s="18" t="s">
        <v>481</v>
      </c>
      <c r="L25" s="20" t="s">
        <v>481</v>
      </c>
      <c r="M25" s="18" t="s">
        <v>481</v>
      </c>
      <c r="N25" s="20" t="s">
        <v>481</v>
      </c>
      <c r="O25" s="18" t="s">
        <v>481</v>
      </c>
      <c r="P25" s="20" t="s">
        <v>481</v>
      </c>
      <c r="Q25" s="18" t="s">
        <v>481</v>
      </c>
      <c r="R25" s="20" t="s">
        <v>481</v>
      </c>
      <c r="S25" s="18" t="n">
        <v>446.60331432</v>
      </c>
      <c r="T25" s="20" t="n">
        <v>20.13029483</v>
      </c>
    </row>
    <row r="26" spans="1:20">
      <c r="A26" s="15" t="s">
        <v>501</v>
      </c>
      <c r="B26" s="17" t="n">
        <v>4869</v>
      </c>
      <c r="C26" s="18">
        <f>(75.0/B26*100)</f>
        <v/>
      </c>
      <c r="D26" s="19" t="n">
        <v>4794</v>
      </c>
      <c r="E26" s="18" t="n">
        <v>457.10303969</v>
      </c>
      <c r="F26" s="20" t="n">
        <v>3.93537045</v>
      </c>
      <c r="G26" s="18" t="n">
        <v>472.46435086</v>
      </c>
      <c r="H26" s="20" t="n">
        <v>2.84071381</v>
      </c>
      <c r="I26" s="18" t="n">
        <v>499.50194635</v>
      </c>
      <c r="J26" s="20" t="n">
        <v>2.33979756</v>
      </c>
      <c r="K26" s="18" t="s">
        <v>481</v>
      </c>
      <c r="L26" s="20" t="s">
        <v>481</v>
      </c>
      <c r="M26" s="18" t="s">
        <v>481</v>
      </c>
      <c r="N26" s="20" t="s">
        <v>481</v>
      </c>
      <c r="O26" s="18" t="s">
        <v>481</v>
      </c>
      <c r="P26" s="20" t="s">
        <v>481</v>
      </c>
      <c r="Q26" s="18" t="s">
        <v>481</v>
      </c>
      <c r="R26" s="20" t="s">
        <v>481</v>
      </c>
      <c r="S26" s="18" t="n">
        <v>442.61417338</v>
      </c>
      <c r="T26" s="20" t="n">
        <v>8.231859200000001</v>
      </c>
    </row>
    <row r="27" spans="1:20">
      <c r="A27" s="15" t="s">
        <v>502</v>
      </c>
      <c r="B27" s="17" t="n">
        <v>5299</v>
      </c>
      <c r="C27" s="18">
        <f>(127.0/B27*100)</f>
        <v/>
      </c>
      <c r="D27" s="19" t="n">
        <v>5172</v>
      </c>
      <c r="E27" s="18" t="n">
        <v>485.42047465</v>
      </c>
      <c r="F27" s="20" t="n">
        <v>4.17997369</v>
      </c>
      <c r="G27" s="18" t="n">
        <v>478.14122905</v>
      </c>
      <c r="H27" s="20" t="n">
        <v>2.96566199</v>
      </c>
      <c r="I27" s="18" t="n">
        <v>506.32931075</v>
      </c>
      <c r="J27" s="20" t="n">
        <v>1.45305645</v>
      </c>
      <c r="K27" s="18" t="s">
        <v>481</v>
      </c>
      <c r="L27" s="20" t="s">
        <v>481</v>
      </c>
      <c r="M27" s="18" t="s">
        <v>481</v>
      </c>
      <c r="N27" s="20" t="s">
        <v>481</v>
      </c>
      <c r="O27" s="18" t="s">
        <v>481</v>
      </c>
      <c r="P27" s="20" t="s">
        <v>481</v>
      </c>
      <c r="Q27" s="18" t="s">
        <v>481</v>
      </c>
      <c r="R27" s="20" t="s">
        <v>481</v>
      </c>
      <c r="S27" s="18" t="n">
        <v>405.22649871</v>
      </c>
      <c r="T27" s="20" t="n">
        <v>4.95268863</v>
      </c>
    </row>
    <row r="28" spans="1:20">
      <c r="A28" s="15" t="s">
        <v>503</v>
      </c>
      <c r="B28" s="17" t="n">
        <v>7568</v>
      </c>
      <c r="C28" s="18">
        <f>(378.0/B28*100)</f>
        <v/>
      </c>
      <c r="D28" s="19" t="n">
        <v>7190</v>
      </c>
      <c r="E28" s="18" t="n">
        <v>381.05307132</v>
      </c>
      <c r="F28" s="20" t="n">
        <v>4.73452917</v>
      </c>
      <c r="G28" s="18" t="n">
        <v>386.15351809</v>
      </c>
      <c r="H28" s="20" t="n">
        <v>3.51698098</v>
      </c>
      <c r="I28" s="18" t="n">
        <v>426.28681334</v>
      </c>
      <c r="J28" s="20" t="n">
        <v>2.43526794</v>
      </c>
      <c r="K28" s="18" t="s">
        <v>481</v>
      </c>
      <c r="L28" s="20" t="s">
        <v>481</v>
      </c>
      <c r="M28" s="18" t="s">
        <v>481</v>
      </c>
      <c r="N28" s="20" t="s">
        <v>481</v>
      </c>
      <c r="O28" s="18" t="s">
        <v>481</v>
      </c>
      <c r="P28" s="20" t="s">
        <v>481</v>
      </c>
      <c r="Q28" s="18" t="s">
        <v>481</v>
      </c>
      <c r="R28" s="20" t="s">
        <v>481</v>
      </c>
      <c r="S28" s="18" t="n">
        <v>369.90232156</v>
      </c>
      <c r="T28" s="20" t="n">
        <v>7.38628597</v>
      </c>
    </row>
    <row r="29" spans="1:20">
      <c r="A29" s="15" t="s">
        <v>504</v>
      </c>
      <c r="B29" s="17" t="n">
        <v>5385</v>
      </c>
      <c r="C29" s="18">
        <f>(30.0/B29*100)</f>
        <v/>
      </c>
      <c r="D29" s="19" t="n">
        <v>5355</v>
      </c>
      <c r="E29" s="18" t="n">
        <v>518.49252749</v>
      </c>
      <c r="F29" s="20" t="n">
        <v>3.50674332</v>
      </c>
      <c r="G29" s="18" t="n">
        <v>503.5801749</v>
      </c>
      <c r="H29" s="20" t="n">
        <v>3.2742505</v>
      </c>
      <c r="I29" s="18" t="n">
        <v>530.86322272</v>
      </c>
      <c r="J29" s="20" t="n">
        <v>2.62629632</v>
      </c>
      <c r="K29" s="18" t="s">
        <v>481</v>
      </c>
      <c r="L29" s="20" t="s">
        <v>481</v>
      </c>
      <c r="M29" s="18" t="s">
        <v>481</v>
      </c>
      <c r="N29" s="20" t="s">
        <v>481</v>
      </c>
      <c r="O29" s="18" t="n">
        <v>335.3902018</v>
      </c>
      <c r="P29" s="20" t="n">
        <v>12.1685767</v>
      </c>
      <c r="Q29" s="18" t="s">
        <v>481</v>
      </c>
      <c r="R29" s="20" t="s">
        <v>481</v>
      </c>
      <c r="S29" s="18" t="n">
        <v>430.07525928</v>
      </c>
      <c r="T29" s="20" t="n">
        <v>8.239413580000001</v>
      </c>
    </row>
    <row r="30" spans="1:20">
      <c r="A30" s="15" t="s">
        <v>505</v>
      </c>
      <c r="B30" s="17" t="n">
        <v>4520</v>
      </c>
      <c r="C30" s="18">
        <f>(208.0/B30*100)</f>
        <v/>
      </c>
      <c r="D30" s="19" t="n">
        <v>4312</v>
      </c>
      <c r="E30" s="18" t="n">
        <v>484.52516575</v>
      </c>
      <c r="F30" s="20" t="n">
        <v>5.49388159</v>
      </c>
      <c r="G30" s="18" t="n">
        <v>468.67476631</v>
      </c>
      <c r="H30" s="20" t="n">
        <v>3.79770018</v>
      </c>
      <c r="I30" s="18" t="n">
        <v>517.5474690999999</v>
      </c>
      <c r="J30" s="20" t="n">
        <v>2.24570601</v>
      </c>
      <c r="K30" s="18" t="s">
        <v>481</v>
      </c>
      <c r="L30" s="20" t="s">
        <v>481</v>
      </c>
      <c r="M30" s="18" t="s">
        <v>481</v>
      </c>
      <c r="N30" s="20" t="s">
        <v>481</v>
      </c>
      <c r="O30" s="18" t="s">
        <v>481</v>
      </c>
      <c r="P30" s="20" t="s">
        <v>481</v>
      </c>
      <c r="Q30" s="18" t="s">
        <v>481</v>
      </c>
      <c r="R30" s="20" t="s">
        <v>481</v>
      </c>
      <c r="S30" s="18" t="n">
        <v>417.33729347</v>
      </c>
      <c r="T30" s="20" t="n">
        <v>6.80495555</v>
      </c>
    </row>
    <row r="31" spans="1:20">
      <c r="A31" s="15" t="s">
        <v>506</v>
      </c>
      <c r="B31" s="17" t="n">
        <v>5456</v>
      </c>
      <c r="C31" s="18">
        <f>(146.0/B31*100)</f>
        <v/>
      </c>
      <c r="D31" s="19" t="n">
        <v>5310</v>
      </c>
      <c r="E31" s="18" t="n">
        <v>497.11238793</v>
      </c>
      <c r="F31" s="20" t="n">
        <v>3.72932483</v>
      </c>
      <c r="G31" s="18" t="n">
        <v>484.61978632</v>
      </c>
      <c r="H31" s="20" t="n">
        <v>3.24393602</v>
      </c>
      <c r="I31" s="18" t="n">
        <v>522.28737783</v>
      </c>
      <c r="J31" s="20" t="n">
        <v>2.46955107</v>
      </c>
      <c r="K31" s="18" t="s">
        <v>481</v>
      </c>
      <c r="L31" s="20" t="s">
        <v>481</v>
      </c>
      <c r="M31" s="18" t="s">
        <v>481</v>
      </c>
      <c r="N31" s="20" t="s">
        <v>481</v>
      </c>
      <c r="O31" s="18" t="s">
        <v>481</v>
      </c>
      <c r="P31" s="20" t="s">
        <v>481</v>
      </c>
      <c r="Q31" s="18" t="s">
        <v>481</v>
      </c>
      <c r="R31" s="20" t="s">
        <v>481</v>
      </c>
      <c r="S31" s="18" t="n">
        <v>427.91621933</v>
      </c>
      <c r="T31" s="20" t="n">
        <v>5.12439591</v>
      </c>
    </row>
    <row r="32" spans="1:20">
      <c r="A32" s="15" t="s">
        <v>507</v>
      </c>
      <c r="B32" s="17" t="n">
        <v>4478</v>
      </c>
      <c r="C32" s="18">
        <f>(6.0/B32*100)</f>
        <v/>
      </c>
      <c r="D32" s="19" t="n">
        <v>4472</v>
      </c>
      <c r="E32" s="18" t="n">
        <v>496.30935592</v>
      </c>
      <c r="F32" s="20" t="n">
        <v>4.21408712</v>
      </c>
      <c r="G32" s="18" t="n">
        <v>489.55452562</v>
      </c>
      <c r="H32" s="20" t="n">
        <v>2.95631254</v>
      </c>
      <c r="I32" s="18" t="n">
        <v>520.58057755</v>
      </c>
      <c r="J32" s="20" t="n">
        <v>2.66689917</v>
      </c>
      <c r="K32" s="18" t="s">
        <v>481</v>
      </c>
      <c r="L32" s="20" t="s">
        <v>481</v>
      </c>
      <c r="M32" s="18" t="s">
        <v>481</v>
      </c>
      <c r="N32" s="20" t="s">
        <v>481</v>
      </c>
      <c r="O32" s="18" t="s">
        <v>481</v>
      </c>
      <c r="P32" s="20" t="s">
        <v>481</v>
      </c>
      <c r="Q32" s="18" t="s">
        <v>481</v>
      </c>
      <c r="R32" s="20" t="s">
        <v>481</v>
      </c>
      <c r="S32" s="18" t="n">
        <v>410.98340696</v>
      </c>
      <c r="T32" s="20" t="n">
        <v>13.90242892</v>
      </c>
    </row>
    <row r="33" spans="1:20">
      <c r="A33" s="15" t="s">
        <v>508</v>
      </c>
      <c r="B33" s="17" t="n">
        <v>7325</v>
      </c>
      <c r="C33" s="18">
        <f>(80.0/B33*100)</f>
        <v/>
      </c>
      <c r="D33" s="19" t="n">
        <v>7245</v>
      </c>
      <c r="E33" s="18" t="n">
        <v>486.65824265</v>
      </c>
      <c r="F33" s="20" t="n">
        <v>3.97996443</v>
      </c>
      <c r="G33" s="18" t="n">
        <v>477.61573248</v>
      </c>
      <c r="H33" s="20" t="n">
        <v>3.95853084</v>
      </c>
      <c r="I33" s="18" t="n">
        <v>502.95280154</v>
      </c>
      <c r="J33" s="20" t="n">
        <v>2.76994914</v>
      </c>
      <c r="K33" s="18" t="s">
        <v>481</v>
      </c>
      <c r="L33" s="20" t="s">
        <v>481</v>
      </c>
      <c r="M33" s="18" t="s">
        <v>481</v>
      </c>
      <c r="N33" s="20" t="s">
        <v>481</v>
      </c>
      <c r="O33" s="18" t="s">
        <v>481</v>
      </c>
      <c r="P33" s="20" t="s">
        <v>481</v>
      </c>
      <c r="Q33" s="18" t="s">
        <v>481</v>
      </c>
      <c r="R33" s="20" t="s">
        <v>481</v>
      </c>
      <c r="S33" s="18" t="n">
        <v>405.89712118</v>
      </c>
      <c r="T33" s="20" t="n">
        <v>8.406562449999999</v>
      </c>
    </row>
    <row r="34" spans="1:20">
      <c r="A34" s="15" t="s">
        <v>509</v>
      </c>
      <c r="B34" s="17" t="n">
        <v>6350</v>
      </c>
      <c r="C34" s="18">
        <f>(95.0/B34*100)</f>
        <v/>
      </c>
      <c r="D34" s="19" t="n">
        <v>6255</v>
      </c>
      <c r="E34" s="18" t="n">
        <v>447.16305673</v>
      </c>
      <c r="F34" s="20" t="n">
        <v>4.89449763</v>
      </c>
      <c r="G34" s="18" t="n">
        <v>456.74087699</v>
      </c>
      <c r="H34" s="20" t="n">
        <v>2.98320884</v>
      </c>
      <c r="I34" s="18" t="n">
        <v>505.60196615</v>
      </c>
      <c r="J34" s="20" t="n">
        <v>2.51224958</v>
      </c>
      <c r="K34" s="18" t="s">
        <v>481</v>
      </c>
      <c r="L34" s="20" t="s">
        <v>481</v>
      </c>
      <c r="M34" s="18" t="s">
        <v>481</v>
      </c>
      <c r="N34" s="20" t="s">
        <v>481</v>
      </c>
      <c r="O34" s="18" t="n">
        <v>336.51078337</v>
      </c>
      <c r="P34" s="20" t="n">
        <v>12.24828707</v>
      </c>
      <c r="Q34" s="18" t="s">
        <v>481</v>
      </c>
      <c r="R34" s="20" t="s">
        <v>481</v>
      </c>
      <c r="S34" s="18" t="n">
        <v>411.67809991</v>
      </c>
      <c r="T34" s="20" t="n">
        <v>8.70129346</v>
      </c>
    </row>
    <row r="35" spans="1:20">
      <c r="A35" s="15" t="s">
        <v>510</v>
      </c>
      <c r="B35" s="17" t="n">
        <v>6406</v>
      </c>
      <c r="C35" s="18">
        <f>(61.0/B35*100)</f>
        <v/>
      </c>
      <c r="D35" s="19" t="n">
        <v>6345</v>
      </c>
      <c r="E35" s="18" t="n">
        <v>520.55672666</v>
      </c>
      <c r="F35" s="20" t="n">
        <v>4.49599614</v>
      </c>
      <c r="G35" s="18" t="n">
        <v>496.4248627</v>
      </c>
      <c r="H35" s="20" t="n">
        <v>2.6363615</v>
      </c>
      <c r="I35" s="18" t="n">
        <v>521.70427607</v>
      </c>
      <c r="J35" s="20" t="n">
        <v>2.029641</v>
      </c>
      <c r="K35" s="18" t="s">
        <v>481</v>
      </c>
      <c r="L35" s="20" t="s">
        <v>481</v>
      </c>
      <c r="M35" s="18" t="s">
        <v>481</v>
      </c>
      <c r="N35" s="20" t="s">
        <v>481</v>
      </c>
      <c r="O35" s="18" t="n">
        <v>349.78970242</v>
      </c>
      <c r="P35" s="20" t="n">
        <v>6.90672373</v>
      </c>
      <c r="Q35" s="18" t="s">
        <v>481</v>
      </c>
      <c r="R35" s="20" t="s">
        <v>481</v>
      </c>
      <c r="S35" s="18" t="n">
        <v>429.72671367</v>
      </c>
      <c r="T35" s="20" t="n">
        <v>7.61041192</v>
      </c>
    </row>
    <row r="36" spans="1:20">
      <c r="A36" s="15" t="s">
        <v>511</v>
      </c>
      <c r="B36" s="17" t="n">
        <v>6736</v>
      </c>
      <c r="C36" s="18">
        <f>(74.0/B36*100)</f>
        <v/>
      </c>
      <c r="D36" s="19" t="n">
        <v>6662</v>
      </c>
      <c r="E36" s="18" t="n">
        <v>478.0650392</v>
      </c>
      <c r="F36" s="20" t="n">
        <v>3.82191103</v>
      </c>
      <c r="G36" s="18" t="n">
        <v>463.88357921</v>
      </c>
      <c r="H36" s="20" t="n">
        <v>3.99106252</v>
      </c>
      <c r="I36" s="18" t="n">
        <v>499.76846521</v>
      </c>
      <c r="J36" s="20" t="n">
        <v>2.09854842</v>
      </c>
      <c r="K36" s="18" t="s">
        <v>481</v>
      </c>
      <c r="L36" s="20" t="s">
        <v>481</v>
      </c>
      <c r="M36" s="18" t="s">
        <v>481</v>
      </c>
      <c r="N36" s="20" t="s">
        <v>481</v>
      </c>
      <c r="O36" s="18" t="s">
        <v>481</v>
      </c>
      <c r="P36" s="20" t="s">
        <v>481</v>
      </c>
      <c r="Q36" s="18" t="s">
        <v>481</v>
      </c>
      <c r="R36" s="20" t="s">
        <v>481</v>
      </c>
      <c r="S36" s="18" t="n">
        <v>429.41376659</v>
      </c>
      <c r="T36" s="20" t="n">
        <v>5.91868561</v>
      </c>
    </row>
    <row r="37" spans="1:20">
      <c r="A37" s="15" t="s">
        <v>512</v>
      </c>
      <c r="B37" s="17" t="n">
        <v>5458</v>
      </c>
      <c r="C37" s="18">
        <f>(135.0/B37*100)</f>
        <v/>
      </c>
      <c r="D37" s="19" t="n">
        <v>5323</v>
      </c>
      <c r="E37" s="18" t="n">
        <v>494.0790251</v>
      </c>
      <c r="F37" s="20" t="n">
        <v>4.8478451</v>
      </c>
      <c r="G37" s="18" t="n">
        <v>473.34746271</v>
      </c>
      <c r="H37" s="20" t="n">
        <v>4.55150349</v>
      </c>
      <c r="I37" s="18" t="n">
        <v>515.96614186</v>
      </c>
      <c r="J37" s="20" t="n">
        <v>2.97814783</v>
      </c>
      <c r="K37" s="18" t="s">
        <v>481</v>
      </c>
      <c r="L37" s="20" t="s">
        <v>481</v>
      </c>
      <c r="M37" s="18" t="s">
        <v>481</v>
      </c>
      <c r="N37" s="20" t="s">
        <v>481</v>
      </c>
      <c r="O37" s="18" t="s">
        <v>481</v>
      </c>
      <c r="P37" s="20" t="s">
        <v>481</v>
      </c>
      <c r="Q37" s="18" t="s">
        <v>481</v>
      </c>
      <c r="R37" s="20" t="s">
        <v>481</v>
      </c>
      <c r="S37" s="18" t="n">
        <v>414.31427741</v>
      </c>
      <c r="T37" s="20" t="n">
        <v>5.43062079</v>
      </c>
    </row>
    <row r="38" spans="1:20">
      <c r="A38" s="15" t="s">
        <v>513</v>
      </c>
      <c r="B38" s="17" t="n">
        <v>5860</v>
      </c>
      <c r="C38" s="18">
        <f>(24.0/B38*100)</f>
        <v/>
      </c>
      <c r="D38" s="19" t="n">
        <v>5836</v>
      </c>
      <c r="E38" s="18" t="n">
        <v>518.77281277</v>
      </c>
      <c r="F38" s="20" t="n">
        <v>6.50218329</v>
      </c>
      <c r="G38" s="18" t="n">
        <v>505.32491925</v>
      </c>
      <c r="H38" s="20" t="n">
        <v>4.40228577</v>
      </c>
      <c r="I38" s="18" t="n">
        <v>540.159037</v>
      </c>
      <c r="J38" s="20" t="n">
        <v>2.87512121</v>
      </c>
      <c r="K38" s="18" t="s">
        <v>481</v>
      </c>
      <c r="L38" s="20" t="s">
        <v>481</v>
      </c>
      <c r="M38" s="18" t="s">
        <v>481</v>
      </c>
      <c r="N38" s="20" t="s">
        <v>481</v>
      </c>
      <c r="O38" s="18" t="s">
        <v>481</v>
      </c>
      <c r="P38" s="20" t="s">
        <v>481</v>
      </c>
      <c r="Q38" s="18" t="s">
        <v>481</v>
      </c>
      <c r="R38" s="20" t="s">
        <v>481</v>
      </c>
      <c r="S38" s="18" t="n">
        <v>478.54026408</v>
      </c>
      <c r="T38" s="20" t="n">
        <v>6.21240641</v>
      </c>
    </row>
    <row r="39" spans="1:20">
      <c r="A39" s="15" t="s">
        <v>514</v>
      </c>
      <c r="B39" s="17" t="n">
        <v>5895</v>
      </c>
      <c r="C39" s="18">
        <f>(33.0/B39*100)</f>
        <v/>
      </c>
      <c r="D39" s="19" t="n">
        <v>5862</v>
      </c>
      <c r="E39" s="18" t="n">
        <v>381.97587491</v>
      </c>
      <c r="F39" s="20" t="n">
        <v>4.42778249</v>
      </c>
      <c r="G39" s="18" t="n">
        <v>388.56749459</v>
      </c>
      <c r="H39" s="20" t="n">
        <v>4.88384074</v>
      </c>
      <c r="I39" s="18" t="n">
        <v>439.62835952</v>
      </c>
      <c r="J39" s="20" t="n">
        <v>4.37030143</v>
      </c>
      <c r="K39" s="18" t="s">
        <v>481</v>
      </c>
      <c r="L39" s="20" t="s">
        <v>481</v>
      </c>
      <c r="M39" s="18" t="s">
        <v>481</v>
      </c>
      <c r="N39" s="20" t="s">
        <v>481</v>
      </c>
      <c r="O39" s="18" t="s">
        <v>481</v>
      </c>
      <c r="P39" s="20" t="s">
        <v>481</v>
      </c>
      <c r="Q39" s="18" t="s">
        <v>481</v>
      </c>
      <c r="R39" s="20" t="s">
        <v>481</v>
      </c>
      <c r="S39" s="18" t="n">
        <v>372.35075922</v>
      </c>
      <c r="T39" s="20" t="n">
        <v>9.96606068</v>
      </c>
    </row>
    <row r="40" spans="1:20">
      <c r="A40" s="15" t="s">
        <v>515</v>
      </c>
      <c r="B40" s="17" t="n">
        <v>14157</v>
      </c>
      <c r="C40" s="18">
        <f>(394.0/B40*100)</f>
        <v/>
      </c>
      <c r="D40" s="19" t="n">
        <v>13763</v>
      </c>
      <c r="E40" s="18" t="n">
        <v>479.72688405</v>
      </c>
      <c r="F40" s="20" t="n">
        <v>4.32749991</v>
      </c>
      <c r="G40" s="18" t="n">
        <v>461.91233061</v>
      </c>
      <c r="H40" s="20" t="n">
        <v>4.60163911</v>
      </c>
      <c r="I40" s="18" t="n">
        <v>512.1524946</v>
      </c>
      <c r="J40" s="20" t="n">
        <v>2.31538223</v>
      </c>
      <c r="K40" s="18" t="s">
        <v>481</v>
      </c>
      <c r="L40" s="20" t="s">
        <v>481</v>
      </c>
      <c r="M40" s="18" t="s">
        <v>481</v>
      </c>
      <c r="N40" s="20" t="s">
        <v>481</v>
      </c>
      <c r="O40" s="18" t="s">
        <v>481</v>
      </c>
      <c r="P40" s="20" t="s">
        <v>481</v>
      </c>
      <c r="Q40" s="18" t="s">
        <v>481</v>
      </c>
      <c r="R40" s="20" t="s">
        <v>481</v>
      </c>
      <c r="S40" s="18" t="n">
        <v>412.60145088</v>
      </c>
      <c r="T40" s="20" t="n">
        <v>6.55841751</v>
      </c>
    </row>
    <row r="41" spans="1:20">
      <c r="A41" s="15" t="s">
        <v>516</v>
      </c>
      <c r="B41" s="17" t="n">
        <v>5712</v>
      </c>
      <c r="C41" s="18">
        <f>(56.0/B41*100)</f>
        <v/>
      </c>
      <c r="D41" s="19" t="n">
        <v>5656</v>
      </c>
      <c r="E41" s="18" t="n">
        <v>452.45001924</v>
      </c>
      <c r="F41" s="20" t="n">
        <v>4.15862297</v>
      </c>
      <c r="G41" s="18" t="n">
        <v>449.78740827</v>
      </c>
      <c r="H41" s="20" t="n">
        <v>3.79276532</v>
      </c>
      <c r="I41" s="18" t="n">
        <v>501.31347826</v>
      </c>
      <c r="J41" s="20" t="n">
        <v>3.37747829</v>
      </c>
      <c r="K41" s="18" t="s">
        <v>481</v>
      </c>
      <c r="L41" s="20" t="s">
        <v>481</v>
      </c>
      <c r="M41" s="18" t="s">
        <v>481</v>
      </c>
      <c r="N41" s="20" t="s">
        <v>481</v>
      </c>
      <c r="O41" s="18" t="n">
        <v>392.51815558</v>
      </c>
      <c r="P41" s="20" t="n">
        <v>16.89642718</v>
      </c>
      <c r="Q41" s="18" t="s">
        <v>481</v>
      </c>
      <c r="R41" s="20" t="s">
        <v>481</v>
      </c>
      <c r="S41" s="18" t="n">
        <v>394.73414896</v>
      </c>
      <c r="T41" s="20" t="n">
        <v>10.13607771</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359.60621715</v>
      </c>
      <c r="P45" s="20" t="n">
        <v>2.95186404</v>
      </c>
      <c r="Q45" s="18" t="s">
        <v>481</v>
      </c>
      <c r="R45" s="20" t="s">
        <v>481</v>
      </c>
      <c r="S45" s="18" t="s">
        <v>481</v>
      </c>
      <c r="T45" s="20" t="s">
        <v>481</v>
      </c>
    </row>
    <row r="46" spans="1:20">
      <c r="A46" s="15" t="s">
        <v>521</v>
      </c>
      <c r="B46" s="17" t="n">
        <v>23141</v>
      </c>
      <c r="C46" s="18">
        <f>(2165.0/B46*100)</f>
        <v/>
      </c>
      <c r="D46" s="19" t="n">
        <v>20976</v>
      </c>
      <c r="E46" s="18" t="n">
        <v>357.04534594</v>
      </c>
      <c r="F46" s="20" t="n">
        <v>4.22243773</v>
      </c>
      <c r="G46" s="18" t="n">
        <v>363.81064447</v>
      </c>
      <c r="H46" s="20" t="n">
        <v>3.3845598</v>
      </c>
      <c r="I46" s="18" t="n">
        <v>412.5275539</v>
      </c>
      <c r="J46" s="20" t="n">
        <v>3.51559863</v>
      </c>
      <c r="K46" s="18" t="s">
        <v>481</v>
      </c>
      <c r="L46" s="20" t="s">
        <v>481</v>
      </c>
      <c r="M46" s="18" t="s">
        <v>481</v>
      </c>
      <c r="N46" s="20" t="s">
        <v>481</v>
      </c>
      <c r="O46" s="18" t="s">
        <v>481</v>
      </c>
      <c r="P46" s="20" t="s">
        <v>481</v>
      </c>
      <c r="Q46" s="18" t="s">
        <v>481</v>
      </c>
      <c r="R46" s="20" t="s">
        <v>481</v>
      </c>
      <c r="S46" s="18" t="n">
        <v>349.8760607</v>
      </c>
      <c r="T46" s="20" t="n">
        <v>3.280551</v>
      </c>
    </row>
    <row r="47" spans="1:20">
      <c r="A47" s="15" t="s">
        <v>522</v>
      </c>
      <c r="B47" s="17" t="n">
        <v>5928</v>
      </c>
      <c r="C47" s="18">
        <f>(368.0/B47*100)</f>
        <v/>
      </c>
      <c r="D47" s="19" t="n">
        <v>5560</v>
      </c>
      <c r="E47" s="18" t="n">
        <v>421.05257267</v>
      </c>
      <c r="F47" s="20" t="n">
        <v>4.56395961</v>
      </c>
      <c r="G47" s="18" t="n">
        <v>441.53210502</v>
      </c>
      <c r="H47" s="20" t="n">
        <v>4.21839845</v>
      </c>
      <c r="I47" s="18" t="n">
        <v>482.5236191</v>
      </c>
      <c r="J47" s="20" t="n">
        <v>4.21346097</v>
      </c>
      <c r="K47" s="18" t="s">
        <v>481</v>
      </c>
      <c r="L47" s="20" t="s">
        <v>481</v>
      </c>
      <c r="M47" s="18" t="s">
        <v>481</v>
      </c>
      <c r="N47" s="20" t="s">
        <v>481</v>
      </c>
      <c r="O47" s="18" t="s">
        <v>481</v>
      </c>
      <c r="P47" s="20" t="s">
        <v>481</v>
      </c>
      <c r="Q47" s="18" t="s">
        <v>481</v>
      </c>
      <c r="R47" s="20" t="s">
        <v>481</v>
      </c>
      <c r="S47" s="18" t="n">
        <v>374.28563983</v>
      </c>
      <c r="T47" s="20" t="n">
        <v>5.2596229</v>
      </c>
    </row>
    <row r="48" spans="1:20">
      <c r="A48" s="15" t="s">
        <v>523</v>
      </c>
      <c r="B48" s="17" t="n">
        <v>9841</v>
      </c>
      <c r="C48" s="18">
        <f>(8.0/B48*100)</f>
        <v/>
      </c>
      <c r="D48" s="19" t="n">
        <v>9833</v>
      </c>
      <c r="E48" s="18" t="n">
        <v>532.15341533</v>
      </c>
      <c r="F48" s="20" t="n">
        <v>5.5910426</v>
      </c>
      <c r="G48" s="18" t="n">
        <v>496.2789006</v>
      </c>
      <c r="H48" s="20" t="n">
        <v>6.37156222</v>
      </c>
      <c r="I48" s="18" t="n">
        <v>544.51399427</v>
      </c>
      <c r="J48" s="20" t="n">
        <v>5.35463671</v>
      </c>
      <c r="K48" s="18" t="s">
        <v>481</v>
      </c>
      <c r="L48" s="20" t="s">
        <v>481</v>
      </c>
      <c r="M48" s="18" t="s">
        <v>481</v>
      </c>
      <c r="N48" s="20" t="s">
        <v>481</v>
      </c>
      <c r="O48" s="18" t="s">
        <v>481</v>
      </c>
      <c r="P48" s="20" t="s">
        <v>481</v>
      </c>
      <c r="Q48" s="18" t="s">
        <v>481</v>
      </c>
      <c r="R48" s="20" t="s">
        <v>481</v>
      </c>
      <c r="S48" s="18" t="n">
        <v>471.13948588</v>
      </c>
      <c r="T48" s="20" t="n">
        <v>24.34931394</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409.03332786</v>
      </c>
      <c r="P49" s="20" t="n">
        <v>3.05386641</v>
      </c>
      <c r="Q49" s="18" t="s">
        <v>481</v>
      </c>
      <c r="R49" s="20" t="s">
        <v>481</v>
      </c>
      <c r="S49" s="18" t="s">
        <v>481</v>
      </c>
      <c r="T49" s="20" t="s">
        <v>481</v>
      </c>
    </row>
    <row r="50" spans="1:20">
      <c r="A50" s="15" t="s">
        <v>525</v>
      </c>
      <c r="B50" s="17" t="n">
        <v>11795</v>
      </c>
      <c r="C50" s="18">
        <f>(353.0/B50*100)</f>
        <v/>
      </c>
      <c r="D50" s="19" t="n">
        <v>11442</v>
      </c>
      <c r="E50" s="18" t="n">
        <v>359.61636815</v>
      </c>
      <c r="F50" s="20" t="n">
        <v>3.42478809</v>
      </c>
      <c r="G50" s="18" t="n">
        <v>367.97937228</v>
      </c>
      <c r="H50" s="20" t="n">
        <v>2.80842266</v>
      </c>
      <c r="I50" s="18" t="n">
        <v>413.72216739</v>
      </c>
      <c r="J50" s="20" t="n">
        <v>2.15023196</v>
      </c>
      <c r="K50" s="18" t="s">
        <v>481</v>
      </c>
      <c r="L50" s="20" t="s">
        <v>481</v>
      </c>
      <c r="M50" s="18" t="s">
        <v>481</v>
      </c>
      <c r="N50" s="20" t="s">
        <v>481</v>
      </c>
      <c r="O50" s="18" t="s">
        <v>481</v>
      </c>
      <c r="P50" s="20" t="s">
        <v>481</v>
      </c>
      <c r="Q50" s="18" t="s">
        <v>481</v>
      </c>
      <c r="R50" s="20" t="s">
        <v>481</v>
      </c>
      <c r="S50" s="18" t="n">
        <v>347.74427852</v>
      </c>
      <c r="T50" s="20" t="n">
        <v>6.35319361</v>
      </c>
    </row>
    <row r="51" spans="1:20">
      <c r="A51" s="15" t="s">
        <v>526</v>
      </c>
      <c r="B51" s="17" t="n">
        <v>6866</v>
      </c>
      <c r="C51" s="18">
        <f>(113.0/B51*100)</f>
        <v/>
      </c>
      <c r="D51" s="19" t="n">
        <v>6753</v>
      </c>
      <c r="E51" s="18" t="n">
        <v>384.41089138</v>
      </c>
      <c r="F51" s="20" t="n">
        <v>4.25235685</v>
      </c>
      <c r="G51" s="18" t="n">
        <v>390.7100059</v>
      </c>
      <c r="H51" s="20" t="n">
        <v>3.5189152</v>
      </c>
      <c r="I51" s="18" t="n">
        <v>415.35862717</v>
      </c>
      <c r="J51" s="20" t="n">
        <v>3.05771092</v>
      </c>
      <c r="K51" s="18" t="s">
        <v>481</v>
      </c>
      <c r="L51" s="20" t="s">
        <v>481</v>
      </c>
      <c r="M51" s="18" t="s">
        <v>481</v>
      </c>
      <c r="N51" s="20" t="s">
        <v>481</v>
      </c>
      <c r="O51" s="18" t="n">
        <v>380.5422133</v>
      </c>
      <c r="P51" s="20" t="n">
        <v>4.31283207</v>
      </c>
      <c r="Q51" s="18" t="s">
        <v>481</v>
      </c>
      <c r="R51" s="20" t="s">
        <v>481</v>
      </c>
      <c r="S51" s="18" t="n">
        <v>378.29260087</v>
      </c>
      <c r="T51" s="20" t="n">
        <v>7.98021995</v>
      </c>
    </row>
    <row r="52" spans="1:20">
      <c r="A52" s="15" t="s">
        <v>527</v>
      </c>
      <c r="B52" s="17" t="n">
        <v>5809</v>
      </c>
      <c r="C52" s="18">
        <f>(110.0/B52*100)</f>
        <v/>
      </c>
      <c r="D52" s="19" t="n">
        <v>5699</v>
      </c>
      <c r="E52" s="18" t="n">
        <v>441.88064453</v>
      </c>
      <c r="F52" s="20" t="n">
        <v>5.91617865</v>
      </c>
      <c r="G52" s="18" t="n">
        <v>441.39196479</v>
      </c>
      <c r="H52" s="20" t="n">
        <v>3.99097378</v>
      </c>
      <c r="I52" s="18" t="n">
        <v>481.49875419</v>
      </c>
      <c r="J52" s="20" t="n">
        <v>2.80004452</v>
      </c>
      <c r="K52" s="18" t="s">
        <v>481</v>
      </c>
      <c r="L52" s="20" t="s">
        <v>481</v>
      </c>
      <c r="M52" s="18" t="s">
        <v>481</v>
      </c>
      <c r="N52" s="20" t="s">
        <v>481</v>
      </c>
      <c r="O52" s="18" t="s">
        <v>481</v>
      </c>
      <c r="P52" s="20" t="s">
        <v>481</v>
      </c>
      <c r="Q52" s="18" t="s">
        <v>481</v>
      </c>
      <c r="R52" s="20" t="s">
        <v>481</v>
      </c>
      <c r="S52" s="18" t="n">
        <v>396.49193784</v>
      </c>
      <c r="T52" s="20" t="n">
        <v>7.59598401</v>
      </c>
    </row>
    <row r="53" spans="1:20">
      <c r="A53" s="15" t="s">
        <v>528</v>
      </c>
      <c r="B53" s="17" t="n">
        <v>5571</v>
      </c>
      <c r="C53" s="18">
        <f>(116.0/B53*100)</f>
        <v/>
      </c>
      <c r="D53" s="19" t="n">
        <v>5455</v>
      </c>
      <c r="E53" s="18" t="n">
        <v>418.7258591</v>
      </c>
      <c r="F53" s="20" t="n">
        <v>3.23459983</v>
      </c>
      <c r="G53" s="18" t="n">
        <v>424.47170151</v>
      </c>
      <c r="H53" s="20" t="n">
        <v>2.40990817</v>
      </c>
      <c r="I53" s="18" t="n">
        <v>476.40065741</v>
      </c>
      <c r="J53" s="20" t="n">
        <v>2.82401185</v>
      </c>
      <c r="K53" s="18" t="s">
        <v>481</v>
      </c>
      <c r="L53" s="20" t="s">
        <v>481</v>
      </c>
      <c r="M53" s="18" t="s">
        <v>481</v>
      </c>
      <c r="N53" s="20" t="s">
        <v>481</v>
      </c>
      <c r="O53" s="18" t="s">
        <v>481</v>
      </c>
      <c r="P53" s="20" t="s">
        <v>481</v>
      </c>
      <c r="Q53" s="18" t="s">
        <v>481</v>
      </c>
      <c r="R53" s="20" t="s">
        <v>481</v>
      </c>
      <c r="S53" s="18" t="n">
        <v>365.06952496</v>
      </c>
      <c r="T53" s="20" t="n">
        <v>4.8297663</v>
      </c>
    </row>
    <row r="54" spans="1:20">
      <c r="A54" s="15" t="s">
        <v>529</v>
      </c>
      <c r="B54" s="17" t="n">
        <v>4740</v>
      </c>
      <c r="C54" s="18">
        <f>(455.0/B54*100)</f>
        <v/>
      </c>
      <c r="D54" s="19" t="n">
        <v>4285</v>
      </c>
      <c r="E54" s="18" t="n">
        <v>314.46209561</v>
      </c>
      <c r="F54" s="20" t="n">
        <v>3.59569053</v>
      </c>
      <c r="G54" s="18" t="n">
        <v>335.61639693</v>
      </c>
      <c r="H54" s="20" t="n">
        <v>3.9233589</v>
      </c>
      <c r="I54" s="18" t="n">
        <v>363.84818571</v>
      </c>
      <c r="J54" s="20" t="n">
        <v>4.15554891</v>
      </c>
      <c r="K54" s="18" t="s">
        <v>481</v>
      </c>
      <c r="L54" s="20" t="s">
        <v>481</v>
      </c>
      <c r="M54" s="18" t="s">
        <v>481</v>
      </c>
      <c r="N54" s="20" t="s">
        <v>481</v>
      </c>
      <c r="O54" s="18" t="s">
        <v>481</v>
      </c>
      <c r="P54" s="20" t="s">
        <v>481</v>
      </c>
      <c r="Q54" s="18" t="s">
        <v>481</v>
      </c>
      <c r="R54" s="20" t="s">
        <v>481</v>
      </c>
      <c r="S54" s="18" t="n">
        <v>292.9397316</v>
      </c>
      <c r="T54" s="20" t="n">
        <v>3.99817877</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403.83322941</v>
      </c>
      <c r="P55" s="20" t="n">
        <v>2.78193854</v>
      </c>
      <c r="Q55" s="18" t="s">
        <v>481</v>
      </c>
      <c r="R55" s="20" t="s">
        <v>481</v>
      </c>
      <c r="S55" s="18" t="s">
        <v>481</v>
      </c>
      <c r="T55" s="20" t="s">
        <v>481</v>
      </c>
    </row>
    <row r="56" spans="1:20">
      <c r="A56" s="15" t="s">
        <v>531</v>
      </c>
      <c r="B56" s="17" t="n">
        <v>5359</v>
      </c>
      <c r="C56" s="18">
        <f>(77.0/B56*100)</f>
        <v/>
      </c>
      <c r="D56" s="19" t="n">
        <v>5282</v>
      </c>
      <c r="E56" s="18" t="n">
        <v>527.80184944</v>
      </c>
      <c r="F56" s="20" t="n">
        <v>4.77142079</v>
      </c>
      <c r="G56" s="18" t="n">
        <v>525.51117405</v>
      </c>
      <c r="H56" s="20" t="n">
        <v>4.58645886</v>
      </c>
      <c r="I56" s="18" t="n">
        <v>560.33328489</v>
      </c>
      <c r="J56" s="20" t="n">
        <v>3.02003841</v>
      </c>
      <c r="K56" s="18" t="s">
        <v>481</v>
      </c>
      <c r="L56" s="20" t="s">
        <v>481</v>
      </c>
      <c r="M56" s="18" t="s">
        <v>481</v>
      </c>
      <c r="N56" s="20" t="s">
        <v>481</v>
      </c>
      <c r="O56" s="18" t="s">
        <v>481</v>
      </c>
      <c r="P56" s="20" t="s">
        <v>481</v>
      </c>
      <c r="Q56" s="18" t="s">
        <v>481</v>
      </c>
      <c r="R56" s="20" t="s">
        <v>481</v>
      </c>
      <c r="S56" s="18" t="n">
        <v>480.06011291</v>
      </c>
      <c r="T56" s="20" t="n">
        <v>14.3606643</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386.10959158</v>
      </c>
      <c r="P57" s="20" t="n">
        <v>3.0844628</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380.25901051</v>
      </c>
      <c r="P58" s="20" t="n">
        <v>2.6518124</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361.5339806</v>
      </c>
      <c r="P59" s="20" t="n">
        <v>1.62528789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396.24965264</v>
      </c>
      <c r="P60" s="20" t="n">
        <v>3.6919812</v>
      </c>
      <c r="Q60" s="18" t="s">
        <v>481</v>
      </c>
      <c r="R60" s="20" t="s">
        <v>481</v>
      </c>
      <c r="S60" s="18" t="s">
        <v>481</v>
      </c>
      <c r="T60" s="20" t="s">
        <v>481</v>
      </c>
    </row>
    <row r="61" spans="1:20">
      <c r="A61" s="15" t="s">
        <v>536</v>
      </c>
      <c r="B61" s="17" t="n">
        <v>6525</v>
      </c>
      <c r="C61" s="18">
        <f>(169.0/B61*100)</f>
        <v/>
      </c>
      <c r="D61" s="19" t="n">
        <v>6356</v>
      </c>
      <c r="E61" s="18" t="n">
        <v>464.25287969</v>
      </c>
      <c r="F61" s="20" t="n">
        <v>4.39023708</v>
      </c>
      <c r="G61" s="18" t="n">
        <v>456.14573968</v>
      </c>
      <c r="H61" s="20" t="n">
        <v>3.17862107</v>
      </c>
      <c r="I61" s="18" t="n">
        <v>501.82741069</v>
      </c>
      <c r="J61" s="20" t="n">
        <v>2.21725213</v>
      </c>
      <c r="K61" s="18" t="s">
        <v>481</v>
      </c>
      <c r="L61" s="20" t="s">
        <v>481</v>
      </c>
      <c r="M61" s="18" t="s">
        <v>481</v>
      </c>
      <c r="N61" s="20" t="s">
        <v>481</v>
      </c>
      <c r="O61" s="18" t="s">
        <v>481</v>
      </c>
      <c r="P61" s="20" t="s">
        <v>481</v>
      </c>
      <c r="Q61" s="18" t="s">
        <v>481</v>
      </c>
      <c r="R61" s="20" t="s">
        <v>481</v>
      </c>
      <c r="S61" s="18" t="n">
        <v>411.43989492</v>
      </c>
      <c r="T61" s="20" t="n">
        <v>9.02873917</v>
      </c>
    </row>
    <row r="62" spans="1:20">
      <c r="A62" s="15" t="s">
        <v>537</v>
      </c>
      <c r="B62" s="17" t="n">
        <v>4476</v>
      </c>
      <c r="C62" s="18">
        <f>(3.0/B62*100)</f>
        <v/>
      </c>
      <c r="D62" s="19" t="n">
        <v>4473</v>
      </c>
      <c r="E62" s="18" t="n">
        <v>531.52854612</v>
      </c>
      <c r="F62" s="20" t="n">
        <v>2.85808758</v>
      </c>
      <c r="G62" s="18" t="n">
        <v>525.24158482</v>
      </c>
      <c r="H62" s="20" t="n">
        <v>3.95381512</v>
      </c>
      <c r="I62" s="18" t="n">
        <v>552.41762793</v>
      </c>
      <c r="J62" s="20" t="n">
        <v>1.44446961</v>
      </c>
      <c r="K62" s="18" t="s">
        <v>481</v>
      </c>
      <c r="L62" s="20" t="s">
        <v>481</v>
      </c>
      <c r="M62" s="18" t="s">
        <v>481</v>
      </c>
      <c r="N62" s="20" t="s">
        <v>481</v>
      </c>
      <c r="O62" s="18" t="s">
        <v>481</v>
      </c>
      <c r="P62" s="20" t="s">
        <v>481</v>
      </c>
      <c r="Q62" s="18" t="s">
        <v>481</v>
      </c>
      <c r="R62" s="20" t="s">
        <v>481</v>
      </c>
      <c r="S62" s="18" t="n">
        <v>499.21485539</v>
      </c>
      <c r="T62" s="20" t="n">
        <v>24.76488516</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371.31142887</v>
      </c>
      <c r="P63" s="20" t="n">
        <v>1.28307667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478.6447938</v>
      </c>
      <c r="P64" s="20" t="n">
        <v>1.71583638</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419.66352142</v>
      </c>
      <c r="P65" s="20" t="n">
        <v>2.4655214</v>
      </c>
      <c r="Q65" s="18" t="s">
        <v>481</v>
      </c>
      <c r="R65" s="20" t="s">
        <v>481</v>
      </c>
      <c r="S65" s="18" t="s">
        <v>481</v>
      </c>
      <c r="T65" s="20" t="s">
        <v>481</v>
      </c>
    </row>
    <row r="66" spans="1:20">
      <c r="A66" s="15" t="s">
        <v>541</v>
      </c>
      <c r="B66" s="17" t="n">
        <v>5665</v>
      </c>
      <c r="C66" s="18">
        <f>(91.0/B66*100)</f>
        <v/>
      </c>
      <c r="D66" s="19" t="n">
        <v>5574</v>
      </c>
      <c r="E66" s="18" t="n">
        <v>402.89770969</v>
      </c>
      <c r="F66" s="20" t="n">
        <v>2.55058684</v>
      </c>
      <c r="G66" s="18" t="n">
        <v>411.16350498</v>
      </c>
      <c r="H66" s="20" t="n">
        <v>2.78096543</v>
      </c>
      <c r="I66" s="18" t="n">
        <v>452.97213184</v>
      </c>
      <c r="J66" s="20" t="n">
        <v>2.33475439</v>
      </c>
      <c r="K66" s="18" t="s">
        <v>481</v>
      </c>
      <c r="L66" s="20" t="s">
        <v>481</v>
      </c>
      <c r="M66" s="18" t="s">
        <v>481</v>
      </c>
      <c r="N66" s="20" t="s">
        <v>481</v>
      </c>
      <c r="O66" s="18" t="s">
        <v>481</v>
      </c>
      <c r="P66" s="20" t="s">
        <v>481</v>
      </c>
      <c r="Q66" s="18" t="s">
        <v>481</v>
      </c>
      <c r="R66" s="20" t="s">
        <v>481</v>
      </c>
      <c r="S66" s="18" t="n">
        <v>357.34538968</v>
      </c>
      <c r="T66" s="20" t="n">
        <v>4.24223795</v>
      </c>
    </row>
    <row r="67" spans="1:20">
      <c r="A67" s="15" t="s">
        <v>542</v>
      </c>
      <c r="B67" s="17" t="n">
        <v>6971</v>
      </c>
      <c r="C67" s="18">
        <f>(873.0/B67*100)</f>
        <v/>
      </c>
      <c r="D67" s="19" t="n">
        <v>6098</v>
      </c>
      <c r="E67" s="18" t="n">
        <v>354.07465209</v>
      </c>
      <c r="F67" s="20" t="n">
        <v>3.93703638</v>
      </c>
      <c r="G67" s="18" t="n">
        <v>377.68118906</v>
      </c>
      <c r="H67" s="20" t="n">
        <v>3.51888636</v>
      </c>
      <c r="I67" s="18" t="n">
        <v>419.50135542</v>
      </c>
      <c r="J67" s="20" t="n">
        <v>3.18631195</v>
      </c>
      <c r="K67" s="18" t="s">
        <v>481</v>
      </c>
      <c r="L67" s="20" t="s">
        <v>481</v>
      </c>
      <c r="M67" s="18" t="s">
        <v>481</v>
      </c>
      <c r="N67" s="20" t="s">
        <v>481</v>
      </c>
      <c r="O67" s="18" t="s">
        <v>481</v>
      </c>
      <c r="P67" s="20" t="s">
        <v>481</v>
      </c>
      <c r="Q67" s="18" t="s">
        <v>481</v>
      </c>
      <c r="R67" s="20" t="s">
        <v>481</v>
      </c>
      <c r="S67" s="18" t="n">
        <v>336.91056965</v>
      </c>
      <c r="T67" s="20" t="n">
        <v>7.54650013</v>
      </c>
    </row>
    <row r="68" spans="1:20">
      <c r="A68" s="15" t="s">
        <v>543</v>
      </c>
      <c r="B68" s="17" t="n">
        <v>12083</v>
      </c>
      <c r="C68" s="18">
        <f>(31.0/B68*100)</f>
        <v/>
      </c>
      <c r="D68" s="19" t="n">
        <v>12052</v>
      </c>
      <c r="E68" s="18" t="n">
        <v>388.83964915</v>
      </c>
      <c r="F68" s="20" t="n">
        <v>2.58377315</v>
      </c>
      <c r="G68" s="18" t="n">
        <v>387.96641448</v>
      </c>
      <c r="H68" s="20" t="n">
        <v>2.23075671</v>
      </c>
      <c r="I68" s="18" t="n">
        <v>453.33773439</v>
      </c>
      <c r="J68" s="20" t="n">
        <v>1.90243149</v>
      </c>
      <c r="K68" s="18" t="s">
        <v>481</v>
      </c>
      <c r="L68" s="20" t="s">
        <v>481</v>
      </c>
      <c r="M68" s="18" t="s">
        <v>481</v>
      </c>
      <c r="N68" s="20" t="s">
        <v>481</v>
      </c>
      <c r="O68" s="18" t="s">
        <v>481</v>
      </c>
      <c r="P68" s="20" t="s">
        <v>481</v>
      </c>
      <c r="Q68" s="18" t="s">
        <v>481</v>
      </c>
      <c r="R68" s="20" t="s">
        <v>481</v>
      </c>
      <c r="S68" s="18" t="n">
        <v>342.46994297</v>
      </c>
      <c r="T68" s="20" t="n">
        <v>2.00494784</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443.95431517</v>
      </c>
      <c r="P69" s="20" t="n">
        <v>3.78500092</v>
      </c>
      <c r="Q69" s="18" t="s">
        <v>481</v>
      </c>
      <c r="R69" s="20" t="s">
        <v>481</v>
      </c>
      <c r="S69" s="18" t="s">
        <v>481</v>
      </c>
      <c r="T69" s="20" t="s">
        <v>481</v>
      </c>
    </row>
    <row r="70" spans="1:20">
      <c r="A70" s="15" t="s">
        <v>545</v>
      </c>
      <c r="B70" s="17" t="n">
        <v>6036</v>
      </c>
      <c r="C70" s="18">
        <f>(223.0/B70*100)</f>
        <v/>
      </c>
      <c r="D70" s="19" t="n">
        <v>5813</v>
      </c>
      <c r="E70" s="18" t="n">
        <v>496.1990165</v>
      </c>
      <c r="F70" s="20" t="n">
        <v>4.638561</v>
      </c>
      <c r="G70" s="18" t="n">
        <v>490.6092856</v>
      </c>
      <c r="H70" s="20" t="n">
        <v>3.84526523</v>
      </c>
      <c r="I70" s="18" t="n">
        <v>504.60412973</v>
      </c>
      <c r="J70" s="20" t="n">
        <v>3.53288895</v>
      </c>
      <c r="K70" s="18" t="s">
        <v>481</v>
      </c>
      <c r="L70" s="20" t="s">
        <v>481</v>
      </c>
      <c r="M70" s="18" t="s">
        <v>481</v>
      </c>
      <c r="N70" s="20" t="s">
        <v>481</v>
      </c>
      <c r="O70" s="18" t="s">
        <v>481</v>
      </c>
      <c r="P70" s="20" t="s">
        <v>481</v>
      </c>
      <c r="Q70" s="18" t="s">
        <v>481</v>
      </c>
      <c r="R70" s="20" t="s">
        <v>481</v>
      </c>
      <c r="S70" s="18" t="n">
        <v>448.52830434</v>
      </c>
      <c r="T70" s="20" t="n">
        <v>8.646942559999999</v>
      </c>
    </row>
    <row r="71" spans="1:20">
      <c r="A71" s="15" t="s">
        <v>546</v>
      </c>
      <c r="B71" s="17" t="n">
        <v>6115</v>
      </c>
      <c r="C71" s="18">
        <f>(35.0/B71*100)</f>
        <v/>
      </c>
      <c r="D71" s="19" t="n">
        <v>6080</v>
      </c>
      <c r="E71" s="18" t="n">
        <v>544.49267078</v>
      </c>
      <c r="F71" s="20" t="n">
        <v>3.38372505</v>
      </c>
      <c r="G71" s="18" t="n">
        <v>525.34149461</v>
      </c>
      <c r="H71" s="20" t="n">
        <v>3.59866359</v>
      </c>
      <c r="I71" s="18" t="n">
        <v>582.38989254</v>
      </c>
      <c r="J71" s="20" t="n">
        <v>1.73810076</v>
      </c>
      <c r="K71" s="18" t="s">
        <v>481</v>
      </c>
      <c r="L71" s="20" t="s">
        <v>481</v>
      </c>
      <c r="M71" s="18" t="s">
        <v>481</v>
      </c>
      <c r="N71" s="20" t="s">
        <v>481</v>
      </c>
      <c r="O71" s="18" t="s">
        <v>481</v>
      </c>
      <c r="P71" s="20" t="s">
        <v>481</v>
      </c>
      <c r="Q71" s="18" t="s">
        <v>481</v>
      </c>
      <c r="R71" s="20" t="s">
        <v>481</v>
      </c>
      <c r="S71" s="18" t="n">
        <v>503.98545776</v>
      </c>
      <c r="T71" s="20" t="n">
        <v>12.53809294</v>
      </c>
    </row>
    <row r="72" spans="1:20">
      <c r="A72" s="15" t="s">
        <v>547</v>
      </c>
      <c r="B72" s="17" t="n">
        <v>7708</v>
      </c>
      <c r="C72" s="18">
        <f>(5.0/B72*100)</f>
        <v/>
      </c>
      <c r="D72" s="19" t="n">
        <v>7703</v>
      </c>
      <c r="E72" s="18" t="n">
        <v>510.27907352</v>
      </c>
      <c r="F72" s="20" t="n">
        <v>4.98869736</v>
      </c>
      <c r="G72" s="18" t="n">
        <v>523.84342258</v>
      </c>
      <c r="H72" s="20" t="n">
        <v>6.21717687</v>
      </c>
      <c r="I72" s="18" t="n">
        <v>551.26848105</v>
      </c>
      <c r="J72" s="20" t="n">
        <v>2.90728364</v>
      </c>
      <c r="K72" s="18" t="s">
        <v>481</v>
      </c>
      <c r="L72" s="20" t="s">
        <v>481</v>
      </c>
      <c r="M72" s="18" t="s">
        <v>481</v>
      </c>
      <c r="N72" s="20" t="s">
        <v>481</v>
      </c>
      <c r="O72" s="18" t="s">
        <v>481</v>
      </c>
      <c r="P72" s="20" t="s">
        <v>481</v>
      </c>
      <c r="Q72" s="18" t="s">
        <v>481</v>
      </c>
      <c r="R72" s="20" t="s">
        <v>481</v>
      </c>
      <c r="S72" s="18" t="n">
        <v>496.05390095</v>
      </c>
      <c r="T72" s="20" t="n">
        <v>24.95544418</v>
      </c>
    </row>
    <row r="73" spans="1:20">
      <c r="A73" s="15" t="s">
        <v>548</v>
      </c>
      <c r="B73" s="17" t="n">
        <v>8249</v>
      </c>
      <c r="C73" s="18">
        <f>(195.0/B73*100)</f>
        <v/>
      </c>
      <c r="D73" s="19" t="n">
        <v>8054</v>
      </c>
      <c r="E73" s="18" t="n">
        <v>401.1248309</v>
      </c>
      <c r="F73" s="20" t="n">
        <v>3.48871309</v>
      </c>
      <c r="G73" s="18" t="n">
        <v>385.74119805</v>
      </c>
      <c r="H73" s="20" t="n">
        <v>3.11895788</v>
      </c>
      <c r="I73" s="18" t="n">
        <v>447.476853</v>
      </c>
      <c r="J73" s="20" t="n">
        <v>3.73913498</v>
      </c>
      <c r="K73" s="18" t="s">
        <v>481</v>
      </c>
      <c r="L73" s="20" t="s">
        <v>481</v>
      </c>
      <c r="M73" s="18" t="s">
        <v>481</v>
      </c>
      <c r="N73" s="20" t="s">
        <v>481</v>
      </c>
      <c r="O73" s="18" t="s">
        <v>481</v>
      </c>
      <c r="P73" s="20" t="s">
        <v>481</v>
      </c>
      <c r="Q73" s="18" t="s">
        <v>481</v>
      </c>
      <c r="R73" s="20" t="s">
        <v>481</v>
      </c>
      <c r="S73" s="18" t="n">
        <v>384.83385347</v>
      </c>
      <c r="T73" s="20" t="n">
        <v>9.743884039999999</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417.24339576</v>
      </c>
      <c r="P74" s="20" t="n">
        <v>1.40662681</v>
      </c>
      <c r="Q74" s="18" t="s">
        <v>481</v>
      </c>
      <c r="R74" s="20" t="s">
        <v>481</v>
      </c>
      <c r="S74" s="18" t="s">
        <v>481</v>
      </c>
      <c r="T74" s="20" t="s">
        <v>481</v>
      </c>
    </row>
    <row r="75" spans="1:20">
      <c r="A75" s="15" t="s">
        <v>550</v>
      </c>
      <c r="B75" s="17" t="n">
        <v>5375</v>
      </c>
      <c r="C75" s="18">
        <f>(305.0/B75*100)</f>
        <v/>
      </c>
      <c r="D75" s="19" t="n">
        <v>5070</v>
      </c>
      <c r="E75" s="18" t="n">
        <v>348.59293763</v>
      </c>
      <c r="F75" s="20" t="n">
        <v>3.94032285</v>
      </c>
      <c r="G75" s="18" t="n">
        <v>362.95052412</v>
      </c>
      <c r="H75" s="20" t="n">
        <v>3.8963311</v>
      </c>
      <c r="I75" s="18" t="n">
        <v>400.2198013</v>
      </c>
      <c r="J75" s="20" t="n">
        <v>4.1409444</v>
      </c>
      <c r="K75" s="18" t="s">
        <v>481</v>
      </c>
      <c r="L75" s="20" t="s">
        <v>481</v>
      </c>
      <c r="M75" s="18" t="s">
        <v>481</v>
      </c>
      <c r="N75" s="20" t="s">
        <v>481</v>
      </c>
      <c r="O75" s="18" t="s">
        <v>481</v>
      </c>
      <c r="P75" s="20" t="s">
        <v>481</v>
      </c>
      <c r="Q75" s="18" t="s">
        <v>481</v>
      </c>
      <c r="R75" s="20" t="s">
        <v>481</v>
      </c>
      <c r="S75" s="18" t="n">
        <v>329.60817245</v>
      </c>
      <c r="T75" s="20" t="n">
        <v>5.81110224</v>
      </c>
    </row>
    <row r="76" spans="1:20">
      <c r="A76" s="15" t="s">
        <v>551</v>
      </c>
      <c r="B76" s="17" t="n">
        <v>14167</v>
      </c>
      <c r="C76" s="18">
        <f>(235.0/B76*100)</f>
        <v/>
      </c>
      <c r="D76" s="19" t="n">
        <v>13932</v>
      </c>
      <c r="E76" s="18" t="n">
        <v>415.23264583</v>
      </c>
      <c r="F76" s="20" t="n">
        <v>3.00534376</v>
      </c>
      <c r="G76" s="18" t="n">
        <v>411.68023191</v>
      </c>
      <c r="H76" s="20" t="n">
        <v>3.427772</v>
      </c>
      <c r="I76" s="18" t="n">
        <v>466.47260867</v>
      </c>
      <c r="J76" s="20" t="n">
        <v>3.00201384</v>
      </c>
      <c r="K76" s="18" t="s">
        <v>481</v>
      </c>
      <c r="L76" s="20" t="s">
        <v>481</v>
      </c>
      <c r="M76" s="18" t="s">
        <v>481</v>
      </c>
      <c r="N76" s="20" t="s">
        <v>481</v>
      </c>
      <c r="O76" s="18" t="s">
        <v>481</v>
      </c>
      <c r="P76" s="20" t="s">
        <v>481</v>
      </c>
      <c r="Q76" s="18" t="s">
        <v>481</v>
      </c>
      <c r="R76" s="20" t="s">
        <v>481</v>
      </c>
      <c r="S76" s="18" t="n">
        <v>363.41824225</v>
      </c>
      <c r="T76" s="20" t="n">
        <v>5.23582037</v>
      </c>
    </row>
    <row r="77" spans="1:20">
      <c r="A77" s="15" t="s">
        <v>552</v>
      </c>
      <c r="B77" s="17" t="n">
        <v>6062</v>
      </c>
      <c r="C77" s="18">
        <f>(341.0/B77*100)</f>
        <v/>
      </c>
      <c r="D77" s="19" t="n">
        <v>5721</v>
      </c>
      <c r="E77" s="18" t="n">
        <v>389.85555087</v>
      </c>
      <c r="F77" s="20" t="n">
        <v>3.73146076</v>
      </c>
      <c r="G77" s="18" t="n">
        <v>417.33940993</v>
      </c>
      <c r="H77" s="20" t="n">
        <v>3.37168362</v>
      </c>
      <c r="I77" s="18" t="n">
        <v>447.44769715</v>
      </c>
      <c r="J77" s="20" t="n">
        <v>3.10282699</v>
      </c>
      <c r="K77" s="18" t="s">
        <v>481</v>
      </c>
      <c r="L77" s="20" t="s">
        <v>481</v>
      </c>
      <c r="M77" s="18" t="s">
        <v>481</v>
      </c>
      <c r="N77" s="20" t="s">
        <v>481</v>
      </c>
      <c r="O77" s="18" t="s">
        <v>481</v>
      </c>
      <c r="P77" s="20" t="s">
        <v>481</v>
      </c>
      <c r="Q77" s="18" t="s">
        <v>481</v>
      </c>
      <c r="R77" s="20" t="s">
        <v>481</v>
      </c>
      <c r="S77" s="18" t="n">
        <v>358.2759888</v>
      </c>
      <c r="T77" s="20" t="n">
        <v>4.07251558</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494.51831162</v>
      </c>
      <c r="P78" s="20" t="n">
        <v>4.45771317</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456.29558944</v>
      </c>
      <c r="P79" s="20" t="n">
        <v>6.90963052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459.81599437</v>
      </c>
      <c r="P80" s="20" t="n">
        <v>4.27720318</v>
      </c>
      <c r="Q80" s="18" t="s">
        <v>481</v>
      </c>
      <c r="R80" s="20" t="s">
        <v>481</v>
      </c>
      <c r="S80" s="18" t="s">
        <v>481</v>
      </c>
      <c r="T80" s="20" t="s">
        <v>481</v>
      </c>
    </row>
    <row r="81" spans="1:20">
      <c r="A81" s="23" t="s">
        <v>556</v>
      </c>
      <c r="B81" s="17" t="n">
        <v>8861</v>
      </c>
      <c r="C81" s="18">
        <f>(92.0/B81*100)</f>
        <v/>
      </c>
      <c r="D81" s="19" t="n">
        <v>8769</v>
      </c>
      <c r="E81" s="18" t="n">
        <v>442.69217471</v>
      </c>
      <c r="F81" s="20" t="n">
        <v>3.2101506</v>
      </c>
      <c r="G81" s="18" t="n">
        <v>415.47161742</v>
      </c>
      <c r="H81" s="20" t="n">
        <v>3.47963467</v>
      </c>
      <c r="I81" s="18" t="n">
        <v>483.59540595</v>
      </c>
      <c r="J81" s="20" t="n">
        <v>4.36021887</v>
      </c>
      <c r="K81" s="18" t="s">
        <v>481</v>
      </c>
      <c r="L81" s="20" t="s">
        <v>481</v>
      </c>
      <c r="M81" s="18" t="s">
        <v>481</v>
      </c>
      <c r="N81" s="20" t="s">
        <v>481</v>
      </c>
      <c r="O81" s="18" t="s">
        <v>481</v>
      </c>
      <c r="P81" s="20" t="s">
        <v>481</v>
      </c>
      <c r="Q81" s="18" t="s">
        <v>481</v>
      </c>
      <c r="R81" s="20" t="s">
        <v>481</v>
      </c>
      <c r="S81" s="18" t="n">
        <v>392.74163448</v>
      </c>
      <c r="T81" s="20" t="n">
        <v>10.04958506</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839</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511.50534105</v>
      </c>
      <c r="F7" s="20" t="n">
        <v>2.86875153</v>
      </c>
      <c r="G7" s="18" t="n">
        <v>490.46394643</v>
      </c>
      <c r="H7" s="20" t="n">
        <v>2.21098296</v>
      </c>
      <c r="I7" s="18" t="n">
        <v>502.52644459</v>
      </c>
      <c r="J7" s="20" t="n">
        <v>2.40030875</v>
      </c>
      <c r="K7" s="18" t="s">
        <v>481</v>
      </c>
      <c r="L7" s="20" t="s">
        <v>481</v>
      </c>
      <c r="M7" s="18" t="s">
        <v>481</v>
      </c>
      <c r="N7" s="20" t="s">
        <v>481</v>
      </c>
      <c r="O7" s="18" t="s">
        <v>481</v>
      </c>
      <c r="P7" s="20" t="s">
        <v>481</v>
      </c>
      <c r="Q7" s="18" t="s">
        <v>481</v>
      </c>
      <c r="R7" s="20" t="s">
        <v>481</v>
      </c>
      <c r="S7" s="18" t="n">
        <v>445.22001201</v>
      </c>
      <c r="T7" s="20" t="n">
        <v>4.69730368</v>
      </c>
    </row>
    <row r="8" spans="1:20">
      <c r="A8" s="15" t="s">
        <v>483</v>
      </c>
      <c r="B8" s="17" t="n">
        <v>7007</v>
      </c>
      <c r="C8" s="18">
        <f>(145.0/B8*100)</f>
        <v/>
      </c>
      <c r="D8" s="19" t="n">
        <v>6862</v>
      </c>
      <c r="E8" s="18" t="n">
        <v>501.11790867</v>
      </c>
      <c r="F8" s="20" t="n">
        <v>5.30003175</v>
      </c>
      <c r="G8" s="18" t="n">
        <v>494.54135619</v>
      </c>
      <c r="H8" s="20" t="n">
        <v>3.29976567</v>
      </c>
      <c r="I8" s="18" t="n">
        <v>514.70195505</v>
      </c>
      <c r="J8" s="20" t="n">
        <v>2.98734418</v>
      </c>
      <c r="K8" s="18" t="s">
        <v>481</v>
      </c>
      <c r="L8" s="20" t="s">
        <v>481</v>
      </c>
      <c r="M8" s="18" t="s">
        <v>481</v>
      </c>
      <c r="N8" s="20" t="s">
        <v>481</v>
      </c>
      <c r="O8" s="18" t="n">
        <v>301.63126691</v>
      </c>
      <c r="P8" s="20" t="n">
        <v>25.14921031</v>
      </c>
      <c r="Q8" s="18" t="s">
        <v>481</v>
      </c>
      <c r="R8" s="20" t="s">
        <v>481</v>
      </c>
      <c r="S8" s="18" t="n">
        <v>433.87648693</v>
      </c>
      <c r="T8" s="20" t="n">
        <v>5.81278538</v>
      </c>
    </row>
    <row r="9" spans="1:20">
      <c r="A9" s="15" t="s">
        <v>484</v>
      </c>
      <c r="B9" s="17" t="n">
        <v>9651</v>
      </c>
      <c r="C9" s="18">
        <f>(270.0/B9*100)</f>
        <v/>
      </c>
      <c r="D9" s="19" t="n">
        <v>9381</v>
      </c>
      <c r="E9" s="18" t="n">
        <v>468.80851004</v>
      </c>
      <c r="F9" s="20" t="n">
        <v>4.20805608</v>
      </c>
      <c r="G9" s="18" t="n">
        <v>518.63717265</v>
      </c>
      <c r="H9" s="20" t="n">
        <v>2.6002351</v>
      </c>
      <c r="I9" s="18" t="n">
        <v>533.29298626</v>
      </c>
      <c r="J9" s="20" t="n">
        <v>2.40344691</v>
      </c>
      <c r="K9" s="18" t="s">
        <v>481</v>
      </c>
      <c r="L9" s="20" t="s">
        <v>481</v>
      </c>
      <c r="M9" s="18" t="s">
        <v>481</v>
      </c>
      <c r="N9" s="20" t="s">
        <v>481</v>
      </c>
      <c r="O9" s="18" t="n">
        <v>357.98454354</v>
      </c>
      <c r="P9" s="20" t="n">
        <v>11.51846445</v>
      </c>
      <c r="Q9" s="18" t="s">
        <v>481</v>
      </c>
      <c r="R9" s="20" t="s">
        <v>481</v>
      </c>
      <c r="S9" s="18" t="n">
        <v>446.67930974</v>
      </c>
      <c r="T9" s="20" t="n">
        <v>4.77806858</v>
      </c>
    </row>
    <row r="10" spans="1:20">
      <c r="A10" s="15" t="s">
        <v>485</v>
      </c>
      <c r="B10" s="17" t="n">
        <v>20058</v>
      </c>
      <c r="C10" s="18">
        <f>(559.0/B10*100)</f>
        <v/>
      </c>
      <c r="D10" s="19" t="n">
        <v>19499</v>
      </c>
      <c r="E10" s="18" t="n">
        <v>514.23461475</v>
      </c>
      <c r="F10" s="20" t="n">
        <v>3.94652933</v>
      </c>
      <c r="G10" s="18" t="n">
        <v>513.23874613</v>
      </c>
      <c r="H10" s="20" t="n">
        <v>2.7605393</v>
      </c>
      <c r="I10" s="18" t="n">
        <v>525.19731638</v>
      </c>
      <c r="J10" s="20" t="n">
        <v>2.43082269</v>
      </c>
      <c r="K10" s="18" t="s">
        <v>481</v>
      </c>
      <c r="L10" s="20" t="s">
        <v>481</v>
      </c>
      <c r="M10" s="18" t="s">
        <v>481</v>
      </c>
      <c r="N10" s="20" t="s">
        <v>481</v>
      </c>
      <c r="O10" s="18" t="s">
        <v>481</v>
      </c>
      <c r="P10" s="20" t="s">
        <v>481</v>
      </c>
      <c r="Q10" s="18" t="s">
        <v>481</v>
      </c>
      <c r="R10" s="20" t="s">
        <v>481</v>
      </c>
      <c r="S10" s="18" t="n">
        <v>451.25502824</v>
      </c>
      <c r="T10" s="20" t="n">
        <v>5.85586289</v>
      </c>
    </row>
    <row r="11" spans="1:20">
      <c r="A11" s="15" t="s">
        <v>486</v>
      </c>
      <c r="B11" s="17" t="n">
        <v>7053</v>
      </c>
      <c r="C11" s="18">
        <f>(172.0/B11*100)</f>
        <v/>
      </c>
      <c r="D11" s="19" t="n">
        <v>6881</v>
      </c>
      <c r="E11" s="18" t="n">
        <v>422.32512088</v>
      </c>
      <c r="F11" s="20" t="n">
        <v>5.69145182</v>
      </c>
      <c r="G11" s="18" t="n">
        <v>421.45560046</v>
      </c>
      <c r="H11" s="20" t="n">
        <v>2.87670807</v>
      </c>
      <c r="I11" s="18" t="n">
        <v>438.14926733</v>
      </c>
      <c r="J11" s="20" t="n">
        <v>3.12200268</v>
      </c>
      <c r="K11" s="18" t="s">
        <v>481</v>
      </c>
      <c r="L11" s="20" t="s">
        <v>481</v>
      </c>
      <c r="M11" s="18" t="s">
        <v>481</v>
      </c>
      <c r="N11" s="20" t="s">
        <v>481</v>
      </c>
      <c r="O11" s="18" t="s">
        <v>481</v>
      </c>
      <c r="P11" s="20" t="s">
        <v>481</v>
      </c>
      <c r="Q11" s="18" t="s">
        <v>481</v>
      </c>
      <c r="R11" s="20" t="s">
        <v>481</v>
      </c>
      <c r="S11" s="18" t="n">
        <v>379.66262899</v>
      </c>
      <c r="T11" s="20" t="n">
        <v>6.17730151</v>
      </c>
    </row>
    <row r="12" spans="1:20">
      <c r="A12" s="15" t="s">
        <v>487</v>
      </c>
      <c r="B12" s="17" t="n">
        <v>6894</v>
      </c>
      <c r="C12" s="18">
        <f>(59.0/B12*100)</f>
        <v/>
      </c>
      <c r="D12" s="19" t="n">
        <v>6835</v>
      </c>
      <c r="E12" s="18" t="n">
        <v>450.70930427</v>
      </c>
      <c r="F12" s="20" t="n">
        <v>5.01000222</v>
      </c>
      <c r="G12" s="18" t="n">
        <v>496.45478301</v>
      </c>
      <c r="H12" s="20" t="n">
        <v>2.5235342</v>
      </c>
      <c r="I12" s="18" t="n">
        <v>515.22074943</v>
      </c>
      <c r="J12" s="20" t="n">
        <v>2.5148855</v>
      </c>
      <c r="K12" s="18" t="s">
        <v>481</v>
      </c>
      <c r="L12" s="20" t="s">
        <v>481</v>
      </c>
      <c r="M12" s="18" t="s">
        <v>481</v>
      </c>
      <c r="N12" s="20" t="s">
        <v>481</v>
      </c>
      <c r="O12" s="18" t="n">
        <v>340.98506961</v>
      </c>
      <c r="P12" s="20" t="n">
        <v>12.52444664</v>
      </c>
      <c r="Q12" s="18" t="s">
        <v>481</v>
      </c>
      <c r="R12" s="20" t="s">
        <v>481</v>
      </c>
      <c r="S12" s="18" t="n">
        <v>431.87619682</v>
      </c>
      <c r="T12" s="20" t="n">
        <v>7.31376351</v>
      </c>
    </row>
    <row r="13" spans="1:20">
      <c r="A13" s="15" t="s">
        <v>488</v>
      </c>
      <c r="B13" s="17" t="n">
        <v>7161</v>
      </c>
      <c r="C13" s="18">
        <f>(216.0/B13*100)</f>
        <v/>
      </c>
      <c r="D13" s="19" t="n">
        <v>6945</v>
      </c>
      <c r="E13" s="18" t="n">
        <v>475.45842335</v>
      </c>
      <c r="F13" s="20" t="n">
        <v>4.91222597</v>
      </c>
      <c r="G13" s="18" t="n">
        <v>508.44830299</v>
      </c>
      <c r="H13" s="20" t="n">
        <v>2.84209338</v>
      </c>
      <c r="I13" s="18" t="n">
        <v>539.31403373</v>
      </c>
      <c r="J13" s="20" t="n">
        <v>2.79846914</v>
      </c>
      <c r="K13" s="18" t="s">
        <v>481</v>
      </c>
      <c r="L13" s="20" t="s">
        <v>481</v>
      </c>
      <c r="M13" s="18" t="s">
        <v>481</v>
      </c>
      <c r="N13" s="20" t="s">
        <v>481</v>
      </c>
      <c r="O13" s="18" t="n">
        <v>447.51533769</v>
      </c>
      <c r="P13" s="20" t="n">
        <v>5.97365007</v>
      </c>
      <c r="Q13" s="18" t="s">
        <v>481</v>
      </c>
      <c r="R13" s="20" t="s">
        <v>481</v>
      </c>
      <c r="S13" s="18" t="n">
        <v>444.84868092</v>
      </c>
      <c r="T13" s="20" t="n">
        <v>5.47690455</v>
      </c>
    </row>
    <row r="14" spans="1:20">
      <c r="A14" s="15" t="s">
        <v>489</v>
      </c>
      <c r="B14" s="17" t="n">
        <v>5587</v>
      </c>
      <c r="C14" s="18">
        <f>(83.0/B14*100)</f>
        <v/>
      </c>
      <c r="D14" s="19" t="n">
        <v>5504</v>
      </c>
      <c r="E14" s="18" t="n">
        <v>515.76566853</v>
      </c>
      <c r="F14" s="20" t="n">
        <v>3.49436429</v>
      </c>
      <c r="G14" s="18" t="n">
        <v>515.45675977</v>
      </c>
      <c r="H14" s="20" t="n">
        <v>2.48584732</v>
      </c>
      <c r="I14" s="18" t="n">
        <v>532.94220021</v>
      </c>
      <c r="J14" s="20" t="n">
        <v>2.66311236</v>
      </c>
      <c r="K14" s="18" t="s">
        <v>481</v>
      </c>
      <c r="L14" s="20" t="s">
        <v>481</v>
      </c>
      <c r="M14" s="18" t="s">
        <v>481</v>
      </c>
      <c r="N14" s="20" t="s">
        <v>481</v>
      </c>
      <c r="O14" s="18" t="s">
        <v>481</v>
      </c>
      <c r="P14" s="20" t="s">
        <v>481</v>
      </c>
      <c r="Q14" s="18" t="s">
        <v>481</v>
      </c>
      <c r="R14" s="20" t="s">
        <v>481</v>
      </c>
      <c r="S14" s="18" t="n">
        <v>466.38033599</v>
      </c>
      <c r="T14" s="20" t="n">
        <v>11.14382637</v>
      </c>
    </row>
    <row r="15" spans="1:20">
      <c r="A15" s="15" t="s">
        <v>490</v>
      </c>
      <c r="B15" s="17" t="n">
        <v>5882</v>
      </c>
      <c r="C15" s="18">
        <f>(116.0/B15*100)</f>
        <v/>
      </c>
      <c r="D15" s="19" t="n">
        <v>5766</v>
      </c>
      <c r="E15" s="18" t="n">
        <v>494.62312476</v>
      </c>
      <c r="F15" s="20" t="n">
        <v>5.13133674</v>
      </c>
      <c r="G15" s="18" t="n">
        <v>512.9775303</v>
      </c>
      <c r="H15" s="20" t="n">
        <v>2.49486455</v>
      </c>
      <c r="I15" s="18" t="n">
        <v>528.17993827</v>
      </c>
      <c r="J15" s="20" t="n">
        <v>2.64158249</v>
      </c>
      <c r="K15" s="18" t="s">
        <v>481</v>
      </c>
      <c r="L15" s="20" t="s">
        <v>481</v>
      </c>
      <c r="M15" s="18" t="s">
        <v>481</v>
      </c>
      <c r="N15" s="20" t="s">
        <v>481</v>
      </c>
      <c r="O15" s="18" t="n">
        <v>368.85220715</v>
      </c>
      <c r="P15" s="20" t="n">
        <v>14.5875493</v>
      </c>
      <c r="Q15" s="18" t="s">
        <v>481</v>
      </c>
      <c r="R15" s="20" t="s">
        <v>481</v>
      </c>
      <c r="S15" s="18" t="n">
        <v>458.33299094</v>
      </c>
      <c r="T15" s="20" t="n">
        <v>5.8449813</v>
      </c>
    </row>
    <row r="16" spans="1:20">
      <c r="A16" s="15" t="s">
        <v>491</v>
      </c>
      <c r="B16" s="17" t="n">
        <v>6108</v>
      </c>
      <c r="C16" s="18">
        <f>(154.0/B16*100)</f>
        <v/>
      </c>
      <c r="D16" s="19" t="n">
        <v>5954</v>
      </c>
      <c r="E16" s="18" t="n">
        <v>477.51242044</v>
      </c>
      <c r="F16" s="20" t="n">
        <v>5.21765689</v>
      </c>
      <c r="G16" s="18" t="n">
        <v>496.76525859</v>
      </c>
      <c r="H16" s="20" t="n">
        <v>2.332489</v>
      </c>
      <c r="I16" s="18" t="n">
        <v>516.37839664</v>
      </c>
      <c r="J16" s="20" t="n">
        <v>2.51874559</v>
      </c>
      <c r="K16" s="18" t="s">
        <v>481</v>
      </c>
      <c r="L16" s="20" t="s">
        <v>481</v>
      </c>
      <c r="M16" s="18" t="s">
        <v>481</v>
      </c>
      <c r="N16" s="20" t="s">
        <v>481</v>
      </c>
      <c r="O16" s="18" t="s">
        <v>481</v>
      </c>
      <c r="P16" s="20" t="s">
        <v>481</v>
      </c>
      <c r="Q16" s="18" t="s">
        <v>481</v>
      </c>
      <c r="R16" s="20" t="s">
        <v>481</v>
      </c>
      <c r="S16" s="18" t="n">
        <v>401.55983762</v>
      </c>
      <c r="T16" s="20" t="n">
        <v>5.90944515</v>
      </c>
    </row>
    <row r="17" spans="1:20">
      <c r="A17" s="15" t="s">
        <v>492</v>
      </c>
      <c r="B17" s="17" t="n">
        <v>6504</v>
      </c>
      <c r="C17" s="18">
        <f>(1933.0/B17*100)</f>
        <v/>
      </c>
      <c r="D17" s="19" t="n">
        <v>4571</v>
      </c>
      <c r="E17" s="18" t="n">
        <v>520.25996691</v>
      </c>
      <c r="F17" s="20" t="n">
        <v>5.74037985</v>
      </c>
      <c r="G17" s="18" t="n">
        <v>508.74174006</v>
      </c>
      <c r="H17" s="20" t="n">
        <v>3.26840163</v>
      </c>
      <c r="I17" s="18" t="n">
        <v>531.00723713</v>
      </c>
      <c r="J17" s="20" t="n">
        <v>3.645965</v>
      </c>
      <c r="K17" s="18" t="s">
        <v>481</v>
      </c>
      <c r="L17" s="20" t="s">
        <v>481</v>
      </c>
      <c r="M17" s="18" t="s">
        <v>481</v>
      </c>
      <c r="N17" s="20" t="s">
        <v>481</v>
      </c>
      <c r="O17" s="18" t="n">
        <v>362.96139732</v>
      </c>
      <c r="P17" s="20" t="n">
        <v>12.64520278</v>
      </c>
      <c r="Q17" s="18" t="s">
        <v>481</v>
      </c>
      <c r="R17" s="20" t="s">
        <v>481</v>
      </c>
      <c r="S17" s="18" t="n">
        <v>472.09361213</v>
      </c>
      <c r="T17" s="20" t="n">
        <v>6.30560248</v>
      </c>
    </row>
    <row r="18" spans="1:20">
      <c r="A18" s="15" t="s">
        <v>493</v>
      </c>
      <c r="B18" s="17" t="n">
        <v>5532</v>
      </c>
      <c r="C18" s="18">
        <f>(31.0/B18*100)</f>
        <v/>
      </c>
      <c r="D18" s="19" t="n">
        <v>5501</v>
      </c>
      <c r="E18" s="18" t="n">
        <v>443.57545438</v>
      </c>
      <c r="F18" s="20" t="n">
        <v>5.71442502</v>
      </c>
      <c r="G18" s="18" t="n">
        <v>446.0539791</v>
      </c>
      <c r="H18" s="20" t="n">
        <v>3.47807701</v>
      </c>
      <c r="I18" s="18" t="n">
        <v>477.36916963</v>
      </c>
      <c r="J18" s="20" t="n">
        <v>4.10571587</v>
      </c>
      <c r="K18" s="18" t="s">
        <v>481</v>
      </c>
      <c r="L18" s="20" t="s">
        <v>481</v>
      </c>
      <c r="M18" s="18" t="s">
        <v>481</v>
      </c>
      <c r="N18" s="20" t="s">
        <v>481</v>
      </c>
      <c r="O18" s="18" t="s">
        <v>481</v>
      </c>
      <c r="P18" s="20" t="s">
        <v>481</v>
      </c>
      <c r="Q18" s="18" t="s">
        <v>481</v>
      </c>
      <c r="R18" s="20" t="s">
        <v>481</v>
      </c>
      <c r="S18" s="18" t="n">
        <v>391.30960098</v>
      </c>
      <c r="T18" s="20" t="n">
        <v>8.673314830000001</v>
      </c>
    </row>
    <row r="19" spans="1:20">
      <c r="A19" s="15" t="s">
        <v>494</v>
      </c>
      <c r="B19" s="17" t="n">
        <v>5658</v>
      </c>
      <c r="C19" s="18">
        <f>(346.0/B19*100)</f>
        <v/>
      </c>
      <c r="D19" s="19" t="n">
        <v>5312</v>
      </c>
      <c r="E19" s="18" t="n">
        <v>470.51609064</v>
      </c>
      <c r="F19" s="20" t="n">
        <v>4.75775283</v>
      </c>
      <c r="G19" s="18" t="n">
        <v>483.94954181</v>
      </c>
      <c r="H19" s="20" t="n">
        <v>2.87890984</v>
      </c>
      <c r="I19" s="18" t="n">
        <v>487.83763854</v>
      </c>
      <c r="J19" s="20" t="n">
        <v>2.90327593</v>
      </c>
      <c r="K19" s="18" t="s">
        <v>481</v>
      </c>
      <c r="L19" s="20" t="s">
        <v>481</v>
      </c>
      <c r="M19" s="18" t="s">
        <v>481</v>
      </c>
      <c r="N19" s="20" t="s">
        <v>481</v>
      </c>
      <c r="O19" s="18" t="s">
        <v>481</v>
      </c>
      <c r="P19" s="20" t="s">
        <v>481</v>
      </c>
      <c r="Q19" s="18" t="s">
        <v>481</v>
      </c>
      <c r="R19" s="20" t="s">
        <v>481</v>
      </c>
      <c r="S19" s="18" t="n">
        <v>414.00973324</v>
      </c>
      <c r="T19" s="20" t="n">
        <v>8.29633097</v>
      </c>
    </row>
    <row r="20" spans="1:20">
      <c r="A20" s="15" t="s">
        <v>495</v>
      </c>
      <c r="B20" s="17" t="n">
        <v>3371</v>
      </c>
      <c r="C20" s="18">
        <f>(75.0/B20*100)</f>
        <v/>
      </c>
      <c r="D20" s="19" t="n">
        <v>3296</v>
      </c>
      <c r="E20" s="18" t="n">
        <v>458.61224765</v>
      </c>
      <c r="F20" s="20" t="n">
        <v>6.69215627</v>
      </c>
      <c r="G20" s="18" t="n">
        <v>484.96333027</v>
      </c>
      <c r="H20" s="20" t="n">
        <v>3.09837037</v>
      </c>
      <c r="I20" s="18" t="n">
        <v>507.49877667</v>
      </c>
      <c r="J20" s="20" t="n">
        <v>2.76909091</v>
      </c>
      <c r="K20" s="18" t="s">
        <v>481</v>
      </c>
      <c r="L20" s="20" t="s">
        <v>481</v>
      </c>
      <c r="M20" s="18" t="s">
        <v>481</v>
      </c>
      <c r="N20" s="20" t="s">
        <v>481</v>
      </c>
      <c r="O20" s="18" t="s">
        <v>481</v>
      </c>
      <c r="P20" s="20" t="s">
        <v>481</v>
      </c>
      <c r="Q20" s="18" t="s">
        <v>481</v>
      </c>
      <c r="R20" s="20" t="s">
        <v>481</v>
      </c>
      <c r="S20" s="18" t="n">
        <v>431.0669023</v>
      </c>
      <c r="T20" s="20" t="n">
        <v>7.54742228</v>
      </c>
    </row>
    <row r="21" spans="1:20">
      <c r="A21" s="15" t="s">
        <v>496</v>
      </c>
      <c r="B21" s="17" t="n">
        <v>5741</v>
      </c>
      <c r="C21" s="18">
        <f>(58.0/B21*100)</f>
        <v/>
      </c>
      <c r="D21" s="19" t="n">
        <v>5683</v>
      </c>
      <c r="E21" s="18" t="n">
        <v>510.42247244</v>
      </c>
      <c r="F21" s="20" t="n">
        <v>3.03640618</v>
      </c>
      <c r="G21" s="18" t="n">
        <v>501.84725431</v>
      </c>
      <c r="H21" s="20" t="n">
        <v>2.19274351</v>
      </c>
      <c r="I21" s="18" t="n">
        <v>507.9038065</v>
      </c>
      <c r="J21" s="20" t="n">
        <v>2.98395328</v>
      </c>
      <c r="K21" s="18" t="s">
        <v>481</v>
      </c>
      <c r="L21" s="20" t="s">
        <v>481</v>
      </c>
      <c r="M21" s="18" t="s">
        <v>481</v>
      </c>
      <c r="N21" s="20" t="s">
        <v>481</v>
      </c>
      <c r="O21" s="18" t="s">
        <v>481</v>
      </c>
      <c r="P21" s="20" t="s">
        <v>481</v>
      </c>
      <c r="Q21" s="18" t="s">
        <v>481</v>
      </c>
      <c r="R21" s="20" t="s">
        <v>481</v>
      </c>
      <c r="S21" s="18" t="n">
        <v>447.75193223</v>
      </c>
      <c r="T21" s="20" t="n">
        <v>6.45371264</v>
      </c>
    </row>
    <row r="22" spans="1:20">
      <c r="A22" s="15" t="s">
        <v>497</v>
      </c>
      <c r="B22" s="17" t="n">
        <v>6598</v>
      </c>
      <c r="C22" s="18">
        <f>(39.0/B22*100)</f>
        <v/>
      </c>
      <c r="D22" s="19" t="n">
        <v>6559</v>
      </c>
      <c r="E22" s="18" t="n">
        <v>466.56984025</v>
      </c>
      <c r="F22" s="20" t="n">
        <v>5.35253101</v>
      </c>
      <c r="G22" s="18" t="n">
        <v>477.63838083</v>
      </c>
      <c r="H22" s="20" t="n">
        <v>4.69981063</v>
      </c>
      <c r="I22" s="18" t="n">
        <v>485.77795367</v>
      </c>
      <c r="J22" s="20" t="n">
        <v>3.57076719</v>
      </c>
      <c r="K22" s="18" t="s">
        <v>481</v>
      </c>
      <c r="L22" s="20" t="s">
        <v>481</v>
      </c>
      <c r="M22" s="18" t="s">
        <v>481</v>
      </c>
      <c r="N22" s="20" t="s">
        <v>481</v>
      </c>
      <c r="O22" s="18" t="n">
        <v>465.3184081</v>
      </c>
      <c r="P22" s="20" t="n">
        <v>9.52311205</v>
      </c>
      <c r="Q22" s="18" t="s">
        <v>481</v>
      </c>
      <c r="R22" s="20" t="s">
        <v>481</v>
      </c>
      <c r="S22" s="18" t="n">
        <v>386.08168096</v>
      </c>
      <c r="T22" s="20" t="n">
        <v>8.46492441</v>
      </c>
    </row>
    <row r="23" spans="1:20">
      <c r="A23" s="15" t="s">
        <v>498</v>
      </c>
      <c r="B23" s="17" t="n">
        <v>11583</v>
      </c>
      <c r="C23" s="18">
        <f>(268.0/B23*100)</f>
        <v/>
      </c>
      <c r="D23" s="19" t="n">
        <v>11315</v>
      </c>
      <c r="E23" s="18" t="n">
        <v>501.7452111</v>
      </c>
      <c r="F23" s="20" t="n">
        <v>3.66998886</v>
      </c>
      <c r="G23" s="18" t="n">
        <v>485.70290963</v>
      </c>
      <c r="H23" s="20" t="n">
        <v>3.61447082</v>
      </c>
      <c r="I23" s="18" t="n">
        <v>498.89240377</v>
      </c>
      <c r="J23" s="20" t="n">
        <v>3.71165365</v>
      </c>
      <c r="K23" s="18" t="s">
        <v>481</v>
      </c>
      <c r="L23" s="20" t="s">
        <v>481</v>
      </c>
      <c r="M23" s="18" t="s">
        <v>481</v>
      </c>
      <c r="N23" s="20" t="s">
        <v>481</v>
      </c>
      <c r="O23" s="18" t="s">
        <v>481</v>
      </c>
      <c r="P23" s="20" t="s">
        <v>481</v>
      </c>
      <c r="Q23" s="18" t="s">
        <v>481</v>
      </c>
      <c r="R23" s="20" t="s">
        <v>481</v>
      </c>
      <c r="S23" s="18" t="n">
        <v>419.40790084</v>
      </c>
      <c r="T23" s="20" t="n">
        <v>7.75083186</v>
      </c>
    </row>
    <row r="24" spans="1:20">
      <c r="A24" s="15" t="s">
        <v>499</v>
      </c>
      <c r="B24" s="17" t="n">
        <v>6647</v>
      </c>
      <c r="C24" s="18">
        <f>(10.0/B24*100)</f>
        <v/>
      </c>
      <c r="D24" s="19" t="n">
        <v>6637</v>
      </c>
      <c r="E24" s="18" t="n">
        <v>540.62085665</v>
      </c>
      <c r="F24" s="20" t="n">
        <v>3.00134825</v>
      </c>
      <c r="G24" s="18" t="n">
        <v>525.66927499</v>
      </c>
      <c r="H24" s="20" t="n">
        <v>3.35611109</v>
      </c>
      <c r="I24" s="18" t="n">
        <v>542.81231184</v>
      </c>
      <c r="J24" s="20" t="n">
        <v>4.69471027</v>
      </c>
      <c r="K24" s="18" t="s">
        <v>481</v>
      </c>
      <c r="L24" s="20" t="s">
        <v>481</v>
      </c>
      <c r="M24" s="18" t="s">
        <v>481</v>
      </c>
      <c r="N24" s="20" t="s">
        <v>481</v>
      </c>
      <c r="O24" s="18" t="s">
        <v>481</v>
      </c>
      <c r="P24" s="20" t="s">
        <v>481</v>
      </c>
      <c r="Q24" s="18" t="s">
        <v>481</v>
      </c>
      <c r="R24" s="20" t="s">
        <v>481</v>
      </c>
      <c r="S24" s="18" t="n">
        <v>453.34042405</v>
      </c>
      <c r="T24" s="20" t="n">
        <v>11.63577326</v>
      </c>
    </row>
    <row r="25" spans="1:20">
      <c r="A25" s="15" t="s">
        <v>500</v>
      </c>
      <c r="B25" s="17" t="n">
        <v>5581</v>
      </c>
      <c r="C25" s="18">
        <f>(25.0/B25*100)</f>
        <v/>
      </c>
      <c r="D25" s="19" t="n">
        <v>5556</v>
      </c>
      <c r="E25" s="18" t="n">
        <v>529.066761</v>
      </c>
      <c r="F25" s="20" t="n">
        <v>3.98382086</v>
      </c>
      <c r="G25" s="18" t="n">
        <v>513.63403581</v>
      </c>
      <c r="H25" s="20" t="n">
        <v>4.83801378</v>
      </c>
      <c r="I25" s="18" t="n">
        <v>528.43464896</v>
      </c>
      <c r="J25" s="20" t="n">
        <v>4.12728587</v>
      </c>
      <c r="K25" s="18" t="s">
        <v>481</v>
      </c>
      <c r="L25" s="20" t="s">
        <v>481</v>
      </c>
      <c r="M25" s="18" t="s">
        <v>481</v>
      </c>
      <c r="N25" s="20" t="s">
        <v>481</v>
      </c>
      <c r="O25" s="18" t="s">
        <v>481</v>
      </c>
      <c r="P25" s="20" t="s">
        <v>481</v>
      </c>
      <c r="Q25" s="18" t="s">
        <v>481</v>
      </c>
      <c r="R25" s="20" t="s">
        <v>481</v>
      </c>
      <c r="S25" s="18" t="n">
        <v>428.89905231</v>
      </c>
      <c r="T25" s="20" t="n">
        <v>22.32960898</v>
      </c>
    </row>
    <row r="26" spans="1:20">
      <c r="A26" s="15" t="s">
        <v>501</v>
      </c>
      <c r="B26" s="17" t="n">
        <v>4869</v>
      </c>
      <c r="C26" s="18">
        <f>(75.0/B26*100)</f>
        <v/>
      </c>
      <c r="D26" s="19" t="n">
        <v>4794</v>
      </c>
      <c r="E26" s="18" t="n">
        <v>463.10582268</v>
      </c>
      <c r="F26" s="20" t="n">
        <v>3.78116381</v>
      </c>
      <c r="G26" s="18" t="n">
        <v>476.93066685</v>
      </c>
      <c r="H26" s="20" t="n">
        <v>3.0323142</v>
      </c>
      <c r="I26" s="18" t="n">
        <v>497.19430737</v>
      </c>
      <c r="J26" s="20" t="n">
        <v>2.10403864</v>
      </c>
      <c r="K26" s="18" t="s">
        <v>481</v>
      </c>
      <c r="L26" s="20" t="s">
        <v>481</v>
      </c>
      <c r="M26" s="18" t="s">
        <v>481</v>
      </c>
      <c r="N26" s="20" t="s">
        <v>481</v>
      </c>
      <c r="O26" s="18" t="s">
        <v>481</v>
      </c>
      <c r="P26" s="20" t="s">
        <v>481</v>
      </c>
      <c r="Q26" s="18" t="s">
        <v>481</v>
      </c>
      <c r="R26" s="20" t="s">
        <v>481</v>
      </c>
      <c r="S26" s="18" t="n">
        <v>435.64946122</v>
      </c>
      <c r="T26" s="20" t="n">
        <v>7.70172232</v>
      </c>
    </row>
    <row r="27" spans="1:20">
      <c r="A27" s="15" t="s">
        <v>502</v>
      </c>
      <c r="B27" s="17" t="n">
        <v>5299</v>
      </c>
      <c r="C27" s="18">
        <f>(127.0/B27*100)</f>
        <v/>
      </c>
      <c r="D27" s="19" t="n">
        <v>5172</v>
      </c>
      <c r="E27" s="18" t="n">
        <v>489.46825041</v>
      </c>
      <c r="F27" s="20" t="n">
        <v>4.41977872</v>
      </c>
      <c r="G27" s="18" t="n">
        <v>485.51764052</v>
      </c>
      <c r="H27" s="20" t="n">
        <v>2.28478602</v>
      </c>
      <c r="I27" s="18" t="n">
        <v>507.24269663</v>
      </c>
      <c r="J27" s="20" t="n">
        <v>1.95690079</v>
      </c>
      <c r="K27" s="18" t="s">
        <v>481</v>
      </c>
      <c r="L27" s="20" t="s">
        <v>481</v>
      </c>
      <c r="M27" s="18" t="s">
        <v>481</v>
      </c>
      <c r="N27" s="20" t="s">
        <v>481</v>
      </c>
      <c r="O27" s="18" t="s">
        <v>481</v>
      </c>
      <c r="P27" s="20" t="s">
        <v>481</v>
      </c>
      <c r="Q27" s="18" t="s">
        <v>481</v>
      </c>
      <c r="R27" s="20" t="s">
        <v>481</v>
      </c>
      <c r="S27" s="18" t="n">
        <v>416.27737588</v>
      </c>
      <c r="T27" s="20" t="n">
        <v>4.63826674</v>
      </c>
    </row>
    <row r="28" spans="1:20">
      <c r="A28" s="15" t="s">
        <v>503</v>
      </c>
      <c r="B28" s="17" t="n">
        <v>7568</v>
      </c>
      <c r="C28" s="18">
        <f>(378.0/B28*100)</f>
        <v/>
      </c>
      <c r="D28" s="19" t="n">
        <v>7190</v>
      </c>
      <c r="E28" s="18" t="n">
        <v>408.08614013</v>
      </c>
      <c r="F28" s="20" t="n">
        <v>3.97319553</v>
      </c>
      <c r="G28" s="18" t="n">
        <v>403.97360169</v>
      </c>
      <c r="H28" s="20" t="n">
        <v>3.06517827</v>
      </c>
      <c r="I28" s="18" t="n">
        <v>419.20719313</v>
      </c>
      <c r="J28" s="20" t="n">
        <v>2.45741847</v>
      </c>
      <c r="K28" s="18" t="s">
        <v>481</v>
      </c>
      <c r="L28" s="20" t="s">
        <v>481</v>
      </c>
      <c r="M28" s="18" t="s">
        <v>481</v>
      </c>
      <c r="N28" s="20" t="s">
        <v>481</v>
      </c>
      <c r="O28" s="18" t="s">
        <v>481</v>
      </c>
      <c r="P28" s="20" t="s">
        <v>481</v>
      </c>
      <c r="Q28" s="18" t="s">
        <v>481</v>
      </c>
      <c r="R28" s="20" t="s">
        <v>481</v>
      </c>
      <c r="S28" s="18" t="n">
        <v>366.53034382</v>
      </c>
      <c r="T28" s="20" t="n">
        <v>7.61521286</v>
      </c>
    </row>
    <row r="29" spans="1:20">
      <c r="A29" s="15" t="s">
        <v>504</v>
      </c>
      <c r="B29" s="17" t="n">
        <v>5385</v>
      </c>
      <c r="C29" s="18">
        <f>(30.0/B29*100)</f>
        <v/>
      </c>
      <c r="D29" s="19" t="n">
        <v>5355</v>
      </c>
      <c r="E29" s="18" t="n">
        <v>531.50126317</v>
      </c>
      <c r="F29" s="20" t="n">
        <v>3.92094722</v>
      </c>
      <c r="G29" s="18" t="n">
        <v>519.56221165</v>
      </c>
      <c r="H29" s="20" t="n">
        <v>2.54729204</v>
      </c>
      <c r="I29" s="18" t="n">
        <v>509.16296386</v>
      </c>
      <c r="J29" s="20" t="n">
        <v>3.39940066</v>
      </c>
      <c r="K29" s="18" t="s">
        <v>481</v>
      </c>
      <c r="L29" s="20" t="s">
        <v>481</v>
      </c>
      <c r="M29" s="18" t="s">
        <v>481</v>
      </c>
      <c r="N29" s="20" t="s">
        <v>481</v>
      </c>
      <c r="O29" s="18" t="n">
        <v>335.3902018</v>
      </c>
      <c r="P29" s="20" t="n">
        <v>12.1685767</v>
      </c>
      <c r="Q29" s="18" t="s">
        <v>481</v>
      </c>
      <c r="R29" s="20" t="s">
        <v>481</v>
      </c>
      <c r="S29" s="18" t="n">
        <v>447.74196287</v>
      </c>
      <c r="T29" s="20" t="n">
        <v>8.17812868</v>
      </c>
    </row>
    <row r="30" spans="1:20">
      <c r="A30" s="15" t="s">
        <v>505</v>
      </c>
      <c r="B30" s="17" t="n">
        <v>4520</v>
      </c>
      <c r="C30" s="18">
        <f>(208.0/B30*100)</f>
        <v/>
      </c>
      <c r="D30" s="19" t="n">
        <v>4312</v>
      </c>
      <c r="E30" s="18" t="n">
        <v>508.73170033</v>
      </c>
      <c r="F30" s="20" t="n">
        <v>4.23495756</v>
      </c>
      <c r="G30" s="18" t="n">
        <v>493.00749066</v>
      </c>
      <c r="H30" s="20" t="n">
        <v>2.94955194</v>
      </c>
      <c r="I30" s="18" t="n">
        <v>507.38872629</v>
      </c>
      <c r="J30" s="20" t="n">
        <v>3.04721058</v>
      </c>
      <c r="K30" s="18" t="s">
        <v>481</v>
      </c>
      <c r="L30" s="20" t="s">
        <v>481</v>
      </c>
      <c r="M30" s="18" t="s">
        <v>481</v>
      </c>
      <c r="N30" s="20" t="s">
        <v>481</v>
      </c>
      <c r="O30" s="18" t="s">
        <v>481</v>
      </c>
      <c r="P30" s="20" t="s">
        <v>481</v>
      </c>
      <c r="Q30" s="18" t="s">
        <v>481</v>
      </c>
      <c r="R30" s="20" t="s">
        <v>481</v>
      </c>
      <c r="S30" s="18" t="n">
        <v>421.64346681</v>
      </c>
      <c r="T30" s="20" t="n">
        <v>6.77823621</v>
      </c>
    </row>
    <row r="31" spans="1:20">
      <c r="A31" s="15" t="s">
        <v>506</v>
      </c>
      <c r="B31" s="17" t="n">
        <v>5456</v>
      </c>
      <c r="C31" s="18">
        <f>(146.0/B31*100)</f>
        <v/>
      </c>
      <c r="D31" s="19" t="n">
        <v>5310</v>
      </c>
      <c r="E31" s="18" t="n">
        <v>504.98287519</v>
      </c>
      <c r="F31" s="20" t="n">
        <v>3.54929769</v>
      </c>
      <c r="G31" s="18" t="n">
        <v>505.04060036</v>
      </c>
      <c r="H31" s="20" t="n">
        <v>2.46096803</v>
      </c>
      <c r="I31" s="18" t="n">
        <v>513.17875756</v>
      </c>
      <c r="J31" s="20" t="n">
        <v>3.17380135</v>
      </c>
      <c r="K31" s="18" t="s">
        <v>481</v>
      </c>
      <c r="L31" s="20" t="s">
        <v>481</v>
      </c>
      <c r="M31" s="18" t="s">
        <v>481</v>
      </c>
      <c r="N31" s="20" t="s">
        <v>481</v>
      </c>
      <c r="O31" s="18" t="s">
        <v>481</v>
      </c>
      <c r="P31" s="20" t="s">
        <v>481</v>
      </c>
      <c r="Q31" s="18" t="s">
        <v>481</v>
      </c>
      <c r="R31" s="20" t="s">
        <v>481</v>
      </c>
      <c r="S31" s="18" t="n">
        <v>452.38594058</v>
      </c>
      <c r="T31" s="20" t="n">
        <v>4.95811659</v>
      </c>
    </row>
    <row r="32" spans="1:20">
      <c r="A32" s="15" t="s">
        <v>507</v>
      </c>
      <c r="B32" s="17" t="n">
        <v>4478</v>
      </c>
      <c r="C32" s="18">
        <f>(6.0/B32*100)</f>
        <v/>
      </c>
      <c r="D32" s="19" t="n">
        <v>4472</v>
      </c>
      <c r="E32" s="18" t="n">
        <v>504.41503645</v>
      </c>
      <c r="F32" s="20" t="n">
        <v>3.51255806</v>
      </c>
      <c r="G32" s="18" t="n">
        <v>501.77761239</v>
      </c>
      <c r="H32" s="20" t="n">
        <v>2.72262481</v>
      </c>
      <c r="I32" s="18" t="n">
        <v>513.72820126</v>
      </c>
      <c r="J32" s="20" t="n">
        <v>3.31076614</v>
      </c>
      <c r="K32" s="18" t="s">
        <v>481</v>
      </c>
      <c r="L32" s="20" t="s">
        <v>481</v>
      </c>
      <c r="M32" s="18" t="s">
        <v>481</v>
      </c>
      <c r="N32" s="20" t="s">
        <v>481</v>
      </c>
      <c r="O32" s="18" t="s">
        <v>481</v>
      </c>
      <c r="P32" s="20" t="s">
        <v>481</v>
      </c>
      <c r="Q32" s="18" t="s">
        <v>481</v>
      </c>
      <c r="R32" s="20" t="s">
        <v>481</v>
      </c>
      <c r="S32" s="18" t="n">
        <v>420.16466391</v>
      </c>
      <c r="T32" s="20" t="n">
        <v>13.3279973</v>
      </c>
    </row>
    <row r="33" spans="1:20">
      <c r="A33" s="15" t="s">
        <v>508</v>
      </c>
      <c r="B33" s="17" t="n">
        <v>7325</v>
      </c>
      <c r="C33" s="18">
        <f>(80.0/B33*100)</f>
        <v/>
      </c>
      <c r="D33" s="19" t="n">
        <v>7245</v>
      </c>
      <c r="E33" s="18" t="n">
        <v>493.46997933</v>
      </c>
      <c r="F33" s="20" t="n">
        <v>3.69955236</v>
      </c>
      <c r="G33" s="18" t="n">
        <v>489.24521971</v>
      </c>
      <c r="H33" s="20" t="n">
        <v>3.3198422</v>
      </c>
      <c r="I33" s="18" t="n">
        <v>500.9641775</v>
      </c>
      <c r="J33" s="20" t="n">
        <v>3.28316822</v>
      </c>
      <c r="K33" s="18" t="s">
        <v>481</v>
      </c>
      <c r="L33" s="20" t="s">
        <v>481</v>
      </c>
      <c r="M33" s="18" t="s">
        <v>481</v>
      </c>
      <c r="N33" s="20" t="s">
        <v>481</v>
      </c>
      <c r="O33" s="18" t="s">
        <v>481</v>
      </c>
      <c r="P33" s="20" t="s">
        <v>481</v>
      </c>
      <c r="Q33" s="18" t="s">
        <v>481</v>
      </c>
      <c r="R33" s="20" t="s">
        <v>481</v>
      </c>
      <c r="S33" s="18" t="n">
        <v>417.26417018</v>
      </c>
      <c r="T33" s="20" t="n">
        <v>8.87364271</v>
      </c>
    </row>
    <row r="34" spans="1:20">
      <c r="A34" s="15" t="s">
        <v>509</v>
      </c>
      <c r="B34" s="17" t="n">
        <v>6350</v>
      </c>
      <c r="C34" s="18">
        <f>(95.0/B34*100)</f>
        <v/>
      </c>
      <c r="D34" s="19" t="n">
        <v>6255</v>
      </c>
      <c r="E34" s="18" t="n">
        <v>475.14035709</v>
      </c>
      <c r="F34" s="20" t="n">
        <v>4.23228586</v>
      </c>
      <c r="G34" s="18" t="n">
        <v>482.59880583</v>
      </c>
      <c r="H34" s="20" t="n">
        <v>2.99293583</v>
      </c>
      <c r="I34" s="18" t="n">
        <v>491.54634545</v>
      </c>
      <c r="J34" s="20" t="n">
        <v>3.07888478</v>
      </c>
      <c r="K34" s="18" t="s">
        <v>481</v>
      </c>
      <c r="L34" s="20" t="s">
        <v>481</v>
      </c>
      <c r="M34" s="18" t="s">
        <v>481</v>
      </c>
      <c r="N34" s="20" t="s">
        <v>481</v>
      </c>
      <c r="O34" s="18" t="n">
        <v>336.51078337</v>
      </c>
      <c r="P34" s="20" t="n">
        <v>12.24828707</v>
      </c>
      <c r="Q34" s="18" t="s">
        <v>481</v>
      </c>
      <c r="R34" s="20" t="s">
        <v>481</v>
      </c>
      <c r="S34" s="18" t="n">
        <v>414.80493231</v>
      </c>
      <c r="T34" s="20" t="n">
        <v>8.374312679999999</v>
      </c>
    </row>
    <row r="35" spans="1:20">
      <c r="A35" s="15" t="s">
        <v>510</v>
      </c>
      <c r="B35" s="17" t="n">
        <v>6406</v>
      </c>
      <c r="C35" s="18">
        <f>(61.0/B35*100)</f>
        <v/>
      </c>
      <c r="D35" s="19" t="n">
        <v>6345</v>
      </c>
      <c r="E35" s="18" t="n">
        <v>514.31699</v>
      </c>
      <c r="F35" s="20" t="n">
        <v>2.80687507</v>
      </c>
      <c r="G35" s="18" t="n">
        <v>497.39294945</v>
      </c>
      <c r="H35" s="20" t="n">
        <v>2.83958153</v>
      </c>
      <c r="I35" s="18" t="n">
        <v>525.40886587</v>
      </c>
      <c r="J35" s="20" t="n">
        <v>2.36330783</v>
      </c>
      <c r="K35" s="18" t="s">
        <v>481</v>
      </c>
      <c r="L35" s="20" t="s">
        <v>481</v>
      </c>
      <c r="M35" s="18" t="s">
        <v>481</v>
      </c>
      <c r="N35" s="20" t="s">
        <v>481</v>
      </c>
      <c r="O35" s="18" t="n">
        <v>349.78970242</v>
      </c>
      <c r="P35" s="20" t="n">
        <v>6.90672373</v>
      </c>
      <c r="Q35" s="18" t="s">
        <v>481</v>
      </c>
      <c r="R35" s="20" t="s">
        <v>481</v>
      </c>
      <c r="S35" s="18" t="n">
        <v>426.59903949</v>
      </c>
      <c r="T35" s="20" t="n">
        <v>8.913229940000001</v>
      </c>
    </row>
    <row r="36" spans="1:20">
      <c r="A36" s="15" t="s">
        <v>511</v>
      </c>
      <c r="B36" s="17" t="n">
        <v>6736</v>
      </c>
      <c r="C36" s="18">
        <f>(74.0/B36*100)</f>
        <v/>
      </c>
      <c r="D36" s="19" t="n">
        <v>6662</v>
      </c>
      <c r="E36" s="18" t="n">
        <v>504.28295964</v>
      </c>
      <c r="F36" s="20" t="n">
        <v>2.90457866</v>
      </c>
      <c r="G36" s="18" t="n">
        <v>479.03322663</v>
      </c>
      <c r="H36" s="20" t="n">
        <v>2.64790158</v>
      </c>
      <c r="I36" s="18" t="n">
        <v>485.39824971</v>
      </c>
      <c r="J36" s="20" t="n">
        <v>2.85109528</v>
      </c>
      <c r="K36" s="18" t="s">
        <v>481</v>
      </c>
      <c r="L36" s="20" t="s">
        <v>481</v>
      </c>
      <c r="M36" s="18" t="s">
        <v>481</v>
      </c>
      <c r="N36" s="20" t="s">
        <v>481</v>
      </c>
      <c r="O36" s="18" t="s">
        <v>481</v>
      </c>
      <c r="P36" s="20" t="s">
        <v>481</v>
      </c>
      <c r="Q36" s="18" t="s">
        <v>481</v>
      </c>
      <c r="R36" s="20" t="s">
        <v>481</v>
      </c>
      <c r="S36" s="18" t="n">
        <v>430.54098834</v>
      </c>
      <c r="T36" s="20" t="n">
        <v>5.58974062</v>
      </c>
    </row>
    <row r="37" spans="1:20">
      <c r="A37" s="15" t="s">
        <v>512</v>
      </c>
      <c r="B37" s="17" t="n">
        <v>5458</v>
      </c>
      <c r="C37" s="18">
        <f>(135.0/B37*100)</f>
        <v/>
      </c>
      <c r="D37" s="19" t="n">
        <v>5323</v>
      </c>
      <c r="E37" s="18" t="n">
        <v>476.11549198</v>
      </c>
      <c r="F37" s="20" t="n">
        <v>5.68127317</v>
      </c>
      <c r="G37" s="18" t="n">
        <v>495.18839187</v>
      </c>
      <c r="H37" s="20" t="n">
        <v>3.16410572</v>
      </c>
      <c r="I37" s="18" t="n">
        <v>519.53343211</v>
      </c>
      <c r="J37" s="20" t="n">
        <v>3.50416535</v>
      </c>
      <c r="K37" s="18" t="s">
        <v>481</v>
      </c>
      <c r="L37" s="20" t="s">
        <v>481</v>
      </c>
      <c r="M37" s="18" t="s">
        <v>481</v>
      </c>
      <c r="N37" s="20" t="s">
        <v>481</v>
      </c>
      <c r="O37" s="18" t="s">
        <v>481</v>
      </c>
      <c r="P37" s="20" t="s">
        <v>481</v>
      </c>
      <c r="Q37" s="18" t="s">
        <v>481</v>
      </c>
      <c r="R37" s="20" t="s">
        <v>481</v>
      </c>
      <c r="S37" s="18" t="n">
        <v>429.3216174</v>
      </c>
      <c r="T37" s="20" t="n">
        <v>5.61320589</v>
      </c>
    </row>
    <row r="38" spans="1:20">
      <c r="A38" s="15" t="s">
        <v>513</v>
      </c>
      <c r="B38" s="17" t="n">
        <v>5860</v>
      </c>
      <c r="C38" s="18">
        <f>(24.0/B38*100)</f>
        <v/>
      </c>
      <c r="D38" s="19" t="n">
        <v>5836</v>
      </c>
      <c r="E38" s="18" t="n">
        <v>520.07427398</v>
      </c>
      <c r="F38" s="20" t="n">
        <v>5.28068738</v>
      </c>
      <c r="G38" s="18" t="n">
        <v>522.7113853</v>
      </c>
      <c r="H38" s="20" t="n">
        <v>3.36143004</v>
      </c>
      <c r="I38" s="18" t="n">
        <v>536.52787374</v>
      </c>
      <c r="J38" s="20" t="n">
        <v>3.41917534</v>
      </c>
      <c r="K38" s="18" t="s">
        <v>481</v>
      </c>
      <c r="L38" s="20" t="s">
        <v>481</v>
      </c>
      <c r="M38" s="18" t="s">
        <v>481</v>
      </c>
      <c r="N38" s="20" t="s">
        <v>481</v>
      </c>
      <c r="O38" s="18" t="s">
        <v>481</v>
      </c>
      <c r="P38" s="20" t="s">
        <v>481</v>
      </c>
      <c r="Q38" s="18" t="s">
        <v>481</v>
      </c>
      <c r="R38" s="20" t="s">
        <v>481</v>
      </c>
      <c r="S38" s="18" t="n">
        <v>483.08689538</v>
      </c>
      <c r="T38" s="20" t="n">
        <v>5.74370643</v>
      </c>
    </row>
    <row r="39" spans="1:20">
      <c r="A39" s="15" t="s">
        <v>514</v>
      </c>
      <c r="B39" s="17" t="n">
        <v>5895</v>
      </c>
      <c r="C39" s="18">
        <f>(33.0/B39*100)</f>
        <v/>
      </c>
      <c r="D39" s="19" t="n">
        <v>5862</v>
      </c>
      <c r="E39" s="18" t="n">
        <v>391.5549786</v>
      </c>
      <c r="F39" s="20" t="n">
        <v>4.3681484</v>
      </c>
      <c r="G39" s="18" t="n">
        <v>390.92590084</v>
      </c>
      <c r="H39" s="20" t="n">
        <v>5.00890509</v>
      </c>
      <c r="I39" s="18" t="n">
        <v>438.73425568</v>
      </c>
      <c r="J39" s="20" t="n">
        <v>4.38772633</v>
      </c>
      <c r="K39" s="18" t="s">
        <v>481</v>
      </c>
      <c r="L39" s="20" t="s">
        <v>481</v>
      </c>
      <c r="M39" s="18" t="s">
        <v>481</v>
      </c>
      <c r="N39" s="20" t="s">
        <v>481</v>
      </c>
      <c r="O39" s="18" t="s">
        <v>481</v>
      </c>
      <c r="P39" s="20" t="s">
        <v>481</v>
      </c>
      <c r="Q39" s="18" t="s">
        <v>481</v>
      </c>
      <c r="R39" s="20" t="s">
        <v>481</v>
      </c>
      <c r="S39" s="18" t="n">
        <v>371.88433642</v>
      </c>
      <c r="T39" s="20" t="n">
        <v>8.773534120000001</v>
      </c>
    </row>
    <row r="40" spans="1:20">
      <c r="A40" s="15" t="s">
        <v>515</v>
      </c>
      <c r="B40" s="17" t="n">
        <v>14157</v>
      </c>
      <c r="C40" s="18">
        <f>(394.0/B40*100)</f>
        <v/>
      </c>
      <c r="D40" s="19" t="n">
        <v>13763</v>
      </c>
      <c r="E40" s="18" t="n">
        <v>503.86673853</v>
      </c>
      <c r="F40" s="20" t="n">
        <v>3.43349958</v>
      </c>
      <c r="G40" s="18" t="n">
        <v>491.47358791</v>
      </c>
      <c r="H40" s="20" t="n">
        <v>3.09725299</v>
      </c>
      <c r="I40" s="18" t="n">
        <v>500.65718031</v>
      </c>
      <c r="J40" s="20" t="n">
        <v>2.67882656</v>
      </c>
      <c r="K40" s="18" t="s">
        <v>481</v>
      </c>
      <c r="L40" s="20" t="s">
        <v>481</v>
      </c>
      <c r="M40" s="18" t="s">
        <v>481</v>
      </c>
      <c r="N40" s="20" t="s">
        <v>481</v>
      </c>
      <c r="O40" s="18" t="s">
        <v>481</v>
      </c>
      <c r="P40" s="20" t="s">
        <v>481</v>
      </c>
      <c r="Q40" s="18" t="s">
        <v>481</v>
      </c>
      <c r="R40" s="20" t="s">
        <v>481</v>
      </c>
      <c r="S40" s="18" t="n">
        <v>413.68503355</v>
      </c>
      <c r="T40" s="20" t="n">
        <v>6.40019286</v>
      </c>
    </row>
    <row r="41" spans="1:20">
      <c r="A41" s="15" t="s">
        <v>516</v>
      </c>
      <c r="B41" s="17" t="n">
        <v>5712</v>
      </c>
      <c r="C41" s="18">
        <f>(56.0/B41*100)</f>
        <v/>
      </c>
      <c r="D41" s="19" t="n">
        <v>5656</v>
      </c>
      <c r="E41" s="18" t="n">
        <v>471.40574789</v>
      </c>
      <c r="F41" s="20" t="n">
        <v>4.80992271</v>
      </c>
      <c r="G41" s="18" t="n">
        <v>460.84567585</v>
      </c>
      <c r="H41" s="20" t="n">
        <v>3.53840299</v>
      </c>
      <c r="I41" s="18" t="n">
        <v>492.15469959</v>
      </c>
      <c r="J41" s="20" t="n">
        <v>3.60725452</v>
      </c>
      <c r="K41" s="18" t="s">
        <v>481</v>
      </c>
      <c r="L41" s="20" t="s">
        <v>481</v>
      </c>
      <c r="M41" s="18" t="s">
        <v>481</v>
      </c>
      <c r="N41" s="20" t="s">
        <v>481</v>
      </c>
      <c r="O41" s="18" t="n">
        <v>392.51815558</v>
      </c>
      <c r="P41" s="20" t="n">
        <v>16.89642718</v>
      </c>
      <c r="Q41" s="18" t="s">
        <v>481</v>
      </c>
      <c r="R41" s="20" t="s">
        <v>481</v>
      </c>
      <c r="S41" s="18" t="n">
        <v>403.41506761</v>
      </c>
      <c r="T41" s="20" t="n">
        <v>9.81786823</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359.60621715</v>
      </c>
      <c r="P45" s="20" t="n">
        <v>2.95186404</v>
      </c>
      <c r="Q45" s="18" t="s">
        <v>481</v>
      </c>
      <c r="R45" s="20" t="s">
        <v>481</v>
      </c>
      <c r="S45" s="18" t="s">
        <v>481</v>
      </c>
      <c r="T45" s="20" t="s">
        <v>481</v>
      </c>
    </row>
    <row r="46" spans="1:20">
      <c r="A46" s="15" t="s">
        <v>521</v>
      </c>
      <c r="B46" s="17" t="n">
        <v>23141</v>
      </c>
      <c r="C46" s="18">
        <f>(2165.0/B46*100)</f>
        <v/>
      </c>
      <c r="D46" s="19" t="n">
        <v>20976</v>
      </c>
      <c r="E46" s="18" t="n">
        <v>388.22369181</v>
      </c>
      <c r="F46" s="20" t="n">
        <v>4.59521843</v>
      </c>
      <c r="G46" s="18" t="n">
        <v>384.04156878</v>
      </c>
      <c r="H46" s="20" t="n">
        <v>3.56087979</v>
      </c>
      <c r="I46" s="18" t="n">
        <v>399.84850455</v>
      </c>
      <c r="J46" s="20" t="n">
        <v>3.76229853</v>
      </c>
      <c r="K46" s="18" t="s">
        <v>481</v>
      </c>
      <c r="L46" s="20" t="s">
        <v>481</v>
      </c>
      <c r="M46" s="18" t="s">
        <v>481</v>
      </c>
      <c r="N46" s="20" t="s">
        <v>481</v>
      </c>
      <c r="O46" s="18" t="s">
        <v>481</v>
      </c>
      <c r="P46" s="20" t="s">
        <v>481</v>
      </c>
      <c r="Q46" s="18" t="s">
        <v>481</v>
      </c>
      <c r="R46" s="20" t="s">
        <v>481</v>
      </c>
      <c r="S46" s="18" t="n">
        <v>349.40494517</v>
      </c>
      <c r="T46" s="20" t="n">
        <v>3.17620578</v>
      </c>
    </row>
    <row r="47" spans="1:20">
      <c r="A47" s="15" t="s">
        <v>522</v>
      </c>
      <c r="B47" s="17" t="n">
        <v>5928</v>
      </c>
      <c r="C47" s="18">
        <f>(368.0/B47*100)</f>
        <v/>
      </c>
      <c r="D47" s="19" t="n">
        <v>5560</v>
      </c>
      <c r="E47" s="18" t="n">
        <v>428.64204368</v>
      </c>
      <c r="F47" s="20" t="n">
        <v>5.01308681</v>
      </c>
      <c r="G47" s="18" t="n">
        <v>450.37518425</v>
      </c>
      <c r="H47" s="20" t="n">
        <v>4.61723708</v>
      </c>
      <c r="I47" s="18" t="n">
        <v>472.38952547</v>
      </c>
      <c r="J47" s="20" t="n">
        <v>3.97796153</v>
      </c>
      <c r="K47" s="18" t="s">
        <v>481</v>
      </c>
      <c r="L47" s="20" t="s">
        <v>481</v>
      </c>
      <c r="M47" s="18" t="s">
        <v>481</v>
      </c>
      <c r="N47" s="20" t="s">
        <v>481</v>
      </c>
      <c r="O47" s="18" t="s">
        <v>481</v>
      </c>
      <c r="P47" s="20" t="s">
        <v>481</v>
      </c>
      <c r="Q47" s="18" t="s">
        <v>481</v>
      </c>
      <c r="R47" s="20" t="s">
        <v>481</v>
      </c>
      <c r="S47" s="18" t="n">
        <v>375.95874754</v>
      </c>
      <c r="T47" s="20" t="n">
        <v>5.30431879</v>
      </c>
    </row>
    <row r="48" spans="1:20">
      <c r="A48" s="15" t="s">
        <v>523</v>
      </c>
      <c r="B48" s="17" t="n">
        <v>9841</v>
      </c>
      <c r="C48" s="18">
        <f>(8.0/B48*100)</f>
        <v/>
      </c>
      <c r="D48" s="19" t="n">
        <v>9833</v>
      </c>
      <c r="E48" s="18" t="n">
        <v>543.1465885</v>
      </c>
      <c r="F48" s="20" t="n">
        <v>5.28945146</v>
      </c>
      <c r="G48" s="18" t="n">
        <v>518.62271372</v>
      </c>
      <c r="H48" s="20" t="n">
        <v>5.60188953</v>
      </c>
      <c r="I48" s="18" t="n">
        <v>517.4686479</v>
      </c>
      <c r="J48" s="20" t="n">
        <v>5.27944429</v>
      </c>
      <c r="K48" s="18" t="s">
        <v>481</v>
      </c>
      <c r="L48" s="20" t="s">
        <v>481</v>
      </c>
      <c r="M48" s="18" t="s">
        <v>481</v>
      </c>
      <c r="N48" s="20" t="s">
        <v>481</v>
      </c>
      <c r="O48" s="18" t="s">
        <v>481</v>
      </c>
      <c r="P48" s="20" t="s">
        <v>481</v>
      </c>
      <c r="Q48" s="18" t="s">
        <v>481</v>
      </c>
      <c r="R48" s="20" t="s">
        <v>481</v>
      </c>
      <c r="S48" s="18" t="n">
        <v>461.55486483</v>
      </c>
      <c r="T48" s="20" t="n">
        <v>21.99595161</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409.03332786</v>
      </c>
      <c r="P49" s="20" t="n">
        <v>3.05386641</v>
      </c>
      <c r="Q49" s="18" t="s">
        <v>481</v>
      </c>
      <c r="R49" s="20" t="s">
        <v>481</v>
      </c>
      <c r="S49" s="18" t="s">
        <v>481</v>
      </c>
      <c r="T49" s="20" t="s">
        <v>481</v>
      </c>
    </row>
    <row r="50" spans="1:20">
      <c r="A50" s="15" t="s">
        <v>525</v>
      </c>
      <c r="B50" s="17" t="n">
        <v>11795</v>
      </c>
      <c r="C50" s="18">
        <f>(353.0/B50*100)</f>
        <v/>
      </c>
      <c r="D50" s="19" t="n">
        <v>11442</v>
      </c>
      <c r="E50" s="18" t="n">
        <v>388.30038527</v>
      </c>
      <c r="F50" s="20" t="n">
        <v>3.35538082</v>
      </c>
      <c r="G50" s="18" t="n">
        <v>381.58166062</v>
      </c>
      <c r="H50" s="20" t="n">
        <v>2.6272147</v>
      </c>
      <c r="I50" s="18" t="n">
        <v>405.86293388</v>
      </c>
      <c r="J50" s="20" t="n">
        <v>2.77496337</v>
      </c>
      <c r="K50" s="18" t="s">
        <v>481</v>
      </c>
      <c r="L50" s="20" t="s">
        <v>481</v>
      </c>
      <c r="M50" s="18" t="s">
        <v>481</v>
      </c>
      <c r="N50" s="20" t="s">
        <v>481</v>
      </c>
      <c r="O50" s="18" t="s">
        <v>481</v>
      </c>
      <c r="P50" s="20" t="s">
        <v>481</v>
      </c>
      <c r="Q50" s="18" t="s">
        <v>481</v>
      </c>
      <c r="R50" s="20" t="s">
        <v>481</v>
      </c>
      <c r="S50" s="18" t="n">
        <v>348.41328753</v>
      </c>
      <c r="T50" s="20" t="n">
        <v>6.58039074</v>
      </c>
    </row>
    <row r="51" spans="1:20">
      <c r="A51" s="15" t="s">
        <v>526</v>
      </c>
      <c r="B51" s="17" t="n">
        <v>6866</v>
      </c>
      <c r="C51" s="18">
        <f>(113.0/B51*100)</f>
        <v/>
      </c>
      <c r="D51" s="19" t="n">
        <v>6753</v>
      </c>
      <c r="E51" s="18" t="n">
        <v>401.49692253</v>
      </c>
      <c r="F51" s="20" t="n">
        <v>3.79422636</v>
      </c>
      <c r="G51" s="18" t="n">
        <v>404.3232034</v>
      </c>
      <c r="H51" s="20" t="n">
        <v>3.24139941</v>
      </c>
      <c r="I51" s="18" t="n">
        <v>407.88907316</v>
      </c>
      <c r="J51" s="20" t="n">
        <v>3.54920133</v>
      </c>
      <c r="K51" s="18" t="s">
        <v>481</v>
      </c>
      <c r="L51" s="20" t="s">
        <v>481</v>
      </c>
      <c r="M51" s="18" t="s">
        <v>481</v>
      </c>
      <c r="N51" s="20" t="s">
        <v>481</v>
      </c>
      <c r="O51" s="18" t="n">
        <v>380.5422133</v>
      </c>
      <c r="P51" s="20" t="n">
        <v>4.31283207</v>
      </c>
      <c r="Q51" s="18" t="s">
        <v>481</v>
      </c>
      <c r="R51" s="20" t="s">
        <v>481</v>
      </c>
      <c r="S51" s="18" t="n">
        <v>378.75999732</v>
      </c>
      <c r="T51" s="20" t="n">
        <v>7.44518646</v>
      </c>
    </row>
    <row r="52" spans="1:20">
      <c r="A52" s="15" t="s">
        <v>527</v>
      </c>
      <c r="B52" s="17" t="n">
        <v>5809</v>
      </c>
      <c r="C52" s="18">
        <f>(110.0/B52*100)</f>
        <v/>
      </c>
      <c r="D52" s="19" t="n">
        <v>5699</v>
      </c>
      <c r="E52" s="18" t="n">
        <v>436.42305853</v>
      </c>
      <c r="F52" s="20" t="n">
        <v>4.86979996</v>
      </c>
      <c r="G52" s="18" t="n">
        <v>455.42455992</v>
      </c>
      <c r="H52" s="20" t="n">
        <v>3.49094594</v>
      </c>
      <c r="I52" s="18" t="n">
        <v>482.06756524</v>
      </c>
      <c r="J52" s="20" t="n">
        <v>2.92628268</v>
      </c>
      <c r="K52" s="18" t="s">
        <v>481</v>
      </c>
      <c r="L52" s="20" t="s">
        <v>481</v>
      </c>
      <c r="M52" s="18" t="s">
        <v>481</v>
      </c>
      <c r="N52" s="20" t="s">
        <v>481</v>
      </c>
      <c r="O52" s="18" t="s">
        <v>481</v>
      </c>
      <c r="P52" s="20" t="s">
        <v>481</v>
      </c>
      <c r="Q52" s="18" t="s">
        <v>481</v>
      </c>
      <c r="R52" s="20" t="s">
        <v>481</v>
      </c>
      <c r="S52" s="18" t="n">
        <v>398.05385609</v>
      </c>
      <c r="T52" s="20" t="n">
        <v>6.71619799</v>
      </c>
    </row>
    <row r="53" spans="1:20">
      <c r="A53" s="15" t="s">
        <v>528</v>
      </c>
      <c r="B53" s="17" t="n">
        <v>5571</v>
      </c>
      <c r="C53" s="18">
        <f>(116.0/B53*100)</f>
        <v/>
      </c>
      <c r="D53" s="19" t="n">
        <v>5455</v>
      </c>
      <c r="E53" s="18" t="n">
        <v>424.30560014</v>
      </c>
      <c r="F53" s="20" t="n">
        <v>3.33784705</v>
      </c>
      <c r="G53" s="18" t="n">
        <v>438.40123009</v>
      </c>
      <c r="H53" s="20" t="n">
        <v>2.12484821</v>
      </c>
      <c r="I53" s="18" t="n">
        <v>465.373677</v>
      </c>
      <c r="J53" s="20" t="n">
        <v>3.23787022</v>
      </c>
      <c r="K53" s="18" t="s">
        <v>481</v>
      </c>
      <c r="L53" s="20" t="s">
        <v>481</v>
      </c>
      <c r="M53" s="18" t="s">
        <v>481</v>
      </c>
      <c r="N53" s="20" t="s">
        <v>481</v>
      </c>
      <c r="O53" s="18" t="s">
        <v>481</v>
      </c>
      <c r="P53" s="20" t="s">
        <v>481</v>
      </c>
      <c r="Q53" s="18" t="s">
        <v>481</v>
      </c>
      <c r="R53" s="20" t="s">
        <v>481</v>
      </c>
      <c r="S53" s="18" t="n">
        <v>370.57702312</v>
      </c>
      <c r="T53" s="20" t="n">
        <v>5.25021047</v>
      </c>
    </row>
    <row r="54" spans="1:20">
      <c r="A54" s="15" t="s">
        <v>529</v>
      </c>
      <c r="B54" s="17" t="n">
        <v>4740</v>
      </c>
      <c r="C54" s="18">
        <f>(455.0/B54*100)</f>
        <v/>
      </c>
      <c r="D54" s="19" t="n">
        <v>4285</v>
      </c>
      <c r="E54" s="18" t="n">
        <v>322.26522288</v>
      </c>
      <c r="F54" s="20" t="n">
        <v>3.6525744</v>
      </c>
      <c r="G54" s="18" t="n">
        <v>342.18524157</v>
      </c>
      <c r="H54" s="20" t="n">
        <v>3.95809201</v>
      </c>
      <c r="I54" s="18" t="n">
        <v>352.79991911</v>
      </c>
      <c r="J54" s="20" t="n">
        <v>3.68214163</v>
      </c>
      <c r="K54" s="18" t="s">
        <v>481</v>
      </c>
      <c r="L54" s="20" t="s">
        <v>481</v>
      </c>
      <c r="M54" s="18" t="s">
        <v>481</v>
      </c>
      <c r="N54" s="20" t="s">
        <v>481</v>
      </c>
      <c r="O54" s="18" t="s">
        <v>481</v>
      </c>
      <c r="P54" s="20" t="s">
        <v>481</v>
      </c>
      <c r="Q54" s="18" t="s">
        <v>481</v>
      </c>
      <c r="R54" s="20" t="s">
        <v>481</v>
      </c>
      <c r="S54" s="18" t="n">
        <v>294.0204868</v>
      </c>
      <c r="T54" s="20" t="n">
        <v>4.27729766</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403.83322941</v>
      </c>
      <c r="P55" s="20" t="n">
        <v>2.78193854</v>
      </c>
      <c r="Q55" s="18" t="s">
        <v>481</v>
      </c>
      <c r="R55" s="20" t="s">
        <v>481</v>
      </c>
      <c r="S55" s="18" t="s">
        <v>481</v>
      </c>
      <c r="T55" s="20" t="s">
        <v>481</v>
      </c>
    </row>
    <row r="56" spans="1:20">
      <c r="A56" s="15" t="s">
        <v>531</v>
      </c>
      <c r="B56" s="17" t="n">
        <v>5359</v>
      </c>
      <c r="C56" s="18">
        <f>(77.0/B56*100)</f>
        <v/>
      </c>
      <c r="D56" s="19" t="n">
        <v>5282</v>
      </c>
      <c r="E56" s="18" t="n">
        <v>552.62428218</v>
      </c>
      <c r="F56" s="20" t="n">
        <v>3.70137722</v>
      </c>
      <c r="G56" s="18" t="n">
        <v>540.18074899</v>
      </c>
      <c r="H56" s="20" t="n">
        <v>3.71702802</v>
      </c>
      <c r="I56" s="18" t="n">
        <v>555.72475952</v>
      </c>
      <c r="J56" s="20" t="n">
        <v>3.77071428</v>
      </c>
      <c r="K56" s="18" t="s">
        <v>481</v>
      </c>
      <c r="L56" s="20" t="s">
        <v>481</v>
      </c>
      <c r="M56" s="18" t="s">
        <v>481</v>
      </c>
      <c r="N56" s="20" t="s">
        <v>481</v>
      </c>
      <c r="O56" s="18" t="s">
        <v>481</v>
      </c>
      <c r="P56" s="20" t="s">
        <v>481</v>
      </c>
      <c r="Q56" s="18" t="s">
        <v>481</v>
      </c>
      <c r="R56" s="20" t="s">
        <v>481</v>
      </c>
      <c r="S56" s="18" t="n">
        <v>470.4130554</v>
      </c>
      <c r="T56" s="20" t="n">
        <v>14.32454794</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386.10959158</v>
      </c>
      <c r="P57" s="20" t="n">
        <v>3.0844628</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380.25901051</v>
      </c>
      <c r="P58" s="20" t="n">
        <v>2.6518124</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361.5339806</v>
      </c>
      <c r="P59" s="20" t="n">
        <v>1.62528789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396.24965264</v>
      </c>
      <c r="P60" s="20" t="n">
        <v>3.6919812</v>
      </c>
      <c r="Q60" s="18" t="s">
        <v>481</v>
      </c>
      <c r="R60" s="20" t="s">
        <v>481</v>
      </c>
      <c r="S60" s="18" t="s">
        <v>481</v>
      </c>
      <c r="T60" s="20" t="s">
        <v>481</v>
      </c>
    </row>
    <row r="61" spans="1:20">
      <c r="A61" s="15" t="s">
        <v>536</v>
      </c>
      <c r="B61" s="17" t="n">
        <v>6525</v>
      </c>
      <c r="C61" s="18">
        <f>(169.0/B61*100)</f>
        <v/>
      </c>
      <c r="D61" s="19" t="n">
        <v>6356</v>
      </c>
      <c r="E61" s="18" t="n">
        <v>482.10912716</v>
      </c>
      <c r="F61" s="20" t="n">
        <v>3.80489542</v>
      </c>
      <c r="G61" s="18" t="n">
        <v>471.63176002</v>
      </c>
      <c r="H61" s="20" t="n">
        <v>3.0995993</v>
      </c>
      <c r="I61" s="18" t="n">
        <v>491.17345654</v>
      </c>
      <c r="J61" s="20" t="n">
        <v>2.36391523</v>
      </c>
      <c r="K61" s="18" t="s">
        <v>481</v>
      </c>
      <c r="L61" s="20" t="s">
        <v>481</v>
      </c>
      <c r="M61" s="18" t="s">
        <v>481</v>
      </c>
      <c r="N61" s="20" t="s">
        <v>481</v>
      </c>
      <c r="O61" s="18" t="s">
        <v>481</v>
      </c>
      <c r="P61" s="20" t="s">
        <v>481</v>
      </c>
      <c r="Q61" s="18" t="s">
        <v>481</v>
      </c>
      <c r="R61" s="20" t="s">
        <v>481</v>
      </c>
      <c r="S61" s="18" t="n">
        <v>405.7751399</v>
      </c>
      <c r="T61" s="20" t="n">
        <v>8.28510114</v>
      </c>
    </row>
    <row r="62" spans="1:20">
      <c r="A62" s="15" t="s">
        <v>537</v>
      </c>
      <c r="B62" s="17" t="n">
        <v>4476</v>
      </c>
      <c r="C62" s="18">
        <f>(3.0/B62*100)</f>
        <v/>
      </c>
      <c r="D62" s="19" t="n">
        <v>4473</v>
      </c>
      <c r="E62" s="18" t="n">
        <v>551.95571725</v>
      </c>
      <c r="F62" s="20" t="n">
        <v>1.75450643</v>
      </c>
      <c r="G62" s="18" t="n">
        <v>535.2758661</v>
      </c>
      <c r="H62" s="20" t="n">
        <v>2.17278741</v>
      </c>
      <c r="I62" s="18" t="n">
        <v>541.11707537</v>
      </c>
      <c r="J62" s="20" t="n">
        <v>3.15887824</v>
      </c>
      <c r="K62" s="18" t="s">
        <v>481</v>
      </c>
      <c r="L62" s="20" t="s">
        <v>481</v>
      </c>
      <c r="M62" s="18" t="s">
        <v>481</v>
      </c>
      <c r="N62" s="20" t="s">
        <v>481</v>
      </c>
      <c r="O62" s="18" t="s">
        <v>481</v>
      </c>
      <c r="P62" s="20" t="s">
        <v>481</v>
      </c>
      <c r="Q62" s="18" t="s">
        <v>481</v>
      </c>
      <c r="R62" s="20" t="s">
        <v>481</v>
      </c>
      <c r="S62" s="18" t="n">
        <v>484.82154379</v>
      </c>
      <c r="T62" s="20" t="n">
        <v>20.7497089</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371.31142887</v>
      </c>
      <c r="P63" s="20" t="n">
        <v>1.28307667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478.6447938</v>
      </c>
      <c r="P64" s="20" t="n">
        <v>1.71583638</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419.66352142</v>
      </c>
      <c r="P65" s="20" t="n">
        <v>2.4655214</v>
      </c>
      <c r="Q65" s="18" t="s">
        <v>481</v>
      </c>
      <c r="R65" s="20" t="s">
        <v>481</v>
      </c>
      <c r="S65" s="18" t="s">
        <v>481</v>
      </c>
      <c r="T65" s="20" t="s">
        <v>481</v>
      </c>
    </row>
    <row r="66" spans="1:20">
      <c r="A66" s="15" t="s">
        <v>541</v>
      </c>
      <c r="B66" s="17" t="n">
        <v>5665</v>
      </c>
      <c r="C66" s="18">
        <f>(91.0/B66*100)</f>
        <v/>
      </c>
      <c r="D66" s="19" t="n">
        <v>5574</v>
      </c>
      <c r="E66" s="18" t="n">
        <v>407.30384345</v>
      </c>
      <c r="F66" s="20" t="n">
        <v>2.70027647</v>
      </c>
      <c r="G66" s="18" t="n">
        <v>417.39619338</v>
      </c>
      <c r="H66" s="20" t="n">
        <v>2.52888224</v>
      </c>
      <c r="I66" s="18" t="n">
        <v>450.61023026</v>
      </c>
      <c r="J66" s="20" t="n">
        <v>2.84486089</v>
      </c>
      <c r="K66" s="18" t="s">
        <v>481</v>
      </c>
      <c r="L66" s="20" t="s">
        <v>481</v>
      </c>
      <c r="M66" s="18" t="s">
        <v>481</v>
      </c>
      <c r="N66" s="20" t="s">
        <v>481</v>
      </c>
      <c r="O66" s="18" t="s">
        <v>481</v>
      </c>
      <c r="P66" s="20" t="s">
        <v>481</v>
      </c>
      <c r="Q66" s="18" t="s">
        <v>481</v>
      </c>
      <c r="R66" s="20" t="s">
        <v>481</v>
      </c>
      <c r="S66" s="18" t="n">
        <v>359.53243451</v>
      </c>
      <c r="T66" s="20" t="n">
        <v>4.11427145</v>
      </c>
    </row>
    <row r="67" spans="1:20">
      <c r="A67" s="15" t="s">
        <v>542</v>
      </c>
      <c r="B67" s="17" t="n">
        <v>6971</v>
      </c>
      <c r="C67" s="18">
        <f>(873.0/B67*100)</f>
        <v/>
      </c>
      <c r="D67" s="19" t="n">
        <v>6098</v>
      </c>
      <c r="E67" s="18" t="n">
        <v>386.96347791</v>
      </c>
      <c r="F67" s="20" t="n">
        <v>3.93975433</v>
      </c>
      <c r="G67" s="18" t="n">
        <v>395.34869125</v>
      </c>
      <c r="H67" s="20" t="n">
        <v>3.45450344</v>
      </c>
      <c r="I67" s="18" t="n">
        <v>408.01276573</v>
      </c>
      <c r="J67" s="20" t="n">
        <v>3.32390975</v>
      </c>
      <c r="K67" s="18" t="s">
        <v>481</v>
      </c>
      <c r="L67" s="20" t="s">
        <v>481</v>
      </c>
      <c r="M67" s="18" t="s">
        <v>481</v>
      </c>
      <c r="N67" s="20" t="s">
        <v>481</v>
      </c>
      <c r="O67" s="18" t="s">
        <v>481</v>
      </c>
      <c r="P67" s="20" t="s">
        <v>481</v>
      </c>
      <c r="Q67" s="18" t="s">
        <v>481</v>
      </c>
      <c r="R67" s="20" t="s">
        <v>481</v>
      </c>
      <c r="S67" s="18" t="n">
        <v>336.02000601</v>
      </c>
      <c r="T67" s="20" t="n">
        <v>6.50535214</v>
      </c>
    </row>
    <row r="68" spans="1:20">
      <c r="A68" s="15" t="s">
        <v>543</v>
      </c>
      <c r="B68" s="17" t="n">
        <v>12083</v>
      </c>
      <c r="C68" s="18">
        <f>(31.0/B68*100)</f>
        <v/>
      </c>
      <c r="D68" s="19" t="n">
        <v>12052</v>
      </c>
      <c r="E68" s="18" t="n">
        <v>405.15069193</v>
      </c>
      <c r="F68" s="20" t="n">
        <v>2.1432335</v>
      </c>
      <c r="G68" s="18" t="n">
        <v>418.35666043</v>
      </c>
      <c r="H68" s="20" t="n">
        <v>1.9954603</v>
      </c>
      <c r="I68" s="18" t="n">
        <v>426.66614118</v>
      </c>
      <c r="J68" s="20" t="n">
        <v>2.79779285</v>
      </c>
      <c r="K68" s="18" t="s">
        <v>481</v>
      </c>
      <c r="L68" s="20" t="s">
        <v>481</v>
      </c>
      <c r="M68" s="18" t="s">
        <v>481</v>
      </c>
      <c r="N68" s="20" t="s">
        <v>481</v>
      </c>
      <c r="O68" s="18" t="s">
        <v>481</v>
      </c>
      <c r="P68" s="20" t="s">
        <v>481</v>
      </c>
      <c r="Q68" s="18" t="s">
        <v>481</v>
      </c>
      <c r="R68" s="20" t="s">
        <v>481</v>
      </c>
      <c r="S68" s="18" t="n">
        <v>345.91477343</v>
      </c>
      <c r="T68" s="20" t="n">
        <v>1.98336395</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443.95431517</v>
      </c>
      <c r="P69" s="20" t="n">
        <v>3.78500092</v>
      </c>
      <c r="Q69" s="18" t="s">
        <v>481</v>
      </c>
      <c r="R69" s="20" t="s">
        <v>481</v>
      </c>
      <c r="S69" s="18" t="s">
        <v>481</v>
      </c>
      <c r="T69" s="20" t="s">
        <v>481</v>
      </c>
    </row>
    <row r="70" spans="1:20">
      <c r="A70" s="15" t="s">
        <v>545</v>
      </c>
      <c r="B70" s="17" t="n">
        <v>6036</v>
      </c>
      <c r="C70" s="18">
        <f>(223.0/B70*100)</f>
        <v/>
      </c>
      <c r="D70" s="19" t="n">
        <v>5813</v>
      </c>
      <c r="E70" s="18" t="n">
        <v>495.32730282</v>
      </c>
      <c r="F70" s="20" t="n">
        <v>4.11629843</v>
      </c>
      <c r="G70" s="18" t="n">
        <v>493.80081482</v>
      </c>
      <c r="H70" s="20" t="n">
        <v>3.77346508</v>
      </c>
      <c r="I70" s="18" t="n">
        <v>503.73678103</v>
      </c>
      <c r="J70" s="20" t="n">
        <v>3.47734365</v>
      </c>
      <c r="K70" s="18" t="s">
        <v>481</v>
      </c>
      <c r="L70" s="20" t="s">
        <v>481</v>
      </c>
      <c r="M70" s="18" t="s">
        <v>481</v>
      </c>
      <c r="N70" s="20" t="s">
        <v>481</v>
      </c>
      <c r="O70" s="18" t="s">
        <v>481</v>
      </c>
      <c r="P70" s="20" t="s">
        <v>481</v>
      </c>
      <c r="Q70" s="18" t="s">
        <v>481</v>
      </c>
      <c r="R70" s="20" t="s">
        <v>481</v>
      </c>
      <c r="S70" s="18" t="n">
        <v>441.53361683</v>
      </c>
      <c r="T70" s="20" t="n">
        <v>10.39985833</v>
      </c>
    </row>
    <row r="71" spans="1:20">
      <c r="A71" s="15" t="s">
        <v>546</v>
      </c>
      <c r="B71" s="17" t="n">
        <v>6115</v>
      </c>
      <c r="C71" s="18">
        <f>(35.0/B71*100)</f>
        <v/>
      </c>
      <c r="D71" s="19" t="n">
        <v>6080</v>
      </c>
      <c r="E71" s="18" t="n">
        <v>577.75660571</v>
      </c>
      <c r="F71" s="20" t="n">
        <v>3.51434482</v>
      </c>
      <c r="G71" s="18" t="n">
        <v>552.43598257</v>
      </c>
      <c r="H71" s="20" t="n">
        <v>1.76553782</v>
      </c>
      <c r="I71" s="18" t="n">
        <v>572.51562824</v>
      </c>
      <c r="J71" s="20" t="n">
        <v>2.37651956</v>
      </c>
      <c r="K71" s="18" t="s">
        <v>481</v>
      </c>
      <c r="L71" s="20" t="s">
        <v>481</v>
      </c>
      <c r="M71" s="18" t="s">
        <v>481</v>
      </c>
      <c r="N71" s="20" t="s">
        <v>481</v>
      </c>
      <c r="O71" s="18" t="s">
        <v>481</v>
      </c>
      <c r="P71" s="20" t="s">
        <v>481</v>
      </c>
      <c r="Q71" s="18" t="s">
        <v>481</v>
      </c>
      <c r="R71" s="20" t="s">
        <v>481</v>
      </c>
      <c r="S71" s="18" t="n">
        <v>471.04971553</v>
      </c>
      <c r="T71" s="20" t="n">
        <v>14.1204507</v>
      </c>
    </row>
    <row r="72" spans="1:20">
      <c r="A72" s="15" t="s">
        <v>547</v>
      </c>
      <c r="B72" s="17" t="n">
        <v>7708</v>
      </c>
      <c r="C72" s="18">
        <f>(5.0/B72*100)</f>
        <v/>
      </c>
      <c r="D72" s="19" t="n">
        <v>7703</v>
      </c>
      <c r="E72" s="18" t="n">
        <v>551.15010804</v>
      </c>
      <c r="F72" s="20" t="n">
        <v>3.93569767</v>
      </c>
      <c r="G72" s="18" t="n">
        <v>539.66884221</v>
      </c>
      <c r="H72" s="20" t="n">
        <v>3.62942029</v>
      </c>
      <c r="I72" s="18" t="n">
        <v>538.14919759</v>
      </c>
      <c r="J72" s="20" t="n">
        <v>3.41227842</v>
      </c>
      <c r="K72" s="18" t="s">
        <v>481</v>
      </c>
      <c r="L72" s="20" t="s">
        <v>481</v>
      </c>
      <c r="M72" s="18" t="s">
        <v>481</v>
      </c>
      <c r="N72" s="20" t="s">
        <v>481</v>
      </c>
      <c r="O72" s="18" t="s">
        <v>481</v>
      </c>
      <c r="P72" s="20" t="s">
        <v>481</v>
      </c>
      <c r="Q72" s="18" t="s">
        <v>481</v>
      </c>
      <c r="R72" s="20" t="s">
        <v>481</v>
      </c>
      <c r="S72" s="18" t="n">
        <v>429.06261144</v>
      </c>
      <c r="T72" s="20" t="n">
        <v>27.33017902</v>
      </c>
    </row>
    <row r="73" spans="1:20">
      <c r="A73" s="15" t="s">
        <v>548</v>
      </c>
      <c r="B73" s="17" t="n">
        <v>8249</v>
      </c>
      <c r="C73" s="18">
        <f>(195.0/B73*100)</f>
        <v/>
      </c>
      <c r="D73" s="19" t="n">
        <v>8054</v>
      </c>
      <c r="E73" s="18" t="n">
        <v>423.98390039</v>
      </c>
      <c r="F73" s="20" t="n">
        <v>3.6834276</v>
      </c>
      <c r="G73" s="18" t="n">
        <v>402.27034416</v>
      </c>
      <c r="H73" s="20" t="n">
        <v>3.23728998</v>
      </c>
      <c r="I73" s="18" t="n">
        <v>421.36860242</v>
      </c>
      <c r="J73" s="20" t="n">
        <v>4.07728755</v>
      </c>
      <c r="K73" s="18" t="s">
        <v>481</v>
      </c>
      <c r="L73" s="20" t="s">
        <v>481</v>
      </c>
      <c r="M73" s="18" t="s">
        <v>481</v>
      </c>
      <c r="N73" s="20" t="s">
        <v>481</v>
      </c>
      <c r="O73" s="18" t="s">
        <v>481</v>
      </c>
      <c r="P73" s="20" t="s">
        <v>481</v>
      </c>
      <c r="Q73" s="18" t="s">
        <v>481</v>
      </c>
      <c r="R73" s="20" t="s">
        <v>481</v>
      </c>
      <c r="S73" s="18" t="n">
        <v>376.3999018</v>
      </c>
      <c r="T73" s="20" t="n">
        <v>9.39892073</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417.24339576</v>
      </c>
      <c r="P74" s="20" t="n">
        <v>1.40662681</v>
      </c>
      <c r="Q74" s="18" t="s">
        <v>481</v>
      </c>
      <c r="R74" s="20" t="s">
        <v>481</v>
      </c>
      <c r="S74" s="18" t="s">
        <v>481</v>
      </c>
      <c r="T74" s="20" t="s">
        <v>481</v>
      </c>
    </row>
    <row r="75" spans="1:20">
      <c r="A75" s="15" t="s">
        <v>550</v>
      </c>
      <c r="B75" s="17" t="n">
        <v>5375</v>
      </c>
      <c r="C75" s="18">
        <f>(305.0/B75*100)</f>
        <v/>
      </c>
      <c r="D75" s="19" t="n">
        <v>5070</v>
      </c>
      <c r="E75" s="18" t="n">
        <v>352.0698267</v>
      </c>
      <c r="F75" s="20" t="n">
        <v>4.13365522</v>
      </c>
      <c r="G75" s="18" t="n">
        <v>371.69842567</v>
      </c>
      <c r="H75" s="20" t="n">
        <v>3.87637065</v>
      </c>
      <c r="I75" s="18" t="n">
        <v>394.65217696</v>
      </c>
      <c r="J75" s="20" t="n">
        <v>3.6299823</v>
      </c>
      <c r="K75" s="18" t="s">
        <v>481</v>
      </c>
      <c r="L75" s="20" t="s">
        <v>481</v>
      </c>
      <c r="M75" s="18" t="s">
        <v>481</v>
      </c>
      <c r="N75" s="20" t="s">
        <v>481</v>
      </c>
      <c r="O75" s="18" t="s">
        <v>481</v>
      </c>
      <c r="P75" s="20" t="s">
        <v>481</v>
      </c>
      <c r="Q75" s="18" t="s">
        <v>481</v>
      </c>
      <c r="R75" s="20" t="s">
        <v>481</v>
      </c>
      <c r="S75" s="18" t="n">
        <v>330.86396484</v>
      </c>
      <c r="T75" s="20" t="n">
        <v>5.65017643</v>
      </c>
    </row>
    <row r="76" spans="1:20">
      <c r="A76" s="15" t="s">
        <v>551</v>
      </c>
      <c r="B76" s="17" t="n">
        <v>14167</v>
      </c>
      <c r="C76" s="18">
        <f>(235.0/B76*100)</f>
        <v/>
      </c>
      <c r="D76" s="19" t="n">
        <v>13932</v>
      </c>
      <c r="E76" s="18" t="n">
        <v>426.56790294</v>
      </c>
      <c r="F76" s="20" t="n">
        <v>2.96102349</v>
      </c>
      <c r="G76" s="18" t="n">
        <v>432.8254689</v>
      </c>
      <c r="H76" s="20" t="n">
        <v>2.63719098</v>
      </c>
      <c r="I76" s="18" t="n">
        <v>446.3467761</v>
      </c>
      <c r="J76" s="20" t="n">
        <v>3.91925034</v>
      </c>
      <c r="K76" s="18" t="s">
        <v>481</v>
      </c>
      <c r="L76" s="20" t="s">
        <v>481</v>
      </c>
      <c r="M76" s="18" t="s">
        <v>481</v>
      </c>
      <c r="N76" s="20" t="s">
        <v>481</v>
      </c>
      <c r="O76" s="18" t="s">
        <v>481</v>
      </c>
      <c r="P76" s="20" t="s">
        <v>481</v>
      </c>
      <c r="Q76" s="18" t="s">
        <v>481</v>
      </c>
      <c r="R76" s="20" t="s">
        <v>481</v>
      </c>
      <c r="S76" s="18" t="n">
        <v>362.30053171</v>
      </c>
      <c r="T76" s="20" t="n">
        <v>4.99401293</v>
      </c>
    </row>
    <row r="77" spans="1:20">
      <c r="A77" s="15" t="s">
        <v>552</v>
      </c>
      <c r="B77" s="17" t="n">
        <v>6062</v>
      </c>
      <c r="C77" s="18">
        <f>(341.0/B77*100)</f>
        <v/>
      </c>
      <c r="D77" s="19" t="n">
        <v>5721</v>
      </c>
      <c r="E77" s="18" t="n">
        <v>419.82489301</v>
      </c>
      <c r="F77" s="20" t="n">
        <v>4.30565462</v>
      </c>
      <c r="G77" s="18" t="n">
        <v>425.70727422</v>
      </c>
      <c r="H77" s="20" t="n">
        <v>3.06377013</v>
      </c>
      <c r="I77" s="18" t="n">
        <v>440.56171431</v>
      </c>
      <c r="J77" s="20" t="n">
        <v>3.16687543</v>
      </c>
      <c r="K77" s="18" t="s">
        <v>481</v>
      </c>
      <c r="L77" s="20" t="s">
        <v>481</v>
      </c>
      <c r="M77" s="18" t="s">
        <v>481</v>
      </c>
      <c r="N77" s="20" t="s">
        <v>481</v>
      </c>
      <c r="O77" s="18" t="s">
        <v>481</v>
      </c>
      <c r="P77" s="20" t="s">
        <v>481</v>
      </c>
      <c r="Q77" s="18" t="s">
        <v>481</v>
      </c>
      <c r="R77" s="20" t="s">
        <v>481</v>
      </c>
      <c r="S77" s="18" t="n">
        <v>362.25358009</v>
      </c>
      <c r="T77" s="20" t="n">
        <v>4.19991386</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494.51831162</v>
      </c>
      <c r="P78" s="20" t="n">
        <v>4.45771317</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456.29558944</v>
      </c>
      <c r="P79" s="20" t="n">
        <v>6.90963052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459.81599437</v>
      </c>
      <c r="P80" s="20" t="n">
        <v>4.27720318</v>
      </c>
      <c r="Q80" s="18" t="s">
        <v>481</v>
      </c>
      <c r="R80" s="20" t="s">
        <v>481</v>
      </c>
      <c r="S80" s="18" t="s">
        <v>481</v>
      </c>
      <c r="T80" s="20" t="s">
        <v>481</v>
      </c>
    </row>
    <row r="81" spans="1:20">
      <c r="A81" s="23" t="s">
        <v>556</v>
      </c>
      <c r="B81" s="17" t="n">
        <v>8861</v>
      </c>
      <c r="C81" s="18">
        <f>(92.0/B81*100)</f>
        <v/>
      </c>
      <c r="D81" s="19" t="n">
        <v>8769</v>
      </c>
      <c r="E81" s="18" t="n">
        <v>449.50728311</v>
      </c>
      <c r="F81" s="20" t="n">
        <v>3.28241099</v>
      </c>
      <c r="G81" s="18" t="n">
        <v>439.74559014</v>
      </c>
      <c r="H81" s="20" t="n">
        <v>3.69872027</v>
      </c>
      <c r="I81" s="18" t="n">
        <v>466.36432552</v>
      </c>
      <c r="J81" s="20" t="n">
        <v>5.30171187</v>
      </c>
      <c r="K81" s="18" t="s">
        <v>481</v>
      </c>
      <c r="L81" s="20" t="s">
        <v>481</v>
      </c>
      <c r="M81" s="18" t="s">
        <v>481</v>
      </c>
      <c r="N81" s="20" t="s">
        <v>481</v>
      </c>
      <c r="O81" s="18" t="s">
        <v>481</v>
      </c>
      <c r="P81" s="20" t="s">
        <v>481</v>
      </c>
      <c r="Q81" s="18" t="s">
        <v>481</v>
      </c>
      <c r="R81" s="20" t="s">
        <v>481</v>
      </c>
      <c r="S81" s="18" t="n">
        <v>387.29302832</v>
      </c>
      <c r="T81" s="20" t="n">
        <v>9.47718384</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840</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452.61816005</v>
      </c>
      <c r="F7" s="20" t="n">
        <v>3.32710838</v>
      </c>
      <c r="G7" s="18" t="n">
        <v>477.16848222</v>
      </c>
      <c r="H7" s="20" t="n">
        <v>3.1142002</v>
      </c>
      <c r="I7" s="18" t="n">
        <v>505.68233875</v>
      </c>
      <c r="J7" s="20" t="n">
        <v>2.07148303</v>
      </c>
      <c r="K7" s="18" t="n">
        <v>543.03646502</v>
      </c>
      <c r="L7" s="20" t="n">
        <v>3.35656443</v>
      </c>
      <c r="M7" s="18" t="s">
        <v>481</v>
      </c>
      <c r="N7" s="20" t="s">
        <v>481</v>
      </c>
      <c r="O7" s="18" t="s">
        <v>481</v>
      </c>
      <c r="P7" s="20" t="s">
        <v>481</v>
      </c>
      <c r="Q7" s="18" t="s">
        <v>481</v>
      </c>
      <c r="R7" s="20" t="s">
        <v>481</v>
      </c>
      <c r="S7" s="18" t="s">
        <v>481</v>
      </c>
      <c r="T7" s="20" t="s">
        <v>481</v>
      </c>
      <c r="U7" s="18" t="n">
        <v>451.48573426</v>
      </c>
      <c r="V7" s="20" t="n">
        <v>5.26372899</v>
      </c>
    </row>
    <row r="8" spans="1:22">
      <c r="A8" s="15" t="s">
        <v>483</v>
      </c>
      <c r="B8" s="17" t="n">
        <v>7007</v>
      </c>
      <c r="C8" s="18">
        <f>(165.0/B8*100)</f>
        <v/>
      </c>
      <c r="D8" s="19" t="n">
        <v>6842</v>
      </c>
      <c r="E8" s="18" t="n">
        <v>464.79403378</v>
      </c>
      <c r="F8" s="20" t="n">
        <v>3.89067886</v>
      </c>
      <c r="G8" s="18" t="n">
        <v>494.09756927</v>
      </c>
      <c r="H8" s="20" t="n">
        <v>3.99878905</v>
      </c>
      <c r="I8" s="18" t="n">
        <v>513.36040889</v>
      </c>
      <c r="J8" s="20" t="n">
        <v>3.3782541</v>
      </c>
      <c r="K8" s="18" t="n">
        <v>530.64740676</v>
      </c>
      <c r="L8" s="20" t="n">
        <v>5.21727737</v>
      </c>
      <c r="M8" s="18" t="s">
        <v>481</v>
      </c>
      <c r="N8" s="20" t="s">
        <v>481</v>
      </c>
      <c r="O8" s="18" t="s">
        <v>481</v>
      </c>
      <c r="P8" s="20" t="s">
        <v>481</v>
      </c>
      <c r="Q8" s="18" t="s">
        <v>481</v>
      </c>
      <c r="R8" s="20" t="s">
        <v>481</v>
      </c>
      <c r="S8" s="18" t="s">
        <v>481</v>
      </c>
      <c r="T8" s="20" t="s">
        <v>481</v>
      </c>
      <c r="U8" s="18" t="n">
        <v>421.50001252</v>
      </c>
      <c r="V8" s="20" t="n">
        <v>7.32039835</v>
      </c>
    </row>
    <row r="9" spans="1:22">
      <c r="A9" s="15" t="s">
        <v>484</v>
      </c>
      <c r="B9" s="17" t="n">
        <v>9651</v>
      </c>
      <c r="C9" s="18">
        <f>(408.0/B9*100)</f>
        <v/>
      </c>
      <c r="D9" s="19" t="n">
        <v>9243</v>
      </c>
      <c r="E9" s="18" t="n">
        <v>472.82484499</v>
      </c>
      <c r="F9" s="20" t="n">
        <v>3.72406383</v>
      </c>
      <c r="G9" s="18" t="n">
        <v>512.00046961</v>
      </c>
      <c r="H9" s="20" t="n">
        <v>2.93051128</v>
      </c>
      <c r="I9" s="18" t="n">
        <v>524.16910167</v>
      </c>
      <c r="J9" s="20" t="n">
        <v>2.72698174</v>
      </c>
      <c r="K9" s="18" t="n">
        <v>550.74029091</v>
      </c>
      <c r="L9" s="20" t="n">
        <v>4.21771744</v>
      </c>
      <c r="M9" s="18" t="s">
        <v>481</v>
      </c>
      <c r="N9" s="20" t="s">
        <v>481</v>
      </c>
      <c r="O9" s="18" t="s">
        <v>481</v>
      </c>
      <c r="P9" s="20" t="s">
        <v>481</v>
      </c>
      <c r="Q9" s="18" t="s">
        <v>481</v>
      </c>
      <c r="R9" s="20" t="s">
        <v>481</v>
      </c>
      <c r="S9" s="18" t="s">
        <v>481</v>
      </c>
      <c r="T9" s="20" t="s">
        <v>481</v>
      </c>
      <c r="U9" s="18" t="n">
        <v>422.56503777</v>
      </c>
      <c r="V9" s="20" t="n">
        <v>4.94750614</v>
      </c>
    </row>
    <row r="10" spans="1:22">
      <c r="A10" s="15" t="s">
        <v>485</v>
      </c>
      <c r="B10" s="17" t="n">
        <v>20058</v>
      </c>
      <c r="C10" s="18">
        <f>(564.0/B10*100)</f>
        <v/>
      </c>
      <c r="D10" s="19" t="n">
        <v>19494</v>
      </c>
      <c r="E10" s="18" t="n">
        <v>466.51536776</v>
      </c>
      <c r="F10" s="20" t="n">
        <v>4.17341672</v>
      </c>
      <c r="G10" s="18" t="n">
        <v>496.92533351</v>
      </c>
      <c r="H10" s="20" t="n">
        <v>3.57575359</v>
      </c>
      <c r="I10" s="18" t="n">
        <v>517.79608153</v>
      </c>
      <c r="J10" s="20" t="n">
        <v>2.72614362</v>
      </c>
      <c r="K10" s="18" t="n">
        <v>551.99091988</v>
      </c>
      <c r="L10" s="20" t="n">
        <v>2.83094045</v>
      </c>
      <c r="M10" s="18" t="s">
        <v>481</v>
      </c>
      <c r="N10" s="20" t="s">
        <v>481</v>
      </c>
      <c r="O10" s="18" t="s">
        <v>481</v>
      </c>
      <c r="P10" s="20" t="s">
        <v>481</v>
      </c>
      <c r="Q10" s="18" t="s">
        <v>481</v>
      </c>
      <c r="R10" s="20" t="s">
        <v>481</v>
      </c>
      <c r="S10" s="18" t="s">
        <v>481</v>
      </c>
      <c r="T10" s="20" t="s">
        <v>481</v>
      </c>
      <c r="U10" s="18" t="n">
        <v>442.39451513</v>
      </c>
      <c r="V10" s="20" t="n">
        <v>6.45293877</v>
      </c>
    </row>
    <row r="11" spans="1:22">
      <c r="A11" s="15" t="s">
        <v>486</v>
      </c>
      <c r="B11" s="17" t="n">
        <v>7053</v>
      </c>
      <c r="C11" s="18">
        <f>(179.0/B11*100)</f>
        <v/>
      </c>
      <c r="D11" s="19" t="n">
        <v>6874</v>
      </c>
      <c r="E11" s="18" t="n">
        <v>405.41076745</v>
      </c>
      <c r="F11" s="20" t="n">
        <v>3.99568872</v>
      </c>
      <c r="G11" s="18" t="n">
        <v>421.18469969</v>
      </c>
      <c r="H11" s="20" t="n">
        <v>4.0044417</v>
      </c>
      <c r="I11" s="18" t="n">
        <v>426.27617469</v>
      </c>
      <c r="J11" s="20" t="n">
        <v>3.26770418</v>
      </c>
      <c r="K11" s="18" t="n">
        <v>455.1997895</v>
      </c>
      <c r="L11" s="20" t="n">
        <v>4.2924826</v>
      </c>
      <c r="M11" s="18" t="s">
        <v>481</v>
      </c>
      <c r="N11" s="20" t="s">
        <v>481</v>
      </c>
      <c r="O11" s="18" t="s">
        <v>481</v>
      </c>
      <c r="P11" s="20" t="s">
        <v>481</v>
      </c>
      <c r="Q11" s="18" t="s">
        <v>481</v>
      </c>
      <c r="R11" s="20" t="s">
        <v>481</v>
      </c>
      <c r="S11" s="18" t="s">
        <v>481</v>
      </c>
      <c r="T11" s="20" t="s">
        <v>481</v>
      </c>
      <c r="U11" s="18" t="n">
        <v>378.09814428</v>
      </c>
      <c r="V11" s="20" t="n">
        <v>6.75726818</v>
      </c>
    </row>
    <row r="12" spans="1:22">
      <c r="A12" s="15" t="s">
        <v>487</v>
      </c>
      <c r="B12" s="17" t="n">
        <v>6894</v>
      </c>
      <c r="C12" s="18">
        <f>(59.0/B12*100)</f>
        <v/>
      </c>
      <c r="D12" s="19" t="n">
        <v>6835</v>
      </c>
      <c r="E12" s="18" t="n">
        <v>458.6108379</v>
      </c>
      <c r="F12" s="20" t="n">
        <v>4.08487362</v>
      </c>
      <c r="G12" s="18" t="n">
        <v>487.78018285</v>
      </c>
      <c r="H12" s="20" t="n">
        <v>2.9677001</v>
      </c>
      <c r="I12" s="18" t="n">
        <v>509.90734565</v>
      </c>
      <c r="J12" s="20" t="n">
        <v>2.38660748</v>
      </c>
      <c r="K12" s="18" t="n">
        <v>522.7536036</v>
      </c>
      <c r="L12" s="20" t="n">
        <v>6.27441086</v>
      </c>
      <c r="M12" s="18" t="s">
        <v>481</v>
      </c>
      <c r="N12" s="20" t="s">
        <v>481</v>
      </c>
      <c r="O12" s="18" t="s">
        <v>481</v>
      </c>
      <c r="P12" s="20" t="s">
        <v>481</v>
      </c>
      <c r="Q12" s="18" t="s">
        <v>481</v>
      </c>
      <c r="R12" s="20" t="s">
        <v>481</v>
      </c>
      <c r="S12" s="18" t="s">
        <v>481</v>
      </c>
      <c r="T12" s="20" t="s">
        <v>481</v>
      </c>
      <c r="U12" s="18" t="n">
        <v>391.96300849</v>
      </c>
      <c r="V12" s="20" t="n">
        <v>10.13828218</v>
      </c>
    </row>
    <row r="13" spans="1:22">
      <c r="A13" s="15" t="s">
        <v>488</v>
      </c>
      <c r="B13" s="17" t="n">
        <v>7161</v>
      </c>
      <c r="C13" s="18">
        <f>(237.0/B13*100)</f>
        <v/>
      </c>
      <c r="D13" s="19" t="n">
        <v>6924</v>
      </c>
      <c r="E13" s="18" t="n">
        <v>487.08203577</v>
      </c>
      <c r="F13" s="20" t="n">
        <v>4.62447326</v>
      </c>
      <c r="G13" s="18" t="n">
        <v>500.14112548</v>
      </c>
      <c r="H13" s="20" t="n">
        <v>3.27915172</v>
      </c>
      <c r="I13" s="18" t="n">
        <v>513.27746653</v>
      </c>
      <c r="J13" s="20" t="n">
        <v>2.72614106</v>
      </c>
      <c r="K13" s="18" t="n">
        <v>550.19370068</v>
      </c>
      <c r="L13" s="20" t="n">
        <v>4.09926656</v>
      </c>
      <c r="M13" s="18" t="s">
        <v>481</v>
      </c>
      <c r="N13" s="20" t="s">
        <v>481</v>
      </c>
      <c r="O13" s="18" t="s">
        <v>481</v>
      </c>
      <c r="P13" s="20" t="s">
        <v>481</v>
      </c>
      <c r="Q13" s="18" t="s">
        <v>481</v>
      </c>
      <c r="R13" s="20" t="s">
        <v>481</v>
      </c>
      <c r="S13" s="18" t="s">
        <v>481</v>
      </c>
      <c r="T13" s="20" t="s">
        <v>481</v>
      </c>
      <c r="U13" s="18" t="n">
        <v>431.21286856</v>
      </c>
      <c r="V13" s="20" t="n">
        <v>6.4169953</v>
      </c>
    </row>
    <row r="14" spans="1:22">
      <c r="A14" s="15" t="s">
        <v>489</v>
      </c>
      <c r="B14" s="17" t="n">
        <v>5587</v>
      </c>
      <c r="C14" s="18">
        <f>(83.0/B14*100)</f>
        <v/>
      </c>
      <c r="D14" s="19" t="n">
        <v>5504</v>
      </c>
      <c r="E14" s="18" t="n">
        <v>481.33067643</v>
      </c>
      <c r="F14" s="20" t="n">
        <v>5.53773353</v>
      </c>
      <c r="G14" s="18" t="n">
        <v>507.45530774</v>
      </c>
      <c r="H14" s="20" t="n">
        <v>3.61288478</v>
      </c>
      <c r="I14" s="18" t="n">
        <v>521.44558835</v>
      </c>
      <c r="J14" s="20" t="n">
        <v>2.22515885</v>
      </c>
      <c r="K14" s="18" t="n">
        <v>555.25745585</v>
      </c>
      <c r="L14" s="20" t="n">
        <v>3.71642822</v>
      </c>
      <c r="M14" s="18" t="s">
        <v>481</v>
      </c>
      <c r="N14" s="20" t="s">
        <v>481</v>
      </c>
      <c r="O14" s="18" t="s">
        <v>481</v>
      </c>
      <c r="P14" s="20" t="s">
        <v>481</v>
      </c>
      <c r="Q14" s="18" t="s">
        <v>481</v>
      </c>
      <c r="R14" s="20" t="s">
        <v>481</v>
      </c>
      <c r="S14" s="18" t="s">
        <v>481</v>
      </c>
      <c r="T14" s="20" t="s">
        <v>481</v>
      </c>
      <c r="U14" s="18" t="n">
        <v>449.99048923</v>
      </c>
      <c r="V14" s="20" t="n">
        <v>12.68705327</v>
      </c>
    </row>
    <row r="15" spans="1:22">
      <c r="A15" s="15" t="s">
        <v>490</v>
      </c>
      <c r="B15" s="17" t="n">
        <v>5882</v>
      </c>
      <c r="C15" s="18">
        <f>(125.0/B15*100)</f>
        <v/>
      </c>
      <c r="D15" s="19" t="n">
        <v>5757</v>
      </c>
      <c r="E15" s="18" t="n">
        <v>462.86140467</v>
      </c>
      <c r="F15" s="20" t="n">
        <v>5.45601859</v>
      </c>
      <c r="G15" s="18" t="n">
        <v>505.27040743</v>
      </c>
      <c r="H15" s="20" t="n">
        <v>3.28357342</v>
      </c>
      <c r="I15" s="18" t="n">
        <v>520.41044162</v>
      </c>
      <c r="J15" s="20" t="n">
        <v>2.54520693</v>
      </c>
      <c r="K15" s="18" t="n">
        <v>542.69860105</v>
      </c>
      <c r="L15" s="20" t="n">
        <v>4.1206091</v>
      </c>
      <c r="M15" s="18" t="s">
        <v>481</v>
      </c>
      <c r="N15" s="20" t="s">
        <v>481</v>
      </c>
      <c r="O15" s="18" t="s">
        <v>481</v>
      </c>
      <c r="P15" s="20" t="s">
        <v>481</v>
      </c>
      <c r="Q15" s="18" t="s">
        <v>481</v>
      </c>
      <c r="R15" s="20" t="s">
        <v>481</v>
      </c>
      <c r="S15" s="18" t="s">
        <v>481</v>
      </c>
      <c r="T15" s="20" t="s">
        <v>481</v>
      </c>
      <c r="U15" s="18" t="n">
        <v>434.7909347</v>
      </c>
      <c r="V15" s="20" t="n">
        <v>7.59589939</v>
      </c>
    </row>
    <row r="16" spans="1:22">
      <c r="A16" s="15" t="s">
        <v>491</v>
      </c>
      <c r="B16" s="17" t="n">
        <v>6108</v>
      </c>
      <c r="C16" s="18">
        <f>(163.0/B16*100)</f>
        <v/>
      </c>
      <c r="D16" s="19" t="n">
        <v>5945</v>
      </c>
      <c r="E16" s="18" t="n">
        <v>448.03543821</v>
      </c>
      <c r="F16" s="20" t="n">
        <v>3.45977485</v>
      </c>
      <c r="G16" s="18" t="n">
        <v>486.80910219</v>
      </c>
      <c r="H16" s="20" t="n">
        <v>3.44256805</v>
      </c>
      <c r="I16" s="18" t="n">
        <v>506.13227415</v>
      </c>
      <c r="J16" s="20" t="n">
        <v>2.34985946</v>
      </c>
      <c r="K16" s="18" t="n">
        <v>544.46258063</v>
      </c>
      <c r="L16" s="20" t="n">
        <v>3.5876137</v>
      </c>
      <c r="M16" s="18" t="s">
        <v>481</v>
      </c>
      <c r="N16" s="20" t="s">
        <v>481</v>
      </c>
      <c r="O16" s="18" t="s">
        <v>481</v>
      </c>
      <c r="P16" s="20" t="s">
        <v>481</v>
      </c>
      <c r="Q16" s="18" t="s">
        <v>481</v>
      </c>
      <c r="R16" s="20" t="s">
        <v>481</v>
      </c>
      <c r="S16" s="18" t="s">
        <v>481</v>
      </c>
      <c r="T16" s="20" t="s">
        <v>481</v>
      </c>
      <c r="U16" s="18" t="n">
        <v>396.94306563</v>
      </c>
      <c r="V16" s="20" t="n">
        <v>6.83156147</v>
      </c>
    </row>
    <row r="17" spans="1:22">
      <c r="A17" s="15" t="s">
        <v>492</v>
      </c>
      <c r="B17" s="17" t="n">
        <v>6504</v>
      </c>
      <c r="C17" s="18">
        <f>(2034.0/B17*100)</f>
        <v/>
      </c>
      <c r="D17" s="19" t="n">
        <v>4470</v>
      </c>
      <c r="E17" s="18" t="n">
        <v>466.60221719</v>
      </c>
      <c r="F17" s="20" t="n">
        <v>4.17124155</v>
      </c>
      <c r="G17" s="18" t="n">
        <v>496.659335</v>
      </c>
      <c r="H17" s="20" t="n">
        <v>3.87188202</v>
      </c>
      <c r="I17" s="18" t="n">
        <v>520.5032343</v>
      </c>
      <c r="J17" s="20" t="n">
        <v>4.03868916</v>
      </c>
      <c r="K17" s="18" t="n">
        <v>558.7087576</v>
      </c>
      <c r="L17" s="20" t="n">
        <v>4.70323223</v>
      </c>
      <c r="M17" s="18" t="s">
        <v>481</v>
      </c>
      <c r="N17" s="20" t="s">
        <v>481</v>
      </c>
      <c r="O17" s="18" t="s">
        <v>481</v>
      </c>
      <c r="P17" s="20" t="s">
        <v>481</v>
      </c>
      <c r="Q17" s="18" t="s">
        <v>481</v>
      </c>
      <c r="R17" s="20" t="s">
        <v>481</v>
      </c>
      <c r="S17" s="18" t="s">
        <v>481</v>
      </c>
      <c r="T17" s="20" t="s">
        <v>481</v>
      </c>
      <c r="U17" s="18" t="n">
        <v>453.89302903</v>
      </c>
      <c r="V17" s="20" t="n">
        <v>6.91609027</v>
      </c>
    </row>
    <row r="18" spans="1:22">
      <c r="A18" s="15" t="s">
        <v>493</v>
      </c>
      <c r="B18" s="17" t="n">
        <v>5532</v>
      </c>
      <c r="C18" s="18">
        <f>(31.0/B18*100)</f>
        <v/>
      </c>
      <c r="D18" s="19" t="n">
        <v>5501</v>
      </c>
      <c r="E18" s="18" t="n">
        <v>407.31090941</v>
      </c>
      <c r="F18" s="20" t="n">
        <v>4.69693215</v>
      </c>
      <c r="G18" s="18" t="n">
        <v>436.57790399</v>
      </c>
      <c r="H18" s="20" t="n">
        <v>3.8384209</v>
      </c>
      <c r="I18" s="18" t="n">
        <v>462.82799723</v>
      </c>
      <c r="J18" s="20" t="n">
        <v>3.55305727</v>
      </c>
      <c r="K18" s="18" t="n">
        <v>507.29440282</v>
      </c>
      <c r="L18" s="20" t="n">
        <v>4.52559314</v>
      </c>
      <c r="M18" s="18" t="s">
        <v>481</v>
      </c>
      <c r="N18" s="20" t="s">
        <v>481</v>
      </c>
      <c r="O18" s="18" t="s">
        <v>481</v>
      </c>
      <c r="P18" s="20" t="s">
        <v>481</v>
      </c>
      <c r="Q18" s="18" t="s">
        <v>481</v>
      </c>
      <c r="R18" s="20" t="s">
        <v>481</v>
      </c>
      <c r="S18" s="18" t="s">
        <v>481</v>
      </c>
      <c r="T18" s="20" t="s">
        <v>481</v>
      </c>
      <c r="U18" s="18" t="n">
        <v>376.27848796</v>
      </c>
      <c r="V18" s="20" t="n">
        <v>10.78180036</v>
      </c>
    </row>
    <row r="19" spans="1:22">
      <c r="A19" s="15" t="s">
        <v>494</v>
      </c>
      <c r="B19" s="17" t="n">
        <v>5658</v>
      </c>
      <c r="C19" s="18">
        <f>(366.0/B19*100)</f>
        <v/>
      </c>
      <c r="D19" s="19" t="n">
        <v>5292</v>
      </c>
      <c r="E19" s="18" t="n">
        <v>452.58359953</v>
      </c>
      <c r="F19" s="20" t="n">
        <v>3.4842958</v>
      </c>
      <c r="G19" s="18" t="n">
        <v>478.3279583</v>
      </c>
      <c r="H19" s="20" t="n">
        <v>3.13801722</v>
      </c>
      <c r="I19" s="18" t="n">
        <v>494.55660217</v>
      </c>
      <c r="J19" s="20" t="n">
        <v>3.78723194</v>
      </c>
      <c r="K19" s="18" t="n">
        <v>515.64869613</v>
      </c>
      <c r="L19" s="20" t="n">
        <v>5.90304216</v>
      </c>
      <c r="M19" s="18" t="s">
        <v>481</v>
      </c>
      <c r="N19" s="20" t="s">
        <v>481</v>
      </c>
      <c r="O19" s="18" t="s">
        <v>481</v>
      </c>
      <c r="P19" s="20" t="s">
        <v>481</v>
      </c>
      <c r="Q19" s="18" t="s">
        <v>481</v>
      </c>
      <c r="R19" s="20" t="s">
        <v>481</v>
      </c>
      <c r="S19" s="18" t="s">
        <v>481</v>
      </c>
      <c r="T19" s="20" t="s">
        <v>481</v>
      </c>
      <c r="U19" s="18" t="n">
        <v>393.39733986</v>
      </c>
      <c r="V19" s="20" t="n">
        <v>8.51334477</v>
      </c>
    </row>
    <row r="20" spans="1:22">
      <c r="A20" s="15" t="s">
        <v>495</v>
      </c>
      <c r="B20" s="17" t="n">
        <v>3371</v>
      </c>
      <c r="C20" s="18">
        <f>(75.0/B20*100)</f>
        <v/>
      </c>
      <c r="D20" s="19" t="n">
        <v>3296</v>
      </c>
      <c r="E20" s="18" t="n">
        <v>449.31610826</v>
      </c>
      <c r="F20" s="20" t="n">
        <v>4.94322982</v>
      </c>
      <c r="G20" s="18" t="n">
        <v>473.38605141</v>
      </c>
      <c r="H20" s="20" t="n">
        <v>4.41900039</v>
      </c>
      <c r="I20" s="18" t="n">
        <v>498.28408853</v>
      </c>
      <c r="J20" s="20" t="n">
        <v>3.06079311</v>
      </c>
      <c r="K20" s="18" t="n">
        <v>523.82699</v>
      </c>
      <c r="L20" s="20" t="n">
        <v>4.50724757</v>
      </c>
      <c r="M20" s="18" t="s">
        <v>481</v>
      </c>
      <c r="N20" s="20" t="s">
        <v>481</v>
      </c>
      <c r="O20" s="18" t="s">
        <v>481</v>
      </c>
      <c r="P20" s="20" t="s">
        <v>481</v>
      </c>
      <c r="Q20" s="18" t="s">
        <v>481</v>
      </c>
      <c r="R20" s="20" t="s">
        <v>481</v>
      </c>
      <c r="S20" s="18" t="s">
        <v>481</v>
      </c>
      <c r="T20" s="20" t="s">
        <v>481</v>
      </c>
      <c r="U20" s="18" t="n">
        <v>424.75480259</v>
      </c>
      <c r="V20" s="20" t="n">
        <v>11.5230243</v>
      </c>
    </row>
    <row r="21" spans="1:22">
      <c r="A21" s="15" t="s">
        <v>496</v>
      </c>
      <c r="B21" s="17" t="n">
        <v>5741</v>
      </c>
      <c r="C21" s="18">
        <f>(61.0/B21*100)</f>
        <v/>
      </c>
      <c r="D21" s="19" t="n">
        <v>5680</v>
      </c>
      <c r="E21" s="18" t="n">
        <v>465.87196691</v>
      </c>
      <c r="F21" s="20" t="n">
        <v>3.85350434</v>
      </c>
      <c r="G21" s="18" t="n">
        <v>492.42026678</v>
      </c>
      <c r="H21" s="20" t="n">
        <v>3.16973908</v>
      </c>
      <c r="I21" s="18" t="n">
        <v>510.84791005</v>
      </c>
      <c r="J21" s="20" t="n">
        <v>2.39519058</v>
      </c>
      <c r="K21" s="18" t="n">
        <v>540.38465512</v>
      </c>
      <c r="L21" s="20" t="n">
        <v>3.46696291</v>
      </c>
      <c r="M21" s="18" t="s">
        <v>481</v>
      </c>
      <c r="N21" s="20" t="s">
        <v>481</v>
      </c>
      <c r="O21" s="18" t="s">
        <v>481</v>
      </c>
      <c r="P21" s="20" t="s">
        <v>481</v>
      </c>
      <c r="Q21" s="18" t="s">
        <v>481</v>
      </c>
      <c r="R21" s="20" t="s">
        <v>481</v>
      </c>
      <c r="S21" s="18" t="s">
        <v>481</v>
      </c>
      <c r="T21" s="20" t="s">
        <v>481</v>
      </c>
      <c r="U21" s="18" t="n">
        <v>430.93138021</v>
      </c>
      <c r="V21" s="20" t="n">
        <v>8.63978859</v>
      </c>
    </row>
    <row r="22" spans="1:22">
      <c r="A22" s="15" t="s">
        <v>497</v>
      </c>
      <c r="B22" s="17" t="n">
        <v>6598</v>
      </c>
      <c r="C22" s="18">
        <f>(40.0/B22*100)</f>
        <v/>
      </c>
      <c r="D22" s="19" t="n">
        <v>6558</v>
      </c>
      <c r="E22" s="18" t="n">
        <v>436.42457671</v>
      </c>
      <c r="F22" s="20" t="n">
        <v>5.09564871</v>
      </c>
      <c r="G22" s="18" t="n">
        <v>476.51547667</v>
      </c>
      <c r="H22" s="20" t="n">
        <v>4.30466678</v>
      </c>
      <c r="I22" s="18" t="n">
        <v>484.93579769</v>
      </c>
      <c r="J22" s="20" t="n">
        <v>4.29476132</v>
      </c>
      <c r="K22" s="18" t="n">
        <v>492.88048996</v>
      </c>
      <c r="L22" s="20" t="n">
        <v>6.12089804</v>
      </c>
      <c r="M22" s="18" t="s">
        <v>481</v>
      </c>
      <c r="N22" s="20" t="s">
        <v>481</v>
      </c>
      <c r="O22" s="18" t="s">
        <v>481</v>
      </c>
      <c r="P22" s="20" t="s">
        <v>481</v>
      </c>
      <c r="Q22" s="18" t="n">
        <v>340.19763879</v>
      </c>
      <c r="R22" s="20" t="n">
        <v>29.78249465</v>
      </c>
      <c r="S22" s="18" t="n">
        <v>419.59802325</v>
      </c>
      <c r="T22" s="20" t="n">
        <v>37.99132654</v>
      </c>
      <c r="U22" s="18" t="n">
        <v>378.12593544</v>
      </c>
      <c r="V22" s="20" t="n">
        <v>8.5451269</v>
      </c>
    </row>
    <row r="23" spans="1:22">
      <c r="A23" s="15" t="s">
        <v>498</v>
      </c>
      <c r="B23" s="17" t="n">
        <v>11583</v>
      </c>
      <c r="C23" s="18">
        <f>(271.0/B23*100)</f>
        <v/>
      </c>
      <c r="D23" s="19" t="n">
        <v>11312</v>
      </c>
      <c r="E23" s="18" t="n">
        <v>458.39316182</v>
      </c>
      <c r="F23" s="20" t="n">
        <v>3.87514894</v>
      </c>
      <c r="G23" s="18" t="n">
        <v>485.34548421</v>
      </c>
      <c r="H23" s="20" t="n">
        <v>3.5752694</v>
      </c>
      <c r="I23" s="18" t="n">
        <v>504.1412947</v>
      </c>
      <c r="J23" s="20" t="n">
        <v>3.33370398</v>
      </c>
      <c r="K23" s="18" t="n">
        <v>513.9756164200001</v>
      </c>
      <c r="L23" s="20" t="n">
        <v>6.178047</v>
      </c>
      <c r="M23" s="18" t="s">
        <v>481</v>
      </c>
      <c r="N23" s="20" t="s">
        <v>481</v>
      </c>
      <c r="O23" s="18" t="s">
        <v>481</v>
      </c>
      <c r="P23" s="20" t="s">
        <v>481</v>
      </c>
      <c r="Q23" s="18" t="s">
        <v>481</v>
      </c>
      <c r="R23" s="20" t="s">
        <v>481</v>
      </c>
      <c r="S23" s="18" t="s">
        <v>481</v>
      </c>
      <c r="T23" s="20" t="s">
        <v>481</v>
      </c>
      <c r="U23" s="18" t="n">
        <v>417.68088114</v>
      </c>
      <c r="V23" s="20" t="n">
        <v>8.73912093</v>
      </c>
    </row>
    <row r="24" spans="1:22">
      <c r="A24" s="15" t="s">
        <v>499</v>
      </c>
      <c r="B24" s="17" t="n">
        <v>6647</v>
      </c>
      <c r="C24" s="18">
        <f>(11.0/B24*100)</f>
        <v/>
      </c>
      <c r="D24" s="19" t="n">
        <v>6636</v>
      </c>
      <c r="E24" s="18" t="n">
        <v>499.78931967</v>
      </c>
      <c r="F24" s="20" t="n">
        <v>3.65843037</v>
      </c>
      <c r="G24" s="18" t="n">
        <v>521.7719962899999</v>
      </c>
      <c r="H24" s="20" t="n">
        <v>3.36440907</v>
      </c>
      <c r="I24" s="18" t="n">
        <v>552.01429401</v>
      </c>
      <c r="J24" s="20" t="n">
        <v>3.41361632</v>
      </c>
      <c r="K24" s="18" t="n">
        <v>565.50337118</v>
      </c>
      <c r="L24" s="20" t="n">
        <v>5.67634045</v>
      </c>
      <c r="M24" s="18" t="s">
        <v>481</v>
      </c>
      <c r="N24" s="20" t="s">
        <v>481</v>
      </c>
      <c r="O24" s="18" t="s">
        <v>481</v>
      </c>
      <c r="P24" s="20" t="s">
        <v>481</v>
      </c>
      <c r="Q24" s="18" t="s">
        <v>481</v>
      </c>
      <c r="R24" s="20" t="s">
        <v>481</v>
      </c>
      <c r="S24" s="18" t="s">
        <v>481</v>
      </c>
      <c r="T24" s="20" t="s">
        <v>481</v>
      </c>
      <c r="U24" s="18" t="n">
        <v>461.91812944</v>
      </c>
      <c r="V24" s="20" t="n">
        <v>11.7191949</v>
      </c>
    </row>
    <row r="25" spans="1:22">
      <c r="A25" s="15" t="s">
        <v>500</v>
      </c>
      <c r="B25" s="17" t="n">
        <v>5581</v>
      </c>
      <c r="C25" s="18">
        <f>(25.0/B25*100)</f>
        <v/>
      </c>
      <c r="D25" s="19" t="n">
        <v>5556</v>
      </c>
      <c r="E25" s="18" t="n">
        <v>474.68853658</v>
      </c>
      <c r="F25" s="20" t="n">
        <v>5.55769332</v>
      </c>
      <c r="G25" s="18" t="n">
        <v>497.57858391</v>
      </c>
      <c r="H25" s="20" t="n">
        <v>3.9839222</v>
      </c>
      <c r="I25" s="18" t="n">
        <v>536.59807645</v>
      </c>
      <c r="J25" s="20" t="n">
        <v>3.95095183</v>
      </c>
      <c r="K25" s="18" t="n">
        <v>586.39251575</v>
      </c>
      <c r="L25" s="20" t="n">
        <v>5.64707187</v>
      </c>
      <c r="M25" s="18" t="s">
        <v>481</v>
      </c>
      <c r="N25" s="20" t="s">
        <v>481</v>
      </c>
      <c r="O25" s="18" t="s">
        <v>481</v>
      </c>
      <c r="P25" s="20" t="s">
        <v>481</v>
      </c>
      <c r="Q25" s="18" t="s">
        <v>481</v>
      </c>
      <c r="R25" s="20" t="s">
        <v>481</v>
      </c>
      <c r="S25" s="18" t="s">
        <v>481</v>
      </c>
      <c r="T25" s="20" t="s">
        <v>481</v>
      </c>
      <c r="U25" s="18" t="n">
        <v>389.73442546</v>
      </c>
      <c r="V25" s="20" t="n">
        <v>30.27731793</v>
      </c>
    </row>
    <row r="26" spans="1:22">
      <c r="A26" s="15" t="s">
        <v>501</v>
      </c>
      <c r="B26" s="17" t="n">
        <v>4869</v>
      </c>
      <c r="C26" s="18">
        <f>(77.0/B26*100)</f>
        <v/>
      </c>
      <c r="D26" s="19" t="n">
        <v>4792</v>
      </c>
      <c r="E26" s="18" t="n">
        <v>463.36185525</v>
      </c>
      <c r="F26" s="20" t="n">
        <v>4.73915351</v>
      </c>
      <c r="G26" s="18" t="n">
        <v>466.05523719</v>
      </c>
      <c r="H26" s="20" t="n">
        <v>3.65679258</v>
      </c>
      <c r="I26" s="18" t="n">
        <v>486.50661298</v>
      </c>
      <c r="J26" s="20" t="n">
        <v>2.19626798</v>
      </c>
      <c r="K26" s="18" t="n">
        <v>513.42733661</v>
      </c>
      <c r="L26" s="20" t="n">
        <v>3.8164648</v>
      </c>
      <c r="M26" s="18" t="s">
        <v>481</v>
      </c>
      <c r="N26" s="20" t="s">
        <v>481</v>
      </c>
      <c r="O26" s="18" t="s">
        <v>481</v>
      </c>
      <c r="P26" s="20" t="s">
        <v>481</v>
      </c>
      <c r="Q26" s="18" t="s">
        <v>481</v>
      </c>
      <c r="R26" s="20" t="s">
        <v>481</v>
      </c>
      <c r="S26" s="18" t="s">
        <v>481</v>
      </c>
      <c r="T26" s="20" t="s">
        <v>481</v>
      </c>
      <c r="U26" s="18" t="n">
        <v>435.47758641</v>
      </c>
      <c r="V26" s="20" t="n">
        <v>11.24225063</v>
      </c>
    </row>
    <row r="27" spans="1:22">
      <c r="A27" s="15" t="s">
        <v>502</v>
      </c>
      <c r="B27" s="17" t="n">
        <v>5299</v>
      </c>
      <c r="C27" s="18">
        <f>(134.0/B27*100)</f>
        <v/>
      </c>
      <c r="D27" s="19" t="n">
        <v>5165</v>
      </c>
      <c r="E27" s="18" t="n">
        <v>442.24141452</v>
      </c>
      <c r="F27" s="20" t="n">
        <v>3.52049269</v>
      </c>
      <c r="G27" s="18" t="n">
        <v>480.63675425</v>
      </c>
      <c r="H27" s="20" t="n">
        <v>3.42709247</v>
      </c>
      <c r="I27" s="18" t="n">
        <v>498.42549728</v>
      </c>
      <c r="J27" s="20" t="n">
        <v>2.25394425</v>
      </c>
      <c r="K27" s="18" t="n">
        <v>526.29471219</v>
      </c>
      <c r="L27" s="20" t="n">
        <v>3.21895599</v>
      </c>
      <c r="M27" s="18" t="s">
        <v>481</v>
      </c>
      <c r="N27" s="20" t="s">
        <v>481</v>
      </c>
      <c r="O27" s="18" t="s">
        <v>481</v>
      </c>
      <c r="P27" s="20" t="s">
        <v>481</v>
      </c>
      <c r="Q27" s="18" t="s">
        <v>481</v>
      </c>
      <c r="R27" s="20" t="s">
        <v>481</v>
      </c>
      <c r="S27" s="18" t="s">
        <v>481</v>
      </c>
      <c r="T27" s="20" t="s">
        <v>481</v>
      </c>
      <c r="U27" s="18" t="n">
        <v>392.53158785</v>
      </c>
      <c r="V27" s="20" t="n">
        <v>5.07678238</v>
      </c>
    </row>
    <row r="28" spans="1:22">
      <c r="A28" s="15" t="s">
        <v>503</v>
      </c>
      <c r="B28" s="17" t="n">
        <v>7568</v>
      </c>
      <c r="C28" s="18">
        <f>(395.0/B28*100)</f>
        <v/>
      </c>
      <c r="D28" s="19" t="n">
        <v>7173</v>
      </c>
      <c r="E28" s="18" t="n">
        <v>380.21338474</v>
      </c>
      <c r="F28" s="20" t="n">
        <v>4.89528218</v>
      </c>
      <c r="G28" s="18" t="n">
        <v>393.11563449</v>
      </c>
      <c r="H28" s="20" t="n">
        <v>5.23220191</v>
      </c>
      <c r="I28" s="18" t="n">
        <v>412.30480204</v>
      </c>
      <c r="J28" s="20" t="n">
        <v>2.36216484</v>
      </c>
      <c r="K28" s="18" t="n">
        <v>422.69916241</v>
      </c>
      <c r="L28" s="20" t="n">
        <v>3.12188979</v>
      </c>
      <c r="M28" s="18" t="s">
        <v>481</v>
      </c>
      <c r="N28" s="20" t="s">
        <v>481</v>
      </c>
      <c r="O28" s="18" t="s">
        <v>481</v>
      </c>
      <c r="P28" s="20" t="s">
        <v>481</v>
      </c>
      <c r="Q28" s="18" t="s">
        <v>481</v>
      </c>
      <c r="R28" s="20" t="s">
        <v>481</v>
      </c>
      <c r="S28" s="18" t="s">
        <v>481</v>
      </c>
      <c r="T28" s="20" t="s">
        <v>481</v>
      </c>
      <c r="U28" s="18" t="n">
        <v>365.67246896</v>
      </c>
      <c r="V28" s="20" t="n">
        <v>8.652812020000001</v>
      </c>
    </row>
    <row r="29" spans="1:22">
      <c r="A29" s="15" t="s">
        <v>504</v>
      </c>
      <c r="B29" s="17" t="n">
        <v>5385</v>
      </c>
      <c r="C29" s="18">
        <f>(30.0/B29*100)</f>
        <v/>
      </c>
      <c r="D29" s="19" t="n">
        <v>5355</v>
      </c>
      <c r="E29" s="18" t="n">
        <v>490.03526836</v>
      </c>
      <c r="F29" s="20" t="n">
        <v>3.47598661</v>
      </c>
      <c r="G29" s="18" t="n">
        <v>505.62504066</v>
      </c>
      <c r="H29" s="20" t="n">
        <v>3.31437972</v>
      </c>
      <c r="I29" s="18" t="n">
        <v>537.65192236</v>
      </c>
      <c r="J29" s="20" t="n">
        <v>2.95007397</v>
      </c>
      <c r="K29" s="18" t="n">
        <v>561.52683308</v>
      </c>
      <c r="L29" s="20" t="n">
        <v>7.72550072</v>
      </c>
      <c r="M29" s="18" t="s">
        <v>481</v>
      </c>
      <c r="N29" s="20" t="s">
        <v>481</v>
      </c>
      <c r="O29" s="18" t="s">
        <v>481</v>
      </c>
      <c r="P29" s="20" t="s">
        <v>481</v>
      </c>
      <c r="Q29" s="18" t="s">
        <v>481</v>
      </c>
      <c r="R29" s="20" t="s">
        <v>481</v>
      </c>
      <c r="S29" s="18" t="s">
        <v>481</v>
      </c>
      <c r="T29" s="20" t="s">
        <v>481</v>
      </c>
      <c r="U29" s="18" t="n">
        <v>426.34013846</v>
      </c>
      <c r="V29" s="20" t="n">
        <v>8.873907490000001</v>
      </c>
    </row>
    <row r="30" spans="1:22">
      <c r="A30" s="15" t="s">
        <v>505</v>
      </c>
      <c r="B30" s="17" t="n">
        <v>4520</v>
      </c>
      <c r="C30" s="18">
        <f>(218.0/B30*100)</f>
        <v/>
      </c>
      <c r="D30" s="19" t="n">
        <v>4302</v>
      </c>
      <c r="E30" s="18" t="n">
        <v>460.69730105</v>
      </c>
      <c r="F30" s="20" t="n">
        <v>4.99660124</v>
      </c>
      <c r="G30" s="18" t="n">
        <v>486.80546058</v>
      </c>
      <c r="H30" s="20" t="n">
        <v>4.036417</v>
      </c>
      <c r="I30" s="18" t="n">
        <v>503.5000994</v>
      </c>
      <c r="J30" s="20" t="n">
        <v>2.73726179</v>
      </c>
      <c r="K30" s="18" t="n">
        <v>536.76926092</v>
      </c>
      <c r="L30" s="20" t="n">
        <v>4.13314475</v>
      </c>
      <c r="M30" s="18" t="s">
        <v>481</v>
      </c>
      <c r="N30" s="20" t="s">
        <v>481</v>
      </c>
      <c r="O30" s="18" t="s">
        <v>481</v>
      </c>
      <c r="P30" s="20" t="s">
        <v>481</v>
      </c>
      <c r="Q30" s="18" t="s">
        <v>481</v>
      </c>
      <c r="R30" s="20" t="s">
        <v>481</v>
      </c>
      <c r="S30" s="18" t="s">
        <v>481</v>
      </c>
      <c r="T30" s="20" t="s">
        <v>481</v>
      </c>
      <c r="U30" s="18" t="n">
        <v>405.14949746</v>
      </c>
      <c r="V30" s="20" t="n">
        <v>7.78357971</v>
      </c>
    </row>
    <row r="31" spans="1:22">
      <c r="A31" s="15" t="s">
        <v>506</v>
      </c>
      <c r="B31" s="17" t="n">
        <v>5456</v>
      </c>
      <c r="C31" s="18">
        <f>(147.0/B31*100)</f>
        <v/>
      </c>
      <c r="D31" s="19" t="n">
        <v>5309</v>
      </c>
      <c r="E31" s="18" t="n">
        <v>463.09641869</v>
      </c>
      <c r="F31" s="20" t="n">
        <v>4.17453753</v>
      </c>
      <c r="G31" s="18" t="n">
        <v>490.04463925</v>
      </c>
      <c r="H31" s="20" t="n">
        <v>3.27532176</v>
      </c>
      <c r="I31" s="18" t="n">
        <v>511.55521961</v>
      </c>
      <c r="J31" s="20" t="n">
        <v>3.14821956</v>
      </c>
      <c r="K31" s="18" t="n">
        <v>544.15429015</v>
      </c>
      <c r="L31" s="20" t="n">
        <v>3.69098343</v>
      </c>
      <c r="M31" s="18" t="s">
        <v>481</v>
      </c>
      <c r="N31" s="20" t="s">
        <v>481</v>
      </c>
      <c r="O31" s="18" t="s">
        <v>481</v>
      </c>
      <c r="P31" s="20" t="s">
        <v>481</v>
      </c>
      <c r="Q31" s="18" t="s">
        <v>481</v>
      </c>
      <c r="R31" s="20" t="s">
        <v>481</v>
      </c>
      <c r="S31" s="18" t="s">
        <v>481</v>
      </c>
      <c r="T31" s="20" t="s">
        <v>481</v>
      </c>
      <c r="U31" s="18" t="n">
        <v>419.63757271</v>
      </c>
      <c r="V31" s="20" t="n">
        <v>5.56005253</v>
      </c>
    </row>
    <row r="32" spans="1:22">
      <c r="A32" s="15" t="s">
        <v>507</v>
      </c>
      <c r="B32" s="17" t="n">
        <v>4478</v>
      </c>
      <c r="C32" s="18">
        <f>(6.0/B32*100)</f>
        <v/>
      </c>
      <c r="D32" s="19" t="n">
        <v>4472</v>
      </c>
      <c r="E32" s="18" t="n">
        <v>482.47885081</v>
      </c>
      <c r="F32" s="20" t="n">
        <v>4.53725832</v>
      </c>
      <c r="G32" s="18" t="n">
        <v>498.85934758</v>
      </c>
      <c r="H32" s="20" t="n">
        <v>3.22862166</v>
      </c>
      <c r="I32" s="18" t="n">
        <v>509.55178601</v>
      </c>
      <c r="J32" s="20" t="n">
        <v>2.64707297</v>
      </c>
      <c r="K32" s="18" t="n">
        <v>530.62816191</v>
      </c>
      <c r="L32" s="20" t="n">
        <v>5.13165657</v>
      </c>
      <c r="M32" s="18" t="s">
        <v>481</v>
      </c>
      <c r="N32" s="20" t="s">
        <v>481</v>
      </c>
      <c r="O32" s="18" t="s">
        <v>481</v>
      </c>
      <c r="P32" s="20" t="s">
        <v>481</v>
      </c>
      <c r="Q32" s="18" t="s">
        <v>481</v>
      </c>
      <c r="R32" s="20" t="s">
        <v>481</v>
      </c>
      <c r="S32" s="18" t="s">
        <v>481</v>
      </c>
      <c r="T32" s="20" t="s">
        <v>481</v>
      </c>
      <c r="U32" s="18" t="n">
        <v>413.02756717</v>
      </c>
      <c r="V32" s="20" t="n">
        <v>13.67811151</v>
      </c>
    </row>
    <row r="33" spans="1:22">
      <c r="A33" s="15" t="s">
        <v>508</v>
      </c>
      <c r="B33" s="17" t="n">
        <v>7325</v>
      </c>
      <c r="C33" s="18">
        <f>(81.0/B33*100)</f>
        <v/>
      </c>
      <c r="D33" s="19" t="n">
        <v>7244</v>
      </c>
      <c r="E33" s="18" t="n">
        <v>463.98469296</v>
      </c>
      <c r="F33" s="20" t="n">
        <v>5.463872</v>
      </c>
      <c r="G33" s="18" t="n">
        <v>484.13016056</v>
      </c>
      <c r="H33" s="20" t="n">
        <v>4.00072402</v>
      </c>
      <c r="I33" s="18" t="n">
        <v>495.97724429</v>
      </c>
      <c r="J33" s="20" t="n">
        <v>2.95336908</v>
      </c>
      <c r="K33" s="18" t="n">
        <v>515.61008506</v>
      </c>
      <c r="L33" s="20" t="n">
        <v>4.48269555</v>
      </c>
      <c r="M33" s="18" t="s">
        <v>481</v>
      </c>
      <c r="N33" s="20" t="s">
        <v>481</v>
      </c>
      <c r="O33" s="18" t="s">
        <v>481</v>
      </c>
      <c r="P33" s="20" t="s">
        <v>481</v>
      </c>
      <c r="Q33" s="18" t="s">
        <v>481</v>
      </c>
      <c r="R33" s="20" t="s">
        <v>481</v>
      </c>
      <c r="S33" s="18" t="s">
        <v>481</v>
      </c>
      <c r="T33" s="20" t="s">
        <v>481</v>
      </c>
      <c r="U33" s="18" t="n">
        <v>411.58574355</v>
      </c>
      <c r="V33" s="20" t="n">
        <v>10.79774356</v>
      </c>
    </row>
    <row r="34" spans="1:22">
      <c r="A34" s="15" t="s">
        <v>509</v>
      </c>
      <c r="B34" s="17" t="n">
        <v>6350</v>
      </c>
      <c r="C34" s="18">
        <f>(126.0/B34*100)</f>
        <v/>
      </c>
      <c r="D34" s="19" t="n">
        <v>6224</v>
      </c>
      <c r="E34" s="18" t="n">
        <v>442.87762843</v>
      </c>
      <c r="F34" s="20" t="n">
        <v>4.12242562</v>
      </c>
      <c r="G34" s="18" t="n">
        <v>465.31968484</v>
      </c>
      <c r="H34" s="20" t="n">
        <v>3.93926724</v>
      </c>
      <c r="I34" s="18" t="n">
        <v>492.81915223</v>
      </c>
      <c r="J34" s="20" t="n">
        <v>3.10824203</v>
      </c>
      <c r="K34" s="18" t="n">
        <v>517.6515788200001</v>
      </c>
      <c r="L34" s="20" t="n">
        <v>5.46772656</v>
      </c>
      <c r="M34" s="18" t="s">
        <v>481</v>
      </c>
      <c r="N34" s="20" t="s">
        <v>481</v>
      </c>
      <c r="O34" s="18" t="s">
        <v>481</v>
      </c>
      <c r="P34" s="20" t="s">
        <v>481</v>
      </c>
      <c r="Q34" s="18" t="s">
        <v>481</v>
      </c>
      <c r="R34" s="20" t="s">
        <v>481</v>
      </c>
      <c r="S34" s="18" t="s">
        <v>481</v>
      </c>
      <c r="T34" s="20" t="s">
        <v>481</v>
      </c>
      <c r="U34" s="18" t="n">
        <v>406.04327809</v>
      </c>
      <c r="V34" s="20" t="n">
        <v>9.20869663</v>
      </c>
    </row>
    <row r="35" spans="1:22">
      <c r="A35" s="15" t="s">
        <v>510</v>
      </c>
      <c r="B35" s="17" t="n">
        <v>6406</v>
      </c>
      <c r="C35" s="18">
        <f>(67.0/B35*100)</f>
        <v/>
      </c>
      <c r="D35" s="19" t="n">
        <v>6339</v>
      </c>
      <c r="E35" s="18" t="n">
        <v>487.67863633</v>
      </c>
      <c r="F35" s="20" t="n">
        <v>3.28008663</v>
      </c>
      <c r="G35" s="18" t="n">
        <v>508.8524005</v>
      </c>
      <c r="H35" s="20" t="n">
        <v>2.45368242</v>
      </c>
      <c r="I35" s="18" t="n">
        <v>519.14622775</v>
      </c>
      <c r="J35" s="20" t="n">
        <v>2.37135114</v>
      </c>
      <c r="K35" s="18" t="n">
        <v>547.34635064</v>
      </c>
      <c r="L35" s="20" t="n">
        <v>5.78738103</v>
      </c>
      <c r="M35" s="18" t="s">
        <v>481</v>
      </c>
      <c r="N35" s="20" t="s">
        <v>481</v>
      </c>
      <c r="O35" s="18" t="s">
        <v>481</v>
      </c>
      <c r="P35" s="20" t="s">
        <v>481</v>
      </c>
      <c r="Q35" s="18" t="s">
        <v>481</v>
      </c>
      <c r="R35" s="20" t="s">
        <v>481</v>
      </c>
      <c r="S35" s="18" t="s">
        <v>481</v>
      </c>
      <c r="T35" s="20" t="s">
        <v>481</v>
      </c>
      <c r="U35" s="18" t="n">
        <v>416.58109969</v>
      </c>
      <c r="V35" s="20" t="n">
        <v>8.56928845</v>
      </c>
    </row>
    <row r="36" spans="1:22">
      <c r="A36" s="15" t="s">
        <v>511</v>
      </c>
      <c r="B36" s="17" t="n">
        <v>6736</v>
      </c>
      <c r="C36" s="18">
        <f>(79.0/B36*100)</f>
        <v/>
      </c>
      <c r="D36" s="19" t="n">
        <v>6657</v>
      </c>
      <c r="E36" s="18" t="n">
        <v>455.22741783</v>
      </c>
      <c r="F36" s="20" t="n">
        <v>3.81779599</v>
      </c>
      <c r="G36" s="18" t="n">
        <v>469.88537713</v>
      </c>
      <c r="H36" s="20" t="n">
        <v>3.24567855</v>
      </c>
      <c r="I36" s="18" t="n">
        <v>494.25848127</v>
      </c>
      <c r="J36" s="20" t="n">
        <v>2.3163215</v>
      </c>
      <c r="K36" s="18" t="n">
        <v>527.6180981</v>
      </c>
      <c r="L36" s="20" t="n">
        <v>4.13958867</v>
      </c>
      <c r="M36" s="18" t="s">
        <v>481</v>
      </c>
      <c r="N36" s="20" t="s">
        <v>481</v>
      </c>
      <c r="O36" s="18" t="s">
        <v>481</v>
      </c>
      <c r="P36" s="20" t="s">
        <v>481</v>
      </c>
      <c r="Q36" s="18" t="s">
        <v>481</v>
      </c>
      <c r="R36" s="20" t="s">
        <v>481</v>
      </c>
      <c r="S36" s="18" t="s">
        <v>481</v>
      </c>
      <c r="T36" s="20" t="s">
        <v>481</v>
      </c>
      <c r="U36" s="18" t="n">
        <v>420.79714511</v>
      </c>
      <c r="V36" s="20" t="n">
        <v>7.09980945</v>
      </c>
    </row>
    <row r="37" spans="1:22">
      <c r="A37" s="15" t="s">
        <v>512</v>
      </c>
      <c r="B37" s="17" t="n">
        <v>5458</v>
      </c>
      <c r="C37" s="18">
        <f>(147.0/B37*100)</f>
        <v/>
      </c>
      <c r="D37" s="19" t="n">
        <v>5311</v>
      </c>
      <c r="E37" s="18" t="n">
        <v>454.57434443</v>
      </c>
      <c r="F37" s="20" t="n">
        <v>3.99609995</v>
      </c>
      <c r="G37" s="18" t="n">
        <v>483.01627767</v>
      </c>
      <c r="H37" s="20" t="n">
        <v>3.95906716</v>
      </c>
      <c r="I37" s="18" t="n">
        <v>507.49737844</v>
      </c>
      <c r="J37" s="20" t="n">
        <v>3.33247614</v>
      </c>
      <c r="K37" s="18" t="n">
        <v>538.99851429</v>
      </c>
      <c r="L37" s="20" t="n">
        <v>4.67132229</v>
      </c>
      <c r="M37" s="18" t="s">
        <v>481</v>
      </c>
      <c r="N37" s="20" t="s">
        <v>481</v>
      </c>
      <c r="O37" s="18" t="s">
        <v>481</v>
      </c>
      <c r="P37" s="20" t="s">
        <v>481</v>
      </c>
      <c r="Q37" s="18" t="s">
        <v>481</v>
      </c>
      <c r="R37" s="20" t="s">
        <v>481</v>
      </c>
      <c r="S37" s="18" t="s">
        <v>481</v>
      </c>
      <c r="T37" s="20" t="s">
        <v>481</v>
      </c>
      <c r="U37" s="18" t="n">
        <v>417.44652708</v>
      </c>
      <c r="V37" s="20" t="n">
        <v>6.51866707</v>
      </c>
    </row>
    <row r="38" spans="1:22">
      <c r="A38" s="15" t="s">
        <v>513</v>
      </c>
      <c r="B38" s="17" t="n">
        <v>5860</v>
      </c>
      <c r="C38" s="18">
        <f>(24.0/B38*100)</f>
        <v/>
      </c>
      <c r="D38" s="19" t="n">
        <v>5836</v>
      </c>
      <c r="E38" s="18" t="n">
        <v>472.86140934</v>
      </c>
      <c r="F38" s="20" t="n">
        <v>4.67572871</v>
      </c>
      <c r="G38" s="18" t="n">
        <v>512.22080142</v>
      </c>
      <c r="H38" s="20" t="n">
        <v>4.75773354</v>
      </c>
      <c r="I38" s="18" t="n">
        <v>531.57467938</v>
      </c>
      <c r="J38" s="20" t="n">
        <v>3.44574471</v>
      </c>
      <c r="K38" s="18" t="n">
        <v>561.37418699</v>
      </c>
      <c r="L38" s="20" t="n">
        <v>3.70932292</v>
      </c>
      <c r="M38" s="18" t="s">
        <v>481</v>
      </c>
      <c r="N38" s="20" t="s">
        <v>481</v>
      </c>
      <c r="O38" s="18" t="s">
        <v>481</v>
      </c>
      <c r="P38" s="20" t="s">
        <v>481</v>
      </c>
      <c r="Q38" s="18" t="s">
        <v>481</v>
      </c>
      <c r="R38" s="20" t="s">
        <v>481</v>
      </c>
      <c r="S38" s="18" t="s">
        <v>481</v>
      </c>
      <c r="T38" s="20" t="s">
        <v>481</v>
      </c>
      <c r="U38" s="18" t="n">
        <v>479.59761512</v>
      </c>
      <c r="V38" s="20" t="n">
        <v>7.03304791</v>
      </c>
    </row>
    <row r="39" spans="1:22">
      <c r="A39" s="15" t="s">
        <v>514</v>
      </c>
      <c r="B39" s="17" t="n">
        <v>5895</v>
      </c>
      <c r="C39" s="18">
        <f>(33.0/B39*100)</f>
        <v/>
      </c>
      <c r="D39" s="19" t="n">
        <v>5862</v>
      </c>
      <c r="E39" s="18" t="n">
        <v>395.7395166</v>
      </c>
      <c r="F39" s="20" t="n">
        <v>4.79341699</v>
      </c>
      <c r="G39" s="18" t="n">
        <v>418.66713176</v>
      </c>
      <c r="H39" s="20" t="n">
        <v>4.38096281</v>
      </c>
      <c r="I39" s="18" t="n">
        <v>427.2221308</v>
      </c>
      <c r="J39" s="20" t="n">
        <v>4.84328638</v>
      </c>
      <c r="K39" s="18" t="n">
        <v>441.63357759</v>
      </c>
      <c r="L39" s="20" t="n">
        <v>5.92058415</v>
      </c>
      <c r="M39" s="18" t="s">
        <v>481</v>
      </c>
      <c r="N39" s="20" t="s">
        <v>481</v>
      </c>
      <c r="O39" s="18" t="s">
        <v>481</v>
      </c>
      <c r="P39" s="20" t="s">
        <v>481</v>
      </c>
      <c r="Q39" s="18" t="s">
        <v>481</v>
      </c>
      <c r="R39" s="20" t="s">
        <v>481</v>
      </c>
      <c r="S39" s="18" t="s">
        <v>481</v>
      </c>
      <c r="T39" s="20" t="s">
        <v>481</v>
      </c>
      <c r="U39" s="18" t="n">
        <v>368.14561273</v>
      </c>
      <c r="V39" s="20" t="n">
        <v>11.74019348</v>
      </c>
    </row>
    <row r="40" spans="1:22">
      <c r="A40" s="15" t="s">
        <v>515</v>
      </c>
      <c r="B40" s="17" t="n">
        <v>14157</v>
      </c>
      <c r="C40" s="18">
        <f>(399.0/B40*100)</f>
        <v/>
      </c>
      <c r="D40" s="19" t="n">
        <v>13758</v>
      </c>
      <c r="E40" s="18" t="n">
        <v>460.63931363</v>
      </c>
      <c r="F40" s="20" t="n">
        <v>4.89963471</v>
      </c>
      <c r="G40" s="18" t="n">
        <v>483.72610847</v>
      </c>
      <c r="H40" s="20" t="n">
        <v>3.20494798</v>
      </c>
      <c r="I40" s="18" t="n">
        <v>500.01072203</v>
      </c>
      <c r="J40" s="20" t="n">
        <v>2.70940803</v>
      </c>
      <c r="K40" s="18" t="n">
        <v>526.62310366</v>
      </c>
      <c r="L40" s="20" t="n">
        <v>4.81496286</v>
      </c>
      <c r="M40" s="18" t="s">
        <v>481</v>
      </c>
      <c r="N40" s="20" t="s">
        <v>481</v>
      </c>
      <c r="O40" s="18" t="s">
        <v>481</v>
      </c>
      <c r="P40" s="20" t="s">
        <v>481</v>
      </c>
      <c r="Q40" s="18" t="s">
        <v>481</v>
      </c>
      <c r="R40" s="20" t="s">
        <v>481</v>
      </c>
      <c r="S40" s="18" t="s">
        <v>481</v>
      </c>
      <c r="T40" s="20" t="s">
        <v>481</v>
      </c>
      <c r="U40" s="18" t="n">
        <v>400.24132709</v>
      </c>
      <c r="V40" s="20" t="n">
        <v>7.37671983</v>
      </c>
    </row>
    <row r="41" spans="1:22">
      <c r="A41" s="15" t="s">
        <v>516</v>
      </c>
      <c r="B41" s="17" t="n">
        <v>5712</v>
      </c>
      <c r="C41" s="18">
        <f>(59.0/B41*100)</f>
        <v/>
      </c>
      <c r="D41" s="19" t="n">
        <v>5653</v>
      </c>
      <c r="E41" s="18" t="n">
        <v>434.75044296</v>
      </c>
      <c r="F41" s="20" t="n">
        <v>4.30041162</v>
      </c>
      <c r="G41" s="18" t="n">
        <v>461.78256378</v>
      </c>
      <c r="H41" s="20" t="n">
        <v>4.11891084</v>
      </c>
      <c r="I41" s="18" t="n">
        <v>472.30208543</v>
      </c>
      <c r="J41" s="20" t="n">
        <v>3.35679187</v>
      </c>
      <c r="K41" s="18" t="n">
        <v>504.90792642</v>
      </c>
      <c r="L41" s="20" t="n">
        <v>5.2670381</v>
      </c>
      <c r="M41" s="18" t="s">
        <v>481</v>
      </c>
      <c r="N41" s="20" t="s">
        <v>481</v>
      </c>
      <c r="O41" s="18" t="s">
        <v>481</v>
      </c>
      <c r="P41" s="20" t="s">
        <v>481</v>
      </c>
      <c r="Q41" s="18" t="s">
        <v>481</v>
      </c>
      <c r="R41" s="20" t="s">
        <v>481</v>
      </c>
      <c r="S41" s="18" t="s">
        <v>481</v>
      </c>
      <c r="T41" s="20" t="s">
        <v>481</v>
      </c>
      <c r="U41" s="18" t="n">
        <v>382.18652989</v>
      </c>
      <c r="V41" s="20" t="n">
        <v>12.40717939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343.43812853</v>
      </c>
      <c r="F45" s="20" t="n">
        <v>4.91565423</v>
      </c>
      <c r="G45" s="18" t="n">
        <v>352.86904119</v>
      </c>
      <c r="H45" s="20" t="n">
        <v>4.52628174</v>
      </c>
      <c r="I45" s="18" t="n">
        <v>361.5051711</v>
      </c>
      <c r="J45" s="20" t="n">
        <v>3.25444911</v>
      </c>
      <c r="K45" s="18" t="n">
        <v>372.29262078</v>
      </c>
      <c r="L45" s="20" t="n">
        <v>4.09078004</v>
      </c>
      <c r="M45" s="18" t="s">
        <v>481</v>
      </c>
      <c r="N45" s="20" t="s">
        <v>481</v>
      </c>
      <c r="O45" s="18" t="s">
        <v>481</v>
      </c>
      <c r="P45" s="20" t="s">
        <v>481</v>
      </c>
      <c r="Q45" s="18" t="s">
        <v>481</v>
      </c>
      <c r="R45" s="20" t="s">
        <v>481</v>
      </c>
      <c r="S45" s="18" t="n">
        <v>354.43844231</v>
      </c>
      <c r="T45" s="20" t="n">
        <v>16.25104819</v>
      </c>
      <c r="U45" s="18" t="n">
        <v>335.06355082</v>
      </c>
      <c r="V45" s="20" t="n">
        <v>6.48931718</v>
      </c>
    </row>
    <row r="46" spans="1:22">
      <c r="A46" s="15" t="s">
        <v>521</v>
      </c>
      <c r="B46" s="17" t="n">
        <v>23141</v>
      </c>
      <c r="C46" s="18">
        <f>(2202.0/B46*100)</f>
        <v/>
      </c>
      <c r="D46" s="19" t="n">
        <v>20939</v>
      </c>
      <c r="E46" s="18" t="n">
        <v>358.41203512</v>
      </c>
      <c r="F46" s="20" t="n">
        <v>3.81611589</v>
      </c>
      <c r="G46" s="18" t="n">
        <v>388.13104237</v>
      </c>
      <c r="H46" s="20" t="n">
        <v>4.68788269</v>
      </c>
      <c r="I46" s="18" t="n">
        <v>391.17907822</v>
      </c>
      <c r="J46" s="20" t="n">
        <v>3.69335671</v>
      </c>
      <c r="K46" s="18" t="n">
        <v>426.85394682</v>
      </c>
      <c r="L46" s="20" t="n">
        <v>5.32990578</v>
      </c>
      <c r="M46" s="18" t="s">
        <v>481</v>
      </c>
      <c r="N46" s="20" t="s">
        <v>481</v>
      </c>
      <c r="O46" s="18" t="s">
        <v>481</v>
      </c>
      <c r="P46" s="20" t="s">
        <v>481</v>
      </c>
      <c r="Q46" s="18" t="s">
        <v>481</v>
      </c>
      <c r="R46" s="20" t="s">
        <v>481</v>
      </c>
      <c r="S46" s="18" t="s">
        <v>481</v>
      </c>
      <c r="T46" s="20" t="s">
        <v>481</v>
      </c>
      <c r="U46" s="18" t="n">
        <v>351.21579714</v>
      </c>
      <c r="V46" s="20" t="n">
        <v>3.09094705</v>
      </c>
    </row>
    <row r="47" spans="1:22">
      <c r="A47" s="15" t="s">
        <v>522</v>
      </c>
      <c r="B47" s="17" t="n">
        <v>5928</v>
      </c>
      <c r="C47" s="18">
        <f>(387.0/B47*100)</f>
        <v/>
      </c>
      <c r="D47" s="19" t="n">
        <v>5541</v>
      </c>
      <c r="E47" s="18" t="n">
        <v>405.22748529</v>
      </c>
      <c r="F47" s="20" t="n">
        <v>5.79235182</v>
      </c>
      <c r="G47" s="18" t="n">
        <v>449.92799586</v>
      </c>
      <c r="H47" s="20" t="n">
        <v>5.91841139</v>
      </c>
      <c r="I47" s="18" t="n">
        <v>458.02586294</v>
      </c>
      <c r="J47" s="20" t="n">
        <v>3.84090622</v>
      </c>
      <c r="K47" s="18" t="n">
        <v>465.45535776</v>
      </c>
      <c r="L47" s="20" t="n">
        <v>5.11567531</v>
      </c>
      <c r="M47" s="18" t="s">
        <v>481</v>
      </c>
      <c r="N47" s="20" t="s">
        <v>481</v>
      </c>
      <c r="O47" s="18" t="s">
        <v>481</v>
      </c>
      <c r="P47" s="20" t="s">
        <v>481</v>
      </c>
      <c r="Q47" s="18" t="s">
        <v>481</v>
      </c>
      <c r="R47" s="20" t="s">
        <v>481</v>
      </c>
      <c r="S47" s="18" t="s">
        <v>481</v>
      </c>
      <c r="T47" s="20" t="s">
        <v>481</v>
      </c>
      <c r="U47" s="18" t="n">
        <v>375.39388586</v>
      </c>
      <c r="V47" s="20" t="n">
        <v>5.44672712</v>
      </c>
    </row>
    <row r="48" spans="1:22">
      <c r="A48" s="15" t="s">
        <v>523</v>
      </c>
      <c r="B48" s="17" t="n">
        <v>9841</v>
      </c>
      <c r="C48" s="18">
        <f>(8.0/B48*100)</f>
        <v/>
      </c>
      <c r="D48" s="19" t="n">
        <v>9833</v>
      </c>
      <c r="E48" s="18" t="n">
        <v>492.14323719</v>
      </c>
      <c r="F48" s="20" t="n">
        <v>11.04553845</v>
      </c>
      <c r="G48" s="18" t="n">
        <v>493.96407144</v>
      </c>
      <c r="H48" s="20" t="n">
        <v>6.54411648</v>
      </c>
      <c r="I48" s="18" t="n">
        <v>532.37785023</v>
      </c>
      <c r="J48" s="20" t="n">
        <v>4.43644803</v>
      </c>
      <c r="K48" s="18" t="n">
        <v>582.83890057</v>
      </c>
      <c r="L48" s="20" t="n">
        <v>7.13505799</v>
      </c>
      <c r="M48" s="18" t="s">
        <v>481</v>
      </c>
      <c r="N48" s="20" t="s">
        <v>481</v>
      </c>
      <c r="O48" s="18" t="s">
        <v>481</v>
      </c>
      <c r="P48" s="20" t="s">
        <v>481</v>
      </c>
      <c r="Q48" s="18" t="s">
        <v>481</v>
      </c>
      <c r="R48" s="20" t="s">
        <v>481</v>
      </c>
      <c r="S48" s="18" t="s">
        <v>481</v>
      </c>
      <c r="T48" s="20" t="s">
        <v>481</v>
      </c>
      <c r="U48" s="18" t="n">
        <v>470.84759285</v>
      </c>
      <c r="V48" s="20" t="n">
        <v>29.2473505</v>
      </c>
    </row>
    <row r="49" spans="1:22">
      <c r="A49" s="15" t="s">
        <v>524</v>
      </c>
      <c r="B49" s="17" t="n">
        <v>6349</v>
      </c>
      <c r="C49" s="18">
        <f>(56.0/B49*100)</f>
        <v/>
      </c>
      <c r="D49" s="19" t="n">
        <v>6293</v>
      </c>
      <c r="E49" s="18" t="n">
        <v>395.67192325</v>
      </c>
      <c r="F49" s="20" t="n">
        <v>4.03630407</v>
      </c>
      <c r="G49" s="18" t="n">
        <v>411.21742576</v>
      </c>
      <c r="H49" s="20" t="n">
        <v>3.92886088</v>
      </c>
      <c r="I49" s="18" t="n">
        <v>414.89422937</v>
      </c>
      <c r="J49" s="20" t="n">
        <v>3.39888022</v>
      </c>
      <c r="K49" s="18" t="n">
        <v>414.77033259</v>
      </c>
      <c r="L49" s="20" t="n">
        <v>4.86790673</v>
      </c>
      <c r="M49" s="18" t="s">
        <v>481</v>
      </c>
      <c r="N49" s="20" t="s">
        <v>481</v>
      </c>
      <c r="O49" s="18" t="s">
        <v>481</v>
      </c>
      <c r="P49" s="20" t="s">
        <v>481</v>
      </c>
      <c r="Q49" s="18" t="s">
        <v>481</v>
      </c>
      <c r="R49" s="20" t="s">
        <v>481</v>
      </c>
      <c r="S49" s="18" t="n">
        <v>344.267675</v>
      </c>
      <c r="T49" s="20" t="n">
        <v>68.22117646</v>
      </c>
      <c r="U49" s="18" t="n">
        <v>357.97868819</v>
      </c>
      <c r="V49" s="20" t="n">
        <v>8.697802080000001</v>
      </c>
    </row>
    <row r="50" spans="1:22">
      <c r="A50" s="15" t="s">
        <v>525</v>
      </c>
      <c r="B50" s="17" t="n">
        <v>11795</v>
      </c>
      <c r="C50" s="18">
        <f>(365.0/B50*100)</f>
        <v/>
      </c>
      <c r="D50" s="19" t="n">
        <v>11430</v>
      </c>
      <c r="E50" s="18" t="n">
        <v>356.99837998</v>
      </c>
      <c r="F50" s="20" t="n">
        <v>4.39026978</v>
      </c>
      <c r="G50" s="18" t="n">
        <v>395.24222366</v>
      </c>
      <c r="H50" s="20" t="n">
        <v>4.09405883</v>
      </c>
      <c r="I50" s="18" t="n">
        <v>395.30135904</v>
      </c>
      <c r="J50" s="20" t="n">
        <v>2.40083654</v>
      </c>
      <c r="K50" s="18" t="n">
        <v>398.45337454</v>
      </c>
      <c r="L50" s="20" t="n">
        <v>3.68242745</v>
      </c>
      <c r="M50" s="18" t="s">
        <v>481</v>
      </c>
      <c r="N50" s="20" t="s">
        <v>481</v>
      </c>
      <c r="O50" s="18" t="s">
        <v>481</v>
      </c>
      <c r="P50" s="20" t="s">
        <v>481</v>
      </c>
      <c r="Q50" s="18" t="s">
        <v>481</v>
      </c>
      <c r="R50" s="20" t="s">
        <v>481</v>
      </c>
      <c r="S50" s="18" t="s">
        <v>481</v>
      </c>
      <c r="T50" s="20" t="s">
        <v>481</v>
      </c>
      <c r="U50" s="18" t="n">
        <v>337.89287004</v>
      </c>
      <c r="V50" s="20" t="n">
        <v>7.77427282</v>
      </c>
    </row>
    <row r="51" spans="1:22">
      <c r="A51" s="15" t="s">
        <v>526</v>
      </c>
      <c r="B51" s="17" t="n">
        <v>6866</v>
      </c>
      <c r="C51" s="18">
        <f>(117.0/B51*100)</f>
        <v/>
      </c>
      <c r="D51" s="19" t="n">
        <v>6749</v>
      </c>
      <c r="E51" s="18" t="n">
        <v>391.34565232</v>
      </c>
      <c r="F51" s="20" t="n">
        <v>4.80395692</v>
      </c>
      <c r="G51" s="18" t="n">
        <v>407.8081278</v>
      </c>
      <c r="H51" s="20" t="n">
        <v>3.72159045</v>
      </c>
      <c r="I51" s="18" t="n">
        <v>400.90396902</v>
      </c>
      <c r="J51" s="20" t="n">
        <v>2.96032543</v>
      </c>
      <c r="K51" s="18" t="n">
        <v>404.57911397</v>
      </c>
      <c r="L51" s="20" t="n">
        <v>3.91082387</v>
      </c>
      <c r="M51" s="18" t="s">
        <v>481</v>
      </c>
      <c r="N51" s="20" t="s">
        <v>481</v>
      </c>
      <c r="O51" s="18" t="s">
        <v>481</v>
      </c>
      <c r="P51" s="20" t="s">
        <v>481</v>
      </c>
      <c r="Q51" s="18" t="s">
        <v>481</v>
      </c>
      <c r="R51" s="20" t="s">
        <v>481</v>
      </c>
      <c r="S51" s="18" t="s">
        <v>481</v>
      </c>
      <c r="T51" s="20" t="s">
        <v>481</v>
      </c>
      <c r="U51" s="18" t="n">
        <v>380.58069133</v>
      </c>
      <c r="V51" s="20" t="n">
        <v>8.386380490000001</v>
      </c>
    </row>
    <row r="52" spans="1:22">
      <c r="A52" s="15" t="s">
        <v>527</v>
      </c>
      <c r="B52" s="17" t="n">
        <v>5809</v>
      </c>
      <c r="C52" s="18">
        <f>(111.0/B52*100)</f>
        <v/>
      </c>
      <c r="D52" s="19" t="n">
        <v>5698</v>
      </c>
      <c r="E52" s="18" t="n">
        <v>436.02195357</v>
      </c>
      <c r="F52" s="20" t="n">
        <v>4.57264766</v>
      </c>
      <c r="G52" s="18" t="n">
        <v>463.82084037</v>
      </c>
      <c r="H52" s="20" t="n">
        <v>3.89396571</v>
      </c>
      <c r="I52" s="18" t="n">
        <v>470.83496754</v>
      </c>
      <c r="J52" s="20" t="n">
        <v>2.97427193</v>
      </c>
      <c r="K52" s="18" t="n">
        <v>503.01970904</v>
      </c>
      <c r="L52" s="20" t="n">
        <v>5.4143494</v>
      </c>
      <c r="M52" s="18" t="s">
        <v>481</v>
      </c>
      <c r="N52" s="20" t="s">
        <v>481</v>
      </c>
      <c r="O52" s="18" t="s">
        <v>481</v>
      </c>
      <c r="P52" s="20" t="s">
        <v>481</v>
      </c>
      <c r="Q52" s="18" t="s">
        <v>481</v>
      </c>
      <c r="R52" s="20" t="s">
        <v>481</v>
      </c>
      <c r="S52" s="18" t="s">
        <v>481</v>
      </c>
      <c r="T52" s="20" t="s">
        <v>481</v>
      </c>
      <c r="U52" s="18" t="n">
        <v>387.51694016</v>
      </c>
      <c r="V52" s="20" t="n">
        <v>9.553395139999999</v>
      </c>
    </row>
    <row r="53" spans="1:22">
      <c r="A53" s="15" t="s">
        <v>528</v>
      </c>
      <c r="B53" s="17" t="n">
        <v>5571</v>
      </c>
      <c r="C53" s="18">
        <f>(118.0/B53*100)</f>
        <v/>
      </c>
      <c r="D53" s="19" t="n">
        <v>5453</v>
      </c>
      <c r="E53" s="18" t="n">
        <v>396.62762428</v>
      </c>
      <c r="F53" s="20" t="n">
        <v>3.89719264</v>
      </c>
      <c r="G53" s="18" t="n">
        <v>424.16328679</v>
      </c>
      <c r="H53" s="20" t="n">
        <v>3.23227163</v>
      </c>
      <c r="I53" s="18" t="n">
        <v>453.98754438</v>
      </c>
      <c r="J53" s="20" t="n">
        <v>2.68808845</v>
      </c>
      <c r="K53" s="18" t="n">
        <v>483.00451917</v>
      </c>
      <c r="L53" s="20" t="n">
        <v>3.89310013</v>
      </c>
      <c r="M53" s="18" t="s">
        <v>481</v>
      </c>
      <c r="N53" s="20" t="s">
        <v>481</v>
      </c>
      <c r="O53" s="18" t="s">
        <v>481</v>
      </c>
      <c r="P53" s="20" t="s">
        <v>481</v>
      </c>
      <c r="Q53" s="18" t="s">
        <v>481</v>
      </c>
      <c r="R53" s="20" t="s">
        <v>481</v>
      </c>
      <c r="S53" s="18" t="s">
        <v>481</v>
      </c>
      <c r="T53" s="20" t="s">
        <v>481</v>
      </c>
      <c r="U53" s="18" t="n">
        <v>359.38519782</v>
      </c>
      <c r="V53" s="20" t="n">
        <v>5.13029004</v>
      </c>
    </row>
    <row r="54" spans="1:22">
      <c r="A54" s="15" t="s">
        <v>529</v>
      </c>
      <c r="B54" s="17" t="n">
        <v>4740</v>
      </c>
      <c r="C54" s="18">
        <f>(483.0/B54*100)</f>
        <v/>
      </c>
      <c r="D54" s="19" t="n">
        <v>4257</v>
      </c>
      <c r="E54" s="18" t="n">
        <v>309.70648225</v>
      </c>
      <c r="F54" s="20" t="n">
        <v>4.61845211</v>
      </c>
      <c r="G54" s="18" t="n">
        <v>332.3582671</v>
      </c>
      <c r="H54" s="20" t="n">
        <v>4.70399299</v>
      </c>
      <c r="I54" s="18" t="n">
        <v>342.31455485</v>
      </c>
      <c r="J54" s="20" t="n">
        <v>3.77291779</v>
      </c>
      <c r="K54" s="18" t="n">
        <v>336.19862291</v>
      </c>
      <c r="L54" s="20" t="n">
        <v>3.29507743</v>
      </c>
      <c r="M54" s="18" t="s">
        <v>481</v>
      </c>
      <c r="N54" s="20" t="s">
        <v>481</v>
      </c>
      <c r="O54" s="18" t="s">
        <v>481</v>
      </c>
      <c r="P54" s="20" t="s">
        <v>481</v>
      </c>
      <c r="Q54" s="18" t="s">
        <v>481</v>
      </c>
      <c r="R54" s="20" t="s">
        <v>481</v>
      </c>
      <c r="S54" s="18" t="s">
        <v>481</v>
      </c>
      <c r="T54" s="20" t="s">
        <v>481</v>
      </c>
      <c r="U54" s="18" t="n">
        <v>291.8042988</v>
      </c>
      <c r="V54" s="20" t="n">
        <v>4.49790473</v>
      </c>
    </row>
    <row r="55" spans="1:22">
      <c r="A55" s="15" t="s">
        <v>530</v>
      </c>
      <c r="B55" s="17" t="n">
        <v>5316</v>
      </c>
      <c r="C55" s="18">
        <f>(22.0/B55*100)</f>
        <v/>
      </c>
      <c r="D55" s="19" t="n">
        <v>5294</v>
      </c>
      <c r="E55" s="18" t="n">
        <v>358.51896194</v>
      </c>
      <c r="F55" s="20" t="n">
        <v>6.06552163</v>
      </c>
      <c r="G55" s="18" t="n">
        <v>395.83495554</v>
      </c>
      <c r="H55" s="20" t="n">
        <v>4.26696317</v>
      </c>
      <c r="I55" s="18" t="n">
        <v>405.98489821</v>
      </c>
      <c r="J55" s="20" t="n">
        <v>2.84405428</v>
      </c>
      <c r="K55" s="18" t="n">
        <v>444.82265657</v>
      </c>
      <c r="L55" s="20" t="n">
        <v>5.05753944</v>
      </c>
      <c r="M55" s="18" t="s">
        <v>481</v>
      </c>
      <c r="N55" s="20" t="s">
        <v>481</v>
      </c>
      <c r="O55" s="18" t="s">
        <v>481</v>
      </c>
      <c r="P55" s="20" t="s">
        <v>481</v>
      </c>
      <c r="Q55" s="18" t="s">
        <v>481</v>
      </c>
      <c r="R55" s="20" t="s">
        <v>481</v>
      </c>
      <c r="S55" s="18" t="n">
        <v>330.61371568</v>
      </c>
      <c r="T55" s="20" t="n">
        <v>21.62409325</v>
      </c>
      <c r="U55" s="18" t="n">
        <v>299.40737049</v>
      </c>
      <c r="V55" s="20" t="n">
        <v>10.25328414</v>
      </c>
    </row>
    <row r="56" spans="1:22">
      <c r="A56" s="15" t="s">
        <v>531</v>
      </c>
      <c r="B56" s="17" t="n">
        <v>5359</v>
      </c>
      <c r="C56" s="18">
        <f>(77.0/B56*100)</f>
        <v/>
      </c>
      <c r="D56" s="19" t="n">
        <v>5282</v>
      </c>
      <c r="E56" s="18" t="n">
        <v>509.29461464</v>
      </c>
      <c r="F56" s="20" t="n">
        <v>5.62966752</v>
      </c>
      <c r="G56" s="18" t="n">
        <v>520.08181674</v>
      </c>
      <c r="H56" s="20" t="n">
        <v>4.21693467</v>
      </c>
      <c r="I56" s="18" t="n">
        <v>553.7702537599999</v>
      </c>
      <c r="J56" s="20" t="n">
        <v>3.07184714</v>
      </c>
      <c r="K56" s="18" t="n">
        <v>574.96968512</v>
      </c>
      <c r="L56" s="20" t="n">
        <v>4.10597482</v>
      </c>
      <c r="M56" s="18" t="s">
        <v>481</v>
      </c>
      <c r="N56" s="20" t="s">
        <v>481</v>
      </c>
      <c r="O56" s="18" t="s">
        <v>481</v>
      </c>
      <c r="P56" s="20" t="s">
        <v>481</v>
      </c>
      <c r="Q56" s="18" t="s">
        <v>481</v>
      </c>
      <c r="R56" s="20" t="s">
        <v>481</v>
      </c>
      <c r="S56" s="18" t="s">
        <v>481</v>
      </c>
      <c r="T56" s="20" t="s">
        <v>481</v>
      </c>
      <c r="U56" s="18" t="n">
        <v>457.3080329</v>
      </c>
      <c r="V56" s="20" t="n">
        <v>18.8010273</v>
      </c>
    </row>
    <row r="57" spans="1:22">
      <c r="A57" s="15" t="s">
        <v>532</v>
      </c>
      <c r="B57" s="17" t="n">
        <v>6513</v>
      </c>
      <c r="C57" s="18">
        <f>(0.0/B57*100)</f>
        <v/>
      </c>
      <c r="D57" s="19" t="n">
        <v>6513</v>
      </c>
      <c r="E57" s="18" t="n">
        <v>355.28640181</v>
      </c>
      <c r="F57" s="20" t="n">
        <v>10.25403999</v>
      </c>
      <c r="G57" s="18" t="n">
        <v>384.69719291</v>
      </c>
      <c r="H57" s="20" t="n">
        <v>6.08182603</v>
      </c>
      <c r="I57" s="18" t="n">
        <v>386.92597919</v>
      </c>
      <c r="J57" s="20" t="n">
        <v>2.93119097</v>
      </c>
      <c r="K57" s="18" t="n">
        <v>394.60449476</v>
      </c>
      <c r="L57" s="20" t="n">
        <v>5.43625492</v>
      </c>
      <c r="M57" s="18" t="s">
        <v>481</v>
      </c>
      <c r="N57" s="20" t="s">
        <v>481</v>
      </c>
      <c r="O57" s="18" t="s">
        <v>481</v>
      </c>
      <c r="P57" s="20" t="s">
        <v>481</v>
      </c>
      <c r="Q57" s="18" t="s">
        <v>481</v>
      </c>
      <c r="R57" s="20" t="s">
        <v>481</v>
      </c>
      <c r="S57" s="18" t="n">
        <v>301.20915532</v>
      </c>
      <c r="T57" s="20" t="n">
        <v>28.55816183</v>
      </c>
      <c r="U57" s="18" t="n">
        <v>354.97831546</v>
      </c>
      <c r="V57" s="20" t="n">
        <v>9.672133029999999</v>
      </c>
    </row>
    <row r="58" spans="1:22">
      <c r="A58" s="15" t="s">
        <v>533</v>
      </c>
      <c r="B58" s="17" t="n">
        <v>7267</v>
      </c>
      <c r="C58" s="18">
        <f>(10.0/B58*100)</f>
        <v/>
      </c>
      <c r="D58" s="19" t="n">
        <v>7257</v>
      </c>
      <c r="E58" s="18" t="n">
        <v>338.36172688</v>
      </c>
      <c r="F58" s="20" t="n">
        <v>4.92076055</v>
      </c>
      <c r="G58" s="18" t="n">
        <v>350.44476661</v>
      </c>
      <c r="H58" s="20" t="n">
        <v>5.96353996</v>
      </c>
      <c r="I58" s="18" t="n">
        <v>385.79377378</v>
      </c>
      <c r="J58" s="20" t="n">
        <v>2.7125592</v>
      </c>
      <c r="K58" s="18" t="n">
        <v>411.45339712</v>
      </c>
      <c r="L58" s="20" t="n">
        <v>3.43112043</v>
      </c>
      <c r="M58" s="18" t="s">
        <v>481</v>
      </c>
      <c r="N58" s="20" t="s">
        <v>481</v>
      </c>
      <c r="O58" s="18" t="s">
        <v>481</v>
      </c>
      <c r="P58" s="20" t="s">
        <v>481</v>
      </c>
      <c r="Q58" s="18" t="s">
        <v>481</v>
      </c>
      <c r="R58" s="20" t="s">
        <v>481</v>
      </c>
      <c r="S58" s="18" t="n">
        <v>298.86317317</v>
      </c>
      <c r="T58" s="20" t="n">
        <v>21.65199477</v>
      </c>
      <c r="U58" s="18" t="n">
        <v>315.1788465</v>
      </c>
      <c r="V58" s="20" t="n">
        <v>15.08068445</v>
      </c>
    </row>
    <row r="59" spans="1:22">
      <c r="A59" s="15" t="s">
        <v>534</v>
      </c>
      <c r="B59" s="17" t="n">
        <v>4826</v>
      </c>
      <c r="C59" s="18">
        <f>(26.0/B59*100)</f>
        <v/>
      </c>
      <c r="D59" s="19" t="n">
        <v>4800</v>
      </c>
      <c r="E59" s="18" t="n">
        <v>316.45924334</v>
      </c>
      <c r="F59" s="20" t="n">
        <v>6.89267773</v>
      </c>
      <c r="G59" s="18" t="n">
        <v>368.00940983</v>
      </c>
      <c r="H59" s="20" t="n">
        <v>6.89314243</v>
      </c>
      <c r="I59" s="18" t="n">
        <v>366.52877675</v>
      </c>
      <c r="J59" s="20" t="n">
        <v>2.15990639</v>
      </c>
      <c r="K59" s="18" t="n">
        <v>368.43502164</v>
      </c>
      <c r="L59" s="20" t="n">
        <v>2.96972292</v>
      </c>
      <c r="M59" s="18" t="s">
        <v>481</v>
      </c>
      <c r="N59" s="20" t="s">
        <v>481</v>
      </c>
      <c r="O59" s="18" t="s">
        <v>481</v>
      </c>
      <c r="P59" s="20" t="s">
        <v>481</v>
      </c>
      <c r="Q59" s="18" t="s">
        <v>481</v>
      </c>
      <c r="R59" s="20" t="s">
        <v>481</v>
      </c>
      <c r="S59" s="18" t="n">
        <v>279.43027709</v>
      </c>
      <c r="T59" s="20" t="n">
        <v>13.11904948</v>
      </c>
      <c r="U59" s="18" t="n">
        <v>285.5156698</v>
      </c>
      <c r="V59" s="20" t="n">
        <v>9.18889899</v>
      </c>
    </row>
    <row r="60" spans="1:22">
      <c r="A60" s="15" t="s">
        <v>535</v>
      </c>
      <c r="B60" s="17" t="n">
        <v>4546</v>
      </c>
      <c r="C60" s="18">
        <f>(15.0/B60*100)</f>
        <v/>
      </c>
      <c r="D60" s="19" t="n">
        <v>4531</v>
      </c>
      <c r="E60" s="18" t="n">
        <v>336.11714555</v>
      </c>
      <c r="F60" s="20" t="n">
        <v>5.97545853</v>
      </c>
      <c r="G60" s="18" t="n">
        <v>370.54739431</v>
      </c>
      <c r="H60" s="20" t="n">
        <v>5.42521514</v>
      </c>
      <c r="I60" s="18" t="n">
        <v>406.86849025</v>
      </c>
      <c r="J60" s="20" t="n">
        <v>4.43606843</v>
      </c>
      <c r="K60" s="18" t="n">
        <v>441.25426163</v>
      </c>
      <c r="L60" s="20" t="n">
        <v>5.98888164</v>
      </c>
      <c r="M60" s="18" t="s">
        <v>481</v>
      </c>
      <c r="N60" s="20" t="s">
        <v>481</v>
      </c>
      <c r="O60" s="18" t="s">
        <v>481</v>
      </c>
      <c r="P60" s="20" t="s">
        <v>481</v>
      </c>
      <c r="Q60" s="18" t="s">
        <v>481</v>
      </c>
      <c r="R60" s="20" t="s">
        <v>481</v>
      </c>
      <c r="S60" s="18" t="n">
        <v>317.60248765</v>
      </c>
      <c r="T60" s="20" t="n">
        <v>23.42184959</v>
      </c>
      <c r="U60" s="18" t="n">
        <v>356.18152382</v>
      </c>
      <c r="V60" s="20" t="n">
        <v>10.16314364</v>
      </c>
    </row>
    <row r="61" spans="1:22">
      <c r="A61" s="15" t="s">
        <v>536</v>
      </c>
      <c r="B61" s="17" t="n">
        <v>6525</v>
      </c>
      <c r="C61" s="18">
        <f>(175.0/B61*100)</f>
        <v/>
      </c>
      <c r="D61" s="19" t="n">
        <v>6350</v>
      </c>
      <c r="E61" s="18" t="n">
        <v>444.47569462</v>
      </c>
      <c r="F61" s="20" t="n">
        <v>4.43125595</v>
      </c>
      <c r="G61" s="18" t="n">
        <v>470.68963874</v>
      </c>
      <c r="H61" s="20" t="n">
        <v>4.07906281</v>
      </c>
      <c r="I61" s="18" t="n">
        <v>483.70794547</v>
      </c>
      <c r="J61" s="20" t="n">
        <v>2.60645702</v>
      </c>
      <c r="K61" s="18" t="n">
        <v>500.83241176</v>
      </c>
      <c r="L61" s="20" t="n">
        <v>3.49304784</v>
      </c>
      <c r="M61" s="18" t="s">
        <v>481</v>
      </c>
      <c r="N61" s="20" t="s">
        <v>481</v>
      </c>
      <c r="O61" s="18" t="s">
        <v>481</v>
      </c>
      <c r="P61" s="20" t="s">
        <v>481</v>
      </c>
      <c r="Q61" s="18" t="s">
        <v>481</v>
      </c>
      <c r="R61" s="20" t="s">
        <v>481</v>
      </c>
      <c r="S61" s="18" t="s">
        <v>481</v>
      </c>
      <c r="T61" s="20" t="s">
        <v>481</v>
      </c>
      <c r="U61" s="18" t="n">
        <v>404.60254802</v>
      </c>
      <c r="V61" s="20" t="n">
        <v>9.669524770000001</v>
      </c>
    </row>
    <row r="62" spans="1:22">
      <c r="A62" s="15" t="s">
        <v>537</v>
      </c>
      <c r="B62" s="17" t="n">
        <v>4476</v>
      </c>
      <c r="C62" s="18">
        <f>(3.0/B62*100)</f>
        <v/>
      </c>
      <c r="D62" s="19" t="n">
        <v>4473</v>
      </c>
      <c r="E62" s="18" t="n">
        <v>507.78188288</v>
      </c>
      <c r="F62" s="20" t="n">
        <v>5.7871481</v>
      </c>
      <c r="G62" s="18" t="n">
        <v>529.42755164</v>
      </c>
      <c r="H62" s="20" t="n">
        <v>3.24419864</v>
      </c>
      <c r="I62" s="18" t="n">
        <v>547.1896220899999</v>
      </c>
      <c r="J62" s="20" t="n">
        <v>1.43013458</v>
      </c>
      <c r="K62" s="18" t="n">
        <v>564.57631393</v>
      </c>
      <c r="L62" s="20" t="n">
        <v>3.5821889</v>
      </c>
      <c r="M62" s="18" t="s">
        <v>481</v>
      </c>
      <c r="N62" s="20" t="s">
        <v>481</v>
      </c>
      <c r="O62" s="18" t="s">
        <v>481</v>
      </c>
      <c r="P62" s="20" t="s">
        <v>481</v>
      </c>
      <c r="Q62" s="18" t="s">
        <v>481</v>
      </c>
      <c r="R62" s="20" t="s">
        <v>481</v>
      </c>
      <c r="S62" s="18" t="s">
        <v>481</v>
      </c>
      <c r="T62" s="20" t="s">
        <v>481</v>
      </c>
      <c r="U62" s="18" t="n">
        <v>402.58122558</v>
      </c>
      <c r="V62" s="20" t="n">
        <v>32.73171918</v>
      </c>
    </row>
    <row r="63" spans="1:22">
      <c r="A63" s="15" t="s">
        <v>538</v>
      </c>
      <c r="B63" s="17" t="n">
        <v>5324</v>
      </c>
      <c r="C63" s="18">
        <f>(13.0/B63*100)</f>
        <v/>
      </c>
      <c r="D63" s="19" t="n">
        <v>5311</v>
      </c>
      <c r="E63" s="18" t="n">
        <v>336.95078564</v>
      </c>
      <c r="F63" s="20" t="n">
        <v>6.23566261</v>
      </c>
      <c r="G63" s="18" t="n">
        <v>369.95752185</v>
      </c>
      <c r="H63" s="20" t="n">
        <v>5.01213889</v>
      </c>
      <c r="I63" s="18" t="n">
        <v>370.93512204</v>
      </c>
      <c r="J63" s="20" t="n">
        <v>2.42124377</v>
      </c>
      <c r="K63" s="18" t="n">
        <v>399.21516547</v>
      </c>
      <c r="L63" s="20" t="n">
        <v>3.88889789</v>
      </c>
      <c r="M63" s="18" t="s">
        <v>481</v>
      </c>
      <c r="N63" s="20" t="s">
        <v>481</v>
      </c>
      <c r="O63" s="18" t="s">
        <v>481</v>
      </c>
      <c r="P63" s="20" t="s">
        <v>481</v>
      </c>
      <c r="Q63" s="18" t="n">
        <v>349.47262895</v>
      </c>
      <c r="R63" s="20" t="n">
        <v>62.09511116</v>
      </c>
      <c r="S63" s="18" t="n">
        <v>281.09361394</v>
      </c>
      <c r="T63" s="20" t="n">
        <v>36.33598646</v>
      </c>
      <c r="U63" s="18" t="n">
        <v>339.86512591</v>
      </c>
      <c r="V63" s="20" t="n">
        <v>5.1859314</v>
      </c>
    </row>
    <row r="64" spans="1:22">
      <c r="A64" s="15" t="s">
        <v>539</v>
      </c>
      <c r="B64" s="17" t="n">
        <v>3634</v>
      </c>
      <c r="C64" s="18">
        <f>(3.0/B64*100)</f>
        <v/>
      </c>
      <c r="D64" s="19" t="n">
        <v>3631</v>
      </c>
      <c r="E64" s="18" t="n">
        <v>408.4350693</v>
      </c>
      <c r="F64" s="20" t="n">
        <v>4.87576043</v>
      </c>
      <c r="G64" s="18" t="n">
        <v>454.11641067</v>
      </c>
      <c r="H64" s="20" t="n">
        <v>4.03557418</v>
      </c>
      <c r="I64" s="18" t="n">
        <v>493.86105211</v>
      </c>
      <c r="J64" s="20" t="n">
        <v>2.57094938</v>
      </c>
      <c r="K64" s="18" t="n">
        <v>540.50574455</v>
      </c>
      <c r="L64" s="20" t="n">
        <v>3.78147305</v>
      </c>
      <c r="M64" s="18" t="s">
        <v>481</v>
      </c>
      <c r="N64" s="20" t="s">
        <v>481</v>
      </c>
      <c r="O64" s="18" t="s">
        <v>481</v>
      </c>
      <c r="P64" s="20" t="s">
        <v>481</v>
      </c>
      <c r="Q64" s="18" t="s">
        <v>481</v>
      </c>
      <c r="R64" s="20" t="s">
        <v>481</v>
      </c>
      <c r="S64" s="18" t="n">
        <v>405.02325026</v>
      </c>
      <c r="T64" s="20" t="n">
        <v>76.09991703</v>
      </c>
      <c r="U64" s="18" t="n">
        <v>330.03610176</v>
      </c>
      <c r="V64" s="20" t="n">
        <v>11.13207029</v>
      </c>
    </row>
    <row r="65" spans="1:22">
      <c r="A65" s="15" t="s">
        <v>540</v>
      </c>
      <c r="B65" s="17" t="n">
        <v>5325</v>
      </c>
      <c r="C65" s="18">
        <f>(14.0/B65*100)</f>
        <v/>
      </c>
      <c r="D65" s="19" t="n">
        <v>5311</v>
      </c>
      <c r="E65" s="18" t="n">
        <v>381.7267519</v>
      </c>
      <c r="F65" s="20" t="n">
        <v>6.58284248</v>
      </c>
      <c r="G65" s="18" t="n">
        <v>424.57426907</v>
      </c>
      <c r="H65" s="20" t="n">
        <v>3.44818893</v>
      </c>
      <c r="I65" s="18" t="n">
        <v>425.85285717</v>
      </c>
      <c r="J65" s="20" t="n">
        <v>2.81726304</v>
      </c>
      <c r="K65" s="18" t="n">
        <v>437.45647761</v>
      </c>
      <c r="L65" s="20" t="n">
        <v>6.31419134</v>
      </c>
      <c r="M65" s="18" t="s">
        <v>481</v>
      </c>
      <c r="N65" s="20" t="s">
        <v>481</v>
      </c>
      <c r="O65" s="18" t="s">
        <v>481</v>
      </c>
      <c r="P65" s="20" t="s">
        <v>481</v>
      </c>
      <c r="Q65" s="18" t="n">
        <v>328.84563478</v>
      </c>
      <c r="R65" s="20" t="n">
        <v>26.19616701</v>
      </c>
      <c r="S65" s="18" t="n">
        <v>538.1436</v>
      </c>
      <c r="T65" s="20" t="n">
        <v>26.58670812</v>
      </c>
      <c r="U65" s="18" t="n">
        <v>353.51922719</v>
      </c>
      <c r="V65" s="20" t="n">
        <v>8.437469780000001</v>
      </c>
    </row>
    <row r="66" spans="1:22">
      <c r="A66" s="15" t="s">
        <v>541</v>
      </c>
      <c r="B66" s="17" t="n">
        <v>5665</v>
      </c>
      <c r="C66" s="18">
        <f>(92.0/B66*100)</f>
        <v/>
      </c>
      <c r="D66" s="19" t="n">
        <v>5573</v>
      </c>
      <c r="E66" s="18" t="n">
        <v>400.81186844</v>
      </c>
      <c r="F66" s="20" t="n">
        <v>3.6375267</v>
      </c>
      <c r="G66" s="18" t="n">
        <v>423.36271184</v>
      </c>
      <c r="H66" s="20" t="n">
        <v>3.58576126</v>
      </c>
      <c r="I66" s="18" t="n">
        <v>429.81324746</v>
      </c>
      <c r="J66" s="20" t="n">
        <v>2.34755719</v>
      </c>
      <c r="K66" s="18" t="n">
        <v>443.34883931</v>
      </c>
      <c r="L66" s="20" t="n">
        <v>3.88417905</v>
      </c>
      <c r="M66" s="18" t="s">
        <v>481</v>
      </c>
      <c r="N66" s="20" t="s">
        <v>481</v>
      </c>
      <c r="O66" s="18" t="s">
        <v>481</v>
      </c>
      <c r="P66" s="20" t="s">
        <v>481</v>
      </c>
      <c r="Q66" s="18" t="s">
        <v>481</v>
      </c>
      <c r="R66" s="20" t="s">
        <v>481</v>
      </c>
      <c r="S66" s="18" t="s">
        <v>481</v>
      </c>
      <c r="T66" s="20" t="s">
        <v>481</v>
      </c>
      <c r="U66" s="18" t="n">
        <v>358.19394963</v>
      </c>
      <c r="V66" s="20" t="n">
        <v>5.17762053</v>
      </c>
    </row>
    <row r="67" spans="1:22">
      <c r="A67" s="15" t="s">
        <v>542</v>
      </c>
      <c r="B67" s="17" t="n">
        <v>6971</v>
      </c>
      <c r="C67" s="18">
        <f>(934.0/B67*100)</f>
        <v/>
      </c>
      <c r="D67" s="19" t="n">
        <v>6037</v>
      </c>
      <c r="E67" s="18" t="n">
        <v>364.96430585</v>
      </c>
      <c r="F67" s="20" t="n">
        <v>4.74472007</v>
      </c>
      <c r="G67" s="18" t="n">
        <v>390.5746386</v>
      </c>
      <c r="H67" s="20" t="n">
        <v>4.72212737</v>
      </c>
      <c r="I67" s="18" t="n">
        <v>398.77242523</v>
      </c>
      <c r="J67" s="20" t="n">
        <v>3.08115305</v>
      </c>
      <c r="K67" s="18" t="n">
        <v>412.56255592</v>
      </c>
      <c r="L67" s="20" t="n">
        <v>4.07094863</v>
      </c>
      <c r="M67" s="18" t="s">
        <v>481</v>
      </c>
      <c r="N67" s="20" t="s">
        <v>481</v>
      </c>
      <c r="O67" s="18" t="s">
        <v>481</v>
      </c>
      <c r="P67" s="20" t="s">
        <v>481</v>
      </c>
      <c r="Q67" s="18" t="s">
        <v>481</v>
      </c>
      <c r="R67" s="20" t="s">
        <v>481</v>
      </c>
      <c r="S67" s="18" t="s">
        <v>481</v>
      </c>
      <c r="T67" s="20" t="s">
        <v>481</v>
      </c>
      <c r="U67" s="18" t="n">
        <v>323.1584265</v>
      </c>
      <c r="V67" s="20" t="n">
        <v>9.22339216</v>
      </c>
    </row>
    <row r="68" spans="1:22">
      <c r="A68" s="15" t="s">
        <v>543</v>
      </c>
      <c r="B68" s="17" t="n">
        <v>12083</v>
      </c>
      <c r="C68" s="18">
        <f>(31.0/B68*100)</f>
        <v/>
      </c>
      <c r="D68" s="19" t="n">
        <v>12052</v>
      </c>
      <c r="E68" s="18" t="n">
        <v>354.06058524</v>
      </c>
      <c r="F68" s="20" t="n">
        <v>4.17302341</v>
      </c>
      <c r="G68" s="18" t="n">
        <v>395.93012708</v>
      </c>
      <c r="H68" s="20" t="n">
        <v>2.73322865</v>
      </c>
      <c r="I68" s="18" t="n">
        <v>420.88977002</v>
      </c>
      <c r="J68" s="20" t="n">
        <v>1.9987299</v>
      </c>
      <c r="K68" s="18" t="n">
        <v>441.78427103</v>
      </c>
      <c r="L68" s="20" t="n">
        <v>2.64714069</v>
      </c>
      <c r="M68" s="18" t="s">
        <v>481</v>
      </c>
      <c r="N68" s="20" t="s">
        <v>481</v>
      </c>
      <c r="O68" s="18" t="s">
        <v>481</v>
      </c>
      <c r="P68" s="20" t="s">
        <v>481</v>
      </c>
      <c r="Q68" s="18" t="s">
        <v>481</v>
      </c>
      <c r="R68" s="20" t="s">
        <v>481</v>
      </c>
      <c r="S68" s="18" t="s">
        <v>481</v>
      </c>
      <c r="T68" s="20" t="s">
        <v>481</v>
      </c>
      <c r="U68" s="18" t="n">
        <v>340.93844995</v>
      </c>
      <c r="V68" s="20" t="n">
        <v>2.08310892</v>
      </c>
    </row>
    <row r="69" spans="1:22">
      <c r="A69" s="15" t="s">
        <v>544</v>
      </c>
      <c r="B69" s="17" t="n">
        <v>4876</v>
      </c>
      <c r="C69" s="18">
        <f>(0.0/B69*100)</f>
        <v/>
      </c>
      <c r="D69" s="19" t="n">
        <v>4876</v>
      </c>
      <c r="E69" s="18" t="n">
        <v>423.49809052</v>
      </c>
      <c r="F69" s="20" t="n">
        <v>5.65876013</v>
      </c>
      <c r="G69" s="18" t="n">
        <v>448.89815526</v>
      </c>
      <c r="H69" s="20" t="n">
        <v>4.4309243</v>
      </c>
      <c r="I69" s="18" t="n">
        <v>447.70399861</v>
      </c>
      <c r="J69" s="20" t="n">
        <v>3.78709511</v>
      </c>
      <c r="K69" s="18" t="n">
        <v>456.02504372</v>
      </c>
      <c r="L69" s="20" t="n">
        <v>8.49692093</v>
      </c>
      <c r="M69" s="18" t="s">
        <v>481</v>
      </c>
      <c r="N69" s="20" t="s">
        <v>481</v>
      </c>
      <c r="O69" s="18" t="s">
        <v>481</v>
      </c>
      <c r="P69" s="20" t="s">
        <v>481</v>
      </c>
      <c r="Q69" s="18" t="s">
        <v>481</v>
      </c>
      <c r="R69" s="20" t="s">
        <v>481</v>
      </c>
      <c r="S69" s="18" t="s">
        <v>481</v>
      </c>
      <c r="T69" s="20" t="s">
        <v>481</v>
      </c>
      <c r="U69" s="18" t="n">
        <v>453.24999601</v>
      </c>
      <c r="V69" s="20" t="n">
        <v>24.81987779</v>
      </c>
    </row>
    <row r="70" spans="1:22">
      <c r="A70" s="15" t="s">
        <v>545</v>
      </c>
      <c r="B70" s="17" t="n">
        <v>6036</v>
      </c>
      <c r="C70" s="18">
        <f>(223.0/B70*100)</f>
        <v/>
      </c>
      <c r="D70" s="19" t="n">
        <v>5813</v>
      </c>
      <c r="E70" s="18" t="n">
        <v>465.40010033</v>
      </c>
      <c r="F70" s="20" t="n">
        <v>6.04517619</v>
      </c>
      <c r="G70" s="18" t="n">
        <v>479.55918532</v>
      </c>
      <c r="H70" s="20" t="n">
        <v>3.89184589</v>
      </c>
      <c r="I70" s="18" t="n">
        <v>505.98692006</v>
      </c>
      <c r="J70" s="20" t="n">
        <v>2.97503942</v>
      </c>
      <c r="K70" s="18" t="n">
        <v>528.68819065</v>
      </c>
      <c r="L70" s="20" t="n">
        <v>4.8774788</v>
      </c>
      <c r="M70" s="18" t="s">
        <v>481</v>
      </c>
      <c r="N70" s="20" t="s">
        <v>481</v>
      </c>
      <c r="O70" s="18" t="s">
        <v>481</v>
      </c>
      <c r="P70" s="20" t="s">
        <v>481</v>
      </c>
      <c r="Q70" s="18" t="s">
        <v>481</v>
      </c>
      <c r="R70" s="20" t="s">
        <v>481</v>
      </c>
      <c r="S70" s="18" t="s">
        <v>481</v>
      </c>
      <c r="T70" s="20" t="s">
        <v>481</v>
      </c>
      <c r="U70" s="18" t="n">
        <v>434.04073936</v>
      </c>
      <c r="V70" s="20" t="n">
        <v>11.08877935</v>
      </c>
    </row>
    <row r="71" spans="1:22">
      <c r="A71" s="15" t="s">
        <v>546</v>
      </c>
      <c r="B71" s="17" t="n">
        <v>6115</v>
      </c>
      <c r="C71" s="18">
        <f>(37.0/B71*100)</f>
        <v/>
      </c>
      <c r="D71" s="19" t="n">
        <v>6078</v>
      </c>
      <c r="E71" s="18" t="n">
        <v>495.67574871</v>
      </c>
      <c r="F71" s="20" t="n">
        <v>6.32149161</v>
      </c>
      <c r="G71" s="18" t="n">
        <v>535.89444098</v>
      </c>
      <c r="H71" s="20" t="n">
        <v>4.34004699</v>
      </c>
      <c r="I71" s="18" t="n">
        <v>565.1850643</v>
      </c>
      <c r="J71" s="20" t="n">
        <v>1.88368773</v>
      </c>
      <c r="K71" s="18" t="n">
        <v>592.16879635</v>
      </c>
      <c r="L71" s="20" t="n">
        <v>2.96010004</v>
      </c>
      <c r="M71" s="18" t="s">
        <v>481</v>
      </c>
      <c r="N71" s="20" t="s">
        <v>481</v>
      </c>
      <c r="O71" s="18" t="s">
        <v>481</v>
      </c>
      <c r="P71" s="20" t="s">
        <v>481</v>
      </c>
      <c r="Q71" s="18" t="s">
        <v>481</v>
      </c>
      <c r="R71" s="20" t="s">
        <v>481</v>
      </c>
      <c r="S71" s="18" t="s">
        <v>481</v>
      </c>
      <c r="T71" s="20" t="s">
        <v>481</v>
      </c>
      <c r="U71" s="18" t="n">
        <v>451.94673856</v>
      </c>
      <c r="V71" s="20" t="n">
        <v>16.67646604</v>
      </c>
    </row>
    <row r="72" spans="1:22">
      <c r="A72" s="15" t="s">
        <v>547</v>
      </c>
      <c r="B72" s="17" t="n">
        <v>7708</v>
      </c>
      <c r="C72" s="18">
        <f>(6.0/B72*100)</f>
        <v/>
      </c>
      <c r="D72" s="19" t="n">
        <v>7702</v>
      </c>
      <c r="E72" s="18" t="n">
        <v>503.3941342</v>
      </c>
      <c r="F72" s="20" t="n">
        <v>6.47922659</v>
      </c>
      <c r="G72" s="18" t="n">
        <v>530.1912022</v>
      </c>
      <c r="H72" s="20" t="n">
        <v>3.34677906</v>
      </c>
      <c r="I72" s="18" t="n">
        <v>545.43234304</v>
      </c>
      <c r="J72" s="20" t="n">
        <v>3.13023015</v>
      </c>
      <c r="K72" s="18" t="n">
        <v>589.31794861</v>
      </c>
      <c r="L72" s="20" t="n">
        <v>6.42309822</v>
      </c>
      <c r="M72" s="18" t="s">
        <v>481</v>
      </c>
      <c r="N72" s="20" t="s">
        <v>481</v>
      </c>
      <c r="O72" s="18" t="s">
        <v>481</v>
      </c>
      <c r="P72" s="20" t="s">
        <v>481</v>
      </c>
      <c r="Q72" s="18" t="s">
        <v>481</v>
      </c>
      <c r="R72" s="20" t="s">
        <v>481</v>
      </c>
      <c r="S72" s="18" t="s">
        <v>481</v>
      </c>
      <c r="T72" s="20" t="s">
        <v>481</v>
      </c>
      <c r="U72" s="18" t="n">
        <v>388.76939024</v>
      </c>
      <c r="V72" s="20" t="n">
        <v>22.6539307</v>
      </c>
    </row>
    <row r="73" spans="1:22">
      <c r="A73" s="15" t="s">
        <v>548</v>
      </c>
      <c r="B73" s="17" t="n">
        <v>8249</v>
      </c>
      <c r="C73" s="18">
        <f>(197.0/B73*100)</f>
        <v/>
      </c>
      <c r="D73" s="19" t="n">
        <v>8052</v>
      </c>
      <c r="E73" s="18" t="n">
        <v>376.69372443</v>
      </c>
      <c r="F73" s="20" t="n">
        <v>7.12145672</v>
      </c>
      <c r="G73" s="18" t="n">
        <v>409.8852341</v>
      </c>
      <c r="H73" s="20" t="n">
        <v>5.31079076</v>
      </c>
      <c r="I73" s="18" t="n">
        <v>415.96116564</v>
      </c>
      <c r="J73" s="20" t="n">
        <v>3.0407093</v>
      </c>
      <c r="K73" s="18" t="n">
        <v>436.18843087</v>
      </c>
      <c r="L73" s="20" t="n">
        <v>6.20563867</v>
      </c>
      <c r="M73" s="18" t="s">
        <v>481</v>
      </c>
      <c r="N73" s="20" t="s">
        <v>481</v>
      </c>
      <c r="O73" s="18" t="s">
        <v>481</v>
      </c>
      <c r="P73" s="20" t="s">
        <v>481</v>
      </c>
      <c r="Q73" s="18" t="s">
        <v>481</v>
      </c>
      <c r="R73" s="20" t="s">
        <v>481</v>
      </c>
      <c r="S73" s="18" t="s">
        <v>481</v>
      </c>
      <c r="T73" s="20" t="s">
        <v>481</v>
      </c>
      <c r="U73" s="18" t="n">
        <v>371.77766658</v>
      </c>
      <c r="V73" s="20" t="n">
        <v>10.32190541</v>
      </c>
    </row>
    <row r="74" spans="1:22">
      <c r="A74" s="15" t="s">
        <v>549</v>
      </c>
      <c r="B74" s="17" t="n">
        <v>4692</v>
      </c>
      <c r="C74" s="18">
        <f>(82.0/B74*100)</f>
        <v/>
      </c>
      <c r="D74" s="19" t="n">
        <v>4610</v>
      </c>
      <c r="E74" s="18" t="n">
        <v>384.44445752</v>
      </c>
      <c r="F74" s="20" t="n">
        <v>4.45966156</v>
      </c>
      <c r="G74" s="18" t="n">
        <v>400.61333403</v>
      </c>
      <c r="H74" s="20" t="n">
        <v>3.62401993</v>
      </c>
      <c r="I74" s="18" t="n">
        <v>432.38608648</v>
      </c>
      <c r="J74" s="20" t="n">
        <v>2.53504487</v>
      </c>
      <c r="K74" s="18" t="n">
        <v>448.62055525</v>
      </c>
      <c r="L74" s="20" t="n">
        <v>3.4644543</v>
      </c>
      <c r="M74" s="18" t="s">
        <v>481</v>
      </c>
      <c r="N74" s="20" t="s">
        <v>481</v>
      </c>
      <c r="O74" s="18" t="s">
        <v>481</v>
      </c>
      <c r="P74" s="20" t="s">
        <v>481</v>
      </c>
      <c r="Q74" s="18" t="s">
        <v>481</v>
      </c>
      <c r="R74" s="20" t="s">
        <v>481</v>
      </c>
      <c r="S74" s="18" t="n">
        <v>348.32416287</v>
      </c>
      <c r="T74" s="20" t="n">
        <v>24.54784063</v>
      </c>
      <c r="U74" s="18" t="n">
        <v>349.00481187</v>
      </c>
      <c r="V74" s="20" t="n">
        <v>7.08656633</v>
      </c>
    </row>
    <row r="75" spans="1:22">
      <c r="A75" s="15" t="s">
        <v>550</v>
      </c>
      <c r="B75" s="17" t="n">
        <v>5375</v>
      </c>
      <c r="C75" s="18">
        <f>(314.0/B75*100)</f>
        <v/>
      </c>
      <c r="D75" s="19" t="n">
        <v>5061</v>
      </c>
      <c r="E75" s="18" t="n">
        <v>350.81254217</v>
      </c>
      <c r="F75" s="20" t="n">
        <v>5.0030361</v>
      </c>
      <c r="G75" s="18" t="n">
        <v>364.61101388</v>
      </c>
      <c r="H75" s="20" t="n">
        <v>5.88300282</v>
      </c>
      <c r="I75" s="18" t="n">
        <v>372.36114157</v>
      </c>
      <c r="J75" s="20" t="n">
        <v>3.60404956</v>
      </c>
      <c r="K75" s="18" t="n">
        <v>396.0726091</v>
      </c>
      <c r="L75" s="20" t="n">
        <v>4.55207242</v>
      </c>
      <c r="M75" s="18" t="s">
        <v>481</v>
      </c>
      <c r="N75" s="20" t="s">
        <v>481</v>
      </c>
      <c r="O75" s="18" t="s">
        <v>481</v>
      </c>
      <c r="P75" s="20" t="s">
        <v>481</v>
      </c>
      <c r="Q75" s="18" t="s">
        <v>481</v>
      </c>
      <c r="R75" s="20" t="s">
        <v>481</v>
      </c>
      <c r="S75" s="18" t="s">
        <v>481</v>
      </c>
      <c r="T75" s="20" t="s">
        <v>481</v>
      </c>
      <c r="U75" s="18" t="n">
        <v>328.77125083</v>
      </c>
      <c r="V75" s="20" t="n">
        <v>6.07453011</v>
      </c>
    </row>
    <row r="76" spans="1:22">
      <c r="A76" s="15" t="s">
        <v>551</v>
      </c>
      <c r="B76" s="17" t="n">
        <v>14167</v>
      </c>
      <c r="C76" s="18">
        <f>(236.0/B76*100)</f>
        <v/>
      </c>
      <c r="D76" s="19" t="n">
        <v>13931</v>
      </c>
      <c r="E76" s="18" t="n">
        <v>386.38477437</v>
      </c>
      <c r="F76" s="20" t="n">
        <v>3.7998641</v>
      </c>
      <c r="G76" s="18" t="n">
        <v>419.04913166</v>
      </c>
      <c r="H76" s="20" t="n">
        <v>4.20990432</v>
      </c>
      <c r="I76" s="18" t="n">
        <v>434.99317258</v>
      </c>
      <c r="J76" s="20" t="n">
        <v>2.55811747</v>
      </c>
      <c r="K76" s="18" t="n">
        <v>454.1930504</v>
      </c>
      <c r="L76" s="20" t="n">
        <v>3.32822213</v>
      </c>
      <c r="M76" s="18" t="s">
        <v>481</v>
      </c>
      <c r="N76" s="20" t="s">
        <v>481</v>
      </c>
      <c r="O76" s="18" t="s">
        <v>481</v>
      </c>
      <c r="P76" s="20" t="s">
        <v>481</v>
      </c>
      <c r="Q76" s="18" t="s">
        <v>481</v>
      </c>
      <c r="R76" s="20" t="s">
        <v>481</v>
      </c>
      <c r="S76" s="18" t="s">
        <v>481</v>
      </c>
      <c r="T76" s="20" t="s">
        <v>481</v>
      </c>
      <c r="U76" s="18" t="n">
        <v>357.53678502</v>
      </c>
      <c r="V76" s="20" t="n">
        <v>6.07206092</v>
      </c>
    </row>
    <row r="77" spans="1:22">
      <c r="A77" s="15" t="s">
        <v>552</v>
      </c>
      <c r="B77" s="17" t="n">
        <v>6062</v>
      </c>
      <c r="C77" s="18">
        <f>(356.0/B77*100)</f>
        <v/>
      </c>
      <c r="D77" s="19" t="n">
        <v>5706</v>
      </c>
      <c r="E77" s="18" t="n">
        <v>399.46799968</v>
      </c>
      <c r="F77" s="20" t="n">
        <v>3.88630013</v>
      </c>
      <c r="G77" s="18" t="n">
        <v>428.12824912</v>
      </c>
      <c r="H77" s="20" t="n">
        <v>3.69044711</v>
      </c>
      <c r="I77" s="18" t="n">
        <v>431.24051921</v>
      </c>
      <c r="J77" s="20" t="n">
        <v>3.36905253</v>
      </c>
      <c r="K77" s="18" t="n">
        <v>442.28179061</v>
      </c>
      <c r="L77" s="20" t="n">
        <v>5.13190853</v>
      </c>
      <c r="M77" s="18" t="s">
        <v>481</v>
      </c>
      <c r="N77" s="20" t="s">
        <v>481</v>
      </c>
      <c r="O77" s="18" t="s">
        <v>481</v>
      </c>
      <c r="P77" s="20" t="s">
        <v>481</v>
      </c>
      <c r="Q77" s="18" t="s">
        <v>481</v>
      </c>
      <c r="R77" s="20" t="s">
        <v>481</v>
      </c>
      <c r="S77" s="18" t="s">
        <v>481</v>
      </c>
      <c r="T77" s="20" t="s">
        <v>481</v>
      </c>
      <c r="U77" s="18" t="n">
        <v>365.7903263</v>
      </c>
      <c r="V77" s="20" t="n">
        <v>4.36951691</v>
      </c>
    </row>
    <row r="78" spans="1:22">
      <c r="A78" s="15" t="s">
        <v>553</v>
      </c>
      <c r="B78" s="17" t="n">
        <v>5826</v>
      </c>
      <c r="C78" s="18">
        <f>(0.0/B78*100)</f>
        <v/>
      </c>
      <c r="D78" s="19" t="n">
        <v>5826</v>
      </c>
      <c r="E78" s="18" t="n">
        <v>482.49568279</v>
      </c>
      <c r="F78" s="20" t="n">
        <v>9.839484669999999</v>
      </c>
      <c r="G78" s="18" t="n">
        <v>470.99434697</v>
      </c>
      <c r="H78" s="20" t="n">
        <v>6.96458112</v>
      </c>
      <c r="I78" s="18" t="n">
        <v>488.07401309</v>
      </c>
      <c r="J78" s="20" t="n">
        <v>4.15885499</v>
      </c>
      <c r="K78" s="18" t="n">
        <v>519.73540268</v>
      </c>
      <c r="L78" s="20" t="n">
        <v>5.94572797</v>
      </c>
      <c r="M78" s="18" t="s">
        <v>481</v>
      </c>
      <c r="N78" s="20" t="s">
        <v>481</v>
      </c>
      <c r="O78" s="18" t="s">
        <v>481</v>
      </c>
      <c r="P78" s="20" t="s">
        <v>481</v>
      </c>
      <c r="Q78" s="18" t="n">
        <v>390.3611</v>
      </c>
      <c r="R78" s="20" t="n">
        <v>35.81002551</v>
      </c>
      <c r="S78" s="18" t="n">
        <v>379.4403</v>
      </c>
      <c r="T78" s="20" t="n">
        <v>51.12920616</v>
      </c>
      <c r="U78" s="18" t="n">
        <v>412.74539603</v>
      </c>
      <c r="V78" s="20" t="n">
        <v>36.36675567</v>
      </c>
    </row>
    <row customHeight="1" ht="25" r="79" spans="1:22">
      <c r="A79" s="15" t="s">
        <v>554</v>
      </c>
      <c r="B79" s="17" t="n">
        <v>1657</v>
      </c>
      <c r="C79" s="18">
        <f>(41.0/B79*100)</f>
        <v/>
      </c>
      <c r="D79" s="19" t="n">
        <v>1616</v>
      </c>
      <c r="E79" s="18" t="n">
        <v>439.91486826</v>
      </c>
      <c r="F79" s="20" t="n">
        <v>8.70828946</v>
      </c>
      <c r="G79" s="18" t="n">
        <v>459.51350517</v>
      </c>
      <c r="H79" s="20" t="n">
        <v>6.93041259</v>
      </c>
      <c r="I79" s="18" t="n">
        <v>462.3859067</v>
      </c>
      <c r="J79" s="20" t="n">
        <v>8.90430608</v>
      </c>
      <c r="K79" s="18" t="n">
        <v>480.7700625</v>
      </c>
      <c r="L79" s="20" t="n">
        <v>11.26849492</v>
      </c>
      <c r="M79" s="18" t="s">
        <v>481</v>
      </c>
      <c r="N79" s="20" t="s">
        <v>481</v>
      </c>
      <c r="O79" s="18" t="s">
        <v>481</v>
      </c>
      <c r="P79" s="20" t="s">
        <v>481</v>
      </c>
      <c r="Q79" s="18" t="s">
        <v>481</v>
      </c>
      <c r="R79" s="20" t="s">
        <v>481</v>
      </c>
      <c r="S79" s="18" t="n">
        <v>419.96829575</v>
      </c>
      <c r="T79" s="20" t="n">
        <v>55.60947988</v>
      </c>
      <c r="U79" s="18" t="n">
        <v>360.17527822</v>
      </c>
      <c r="V79" s="20" t="n">
        <v>16.02778848</v>
      </c>
    </row>
    <row r="80" spans="1:22">
      <c r="A80" s="15" t="s">
        <v>555</v>
      </c>
      <c r="B80" s="17" t="n">
        <v>7841</v>
      </c>
      <c r="C80" s="18">
        <f>(0.0/B80*100)</f>
        <v/>
      </c>
      <c r="D80" s="19" t="n">
        <v>7841</v>
      </c>
      <c r="E80" s="18" t="n">
        <v>436.91399545</v>
      </c>
      <c r="F80" s="20" t="n">
        <v>8.139254449999999</v>
      </c>
      <c r="G80" s="18" t="n">
        <v>436.38202332</v>
      </c>
      <c r="H80" s="20" t="n">
        <v>8.44442579</v>
      </c>
      <c r="I80" s="18" t="n">
        <v>454.40103706</v>
      </c>
      <c r="J80" s="20" t="n">
        <v>4.41130922</v>
      </c>
      <c r="K80" s="18" t="n">
        <v>475.45447522</v>
      </c>
      <c r="L80" s="20" t="n">
        <v>4.98921865</v>
      </c>
      <c r="M80" s="18" t="s">
        <v>481</v>
      </c>
      <c r="N80" s="20" t="s">
        <v>481</v>
      </c>
      <c r="O80" s="18" t="s">
        <v>481</v>
      </c>
      <c r="P80" s="20" t="s">
        <v>481</v>
      </c>
      <c r="Q80" s="18" t="s">
        <v>481</v>
      </c>
      <c r="R80" s="20" t="s">
        <v>481</v>
      </c>
      <c r="S80" s="18" t="s">
        <v>481</v>
      </c>
      <c r="T80" s="20" t="s">
        <v>481</v>
      </c>
      <c r="U80" s="18" t="n">
        <v>406.9806618</v>
      </c>
      <c r="V80" s="20" t="n">
        <v>31.12937192</v>
      </c>
    </row>
    <row r="81" spans="1:22">
      <c r="A81" s="23" t="s">
        <v>556</v>
      </c>
      <c r="B81" s="17" t="n">
        <v>8861</v>
      </c>
      <c r="C81" s="18">
        <f>(95.0/B81*100)</f>
        <v/>
      </c>
      <c r="D81" s="19" t="n">
        <v>8766</v>
      </c>
      <c r="E81" s="18" t="n">
        <v>400.90956779</v>
      </c>
      <c r="F81" s="20" t="n">
        <v>8.57146652</v>
      </c>
      <c r="G81" s="18" t="n">
        <v>420.72127162</v>
      </c>
      <c r="H81" s="20" t="n">
        <v>5.0689131</v>
      </c>
      <c r="I81" s="18" t="n">
        <v>447.08583559</v>
      </c>
      <c r="J81" s="20" t="n">
        <v>3.36418745</v>
      </c>
      <c r="K81" s="18" t="n">
        <v>471.27576638</v>
      </c>
      <c r="L81" s="20" t="n">
        <v>4.50862322</v>
      </c>
      <c r="M81" s="18" t="s">
        <v>481</v>
      </c>
      <c r="N81" s="20" t="s">
        <v>481</v>
      </c>
      <c r="O81" s="18" t="s">
        <v>481</v>
      </c>
      <c r="P81" s="20" t="s">
        <v>481</v>
      </c>
      <c r="Q81" s="18" t="s">
        <v>481</v>
      </c>
      <c r="R81" s="20" t="s">
        <v>481</v>
      </c>
      <c r="S81" s="18" t="s">
        <v>481</v>
      </c>
      <c r="T81" s="20" t="s">
        <v>481</v>
      </c>
      <c r="U81" s="18" t="n">
        <v>387.14115869</v>
      </c>
      <c r="V81" s="20" t="n">
        <v>13.26587007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841</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454.77533392</v>
      </c>
      <c r="F7" s="20" t="n">
        <v>2.95502118</v>
      </c>
      <c r="G7" s="18" t="n">
        <v>479.21277953</v>
      </c>
      <c r="H7" s="20" t="n">
        <v>2.15565928</v>
      </c>
      <c r="I7" s="18" t="n">
        <v>516.3510547</v>
      </c>
      <c r="J7" s="20" t="n">
        <v>2.33605267</v>
      </c>
      <c r="K7" s="18" t="n">
        <v>543.53785385</v>
      </c>
      <c r="L7" s="20" t="n">
        <v>3.61968902</v>
      </c>
      <c r="M7" s="18" t="s">
        <v>481</v>
      </c>
      <c r="N7" s="20" t="s">
        <v>481</v>
      </c>
      <c r="O7" s="18" t="s">
        <v>481</v>
      </c>
      <c r="P7" s="20" t="s">
        <v>481</v>
      </c>
      <c r="Q7" s="18" t="s">
        <v>481</v>
      </c>
      <c r="R7" s="20" t="s">
        <v>481</v>
      </c>
      <c r="S7" s="18" t="s">
        <v>481</v>
      </c>
      <c r="T7" s="20" t="s">
        <v>481</v>
      </c>
      <c r="U7" s="18" t="n">
        <v>451.51556667</v>
      </c>
      <c r="V7" s="20" t="n">
        <v>5.15101591</v>
      </c>
    </row>
    <row r="8" spans="1:22">
      <c r="A8" s="15" t="s">
        <v>483</v>
      </c>
      <c r="B8" s="17" t="n">
        <v>7007</v>
      </c>
      <c r="C8" s="18">
        <f>(165.0/B8*100)</f>
        <v/>
      </c>
      <c r="D8" s="19" t="n">
        <v>6842</v>
      </c>
      <c r="E8" s="18" t="n">
        <v>474.99051909</v>
      </c>
      <c r="F8" s="20" t="n">
        <v>3.68702293</v>
      </c>
      <c r="G8" s="18" t="n">
        <v>497.16324456</v>
      </c>
      <c r="H8" s="20" t="n">
        <v>3.60885927</v>
      </c>
      <c r="I8" s="18" t="n">
        <v>521.8802812500001</v>
      </c>
      <c r="J8" s="20" t="n">
        <v>4.19603559</v>
      </c>
      <c r="K8" s="18" t="n">
        <v>532.26848838</v>
      </c>
      <c r="L8" s="20" t="n">
        <v>5.96462531</v>
      </c>
      <c r="M8" s="18" t="s">
        <v>481</v>
      </c>
      <c r="N8" s="20" t="s">
        <v>481</v>
      </c>
      <c r="O8" s="18" t="s">
        <v>481</v>
      </c>
      <c r="P8" s="20" t="s">
        <v>481</v>
      </c>
      <c r="Q8" s="18" t="s">
        <v>481</v>
      </c>
      <c r="R8" s="20" t="s">
        <v>481</v>
      </c>
      <c r="S8" s="18" t="s">
        <v>481</v>
      </c>
      <c r="T8" s="20" t="s">
        <v>481</v>
      </c>
      <c r="U8" s="18" t="n">
        <v>422.79186486</v>
      </c>
      <c r="V8" s="20" t="n">
        <v>7.25645765</v>
      </c>
    </row>
    <row r="9" spans="1:22">
      <c r="A9" s="15" t="s">
        <v>484</v>
      </c>
      <c r="B9" s="17" t="n">
        <v>9651</v>
      </c>
      <c r="C9" s="18">
        <f>(408.0/B9*100)</f>
        <v/>
      </c>
      <c r="D9" s="19" t="n">
        <v>9243</v>
      </c>
      <c r="E9" s="18" t="n">
        <v>473.697617</v>
      </c>
      <c r="F9" s="20" t="n">
        <v>2.98585047</v>
      </c>
      <c r="G9" s="18" t="n">
        <v>509.15999555</v>
      </c>
      <c r="H9" s="20" t="n">
        <v>2.79621996</v>
      </c>
      <c r="I9" s="18" t="n">
        <v>532.89985166</v>
      </c>
      <c r="J9" s="20" t="n">
        <v>3.05116743</v>
      </c>
      <c r="K9" s="18" t="n">
        <v>556.77385079</v>
      </c>
      <c r="L9" s="20" t="n">
        <v>4.11801848</v>
      </c>
      <c r="M9" s="18" t="s">
        <v>481</v>
      </c>
      <c r="N9" s="20" t="s">
        <v>481</v>
      </c>
      <c r="O9" s="18" t="s">
        <v>481</v>
      </c>
      <c r="P9" s="20" t="s">
        <v>481</v>
      </c>
      <c r="Q9" s="18" t="s">
        <v>481</v>
      </c>
      <c r="R9" s="20" t="s">
        <v>481</v>
      </c>
      <c r="S9" s="18" t="s">
        <v>481</v>
      </c>
      <c r="T9" s="20" t="s">
        <v>481</v>
      </c>
      <c r="U9" s="18" t="n">
        <v>425.09395555</v>
      </c>
      <c r="V9" s="20" t="n">
        <v>5.06732851</v>
      </c>
    </row>
    <row r="10" spans="1:22">
      <c r="A10" s="15" t="s">
        <v>485</v>
      </c>
      <c r="B10" s="17" t="n">
        <v>20058</v>
      </c>
      <c r="C10" s="18">
        <f>(564.0/B10*100)</f>
        <v/>
      </c>
      <c r="D10" s="19" t="n">
        <v>19494</v>
      </c>
      <c r="E10" s="18" t="n">
        <v>471.74522733</v>
      </c>
      <c r="F10" s="20" t="n">
        <v>3.78703536</v>
      </c>
      <c r="G10" s="18" t="n">
        <v>504.92558971</v>
      </c>
      <c r="H10" s="20" t="n">
        <v>2.84064629</v>
      </c>
      <c r="I10" s="18" t="n">
        <v>523.11764118</v>
      </c>
      <c r="J10" s="20" t="n">
        <v>3.14037334</v>
      </c>
      <c r="K10" s="18" t="n">
        <v>552.86245489</v>
      </c>
      <c r="L10" s="20" t="n">
        <v>3.11081852</v>
      </c>
      <c r="M10" s="18" t="s">
        <v>481</v>
      </c>
      <c r="N10" s="20" t="s">
        <v>481</v>
      </c>
      <c r="O10" s="18" t="s">
        <v>481</v>
      </c>
      <c r="P10" s="20" t="s">
        <v>481</v>
      </c>
      <c r="Q10" s="18" t="s">
        <v>481</v>
      </c>
      <c r="R10" s="20" t="s">
        <v>481</v>
      </c>
      <c r="S10" s="18" t="s">
        <v>481</v>
      </c>
      <c r="T10" s="20" t="s">
        <v>481</v>
      </c>
      <c r="U10" s="18" t="n">
        <v>445.82644461</v>
      </c>
      <c r="V10" s="20" t="n">
        <v>6.92002595</v>
      </c>
    </row>
    <row r="11" spans="1:22">
      <c r="A11" s="15" t="s">
        <v>486</v>
      </c>
      <c r="B11" s="17" t="n">
        <v>7053</v>
      </c>
      <c r="C11" s="18">
        <f>(179.0/B11*100)</f>
        <v/>
      </c>
      <c r="D11" s="19" t="n">
        <v>6874</v>
      </c>
      <c r="E11" s="18" t="n">
        <v>408.65757791</v>
      </c>
      <c r="F11" s="20" t="n">
        <v>4.0092032</v>
      </c>
      <c r="G11" s="18" t="n">
        <v>425.6739706</v>
      </c>
      <c r="H11" s="20" t="n">
        <v>3.58017888</v>
      </c>
      <c r="I11" s="18" t="n">
        <v>428.42229574</v>
      </c>
      <c r="J11" s="20" t="n">
        <v>3.28666813</v>
      </c>
      <c r="K11" s="18" t="n">
        <v>453.2417032</v>
      </c>
      <c r="L11" s="20" t="n">
        <v>5.02576228</v>
      </c>
      <c r="M11" s="18" t="s">
        <v>481</v>
      </c>
      <c r="N11" s="20" t="s">
        <v>481</v>
      </c>
      <c r="O11" s="18" t="s">
        <v>481</v>
      </c>
      <c r="P11" s="20" t="s">
        <v>481</v>
      </c>
      <c r="Q11" s="18" t="s">
        <v>481</v>
      </c>
      <c r="R11" s="20" t="s">
        <v>481</v>
      </c>
      <c r="S11" s="18" t="s">
        <v>481</v>
      </c>
      <c r="T11" s="20" t="s">
        <v>481</v>
      </c>
      <c r="U11" s="18" t="n">
        <v>379.14085567</v>
      </c>
      <c r="V11" s="20" t="n">
        <v>6.60541054</v>
      </c>
    </row>
    <row r="12" spans="1:22">
      <c r="A12" s="15" t="s">
        <v>487</v>
      </c>
      <c r="B12" s="17" t="n">
        <v>6894</v>
      </c>
      <c r="C12" s="18">
        <f>(59.0/B12*100)</f>
        <v/>
      </c>
      <c r="D12" s="19" t="n">
        <v>6835</v>
      </c>
      <c r="E12" s="18" t="n">
        <v>462.51157332</v>
      </c>
      <c r="F12" s="20" t="n">
        <v>4.08093281</v>
      </c>
      <c r="G12" s="18" t="n">
        <v>493.15121443</v>
      </c>
      <c r="H12" s="20" t="n">
        <v>2.69671834</v>
      </c>
      <c r="I12" s="18" t="n">
        <v>511.05044894</v>
      </c>
      <c r="J12" s="20" t="n">
        <v>2.88763576</v>
      </c>
      <c r="K12" s="18" t="n">
        <v>529.26001939</v>
      </c>
      <c r="L12" s="20" t="n">
        <v>5.50563603</v>
      </c>
      <c r="M12" s="18" t="s">
        <v>481</v>
      </c>
      <c r="N12" s="20" t="s">
        <v>481</v>
      </c>
      <c r="O12" s="18" t="s">
        <v>481</v>
      </c>
      <c r="P12" s="20" t="s">
        <v>481</v>
      </c>
      <c r="Q12" s="18" t="s">
        <v>481</v>
      </c>
      <c r="R12" s="20" t="s">
        <v>481</v>
      </c>
      <c r="S12" s="18" t="s">
        <v>481</v>
      </c>
      <c r="T12" s="20" t="s">
        <v>481</v>
      </c>
      <c r="U12" s="18" t="n">
        <v>392.92956467</v>
      </c>
      <c r="V12" s="20" t="n">
        <v>8.80338021</v>
      </c>
    </row>
    <row r="13" spans="1:22">
      <c r="A13" s="15" t="s">
        <v>488</v>
      </c>
      <c r="B13" s="17" t="n">
        <v>7161</v>
      </c>
      <c r="C13" s="18">
        <f>(237.0/B13*100)</f>
        <v/>
      </c>
      <c r="D13" s="19" t="n">
        <v>6924</v>
      </c>
      <c r="E13" s="18" t="n">
        <v>491.25405929</v>
      </c>
      <c r="F13" s="20" t="n">
        <v>4.6214103</v>
      </c>
      <c r="G13" s="18" t="n">
        <v>502.44396801</v>
      </c>
      <c r="H13" s="20" t="n">
        <v>2.72411485</v>
      </c>
      <c r="I13" s="18" t="n">
        <v>517.97334349</v>
      </c>
      <c r="J13" s="20" t="n">
        <v>2.93758176</v>
      </c>
      <c r="K13" s="18" t="n">
        <v>552.81764378</v>
      </c>
      <c r="L13" s="20" t="n">
        <v>4.57478182</v>
      </c>
      <c r="M13" s="18" t="s">
        <v>481</v>
      </c>
      <c r="N13" s="20" t="s">
        <v>481</v>
      </c>
      <c r="O13" s="18" t="s">
        <v>481</v>
      </c>
      <c r="P13" s="20" t="s">
        <v>481</v>
      </c>
      <c r="Q13" s="18" t="s">
        <v>481</v>
      </c>
      <c r="R13" s="20" t="s">
        <v>481</v>
      </c>
      <c r="S13" s="18" t="s">
        <v>481</v>
      </c>
      <c r="T13" s="20" t="s">
        <v>481</v>
      </c>
      <c r="U13" s="18" t="n">
        <v>431.3832912</v>
      </c>
      <c r="V13" s="20" t="n">
        <v>5.81008181</v>
      </c>
    </row>
    <row r="14" spans="1:22">
      <c r="A14" s="15" t="s">
        <v>489</v>
      </c>
      <c r="B14" s="17" t="n">
        <v>5587</v>
      </c>
      <c r="C14" s="18">
        <f>(83.0/B14*100)</f>
        <v/>
      </c>
      <c r="D14" s="19" t="n">
        <v>5504</v>
      </c>
      <c r="E14" s="18" t="n">
        <v>490.12094015</v>
      </c>
      <c r="F14" s="20" t="n">
        <v>4.09782841</v>
      </c>
      <c r="G14" s="18" t="n">
        <v>504.994845</v>
      </c>
      <c r="H14" s="20" t="n">
        <v>3.15053492</v>
      </c>
      <c r="I14" s="18" t="n">
        <v>527.46767345</v>
      </c>
      <c r="J14" s="20" t="n">
        <v>2.21754805</v>
      </c>
      <c r="K14" s="18" t="n">
        <v>558.31633368</v>
      </c>
      <c r="L14" s="20" t="n">
        <v>3.76590415</v>
      </c>
      <c r="M14" s="18" t="s">
        <v>481</v>
      </c>
      <c r="N14" s="20" t="s">
        <v>481</v>
      </c>
      <c r="O14" s="18" t="s">
        <v>481</v>
      </c>
      <c r="P14" s="20" t="s">
        <v>481</v>
      </c>
      <c r="Q14" s="18" t="s">
        <v>481</v>
      </c>
      <c r="R14" s="20" t="s">
        <v>481</v>
      </c>
      <c r="S14" s="18" t="s">
        <v>481</v>
      </c>
      <c r="T14" s="20" t="s">
        <v>481</v>
      </c>
      <c r="U14" s="18" t="n">
        <v>458.95277288</v>
      </c>
      <c r="V14" s="20" t="n">
        <v>11.75834542</v>
      </c>
    </row>
    <row r="15" spans="1:22">
      <c r="A15" s="15" t="s">
        <v>490</v>
      </c>
      <c r="B15" s="17" t="n">
        <v>5882</v>
      </c>
      <c r="C15" s="18">
        <f>(125.0/B15*100)</f>
        <v/>
      </c>
      <c r="D15" s="19" t="n">
        <v>5757</v>
      </c>
      <c r="E15" s="18" t="n">
        <v>464.82395951</v>
      </c>
      <c r="F15" s="20" t="n">
        <v>4.45494865</v>
      </c>
      <c r="G15" s="18" t="n">
        <v>500.11411695</v>
      </c>
      <c r="H15" s="20" t="n">
        <v>2.88009978</v>
      </c>
      <c r="I15" s="18" t="n">
        <v>526.2400995</v>
      </c>
      <c r="J15" s="20" t="n">
        <v>2.55075625</v>
      </c>
      <c r="K15" s="18" t="n">
        <v>552.51202899</v>
      </c>
      <c r="L15" s="20" t="n">
        <v>4.32280014</v>
      </c>
      <c r="M15" s="18" t="s">
        <v>481</v>
      </c>
      <c r="N15" s="20" t="s">
        <v>481</v>
      </c>
      <c r="O15" s="18" t="s">
        <v>481</v>
      </c>
      <c r="P15" s="20" t="s">
        <v>481</v>
      </c>
      <c r="Q15" s="18" t="s">
        <v>481</v>
      </c>
      <c r="R15" s="20" t="s">
        <v>481</v>
      </c>
      <c r="S15" s="18" t="s">
        <v>481</v>
      </c>
      <c r="T15" s="20" t="s">
        <v>481</v>
      </c>
      <c r="U15" s="18" t="n">
        <v>437.02801596</v>
      </c>
      <c r="V15" s="20" t="n">
        <v>7.90597927</v>
      </c>
    </row>
    <row r="16" spans="1:22">
      <c r="A16" s="15" t="s">
        <v>491</v>
      </c>
      <c r="B16" s="17" t="n">
        <v>6108</v>
      </c>
      <c r="C16" s="18">
        <f>(163.0/B16*100)</f>
        <v/>
      </c>
      <c r="D16" s="19" t="n">
        <v>5945</v>
      </c>
      <c r="E16" s="18" t="n">
        <v>462.42570021</v>
      </c>
      <c r="F16" s="20" t="n">
        <v>3.07203344</v>
      </c>
      <c r="G16" s="18" t="n">
        <v>496.61446263</v>
      </c>
      <c r="H16" s="20" t="n">
        <v>2.84993283</v>
      </c>
      <c r="I16" s="18" t="n">
        <v>520.15787883</v>
      </c>
      <c r="J16" s="20" t="n">
        <v>2.65181943</v>
      </c>
      <c r="K16" s="18" t="n">
        <v>541.47265692</v>
      </c>
      <c r="L16" s="20" t="n">
        <v>4.85586478</v>
      </c>
      <c r="M16" s="18" t="s">
        <v>481</v>
      </c>
      <c r="N16" s="20" t="s">
        <v>481</v>
      </c>
      <c r="O16" s="18" t="s">
        <v>481</v>
      </c>
      <c r="P16" s="20" t="s">
        <v>481</v>
      </c>
      <c r="Q16" s="18" t="s">
        <v>481</v>
      </c>
      <c r="R16" s="20" t="s">
        <v>481</v>
      </c>
      <c r="S16" s="18" t="s">
        <v>481</v>
      </c>
      <c r="T16" s="20" t="s">
        <v>481</v>
      </c>
      <c r="U16" s="18" t="n">
        <v>400.31269566</v>
      </c>
      <c r="V16" s="20" t="n">
        <v>6.55787567</v>
      </c>
    </row>
    <row r="17" spans="1:22">
      <c r="A17" s="15" t="s">
        <v>492</v>
      </c>
      <c r="B17" s="17" t="n">
        <v>6504</v>
      </c>
      <c r="C17" s="18">
        <f>(2034.0/B17*100)</f>
        <v/>
      </c>
      <c r="D17" s="19" t="n">
        <v>4470</v>
      </c>
      <c r="E17" s="18" t="n">
        <v>483.08628342</v>
      </c>
      <c r="F17" s="20" t="n">
        <v>3.8443926</v>
      </c>
      <c r="G17" s="18" t="n">
        <v>509.41503507</v>
      </c>
      <c r="H17" s="20" t="n">
        <v>3.36596696</v>
      </c>
      <c r="I17" s="18" t="n">
        <v>527.7629457100001</v>
      </c>
      <c r="J17" s="20" t="n">
        <v>4.56125727</v>
      </c>
      <c r="K17" s="18" t="n">
        <v>558.81048348</v>
      </c>
      <c r="L17" s="20" t="n">
        <v>6.13983335</v>
      </c>
      <c r="M17" s="18" t="s">
        <v>481</v>
      </c>
      <c r="N17" s="20" t="s">
        <v>481</v>
      </c>
      <c r="O17" s="18" t="s">
        <v>481</v>
      </c>
      <c r="P17" s="20" t="s">
        <v>481</v>
      </c>
      <c r="Q17" s="18" t="s">
        <v>481</v>
      </c>
      <c r="R17" s="20" t="s">
        <v>481</v>
      </c>
      <c r="S17" s="18" t="s">
        <v>481</v>
      </c>
      <c r="T17" s="20" t="s">
        <v>481</v>
      </c>
      <c r="U17" s="18" t="n">
        <v>454.90302383</v>
      </c>
      <c r="V17" s="20" t="n">
        <v>6.79529596</v>
      </c>
    </row>
    <row r="18" spans="1:22">
      <c r="A18" s="15" t="s">
        <v>493</v>
      </c>
      <c r="B18" s="17" t="n">
        <v>5532</v>
      </c>
      <c r="C18" s="18">
        <f>(31.0/B18*100)</f>
        <v/>
      </c>
      <c r="D18" s="19" t="n">
        <v>5501</v>
      </c>
      <c r="E18" s="18" t="n">
        <v>418.7196842</v>
      </c>
      <c r="F18" s="20" t="n">
        <v>4.5568587</v>
      </c>
      <c r="G18" s="18" t="n">
        <v>438.24381298</v>
      </c>
      <c r="H18" s="20" t="n">
        <v>3.61707679</v>
      </c>
      <c r="I18" s="18" t="n">
        <v>469.35949635</v>
      </c>
      <c r="J18" s="20" t="n">
        <v>3.82093574</v>
      </c>
      <c r="K18" s="18" t="n">
        <v>502.64876899</v>
      </c>
      <c r="L18" s="20" t="n">
        <v>5.21891617</v>
      </c>
      <c r="M18" s="18" t="s">
        <v>481</v>
      </c>
      <c r="N18" s="20" t="s">
        <v>481</v>
      </c>
      <c r="O18" s="18" t="s">
        <v>481</v>
      </c>
      <c r="P18" s="20" t="s">
        <v>481</v>
      </c>
      <c r="Q18" s="18" t="s">
        <v>481</v>
      </c>
      <c r="R18" s="20" t="s">
        <v>481</v>
      </c>
      <c r="S18" s="18" t="s">
        <v>481</v>
      </c>
      <c r="T18" s="20" t="s">
        <v>481</v>
      </c>
      <c r="U18" s="18" t="n">
        <v>376.2998046</v>
      </c>
      <c r="V18" s="20" t="n">
        <v>10.67764908</v>
      </c>
    </row>
    <row r="19" spans="1:22">
      <c r="A19" s="15" t="s">
        <v>494</v>
      </c>
      <c r="B19" s="17" t="n">
        <v>5658</v>
      </c>
      <c r="C19" s="18">
        <f>(366.0/B19*100)</f>
        <v/>
      </c>
      <c r="D19" s="19" t="n">
        <v>5292</v>
      </c>
      <c r="E19" s="18" t="n">
        <v>459.94119342</v>
      </c>
      <c r="F19" s="20" t="n">
        <v>3.73451071</v>
      </c>
      <c r="G19" s="18" t="n">
        <v>473.06018742</v>
      </c>
      <c r="H19" s="20" t="n">
        <v>3.51452371</v>
      </c>
      <c r="I19" s="18" t="n">
        <v>495.17307111</v>
      </c>
      <c r="J19" s="20" t="n">
        <v>3.58324198</v>
      </c>
      <c r="K19" s="18" t="n">
        <v>514.65541835</v>
      </c>
      <c r="L19" s="20" t="n">
        <v>5.79873502</v>
      </c>
      <c r="M19" s="18" t="s">
        <v>481</v>
      </c>
      <c r="N19" s="20" t="s">
        <v>481</v>
      </c>
      <c r="O19" s="18" t="s">
        <v>481</v>
      </c>
      <c r="P19" s="20" t="s">
        <v>481</v>
      </c>
      <c r="Q19" s="18" t="s">
        <v>481</v>
      </c>
      <c r="R19" s="20" t="s">
        <v>481</v>
      </c>
      <c r="S19" s="18" t="s">
        <v>481</v>
      </c>
      <c r="T19" s="20" t="s">
        <v>481</v>
      </c>
      <c r="U19" s="18" t="n">
        <v>390.56792672</v>
      </c>
      <c r="V19" s="20" t="n">
        <v>8.309769169999999</v>
      </c>
    </row>
    <row r="20" spans="1:22">
      <c r="A20" s="15" t="s">
        <v>495</v>
      </c>
      <c r="B20" s="17" t="n">
        <v>3371</v>
      </c>
      <c r="C20" s="18">
        <f>(75.0/B20*100)</f>
        <v/>
      </c>
      <c r="D20" s="19" t="n">
        <v>3296</v>
      </c>
      <c r="E20" s="18" t="n">
        <v>455.16934822</v>
      </c>
      <c r="F20" s="20" t="n">
        <v>5.19145626</v>
      </c>
      <c r="G20" s="18" t="n">
        <v>475.05282637</v>
      </c>
      <c r="H20" s="20" t="n">
        <v>3.5612829</v>
      </c>
      <c r="I20" s="18" t="n">
        <v>500.83213959</v>
      </c>
      <c r="J20" s="20" t="n">
        <v>2.90340796</v>
      </c>
      <c r="K20" s="18" t="n">
        <v>528.42781202</v>
      </c>
      <c r="L20" s="20" t="n">
        <v>4.98779617</v>
      </c>
      <c r="M20" s="18" t="s">
        <v>481</v>
      </c>
      <c r="N20" s="20" t="s">
        <v>481</v>
      </c>
      <c r="O20" s="18" t="s">
        <v>481</v>
      </c>
      <c r="P20" s="20" t="s">
        <v>481</v>
      </c>
      <c r="Q20" s="18" t="s">
        <v>481</v>
      </c>
      <c r="R20" s="20" t="s">
        <v>481</v>
      </c>
      <c r="S20" s="18" t="s">
        <v>481</v>
      </c>
      <c r="T20" s="20" t="s">
        <v>481</v>
      </c>
      <c r="U20" s="18" t="n">
        <v>428.98569771</v>
      </c>
      <c r="V20" s="20" t="n">
        <v>10.23422606</v>
      </c>
    </row>
    <row r="21" spans="1:22">
      <c r="A21" s="15" t="s">
        <v>496</v>
      </c>
      <c r="B21" s="17" t="n">
        <v>5741</v>
      </c>
      <c r="C21" s="18">
        <f>(61.0/B21*100)</f>
        <v/>
      </c>
      <c r="D21" s="19" t="n">
        <v>5680</v>
      </c>
      <c r="E21" s="18" t="n">
        <v>462.05626771</v>
      </c>
      <c r="F21" s="20" t="n">
        <v>3.50032176</v>
      </c>
      <c r="G21" s="18" t="n">
        <v>491.41587705</v>
      </c>
      <c r="H21" s="20" t="n">
        <v>3.06014487</v>
      </c>
      <c r="I21" s="18" t="n">
        <v>516.98879202</v>
      </c>
      <c r="J21" s="20" t="n">
        <v>2.38307568</v>
      </c>
      <c r="K21" s="18" t="n">
        <v>543.38751823</v>
      </c>
      <c r="L21" s="20" t="n">
        <v>3.85815283</v>
      </c>
      <c r="M21" s="18" t="s">
        <v>481</v>
      </c>
      <c r="N21" s="20" t="s">
        <v>481</v>
      </c>
      <c r="O21" s="18" t="s">
        <v>481</v>
      </c>
      <c r="P21" s="20" t="s">
        <v>481</v>
      </c>
      <c r="Q21" s="18" t="s">
        <v>481</v>
      </c>
      <c r="R21" s="20" t="s">
        <v>481</v>
      </c>
      <c r="S21" s="18" t="s">
        <v>481</v>
      </c>
      <c r="T21" s="20" t="s">
        <v>481</v>
      </c>
      <c r="U21" s="18" t="n">
        <v>430.25318281</v>
      </c>
      <c r="V21" s="20" t="n">
        <v>8.213763289999999</v>
      </c>
    </row>
    <row r="22" spans="1:22">
      <c r="A22" s="15" t="s">
        <v>497</v>
      </c>
      <c r="B22" s="17" t="n">
        <v>6598</v>
      </c>
      <c r="C22" s="18">
        <f>(40.0/B22*100)</f>
        <v/>
      </c>
      <c r="D22" s="19" t="n">
        <v>6558</v>
      </c>
      <c r="E22" s="18" t="n">
        <v>450.53437995</v>
      </c>
      <c r="F22" s="20" t="n">
        <v>4.39961201</v>
      </c>
      <c r="G22" s="18" t="n">
        <v>476.68667127</v>
      </c>
      <c r="H22" s="20" t="n">
        <v>4.08627154</v>
      </c>
      <c r="I22" s="18" t="n">
        <v>481.29930951</v>
      </c>
      <c r="J22" s="20" t="n">
        <v>4.88800807</v>
      </c>
      <c r="K22" s="18" t="n">
        <v>493.24368181</v>
      </c>
      <c r="L22" s="20" t="n">
        <v>6.33338166</v>
      </c>
      <c r="M22" s="18" t="s">
        <v>481</v>
      </c>
      <c r="N22" s="20" t="s">
        <v>481</v>
      </c>
      <c r="O22" s="18" t="s">
        <v>481</v>
      </c>
      <c r="P22" s="20" t="s">
        <v>481</v>
      </c>
      <c r="Q22" s="18" t="n">
        <v>370.5752</v>
      </c>
      <c r="R22" s="20" t="n">
        <v>28.39828865</v>
      </c>
      <c r="S22" s="18" t="n">
        <v>413.94123904</v>
      </c>
      <c r="T22" s="20" t="n">
        <v>31.19364336</v>
      </c>
      <c r="U22" s="18" t="n">
        <v>373.33550954</v>
      </c>
      <c r="V22" s="20" t="n">
        <v>8.78431724</v>
      </c>
    </row>
    <row r="23" spans="1:22">
      <c r="A23" s="15" t="s">
        <v>498</v>
      </c>
      <c r="B23" s="17" t="n">
        <v>11583</v>
      </c>
      <c r="C23" s="18">
        <f>(271.0/B23*100)</f>
        <v/>
      </c>
      <c r="D23" s="19" t="n">
        <v>11312</v>
      </c>
      <c r="E23" s="18" t="n">
        <v>458.05645275</v>
      </c>
      <c r="F23" s="20" t="n">
        <v>4.65661596</v>
      </c>
      <c r="G23" s="18" t="n">
        <v>477.66811794</v>
      </c>
      <c r="H23" s="20" t="n">
        <v>3.35271405</v>
      </c>
      <c r="I23" s="18" t="n">
        <v>509.23559799</v>
      </c>
      <c r="J23" s="20" t="n">
        <v>3.23483457</v>
      </c>
      <c r="K23" s="18" t="n">
        <v>518.7872690200001</v>
      </c>
      <c r="L23" s="20" t="n">
        <v>6.77166116</v>
      </c>
      <c r="M23" s="18" t="s">
        <v>481</v>
      </c>
      <c r="N23" s="20" t="s">
        <v>481</v>
      </c>
      <c r="O23" s="18" t="s">
        <v>481</v>
      </c>
      <c r="P23" s="20" t="s">
        <v>481</v>
      </c>
      <c r="Q23" s="18" t="s">
        <v>481</v>
      </c>
      <c r="R23" s="20" t="s">
        <v>481</v>
      </c>
      <c r="S23" s="18" t="s">
        <v>481</v>
      </c>
      <c r="T23" s="20" t="s">
        <v>481</v>
      </c>
      <c r="U23" s="18" t="n">
        <v>419.02573543</v>
      </c>
      <c r="V23" s="20" t="n">
        <v>8.79667169</v>
      </c>
    </row>
    <row r="24" spans="1:22">
      <c r="A24" s="15" t="s">
        <v>499</v>
      </c>
      <c r="B24" s="17" t="n">
        <v>6647</v>
      </c>
      <c r="C24" s="18">
        <f>(11.0/B24*100)</f>
        <v/>
      </c>
      <c r="D24" s="19" t="n">
        <v>6636</v>
      </c>
      <c r="E24" s="18" t="n">
        <v>504.80375031</v>
      </c>
      <c r="F24" s="20" t="n">
        <v>3.47979167</v>
      </c>
      <c r="G24" s="18" t="n">
        <v>531.13022926</v>
      </c>
      <c r="H24" s="20" t="n">
        <v>3.38945449</v>
      </c>
      <c r="I24" s="18" t="n">
        <v>558.51608105</v>
      </c>
      <c r="J24" s="20" t="n">
        <v>3.86535125</v>
      </c>
      <c r="K24" s="18" t="n">
        <v>564.21885846</v>
      </c>
      <c r="L24" s="20" t="n">
        <v>6.02889476</v>
      </c>
      <c r="M24" s="18" t="s">
        <v>481</v>
      </c>
      <c r="N24" s="20" t="s">
        <v>481</v>
      </c>
      <c r="O24" s="18" t="s">
        <v>481</v>
      </c>
      <c r="P24" s="20" t="s">
        <v>481</v>
      </c>
      <c r="Q24" s="18" t="s">
        <v>481</v>
      </c>
      <c r="R24" s="20" t="s">
        <v>481</v>
      </c>
      <c r="S24" s="18" t="s">
        <v>481</v>
      </c>
      <c r="T24" s="20" t="s">
        <v>481</v>
      </c>
      <c r="U24" s="18" t="n">
        <v>460.07823184</v>
      </c>
      <c r="V24" s="20" t="n">
        <v>11.61221392</v>
      </c>
    </row>
    <row r="25" spans="1:22">
      <c r="A25" s="15" t="s">
        <v>500</v>
      </c>
      <c r="B25" s="17" t="n">
        <v>5581</v>
      </c>
      <c r="C25" s="18">
        <f>(25.0/B25*100)</f>
        <v/>
      </c>
      <c r="D25" s="19" t="n">
        <v>5556</v>
      </c>
      <c r="E25" s="18" t="n">
        <v>487.56274783</v>
      </c>
      <c r="F25" s="20" t="n">
        <v>5.0203986</v>
      </c>
      <c r="G25" s="18" t="n">
        <v>511.46545566</v>
      </c>
      <c r="H25" s="20" t="n">
        <v>4.03397489</v>
      </c>
      <c r="I25" s="18" t="n">
        <v>541.36489452</v>
      </c>
      <c r="J25" s="20" t="n">
        <v>3.96362011</v>
      </c>
      <c r="K25" s="18" t="n">
        <v>583.79322025</v>
      </c>
      <c r="L25" s="20" t="n">
        <v>6.90943369</v>
      </c>
      <c r="M25" s="18" t="s">
        <v>481</v>
      </c>
      <c r="N25" s="20" t="s">
        <v>481</v>
      </c>
      <c r="O25" s="18" t="s">
        <v>481</v>
      </c>
      <c r="P25" s="20" t="s">
        <v>481</v>
      </c>
      <c r="Q25" s="18" t="s">
        <v>481</v>
      </c>
      <c r="R25" s="20" t="s">
        <v>481</v>
      </c>
      <c r="S25" s="18" t="s">
        <v>481</v>
      </c>
      <c r="T25" s="20" t="s">
        <v>481</v>
      </c>
      <c r="U25" s="18" t="n">
        <v>410.75232368</v>
      </c>
      <c r="V25" s="20" t="n">
        <v>30.28985175</v>
      </c>
    </row>
    <row r="26" spans="1:22">
      <c r="A26" s="15" t="s">
        <v>501</v>
      </c>
      <c r="B26" s="17" t="n">
        <v>4869</v>
      </c>
      <c r="C26" s="18">
        <f>(77.0/B26*100)</f>
        <v/>
      </c>
      <c r="D26" s="19" t="n">
        <v>4792</v>
      </c>
      <c r="E26" s="18" t="n">
        <v>472.68808833</v>
      </c>
      <c r="F26" s="20" t="n">
        <v>4.79813292</v>
      </c>
      <c r="G26" s="18" t="n">
        <v>470.58957676</v>
      </c>
      <c r="H26" s="20" t="n">
        <v>2.75907226</v>
      </c>
      <c r="I26" s="18" t="n">
        <v>487.56809808</v>
      </c>
      <c r="J26" s="20" t="n">
        <v>2.47405591</v>
      </c>
      <c r="K26" s="18" t="n">
        <v>514.05094489</v>
      </c>
      <c r="L26" s="20" t="n">
        <v>4.74401567</v>
      </c>
      <c r="M26" s="18" t="s">
        <v>481</v>
      </c>
      <c r="N26" s="20" t="s">
        <v>481</v>
      </c>
      <c r="O26" s="18" t="s">
        <v>481</v>
      </c>
      <c r="P26" s="20" t="s">
        <v>481</v>
      </c>
      <c r="Q26" s="18" t="s">
        <v>481</v>
      </c>
      <c r="R26" s="20" t="s">
        <v>481</v>
      </c>
      <c r="S26" s="18" t="s">
        <v>481</v>
      </c>
      <c r="T26" s="20" t="s">
        <v>481</v>
      </c>
      <c r="U26" s="18" t="n">
        <v>437.53053824</v>
      </c>
      <c r="V26" s="20" t="n">
        <v>10.5277473</v>
      </c>
    </row>
    <row r="27" spans="1:22">
      <c r="A27" s="15" t="s">
        <v>502</v>
      </c>
      <c r="B27" s="17" t="n">
        <v>5299</v>
      </c>
      <c r="C27" s="18">
        <f>(134.0/B27*100)</f>
        <v/>
      </c>
      <c r="D27" s="19" t="n">
        <v>5165</v>
      </c>
      <c r="E27" s="18" t="n">
        <v>457.50368628</v>
      </c>
      <c r="F27" s="20" t="n">
        <v>2.9339606</v>
      </c>
      <c r="G27" s="18" t="n">
        <v>485.08399023</v>
      </c>
      <c r="H27" s="20" t="n">
        <v>2.44621057</v>
      </c>
      <c r="I27" s="18" t="n">
        <v>506.25981936</v>
      </c>
      <c r="J27" s="20" t="n">
        <v>2.67550533</v>
      </c>
      <c r="K27" s="18" t="n">
        <v>523.3608656599999</v>
      </c>
      <c r="L27" s="20" t="n">
        <v>4.42506367</v>
      </c>
      <c r="M27" s="18" t="s">
        <v>481</v>
      </c>
      <c r="N27" s="20" t="s">
        <v>481</v>
      </c>
      <c r="O27" s="18" t="s">
        <v>481</v>
      </c>
      <c r="P27" s="20" t="s">
        <v>481</v>
      </c>
      <c r="Q27" s="18" t="s">
        <v>481</v>
      </c>
      <c r="R27" s="20" t="s">
        <v>481</v>
      </c>
      <c r="S27" s="18" t="s">
        <v>481</v>
      </c>
      <c r="T27" s="20" t="s">
        <v>481</v>
      </c>
      <c r="U27" s="18" t="n">
        <v>396.92560079</v>
      </c>
      <c r="V27" s="20" t="n">
        <v>4.69258875</v>
      </c>
    </row>
    <row r="28" spans="1:22">
      <c r="A28" s="15" t="s">
        <v>503</v>
      </c>
      <c r="B28" s="17" t="n">
        <v>7568</v>
      </c>
      <c r="C28" s="18">
        <f>(395.0/B28*100)</f>
        <v/>
      </c>
      <c r="D28" s="19" t="n">
        <v>7173</v>
      </c>
      <c r="E28" s="18" t="n">
        <v>394.39542242</v>
      </c>
      <c r="F28" s="20" t="n">
        <v>4.43395971</v>
      </c>
      <c r="G28" s="18" t="n">
        <v>412.82498634</v>
      </c>
      <c r="H28" s="20" t="n">
        <v>3.31551559</v>
      </c>
      <c r="I28" s="18" t="n">
        <v>412.77339496</v>
      </c>
      <c r="J28" s="20" t="n">
        <v>2.60998772</v>
      </c>
      <c r="K28" s="18" t="n">
        <v>416.36830091</v>
      </c>
      <c r="L28" s="20" t="n">
        <v>3.96181106</v>
      </c>
      <c r="M28" s="18" t="s">
        <v>481</v>
      </c>
      <c r="N28" s="20" t="s">
        <v>481</v>
      </c>
      <c r="O28" s="18" t="s">
        <v>481</v>
      </c>
      <c r="P28" s="20" t="s">
        <v>481</v>
      </c>
      <c r="Q28" s="18" t="s">
        <v>481</v>
      </c>
      <c r="R28" s="20" t="s">
        <v>481</v>
      </c>
      <c r="S28" s="18" t="s">
        <v>481</v>
      </c>
      <c r="T28" s="20" t="s">
        <v>481</v>
      </c>
      <c r="U28" s="18" t="n">
        <v>366.85002461</v>
      </c>
      <c r="V28" s="20" t="n">
        <v>7.96253033</v>
      </c>
    </row>
    <row r="29" spans="1:22">
      <c r="A29" s="15" t="s">
        <v>504</v>
      </c>
      <c r="B29" s="17" t="n">
        <v>5385</v>
      </c>
      <c r="C29" s="18">
        <f>(30.0/B29*100)</f>
        <v/>
      </c>
      <c r="D29" s="19" t="n">
        <v>5355</v>
      </c>
      <c r="E29" s="18" t="n">
        <v>490.26843684</v>
      </c>
      <c r="F29" s="20" t="n">
        <v>3.37857933</v>
      </c>
      <c r="G29" s="18" t="n">
        <v>503.93530808</v>
      </c>
      <c r="H29" s="20" t="n">
        <v>3.23540807</v>
      </c>
      <c r="I29" s="18" t="n">
        <v>542.88223226</v>
      </c>
      <c r="J29" s="20" t="n">
        <v>2.9539231</v>
      </c>
      <c r="K29" s="18" t="n">
        <v>568.47475614</v>
      </c>
      <c r="L29" s="20" t="n">
        <v>7.88380545</v>
      </c>
      <c r="M29" s="18" t="s">
        <v>481</v>
      </c>
      <c r="N29" s="20" t="s">
        <v>481</v>
      </c>
      <c r="O29" s="18" t="s">
        <v>481</v>
      </c>
      <c r="P29" s="20" t="s">
        <v>481</v>
      </c>
      <c r="Q29" s="18" t="s">
        <v>481</v>
      </c>
      <c r="R29" s="20" t="s">
        <v>481</v>
      </c>
      <c r="S29" s="18" t="s">
        <v>481</v>
      </c>
      <c r="T29" s="20" t="s">
        <v>481</v>
      </c>
      <c r="U29" s="18" t="n">
        <v>427.42215787</v>
      </c>
      <c r="V29" s="20" t="n">
        <v>8.07445749</v>
      </c>
    </row>
    <row r="30" spans="1:22">
      <c r="A30" s="15" t="s">
        <v>505</v>
      </c>
      <c r="B30" s="17" t="n">
        <v>4520</v>
      </c>
      <c r="C30" s="18">
        <f>(218.0/B30*100)</f>
        <v/>
      </c>
      <c r="D30" s="19" t="n">
        <v>4302</v>
      </c>
      <c r="E30" s="18" t="n">
        <v>467.07939776</v>
      </c>
      <c r="F30" s="20" t="n">
        <v>4.41161932</v>
      </c>
      <c r="G30" s="18" t="n">
        <v>488.59831514</v>
      </c>
      <c r="H30" s="20" t="n">
        <v>3.33633192</v>
      </c>
      <c r="I30" s="18" t="n">
        <v>507.84849958</v>
      </c>
      <c r="J30" s="20" t="n">
        <v>3.20115124</v>
      </c>
      <c r="K30" s="18" t="n">
        <v>546.1894915</v>
      </c>
      <c r="L30" s="20" t="n">
        <v>4.92058954</v>
      </c>
      <c r="M30" s="18" t="s">
        <v>481</v>
      </c>
      <c r="N30" s="20" t="s">
        <v>481</v>
      </c>
      <c r="O30" s="18" t="s">
        <v>481</v>
      </c>
      <c r="P30" s="20" t="s">
        <v>481</v>
      </c>
      <c r="Q30" s="18" t="s">
        <v>481</v>
      </c>
      <c r="R30" s="20" t="s">
        <v>481</v>
      </c>
      <c r="S30" s="18" t="s">
        <v>481</v>
      </c>
      <c r="T30" s="20" t="s">
        <v>481</v>
      </c>
      <c r="U30" s="18" t="n">
        <v>408.05107226</v>
      </c>
      <c r="V30" s="20" t="n">
        <v>7.44957491</v>
      </c>
    </row>
    <row r="31" spans="1:22">
      <c r="A31" s="15" t="s">
        <v>506</v>
      </c>
      <c r="B31" s="17" t="n">
        <v>5456</v>
      </c>
      <c r="C31" s="18">
        <f>(147.0/B31*100)</f>
        <v/>
      </c>
      <c r="D31" s="19" t="n">
        <v>5309</v>
      </c>
      <c r="E31" s="18" t="n">
        <v>469.13635488</v>
      </c>
      <c r="F31" s="20" t="n">
        <v>3.69122982</v>
      </c>
      <c r="G31" s="18" t="n">
        <v>493.45391611</v>
      </c>
      <c r="H31" s="20" t="n">
        <v>2.74697265</v>
      </c>
      <c r="I31" s="18" t="n">
        <v>517.10512854</v>
      </c>
      <c r="J31" s="20" t="n">
        <v>3.20534129</v>
      </c>
      <c r="K31" s="18" t="n">
        <v>546.50980018</v>
      </c>
      <c r="L31" s="20" t="n">
        <v>4.30626808</v>
      </c>
      <c r="M31" s="18" t="s">
        <v>481</v>
      </c>
      <c r="N31" s="20" t="s">
        <v>481</v>
      </c>
      <c r="O31" s="18" t="s">
        <v>481</v>
      </c>
      <c r="P31" s="20" t="s">
        <v>481</v>
      </c>
      <c r="Q31" s="18" t="s">
        <v>481</v>
      </c>
      <c r="R31" s="20" t="s">
        <v>481</v>
      </c>
      <c r="S31" s="18" t="s">
        <v>481</v>
      </c>
      <c r="T31" s="20" t="s">
        <v>481</v>
      </c>
      <c r="U31" s="18" t="n">
        <v>420.77582381</v>
      </c>
      <c r="V31" s="20" t="n">
        <v>6.23834287</v>
      </c>
    </row>
    <row r="32" spans="1:22">
      <c r="A32" s="15" t="s">
        <v>507</v>
      </c>
      <c r="B32" s="17" t="n">
        <v>4478</v>
      </c>
      <c r="C32" s="18">
        <f>(6.0/B32*100)</f>
        <v/>
      </c>
      <c r="D32" s="19" t="n">
        <v>4472</v>
      </c>
      <c r="E32" s="18" t="n">
        <v>486.91968414</v>
      </c>
      <c r="F32" s="20" t="n">
        <v>4.79327454</v>
      </c>
      <c r="G32" s="18" t="n">
        <v>490.82587539</v>
      </c>
      <c r="H32" s="20" t="n">
        <v>3.12209181</v>
      </c>
      <c r="I32" s="18" t="n">
        <v>512.71231819</v>
      </c>
      <c r="J32" s="20" t="n">
        <v>2.65710616</v>
      </c>
      <c r="K32" s="18" t="n">
        <v>535.82578602</v>
      </c>
      <c r="L32" s="20" t="n">
        <v>4.95201512</v>
      </c>
      <c r="M32" s="18" t="s">
        <v>481</v>
      </c>
      <c r="N32" s="20" t="s">
        <v>481</v>
      </c>
      <c r="O32" s="18" t="s">
        <v>481</v>
      </c>
      <c r="P32" s="20" t="s">
        <v>481</v>
      </c>
      <c r="Q32" s="18" t="s">
        <v>481</v>
      </c>
      <c r="R32" s="20" t="s">
        <v>481</v>
      </c>
      <c r="S32" s="18" t="s">
        <v>481</v>
      </c>
      <c r="T32" s="20" t="s">
        <v>481</v>
      </c>
      <c r="U32" s="18" t="n">
        <v>416.48136185</v>
      </c>
      <c r="V32" s="20" t="n">
        <v>12.74153137</v>
      </c>
    </row>
    <row r="33" spans="1:22">
      <c r="A33" s="15" t="s">
        <v>508</v>
      </c>
      <c r="B33" s="17" t="n">
        <v>7325</v>
      </c>
      <c r="C33" s="18">
        <f>(81.0/B33*100)</f>
        <v/>
      </c>
      <c r="D33" s="19" t="n">
        <v>7244</v>
      </c>
      <c r="E33" s="18" t="n">
        <v>468.49981813</v>
      </c>
      <c r="F33" s="20" t="n">
        <v>4.71515637</v>
      </c>
      <c r="G33" s="18" t="n">
        <v>480.39185637</v>
      </c>
      <c r="H33" s="20" t="n">
        <v>3.50725706</v>
      </c>
      <c r="I33" s="18" t="n">
        <v>498.0261113</v>
      </c>
      <c r="J33" s="20" t="n">
        <v>3.05107986</v>
      </c>
      <c r="K33" s="18" t="n">
        <v>518.97241735</v>
      </c>
      <c r="L33" s="20" t="n">
        <v>4.30404222</v>
      </c>
      <c r="M33" s="18" t="s">
        <v>481</v>
      </c>
      <c r="N33" s="20" t="s">
        <v>481</v>
      </c>
      <c r="O33" s="18" t="s">
        <v>481</v>
      </c>
      <c r="P33" s="20" t="s">
        <v>481</v>
      </c>
      <c r="Q33" s="18" t="s">
        <v>481</v>
      </c>
      <c r="R33" s="20" t="s">
        <v>481</v>
      </c>
      <c r="S33" s="18" t="s">
        <v>481</v>
      </c>
      <c r="T33" s="20" t="s">
        <v>481</v>
      </c>
      <c r="U33" s="18" t="n">
        <v>420.92545271</v>
      </c>
      <c r="V33" s="20" t="n">
        <v>10.94332579</v>
      </c>
    </row>
    <row r="34" spans="1:22">
      <c r="A34" s="15" t="s">
        <v>509</v>
      </c>
      <c r="B34" s="17" t="n">
        <v>6350</v>
      </c>
      <c r="C34" s="18">
        <f>(126.0/B34*100)</f>
        <v/>
      </c>
      <c r="D34" s="19" t="n">
        <v>6224</v>
      </c>
      <c r="E34" s="18" t="n">
        <v>458.3601423</v>
      </c>
      <c r="F34" s="20" t="n">
        <v>4.12576177</v>
      </c>
      <c r="G34" s="18" t="n">
        <v>476.42256655</v>
      </c>
      <c r="H34" s="20" t="n">
        <v>2.96301315</v>
      </c>
      <c r="I34" s="18" t="n">
        <v>493.15029838</v>
      </c>
      <c r="J34" s="20" t="n">
        <v>3.70068145</v>
      </c>
      <c r="K34" s="18" t="n">
        <v>509.16711586</v>
      </c>
      <c r="L34" s="20" t="n">
        <v>6.7351005</v>
      </c>
      <c r="M34" s="18" t="s">
        <v>481</v>
      </c>
      <c r="N34" s="20" t="s">
        <v>481</v>
      </c>
      <c r="O34" s="18" t="s">
        <v>481</v>
      </c>
      <c r="P34" s="20" t="s">
        <v>481</v>
      </c>
      <c r="Q34" s="18" t="s">
        <v>481</v>
      </c>
      <c r="R34" s="20" t="s">
        <v>481</v>
      </c>
      <c r="S34" s="18" t="s">
        <v>481</v>
      </c>
      <c r="T34" s="20" t="s">
        <v>481</v>
      </c>
      <c r="U34" s="18" t="n">
        <v>396.55133366</v>
      </c>
      <c r="V34" s="20" t="n">
        <v>8.89215126</v>
      </c>
    </row>
    <row r="35" spans="1:22">
      <c r="A35" s="15" t="s">
        <v>510</v>
      </c>
      <c r="B35" s="17" t="n">
        <v>6406</v>
      </c>
      <c r="C35" s="18">
        <f>(67.0/B35*100)</f>
        <v/>
      </c>
      <c r="D35" s="19" t="n">
        <v>6339</v>
      </c>
      <c r="E35" s="18" t="n">
        <v>490.14505703</v>
      </c>
      <c r="F35" s="20" t="n">
        <v>3.24477683</v>
      </c>
      <c r="G35" s="18" t="n">
        <v>502.34348227</v>
      </c>
      <c r="H35" s="20" t="n">
        <v>2.28504893</v>
      </c>
      <c r="I35" s="18" t="n">
        <v>525.5128634599999</v>
      </c>
      <c r="J35" s="20" t="n">
        <v>2.82062465</v>
      </c>
      <c r="K35" s="18" t="n">
        <v>553.24412581</v>
      </c>
      <c r="L35" s="20" t="n">
        <v>5.33938692</v>
      </c>
      <c r="M35" s="18" t="s">
        <v>481</v>
      </c>
      <c r="N35" s="20" t="s">
        <v>481</v>
      </c>
      <c r="O35" s="18" t="s">
        <v>481</v>
      </c>
      <c r="P35" s="20" t="s">
        <v>481</v>
      </c>
      <c r="Q35" s="18" t="s">
        <v>481</v>
      </c>
      <c r="R35" s="20" t="s">
        <v>481</v>
      </c>
      <c r="S35" s="18" t="s">
        <v>481</v>
      </c>
      <c r="T35" s="20" t="s">
        <v>481</v>
      </c>
      <c r="U35" s="18" t="n">
        <v>432.90865796</v>
      </c>
      <c r="V35" s="20" t="n">
        <v>8.26940156</v>
      </c>
    </row>
    <row r="36" spans="1:22">
      <c r="A36" s="15" t="s">
        <v>511</v>
      </c>
      <c r="B36" s="17" t="n">
        <v>6736</v>
      </c>
      <c r="C36" s="18">
        <f>(79.0/B36*100)</f>
        <v/>
      </c>
      <c r="D36" s="19" t="n">
        <v>6657</v>
      </c>
      <c r="E36" s="18" t="n">
        <v>459.04429311</v>
      </c>
      <c r="F36" s="20" t="n">
        <v>3.50225779</v>
      </c>
      <c r="G36" s="18" t="n">
        <v>476.1558158</v>
      </c>
      <c r="H36" s="20" t="n">
        <v>2.97924906</v>
      </c>
      <c r="I36" s="18" t="n">
        <v>501.66783149</v>
      </c>
      <c r="J36" s="20" t="n">
        <v>2.68810239</v>
      </c>
      <c r="K36" s="18" t="n">
        <v>525.5360712299999</v>
      </c>
      <c r="L36" s="20" t="n">
        <v>4.93020663</v>
      </c>
      <c r="M36" s="18" t="s">
        <v>481</v>
      </c>
      <c r="N36" s="20" t="s">
        <v>481</v>
      </c>
      <c r="O36" s="18" t="s">
        <v>481</v>
      </c>
      <c r="P36" s="20" t="s">
        <v>481</v>
      </c>
      <c r="Q36" s="18" t="s">
        <v>481</v>
      </c>
      <c r="R36" s="20" t="s">
        <v>481</v>
      </c>
      <c r="S36" s="18" t="s">
        <v>481</v>
      </c>
      <c r="T36" s="20" t="s">
        <v>481</v>
      </c>
      <c r="U36" s="18" t="n">
        <v>424.46186546</v>
      </c>
      <c r="V36" s="20" t="n">
        <v>6.77730488</v>
      </c>
    </row>
    <row r="37" spans="1:22">
      <c r="A37" s="15" t="s">
        <v>512</v>
      </c>
      <c r="B37" s="17" t="n">
        <v>5458</v>
      </c>
      <c r="C37" s="18">
        <f>(147.0/B37*100)</f>
        <v/>
      </c>
      <c r="D37" s="19" t="n">
        <v>5311</v>
      </c>
      <c r="E37" s="18" t="n">
        <v>457.84660335</v>
      </c>
      <c r="F37" s="20" t="n">
        <v>4.02133097</v>
      </c>
      <c r="G37" s="18" t="n">
        <v>485.5309654</v>
      </c>
      <c r="H37" s="20" t="n">
        <v>3.46393813</v>
      </c>
      <c r="I37" s="18" t="n">
        <v>512.41386125</v>
      </c>
      <c r="J37" s="20" t="n">
        <v>3.78831198</v>
      </c>
      <c r="K37" s="18" t="n">
        <v>538.06605174</v>
      </c>
      <c r="L37" s="20" t="n">
        <v>4.44813492</v>
      </c>
      <c r="M37" s="18" t="s">
        <v>481</v>
      </c>
      <c r="N37" s="20" t="s">
        <v>481</v>
      </c>
      <c r="O37" s="18" t="s">
        <v>481</v>
      </c>
      <c r="P37" s="20" t="s">
        <v>481</v>
      </c>
      <c r="Q37" s="18" t="s">
        <v>481</v>
      </c>
      <c r="R37" s="20" t="s">
        <v>481</v>
      </c>
      <c r="S37" s="18" t="s">
        <v>481</v>
      </c>
      <c r="T37" s="20" t="s">
        <v>481</v>
      </c>
      <c r="U37" s="18" t="n">
        <v>420.23445069</v>
      </c>
      <c r="V37" s="20" t="n">
        <v>6.51794638</v>
      </c>
    </row>
    <row r="38" spans="1:22">
      <c r="A38" s="15" t="s">
        <v>513</v>
      </c>
      <c r="B38" s="17" t="n">
        <v>5860</v>
      </c>
      <c r="C38" s="18">
        <f>(24.0/B38*100)</f>
        <v/>
      </c>
      <c r="D38" s="19" t="n">
        <v>5836</v>
      </c>
      <c r="E38" s="18" t="n">
        <v>488.90488897</v>
      </c>
      <c r="F38" s="20" t="n">
        <v>4.46511289</v>
      </c>
      <c r="G38" s="18" t="n">
        <v>522.80784041</v>
      </c>
      <c r="H38" s="20" t="n">
        <v>3.58228039</v>
      </c>
      <c r="I38" s="18" t="n">
        <v>540.92896495</v>
      </c>
      <c r="J38" s="20" t="n">
        <v>3.64115943</v>
      </c>
      <c r="K38" s="18" t="n">
        <v>557.96377069</v>
      </c>
      <c r="L38" s="20" t="n">
        <v>4.63608767</v>
      </c>
      <c r="M38" s="18" t="s">
        <v>481</v>
      </c>
      <c r="N38" s="20" t="s">
        <v>481</v>
      </c>
      <c r="O38" s="18" t="s">
        <v>481</v>
      </c>
      <c r="P38" s="20" t="s">
        <v>481</v>
      </c>
      <c r="Q38" s="18" t="s">
        <v>481</v>
      </c>
      <c r="R38" s="20" t="s">
        <v>481</v>
      </c>
      <c r="S38" s="18" t="s">
        <v>481</v>
      </c>
      <c r="T38" s="20" t="s">
        <v>481</v>
      </c>
      <c r="U38" s="18" t="n">
        <v>479.5116227</v>
      </c>
      <c r="V38" s="20" t="n">
        <v>6.93957506</v>
      </c>
    </row>
    <row r="39" spans="1:22">
      <c r="A39" s="15" t="s">
        <v>514</v>
      </c>
      <c r="B39" s="17" t="n">
        <v>5895</v>
      </c>
      <c r="C39" s="18">
        <f>(33.0/B39*100)</f>
        <v/>
      </c>
      <c r="D39" s="19" t="n">
        <v>5862</v>
      </c>
      <c r="E39" s="18" t="n">
        <v>403.44046153</v>
      </c>
      <c r="F39" s="20" t="n">
        <v>5.04685283</v>
      </c>
      <c r="G39" s="18" t="n">
        <v>415.71164768</v>
      </c>
      <c r="H39" s="20" t="n">
        <v>4.37693229</v>
      </c>
      <c r="I39" s="18" t="n">
        <v>424.58043573</v>
      </c>
      <c r="J39" s="20" t="n">
        <v>4.64337655</v>
      </c>
      <c r="K39" s="18" t="n">
        <v>443.16127115</v>
      </c>
      <c r="L39" s="20" t="n">
        <v>5.99619795</v>
      </c>
      <c r="M39" s="18" t="s">
        <v>481</v>
      </c>
      <c r="N39" s="20" t="s">
        <v>481</v>
      </c>
      <c r="O39" s="18" t="s">
        <v>481</v>
      </c>
      <c r="P39" s="20" t="s">
        <v>481</v>
      </c>
      <c r="Q39" s="18" t="s">
        <v>481</v>
      </c>
      <c r="R39" s="20" t="s">
        <v>481</v>
      </c>
      <c r="S39" s="18" t="s">
        <v>481</v>
      </c>
      <c r="T39" s="20" t="s">
        <v>481</v>
      </c>
      <c r="U39" s="18" t="n">
        <v>365.47079675</v>
      </c>
      <c r="V39" s="20" t="n">
        <v>11.5181079</v>
      </c>
    </row>
    <row r="40" spans="1:22">
      <c r="A40" s="15" t="s">
        <v>515</v>
      </c>
      <c r="B40" s="17" t="n">
        <v>14157</v>
      </c>
      <c r="C40" s="18">
        <f>(399.0/B40*100)</f>
        <v/>
      </c>
      <c r="D40" s="19" t="n">
        <v>13758</v>
      </c>
      <c r="E40" s="18" t="n">
        <v>462.0164928</v>
      </c>
      <c r="F40" s="20" t="n">
        <v>4.25495356</v>
      </c>
      <c r="G40" s="18" t="n">
        <v>484.7562332</v>
      </c>
      <c r="H40" s="20" t="n">
        <v>2.90668253</v>
      </c>
      <c r="I40" s="18" t="n">
        <v>508.22702035</v>
      </c>
      <c r="J40" s="20" t="n">
        <v>2.81197424</v>
      </c>
      <c r="K40" s="18" t="n">
        <v>532.36320109</v>
      </c>
      <c r="L40" s="20" t="n">
        <v>6.4081501</v>
      </c>
      <c r="M40" s="18" t="s">
        <v>481</v>
      </c>
      <c r="N40" s="20" t="s">
        <v>481</v>
      </c>
      <c r="O40" s="18" t="s">
        <v>481</v>
      </c>
      <c r="P40" s="20" t="s">
        <v>481</v>
      </c>
      <c r="Q40" s="18" t="s">
        <v>481</v>
      </c>
      <c r="R40" s="20" t="s">
        <v>481</v>
      </c>
      <c r="S40" s="18" t="s">
        <v>481</v>
      </c>
      <c r="T40" s="20" t="s">
        <v>481</v>
      </c>
      <c r="U40" s="18" t="n">
        <v>402.38101377</v>
      </c>
      <c r="V40" s="20" t="n">
        <v>7.00596086</v>
      </c>
    </row>
    <row r="41" spans="1:22">
      <c r="A41" s="15" t="s">
        <v>516</v>
      </c>
      <c r="B41" s="17" t="n">
        <v>5712</v>
      </c>
      <c r="C41" s="18">
        <f>(59.0/B41*100)</f>
        <v/>
      </c>
      <c r="D41" s="19" t="n">
        <v>5653</v>
      </c>
      <c r="E41" s="18" t="n">
        <v>444.78238657</v>
      </c>
      <c r="F41" s="20" t="n">
        <v>4.44743347</v>
      </c>
      <c r="G41" s="18" t="n">
        <v>465.33625209</v>
      </c>
      <c r="H41" s="20" t="n">
        <v>3.33026592</v>
      </c>
      <c r="I41" s="18" t="n">
        <v>475.08499103</v>
      </c>
      <c r="J41" s="20" t="n">
        <v>3.75512066</v>
      </c>
      <c r="K41" s="18" t="n">
        <v>507.86530035</v>
      </c>
      <c r="L41" s="20" t="n">
        <v>6.02884571</v>
      </c>
      <c r="M41" s="18" t="s">
        <v>481</v>
      </c>
      <c r="N41" s="20" t="s">
        <v>481</v>
      </c>
      <c r="O41" s="18" t="s">
        <v>481</v>
      </c>
      <c r="P41" s="20" t="s">
        <v>481</v>
      </c>
      <c r="Q41" s="18" t="s">
        <v>481</v>
      </c>
      <c r="R41" s="20" t="s">
        <v>481</v>
      </c>
      <c r="S41" s="18" t="s">
        <v>481</v>
      </c>
      <c r="T41" s="20" t="s">
        <v>481</v>
      </c>
      <c r="U41" s="18" t="n">
        <v>386.49173753</v>
      </c>
      <c r="V41" s="20" t="n">
        <v>11.35408183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342.83065634</v>
      </c>
      <c r="F45" s="20" t="n">
        <v>5.01979493</v>
      </c>
      <c r="G45" s="18" t="n">
        <v>361.06884211</v>
      </c>
      <c r="H45" s="20" t="n">
        <v>5.85508649</v>
      </c>
      <c r="I45" s="18" t="n">
        <v>362.07968891</v>
      </c>
      <c r="J45" s="20" t="n">
        <v>3.49953875</v>
      </c>
      <c r="K45" s="18" t="n">
        <v>363.43354051</v>
      </c>
      <c r="L45" s="20" t="n">
        <v>3.65095921</v>
      </c>
      <c r="M45" s="18" t="s">
        <v>481</v>
      </c>
      <c r="N45" s="20" t="s">
        <v>481</v>
      </c>
      <c r="O45" s="18" t="s">
        <v>481</v>
      </c>
      <c r="P45" s="20" t="s">
        <v>481</v>
      </c>
      <c r="Q45" s="18" t="s">
        <v>481</v>
      </c>
      <c r="R45" s="20" t="s">
        <v>481</v>
      </c>
      <c r="S45" s="18" t="n">
        <v>355.36537317</v>
      </c>
      <c r="T45" s="20" t="n">
        <v>18.30165888</v>
      </c>
      <c r="U45" s="18" t="n">
        <v>335.26939716</v>
      </c>
      <c r="V45" s="20" t="n">
        <v>6.85324599</v>
      </c>
    </row>
    <row r="46" spans="1:22">
      <c r="A46" s="15" t="s">
        <v>521</v>
      </c>
      <c r="B46" s="17" t="n">
        <v>23141</v>
      </c>
      <c r="C46" s="18">
        <f>(2202.0/B46*100)</f>
        <v/>
      </c>
      <c r="D46" s="19" t="n">
        <v>20939</v>
      </c>
      <c r="E46" s="18" t="n">
        <v>369.30352871</v>
      </c>
      <c r="F46" s="20" t="n">
        <v>4.10272722</v>
      </c>
      <c r="G46" s="18" t="n">
        <v>381.67376405</v>
      </c>
      <c r="H46" s="20" t="n">
        <v>4.37303638</v>
      </c>
      <c r="I46" s="18" t="n">
        <v>393.13833067</v>
      </c>
      <c r="J46" s="20" t="n">
        <v>3.72034461</v>
      </c>
      <c r="K46" s="18" t="n">
        <v>421.98780526</v>
      </c>
      <c r="L46" s="20" t="n">
        <v>5.04054263</v>
      </c>
      <c r="M46" s="18" t="s">
        <v>481</v>
      </c>
      <c r="N46" s="20" t="s">
        <v>481</v>
      </c>
      <c r="O46" s="18" t="s">
        <v>481</v>
      </c>
      <c r="P46" s="20" t="s">
        <v>481</v>
      </c>
      <c r="Q46" s="18" t="s">
        <v>481</v>
      </c>
      <c r="R46" s="20" t="s">
        <v>481</v>
      </c>
      <c r="S46" s="18" t="s">
        <v>481</v>
      </c>
      <c r="T46" s="20" t="s">
        <v>481</v>
      </c>
      <c r="U46" s="18" t="n">
        <v>351.04735679</v>
      </c>
      <c r="V46" s="20" t="n">
        <v>3.07827554</v>
      </c>
    </row>
    <row r="47" spans="1:22">
      <c r="A47" s="15" t="s">
        <v>522</v>
      </c>
      <c r="B47" s="17" t="n">
        <v>5928</v>
      </c>
      <c r="C47" s="18">
        <f>(387.0/B47*100)</f>
        <v/>
      </c>
      <c r="D47" s="19" t="n">
        <v>5541</v>
      </c>
      <c r="E47" s="18" t="n">
        <v>414.90675773</v>
      </c>
      <c r="F47" s="20" t="n">
        <v>6.39442676</v>
      </c>
      <c r="G47" s="18" t="n">
        <v>447.88794674</v>
      </c>
      <c r="H47" s="20" t="n">
        <v>4.86410659</v>
      </c>
      <c r="I47" s="18" t="n">
        <v>458.14513264</v>
      </c>
      <c r="J47" s="20" t="n">
        <v>4.0411039</v>
      </c>
      <c r="K47" s="18" t="n">
        <v>464.30836211</v>
      </c>
      <c r="L47" s="20" t="n">
        <v>5.26661656</v>
      </c>
      <c r="M47" s="18" t="s">
        <v>481</v>
      </c>
      <c r="N47" s="20" t="s">
        <v>481</v>
      </c>
      <c r="O47" s="18" t="s">
        <v>481</v>
      </c>
      <c r="P47" s="20" t="s">
        <v>481</v>
      </c>
      <c r="Q47" s="18" t="s">
        <v>481</v>
      </c>
      <c r="R47" s="20" t="s">
        <v>481</v>
      </c>
      <c r="S47" s="18" t="s">
        <v>481</v>
      </c>
      <c r="T47" s="20" t="s">
        <v>481</v>
      </c>
      <c r="U47" s="18" t="n">
        <v>373.31947781</v>
      </c>
      <c r="V47" s="20" t="n">
        <v>5.10571137</v>
      </c>
    </row>
    <row r="48" spans="1:22">
      <c r="A48" s="15" t="s">
        <v>523</v>
      </c>
      <c r="B48" s="17" t="n">
        <v>9841</v>
      </c>
      <c r="C48" s="18">
        <f>(8.0/B48*100)</f>
        <v/>
      </c>
      <c r="D48" s="19" t="n">
        <v>9833</v>
      </c>
      <c r="E48" s="18" t="n">
        <v>502.54786739</v>
      </c>
      <c r="F48" s="20" t="n">
        <v>10.78606058</v>
      </c>
      <c r="G48" s="18" t="n">
        <v>501.52319974</v>
      </c>
      <c r="H48" s="20" t="n">
        <v>6.20544262</v>
      </c>
      <c r="I48" s="18" t="n">
        <v>531.42585668</v>
      </c>
      <c r="J48" s="20" t="n">
        <v>4.59099289</v>
      </c>
      <c r="K48" s="18" t="n">
        <v>579.93213774</v>
      </c>
      <c r="L48" s="20" t="n">
        <v>6.40906584</v>
      </c>
      <c r="M48" s="18" t="s">
        <v>481</v>
      </c>
      <c r="N48" s="20" t="s">
        <v>481</v>
      </c>
      <c r="O48" s="18" t="s">
        <v>481</v>
      </c>
      <c r="P48" s="20" t="s">
        <v>481</v>
      </c>
      <c r="Q48" s="18" t="s">
        <v>481</v>
      </c>
      <c r="R48" s="20" t="s">
        <v>481</v>
      </c>
      <c r="S48" s="18" t="s">
        <v>481</v>
      </c>
      <c r="T48" s="20" t="s">
        <v>481</v>
      </c>
      <c r="U48" s="18" t="n">
        <v>471.64916224</v>
      </c>
      <c r="V48" s="20" t="n">
        <v>26.83410418</v>
      </c>
    </row>
    <row r="49" spans="1:22">
      <c r="A49" s="15" t="s">
        <v>524</v>
      </c>
      <c r="B49" s="17" t="n">
        <v>6349</v>
      </c>
      <c r="C49" s="18">
        <f>(56.0/B49*100)</f>
        <v/>
      </c>
      <c r="D49" s="19" t="n">
        <v>6293</v>
      </c>
      <c r="E49" s="18" t="n">
        <v>400.38863848</v>
      </c>
      <c r="F49" s="20" t="n">
        <v>3.87820572</v>
      </c>
      <c r="G49" s="18" t="n">
        <v>406.26776013</v>
      </c>
      <c r="H49" s="20" t="n">
        <v>3.30487606</v>
      </c>
      <c r="I49" s="18" t="n">
        <v>417.29717057</v>
      </c>
      <c r="J49" s="20" t="n">
        <v>3.83587233</v>
      </c>
      <c r="K49" s="18" t="n">
        <v>415.11308002</v>
      </c>
      <c r="L49" s="20" t="n">
        <v>5.00622268</v>
      </c>
      <c r="M49" s="18" t="s">
        <v>481</v>
      </c>
      <c r="N49" s="20" t="s">
        <v>481</v>
      </c>
      <c r="O49" s="18" t="s">
        <v>481</v>
      </c>
      <c r="P49" s="20" t="s">
        <v>481</v>
      </c>
      <c r="Q49" s="18" t="s">
        <v>481</v>
      </c>
      <c r="R49" s="20" t="s">
        <v>481</v>
      </c>
      <c r="S49" s="18" t="n">
        <v>354.11584135</v>
      </c>
      <c r="T49" s="20" t="n">
        <v>36.15685827</v>
      </c>
      <c r="U49" s="18" t="n">
        <v>357.60576787</v>
      </c>
      <c r="V49" s="20" t="n">
        <v>7.55219642</v>
      </c>
    </row>
    <row r="50" spans="1:22">
      <c r="A50" s="15" t="s">
        <v>525</v>
      </c>
      <c r="B50" s="17" t="n">
        <v>11795</v>
      </c>
      <c r="C50" s="18">
        <f>(365.0/B50*100)</f>
        <v/>
      </c>
      <c r="D50" s="19" t="n">
        <v>11430</v>
      </c>
      <c r="E50" s="18" t="n">
        <v>371.43907184</v>
      </c>
      <c r="F50" s="20" t="n">
        <v>4.45013892</v>
      </c>
      <c r="G50" s="18" t="n">
        <v>398.9412926</v>
      </c>
      <c r="H50" s="20" t="n">
        <v>2.89873435</v>
      </c>
      <c r="I50" s="18" t="n">
        <v>392.19253878</v>
      </c>
      <c r="J50" s="20" t="n">
        <v>2.53753096</v>
      </c>
      <c r="K50" s="18" t="n">
        <v>393.04767501</v>
      </c>
      <c r="L50" s="20" t="n">
        <v>4.29603098</v>
      </c>
      <c r="M50" s="18" t="s">
        <v>481</v>
      </c>
      <c r="N50" s="20" t="s">
        <v>481</v>
      </c>
      <c r="O50" s="18" t="s">
        <v>481</v>
      </c>
      <c r="P50" s="20" t="s">
        <v>481</v>
      </c>
      <c r="Q50" s="18" t="s">
        <v>481</v>
      </c>
      <c r="R50" s="20" t="s">
        <v>481</v>
      </c>
      <c r="S50" s="18" t="s">
        <v>481</v>
      </c>
      <c r="T50" s="20" t="s">
        <v>481</v>
      </c>
      <c r="U50" s="18" t="n">
        <v>342.13810363</v>
      </c>
      <c r="V50" s="20" t="n">
        <v>7.880872</v>
      </c>
    </row>
    <row r="51" spans="1:22">
      <c r="A51" s="15" t="s">
        <v>526</v>
      </c>
      <c r="B51" s="17" t="n">
        <v>6866</v>
      </c>
      <c r="C51" s="18">
        <f>(117.0/B51*100)</f>
        <v/>
      </c>
      <c r="D51" s="19" t="n">
        <v>6749</v>
      </c>
      <c r="E51" s="18" t="n">
        <v>397.28585938</v>
      </c>
      <c r="F51" s="20" t="n">
        <v>4.6247735</v>
      </c>
      <c r="G51" s="18" t="n">
        <v>401.03137436</v>
      </c>
      <c r="H51" s="20" t="n">
        <v>3.23474547</v>
      </c>
      <c r="I51" s="18" t="n">
        <v>402.42057464</v>
      </c>
      <c r="J51" s="20" t="n">
        <v>2.96762159</v>
      </c>
      <c r="K51" s="18" t="n">
        <v>404.81149087</v>
      </c>
      <c r="L51" s="20" t="n">
        <v>4.0872296</v>
      </c>
      <c r="M51" s="18" t="s">
        <v>481</v>
      </c>
      <c r="N51" s="20" t="s">
        <v>481</v>
      </c>
      <c r="O51" s="18" t="s">
        <v>481</v>
      </c>
      <c r="P51" s="20" t="s">
        <v>481</v>
      </c>
      <c r="Q51" s="18" t="s">
        <v>481</v>
      </c>
      <c r="R51" s="20" t="s">
        <v>481</v>
      </c>
      <c r="S51" s="18" t="s">
        <v>481</v>
      </c>
      <c r="T51" s="20" t="s">
        <v>481</v>
      </c>
      <c r="U51" s="18" t="n">
        <v>380.66410412</v>
      </c>
      <c r="V51" s="20" t="n">
        <v>8.40130952</v>
      </c>
    </row>
    <row r="52" spans="1:22">
      <c r="A52" s="15" t="s">
        <v>527</v>
      </c>
      <c r="B52" s="17" t="n">
        <v>5809</v>
      </c>
      <c r="C52" s="18">
        <f>(111.0/B52*100)</f>
        <v/>
      </c>
      <c r="D52" s="19" t="n">
        <v>5698</v>
      </c>
      <c r="E52" s="18" t="n">
        <v>435.1891431</v>
      </c>
      <c r="F52" s="20" t="n">
        <v>4.72307865</v>
      </c>
      <c r="G52" s="18" t="n">
        <v>457.61988211</v>
      </c>
      <c r="H52" s="20" t="n">
        <v>3.51173178</v>
      </c>
      <c r="I52" s="18" t="n">
        <v>473.25998219</v>
      </c>
      <c r="J52" s="20" t="n">
        <v>3.0442371</v>
      </c>
      <c r="K52" s="18" t="n">
        <v>501.50597528</v>
      </c>
      <c r="L52" s="20" t="n">
        <v>4.96289709</v>
      </c>
      <c r="M52" s="18" t="s">
        <v>481</v>
      </c>
      <c r="N52" s="20" t="s">
        <v>481</v>
      </c>
      <c r="O52" s="18" t="s">
        <v>481</v>
      </c>
      <c r="P52" s="20" t="s">
        <v>481</v>
      </c>
      <c r="Q52" s="18" t="s">
        <v>481</v>
      </c>
      <c r="R52" s="20" t="s">
        <v>481</v>
      </c>
      <c r="S52" s="18" t="s">
        <v>481</v>
      </c>
      <c r="T52" s="20" t="s">
        <v>481</v>
      </c>
      <c r="U52" s="18" t="n">
        <v>395.49238497</v>
      </c>
      <c r="V52" s="20" t="n">
        <v>8.515029050000001</v>
      </c>
    </row>
    <row r="53" spans="1:22">
      <c r="A53" s="15" t="s">
        <v>528</v>
      </c>
      <c r="B53" s="17" t="n">
        <v>5571</v>
      </c>
      <c r="C53" s="18">
        <f>(118.0/B53*100)</f>
        <v/>
      </c>
      <c r="D53" s="19" t="n">
        <v>5453</v>
      </c>
      <c r="E53" s="18" t="n">
        <v>406.4757285</v>
      </c>
      <c r="F53" s="20" t="n">
        <v>4.12182973</v>
      </c>
      <c r="G53" s="18" t="n">
        <v>424.91776463</v>
      </c>
      <c r="H53" s="20" t="n">
        <v>2.69582517</v>
      </c>
      <c r="I53" s="18" t="n">
        <v>457.89699488</v>
      </c>
      <c r="J53" s="20" t="n">
        <v>2.77805643</v>
      </c>
      <c r="K53" s="18" t="n">
        <v>480.28844758</v>
      </c>
      <c r="L53" s="20" t="n">
        <v>4.42769874</v>
      </c>
      <c r="M53" s="18" t="s">
        <v>481</v>
      </c>
      <c r="N53" s="20" t="s">
        <v>481</v>
      </c>
      <c r="O53" s="18" t="s">
        <v>481</v>
      </c>
      <c r="P53" s="20" t="s">
        <v>481</v>
      </c>
      <c r="Q53" s="18" t="s">
        <v>481</v>
      </c>
      <c r="R53" s="20" t="s">
        <v>481</v>
      </c>
      <c r="S53" s="18" t="s">
        <v>481</v>
      </c>
      <c r="T53" s="20" t="s">
        <v>481</v>
      </c>
      <c r="U53" s="18" t="n">
        <v>359.9257284</v>
      </c>
      <c r="V53" s="20" t="n">
        <v>4.927811</v>
      </c>
    </row>
    <row r="54" spans="1:22">
      <c r="A54" s="15" t="s">
        <v>529</v>
      </c>
      <c r="B54" s="17" t="n">
        <v>4740</v>
      </c>
      <c r="C54" s="18">
        <f>(483.0/B54*100)</f>
        <v/>
      </c>
      <c r="D54" s="19" t="n">
        <v>4257</v>
      </c>
      <c r="E54" s="18" t="n">
        <v>316.30211899</v>
      </c>
      <c r="F54" s="20" t="n">
        <v>6.43966194</v>
      </c>
      <c r="G54" s="18" t="n">
        <v>341.2229712</v>
      </c>
      <c r="H54" s="20" t="n">
        <v>4.49134431</v>
      </c>
      <c r="I54" s="18" t="n">
        <v>339.89223889</v>
      </c>
      <c r="J54" s="20" t="n">
        <v>3.80488729</v>
      </c>
      <c r="K54" s="18" t="n">
        <v>332.47428055</v>
      </c>
      <c r="L54" s="20" t="n">
        <v>3.2437381</v>
      </c>
      <c r="M54" s="18" t="s">
        <v>481</v>
      </c>
      <c r="N54" s="20" t="s">
        <v>481</v>
      </c>
      <c r="O54" s="18" t="s">
        <v>481</v>
      </c>
      <c r="P54" s="20" t="s">
        <v>481</v>
      </c>
      <c r="Q54" s="18" t="s">
        <v>481</v>
      </c>
      <c r="R54" s="20" t="s">
        <v>481</v>
      </c>
      <c r="S54" s="18" t="s">
        <v>481</v>
      </c>
      <c r="T54" s="20" t="s">
        <v>481</v>
      </c>
      <c r="U54" s="18" t="n">
        <v>291.52060173</v>
      </c>
      <c r="V54" s="20" t="n">
        <v>4.16352646</v>
      </c>
    </row>
    <row r="55" spans="1:22">
      <c r="A55" s="15" t="s">
        <v>530</v>
      </c>
      <c r="B55" s="17" t="n">
        <v>5316</v>
      </c>
      <c r="C55" s="18">
        <f>(22.0/B55*100)</f>
        <v/>
      </c>
      <c r="D55" s="19" t="n">
        <v>5294</v>
      </c>
      <c r="E55" s="18" t="n">
        <v>378.47852312</v>
      </c>
      <c r="F55" s="20" t="n">
        <v>6.8496832</v>
      </c>
      <c r="G55" s="18" t="n">
        <v>403.59793652</v>
      </c>
      <c r="H55" s="20" t="n">
        <v>4.25905041</v>
      </c>
      <c r="I55" s="18" t="n">
        <v>403.78553627</v>
      </c>
      <c r="J55" s="20" t="n">
        <v>2.91565695</v>
      </c>
      <c r="K55" s="18" t="n">
        <v>436.70488272</v>
      </c>
      <c r="L55" s="20" t="n">
        <v>4.36531735</v>
      </c>
      <c r="M55" s="18" t="s">
        <v>481</v>
      </c>
      <c r="N55" s="20" t="s">
        <v>481</v>
      </c>
      <c r="O55" s="18" t="s">
        <v>481</v>
      </c>
      <c r="P55" s="20" t="s">
        <v>481</v>
      </c>
      <c r="Q55" s="18" t="s">
        <v>481</v>
      </c>
      <c r="R55" s="20" t="s">
        <v>481</v>
      </c>
      <c r="S55" s="18" t="n">
        <v>314.64851962</v>
      </c>
      <c r="T55" s="20" t="n">
        <v>27.11627115</v>
      </c>
      <c r="U55" s="18" t="n">
        <v>299.43840589</v>
      </c>
      <c r="V55" s="20" t="n">
        <v>8.781422750000001</v>
      </c>
    </row>
    <row r="56" spans="1:22">
      <c r="A56" s="15" t="s">
        <v>531</v>
      </c>
      <c r="B56" s="17" t="n">
        <v>5359</v>
      </c>
      <c r="C56" s="18">
        <f>(77.0/B56*100)</f>
        <v/>
      </c>
      <c r="D56" s="19" t="n">
        <v>5282</v>
      </c>
      <c r="E56" s="18" t="n">
        <v>511.45190196</v>
      </c>
      <c r="F56" s="20" t="n">
        <v>5.64926291</v>
      </c>
      <c r="G56" s="18" t="n">
        <v>529.1284419</v>
      </c>
      <c r="H56" s="20" t="n">
        <v>4.30910475</v>
      </c>
      <c r="I56" s="18" t="n">
        <v>557.43690823</v>
      </c>
      <c r="J56" s="20" t="n">
        <v>3.07220004</v>
      </c>
      <c r="K56" s="18" t="n">
        <v>571.58546086</v>
      </c>
      <c r="L56" s="20" t="n">
        <v>4.74359703</v>
      </c>
      <c r="M56" s="18" t="s">
        <v>481</v>
      </c>
      <c r="N56" s="20" t="s">
        <v>481</v>
      </c>
      <c r="O56" s="18" t="s">
        <v>481</v>
      </c>
      <c r="P56" s="20" t="s">
        <v>481</v>
      </c>
      <c r="Q56" s="18" t="s">
        <v>481</v>
      </c>
      <c r="R56" s="20" t="s">
        <v>481</v>
      </c>
      <c r="S56" s="18" t="s">
        <v>481</v>
      </c>
      <c r="T56" s="20" t="s">
        <v>481</v>
      </c>
      <c r="U56" s="18" t="n">
        <v>472.59243193</v>
      </c>
      <c r="V56" s="20" t="n">
        <v>17.5668963</v>
      </c>
    </row>
    <row r="57" spans="1:22">
      <c r="A57" s="15" t="s">
        <v>532</v>
      </c>
      <c r="B57" s="17" t="n">
        <v>6513</v>
      </c>
      <c r="C57" s="18">
        <f>(0.0/B57*100)</f>
        <v/>
      </c>
      <c r="D57" s="19" t="n">
        <v>6513</v>
      </c>
      <c r="E57" s="18" t="n">
        <v>374.61718862</v>
      </c>
      <c r="F57" s="20" t="n">
        <v>10.1531704</v>
      </c>
      <c r="G57" s="18" t="n">
        <v>386.75690823</v>
      </c>
      <c r="H57" s="20" t="n">
        <v>5.11731151</v>
      </c>
      <c r="I57" s="18" t="n">
        <v>388.2441408</v>
      </c>
      <c r="J57" s="20" t="n">
        <v>3.08423671</v>
      </c>
      <c r="K57" s="18" t="n">
        <v>384.74091159</v>
      </c>
      <c r="L57" s="20" t="n">
        <v>5.53019028</v>
      </c>
      <c r="M57" s="18" t="s">
        <v>481</v>
      </c>
      <c r="N57" s="20" t="s">
        <v>481</v>
      </c>
      <c r="O57" s="18" t="s">
        <v>481</v>
      </c>
      <c r="P57" s="20" t="s">
        <v>481</v>
      </c>
      <c r="Q57" s="18" t="s">
        <v>481</v>
      </c>
      <c r="R57" s="20" t="s">
        <v>481</v>
      </c>
      <c r="S57" s="18" t="n">
        <v>289.96413159</v>
      </c>
      <c r="T57" s="20" t="n">
        <v>31.20871204</v>
      </c>
      <c r="U57" s="18" t="n">
        <v>354.16918363</v>
      </c>
      <c r="V57" s="20" t="n">
        <v>9.909862840000001</v>
      </c>
    </row>
    <row r="58" spans="1:22">
      <c r="A58" s="15" t="s">
        <v>533</v>
      </c>
      <c r="B58" s="17" t="n">
        <v>7267</v>
      </c>
      <c r="C58" s="18">
        <f>(10.0/B58*100)</f>
        <v/>
      </c>
      <c r="D58" s="19" t="n">
        <v>7257</v>
      </c>
      <c r="E58" s="18" t="n">
        <v>348.77840785</v>
      </c>
      <c r="F58" s="20" t="n">
        <v>5.59110365</v>
      </c>
      <c r="G58" s="18" t="n">
        <v>362.46839133</v>
      </c>
      <c r="H58" s="20" t="n">
        <v>3.80509333</v>
      </c>
      <c r="I58" s="18" t="n">
        <v>387.3615576</v>
      </c>
      <c r="J58" s="20" t="n">
        <v>2.73399197</v>
      </c>
      <c r="K58" s="18" t="n">
        <v>403.42313501</v>
      </c>
      <c r="L58" s="20" t="n">
        <v>3.8010502</v>
      </c>
      <c r="M58" s="18" t="s">
        <v>481</v>
      </c>
      <c r="N58" s="20" t="s">
        <v>481</v>
      </c>
      <c r="O58" s="18" t="s">
        <v>481</v>
      </c>
      <c r="P58" s="20" t="s">
        <v>481</v>
      </c>
      <c r="Q58" s="18" t="s">
        <v>481</v>
      </c>
      <c r="R58" s="20" t="s">
        <v>481</v>
      </c>
      <c r="S58" s="18" t="n">
        <v>283.83374713</v>
      </c>
      <c r="T58" s="20" t="n">
        <v>26.89782766</v>
      </c>
      <c r="U58" s="18" t="n">
        <v>317.63580185</v>
      </c>
      <c r="V58" s="20" t="n">
        <v>14.70370582</v>
      </c>
    </row>
    <row r="59" spans="1:22">
      <c r="A59" s="15" t="s">
        <v>534</v>
      </c>
      <c r="B59" s="17" t="n">
        <v>4826</v>
      </c>
      <c r="C59" s="18">
        <f>(26.0/B59*100)</f>
        <v/>
      </c>
      <c r="D59" s="19" t="n">
        <v>4800</v>
      </c>
      <c r="E59" s="18" t="n">
        <v>322.17640179</v>
      </c>
      <c r="F59" s="20" t="n">
        <v>7.05244293</v>
      </c>
      <c r="G59" s="18" t="n">
        <v>356.37679299</v>
      </c>
      <c r="H59" s="20" t="n">
        <v>6.21389308</v>
      </c>
      <c r="I59" s="18" t="n">
        <v>363.87213378</v>
      </c>
      <c r="J59" s="20" t="n">
        <v>2.06185557</v>
      </c>
      <c r="K59" s="18" t="n">
        <v>371.90730365</v>
      </c>
      <c r="L59" s="20" t="n">
        <v>2.86422918</v>
      </c>
      <c r="M59" s="18" t="s">
        <v>481</v>
      </c>
      <c r="N59" s="20" t="s">
        <v>481</v>
      </c>
      <c r="O59" s="18" t="s">
        <v>481</v>
      </c>
      <c r="P59" s="20" t="s">
        <v>481</v>
      </c>
      <c r="Q59" s="18" t="s">
        <v>481</v>
      </c>
      <c r="R59" s="20" t="s">
        <v>481</v>
      </c>
      <c r="S59" s="18" t="n">
        <v>280.48628984</v>
      </c>
      <c r="T59" s="20" t="n">
        <v>14.44552891</v>
      </c>
      <c r="U59" s="18" t="n">
        <v>279.7617748</v>
      </c>
      <c r="V59" s="20" t="n">
        <v>7.92574577</v>
      </c>
    </row>
    <row r="60" spans="1:22">
      <c r="A60" s="15" t="s">
        <v>535</v>
      </c>
      <c r="B60" s="17" t="n">
        <v>4546</v>
      </c>
      <c r="C60" s="18">
        <f>(15.0/B60*100)</f>
        <v/>
      </c>
      <c r="D60" s="19" t="n">
        <v>4531</v>
      </c>
      <c r="E60" s="18" t="n">
        <v>370.86197898</v>
      </c>
      <c r="F60" s="20" t="n">
        <v>5.86985817</v>
      </c>
      <c r="G60" s="18" t="n">
        <v>374.63363457</v>
      </c>
      <c r="H60" s="20" t="n">
        <v>6.18062659</v>
      </c>
      <c r="I60" s="18" t="n">
        <v>404.64337338</v>
      </c>
      <c r="J60" s="20" t="n">
        <v>3.99457687</v>
      </c>
      <c r="K60" s="18" t="n">
        <v>429.81754687</v>
      </c>
      <c r="L60" s="20" t="n">
        <v>6.79667759</v>
      </c>
      <c r="M60" s="18" t="s">
        <v>481</v>
      </c>
      <c r="N60" s="20" t="s">
        <v>481</v>
      </c>
      <c r="O60" s="18" t="s">
        <v>481</v>
      </c>
      <c r="P60" s="20" t="s">
        <v>481</v>
      </c>
      <c r="Q60" s="18" t="s">
        <v>481</v>
      </c>
      <c r="R60" s="20" t="s">
        <v>481</v>
      </c>
      <c r="S60" s="18" t="n">
        <v>299.7300548</v>
      </c>
      <c r="T60" s="20" t="n">
        <v>27.80624951</v>
      </c>
      <c r="U60" s="18" t="n">
        <v>354.03058266</v>
      </c>
      <c r="V60" s="20" t="n">
        <v>9.75861664</v>
      </c>
    </row>
    <row r="61" spans="1:22">
      <c r="A61" s="15" t="s">
        <v>536</v>
      </c>
      <c r="B61" s="17" t="n">
        <v>6525</v>
      </c>
      <c r="C61" s="18">
        <f>(175.0/B61*100)</f>
        <v/>
      </c>
      <c r="D61" s="19" t="n">
        <v>6350</v>
      </c>
      <c r="E61" s="18" t="n">
        <v>454.49088726</v>
      </c>
      <c r="F61" s="20" t="n">
        <v>4.71687937</v>
      </c>
      <c r="G61" s="18" t="n">
        <v>466.68369589</v>
      </c>
      <c r="H61" s="20" t="n">
        <v>4.04614788</v>
      </c>
      <c r="I61" s="18" t="n">
        <v>483.77655528</v>
      </c>
      <c r="J61" s="20" t="n">
        <v>2.64634274</v>
      </c>
      <c r="K61" s="18" t="n">
        <v>506.37488087</v>
      </c>
      <c r="L61" s="20" t="n">
        <v>3.87761378</v>
      </c>
      <c r="M61" s="18" t="s">
        <v>481</v>
      </c>
      <c r="N61" s="20" t="s">
        <v>481</v>
      </c>
      <c r="O61" s="18" t="s">
        <v>481</v>
      </c>
      <c r="P61" s="20" t="s">
        <v>481</v>
      </c>
      <c r="Q61" s="18" t="s">
        <v>481</v>
      </c>
      <c r="R61" s="20" t="s">
        <v>481</v>
      </c>
      <c r="S61" s="18" t="s">
        <v>481</v>
      </c>
      <c r="T61" s="20" t="s">
        <v>481</v>
      </c>
      <c r="U61" s="18" t="n">
        <v>407.30661632</v>
      </c>
      <c r="V61" s="20" t="n">
        <v>9.08266828</v>
      </c>
    </row>
    <row r="62" spans="1:22">
      <c r="A62" s="15" t="s">
        <v>537</v>
      </c>
      <c r="B62" s="17" t="n">
        <v>4476</v>
      </c>
      <c r="C62" s="18">
        <f>(3.0/B62*100)</f>
        <v/>
      </c>
      <c r="D62" s="19" t="n">
        <v>4473</v>
      </c>
      <c r="E62" s="18" t="n">
        <v>506.93329443</v>
      </c>
      <c r="F62" s="20" t="n">
        <v>4.96309737</v>
      </c>
      <c r="G62" s="18" t="n">
        <v>531.74315982</v>
      </c>
      <c r="H62" s="20" t="n">
        <v>2.46565053</v>
      </c>
      <c r="I62" s="18" t="n">
        <v>550.9334152500001</v>
      </c>
      <c r="J62" s="20" t="n">
        <v>1.59799844</v>
      </c>
      <c r="K62" s="18" t="n">
        <v>568.76058885</v>
      </c>
      <c r="L62" s="20" t="n">
        <v>4.12574761</v>
      </c>
      <c r="M62" s="18" t="s">
        <v>481</v>
      </c>
      <c r="N62" s="20" t="s">
        <v>481</v>
      </c>
      <c r="O62" s="18" t="s">
        <v>481</v>
      </c>
      <c r="P62" s="20" t="s">
        <v>481</v>
      </c>
      <c r="Q62" s="18" t="s">
        <v>481</v>
      </c>
      <c r="R62" s="20" t="s">
        <v>481</v>
      </c>
      <c r="S62" s="18" t="s">
        <v>481</v>
      </c>
      <c r="T62" s="20" t="s">
        <v>481</v>
      </c>
      <c r="U62" s="18" t="n">
        <v>446.661976</v>
      </c>
      <c r="V62" s="20" t="n">
        <v>29.30035584</v>
      </c>
    </row>
    <row r="63" spans="1:22">
      <c r="A63" s="15" t="s">
        <v>538</v>
      </c>
      <c r="B63" s="17" t="n">
        <v>5324</v>
      </c>
      <c r="C63" s="18">
        <f>(13.0/B63*100)</f>
        <v/>
      </c>
      <c r="D63" s="19" t="n">
        <v>5311</v>
      </c>
      <c r="E63" s="18" t="n">
        <v>344.41730898</v>
      </c>
      <c r="F63" s="20" t="n">
        <v>6.83007554</v>
      </c>
      <c r="G63" s="18" t="n">
        <v>358.24526911</v>
      </c>
      <c r="H63" s="20" t="n">
        <v>4.98988471</v>
      </c>
      <c r="I63" s="18" t="n">
        <v>373.88785579</v>
      </c>
      <c r="J63" s="20" t="n">
        <v>2.10430698</v>
      </c>
      <c r="K63" s="18" t="n">
        <v>395.57354147</v>
      </c>
      <c r="L63" s="20" t="n">
        <v>3.61981453</v>
      </c>
      <c r="M63" s="18" t="s">
        <v>481</v>
      </c>
      <c r="N63" s="20" t="s">
        <v>481</v>
      </c>
      <c r="O63" s="18" t="s">
        <v>481</v>
      </c>
      <c r="P63" s="20" t="s">
        <v>481</v>
      </c>
      <c r="Q63" s="18" t="n">
        <v>349.47262895</v>
      </c>
      <c r="R63" s="20" t="n">
        <v>62.09511116</v>
      </c>
      <c r="S63" s="18" t="n">
        <v>335.67996326</v>
      </c>
      <c r="T63" s="20" t="n">
        <v>42.52695699</v>
      </c>
      <c r="U63" s="18" t="n">
        <v>335.75421236</v>
      </c>
      <c r="V63" s="20" t="n">
        <v>5.42443855</v>
      </c>
    </row>
    <row r="64" spans="1:22">
      <c r="A64" s="15" t="s">
        <v>539</v>
      </c>
      <c r="B64" s="17" t="n">
        <v>3634</v>
      </c>
      <c r="C64" s="18">
        <f>(3.0/B64*100)</f>
        <v/>
      </c>
      <c r="D64" s="19" t="n">
        <v>3631</v>
      </c>
      <c r="E64" s="18" t="n">
        <v>427.08099241</v>
      </c>
      <c r="F64" s="20" t="n">
        <v>4.68121137</v>
      </c>
      <c r="G64" s="18" t="n">
        <v>456.95913511</v>
      </c>
      <c r="H64" s="20" t="n">
        <v>3.46645835</v>
      </c>
      <c r="I64" s="18" t="n">
        <v>509.04283276</v>
      </c>
      <c r="J64" s="20" t="n">
        <v>2.78661655</v>
      </c>
      <c r="K64" s="18" t="n">
        <v>540.62894706</v>
      </c>
      <c r="L64" s="20" t="n">
        <v>5.5139436</v>
      </c>
      <c r="M64" s="18" t="s">
        <v>481</v>
      </c>
      <c r="N64" s="20" t="s">
        <v>481</v>
      </c>
      <c r="O64" s="18" t="s">
        <v>481</v>
      </c>
      <c r="P64" s="20" t="s">
        <v>481</v>
      </c>
      <c r="Q64" s="18" t="s">
        <v>481</v>
      </c>
      <c r="R64" s="20" t="s">
        <v>481</v>
      </c>
      <c r="S64" s="18" t="n">
        <v>461.55517843</v>
      </c>
      <c r="T64" s="20" t="n">
        <v>49.04476714</v>
      </c>
      <c r="U64" s="18" t="n">
        <v>333.48408661</v>
      </c>
      <c r="V64" s="20" t="n">
        <v>10.95798686</v>
      </c>
    </row>
    <row r="65" spans="1:22">
      <c r="A65" s="15" t="s">
        <v>540</v>
      </c>
      <c r="B65" s="17" t="n">
        <v>5325</v>
      </c>
      <c r="C65" s="18">
        <f>(14.0/B65*100)</f>
        <v/>
      </c>
      <c r="D65" s="19" t="n">
        <v>5311</v>
      </c>
      <c r="E65" s="18" t="n">
        <v>383.23973414</v>
      </c>
      <c r="F65" s="20" t="n">
        <v>7.83876323</v>
      </c>
      <c r="G65" s="18" t="n">
        <v>410.10360664</v>
      </c>
      <c r="H65" s="20" t="n">
        <v>4.04926507</v>
      </c>
      <c r="I65" s="18" t="n">
        <v>425.25380322</v>
      </c>
      <c r="J65" s="20" t="n">
        <v>2.73039546</v>
      </c>
      <c r="K65" s="18" t="n">
        <v>437.70702779</v>
      </c>
      <c r="L65" s="20" t="n">
        <v>5.0999833</v>
      </c>
      <c r="M65" s="18" t="s">
        <v>481</v>
      </c>
      <c r="N65" s="20" t="s">
        <v>481</v>
      </c>
      <c r="O65" s="18" t="s">
        <v>481</v>
      </c>
      <c r="P65" s="20" t="s">
        <v>481</v>
      </c>
      <c r="Q65" s="18" t="n">
        <v>354.13546782</v>
      </c>
      <c r="R65" s="20" t="n">
        <v>36.36140064</v>
      </c>
      <c r="S65" s="18" t="s">
        <v>481</v>
      </c>
      <c r="T65" s="20" t="s">
        <v>481</v>
      </c>
      <c r="U65" s="18" t="n">
        <v>341.64375987</v>
      </c>
      <c r="V65" s="20" t="n">
        <v>9.414638050000001</v>
      </c>
    </row>
    <row r="66" spans="1:22">
      <c r="A66" s="15" t="s">
        <v>541</v>
      </c>
      <c r="B66" s="17" t="n">
        <v>5665</v>
      </c>
      <c r="C66" s="18">
        <f>(92.0/B66*100)</f>
        <v/>
      </c>
      <c r="D66" s="19" t="n">
        <v>5573</v>
      </c>
      <c r="E66" s="18" t="n">
        <v>405.19041255</v>
      </c>
      <c r="F66" s="20" t="n">
        <v>4.03331669</v>
      </c>
      <c r="G66" s="18" t="n">
        <v>417.78560262</v>
      </c>
      <c r="H66" s="20" t="n">
        <v>2.81055139</v>
      </c>
      <c r="I66" s="18" t="n">
        <v>431.621607</v>
      </c>
      <c r="J66" s="20" t="n">
        <v>2.30647789</v>
      </c>
      <c r="K66" s="18" t="n">
        <v>440.7422792</v>
      </c>
      <c r="L66" s="20" t="n">
        <v>4.01935852</v>
      </c>
      <c r="M66" s="18" t="s">
        <v>481</v>
      </c>
      <c r="N66" s="20" t="s">
        <v>481</v>
      </c>
      <c r="O66" s="18" t="s">
        <v>481</v>
      </c>
      <c r="P66" s="20" t="s">
        <v>481</v>
      </c>
      <c r="Q66" s="18" t="s">
        <v>481</v>
      </c>
      <c r="R66" s="20" t="s">
        <v>481</v>
      </c>
      <c r="S66" s="18" t="s">
        <v>481</v>
      </c>
      <c r="T66" s="20" t="s">
        <v>481</v>
      </c>
      <c r="U66" s="18" t="n">
        <v>361.24295861</v>
      </c>
      <c r="V66" s="20" t="n">
        <v>4.56806577</v>
      </c>
    </row>
    <row r="67" spans="1:22">
      <c r="A67" s="15" t="s">
        <v>542</v>
      </c>
      <c r="B67" s="17" t="n">
        <v>6971</v>
      </c>
      <c r="C67" s="18">
        <f>(934.0/B67*100)</f>
        <v/>
      </c>
      <c r="D67" s="19" t="n">
        <v>6037</v>
      </c>
      <c r="E67" s="18" t="n">
        <v>380.01371567</v>
      </c>
      <c r="F67" s="20" t="n">
        <v>5.7108064</v>
      </c>
      <c r="G67" s="18" t="n">
        <v>396.50430505</v>
      </c>
      <c r="H67" s="20" t="n">
        <v>3.69431324</v>
      </c>
      <c r="I67" s="18" t="n">
        <v>398.17566054</v>
      </c>
      <c r="J67" s="20" t="n">
        <v>3.29646037</v>
      </c>
      <c r="K67" s="18" t="n">
        <v>408.16397052</v>
      </c>
      <c r="L67" s="20" t="n">
        <v>4.00215687</v>
      </c>
      <c r="M67" s="18" t="s">
        <v>481</v>
      </c>
      <c r="N67" s="20" t="s">
        <v>481</v>
      </c>
      <c r="O67" s="18" t="s">
        <v>481</v>
      </c>
      <c r="P67" s="20" t="s">
        <v>481</v>
      </c>
      <c r="Q67" s="18" t="s">
        <v>481</v>
      </c>
      <c r="R67" s="20" t="s">
        <v>481</v>
      </c>
      <c r="S67" s="18" t="s">
        <v>481</v>
      </c>
      <c r="T67" s="20" t="s">
        <v>481</v>
      </c>
      <c r="U67" s="18" t="n">
        <v>323.92321676</v>
      </c>
      <c r="V67" s="20" t="n">
        <v>7.52385764</v>
      </c>
    </row>
    <row r="68" spans="1:22">
      <c r="A68" s="15" t="s">
        <v>543</v>
      </c>
      <c r="B68" s="17" t="n">
        <v>12083</v>
      </c>
      <c r="C68" s="18">
        <f>(31.0/B68*100)</f>
        <v/>
      </c>
      <c r="D68" s="19" t="n">
        <v>12052</v>
      </c>
      <c r="E68" s="18" t="n">
        <v>368.39264482</v>
      </c>
      <c r="F68" s="20" t="n">
        <v>3.82552314</v>
      </c>
      <c r="G68" s="18" t="n">
        <v>398.23216385</v>
      </c>
      <c r="H68" s="20" t="n">
        <v>2.93257846</v>
      </c>
      <c r="I68" s="18" t="n">
        <v>420.87168458</v>
      </c>
      <c r="J68" s="20" t="n">
        <v>2.1394386</v>
      </c>
      <c r="K68" s="18" t="n">
        <v>441.29996063</v>
      </c>
      <c r="L68" s="20" t="n">
        <v>2.73900245</v>
      </c>
      <c r="M68" s="18" t="s">
        <v>481</v>
      </c>
      <c r="N68" s="20" t="s">
        <v>481</v>
      </c>
      <c r="O68" s="18" t="s">
        <v>481</v>
      </c>
      <c r="P68" s="20" t="s">
        <v>481</v>
      </c>
      <c r="Q68" s="18" t="s">
        <v>481</v>
      </c>
      <c r="R68" s="20" t="s">
        <v>481</v>
      </c>
      <c r="S68" s="18" t="s">
        <v>481</v>
      </c>
      <c r="T68" s="20" t="s">
        <v>481</v>
      </c>
      <c r="U68" s="18" t="n">
        <v>341.23720954</v>
      </c>
      <c r="V68" s="20" t="n">
        <v>2.0263204</v>
      </c>
    </row>
    <row r="69" spans="1:22">
      <c r="A69" s="15" t="s">
        <v>544</v>
      </c>
      <c r="B69" s="17" t="n">
        <v>4876</v>
      </c>
      <c r="C69" s="18">
        <f>(0.0/B69*100)</f>
        <v/>
      </c>
      <c r="D69" s="19" t="n">
        <v>4876</v>
      </c>
      <c r="E69" s="18" t="n">
        <v>421.4335247</v>
      </c>
      <c r="F69" s="20" t="n">
        <v>5.92237958</v>
      </c>
      <c r="G69" s="18" t="n">
        <v>434.69538471</v>
      </c>
      <c r="H69" s="20" t="n">
        <v>4.49023152</v>
      </c>
      <c r="I69" s="18" t="n">
        <v>451.98065548</v>
      </c>
      <c r="J69" s="20" t="n">
        <v>3.72925055</v>
      </c>
      <c r="K69" s="18" t="n">
        <v>469.69424773</v>
      </c>
      <c r="L69" s="20" t="n">
        <v>7.12490425</v>
      </c>
      <c r="M69" s="18" t="s">
        <v>481</v>
      </c>
      <c r="N69" s="20" t="s">
        <v>481</v>
      </c>
      <c r="O69" s="18" t="s">
        <v>481</v>
      </c>
      <c r="P69" s="20" t="s">
        <v>481</v>
      </c>
      <c r="Q69" s="18" t="s">
        <v>481</v>
      </c>
      <c r="R69" s="20" t="s">
        <v>481</v>
      </c>
      <c r="S69" s="18" t="s">
        <v>481</v>
      </c>
      <c r="T69" s="20" t="s">
        <v>481</v>
      </c>
      <c r="U69" s="18" t="n">
        <v>430.78624919</v>
      </c>
      <c r="V69" s="20" t="n">
        <v>24.9904651</v>
      </c>
    </row>
    <row r="70" spans="1:22">
      <c r="A70" s="15" t="s">
        <v>545</v>
      </c>
      <c r="B70" s="17" t="n">
        <v>6036</v>
      </c>
      <c r="C70" s="18">
        <f>(223.0/B70*100)</f>
        <v/>
      </c>
      <c r="D70" s="19" t="n">
        <v>5813</v>
      </c>
      <c r="E70" s="18" t="n">
        <v>471.37584471</v>
      </c>
      <c r="F70" s="20" t="n">
        <v>6.760296</v>
      </c>
      <c r="G70" s="18" t="n">
        <v>486.10500772</v>
      </c>
      <c r="H70" s="20" t="n">
        <v>3.52332813</v>
      </c>
      <c r="I70" s="18" t="n">
        <v>507.3771449</v>
      </c>
      <c r="J70" s="20" t="n">
        <v>3.18345525</v>
      </c>
      <c r="K70" s="18" t="n">
        <v>523.23677184</v>
      </c>
      <c r="L70" s="20" t="n">
        <v>5.62995519</v>
      </c>
      <c r="M70" s="18" t="s">
        <v>481</v>
      </c>
      <c r="N70" s="20" t="s">
        <v>481</v>
      </c>
      <c r="O70" s="18" t="s">
        <v>481</v>
      </c>
      <c r="P70" s="20" t="s">
        <v>481</v>
      </c>
      <c r="Q70" s="18" t="s">
        <v>481</v>
      </c>
      <c r="R70" s="20" t="s">
        <v>481</v>
      </c>
      <c r="S70" s="18" t="s">
        <v>481</v>
      </c>
      <c r="T70" s="20" t="s">
        <v>481</v>
      </c>
      <c r="U70" s="18" t="n">
        <v>436.19652205</v>
      </c>
      <c r="V70" s="20" t="n">
        <v>9.770358590000001</v>
      </c>
    </row>
    <row r="71" spans="1:22">
      <c r="A71" s="15" t="s">
        <v>546</v>
      </c>
      <c r="B71" s="17" t="n">
        <v>6115</v>
      </c>
      <c r="C71" s="18">
        <f>(37.0/B71*100)</f>
        <v/>
      </c>
      <c r="D71" s="19" t="n">
        <v>6078</v>
      </c>
      <c r="E71" s="18" t="n">
        <v>498.6707236</v>
      </c>
      <c r="F71" s="20" t="n">
        <v>5.92856835</v>
      </c>
      <c r="G71" s="18" t="n">
        <v>531.22853536</v>
      </c>
      <c r="H71" s="20" t="n">
        <v>3.68083146</v>
      </c>
      <c r="I71" s="18" t="n">
        <v>568.58102251</v>
      </c>
      <c r="J71" s="20" t="n">
        <v>1.99916426</v>
      </c>
      <c r="K71" s="18" t="n">
        <v>598.3618153</v>
      </c>
      <c r="L71" s="20" t="n">
        <v>3.42036808</v>
      </c>
      <c r="M71" s="18" t="s">
        <v>481</v>
      </c>
      <c r="N71" s="20" t="s">
        <v>481</v>
      </c>
      <c r="O71" s="18" t="s">
        <v>481</v>
      </c>
      <c r="P71" s="20" t="s">
        <v>481</v>
      </c>
      <c r="Q71" s="18" t="s">
        <v>481</v>
      </c>
      <c r="R71" s="20" t="s">
        <v>481</v>
      </c>
      <c r="S71" s="18" t="s">
        <v>481</v>
      </c>
      <c r="T71" s="20" t="s">
        <v>481</v>
      </c>
      <c r="U71" s="18" t="n">
        <v>468.04127999</v>
      </c>
      <c r="V71" s="20" t="n">
        <v>14.46997096</v>
      </c>
    </row>
    <row r="72" spans="1:22">
      <c r="A72" s="15" t="s">
        <v>547</v>
      </c>
      <c r="B72" s="17" t="n">
        <v>7708</v>
      </c>
      <c r="C72" s="18">
        <f>(6.0/B72*100)</f>
        <v/>
      </c>
      <c r="D72" s="19" t="n">
        <v>7702</v>
      </c>
      <c r="E72" s="18" t="n">
        <v>504.62402002</v>
      </c>
      <c r="F72" s="20" t="n">
        <v>4.87468067</v>
      </c>
      <c r="G72" s="18" t="n">
        <v>525.61192652</v>
      </c>
      <c r="H72" s="20" t="n">
        <v>3.08176103</v>
      </c>
      <c r="I72" s="18" t="n">
        <v>554.12119075</v>
      </c>
      <c r="J72" s="20" t="n">
        <v>3.55251804</v>
      </c>
      <c r="K72" s="18" t="n">
        <v>603.17683154</v>
      </c>
      <c r="L72" s="20" t="n">
        <v>5.97574003</v>
      </c>
      <c r="M72" s="18" t="s">
        <v>481</v>
      </c>
      <c r="N72" s="20" t="s">
        <v>481</v>
      </c>
      <c r="O72" s="18" t="s">
        <v>481</v>
      </c>
      <c r="P72" s="20" t="s">
        <v>481</v>
      </c>
      <c r="Q72" s="18" t="s">
        <v>481</v>
      </c>
      <c r="R72" s="20" t="s">
        <v>481</v>
      </c>
      <c r="S72" s="18" t="s">
        <v>481</v>
      </c>
      <c r="T72" s="20" t="s">
        <v>481</v>
      </c>
      <c r="U72" s="18" t="n">
        <v>447.57934748</v>
      </c>
      <c r="V72" s="20" t="n">
        <v>27.11861994</v>
      </c>
    </row>
    <row r="73" spans="1:22">
      <c r="A73" s="15" t="s">
        <v>548</v>
      </c>
      <c r="B73" s="17" t="n">
        <v>8249</v>
      </c>
      <c r="C73" s="18">
        <f>(197.0/B73*100)</f>
        <v/>
      </c>
      <c r="D73" s="19" t="n">
        <v>8052</v>
      </c>
      <c r="E73" s="18" t="n">
        <v>386.5304992</v>
      </c>
      <c r="F73" s="20" t="n">
        <v>7.28861554</v>
      </c>
      <c r="G73" s="18" t="n">
        <v>407.14465586</v>
      </c>
      <c r="H73" s="20" t="n">
        <v>3.76516528</v>
      </c>
      <c r="I73" s="18" t="n">
        <v>416.42827986</v>
      </c>
      <c r="J73" s="20" t="n">
        <v>3.27780146</v>
      </c>
      <c r="K73" s="18" t="n">
        <v>440.21722175</v>
      </c>
      <c r="L73" s="20" t="n">
        <v>6.22290515</v>
      </c>
      <c r="M73" s="18" t="s">
        <v>481</v>
      </c>
      <c r="N73" s="20" t="s">
        <v>481</v>
      </c>
      <c r="O73" s="18" t="s">
        <v>481</v>
      </c>
      <c r="P73" s="20" t="s">
        <v>481</v>
      </c>
      <c r="Q73" s="18" t="s">
        <v>481</v>
      </c>
      <c r="R73" s="20" t="s">
        <v>481</v>
      </c>
      <c r="S73" s="18" t="s">
        <v>481</v>
      </c>
      <c r="T73" s="20" t="s">
        <v>481</v>
      </c>
      <c r="U73" s="18" t="n">
        <v>373.36714053</v>
      </c>
      <c r="V73" s="20" t="n">
        <v>10.34884658</v>
      </c>
    </row>
    <row r="74" spans="1:22">
      <c r="A74" s="15" t="s">
        <v>549</v>
      </c>
      <c r="B74" s="17" t="n">
        <v>4692</v>
      </c>
      <c r="C74" s="18">
        <f>(82.0/B74*100)</f>
        <v/>
      </c>
      <c r="D74" s="19" t="n">
        <v>4610</v>
      </c>
      <c r="E74" s="18" t="n">
        <v>393.4611852</v>
      </c>
      <c r="F74" s="20" t="n">
        <v>4.35564611</v>
      </c>
      <c r="G74" s="18" t="n">
        <v>407.79731534</v>
      </c>
      <c r="H74" s="20" t="n">
        <v>2.99626858</v>
      </c>
      <c r="I74" s="18" t="n">
        <v>435.16723662</v>
      </c>
      <c r="J74" s="20" t="n">
        <v>2.96292221</v>
      </c>
      <c r="K74" s="18" t="n">
        <v>450.001337</v>
      </c>
      <c r="L74" s="20" t="n">
        <v>4.40812922</v>
      </c>
      <c r="M74" s="18" t="s">
        <v>481</v>
      </c>
      <c r="N74" s="20" t="s">
        <v>481</v>
      </c>
      <c r="O74" s="18" t="s">
        <v>481</v>
      </c>
      <c r="P74" s="20" t="s">
        <v>481</v>
      </c>
      <c r="Q74" s="18" t="s">
        <v>481</v>
      </c>
      <c r="R74" s="20" t="s">
        <v>481</v>
      </c>
      <c r="S74" s="18" t="n">
        <v>342.82183316</v>
      </c>
      <c r="T74" s="20" t="n">
        <v>38.10079437</v>
      </c>
      <c r="U74" s="18" t="n">
        <v>347.39051288</v>
      </c>
      <c r="V74" s="20" t="n">
        <v>6.78283902</v>
      </c>
    </row>
    <row r="75" spans="1:22">
      <c r="A75" s="15" t="s">
        <v>550</v>
      </c>
      <c r="B75" s="17" t="n">
        <v>5375</v>
      </c>
      <c r="C75" s="18">
        <f>(314.0/B75*100)</f>
        <v/>
      </c>
      <c r="D75" s="19" t="n">
        <v>5061</v>
      </c>
      <c r="E75" s="18" t="n">
        <v>354.87705236</v>
      </c>
      <c r="F75" s="20" t="n">
        <v>5.73731019</v>
      </c>
      <c r="G75" s="18" t="n">
        <v>370.03268244</v>
      </c>
      <c r="H75" s="20" t="n">
        <v>5.08561163</v>
      </c>
      <c r="I75" s="18" t="n">
        <v>371.5388481</v>
      </c>
      <c r="J75" s="20" t="n">
        <v>3.40347283</v>
      </c>
      <c r="K75" s="18" t="n">
        <v>391.12268902</v>
      </c>
      <c r="L75" s="20" t="n">
        <v>4.36399763</v>
      </c>
      <c r="M75" s="18" t="s">
        <v>481</v>
      </c>
      <c r="N75" s="20" t="s">
        <v>481</v>
      </c>
      <c r="O75" s="18" t="s">
        <v>481</v>
      </c>
      <c r="P75" s="20" t="s">
        <v>481</v>
      </c>
      <c r="Q75" s="18" t="s">
        <v>481</v>
      </c>
      <c r="R75" s="20" t="s">
        <v>481</v>
      </c>
      <c r="S75" s="18" t="s">
        <v>481</v>
      </c>
      <c r="T75" s="20" t="s">
        <v>481</v>
      </c>
      <c r="U75" s="18" t="n">
        <v>329.38299702</v>
      </c>
      <c r="V75" s="20" t="n">
        <v>5.98571409</v>
      </c>
    </row>
    <row r="76" spans="1:22">
      <c r="A76" s="15" t="s">
        <v>551</v>
      </c>
      <c r="B76" s="17" t="n">
        <v>14167</v>
      </c>
      <c r="C76" s="18">
        <f>(236.0/B76*100)</f>
        <v/>
      </c>
      <c r="D76" s="19" t="n">
        <v>13931</v>
      </c>
      <c r="E76" s="18" t="n">
        <v>391.86296278</v>
      </c>
      <c r="F76" s="20" t="n">
        <v>3.94249161</v>
      </c>
      <c r="G76" s="18" t="n">
        <v>423.65621831</v>
      </c>
      <c r="H76" s="20" t="n">
        <v>3.92544767</v>
      </c>
      <c r="I76" s="18" t="n">
        <v>432.54107501</v>
      </c>
      <c r="J76" s="20" t="n">
        <v>2.8975467</v>
      </c>
      <c r="K76" s="18" t="n">
        <v>457.2138052</v>
      </c>
      <c r="L76" s="20" t="n">
        <v>3.56255472</v>
      </c>
      <c r="M76" s="18" t="s">
        <v>481</v>
      </c>
      <c r="N76" s="20" t="s">
        <v>481</v>
      </c>
      <c r="O76" s="18" t="s">
        <v>481</v>
      </c>
      <c r="P76" s="20" t="s">
        <v>481</v>
      </c>
      <c r="Q76" s="18" t="s">
        <v>481</v>
      </c>
      <c r="R76" s="20" t="s">
        <v>481</v>
      </c>
      <c r="S76" s="18" t="s">
        <v>481</v>
      </c>
      <c r="T76" s="20" t="s">
        <v>481</v>
      </c>
      <c r="U76" s="18" t="n">
        <v>356.08367952</v>
      </c>
      <c r="V76" s="20" t="n">
        <v>5.9319655</v>
      </c>
    </row>
    <row r="77" spans="1:22">
      <c r="A77" s="15" t="s">
        <v>552</v>
      </c>
      <c r="B77" s="17" t="n">
        <v>6062</v>
      </c>
      <c r="C77" s="18">
        <f>(356.0/B77*100)</f>
        <v/>
      </c>
      <c r="D77" s="19" t="n">
        <v>5706</v>
      </c>
      <c r="E77" s="18" t="n">
        <v>407.5021595</v>
      </c>
      <c r="F77" s="20" t="n">
        <v>3.97595113</v>
      </c>
      <c r="G77" s="18" t="n">
        <v>424.97163284</v>
      </c>
      <c r="H77" s="20" t="n">
        <v>3.41907433</v>
      </c>
      <c r="I77" s="18" t="n">
        <v>431.88866888</v>
      </c>
      <c r="J77" s="20" t="n">
        <v>3.36588064</v>
      </c>
      <c r="K77" s="18" t="n">
        <v>449.48548207</v>
      </c>
      <c r="L77" s="20" t="n">
        <v>5.77759113</v>
      </c>
      <c r="M77" s="18" t="s">
        <v>481</v>
      </c>
      <c r="N77" s="20" t="s">
        <v>481</v>
      </c>
      <c r="O77" s="18" t="s">
        <v>481</v>
      </c>
      <c r="P77" s="20" t="s">
        <v>481</v>
      </c>
      <c r="Q77" s="18" t="s">
        <v>481</v>
      </c>
      <c r="R77" s="20" t="s">
        <v>481</v>
      </c>
      <c r="S77" s="18" t="s">
        <v>481</v>
      </c>
      <c r="T77" s="20" t="s">
        <v>481</v>
      </c>
      <c r="U77" s="18" t="n">
        <v>366.00464012</v>
      </c>
      <c r="V77" s="20" t="n">
        <v>4.11066532</v>
      </c>
    </row>
    <row r="78" spans="1:22">
      <c r="A78" s="15" t="s">
        <v>553</v>
      </c>
      <c r="B78" s="17" t="n">
        <v>5826</v>
      </c>
      <c r="C78" s="18">
        <f>(0.0/B78*100)</f>
        <v/>
      </c>
      <c r="D78" s="19" t="n">
        <v>5826</v>
      </c>
      <c r="E78" s="18" t="n">
        <v>497.63707171</v>
      </c>
      <c r="F78" s="20" t="n">
        <v>11.6227232</v>
      </c>
      <c r="G78" s="18" t="n">
        <v>478.33379162</v>
      </c>
      <c r="H78" s="20" t="n">
        <v>5.86516525</v>
      </c>
      <c r="I78" s="18" t="n">
        <v>488.46983318</v>
      </c>
      <c r="J78" s="20" t="n">
        <v>4.19710817</v>
      </c>
      <c r="K78" s="18" t="n">
        <v>520.72054578</v>
      </c>
      <c r="L78" s="20" t="n">
        <v>6.2147918</v>
      </c>
      <c r="M78" s="18" t="s">
        <v>481</v>
      </c>
      <c r="N78" s="20" t="s">
        <v>481</v>
      </c>
      <c r="O78" s="18" t="s">
        <v>481</v>
      </c>
      <c r="P78" s="20" t="s">
        <v>481</v>
      </c>
      <c r="Q78" s="18" t="n">
        <v>390.3611</v>
      </c>
      <c r="R78" s="20" t="n">
        <v>35.81002551</v>
      </c>
      <c r="S78" s="18" t="n">
        <v>438.83874426</v>
      </c>
      <c r="T78" s="20" t="n">
        <v>53.85750829</v>
      </c>
      <c r="U78" s="18" t="n">
        <v>442.86303893</v>
      </c>
      <c r="V78" s="20" t="n">
        <v>27.57679381</v>
      </c>
    </row>
    <row customHeight="1" ht="25" r="79" spans="1:22">
      <c r="A79" s="15" t="s">
        <v>554</v>
      </c>
      <c r="B79" s="17" t="n">
        <v>1657</v>
      </c>
      <c r="C79" s="18">
        <f>(41.0/B79*100)</f>
        <v/>
      </c>
      <c r="D79" s="19" t="n">
        <v>1616</v>
      </c>
      <c r="E79" s="18" t="n">
        <v>446.8725021</v>
      </c>
      <c r="F79" s="20" t="n">
        <v>9.25589984</v>
      </c>
      <c r="G79" s="18" t="n">
        <v>451.81156957</v>
      </c>
      <c r="H79" s="20" t="n">
        <v>6.98867992</v>
      </c>
      <c r="I79" s="18" t="n">
        <v>467.032526</v>
      </c>
      <c r="J79" s="20" t="n">
        <v>8.505350869999999</v>
      </c>
      <c r="K79" s="18" t="n">
        <v>473.28884201</v>
      </c>
      <c r="L79" s="20" t="n">
        <v>10.6142222</v>
      </c>
      <c r="M79" s="18" t="s">
        <v>481</v>
      </c>
      <c r="N79" s="20" t="s">
        <v>481</v>
      </c>
      <c r="O79" s="18" t="s">
        <v>481</v>
      </c>
      <c r="P79" s="20" t="s">
        <v>481</v>
      </c>
      <c r="Q79" s="18" t="s">
        <v>481</v>
      </c>
      <c r="R79" s="20" t="s">
        <v>481</v>
      </c>
      <c r="S79" s="18" t="s">
        <v>481</v>
      </c>
      <c r="T79" s="20" t="s">
        <v>481</v>
      </c>
      <c r="U79" s="18" t="n">
        <v>352.97524216</v>
      </c>
      <c r="V79" s="20" t="n">
        <v>16.16067351</v>
      </c>
    </row>
    <row r="80" spans="1:22">
      <c r="A80" s="15" t="s">
        <v>555</v>
      </c>
      <c r="B80" s="17" t="n">
        <v>7841</v>
      </c>
      <c r="C80" s="18">
        <f>(0.0/B80*100)</f>
        <v/>
      </c>
      <c r="D80" s="19" t="n">
        <v>7841</v>
      </c>
      <c r="E80" s="18" t="n">
        <v>446.45040709</v>
      </c>
      <c r="F80" s="20" t="n">
        <v>7.90040079</v>
      </c>
      <c r="G80" s="18" t="n">
        <v>444.80091358</v>
      </c>
      <c r="H80" s="20" t="n">
        <v>6.65540637</v>
      </c>
      <c r="I80" s="18" t="n">
        <v>457.88465842</v>
      </c>
      <c r="J80" s="20" t="n">
        <v>4.8086028</v>
      </c>
      <c r="K80" s="18" t="n">
        <v>468.57272536</v>
      </c>
      <c r="L80" s="20" t="n">
        <v>4.80507785</v>
      </c>
      <c r="M80" s="18" t="s">
        <v>481</v>
      </c>
      <c r="N80" s="20" t="s">
        <v>481</v>
      </c>
      <c r="O80" s="18" t="s">
        <v>481</v>
      </c>
      <c r="P80" s="20" t="s">
        <v>481</v>
      </c>
      <c r="Q80" s="18" t="s">
        <v>481</v>
      </c>
      <c r="R80" s="20" t="s">
        <v>481</v>
      </c>
      <c r="S80" s="18" t="s">
        <v>481</v>
      </c>
      <c r="T80" s="20" t="s">
        <v>481</v>
      </c>
      <c r="U80" s="18" t="n">
        <v>420.79195069</v>
      </c>
      <c r="V80" s="20" t="n">
        <v>25.66381764</v>
      </c>
    </row>
    <row r="81" spans="1:22">
      <c r="A81" s="23" t="s">
        <v>556</v>
      </c>
      <c r="B81" s="17" t="n">
        <v>8861</v>
      </c>
      <c r="C81" s="18">
        <f>(95.0/B81*100)</f>
        <v/>
      </c>
      <c r="D81" s="19" t="n">
        <v>8766</v>
      </c>
      <c r="E81" s="18" t="n">
        <v>410.72846206</v>
      </c>
      <c r="F81" s="20" t="n">
        <v>8.49985637</v>
      </c>
      <c r="G81" s="18" t="n">
        <v>422.51096151</v>
      </c>
      <c r="H81" s="20" t="n">
        <v>4.56351363</v>
      </c>
      <c r="I81" s="18" t="n">
        <v>450.22534918</v>
      </c>
      <c r="J81" s="20" t="n">
        <v>3.4385541</v>
      </c>
      <c r="K81" s="18" t="n">
        <v>469.45761939</v>
      </c>
      <c r="L81" s="20" t="n">
        <v>4.48138648</v>
      </c>
      <c r="M81" s="18" t="s">
        <v>481</v>
      </c>
      <c r="N81" s="20" t="s">
        <v>481</v>
      </c>
      <c r="O81" s="18" t="s">
        <v>481</v>
      </c>
      <c r="P81" s="20" t="s">
        <v>481</v>
      </c>
      <c r="Q81" s="18" t="s">
        <v>481</v>
      </c>
      <c r="R81" s="20" t="s">
        <v>481</v>
      </c>
      <c r="S81" s="18" t="s">
        <v>481</v>
      </c>
      <c r="T81" s="20" t="s">
        <v>481</v>
      </c>
      <c r="U81" s="18" t="n">
        <v>387.7486508</v>
      </c>
      <c r="V81" s="20" t="n">
        <v>11.58151516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842</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450.51155202</v>
      </c>
      <c r="F7" s="20" t="n">
        <v>3.37371691</v>
      </c>
      <c r="G7" s="18" t="n">
        <v>472.54349859</v>
      </c>
      <c r="H7" s="20" t="n">
        <v>2.9297667</v>
      </c>
      <c r="I7" s="18" t="n">
        <v>506.61656043</v>
      </c>
      <c r="J7" s="20" t="n">
        <v>1.99569855</v>
      </c>
      <c r="K7" s="18" t="n">
        <v>543.62464728</v>
      </c>
      <c r="L7" s="20" t="n">
        <v>3.18238794</v>
      </c>
      <c r="M7" s="18" t="s">
        <v>481</v>
      </c>
      <c r="N7" s="20" t="s">
        <v>481</v>
      </c>
      <c r="O7" s="18" t="s">
        <v>481</v>
      </c>
      <c r="P7" s="20" t="s">
        <v>481</v>
      </c>
      <c r="Q7" s="18" t="s">
        <v>481</v>
      </c>
      <c r="R7" s="20" t="s">
        <v>481</v>
      </c>
      <c r="S7" s="18" t="s">
        <v>481</v>
      </c>
      <c r="T7" s="20" t="s">
        <v>481</v>
      </c>
      <c r="U7" s="18" t="n">
        <v>451.63174106</v>
      </c>
      <c r="V7" s="20" t="n">
        <v>5.28464748</v>
      </c>
    </row>
    <row r="8" spans="1:22">
      <c r="A8" s="15" t="s">
        <v>483</v>
      </c>
      <c r="B8" s="17" t="n">
        <v>7007</v>
      </c>
      <c r="C8" s="18">
        <f>(165.0/B8*100)</f>
        <v/>
      </c>
      <c r="D8" s="19" t="n">
        <v>6842</v>
      </c>
      <c r="E8" s="18" t="n">
        <v>471.18248008</v>
      </c>
      <c r="F8" s="20" t="n">
        <v>3.72436225</v>
      </c>
      <c r="G8" s="18" t="n">
        <v>497.77221756</v>
      </c>
      <c r="H8" s="20" t="n">
        <v>3.55772997</v>
      </c>
      <c r="I8" s="18" t="n">
        <v>520.44526925</v>
      </c>
      <c r="J8" s="20" t="n">
        <v>4.47522428</v>
      </c>
      <c r="K8" s="18" t="n">
        <v>531.71590294</v>
      </c>
      <c r="L8" s="20" t="n">
        <v>5.74879861</v>
      </c>
      <c r="M8" s="18" t="s">
        <v>481</v>
      </c>
      <c r="N8" s="20" t="s">
        <v>481</v>
      </c>
      <c r="O8" s="18" t="s">
        <v>481</v>
      </c>
      <c r="P8" s="20" t="s">
        <v>481</v>
      </c>
      <c r="Q8" s="18" t="s">
        <v>481</v>
      </c>
      <c r="R8" s="20" t="s">
        <v>481</v>
      </c>
      <c r="S8" s="18" t="s">
        <v>481</v>
      </c>
      <c r="T8" s="20" t="s">
        <v>481</v>
      </c>
      <c r="U8" s="18" t="n">
        <v>420.48483695</v>
      </c>
      <c r="V8" s="20" t="n">
        <v>7.11522393</v>
      </c>
    </row>
    <row r="9" spans="1:22">
      <c r="A9" s="15" t="s">
        <v>484</v>
      </c>
      <c r="B9" s="17" t="n">
        <v>9651</v>
      </c>
      <c r="C9" s="18">
        <f>(408.0/B9*100)</f>
        <v/>
      </c>
      <c r="D9" s="19" t="n">
        <v>9243</v>
      </c>
      <c r="E9" s="18" t="n">
        <v>468.7899335</v>
      </c>
      <c r="F9" s="20" t="n">
        <v>3.88984417</v>
      </c>
      <c r="G9" s="18" t="n">
        <v>505.32622034</v>
      </c>
      <c r="H9" s="20" t="n">
        <v>3.00177942</v>
      </c>
      <c r="I9" s="18" t="n">
        <v>529.65665713</v>
      </c>
      <c r="J9" s="20" t="n">
        <v>2.64674984</v>
      </c>
      <c r="K9" s="18" t="n">
        <v>550.01514491</v>
      </c>
      <c r="L9" s="20" t="n">
        <v>4.19682747</v>
      </c>
      <c r="M9" s="18" t="s">
        <v>481</v>
      </c>
      <c r="N9" s="20" t="s">
        <v>481</v>
      </c>
      <c r="O9" s="18" t="s">
        <v>481</v>
      </c>
      <c r="P9" s="20" t="s">
        <v>481</v>
      </c>
      <c r="Q9" s="18" t="s">
        <v>481</v>
      </c>
      <c r="R9" s="20" t="s">
        <v>481</v>
      </c>
      <c r="S9" s="18" t="s">
        <v>481</v>
      </c>
      <c r="T9" s="20" t="s">
        <v>481</v>
      </c>
      <c r="U9" s="18" t="n">
        <v>427.69692742</v>
      </c>
      <c r="V9" s="20" t="n">
        <v>5.03983148</v>
      </c>
    </row>
    <row r="10" spans="1:22">
      <c r="A10" s="15" t="s">
        <v>485</v>
      </c>
      <c r="B10" s="17" t="n">
        <v>20058</v>
      </c>
      <c r="C10" s="18">
        <f>(564.0/B10*100)</f>
        <v/>
      </c>
      <c r="D10" s="19" t="n">
        <v>19494</v>
      </c>
      <c r="E10" s="18" t="n">
        <v>476.01195177</v>
      </c>
      <c r="F10" s="20" t="n">
        <v>3.80483205</v>
      </c>
      <c r="G10" s="18" t="n">
        <v>505.70171365</v>
      </c>
      <c r="H10" s="20" t="n">
        <v>3.26686766</v>
      </c>
      <c r="I10" s="18" t="n">
        <v>520.63192254</v>
      </c>
      <c r="J10" s="20" t="n">
        <v>2.88481539</v>
      </c>
      <c r="K10" s="18" t="n">
        <v>547.7951102</v>
      </c>
      <c r="L10" s="20" t="n">
        <v>2.91425264</v>
      </c>
      <c r="M10" s="18" t="s">
        <v>481</v>
      </c>
      <c r="N10" s="20" t="s">
        <v>481</v>
      </c>
      <c r="O10" s="18" t="s">
        <v>481</v>
      </c>
      <c r="P10" s="20" t="s">
        <v>481</v>
      </c>
      <c r="Q10" s="18" t="s">
        <v>481</v>
      </c>
      <c r="R10" s="20" t="s">
        <v>481</v>
      </c>
      <c r="S10" s="18" t="s">
        <v>481</v>
      </c>
      <c r="T10" s="20" t="s">
        <v>481</v>
      </c>
      <c r="U10" s="18" t="n">
        <v>448.09292373</v>
      </c>
      <c r="V10" s="20" t="n">
        <v>5.78287679</v>
      </c>
    </row>
    <row r="11" spans="1:22">
      <c r="A11" s="15" t="s">
        <v>486</v>
      </c>
      <c r="B11" s="17" t="n">
        <v>7053</v>
      </c>
      <c r="C11" s="18">
        <f>(179.0/B11*100)</f>
        <v/>
      </c>
      <c r="D11" s="19" t="n">
        <v>6874</v>
      </c>
      <c r="E11" s="18" t="n">
        <v>409.50282335</v>
      </c>
      <c r="F11" s="20" t="n">
        <v>4.03060341</v>
      </c>
      <c r="G11" s="18" t="n">
        <v>424.98477072</v>
      </c>
      <c r="H11" s="20" t="n">
        <v>3.7294267</v>
      </c>
      <c r="I11" s="18" t="n">
        <v>429.70962612</v>
      </c>
      <c r="J11" s="20" t="n">
        <v>3.33537523</v>
      </c>
      <c r="K11" s="18" t="n">
        <v>445.61996456</v>
      </c>
      <c r="L11" s="20" t="n">
        <v>5.26576997</v>
      </c>
      <c r="M11" s="18" t="s">
        <v>481</v>
      </c>
      <c r="N11" s="20" t="s">
        <v>481</v>
      </c>
      <c r="O11" s="18" t="s">
        <v>481</v>
      </c>
      <c r="P11" s="20" t="s">
        <v>481</v>
      </c>
      <c r="Q11" s="18" t="s">
        <v>481</v>
      </c>
      <c r="R11" s="20" t="s">
        <v>481</v>
      </c>
      <c r="S11" s="18" t="s">
        <v>481</v>
      </c>
      <c r="T11" s="20" t="s">
        <v>481</v>
      </c>
      <c r="U11" s="18" t="n">
        <v>380.74805678</v>
      </c>
      <c r="V11" s="20" t="n">
        <v>6.40080052</v>
      </c>
    </row>
    <row r="12" spans="1:22">
      <c r="A12" s="15" t="s">
        <v>487</v>
      </c>
      <c r="B12" s="17" t="n">
        <v>6894</v>
      </c>
      <c r="C12" s="18">
        <f>(59.0/B12*100)</f>
        <v/>
      </c>
      <c r="D12" s="19" t="n">
        <v>6835</v>
      </c>
      <c r="E12" s="18" t="n">
        <v>465.62610165</v>
      </c>
      <c r="F12" s="20" t="n">
        <v>3.67762519</v>
      </c>
      <c r="G12" s="18" t="n">
        <v>499.6030113</v>
      </c>
      <c r="H12" s="20" t="n">
        <v>2.2223578</v>
      </c>
      <c r="I12" s="18" t="n">
        <v>504.07414359</v>
      </c>
      <c r="J12" s="20" t="n">
        <v>3.44175592</v>
      </c>
      <c r="K12" s="18" t="n">
        <v>523.11349667</v>
      </c>
      <c r="L12" s="20" t="n">
        <v>6.51447015</v>
      </c>
      <c r="M12" s="18" t="s">
        <v>481</v>
      </c>
      <c r="N12" s="20" t="s">
        <v>481</v>
      </c>
      <c r="O12" s="18" t="s">
        <v>481</v>
      </c>
      <c r="P12" s="20" t="s">
        <v>481</v>
      </c>
      <c r="Q12" s="18" t="s">
        <v>481</v>
      </c>
      <c r="R12" s="20" t="s">
        <v>481</v>
      </c>
      <c r="S12" s="18" t="s">
        <v>481</v>
      </c>
      <c r="T12" s="20" t="s">
        <v>481</v>
      </c>
      <c r="U12" s="18" t="n">
        <v>398.75182627</v>
      </c>
      <c r="V12" s="20" t="n">
        <v>9.488450670000001</v>
      </c>
    </row>
    <row r="13" spans="1:22">
      <c r="A13" s="15" t="s">
        <v>488</v>
      </c>
      <c r="B13" s="17" t="n">
        <v>7161</v>
      </c>
      <c r="C13" s="18">
        <f>(237.0/B13*100)</f>
        <v/>
      </c>
      <c r="D13" s="19" t="n">
        <v>6924</v>
      </c>
      <c r="E13" s="18" t="n">
        <v>492.47323704</v>
      </c>
      <c r="F13" s="20" t="n">
        <v>4.52454705</v>
      </c>
      <c r="G13" s="18" t="n">
        <v>498.25438328</v>
      </c>
      <c r="H13" s="20" t="n">
        <v>3.07907961</v>
      </c>
      <c r="I13" s="18" t="n">
        <v>514.34972268</v>
      </c>
      <c r="J13" s="20" t="n">
        <v>2.82248127</v>
      </c>
      <c r="K13" s="18" t="n">
        <v>553.93169426</v>
      </c>
      <c r="L13" s="20" t="n">
        <v>4.4307334</v>
      </c>
      <c r="M13" s="18" t="s">
        <v>481</v>
      </c>
      <c r="N13" s="20" t="s">
        <v>481</v>
      </c>
      <c r="O13" s="18" t="s">
        <v>481</v>
      </c>
      <c r="P13" s="20" t="s">
        <v>481</v>
      </c>
      <c r="Q13" s="18" t="s">
        <v>481</v>
      </c>
      <c r="R13" s="20" t="s">
        <v>481</v>
      </c>
      <c r="S13" s="18" t="s">
        <v>481</v>
      </c>
      <c r="T13" s="20" t="s">
        <v>481</v>
      </c>
      <c r="U13" s="18" t="n">
        <v>435.20909574</v>
      </c>
      <c r="V13" s="20" t="n">
        <v>6.49719257</v>
      </c>
    </row>
    <row r="14" spans="1:22">
      <c r="A14" s="15" t="s">
        <v>489</v>
      </c>
      <c r="B14" s="17" t="n">
        <v>5587</v>
      </c>
      <c r="C14" s="18">
        <f>(83.0/B14*100)</f>
        <v/>
      </c>
      <c r="D14" s="19" t="n">
        <v>5504</v>
      </c>
      <c r="E14" s="18" t="n">
        <v>495.33544543</v>
      </c>
      <c r="F14" s="20" t="n">
        <v>4.21102558</v>
      </c>
      <c r="G14" s="18" t="n">
        <v>510.75702029</v>
      </c>
      <c r="H14" s="20" t="n">
        <v>2.75960519</v>
      </c>
      <c r="I14" s="18" t="n">
        <v>525.64876952</v>
      </c>
      <c r="J14" s="20" t="n">
        <v>2.42424516</v>
      </c>
      <c r="K14" s="18" t="n">
        <v>553.20526492</v>
      </c>
      <c r="L14" s="20" t="n">
        <v>4.42881015</v>
      </c>
      <c r="M14" s="18" t="s">
        <v>481</v>
      </c>
      <c r="N14" s="20" t="s">
        <v>481</v>
      </c>
      <c r="O14" s="18" t="s">
        <v>481</v>
      </c>
      <c r="P14" s="20" t="s">
        <v>481</v>
      </c>
      <c r="Q14" s="18" t="s">
        <v>481</v>
      </c>
      <c r="R14" s="20" t="s">
        <v>481</v>
      </c>
      <c r="S14" s="18" t="s">
        <v>481</v>
      </c>
      <c r="T14" s="20" t="s">
        <v>481</v>
      </c>
      <c r="U14" s="18" t="n">
        <v>460.36015735</v>
      </c>
      <c r="V14" s="20" t="n">
        <v>11.91130541</v>
      </c>
    </row>
    <row r="15" spans="1:22">
      <c r="A15" s="15" t="s">
        <v>490</v>
      </c>
      <c r="B15" s="17" t="n">
        <v>5882</v>
      </c>
      <c r="C15" s="18">
        <f>(125.0/B15*100)</f>
        <v/>
      </c>
      <c r="D15" s="19" t="n">
        <v>5757</v>
      </c>
      <c r="E15" s="18" t="n">
        <v>470.87337482</v>
      </c>
      <c r="F15" s="20" t="n">
        <v>4.72592002</v>
      </c>
      <c r="G15" s="18" t="n">
        <v>507.54791799</v>
      </c>
      <c r="H15" s="20" t="n">
        <v>2.50868183</v>
      </c>
      <c r="I15" s="18" t="n">
        <v>524.7266501</v>
      </c>
      <c r="J15" s="20" t="n">
        <v>2.79649544</v>
      </c>
      <c r="K15" s="18" t="n">
        <v>548.71807919</v>
      </c>
      <c r="L15" s="20" t="n">
        <v>5.10787311</v>
      </c>
      <c r="M15" s="18" t="s">
        <v>481</v>
      </c>
      <c r="N15" s="20" t="s">
        <v>481</v>
      </c>
      <c r="O15" s="18" t="s">
        <v>481</v>
      </c>
      <c r="P15" s="20" t="s">
        <v>481</v>
      </c>
      <c r="Q15" s="18" t="s">
        <v>481</v>
      </c>
      <c r="R15" s="20" t="s">
        <v>481</v>
      </c>
      <c r="S15" s="18" t="s">
        <v>481</v>
      </c>
      <c r="T15" s="20" t="s">
        <v>481</v>
      </c>
      <c r="U15" s="18" t="n">
        <v>440.16129205</v>
      </c>
      <c r="V15" s="20" t="n">
        <v>7.53636562</v>
      </c>
    </row>
    <row r="16" spans="1:22">
      <c r="A16" s="15" t="s">
        <v>491</v>
      </c>
      <c r="B16" s="17" t="n">
        <v>6108</v>
      </c>
      <c r="C16" s="18">
        <f>(163.0/B16*100)</f>
        <v/>
      </c>
      <c r="D16" s="19" t="n">
        <v>5945</v>
      </c>
      <c r="E16" s="18" t="n">
        <v>467.18763161</v>
      </c>
      <c r="F16" s="20" t="n">
        <v>2.82663949</v>
      </c>
      <c r="G16" s="18" t="n">
        <v>498.52170466</v>
      </c>
      <c r="H16" s="20" t="n">
        <v>2.81217881</v>
      </c>
      <c r="I16" s="18" t="n">
        <v>514.99453497</v>
      </c>
      <c r="J16" s="20" t="n">
        <v>2.96725168</v>
      </c>
      <c r="K16" s="18" t="n">
        <v>545.54819995</v>
      </c>
      <c r="L16" s="20" t="n">
        <v>4.74802475</v>
      </c>
      <c r="M16" s="18" t="s">
        <v>481</v>
      </c>
      <c r="N16" s="20" t="s">
        <v>481</v>
      </c>
      <c r="O16" s="18" t="s">
        <v>481</v>
      </c>
      <c r="P16" s="20" t="s">
        <v>481</v>
      </c>
      <c r="Q16" s="18" t="s">
        <v>481</v>
      </c>
      <c r="R16" s="20" t="s">
        <v>481</v>
      </c>
      <c r="S16" s="18" t="s">
        <v>481</v>
      </c>
      <c r="T16" s="20" t="s">
        <v>481</v>
      </c>
      <c r="U16" s="18" t="n">
        <v>402.29559583</v>
      </c>
      <c r="V16" s="20" t="n">
        <v>6.667048</v>
      </c>
    </row>
    <row r="17" spans="1:22">
      <c r="A17" s="15" t="s">
        <v>492</v>
      </c>
      <c r="B17" s="17" t="n">
        <v>6504</v>
      </c>
      <c r="C17" s="18">
        <f>(2034.0/B17*100)</f>
        <v/>
      </c>
      <c r="D17" s="19" t="n">
        <v>4470</v>
      </c>
      <c r="E17" s="18" t="n">
        <v>481.30069133</v>
      </c>
      <c r="F17" s="20" t="n">
        <v>3.94696609</v>
      </c>
      <c r="G17" s="18" t="n">
        <v>507.64586322</v>
      </c>
      <c r="H17" s="20" t="n">
        <v>3.6884117</v>
      </c>
      <c r="I17" s="18" t="n">
        <v>528.35239004</v>
      </c>
      <c r="J17" s="20" t="n">
        <v>4.40131164</v>
      </c>
      <c r="K17" s="18" t="n">
        <v>558.17446718</v>
      </c>
      <c r="L17" s="20" t="n">
        <v>5.17315439</v>
      </c>
      <c r="M17" s="18" t="s">
        <v>481</v>
      </c>
      <c r="N17" s="20" t="s">
        <v>481</v>
      </c>
      <c r="O17" s="18" t="s">
        <v>481</v>
      </c>
      <c r="P17" s="20" t="s">
        <v>481</v>
      </c>
      <c r="Q17" s="18" t="s">
        <v>481</v>
      </c>
      <c r="R17" s="20" t="s">
        <v>481</v>
      </c>
      <c r="S17" s="18" t="s">
        <v>481</v>
      </c>
      <c r="T17" s="20" t="s">
        <v>481</v>
      </c>
      <c r="U17" s="18" t="n">
        <v>454.20833147</v>
      </c>
      <c r="V17" s="20" t="n">
        <v>6.77433023</v>
      </c>
    </row>
    <row r="18" spans="1:22">
      <c r="A18" s="15" t="s">
        <v>493</v>
      </c>
      <c r="B18" s="17" t="n">
        <v>5532</v>
      </c>
      <c r="C18" s="18">
        <f>(31.0/B18*100)</f>
        <v/>
      </c>
      <c r="D18" s="19" t="n">
        <v>5501</v>
      </c>
      <c r="E18" s="18" t="n">
        <v>416.17661589</v>
      </c>
      <c r="F18" s="20" t="n">
        <v>4.6043548</v>
      </c>
      <c r="G18" s="18" t="n">
        <v>439.24499901</v>
      </c>
      <c r="H18" s="20" t="n">
        <v>3.21388721</v>
      </c>
      <c r="I18" s="18" t="n">
        <v>467.91697746</v>
      </c>
      <c r="J18" s="20" t="n">
        <v>4.30997748</v>
      </c>
      <c r="K18" s="18" t="n">
        <v>505.28372218</v>
      </c>
      <c r="L18" s="20" t="n">
        <v>5.00345889</v>
      </c>
      <c r="M18" s="18" t="s">
        <v>481</v>
      </c>
      <c r="N18" s="20" t="s">
        <v>481</v>
      </c>
      <c r="O18" s="18" t="s">
        <v>481</v>
      </c>
      <c r="P18" s="20" t="s">
        <v>481</v>
      </c>
      <c r="Q18" s="18" t="s">
        <v>481</v>
      </c>
      <c r="R18" s="20" t="s">
        <v>481</v>
      </c>
      <c r="S18" s="18" t="s">
        <v>481</v>
      </c>
      <c r="T18" s="20" t="s">
        <v>481</v>
      </c>
      <c r="U18" s="18" t="n">
        <v>380.77895199</v>
      </c>
      <c r="V18" s="20" t="n">
        <v>10.00889364</v>
      </c>
    </row>
    <row r="19" spans="1:22">
      <c r="A19" s="15" t="s">
        <v>494</v>
      </c>
      <c r="B19" s="17" t="n">
        <v>5658</v>
      </c>
      <c r="C19" s="18">
        <f>(366.0/B19*100)</f>
        <v/>
      </c>
      <c r="D19" s="19" t="n">
        <v>5292</v>
      </c>
      <c r="E19" s="18" t="n">
        <v>455.90820925</v>
      </c>
      <c r="F19" s="20" t="n">
        <v>3.90662246</v>
      </c>
      <c r="G19" s="18" t="n">
        <v>474.07978773</v>
      </c>
      <c r="H19" s="20" t="n">
        <v>3.27080313</v>
      </c>
      <c r="I19" s="18" t="n">
        <v>492.3147249</v>
      </c>
      <c r="J19" s="20" t="n">
        <v>3.88144749</v>
      </c>
      <c r="K19" s="18" t="n">
        <v>514.77449304</v>
      </c>
      <c r="L19" s="20" t="n">
        <v>5.74795793</v>
      </c>
      <c r="M19" s="18" t="s">
        <v>481</v>
      </c>
      <c r="N19" s="20" t="s">
        <v>481</v>
      </c>
      <c r="O19" s="18" t="s">
        <v>481</v>
      </c>
      <c r="P19" s="20" t="s">
        <v>481</v>
      </c>
      <c r="Q19" s="18" t="s">
        <v>481</v>
      </c>
      <c r="R19" s="20" t="s">
        <v>481</v>
      </c>
      <c r="S19" s="18" t="s">
        <v>481</v>
      </c>
      <c r="T19" s="20" t="s">
        <v>481</v>
      </c>
      <c r="U19" s="18" t="n">
        <v>398.36476851</v>
      </c>
      <c r="V19" s="20" t="n">
        <v>7.97371978</v>
      </c>
    </row>
    <row r="20" spans="1:22">
      <c r="A20" s="15" t="s">
        <v>495</v>
      </c>
      <c r="B20" s="17" t="n">
        <v>3371</v>
      </c>
      <c r="C20" s="18">
        <f>(75.0/B20*100)</f>
        <v/>
      </c>
      <c r="D20" s="19" t="n">
        <v>3296</v>
      </c>
      <c r="E20" s="18" t="n">
        <v>453.45706566</v>
      </c>
      <c r="F20" s="20" t="n">
        <v>5.25842568</v>
      </c>
      <c r="G20" s="18" t="n">
        <v>476.6504704</v>
      </c>
      <c r="H20" s="20" t="n">
        <v>4.1399108</v>
      </c>
      <c r="I20" s="18" t="n">
        <v>497.65787793</v>
      </c>
      <c r="J20" s="20" t="n">
        <v>2.93890583</v>
      </c>
      <c r="K20" s="18" t="n">
        <v>526.83579219</v>
      </c>
      <c r="L20" s="20" t="n">
        <v>4.63972219</v>
      </c>
      <c r="M20" s="18" t="s">
        <v>481</v>
      </c>
      <c r="N20" s="20" t="s">
        <v>481</v>
      </c>
      <c r="O20" s="18" t="s">
        <v>481</v>
      </c>
      <c r="P20" s="20" t="s">
        <v>481</v>
      </c>
      <c r="Q20" s="18" t="s">
        <v>481</v>
      </c>
      <c r="R20" s="20" t="s">
        <v>481</v>
      </c>
      <c r="S20" s="18" t="s">
        <v>481</v>
      </c>
      <c r="T20" s="20" t="s">
        <v>481</v>
      </c>
      <c r="U20" s="18" t="n">
        <v>428.170374</v>
      </c>
      <c r="V20" s="20" t="n">
        <v>10.39393579</v>
      </c>
    </row>
    <row r="21" spans="1:22">
      <c r="A21" s="15" t="s">
        <v>496</v>
      </c>
      <c r="B21" s="17" t="n">
        <v>5741</v>
      </c>
      <c r="C21" s="18">
        <f>(61.0/B21*100)</f>
        <v/>
      </c>
      <c r="D21" s="19" t="n">
        <v>5680</v>
      </c>
      <c r="E21" s="18" t="n">
        <v>459.20266898</v>
      </c>
      <c r="F21" s="20" t="n">
        <v>3.62280549</v>
      </c>
      <c r="G21" s="18" t="n">
        <v>485.11786684</v>
      </c>
      <c r="H21" s="20" t="n">
        <v>3.55551815</v>
      </c>
      <c r="I21" s="18" t="n">
        <v>511.78709555</v>
      </c>
      <c r="J21" s="20" t="n">
        <v>2.21168129</v>
      </c>
      <c r="K21" s="18" t="n">
        <v>539.05211132</v>
      </c>
      <c r="L21" s="20" t="n">
        <v>3.40050982</v>
      </c>
      <c r="M21" s="18" t="s">
        <v>481</v>
      </c>
      <c r="N21" s="20" t="s">
        <v>481</v>
      </c>
      <c r="O21" s="18" t="s">
        <v>481</v>
      </c>
      <c r="P21" s="20" t="s">
        <v>481</v>
      </c>
      <c r="Q21" s="18" t="s">
        <v>481</v>
      </c>
      <c r="R21" s="20" t="s">
        <v>481</v>
      </c>
      <c r="S21" s="18" t="s">
        <v>481</v>
      </c>
      <c r="T21" s="20" t="s">
        <v>481</v>
      </c>
      <c r="U21" s="18" t="n">
        <v>436.66458015</v>
      </c>
      <c r="V21" s="20" t="n">
        <v>7.94820579</v>
      </c>
    </row>
    <row r="22" spans="1:22">
      <c r="A22" s="15" t="s">
        <v>497</v>
      </c>
      <c r="B22" s="17" t="n">
        <v>6598</v>
      </c>
      <c r="C22" s="18">
        <f>(40.0/B22*100)</f>
        <v/>
      </c>
      <c r="D22" s="19" t="n">
        <v>6558</v>
      </c>
      <c r="E22" s="18" t="n">
        <v>446.50339157</v>
      </c>
      <c r="F22" s="20" t="n">
        <v>4.68494753</v>
      </c>
      <c r="G22" s="18" t="n">
        <v>471.93568958</v>
      </c>
      <c r="H22" s="20" t="n">
        <v>4.17944764</v>
      </c>
      <c r="I22" s="18" t="n">
        <v>483.01181237</v>
      </c>
      <c r="J22" s="20" t="n">
        <v>4.67886778</v>
      </c>
      <c r="K22" s="18" t="n">
        <v>494.44564653</v>
      </c>
      <c r="L22" s="20" t="n">
        <v>5.73929191</v>
      </c>
      <c r="M22" s="18" t="s">
        <v>481</v>
      </c>
      <c r="N22" s="20" t="s">
        <v>481</v>
      </c>
      <c r="O22" s="18" t="s">
        <v>481</v>
      </c>
      <c r="P22" s="20" t="s">
        <v>481</v>
      </c>
      <c r="Q22" s="18" t="n">
        <v>310.3889</v>
      </c>
      <c r="R22" s="20" t="n">
        <v>43.0025902</v>
      </c>
      <c r="S22" s="18" t="n">
        <v>487.18920944</v>
      </c>
      <c r="T22" s="20" t="n">
        <v>43.71473856</v>
      </c>
      <c r="U22" s="18" t="n">
        <v>374.7060989</v>
      </c>
      <c r="V22" s="20" t="n">
        <v>9.02899706</v>
      </c>
    </row>
    <row r="23" spans="1:22">
      <c r="A23" s="15" t="s">
        <v>498</v>
      </c>
      <c r="B23" s="17" t="n">
        <v>11583</v>
      </c>
      <c r="C23" s="18">
        <f>(271.0/B23*100)</f>
        <v/>
      </c>
      <c r="D23" s="19" t="n">
        <v>11312</v>
      </c>
      <c r="E23" s="18" t="n">
        <v>453.72371816</v>
      </c>
      <c r="F23" s="20" t="n">
        <v>4.85647633</v>
      </c>
      <c r="G23" s="18" t="n">
        <v>479.83179422</v>
      </c>
      <c r="H23" s="20" t="n">
        <v>3.6557398</v>
      </c>
      <c r="I23" s="18" t="n">
        <v>502.45791297</v>
      </c>
      <c r="J23" s="20" t="n">
        <v>3.00951564</v>
      </c>
      <c r="K23" s="18" t="n">
        <v>523.73670627</v>
      </c>
      <c r="L23" s="20" t="n">
        <v>6.0434714</v>
      </c>
      <c r="M23" s="18" t="s">
        <v>481</v>
      </c>
      <c r="N23" s="20" t="s">
        <v>481</v>
      </c>
      <c r="O23" s="18" t="s">
        <v>481</v>
      </c>
      <c r="P23" s="20" t="s">
        <v>481</v>
      </c>
      <c r="Q23" s="18" t="s">
        <v>481</v>
      </c>
      <c r="R23" s="20" t="s">
        <v>481</v>
      </c>
      <c r="S23" s="18" t="s">
        <v>481</v>
      </c>
      <c r="T23" s="20" t="s">
        <v>481</v>
      </c>
      <c r="U23" s="18" t="n">
        <v>420.82288666</v>
      </c>
      <c r="V23" s="20" t="n">
        <v>7.57291821</v>
      </c>
    </row>
    <row r="24" spans="1:22">
      <c r="A24" s="15" t="s">
        <v>499</v>
      </c>
      <c r="B24" s="17" t="n">
        <v>6647</v>
      </c>
      <c r="C24" s="18">
        <f>(11.0/B24*100)</f>
        <v/>
      </c>
      <c r="D24" s="19" t="n">
        <v>6636</v>
      </c>
      <c r="E24" s="18" t="n">
        <v>505.21616436</v>
      </c>
      <c r="F24" s="20" t="n">
        <v>3.27764287</v>
      </c>
      <c r="G24" s="18" t="n">
        <v>529.76249073</v>
      </c>
      <c r="H24" s="20" t="n">
        <v>3.17522702</v>
      </c>
      <c r="I24" s="18" t="n">
        <v>559.97201576</v>
      </c>
      <c r="J24" s="20" t="n">
        <v>4.52698679</v>
      </c>
      <c r="K24" s="18" t="n">
        <v>564.21560715</v>
      </c>
      <c r="L24" s="20" t="n">
        <v>6.46515752</v>
      </c>
      <c r="M24" s="18" t="s">
        <v>481</v>
      </c>
      <c r="N24" s="20" t="s">
        <v>481</v>
      </c>
      <c r="O24" s="18" t="s">
        <v>481</v>
      </c>
      <c r="P24" s="20" t="s">
        <v>481</v>
      </c>
      <c r="Q24" s="18" t="s">
        <v>481</v>
      </c>
      <c r="R24" s="20" t="s">
        <v>481</v>
      </c>
      <c r="S24" s="18" t="s">
        <v>481</v>
      </c>
      <c r="T24" s="20" t="s">
        <v>481</v>
      </c>
      <c r="U24" s="18" t="n">
        <v>465.56192284</v>
      </c>
      <c r="V24" s="20" t="n">
        <v>11.51765348</v>
      </c>
    </row>
    <row r="25" spans="1:22">
      <c r="A25" s="15" t="s">
        <v>500</v>
      </c>
      <c r="B25" s="17" t="n">
        <v>5581</v>
      </c>
      <c r="C25" s="18">
        <f>(25.0/B25*100)</f>
        <v/>
      </c>
      <c r="D25" s="19" t="n">
        <v>5556</v>
      </c>
      <c r="E25" s="18" t="n">
        <v>481.5906905</v>
      </c>
      <c r="F25" s="20" t="n">
        <v>5.12253251</v>
      </c>
      <c r="G25" s="18" t="n">
        <v>503.18415183</v>
      </c>
      <c r="H25" s="20" t="n">
        <v>3.86974641</v>
      </c>
      <c r="I25" s="18" t="n">
        <v>544.53577195</v>
      </c>
      <c r="J25" s="20" t="n">
        <v>3.85125956</v>
      </c>
      <c r="K25" s="18" t="n">
        <v>590.91853932</v>
      </c>
      <c r="L25" s="20" t="n">
        <v>6.84029412</v>
      </c>
      <c r="M25" s="18" t="s">
        <v>481</v>
      </c>
      <c r="N25" s="20" t="s">
        <v>481</v>
      </c>
      <c r="O25" s="18" t="s">
        <v>481</v>
      </c>
      <c r="P25" s="20" t="s">
        <v>481</v>
      </c>
      <c r="Q25" s="18" t="s">
        <v>481</v>
      </c>
      <c r="R25" s="20" t="s">
        <v>481</v>
      </c>
      <c r="S25" s="18" t="s">
        <v>481</v>
      </c>
      <c r="T25" s="20" t="s">
        <v>481</v>
      </c>
      <c r="U25" s="18" t="n">
        <v>414.06044593</v>
      </c>
      <c r="V25" s="20" t="n">
        <v>24.97751924</v>
      </c>
    </row>
    <row r="26" spans="1:22">
      <c r="A26" s="15" t="s">
        <v>501</v>
      </c>
      <c r="B26" s="17" t="n">
        <v>4869</v>
      </c>
      <c r="C26" s="18">
        <f>(77.0/B26*100)</f>
        <v/>
      </c>
      <c r="D26" s="19" t="n">
        <v>4792</v>
      </c>
      <c r="E26" s="18" t="n">
        <v>469.21673043</v>
      </c>
      <c r="F26" s="20" t="n">
        <v>5.39319802</v>
      </c>
      <c r="G26" s="18" t="n">
        <v>470.35392793</v>
      </c>
      <c r="H26" s="20" t="n">
        <v>2.83611107</v>
      </c>
      <c r="I26" s="18" t="n">
        <v>487.15903537</v>
      </c>
      <c r="J26" s="20" t="n">
        <v>2.27503901</v>
      </c>
      <c r="K26" s="18" t="n">
        <v>512.00589963</v>
      </c>
      <c r="L26" s="20" t="n">
        <v>4.35931463</v>
      </c>
      <c r="M26" s="18" t="s">
        <v>481</v>
      </c>
      <c r="N26" s="20" t="s">
        <v>481</v>
      </c>
      <c r="O26" s="18" t="s">
        <v>481</v>
      </c>
      <c r="P26" s="20" t="s">
        <v>481</v>
      </c>
      <c r="Q26" s="18" t="s">
        <v>481</v>
      </c>
      <c r="R26" s="20" t="s">
        <v>481</v>
      </c>
      <c r="S26" s="18" t="s">
        <v>481</v>
      </c>
      <c r="T26" s="20" t="s">
        <v>481</v>
      </c>
      <c r="U26" s="18" t="n">
        <v>439.22268392</v>
      </c>
      <c r="V26" s="20" t="n">
        <v>8.98571864</v>
      </c>
    </row>
    <row r="27" spans="1:22">
      <c r="A27" s="15" t="s">
        <v>502</v>
      </c>
      <c r="B27" s="17" t="n">
        <v>5299</v>
      </c>
      <c r="C27" s="18">
        <f>(134.0/B27*100)</f>
        <v/>
      </c>
      <c r="D27" s="19" t="n">
        <v>5165</v>
      </c>
      <c r="E27" s="18" t="n">
        <v>454.68233309</v>
      </c>
      <c r="F27" s="20" t="n">
        <v>3.45001346</v>
      </c>
      <c r="G27" s="18" t="n">
        <v>487.20440918</v>
      </c>
      <c r="H27" s="20" t="n">
        <v>2.56701565</v>
      </c>
      <c r="I27" s="18" t="n">
        <v>501.64501018</v>
      </c>
      <c r="J27" s="20" t="n">
        <v>2.69766755</v>
      </c>
      <c r="K27" s="18" t="n">
        <v>529.92876456</v>
      </c>
      <c r="L27" s="20" t="n">
        <v>4.31701814</v>
      </c>
      <c r="M27" s="18" t="s">
        <v>481</v>
      </c>
      <c r="N27" s="20" t="s">
        <v>481</v>
      </c>
      <c r="O27" s="18" t="s">
        <v>481</v>
      </c>
      <c r="P27" s="20" t="s">
        <v>481</v>
      </c>
      <c r="Q27" s="18" t="s">
        <v>481</v>
      </c>
      <c r="R27" s="20" t="s">
        <v>481</v>
      </c>
      <c r="S27" s="18" t="s">
        <v>481</v>
      </c>
      <c r="T27" s="20" t="s">
        <v>481</v>
      </c>
      <c r="U27" s="18" t="n">
        <v>396.49606468</v>
      </c>
      <c r="V27" s="20" t="n">
        <v>4.99412334</v>
      </c>
    </row>
    <row r="28" spans="1:22">
      <c r="A28" s="15" t="s">
        <v>503</v>
      </c>
      <c r="B28" s="17" t="n">
        <v>7568</v>
      </c>
      <c r="C28" s="18">
        <f>(395.0/B28*100)</f>
        <v/>
      </c>
      <c r="D28" s="19" t="n">
        <v>7173</v>
      </c>
      <c r="E28" s="18" t="n">
        <v>398.23766265</v>
      </c>
      <c r="F28" s="20" t="n">
        <v>4.70784633</v>
      </c>
      <c r="G28" s="18" t="n">
        <v>413.73644101</v>
      </c>
      <c r="H28" s="20" t="n">
        <v>2.88758908</v>
      </c>
      <c r="I28" s="18" t="n">
        <v>411.12834409</v>
      </c>
      <c r="J28" s="20" t="n">
        <v>2.75984334</v>
      </c>
      <c r="K28" s="18" t="n">
        <v>418.6107447</v>
      </c>
      <c r="L28" s="20" t="n">
        <v>4.67898889</v>
      </c>
      <c r="M28" s="18" t="s">
        <v>481</v>
      </c>
      <c r="N28" s="20" t="s">
        <v>481</v>
      </c>
      <c r="O28" s="18" t="s">
        <v>481</v>
      </c>
      <c r="P28" s="20" t="s">
        <v>481</v>
      </c>
      <c r="Q28" s="18" t="s">
        <v>481</v>
      </c>
      <c r="R28" s="20" t="s">
        <v>481</v>
      </c>
      <c r="S28" s="18" t="s">
        <v>481</v>
      </c>
      <c r="T28" s="20" t="s">
        <v>481</v>
      </c>
      <c r="U28" s="18" t="n">
        <v>368.85586416</v>
      </c>
      <c r="V28" s="20" t="n">
        <v>7.72353665</v>
      </c>
    </row>
    <row r="29" spans="1:22">
      <c r="A29" s="15" t="s">
        <v>504</v>
      </c>
      <c r="B29" s="17" t="n">
        <v>5385</v>
      </c>
      <c r="C29" s="18">
        <f>(30.0/B29*100)</f>
        <v/>
      </c>
      <c r="D29" s="19" t="n">
        <v>5355</v>
      </c>
      <c r="E29" s="18" t="n">
        <v>493.34440512</v>
      </c>
      <c r="F29" s="20" t="n">
        <v>3.35643124</v>
      </c>
      <c r="G29" s="18" t="n">
        <v>512.7668690100001</v>
      </c>
      <c r="H29" s="20" t="n">
        <v>3.16273201</v>
      </c>
      <c r="I29" s="18" t="n">
        <v>537.83899079</v>
      </c>
      <c r="J29" s="20" t="n">
        <v>3.34087977</v>
      </c>
      <c r="K29" s="18" t="n">
        <v>553.18320768</v>
      </c>
      <c r="L29" s="20" t="n">
        <v>8.640629629999999</v>
      </c>
      <c r="M29" s="18" t="s">
        <v>481</v>
      </c>
      <c r="N29" s="20" t="s">
        <v>481</v>
      </c>
      <c r="O29" s="18" t="s">
        <v>481</v>
      </c>
      <c r="P29" s="20" t="s">
        <v>481</v>
      </c>
      <c r="Q29" s="18" t="s">
        <v>481</v>
      </c>
      <c r="R29" s="20" t="s">
        <v>481</v>
      </c>
      <c r="S29" s="18" t="s">
        <v>481</v>
      </c>
      <c r="T29" s="20" t="s">
        <v>481</v>
      </c>
      <c r="U29" s="18" t="n">
        <v>431.2472726</v>
      </c>
      <c r="V29" s="20" t="n">
        <v>8.68792391</v>
      </c>
    </row>
    <row r="30" spans="1:22">
      <c r="A30" s="15" t="s">
        <v>505</v>
      </c>
      <c r="B30" s="17" t="n">
        <v>4520</v>
      </c>
      <c r="C30" s="18">
        <f>(218.0/B30*100)</f>
        <v/>
      </c>
      <c r="D30" s="19" t="n">
        <v>4302</v>
      </c>
      <c r="E30" s="18" t="n">
        <v>460.15470866</v>
      </c>
      <c r="F30" s="20" t="n">
        <v>5.5069635</v>
      </c>
      <c r="G30" s="18" t="n">
        <v>480.50001869</v>
      </c>
      <c r="H30" s="20" t="n">
        <v>4.3069408</v>
      </c>
      <c r="I30" s="18" t="n">
        <v>504.62126718</v>
      </c>
      <c r="J30" s="20" t="n">
        <v>2.77378376</v>
      </c>
      <c r="K30" s="18" t="n">
        <v>536.34532798</v>
      </c>
      <c r="L30" s="20" t="n">
        <v>4.26413616</v>
      </c>
      <c r="M30" s="18" t="s">
        <v>481</v>
      </c>
      <c r="N30" s="20" t="s">
        <v>481</v>
      </c>
      <c r="O30" s="18" t="s">
        <v>481</v>
      </c>
      <c r="P30" s="20" t="s">
        <v>481</v>
      </c>
      <c r="Q30" s="18" t="s">
        <v>481</v>
      </c>
      <c r="R30" s="20" t="s">
        <v>481</v>
      </c>
      <c r="S30" s="18" t="s">
        <v>481</v>
      </c>
      <c r="T30" s="20" t="s">
        <v>481</v>
      </c>
      <c r="U30" s="18" t="n">
        <v>409.59152762</v>
      </c>
      <c r="V30" s="20" t="n">
        <v>7.10054127</v>
      </c>
    </row>
    <row r="31" spans="1:22">
      <c r="A31" s="15" t="s">
        <v>506</v>
      </c>
      <c r="B31" s="17" t="n">
        <v>5456</v>
      </c>
      <c r="C31" s="18">
        <f>(147.0/B31*100)</f>
        <v/>
      </c>
      <c r="D31" s="19" t="n">
        <v>5309</v>
      </c>
      <c r="E31" s="18" t="n">
        <v>463.76367616</v>
      </c>
      <c r="F31" s="20" t="n">
        <v>3.71186186</v>
      </c>
      <c r="G31" s="18" t="n">
        <v>489.17403034</v>
      </c>
      <c r="H31" s="20" t="n">
        <v>3.30065999</v>
      </c>
      <c r="I31" s="18" t="n">
        <v>514.67831018</v>
      </c>
      <c r="J31" s="20" t="n">
        <v>2.97284786</v>
      </c>
      <c r="K31" s="18" t="n">
        <v>545.4045733200001</v>
      </c>
      <c r="L31" s="20" t="n">
        <v>3.89606481</v>
      </c>
      <c r="M31" s="18" t="s">
        <v>481</v>
      </c>
      <c r="N31" s="20" t="s">
        <v>481</v>
      </c>
      <c r="O31" s="18" t="s">
        <v>481</v>
      </c>
      <c r="P31" s="20" t="s">
        <v>481</v>
      </c>
      <c r="Q31" s="18" t="s">
        <v>481</v>
      </c>
      <c r="R31" s="20" t="s">
        <v>481</v>
      </c>
      <c r="S31" s="18" t="s">
        <v>481</v>
      </c>
      <c r="T31" s="20" t="s">
        <v>481</v>
      </c>
      <c r="U31" s="18" t="n">
        <v>422.99808787</v>
      </c>
      <c r="V31" s="20" t="n">
        <v>5.67420187</v>
      </c>
    </row>
    <row r="32" spans="1:22">
      <c r="A32" s="15" t="s">
        <v>507</v>
      </c>
      <c r="B32" s="17" t="n">
        <v>4478</v>
      </c>
      <c r="C32" s="18">
        <f>(6.0/B32*100)</f>
        <v/>
      </c>
      <c r="D32" s="19" t="n">
        <v>4472</v>
      </c>
      <c r="E32" s="18" t="n">
        <v>492.2394486</v>
      </c>
      <c r="F32" s="20" t="n">
        <v>4.63259897</v>
      </c>
      <c r="G32" s="18" t="n">
        <v>503.60962771</v>
      </c>
      <c r="H32" s="20" t="n">
        <v>3.03274088</v>
      </c>
      <c r="I32" s="18" t="n">
        <v>508.08426475</v>
      </c>
      <c r="J32" s="20" t="n">
        <v>2.99016794</v>
      </c>
      <c r="K32" s="18" t="n">
        <v>527.96476522</v>
      </c>
      <c r="L32" s="20" t="n">
        <v>5.56740928</v>
      </c>
      <c r="M32" s="18" t="s">
        <v>481</v>
      </c>
      <c r="N32" s="20" t="s">
        <v>481</v>
      </c>
      <c r="O32" s="18" t="s">
        <v>481</v>
      </c>
      <c r="P32" s="20" t="s">
        <v>481</v>
      </c>
      <c r="Q32" s="18" t="s">
        <v>481</v>
      </c>
      <c r="R32" s="20" t="s">
        <v>481</v>
      </c>
      <c r="S32" s="18" t="s">
        <v>481</v>
      </c>
      <c r="T32" s="20" t="s">
        <v>481</v>
      </c>
      <c r="U32" s="18" t="n">
        <v>416.04990255</v>
      </c>
      <c r="V32" s="20" t="n">
        <v>12.8292184</v>
      </c>
    </row>
    <row r="33" spans="1:22">
      <c r="A33" s="15" t="s">
        <v>508</v>
      </c>
      <c r="B33" s="17" t="n">
        <v>7325</v>
      </c>
      <c r="C33" s="18">
        <f>(81.0/B33*100)</f>
        <v/>
      </c>
      <c r="D33" s="19" t="n">
        <v>7244</v>
      </c>
      <c r="E33" s="18" t="n">
        <v>471.87414757</v>
      </c>
      <c r="F33" s="20" t="n">
        <v>5.11372359</v>
      </c>
      <c r="G33" s="18" t="n">
        <v>486.96368514</v>
      </c>
      <c r="H33" s="20" t="n">
        <v>3.49633645</v>
      </c>
      <c r="I33" s="18" t="n">
        <v>495.88282743</v>
      </c>
      <c r="J33" s="20" t="n">
        <v>3.00667576</v>
      </c>
      <c r="K33" s="18" t="n">
        <v>519.6277367599999</v>
      </c>
      <c r="L33" s="20" t="n">
        <v>4.87978472</v>
      </c>
      <c r="M33" s="18" t="s">
        <v>481</v>
      </c>
      <c r="N33" s="20" t="s">
        <v>481</v>
      </c>
      <c r="O33" s="18" t="s">
        <v>481</v>
      </c>
      <c r="P33" s="20" t="s">
        <v>481</v>
      </c>
      <c r="Q33" s="18" t="s">
        <v>481</v>
      </c>
      <c r="R33" s="20" t="s">
        <v>481</v>
      </c>
      <c r="S33" s="18" t="s">
        <v>481</v>
      </c>
      <c r="T33" s="20" t="s">
        <v>481</v>
      </c>
      <c r="U33" s="18" t="n">
        <v>424.57946346</v>
      </c>
      <c r="V33" s="20" t="n">
        <v>10.85540314</v>
      </c>
    </row>
    <row r="34" spans="1:22">
      <c r="A34" s="15" t="s">
        <v>509</v>
      </c>
      <c r="B34" s="17" t="n">
        <v>6350</v>
      </c>
      <c r="C34" s="18">
        <f>(126.0/B34*100)</f>
        <v/>
      </c>
      <c r="D34" s="19" t="n">
        <v>6224</v>
      </c>
      <c r="E34" s="18" t="n">
        <v>455.82578627</v>
      </c>
      <c r="F34" s="20" t="n">
        <v>4.74035732</v>
      </c>
      <c r="G34" s="18" t="n">
        <v>481.51591574</v>
      </c>
      <c r="H34" s="20" t="n">
        <v>2.83243098</v>
      </c>
      <c r="I34" s="18" t="n">
        <v>490.52293783</v>
      </c>
      <c r="J34" s="20" t="n">
        <v>3.53924987</v>
      </c>
      <c r="K34" s="18" t="n">
        <v>502.41962347</v>
      </c>
      <c r="L34" s="20" t="n">
        <v>7.34154722</v>
      </c>
      <c r="M34" s="18" t="s">
        <v>481</v>
      </c>
      <c r="N34" s="20" t="s">
        <v>481</v>
      </c>
      <c r="O34" s="18" t="s">
        <v>481</v>
      </c>
      <c r="P34" s="20" t="s">
        <v>481</v>
      </c>
      <c r="Q34" s="18" t="s">
        <v>481</v>
      </c>
      <c r="R34" s="20" t="s">
        <v>481</v>
      </c>
      <c r="S34" s="18" t="s">
        <v>481</v>
      </c>
      <c r="T34" s="20" t="s">
        <v>481</v>
      </c>
      <c r="U34" s="18" t="n">
        <v>400.01624677</v>
      </c>
      <c r="V34" s="20" t="n">
        <v>8.80915755</v>
      </c>
    </row>
    <row r="35" spans="1:22">
      <c r="A35" s="15" t="s">
        <v>510</v>
      </c>
      <c r="B35" s="17" t="n">
        <v>6406</v>
      </c>
      <c r="C35" s="18">
        <f>(67.0/B35*100)</f>
        <v/>
      </c>
      <c r="D35" s="19" t="n">
        <v>6339</v>
      </c>
      <c r="E35" s="18" t="n">
        <v>494.12684575</v>
      </c>
      <c r="F35" s="20" t="n">
        <v>3.25647748</v>
      </c>
      <c r="G35" s="18" t="n">
        <v>511.09773981</v>
      </c>
      <c r="H35" s="20" t="n">
        <v>2.30735135</v>
      </c>
      <c r="I35" s="18" t="n">
        <v>522.55562438</v>
      </c>
      <c r="J35" s="20" t="n">
        <v>3.42550455</v>
      </c>
      <c r="K35" s="18" t="n">
        <v>538.82206426</v>
      </c>
      <c r="L35" s="20" t="n">
        <v>7.43709245</v>
      </c>
      <c r="M35" s="18" t="s">
        <v>481</v>
      </c>
      <c r="N35" s="20" t="s">
        <v>481</v>
      </c>
      <c r="O35" s="18" t="s">
        <v>481</v>
      </c>
      <c r="P35" s="20" t="s">
        <v>481</v>
      </c>
      <c r="Q35" s="18" t="s">
        <v>481</v>
      </c>
      <c r="R35" s="20" t="s">
        <v>481</v>
      </c>
      <c r="S35" s="18" t="s">
        <v>481</v>
      </c>
      <c r="T35" s="20" t="s">
        <v>481</v>
      </c>
      <c r="U35" s="18" t="n">
        <v>427.90772881</v>
      </c>
      <c r="V35" s="20" t="n">
        <v>8.19130008</v>
      </c>
    </row>
    <row r="36" spans="1:22">
      <c r="A36" s="15" t="s">
        <v>511</v>
      </c>
      <c r="B36" s="17" t="n">
        <v>6736</v>
      </c>
      <c r="C36" s="18">
        <f>(79.0/B36*100)</f>
        <v/>
      </c>
      <c r="D36" s="19" t="n">
        <v>6657</v>
      </c>
      <c r="E36" s="18" t="n">
        <v>459.08037483</v>
      </c>
      <c r="F36" s="20" t="n">
        <v>3.53840647</v>
      </c>
      <c r="G36" s="18" t="n">
        <v>469.87891335</v>
      </c>
      <c r="H36" s="20" t="n">
        <v>3.20384</v>
      </c>
      <c r="I36" s="18" t="n">
        <v>497.68009499</v>
      </c>
      <c r="J36" s="20" t="n">
        <v>2.63878718</v>
      </c>
      <c r="K36" s="18" t="n">
        <v>529.40648325</v>
      </c>
      <c r="L36" s="20" t="n">
        <v>4.15797735</v>
      </c>
      <c r="M36" s="18" t="s">
        <v>481</v>
      </c>
      <c r="N36" s="20" t="s">
        <v>481</v>
      </c>
      <c r="O36" s="18" t="s">
        <v>481</v>
      </c>
      <c r="P36" s="20" t="s">
        <v>481</v>
      </c>
      <c r="Q36" s="18" t="s">
        <v>481</v>
      </c>
      <c r="R36" s="20" t="s">
        <v>481</v>
      </c>
      <c r="S36" s="18" t="s">
        <v>481</v>
      </c>
      <c r="T36" s="20" t="s">
        <v>481</v>
      </c>
      <c r="U36" s="18" t="n">
        <v>426.14495293</v>
      </c>
      <c r="V36" s="20" t="n">
        <v>6.99204726</v>
      </c>
    </row>
    <row r="37" spans="1:22">
      <c r="A37" s="15" t="s">
        <v>512</v>
      </c>
      <c r="B37" s="17" t="n">
        <v>5458</v>
      </c>
      <c r="C37" s="18">
        <f>(147.0/B37*100)</f>
        <v/>
      </c>
      <c r="D37" s="19" t="n">
        <v>5311</v>
      </c>
      <c r="E37" s="18" t="n">
        <v>463.62318464</v>
      </c>
      <c r="F37" s="20" t="n">
        <v>3.79017169</v>
      </c>
      <c r="G37" s="18" t="n">
        <v>498.7657859</v>
      </c>
      <c r="H37" s="20" t="n">
        <v>3.23872624</v>
      </c>
      <c r="I37" s="18" t="n">
        <v>510.71549782</v>
      </c>
      <c r="J37" s="20" t="n">
        <v>3.98781775</v>
      </c>
      <c r="K37" s="18" t="n">
        <v>534.23711466</v>
      </c>
      <c r="L37" s="20" t="n">
        <v>5.00602102</v>
      </c>
      <c r="M37" s="18" t="s">
        <v>481</v>
      </c>
      <c r="N37" s="20" t="s">
        <v>481</v>
      </c>
      <c r="O37" s="18" t="s">
        <v>481</v>
      </c>
      <c r="P37" s="20" t="s">
        <v>481</v>
      </c>
      <c r="Q37" s="18" t="s">
        <v>481</v>
      </c>
      <c r="R37" s="20" t="s">
        <v>481</v>
      </c>
      <c r="S37" s="18" t="s">
        <v>481</v>
      </c>
      <c r="T37" s="20" t="s">
        <v>481</v>
      </c>
      <c r="U37" s="18" t="n">
        <v>417.39787562</v>
      </c>
      <c r="V37" s="20" t="n">
        <v>6.45444776</v>
      </c>
    </row>
    <row r="38" spans="1:22">
      <c r="A38" s="15" t="s">
        <v>513</v>
      </c>
      <c r="B38" s="17" t="n">
        <v>5860</v>
      </c>
      <c r="C38" s="18">
        <f>(24.0/B38*100)</f>
        <v/>
      </c>
      <c r="D38" s="19" t="n">
        <v>5836</v>
      </c>
      <c r="E38" s="18" t="n">
        <v>487.47231015</v>
      </c>
      <c r="F38" s="20" t="n">
        <v>4.55373407</v>
      </c>
      <c r="G38" s="18" t="n">
        <v>523.02188619</v>
      </c>
      <c r="H38" s="20" t="n">
        <v>3.34273404</v>
      </c>
      <c r="I38" s="18" t="n">
        <v>541.52570414</v>
      </c>
      <c r="J38" s="20" t="n">
        <v>3.80140923</v>
      </c>
      <c r="K38" s="18" t="n">
        <v>554.49900785</v>
      </c>
      <c r="L38" s="20" t="n">
        <v>4.80818322</v>
      </c>
      <c r="M38" s="18" t="s">
        <v>481</v>
      </c>
      <c r="N38" s="20" t="s">
        <v>481</v>
      </c>
      <c r="O38" s="18" t="s">
        <v>481</v>
      </c>
      <c r="P38" s="20" t="s">
        <v>481</v>
      </c>
      <c r="Q38" s="18" t="s">
        <v>481</v>
      </c>
      <c r="R38" s="20" t="s">
        <v>481</v>
      </c>
      <c r="S38" s="18" t="s">
        <v>481</v>
      </c>
      <c r="T38" s="20" t="s">
        <v>481</v>
      </c>
      <c r="U38" s="18" t="n">
        <v>480.25343253</v>
      </c>
      <c r="V38" s="20" t="n">
        <v>6.89190559</v>
      </c>
    </row>
    <row r="39" spans="1:22">
      <c r="A39" s="15" t="s">
        <v>514</v>
      </c>
      <c r="B39" s="17" t="n">
        <v>5895</v>
      </c>
      <c r="C39" s="18">
        <f>(33.0/B39*100)</f>
        <v/>
      </c>
      <c r="D39" s="19" t="n">
        <v>5862</v>
      </c>
      <c r="E39" s="18" t="n">
        <v>405.04797281</v>
      </c>
      <c r="F39" s="20" t="n">
        <v>4.92580716</v>
      </c>
      <c r="G39" s="18" t="n">
        <v>423.66404112</v>
      </c>
      <c r="H39" s="20" t="n">
        <v>4.57186994</v>
      </c>
      <c r="I39" s="18" t="n">
        <v>422.20313682</v>
      </c>
      <c r="J39" s="20" t="n">
        <v>4.89381261</v>
      </c>
      <c r="K39" s="18" t="n">
        <v>438.92387157</v>
      </c>
      <c r="L39" s="20" t="n">
        <v>5.81213298</v>
      </c>
      <c r="M39" s="18" t="s">
        <v>481</v>
      </c>
      <c r="N39" s="20" t="s">
        <v>481</v>
      </c>
      <c r="O39" s="18" t="s">
        <v>481</v>
      </c>
      <c r="P39" s="20" t="s">
        <v>481</v>
      </c>
      <c r="Q39" s="18" t="s">
        <v>481</v>
      </c>
      <c r="R39" s="20" t="s">
        <v>481</v>
      </c>
      <c r="S39" s="18" t="s">
        <v>481</v>
      </c>
      <c r="T39" s="20" t="s">
        <v>481</v>
      </c>
      <c r="U39" s="18" t="n">
        <v>368.20541468</v>
      </c>
      <c r="V39" s="20" t="n">
        <v>10.96798163</v>
      </c>
    </row>
    <row r="40" spans="1:22">
      <c r="A40" s="15" t="s">
        <v>515</v>
      </c>
      <c r="B40" s="17" t="n">
        <v>14157</v>
      </c>
      <c r="C40" s="18">
        <f>(399.0/B40*100)</f>
        <v/>
      </c>
      <c r="D40" s="19" t="n">
        <v>13758</v>
      </c>
      <c r="E40" s="18" t="n">
        <v>457.41151695</v>
      </c>
      <c r="F40" s="20" t="n">
        <v>5.31137462</v>
      </c>
      <c r="G40" s="18" t="n">
        <v>471.01476041</v>
      </c>
      <c r="H40" s="20" t="n">
        <v>3.59890415</v>
      </c>
      <c r="I40" s="18" t="n">
        <v>503.28210934</v>
      </c>
      <c r="J40" s="20" t="n">
        <v>2.60799921</v>
      </c>
      <c r="K40" s="18" t="n">
        <v>529.5251517299999</v>
      </c>
      <c r="L40" s="20" t="n">
        <v>5.42974372</v>
      </c>
      <c r="M40" s="18" t="s">
        <v>481</v>
      </c>
      <c r="N40" s="20" t="s">
        <v>481</v>
      </c>
      <c r="O40" s="18" t="s">
        <v>481</v>
      </c>
      <c r="P40" s="20" t="s">
        <v>481</v>
      </c>
      <c r="Q40" s="18" t="s">
        <v>481</v>
      </c>
      <c r="R40" s="20" t="s">
        <v>481</v>
      </c>
      <c r="S40" s="18" t="s">
        <v>481</v>
      </c>
      <c r="T40" s="20" t="s">
        <v>481</v>
      </c>
      <c r="U40" s="18" t="n">
        <v>409.16026105</v>
      </c>
      <c r="V40" s="20" t="n">
        <v>7.18966817</v>
      </c>
    </row>
    <row r="41" spans="1:22">
      <c r="A41" s="15" t="s">
        <v>516</v>
      </c>
      <c r="B41" s="17" t="n">
        <v>5712</v>
      </c>
      <c r="C41" s="18">
        <f>(59.0/B41*100)</f>
        <v/>
      </c>
      <c r="D41" s="19" t="n">
        <v>5653</v>
      </c>
      <c r="E41" s="18" t="n">
        <v>434.97505518</v>
      </c>
      <c r="F41" s="20" t="n">
        <v>4.40720168</v>
      </c>
      <c r="G41" s="18" t="n">
        <v>460.17849177</v>
      </c>
      <c r="H41" s="20" t="n">
        <v>3.56486813</v>
      </c>
      <c r="I41" s="18" t="n">
        <v>475.03856872</v>
      </c>
      <c r="J41" s="20" t="n">
        <v>3.44450546</v>
      </c>
      <c r="K41" s="18" t="n">
        <v>503.19061281</v>
      </c>
      <c r="L41" s="20" t="n">
        <v>5.46896203</v>
      </c>
      <c r="M41" s="18" t="s">
        <v>481</v>
      </c>
      <c r="N41" s="20" t="s">
        <v>481</v>
      </c>
      <c r="O41" s="18" t="s">
        <v>481</v>
      </c>
      <c r="P41" s="20" t="s">
        <v>481</v>
      </c>
      <c r="Q41" s="18" t="s">
        <v>481</v>
      </c>
      <c r="R41" s="20" t="s">
        <v>481</v>
      </c>
      <c r="S41" s="18" t="s">
        <v>481</v>
      </c>
      <c r="T41" s="20" t="s">
        <v>481</v>
      </c>
      <c r="U41" s="18" t="n">
        <v>391.08686764</v>
      </c>
      <c r="V41" s="20" t="n">
        <v>11.46830767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344.34556883</v>
      </c>
      <c r="F45" s="20" t="n">
        <v>4.39386591</v>
      </c>
      <c r="G45" s="18" t="n">
        <v>358.67777522</v>
      </c>
      <c r="H45" s="20" t="n">
        <v>4.52013954</v>
      </c>
      <c r="I45" s="18" t="n">
        <v>360.01542619</v>
      </c>
      <c r="J45" s="20" t="n">
        <v>3.52847603</v>
      </c>
      <c r="K45" s="18" t="n">
        <v>373.54944491</v>
      </c>
      <c r="L45" s="20" t="n">
        <v>4.26591571</v>
      </c>
      <c r="M45" s="18" t="s">
        <v>481</v>
      </c>
      <c r="N45" s="20" t="s">
        <v>481</v>
      </c>
      <c r="O45" s="18" t="s">
        <v>481</v>
      </c>
      <c r="P45" s="20" t="s">
        <v>481</v>
      </c>
      <c r="Q45" s="18" t="s">
        <v>481</v>
      </c>
      <c r="R45" s="20" t="s">
        <v>481</v>
      </c>
      <c r="S45" s="18" t="n">
        <v>338.32743495</v>
      </c>
      <c r="T45" s="20" t="n">
        <v>17.24654626</v>
      </c>
      <c r="U45" s="18" t="n">
        <v>336.42146965</v>
      </c>
      <c r="V45" s="20" t="n">
        <v>6.08119398</v>
      </c>
    </row>
    <row r="46" spans="1:22">
      <c r="A46" s="15" t="s">
        <v>521</v>
      </c>
      <c r="B46" s="17" t="n">
        <v>23141</v>
      </c>
      <c r="C46" s="18">
        <f>(2202.0/B46*100)</f>
        <v/>
      </c>
      <c r="D46" s="19" t="n">
        <v>20939</v>
      </c>
      <c r="E46" s="18" t="n">
        <v>365.97195554</v>
      </c>
      <c r="F46" s="20" t="n">
        <v>4.03610567</v>
      </c>
      <c r="G46" s="18" t="n">
        <v>387.38735953</v>
      </c>
      <c r="H46" s="20" t="n">
        <v>4.01175946</v>
      </c>
      <c r="I46" s="18" t="n">
        <v>392.13742135</v>
      </c>
      <c r="J46" s="20" t="n">
        <v>3.704851</v>
      </c>
      <c r="K46" s="18" t="n">
        <v>420.31660532</v>
      </c>
      <c r="L46" s="20" t="n">
        <v>5.37078917</v>
      </c>
      <c r="M46" s="18" t="s">
        <v>481</v>
      </c>
      <c r="N46" s="20" t="s">
        <v>481</v>
      </c>
      <c r="O46" s="18" t="s">
        <v>481</v>
      </c>
      <c r="P46" s="20" t="s">
        <v>481</v>
      </c>
      <c r="Q46" s="18" t="s">
        <v>481</v>
      </c>
      <c r="R46" s="20" t="s">
        <v>481</v>
      </c>
      <c r="S46" s="18" t="s">
        <v>481</v>
      </c>
      <c r="T46" s="20" t="s">
        <v>481</v>
      </c>
      <c r="U46" s="18" t="n">
        <v>350.36046127</v>
      </c>
      <c r="V46" s="20" t="n">
        <v>3.05333026</v>
      </c>
    </row>
    <row r="47" spans="1:22">
      <c r="A47" s="15" t="s">
        <v>522</v>
      </c>
      <c r="B47" s="17" t="n">
        <v>5928</v>
      </c>
      <c r="C47" s="18">
        <f>(387.0/B47*100)</f>
        <v/>
      </c>
      <c r="D47" s="19" t="n">
        <v>5541</v>
      </c>
      <c r="E47" s="18" t="n">
        <v>416.68555176</v>
      </c>
      <c r="F47" s="20" t="n">
        <v>6.75054314</v>
      </c>
      <c r="G47" s="18" t="n">
        <v>460.04682023</v>
      </c>
      <c r="H47" s="20" t="n">
        <v>4.37878451</v>
      </c>
      <c r="I47" s="18" t="n">
        <v>453.48581785</v>
      </c>
      <c r="J47" s="20" t="n">
        <v>4.00732952</v>
      </c>
      <c r="K47" s="18" t="n">
        <v>460.86014792</v>
      </c>
      <c r="L47" s="20" t="n">
        <v>5.345135</v>
      </c>
      <c r="M47" s="18" t="s">
        <v>481</v>
      </c>
      <c r="N47" s="20" t="s">
        <v>481</v>
      </c>
      <c r="O47" s="18" t="s">
        <v>481</v>
      </c>
      <c r="P47" s="20" t="s">
        <v>481</v>
      </c>
      <c r="Q47" s="18" t="s">
        <v>481</v>
      </c>
      <c r="R47" s="20" t="s">
        <v>481</v>
      </c>
      <c r="S47" s="18" t="s">
        <v>481</v>
      </c>
      <c r="T47" s="20" t="s">
        <v>481</v>
      </c>
      <c r="U47" s="18" t="n">
        <v>375.7737056</v>
      </c>
      <c r="V47" s="20" t="n">
        <v>5.3434809</v>
      </c>
    </row>
    <row r="48" spans="1:22">
      <c r="A48" s="15" t="s">
        <v>523</v>
      </c>
      <c r="B48" s="17" t="n">
        <v>9841</v>
      </c>
      <c r="C48" s="18">
        <f>(8.0/B48*100)</f>
        <v/>
      </c>
      <c r="D48" s="19" t="n">
        <v>9833</v>
      </c>
      <c r="E48" s="18" t="n">
        <v>498.50292482</v>
      </c>
      <c r="F48" s="20" t="n">
        <v>10.99526236</v>
      </c>
      <c r="G48" s="18" t="n">
        <v>515.81509985</v>
      </c>
      <c r="H48" s="20" t="n">
        <v>5.8417455</v>
      </c>
      <c r="I48" s="18" t="n">
        <v>532.69790113</v>
      </c>
      <c r="J48" s="20" t="n">
        <v>4.51096815</v>
      </c>
      <c r="K48" s="18" t="n">
        <v>575.6638165099999</v>
      </c>
      <c r="L48" s="20" t="n">
        <v>7.63376366</v>
      </c>
      <c r="M48" s="18" t="s">
        <v>481</v>
      </c>
      <c r="N48" s="20" t="s">
        <v>481</v>
      </c>
      <c r="O48" s="18" t="s">
        <v>481</v>
      </c>
      <c r="P48" s="20" t="s">
        <v>481</v>
      </c>
      <c r="Q48" s="18" t="s">
        <v>481</v>
      </c>
      <c r="R48" s="20" t="s">
        <v>481</v>
      </c>
      <c r="S48" s="18" t="s">
        <v>481</v>
      </c>
      <c r="T48" s="20" t="s">
        <v>481</v>
      </c>
      <c r="U48" s="18" t="n">
        <v>463.275175</v>
      </c>
      <c r="V48" s="20" t="n">
        <v>26.73564933</v>
      </c>
    </row>
    <row r="49" spans="1:22">
      <c r="A49" s="15" t="s">
        <v>524</v>
      </c>
      <c r="B49" s="17" t="n">
        <v>6349</v>
      </c>
      <c r="C49" s="18">
        <f>(56.0/B49*100)</f>
        <v/>
      </c>
      <c r="D49" s="19" t="n">
        <v>6293</v>
      </c>
      <c r="E49" s="18" t="n">
        <v>406.1448541</v>
      </c>
      <c r="F49" s="20" t="n">
        <v>4.15582451</v>
      </c>
      <c r="G49" s="18" t="n">
        <v>411.41721073</v>
      </c>
      <c r="H49" s="20" t="n">
        <v>3.36810278</v>
      </c>
      <c r="I49" s="18" t="n">
        <v>414.00403908</v>
      </c>
      <c r="J49" s="20" t="n">
        <v>4.37988428</v>
      </c>
      <c r="K49" s="18" t="n">
        <v>406.82101648</v>
      </c>
      <c r="L49" s="20" t="n">
        <v>5.22341902</v>
      </c>
      <c r="M49" s="18" t="s">
        <v>481</v>
      </c>
      <c r="N49" s="20" t="s">
        <v>481</v>
      </c>
      <c r="O49" s="18" t="s">
        <v>481</v>
      </c>
      <c r="P49" s="20" t="s">
        <v>481</v>
      </c>
      <c r="Q49" s="18" t="n">
        <v>389.8905</v>
      </c>
      <c r="R49" s="20" t="n">
        <v>41.95240862</v>
      </c>
      <c r="S49" s="18" t="n">
        <v>348.39459629</v>
      </c>
      <c r="T49" s="20" t="n">
        <v>44.09831681</v>
      </c>
      <c r="U49" s="18" t="n">
        <v>365.75409244</v>
      </c>
      <c r="V49" s="20" t="n">
        <v>7.52751279</v>
      </c>
    </row>
    <row r="50" spans="1:22">
      <c r="A50" s="15" t="s">
        <v>525</v>
      </c>
      <c r="B50" s="17" t="n">
        <v>11795</v>
      </c>
      <c r="C50" s="18">
        <f>(365.0/B50*100)</f>
        <v/>
      </c>
      <c r="D50" s="19" t="n">
        <v>11430</v>
      </c>
      <c r="E50" s="18" t="n">
        <v>369.3777524</v>
      </c>
      <c r="F50" s="20" t="n">
        <v>4.98619268</v>
      </c>
      <c r="G50" s="18" t="n">
        <v>396.96831516</v>
      </c>
      <c r="H50" s="20" t="n">
        <v>2.84799281</v>
      </c>
      <c r="I50" s="18" t="n">
        <v>395.49996255</v>
      </c>
      <c r="J50" s="20" t="n">
        <v>2.50069824</v>
      </c>
      <c r="K50" s="18" t="n">
        <v>387.4266272</v>
      </c>
      <c r="L50" s="20" t="n">
        <v>3.83363405</v>
      </c>
      <c r="M50" s="18" t="s">
        <v>481</v>
      </c>
      <c r="N50" s="20" t="s">
        <v>481</v>
      </c>
      <c r="O50" s="18" t="s">
        <v>481</v>
      </c>
      <c r="P50" s="20" t="s">
        <v>481</v>
      </c>
      <c r="Q50" s="18" t="s">
        <v>481</v>
      </c>
      <c r="R50" s="20" t="s">
        <v>481</v>
      </c>
      <c r="S50" s="18" t="s">
        <v>481</v>
      </c>
      <c r="T50" s="20" t="s">
        <v>481</v>
      </c>
      <c r="U50" s="18" t="n">
        <v>339.56611667</v>
      </c>
      <c r="V50" s="20" t="n">
        <v>7.27918166</v>
      </c>
    </row>
    <row r="51" spans="1:22">
      <c r="A51" s="15" t="s">
        <v>526</v>
      </c>
      <c r="B51" s="17" t="n">
        <v>6866</v>
      </c>
      <c r="C51" s="18">
        <f>(117.0/B51*100)</f>
        <v/>
      </c>
      <c r="D51" s="19" t="n">
        <v>6749</v>
      </c>
      <c r="E51" s="18" t="n">
        <v>402.93674478</v>
      </c>
      <c r="F51" s="20" t="n">
        <v>4.85888794</v>
      </c>
      <c r="G51" s="18" t="n">
        <v>410.60975342</v>
      </c>
      <c r="H51" s="20" t="n">
        <v>3.12437481</v>
      </c>
      <c r="I51" s="18" t="n">
        <v>399.16497774</v>
      </c>
      <c r="J51" s="20" t="n">
        <v>2.87846167</v>
      </c>
      <c r="K51" s="18" t="n">
        <v>396.73733664</v>
      </c>
      <c r="L51" s="20" t="n">
        <v>3.55410662</v>
      </c>
      <c r="M51" s="18" t="s">
        <v>481</v>
      </c>
      <c r="N51" s="20" t="s">
        <v>481</v>
      </c>
      <c r="O51" s="18" t="s">
        <v>481</v>
      </c>
      <c r="P51" s="20" t="s">
        <v>481</v>
      </c>
      <c r="Q51" s="18" t="s">
        <v>481</v>
      </c>
      <c r="R51" s="20" t="s">
        <v>481</v>
      </c>
      <c r="S51" s="18" t="s">
        <v>481</v>
      </c>
      <c r="T51" s="20" t="s">
        <v>481</v>
      </c>
      <c r="U51" s="18" t="n">
        <v>380.45568625</v>
      </c>
      <c r="V51" s="20" t="n">
        <v>7.89979378</v>
      </c>
    </row>
    <row r="52" spans="1:22">
      <c r="A52" s="15" t="s">
        <v>527</v>
      </c>
      <c r="B52" s="17" t="n">
        <v>5809</v>
      </c>
      <c r="C52" s="18">
        <f>(111.0/B52*100)</f>
        <v/>
      </c>
      <c r="D52" s="19" t="n">
        <v>5698</v>
      </c>
      <c r="E52" s="18" t="n">
        <v>436.41875308</v>
      </c>
      <c r="F52" s="20" t="n">
        <v>4.70053725</v>
      </c>
      <c r="G52" s="18" t="n">
        <v>463.15373741</v>
      </c>
      <c r="H52" s="20" t="n">
        <v>3.64108263</v>
      </c>
      <c r="I52" s="18" t="n">
        <v>472.85888161</v>
      </c>
      <c r="J52" s="20" t="n">
        <v>3.1376726</v>
      </c>
      <c r="K52" s="18" t="n">
        <v>500.24521871</v>
      </c>
      <c r="L52" s="20" t="n">
        <v>6.30531962</v>
      </c>
      <c r="M52" s="18" t="s">
        <v>481</v>
      </c>
      <c r="N52" s="20" t="s">
        <v>481</v>
      </c>
      <c r="O52" s="18" t="s">
        <v>481</v>
      </c>
      <c r="P52" s="20" t="s">
        <v>481</v>
      </c>
      <c r="Q52" s="18" t="s">
        <v>481</v>
      </c>
      <c r="R52" s="20" t="s">
        <v>481</v>
      </c>
      <c r="S52" s="18" t="s">
        <v>481</v>
      </c>
      <c r="T52" s="20" t="s">
        <v>481</v>
      </c>
      <c r="U52" s="18" t="n">
        <v>392.23109552</v>
      </c>
      <c r="V52" s="20" t="n">
        <v>8.688827890000001</v>
      </c>
    </row>
    <row r="53" spans="1:22">
      <c r="A53" s="15" t="s">
        <v>528</v>
      </c>
      <c r="B53" s="17" t="n">
        <v>5571</v>
      </c>
      <c r="C53" s="18">
        <f>(118.0/B53*100)</f>
        <v/>
      </c>
      <c r="D53" s="19" t="n">
        <v>5453</v>
      </c>
      <c r="E53" s="18" t="n">
        <v>405.93534634</v>
      </c>
      <c r="F53" s="20" t="n">
        <v>4.1768827</v>
      </c>
      <c r="G53" s="18" t="n">
        <v>424.52700877</v>
      </c>
      <c r="H53" s="20" t="n">
        <v>2.87723412</v>
      </c>
      <c r="I53" s="18" t="n">
        <v>453.18713226</v>
      </c>
      <c r="J53" s="20" t="n">
        <v>2.38257083</v>
      </c>
      <c r="K53" s="18" t="n">
        <v>478.95866427</v>
      </c>
      <c r="L53" s="20" t="n">
        <v>4.08446863</v>
      </c>
      <c r="M53" s="18" t="s">
        <v>481</v>
      </c>
      <c r="N53" s="20" t="s">
        <v>481</v>
      </c>
      <c r="O53" s="18" t="s">
        <v>481</v>
      </c>
      <c r="P53" s="20" t="s">
        <v>481</v>
      </c>
      <c r="Q53" s="18" t="s">
        <v>481</v>
      </c>
      <c r="R53" s="20" t="s">
        <v>481</v>
      </c>
      <c r="S53" s="18" t="s">
        <v>481</v>
      </c>
      <c r="T53" s="20" t="s">
        <v>481</v>
      </c>
      <c r="U53" s="18" t="n">
        <v>363.69960231</v>
      </c>
      <c r="V53" s="20" t="n">
        <v>4.98041645</v>
      </c>
    </row>
    <row r="54" spans="1:22">
      <c r="A54" s="15" t="s">
        <v>529</v>
      </c>
      <c r="B54" s="17" t="n">
        <v>4740</v>
      </c>
      <c r="C54" s="18">
        <f>(483.0/B54*100)</f>
        <v/>
      </c>
      <c r="D54" s="19" t="n">
        <v>4257</v>
      </c>
      <c r="E54" s="18" t="n">
        <v>315.78934405</v>
      </c>
      <c r="F54" s="20" t="n">
        <v>6.65313591</v>
      </c>
      <c r="G54" s="18" t="n">
        <v>343.22892037</v>
      </c>
      <c r="H54" s="20" t="n">
        <v>4.5739653</v>
      </c>
      <c r="I54" s="18" t="n">
        <v>343.31726482</v>
      </c>
      <c r="J54" s="20" t="n">
        <v>3.98694908</v>
      </c>
      <c r="K54" s="18" t="n">
        <v>325.84945331</v>
      </c>
      <c r="L54" s="20" t="n">
        <v>3.20761457</v>
      </c>
      <c r="M54" s="18" t="s">
        <v>481</v>
      </c>
      <c r="N54" s="20" t="s">
        <v>481</v>
      </c>
      <c r="O54" s="18" t="s">
        <v>481</v>
      </c>
      <c r="P54" s="20" t="s">
        <v>481</v>
      </c>
      <c r="Q54" s="18" t="s">
        <v>481</v>
      </c>
      <c r="R54" s="20" t="s">
        <v>481</v>
      </c>
      <c r="S54" s="18" t="s">
        <v>481</v>
      </c>
      <c r="T54" s="20" t="s">
        <v>481</v>
      </c>
      <c r="U54" s="18" t="n">
        <v>289.54868422</v>
      </c>
      <c r="V54" s="20" t="n">
        <v>4.58454149</v>
      </c>
    </row>
    <row r="55" spans="1:22">
      <c r="A55" s="15" t="s">
        <v>530</v>
      </c>
      <c r="B55" s="17" t="n">
        <v>5316</v>
      </c>
      <c r="C55" s="18">
        <f>(22.0/B55*100)</f>
        <v/>
      </c>
      <c r="D55" s="19" t="n">
        <v>5294</v>
      </c>
      <c r="E55" s="18" t="n">
        <v>373.34318833</v>
      </c>
      <c r="F55" s="20" t="n">
        <v>6.42167869</v>
      </c>
      <c r="G55" s="18" t="n">
        <v>402.61012539</v>
      </c>
      <c r="H55" s="20" t="n">
        <v>4.17418289</v>
      </c>
      <c r="I55" s="18" t="n">
        <v>405.96976077</v>
      </c>
      <c r="J55" s="20" t="n">
        <v>2.86351275</v>
      </c>
      <c r="K55" s="18" t="n">
        <v>432.27565977</v>
      </c>
      <c r="L55" s="20" t="n">
        <v>4.60519913</v>
      </c>
      <c r="M55" s="18" t="s">
        <v>481</v>
      </c>
      <c r="N55" s="20" t="s">
        <v>481</v>
      </c>
      <c r="O55" s="18" t="s">
        <v>481</v>
      </c>
      <c r="P55" s="20" t="s">
        <v>481</v>
      </c>
      <c r="Q55" s="18" t="s">
        <v>481</v>
      </c>
      <c r="R55" s="20" t="s">
        <v>481</v>
      </c>
      <c r="S55" s="18" t="n">
        <v>337.48614037</v>
      </c>
      <c r="T55" s="20" t="n">
        <v>18.7818261</v>
      </c>
      <c r="U55" s="18" t="n">
        <v>307.20945498</v>
      </c>
      <c r="V55" s="20" t="n">
        <v>8.79079074</v>
      </c>
    </row>
    <row r="56" spans="1:22">
      <c r="A56" s="15" t="s">
        <v>531</v>
      </c>
      <c r="B56" s="17" t="n">
        <v>5359</v>
      </c>
      <c r="C56" s="18">
        <f>(77.0/B56*100)</f>
        <v/>
      </c>
      <c r="D56" s="19" t="n">
        <v>5282</v>
      </c>
      <c r="E56" s="18" t="n">
        <v>524.86830051</v>
      </c>
      <c r="F56" s="20" t="n">
        <v>5.14530916</v>
      </c>
      <c r="G56" s="18" t="n">
        <v>538.44940213</v>
      </c>
      <c r="H56" s="20" t="n">
        <v>3.79329883</v>
      </c>
      <c r="I56" s="18" t="n">
        <v>553.17863891</v>
      </c>
      <c r="J56" s="20" t="n">
        <v>3.27430139</v>
      </c>
      <c r="K56" s="18" t="n">
        <v>572.1629422</v>
      </c>
      <c r="L56" s="20" t="n">
        <v>4.74819399</v>
      </c>
      <c r="M56" s="18" t="s">
        <v>481</v>
      </c>
      <c r="N56" s="20" t="s">
        <v>481</v>
      </c>
      <c r="O56" s="18" t="s">
        <v>481</v>
      </c>
      <c r="P56" s="20" t="s">
        <v>481</v>
      </c>
      <c r="Q56" s="18" t="s">
        <v>481</v>
      </c>
      <c r="R56" s="20" t="s">
        <v>481</v>
      </c>
      <c r="S56" s="18" t="s">
        <v>481</v>
      </c>
      <c r="T56" s="20" t="s">
        <v>481</v>
      </c>
      <c r="U56" s="18" t="n">
        <v>468.47264479</v>
      </c>
      <c r="V56" s="20" t="n">
        <v>16.40271875</v>
      </c>
    </row>
    <row r="57" spans="1:22">
      <c r="A57" s="15" t="s">
        <v>532</v>
      </c>
      <c r="B57" s="17" t="n">
        <v>6513</v>
      </c>
      <c r="C57" s="18">
        <f>(0.0/B57*100)</f>
        <v/>
      </c>
      <c r="D57" s="19" t="n">
        <v>6513</v>
      </c>
      <c r="E57" s="18" t="n">
        <v>371.09936131</v>
      </c>
      <c r="F57" s="20" t="n">
        <v>11.81717238</v>
      </c>
      <c r="G57" s="18" t="n">
        <v>387.66693014</v>
      </c>
      <c r="H57" s="20" t="n">
        <v>4.37359165</v>
      </c>
      <c r="I57" s="18" t="n">
        <v>388.63636943</v>
      </c>
      <c r="J57" s="20" t="n">
        <v>3.21052208</v>
      </c>
      <c r="K57" s="18" t="n">
        <v>382.45070189</v>
      </c>
      <c r="L57" s="20" t="n">
        <v>5.37170461</v>
      </c>
      <c r="M57" s="18" t="s">
        <v>481</v>
      </c>
      <c r="N57" s="20" t="s">
        <v>481</v>
      </c>
      <c r="O57" s="18" t="s">
        <v>481</v>
      </c>
      <c r="P57" s="20" t="s">
        <v>481</v>
      </c>
      <c r="Q57" s="18" t="s">
        <v>481</v>
      </c>
      <c r="R57" s="20" t="s">
        <v>481</v>
      </c>
      <c r="S57" s="18" t="n">
        <v>303.46225814</v>
      </c>
      <c r="T57" s="20" t="n">
        <v>25.7965771</v>
      </c>
      <c r="U57" s="18" t="n">
        <v>355.80467024</v>
      </c>
      <c r="V57" s="20" t="n">
        <v>8.738459300000001</v>
      </c>
    </row>
    <row r="58" spans="1:22">
      <c r="A58" s="15" t="s">
        <v>533</v>
      </c>
      <c r="B58" s="17" t="n">
        <v>7267</v>
      </c>
      <c r="C58" s="18">
        <f>(10.0/B58*100)</f>
        <v/>
      </c>
      <c r="D58" s="19" t="n">
        <v>7257</v>
      </c>
      <c r="E58" s="18" t="n">
        <v>348.28987714</v>
      </c>
      <c r="F58" s="20" t="n">
        <v>5.32969343</v>
      </c>
      <c r="G58" s="18" t="n">
        <v>369.23111075</v>
      </c>
      <c r="H58" s="20" t="n">
        <v>4.08463654</v>
      </c>
      <c r="I58" s="18" t="n">
        <v>382.51819221</v>
      </c>
      <c r="J58" s="20" t="n">
        <v>2.9933898</v>
      </c>
      <c r="K58" s="18" t="n">
        <v>405.69126911</v>
      </c>
      <c r="L58" s="20" t="n">
        <v>3.48531231</v>
      </c>
      <c r="M58" s="18" t="s">
        <v>481</v>
      </c>
      <c r="N58" s="20" t="s">
        <v>481</v>
      </c>
      <c r="O58" s="18" t="s">
        <v>481</v>
      </c>
      <c r="P58" s="20" t="s">
        <v>481</v>
      </c>
      <c r="Q58" s="18" t="s">
        <v>481</v>
      </c>
      <c r="R58" s="20" t="s">
        <v>481</v>
      </c>
      <c r="S58" s="18" t="n">
        <v>304.11997551</v>
      </c>
      <c r="T58" s="20" t="n">
        <v>17.93584922</v>
      </c>
      <c r="U58" s="18" t="n">
        <v>315.18624577</v>
      </c>
      <c r="V58" s="20" t="n">
        <v>14.4515389</v>
      </c>
    </row>
    <row r="59" spans="1:22">
      <c r="A59" s="15" t="s">
        <v>534</v>
      </c>
      <c r="B59" s="17" t="n">
        <v>4826</v>
      </c>
      <c r="C59" s="18">
        <f>(26.0/B59*100)</f>
        <v/>
      </c>
      <c r="D59" s="19" t="n">
        <v>4800</v>
      </c>
      <c r="E59" s="18" t="n">
        <v>320.10134417</v>
      </c>
      <c r="F59" s="20" t="n">
        <v>7.3960682</v>
      </c>
      <c r="G59" s="18" t="n">
        <v>368.31511782</v>
      </c>
      <c r="H59" s="20" t="n">
        <v>6.29878676</v>
      </c>
      <c r="I59" s="18" t="n">
        <v>365.04745755</v>
      </c>
      <c r="J59" s="20" t="n">
        <v>2.18436636</v>
      </c>
      <c r="K59" s="18" t="n">
        <v>369.18762226</v>
      </c>
      <c r="L59" s="20" t="n">
        <v>3.32585034</v>
      </c>
      <c r="M59" s="18" t="s">
        <v>481</v>
      </c>
      <c r="N59" s="20" t="s">
        <v>481</v>
      </c>
      <c r="O59" s="18" t="s">
        <v>481</v>
      </c>
      <c r="P59" s="20" t="s">
        <v>481</v>
      </c>
      <c r="Q59" s="18" t="s">
        <v>481</v>
      </c>
      <c r="R59" s="20" t="s">
        <v>481</v>
      </c>
      <c r="S59" s="18" t="n">
        <v>269.61212775</v>
      </c>
      <c r="T59" s="20" t="n">
        <v>14.27429782</v>
      </c>
      <c r="U59" s="18" t="n">
        <v>287.82271603</v>
      </c>
      <c r="V59" s="20" t="n">
        <v>7.6048752</v>
      </c>
    </row>
    <row r="60" spans="1:22">
      <c r="A60" s="15" t="s">
        <v>535</v>
      </c>
      <c r="B60" s="17" t="n">
        <v>4546</v>
      </c>
      <c r="C60" s="18">
        <f>(15.0/B60*100)</f>
        <v/>
      </c>
      <c r="D60" s="19" t="n">
        <v>4531</v>
      </c>
      <c r="E60" s="18" t="n">
        <v>365.46941475</v>
      </c>
      <c r="F60" s="20" t="n">
        <v>6.99656921</v>
      </c>
      <c r="G60" s="18" t="n">
        <v>378.02998211</v>
      </c>
      <c r="H60" s="20" t="n">
        <v>5.87338611</v>
      </c>
      <c r="I60" s="18" t="n">
        <v>401.7235446</v>
      </c>
      <c r="J60" s="20" t="n">
        <v>4.84362978</v>
      </c>
      <c r="K60" s="18" t="n">
        <v>424.25458166</v>
      </c>
      <c r="L60" s="20" t="n">
        <v>4.95450142</v>
      </c>
      <c r="M60" s="18" t="s">
        <v>481</v>
      </c>
      <c r="N60" s="20" t="s">
        <v>481</v>
      </c>
      <c r="O60" s="18" t="s">
        <v>481</v>
      </c>
      <c r="P60" s="20" t="s">
        <v>481</v>
      </c>
      <c r="Q60" s="18" t="s">
        <v>481</v>
      </c>
      <c r="R60" s="20" t="s">
        <v>481</v>
      </c>
      <c r="S60" s="18" t="n">
        <v>304.98949306</v>
      </c>
      <c r="T60" s="20" t="n">
        <v>16.97672712</v>
      </c>
      <c r="U60" s="18" t="n">
        <v>353.57862676</v>
      </c>
      <c r="V60" s="20" t="n">
        <v>9.976626209999999</v>
      </c>
    </row>
    <row r="61" spans="1:22">
      <c r="A61" s="15" t="s">
        <v>536</v>
      </c>
      <c r="B61" s="17" t="n">
        <v>6525</v>
      </c>
      <c r="C61" s="18">
        <f>(175.0/B61*100)</f>
        <v/>
      </c>
      <c r="D61" s="19" t="n">
        <v>6350</v>
      </c>
      <c r="E61" s="18" t="n">
        <v>462.24516658</v>
      </c>
      <c r="F61" s="20" t="n">
        <v>4.83239952</v>
      </c>
      <c r="G61" s="18" t="n">
        <v>477.17772723</v>
      </c>
      <c r="H61" s="20" t="n">
        <v>3.22280365</v>
      </c>
      <c r="I61" s="18" t="n">
        <v>480.84611914</v>
      </c>
      <c r="J61" s="20" t="n">
        <v>2.70500972</v>
      </c>
      <c r="K61" s="18" t="n">
        <v>501.35010638</v>
      </c>
      <c r="L61" s="20" t="n">
        <v>3.86839764</v>
      </c>
      <c r="M61" s="18" t="s">
        <v>481</v>
      </c>
      <c r="N61" s="20" t="s">
        <v>481</v>
      </c>
      <c r="O61" s="18" t="s">
        <v>481</v>
      </c>
      <c r="P61" s="20" t="s">
        <v>481</v>
      </c>
      <c r="Q61" s="18" t="s">
        <v>481</v>
      </c>
      <c r="R61" s="20" t="s">
        <v>481</v>
      </c>
      <c r="S61" s="18" t="s">
        <v>481</v>
      </c>
      <c r="T61" s="20" t="s">
        <v>481</v>
      </c>
      <c r="U61" s="18" t="n">
        <v>411.16450132</v>
      </c>
      <c r="V61" s="20" t="n">
        <v>9.319064770000001</v>
      </c>
    </row>
    <row r="62" spans="1:22">
      <c r="A62" s="15" t="s">
        <v>537</v>
      </c>
      <c r="B62" s="17" t="n">
        <v>4476</v>
      </c>
      <c r="C62" s="18">
        <f>(3.0/B62*100)</f>
        <v/>
      </c>
      <c r="D62" s="19" t="n">
        <v>4473</v>
      </c>
      <c r="E62" s="18" t="n">
        <v>516.77496488</v>
      </c>
      <c r="F62" s="20" t="n">
        <v>4.80033213</v>
      </c>
      <c r="G62" s="18" t="n">
        <v>536.80232168</v>
      </c>
      <c r="H62" s="20" t="n">
        <v>2.21350736</v>
      </c>
      <c r="I62" s="18" t="n">
        <v>549.75928156</v>
      </c>
      <c r="J62" s="20" t="n">
        <v>1.73385646</v>
      </c>
      <c r="K62" s="18" t="n">
        <v>565.19155041</v>
      </c>
      <c r="L62" s="20" t="n">
        <v>4.54974071</v>
      </c>
      <c r="M62" s="18" t="s">
        <v>481</v>
      </c>
      <c r="N62" s="20" t="s">
        <v>481</v>
      </c>
      <c r="O62" s="18" t="s">
        <v>481</v>
      </c>
      <c r="P62" s="20" t="s">
        <v>481</v>
      </c>
      <c r="Q62" s="18" t="s">
        <v>481</v>
      </c>
      <c r="R62" s="20" t="s">
        <v>481</v>
      </c>
      <c r="S62" s="18" t="s">
        <v>481</v>
      </c>
      <c r="T62" s="20" t="s">
        <v>481</v>
      </c>
      <c r="U62" s="18" t="n">
        <v>446.54936073</v>
      </c>
      <c r="V62" s="20" t="n">
        <v>29.35310637</v>
      </c>
    </row>
    <row r="63" spans="1:22">
      <c r="A63" s="15" t="s">
        <v>538</v>
      </c>
      <c r="B63" s="17" t="n">
        <v>5324</v>
      </c>
      <c r="C63" s="18">
        <f>(13.0/B63*100)</f>
        <v/>
      </c>
      <c r="D63" s="19" t="n">
        <v>5311</v>
      </c>
      <c r="E63" s="18" t="n">
        <v>342.82767052</v>
      </c>
      <c r="F63" s="20" t="n">
        <v>6.82303793</v>
      </c>
      <c r="G63" s="18" t="n">
        <v>376.4399597</v>
      </c>
      <c r="H63" s="20" t="n">
        <v>4.82117541</v>
      </c>
      <c r="I63" s="18" t="n">
        <v>367.96947173</v>
      </c>
      <c r="J63" s="20" t="n">
        <v>2.26958322</v>
      </c>
      <c r="K63" s="18" t="n">
        <v>398.26819998</v>
      </c>
      <c r="L63" s="20" t="n">
        <v>3.56644685</v>
      </c>
      <c r="M63" s="18" t="s">
        <v>481</v>
      </c>
      <c r="N63" s="20" t="s">
        <v>481</v>
      </c>
      <c r="O63" s="18" t="s">
        <v>481</v>
      </c>
      <c r="P63" s="20" t="s">
        <v>481</v>
      </c>
      <c r="Q63" s="18" t="n">
        <v>349.47262895</v>
      </c>
      <c r="R63" s="20" t="n">
        <v>62.09511116</v>
      </c>
      <c r="S63" s="18" t="n">
        <v>353.45412837</v>
      </c>
      <c r="T63" s="20" t="n">
        <v>38.12909433</v>
      </c>
      <c r="U63" s="18" t="n">
        <v>337.08593281</v>
      </c>
      <c r="V63" s="20" t="n">
        <v>5.34341436</v>
      </c>
    </row>
    <row r="64" spans="1:22">
      <c r="A64" s="15" t="s">
        <v>539</v>
      </c>
      <c r="B64" s="17" t="n">
        <v>3634</v>
      </c>
      <c r="C64" s="18">
        <f>(3.0/B64*100)</f>
        <v/>
      </c>
      <c r="D64" s="19" t="n">
        <v>3631</v>
      </c>
      <c r="E64" s="18" t="n">
        <v>414.75763353</v>
      </c>
      <c r="F64" s="20" t="n">
        <v>5.02685068</v>
      </c>
      <c r="G64" s="18" t="n">
        <v>453.06676783</v>
      </c>
      <c r="H64" s="20" t="n">
        <v>3.66221378</v>
      </c>
      <c r="I64" s="18" t="n">
        <v>496.55160187</v>
      </c>
      <c r="J64" s="20" t="n">
        <v>2.60008206</v>
      </c>
      <c r="K64" s="18" t="n">
        <v>541.15340775</v>
      </c>
      <c r="L64" s="20" t="n">
        <v>4.41868063</v>
      </c>
      <c r="M64" s="18" t="s">
        <v>481</v>
      </c>
      <c r="N64" s="20" t="s">
        <v>481</v>
      </c>
      <c r="O64" s="18" t="s">
        <v>481</v>
      </c>
      <c r="P64" s="20" t="s">
        <v>481</v>
      </c>
      <c r="Q64" s="18" t="s">
        <v>481</v>
      </c>
      <c r="R64" s="20" t="s">
        <v>481</v>
      </c>
      <c r="S64" s="18" t="n">
        <v>384.38168438</v>
      </c>
      <c r="T64" s="20" t="n">
        <v>56.1000884</v>
      </c>
      <c r="U64" s="18" t="n">
        <v>338.10535193</v>
      </c>
      <c r="V64" s="20" t="n">
        <v>10.71397388</v>
      </c>
    </row>
    <row r="65" spans="1:22">
      <c r="A65" s="15" t="s">
        <v>540</v>
      </c>
      <c r="B65" s="17" t="n">
        <v>5325</v>
      </c>
      <c r="C65" s="18">
        <f>(14.0/B65*100)</f>
        <v/>
      </c>
      <c r="D65" s="19" t="n">
        <v>5311</v>
      </c>
      <c r="E65" s="18" t="n">
        <v>391.13477126</v>
      </c>
      <c r="F65" s="20" t="n">
        <v>5.91962714</v>
      </c>
      <c r="G65" s="18" t="n">
        <v>421.26663762</v>
      </c>
      <c r="H65" s="20" t="n">
        <v>3.47935187</v>
      </c>
      <c r="I65" s="18" t="n">
        <v>427.05236451</v>
      </c>
      <c r="J65" s="20" t="n">
        <v>2.94041693</v>
      </c>
      <c r="K65" s="18" t="n">
        <v>431.14563019</v>
      </c>
      <c r="L65" s="20" t="n">
        <v>5.58958172</v>
      </c>
      <c r="M65" s="18" t="s">
        <v>481</v>
      </c>
      <c r="N65" s="20" t="s">
        <v>481</v>
      </c>
      <c r="O65" s="18" t="s">
        <v>481</v>
      </c>
      <c r="P65" s="20" t="s">
        <v>481</v>
      </c>
      <c r="Q65" s="18" t="n">
        <v>338.85293741</v>
      </c>
      <c r="R65" s="20" t="n">
        <v>28.36018937</v>
      </c>
      <c r="S65" s="18" t="s">
        <v>481</v>
      </c>
      <c r="T65" s="20" t="s">
        <v>481</v>
      </c>
      <c r="U65" s="18" t="n">
        <v>340.37267826</v>
      </c>
      <c r="V65" s="20" t="n">
        <v>8.67003663</v>
      </c>
    </row>
    <row r="66" spans="1:22">
      <c r="A66" s="15" t="s">
        <v>541</v>
      </c>
      <c r="B66" s="17" t="n">
        <v>5665</v>
      </c>
      <c r="C66" s="18">
        <f>(92.0/B66*100)</f>
        <v/>
      </c>
      <c r="D66" s="19" t="n">
        <v>5573</v>
      </c>
      <c r="E66" s="18" t="n">
        <v>408.50340411</v>
      </c>
      <c r="F66" s="20" t="n">
        <v>3.98531476</v>
      </c>
      <c r="G66" s="18" t="n">
        <v>426.14715944</v>
      </c>
      <c r="H66" s="20" t="n">
        <v>2.55213886</v>
      </c>
      <c r="I66" s="18" t="n">
        <v>429.86344929</v>
      </c>
      <c r="J66" s="20" t="n">
        <v>2.30128064</v>
      </c>
      <c r="K66" s="18" t="n">
        <v>436.49000803</v>
      </c>
      <c r="L66" s="20" t="n">
        <v>4.48919973</v>
      </c>
      <c r="M66" s="18" t="s">
        <v>481</v>
      </c>
      <c r="N66" s="20" t="s">
        <v>481</v>
      </c>
      <c r="O66" s="18" t="s">
        <v>481</v>
      </c>
      <c r="P66" s="20" t="s">
        <v>481</v>
      </c>
      <c r="Q66" s="18" t="s">
        <v>481</v>
      </c>
      <c r="R66" s="20" t="s">
        <v>481</v>
      </c>
      <c r="S66" s="18" t="s">
        <v>481</v>
      </c>
      <c r="T66" s="20" t="s">
        <v>481</v>
      </c>
      <c r="U66" s="18" t="n">
        <v>361.39358662</v>
      </c>
      <c r="V66" s="20" t="n">
        <v>4.58530964</v>
      </c>
    </row>
    <row r="67" spans="1:22">
      <c r="A67" s="15" t="s">
        <v>542</v>
      </c>
      <c r="B67" s="17" t="n">
        <v>6971</v>
      </c>
      <c r="C67" s="18">
        <f>(934.0/B67*100)</f>
        <v/>
      </c>
      <c r="D67" s="19" t="n">
        <v>6037</v>
      </c>
      <c r="E67" s="18" t="n">
        <v>376.06649494</v>
      </c>
      <c r="F67" s="20" t="n">
        <v>5.84960903</v>
      </c>
      <c r="G67" s="18" t="n">
        <v>404.40735296</v>
      </c>
      <c r="H67" s="20" t="n">
        <v>3.44765445</v>
      </c>
      <c r="I67" s="18" t="n">
        <v>396.64909449</v>
      </c>
      <c r="J67" s="20" t="n">
        <v>3.20310372</v>
      </c>
      <c r="K67" s="18" t="n">
        <v>405.99448242</v>
      </c>
      <c r="L67" s="20" t="n">
        <v>4.01503978</v>
      </c>
      <c r="M67" s="18" t="s">
        <v>481</v>
      </c>
      <c r="N67" s="20" t="s">
        <v>481</v>
      </c>
      <c r="O67" s="18" t="s">
        <v>481</v>
      </c>
      <c r="P67" s="20" t="s">
        <v>481</v>
      </c>
      <c r="Q67" s="18" t="s">
        <v>481</v>
      </c>
      <c r="R67" s="20" t="s">
        <v>481</v>
      </c>
      <c r="S67" s="18" t="s">
        <v>481</v>
      </c>
      <c r="T67" s="20" t="s">
        <v>481</v>
      </c>
      <c r="U67" s="18" t="n">
        <v>326.34910341</v>
      </c>
      <c r="V67" s="20" t="n">
        <v>7.74316892</v>
      </c>
    </row>
    <row r="68" spans="1:22">
      <c r="A68" s="15" t="s">
        <v>543</v>
      </c>
      <c r="B68" s="17" t="n">
        <v>12083</v>
      </c>
      <c r="C68" s="18">
        <f>(31.0/B68*100)</f>
        <v/>
      </c>
      <c r="D68" s="19" t="n">
        <v>12052</v>
      </c>
      <c r="E68" s="18" t="n">
        <v>363.48802639</v>
      </c>
      <c r="F68" s="20" t="n">
        <v>3.91015958</v>
      </c>
      <c r="G68" s="18" t="n">
        <v>392.64072782</v>
      </c>
      <c r="H68" s="20" t="n">
        <v>2.88305852</v>
      </c>
      <c r="I68" s="18" t="n">
        <v>421.81355067</v>
      </c>
      <c r="J68" s="20" t="n">
        <v>1.78749391</v>
      </c>
      <c r="K68" s="18" t="n">
        <v>438.86090397</v>
      </c>
      <c r="L68" s="20" t="n">
        <v>2.72640958</v>
      </c>
      <c r="M68" s="18" t="s">
        <v>481</v>
      </c>
      <c r="N68" s="20" t="s">
        <v>481</v>
      </c>
      <c r="O68" s="18" t="s">
        <v>481</v>
      </c>
      <c r="P68" s="20" t="s">
        <v>481</v>
      </c>
      <c r="Q68" s="18" t="s">
        <v>481</v>
      </c>
      <c r="R68" s="20" t="s">
        <v>481</v>
      </c>
      <c r="S68" s="18" t="s">
        <v>481</v>
      </c>
      <c r="T68" s="20" t="s">
        <v>481</v>
      </c>
      <c r="U68" s="18" t="n">
        <v>342.53171312</v>
      </c>
      <c r="V68" s="20" t="n">
        <v>2.09494841</v>
      </c>
    </row>
    <row r="69" spans="1:22">
      <c r="A69" s="15" t="s">
        <v>544</v>
      </c>
      <c r="B69" s="17" t="n">
        <v>4876</v>
      </c>
      <c r="C69" s="18">
        <f>(0.0/B69*100)</f>
        <v/>
      </c>
      <c r="D69" s="19" t="n">
        <v>4876</v>
      </c>
      <c r="E69" s="18" t="n">
        <v>427.46944278</v>
      </c>
      <c r="F69" s="20" t="n">
        <v>5.42056387</v>
      </c>
      <c r="G69" s="18" t="n">
        <v>444.8561583</v>
      </c>
      <c r="H69" s="20" t="n">
        <v>4.59366715</v>
      </c>
      <c r="I69" s="18" t="n">
        <v>446.19217707</v>
      </c>
      <c r="J69" s="20" t="n">
        <v>4.21802708</v>
      </c>
      <c r="K69" s="18" t="n">
        <v>455.32281567</v>
      </c>
      <c r="L69" s="20" t="n">
        <v>6.67091813</v>
      </c>
      <c r="M69" s="18" t="s">
        <v>481</v>
      </c>
      <c r="N69" s="20" t="s">
        <v>481</v>
      </c>
      <c r="O69" s="18" t="s">
        <v>481</v>
      </c>
      <c r="P69" s="20" t="s">
        <v>481</v>
      </c>
      <c r="Q69" s="18" t="s">
        <v>481</v>
      </c>
      <c r="R69" s="20" t="s">
        <v>481</v>
      </c>
      <c r="S69" s="18" t="s">
        <v>481</v>
      </c>
      <c r="T69" s="20" t="s">
        <v>481</v>
      </c>
      <c r="U69" s="18" t="n">
        <v>441.03894374</v>
      </c>
      <c r="V69" s="20" t="n">
        <v>25.05360416</v>
      </c>
    </row>
    <row r="70" spans="1:22">
      <c r="A70" s="15" t="s">
        <v>545</v>
      </c>
      <c r="B70" s="17" t="n">
        <v>6036</v>
      </c>
      <c r="C70" s="18">
        <f>(223.0/B70*100)</f>
        <v/>
      </c>
      <c r="D70" s="19" t="n">
        <v>5813</v>
      </c>
      <c r="E70" s="18" t="n">
        <v>474.67292676</v>
      </c>
      <c r="F70" s="20" t="n">
        <v>5.7131824</v>
      </c>
      <c r="G70" s="18" t="n">
        <v>496.26160306</v>
      </c>
      <c r="H70" s="20" t="n">
        <v>3.34380432</v>
      </c>
      <c r="I70" s="18" t="n">
        <v>502.34583268</v>
      </c>
      <c r="J70" s="20" t="n">
        <v>3.6532023</v>
      </c>
      <c r="K70" s="18" t="n">
        <v>517.9932922</v>
      </c>
      <c r="L70" s="20" t="n">
        <v>6.21647843</v>
      </c>
      <c r="M70" s="18" t="s">
        <v>481</v>
      </c>
      <c r="N70" s="20" t="s">
        <v>481</v>
      </c>
      <c r="O70" s="18" t="s">
        <v>481</v>
      </c>
      <c r="P70" s="20" t="s">
        <v>481</v>
      </c>
      <c r="Q70" s="18" t="s">
        <v>481</v>
      </c>
      <c r="R70" s="20" t="s">
        <v>481</v>
      </c>
      <c r="S70" s="18" t="s">
        <v>481</v>
      </c>
      <c r="T70" s="20" t="s">
        <v>481</v>
      </c>
      <c r="U70" s="18" t="n">
        <v>438.86710539</v>
      </c>
      <c r="V70" s="20" t="n">
        <v>8.832278970000001</v>
      </c>
    </row>
    <row r="71" spans="1:22">
      <c r="A71" s="15" t="s">
        <v>546</v>
      </c>
      <c r="B71" s="17" t="n">
        <v>6115</v>
      </c>
      <c r="C71" s="18">
        <f>(37.0/B71*100)</f>
        <v/>
      </c>
      <c r="D71" s="19" t="n">
        <v>6078</v>
      </c>
      <c r="E71" s="18" t="n">
        <v>500.13767212</v>
      </c>
      <c r="F71" s="20" t="n">
        <v>6.01713353</v>
      </c>
      <c r="G71" s="18" t="n">
        <v>533.91335515</v>
      </c>
      <c r="H71" s="20" t="n">
        <v>4.02031466</v>
      </c>
      <c r="I71" s="18" t="n">
        <v>568.17689945</v>
      </c>
      <c r="J71" s="20" t="n">
        <v>1.87877807</v>
      </c>
      <c r="K71" s="18" t="n">
        <v>592.68215592</v>
      </c>
      <c r="L71" s="20" t="n">
        <v>3.41672864</v>
      </c>
      <c r="M71" s="18" t="s">
        <v>481</v>
      </c>
      <c r="N71" s="20" t="s">
        <v>481</v>
      </c>
      <c r="O71" s="18" t="s">
        <v>481</v>
      </c>
      <c r="P71" s="20" t="s">
        <v>481</v>
      </c>
      <c r="Q71" s="18" t="s">
        <v>481</v>
      </c>
      <c r="R71" s="20" t="s">
        <v>481</v>
      </c>
      <c r="S71" s="18" t="s">
        <v>481</v>
      </c>
      <c r="T71" s="20" t="s">
        <v>481</v>
      </c>
      <c r="U71" s="18" t="n">
        <v>465.50096945</v>
      </c>
      <c r="V71" s="20" t="n">
        <v>13.23767902</v>
      </c>
    </row>
    <row r="72" spans="1:22">
      <c r="A72" s="15" t="s">
        <v>547</v>
      </c>
      <c r="B72" s="17" t="n">
        <v>7708</v>
      </c>
      <c r="C72" s="18">
        <f>(6.0/B72*100)</f>
        <v/>
      </c>
      <c r="D72" s="19" t="n">
        <v>7702</v>
      </c>
      <c r="E72" s="18" t="n">
        <v>505.19283854</v>
      </c>
      <c r="F72" s="20" t="n">
        <v>4.91703001</v>
      </c>
      <c r="G72" s="18" t="n">
        <v>530.9347943</v>
      </c>
      <c r="H72" s="20" t="n">
        <v>3.33457667</v>
      </c>
      <c r="I72" s="18" t="n">
        <v>550.40248604</v>
      </c>
      <c r="J72" s="20" t="n">
        <v>3.69100024</v>
      </c>
      <c r="K72" s="18" t="n">
        <v>600.40326086</v>
      </c>
      <c r="L72" s="20" t="n">
        <v>5.9054811</v>
      </c>
      <c r="M72" s="18" t="s">
        <v>481</v>
      </c>
      <c r="N72" s="20" t="s">
        <v>481</v>
      </c>
      <c r="O72" s="18" t="s">
        <v>481</v>
      </c>
      <c r="P72" s="20" t="s">
        <v>481</v>
      </c>
      <c r="Q72" s="18" t="s">
        <v>481</v>
      </c>
      <c r="R72" s="20" t="s">
        <v>481</v>
      </c>
      <c r="S72" s="18" t="s">
        <v>481</v>
      </c>
      <c r="T72" s="20" t="s">
        <v>481</v>
      </c>
      <c r="U72" s="18" t="n">
        <v>439.52211428</v>
      </c>
      <c r="V72" s="20" t="n">
        <v>30.81200394</v>
      </c>
    </row>
    <row r="73" spans="1:22">
      <c r="A73" s="15" t="s">
        <v>548</v>
      </c>
      <c r="B73" s="17" t="n">
        <v>8249</v>
      </c>
      <c r="C73" s="18">
        <f>(197.0/B73*100)</f>
        <v/>
      </c>
      <c r="D73" s="19" t="n">
        <v>8052</v>
      </c>
      <c r="E73" s="18" t="n">
        <v>384.20263758</v>
      </c>
      <c r="F73" s="20" t="n">
        <v>7.29035527</v>
      </c>
      <c r="G73" s="18" t="n">
        <v>410.91957737</v>
      </c>
      <c r="H73" s="20" t="n">
        <v>4.36002836</v>
      </c>
      <c r="I73" s="18" t="n">
        <v>416.8918674</v>
      </c>
      <c r="J73" s="20" t="n">
        <v>3.18702218</v>
      </c>
      <c r="K73" s="18" t="n">
        <v>428.99977761</v>
      </c>
      <c r="L73" s="20" t="n">
        <v>6.69829517</v>
      </c>
      <c r="M73" s="18" t="s">
        <v>481</v>
      </c>
      <c r="N73" s="20" t="s">
        <v>481</v>
      </c>
      <c r="O73" s="18" t="s">
        <v>481</v>
      </c>
      <c r="P73" s="20" t="s">
        <v>481</v>
      </c>
      <c r="Q73" s="18" t="s">
        <v>481</v>
      </c>
      <c r="R73" s="20" t="s">
        <v>481</v>
      </c>
      <c r="S73" s="18" t="s">
        <v>481</v>
      </c>
      <c r="T73" s="20" t="s">
        <v>481</v>
      </c>
      <c r="U73" s="18" t="n">
        <v>373.60470314</v>
      </c>
      <c r="V73" s="20" t="n">
        <v>8.888731030000001</v>
      </c>
    </row>
    <row r="74" spans="1:22">
      <c r="A74" s="15" t="s">
        <v>549</v>
      </c>
      <c r="B74" s="17" t="n">
        <v>4692</v>
      </c>
      <c r="C74" s="18">
        <f>(82.0/B74*100)</f>
        <v/>
      </c>
      <c r="D74" s="19" t="n">
        <v>4610</v>
      </c>
      <c r="E74" s="18" t="n">
        <v>391.29651219</v>
      </c>
      <c r="F74" s="20" t="n">
        <v>4.56863577</v>
      </c>
      <c r="G74" s="18" t="n">
        <v>403.16061422</v>
      </c>
      <c r="H74" s="20" t="n">
        <v>3.03120855</v>
      </c>
      <c r="I74" s="18" t="n">
        <v>433.64233536</v>
      </c>
      <c r="J74" s="20" t="n">
        <v>2.64200585</v>
      </c>
      <c r="K74" s="18" t="n">
        <v>449.20630465</v>
      </c>
      <c r="L74" s="20" t="n">
        <v>4.65095038</v>
      </c>
      <c r="M74" s="18" t="s">
        <v>481</v>
      </c>
      <c r="N74" s="20" t="s">
        <v>481</v>
      </c>
      <c r="O74" s="18" t="s">
        <v>481</v>
      </c>
      <c r="P74" s="20" t="s">
        <v>481</v>
      </c>
      <c r="Q74" s="18" t="s">
        <v>481</v>
      </c>
      <c r="R74" s="20" t="s">
        <v>481</v>
      </c>
      <c r="S74" s="18" t="n">
        <v>310.37021816</v>
      </c>
      <c r="T74" s="20" t="n">
        <v>16.36895298</v>
      </c>
      <c r="U74" s="18" t="n">
        <v>351.03819912</v>
      </c>
      <c r="V74" s="20" t="n">
        <v>6.79791696</v>
      </c>
    </row>
    <row r="75" spans="1:22">
      <c r="A75" s="15" t="s">
        <v>550</v>
      </c>
      <c r="B75" s="17" t="n">
        <v>5375</v>
      </c>
      <c r="C75" s="18">
        <f>(314.0/B75*100)</f>
        <v/>
      </c>
      <c r="D75" s="19" t="n">
        <v>5061</v>
      </c>
      <c r="E75" s="18" t="n">
        <v>356.51483349</v>
      </c>
      <c r="F75" s="20" t="n">
        <v>5.6555304</v>
      </c>
      <c r="G75" s="18" t="n">
        <v>365.17400527</v>
      </c>
      <c r="H75" s="20" t="n">
        <v>4.04494168</v>
      </c>
      <c r="I75" s="18" t="n">
        <v>373.10070938</v>
      </c>
      <c r="J75" s="20" t="n">
        <v>3.37731783</v>
      </c>
      <c r="K75" s="18" t="n">
        <v>389.87981129</v>
      </c>
      <c r="L75" s="20" t="n">
        <v>4.28736446</v>
      </c>
      <c r="M75" s="18" t="s">
        <v>481</v>
      </c>
      <c r="N75" s="20" t="s">
        <v>481</v>
      </c>
      <c r="O75" s="18" t="s">
        <v>481</v>
      </c>
      <c r="P75" s="20" t="s">
        <v>481</v>
      </c>
      <c r="Q75" s="18" t="s">
        <v>481</v>
      </c>
      <c r="R75" s="20" t="s">
        <v>481</v>
      </c>
      <c r="S75" s="18" t="s">
        <v>481</v>
      </c>
      <c r="T75" s="20" t="s">
        <v>481</v>
      </c>
      <c r="U75" s="18" t="n">
        <v>330.40056654</v>
      </c>
      <c r="V75" s="20" t="n">
        <v>6.18095765</v>
      </c>
    </row>
    <row r="76" spans="1:22">
      <c r="A76" s="15" t="s">
        <v>551</v>
      </c>
      <c r="B76" s="17" t="n">
        <v>14167</v>
      </c>
      <c r="C76" s="18">
        <f>(236.0/B76*100)</f>
        <v/>
      </c>
      <c r="D76" s="19" t="n">
        <v>13931</v>
      </c>
      <c r="E76" s="18" t="n">
        <v>392.6409949</v>
      </c>
      <c r="F76" s="20" t="n">
        <v>3.99999121</v>
      </c>
      <c r="G76" s="18" t="n">
        <v>414.9728387</v>
      </c>
      <c r="H76" s="20" t="n">
        <v>4.70201059</v>
      </c>
      <c r="I76" s="18" t="n">
        <v>434.76231616</v>
      </c>
      <c r="J76" s="20" t="n">
        <v>2.7175504</v>
      </c>
      <c r="K76" s="18" t="n">
        <v>453.79000509</v>
      </c>
      <c r="L76" s="20" t="n">
        <v>3.71715014</v>
      </c>
      <c r="M76" s="18" t="s">
        <v>481</v>
      </c>
      <c r="N76" s="20" t="s">
        <v>481</v>
      </c>
      <c r="O76" s="18" t="s">
        <v>481</v>
      </c>
      <c r="P76" s="20" t="s">
        <v>481</v>
      </c>
      <c r="Q76" s="18" t="s">
        <v>481</v>
      </c>
      <c r="R76" s="20" t="s">
        <v>481</v>
      </c>
      <c r="S76" s="18" t="s">
        <v>481</v>
      </c>
      <c r="T76" s="20" t="s">
        <v>481</v>
      </c>
      <c r="U76" s="18" t="n">
        <v>360.45720229</v>
      </c>
      <c r="V76" s="20" t="n">
        <v>5.76297452</v>
      </c>
    </row>
    <row r="77" spans="1:22">
      <c r="A77" s="15" t="s">
        <v>552</v>
      </c>
      <c r="B77" s="17" t="n">
        <v>6062</v>
      </c>
      <c r="C77" s="18">
        <f>(356.0/B77*100)</f>
        <v/>
      </c>
      <c r="D77" s="19" t="n">
        <v>5706</v>
      </c>
      <c r="E77" s="18" t="n">
        <v>412.00374217</v>
      </c>
      <c r="F77" s="20" t="n">
        <v>3.97546459</v>
      </c>
      <c r="G77" s="18" t="n">
        <v>422.54644342</v>
      </c>
      <c r="H77" s="20" t="n">
        <v>3.27542433</v>
      </c>
      <c r="I77" s="18" t="n">
        <v>433.53567593</v>
      </c>
      <c r="J77" s="20" t="n">
        <v>3.40202116</v>
      </c>
      <c r="K77" s="18" t="n">
        <v>444.69855942</v>
      </c>
      <c r="L77" s="20" t="n">
        <v>5.96540846</v>
      </c>
      <c r="M77" s="18" t="s">
        <v>481</v>
      </c>
      <c r="N77" s="20" t="s">
        <v>481</v>
      </c>
      <c r="O77" s="18" t="s">
        <v>481</v>
      </c>
      <c r="P77" s="20" t="s">
        <v>481</v>
      </c>
      <c r="Q77" s="18" t="s">
        <v>481</v>
      </c>
      <c r="R77" s="20" t="s">
        <v>481</v>
      </c>
      <c r="S77" s="18" t="s">
        <v>481</v>
      </c>
      <c r="T77" s="20" t="s">
        <v>481</v>
      </c>
      <c r="U77" s="18" t="n">
        <v>366.50605874</v>
      </c>
      <c r="V77" s="20" t="n">
        <v>4.13069401</v>
      </c>
    </row>
    <row r="78" spans="1:22">
      <c r="A78" s="15" t="s">
        <v>553</v>
      </c>
      <c r="B78" s="17" t="n">
        <v>5826</v>
      </c>
      <c r="C78" s="18">
        <f>(0.0/B78*100)</f>
        <v/>
      </c>
      <c r="D78" s="19" t="n">
        <v>5826</v>
      </c>
      <c r="E78" s="18" t="n">
        <v>494.08842529</v>
      </c>
      <c r="F78" s="20" t="n">
        <v>11.07087799</v>
      </c>
      <c r="G78" s="18" t="n">
        <v>478.39434432</v>
      </c>
      <c r="H78" s="20" t="n">
        <v>6.62814643</v>
      </c>
      <c r="I78" s="18" t="n">
        <v>491.86240098</v>
      </c>
      <c r="J78" s="20" t="n">
        <v>4.41594669</v>
      </c>
      <c r="K78" s="18" t="n">
        <v>509.34816917</v>
      </c>
      <c r="L78" s="20" t="n">
        <v>5.29348375</v>
      </c>
      <c r="M78" s="18" t="s">
        <v>481</v>
      </c>
      <c r="N78" s="20" t="s">
        <v>481</v>
      </c>
      <c r="O78" s="18" t="s">
        <v>481</v>
      </c>
      <c r="P78" s="20" t="s">
        <v>481</v>
      </c>
      <c r="Q78" s="18" t="n">
        <v>390.3611</v>
      </c>
      <c r="R78" s="20" t="n">
        <v>35.81002551</v>
      </c>
      <c r="S78" s="18" t="n">
        <v>379.4403</v>
      </c>
      <c r="T78" s="20" t="n">
        <v>51.12920616</v>
      </c>
      <c r="U78" s="18" t="n">
        <v>421.82935423</v>
      </c>
      <c r="V78" s="20" t="n">
        <v>27.50490837</v>
      </c>
    </row>
    <row customHeight="1" ht="25" r="79" spans="1:22">
      <c r="A79" s="15" t="s">
        <v>554</v>
      </c>
      <c r="B79" s="17" t="n">
        <v>1657</v>
      </c>
      <c r="C79" s="18">
        <f>(41.0/B79*100)</f>
        <v/>
      </c>
      <c r="D79" s="19" t="n">
        <v>1616</v>
      </c>
      <c r="E79" s="18" t="n">
        <v>451.85388687</v>
      </c>
      <c r="F79" s="20" t="n">
        <v>8.1656902</v>
      </c>
      <c r="G79" s="18" t="n">
        <v>456.29056052</v>
      </c>
      <c r="H79" s="20" t="n">
        <v>7.01184651</v>
      </c>
      <c r="I79" s="18" t="n">
        <v>467.38467877</v>
      </c>
      <c r="J79" s="20" t="n">
        <v>9.303969220000001</v>
      </c>
      <c r="K79" s="18" t="n">
        <v>475.82750137</v>
      </c>
      <c r="L79" s="20" t="n">
        <v>12.81963308</v>
      </c>
      <c r="M79" s="18" t="s">
        <v>481</v>
      </c>
      <c r="N79" s="20" t="s">
        <v>481</v>
      </c>
      <c r="O79" s="18" t="s">
        <v>481</v>
      </c>
      <c r="P79" s="20" t="s">
        <v>481</v>
      </c>
      <c r="Q79" s="18" t="s">
        <v>481</v>
      </c>
      <c r="R79" s="20" t="s">
        <v>481</v>
      </c>
      <c r="S79" s="18" t="n">
        <v>336.6058</v>
      </c>
      <c r="T79" s="20" t="n">
        <v>47.83080913</v>
      </c>
      <c r="U79" s="18" t="n">
        <v>365.87549023</v>
      </c>
      <c r="V79" s="20" t="n">
        <v>15.76483872</v>
      </c>
    </row>
    <row r="80" spans="1:22">
      <c r="A80" s="15" t="s">
        <v>555</v>
      </c>
      <c r="B80" s="17" t="n">
        <v>7841</v>
      </c>
      <c r="C80" s="18">
        <f>(0.0/B80*100)</f>
        <v/>
      </c>
      <c r="D80" s="19" t="n">
        <v>7841</v>
      </c>
      <c r="E80" s="18" t="n">
        <v>447.62870568</v>
      </c>
      <c r="F80" s="20" t="n">
        <v>7.83665494</v>
      </c>
      <c r="G80" s="18" t="n">
        <v>450.25300117</v>
      </c>
      <c r="H80" s="20" t="n">
        <v>6.38904764</v>
      </c>
      <c r="I80" s="18" t="n">
        <v>458.02463409</v>
      </c>
      <c r="J80" s="20" t="n">
        <v>4.70913935</v>
      </c>
      <c r="K80" s="18" t="n">
        <v>468.19876081</v>
      </c>
      <c r="L80" s="20" t="n">
        <v>5.21291078</v>
      </c>
      <c r="M80" s="18" t="s">
        <v>481</v>
      </c>
      <c r="N80" s="20" t="s">
        <v>481</v>
      </c>
      <c r="O80" s="18" t="s">
        <v>481</v>
      </c>
      <c r="P80" s="20" t="s">
        <v>481</v>
      </c>
      <c r="Q80" s="18" t="s">
        <v>481</v>
      </c>
      <c r="R80" s="20" t="s">
        <v>481</v>
      </c>
      <c r="S80" s="18" t="s">
        <v>481</v>
      </c>
      <c r="T80" s="20" t="s">
        <v>481</v>
      </c>
      <c r="U80" s="18" t="n">
        <v>419.75173943</v>
      </c>
      <c r="V80" s="20" t="n">
        <v>26.24906453</v>
      </c>
    </row>
    <row r="81" spans="1:22">
      <c r="A81" s="23" t="s">
        <v>556</v>
      </c>
      <c r="B81" s="17" t="n">
        <v>8861</v>
      </c>
      <c r="C81" s="18">
        <f>(95.0/B81*100)</f>
        <v/>
      </c>
      <c r="D81" s="19" t="n">
        <v>8766</v>
      </c>
      <c r="E81" s="18" t="n">
        <v>409.52747452</v>
      </c>
      <c r="F81" s="20" t="n">
        <v>9.286566390000001</v>
      </c>
      <c r="G81" s="18" t="n">
        <v>426.21854908</v>
      </c>
      <c r="H81" s="20" t="n">
        <v>4.67499791</v>
      </c>
      <c r="I81" s="18" t="n">
        <v>449.1842024</v>
      </c>
      <c r="J81" s="20" t="n">
        <v>3.50164287</v>
      </c>
      <c r="K81" s="18" t="n">
        <v>468.54317903</v>
      </c>
      <c r="L81" s="20" t="n">
        <v>3.94381008</v>
      </c>
      <c r="M81" s="18" t="s">
        <v>481</v>
      </c>
      <c r="N81" s="20" t="s">
        <v>481</v>
      </c>
      <c r="O81" s="18" t="s">
        <v>481</v>
      </c>
      <c r="P81" s="20" t="s">
        <v>481</v>
      </c>
      <c r="Q81" s="18" t="s">
        <v>481</v>
      </c>
      <c r="R81" s="20" t="s">
        <v>481</v>
      </c>
      <c r="S81" s="18" t="s">
        <v>481</v>
      </c>
      <c r="T81" s="20" t="s">
        <v>481</v>
      </c>
      <c r="U81" s="18" t="n">
        <v>384.62224738</v>
      </c>
      <c r="V81" s="20" t="n">
        <v>11.25443906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843</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447.71245511</v>
      </c>
      <c r="F7" s="20" t="n">
        <v>3.33277992</v>
      </c>
      <c r="G7" s="18" t="n">
        <v>461.46567486</v>
      </c>
      <c r="H7" s="20" t="n">
        <v>3.13752237</v>
      </c>
      <c r="I7" s="18" t="n">
        <v>504.09277483</v>
      </c>
      <c r="J7" s="20" t="n">
        <v>1.91125367</v>
      </c>
      <c r="K7" s="18" t="n">
        <v>543.60735305</v>
      </c>
      <c r="L7" s="20" t="n">
        <v>3.11001209</v>
      </c>
      <c r="M7" s="18" t="s">
        <v>481</v>
      </c>
      <c r="N7" s="20" t="s">
        <v>481</v>
      </c>
      <c r="O7" s="18" t="s">
        <v>481</v>
      </c>
      <c r="P7" s="20" t="s">
        <v>481</v>
      </c>
      <c r="Q7" s="18" t="s">
        <v>481</v>
      </c>
      <c r="R7" s="20" t="s">
        <v>481</v>
      </c>
      <c r="S7" s="18" t="s">
        <v>481</v>
      </c>
      <c r="T7" s="20" t="s">
        <v>481</v>
      </c>
      <c r="U7" s="18" t="n">
        <v>449.37890381</v>
      </c>
      <c r="V7" s="20" t="n">
        <v>5.38674159</v>
      </c>
    </row>
    <row r="8" spans="1:22">
      <c r="A8" s="15" t="s">
        <v>483</v>
      </c>
      <c r="B8" s="17" t="n">
        <v>7007</v>
      </c>
      <c r="C8" s="18">
        <f>(165.0/B8*100)</f>
        <v/>
      </c>
      <c r="D8" s="19" t="n">
        <v>6842</v>
      </c>
      <c r="E8" s="18" t="n">
        <v>469.35610777</v>
      </c>
      <c r="F8" s="20" t="n">
        <v>3.86206413</v>
      </c>
      <c r="G8" s="18" t="n">
        <v>493.69583085</v>
      </c>
      <c r="H8" s="20" t="n">
        <v>3.71584742</v>
      </c>
      <c r="I8" s="18" t="n">
        <v>519.21113218</v>
      </c>
      <c r="J8" s="20" t="n">
        <v>3.79971671</v>
      </c>
      <c r="K8" s="18" t="n">
        <v>533.5195396</v>
      </c>
      <c r="L8" s="20" t="n">
        <v>5.51251592</v>
      </c>
      <c r="M8" s="18" t="s">
        <v>481</v>
      </c>
      <c r="N8" s="20" t="s">
        <v>481</v>
      </c>
      <c r="O8" s="18" t="s">
        <v>481</v>
      </c>
      <c r="P8" s="20" t="s">
        <v>481</v>
      </c>
      <c r="Q8" s="18" t="s">
        <v>481</v>
      </c>
      <c r="R8" s="20" t="s">
        <v>481</v>
      </c>
      <c r="S8" s="18" t="s">
        <v>481</v>
      </c>
      <c r="T8" s="20" t="s">
        <v>481</v>
      </c>
      <c r="U8" s="18" t="n">
        <v>428.53237635</v>
      </c>
      <c r="V8" s="20" t="n">
        <v>7.25579514</v>
      </c>
    </row>
    <row r="9" spans="1:22">
      <c r="A9" s="15" t="s">
        <v>484</v>
      </c>
      <c r="B9" s="17" t="n">
        <v>9651</v>
      </c>
      <c r="C9" s="18">
        <f>(408.0/B9*100)</f>
        <v/>
      </c>
      <c r="D9" s="19" t="n">
        <v>9243</v>
      </c>
      <c r="E9" s="18" t="n">
        <v>467.60252675</v>
      </c>
      <c r="F9" s="20" t="n">
        <v>3.80595472</v>
      </c>
      <c r="G9" s="18" t="n">
        <v>507.74408779</v>
      </c>
      <c r="H9" s="20" t="n">
        <v>2.68416124</v>
      </c>
      <c r="I9" s="18" t="n">
        <v>526.6733202200001</v>
      </c>
      <c r="J9" s="20" t="n">
        <v>2.6543433</v>
      </c>
      <c r="K9" s="18" t="n">
        <v>545.21773058</v>
      </c>
      <c r="L9" s="20" t="n">
        <v>4.16283175</v>
      </c>
      <c r="M9" s="18" t="s">
        <v>481</v>
      </c>
      <c r="N9" s="20" t="s">
        <v>481</v>
      </c>
      <c r="O9" s="18" t="s">
        <v>481</v>
      </c>
      <c r="P9" s="20" t="s">
        <v>481</v>
      </c>
      <c r="Q9" s="18" t="s">
        <v>481</v>
      </c>
      <c r="R9" s="20" t="s">
        <v>481</v>
      </c>
      <c r="S9" s="18" t="s">
        <v>481</v>
      </c>
      <c r="T9" s="20" t="s">
        <v>481</v>
      </c>
      <c r="U9" s="18" t="n">
        <v>427.70427608</v>
      </c>
      <c r="V9" s="20" t="n">
        <v>4.97681848</v>
      </c>
    </row>
    <row r="10" spans="1:22">
      <c r="A10" s="15" t="s">
        <v>485</v>
      </c>
      <c r="B10" s="17" t="n">
        <v>20058</v>
      </c>
      <c r="C10" s="18">
        <f>(564.0/B10*100)</f>
        <v/>
      </c>
      <c r="D10" s="19" t="n">
        <v>19494</v>
      </c>
      <c r="E10" s="18" t="n">
        <v>464.9323907</v>
      </c>
      <c r="F10" s="20" t="n">
        <v>4.13229686</v>
      </c>
      <c r="G10" s="18" t="n">
        <v>484.64828094</v>
      </c>
      <c r="H10" s="20" t="n">
        <v>3.7705976</v>
      </c>
      <c r="I10" s="18" t="n">
        <v>517.62475907</v>
      </c>
      <c r="J10" s="20" t="n">
        <v>2.57089234</v>
      </c>
      <c r="K10" s="18" t="n">
        <v>551.59632873</v>
      </c>
      <c r="L10" s="20" t="n">
        <v>2.61498362</v>
      </c>
      <c r="M10" s="18" t="s">
        <v>481</v>
      </c>
      <c r="N10" s="20" t="s">
        <v>481</v>
      </c>
      <c r="O10" s="18" t="s">
        <v>481</v>
      </c>
      <c r="P10" s="20" t="s">
        <v>481</v>
      </c>
      <c r="Q10" s="18" t="s">
        <v>481</v>
      </c>
      <c r="R10" s="20" t="s">
        <v>481</v>
      </c>
      <c r="S10" s="18" t="s">
        <v>481</v>
      </c>
      <c r="T10" s="20" t="s">
        <v>481</v>
      </c>
      <c r="U10" s="18" t="n">
        <v>445.736781</v>
      </c>
      <c r="V10" s="20" t="n">
        <v>5.73647867</v>
      </c>
    </row>
    <row r="11" spans="1:22">
      <c r="A11" s="15" t="s">
        <v>486</v>
      </c>
      <c r="B11" s="17" t="n">
        <v>7053</v>
      </c>
      <c r="C11" s="18">
        <f>(179.0/B11*100)</f>
        <v/>
      </c>
      <c r="D11" s="19" t="n">
        <v>6874</v>
      </c>
      <c r="E11" s="18" t="n">
        <v>405.07056361</v>
      </c>
      <c r="F11" s="20" t="n">
        <v>4.30109044</v>
      </c>
      <c r="G11" s="18" t="n">
        <v>415.30266937</v>
      </c>
      <c r="H11" s="20" t="n">
        <v>4.19160076</v>
      </c>
      <c r="I11" s="18" t="n">
        <v>428.7358652</v>
      </c>
      <c r="J11" s="20" t="n">
        <v>3.10792667</v>
      </c>
      <c r="K11" s="18" t="n">
        <v>456.88998257</v>
      </c>
      <c r="L11" s="20" t="n">
        <v>4.30005615</v>
      </c>
      <c r="M11" s="18" t="s">
        <v>481</v>
      </c>
      <c r="N11" s="20" t="s">
        <v>481</v>
      </c>
      <c r="O11" s="18" t="s">
        <v>481</v>
      </c>
      <c r="P11" s="20" t="s">
        <v>481</v>
      </c>
      <c r="Q11" s="18" t="s">
        <v>481</v>
      </c>
      <c r="R11" s="20" t="s">
        <v>481</v>
      </c>
      <c r="S11" s="18" t="s">
        <v>481</v>
      </c>
      <c r="T11" s="20" t="s">
        <v>481</v>
      </c>
      <c r="U11" s="18" t="n">
        <v>379.57496038</v>
      </c>
      <c r="V11" s="20" t="n">
        <v>6.2087958</v>
      </c>
    </row>
    <row r="12" spans="1:22">
      <c r="A12" s="15" t="s">
        <v>487</v>
      </c>
      <c r="B12" s="17" t="n">
        <v>6894</v>
      </c>
      <c r="C12" s="18">
        <f>(59.0/B12*100)</f>
        <v/>
      </c>
      <c r="D12" s="19" t="n">
        <v>6835</v>
      </c>
      <c r="E12" s="18" t="n">
        <v>453.67562876</v>
      </c>
      <c r="F12" s="20" t="n">
        <v>4.28414674</v>
      </c>
      <c r="G12" s="18" t="n">
        <v>482.17851862</v>
      </c>
      <c r="H12" s="20" t="n">
        <v>2.98917285</v>
      </c>
      <c r="I12" s="18" t="n">
        <v>509.01572691</v>
      </c>
      <c r="J12" s="20" t="n">
        <v>2.57168185</v>
      </c>
      <c r="K12" s="18" t="n">
        <v>524.1084091</v>
      </c>
      <c r="L12" s="20" t="n">
        <v>4.88296706</v>
      </c>
      <c r="M12" s="18" t="s">
        <v>481</v>
      </c>
      <c r="N12" s="20" t="s">
        <v>481</v>
      </c>
      <c r="O12" s="18" t="s">
        <v>481</v>
      </c>
      <c r="P12" s="20" t="s">
        <v>481</v>
      </c>
      <c r="Q12" s="18" t="s">
        <v>481</v>
      </c>
      <c r="R12" s="20" t="s">
        <v>481</v>
      </c>
      <c r="S12" s="18" t="s">
        <v>481</v>
      </c>
      <c r="T12" s="20" t="s">
        <v>481</v>
      </c>
      <c r="U12" s="18" t="n">
        <v>392.50148982</v>
      </c>
      <c r="V12" s="20" t="n">
        <v>9.842493149999999</v>
      </c>
    </row>
    <row r="13" spans="1:22">
      <c r="A13" s="15" t="s">
        <v>488</v>
      </c>
      <c r="B13" s="17" t="n">
        <v>7161</v>
      </c>
      <c r="C13" s="18">
        <f>(237.0/B13*100)</f>
        <v/>
      </c>
      <c r="D13" s="19" t="n">
        <v>6924</v>
      </c>
      <c r="E13" s="18" t="n">
        <v>491.1284415</v>
      </c>
      <c r="F13" s="20" t="n">
        <v>4.6315382</v>
      </c>
      <c r="G13" s="18" t="n">
        <v>497.85659403</v>
      </c>
      <c r="H13" s="20" t="n">
        <v>3.07258282</v>
      </c>
      <c r="I13" s="18" t="n">
        <v>514.3131404</v>
      </c>
      <c r="J13" s="20" t="n">
        <v>2.87319601</v>
      </c>
      <c r="K13" s="18" t="n">
        <v>550.03917809</v>
      </c>
      <c r="L13" s="20" t="n">
        <v>4.2203627</v>
      </c>
      <c r="M13" s="18" t="s">
        <v>481</v>
      </c>
      <c r="N13" s="20" t="s">
        <v>481</v>
      </c>
      <c r="O13" s="18" t="s">
        <v>481</v>
      </c>
      <c r="P13" s="20" t="s">
        <v>481</v>
      </c>
      <c r="Q13" s="18" t="s">
        <v>481</v>
      </c>
      <c r="R13" s="20" t="s">
        <v>481</v>
      </c>
      <c r="S13" s="18" t="s">
        <v>481</v>
      </c>
      <c r="T13" s="20" t="s">
        <v>481</v>
      </c>
      <c r="U13" s="18" t="n">
        <v>434.39990107</v>
      </c>
      <c r="V13" s="20" t="n">
        <v>6.29035918</v>
      </c>
    </row>
    <row r="14" spans="1:22">
      <c r="A14" s="15" t="s">
        <v>489</v>
      </c>
      <c r="B14" s="17" t="n">
        <v>5587</v>
      </c>
      <c r="C14" s="18">
        <f>(83.0/B14*100)</f>
        <v/>
      </c>
      <c r="D14" s="19" t="n">
        <v>5504</v>
      </c>
      <c r="E14" s="18" t="n">
        <v>485.38154625</v>
      </c>
      <c r="F14" s="20" t="n">
        <v>5.22679146</v>
      </c>
      <c r="G14" s="18" t="n">
        <v>494.48160215</v>
      </c>
      <c r="H14" s="20" t="n">
        <v>3.10632668</v>
      </c>
      <c r="I14" s="18" t="n">
        <v>522.78051569</v>
      </c>
      <c r="J14" s="20" t="n">
        <v>2.11573525</v>
      </c>
      <c r="K14" s="18" t="n">
        <v>551.5026323</v>
      </c>
      <c r="L14" s="20" t="n">
        <v>4.07064451</v>
      </c>
      <c r="M14" s="18" t="s">
        <v>481</v>
      </c>
      <c r="N14" s="20" t="s">
        <v>481</v>
      </c>
      <c r="O14" s="18" t="s">
        <v>481</v>
      </c>
      <c r="P14" s="20" t="s">
        <v>481</v>
      </c>
      <c r="Q14" s="18" t="s">
        <v>481</v>
      </c>
      <c r="R14" s="20" t="s">
        <v>481</v>
      </c>
      <c r="S14" s="18" t="s">
        <v>481</v>
      </c>
      <c r="T14" s="20" t="s">
        <v>481</v>
      </c>
      <c r="U14" s="18" t="n">
        <v>449.99216129</v>
      </c>
      <c r="V14" s="20" t="n">
        <v>12.44485574</v>
      </c>
    </row>
    <row r="15" spans="1:22">
      <c r="A15" s="15" t="s">
        <v>490</v>
      </c>
      <c r="B15" s="17" t="n">
        <v>5882</v>
      </c>
      <c r="C15" s="18">
        <f>(125.0/B15*100)</f>
        <v/>
      </c>
      <c r="D15" s="19" t="n">
        <v>5757</v>
      </c>
      <c r="E15" s="18" t="n">
        <v>468.91012858</v>
      </c>
      <c r="F15" s="20" t="n">
        <v>4.52049709</v>
      </c>
      <c r="G15" s="18" t="n">
        <v>504.11506122</v>
      </c>
      <c r="H15" s="20" t="n">
        <v>2.71089366</v>
      </c>
      <c r="I15" s="18" t="n">
        <v>527.76717286</v>
      </c>
      <c r="J15" s="20" t="n">
        <v>2.77732765</v>
      </c>
      <c r="K15" s="18" t="n">
        <v>548.05173531</v>
      </c>
      <c r="L15" s="20" t="n">
        <v>4.93644757</v>
      </c>
      <c r="M15" s="18" t="s">
        <v>481</v>
      </c>
      <c r="N15" s="20" t="s">
        <v>481</v>
      </c>
      <c r="O15" s="18" t="s">
        <v>481</v>
      </c>
      <c r="P15" s="20" t="s">
        <v>481</v>
      </c>
      <c r="Q15" s="18" t="s">
        <v>481</v>
      </c>
      <c r="R15" s="20" t="s">
        <v>481</v>
      </c>
      <c r="S15" s="18" t="s">
        <v>481</v>
      </c>
      <c r="T15" s="20" t="s">
        <v>481</v>
      </c>
      <c r="U15" s="18" t="n">
        <v>441.63895319</v>
      </c>
      <c r="V15" s="20" t="n">
        <v>7.12391705</v>
      </c>
    </row>
    <row r="16" spans="1:22">
      <c r="A16" s="15" t="s">
        <v>491</v>
      </c>
      <c r="B16" s="17" t="n">
        <v>6108</v>
      </c>
      <c r="C16" s="18">
        <f>(163.0/B16*100)</f>
        <v/>
      </c>
      <c r="D16" s="19" t="n">
        <v>5945</v>
      </c>
      <c r="E16" s="18" t="n">
        <v>456.27889522</v>
      </c>
      <c r="F16" s="20" t="n">
        <v>3.42497968</v>
      </c>
      <c r="G16" s="18" t="n">
        <v>488.14941388</v>
      </c>
      <c r="H16" s="20" t="n">
        <v>3.6003297</v>
      </c>
      <c r="I16" s="18" t="n">
        <v>506.90089271</v>
      </c>
      <c r="J16" s="20" t="n">
        <v>2.39310751</v>
      </c>
      <c r="K16" s="18" t="n">
        <v>541.01982018</v>
      </c>
      <c r="L16" s="20" t="n">
        <v>3.86997052</v>
      </c>
      <c r="M16" s="18" t="s">
        <v>481</v>
      </c>
      <c r="N16" s="20" t="s">
        <v>481</v>
      </c>
      <c r="O16" s="18" t="s">
        <v>481</v>
      </c>
      <c r="P16" s="20" t="s">
        <v>481</v>
      </c>
      <c r="Q16" s="18" t="s">
        <v>481</v>
      </c>
      <c r="R16" s="20" t="s">
        <v>481</v>
      </c>
      <c r="S16" s="18" t="s">
        <v>481</v>
      </c>
      <c r="T16" s="20" t="s">
        <v>481</v>
      </c>
      <c r="U16" s="18" t="n">
        <v>399.48279308</v>
      </c>
      <c r="V16" s="20" t="n">
        <v>6.59500274</v>
      </c>
    </row>
    <row r="17" spans="1:22">
      <c r="A17" s="15" t="s">
        <v>492</v>
      </c>
      <c r="B17" s="17" t="n">
        <v>6504</v>
      </c>
      <c r="C17" s="18">
        <f>(2034.0/B17*100)</f>
        <v/>
      </c>
      <c r="D17" s="19" t="n">
        <v>4470</v>
      </c>
      <c r="E17" s="18" t="n">
        <v>477.57883916</v>
      </c>
      <c r="F17" s="20" t="n">
        <v>3.92309323</v>
      </c>
      <c r="G17" s="18" t="n">
        <v>503.30378557</v>
      </c>
      <c r="H17" s="20" t="n">
        <v>3.67381695</v>
      </c>
      <c r="I17" s="18" t="n">
        <v>526.51103987</v>
      </c>
      <c r="J17" s="20" t="n">
        <v>4.21847702</v>
      </c>
      <c r="K17" s="18" t="n">
        <v>556.83191303</v>
      </c>
      <c r="L17" s="20" t="n">
        <v>5.23465498</v>
      </c>
      <c r="M17" s="18" t="s">
        <v>481</v>
      </c>
      <c r="N17" s="20" t="s">
        <v>481</v>
      </c>
      <c r="O17" s="18" t="s">
        <v>481</v>
      </c>
      <c r="P17" s="20" t="s">
        <v>481</v>
      </c>
      <c r="Q17" s="18" t="s">
        <v>481</v>
      </c>
      <c r="R17" s="20" t="s">
        <v>481</v>
      </c>
      <c r="S17" s="18" t="s">
        <v>481</v>
      </c>
      <c r="T17" s="20" t="s">
        <v>481</v>
      </c>
      <c r="U17" s="18" t="n">
        <v>455.28625807</v>
      </c>
      <c r="V17" s="20" t="n">
        <v>6.77783237</v>
      </c>
    </row>
    <row r="18" spans="1:22">
      <c r="A18" s="15" t="s">
        <v>493</v>
      </c>
      <c r="B18" s="17" t="n">
        <v>5532</v>
      </c>
      <c r="C18" s="18">
        <f>(31.0/B18*100)</f>
        <v/>
      </c>
      <c r="D18" s="19" t="n">
        <v>5501</v>
      </c>
      <c r="E18" s="18" t="n">
        <v>409.56708857</v>
      </c>
      <c r="F18" s="20" t="n">
        <v>4.98138585</v>
      </c>
      <c r="G18" s="18" t="n">
        <v>435.13626758</v>
      </c>
      <c r="H18" s="20" t="n">
        <v>4.64946827</v>
      </c>
      <c r="I18" s="18" t="n">
        <v>458.581964</v>
      </c>
      <c r="J18" s="20" t="n">
        <v>3.56434662</v>
      </c>
      <c r="K18" s="18" t="n">
        <v>496.36867243</v>
      </c>
      <c r="L18" s="20" t="n">
        <v>4.77891438</v>
      </c>
      <c r="M18" s="18" t="s">
        <v>481</v>
      </c>
      <c r="N18" s="20" t="s">
        <v>481</v>
      </c>
      <c r="O18" s="18" t="s">
        <v>481</v>
      </c>
      <c r="P18" s="20" t="s">
        <v>481</v>
      </c>
      <c r="Q18" s="18" t="s">
        <v>481</v>
      </c>
      <c r="R18" s="20" t="s">
        <v>481</v>
      </c>
      <c r="S18" s="18" t="s">
        <v>481</v>
      </c>
      <c r="T18" s="20" t="s">
        <v>481</v>
      </c>
      <c r="U18" s="18" t="n">
        <v>381.39180784</v>
      </c>
      <c r="V18" s="20" t="n">
        <v>10.62052009</v>
      </c>
    </row>
    <row r="19" spans="1:22">
      <c r="A19" s="15" t="s">
        <v>494</v>
      </c>
      <c r="B19" s="17" t="n">
        <v>5658</v>
      </c>
      <c r="C19" s="18">
        <f>(366.0/B19*100)</f>
        <v/>
      </c>
      <c r="D19" s="19" t="n">
        <v>5292</v>
      </c>
      <c r="E19" s="18" t="n">
        <v>453.60966914</v>
      </c>
      <c r="F19" s="20" t="n">
        <v>3.71157686</v>
      </c>
      <c r="G19" s="18" t="n">
        <v>466.64297005</v>
      </c>
      <c r="H19" s="20" t="n">
        <v>3.47643112</v>
      </c>
      <c r="I19" s="18" t="n">
        <v>495.07933738</v>
      </c>
      <c r="J19" s="20" t="n">
        <v>3.41700881</v>
      </c>
      <c r="K19" s="18" t="n">
        <v>506.1770745</v>
      </c>
      <c r="L19" s="20" t="n">
        <v>5.82496313</v>
      </c>
      <c r="M19" s="18" t="s">
        <v>481</v>
      </c>
      <c r="N19" s="20" t="s">
        <v>481</v>
      </c>
      <c r="O19" s="18" t="s">
        <v>481</v>
      </c>
      <c r="P19" s="20" t="s">
        <v>481</v>
      </c>
      <c r="Q19" s="18" t="s">
        <v>481</v>
      </c>
      <c r="R19" s="20" t="s">
        <v>481</v>
      </c>
      <c r="S19" s="18" t="s">
        <v>481</v>
      </c>
      <c r="T19" s="20" t="s">
        <v>481</v>
      </c>
      <c r="U19" s="18" t="n">
        <v>392.80208586</v>
      </c>
      <c r="V19" s="20" t="n">
        <v>7.64436428</v>
      </c>
    </row>
    <row r="20" spans="1:22">
      <c r="A20" s="15" t="s">
        <v>495</v>
      </c>
      <c r="B20" s="17" t="n">
        <v>3371</v>
      </c>
      <c r="C20" s="18">
        <f>(75.0/B20*100)</f>
        <v/>
      </c>
      <c r="D20" s="19" t="n">
        <v>3296</v>
      </c>
      <c r="E20" s="18" t="n">
        <v>450.93834792</v>
      </c>
      <c r="F20" s="20" t="n">
        <v>5.20447322</v>
      </c>
      <c r="G20" s="18" t="n">
        <v>468.46791679</v>
      </c>
      <c r="H20" s="20" t="n">
        <v>4.83498836</v>
      </c>
      <c r="I20" s="18" t="n">
        <v>494.26512034</v>
      </c>
      <c r="J20" s="20" t="n">
        <v>2.69111462</v>
      </c>
      <c r="K20" s="18" t="n">
        <v>528.02015161</v>
      </c>
      <c r="L20" s="20" t="n">
        <v>4.21567429</v>
      </c>
      <c r="M20" s="18" t="s">
        <v>481</v>
      </c>
      <c r="N20" s="20" t="s">
        <v>481</v>
      </c>
      <c r="O20" s="18" t="s">
        <v>481</v>
      </c>
      <c r="P20" s="20" t="s">
        <v>481</v>
      </c>
      <c r="Q20" s="18" t="s">
        <v>481</v>
      </c>
      <c r="R20" s="20" t="s">
        <v>481</v>
      </c>
      <c r="S20" s="18" t="s">
        <v>481</v>
      </c>
      <c r="T20" s="20" t="s">
        <v>481</v>
      </c>
      <c r="U20" s="18" t="n">
        <v>422.91826661</v>
      </c>
      <c r="V20" s="20" t="n">
        <v>10.56996154</v>
      </c>
    </row>
    <row r="21" spans="1:22">
      <c r="A21" s="15" t="s">
        <v>496</v>
      </c>
      <c r="B21" s="17" t="n">
        <v>5741</v>
      </c>
      <c r="C21" s="18">
        <f>(61.0/B21*100)</f>
        <v/>
      </c>
      <c r="D21" s="19" t="n">
        <v>5680</v>
      </c>
      <c r="E21" s="18" t="n">
        <v>457.52433411</v>
      </c>
      <c r="F21" s="20" t="n">
        <v>3.7306596</v>
      </c>
      <c r="G21" s="18" t="n">
        <v>481.8034979</v>
      </c>
      <c r="H21" s="20" t="n">
        <v>4.09792851</v>
      </c>
      <c r="I21" s="18" t="n">
        <v>506.69435965</v>
      </c>
      <c r="J21" s="20" t="n">
        <v>2.24590794</v>
      </c>
      <c r="K21" s="18" t="n">
        <v>537.98648543</v>
      </c>
      <c r="L21" s="20" t="n">
        <v>3.08976369</v>
      </c>
      <c r="M21" s="18" t="s">
        <v>481</v>
      </c>
      <c r="N21" s="20" t="s">
        <v>481</v>
      </c>
      <c r="O21" s="18" t="s">
        <v>481</v>
      </c>
      <c r="P21" s="20" t="s">
        <v>481</v>
      </c>
      <c r="Q21" s="18" t="s">
        <v>481</v>
      </c>
      <c r="R21" s="20" t="s">
        <v>481</v>
      </c>
      <c r="S21" s="18" t="s">
        <v>481</v>
      </c>
      <c r="T21" s="20" t="s">
        <v>481</v>
      </c>
      <c r="U21" s="18" t="n">
        <v>433.43425157</v>
      </c>
      <c r="V21" s="20" t="n">
        <v>7.86737579</v>
      </c>
    </row>
    <row r="22" spans="1:22">
      <c r="A22" s="15" t="s">
        <v>497</v>
      </c>
      <c r="B22" s="17" t="n">
        <v>6598</v>
      </c>
      <c r="C22" s="18">
        <f>(40.0/B22*100)</f>
        <v/>
      </c>
      <c r="D22" s="19" t="n">
        <v>6558</v>
      </c>
      <c r="E22" s="18" t="n">
        <v>443.37750909</v>
      </c>
      <c r="F22" s="20" t="n">
        <v>4.5911203</v>
      </c>
      <c r="G22" s="18" t="n">
        <v>464.88802363</v>
      </c>
      <c r="H22" s="20" t="n">
        <v>4.57783576</v>
      </c>
      <c r="I22" s="18" t="n">
        <v>482.03240506</v>
      </c>
      <c r="J22" s="20" t="n">
        <v>4.44797759</v>
      </c>
      <c r="K22" s="18" t="n">
        <v>494.26816307</v>
      </c>
      <c r="L22" s="20" t="n">
        <v>5.16285623</v>
      </c>
      <c r="M22" s="18" t="s">
        <v>481</v>
      </c>
      <c r="N22" s="20" t="s">
        <v>481</v>
      </c>
      <c r="O22" s="18" t="s">
        <v>481</v>
      </c>
      <c r="P22" s="20" t="s">
        <v>481</v>
      </c>
      <c r="Q22" s="18" t="s">
        <v>481</v>
      </c>
      <c r="R22" s="20" t="s">
        <v>481</v>
      </c>
      <c r="S22" s="18" t="s">
        <v>481</v>
      </c>
      <c r="T22" s="20" t="s">
        <v>481</v>
      </c>
      <c r="U22" s="18" t="n">
        <v>373.20027306</v>
      </c>
      <c r="V22" s="20" t="n">
        <v>8.911080589999999</v>
      </c>
    </row>
    <row r="23" spans="1:22">
      <c r="A23" s="15" t="s">
        <v>498</v>
      </c>
      <c r="B23" s="17" t="n">
        <v>11583</v>
      </c>
      <c r="C23" s="18">
        <f>(271.0/B23*100)</f>
        <v/>
      </c>
      <c r="D23" s="19" t="n">
        <v>11312</v>
      </c>
      <c r="E23" s="18" t="n">
        <v>452.36940513</v>
      </c>
      <c r="F23" s="20" t="n">
        <v>4.89381423</v>
      </c>
      <c r="G23" s="18" t="n">
        <v>483.83523299</v>
      </c>
      <c r="H23" s="20" t="n">
        <v>3.95346963</v>
      </c>
      <c r="I23" s="18" t="n">
        <v>501.69867446</v>
      </c>
      <c r="J23" s="20" t="n">
        <v>3.08155417</v>
      </c>
      <c r="K23" s="18" t="n">
        <v>511.967463</v>
      </c>
      <c r="L23" s="20" t="n">
        <v>6.07078106</v>
      </c>
      <c r="M23" s="18" t="s">
        <v>481</v>
      </c>
      <c r="N23" s="20" t="s">
        <v>481</v>
      </c>
      <c r="O23" s="18" t="s">
        <v>481</v>
      </c>
      <c r="P23" s="20" t="s">
        <v>481</v>
      </c>
      <c r="Q23" s="18" t="s">
        <v>481</v>
      </c>
      <c r="R23" s="20" t="s">
        <v>481</v>
      </c>
      <c r="S23" s="18" t="s">
        <v>481</v>
      </c>
      <c r="T23" s="20" t="s">
        <v>481</v>
      </c>
      <c r="U23" s="18" t="n">
        <v>416.99243104</v>
      </c>
      <c r="V23" s="20" t="n">
        <v>8.478123399999999</v>
      </c>
    </row>
    <row r="24" spans="1:22">
      <c r="A24" s="15" t="s">
        <v>499</v>
      </c>
      <c r="B24" s="17" t="n">
        <v>6647</v>
      </c>
      <c r="C24" s="18">
        <f>(11.0/B24*100)</f>
        <v/>
      </c>
      <c r="D24" s="19" t="n">
        <v>6636</v>
      </c>
      <c r="E24" s="18" t="n">
        <v>495.08233679</v>
      </c>
      <c r="F24" s="20" t="n">
        <v>3.65755868</v>
      </c>
      <c r="G24" s="18" t="n">
        <v>516.10059279</v>
      </c>
      <c r="H24" s="20" t="n">
        <v>3.74101462</v>
      </c>
      <c r="I24" s="18" t="n">
        <v>553.42602804</v>
      </c>
      <c r="J24" s="20" t="n">
        <v>3.12483617</v>
      </c>
      <c r="K24" s="18" t="n">
        <v>567.02329127</v>
      </c>
      <c r="L24" s="20" t="n">
        <v>5.45439695</v>
      </c>
      <c r="M24" s="18" t="s">
        <v>481</v>
      </c>
      <c r="N24" s="20" t="s">
        <v>481</v>
      </c>
      <c r="O24" s="18" t="s">
        <v>481</v>
      </c>
      <c r="P24" s="20" t="s">
        <v>481</v>
      </c>
      <c r="Q24" s="18" t="s">
        <v>481</v>
      </c>
      <c r="R24" s="20" t="s">
        <v>481</v>
      </c>
      <c r="S24" s="18" t="s">
        <v>481</v>
      </c>
      <c r="T24" s="20" t="s">
        <v>481</v>
      </c>
      <c r="U24" s="18" t="n">
        <v>461.50183445</v>
      </c>
      <c r="V24" s="20" t="n">
        <v>11.91017368</v>
      </c>
    </row>
    <row r="25" spans="1:22">
      <c r="A25" s="15" t="s">
        <v>500</v>
      </c>
      <c r="B25" s="17" t="n">
        <v>5581</v>
      </c>
      <c r="C25" s="18">
        <f>(25.0/B25*100)</f>
        <v/>
      </c>
      <c r="D25" s="19" t="n">
        <v>5556</v>
      </c>
      <c r="E25" s="18" t="n">
        <v>474.50166052</v>
      </c>
      <c r="F25" s="20" t="n">
        <v>5.21932743</v>
      </c>
      <c r="G25" s="18" t="n">
        <v>494.34663746</v>
      </c>
      <c r="H25" s="20" t="n">
        <v>3.95318971</v>
      </c>
      <c r="I25" s="18" t="n">
        <v>535.92336645</v>
      </c>
      <c r="J25" s="20" t="n">
        <v>3.70147487</v>
      </c>
      <c r="K25" s="18" t="n">
        <v>586.73243952</v>
      </c>
      <c r="L25" s="20" t="n">
        <v>5.48272595</v>
      </c>
      <c r="M25" s="18" t="s">
        <v>481</v>
      </c>
      <c r="N25" s="20" t="s">
        <v>481</v>
      </c>
      <c r="O25" s="18" t="s">
        <v>481</v>
      </c>
      <c r="P25" s="20" t="s">
        <v>481</v>
      </c>
      <c r="Q25" s="18" t="s">
        <v>481</v>
      </c>
      <c r="R25" s="20" t="s">
        <v>481</v>
      </c>
      <c r="S25" s="18" t="s">
        <v>481</v>
      </c>
      <c r="T25" s="20" t="s">
        <v>481</v>
      </c>
      <c r="U25" s="18" t="n">
        <v>394.66774391</v>
      </c>
      <c r="V25" s="20" t="n">
        <v>31.2989407</v>
      </c>
    </row>
    <row r="26" spans="1:22">
      <c r="A26" s="15" t="s">
        <v>501</v>
      </c>
      <c r="B26" s="17" t="n">
        <v>4869</v>
      </c>
      <c r="C26" s="18">
        <f>(77.0/B26*100)</f>
        <v/>
      </c>
      <c r="D26" s="19" t="n">
        <v>4792</v>
      </c>
      <c r="E26" s="18" t="n">
        <v>471.4559776</v>
      </c>
      <c r="F26" s="20" t="n">
        <v>4.81586004</v>
      </c>
      <c r="G26" s="18" t="n">
        <v>465.16269098</v>
      </c>
      <c r="H26" s="20" t="n">
        <v>3.81964079</v>
      </c>
      <c r="I26" s="18" t="n">
        <v>485.24586853</v>
      </c>
      <c r="J26" s="20" t="n">
        <v>2.24593243</v>
      </c>
      <c r="K26" s="18" t="n">
        <v>507.16950355</v>
      </c>
      <c r="L26" s="20" t="n">
        <v>4.14541878</v>
      </c>
      <c r="M26" s="18" t="s">
        <v>481</v>
      </c>
      <c r="N26" s="20" t="s">
        <v>481</v>
      </c>
      <c r="O26" s="18" t="s">
        <v>481</v>
      </c>
      <c r="P26" s="20" t="s">
        <v>481</v>
      </c>
      <c r="Q26" s="18" t="s">
        <v>481</v>
      </c>
      <c r="R26" s="20" t="s">
        <v>481</v>
      </c>
      <c r="S26" s="18" t="s">
        <v>481</v>
      </c>
      <c r="T26" s="20" t="s">
        <v>481</v>
      </c>
      <c r="U26" s="18" t="n">
        <v>443.70312414</v>
      </c>
      <c r="V26" s="20" t="n">
        <v>10.12193485</v>
      </c>
    </row>
    <row r="27" spans="1:22">
      <c r="A27" s="15" t="s">
        <v>502</v>
      </c>
      <c r="B27" s="17" t="n">
        <v>5299</v>
      </c>
      <c r="C27" s="18">
        <f>(134.0/B27*100)</f>
        <v/>
      </c>
      <c r="D27" s="19" t="n">
        <v>5165</v>
      </c>
      <c r="E27" s="18" t="n">
        <v>448.05845524</v>
      </c>
      <c r="F27" s="20" t="n">
        <v>3.7448487</v>
      </c>
      <c r="G27" s="18" t="n">
        <v>477.65656178</v>
      </c>
      <c r="H27" s="20" t="n">
        <v>2.94539873</v>
      </c>
      <c r="I27" s="18" t="n">
        <v>501.58819914</v>
      </c>
      <c r="J27" s="20" t="n">
        <v>2.27253683</v>
      </c>
      <c r="K27" s="18" t="n">
        <v>521.82261711</v>
      </c>
      <c r="L27" s="20" t="n">
        <v>3.2767474</v>
      </c>
      <c r="M27" s="18" t="s">
        <v>481</v>
      </c>
      <c r="N27" s="20" t="s">
        <v>481</v>
      </c>
      <c r="O27" s="18" t="s">
        <v>481</v>
      </c>
      <c r="P27" s="20" t="s">
        <v>481</v>
      </c>
      <c r="Q27" s="18" t="s">
        <v>481</v>
      </c>
      <c r="R27" s="20" t="s">
        <v>481</v>
      </c>
      <c r="S27" s="18" t="s">
        <v>481</v>
      </c>
      <c r="T27" s="20" t="s">
        <v>481</v>
      </c>
      <c r="U27" s="18" t="n">
        <v>394.24639274</v>
      </c>
      <c r="V27" s="20" t="n">
        <v>5.14142354</v>
      </c>
    </row>
    <row r="28" spans="1:22">
      <c r="A28" s="15" t="s">
        <v>503</v>
      </c>
      <c r="B28" s="17" t="n">
        <v>7568</v>
      </c>
      <c r="C28" s="18">
        <f>(395.0/B28*100)</f>
        <v/>
      </c>
      <c r="D28" s="19" t="n">
        <v>7173</v>
      </c>
      <c r="E28" s="18" t="n">
        <v>386.22935066</v>
      </c>
      <c r="F28" s="20" t="n">
        <v>5.64811732</v>
      </c>
      <c r="G28" s="18" t="n">
        <v>398.46760565</v>
      </c>
      <c r="H28" s="20" t="n">
        <v>5.11842811</v>
      </c>
      <c r="I28" s="18" t="n">
        <v>410.53863924</v>
      </c>
      <c r="J28" s="20" t="n">
        <v>2.46654018</v>
      </c>
      <c r="K28" s="18" t="n">
        <v>425.36325118</v>
      </c>
      <c r="L28" s="20" t="n">
        <v>3.41509502</v>
      </c>
      <c r="M28" s="18" t="s">
        <v>481</v>
      </c>
      <c r="N28" s="20" t="s">
        <v>481</v>
      </c>
      <c r="O28" s="18" t="s">
        <v>481</v>
      </c>
      <c r="P28" s="20" t="s">
        <v>481</v>
      </c>
      <c r="Q28" s="18" t="s">
        <v>481</v>
      </c>
      <c r="R28" s="20" t="s">
        <v>481</v>
      </c>
      <c r="S28" s="18" t="s">
        <v>481</v>
      </c>
      <c r="T28" s="20" t="s">
        <v>481</v>
      </c>
      <c r="U28" s="18" t="n">
        <v>365.66344874</v>
      </c>
      <c r="V28" s="20" t="n">
        <v>7.5850287</v>
      </c>
    </row>
    <row r="29" spans="1:22">
      <c r="A29" s="15" t="s">
        <v>504</v>
      </c>
      <c r="B29" s="17" t="n">
        <v>5385</v>
      </c>
      <c r="C29" s="18">
        <f>(30.0/B29*100)</f>
        <v/>
      </c>
      <c r="D29" s="19" t="n">
        <v>5355</v>
      </c>
      <c r="E29" s="18" t="n">
        <v>486.5472674</v>
      </c>
      <c r="F29" s="20" t="n">
        <v>3.59813238</v>
      </c>
      <c r="G29" s="18" t="n">
        <v>494.58880905</v>
      </c>
      <c r="H29" s="20" t="n">
        <v>3.98855838</v>
      </c>
      <c r="I29" s="18" t="n">
        <v>536.51502808</v>
      </c>
      <c r="J29" s="20" t="n">
        <v>2.76904308</v>
      </c>
      <c r="K29" s="18" t="n">
        <v>567.7136348400001</v>
      </c>
      <c r="L29" s="20" t="n">
        <v>7.21965512</v>
      </c>
      <c r="M29" s="18" t="s">
        <v>481</v>
      </c>
      <c r="N29" s="20" t="s">
        <v>481</v>
      </c>
      <c r="O29" s="18" t="s">
        <v>481</v>
      </c>
      <c r="P29" s="20" t="s">
        <v>481</v>
      </c>
      <c r="Q29" s="18" t="s">
        <v>481</v>
      </c>
      <c r="R29" s="20" t="s">
        <v>481</v>
      </c>
      <c r="S29" s="18" t="s">
        <v>481</v>
      </c>
      <c r="T29" s="20" t="s">
        <v>481</v>
      </c>
      <c r="U29" s="18" t="n">
        <v>430.20920407</v>
      </c>
      <c r="V29" s="20" t="n">
        <v>8.98035599</v>
      </c>
    </row>
    <row r="30" spans="1:22">
      <c r="A30" s="15" t="s">
        <v>505</v>
      </c>
      <c r="B30" s="17" t="n">
        <v>4520</v>
      </c>
      <c r="C30" s="18">
        <f>(218.0/B30*100)</f>
        <v/>
      </c>
      <c r="D30" s="19" t="n">
        <v>4302</v>
      </c>
      <c r="E30" s="18" t="n">
        <v>450.91456911</v>
      </c>
      <c r="F30" s="20" t="n">
        <v>5.54877388</v>
      </c>
      <c r="G30" s="18" t="n">
        <v>464.54438736</v>
      </c>
      <c r="H30" s="20" t="n">
        <v>4.16468576</v>
      </c>
      <c r="I30" s="18" t="n">
        <v>501.11413713</v>
      </c>
      <c r="J30" s="20" t="n">
        <v>2.79382667</v>
      </c>
      <c r="K30" s="18" t="n">
        <v>543.11808231</v>
      </c>
      <c r="L30" s="20" t="n">
        <v>3.81539903</v>
      </c>
      <c r="M30" s="18" t="s">
        <v>481</v>
      </c>
      <c r="N30" s="20" t="s">
        <v>481</v>
      </c>
      <c r="O30" s="18" t="s">
        <v>481</v>
      </c>
      <c r="P30" s="20" t="s">
        <v>481</v>
      </c>
      <c r="Q30" s="18" t="s">
        <v>481</v>
      </c>
      <c r="R30" s="20" t="s">
        <v>481</v>
      </c>
      <c r="S30" s="18" t="s">
        <v>481</v>
      </c>
      <c r="T30" s="20" t="s">
        <v>481</v>
      </c>
      <c r="U30" s="18" t="n">
        <v>405.92024808</v>
      </c>
      <c r="V30" s="20" t="n">
        <v>7.11161656</v>
      </c>
    </row>
    <row r="31" spans="1:22">
      <c r="A31" s="15" t="s">
        <v>506</v>
      </c>
      <c r="B31" s="17" t="n">
        <v>5456</v>
      </c>
      <c r="C31" s="18">
        <f>(147.0/B31*100)</f>
        <v/>
      </c>
      <c r="D31" s="19" t="n">
        <v>5309</v>
      </c>
      <c r="E31" s="18" t="n">
        <v>460.7251826</v>
      </c>
      <c r="F31" s="20" t="n">
        <v>3.82677488</v>
      </c>
      <c r="G31" s="18" t="n">
        <v>485.29633279</v>
      </c>
      <c r="H31" s="20" t="n">
        <v>3.76954113</v>
      </c>
      <c r="I31" s="18" t="n">
        <v>511.06398832</v>
      </c>
      <c r="J31" s="20" t="n">
        <v>2.80289356</v>
      </c>
      <c r="K31" s="18" t="n">
        <v>544.60192239</v>
      </c>
      <c r="L31" s="20" t="n">
        <v>3.7307305</v>
      </c>
      <c r="M31" s="18" t="s">
        <v>481</v>
      </c>
      <c r="N31" s="20" t="s">
        <v>481</v>
      </c>
      <c r="O31" s="18" t="s">
        <v>481</v>
      </c>
      <c r="P31" s="20" t="s">
        <v>481</v>
      </c>
      <c r="Q31" s="18" t="s">
        <v>481</v>
      </c>
      <c r="R31" s="20" t="s">
        <v>481</v>
      </c>
      <c r="S31" s="18" t="s">
        <v>481</v>
      </c>
      <c r="T31" s="20" t="s">
        <v>481</v>
      </c>
      <c r="U31" s="18" t="n">
        <v>422.2022591</v>
      </c>
      <c r="V31" s="20" t="n">
        <v>6.02306957</v>
      </c>
    </row>
    <row r="32" spans="1:22">
      <c r="A32" s="15" t="s">
        <v>507</v>
      </c>
      <c r="B32" s="17" t="n">
        <v>4478</v>
      </c>
      <c r="C32" s="18">
        <f>(6.0/B32*100)</f>
        <v/>
      </c>
      <c r="D32" s="19" t="n">
        <v>4472</v>
      </c>
      <c r="E32" s="18" t="n">
        <v>487.33745167</v>
      </c>
      <c r="F32" s="20" t="n">
        <v>5.30647928</v>
      </c>
      <c r="G32" s="18" t="n">
        <v>491.04621239</v>
      </c>
      <c r="H32" s="20" t="n">
        <v>3.71020942</v>
      </c>
      <c r="I32" s="18" t="n">
        <v>508.32855887</v>
      </c>
      <c r="J32" s="20" t="n">
        <v>2.58360132</v>
      </c>
      <c r="K32" s="18" t="n">
        <v>530.80415011</v>
      </c>
      <c r="L32" s="20" t="n">
        <v>4.68834285</v>
      </c>
      <c r="M32" s="18" t="s">
        <v>481</v>
      </c>
      <c r="N32" s="20" t="s">
        <v>481</v>
      </c>
      <c r="O32" s="18" t="s">
        <v>481</v>
      </c>
      <c r="P32" s="20" t="s">
        <v>481</v>
      </c>
      <c r="Q32" s="18" t="s">
        <v>481</v>
      </c>
      <c r="R32" s="20" t="s">
        <v>481</v>
      </c>
      <c r="S32" s="18" t="s">
        <v>481</v>
      </c>
      <c r="T32" s="20" t="s">
        <v>481</v>
      </c>
      <c r="U32" s="18" t="n">
        <v>417.94436293</v>
      </c>
      <c r="V32" s="20" t="n">
        <v>13.04434194</v>
      </c>
    </row>
    <row r="33" spans="1:22">
      <c r="A33" s="15" t="s">
        <v>508</v>
      </c>
      <c r="B33" s="17" t="n">
        <v>7325</v>
      </c>
      <c r="C33" s="18">
        <f>(81.0/B33*100)</f>
        <v/>
      </c>
      <c r="D33" s="19" t="n">
        <v>7244</v>
      </c>
      <c r="E33" s="18" t="n">
        <v>453.8782563</v>
      </c>
      <c r="F33" s="20" t="n">
        <v>5.64978198</v>
      </c>
      <c r="G33" s="18" t="n">
        <v>455.86437579</v>
      </c>
      <c r="H33" s="20" t="n">
        <v>4.87251909</v>
      </c>
      <c r="I33" s="18" t="n">
        <v>491.38448918</v>
      </c>
      <c r="J33" s="20" t="n">
        <v>2.77580257</v>
      </c>
      <c r="K33" s="18" t="n">
        <v>527.35298204</v>
      </c>
      <c r="L33" s="20" t="n">
        <v>3.76412101</v>
      </c>
      <c r="M33" s="18" t="s">
        <v>481</v>
      </c>
      <c r="N33" s="20" t="s">
        <v>481</v>
      </c>
      <c r="O33" s="18" t="s">
        <v>481</v>
      </c>
      <c r="P33" s="20" t="s">
        <v>481</v>
      </c>
      <c r="Q33" s="18" t="s">
        <v>481</v>
      </c>
      <c r="R33" s="20" t="s">
        <v>481</v>
      </c>
      <c r="S33" s="18" t="s">
        <v>481</v>
      </c>
      <c r="T33" s="20" t="s">
        <v>481</v>
      </c>
      <c r="U33" s="18" t="n">
        <v>423.83307478</v>
      </c>
      <c r="V33" s="20" t="n">
        <v>10.75305593</v>
      </c>
    </row>
    <row r="34" spans="1:22">
      <c r="A34" s="15" t="s">
        <v>509</v>
      </c>
      <c r="B34" s="17" t="n">
        <v>6350</v>
      </c>
      <c r="C34" s="18">
        <f>(126.0/B34*100)</f>
        <v/>
      </c>
      <c r="D34" s="19" t="n">
        <v>6224</v>
      </c>
      <c r="E34" s="18" t="n">
        <v>450.1257027</v>
      </c>
      <c r="F34" s="20" t="n">
        <v>4.43550045</v>
      </c>
      <c r="G34" s="18" t="n">
        <v>460.80488512</v>
      </c>
      <c r="H34" s="20" t="n">
        <v>3.07486198</v>
      </c>
      <c r="I34" s="18" t="n">
        <v>495.59330451</v>
      </c>
      <c r="J34" s="20" t="n">
        <v>2.98468991</v>
      </c>
      <c r="K34" s="18" t="n">
        <v>507.8681983</v>
      </c>
      <c r="L34" s="20" t="n">
        <v>5.50176263</v>
      </c>
      <c r="M34" s="18" t="s">
        <v>481</v>
      </c>
      <c r="N34" s="20" t="s">
        <v>481</v>
      </c>
      <c r="O34" s="18" t="s">
        <v>481</v>
      </c>
      <c r="P34" s="20" t="s">
        <v>481</v>
      </c>
      <c r="Q34" s="18" t="s">
        <v>481</v>
      </c>
      <c r="R34" s="20" t="s">
        <v>481</v>
      </c>
      <c r="S34" s="18" t="s">
        <v>481</v>
      </c>
      <c r="T34" s="20" t="s">
        <v>481</v>
      </c>
      <c r="U34" s="18" t="n">
        <v>397.56259381</v>
      </c>
      <c r="V34" s="20" t="n">
        <v>9.63320644</v>
      </c>
    </row>
    <row r="35" spans="1:22">
      <c r="A35" s="15" t="s">
        <v>510</v>
      </c>
      <c r="B35" s="17" t="n">
        <v>6406</v>
      </c>
      <c r="C35" s="18">
        <f>(67.0/B35*100)</f>
        <v/>
      </c>
      <c r="D35" s="19" t="n">
        <v>6339</v>
      </c>
      <c r="E35" s="18" t="n">
        <v>488.78958371</v>
      </c>
      <c r="F35" s="20" t="n">
        <v>3.63044994</v>
      </c>
      <c r="G35" s="18" t="n">
        <v>503.11508777</v>
      </c>
      <c r="H35" s="20" t="n">
        <v>2.27278313</v>
      </c>
      <c r="I35" s="18" t="n">
        <v>522.68750926</v>
      </c>
      <c r="J35" s="20" t="n">
        <v>2.49886667</v>
      </c>
      <c r="K35" s="18" t="n">
        <v>539.94464524</v>
      </c>
      <c r="L35" s="20" t="n">
        <v>5.65358465</v>
      </c>
      <c r="M35" s="18" t="s">
        <v>481</v>
      </c>
      <c r="N35" s="20" t="s">
        <v>481</v>
      </c>
      <c r="O35" s="18" t="s">
        <v>481</v>
      </c>
      <c r="P35" s="20" t="s">
        <v>481</v>
      </c>
      <c r="Q35" s="18" t="s">
        <v>481</v>
      </c>
      <c r="R35" s="20" t="s">
        <v>481</v>
      </c>
      <c r="S35" s="18" t="s">
        <v>481</v>
      </c>
      <c r="T35" s="20" t="s">
        <v>481</v>
      </c>
      <c r="U35" s="18" t="n">
        <v>426.59054231</v>
      </c>
      <c r="V35" s="20" t="n">
        <v>7.50286187</v>
      </c>
    </row>
    <row r="36" spans="1:22">
      <c r="A36" s="15" t="s">
        <v>511</v>
      </c>
      <c r="B36" s="17" t="n">
        <v>6736</v>
      </c>
      <c r="C36" s="18">
        <f>(79.0/B36*100)</f>
        <v/>
      </c>
      <c r="D36" s="19" t="n">
        <v>6657</v>
      </c>
      <c r="E36" s="18" t="n">
        <v>452.71178755</v>
      </c>
      <c r="F36" s="20" t="n">
        <v>3.89637913</v>
      </c>
      <c r="G36" s="18" t="n">
        <v>466.38982488</v>
      </c>
      <c r="H36" s="20" t="n">
        <v>3.10507914</v>
      </c>
      <c r="I36" s="18" t="n">
        <v>494.21055759</v>
      </c>
      <c r="J36" s="20" t="n">
        <v>2.51734498</v>
      </c>
      <c r="K36" s="18" t="n">
        <v>528.38676175</v>
      </c>
      <c r="L36" s="20" t="n">
        <v>4.08617995</v>
      </c>
      <c r="M36" s="18" t="s">
        <v>481</v>
      </c>
      <c r="N36" s="20" t="s">
        <v>481</v>
      </c>
      <c r="O36" s="18" t="s">
        <v>481</v>
      </c>
      <c r="P36" s="20" t="s">
        <v>481</v>
      </c>
      <c r="Q36" s="18" t="s">
        <v>481</v>
      </c>
      <c r="R36" s="20" t="s">
        <v>481</v>
      </c>
      <c r="S36" s="18" t="s">
        <v>481</v>
      </c>
      <c r="T36" s="20" t="s">
        <v>481</v>
      </c>
      <c r="U36" s="18" t="n">
        <v>424.06552638</v>
      </c>
      <c r="V36" s="20" t="n">
        <v>6.70093285</v>
      </c>
    </row>
    <row r="37" spans="1:22">
      <c r="A37" s="15" t="s">
        <v>512</v>
      </c>
      <c r="B37" s="17" t="n">
        <v>5458</v>
      </c>
      <c r="C37" s="18">
        <f>(147.0/B37*100)</f>
        <v/>
      </c>
      <c r="D37" s="19" t="n">
        <v>5311</v>
      </c>
      <c r="E37" s="18" t="n">
        <v>455.76997505</v>
      </c>
      <c r="F37" s="20" t="n">
        <v>4.10374536</v>
      </c>
      <c r="G37" s="18" t="n">
        <v>478.70885449</v>
      </c>
      <c r="H37" s="20" t="n">
        <v>3.98509222</v>
      </c>
      <c r="I37" s="18" t="n">
        <v>509.59455044</v>
      </c>
      <c r="J37" s="20" t="n">
        <v>3.49711544</v>
      </c>
      <c r="K37" s="18" t="n">
        <v>537.0367505200001</v>
      </c>
      <c r="L37" s="20" t="n">
        <v>4.55335924</v>
      </c>
      <c r="M37" s="18" t="s">
        <v>481</v>
      </c>
      <c r="N37" s="20" t="s">
        <v>481</v>
      </c>
      <c r="O37" s="18" t="s">
        <v>481</v>
      </c>
      <c r="P37" s="20" t="s">
        <v>481</v>
      </c>
      <c r="Q37" s="18" t="s">
        <v>481</v>
      </c>
      <c r="R37" s="20" t="s">
        <v>481</v>
      </c>
      <c r="S37" s="18" t="s">
        <v>481</v>
      </c>
      <c r="T37" s="20" t="s">
        <v>481</v>
      </c>
      <c r="U37" s="18" t="n">
        <v>418.99440902</v>
      </c>
      <c r="V37" s="20" t="n">
        <v>6.38152745</v>
      </c>
    </row>
    <row r="38" spans="1:22">
      <c r="A38" s="15" t="s">
        <v>513</v>
      </c>
      <c r="B38" s="17" t="n">
        <v>5860</v>
      </c>
      <c r="C38" s="18">
        <f>(24.0/B38*100)</f>
        <v/>
      </c>
      <c r="D38" s="19" t="n">
        <v>5836</v>
      </c>
      <c r="E38" s="18" t="n">
        <v>481.94047864</v>
      </c>
      <c r="F38" s="20" t="n">
        <v>4.35790184</v>
      </c>
      <c r="G38" s="18" t="n">
        <v>511.60792706</v>
      </c>
      <c r="H38" s="20" t="n">
        <v>4.34363383</v>
      </c>
      <c r="I38" s="18" t="n">
        <v>536.41958531</v>
      </c>
      <c r="J38" s="20" t="n">
        <v>3.62953191</v>
      </c>
      <c r="K38" s="18" t="n">
        <v>559.18451367</v>
      </c>
      <c r="L38" s="20" t="n">
        <v>4.49771048</v>
      </c>
      <c r="M38" s="18" t="s">
        <v>481</v>
      </c>
      <c r="N38" s="20" t="s">
        <v>481</v>
      </c>
      <c r="O38" s="18" t="s">
        <v>481</v>
      </c>
      <c r="P38" s="20" t="s">
        <v>481</v>
      </c>
      <c r="Q38" s="18" t="s">
        <v>481</v>
      </c>
      <c r="R38" s="20" t="s">
        <v>481</v>
      </c>
      <c r="S38" s="18" t="s">
        <v>481</v>
      </c>
      <c r="T38" s="20" t="s">
        <v>481</v>
      </c>
      <c r="U38" s="18" t="n">
        <v>477.71827456</v>
      </c>
      <c r="V38" s="20" t="n">
        <v>6.83650603</v>
      </c>
    </row>
    <row r="39" spans="1:22">
      <c r="A39" s="15" t="s">
        <v>514</v>
      </c>
      <c r="B39" s="17" t="n">
        <v>5895</v>
      </c>
      <c r="C39" s="18">
        <f>(33.0/B39*100)</f>
        <v/>
      </c>
      <c r="D39" s="19" t="n">
        <v>5862</v>
      </c>
      <c r="E39" s="18" t="n">
        <v>403.721495</v>
      </c>
      <c r="F39" s="20" t="n">
        <v>4.79713332</v>
      </c>
      <c r="G39" s="18" t="n">
        <v>411.7693972</v>
      </c>
      <c r="H39" s="20" t="n">
        <v>4.74350587</v>
      </c>
      <c r="I39" s="18" t="n">
        <v>423.69514222</v>
      </c>
      <c r="J39" s="20" t="n">
        <v>4.70142615</v>
      </c>
      <c r="K39" s="18" t="n">
        <v>442.15063938</v>
      </c>
      <c r="L39" s="20" t="n">
        <v>5.94151402</v>
      </c>
      <c r="M39" s="18" t="s">
        <v>481</v>
      </c>
      <c r="N39" s="20" t="s">
        <v>481</v>
      </c>
      <c r="O39" s="18" t="s">
        <v>481</v>
      </c>
      <c r="P39" s="20" t="s">
        <v>481</v>
      </c>
      <c r="Q39" s="18" t="s">
        <v>481</v>
      </c>
      <c r="R39" s="20" t="s">
        <v>481</v>
      </c>
      <c r="S39" s="18" t="s">
        <v>481</v>
      </c>
      <c r="T39" s="20" t="s">
        <v>481</v>
      </c>
      <c r="U39" s="18" t="n">
        <v>368.74524774</v>
      </c>
      <c r="V39" s="20" t="n">
        <v>9.86563997</v>
      </c>
    </row>
    <row r="40" spans="1:22">
      <c r="A40" s="15" t="s">
        <v>515</v>
      </c>
      <c r="B40" s="17" t="n">
        <v>14157</v>
      </c>
      <c r="C40" s="18">
        <f>(399.0/B40*100)</f>
        <v/>
      </c>
      <c r="D40" s="19" t="n">
        <v>13758</v>
      </c>
      <c r="E40" s="18" t="n">
        <v>456.68445144</v>
      </c>
      <c r="F40" s="20" t="n">
        <v>5.38824722</v>
      </c>
      <c r="G40" s="18" t="n">
        <v>475.35592419</v>
      </c>
      <c r="H40" s="20" t="n">
        <v>3.45602989</v>
      </c>
      <c r="I40" s="18" t="n">
        <v>499.11511924</v>
      </c>
      <c r="J40" s="20" t="n">
        <v>2.63229231</v>
      </c>
      <c r="K40" s="18" t="n">
        <v>535.13003667</v>
      </c>
      <c r="L40" s="20" t="n">
        <v>4.62858653</v>
      </c>
      <c r="M40" s="18" t="s">
        <v>481</v>
      </c>
      <c r="N40" s="20" t="s">
        <v>481</v>
      </c>
      <c r="O40" s="18" t="s">
        <v>481</v>
      </c>
      <c r="P40" s="20" t="s">
        <v>481</v>
      </c>
      <c r="Q40" s="18" t="s">
        <v>481</v>
      </c>
      <c r="R40" s="20" t="s">
        <v>481</v>
      </c>
      <c r="S40" s="18" t="s">
        <v>481</v>
      </c>
      <c r="T40" s="20" t="s">
        <v>481</v>
      </c>
      <c r="U40" s="18" t="n">
        <v>405.25834414</v>
      </c>
      <c r="V40" s="20" t="n">
        <v>6.51109529</v>
      </c>
    </row>
    <row r="41" spans="1:22">
      <c r="A41" s="15" t="s">
        <v>516</v>
      </c>
      <c r="B41" s="17" t="n">
        <v>5712</v>
      </c>
      <c r="C41" s="18">
        <f>(59.0/B41*100)</f>
        <v/>
      </c>
      <c r="D41" s="19" t="n">
        <v>5653</v>
      </c>
      <c r="E41" s="18" t="n">
        <v>432.01184893</v>
      </c>
      <c r="F41" s="20" t="n">
        <v>4.47829881</v>
      </c>
      <c r="G41" s="18" t="n">
        <v>447.92688786</v>
      </c>
      <c r="H41" s="20" t="n">
        <v>3.90565391</v>
      </c>
      <c r="I41" s="18" t="n">
        <v>472.85129813</v>
      </c>
      <c r="J41" s="20" t="n">
        <v>3.47998895</v>
      </c>
      <c r="K41" s="18" t="n">
        <v>509.34061056</v>
      </c>
      <c r="L41" s="20" t="n">
        <v>4.84020415</v>
      </c>
      <c r="M41" s="18" t="s">
        <v>481</v>
      </c>
      <c r="N41" s="20" t="s">
        <v>481</v>
      </c>
      <c r="O41" s="18" t="s">
        <v>481</v>
      </c>
      <c r="P41" s="20" t="s">
        <v>481</v>
      </c>
      <c r="Q41" s="18" t="s">
        <v>481</v>
      </c>
      <c r="R41" s="20" t="s">
        <v>481</v>
      </c>
      <c r="S41" s="18" t="s">
        <v>481</v>
      </c>
      <c r="T41" s="20" t="s">
        <v>481</v>
      </c>
      <c r="U41" s="18" t="n">
        <v>389.45580721</v>
      </c>
      <c r="V41" s="20" t="n">
        <v>11.29881554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333.49366985</v>
      </c>
      <c r="F45" s="20" t="n">
        <v>5.13840682</v>
      </c>
      <c r="G45" s="18" t="n">
        <v>345.17259449</v>
      </c>
      <c r="H45" s="20" t="n">
        <v>5.59530769</v>
      </c>
      <c r="I45" s="18" t="n">
        <v>359.70315412</v>
      </c>
      <c r="J45" s="20" t="n">
        <v>3.27720104</v>
      </c>
      <c r="K45" s="18" t="n">
        <v>372.83386695</v>
      </c>
      <c r="L45" s="20" t="n">
        <v>3.66112547</v>
      </c>
      <c r="M45" s="18" t="s">
        <v>481</v>
      </c>
      <c r="N45" s="20" t="s">
        <v>481</v>
      </c>
      <c r="O45" s="18" t="s">
        <v>481</v>
      </c>
      <c r="P45" s="20" t="s">
        <v>481</v>
      </c>
      <c r="Q45" s="18" t="n">
        <v>393.1189</v>
      </c>
      <c r="R45" s="20" t="n">
        <v>28.23196752</v>
      </c>
      <c r="S45" s="18" t="n">
        <v>355.82474838</v>
      </c>
      <c r="T45" s="20" t="n">
        <v>16.53713835</v>
      </c>
      <c r="U45" s="18" t="n">
        <v>335.7035944</v>
      </c>
      <c r="V45" s="20" t="n">
        <v>6.3549252</v>
      </c>
    </row>
    <row r="46" spans="1:22">
      <c r="A46" s="15" t="s">
        <v>521</v>
      </c>
      <c r="B46" s="17" t="n">
        <v>23141</v>
      </c>
      <c r="C46" s="18">
        <f>(2202.0/B46*100)</f>
        <v/>
      </c>
      <c r="D46" s="19" t="n">
        <v>20939</v>
      </c>
      <c r="E46" s="18" t="n">
        <v>362.23632543</v>
      </c>
      <c r="F46" s="20" t="n">
        <v>4.19293792</v>
      </c>
      <c r="G46" s="18" t="n">
        <v>374.97158796</v>
      </c>
      <c r="H46" s="20" t="n">
        <v>4.73604686</v>
      </c>
      <c r="I46" s="18" t="n">
        <v>391.79684068</v>
      </c>
      <c r="J46" s="20" t="n">
        <v>3.49148835</v>
      </c>
      <c r="K46" s="18" t="n">
        <v>415.22868302</v>
      </c>
      <c r="L46" s="20" t="n">
        <v>4.92049088</v>
      </c>
      <c r="M46" s="18" t="s">
        <v>481</v>
      </c>
      <c r="N46" s="20" t="s">
        <v>481</v>
      </c>
      <c r="O46" s="18" t="s">
        <v>481</v>
      </c>
      <c r="P46" s="20" t="s">
        <v>481</v>
      </c>
      <c r="Q46" s="18" t="s">
        <v>481</v>
      </c>
      <c r="R46" s="20" t="s">
        <v>481</v>
      </c>
      <c r="S46" s="18" t="s">
        <v>481</v>
      </c>
      <c r="T46" s="20" t="s">
        <v>481</v>
      </c>
      <c r="U46" s="18" t="n">
        <v>350.82634049</v>
      </c>
      <c r="V46" s="20" t="n">
        <v>3.07122131</v>
      </c>
    </row>
    <row r="47" spans="1:22">
      <c r="A47" s="15" t="s">
        <v>522</v>
      </c>
      <c r="B47" s="17" t="n">
        <v>5928</v>
      </c>
      <c r="C47" s="18">
        <f>(387.0/B47*100)</f>
        <v/>
      </c>
      <c r="D47" s="19" t="n">
        <v>5541</v>
      </c>
      <c r="E47" s="18" t="n">
        <v>406.75682885</v>
      </c>
      <c r="F47" s="20" t="n">
        <v>7.6379229</v>
      </c>
      <c r="G47" s="18" t="n">
        <v>434.03439453</v>
      </c>
      <c r="H47" s="20" t="n">
        <v>6.38223391</v>
      </c>
      <c r="I47" s="18" t="n">
        <v>458.77135182</v>
      </c>
      <c r="J47" s="20" t="n">
        <v>3.88595691</v>
      </c>
      <c r="K47" s="18" t="n">
        <v>465.77328058</v>
      </c>
      <c r="L47" s="20" t="n">
        <v>5.14606093</v>
      </c>
      <c r="M47" s="18" t="s">
        <v>481</v>
      </c>
      <c r="N47" s="20" t="s">
        <v>481</v>
      </c>
      <c r="O47" s="18" t="s">
        <v>481</v>
      </c>
      <c r="P47" s="20" t="s">
        <v>481</v>
      </c>
      <c r="Q47" s="18" t="s">
        <v>481</v>
      </c>
      <c r="R47" s="20" t="s">
        <v>481</v>
      </c>
      <c r="S47" s="18" t="s">
        <v>481</v>
      </c>
      <c r="T47" s="20" t="s">
        <v>481</v>
      </c>
      <c r="U47" s="18" t="n">
        <v>375.09300423</v>
      </c>
      <c r="V47" s="20" t="n">
        <v>5.26602651</v>
      </c>
    </row>
    <row r="48" spans="1:22">
      <c r="A48" s="15" t="s">
        <v>523</v>
      </c>
      <c r="B48" s="17" t="n">
        <v>9841</v>
      </c>
      <c r="C48" s="18">
        <f>(8.0/B48*100)</f>
        <v/>
      </c>
      <c r="D48" s="19" t="n">
        <v>9833</v>
      </c>
      <c r="E48" s="18" t="n">
        <v>503.08660823</v>
      </c>
      <c r="F48" s="20" t="n">
        <v>11.70818915</v>
      </c>
      <c r="G48" s="18" t="n">
        <v>495.41994945</v>
      </c>
      <c r="H48" s="20" t="n">
        <v>5.99098361</v>
      </c>
      <c r="I48" s="18" t="n">
        <v>531.93242</v>
      </c>
      <c r="J48" s="20" t="n">
        <v>4.59815721</v>
      </c>
      <c r="K48" s="18" t="n">
        <v>576.85268336</v>
      </c>
      <c r="L48" s="20" t="n">
        <v>6.84397801</v>
      </c>
      <c r="M48" s="18" t="s">
        <v>481</v>
      </c>
      <c r="N48" s="20" t="s">
        <v>481</v>
      </c>
      <c r="O48" s="18" t="s">
        <v>481</v>
      </c>
      <c r="P48" s="20" t="s">
        <v>481</v>
      </c>
      <c r="Q48" s="18" t="s">
        <v>481</v>
      </c>
      <c r="R48" s="20" t="s">
        <v>481</v>
      </c>
      <c r="S48" s="18" t="s">
        <v>481</v>
      </c>
      <c r="T48" s="20" t="s">
        <v>481</v>
      </c>
      <c r="U48" s="18" t="n">
        <v>461.89184283</v>
      </c>
      <c r="V48" s="20" t="n">
        <v>27.97313026</v>
      </c>
    </row>
    <row r="49" spans="1:22">
      <c r="A49" s="15" t="s">
        <v>524</v>
      </c>
      <c r="B49" s="17" t="n">
        <v>6349</v>
      </c>
      <c r="C49" s="18">
        <f>(56.0/B49*100)</f>
        <v/>
      </c>
      <c r="D49" s="19" t="n">
        <v>6293</v>
      </c>
      <c r="E49" s="18" t="n">
        <v>396.96161429</v>
      </c>
      <c r="F49" s="20" t="n">
        <v>4.52778164</v>
      </c>
      <c r="G49" s="18" t="n">
        <v>401.23545807</v>
      </c>
      <c r="H49" s="20" t="n">
        <v>3.96174358</v>
      </c>
      <c r="I49" s="18" t="n">
        <v>415.9603341</v>
      </c>
      <c r="J49" s="20" t="n">
        <v>3.35017646</v>
      </c>
      <c r="K49" s="18" t="n">
        <v>419.86339199</v>
      </c>
      <c r="L49" s="20" t="n">
        <v>4.39602205</v>
      </c>
      <c r="M49" s="18" t="s">
        <v>481</v>
      </c>
      <c r="N49" s="20" t="s">
        <v>481</v>
      </c>
      <c r="O49" s="18" t="s">
        <v>481</v>
      </c>
      <c r="P49" s="20" t="s">
        <v>481</v>
      </c>
      <c r="Q49" s="18" t="s">
        <v>481</v>
      </c>
      <c r="R49" s="20" t="s">
        <v>481</v>
      </c>
      <c r="S49" s="18" t="n">
        <v>321.44532363</v>
      </c>
      <c r="T49" s="20" t="n">
        <v>37.8962298</v>
      </c>
      <c r="U49" s="18" t="n">
        <v>356.83625575</v>
      </c>
      <c r="V49" s="20" t="n">
        <v>8.46774884</v>
      </c>
    </row>
    <row r="50" spans="1:22">
      <c r="A50" s="15" t="s">
        <v>525</v>
      </c>
      <c r="B50" s="17" t="n">
        <v>11795</v>
      </c>
      <c r="C50" s="18">
        <f>(365.0/B50*100)</f>
        <v/>
      </c>
      <c r="D50" s="19" t="n">
        <v>11430</v>
      </c>
      <c r="E50" s="18" t="n">
        <v>362.5181674</v>
      </c>
      <c r="F50" s="20" t="n">
        <v>5.29628798</v>
      </c>
      <c r="G50" s="18" t="n">
        <v>393.78447572</v>
      </c>
      <c r="H50" s="20" t="n">
        <v>4.00849784</v>
      </c>
      <c r="I50" s="18" t="n">
        <v>395.28171696</v>
      </c>
      <c r="J50" s="20" t="n">
        <v>2.48297237</v>
      </c>
      <c r="K50" s="18" t="n">
        <v>393.77469243</v>
      </c>
      <c r="L50" s="20" t="n">
        <v>3.53702897</v>
      </c>
      <c r="M50" s="18" t="s">
        <v>481</v>
      </c>
      <c r="N50" s="20" t="s">
        <v>481</v>
      </c>
      <c r="O50" s="18" t="s">
        <v>481</v>
      </c>
      <c r="P50" s="20" t="s">
        <v>481</v>
      </c>
      <c r="Q50" s="18" t="s">
        <v>481</v>
      </c>
      <c r="R50" s="20" t="s">
        <v>481</v>
      </c>
      <c r="S50" s="18" t="s">
        <v>481</v>
      </c>
      <c r="T50" s="20" t="s">
        <v>481</v>
      </c>
      <c r="U50" s="18" t="n">
        <v>339.20545527</v>
      </c>
      <c r="V50" s="20" t="n">
        <v>7.81481308</v>
      </c>
    </row>
    <row r="51" spans="1:22">
      <c r="A51" s="15" t="s">
        <v>526</v>
      </c>
      <c r="B51" s="17" t="n">
        <v>6866</v>
      </c>
      <c r="C51" s="18">
        <f>(117.0/B51*100)</f>
        <v/>
      </c>
      <c r="D51" s="19" t="n">
        <v>6749</v>
      </c>
      <c r="E51" s="18" t="n">
        <v>394.25113026</v>
      </c>
      <c r="F51" s="20" t="n">
        <v>5.29839848</v>
      </c>
      <c r="G51" s="18" t="n">
        <v>399.81034319</v>
      </c>
      <c r="H51" s="20" t="n">
        <v>3.90924841</v>
      </c>
      <c r="I51" s="18" t="n">
        <v>401.39478917</v>
      </c>
      <c r="J51" s="20" t="n">
        <v>2.93303977</v>
      </c>
      <c r="K51" s="18" t="n">
        <v>407.3894245</v>
      </c>
      <c r="L51" s="20" t="n">
        <v>3.67618746</v>
      </c>
      <c r="M51" s="18" t="s">
        <v>481</v>
      </c>
      <c r="N51" s="20" t="s">
        <v>481</v>
      </c>
      <c r="O51" s="18" t="s">
        <v>481</v>
      </c>
      <c r="P51" s="20" t="s">
        <v>481</v>
      </c>
      <c r="Q51" s="18" t="s">
        <v>481</v>
      </c>
      <c r="R51" s="20" t="s">
        <v>481</v>
      </c>
      <c r="S51" s="18" t="s">
        <v>481</v>
      </c>
      <c r="T51" s="20" t="s">
        <v>481</v>
      </c>
      <c r="U51" s="18" t="n">
        <v>380.55676862</v>
      </c>
      <c r="V51" s="20" t="n">
        <v>7.89626054</v>
      </c>
    </row>
    <row r="52" spans="1:22">
      <c r="A52" s="15" t="s">
        <v>527</v>
      </c>
      <c r="B52" s="17" t="n">
        <v>5809</v>
      </c>
      <c r="C52" s="18">
        <f>(111.0/B52*100)</f>
        <v/>
      </c>
      <c r="D52" s="19" t="n">
        <v>5698</v>
      </c>
      <c r="E52" s="18" t="n">
        <v>432.25004746</v>
      </c>
      <c r="F52" s="20" t="n">
        <v>5.30890673</v>
      </c>
      <c r="G52" s="18" t="n">
        <v>452.69736742</v>
      </c>
      <c r="H52" s="20" t="n">
        <v>4.33258649</v>
      </c>
      <c r="I52" s="18" t="n">
        <v>470.53291274</v>
      </c>
      <c r="J52" s="20" t="n">
        <v>2.93868395</v>
      </c>
      <c r="K52" s="18" t="n">
        <v>494.91428853</v>
      </c>
      <c r="L52" s="20" t="n">
        <v>5.1522532</v>
      </c>
      <c r="M52" s="18" t="s">
        <v>481</v>
      </c>
      <c r="N52" s="20" t="s">
        <v>481</v>
      </c>
      <c r="O52" s="18" t="s">
        <v>481</v>
      </c>
      <c r="P52" s="20" t="s">
        <v>481</v>
      </c>
      <c r="Q52" s="18" t="s">
        <v>481</v>
      </c>
      <c r="R52" s="20" t="s">
        <v>481</v>
      </c>
      <c r="S52" s="18" t="s">
        <v>481</v>
      </c>
      <c r="T52" s="20" t="s">
        <v>481</v>
      </c>
      <c r="U52" s="18" t="n">
        <v>398.15713488</v>
      </c>
      <c r="V52" s="20" t="n">
        <v>8.815932760000001</v>
      </c>
    </row>
    <row r="53" spans="1:22">
      <c r="A53" s="15" t="s">
        <v>528</v>
      </c>
      <c r="B53" s="17" t="n">
        <v>5571</v>
      </c>
      <c r="C53" s="18">
        <f>(118.0/B53*100)</f>
        <v/>
      </c>
      <c r="D53" s="19" t="n">
        <v>5453</v>
      </c>
      <c r="E53" s="18" t="n">
        <v>397.00738972</v>
      </c>
      <c r="F53" s="20" t="n">
        <v>4.4792089</v>
      </c>
      <c r="G53" s="18" t="n">
        <v>418.89263796</v>
      </c>
      <c r="H53" s="20" t="n">
        <v>3.60957541</v>
      </c>
      <c r="I53" s="18" t="n">
        <v>450.13811536</v>
      </c>
      <c r="J53" s="20" t="n">
        <v>2.6145797</v>
      </c>
      <c r="K53" s="18" t="n">
        <v>473.20089583</v>
      </c>
      <c r="L53" s="20" t="n">
        <v>3.64689098</v>
      </c>
      <c r="M53" s="18" t="s">
        <v>481</v>
      </c>
      <c r="N53" s="20" t="s">
        <v>481</v>
      </c>
      <c r="O53" s="18" t="s">
        <v>481</v>
      </c>
      <c r="P53" s="20" t="s">
        <v>481</v>
      </c>
      <c r="Q53" s="18" t="s">
        <v>481</v>
      </c>
      <c r="R53" s="20" t="s">
        <v>481</v>
      </c>
      <c r="S53" s="18" t="s">
        <v>481</v>
      </c>
      <c r="T53" s="20" t="s">
        <v>481</v>
      </c>
      <c r="U53" s="18" t="n">
        <v>359.97174189</v>
      </c>
      <c r="V53" s="20" t="n">
        <v>4.8649651</v>
      </c>
    </row>
    <row r="54" spans="1:22">
      <c r="A54" s="15" t="s">
        <v>529</v>
      </c>
      <c r="B54" s="17" t="n">
        <v>4740</v>
      </c>
      <c r="C54" s="18">
        <f>(483.0/B54*100)</f>
        <v/>
      </c>
      <c r="D54" s="19" t="n">
        <v>4257</v>
      </c>
      <c r="E54" s="18" t="n">
        <v>313.83568067</v>
      </c>
      <c r="F54" s="20" t="n">
        <v>6.94112765</v>
      </c>
      <c r="G54" s="18" t="n">
        <v>321.70342528</v>
      </c>
      <c r="H54" s="20" t="n">
        <v>5.51456482</v>
      </c>
      <c r="I54" s="18" t="n">
        <v>342.25216612</v>
      </c>
      <c r="J54" s="20" t="n">
        <v>3.8981298</v>
      </c>
      <c r="K54" s="18" t="n">
        <v>338.26415802</v>
      </c>
      <c r="L54" s="20" t="n">
        <v>3.00711868</v>
      </c>
      <c r="M54" s="18" t="s">
        <v>481</v>
      </c>
      <c r="N54" s="20" t="s">
        <v>481</v>
      </c>
      <c r="O54" s="18" t="s">
        <v>481</v>
      </c>
      <c r="P54" s="20" t="s">
        <v>481</v>
      </c>
      <c r="Q54" s="18" t="s">
        <v>481</v>
      </c>
      <c r="R54" s="20" t="s">
        <v>481</v>
      </c>
      <c r="S54" s="18" t="s">
        <v>481</v>
      </c>
      <c r="T54" s="20" t="s">
        <v>481</v>
      </c>
      <c r="U54" s="18" t="n">
        <v>290.82246698</v>
      </c>
      <c r="V54" s="20" t="n">
        <v>3.98833575</v>
      </c>
    </row>
    <row r="55" spans="1:22">
      <c r="A55" s="15" t="s">
        <v>530</v>
      </c>
      <c r="B55" s="17" t="n">
        <v>5316</v>
      </c>
      <c r="C55" s="18">
        <f>(22.0/B55*100)</f>
        <v/>
      </c>
      <c r="D55" s="19" t="n">
        <v>5294</v>
      </c>
      <c r="E55" s="18" t="n">
        <v>365.13873871</v>
      </c>
      <c r="F55" s="20" t="n">
        <v>6.48745798</v>
      </c>
      <c r="G55" s="18" t="n">
        <v>387.14908138</v>
      </c>
      <c r="H55" s="20" t="n">
        <v>4.83628082</v>
      </c>
      <c r="I55" s="18" t="n">
        <v>406.51243707</v>
      </c>
      <c r="J55" s="20" t="n">
        <v>2.83101045</v>
      </c>
      <c r="K55" s="18" t="n">
        <v>433.42255631</v>
      </c>
      <c r="L55" s="20" t="n">
        <v>4.47555227</v>
      </c>
      <c r="M55" s="18" t="s">
        <v>481</v>
      </c>
      <c r="N55" s="20" t="s">
        <v>481</v>
      </c>
      <c r="O55" s="18" t="s">
        <v>481</v>
      </c>
      <c r="P55" s="20" t="s">
        <v>481</v>
      </c>
      <c r="Q55" s="18" t="s">
        <v>481</v>
      </c>
      <c r="R55" s="20" t="s">
        <v>481</v>
      </c>
      <c r="S55" s="18" t="n">
        <v>300.57230058</v>
      </c>
      <c r="T55" s="20" t="n">
        <v>18.67620653</v>
      </c>
      <c r="U55" s="18" t="n">
        <v>293.90188595</v>
      </c>
      <c r="V55" s="20" t="n">
        <v>9.79710216</v>
      </c>
    </row>
    <row r="56" spans="1:22">
      <c r="A56" s="15" t="s">
        <v>531</v>
      </c>
      <c r="B56" s="17" t="n">
        <v>5359</v>
      </c>
      <c r="C56" s="18">
        <f>(77.0/B56*100)</f>
        <v/>
      </c>
      <c r="D56" s="19" t="n">
        <v>5282</v>
      </c>
      <c r="E56" s="18" t="n">
        <v>504.57759125</v>
      </c>
      <c r="F56" s="20" t="n">
        <v>5.57962776</v>
      </c>
      <c r="G56" s="18" t="n">
        <v>512.0494733100001</v>
      </c>
      <c r="H56" s="20" t="n">
        <v>4.66529502</v>
      </c>
      <c r="I56" s="18" t="n">
        <v>553.1080502999999</v>
      </c>
      <c r="J56" s="20" t="n">
        <v>3.01358138</v>
      </c>
      <c r="K56" s="18" t="n">
        <v>577.59189351</v>
      </c>
      <c r="L56" s="20" t="n">
        <v>4.09789784</v>
      </c>
      <c r="M56" s="18" t="s">
        <v>481</v>
      </c>
      <c r="N56" s="20" t="s">
        <v>481</v>
      </c>
      <c r="O56" s="18" t="s">
        <v>481</v>
      </c>
      <c r="P56" s="20" t="s">
        <v>481</v>
      </c>
      <c r="Q56" s="18" t="s">
        <v>481</v>
      </c>
      <c r="R56" s="20" t="s">
        <v>481</v>
      </c>
      <c r="S56" s="18" t="s">
        <v>481</v>
      </c>
      <c r="T56" s="20" t="s">
        <v>481</v>
      </c>
      <c r="U56" s="18" t="n">
        <v>466.12159513</v>
      </c>
      <c r="V56" s="20" t="n">
        <v>19.78937484</v>
      </c>
    </row>
    <row r="57" spans="1:22">
      <c r="A57" s="15" t="s">
        <v>532</v>
      </c>
      <c r="B57" s="17" t="n">
        <v>6513</v>
      </c>
      <c r="C57" s="18">
        <f>(0.0/B57*100)</f>
        <v/>
      </c>
      <c r="D57" s="19" t="n">
        <v>6513</v>
      </c>
      <c r="E57" s="18" t="n">
        <v>368.36081842</v>
      </c>
      <c r="F57" s="20" t="n">
        <v>11.45495111</v>
      </c>
      <c r="G57" s="18" t="n">
        <v>373.5852736</v>
      </c>
      <c r="H57" s="20" t="n">
        <v>6.81768104</v>
      </c>
      <c r="I57" s="18" t="n">
        <v>385.77218714</v>
      </c>
      <c r="J57" s="20" t="n">
        <v>3.13345574</v>
      </c>
      <c r="K57" s="18" t="n">
        <v>392.26872969</v>
      </c>
      <c r="L57" s="20" t="n">
        <v>4.0352359</v>
      </c>
      <c r="M57" s="18" t="s">
        <v>481</v>
      </c>
      <c r="N57" s="20" t="s">
        <v>481</v>
      </c>
      <c r="O57" s="18" t="s">
        <v>481</v>
      </c>
      <c r="P57" s="20" t="s">
        <v>481</v>
      </c>
      <c r="Q57" s="18" t="s">
        <v>481</v>
      </c>
      <c r="R57" s="20" t="s">
        <v>481</v>
      </c>
      <c r="S57" s="18" t="n">
        <v>299.76964349</v>
      </c>
      <c r="T57" s="20" t="n">
        <v>26.56695007</v>
      </c>
      <c r="U57" s="18" t="n">
        <v>356.03870666</v>
      </c>
      <c r="V57" s="20" t="n">
        <v>9.728614179999999</v>
      </c>
    </row>
    <row r="58" spans="1:22">
      <c r="A58" s="15" t="s">
        <v>533</v>
      </c>
      <c r="B58" s="17" t="n">
        <v>7267</v>
      </c>
      <c r="C58" s="18">
        <f>(10.0/B58*100)</f>
        <v/>
      </c>
      <c r="D58" s="19" t="n">
        <v>7257</v>
      </c>
      <c r="E58" s="18" t="n">
        <v>341.99148115</v>
      </c>
      <c r="F58" s="20" t="n">
        <v>5.53494447</v>
      </c>
      <c r="G58" s="18" t="n">
        <v>362.09292531</v>
      </c>
      <c r="H58" s="20" t="n">
        <v>4.4312538</v>
      </c>
      <c r="I58" s="18" t="n">
        <v>382.88728656</v>
      </c>
      <c r="J58" s="20" t="n">
        <v>2.85455021</v>
      </c>
      <c r="K58" s="18" t="n">
        <v>404.71040005</v>
      </c>
      <c r="L58" s="20" t="n">
        <v>3.54692686</v>
      </c>
      <c r="M58" s="18" t="s">
        <v>481</v>
      </c>
      <c r="N58" s="20" t="s">
        <v>481</v>
      </c>
      <c r="O58" s="18" t="s">
        <v>481</v>
      </c>
      <c r="P58" s="20" t="s">
        <v>481</v>
      </c>
      <c r="Q58" s="18" t="s">
        <v>481</v>
      </c>
      <c r="R58" s="20" t="s">
        <v>481</v>
      </c>
      <c r="S58" s="18" t="n">
        <v>303.30595197</v>
      </c>
      <c r="T58" s="20" t="n">
        <v>16.99577566</v>
      </c>
      <c r="U58" s="18" t="n">
        <v>313.44923538</v>
      </c>
      <c r="V58" s="20" t="n">
        <v>15.75835188</v>
      </c>
    </row>
    <row r="59" spans="1:22">
      <c r="A59" s="15" t="s">
        <v>534</v>
      </c>
      <c r="B59" s="17" t="n">
        <v>4826</v>
      </c>
      <c r="C59" s="18">
        <f>(26.0/B59*100)</f>
        <v/>
      </c>
      <c r="D59" s="19" t="n">
        <v>4800</v>
      </c>
      <c r="E59" s="18" t="n">
        <v>315.60190478</v>
      </c>
      <c r="F59" s="20" t="n">
        <v>7.51316607</v>
      </c>
      <c r="G59" s="18" t="n">
        <v>337.95106693</v>
      </c>
      <c r="H59" s="20" t="n">
        <v>6.93400904</v>
      </c>
      <c r="I59" s="18" t="n">
        <v>359.28974018</v>
      </c>
      <c r="J59" s="20" t="n">
        <v>2.38646661</v>
      </c>
      <c r="K59" s="18" t="n">
        <v>374.76573801</v>
      </c>
      <c r="L59" s="20" t="n">
        <v>2.31712502</v>
      </c>
      <c r="M59" s="18" t="s">
        <v>481</v>
      </c>
      <c r="N59" s="20" t="s">
        <v>481</v>
      </c>
      <c r="O59" s="18" t="s">
        <v>481</v>
      </c>
      <c r="P59" s="20" t="s">
        <v>481</v>
      </c>
      <c r="Q59" s="18" t="s">
        <v>481</v>
      </c>
      <c r="R59" s="20" t="s">
        <v>481</v>
      </c>
      <c r="S59" s="18" t="n">
        <v>286.50865379</v>
      </c>
      <c r="T59" s="20" t="n">
        <v>14.46031187</v>
      </c>
      <c r="U59" s="18" t="n">
        <v>281.2676621</v>
      </c>
      <c r="V59" s="20" t="n">
        <v>7.24861651</v>
      </c>
    </row>
    <row r="60" spans="1:22">
      <c r="A60" s="15" t="s">
        <v>535</v>
      </c>
      <c r="B60" s="17" t="n">
        <v>4546</v>
      </c>
      <c r="C60" s="18">
        <f>(15.0/B60*100)</f>
        <v/>
      </c>
      <c r="D60" s="19" t="n">
        <v>4531</v>
      </c>
      <c r="E60" s="18" t="n">
        <v>352.78151847</v>
      </c>
      <c r="F60" s="20" t="n">
        <v>7.20056174</v>
      </c>
      <c r="G60" s="18" t="n">
        <v>362.35326427</v>
      </c>
      <c r="H60" s="20" t="n">
        <v>6.29230665</v>
      </c>
      <c r="I60" s="18" t="n">
        <v>400.0392102</v>
      </c>
      <c r="J60" s="20" t="n">
        <v>3.9506084</v>
      </c>
      <c r="K60" s="18" t="n">
        <v>420.79819413</v>
      </c>
      <c r="L60" s="20" t="n">
        <v>5.99830518</v>
      </c>
      <c r="M60" s="18" t="s">
        <v>481</v>
      </c>
      <c r="N60" s="20" t="s">
        <v>481</v>
      </c>
      <c r="O60" s="18" t="s">
        <v>481</v>
      </c>
      <c r="P60" s="20" t="s">
        <v>481</v>
      </c>
      <c r="Q60" s="18" t="s">
        <v>481</v>
      </c>
      <c r="R60" s="20" t="s">
        <v>481</v>
      </c>
      <c r="S60" s="18" t="n">
        <v>343.80565809</v>
      </c>
      <c r="T60" s="20" t="n">
        <v>21.7762581</v>
      </c>
      <c r="U60" s="18" t="n">
        <v>354.51612732</v>
      </c>
      <c r="V60" s="20" t="n">
        <v>9.64096855</v>
      </c>
    </row>
    <row r="61" spans="1:22">
      <c r="A61" s="15" t="s">
        <v>536</v>
      </c>
      <c r="B61" s="17" t="n">
        <v>6525</v>
      </c>
      <c r="C61" s="18">
        <f>(175.0/B61*100)</f>
        <v/>
      </c>
      <c r="D61" s="19" t="n">
        <v>6350</v>
      </c>
      <c r="E61" s="18" t="n">
        <v>446.57577612</v>
      </c>
      <c r="F61" s="20" t="n">
        <v>5.93416633</v>
      </c>
      <c r="G61" s="18" t="n">
        <v>455.58523426</v>
      </c>
      <c r="H61" s="20" t="n">
        <v>4.34790082</v>
      </c>
      <c r="I61" s="18" t="n">
        <v>478.92079267</v>
      </c>
      <c r="J61" s="20" t="n">
        <v>2.58149201</v>
      </c>
      <c r="K61" s="18" t="n">
        <v>503.35011817</v>
      </c>
      <c r="L61" s="20" t="n">
        <v>3.16100838</v>
      </c>
      <c r="M61" s="18" t="s">
        <v>481</v>
      </c>
      <c r="N61" s="20" t="s">
        <v>481</v>
      </c>
      <c r="O61" s="18" t="s">
        <v>481</v>
      </c>
      <c r="P61" s="20" t="s">
        <v>481</v>
      </c>
      <c r="Q61" s="18" t="s">
        <v>481</v>
      </c>
      <c r="R61" s="20" t="s">
        <v>481</v>
      </c>
      <c r="S61" s="18" t="s">
        <v>481</v>
      </c>
      <c r="T61" s="20" t="s">
        <v>481</v>
      </c>
      <c r="U61" s="18" t="n">
        <v>406.13284189</v>
      </c>
      <c r="V61" s="20" t="n">
        <v>9.242915350000001</v>
      </c>
    </row>
    <row r="62" spans="1:22">
      <c r="A62" s="15" t="s">
        <v>537</v>
      </c>
      <c r="B62" s="17" t="n">
        <v>4476</v>
      </c>
      <c r="C62" s="18">
        <f>(3.0/B62*100)</f>
        <v/>
      </c>
      <c r="D62" s="19" t="n">
        <v>4473</v>
      </c>
      <c r="E62" s="18" t="n">
        <v>506.0203658</v>
      </c>
      <c r="F62" s="20" t="n">
        <v>5.4362379</v>
      </c>
      <c r="G62" s="18" t="n">
        <v>525.7148218999999</v>
      </c>
      <c r="H62" s="20" t="n">
        <v>3.55569638</v>
      </c>
      <c r="I62" s="18" t="n">
        <v>548.7365582</v>
      </c>
      <c r="J62" s="20" t="n">
        <v>1.39886756</v>
      </c>
      <c r="K62" s="18" t="n">
        <v>564.48387955</v>
      </c>
      <c r="L62" s="20" t="n">
        <v>3.47506907</v>
      </c>
      <c r="M62" s="18" t="s">
        <v>481</v>
      </c>
      <c r="N62" s="20" t="s">
        <v>481</v>
      </c>
      <c r="O62" s="18" t="s">
        <v>481</v>
      </c>
      <c r="P62" s="20" t="s">
        <v>481</v>
      </c>
      <c r="Q62" s="18" t="s">
        <v>481</v>
      </c>
      <c r="R62" s="20" t="s">
        <v>481</v>
      </c>
      <c r="S62" s="18" t="s">
        <v>481</v>
      </c>
      <c r="T62" s="20" t="s">
        <v>481</v>
      </c>
      <c r="U62" s="18" t="n">
        <v>460.03936656</v>
      </c>
      <c r="V62" s="20" t="n">
        <v>30.75681496</v>
      </c>
    </row>
    <row r="63" spans="1:22">
      <c r="A63" s="15" t="s">
        <v>538</v>
      </c>
      <c r="B63" s="17" t="n">
        <v>5324</v>
      </c>
      <c r="C63" s="18">
        <f>(13.0/B63*100)</f>
        <v/>
      </c>
      <c r="D63" s="19" t="n">
        <v>5311</v>
      </c>
      <c r="E63" s="18" t="n">
        <v>335.68523918</v>
      </c>
      <c r="F63" s="20" t="n">
        <v>7.63680171</v>
      </c>
      <c r="G63" s="18" t="n">
        <v>371.46494542</v>
      </c>
      <c r="H63" s="20" t="n">
        <v>4.7883692</v>
      </c>
      <c r="I63" s="18" t="n">
        <v>372.50405012</v>
      </c>
      <c r="J63" s="20" t="n">
        <v>2.26571573</v>
      </c>
      <c r="K63" s="18" t="n">
        <v>388.71705363</v>
      </c>
      <c r="L63" s="20" t="n">
        <v>3.27608002</v>
      </c>
      <c r="M63" s="18" t="s">
        <v>481</v>
      </c>
      <c r="N63" s="20" t="s">
        <v>481</v>
      </c>
      <c r="O63" s="18" t="s">
        <v>481</v>
      </c>
      <c r="P63" s="20" t="s">
        <v>481</v>
      </c>
      <c r="Q63" s="18" t="n">
        <v>349.47262895</v>
      </c>
      <c r="R63" s="20" t="n">
        <v>62.09511116</v>
      </c>
      <c r="S63" s="18" t="n">
        <v>312.4038268</v>
      </c>
      <c r="T63" s="20" t="n">
        <v>36.91095996</v>
      </c>
      <c r="U63" s="18" t="n">
        <v>335.70368505</v>
      </c>
      <c r="V63" s="20" t="n">
        <v>5.25735225</v>
      </c>
    </row>
    <row r="64" spans="1:22">
      <c r="A64" s="15" t="s">
        <v>539</v>
      </c>
      <c r="B64" s="17" t="n">
        <v>3634</v>
      </c>
      <c r="C64" s="18">
        <f>(3.0/B64*100)</f>
        <v/>
      </c>
      <c r="D64" s="19" t="n">
        <v>3631</v>
      </c>
      <c r="E64" s="18" t="n">
        <v>403.4569994</v>
      </c>
      <c r="F64" s="20" t="n">
        <v>5.4511196</v>
      </c>
      <c r="G64" s="18" t="n">
        <v>428.66051073</v>
      </c>
      <c r="H64" s="20" t="n">
        <v>4.90926445</v>
      </c>
      <c r="I64" s="18" t="n">
        <v>490.67914658</v>
      </c>
      <c r="J64" s="20" t="n">
        <v>2.71372953</v>
      </c>
      <c r="K64" s="18" t="n">
        <v>541.19139163</v>
      </c>
      <c r="L64" s="20" t="n">
        <v>3.45733332</v>
      </c>
      <c r="M64" s="18" t="s">
        <v>481</v>
      </c>
      <c r="N64" s="20" t="s">
        <v>481</v>
      </c>
      <c r="O64" s="18" t="s">
        <v>481</v>
      </c>
      <c r="P64" s="20" t="s">
        <v>481</v>
      </c>
      <c r="Q64" s="18" t="s">
        <v>481</v>
      </c>
      <c r="R64" s="20" t="s">
        <v>481</v>
      </c>
      <c r="S64" s="18" t="n">
        <v>382.48944993</v>
      </c>
      <c r="T64" s="20" t="n">
        <v>52.32829901</v>
      </c>
      <c r="U64" s="18" t="n">
        <v>334.68433151</v>
      </c>
      <c r="V64" s="20" t="n">
        <v>10.65797526</v>
      </c>
    </row>
    <row r="65" spans="1:22">
      <c r="A65" s="15" t="s">
        <v>540</v>
      </c>
      <c r="B65" s="17" t="n">
        <v>5325</v>
      </c>
      <c r="C65" s="18">
        <f>(14.0/B65*100)</f>
        <v/>
      </c>
      <c r="D65" s="19" t="n">
        <v>5311</v>
      </c>
      <c r="E65" s="18" t="n">
        <v>374.15962735</v>
      </c>
      <c r="F65" s="20" t="n">
        <v>8.072388289999999</v>
      </c>
      <c r="G65" s="18" t="n">
        <v>393.6505362</v>
      </c>
      <c r="H65" s="20" t="n">
        <v>4.94240929</v>
      </c>
      <c r="I65" s="18" t="n">
        <v>422.78840312</v>
      </c>
      <c r="J65" s="20" t="n">
        <v>2.73255846</v>
      </c>
      <c r="K65" s="18" t="n">
        <v>442.52250131</v>
      </c>
      <c r="L65" s="20" t="n">
        <v>4.01906239</v>
      </c>
      <c r="M65" s="18" t="s">
        <v>481</v>
      </c>
      <c r="N65" s="20" t="s">
        <v>481</v>
      </c>
      <c r="O65" s="18" t="s">
        <v>481</v>
      </c>
      <c r="P65" s="20" t="s">
        <v>481</v>
      </c>
      <c r="Q65" s="18" t="n">
        <v>344.8479389</v>
      </c>
      <c r="R65" s="20" t="n">
        <v>30.24688357</v>
      </c>
      <c r="S65" s="18" t="s">
        <v>481</v>
      </c>
      <c r="T65" s="20" t="s">
        <v>481</v>
      </c>
      <c r="U65" s="18" t="n">
        <v>340.44670099</v>
      </c>
      <c r="V65" s="20" t="n">
        <v>9.097418149999999</v>
      </c>
    </row>
    <row r="66" spans="1:22">
      <c r="A66" s="15" t="s">
        <v>541</v>
      </c>
      <c r="B66" s="17" t="n">
        <v>5665</v>
      </c>
      <c r="C66" s="18">
        <f>(92.0/B66*100)</f>
        <v/>
      </c>
      <c r="D66" s="19" t="n">
        <v>5573</v>
      </c>
      <c r="E66" s="18" t="n">
        <v>407.57688312</v>
      </c>
      <c r="F66" s="20" t="n">
        <v>4.31400611</v>
      </c>
      <c r="G66" s="18" t="n">
        <v>423.20615296</v>
      </c>
      <c r="H66" s="20" t="n">
        <v>3.22155848</v>
      </c>
      <c r="I66" s="18" t="n">
        <v>429.44224941</v>
      </c>
      <c r="J66" s="20" t="n">
        <v>2.14953929</v>
      </c>
      <c r="K66" s="18" t="n">
        <v>437.04499345</v>
      </c>
      <c r="L66" s="20" t="n">
        <v>4.04581651</v>
      </c>
      <c r="M66" s="18" t="s">
        <v>481</v>
      </c>
      <c r="N66" s="20" t="s">
        <v>481</v>
      </c>
      <c r="O66" s="18" t="s">
        <v>481</v>
      </c>
      <c r="P66" s="20" t="s">
        <v>481</v>
      </c>
      <c r="Q66" s="18" t="s">
        <v>481</v>
      </c>
      <c r="R66" s="20" t="s">
        <v>481</v>
      </c>
      <c r="S66" s="18" t="s">
        <v>481</v>
      </c>
      <c r="T66" s="20" t="s">
        <v>481</v>
      </c>
      <c r="U66" s="18" t="n">
        <v>359.89989912</v>
      </c>
      <c r="V66" s="20" t="n">
        <v>4.94206393</v>
      </c>
    </row>
    <row r="67" spans="1:22">
      <c r="A67" s="15" t="s">
        <v>542</v>
      </c>
      <c r="B67" s="17" t="n">
        <v>6971</v>
      </c>
      <c r="C67" s="18">
        <f>(934.0/B67*100)</f>
        <v/>
      </c>
      <c r="D67" s="19" t="n">
        <v>6037</v>
      </c>
      <c r="E67" s="18" t="n">
        <v>373.45163599</v>
      </c>
      <c r="F67" s="20" t="n">
        <v>5.17544214</v>
      </c>
      <c r="G67" s="18" t="n">
        <v>386.59162239</v>
      </c>
      <c r="H67" s="20" t="n">
        <v>3.94823564</v>
      </c>
      <c r="I67" s="18" t="n">
        <v>398.59254213</v>
      </c>
      <c r="J67" s="20" t="n">
        <v>3.13762791</v>
      </c>
      <c r="K67" s="18" t="n">
        <v>412.94694868</v>
      </c>
      <c r="L67" s="20" t="n">
        <v>4.18223422</v>
      </c>
      <c r="M67" s="18" t="s">
        <v>481</v>
      </c>
      <c r="N67" s="20" t="s">
        <v>481</v>
      </c>
      <c r="O67" s="18" t="s">
        <v>481</v>
      </c>
      <c r="P67" s="20" t="s">
        <v>481</v>
      </c>
      <c r="Q67" s="18" t="s">
        <v>481</v>
      </c>
      <c r="R67" s="20" t="s">
        <v>481</v>
      </c>
      <c r="S67" s="18" t="s">
        <v>481</v>
      </c>
      <c r="T67" s="20" t="s">
        <v>481</v>
      </c>
      <c r="U67" s="18" t="n">
        <v>333.53554334</v>
      </c>
      <c r="V67" s="20" t="n">
        <v>6.77128802</v>
      </c>
    </row>
    <row r="68" spans="1:22">
      <c r="A68" s="15" t="s">
        <v>543</v>
      </c>
      <c r="B68" s="17" t="n">
        <v>12083</v>
      </c>
      <c r="C68" s="18">
        <f>(31.0/B68*100)</f>
        <v/>
      </c>
      <c r="D68" s="19" t="n">
        <v>12052</v>
      </c>
      <c r="E68" s="18" t="n">
        <v>362.79149334</v>
      </c>
      <c r="F68" s="20" t="n">
        <v>3.8244098</v>
      </c>
      <c r="G68" s="18" t="n">
        <v>384.50392739</v>
      </c>
      <c r="H68" s="20" t="n">
        <v>2.84348658</v>
      </c>
      <c r="I68" s="18" t="n">
        <v>419.41384499</v>
      </c>
      <c r="J68" s="20" t="n">
        <v>1.86584411</v>
      </c>
      <c r="K68" s="18" t="n">
        <v>439.0992508</v>
      </c>
      <c r="L68" s="20" t="n">
        <v>2.27281971</v>
      </c>
      <c r="M68" s="18" t="s">
        <v>481</v>
      </c>
      <c r="N68" s="20" t="s">
        <v>481</v>
      </c>
      <c r="O68" s="18" t="s">
        <v>481</v>
      </c>
      <c r="P68" s="20" t="s">
        <v>481</v>
      </c>
      <c r="Q68" s="18" t="s">
        <v>481</v>
      </c>
      <c r="R68" s="20" t="s">
        <v>481</v>
      </c>
      <c r="S68" s="18" t="s">
        <v>481</v>
      </c>
      <c r="T68" s="20" t="s">
        <v>481</v>
      </c>
      <c r="U68" s="18" t="n">
        <v>342.93658097</v>
      </c>
      <c r="V68" s="20" t="n">
        <v>2.12660618</v>
      </c>
    </row>
    <row r="69" spans="1:22">
      <c r="A69" s="15" t="s">
        <v>544</v>
      </c>
      <c r="B69" s="17" t="n">
        <v>4876</v>
      </c>
      <c r="C69" s="18">
        <f>(0.0/B69*100)</f>
        <v/>
      </c>
      <c r="D69" s="19" t="n">
        <v>4876</v>
      </c>
      <c r="E69" s="18" t="n">
        <v>419.07343929</v>
      </c>
      <c r="F69" s="20" t="n">
        <v>6.55189477</v>
      </c>
      <c r="G69" s="18" t="n">
        <v>418.39974622</v>
      </c>
      <c r="H69" s="20" t="n">
        <v>5.40567957</v>
      </c>
      <c r="I69" s="18" t="n">
        <v>449.16456811</v>
      </c>
      <c r="J69" s="20" t="n">
        <v>3.88637371</v>
      </c>
      <c r="K69" s="18" t="n">
        <v>464.88488773</v>
      </c>
      <c r="L69" s="20" t="n">
        <v>5.97123665</v>
      </c>
      <c r="M69" s="18" t="s">
        <v>481</v>
      </c>
      <c r="N69" s="20" t="s">
        <v>481</v>
      </c>
      <c r="O69" s="18" t="s">
        <v>481</v>
      </c>
      <c r="P69" s="20" t="s">
        <v>481</v>
      </c>
      <c r="Q69" s="18" t="s">
        <v>481</v>
      </c>
      <c r="R69" s="20" t="s">
        <v>481</v>
      </c>
      <c r="S69" s="18" t="s">
        <v>481</v>
      </c>
      <c r="T69" s="20" t="s">
        <v>481</v>
      </c>
      <c r="U69" s="18" t="n">
        <v>439.27710403</v>
      </c>
      <c r="V69" s="20" t="n">
        <v>25.82490496</v>
      </c>
    </row>
    <row r="70" spans="1:22">
      <c r="A70" s="15" t="s">
        <v>545</v>
      </c>
      <c r="B70" s="17" t="n">
        <v>6036</v>
      </c>
      <c r="C70" s="18">
        <f>(223.0/B70*100)</f>
        <v/>
      </c>
      <c r="D70" s="19" t="n">
        <v>5813</v>
      </c>
      <c r="E70" s="18" t="n">
        <v>472.69677638</v>
      </c>
      <c r="F70" s="20" t="n">
        <v>6.05279134</v>
      </c>
      <c r="G70" s="18" t="n">
        <v>484.09806365</v>
      </c>
      <c r="H70" s="20" t="n">
        <v>3.90114191</v>
      </c>
      <c r="I70" s="18" t="n">
        <v>505.05227404</v>
      </c>
      <c r="J70" s="20" t="n">
        <v>3.13878988</v>
      </c>
      <c r="K70" s="18" t="n">
        <v>516.92931165</v>
      </c>
      <c r="L70" s="20" t="n">
        <v>5.53891834</v>
      </c>
      <c r="M70" s="18" t="s">
        <v>481</v>
      </c>
      <c r="N70" s="20" t="s">
        <v>481</v>
      </c>
      <c r="O70" s="18" t="s">
        <v>481</v>
      </c>
      <c r="P70" s="20" t="s">
        <v>481</v>
      </c>
      <c r="Q70" s="18" t="s">
        <v>481</v>
      </c>
      <c r="R70" s="20" t="s">
        <v>481</v>
      </c>
      <c r="S70" s="18" t="s">
        <v>481</v>
      </c>
      <c r="T70" s="20" t="s">
        <v>481</v>
      </c>
      <c r="U70" s="18" t="n">
        <v>435.56807547</v>
      </c>
      <c r="V70" s="20" t="n">
        <v>10.19366008</v>
      </c>
    </row>
    <row r="71" spans="1:22">
      <c r="A71" s="15" t="s">
        <v>546</v>
      </c>
      <c r="B71" s="17" t="n">
        <v>6115</v>
      </c>
      <c r="C71" s="18">
        <f>(37.0/B71*100)</f>
        <v/>
      </c>
      <c r="D71" s="19" t="n">
        <v>6078</v>
      </c>
      <c r="E71" s="18" t="n">
        <v>494.20048421</v>
      </c>
      <c r="F71" s="20" t="n">
        <v>6.40698667</v>
      </c>
      <c r="G71" s="18" t="n">
        <v>519.51729424</v>
      </c>
      <c r="H71" s="20" t="n">
        <v>4.53640682</v>
      </c>
      <c r="I71" s="18" t="n">
        <v>563.47114371</v>
      </c>
      <c r="J71" s="20" t="n">
        <v>2.08303164</v>
      </c>
      <c r="K71" s="18" t="n">
        <v>596.44950797</v>
      </c>
      <c r="L71" s="20" t="n">
        <v>2.90535624</v>
      </c>
      <c r="M71" s="18" t="s">
        <v>481</v>
      </c>
      <c r="N71" s="20" t="s">
        <v>481</v>
      </c>
      <c r="O71" s="18" t="s">
        <v>481</v>
      </c>
      <c r="P71" s="20" t="s">
        <v>481</v>
      </c>
      <c r="Q71" s="18" t="s">
        <v>481</v>
      </c>
      <c r="R71" s="20" t="s">
        <v>481</v>
      </c>
      <c r="S71" s="18" t="s">
        <v>481</v>
      </c>
      <c r="T71" s="20" t="s">
        <v>481</v>
      </c>
      <c r="U71" s="18" t="n">
        <v>452.1563529</v>
      </c>
      <c r="V71" s="20" t="n">
        <v>15.60664905</v>
      </c>
    </row>
    <row r="72" spans="1:22">
      <c r="A72" s="15" t="s">
        <v>547</v>
      </c>
      <c r="B72" s="17" t="n">
        <v>7708</v>
      </c>
      <c r="C72" s="18">
        <f>(6.0/B72*100)</f>
        <v/>
      </c>
      <c r="D72" s="19" t="n">
        <v>7702</v>
      </c>
      <c r="E72" s="18" t="n">
        <v>496.83912083</v>
      </c>
      <c r="F72" s="20" t="n">
        <v>5.42399726</v>
      </c>
      <c r="G72" s="18" t="n">
        <v>521.22612752</v>
      </c>
      <c r="H72" s="20" t="n">
        <v>3.21270017</v>
      </c>
      <c r="I72" s="18" t="n">
        <v>550.59617387</v>
      </c>
      <c r="J72" s="20" t="n">
        <v>3.57703776</v>
      </c>
      <c r="K72" s="18" t="n">
        <v>605.44709143</v>
      </c>
      <c r="L72" s="20" t="n">
        <v>5.1571664</v>
      </c>
      <c r="M72" s="18" t="s">
        <v>481</v>
      </c>
      <c r="N72" s="20" t="s">
        <v>481</v>
      </c>
      <c r="O72" s="18" t="s">
        <v>481</v>
      </c>
      <c r="P72" s="20" t="s">
        <v>481</v>
      </c>
      <c r="Q72" s="18" t="s">
        <v>481</v>
      </c>
      <c r="R72" s="20" t="s">
        <v>481</v>
      </c>
      <c r="S72" s="18" t="s">
        <v>481</v>
      </c>
      <c r="T72" s="20" t="s">
        <v>481</v>
      </c>
      <c r="U72" s="18" t="n">
        <v>406.90348808</v>
      </c>
      <c r="V72" s="20" t="n">
        <v>31.7402321</v>
      </c>
    </row>
    <row r="73" spans="1:22">
      <c r="A73" s="15" t="s">
        <v>548</v>
      </c>
      <c r="B73" s="17" t="n">
        <v>8249</v>
      </c>
      <c r="C73" s="18">
        <f>(197.0/B73*100)</f>
        <v/>
      </c>
      <c r="D73" s="19" t="n">
        <v>8052</v>
      </c>
      <c r="E73" s="18" t="n">
        <v>379.49768577</v>
      </c>
      <c r="F73" s="20" t="n">
        <v>7.27177134</v>
      </c>
      <c r="G73" s="18" t="n">
        <v>403.07561516</v>
      </c>
      <c r="H73" s="20" t="n">
        <v>4.92774693</v>
      </c>
      <c r="I73" s="18" t="n">
        <v>414.83590784</v>
      </c>
      <c r="J73" s="20" t="n">
        <v>3.06057477</v>
      </c>
      <c r="K73" s="18" t="n">
        <v>437.52769023</v>
      </c>
      <c r="L73" s="20" t="n">
        <v>5.11955276</v>
      </c>
      <c r="M73" s="18" t="s">
        <v>481</v>
      </c>
      <c r="N73" s="20" t="s">
        <v>481</v>
      </c>
      <c r="O73" s="18" t="s">
        <v>481</v>
      </c>
      <c r="P73" s="20" t="s">
        <v>481</v>
      </c>
      <c r="Q73" s="18" t="s">
        <v>481</v>
      </c>
      <c r="R73" s="20" t="s">
        <v>481</v>
      </c>
      <c r="S73" s="18" t="s">
        <v>481</v>
      </c>
      <c r="T73" s="20" t="s">
        <v>481</v>
      </c>
      <c r="U73" s="18" t="n">
        <v>365.02400441</v>
      </c>
      <c r="V73" s="20" t="n">
        <v>10.91231478</v>
      </c>
    </row>
    <row r="74" spans="1:22">
      <c r="A74" s="15" t="s">
        <v>549</v>
      </c>
      <c r="B74" s="17" t="n">
        <v>4692</v>
      </c>
      <c r="C74" s="18">
        <f>(82.0/B74*100)</f>
        <v/>
      </c>
      <c r="D74" s="19" t="n">
        <v>4610</v>
      </c>
      <c r="E74" s="18" t="n">
        <v>385.29691879</v>
      </c>
      <c r="F74" s="20" t="n">
        <v>5.27307153</v>
      </c>
      <c r="G74" s="18" t="n">
        <v>387.19934123</v>
      </c>
      <c r="H74" s="20" t="n">
        <v>3.96919636</v>
      </c>
      <c r="I74" s="18" t="n">
        <v>429.86689284</v>
      </c>
      <c r="J74" s="20" t="n">
        <v>2.35079434</v>
      </c>
      <c r="K74" s="18" t="n">
        <v>451.7436077</v>
      </c>
      <c r="L74" s="20" t="n">
        <v>3.59029399</v>
      </c>
      <c r="M74" s="18" t="s">
        <v>481</v>
      </c>
      <c r="N74" s="20" t="s">
        <v>481</v>
      </c>
      <c r="O74" s="18" t="s">
        <v>481</v>
      </c>
      <c r="P74" s="20" t="s">
        <v>481</v>
      </c>
      <c r="Q74" s="18" t="s">
        <v>481</v>
      </c>
      <c r="R74" s="20" t="s">
        <v>481</v>
      </c>
      <c r="S74" s="18" t="n">
        <v>312.50590889</v>
      </c>
      <c r="T74" s="20" t="n">
        <v>24.34514223</v>
      </c>
      <c r="U74" s="18" t="n">
        <v>350.0655787</v>
      </c>
      <c r="V74" s="20" t="n">
        <v>6.84013349</v>
      </c>
    </row>
    <row r="75" spans="1:22">
      <c r="A75" s="15" t="s">
        <v>550</v>
      </c>
      <c r="B75" s="17" t="n">
        <v>5375</v>
      </c>
      <c r="C75" s="18">
        <f>(314.0/B75*100)</f>
        <v/>
      </c>
      <c r="D75" s="19" t="n">
        <v>5061</v>
      </c>
      <c r="E75" s="18" t="n">
        <v>351.52116286</v>
      </c>
      <c r="F75" s="20" t="n">
        <v>7.20511171</v>
      </c>
      <c r="G75" s="18" t="n">
        <v>345.88450212</v>
      </c>
      <c r="H75" s="20" t="n">
        <v>7.68407465</v>
      </c>
      <c r="I75" s="18" t="n">
        <v>368.39540318</v>
      </c>
      <c r="J75" s="20" t="n">
        <v>3.40814343</v>
      </c>
      <c r="K75" s="18" t="n">
        <v>391.67752384</v>
      </c>
      <c r="L75" s="20" t="n">
        <v>3.8808719</v>
      </c>
      <c r="M75" s="18" t="s">
        <v>481</v>
      </c>
      <c r="N75" s="20" t="s">
        <v>481</v>
      </c>
      <c r="O75" s="18" t="s">
        <v>481</v>
      </c>
      <c r="P75" s="20" t="s">
        <v>481</v>
      </c>
      <c r="Q75" s="18" t="s">
        <v>481</v>
      </c>
      <c r="R75" s="20" t="s">
        <v>481</v>
      </c>
      <c r="S75" s="18" t="s">
        <v>481</v>
      </c>
      <c r="T75" s="20" t="s">
        <v>481</v>
      </c>
      <c r="U75" s="18" t="n">
        <v>330.52305753</v>
      </c>
      <c r="V75" s="20" t="n">
        <v>5.43233422</v>
      </c>
    </row>
    <row r="76" spans="1:22">
      <c r="A76" s="15" t="s">
        <v>551</v>
      </c>
      <c r="B76" s="17" t="n">
        <v>14167</v>
      </c>
      <c r="C76" s="18">
        <f>(236.0/B76*100)</f>
        <v/>
      </c>
      <c r="D76" s="19" t="n">
        <v>13931</v>
      </c>
      <c r="E76" s="18" t="n">
        <v>384.28067127</v>
      </c>
      <c r="F76" s="20" t="n">
        <v>4.6259492</v>
      </c>
      <c r="G76" s="18" t="n">
        <v>407.63724186</v>
      </c>
      <c r="H76" s="20" t="n">
        <v>4.80859566</v>
      </c>
      <c r="I76" s="18" t="n">
        <v>431.79846072</v>
      </c>
      <c r="J76" s="20" t="n">
        <v>2.67933954</v>
      </c>
      <c r="K76" s="18" t="n">
        <v>457.12452631</v>
      </c>
      <c r="L76" s="20" t="n">
        <v>3.35006175</v>
      </c>
      <c r="M76" s="18" t="s">
        <v>481</v>
      </c>
      <c r="N76" s="20" t="s">
        <v>481</v>
      </c>
      <c r="O76" s="18" t="s">
        <v>481</v>
      </c>
      <c r="P76" s="20" t="s">
        <v>481</v>
      </c>
      <c r="Q76" s="18" t="s">
        <v>481</v>
      </c>
      <c r="R76" s="20" t="s">
        <v>481</v>
      </c>
      <c r="S76" s="18" t="s">
        <v>481</v>
      </c>
      <c r="T76" s="20" t="s">
        <v>481</v>
      </c>
      <c r="U76" s="18" t="n">
        <v>359.23349742</v>
      </c>
      <c r="V76" s="20" t="n">
        <v>5.80234012</v>
      </c>
    </row>
    <row r="77" spans="1:22">
      <c r="A77" s="15" t="s">
        <v>552</v>
      </c>
      <c r="B77" s="17" t="n">
        <v>6062</v>
      </c>
      <c r="C77" s="18">
        <f>(356.0/B77*100)</f>
        <v/>
      </c>
      <c r="D77" s="19" t="n">
        <v>5706</v>
      </c>
      <c r="E77" s="18" t="n">
        <v>406.53215385</v>
      </c>
      <c r="F77" s="20" t="n">
        <v>4.28944346</v>
      </c>
      <c r="G77" s="18" t="n">
        <v>414.09763107</v>
      </c>
      <c r="H77" s="20" t="n">
        <v>3.55768851</v>
      </c>
      <c r="I77" s="18" t="n">
        <v>434.22044382</v>
      </c>
      <c r="J77" s="20" t="n">
        <v>3.203932</v>
      </c>
      <c r="K77" s="18" t="n">
        <v>449.64263445</v>
      </c>
      <c r="L77" s="20" t="n">
        <v>5.40018117</v>
      </c>
      <c r="M77" s="18" t="s">
        <v>481</v>
      </c>
      <c r="N77" s="20" t="s">
        <v>481</v>
      </c>
      <c r="O77" s="18" t="s">
        <v>481</v>
      </c>
      <c r="P77" s="20" t="s">
        <v>481</v>
      </c>
      <c r="Q77" s="18" t="s">
        <v>481</v>
      </c>
      <c r="R77" s="20" t="s">
        <v>481</v>
      </c>
      <c r="S77" s="18" t="s">
        <v>481</v>
      </c>
      <c r="T77" s="20" t="s">
        <v>481</v>
      </c>
      <c r="U77" s="18" t="n">
        <v>363.41145485</v>
      </c>
      <c r="V77" s="20" t="n">
        <v>3.94304311</v>
      </c>
    </row>
    <row r="78" spans="1:22">
      <c r="A78" s="15" t="s">
        <v>553</v>
      </c>
      <c r="B78" s="17" t="n">
        <v>5826</v>
      </c>
      <c r="C78" s="18">
        <f>(0.0/B78*100)</f>
        <v/>
      </c>
      <c r="D78" s="19" t="n">
        <v>5826</v>
      </c>
      <c r="E78" s="18" t="n">
        <v>481.95319106</v>
      </c>
      <c r="F78" s="20" t="n">
        <v>9.45223813</v>
      </c>
      <c r="G78" s="18" t="n">
        <v>497.68112652</v>
      </c>
      <c r="H78" s="20" t="n">
        <v>6.1099174</v>
      </c>
      <c r="I78" s="18" t="n">
        <v>492.41801764</v>
      </c>
      <c r="J78" s="20" t="n">
        <v>4.35749956</v>
      </c>
      <c r="K78" s="18" t="n">
        <v>500.18064419</v>
      </c>
      <c r="L78" s="20" t="n">
        <v>6.10164757</v>
      </c>
      <c r="M78" s="18" t="s">
        <v>481</v>
      </c>
      <c r="N78" s="20" t="s">
        <v>481</v>
      </c>
      <c r="O78" s="18" t="s">
        <v>481</v>
      </c>
      <c r="P78" s="20" t="s">
        <v>481</v>
      </c>
      <c r="Q78" s="18" t="n">
        <v>390.3611</v>
      </c>
      <c r="R78" s="20" t="n">
        <v>35.81002551</v>
      </c>
      <c r="S78" s="18" t="n">
        <v>419.43570058</v>
      </c>
      <c r="T78" s="20" t="n">
        <v>52.61529147</v>
      </c>
      <c r="U78" s="18" t="n">
        <v>426.26000236</v>
      </c>
      <c r="V78" s="20" t="n">
        <v>26.1188408</v>
      </c>
    </row>
    <row customHeight="1" ht="25" r="79" spans="1:22">
      <c r="A79" s="15" t="s">
        <v>554</v>
      </c>
      <c r="B79" s="17" t="n">
        <v>1657</v>
      </c>
      <c r="C79" s="18">
        <f>(41.0/B79*100)</f>
        <v/>
      </c>
      <c r="D79" s="19" t="n">
        <v>1616</v>
      </c>
      <c r="E79" s="18" t="n">
        <v>443.40887729</v>
      </c>
      <c r="F79" s="20" t="n">
        <v>8.0460057</v>
      </c>
      <c r="G79" s="18" t="n">
        <v>449.24646853</v>
      </c>
      <c r="H79" s="20" t="n">
        <v>8.33205398</v>
      </c>
      <c r="I79" s="18" t="n">
        <v>463.10254661</v>
      </c>
      <c r="J79" s="20" t="n">
        <v>7.67007128</v>
      </c>
      <c r="K79" s="18" t="n">
        <v>474.62269363</v>
      </c>
      <c r="L79" s="20" t="n">
        <v>9.873843900000001</v>
      </c>
      <c r="M79" s="18" t="s">
        <v>481</v>
      </c>
      <c r="N79" s="20" t="s">
        <v>481</v>
      </c>
      <c r="O79" s="18" t="s">
        <v>481</v>
      </c>
      <c r="P79" s="20" t="s">
        <v>481</v>
      </c>
      <c r="Q79" s="18" t="s">
        <v>481</v>
      </c>
      <c r="R79" s="20" t="s">
        <v>481</v>
      </c>
      <c r="S79" s="18" t="n">
        <v>284.1316</v>
      </c>
      <c r="T79" s="20" t="n">
        <v>35.92894647</v>
      </c>
      <c r="U79" s="18" t="n">
        <v>363.13899815</v>
      </c>
      <c r="V79" s="20" t="n">
        <v>15.82037445</v>
      </c>
    </row>
    <row r="80" spans="1:22">
      <c r="A80" s="15" t="s">
        <v>555</v>
      </c>
      <c r="B80" s="17" t="n">
        <v>7841</v>
      </c>
      <c r="C80" s="18">
        <f>(0.0/B80*100)</f>
        <v/>
      </c>
      <c r="D80" s="19" t="n">
        <v>7841</v>
      </c>
      <c r="E80" s="18" t="n">
        <v>442.05323952</v>
      </c>
      <c r="F80" s="20" t="n">
        <v>8.56971373</v>
      </c>
      <c r="G80" s="18" t="n">
        <v>433.82057319</v>
      </c>
      <c r="H80" s="20" t="n">
        <v>8.09929253</v>
      </c>
      <c r="I80" s="18" t="n">
        <v>454.3337168</v>
      </c>
      <c r="J80" s="20" t="n">
        <v>4.99147605</v>
      </c>
      <c r="K80" s="18" t="n">
        <v>472.25083872</v>
      </c>
      <c r="L80" s="20" t="n">
        <v>4.74972545</v>
      </c>
      <c r="M80" s="18" t="s">
        <v>481</v>
      </c>
      <c r="N80" s="20" t="s">
        <v>481</v>
      </c>
      <c r="O80" s="18" t="s">
        <v>481</v>
      </c>
      <c r="P80" s="20" t="s">
        <v>481</v>
      </c>
      <c r="Q80" s="18" t="s">
        <v>481</v>
      </c>
      <c r="R80" s="20" t="s">
        <v>481</v>
      </c>
      <c r="S80" s="18" t="s">
        <v>481</v>
      </c>
      <c r="T80" s="20" t="s">
        <v>481</v>
      </c>
      <c r="U80" s="18" t="n">
        <v>418.27256524</v>
      </c>
      <c r="V80" s="20" t="n">
        <v>28.53786864</v>
      </c>
    </row>
    <row r="81" spans="1:22">
      <c r="A81" s="23" t="s">
        <v>556</v>
      </c>
      <c r="B81" s="17" t="n">
        <v>8861</v>
      </c>
      <c r="C81" s="18">
        <f>(95.0/B81*100)</f>
        <v/>
      </c>
      <c r="D81" s="19" t="n">
        <v>8766</v>
      </c>
      <c r="E81" s="18" t="n">
        <v>406.99926807</v>
      </c>
      <c r="F81" s="20" t="n">
        <v>8.52870437</v>
      </c>
      <c r="G81" s="18" t="n">
        <v>407.76429869</v>
      </c>
      <c r="H81" s="20" t="n">
        <v>4.8465036</v>
      </c>
      <c r="I81" s="18" t="n">
        <v>446.68416443</v>
      </c>
      <c r="J81" s="20" t="n">
        <v>3.45772105</v>
      </c>
      <c r="K81" s="18" t="n">
        <v>471.61214139</v>
      </c>
      <c r="L81" s="20" t="n">
        <v>4.09917076</v>
      </c>
      <c r="M81" s="18" t="s">
        <v>481</v>
      </c>
      <c r="N81" s="20" t="s">
        <v>481</v>
      </c>
      <c r="O81" s="18" t="s">
        <v>481</v>
      </c>
      <c r="P81" s="20" t="s">
        <v>481</v>
      </c>
      <c r="Q81" s="18" t="s">
        <v>481</v>
      </c>
      <c r="R81" s="20" t="s">
        <v>481</v>
      </c>
      <c r="S81" s="18" t="s">
        <v>481</v>
      </c>
      <c r="T81" s="20" t="s">
        <v>481</v>
      </c>
      <c r="U81" s="18" t="n">
        <v>385.66772555</v>
      </c>
      <c r="V81" s="20" t="n">
        <v>11.6787173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844</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450.47872978</v>
      </c>
      <c r="F7" s="20" t="n">
        <v>3.30939807</v>
      </c>
      <c r="G7" s="18" t="n">
        <v>470.53736834</v>
      </c>
      <c r="H7" s="20" t="n">
        <v>2.93459615</v>
      </c>
      <c r="I7" s="18" t="n">
        <v>503.50874626</v>
      </c>
      <c r="J7" s="20" t="n">
        <v>1.92680599</v>
      </c>
      <c r="K7" s="18" t="n">
        <v>543.4053402</v>
      </c>
      <c r="L7" s="20" t="n">
        <v>3.28501131</v>
      </c>
      <c r="M7" s="18" t="s">
        <v>481</v>
      </c>
      <c r="N7" s="20" t="s">
        <v>481</v>
      </c>
      <c r="O7" s="18" t="s">
        <v>481</v>
      </c>
      <c r="P7" s="20" t="s">
        <v>481</v>
      </c>
      <c r="Q7" s="18" t="s">
        <v>481</v>
      </c>
      <c r="R7" s="20" t="s">
        <v>481</v>
      </c>
      <c r="S7" s="18" t="s">
        <v>481</v>
      </c>
      <c r="T7" s="20" t="s">
        <v>481</v>
      </c>
      <c r="U7" s="18" t="n">
        <v>450.05476371</v>
      </c>
      <c r="V7" s="20" t="n">
        <v>5.33319998</v>
      </c>
    </row>
    <row r="8" spans="1:22">
      <c r="A8" s="15" t="s">
        <v>483</v>
      </c>
      <c r="B8" s="17" t="n">
        <v>7007</v>
      </c>
      <c r="C8" s="18">
        <f>(165.0/B8*100)</f>
        <v/>
      </c>
      <c r="D8" s="19" t="n">
        <v>6842</v>
      </c>
      <c r="E8" s="18" t="n">
        <v>468.76786496</v>
      </c>
      <c r="F8" s="20" t="n">
        <v>3.86615616</v>
      </c>
      <c r="G8" s="18" t="n">
        <v>495.35256781</v>
      </c>
      <c r="H8" s="20" t="n">
        <v>3.69033539</v>
      </c>
      <c r="I8" s="18" t="n">
        <v>516.99676096</v>
      </c>
      <c r="J8" s="20" t="n">
        <v>3.54630591</v>
      </c>
      <c r="K8" s="18" t="n">
        <v>528.41613241</v>
      </c>
      <c r="L8" s="20" t="n">
        <v>5.61940784</v>
      </c>
      <c r="M8" s="18" t="s">
        <v>481</v>
      </c>
      <c r="N8" s="20" t="s">
        <v>481</v>
      </c>
      <c r="O8" s="18" t="s">
        <v>481</v>
      </c>
      <c r="P8" s="20" t="s">
        <v>481</v>
      </c>
      <c r="Q8" s="18" t="s">
        <v>481</v>
      </c>
      <c r="R8" s="20" t="s">
        <v>481</v>
      </c>
      <c r="S8" s="18" t="s">
        <v>481</v>
      </c>
      <c r="T8" s="20" t="s">
        <v>481</v>
      </c>
      <c r="U8" s="18" t="n">
        <v>432.11081061</v>
      </c>
      <c r="V8" s="20" t="n">
        <v>7.17599543</v>
      </c>
    </row>
    <row r="9" spans="1:22">
      <c r="A9" s="15" t="s">
        <v>484</v>
      </c>
      <c r="B9" s="17" t="n">
        <v>9651</v>
      </c>
      <c r="C9" s="18">
        <f>(408.0/B9*100)</f>
        <v/>
      </c>
      <c r="D9" s="19" t="n">
        <v>9243</v>
      </c>
      <c r="E9" s="18" t="n">
        <v>467.09229756</v>
      </c>
      <c r="F9" s="20" t="n">
        <v>3.59746483</v>
      </c>
      <c r="G9" s="18" t="n">
        <v>501.70455726</v>
      </c>
      <c r="H9" s="20" t="n">
        <v>3.35412263</v>
      </c>
      <c r="I9" s="18" t="n">
        <v>525.30752026</v>
      </c>
      <c r="J9" s="20" t="n">
        <v>2.55824127</v>
      </c>
      <c r="K9" s="18" t="n">
        <v>545.2924126299999</v>
      </c>
      <c r="L9" s="20" t="n">
        <v>3.88371572</v>
      </c>
      <c r="M9" s="18" t="s">
        <v>481</v>
      </c>
      <c r="N9" s="20" t="s">
        <v>481</v>
      </c>
      <c r="O9" s="18" t="s">
        <v>481</v>
      </c>
      <c r="P9" s="20" t="s">
        <v>481</v>
      </c>
      <c r="Q9" s="18" t="s">
        <v>481</v>
      </c>
      <c r="R9" s="20" t="s">
        <v>481</v>
      </c>
      <c r="S9" s="18" t="s">
        <v>481</v>
      </c>
      <c r="T9" s="20" t="s">
        <v>481</v>
      </c>
      <c r="U9" s="18" t="n">
        <v>426.3382001</v>
      </c>
      <c r="V9" s="20" t="n">
        <v>4.9951855</v>
      </c>
    </row>
    <row r="10" spans="1:22">
      <c r="A10" s="15" t="s">
        <v>485</v>
      </c>
      <c r="B10" s="17" t="n">
        <v>20058</v>
      </c>
      <c r="C10" s="18">
        <f>(564.0/B10*100)</f>
        <v/>
      </c>
      <c r="D10" s="19" t="n">
        <v>19494</v>
      </c>
      <c r="E10" s="18" t="n">
        <v>465.35628545</v>
      </c>
      <c r="F10" s="20" t="n">
        <v>4.12619776</v>
      </c>
      <c r="G10" s="18" t="n">
        <v>488.01824741</v>
      </c>
      <c r="H10" s="20" t="n">
        <v>3.65127581</v>
      </c>
      <c r="I10" s="18" t="n">
        <v>516.64177676</v>
      </c>
      <c r="J10" s="20" t="n">
        <v>2.64616737</v>
      </c>
      <c r="K10" s="18" t="n">
        <v>550.38705853</v>
      </c>
      <c r="L10" s="20" t="n">
        <v>2.47132392</v>
      </c>
      <c r="M10" s="18" t="s">
        <v>481</v>
      </c>
      <c r="N10" s="20" t="s">
        <v>481</v>
      </c>
      <c r="O10" s="18" t="s">
        <v>481</v>
      </c>
      <c r="P10" s="20" t="s">
        <v>481</v>
      </c>
      <c r="Q10" s="18" t="s">
        <v>481</v>
      </c>
      <c r="R10" s="20" t="s">
        <v>481</v>
      </c>
      <c r="S10" s="18" t="s">
        <v>481</v>
      </c>
      <c r="T10" s="20" t="s">
        <v>481</v>
      </c>
      <c r="U10" s="18" t="n">
        <v>445.07692574</v>
      </c>
      <c r="V10" s="20" t="n">
        <v>6.00177164</v>
      </c>
    </row>
    <row r="11" spans="1:22">
      <c r="A11" s="15" t="s">
        <v>486</v>
      </c>
      <c r="B11" s="17" t="n">
        <v>7053</v>
      </c>
      <c r="C11" s="18">
        <f>(179.0/B11*100)</f>
        <v/>
      </c>
      <c r="D11" s="19" t="n">
        <v>6874</v>
      </c>
      <c r="E11" s="18" t="n">
        <v>408.64264868</v>
      </c>
      <c r="F11" s="20" t="n">
        <v>4.38103819</v>
      </c>
      <c r="G11" s="18" t="n">
        <v>419.67632513</v>
      </c>
      <c r="H11" s="20" t="n">
        <v>4.09791394</v>
      </c>
      <c r="I11" s="18" t="n">
        <v>425.788493</v>
      </c>
      <c r="J11" s="20" t="n">
        <v>3.16785852</v>
      </c>
      <c r="K11" s="18" t="n">
        <v>456.07635067</v>
      </c>
      <c r="L11" s="20" t="n">
        <v>4.30118998</v>
      </c>
      <c r="M11" s="18" t="s">
        <v>481</v>
      </c>
      <c r="N11" s="20" t="s">
        <v>481</v>
      </c>
      <c r="O11" s="18" t="s">
        <v>481</v>
      </c>
      <c r="P11" s="20" t="s">
        <v>481</v>
      </c>
      <c r="Q11" s="18" t="s">
        <v>481</v>
      </c>
      <c r="R11" s="20" t="s">
        <v>481</v>
      </c>
      <c r="S11" s="18" t="s">
        <v>481</v>
      </c>
      <c r="T11" s="20" t="s">
        <v>481</v>
      </c>
      <c r="U11" s="18" t="n">
        <v>379.68349238</v>
      </c>
      <c r="V11" s="20" t="n">
        <v>6.39598164</v>
      </c>
    </row>
    <row r="12" spans="1:22">
      <c r="A12" s="15" t="s">
        <v>487</v>
      </c>
      <c r="B12" s="17" t="n">
        <v>6894</v>
      </c>
      <c r="C12" s="18">
        <f>(59.0/B12*100)</f>
        <v/>
      </c>
      <c r="D12" s="19" t="n">
        <v>6835</v>
      </c>
      <c r="E12" s="18" t="n">
        <v>462.21515854</v>
      </c>
      <c r="F12" s="20" t="n">
        <v>3.93127537</v>
      </c>
      <c r="G12" s="18" t="n">
        <v>493.74632129</v>
      </c>
      <c r="H12" s="20" t="n">
        <v>2.60997533</v>
      </c>
      <c r="I12" s="18" t="n">
        <v>510.13036265</v>
      </c>
      <c r="J12" s="20" t="n">
        <v>2.98442009</v>
      </c>
      <c r="K12" s="18" t="n">
        <v>521.38122824</v>
      </c>
      <c r="L12" s="20" t="n">
        <v>6.31237554</v>
      </c>
      <c r="M12" s="18" t="s">
        <v>481</v>
      </c>
      <c r="N12" s="20" t="s">
        <v>481</v>
      </c>
      <c r="O12" s="18" t="s">
        <v>481</v>
      </c>
      <c r="P12" s="20" t="s">
        <v>481</v>
      </c>
      <c r="Q12" s="18" t="s">
        <v>481</v>
      </c>
      <c r="R12" s="20" t="s">
        <v>481</v>
      </c>
      <c r="S12" s="18" t="s">
        <v>481</v>
      </c>
      <c r="T12" s="20" t="s">
        <v>481</v>
      </c>
      <c r="U12" s="18" t="n">
        <v>399.76110053</v>
      </c>
      <c r="V12" s="20" t="n">
        <v>8.92494709</v>
      </c>
    </row>
    <row r="13" spans="1:22">
      <c r="A13" s="15" t="s">
        <v>488</v>
      </c>
      <c r="B13" s="17" t="n">
        <v>7161</v>
      </c>
      <c r="C13" s="18">
        <f>(237.0/B13*100)</f>
        <v/>
      </c>
      <c r="D13" s="19" t="n">
        <v>6924</v>
      </c>
      <c r="E13" s="18" t="n">
        <v>489.48107894</v>
      </c>
      <c r="F13" s="20" t="n">
        <v>4.80564579</v>
      </c>
      <c r="G13" s="18" t="n">
        <v>493.10749816</v>
      </c>
      <c r="H13" s="20" t="n">
        <v>3.22964599</v>
      </c>
      <c r="I13" s="18" t="n">
        <v>513.6932656</v>
      </c>
      <c r="J13" s="20" t="n">
        <v>2.7719917</v>
      </c>
      <c r="K13" s="18" t="n">
        <v>548.59131973</v>
      </c>
      <c r="L13" s="20" t="n">
        <v>4.14613936</v>
      </c>
      <c r="M13" s="18" t="s">
        <v>481</v>
      </c>
      <c r="N13" s="20" t="s">
        <v>481</v>
      </c>
      <c r="O13" s="18" t="s">
        <v>481</v>
      </c>
      <c r="P13" s="20" t="s">
        <v>481</v>
      </c>
      <c r="Q13" s="18" t="s">
        <v>481</v>
      </c>
      <c r="R13" s="20" t="s">
        <v>481</v>
      </c>
      <c r="S13" s="18" t="s">
        <v>481</v>
      </c>
      <c r="T13" s="20" t="s">
        <v>481</v>
      </c>
      <c r="U13" s="18" t="n">
        <v>438.02882735</v>
      </c>
      <c r="V13" s="20" t="n">
        <v>6.03190348</v>
      </c>
    </row>
    <row r="14" spans="1:22">
      <c r="A14" s="15" t="s">
        <v>489</v>
      </c>
      <c r="B14" s="17" t="n">
        <v>5587</v>
      </c>
      <c r="C14" s="18">
        <f>(83.0/B14*100)</f>
        <v/>
      </c>
      <c r="D14" s="19" t="n">
        <v>5504</v>
      </c>
      <c r="E14" s="18" t="n">
        <v>489.23803282</v>
      </c>
      <c r="F14" s="20" t="n">
        <v>4.78257397</v>
      </c>
      <c r="G14" s="18" t="n">
        <v>507.78660604</v>
      </c>
      <c r="H14" s="20" t="n">
        <v>2.9263434</v>
      </c>
      <c r="I14" s="18" t="n">
        <v>524.5540342100001</v>
      </c>
      <c r="J14" s="20" t="n">
        <v>2.21528712</v>
      </c>
      <c r="K14" s="18" t="n">
        <v>552.75173724</v>
      </c>
      <c r="L14" s="20" t="n">
        <v>4.06420204</v>
      </c>
      <c r="M14" s="18" t="s">
        <v>481</v>
      </c>
      <c r="N14" s="20" t="s">
        <v>481</v>
      </c>
      <c r="O14" s="18" t="s">
        <v>481</v>
      </c>
      <c r="P14" s="20" t="s">
        <v>481</v>
      </c>
      <c r="Q14" s="18" t="s">
        <v>481</v>
      </c>
      <c r="R14" s="20" t="s">
        <v>481</v>
      </c>
      <c r="S14" s="18" t="s">
        <v>481</v>
      </c>
      <c r="T14" s="20" t="s">
        <v>481</v>
      </c>
      <c r="U14" s="18" t="n">
        <v>447.6899148</v>
      </c>
      <c r="V14" s="20" t="n">
        <v>12.86993789</v>
      </c>
    </row>
    <row r="15" spans="1:22">
      <c r="A15" s="15" t="s">
        <v>490</v>
      </c>
      <c r="B15" s="17" t="n">
        <v>5882</v>
      </c>
      <c r="C15" s="18">
        <f>(125.0/B15*100)</f>
        <v/>
      </c>
      <c r="D15" s="19" t="n">
        <v>5757</v>
      </c>
      <c r="E15" s="18" t="n">
        <v>463.17613252</v>
      </c>
      <c r="F15" s="20" t="n">
        <v>4.53720193</v>
      </c>
      <c r="G15" s="18" t="n">
        <v>497.13138112</v>
      </c>
      <c r="H15" s="20" t="n">
        <v>2.89650126</v>
      </c>
      <c r="I15" s="18" t="n">
        <v>525.5370204</v>
      </c>
      <c r="J15" s="20" t="n">
        <v>2.57677569</v>
      </c>
      <c r="K15" s="18" t="n">
        <v>551.35620151</v>
      </c>
      <c r="L15" s="20" t="n">
        <v>4.13730911</v>
      </c>
      <c r="M15" s="18" t="s">
        <v>481</v>
      </c>
      <c r="N15" s="20" t="s">
        <v>481</v>
      </c>
      <c r="O15" s="18" t="s">
        <v>481</v>
      </c>
      <c r="P15" s="20" t="s">
        <v>481</v>
      </c>
      <c r="Q15" s="18" t="s">
        <v>481</v>
      </c>
      <c r="R15" s="20" t="s">
        <v>481</v>
      </c>
      <c r="S15" s="18" t="s">
        <v>481</v>
      </c>
      <c r="T15" s="20" t="s">
        <v>481</v>
      </c>
      <c r="U15" s="18" t="n">
        <v>435.83906227</v>
      </c>
      <c r="V15" s="20" t="n">
        <v>7.57517725</v>
      </c>
    </row>
    <row r="16" spans="1:22">
      <c r="A16" s="15" t="s">
        <v>491</v>
      </c>
      <c r="B16" s="17" t="n">
        <v>6108</v>
      </c>
      <c r="C16" s="18">
        <f>(163.0/B16*100)</f>
        <v/>
      </c>
      <c r="D16" s="19" t="n">
        <v>5945</v>
      </c>
      <c r="E16" s="18" t="n">
        <v>450.82394684</v>
      </c>
      <c r="F16" s="20" t="n">
        <v>3.65599116</v>
      </c>
      <c r="G16" s="18" t="n">
        <v>485.46698909</v>
      </c>
      <c r="H16" s="20" t="n">
        <v>3.51302096</v>
      </c>
      <c r="I16" s="18" t="n">
        <v>506.86170301</v>
      </c>
      <c r="J16" s="20" t="n">
        <v>2.50540634</v>
      </c>
      <c r="K16" s="18" t="n">
        <v>535.42083789</v>
      </c>
      <c r="L16" s="20" t="n">
        <v>3.4221582</v>
      </c>
      <c r="M16" s="18" t="s">
        <v>481</v>
      </c>
      <c r="N16" s="20" t="s">
        <v>481</v>
      </c>
      <c r="O16" s="18" t="s">
        <v>481</v>
      </c>
      <c r="P16" s="20" t="s">
        <v>481</v>
      </c>
      <c r="Q16" s="18" t="s">
        <v>481</v>
      </c>
      <c r="R16" s="20" t="s">
        <v>481</v>
      </c>
      <c r="S16" s="18" t="s">
        <v>481</v>
      </c>
      <c r="T16" s="20" t="s">
        <v>481</v>
      </c>
      <c r="U16" s="18" t="n">
        <v>399.44382923</v>
      </c>
      <c r="V16" s="20" t="n">
        <v>6.62616337</v>
      </c>
    </row>
    <row r="17" spans="1:22">
      <c r="A17" s="15" t="s">
        <v>492</v>
      </c>
      <c r="B17" s="17" t="n">
        <v>6504</v>
      </c>
      <c r="C17" s="18">
        <f>(2034.0/B17*100)</f>
        <v/>
      </c>
      <c r="D17" s="19" t="n">
        <v>4470</v>
      </c>
      <c r="E17" s="18" t="n">
        <v>474.97698143</v>
      </c>
      <c r="F17" s="20" t="n">
        <v>3.97859854</v>
      </c>
      <c r="G17" s="18" t="n">
        <v>499.32581877</v>
      </c>
      <c r="H17" s="20" t="n">
        <v>3.98870093</v>
      </c>
      <c r="I17" s="18" t="n">
        <v>523.095679</v>
      </c>
      <c r="J17" s="20" t="n">
        <v>4.02481507</v>
      </c>
      <c r="K17" s="18" t="n">
        <v>555.61353382</v>
      </c>
      <c r="L17" s="20" t="n">
        <v>5.23472137</v>
      </c>
      <c r="M17" s="18" t="s">
        <v>481</v>
      </c>
      <c r="N17" s="20" t="s">
        <v>481</v>
      </c>
      <c r="O17" s="18" t="s">
        <v>481</v>
      </c>
      <c r="P17" s="20" t="s">
        <v>481</v>
      </c>
      <c r="Q17" s="18" t="s">
        <v>481</v>
      </c>
      <c r="R17" s="20" t="s">
        <v>481</v>
      </c>
      <c r="S17" s="18" t="s">
        <v>481</v>
      </c>
      <c r="T17" s="20" t="s">
        <v>481</v>
      </c>
      <c r="U17" s="18" t="n">
        <v>456.17065621</v>
      </c>
      <c r="V17" s="20" t="n">
        <v>6.75298069</v>
      </c>
    </row>
    <row r="18" spans="1:22">
      <c r="A18" s="15" t="s">
        <v>493</v>
      </c>
      <c r="B18" s="17" t="n">
        <v>5532</v>
      </c>
      <c r="C18" s="18">
        <f>(31.0/B18*100)</f>
        <v/>
      </c>
      <c r="D18" s="19" t="n">
        <v>5501</v>
      </c>
      <c r="E18" s="18" t="n">
        <v>410.02887404</v>
      </c>
      <c r="F18" s="20" t="n">
        <v>4.81043709</v>
      </c>
      <c r="G18" s="18" t="n">
        <v>433.37839312</v>
      </c>
      <c r="H18" s="20" t="n">
        <v>4.03277449</v>
      </c>
      <c r="I18" s="18" t="n">
        <v>462.89833534</v>
      </c>
      <c r="J18" s="20" t="n">
        <v>3.48188783</v>
      </c>
      <c r="K18" s="18" t="n">
        <v>491.81567359</v>
      </c>
      <c r="L18" s="20" t="n">
        <v>5.02604463</v>
      </c>
      <c r="M18" s="18" t="s">
        <v>481</v>
      </c>
      <c r="N18" s="20" t="s">
        <v>481</v>
      </c>
      <c r="O18" s="18" t="s">
        <v>481</v>
      </c>
      <c r="P18" s="20" t="s">
        <v>481</v>
      </c>
      <c r="Q18" s="18" t="s">
        <v>481</v>
      </c>
      <c r="R18" s="20" t="s">
        <v>481</v>
      </c>
      <c r="S18" s="18" t="s">
        <v>481</v>
      </c>
      <c r="T18" s="20" t="s">
        <v>481</v>
      </c>
      <c r="U18" s="18" t="n">
        <v>378.69552234</v>
      </c>
      <c r="V18" s="20" t="n">
        <v>9.389835850000001</v>
      </c>
    </row>
    <row r="19" spans="1:22">
      <c r="A19" s="15" t="s">
        <v>494</v>
      </c>
      <c r="B19" s="17" t="n">
        <v>5658</v>
      </c>
      <c r="C19" s="18">
        <f>(366.0/B19*100)</f>
        <v/>
      </c>
      <c r="D19" s="19" t="n">
        <v>5292</v>
      </c>
      <c r="E19" s="18" t="n">
        <v>457.3909158</v>
      </c>
      <c r="F19" s="20" t="n">
        <v>3.92493818</v>
      </c>
      <c r="G19" s="18" t="n">
        <v>477.41138946</v>
      </c>
      <c r="H19" s="20" t="n">
        <v>3.17060149</v>
      </c>
      <c r="I19" s="18" t="n">
        <v>492.54164561</v>
      </c>
      <c r="J19" s="20" t="n">
        <v>3.40246116</v>
      </c>
      <c r="K19" s="18" t="n">
        <v>500.66000646</v>
      </c>
      <c r="L19" s="20" t="n">
        <v>5.65553643</v>
      </c>
      <c r="M19" s="18" t="s">
        <v>481</v>
      </c>
      <c r="N19" s="20" t="s">
        <v>481</v>
      </c>
      <c r="O19" s="18" t="s">
        <v>481</v>
      </c>
      <c r="P19" s="20" t="s">
        <v>481</v>
      </c>
      <c r="Q19" s="18" t="s">
        <v>481</v>
      </c>
      <c r="R19" s="20" t="s">
        <v>481</v>
      </c>
      <c r="S19" s="18" t="s">
        <v>481</v>
      </c>
      <c r="T19" s="20" t="s">
        <v>481</v>
      </c>
      <c r="U19" s="18" t="n">
        <v>392.69169221</v>
      </c>
      <c r="V19" s="20" t="n">
        <v>7.4886234</v>
      </c>
    </row>
    <row r="20" spans="1:22">
      <c r="A20" s="15" t="s">
        <v>495</v>
      </c>
      <c r="B20" s="17" t="n">
        <v>3371</v>
      </c>
      <c r="C20" s="18">
        <f>(75.0/B20*100)</f>
        <v/>
      </c>
      <c r="D20" s="19" t="n">
        <v>3296</v>
      </c>
      <c r="E20" s="18" t="n">
        <v>453.09765652</v>
      </c>
      <c r="F20" s="20" t="n">
        <v>4.9091767</v>
      </c>
      <c r="G20" s="18" t="n">
        <v>471.49771451</v>
      </c>
      <c r="H20" s="20" t="n">
        <v>4.17593966</v>
      </c>
      <c r="I20" s="18" t="n">
        <v>498.87568075</v>
      </c>
      <c r="J20" s="20" t="n">
        <v>2.96512573</v>
      </c>
      <c r="K20" s="18" t="n">
        <v>527.14253643</v>
      </c>
      <c r="L20" s="20" t="n">
        <v>4.64923922</v>
      </c>
      <c r="M20" s="18" t="s">
        <v>481</v>
      </c>
      <c r="N20" s="20" t="s">
        <v>481</v>
      </c>
      <c r="O20" s="18" t="s">
        <v>481</v>
      </c>
      <c r="P20" s="20" t="s">
        <v>481</v>
      </c>
      <c r="Q20" s="18" t="s">
        <v>481</v>
      </c>
      <c r="R20" s="20" t="s">
        <v>481</v>
      </c>
      <c r="S20" s="18" t="s">
        <v>481</v>
      </c>
      <c r="T20" s="20" t="s">
        <v>481</v>
      </c>
      <c r="U20" s="18" t="n">
        <v>429.23657917</v>
      </c>
      <c r="V20" s="20" t="n">
        <v>10.42313833</v>
      </c>
    </row>
    <row r="21" spans="1:22">
      <c r="A21" s="15" t="s">
        <v>496</v>
      </c>
      <c r="B21" s="17" t="n">
        <v>5741</v>
      </c>
      <c r="C21" s="18">
        <f>(61.0/B21*100)</f>
        <v/>
      </c>
      <c r="D21" s="19" t="n">
        <v>5680</v>
      </c>
      <c r="E21" s="18" t="n">
        <v>457.35718409</v>
      </c>
      <c r="F21" s="20" t="n">
        <v>3.44083993</v>
      </c>
      <c r="G21" s="18" t="n">
        <v>479.03866651</v>
      </c>
      <c r="H21" s="20" t="n">
        <v>4.29046596</v>
      </c>
      <c r="I21" s="18" t="n">
        <v>508.38217078</v>
      </c>
      <c r="J21" s="20" t="n">
        <v>2.19158444</v>
      </c>
      <c r="K21" s="18" t="n">
        <v>539.2095988</v>
      </c>
      <c r="L21" s="20" t="n">
        <v>2.95403307</v>
      </c>
      <c r="M21" s="18" t="s">
        <v>481</v>
      </c>
      <c r="N21" s="20" t="s">
        <v>481</v>
      </c>
      <c r="O21" s="18" t="s">
        <v>481</v>
      </c>
      <c r="P21" s="20" t="s">
        <v>481</v>
      </c>
      <c r="Q21" s="18" t="s">
        <v>481</v>
      </c>
      <c r="R21" s="20" t="s">
        <v>481</v>
      </c>
      <c r="S21" s="18" t="s">
        <v>481</v>
      </c>
      <c r="T21" s="20" t="s">
        <v>481</v>
      </c>
      <c r="U21" s="18" t="n">
        <v>441.49799664</v>
      </c>
      <c r="V21" s="20" t="n">
        <v>8.023070730000001</v>
      </c>
    </row>
    <row r="22" spans="1:22">
      <c r="A22" s="15" t="s">
        <v>497</v>
      </c>
      <c r="B22" s="17" t="n">
        <v>6598</v>
      </c>
      <c r="C22" s="18">
        <f>(40.0/B22*100)</f>
        <v/>
      </c>
      <c r="D22" s="19" t="n">
        <v>6558</v>
      </c>
      <c r="E22" s="18" t="n">
        <v>442.20279433</v>
      </c>
      <c r="F22" s="20" t="n">
        <v>4.47128265</v>
      </c>
      <c r="G22" s="18" t="n">
        <v>464.74817188</v>
      </c>
      <c r="H22" s="20" t="n">
        <v>4.85380834</v>
      </c>
      <c r="I22" s="18" t="n">
        <v>484.83476774</v>
      </c>
      <c r="J22" s="20" t="n">
        <v>4.4984337</v>
      </c>
      <c r="K22" s="18" t="n">
        <v>491.69089226</v>
      </c>
      <c r="L22" s="20" t="n">
        <v>5.37020851</v>
      </c>
      <c r="M22" s="18" t="s">
        <v>481</v>
      </c>
      <c r="N22" s="20" t="s">
        <v>481</v>
      </c>
      <c r="O22" s="18" t="s">
        <v>481</v>
      </c>
      <c r="P22" s="20" t="s">
        <v>481</v>
      </c>
      <c r="Q22" s="18" t="s">
        <v>481</v>
      </c>
      <c r="R22" s="20" t="s">
        <v>481</v>
      </c>
      <c r="S22" s="18" t="n">
        <v>496.48211741</v>
      </c>
      <c r="T22" s="20" t="n">
        <v>36.34708697</v>
      </c>
      <c r="U22" s="18" t="n">
        <v>379.47006687</v>
      </c>
      <c r="V22" s="20" t="n">
        <v>8.74088991</v>
      </c>
    </row>
    <row r="23" spans="1:22">
      <c r="A23" s="15" t="s">
        <v>498</v>
      </c>
      <c r="B23" s="17" t="n">
        <v>11583</v>
      </c>
      <c r="C23" s="18">
        <f>(271.0/B23*100)</f>
        <v/>
      </c>
      <c r="D23" s="19" t="n">
        <v>11312</v>
      </c>
      <c r="E23" s="18" t="n">
        <v>451.68926246</v>
      </c>
      <c r="F23" s="20" t="n">
        <v>4.64538488</v>
      </c>
      <c r="G23" s="18" t="n">
        <v>476.71342862</v>
      </c>
      <c r="H23" s="20" t="n">
        <v>4.54482048</v>
      </c>
      <c r="I23" s="18" t="n">
        <v>501.61946134</v>
      </c>
      <c r="J23" s="20" t="n">
        <v>3.14023472</v>
      </c>
      <c r="K23" s="18" t="n">
        <v>516.85817865</v>
      </c>
      <c r="L23" s="20" t="n">
        <v>5.66846306</v>
      </c>
      <c r="M23" s="18" t="s">
        <v>481</v>
      </c>
      <c r="N23" s="20" t="s">
        <v>481</v>
      </c>
      <c r="O23" s="18" t="s">
        <v>481</v>
      </c>
      <c r="P23" s="20" t="s">
        <v>481</v>
      </c>
      <c r="Q23" s="18" t="s">
        <v>481</v>
      </c>
      <c r="R23" s="20" t="s">
        <v>481</v>
      </c>
      <c r="S23" s="18" t="s">
        <v>481</v>
      </c>
      <c r="T23" s="20" t="s">
        <v>481</v>
      </c>
      <c r="U23" s="18" t="n">
        <v>424.91272902</v>
      </c>
      <c r="V23" s="20" t="n">
        <v>8.524728619999999</v>
      </c>
    </row>
    <row r="24" spans="1:22">
      <c r="A24" s="15" t="s">
        <v>499</v>
      </c>
      <c r="B24" s="17" t="n">
        <v>6647</v>
      </c>
      <c r="C24" s="18">
        <f>(11.0/B24*100)</f>
        <v/>
      </c>
      <c r="D24" s="19" t="n">
        <v>6636</v>
      </c>
      <c r="E24" s="18" t="n">
        <v>499.18277646</v>
      </c>
      <c r="F24" s="20" t="n">
        <v>3.60953461</v>
      </c>
      <c r="G24" s="18" t="n">
        <v>523.12382096</v>
      </c>
      <c r="H24" s="20" t="n">
        <v>3.78057994</v>
      </c>
      <c r="I24" s="18" t="n">
        <v>552.36700135</v>
      </c>
      <c r="J24" s="20" t="n">
        <v>3.10482827</v>
      </c>
      <c r="K24" s="18" t="n">
        <v>569.98854504</v>
      </c>
      <c r="L24" s="20" t="n">
        <v>5.69084656</v>
      </c>
      <c r="M24" s="18" t="s">
        <v>481</v>
      </c>
      <c r="N24" s="20" t="s">
        <v>481</v>
      </c>
      <c r="O24" s="18" t="s">
        <v>481</v>
      </c>
      <c r="P24" s="20" t="s">
        <v>481</v>
      </c>
      <c r="Q24" s="18" t="s">
        <v>481</v>
      </c>
      <c r="R24" s="20" t="s">
        <v>481</v>
      </c>
      <c r="S24" s="18" t="s">
        <v>481</v>
      </c>
      <c r="T24" s="20" t="s">
        <v>481</v>
      </c>
      <c r="U24" s="18" t="n">
        <v>464.28493686</v>
      </c>
      <c r="V24" s="20" t="n">
        <v>10.57648287</v>
      </c>
    </row>
    <row r="25" spans="1:22">
      <c r="A25" s="15" t="s">
        <v>500</v>
      </c>
      <c r="B25" s="17" t="n">
        <v>5581</v>
      </c>
      <c r="C25" s="18">
        <f>(25.0/B25*100)</f>
        <v/>
      </c>
      <c r="D25" s="19" t="n">
        <v>5556</v>
      </c>
      <c r="E25" s="18" t="n">
        <v>480.08876518</v>
      </c>
      <c r="F25" s="20" t="n">
        <v>5.2263275</v>
      </c>
      <c r="G25" s="18" t="n">
        <v>498.17992325</v>
      </c>
      <c r="H25" s="20" t="n">
        <v>3.90901888</v>
      </c>
      <c r="I25" s="18" t="n">
        <v>539.57389194</v>
      </c>
      <c r="J25" s="20" t="n">
        <v>3.79815197</v>
      </c>
      <c r="K25" s="18" t="n">
        <v>587.8631907400001</v>
      </c>
      <c r="L25" s="20" t="n">
        <v>5.6329811</v>
      </c>
      <c r="M25" s="18" t="s">
        <v>481</v>
      </c>
      <c r="N25" s="20" t="s">
        <v>481</v>
      </c>
      <c r="O25" s="18" t="s">
        <v>481</v>
      </c>
      <c r="P25" s="20" t="s">
        <v>481</v>
      </c>
      <c r="Q25" s="18" t="s">
        <v>481</v>
      </c>
      <c r="R25" s="20" t="s">
        <v>481</v>
      </c>
      <c r="S25" s="18" t="s">
        <v>481</v>
      </c>
      <c r="T25" s="20" t="s">
        <v>481</v>
      </c>
      <c r="U25" s="18" t="n">
        <v>405.25914281</v>
      </c>
      <c r="V25" s="20" t="n">
        <v>36.43565825</v>
      </c>
    </row>
    <row r="26" spans="1:22">
      <c r="A26" s="15" t="s">
        <v>501</v>
      </c>
      <c r="B26" s="17" t="n">
        <v>4869</v>
      </c>
      <c r="C26" s="18">
        <f>(77.0/B26*100)</f>
        <v/>
      </c>
      <c r="D26" s="19" t="n">
        <v>4792</v>
      </c>
      <c r="E26" s="18" t="n">
        <v>469.81764243</v>
      </c>
      <c r="F26" s="20" t="n">
        <v>5.45870159</v>
      </c>
      <c r="G26" s="18" t="n">
        <v>471.53031758</v>
      </c>
      <c r="H26" s="20" t="n">
        <v>2.97640133</v>
      </c>
      <c r="I26" s="18" t="n">
        <v>485.64631283</v>
      </c>
      <c r="J26" s="20" t="n">
        <v>2.34436406</v>
      </c>
      <c r="K26" s="18" t="n">
        <v>510.5726057</v>
      </c>
      <c r="L26" s="20" t="n">
        <v>4.69490425</v>
      </c>
      <c r="M26" s="18" t="s">
        <v>481</v>
      </c>
      <c r="N26" s="20" t="s">
        <v>481</v>
      </c>
      <c r="O26" s="18" t="s">
        <v>481</v>
      </c>
      <c r="P26" s="20" t="s">
        <v>481</v>
      </c>
      <c r="Q26" s="18" t="s">
        <v>481</v>
      </c>
      <c r="R26" s="20" t="s">
        <v>481</v>
      </c>
      <c r="S26" s="18" t="s">
        <v>481</v>
      </c>
      <c r="T26" s="20" t="s">
        <v>481</v>
      </c>
      <c r="U26" s="18" t="n">
        <v>444.66719525</v>
      </c>
      <c r="V26" s="20" t="n">
        <v>11.78474097</v>
      </c>
    </row>
    <row r="27" spans="1:22">
      <c r="A27" s="15" t="s">
        <v>502</v>
      </c>
      <c r="B27" s="17" t="n">
        <v>5299</v>
      </c>
      <c r="C27" s="18">
        <f>(134.0/B27*100)</f>
        <v/>
      </c>
      <c r="D27" s="19" t="n">
        <v>5165</v>
      </c>
      <c r="E27" s="18" t="n">
        <v>447.89133348</v>
      </c>
      <c r="F27" s="20" t="n">
        <v>3.51945501</v>
      </c>
      <c r="G27" s="18" t="n">
        <v>480.76884739</v>
      </c>
      <c r="H27" s="20" t="n">
        <v>3.362414</v>
      </c>
      <c r="I27" s="18" t="n">
        <v>495.66052582</v>
      </c>
      <c r="J27" s="20" t="n">
        <v>2.24306111</v>
      </c>
      <c r="K27" s="18" t="n">
        <v>524.51544495</v>
      </c>
      <c r="L27" s="20" t="n">
        <v>3.02720005</v>
      </c>
      <c r="M27" s="18" t="s">
        <v>481</v>
      </c>
      <c r="N27" s="20" t="s">
        <v>481</v>
      </c>
      <c r="O27" s="18" t="s">
        <v>481</v>
      </c>
      <c r="P27" s="20" t="s">
        <v>481</v>
      </c>
      <c r="Q27" s="18" t="s">
        <v>481</v>
      </c>
      <c r="R27" s="20" t="s">
        <v>481</v>
      </c>
      <c r="S27" s="18" t="s">
        <v>481</v>
      </c>
      <c r="T27" s="20" t="s">
        <v>481</v>
      </c>
      <c r="U27" s="18" t="n">
        <v>396.97182752</v>
      </c>
      <c r="V27" s="20" t="n">
        <v>4.87846328</v>
      </c>
    </row>
    <row r="28" spans="1:22">
      <c r="A28" s="15" t="s">
        <v>503</v>
      </c>
      <c r="B28" s="17" t="n">
        <v>7568</v>
      </c>
      <c r="C28" s="18">
        <f>(395.0/B28*100)</f>
        <v/>
      </c>
      <c r="D28" s="19" t="n">
        <v>7173</v>
      </c>
      <c r="E28" s="18" t="n">
        <v>387.22279529</v>
      </c>
      <c r="F28" s="20" t="n">
        <v>5.14090399</v>
      </c>
      <c r="G28" s="18" t="n">
        <v>409.25236109</v>
      </c>
      <c r="H28" s="20" t="n">
        <v>3.854878</v>
      </c>
      <c r="I28" s="18" t="n">
        <v>410.80967788</v>
      </c>
      <c r="J28" s="20" t="n">
        <v>2.59153222</v>
      </c>
      <c r="K28" s="18" t="n">
        <v>422.14991403</v>
      </c>
      <c r="L28" s="20" t="n">
        <v>3.59511352</v>
      </c>
      <c r="M28" s="18" t="s">
        <v>481</v>
      </c>
      <c r="N28" s="20" t="s">
        <v>481</v>
      </c>
      <c r="O28" s="18" t="s">
        <v>481</v>
      </c>
      <c r="P28" s="20" t="s">
        <v>481</v>
      </c>
      <c r="Q28" s="18" t="s">
        <v>481</v>
      </c>
      <c r="R28" s="20" t="s">
        <v>481</v>
      </c>
      <c r="S28" s="18" t="s">
        <v>481</v>
      </c>
      <c r="T28" s="20" t="s">
        <v>481</v>
      </c>
      <c r="U28" s="18" t="n">
        <v>366.70328675</v>
      </c>
      <c r="V28" s="20" t="n">
        <v>7.86631354</v>
      </c>
    </row>
    <row r="29" spans="1:22">
      <c r="A29" s="15" t="s">
        <v>504</v>
      </c>
      <c r="B29" s="17" t="n">
        <v>5385</v>
      </c>
      <c r="C29" s="18">
        <f>(30.0/B29*100)</f>
        <v/>
      </c>
      <c r="D29" s="19" t="n">
        <v>5355</v>
      </c>
      <c r="E29" s="18" t="n">
        <v>488.25012329</v>
      </c>
      <c r="F29" s="20" t="n">
        <v>3.50431098</v>
      </c>
      <c r="G29" s="18" t="n">
        <v>497.4651014</v>
      </c>
      <c r="H29" s="20" t="n">
        <v>3.61050637</v>
      </c>
      <c r="I29" s="18" t="n">
        <v>537.50495213</v>
      </c>
      <c r="J29" s="20" t="n">
        <v>2.81497541</v>
      </c>
      <c r="K29" s="18" t="n">
        <v>568.02497787</v>
      </c>
      <c r="L29" s="20" t="n">
        <v>7.14571964</v>
      </c>
      <c r="M29" s="18" t="s">
        <v>481</v>
      </c>
      <c r="N29" s="20" t="s">
        <v>481</v>
      </c>
      <c r="O29" s="18" t="s">
        <v>481</v>
      </c>
      <c r="P29" s="20" t="s">
        <v>481</v>
      </c>
      <c r="Q29" s="18" t="s">
        <v>481</v>
      </c>
      <c r="R29" s="20" t="s">
        <v>481</v>
      </c>
      <c r="S29" s="18" t="s">
        <v>481</v>
      </c>
      <c r="T29" s="20" t="s">
        <v>481</v>
      </c>
      <c r="U29" s="18" t="n">
        <v>425.85196298</v>
      </c>
      <c r="V29" s="20" t="n">
        <v>8.323058680000001</v>
      </c>
    </row>
    <row r="30" spans="1:22">
      <c r="A30" s="15" t="s">
        <v>505</v>
      </c>
      <c r="B30" s="17" t="n">
        <v>4520</v>
      </c>
      <c r="C30" s="18">
        <f>(218.0/B30*100)</f>
        <v/>
      </c>
      <c r="D30" s="19" t="n">
        <v>4302</v>
      </c>
      <c r="E30" s="18" t="n">
        <v>457.57685597</v>
      </c>
      <c r="F30" s="20" t="n">
        <v>5.17113753</v>
      </c>
      <c r="G30" s="18" t="n">
        <v>472.62894731</v>
      </c>
      <c r="H30" s="20" t="n">
        <v>3.91570199</v>
      </c>
      <c r="I30" s="18" t="n">
        <v>500.68354736</v>
      </c>
      <c r="J30" s="20" t="n">
        <v>2.93339942</v>
      </c>
      <c r="K30" s="18" t="n">
        <v>541.99366502</v>
      </c>
      <c r="L30" s="20" t="n">
        <v>3.72270084</v>
      </c>
      <c r="M30" s="18" t="s">
        <v>481</v>
      </c>
      <c r="N30" s="20" t="s">
        <v>481</v>
      </c>
      <c r="O30" s="18" t="s">
        <v>481</v>
      </c>
      <c r="P30" s="20" t="s">
        <v>481</v>
      </c>
      <c r="Q30" s="18" t="s">
        <v>481</v>
      </c>
      <c r="R30" s="20" t="s">
        <v>481</v>
      </c>
      <c r="S30" s="18" t="s">
        <v>481</v>
      </c>
      <c r="T30" s="20" t="s">
        <v>481</v>
      </c>
      <c r="U30" s="18" t="n">
        <v>410.89405583</v>
      </c>
      <c r="V30" s="20" t="n">
        <v>7.4035774</v>
      </c>
    </row>
    <row r="31" spans="1:22">
      <c r="A31" s="15" t="s">
        <v>506</v>
      </c>
      <c r="B31" s="17" t="n">
        <v>5456</v>
      </c>
      <c r="C31" s="18">
        <f>(147.0/B31*100)</f>
        <v/>
      </c>
      <c r="D31" s="19" t="n">
        <v>5309</v>
      </c>
      <c r="E31" s="18" t="n">
        <v>460.39711415</v>
      </c>
      <c r="F31" s="20" t="n">
        <v>3.7373964</v>
      </c>
      <c r="G31" s="18" t="n">
        <v>488.90384828</v>
      </c>
      <c r="H31" s="20" t="n">
        <v>3.25719103</v>
      </c>
      <c r="I31" s="18" t="n">
        <v>512.26806244</v>
      </c>
      <c r="J31" s="20" t="n">
        <v>2.92698484</v>
      </c>
      <c r="K31" s="18" t="n">
        <v>543.99945668</v>
      </c>
      <c r="L31" s="20" t="n">
        <v>3.78586463</v>
      </c>
      <c r="M31" s="18" t="s">
        <v>481</v>
      </c>
      <c r="N31" s="20" t="s">
        <v>481</v>
      </c>
      <c r="O31" s="18" t="s">
        <v>481</v>
      </c>
      <c r="P31" s="20" t="s">
        <v>481</v>
      </c>
      <c r="Q31" s="18" t="s">
        <v>481</v>
      </c>
      <c r="R31" s="20" t="s">
        <v>481</v>
      </c>
      <c r="S31" s="18" t="s">
        <v>481</v>
      </c>
      <c r="T31" s="20" t="s">
        <v>481</v>
      </c>
      <c r="U31" s="18" t="n">
        <v>421.99549141</v>
      </c>
      <c r="V31" s="20" t="n">
        <v>5.75909112</v>
      </c>
    </row>
    <row r="32" spans="1:22">
      <c r="A32" s="15" t="s">
        <v>507</v>
      </c>
      <c r="B32" s="17" t="n">
        <v>4478</v>
      </c>
      <c r="C32" s="18">
        <f>(6.0/B32*100)</f>
        <v/>
      </c>
      <c r="D32" s="19" t="n">
        <v>4472</v>
      </c>
      <c r="E32" s="18" t="n">
        <v>488.30051077</v>
      </c>
      <c r="F32" s="20" t="n">
        <v>4.99121052</v>
      </c>
      <c r="G32" s="18" t="n">
        <v>498.51580568</v>
      </c>
      <c r="H32" s="20" t="n">
        <v>2.85068252</v>
      </c>
      <c r="I32" s="18" t="n">
        <v>509.91500701</v>
      </c>
      <c r="J32" s="20" t="n">
        <v>2.94321309</v>
      </c>
      <c r="K32" s="18" t="n">
        <v>528.50500117</v>
      </c>
      <c r="L32" s="20" t="n">
        <v>5.39243545</v>
      </c>
      <c r="M32" s="18" t="s">
        <v>481</v>
      </c>
      <c r="N32" s="20" t="s">
        <v>481</v>
      </c>
      <c r="O32" s="18" t="s">
        <v>481</v>
      </c>
      <c r="P32" s="20" t="s">
        <v>481</v>
      </c>
      <c r="Q32" s="18" t="s">
        <v>481</v>
      </c>
      <c r="R32" s="20" t="s">
        <v>481</v>
      </c>
      <c r="S32" s="18" t="s">
        <v>481</v>
      </c>
      <c r="T32" s="20" t="s">
        <v>481</v>
      </c>
      <c r="U32" s="18" t="n">
        <v>419.70297654</v>
      </c>
      <c r="V32" s="20" t="n">
        <v>12.34534739</v>
      </c>
    </row>
    <row r="33" spans="1:22">
      <c r="A33" s="15" t="s">
        <v>508</v>
      </c>
      <c r="B33" s="17" t="n">
        <v>7325</v>
      </c>
      <c r="C33" s="18">
        <f>(81.0/B33*100)</f>
        <v/>
      </c>
      <c r="D33" s="19" t="n">
        <v>7244</v>
      </c>
      <c r="E33" s="18" t="n">
        <v>457.19865956</v>
      </c>
      <c r="F33" s="20" t="n">
        <v>5.60430375</v>
      </c>
      <c r="G33" s="18" t="n">
        <v>469.85465107</v>
      </c>
      <c r="H33" s="20" t="n">
        <v>4.74940886</v>
      </c>
      <c r="I33" s="18" t="n">
        <v>491.41792557</v>
      </c>
      <c r="J33" s="20" t="n">
        <v>2.91054834</v>
      </c>
      <c r="K33" s="18" t="n">
        <v>529.84843916</v>
      </c>
      <c r="L33" s="20" t="n">
        <v>3.93101566</v>
      </c>
      <c r="M33" s="18" t="s">
        <v>481</v>
      </c>
      <c r="N33" s="20" t="s">
        <v>481</v>
      </c>
      <c r="O33" s="18" t="s">
        <v>481</v>
      </c>
      <c r="P33" s="20" t="s">
        <v>481</v>
      </c>
      <c r="Q33" s="18" t="s">
        <v>481</v>
      </c>
      <c r="R33" s="20" t="s">
        <v>481</v>
      </c>
      <c r="S33" s="18" t="s">
        <v>481</v>
      </c>
      <c r="T33" s="20" t="s">
        <v>481</v>
      </c>
      <c r="U33" s="18" t="n">
        <v>413.06420677</v>
      </c>
      <c r="V33" s="20" t="n">
        <v>10.74178825</v>
      </c>
    </row>
    <row r="34" spans="1:22">
      <c r="A34" s="15" t="s">
        <v>509</v>
      </c>
      <c r="B34" s="17" t="n">
        <v>6350</v>
      </c>
      <c r="C34" s="18">
        <f>(126.0/B34*100)</f>
        <v/>
      </c>
      <c r="D34" s="19" t="n">
        <v>6224</v>
      </c>
      <c r="E34" s="18" t="n">
        <v>454.00531504</v>
      </c>
      <c r="F34" s="20" t="n">
        <v>4.62913701</v>
      </c>
      <c r="G34" s="18" t="n">
        <v>475.60486583</v>
      </c>
      <c r="H34" s="20" t="n">
        <v>3.05153457</v>
      </c>
      <c r="I34" s="18" t="n">
        <v>492.16135709</v>
      </c>
      <c r="J34" s="20" t="n">
        <v>3.08304473</v>
      </c>
      <c r="K34" s="18" t="n">
        <v>500.66073601</v>
      </c>
      <c r="L34" s="20" t="n">
        <v>6.5542004</v>
      </c>
      <c r="M34" s="18" t="s">
        <v>481</v>
      </c>
      <c r="N34" s="20" t="s">
        <v>481</v>
      </c>
      <c r="O34" s="18" t="s">
        <v>481</v>
      </c>
      <c r="P34" s="20" t="s">
        <v>481</v>
      </c>
      <c r="Q34" s="18" t="s">
        <v>481</v>
      </c>
      <c r="R34" s="20" t="s">
        <v>481</v>
      </c>
      <c r="S34" s="18" t="s">
        <v>481</v>
      </c>
      <c r="T34" s="20" t="s">
        <v>481</v>
      </c>
      <c r="U34" s="18" t="n">
        <v>398.20343481</v>
      </c>
      <c r="V34" s="20" t="n">
        <v>9.261190709999999</v>
      </c>
    </row>
    <row r="35" spans="1:22">
      <c r="A35" s="15" t="s">
        <v>510</v>
      </c>
      <c r="B35" s="17" t="n">
        <v>6406</v>
      </c>
      <c r="C35" s="18">
        <f>(67.0/B35*100)</f>
        <v/>
      </c>
      <c r="D35" s="19" t="n">
        <v>6339</v>
      </c>
      <c r="E35" s="18" t="n">
        <v>490.7751343</v>
      </c>
      <c r="F35" s="20" t="n">
        <v>3.69639726</v>
      </c>
      <c r="G35" s="18" t="n">
        <v>504.07180831</v>
      </c>
      <c r="H35" s="20" t="n">
        <v>2.52311146</v>
      </c>
      <c r="I35" s="18" t="n">
        <v>521.8188141000001</v>
      </c>
      <c r="J35" s="20" t="n">
        <v>2.89711624</v>
      </c>
      <c r="K35" s="18" t="n">
        <v>539.06539065</v>
      </c>
      <c r="L35" s="20" t="n">
        <v>5.50759815</v>
      </c>
      <c r="M35" s="18" t="s">
        <v>481</v>
      </c>
      <c r="N35" s="20" t="s">
        <v>481</v>
      </c>
      <c r="O35" s="18" t="s">
        <v>481</v>
      </c>
      <c r="P35" s="20" t="s">
        <v>481</v>
      </c>
      <c r="Q35" s="18" t="s">
        <v>481</v>
      </c>
      <c r="R35" s="20" t="s">
        <v>481</v>
      </c>
      <c r="S35" s="18" t="s">
        <v>481</v>
      </c>
      <c r="T35" s="20" t="s">
        <v>481</v>
      </c>
      <c r="U35" s="18" t="n">
        <v>425.01206507</v>
      </c>
      <c r="V35" s="20" t="n">
        <v>7.34427527</v>
      </c>
    </row>
    <row r="36" spans="1:22">
      <c r="A36" s="15" t="s">
        <v>511</v>
      </c>
      <c r="B36" s="17" t="n">
        <v>6736</v>
      </c>
      <c r="C36" s="18">
        <f>(79.0/B36*100)</f>
        <v/>
      </c>
      <c r="D36" s="19" t="n">
        <v>6657</v>
      </c>
      <c r="E36" s="18" t="n">
        <v>451.66322432</v>
      </c>
      <c r="F36" s="20" t="n">
        <v>3.68579839</v>
      </c>
      <c r="G36" s="18" t="n">
        <v>464.46584815</v>
      </c>
      <c r="H36" s="20" t="n">
        <v>3.8914151</v>
      </c>
      <c r="I36" s="18" t="n">
        <v>488.69873586</v>
      </c>
      <c r="J36" s="20" t="n">
        <v>2.39069853</v>
      </c>
      <c r="K36" s="18" t="n">
        <v>526.51571956</v>
      </c>
      <c r="L36" s="20" t="n">
        <v>3.69706996</v>
      </c>
      <c r="M36" s="18" t="s">
        <v>481</v>
      </c>
      <c r="N36" s="20" t="s">
        <v>481</v>
      </c>
      <c r="O36" s="18" t="s">
        <v>481</v>
      </c>
      <c r="P36" s="20" t="s">
        <v>481</v>
      </c>
      <c r="Q36" s="18" t="s">
        <v>481</v>
      </c>
      <c r="R36" s="20" t="s">
        <v>481</v>
      </c>
      <c r="S36" s="18" t="s">
        <v>481</v>
      </c>
      <c r="T36" s="20" t="s">
        <v>481</v>
      </c>
      <c r="U36" s="18" t="n">
        <v>427.24880577</v>
      </c>
      <c r="V36" s="20" t="n">
        <v>6.65655678</v>
      </c>
    </row>
    <row r="37" spans="1:22">
      <c r="A37" s="15" t="s">
        <v>512</v>
      </c>
      <c r="B37" s="17" t="n">
        <v>5458</v>
      </c>
      <c r="C37" s="18">
        <f>(147.0/B37*100)</f>
        <v/>
      </c>
      <c r="D37" s="19" t="n">
        <v>5311</v>
      </c>
      <c r="E37" s="18" t="n">
        <v>456.46569774</v>
      </c>
      <c r="F37" s="20" t="n">
        <v>3.87305971</v>
      </c>
      <c r="G37" s="18" t="n">
        <v>482.77743691</v>
      </c>
      <c r="H37" s="20" t="n">
        <v>3.79505056</v>
      </c>
      <c r="I37" s="18" t="n">
        <v>508.37186896</v>
      </c>
      <c r="J37" s="20" t="n">
        <v>3.35980766</v>
      </c>
      <c r="K37" s="18" t="n">
        <v>539.23844999</v>
      </c>
      <c r="L37" s="20" t="n">
        <v>4.55141395</v>
      </c>
      <c r="M37" s="18" t="s">
        <v>481</v>
      </c>
      <c r="N37" s="20" t="s">
        <v>481</v>
      </c>
      <c r="O37" s="18" t="s">
        <v>481</v>
      </c>
      <c r="P37" s="20" t="s">
        <v>481</v>
      </c>
      <c r="Q37" s="18" t="s">
        <v>481</v>
      </c>
      <c r="R37" s="20" t="s">
        <v>481</v>
      </c>
      <c r="S37" s="18" t="s">
        <v>481</v>
      </c>
      <c r="T37" s="20" t="s">
        <v>481</v>
      </c>
      <c r="U37" s="18" t="n">
        <v>418.59752578</v>
      </c>
      <c r="V37" s="20" t="n">
        <v>6.45975535</v>
      </c>
    </row>
    <row r="38" spans="1:22">
      <c r="A38" s="15" t="s">
        <v>513</v>
      </c>
      <c r="B38" s="17" t="n">
        <v>5860</v>
      </c>
      <c r="C38" s="18">
        <f>(24.0/B38*100)</f>
        <v/>
      </c>
      <c r="D38" s="19" t="n">
        <v>5836</v>
      </c>
      <c r="E38" s="18" t="n">
        <v>485.14327011</v>
      </c>
      <c r="F38" s="20" t="n">
        <v>4.25809681</v>
      </c>
      <c r="G38" s="18" t="n">
        <v>515.42618967</v>
      </c>
      <c r="H38" s="20" t="n">
        <v>4.44187613</v>
      </c>
      <c r="I38" s="18" t="n">
        <v>533.92405148</v>
      </c>
      <c r="J38" s="20" t="n">
        <v>3.63148944</v>
      </c>
      <c r="K38" s="18" t="n">
        <v>556.46336457</v>
      </c>
      <c r="L38" s="20" t="n">
        <v>4.42996718</v>
      </c>
      <c r="M38" s="18" t="s">
        <v>481</v>
      </c>
      <c r="N38" s="20" t="s">
        <v>481</v>
      </c>
      <c r="O38" s="18" t="s">
        <v>481</v>
      </c>
      <c r="P38" s="20" t="s">
        <v>481</v>
      </c>
      <c r="Q38" s="18" t="s">
        <v>481</v>
      </c>
      <c r="R38" s="20" t="s">
        <v>481</v>
      </c>
      <c r="S38" s="18" t="s">
        <v>481</v>
      </c>
      <c r="T38" s="20" t="s">
        <v>481</v>
      </c>
      <c r="U38" s="18" t="n">
        <v>478.58696861</v>
      </c>
      <c r="V38" s="20" t="n">
        <v>6.8692738</v>
      </c>
    </row>
    <row r="39" spans="1:22">
      <c r="A39" s="15" t="s">
        <v>514</v>
      </c>
      <c r="B39" s="17" t="n">
        <v>5895</v>
      </c>
      <c r="C39" s="18">
        <f>(33.0/B39*100)</f>
        <v/>
      </c>
      <c r="D39" s="19" t="n">
        <v>5862</v>
      </c>
      <c r="E39" s="18" t="n">
        <v>403.00480124</v>
      </c>
      <c r="F39" s="20" t="n">
        <v>4.85315506</v>
      </c>
      <c r="G39" s="18" t="n">
        <v>415.61715363</v>
      </c>
      <c r="H39" s="20" t="n">
        <v>5.00021004</v>
      </c>
      <c r="I39" s="18" t="n">
        <v>423.98165996</v>
      </c>
      <c r="J39" s="20" t="n">
        <v>4.47182777</v>
      </c>
      <c r="K39" s="18" t="n">
        <v>438.86477277</v>
      </c>
      <c r="L39" s="20" t="n">
        <v>5.8898378</v>
      </c>
      <c r="M39" s="18" t="s">
        <v>481</v>
      </c>
      <c r="N39" s="20" t="s">
        <v>481</v>
      </c>
      <c r="O39" s="18" t="s">
        <v>481</v>
      </c>
      <c r="P39" s="20" t="s">
        <v>481</v>
      </c>
      <c r="Q39" s="18" t="s">
        <v>481</v>
      </c>
      <c r="R39" s="20" t="s">
        <v>481</v>
      </c>
      <c r="S39" s="18" t="s">
        <v>481</v>
      </c>
      <c r="T39" s="20" t="s">
        <v>481</v>
      </c>
      <c r="U39" s="18" t="n">
        <v>365.86303649</v>
      </c>
      <c r="V39" s="20" t="n">
        <v>9.92737893</v>
      </c>
    </row>
    <row r="40" spans="1:22">
      <c r="A40" s="15" t="s">
        <v>515</v>
      </c>
      <c r="B40" s="17" t="n">
        <v>14157</v>
      </c>
      <c r="C40" s="18">
        <f>(399.0/B40*100)</f>
        <v/>
      </c>
      <c r="D40" s="19" t="n">
        <v>13758</v>
      </c>
      <c r="E40" s="18" t="n">
        <v>457.19727153</v>
      </c>
      <c r="F40" s="20" t="n">
        <v>5.35232328</v>
      </c>
      <c r="G40" s="18" t="n">
        <v>476.14949517</v>
      </c>
      <c r="H40" s="20" t="n">
        <v>3.27549197</v>
      </c>
      <c r="I40" s="18" t="n">
        <v>500.86567933</v>
      </c>
      <c r="J40" s="20" t="n">
        <v>2.58535199</v>
      </c>
      <c r="K40" s="18" t="n">
        <v>531.83974834</v>
      </c>
      <c r="L40" s="20" t="n">
        <v>4.86760404</v>
      </c>
      <c r="M40" s="18" t="s">
        <v>481</v>
      </c>
      <c r="N40" s="20" t="s">
        <v>481</v>
      </c>
      <c r="O40" s="18" t="s">
        <v>481</v>
      </c>
      <c r="P40" s="20" t="s">
        <v>481</v>
      </c>
      <c r="Q40" s="18" t="s">
        <v>481</v>
      </c>
      <c r="R40" s="20" t="s">
        <v>481</v>
      </c>
      <c r="S40" s="18" t="s">
        <v>481</v>
      </c>
      <c r="T40" s="20" t="s">
        <v>481</v>
      </c>
      <c r="U40" s="18" t="n">
        <v>405.18729589</v>
      </c>
      <c r="V40" s="20" t="n">
        <v>7.11277621</v>
      </c>
    </row>
    <row r="41" spans="1:22">
      <c r="A41" s="15" t="s">
        <v>516</v>
      </c>
      <c r="B41" s="17" t="n">
        <v>5712</v>
      </c>
      <c r="C41" s="18">
        <f>(59.0/B41*100)</f>
        <v/>
      </c>
      <c r="D41" s="19" t="n">
        <v>5653</v>
      </c>
      <c r="E41" s="18" t="n">
        <v>435.20025577</v>
      </c>
      <c r="F41" s="20" t="n">
        <v>4.80433601</v>
      </c>
      <c r="G41" s="18" t="n">
        <v>453.30980457</v>
      </c>
      <c r="H41" s="20" t="n">
        <v>3.7452509</v>
      </c>
      <c r="I41" s="18" t="n">
        <v>472.10564762</v>
      </c>
      <c r="J41" s="20" t="n">
        <v>3.61962211</v>
      </c>
      <c r="K41" s="18" t="n">
        <v>506.52969472</v>
      </c>
      <c r="L41" s="20" t="n">
        <v>4.84828234</v>
      </c>
      <c r="M41" s="18" t="s">
        <v>481</v>
      </c>
      <c r="N41" s="20" t="s">
        <v>481</v>
      </c>
      <c r="O41" s="18" t="s">
        <v>481</v>
      </c>
      <c r="P41" s="20" t="s">
        <v>481</v>
      </c>
      <c r="Q41" s="18" t="s">
        <v>481</v>
      </c>
      <c r="R41" s="20" t="s">
        <v>481</v>
      </c>
      <c r="S41" s="18" t="s">
        <v>481</v>
      </c>
      <c r="T41" s="20" t="s">
        <v>481</v>
      </c>
      <c r="U41" s="18" t="n">
        <v>390.31251629</v>
      </c>
      <c r="V41" s="20" t="n">
        <v>11.80549126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344.3645555</v>
      </c>
      <c r="F45" s="20" t="n">
        <v>5.4166015</v>
      </c>
      <c r="G45" s="18" t="n">
        <v>351.52180434</v>
      </c>
      <c r="H45" s="20" t="n">
        <v>5.96047832</v>
      </c>
      <c r="I45" s="18" t="n">
        <v>358.08581873</v>
      </c>
      <c r="J45" s="20" t="n">
        <v>3.05829988</v>
      </c>
      <c r="K45" s="18" t="n">
        <v>371.7744707</v>
      </c>
      <c r="L45" s="20" t="n">
        <v>3.71245631</v>
      </c>
      <c r="M45" s="18" t="s">
        <v>481</v>
      </c>
      <c r="N45" s="20" t="s">
        <v>481</v>
      </c>
      <c r="O45" s="18" t="s">
        <v>481</v>
      </c>
      <c r="P45" s="20" t="s">
        <v>481</v>
      </c>
      <c r="Q45" s="18" t="n">
        <v>355.25794602</v>
      </c>
      <c r="R45" s="20" t="n">
        <v>48.65205158</v>
      </c>
      <c r="S45" s="18" t="n">
        <v>347.39429234</v>
      </c>
      <c r="T45" s="20" t="n">
        <v>15.90726179</v>
      </c>
      <c r="U45" s="18" t="n">
        <v>334.17390028</v>
      </c>
      <c r="V45" s="20" t="n">
        <v>6.5632062</v>
      </c>
    </row>
    <row r="46" spans="1:22">
      <c r="A46" s="15" t="s">
        <v>521</v>
      </c>
      <c r="B46" s="17" t="n">
        <v>23141</v>
      </c>
      <c r="C46" s="18">
        <f>(2202.0/B46*100)</f>
        <v/>
      </c>
      <c r="D46" s="19" t="n">
        <v>20939</v>
      </c>
      <c r="E46" s="18" t="n">
        <v>368.48239646</v>
      </c>
      <c r="F46" s="20" t="n">
        <v>4.59028133</v>
      </c>
      <c r="G46" s="18" t="n">
        <v>384.02956026</v>
      </c>
      <c r="H46" s="20" t="n">
        <v>4.23371491</v>
      </c>
      <c r="I46" s="18" t="n">
        <v>391.23187509</v>
      </c>
      <c r="J46" s="20" t="n">
        <v>3.55595211</v>
      </c>
      <c r="K46" s="18" t="n">
        <v>409.87674872</v>
      </c>
      <c r="L46" s="20" t="n">
        <v>4.98670307</v>
      </c>
      <c r="M46" s="18" t="s">
        <v>481</v>
      </c>
      <c r="N46" s="20" t="s">
        <v>481</v>
      </c>
      <c r="O46" s="18" t="s">
        <v>481</v>
      </c>
      <c r="P46" s="20" t="s">
        <v>481</v>
      </c>
      <c r="Q46" s="18" t="s">
        <v>481</v>
      </c>
      <c r="R46" s="20" t="s">
        <v>481</v>
      </c>
      <c r="S46" s="18" t="s">
        <v>481</v>
      </c>
      <c r="T46" s="20" t="s">
        <v>481</v>
      </c>
      <c r="U46" s="18" t="n">
        <v>350.5048937</v>
      </c>
      <c r="V46" s="20" t="n">
        <v>3.00160481</v>
      </c>
    </row>
    <row r="47" spans="1:22">
      <c r="A47" s="15" t="s">
        <v>522</v>
      </c>
      <c r="B47" s="17" t="n">
        <v>5928</v>
      </c>
      <c r="C47" s="18">
        <f>(387.0/B47*100)</f>
        <v/>
      </c>
      <c r="D47" s="19" t="n">
        <v>5541</v>
      </c>
      <c r="E47" s="18" t="n">
        <v>413.65472012</v>
      </c>
      <c r="F47" s="20" t="n">
        <v>7.05463173</v>
      </c>
      <c r="G47" s="18" t="n">
        <v>455.09527383</v>
      </c>
      <c r="H47" s="20" t="n">
        <v>5.41371814</v>
      </c>
      <c r="I47" s="18" t="n">
        <v>455.78980661</v>
      </c>
      <c r="J47" s="20" t="n">
        <v>4.14342015</v>
      </c>
      <c r="K47" s="18" t="n">
        <v>461.56974918</v>
      </c>
      <c r="L47" s="20" t="n">
        <v>5.17881592</v>
      </c>
      <c r="M47" s="18" t="s">
        <v>481</v>
      </c>
      <c r="N47" s="20" t="s">
        <v>481</v>
      </c>
      <c r="O47" s="18" t="s">
        <v>481</v>
      </c>
      <c r="P47" s="20" t="s">
        <v>481</v>
      </c>
      <c r="Q47" s="18" t="s">
        <v>481</v>
      </c>
      <c r="R47" s="20" t="s">
        <v>481</v>
      </c>
      <c r="S47" s="18" t="s">
        <v>481</v>
      </c>
      <c r="T47" s="20" t="s">
        <v>481</v>
      </c>
      <c r="U47" s="18" t="n">
        <v>375.10067835</v>
      </c>
      <c r="V47" s="20" t="n">
        <v>5.13869466</v>
      </c>
    </row>
    <row r="48" spans="1:22">
      <c r="A48" s="15" t="s">
        <v>523</v>
      </c>
      <c r="B48" s="17" t="n">
        <v>9841</v>
      </c>
      <c r="C48" s="18">
        <f>(8.0/B48*100)</f>
        <v/>
      </c>
      <c r="D48" s="19" t="n">
        <v>9833</v>
      </c>
      <c r="E48" s="18" t="n">
        <v>504.37230805</v>
      </c>
      <c r="F48" s="20" t="n">
        <v>10.56400215</v>
      </c>
      <c r="G48" s="18" t="n">
        <v>510.43233538</v>
      </c>
      <c r="H48" s="20" t="n">
        <v>6.25429863</v>
      </c>
      <c r="I48" s="18" t="n">
        <v>530.50663628</v>
      </c>
      <c r="J48" s="20" t="n">
        <v>4.50797552</v>
      </c>
      <c r="K48" s="18" t="n">
        <v>572.99644104</v>
      </c>
      <c r="L48" s="20" t="n">
        <v>7.09290179</v>
      </c>
      <c r="M48" s="18" t="s">
        <v>481</v>
      </c>
      <c r="N48" s="20" t="s">
        <v>481</v>
      </c>
      <c r="O48" s="18" t="s">
        <v>481</v>
      </c>
      <c r="P48" s="20" t="s">
        <v>481</v>
      </c>
      <c r="Q48" s="18" t="s">
        <v>481</v>
      </c>
      <c r="R48" s="20" t="s">
        <v>481</v>
      </c>
      <c r="S48" s="18" t="s">
        <v>481</v>
      </c>
      <c r="T48" s="20" t="s">
        <v>481</v>
      </c>
      <c r="U48" s="18" t="n">
        <v>467.09628188</v>
      </c>
      <c r="V48" s="20" t="n">
        <v>25.348503</v>
      </c>
    </row>
    <row r="49" spans="1:22">
      <c r="A49" s="15" t="s">
        <v>524</v>
      </c>
      <c r="B49" s="17" t="n">
        <v>6349</v>
      </c>
      <c r="C49" s="18">
        <f>(56.0/B49*100)</f>
        <v/>
      </c>
      <c r="D49" s="19" t="n">
        <v>6293</v>
      </c>
      <c r="E49" s="18" t="n">
        <v>394.01190162</v>
      </c>
      <c r="F49" s="20" t="n">
        <v>4.66270819</v>
      </c>
      <c r="G49" s="18" t="n">
        <v>396.80532457</v>
      </c>
      <c r="H49" s="20" t="n">
        <v>4.77435162</v>
      </c>
      <c r="I49" s="18" t="n">
        <v>414.77569298</v>
      </c>
      <c r="J49" s="20" t="n">
        <v>3.24887201</v>
      </c>
      <c r="K49" s="18" t="n">
        <v>419.21211045</v>
      </c>
      <c r="L49" s="20" t="n">
        <v>4.355336</v>
      </c>
      <c r="M49" s="18" t="s">
        <v>481</v>
      </c>
      <c r="N49" s="20" t="s">
        <v>481</v>
      </c>
      <c r="O49" s="18" t="s">
        <v>481</v>
      </c>
      <c r="P49" s="20" t="s">
        <v>481</v>
      </c>
      <c r="Q49" s="18" t="s">
        <v>481</v>
      </c>
      <c r="R49" s="20" t="s">
        <v>481</v>
      </c>
      <c r="S49" s="18" t="n">
        <v>408.6067</v>
      </c>
      <c r="T49" s="20" t="n">
        <v>24.13581274</v>
      </c>
      <c r="U49" s="18" t="n">
        <v>359.90853291</v>
      </c>
      <c r="V49" s="20" t="n">
        <v>9.174659950000001</v>
      </c>
    </row>
    <row r="50" spans="1:22">
      <c r="A50" s="15" t="s">
        <v>525</v>
      </c>
      <c r="B50" s="17" t="n">
        <v>11795</v>
      </c>
      <c r="C50" s="18">
        <f>(365.0/B50*100)</f>
        <v/>
      </c>
      <c r="D50" s="19" t="n">
        <v>11430</v>
      </c>
      <c r="E50" s="18" t="n">
        <v>366.89449375</v>
      </c>
      <c r="F50" s="20" t="n">
        <v>5.34119012</v>
      </c>
      <c r="G50" s="18" t="n">
        <v>397.9554079</v>
      </c>
      <c r="H50" s="20" t="n">
        <v>3.43475362</v>
      </c>
      <c r="I50" s="18" t="n">
        <v>395.26790034</v>
      </c>
      <c r="J50" s="20" t="n">
        <v>2.58104037</v>
      </c>
      <c r="K50" s="18" t="n">
        <v>390.7191027</v>
      </c>
      <c r="L50" s="20" t="n">
        <v>3.38653476</v>
      </c>
      <c r="M50" s="18" t="s">
        <v>481</v>
      </c>
      <c r="N50" s="20" t="s">
        <v>481</v>
      </c>
      <c r="O50" s="18" t="s">
        <v>481</v>
      </c>
      <c r="P50" s="20" t="s">
        <v>481</v>
      </c>
      <c r="Q50" s="18" t="s">
        <v>481</v>
      </c>
      <c r="R50" s="20" t="s">
        <v>481</v>
      </c>
      <c r="S50" s="18" t="s">
        <v>481</v>
      </c>
      <c r="T50" s="20" t="s">
        <v>481</v>
      </c>
      <c r="U50" s="18" t="n">
        <v>341.54203371</v>
      </c>
      <c r="V50" s="20" t="n">
        <v>7.33018558</v>
      </c>
    </row>
    <row r="51" spans="1:22">
      <c r="A51" s="15" t="s">
        <v>526</v>
      </c>
      <c r="B51" s="17" t="n">
        <v>6866</v>
      </c>
      <c r="C51" s="18">
        <f>(117.0/B51*100)</f>
        <v/>
      </c>
      <c r="D51" s="19" t="n">
        <v>6749</v>
      </c>
      <c r="E51" s="18" t="n">
        <v>392.91613667</v>
      </c>
      <c r="F51" s="20" t="n">
        <v>4.90084061</v>
      </c>
      <c r="G51" s="18" t="n">
        <v>400.88216962</v>
      </c>
      <c r="H51" s="20" t="n">
        <v>3.68948473</v>
      </c>
      <c r="I51" s="18" t="n">
        <v>403.32063531</v>
      </c>
      <c r="J51" s="20" t="n">
        <v>2.88034157</v>
      </c>
      <c r="K51" s="18" t="n">
        <v>402.8869054</v>
      </c>
      <c r="L51" s="20" t="n">
        <v>3.74483556</v>
      </c>
      <c r="M51" s="18" t="s">
        <v>481</v>
      </c>
      <c r="N51" s="20" t="s">
        <v>481</v>
      </c>
      <c r="O51" s="18" t="s">
        <v>481</v>
      </c>
      <c r="P51" s="20" t="s">
        <v>481</v>
      </c>
      <c r="Q51" s="18" t="s">
        <v>481</v>
      </c>
      <c r="R51" s="20" t="s">
        <v>481</v>
      </c>
      <c r="S51" s="18" t="s">
        <v>481</v>
      </c>
      <c r="T51" s="20" t="s">
        <v>481</v>
      </c>
      <c r="U51" s="18" t="n">
        <v>380.71226633</v>
      </c>
      <c r="V51" s="20" t="n">
        <v>8.04467955</v>
      </c>
    </row>
    <row r="52" spans="1:22">
      <c r="A52" s="15" t="s">
        <v>527</v>
      </c>
      <c r="B52" s="17" t="n">
        <v>5809</v>
      </c>
      <c r="C52" s="18">
        <f>(111.0/B52*100)</f>
        <v/>
      </c>
      <c r="D52" s="19" t="n">
        <v>5698</v>
      </c>
      <c r="E52" s="18" t="n">
        <v>434.08368798</v>
      </c>
      <c r="F52" s="20" t="n">
        <v>4.83582566</v>
      </c>
      <c r="G52" s="18" t="n">
        <v>461.1357701</v>
      </c>
      <c r="H52" s="20" t="n">
        <v>3.46605905</v>
      </c>
      <c r="I52" s="18" t="n">
        <v>470.48803545</v>
      </c>
      <c r="J52" s="20" t="n">
        <v>3.2364733</v>
      </c>
      <c r="K52" s="18" t="n">
        <v>497.23934419</v>
      </c>
      <c r="L52" s="20" t="n">
        <v>4.78288982</v>
      </c>
      <c r="M52" s="18" t="s">
        <v>481</v>
      </c>
      <c r="N52" s="20" t="s">
        <v>481</v>
      </c>
      <c r="O52" s="18" t="s">
        <v>481</v>
      </c>
      <c r="P52" s="20" t="s">
        <v>481</v>
      </c>
      <c r="Q52" s="18" t="s">
        <v>481</v>
      </c>
      <c r="R52" s="20" t="s">
        <v>481</v>
      </c>
      <c r="S52" s="18" t="s">
        <v>481</v>
      </c>
      <c r="T52" s="20" t="s">
        <v>481</v>
      </c>
      <c r="U52" s="18" t="n">
        <v>392.35425983</v>
      </c>
      <c r="V52" s="20" t="n">
        <v>8.45804425</v>
      </c>
    </row>
    <row r="53" spans="1:22">
      <c r="A53" s="15" t="s">
        <v>528</v>
      </c>
      <c r="B53" s="17" t="n">
        <v>5571</v>
      </c>
      <c r="C53" s="18">
        <f>(118.0/B53*100)</f>
        <v/>
      </c>
      <c r="D53" s="19" t="n">
        <v>5453</v>
      </c>
      <c r="E53" s="18" t="n">
        <v>397.06890819</v>
      </c>
      <c r="F53" s="20" t="n">
        <v>4.39293682</v>
      </c>
      <c r="G53" s="18" t="n">
        <v>418.71800085</v>
      </c>
      <c r="H53" s="20" t="n">
        <v>3.47806338</v>
      </c>
      <c r="I53" s="18" t="n">
        <v>451.16101623</v>
      </c>
      <c r="J53" s="20" t="n">
        <v>2.58517009</v>
      </c>
      <c r="K53" s="18" t="n">
        <v>475.54548654</v>
      </c>
      <c r="L53" s="20" t="n">
        <v>3.70170905</v>
      </c>
      <c r="M53" s="18" t="s">
        <v>481</v>
      </c>
      <c r="N53" s="20" t="s">
        <v>481</v>
      </c>
      <c r="O53" s="18" t="s">
        <v>481</v>
      </c>
      <c r="P53" s="20" t="s">
        <v>481</v>
      </c>
      <c r="Q53" s="18" t="s">
        <v>481</v>
      </c>
      <c r="R53" s="20" t="s">
        <v>481</v>
      </c>
      <c r="S53" s="18" t="s">
        <v>481</v>
      </c>
      <c r="T53" s="20" t="s">
        <v>481</v>
      </c>
      <c r="U53" s="18" t="n">
        <v>366.4114757</v>
      </c>
      <c r="V53" s="20" t="n">
        <v>4.88559699</v>
      </c>
    </row>
    <row r="54" spans="1:22">
      <c r="A54" s="15" t="s">
        <v>529</v>
      </c>
      <c r="B54" s="17" t="n">
        <v>4740</v>
      </c>
      <c r="C54" s="18">
        <f>(483.0/B54*100)</f>
        <v/>
      </c>
      <c r="D54" s="19" t="n">
        <v>4257</v>
      </c>
      <c r="E54" s="18" t="n">
        <v>311.31607497</v>
      </c>
      <c r="F54" s="20" t="n">
        <v>6.49466819</v>
      </c>
      <c r="G54" s="18" t="n">
        <v>330.25652946</v>
      </c>
      <c r="H54" s="20" t="n">
        <v>5.31887276</v>
      </c>
      <c r="I54" s="18" t="n">
        <v>342.28622896</v>
      </c>
      <c r="J54" s="20" t="n">
        <v>3.78407198</v>
      </c>
      <c r="K54" s="18" t="n">
        <v>336.15998312</v>
      </c>
      <c r="L54" s="20" t="n">
        <v>3.10436305</v>
      </c>
      <c r="M54" s="18" t="s">
        <v>481</v>
      </c>
      <c r="N54" s="20" t="s">
        <v>481</v>
      </c>
      <c r="O54" s="18" t="s">
        <v>481</v>
      </c>
      <c r="P54" s="20" t="s">
        <v>481</v>
      </c>
      <c r="Q54" s="18" t="s">
        <v>481</v>
      </c>
      <c r="R54" s="20" t="s">
        <v>481</v>
      </c>
      <c r="S54" s="18" t="s">
        <v>481</v>
      </c>
      <c r="T54" s="20" t="s">
        <v>481</v>
      </c>
      <c r="U54" s="18" t="n">
        <v>290.07190929</v>
      </c>
      <c r="V54" s="20" t="n">
        <v>4.16406809</v>
      </c>
    </row>
    <row r="55" spans="1:22">
      <c r="A55" s="15" t="s">
        <v>530</v>
      </c>
      <c r="B55" s="17" t="n">
        <v>5316</v>
      </c>
      <c r="C55" s="18">
        <f>(22.0/B55*100)</f>
        <v/>
      </c>
      <c r="D55" s="19" t="n">
        <v>5294</v>
      </c>
      <c r="E55" s="18" t="n">
        <v>381.75552226</v>
      </c>
      <c r="F55" s="20" t="n">
        <v>7.2814118</v>
      </c>
      <c r="G55" s="18" t="n">
        <v>405.16828126</v>
      </c>
      <c r="H55" s="20" t="n">
        <v>3.79964592</v>
      </c>
      <c r="I55" s="18" t="n">
        <v>405.66055473</v>
      </c>
      <c r="J55" s="20" t="n">
        <v>3.02643824</v>
      </c>
      <c r="K55" s="18" t="n">
        <v>425.07541524</v>
      </c>
      <c r="L55" s="20" t="n">
        <v>3.9879008</v>
      </c>
      <c r="M55" s="18" t="s">
        <v>481</v>
      </c>
      <c r="N55" s="20" t="s">
        <v>481</v>
      </c>
      <c r="O55" s="18" t="s">
        <v>481</v>
      </c>
      <c r="P55" s="20" t="s">
        <v>481</v>
      </c>
      <c r="Q55" s="18" t="s">
        <v>481</v>
      </c>
      <c r="R55" s="20" t="s">
        <v>481</v>
      </c>
      <c r="S55" s="18" t="n">
        <v>324.16147015</v>
      </c>
      <c r="T55" s="20" t="n">
        <v>32.09198022</v>
      </c>
      <c r="U55" s="18" t="n">
        <v>290.19063581</v>
      </c>
      <c r="V55" s="20" t="n">
        <v>10.59884393</v>
      </c>
    </row>
    <row r="56" spans="1:22">
      <c r="A56" s="15" t="s">
        <v>531</v>
      </c>
      <c r="B56" s="17" t="n">
        <v>5359</v>
      </c>
      <c r="C56" s="18">
        <f>(77.0/B56*100)</f>
        <v/>
      </c>
      <c r="D56" s="19" t="n">
        <v>5282</v>
      </c>
      <c r="E56" s="18" t="n">
        <v>508.10899098</v>
      </c>
      <c r="F56" s="20" t="n">
        <v>5.50682106</v>
      </c>
      <c r="G56" s="18" t="n">
        <v>517.7036266699999</v>
      </c>
      <c r="H56" s="20" t="n">
        <v>4.38848509</v>
      </c>
      <c r="I56" s="18" t="n">
        <v>553.54589129</v>
      </c>
      <c r="J56" s="20" t="n">
        <v>3.26850849</v>
      </c>
      <c r="K56" s="18" t="n">
        <v>576.19701758</v>
      </c>
      <c r="L56" s="20" t="n">
        <v>3.87667202</v>
      </c>
      <c r="M56" s="18" t="s">
        <v>481</v>
      </c>
      <c r="N56" s="20" t="s">
        <v>481</v>
      </c>
      <c r="O56" s="18" t="s">
        <v>481</v>
      </c>
      <c r="P56" s="20" t="s">
        <v>481</v>
      </c>
      <c r="Q56" s="18" t="s">
        <v>481</v>
      </c>
      <c r="R56" s="20" t="s">
        <v>481</v>
      </c>
      <c r="S56" s="18" t="s">
        <v>481</v>
      </c>
      <c r="T56" s="20" t="s">
        <v>481</v>
      </c>
      <c r="U56" s="18" t="n">
        <v>464.59272088</v>
      </c>
      <c r="V56" s="20" t="n">
        <v>16.03017375</v>
      </c>
    </row>
    <row r="57" spans="1:22">
      <c r="A57" s="15" t="s">
        <v>532</v>
      </c>
      <c r="B57" s="17" t="n">
        <v>6513</v>
      </c>
      <c r="C57" s="18">
        <f>(0.0/B57*100)</f>
        <v/>
      </c>
      <c r="D57" s="19" t="n">
        <v>6513</v>
      </c>
      <c r="E57" s="18" t="n">
        <v>380.9258492</v>
      </c>
      <c r="F57" s="20" t="n">
        <v>9.84247416</v>
      </c>
      <c r="G57" s="18" t="n">
        <v>389.55638403</v>
      </c>
      <c r="H57" s="20" t="n">
        <v>5.03773705</v>
      </c>
      <c r="I57" s="18" t="n">
        <v>385.03500438</v>
      </c>
      <c r="J57" s="20" t="n">
        <v>3.17848206</v>
      </c>
      <c r="K57" s="18" t="n">
        <v>392.34384888</v>
      </c>
      <c r="L57" s="20" t="n">
        <v>4.60765961</v>
      </c>
      <c r="M57" s="18" t="s">
        <v>481</v>
      </c>
      <c r="N57" s="20" t="s">
        <v>481</v>
      </c>
      <c r="O57" s="18" t="s">
        <v>481</v>
      </c>
      <c r="P57" s="20" t="s">
        <v>481</v>
      </c>
      <c r="Q57" s="18" t="s">
        <v>481</v>
      </c>
      <c r="R57" s="20" t="s">
        <v>481</v>
      </c>
      <c r="S57" s="18" t="n">
        <v>308.2414427</v>
      </c>
      <c r="T57" s="20" t="n">
        <v>30.39379366</v>
      </c>
      <c r="U57" s="18" t="n">
        <v>355.55710077</v>
      </c>
      <c r="V57" s="20" t="n">
        <v>10.00407906</v>
      </c>
    </row>
    <row r="58" spans="1:22">
      <c r="A58" s="15" t="s">
        <v>533</v>
      </c>
      <c r="B58" s="17" t="n">
        <v>7267</v>
      </c>
      <c r="C58" s="18">
        <f>(10.0/B58*100)</f>
        <v/>
      </c>
      <c r="D58" s="19" t="n">
        <v>7257</v>
      </c>
      <c r="E58" s="18" t="n">
        <v>341.26187974</v>
      </c>
      <c r="F58" s="20" t="n">
        <v>5.54616074</v>
      </c>
      <c r="G58" s="18" t="n">
        <v>363.39889277</v>
      </c>
      <c r="H58" s="20" t="n">
        <v>5.22117638</v>
      </c>
      <c r="I58" s="18" t="n">
        <v>385.11557245</v>
      </c>
      <c r="J58" s="20" t="n">
        <v>2.69523437</v>
      </c>
      <c r="K58" s="18" t="n">
        <v>403.11133676</v>
      </c>
      <c r="L58" s="20" t="n">
        <v>3.28356157</v>
      </c>
      <c r="M58" s="18" t="s">
        <v>481</v>
      </c>
      <c r="N58" s="20" t="s">
        <v>481</v>
      </c>
      <c r="O58" s="18" t="s">
        <v>481</v>
      </c>
      <c r="P58" s="20" t="s">
        <v>481</v>
      </c>
      <c r="Q58" s="18" t="s">
        <v>481</v>
      </c>
      <c r="R58" s="20" t="s">
        <v>481</v>
      </c>
      <c r="S58" s="18" t="n">
        <v>270.28942416</v>
      </c>
      <c r="T58" s="20" t="n">
        <v>19.34707031</v>
      </c>
      <c r="U58" s="18" t="n">
        <v>316.21701861</v>
      </c>
      <c r="V58" s="20" t="n">
        <v>14.67490468</v>
      </c>
    </row>
    <row r="59" spans="1:22">
      <c r="A59" s="15" t="s">
        <v>534</v>
      </c>
      <c r="B59" s="17" t="n">
        <v>4826</v>
      </c>
      <c r="C59" s="18">
        <f>(26.0/B59*100)</f>
        <v/>
      </c>
      <c r="D59" s="19" t="n">
        <v>4800</v>
      </c>
      <c r="E59" s="18" t="n">
        <v>316.15698886</v>
      </c>
      <c r="F59" s="20" t="n">
        <v>6.96039881</v>
      </c>
      <c r="G59" s="18" t="n">
        <v>364.43153835</v>
      </c>
      <c r="H59" s="20" t="n">
        <v>7.16755282</v>
      </c>
      <c r="I59" s="18" t="n">
        <v>364.78189746</v>
      </c>
      <c r="J59" s="20" t="n">
        <v>2.33084271</v>
      </c>
      <c r="K59" s="18" t="n">
        <v>368.64933856</v>
      </c>
      <c r="L59" s="20" t="n">
        <v>2.5771598</v>
      </c>
      <c r="M59" s="18" t="s">
        <v>481</v>
      </c>
      <c r="N59" s="20" t="s">
        <v>481</v>
      </c>
      <c r="O59" s="18" t="s">
        <v>481</v>
      </c>
      <c r="P59" s="20" t="s">
        <v>481</v>
      </c>
      <c r="Q59" s="18" t="s">
        <v>481</v>
      </c>
      <c r="R59" s="20" t="s">
        <v>481</v>
      </c>
      <c r="S59" s="18" t="n">
        <v>286.97495778</v>
      </c>
      <c r="T59" s="20" t="n">
        <v>12.70016518</v>
      </c>
      <c r="U59" s="18" t="n">
        <v>279.9532878</v>
      </c>
      <c r="V59" s="20" t="n">
        <v>7.91080874</v>
      </c>
    </row>
    <row r="60" spans="1:22">
      <c r="A60" s="15" t="s">
        <v>535</v>
      </c>
      <c r="B60" s="17" t="n">
        <v>4546</v>
      </c>
      <c r="C60" s="18">
        <f>(15.0/B60*100)</f>
        <v/>
      </c>
      <c r="D60" s="19" t="n">
        <v>4531</v>
      </c>
      <c r="E60" s="18" t="n">
        <v>345.76077323</v>
      </c>
      <c r="F60" s="20" t="n">
        <v>6.35603955</v>
      </c>
      <c r="G60" s="18" t="n">
        <v>363.50814955</v>
      </c>
      <c r="H60" s="20" t="n">
        <v>5.42179024</v>
      </c>
      <c r="I60" s="18" t="n">
        <v>398.40893892</v>
      </c>
      <c r="J60" s="20" t="n">
        <v>4.64110215</v>
      </c>
      <c r="K60" s="18" t="n">
        <v>423.68339305</v>
      </c>
      <c r="L60" s="20" t="n">
        <v>5.69583915</v>
      </c>
      <c r="M60" s="18" t="s">
        <v>481</v>
      </c>
      <c r="N60" s="20" t="s">
        <v>481</v>
      </c>
      <c r="O60" s="18" t="s">
        <v>481</v>
      </c>
      <c r="P60" s="20" t="s">
        <v>481</v>
      </c>
      <c r="Q60" s="18" t="s">
        <v>481</v>
      </c>
      <c r="R60" s="20" t="s">
        <v>481</v>
      </c>
      <c r="S60" s="18" t="n">
        <v>296.0474708</v>
      </c>
      <c r="T60" s="20" t="n">
        <v>30.11203187</v>
      </c>
      <c r="U60" s="18" t="n">
        <v>357.47289189</v>
      </c>
      <c r="V60" s="20" t="n">
        <v>9.2938279</v>
      </c>
    </row>
    <row r="61" spans="1:22">
      <c r="A61" s="15" t="s">
        <v>536</v>
      </c>
      <c r="B61" s="17" t="n">
        <v>6525</v>
      </c>
      <c r="C61" s="18">
        <f>(175.0/B61*100)</f>
        <v/>
      </c>
      <c r="D61" s="19" t="n">
        <v>6350</v>
      </c>
      <c r="E61" s="18" t="n">
        <v>452.03596526</v>
      </c>
      <c r="F61" s="20" t="n">
        <v>5.33512693</v>
      </c>
      <c r="G61" s="18" t="n">
        <v>466.87441767</v>
      </c>
      <c r="H61" s="20" t="n">
        <v>4.00465251</v>
      </c>
      <c r="I61" s="18" t="n">
        <v>480.44001921</v>
      </c>
      <c r="J61" s="20" t="n">
        <v>2.62598005</v>
      </c>
      <c r="K61" s="18" t="n">
        <v>502.70626433</v>
      </c>
      <c r="L61" s="20" t="n">
        <v>3.49796074</v>
      </c>
      <c r="M61" s="18" t="s">
        <v>481</v>
      </c>
      <c r="N61" s="20" t="s">
        <v>481</v>
      </c>
      <c r="O61" s="18" t="s">
        <v>481</v>
      </c>
      <c r="P61" s="20" t="s">
        <v>481</v>
      </c>
      <c r="Q61" s="18" t="s">
        <v>481</v>
      </c>
      <c r="R61" s="20" t="s">
        <v>481</v>
      </c>
      <c r="S61" s="18" t="s">
        <v>481</v>
      </c>
      <c r="T61" s="20" t="s">
        <v>481</v>
      </c>
      <c r="U61" s="18" t="n">
        <v>413.25361247</v>
      </c>
      <c r="V61" s="20" t="n">
        <v>9.632963370000001</v>
      </c>
    </row>
    <row r="62" spans="1:22">
      <c r="A62" s="15" t="s">
        <v>537</v>
      </c>
      <c r="B62" s="17" t="n">
        <v>4476</v>
      </c>
      <c r="C62" s="18">
        <f>(3.0/B62*100)</f>
        <v/>
      </c>
      <c r="D62" s="19" t="n">
        <v>4473</v>
      </c>
      <c r="E62" s="18" t="n">
        <v>507.13860237</v>
      </c>
      <c r="F62" s="20" t="n">
        <v>5.0697337</v>
      </c>
      <c r="G62" s="18" t="n">
        <v>530.1758791</v>
      </c>
      <c r="H62" s="20" t="n">
        <v>2.99276233</v>
      </c>
      <c r="I62" s="18" t="n">
        <v>547.89144319</v>
      </c>
      <c r="J62" s="20" t="n">
        <v>1.5685049</v>
      </c>
      <c r="K62" s="18" t="n">
        <v>564.91537443</v>
      </c>
      <c r="L62" s="20" t="n">
        <v>3.29898376</v>
      </c>
      <c r="M62" s="18" t="s">
        <v>481</v>
      </c>
      <c r="N62" s="20" t="s">
        <v>481</v>
      </c>
      <c r="O62" s="18" t="s">
        <v>481</v>
      </c>
      <c r="P62" s="20" t="s">
        <v>481</v>
      </c>
      <c r="Q62" s="18" t="s">
        <v>481</v>
      </c>
      <c r="R62" s="20" t="s">
        <v>481</v>
      </c>
      <c r="S62" s="18" t="s">
        <v>481</v>
      </c>
      <c r="T62" s="20" t="s">
        <v>481</v>
      </c>
      <c r="U62" s="18" t="n">
        <v>414.87943567</v>
      </c>
      <c r="V62" s="20" t="n">
        <v>34.29915171</v>
      </c>
    </row>
    <row r="63" spans="1:22">
      <c r="A63" s="15" t="s">
        <v>538</v>
      </c>
      <c r="B63" s="17" t="n">
        <v>5324</v>
      </c>
      <c r="C63" s="18">
        <f>(13.0/B63*100)</f>
        <v/>
      </c>
      <c r="D63" s="19" t="n">
        <v>5311</v>
      </c>
      <c r="E63" s="18" t="n">
        <v>344.23343777</v>
      </c>
      <c r="F63" s="20" t="n">
        <v>7.90608945</v>
      </c>
      <c r="G63" s="18" t="n">
        <v>369.8298804</v>
      </c>
      <c r="H63" s="20" t="n">
        <v>5.68600836</v>
      </c>
      <c r="I63" s="18" t="n">
        <v>371.99008996</v>
      </c>
      <c r="J63" s="20" t="n">
        <v>2.32712816</v>
      </c>
      <c r="K63" s="18" t="n">
        <v>390.25238399</v>
      </c>
      <c r="L63" s="20" t="n">
        <v>3.37582539</v>
      </c>
      <c r="M63" s="18" t="s">
        <v>481</v>
      </c>
      <c r="N63" s="20" t="s">
        <v>481</v>
      </c>
      <c r="O63" s="18" t="s">
        <v>481</v>
      </c>
      <c r="P63" s="20" t="s">
        <v>481</v>
      </c>
      <c r="Q63" s="18" t="n">
        <v>349.47262895</v>
      </c>
      <c r="R63" s="20" t="n">
        <v>62.09511116</v>
      </c>
      <c r="S63" s="18" t="n">
        <v>362.79034091</v>
      </c>
      <c r="T63" s="20" t="n">
        <v>49.82783474</v>
      </c>
      <c r="U63" s="18" t="n">
        <v>334.17924578</v>
      </c>
      <c r="V63" s="20" t="n">
        <v>5.33744702</v>
      </c>
    </row>
    <row r="64" spans="1:22">
      <c r="A64" s="15" t="s">
        <v>539</v>
      </c>
      <c r="B64" s="17" t="n">
        <v>3634</v>
      </c>
      <c r="C64" s="18">
        <f>(3.0/B64*100)</f>
        <v/>
      </c>
      <c r="D64" s="19" t="n">
        <v>3631</v>
      </c>
      <c r="E64" s="18" t="n">
        <v>418.13046952</v>
      </c>
      <c r="F64" s="20" t="n">
        <v>4.95779763</v>
      </c>
      <c r="G64" s="18" t="n">
        <v>444.16025365</v>
      </c>
      <c r="H64" s="20" t="n">
        <v>4.43415591</v>
      </c>
      <c r="I64" s="18" t="n">
        <v>487.18569402</v>
      </c>
      <c r="J64" s="20" t="n">
        <v>2.77827261</v>
      </c>
      <c r="K64" s="18" t="n">
        <v>536.67989117</v>
      </c>
      <c r="L64" s="20" t="n">
        <v>3.61993495</v>
      </c>
      <c r="M64" s="18" t="s">
        <v>481</v>
      </c>
      <c r="N64" s="20" t="s">
        <v>481</v>
      </c>
      <c r="O64" s="18" t="s">
        <v>481</v>
      </c>
      <c r="P64" s="20" t="s">
        <v>481</v>
      </c>
      <c r="Q64" s="18" t="s">
        <v>481</v>
      </c>
      <c r="R64" s="20" t="s">
        <v>481</v>
      </c>
      <c r="S64" s="18" t="n">
        <v>309.91314187</v>
      </c>
      <c r="T64" s="20" t="n">
        <v>34.54575884</v>
      </c>
      <c r="U64" s="18" t="n">
        <v>333.94120647</v>
      </c>
      <c r="V64" s="20" t="n">
        <v>10.87569936</v>
      </c>
    </row>
    <row r="65" spans="1:22">
      <c r="A65" s="15" t="s">
        <v>540</v>
      </c>
      <c r="B65" s="17" t="n">
        <v>5325</v>
      </c>
      <c r="C65" s="18">
        <f>(14.0/B65*100)</f>
        <v/>
      </c>
      <c r="D65" s="19" t="n">
        <v>5311</v>
      </c>
      <c r="E65" s="18" t="n">
        <v>372.75232956</v>
      </c>
      <c r="F65" s="20" t="n">
        <v>7.6808928</v>
      </c>
      <c r="G65" s="18" t="n">
        <v>403.93461934</v>
      </c>
      <c r="H65" s="20" t="n">
        <v>4.88073903</v>
      </c>
      <c r="I65" s="18" t="n">
        <v>420.63906447</v>
      </c>
      <c r="J65" s="20" t="n">
        <v>2.60042612</v>
      </c>
      <c r="K65" s="18" t="n">
        <v>442.86011808</v>
      </c>
      <c r="L65" s="20" t="n">
        <v>4.24175436</v>
      </c>
      <c r="M65" s="18" t="s">
        <v>481</v>
      </c>
      <c r="N65" s="20" t="s">
        <v>481</v>
      </c>
      <c r="O65" s="18" t="s">
        <v>481</v>
      </c>
      <c r="P65" s="20" t="s">
        <v>481</v>
      </c>
      <c r="Q65" s="18" t="n">
        <v>318.02156658</v>
      </c>
      <c r="R65" s="20" t="n">
        <v>36.52712517</v>
      </c>
      <c r="S65" s="18" t="s">
        <v>481</v>
      </c>
      <c r="T65" s="20" t="s">
        <v>481</v>
      </c>
      <c r="U65" s="18" t="n">
        <v>342.72609101</v>
      </c>
      <c r="V65" s="20" t="n">
        <v>9.55276673</v>
      </c>
    </row>
    <row r="66" spans="1:22">
      <c r="A66" s="15" t="s">
        <v>541</v>
      </c>
      <c r="B66" s="17" t="n">
        <v>5665</v>
      </c>
      <c r="C66" s="18">
        <f>(92.0/B66*100)</f>
        <v/>
      </c>
      <c r="D66" s="19" t="n">
        <v>5573</v>
      </c>
      <c r="E66" s="18" t="n">
        <v>407.24537799</v>
      </c>
      <c r="F66" s="20" t="n">
        <v>3.82473515</v>
      </c>
      <c r="G66" s="18" t="n">
        <v>424.82782125</v>
      </c>
      <c r="H66" s="20" t="n">
        <v>3.09274767</v>
      </c>
      <c r="I66" s="18" t="n">
        <v>429.91015797</v>
      </c>
      <c r="J66" s="20" t="n">
        <v>2.32050878</v>
      </c>
      <c r="K66" s="18" t="n">
        <v>434.98217146</v>
      </c>
      <c r="L66" s="20" t="n">
        <v>3.70058295</v>
      </c>
      <c r="M66" s="18" t="s">
        <v>481</v>
      </c>
      <c r="N66" s="20" t="s">
        <v>481</v>
      </c>
      <c r="O66" s="18" t="s">
        <v>481</v>
      </c>
      <c r="P66" s="20" t="s">
        <v>481</v>
      </c>
      <c r="Q66" s="18" t="s">
        <v>481</v>
      </c>
      <c r="R66" s="20" t="s">
        <v>481</v>
      </c>
      <c r="S66" s="18" t="s">
        <v>481</v>
      </c>
      <c r="T66" s="20" t="s">
        <v>481</v>
      </c>
      <c r="U66" s="18" t="n">
        <v>359.34075041</v>
      </c>
      <c r="V66" s="20" t="n">
        <v>4.86763456</v>
      </c>
    </row>
    <row r="67" spans="1:22">
      <c r="A67" s="15" t="s">
        <v>542</v>
      </c>
      <c r="B67" s="17" t="n">
        <v>6971</v>
      </c>
      <c r="C67" s="18">
        <f>(934.0/B67*100)</f>
        <v/>
      </c>
      <c r="D67" s="19" t="n">
        <v>6037</v>
      </c>
      <c r="E67" s="18" t="n">
        <v>380.79262467</v>
      </c>
      <c r="F67" s="20" t="n">
        <v>5.96099132</v>
      </c>
      <c r="G67" s="18" t="n">
        <v>401.24607241</v>
      </c>
      <c r="H67" s="20" t="n">
        <v>4.58104535</v>
      </c>
      <c r="I67" s="18" t="n">
        <v>397.09377807</v>
      </c>
      <c r="J67" s="20" t="n">
        <v>3.07498252</v>
      </c>
      <c r="K67" s="18" t="n">
        <v>406.09197223</v>
      </c>
      <c r="L67" s="20" t="n">
        <v>3.89481126</v>
      </c>
      <c r="M67" s="18" t="s">
        <v>481</v>
      </c>
      <c r="N67" s="20" t="s">
        <v>481</v>
      </c>
      <c r="O67" s="18" t="s">
        <v>481</v>
      </c>
      <c r="P67" s="20" t="s">
        <v>481</v>
      </c>
      <c r="Q67" s="18" t="s">
        <v>481</v>
      </c>
      <c r="R67" s="20" t="s">
        <v>481</v>
      </c>
      <c r="S67" s="18" t="s">
        <v>481</v>
      </c>
      <c r="T67" s="20" t="s">
        <v>481</v>
      </c>
      <c r="U67" s="18" t="n">
        <v>328.25049287</v>
      </c>
      <c r="V67" s="20" t="n">
        <v>8.38955221</v>
      </c>
    </row>
    <row r="68" spans="1:22">
      <c r="A68" s="15" t="s">
        <v>543</v>
      </c>
      <c r="B68" s="17" t="n">
        <v>12083</v>
      </c>
      <c r="C68" s="18">
        <f>(31.0/B68*100)</f>
        <v/>
      </c>
      <c r="D68" s="19" t="n">
        <v>12052</v>
      </c>
      <c r="E68" s="18" t="n">
        <v>362.90996062</v>
      </c>
      <c r="F68" s="20" t="n">
        <v>4.0916594</v>
      </c>
      <c r="G68" s="18" t="n">
        <v>392.66265924</v>
      </c>
      <c r="H68" s="20" t="n">
        <v>2.83806637</v>
      </c>
      <c r="I68" s="18" t="n">
        <v>419.15262645</v>
      </c>
      <c r="J68" s="20" t="n">
        <v>1.97113707</v>
      </c>
      <c r="K68" s="18" t="n">
        <v>436.92907604</v>
      </c>
      <c r="L68" s="20" t="n">
        <v>2.24897937</v>
      </c>
      <c r="M68" s="18" t="s">
        <v>481</v>
      </c>
      <c r="N68" s="20" t="s">
        <v>481</v>
      </c>
      <c r="O68" s="18" t="s">
        <v>481</v>
      </c>
      <c r="P68" s="20" t="s">
        <v>481</v>
      </c>
      <c r="Q68" s="18" t="s">
        <v>481</v>
      </c>
      <c r="R68" s="20" t="s">
        <v>481</v>
      </c>
      <c r="S68" s="18" t="s">
        <v>481</v>
      </c>
      <c r="T68" s="20" t="s">
        <v>481</v>
      </c>
      <c r="U68" s="18" t="n">
        <v>343.73056011</v>
      </c>
      <c r="V68" s="20" t="n">
        <v>2.14228366</v>
      </c>
    </row>
    <row r="69" spans="1:22">
      <c r="A69" s="15" t="s">
        <v>544</v>
      </c>
      <c r="B69" s="17" t="n">
        <v>4876</v>
      </c>
      <c r="C69" s="18">
        <f>(0.0/B69*100)</f>
        <v/>
      </c>
      <c r="D69" s="19" t="n">
        <v>4876</v>
      </c>
      <c r="E69" s="18" t="n">
        <v>415.00099401</v>
      </c>
      <c r="F69" s="20" t="n">
        <v>6.59071171</v>
      </c>
      <c r="G69" s="18" t="n">
        <v>423.11364427</v>
      </c>
      <c r="H69" s="20" t="n">
        <v>5.31701147</v>
      </c>
      <c r="I69" s="18" t="n">
        <v>448.5585352</v>
      </c>
      <c r="J69" s="20" t="n">
        <v>3.78994958</v>
      </c>
      <c r="K69" s="18" t="n">
        <v>462.55829858</v>
      </c>
      <c r="L69" s="20" t="n">
        <v>5.37047933</v>
      </c>
      <c r="M69" s="18" t="s">
        <v>481</v>
      </c>
      <c r="N69" s="20" t="s">
        <v>481</v>
      </c>
      <c r="O69" s="18" t="s">
        <v>481</v>
      </c>
      <c r="P69" s="20" t="s">
        <v>481</v>
      </c>
      <c r="Q69" s="18" t="s">
        <v>481</v>
      </c>
      <c r="R69" s="20" t="s">
        <v>481</v>
      </c>
      <c r="S69" s="18" t="s">
        <v>481</v>
      </c>
      <c r="T69" s="20" t="s">
        <v>481</v>
      </c>
      <c r="U69" s="18" t="n">
        <v>438.69034266</v>
      </c>
      <c r="V69" s="20" t="n">
        <v>26.4317183</v>
      </c>
    </row>
    <row r="70" spans="1:22">
      <c r="A70" s="15" t="s">
        <v>545</v>
      </c>
      <c r="B70" s="17" t="n">
        <v>6036</v>
      </c>
      <c r="C70" s="18">
        <f>(223.0/B70*100)</f>
        <v/>
      </c>
      <c r="D70" s="19" t="n">
        <v>5813</v>
      </c>
      <c r="E70" s="18" t="n">
        <v>470.12191916</v>
      </c>
      <c r="F70" s="20" t="n">
        <v>6.73916091</v>
      </c>
      <c r="G70" s="18" t="n">
        <v>484.74335144</v>
      </c>
      <c r="H70" s="20" t="n">
        <v>3.88115363</v>
      </c>
      <c r="I70" s="18" t="n">
        <v>504.47317995</v>
      </c>
      <c r="J70" s="20" t="n">
        <v>3.08983996</v>
      </c>
      <c r="K70" s="18" t="n">
        <v>518.55887714</v>
      </c>
      <c r="L70" s="20" t="n">
        <v>5.66466275</v>
      </c>
      <c r="M70" s="18" t="s">
        <v>481</v>
      </c>
      <c r="N70" s="20" t="s">
        <v>481</v>
      </c>
      <c r="O70" s="18" t="s">
        <v>481</v>
      </c>
      <c r="P70" s="20" t="s">
        <v>481</v>
      </c>
      <c r="Q70" s="18" t="s">
        <v>481</v>
      </c>
      <c r="R70" s="20" t="s">
        <v>481</v>
      </c>
      <c r="S70" s="18" t="s">
        <v>481</v>
      </c>
      <c r="T70" s="20" t="s">
        <v>481</v>
      </c>
      <c r="U70" s="18" t="n">
        <v>441.86377625</v>
      </c>
      <c r="V70" s="20" t="n">
        <v>9.51538101</v>
      </c>
    </row>
    <row r="71" spans="1:22">
      <c r="A71" s="15" t="s">
        <v>546</v>
      </c>
      <c r="B71" s="17" t="n">
        <v>6115</v>
      </c>
      <c r="C71" s="18">
        <f>(37.0/B71*100)</f>
        <v/>
      </c>
      <c r="D71" s="19" t="n">
        <v>6078</v>
      </c>
      <c r="E71" s="18" t="n">
        <v>495.97312831</v>
      </c>
      <c r="F71" s="20" t="n">
        <v>6.10401334</v>
      </c>
      <c r="G71" s="18" t="n">
        <v>533.9376059</v>
      </c>
      <c r="H71" s="20" t="n">
        <v>4.16516741</v>
      </c>
      <c r="I71" s="18" t="n">
        <v>563.84524408</v>
      </c>
      <c r="J71" s="20" t="n">
        <v>2.00551369</v>
      </c>
      <c r="K71" s="18" t="n">
        <v>594.35931962</v>
      </c>
      <c r="L71" s="20" t="n">
        <v>2.85946261</v>
      </c>
      <c r="M71" s="18" t="s">
        <v>481</v>
      </c>
      <c r="N71" s="20" t="s">
        <v>481</v>
      </c>
      <c r="O71" s="18" t="s">
        <v>481</v>
      </c>
      <c r="P71" s="20" t="s">
        <v>481</v>
      </c>
      <c r="Q71" s="18" t="s">
        <v>481</v>
      </c>
      <c r="R71" s="20" t="s">
        <v>481</v>
      </c>
      <c r="S71" s="18" t="s">
        <v>481</v>
      </c>
      <c r="T71" s="20" t="s">
        <v>481</v>
      </c>
      <c r="U71" s="18" t="n">
        <v>470.00534839</v>
      </c>
      <c r="V71" s="20" t="n">
        <v>14.21518112</v>
      </c>
    </row>
    <row r="72" spans="1:22">
      <c r="A72" s="15" t="s">
        <v>547</v>
      </c>
      <c r="B72" s="17" t="n">
        <v>7708</v>
      </c>
      <c r="C72" s="18">
        <f>(6.0/B72*100)</f>
        <v/>
      </c>
      <c r="D72" s="19" t="n">
        <v>7702</v>
      </c>
      <c r="E72" s="18" t="n">
        <v>502.8386031</v>
      </c>
      <c r="F72" s="20" t="n">
        <v>5.32076466</v>
      </c>
      <c r="G72" s="18" t="n">
        <v>524.62911452</v>
      </c>
      <c r="H72" s="20" t="n">
        <v>2.93873328</v>
      </c>
      <c r="I72" s="18" t="n">
        <v>553.59053021</v>
      </c>
      <c r="J72" s="20" t="n">
        <v>3.76739585</v>
      </c>
      <c r="K72" s="18" t="n">
        <v>602.7439000000001</v>
      </c>
      <c r="L72" s="20" t="n">
        <v>5.93794759</v>
      </c>
      <c r="M72" s="18" t="s">
        <v>481</v>
      </c>
      <c r="N72" s="20" t="s">
        <v>481</v>
      </c>
      <c r="O72" s="18" t="s">
        <v>481</v>
      </c>
      <c r="P72" s="20" t="s">
        <v>481</v>
      </c>
      <c r="Q72" s="18" t="s">
        <v>481</v>
      </c>
      <c r="R72" s="20" t="s">
        <v>481</v>
      </c>
      <c r="S72" s="18" t="s">
        <v>481</v>
      </c>
      <c r="T72" s="20" t="s">
        <v>481</v>
      </c>
      <c r="U72" s="18" t="n">
        <v>444.79658221</v>
      </c>
      <c r="V72" s="20" t="n">
        <v>27.51724849</v>
      </c>
    </row>
    <row r="73" spans="1:22">
      <c r="A73" s="15" t="s">
        <v>548</v>
      </c>
      <c r="B73" s="17" t="n">
        <v>8249</v>
      </c>
      <c r="C73" s="18">
        <f>(197.0/B73*100)</f>
        <v/>
      </c>
      <c r="D73" s="19" t="n">
        <v>8052</v>
      </c>
      <c r="E73" s="18" t="n">
        <v>382.5767629</v>
      </c>
      <c r="F73" s="20" t="n">
        <v>7.8855464</v>
      </c>
      <c r="G73" s="18" t="n">
        <v>408.86251436</v>
      </c>
      <c r="H73" s="20" t="n">
        <v>5.01931797</v>
      </c>
      <c r="I73" s="18" t="n">
        <v>415.45538428</v>
      </c>
      <c r="J73" s="20" t="n">
        <v>3.09368733</v>
      </c>
      <c r="K73" s="18" t="n">
        <v>432.07995015</v>
      </c>
      <c r="L73" s="20" t="n">
        <v>6.05498656</v>
      </c>
      <c r="M73" s="18" t="s">
        <v>481</v>
      </c>
      <c r="N73" s="20" t="s">
        <v>481</v>
      </c>
      <c r="O73" s="18" t="s">
        <v>481</v>
      </c>
      <c r="P73" s="20" t="s">
        <v>481</v>
      </c>
      <c r="Q73" s="18" t="s">
        <v>481</v>
      </c>
      <c r="R73" s="20" t="s">
        <v>481</v>
      </c>
      <c r="S73" s="18" t="s">
        <v>481</v>
      </c>
      <c r="T73" s="20" t="s">
        <v>481</v>
      </c>
      <c r="U73" s="18" t="n">
        <v>374.35322344</v>
      </c>
      <c r="V73" s="20" t="n">
        <v>10.31948107</v>
      </c>
    </row>
    <row r="74" spans="1:22">
      <c r="A74" s="15" t="s">
        <v>549</v>
      </c>
      <c r="B74" s="17" t="n">
        <v>4692</v>
      </c>
      <c r="C74" s="18">
        <f>(82.0/B74*100)</f>
        <v/>
      </c>
      <c r="D74" s="19" t="n">
        <v>4610</v>
      </c>
      <c r="E74" s="18" t="n">
        <v>388.42495777</v>
      </c>
      <c r="F74" s="20" t="n">
        <v>4.82796821</v>
      </c>
      <c r="G74" s="18" t="n">
        <v>405.93887963</v>
      </c>
      <c r="H74" s="20" t="n">
        <v>3.95775816</v>
      </c>
      <c r="I74" s="18" t="n">
        <v>425.79288711</v>
      </c>
      <c r="J74" s="20" t="n">
        <v>2.43775635</v>
      </c>
      <c r="K74" s="18" t="n">
        <v>447.68911933</v>
      </c>
      <c r="L74" s="20" t="n">
        <v>3.51942359</v>
      </c>
      <c r="M74" s="18" t="s">
        <v>481</v>
      </c>
      <c r="N74" s="20" t="s">
        <v>481</v>
      </c>
      <c r="O74" s="18" t="s">
        <v>481</v>
      </c>
      <c r="P74" s="20" t="s">
        <v>481</v>
      </c>
      <c r="Q74" s="18" t="s">
        <v>481</v>
      </c>
      <c r="R74" s="20" t="s">
        <v>481</v>
      </c>
      <c r="S74" s="18" t="n">
        <v>312.26108305</v>
      </c>
      <c r="T74" s="20" t="n">
        <v>22.95569958</v>
      </c>
      <c r="U74" s="18" t="n">
        <v>348.07532718</v>
      </c>
      <c r="V74" s="20" t="n">
        <v>7.12629884</v>
      </c>
    </row>
    <row r="75" spans="1:22">
      <c r="A75" s="15" t="s">
        <v>550</v>
      </c>
      <c r="B75" s="17" t="n">
        <v>5375</v>
      </c>
      <c r="C75" s="18">
        <f>(314.0/B75*100)</f>
        <v/>
      </c>
      <c r="D75" s="19" t="n">
        <v>5061</v>
      </c>
      <c r="E75" s="18" t="n">
        <v>349.11945819</v>
      </c>
      <c r="F75" s="20" t="n">
        <v>6.81727271</v>
      </c>
      <c r="G75" s="18" t="n">
        <v>361.32101299</v>
      </c>
      <c r="H75" s="20" t="n">
        <v>6.17067168</v>
      </c>
      <c r="I75" s="18" t="n">
        <v>368.22983538</v>
      </c>
      <c r="J75" s="20" t="n">
        <v>3.31256779</v>
      </c>
      <c r="K75" s="18" t="n">
        <v>389.49992794</v>
      </c>
      <c r="L75" s="20" t="n">
        <v>3.97571146</v>
      </c>
      <c r="M75" s="18" t="s">
        <v>481</v>
      </c>
      <c r="N75" s="20" t="s">
        <v>481</v>
      </c>
      <c r="O75" s="18" t="s">
        <v>481</v>
      </c>
      <c r="P75" s="20" t="s">
        <v>481</v>
      </c>
      <c r="Q75" s="18" t="s">
        <v>481</v>
      </c>
      <c r="R75" s="20" t="s">
        <v>481</v>
      </c>
      <c r="S75" s="18" t="s">
        <v>481</v>
      </c>
      <c r="T75" s="20" t="s">
        <v>481</v>
      </c>
      <c r="U75" s="18" t="n">
        <v>329.26014831</v>
      </c>
      <c r="V75" s="20" t="n">
        <v>6.22048948</v>
      </c>
    </row>
    <row r="76" spans="1:22">
      <c r="A76" s="15" t="s">
        <v>551</v>
      </c>
      <c r="B76" s="17" t="n">
        <v>14167</v>
      </c>
      <c r="C76" s="18">
        <f>(236.0/B76*100)</f>
        <v/>
      </c>
      <c r="D76" s="19" t="n">
        <v>13931</v>
      </c>
      <c r="E76" s="18" t="n">
        <v>383.48258388</v>
      </c>
      <c r="F76" s="20" t="n">
        <v>4.17978489</v>
      </c>
      <c r="G76" s="18" t="n">
        <v>414.00559761</v>
      </c>
      <c r="H76" s="20" t="n">
        <v>4.45596586</v>
      </c>
      <c r="I76" s="18" t="n">
        <v>433.46729928</v>
      </c>
      <c r="J76" s="20" t="n">
        <v>2.71287087</v>
      </c>
      <c r="K76" s="18" t="n">
        <v>454.75214999</v>
      </c>
      <c r="L76" s="20" t="n">
        <v>3.56655434</v>
      </c>
      <c r="M76" s="18" t="s">
        <v>481</v>
      </c>
      <c r="N76" s="20" t="s">
        <v>481</v>
      </c>
      <c r="O76" s="18" t="s">
        <v>481</v>
      </c>
      <c r="P76" s="20" t="s">
        <v>481</v>
      </c>
      <c r="Q76" s="18" t="s">
        <v>481</v>
      </c>
      <c r="R76" s="20" t="s">
        <v>481</v>
      </c>
      <c r="S76" s="18" t="s">
        <v>481</v>
      </c>
      <c r="T76" s="20" t="s">
        <v>481</v>
      </c>
      <c r="U76" s="18" t="n">
        <v>361.6182312</v>
      </c>
      <c r="V76" s="20" t="n">
        <v>5.56532027</v>
      </c>
    </row>
    <row r="77" spans="1:22">
      <c r="A77" s="15" t="s">
        <v>552</v>
      </c>
      <c r="B77" s="17" t="n">
        <v>6062</v>
      </c>
      <c r="C77" s="18">
        <f>(356.0/B77*100)</f>
        <v/>
      </c>
      <c r="D77" s="19" t="n">
        <v>5706</v>
      </c>
      <c r="E77" s="18" t="n">
        <v>406.85941165</v>
      </c>
      <c r="F77" s="20" t="n">
        <v>4.24082342</v>
      </c>
      <c r="G77" s="18" t="n">
        <v>420.98072678</v>
      </c>
      <c r="H77" s="20" t="n">
        <v>3.82084187</v>
      </c>
      <c r="I77" s="18" t="n">
        <v>431.26268147</v>
      </c>
      <c r="J77" s="20" t="n">
        <v>3.15064088</v>
      </c>
      <c r="K77" s="18" t="n">
        <v>442.61564037</v>
      </c>
      <c r="L77" s="20" t="n">
        <v>4.89859045</v>
      </c>
      <c r="M77" s="18" t="s">
        <v>481</v>
      </c>
      <c r="N77" s="20" t="s">
        <v>481</v>
      </c>
      <c r="O77" s="18" t="s">
        <v>481</v>
      </c>
      <c r="P77" s="20" t="s">
        <v>481</v>
      </c>
      <c r="Q77" s="18" t="s">
        <v>481</v>
      </c>
      <c r="R77" s="20" t="s">
        <v>481</v>
      </c>
      <c r="S77" s="18" t="s">
        <v>481</v>
      </c>
      <c r="T77" s="20" t="s">
        <v>481</v>
      </c>
      <c r="U77" s="18" t="n">
        <v>365.07231019</v>
      </c>
      <c r="V77" s="20" t="n">
        <v>4.23023407</v>
      </c>
    </row>
    <row r="78" spans="1:22">
      <c r="A78" s="15" t="s">
        <v>553</v>
      </c>
      <c r="B78" s="17" t="n">
        <v>5826</v>
      </c>
      <c r="C78" s="18">
        <f>(0.0/B78*100)</f>
        <v/>
      </c>
      <c r="D78" s="19" t="n">
        <v>5826</v>
      </c>
      <c r="E78" s="18" t="n">
        <v>492.88356041</v>
      </c>
      <c r="F78" s="20" t="n">
        <v>12.69595465</v>
      </c>
      <c r="G78" s="18" t="n">
        <v>477.367217</v>
      </c>
      <c r="H78" s="20" t="n">
        <v>7.17858405</v>
      </c>
      <c r="I78" s="18" t="n">
        <v>490.05587836</v>
      </c>
      <c r="J78" s="20" t="n">
        <v>4.00999094</v>
      </c>
      <c r="K78" s="18" t="n">
        <v>514.06297666</v>
      </c>
      <c r="L78" s="20" t="n">
        <v>6.1281288</v>
      </c>
      <c r="M78" s="18" t="s">
        <v>481</v>
      </c>
      <c r="N78" s="20" t="s">
        <v>481</v>
      </c>
      <c r="O78" s="18" t="s">
        <v>481</v>
      </c>
      <c r="P78" s="20" t="s">
        <v>481</v>
      </c>
      <c r="Q78" s="18" t="n">
        <v>390.3611</v>
      </c>
      <c r="R78" s="20" t="n">
        <v>35.81002551</v>
      </c>
      <c r="S78" s="18" t="n">
        <v>361.74806206</v>
      </c>
      <c r="T78" s="20" t="n">
        <v>45.19235576</v>
      </c>
      <c r="U78" s="18" t="n">
        <v>409.13444736</v>
      </c>
      <c r="V78" s="20" t="n">
        <v>30.22739485</v>
      </c>
    </row>
    <row customHeight="1" ht="25" r="79" spans="1:22">
      <c r="A79" s="15" t="s">
        <v>554</v>
      </c>
      <c r="B79" s="17" t="n">
        <v>1657</v>
      </c>
      <c r="C79" s="18">
        <f>(41.0/B79*100)</f>
        <v/>
      </c>
      <c r="D79" s="19" t="n">
        <v>1616</v>
      </c>
      <c r="E79" s="18" t="n">
        <v>439.83272563</v>
      </c>
      <c r="F79" s="20" t="n">
        <v>8.56034103</v>
      </c>
      <c r="G79" s="18" t="n">
        <v>446.81078958</v>
      </c>
      <c r="H79" s="20" t="n">
        <v>8.237221440000001</v>
      </c>
      <c r="I79" s="18" t="n">
        <v>461.75476711</v>
      </c>
      <c r="J79" s="20" t="n">
        <v>8.08778109</v>
      </c>
      <c r="K79" s="18" t="n">
        <v>469.64153578</v>
      </c>
      <c r="L79" s="20" t="n">
        <v>9.78471083</v>
      </c>
      <c r="M79" s="18" t="s">
        <v>481</v>
      </c>
      <c r="N79" s="20" t="s">
        <v>481</v>
      </c>
      <c r="O79" s="18" t="s">
        <v>481</v>
      </c>
      <c r="P79" s="20" t="s">
        <v>481</v>
      </c>
      <c r="Q79" s="18" t="s">
        <v>481</v>
      </c>
      <c r="R79" s="20" t="s">
        <v>481</v>
      </c>
      <c r="S79" s="18" t="s">
        <v>481</v>
      </c>
      <c r="T79" s="20" t="s">
        <v>481</v>
      </c>
      <c r="U79" s="18" t="n">
        <v>361.56985597</v>
      </c>
      <c r="V79" s="20" t="n">
        <v>15.8263563</v>
      </c>
    </row>
    <row r="80" spans="1:22">
      <c r="A80" s="15" t="s">
        <v>555</v>
      </c>
      <c r="B80" s="17" t="n">
        <v>7841</v>
      </c>
      <c r="C80" s="18">
        <f>(0.0/B80*100)</f>
        <v/>
      </c>
      <c r="D80" s="19" t="n">
        <v>7841</v>
      </c>
      <c r="E80" s="18" t="n">
        <v>445.43394165</v>
      </c>
      <c r="F80" s="20" t="n">
        <v>8.93429903</v>
      </c>
      <c r="G80" s="18" t="n">
        <v>446.17939656</v>
      </c>
      <c r="H80" s="20" t="n">
        <v>7.67045272</v>
      </c>
      <c r="I80" s="18" t="n">
        <v>455.06446811</v>
      </c>
      <c r="J80" s="20" t="n">
        <v>4.79111473</v>
      </c>
      <c r="K80" s="18" t="n">
        <v>470.08418</v>
      </c>
      <c r="L80" s="20" t="n">
        <v>4.84797439</v>
      </c>
      <c r="M80" s="18" t="s">
        <v>481</v>
      </c>
      <c r="N80" s="20" t="s">
        <v>481</v>
      </c>
      <c r="O80" s="18" t="s">
        <v>481</v>
      </c>
      <c r="P80" s="20" t="s">
        <v>481</v>
      </c>
      <c r="Q80" s="18" t="s">
        <v>481</v>
      </c>
      <c r="R80" s="20" t="s">
        <v>481</v>
      </c>
      <c r="S80" s="18" t="s">
        <v>481</v>
      </c>
      <c r="T80" s="20" t="s">
        <v>481</v>
      </c>
      <c r="U80" s="18" t="n">
        <v>418.11652889</v>
      </c>
      <c r="V80" s="20" t="n">
        <v>28.59085533</v>
      </c>
    </row>
    <row r="81" spans="1:22">
      <c r="A81" s="23" t="s">
        <v>556</v>
      </c>
      <c r="B81" s="17" t="n">
        <v>8861</v>
      </c>
      <c r="C81" s="18">
        <f>(95.0/B81*100)</f>
        <v/>
      </c>
      <c r="D81" s="19" t="n">
        <v>8766</v>
      </c>
      <c r="E81" s="18" t="n">
        <v>416.07941556</v>
      </c>
      <c r="F81" s="20" t="n">
        <v>7.87967703</v>
      </c>
      <c r="G81" s="18" t="n">
        <v>420.67027403</v>
      </c>
      <c r="H81" s="20" t="n">
        <v>4.69085526</v>
      </c>
      <c r="I81" s="18" t="n">
        <v>448.15889951</v>
      </c>
      <c r="J81" s="20" t="n">
        <v>3.49031891</v>
      </c>
      <c r="K81" s="18" t="n">
        <v>467.12762086</v>
      </c>
      <c r="L81" s="20" t="n">
        <v>4.29690257</v>
      </c>
      <c r="M81" s="18" t="s">
        <v>481</v>
      </c>
      <c r="N81" s="20" t="s">
        <v>481</v>
      </c>
      <c r="O81" s="18" t="s">
        <v>481</v>
      </c>
      <c r="P81" s="20" t="s">
        <v>481</v>
      </c>
      <c r="Q81" s="18" t="s">
        <v>481</v>
      </c>
      <c r="R81" s="20" t="s">
        <v>481</v>
      </c>
      <c r="S81" s="18" t="s">
        <v>481</v>
      </c>
      <c r="T81" s="20" t="s">
        <v>481</v>
      </c>
      <c r="U81" s="18" t="n">
        <v>385.75142246</v>
      </c>
      <c r="V81" s="20" t="n">
        <v>11.06221061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845</v>
      </c>
    </row>
    <row customHeight="1" ht="30" r="4" spans="1:24">
      <c r="A4" s="6" t="n"/>
      <c r="B4" s="7" t="s">
        <v>462</v>
      </c>
      <c r="C4" s="7" t="s">
        <v>463</v>
      </c>
      <c r="D4" s="8" t="s">
        <v>462</v>
      </c>
      <c r="E4" s="9" t="s">
        <v>846</v>
      </c>
      <c r="F4" s="10" t="n"/>
      <c r="G4" s="9" t="s">
        <v>847</v>
      </c>
      <c r="H4" s="10" t="n"/>
      <c r="I4" s="9" t="s">
        <v>848</v>
      </c>
      <c r="J4" s="10" t="n"/>
      <c r="K4" s="9" t="s">
        <v>849</v>
      </c>
      <c r="L4" s="10" t="n"/>
      <c r="M4" s="9" t="s">
        <v>850</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462.63375043</v>
      </c>
      <c r="F7" s="20" t="n">
        <v>2.30819745</v>
      </c>
      <c r="G7" s="18" t="n">
        <v>501.43010859</v>
      </c>
      <c r="H7" s="20" t="n">
        <v>2.76625899</v>
      </c>
      <c r="I7" s="18" t="n">
        <v>517.16097323</v>
      </c>
      <c r="J7" s="20" t="n">
        <v>2.30745769</v>
      </c>
      <c r="K7" s="18" t="n">
        <v>532.11968624</v>
      </c>
      <c r="L7" s="20" t="n">
        <v>4.16737507</v>
      </c>
      <c r="M7" s="18" t="n">
        <v>462.62308984</v>
      </c>
      <c r="N7" s="20" t="n">
        <v>6.36017826</v>
      </c>
      <c r="O7" s="18" t="s">
        <v>481</v>
      </c>
      <c r="P7" s="20" t="s">
        <v>481</v>
      </c>
      <c r="Q7" s="18" t="s">
        <v>481</v>
      </c>
      <c r="R7" s="20" t="s">
        <v>481</v>
      </c>
      <c r="S7" s="18" t="s">
        <v>481</v>
      </c>
      <c r="T7" s="20" t="s">
        <v>481</v>
      </c>
      <c r="U7" s="18" t="s">
        <v>481</v>
      </c>
      <c r="V7" s="20" t="s">
        <v>481</v>
      </c>
      <c r="W7" s="18" t="n">
        <v>448.32020731</v>
      </c>
      <c r="X7" s="20" t="n">
        <v>5.20174723</v>
      </c>
    </row>
    <row r="8" spans="1:24">
      <c r="A8" s="15" t="s">
        <v>483</v>
      </c>
      <c r="B8" s="17" t="n">
        <v>7007</v>
      </c>
      <c r="C8" s="18">
        <f>(176.0/B8*100)</f>
        <v/>
      </c>
      <c r="D8" s="19" t="n">
        <v>6831</v>
      </c>
      <c r="E8" s="18" t="n">
        <v>465.17118502</v>
      </c>
      <c r="F8" s="20" t="n">
        <v>4.2521505</v>
      </c>
      <c r="G8" s="18" t="n">
        <v>510.42943268</v>
      </c>
      <c r="H8" s="20" t="n">
        <v>4.06433968</v>
      </c>
      <c r="I8" s="18" t="n">
        <v>516.70703558</v>
      </c>
      <c r="J8" s="20" t="n">
        <v>2.90618514</v>
      </c>
      <c r="K8" s="18" t="n">
        <v>517.62727553</v>
      </c>
      <c r="L8" s="20" t="n">
        <v>4.39073477</v>
      </c>
      <c r="M8" s="18" t="n">
        <v>433.90653623</v>
      </c>
      <c r="N8" s="20" t="n">
        <v>12.02704794</v>
      </c>
      <c r="O8" s="18" t="s">
        <v>481</v>
      </c>
      <c r="P8" s="20" t="s">
        <v>481</v>
      </c>
      <c r="Q8" s="18" t="s">
        <v>481</v>
      </c>
      <c r="R8" s="20" t="s">
        <v>481</v>
      </c>
      <c r="S8" s="18" t="n">
        <v>301.63126691</v>
      </c>
      <c r="T8" s="20" t="n">
        <v>25.14921031</v>
      </c>
      <c r="U8" s="18" t="s">
        <v>481</v>
      </c>
      <c r="V8" s="20" t="s">
        <v>481</v>
      </c>
      <c r="W8" s="18" t="n">
        <v>420.66598234</v>
      </c>
      <c r="X8" s="20" t="n">
        <v>6.47511968</v>
      </c>
    </row>
    <row r="9" spans="1:24">
      <c r="A9" s="15" t="s">
        <v>484</v>
      </c>
      <c r="B9" s="17" t="n">
        <v>9651</v>
      </c>
      <c r="C9" s="18">
        <f>(296.0/B9*100)</f>
        <v/>
      </c>
      <c r="D9" s="19" t="n">
        <v>9355</v>
      </c>
      <c r="E9" s="18" t="n">
        <v>476.7293292</v>
      </c>
      <c r="F9" s="20" t="n">
        <v>3.01346258</v>
      </c>
      <c r="G9" s="18" t="n">
        <v>527.21742374</v>
      </c>
      <c r="H9" s="20" t="n">
        <v>2.72014485</v>
      </c>
      <c r="I9" s="18" t="n">
        <v>544.79091193</v>
      </c>
      <c r="J9" s="20" t="n">
        <v>2.81075641</v>
      </c>
      <c r="K9" s="18" t="n">
        <v>553.80425474</v>
      </c>
      <c r="L9" s="20" t="n">
        <v>4.52502493</v>
      </c>
      <c r="M9" s="18" t="n">
        <v>466.49177619</v>
      </c>
      <c r="N9" s="20" t="n">
        <v>6.20912074</v>
      </c>
      <c r="O9" s="18" t="s">
        <v>481</v>
      </c>
      <c r="P9" s="20" t="s">
        <v>481</v>
      </c>
      <c r="Q9" s="18" t="s">
        <v>481</v>
      </c>
      <c r="R9" s="20" t="s">
        <v>481</v>
      </c>
      <c r="S9" s="18" t="n">
        <v>357.98454354</v>
      </c>
      <c r="T9" s="20" t="n">
        <v>11.51846445</v>
      </c>
      <c r="U9" s="18" t="s">
        <v>481</v>
      </c>
      <c r="V9" s="20" t="s">
        <v>481</v>
      </c>
      <c r="W9" s="18" t="n">
        <v>422.82722019</v>
      </c>
      <c r="X9" s="20" t="n">
        <v>4.86327728</v>
      </c>
    </row>
    <row r="10" spans="1:24">
      <c r="A10" s="15" t="s">
        <v>485</v>
      </c>
      <c r="B10" s="17" t="n">
        <v>20058</v>
      </c>
      <c r="C10" s="18">
        <f>(569.0/B10*100)</f>
        <v/>
      </c>
      <c r="D10" s="19" t="n">
        <v>19489</v>
      </c>
      <c r="E10" s="18" t="n">
        <v>485.52594289</v>
      </c>
      <c r="F10" s="20" t="n">
        <v>3.43528224</v>
      </c>
      <c r="G10" s="18" t="n">
        <v>523.82272716</v>
      </c>
      <c r="H10" s="20" t="n">
        <v>2.9672614</v>
      </c>
      <c r="I10" s="18" t="n">
        <v>527.90282615</v>
      </c>
      <c r="J10" s="20" t="n">
        <v>2.60827602</v>
      </c>
      <c r="K10" s="18" t="n">
        <v>534.35413016</v>
      </c>
      <c r="L10" s="20" t="n">
        <v>3.63228103</v>
      </c>
      <c r="M10" s="18" t="n">
        <v>471.15228653</v>
      </c>
      <c r="N10" s="20" t="n">
        <v>7.82218329</v>
      </c>
      <c r="O10" s="18" t="s">
        <v>481</v>
      </c>
      <c r="P10" s="20" t="s">
        <v>481</v>
      </c>
      <c r="Q10" s="18" t="s">
        <v>481</v>
      </c>
      <c r="R10" s="20" t="s">
        <v>481</v>
      </c>
      <c r="S10" s="18" t="s">
        <v>481</v>
      </c>
      <c r="T10" s="20" t="s">
        <v>481</v>
      </c>
      <c r="U10" s="18" t="s">
        <v>481</v>
      </c>
      <c r="V10" s="20" t="s">
        <v>481</v>
      </c>
      <c r="W10" s="18" t="n">
        <v>447.55881148</v>
      </c>
      <c r="X10" s="20" t="n">
        <v>6.63666745</v>
      </c>
    </row>
    <row r="11" spans="1:24">
      <c r="A11" s="15" t="s">
        <v>486</v>
      </c>
      <c r="B11" s="17" t="n">
        <v>7053</v>
      </c>
      <c r="C11" s="18">
        <f>(191.0/B11*100)</f>
        <v/>
      </c>
      <c r="D11" s="19" t="n">
        <v>6862</v>
      </c>
      <c r="E11" s="18" t="n">
        <v>415.00930816</v>
      </c>
      <c r="F11" s="20" t="n">
        <v>3.79176471</v>
      </c>
      <c r="G11" s="18" t="n">
        <v>426.47398168</v>
      </c>
      <c r="H11" s="20" t="n">
        <v>3.33270613</v>
      </c>
      <c r="I11" s="18" t="n">
        <v>434.59728945</v>
      </c>
      <c r="J11" s="20" t="n">
        <v>3.31299984</v>
      </c>
      <c r="K11" s="18" t="n">
        <v>446.61061141</v>
      </c>
      <c r="L11" s="20" t="n">
        <v>6.50003227</v>
      </c>
      <c r="M11" s="18" t="n">
        <v>421.65085411</v>
      </c>
      <c r="N11" s="20" t="n">
        <v>8.4328728</v>
      </c>
      <c r="O11" s="18" t="s">
        <v>481</v>
      </c>
      <c r="P11" s="20" t="s">
        <v>481</v>
      </c>
      <c r="Q11" s="18" t="s">
        <v>481</v>
      </c>
      <c r="R11" s="20" t="s">
        <v>481</v>
      </c>
      <c r="S11" s="18" t="s">
        <v>481</v>
      </c>
      <c r="T11" s="20" t="s">
        <v>481</v>
      </c>
      <c r="U11" s="18" t="s">
        <v>481</v>
      </c>
      <c r="V11" s="20" t="s">
        <v>481</v>
      </c>
      <c r="W11" s="18" t="n">
        <v>383.60197436</v>
      </c>
      <c r="X11" s="20" t="n">
        <v>5.85386181</v>
      </c>
    </row>
    <row r="12" spans="1:24">
      <c r="A12" s="15" t="s">
        <v>487</v>
      </c>
      <c r="B12" s="17" t="n">
        <v>6894</v>
      </c>
      <c r="C12" s="18">
        <f>(60.0/B12*100)</f>
        <v/>
      </c>
      <c r="D12" s="19" t="n">
        <v>6834</v>
      </c>
      <c r="E12" s="18" t="n">
        <v>483.23923158</v>
      </c>
      <c r="F12" s="20" t="n">
        <v>2.66287693</v>
      </c>
      <c r="G12" s="18" t="n">
        <v>515.08542984</v>
      </c>
      <c r="H12" s="20" t="n">
        <v>2.85413381</v>
      </c>
      <c r="I12" s="18" t="n">
        <v>516.50574246</v>
      </c>
      <c r="J12" s="20" t="n">
        <v>4.3256968</v>
      </c>
      <c r="K12" s="18" t="n">
        <v>524.6967022699999</v>
      </c>
      <c r="L12" s="20" t="n">
        <v>7.67829409</v>
      </c>
      <c r="M12" s="18" t="n">
        <v>480.22670813</v>
      </c>
      <c r="N12" s="20" t="n">
        <v>12.85135932</v>
      </c>
      <c r="O12" s="18" t="s">
        <v>481</v>
      </c>
      <c r="P12" s="20" t="s">
        <v>481</v>
      </c>
      <c r="Q12" s="18" t="s">
        <v>481</v>
      </c>
      <c r="R12" s="20" t="s">
        <v>481</v>
      </c>
      <c r="S12" s="18" t="n">
        <v>340.98506961</v>
      </c>
      <c r="T12" s="20" t="n">
        <v>12.52444664</v>
      </c>
      <c r="U12" s="18" t="s">
        <v>481</v>
      </c>
      <c r="V12" s="20" t="s">
        <v>481</v>
      </c>
      <c r="W12" s="18" t="n">
        <v>409.37062482</v>
      </c>
      <c r="X12" s="20" t="n">
        <v>8.4401113</v>
      </c>
    </row>
    <row r="13" spans="1:24">
      <c r="A13" s="15" t="s">
        <v>488</v>
      </c>
      <c r="B13" s="17" t="n">
        <v>7161</v>
      </c>
      <c r="C13" s="18">
        <f>(245.0/B13*100)</f>
        <v/>
      </c>
      <c r="D13" s="19" t="n">
        <v>6916</v>
      </c>
      <c r="E13" s="18" t="n">
        <v>491.60356356</v>
      </c>
      <c r="F13" s="20" t="n">
        <v>3.50133748</v>
      </c>
      <c r="G13" s="18" t="n">
        <v>513.49460227</v>
      </c>
      <c r="H13" s="20" t="n">
        <v>2.74303408</v>
      </c>
      <c r="I13" s="18" t="n">
        <v>532.18067707</v>
      </c>
      <c r="J13" s="20" t="n">
        <v>3.03318866</v>
      </c>
      <c r="K13" s="18" t="n">
        <v>533.09247294</v>
      </c>
      <c r="L13" s="20" t="n">
        <v>4.90865384</v>
      </c>
      <c r="M13" s="18" t="n">
        <v>511.1999847</v>
      </c>
      <c r="N13" s="20" t="n">
        <v>10.90461568</v>
      </c>
      <c r="O13" s="18" t="s">
        <v>481</v>
      </c>
      <c r="P13" s="20" t="s">
        <v>481</v>
      </c>
      <c r="Q13" s="18" t="s">
        <v>481</v>
      </c>
      <c r="R13" s="20" t="s">
        <v>481</v>
      </c>
      <c r="S13" s="18" t="n">
        <v>447.51533769</v>
      </c>
      <c r="T13" s="20" t="n">
        <v>5.97365007</v>
      </c>
      <c r="U13" s="18" t="s">
        <v>481</v>
      </c>
      <c r="V13" s="20" t="s">
        <v>481</v>
      </c>
      <c r="W13" s="18" t="n">
        <v>432.16566916</v>
      </c>
      <c r="X13" s="20" t="n">
        <v>6.73610657</v>
      </c>
    </row>
    <row r="14" spans="1:24">
      <c r="A14" s="15" t="s">
        <v>489</v>
      </c>
      <c r="B14" s="17" t="n">
        <v>5587</v>
      </c>
      <c r="C14" s="18">
        <f>(84.0/B14*100)</f>
        <v/>
      </c>
      <c r="D14" s="19" t="n">
        <v>5503</v>
      </c>
      <c r="E14" s="18" t="n">
        <v>498.017986</v>
      </c>
      <c r="F14" s="20" t="n">
        <v>2.90501704</v>
      </c>
      <c r="G14" s="18" t="n">
        <v>524.4132139</v>
      </c>
      <c r="H14" s="20" t="n">
        <v>2.75128543</v>
      </c>
      <c r="I14" s="18" t="n">
        <v>536.3275093</v>
      </c>
      <c r="J14" s="20" t="n">
        <v>2.94837494</v>
      </c>
      <c r="K14" s="18" t="n">
        <v>546.1669964</v>
      </c>
      <c r="L14" s="20" t="n">
        <v>6.68957903</v>
      </c>
      <c r="M14" s="18" t="n">
        <v>510.36110289</v>
      </c>
      <c r="N14" s="20" t="n">
        <v>8.032780669999999</v>
      </c>
      <c r="O14" s="18" t="s">
        <v>481</v>
      </c>
      <c r="P14" s="20" t="s">
        <v>481</v>
      </c>
      <c r="Q14" s="18" t="s">
        <v>481</v>
      </c>
      <c r="R14" s="20" t="s">
        <v>481</v>
      </c>
      <c r="S14" s="18" t="s">
        <v>481</v>
      </c>
      <c r="T14" s="20" t="s">
        <v>481</v>
      </c>
      <c r="U14" s="18" t="s">
        <v>481</v>
      </c>
      <c r="V14" s="20" t="s">
        <v>481</v>
      </c>
      <c r="W14" s="18" t="n">
        <v>460.3282453</v>
      </c>
      <c r="X14" s="20" t="n">
        <v>12.13865236</v>
      </c>
    </row>
    <row r="15" spans="1:24">
      <c r="A15" s="15" t="s">
        <v>490</v>
      </c>
      <c r="B15" s="17" t="n">
        <v>5882</v>
      </c>
      <c r="C15" s="18">
        <f>(131.0/B15*100)</f>
        <v/>
      </c>
      <c r="D15" s="19" t="n">
        <v>5751</v>
      </c>
      <c r="E15" s="18" t="n">
        <v>485.21889843</v>
      </c>
      <c r="F15" s="20" t="n">
        <v>2.8988655</v>
      </c>
      <c r="G15" s="18" t="n">
        <v>522.00409126</v>
      </c>
      <c r="H15" s="20" t="n">
        <v>2.94656699</v>
      </c>
      <c r="I15" s="18" t="n">
        <v>540.99010704</v>
      </c>
      <c r="J15" s="20" t="n">
        <v>2.43778596</v>
      </c>
      <c r="K15" s="18" t="n">
        <v>562.8659631100001</v>
      </c>
      <c r="L15" s="20" t="n">
        <v>5.39731669</v>
      </c>
      <c r="M15" s="18" t="n">
        <v>505.99550818</v>
      </c>
      <c r="N15" s="20" t="n">
        <v>6.24114511</v>
      </c>
      <c r="O15" s="18" t="s">
        <v>481</v>
      </c>
      <c r="P15" s="20" t="s">
        <v>481</v>
      </c>
      <c r="Q15" s="18" t="s">
        <v>481</v>
      </c>
      <c r="R15" s="20" t="s">
        <v>481</v>
      </c>
      <c r="S15" s="18" t="n">
        <v>368.85220715</v>
      </c>
      <c r="T15" s="20" t="n">
        <v>14.5875493</v>
      </c>
      <c r="U15" s="18" t="s">
        <v>481</v>
      </c>
      <c r="V15" s="20" t="s">
        <v>481</v>
      </c>
      <c r="W15" s="18" t="n">
        <v>430.23333483</v>
      </c>
      <c r="X15" s="20" t="n">
        <v>6.72426265</v>
      </c>
    </row>
    <row r="16" spans="1:24">
      <c r="A16" s="15" t="s">
        <v>491</v>
      </c>
      <c r="B16" s="17" t="n">
        <v>6108</v>
      </c>
      <c r="C16" s="18">
        <f>(167.0/B16*100)</f>
        <v/>
      </c>
      <c r="D16" s="19" t="n">
        <v>5941</v>
      </c>
      <c r="E16" s="18" t="n">
        <v>464.48071587</v>
      </c>
      <c r="F16" s="20" t="n">
        <v>3.14503753</v>
      </c>
      <c r="G16" s="18" t="n">
        <v>510.37193195</v>
      </c>
      <c r="H16" s="20" t="n">
        <v>2.82282156</v>
      </c>
      <c r="I16" s="18" t="n">
        <v>529.32068729</v>
      </c>
      <c r="J16" s="20" t="n">
        <v>2.55643151</v>
      </c>
      <c r="K16" s="18" t="n">
        <v>543.27564842</v>
      </c>
      <c r="L16" s="20" t="n">
        <v>5.19133219</v>
      </c>
      <c r="M16" s="18" t="n">
        <v>425.19071886</v>
      </c>
      <c r="N16" s="20" t="n">
        <v>10.2234153</v>
      </c>
      <c r="O16" s="18" t="s">
        <v>481</v>
      </c>
      <c r="P16" s="20" t="s">
        <v>481</v>
      </c>
      <c r="Q16" s="18" t="s">
        <v>481</v>
      </c>
      <c r="R16" s="20" t="s">
        <v>481</v>
      </c>
      <c r="S16" s="18" t="s">
        <v>481</v>
      </c>
      <c r="T16" s="20" t="s">
        <v>481</v>
      </c>
      <c r="U16" s="18" t="s">
        <v>481</v>
      </c>
      <c r="V16" s="20" t="s">
        <v>481</v>
      </c>
      <c r="W16" s="18" t="n">
        <v>402.22796114</v>
      </c>
      <c r="X16" s="20" t="n">
        <v>7.21680692</v>
      </c>
    </row>
    <row r="17" spans="1:24">
      <c r="A17" s="15" t="s">
        <v>492</v>
      </c>
      <c r="B17" s="17" t="n">
        <v>6504</v>
      </c>
      <c r="C17" s="18">
        <f>(2100.0/B17*100)</f>
        <v/>
      </c>
      <c r="D17" s="19" t="n">
        <v>4404</v>
      </c>
      <c r="E17" s="18" t="n">
        <v>487.74815736</v>
      </c>
      <c r="F17" s="20" t="n">
        <v>4.99276647</v>
      </c>
      <c r="G17" s="18" t="n">
        <v>522.37443635</v>
      </c>
      <c r="H17" s="20" t="n">
        <v>3.48986069</v>
      </c>
      <c r="I17" s="18" t="n">
        <v>524.4355557</v>
      </c>
      <c r="J17" s="20" t="n">
        <v>4.11112322</v>
      </c>
      <c r="K17" s="18" t="n">
        <v>530.09589527</v>
      </c>
      <c r="L17" s="20" t="n">
        <v>5.38440817</v>
      </c>
      <c r="M17" s="18" t="n">
        <v>497.6066068</v>
      </c>
      <c r="N17" s="20" t="n">
        <v>11.90283002</v>
      </c>
      <c r="O17" s="18" t="s">
        <v>481</v>
      </c>
      <c r="P17" s="20" t="s">
        <v>481</v>
      </c>
      <c r="Q17" s="18" t="s">
        <v>481</v>
      </c>
      <c r="R17" s="20" t="s">
        <v>481</v>
      </c>
      <c r="S17" s="18" t="n">
        <v>362.96139732</v>
      </c>
      <c r="T17" s="20" t="n">
        <v>12.64520278</v>
      </c>
      <c r="U17" s="18" t="s">
        <v>481</v>
      </c>
      <c r="V17" s="20" t="s">
        <v>481</v>
      </c>
      <c r="W17" s="18" t="n">
        <v>469.77961866</v>
      </c>
      <c r="X17" s="20" t="n">
        <v>6.05445417</v>
      </c>
    </row>
    <row r="18" spans="1:24">
      <c r="A18" s="15" t="s">
        <v>493</v>
      </c>
      <c r="B18" s="17" t="n">
        <v>5532</v>
      </c>
      <c r="C18" s="18">
        <f>(31.0/B18*100)</f>
        <v/>
      </c>
      <c r="D18" s="19" t="n">
        <v>5501</v>
      </c>
      <c r="E18" s="18" t="n">
        <v>426.79946651</v>
      </c>
      <c r="F18" s="20" t="n">
        <v>4.71686906</v>
      </c>
      <c r="G18" s="18" t="n">
        <v>462.77978804</v>
      </c>
      <c r="H18" s="20" t="n">
        <v>3.6058259</v>
      </c>
      <c r="I18" s="18" t="n">
        <v>478.39656676</v>
      </c>
      <c r="J18" s="20" t="n">
        <v>4.57457615</v>
      </c>
      <c r="K18" s="18" t="n">
        <v>471.81988353</v>
      </c>
      <c r="L18" s="20" t="n">
        <v>5.68337885</v>
      </c>
      <c r="M18" s="18" t="n">
        <v>437.68617382</v>
      </c>
      <c r="N18" s="20" t="n">
        <v>8.948239770000001</v>
      </c>
      <c r="O18" s="18" t="s">
        <v>481</v>
      </c>
      <c r="P18" s="20" t="s">
        <v>481</v>
      </c>
      <c r="Q18" s="18" t="s">
        <v>481</v>
      </c>
      <c r="R18" s="20" t="s">
        <v>481</v>
      </c>
      <c r="S18" s="18" t="s">
        <v>481</v>
      </c>
      <c r="T18" s="20" t="s">
        <v>481</v>
      </c>
      <c r="U18" s="18" t="s">
        <v>481</v>
      </c>
      <c r="V18" s="20" t="s">
        <v>481</v>
      </c>
      <c r="W18" s="18" t="n">
        <v>381.51070469</v>
      </c>
      <c r="X18" s="20" t="n">
        <v>9.371714819999999</v>
      </c>
    </row>
    <row r="19" spans="1:24">
      <c r="A19" s="15" t="s">
        <v>494</v>
      </c>
      <c r="B19" s="17" t="n">
        <v>5658</v>
      </c>
      <c r="C19" s="18">
        <f>(392.0/B19*100)</f>
        <v/>
      </c>
      <c r="D19" s="19" t="n">
        <v>5266</v>
      </c>
      <c r="E19" s="18" t="n">
        <v>462.12677903</v>
      </c>
      <c r="F19" s="20" t="n">
        <v>3.53672466</v>
      </c>
      <c r="G19" s="18" t="n">
        <v>489.15302739</v>
      </c>
      <c r="H19" s="20" t="n">
        <v>3.24902112</v>
      </c>
      <c r="I19" s="18" t="n">
        <v>498.07932812</v>
      </c>
      <c r="J19" s="20" t="n">
        <v>5.06722097</v>
      </c>
      <c r="K19" s="18" t="n">
        <v>510.46545475</v>
      </c>
      <c r="L19" s="20" t="n">
        <v>7.67139323</v>
      </c>
      <c r="M19" s="18" t="n">
        <v>492.06662353</v>
      </c>
      <c r="N19" s="20" t="n">
        <v>8.137864840000001</v>
      </c>
      <c r="O19" s="18" t="s">
        <v>481</v>
      </c>
      <c r="P19" s="20" t="s">
        <v>481</v>
      </c>
      <c r="Q19" s="18" t="s">
        <v>481</v>
      </c>
      <c r="R19" s="20" t="s">
        <v>481</v>
      </c>
      <c r="S19" s="18" t="s">
        <v>481</v>
      </c>
      <c r="T19" s="20" t="s">
        <v>481</v>
      </c>
      <c r="U19" s="18" t="s">
        <v>481</v>
      </c>
      <c r="V19" s="20" t="s">
        <v>481</v>
      </c>
      <c r="W19" s="18" t="n">
        <v>396.35405211</v>
      </c>
      <c r="X19" s="20" t="n">
        <v>8.338909259999999</v>
      </c>
    </row>
    <row r="20" spans="1:24">
      <c r="A20" s="15" t="s">
        <v>495</v>
      </c>
      <c r="B20" s="17" t="n">
        <v>3371</v>
      </c>
      <c r="C20" s="18">
        <f>(75.0/B20*100)</f>
        <v/>
      </c>
      <c r="D20" s="19" t="n">
        <v>3296</v>
      </c>
      <c r="E20" s="18" t="n">
        <v>454.29903959</v>
      </c>
      <c r="F20" s="20" t="n">
        <v>3.96854005</v>
      </c>
      <c r="G20" s="18" t="n">
        <v>490.23856269</v>
      </c>
      <c r="H20" s="20" t="n">
        <v>4.45706094</v>
      </c>
      <c r="I20" s="18" t="n">
        <v>505.96594834</v>
      </c>
      <c r="J20" s="20" t="n">
        <v>3.11172132</v>
      </c>
      <c r="K20" s="18" t="n">
        <v>528.68572537</v>
      </c>
      <c r="L20" s="20" t="n">
        <v>5.23696796</v>
      </c>
      <c r="M20" s="18" t="n">
        <v>485.6216173</v>
      </c>
      <c r="N20" s="20" t="n">
        <v>9.787015569999999</v>
      </c>
      <c r="O20" s="18" t="s">
        <v>481</v>
      </c>
      <c r="P20" s="20" t="s">
        <v>481</v>
      </c>
      <c r="Q20" s="18" t="s">
        <v>481</v>
      </c>
      <c r="R20" s="20" t="s">
        <v>481</v>
      </c>
      <c r="S20" s="18" t="s">
        <v>481</v>
      </c>
      <c r="T20" s="20" t="s">
        <v>481</v>
      </c>
      <c r="U20" s="18" t="s">
        <v>481</v>
      </c>
      <c r="V20" s="20" t="s">
        <v>481</v>
      </c>
      <c r="W20" s="18" t="n">
        <v>422.51903995</v>
      </c>
      <c r="X20" s="20" t="n">
        <v>10.5166057</v>
      </c>
    </row>
    <row r="21" spans="1:24">
      <c r="A21" s="15" t="s">
        <v>496</v>
      </c>
      <c r="B21" s="17" t="n">
        <v>5741</v>
      </c>
      <c r="C21" s="18">
        <f>(62.0/B21*100)</f>
        <v/>
      </c>
      <c r="D21" s="19" t="n">
        <v>5679</v>
      </c>
      <c r="E21" s="18" t="n">
        <v>467.34350299</v>
      </c>
      <c r="F21" s="20" t="n">
        <v>2.91147737</v>
      </c>
      <c r="G21" s="18" t="n">
        <v>510.28657778</v>
      </c>
      <c r="H21" s="20" t="n">
        <v>2.74485001</v>
      </c>
      <c r="I21" s="18" t="n">
        <v>529.56769492</v>
      </c>
      <c r="J21" s="20" t="n">
        <v>2.45630754</v>
      </c>
      <c r="K21" s="18" t="n">
        <v>537.18040836</v>
      </c>
      <c r="L21" s="20" t="n">
        <v>4.1289902</v>
      </c>
      <c r="M21" s="18" t="n">
        <v>494.87905726</v>
      </c>
      <c r="N21" s="20" t="n">
        <v>2.89879069</v>
      </c>
      <c r="O21" s="18" t="s">
        <v>481</v>
      </c>
      <c r="P21" s="20" t="s">
        <v>481</v>
      </c>
      <c r="Q21" s="18" t="s">
        <v>481</v>
      </c>
      <c r="R21" s="20" t="s">
        <v>481</v>
      </c>
      <c r="S21" s="18" t="s">
        <v>481</v>
      </c>
      <c r="T21" s="20" t="s">
        <v>481</v>
      </c>
      <c r="U21" s="18" t="s">
        <v>481</v>
      </c>
      <c r="V21" s="20" t="s">
        <v>481</v>
      </c>
      <c r="W21" s="18" t="n">
        <v>434.70458681</v>
      </c>
      <c r="X21" s="20" t="n">
        <v>8.525137839999999</v>
      </c>
    </row>
    <row r="22" spans="1:24">
      <c r="A22" s="15" t="s">
        <v>497</v>
      </c>
      <c r="B22" s="17" t="n">
        <v>6598</v>
      </c>
      <c r="C22" s="18">
        <f>(40.0/B22*100)</f>
        <v/>
      </c>
      <c r="D22" s="19" t="n">
        <v>6558</v>
      </c>
      <c r="E22" s="18" t="n">
        <v>470.76691677</v>
      </c>
      <c r="F22" s="20" t="n">
        <v>3.81635692</v>
      </c>
      <c r="G22" s="18" t="n">
        <v>485.86004752</v>
      </c>
      <c r="H22" s="20" t="n">
        <v>4.552252</v>
      </c>
      <c r="I22" s="18" t="n">
        <v>472.6828073</v>
      </c>
      <c r="J22" s="20" t="n">
        <v>6.40767594</v>
      </c>
      <c r="K22" s="18" t="n">
        <v>466.45607378</v>
      </c>
      <c r="L22" s="20" t="n">
        <v>8.075411709999999</v>
      </c>
      <c r="M22" s="18" t="n">
        <v>496.2668959</v>
      </c>
      <c r="N22" s="20" t="n">
        <v>6.03197152</v>
      </c>
      <c r="O22" s="18" t="s">
        <v>481</v>
      </c>
      <c r="P22" s="20" t="s">
        <v>481</v>
      </c>
      <c r="Q22" s="18" t="s">
        <v>481</v>
      </c>
      <c r="R22" s="20" t="s">
        <v>481</v>
      </c>
      <c r="S22" s="18" t="s">
        <v>481</v>
      </c>
      <c r="T22" s="20" t="s">
        <v>481</v>
      </c>
      <c r="U22" s="18" t="n">
        <v>455.12202478</v>
      </c>
      <c r="V22" s="20" t="n">
        <v>34.84882285</v>
      </c>
      <c r="W22" s="18" t="n">
        <v>379.20674973</v>
      </c>
      <c r="X22" s="20" t="n">
        <v>8.7305116</v>
      </c>
    </row>
    <row r="23" spans="1:24">
      <c r="A23" s="15" t="s">
        <v>498</v>
      </c>
      <c r="B23" s="17" t="n">
        <v>11583</v>
      </c>
      <c r="C23" s="18">
        <f>(276.0/B23*100)</f>
        <v/>
      </c>
      <c r="D23" s="19" t="n">
        <v>11307</v>
      </c>
      <c r="E23" s="18" t="n">
        <v>459.54134244</v>
      </c>
      <c r="F23" s="20" t="n">
        <v>3.66601963</v>
      </c>
      <c r="G23" s="18" t="n">
        <v>490.4225013</v>
      </c>
      <c r="H23" s="20" t="n">
        <v>3.32745121</v>
      </c>
      <c r="I23" s="18" t="n">
        <v>504.37781564</v>
      </c>
      <c r="J23" s="20" t="n">
        <v>3.4969132</v>
      </c>
      <c r="K23" s="18" t="n">
        <v>524.48329446</v>
      </c>
      <c r="L23" s="20" t="n">
        <v>5.63808566</v>
      </c>
      <c r="M23" s="18" t="n">
        <v>465.02814979</v>
      </c>
      <c r="N23" s="20" t="n">
        <v>10.80813279</v>
      </c>
      <c r="O23" s="18" t="s">
        <v>481</v>
      </c>
      <c r="P23" s="20" t="s">
        <v>481</v>
      </c>
      <c r="Q23" s="18" t="s">
        <v>481</v>
      </c>
      <c r="R23" s="20" t="s">
        <v>481</v>
      </c>
      <c r="S23" s="18" t="s">
        <v>481</v>
      </c>
      <c r="T23" s="20" t="s">
        <v>481</v>
      </c>
      <c r="U23" s="18" t="s">
        <v>481</v>
      </c>
      <c r="V23" s="20" t="s">
        <v>481</v>
      </c>
      <c r="W23" s="18" t="n">
        <v>424.77761897</v>
      </c>
      <c r="X23" s="20" t="n">
        <v>8.27765072</v>
      </c>
    </row>
    <row r="24" spans="1:24">
      <c r="A24" s="15" t="s">
        <v>499</v>
      </c>
      <c r="B24" s="17" t="n">
        <v>6647</v>
      </c>
      <c r="C24" s="18">
        <f>(12.0/B24*100)</f>
        <v/>
      </c>
      <c r="D24" s="19" t="n">
        <v>6635</v>
      </c>
      <c r="E24" s="18" t="n">
        <v>503.05827975</v>
      </c>
      <c r="F24" s="20" t="n">
        <v>4.23216258</v>
      </c>
      <c r="G24" s="18" t="n">
        <v>533.56647791</v>
      </c>
      <c r="H24" s="20" t="n">
        <v>3.99261903</v>
      </c>
      <c r="I24" s="18" t="n">
        <v>541.39429699</v>
      </c>
      <c r="J24" s="20" t="n">
        <v>3.46784873</v>
      </c>
      <c r="K24" s="18" t="n">
        <v>558.79025712</v>
      </c>
      <c r="L24" s="20" t="n">
        <v>3.75574127</v>
      </c>
      <c r="M24" s="18" t="n">
        <v>483.87535499</v>
      </c>
      <c r="N24" s="20" t="n">
        <v>8.85325463</v>
      </c>
      <c r="O24" s="18" t="s">
        <v>481</v>
      </c>
      <c r="P24" s="20" t="s">
        <v>481</v>
      </c>
      <c r="Q24" s="18" t="s">
        <v>481</v>
      </c>
      <c r="R24" s="20" t="s">
        <v>481</v>
      </c>
      <c r="S24" s="18" t="s">
        <v>481</v>
      </c>
      <c r="T24" s="20" t="s">
        <v>481</v>
      </c>
      <c r="U24" s="18" t="s">
        <v>481</v>
      </c>
      <c r="V24" s="20" t="s">
        <v>481</v>
      </c>
      <c r="W24" s="18" t="n">
        <v>460.47114919</v>
      </c>
      <c r="X24" s="20" t="n">
        <v>12.07307867</v>
      </c>
    </row>
    <row r="25" spans="1:24">
      <c r="A25" s="15" t="s">
        <v>500</v>
      </c>
      <c r="B25" s="17" t="n">
        <v>5581</v>
      </c>
      <c r="C25" s="18">
        <f>(25.0/B25*100)</f>
        <v/>
      </c>
      <c r="D25" s="19" t="n">
        <v>5556</v>
      </c>
      <c r="E25" s="18" t="n">
        <v>486.42861149</v>
      </c>
      <c r="F25" s="20" t="n">
        <v>5.38517045</v>
      </c>
      <c r="G25" s="18" t="n">
        <v>508.95933606</v>
      </c>
      <c r="H25" s="20" t="n">
        <v>4.20404952</v>
      </c>
      <c r="I25" s="18" t="n">
        <v>535.1505077</v>
      </c>
      <c r="J25" s="20" t="n">
        <v>3.98027675</v>
      </c>
      <c r="K25" s="18" t="n">
        <v>565.66056718</v>
      </c>
      <c r="L25" s="20" t="n">
        <v>4.83869106</v>
      </c>
      <c r="M25" s="18" t="n">
        <v>507.69523071</v>
      </c>
      <c r="N25" s="20" t="n">
        <v>14.8367659</v>
      </c>
      <c r="O25" s="18" t="s">
        <v>481</v>
      </c>
      <c r="P25" s="20" t="s">
        <v>481</v>
      </c>
      <c r="Q25" s="18" t="s">
        <v>481</v>
      </c>
      <c r="R25" s="20" t="s">
        <v>481</v>
      </c>
      <c r="S25" s="18" t="s">
        <v>481</v>
      </c>
      <c r="T25" s="20" t="s">
        <v>481</v>
      </c>
      <c r="U25" s="18" t="s">
        <v>481</v>
      </c>
      <c r="V25" s="20" t="s">
        <v>481</v>
      </c>
      <c r="W25" s="18" t="n">
        <v>410.12073864</v>
      </c>
      <c r="X25" s="20" t="n">
        <v>30.89802548</v>
      </c>
    </row>
    <row r="26" spans="1:24">
      <c r="A26" s="15" t="s">
        <v>501</v>
      </c>
      <c r="B26" s="17" t="n">
        <v>4869</v>
      </c>
      <c r="C26" s="18">
        <f>(84.0/B26*100)</f>
        <v/>
      </c>
      <c r="D26" s="19" t="n">
        <v>4785</v>
      </c>
      <c r="E26" s="18" t="n">
        <v>464.40691673</v>
      </c>
      <c r="F26" s="20" t="n">
        <v>3.12386836</v>
      </c>
      <c r="G26" s="18" t="n">
        <v>487.24480485</v>
      </c>
      <c r="H26" s="20" t="n">
        <v>2.62206283</v>
      </c>
      <c r="I26" s="18" t="n">
        <v>495.35126127</v>
      </c>
      <c r="J26" s="20" t="n">
        <v>2.93959912</v>
      </c>
      <c r="K26" s="18" t="n">
        <v>496.63545512</v>
      </c>
      <c r="L26" s="20" t="n">
        <v>5.71855593</v>
      </c>
      <c r="M26" s="18" t="n">
        <v>446.59571157</v>
      </c>
      <c r="N26" s="20" t="n">
        <v>8.008812710000001</v>
      </c>
      <c r="O26" s="18" t="s">
        <v>481</v>
      </c>
      <c r="P26" s="20" t="s">
        <v>481</v>
      </c>
      <c r="Q26" s="18" t="s">
        <v>481</v>
      </c>
      <c r="R26" s="20" t="s">
        <v>481</v>
      </c>
      <c r="S26" s="18" t="s">
        <v>481</v>
      </c>
      <c r="T26" s="20" t="s">
        <v>481</v>
      </c>
      <c r="U26" s="18" t="s">
        <v>481</v>
      </c>
      <c r="V26" s="20" t="s">
        <v>481</v>
      </c>
      <c r="W26" s="18" t="n">
        <v>435.76066134</v>
      </c>
      <c r="X26" s="20" t="n">
        <v>9.85017674</v>
      </c>
    </row>
    <row r="27" spans="1:24">
      <c r="A27" s="15" t="s">
        <v>502</v>
      </c>
      <c r="B27" s="17" t="n">
        <v>5299</v>
      </c>
      <c r="C27" s="18">
        <f>(144.0/B27*100)</f>
        <v/>
      </c>
      <c r="D27" s="19" t="n">
        <v>5155</v>
      </c>
      <c r="E27" s="18" t="n">
        <v>451.73010544</v>
      </c>
      <c r="F27" s="20" t="n">
        <v>3.14017481</v>
      </c>
      <c r="G27" s="18" t="n">
        <v>503.47231691</v>
      </c>
      <c r="H27" s="20" t="n">
        <v>2.87711579</v>
      </c>
      <c r="I27" s="18" t="n">
        <v>511.74256565</v>
      </c>
      <c r="J27" s="20" t="n">
        <v>2.52633378</v>
      </c>
      <c r="K27" s="18" t="n">
        <v>512.32165902</v>
      </c>
      <c r="L27" s="20" t="n">
        <v>3.88472668</v>
      </c>
      <c r="M27" s="18" t="n">
        <v>452.46034632</v>
      </c>
      <c r="N27" s="20" t="n">
        <v>7.0448158</v>
      </c>
      <c r="O27" s="18" t="s">
        <v>481</v>
      </c>
      <c r="P27" s="20" t="s">
        <v>481</v>
      </c>
      <c r="Q27" s="18" t="s">
        <v>481</v>
      </c>
      <c r="R27" s="20" t="s">
        <v>481</v>
      </c>
      <c r="S27" s="18" t="s">
        <v>481</v>
      </c>
      <c r="T27" s="20" t="s">
        <v>481</v>
      </c>
      <c r="U27" s="18" t="s">
        <v>481</v>
      </c>
      <c r="V27" s="20" t="s">
        <v>481</v>
      </c>
      <c r="W27" s="18" t="n">
        <v>399.61689516</v>
      </c>
      <c r="X27" s="20" t="n">
        <v>5.0545379</v>
      </c>
    </row>
    <row r="28" spans="1:24">
      <c r="A28" s="15" t="s">
        <v>503</v>
      </c>
      <c r="B28" s="17" t="n">
        <v>7568</v>
      </c>
      <c r="C28" s="18">
        <f>(424.0/B28*100)</f>
        <v/>
      </c>
      <c r="D28" s="19" t="n">
        <v>7144</v>
      </c>
      <c r="E28" s="18" t="n">
        <v>386.41967937</v>
      </c>
      <c r="F28" s="20" t="n">
        <v>4.79626814</v>
      </c>
      <c r="G28" s="18" t="n">
        <v>407.1353178</v>
      </c>
      <c r="H28" s="20" t="n">
        <v>3.27496577</v>
      </c>
      <c r="I28" s="18" t="n">
        <v>415.92987647</v>
      </c>
      <c r="J28" s="20" t="n">
        <v>2.58325155</v>
      </c>
      <c r="K28" s="18" t="n">
        <v>427.61805219</v>
      </c>
      <c r="L28" s="20" t="n">
        <v>4.09660409</v>
      </c>
      <c r="M28" s="18" t="n">
        <v>386.70932527</v>
      </c>
      <c r="N28" s="20" t="n">
        <v>12.89224517</v>
      </c>
      <c r="O28" s="18" t="s">
        <v>481</v>
      </c>
      <c r="P28" s="20" t="s">
        <v>481</v>
      </c>
      <c r="Q28" s="18" t="s">
        <v>481</v>
      </c>
      <c r="R28" s="20" t="s">
        <v>481</v>
      </c>
      <c r="S28" s="18" t="s">
        <v>481</v>
      </c>
      <c r="T28" s="20" t="s">
        <v>481</v>
      </c>
      <c r="U28" s="18" t="s">
        <v>481</v>
      </c>
      <c r="V28" s="20" t="s">
        <v>481</v>
      </c>
      <c r="W28" s="18" t="n">
        <v>363.05408977</v>
      </c>
      <c r="X28" s="20" t="n">
        <v>7.67186093</v>
      </c>
    </row>
    <row r="29" spans="1:24">
      <c r="A29" s="15" t="s">
        <v>504</v>
      </c>
      <c r="B29" s="17" t="n">
        <v>5385</v>
      </c>
      <c r="C29" s="18">
        <f>(30.0/B29*100)</f>
        <v/>
      </c>
      <c r="D29" s="19" t="n">
        <v>5355</v>
      </c>
      <c r="E29" s="18" t="n">
        <v>489.10764996</v>
      </c>
      <c r="F29" s="20" t="n">
        <v>2.75252538</v>
      </c>
      <c r="G29" s="18" t="n">
        <v>524.88848466</v>
      </c>
      <c r="H29" s="20" t="n">
        <v>2.91580354</v>
      </c>
      <c r="I29" s="18" t="n">
        <v>549.00918913</v>
      </c>
      <c r="J29" s="20" t="n">
        <v>3.02041881</v>
      </c>
      <c r="K29" s="18" t="n">
        <v>571.24853273</v>
      </c>
      <c r="L29" s="20" t="n">
        <v>6.48568409</v>
      </c>
      <c r="M29" s="18" t="n">
        <v>469.96426595</v>
      </c>
      <c r="N29" s="20" t="n">
        <v>9.58879338</v>
      </c>
      <c r="O29" s="18" t="s">
        <v>481</v>
      </c>
      <c r="P29" s="20" t="s">
        <v>481</v>
      </c>
      <c r="Q29" s="18" t="s">
        <v>481</v>
      </c>
      <c r="R29" s="20" t="s">
        <v>481</v>
      </c>
      <c r="S29" s="18" t="n">
        <v>335.3902018</v>
      </c>
      <c r="T29" s="20" t="n">
        <v>12.1685767</v>
      </c>
      <c r="U29" s="18" t="s">
        <v>481</v>
      </c>
      <c r="V29" s="20" t="s">
        <v>481</v>
      </c>
      <c r="W29" s="18" t="n">
        <v>417.57522589</v>
      </c>
      <c r="X29" s="20" t="n">
        <v>8.076015079999999</v>
      </c>
    </row>
    <row r="30" spans="1:24">
      <c r="A30" s="15" t="s">
        <v>505</v>
      </c>
      <c r="B30" s="17" t="n">
        <v>4520</v>
      </c>
      <c r="C30" s="18">
        <f>(223.0/B30*100)</f>
        <v/>
      </c>
      <c r="D30" s="19" t="n">
        <v>4297</v>
      </c>
      <c r="E30" s="18" t="n">
        <v>471.68113507</v>
      </c>
      <c r="F30" s="20" t="n">
        <v>3.2611399</v>
      </c>
      <c r="G30" s="18" t="n">
        <v>506.63757569</v>
      </c>
      <c r="H30" s="20" t="n">
        <v>3.0405824</v>
      </c>
      <c r="I30" s="18" t="n">
        <v>520.54681833</v>
      </c>
      <c r="J30" s="20" t="n">
        <v>3.87368188</v>
      </c>
      <c r="K30" s="18" t="n">
        <v>522.57119104</v>
      </c>
      <c r="L30" s="20" t="n">
        <v>4.98201297</v>
      </c>
      <c r="M30" s="18" t="n">
        <v>488.18029721</v>
      </c>
      <c r="N30" s="20" t="n">
        <v>6.38867514</v>
      </c>
      <c r="O30" s="18" t="s">
        <v>481</v>
      </c>
      <c r="P30" s="20" t="s">
        <v>481</v>
      </c>
      <c r="Q30" s="18" t="s">
        <v>481</v>
      </c>
      <c r="R30" s="20" t="s">
        <v>481</v>
      </c>
      <c r="S30" s="18" t="s">
        <v>481</v>
      </c>
      <c r="T30" s="20" t="s">
        <v>481</v>
      </c>
      <c r="U30" s="18" t="s">
        <v>481</v>
      </c>
      <c r="V30" s="20" t="s">
        <v>481</v>
      </c>
      <c r="W30" s="18" t="n">
        <v>402.38767039</v>
      </c>
      <c r="X30" s="20" t="n">
        <v>6.81163417</v>
      </c>
    </row>
    <row r="31" spans="1:24">
      <c r="A31" s="15" t="s">
        <v>506</v>
      </c>
      <c r="B31" s="17" t="n">
        <v>5456</v>
      </c>
      <c r="C31" s="18">
        <f>(150.0/B31*100)</f>
        <v/>
      </c>
      <c r="D31" s="19" t="n">
        <v>5306</v>
      </c>
      <c r="E31" s="18" t="n">
        <v>477.9358255</v>
      </c>
      <c r="F31" s="20" t="n">
        <v>2.920569</v>
      </c>
      <c r="G31" s="18" t="n">
        <v>510.45443915</v>
      </c>
      <c r="H31" s="20" t="n">
        <v>2.86005145</v>
      </c>
      <c r="I31" s="18" t="n">
        <v>521.86154418</v>
      </c>
      <c r="J31" s="20" t="n">
        <v>3.16377934</v>
      </c>
      <c r="K31" s="18" t="n">
        <v>536.81534895</v>
      </c>
      <c r="L31" s="20" t="n">
        <v>5.1911147</v>
      </c>
      <c r="M31" s="18" t="n">
        <v>501.04101733</v>
      </c>
      <c r="N31" s="20" t="n">
        <v>8.721281940000001</v>
      </c>
      <c r="O31" s="18" t="s">
        <v>481</v>
      </c>
      <c r="P31" s="20" t="s">
        <v>481</v>
      </c>
      <c r="Q31" s="18" t="s">
        <v>481</v>
      </c>
      <c r="R31" s="20" t="s">
        <v>481</v>
      </c>
      <c r="S31" s="18" t="s">
        <v>481</v>
      </c>
      <c r="T31" s="20" t="s">
        <v>481</v>
      </c>
      <c r="U31" s="18" t="s">
        <v>481</v>
      </c>
      <c r="V31" s="20" t="s">
        <v>481</v>
      </c>
      <c r="W31" s="18" t="n">
        <v>432.48462383</v>
      </c>
      <c r="X31" s="20" t="n">
        <v>5.37386528</v>
      </c>
    </row>
    <row r="32" spans="1:24">
      <c r="A32" s="15" t="s">
        <v>507</v>
      </c>
      <c r="B32" s="17" t="n">
        <v>4478</v>
      </c>
      <c r="C32" s="18">
        <f>(6.0/B32*100)</f>
        <v/>
      </c>
      <c r="D32" s="19" t="n">
        <v>4472</v>
      </c>
      <c r="E32" s="18" t="n">
        <v>497.17682354</v>
      </c>
      <c r="F32" s="20" t="n">
        <v>3.28944178</v>
      </c>
      <c r="G32" s="18" t="n">
        <v>508.30456395</v>
      </c>
      <c r="H32" s="20" t="n">
        <v>2.78137828</v>
      </c>
      <c r="I32" s="18" t="n">
        <v>515.05999671</v>
      </c>
      <c r="J32" s="20" t="n">
        <v>4.35651847</v>
      </c>
      <c r="K32" s="18" t="n">
        <v>517.07360899</v>
      </c>
      <c r="L32" s="20" t="n">
        <v>8.967162569999999</v>
      </c>
      <c r="M32" s="18" t="n">
        <v>511.45695716</v>
      </c>
      <c r="N32" s="20" t="n">
        <v>11.52233787</v>
      </c>
      <c r="O32" s="18" t="s">
        <v>481</v>
      </c>
      <c r="P32" s="20" t="s">
        <v>481</v>
      </c>
      <c r="Q32" s="18" t="s">
        <v>481</v>
      </c>
      <c r="R32" s="20" t="s">
        <v>481</v>
      </c>
      <c r="S32" s="18" t="s">
        <v>481</v>
      </c>
      <c r="T32" s="20" t="s">
        <v>481</v>
      </c>
      <c r="U32" s="18" t="s">
        <v>481</v>
      </c>
      <c r="V32" s="20" t="s">
        <v>481</v>
      </c>
      <c r="W32" s="18" t="n">
        <v>421.09159717</v>
      </c>
      <c r="X32" s="20" t="n">
        <v>14.85809821</v>
      </c>
    </row>
    <row r="33" spans="1:24">
      <c r="A33" s="15" t="s">
        <v>508</v>
      </c>
      <c r="B33" s="17" t="n">
        <v>7325</v>
      </c>
      <c r="C33" s="18">
        <f>(84.0/B33*100)</f>
        <v/>
      </c>
      <c r="D33" s="19" t="n">
        <v>7241</v>
      </c>
      <c r="E33" s="18" t="n">
        <v>468.53199916</v>
      </c>
      <c r="F33" s="20" t="n">
        <v>4.40882188</v>
      </c>
      <c r="G33" s="18" t="n">
        <v>482.2275394</v>
      </c>
      <c r="H33" s="20" t="n">
        <v>3.92725327</v>
      </c>
      <c r="I33" s="18" t="n">
        <v>494.5983451</v>
      </c>
      <c r="J33" s="20" t="n">
        <v>3.06913624</v>
      </c>
      <c r="K33" s="18" t="n">
        <v>536.41216109</v>
      </c>
      <c r="L33" s="20" t="n">
        <v>3.91398223</v>
      </c>
      <c r="M33" s="18" t="n">
        <v>434.79851606</v>
      </c>
      <c r="N33" s="20" t="n">
        <v>16.64479444</v>
      </c>
      <c r="O33" s="18" t="s">
        <v>481</v>
      </c>
      <c r="P33" s="20" t="s">
        <v>481</v>
      </c>
      <c r="Q33" s="18" t="s">
        <v>481</v>
      </c>
      <c r="R33" s="20" t="s">
        <v>481</v>
      </c>
      <c r="S33" s="18" t="s">
        <v>481</v>
      </c>
      <c r="T33" s="20" t="s">
        <v>481</v>
      </c>
      <c r="U33" s="18" t="s">
        <v>481</v>
      </c>
      <c r="V33" s="20" t="s">
        <v>481</v>
      </c>
      <c r="W33" s="18" t="n">
        <v>398.5484534</v>
      </c>
      <c r="X33" s="20" t="n">
        <v>8.83644653</v>
      </c>
    </row>
    <row r="34" spans="1:24">
      <c r="A34" s="15" t="s">
        <v>509</v>
      </c>
      <c r="B34" s="17" t="n">
        <v>6350</v>
      </c>
      <c r="C34" s="18">
        <f>(97.0/B34*100)</f>
        <v/>
      </c>
      <c r="D34" s="19" t="n">
        <v>6253</v>
      </c>
      <c r="E34" s="18" t="n">
        <v>461.28834185</v>
      </c>
      <c r="F34" s="20" t="n">
        <v>3.39085964</v>
      </c>
      <c r="G34" s="18" t="n">
        <v>496.82277542</v>
      </c>
      <c r="H34" s="20" t="n">
        <v>3.65291419</v>
      </c>
      <c r="I34" s="18" t="n">
        <v>499.84770478</v>
      </c>
      <c r="J34" s="20" t="n">
        <v>3.12739379</v>
      </c>
      <c r="K34" s="18" t="n">
        <v>500.48936472</v>
      </c>
      <c r="L34" s="20" t="n">
        <v>10.08335671</v>
      </c>
      <c r="M34" s="18" t="n">
        <v>456.4360052</v>
      </c>
      <c r="N34" s="20" t="n">
        <v>8.85746891</v>
      </c>
      <c r="O34" s="18" t="s">
        <v>481</v>
      </c>
      <c r="P34" s="20" t="s">
        <v>481</v>
      </c>
      <c r="Q34" s="18" t="s">
        <v>481</v>
      </c>
      <c r="R34" s="20" t="s">
        <v>481</v>
      </c>
      <c r="S34" s="18" t="n">
        <v>336.51078337</v>
      </c>
      <c r="T34" s="20" t="n">
        <v>12.24828707</v>
      </c>
      <c r="U34" s="18" t="s">
        <v>481</v>
      </c>
      <c r="V34" s="20" t="s">
        <v>481</v>
      </c>
      <c r="W34" s="18" t="n">
        <v>412.56903676</v>
      </c>
      <c r="X34" s="20" t="n">
        <v>9.001985299999999</v>
      </c>
    </row>
    <row r="35" spans="1:24">
      <c r="A35" s="15" t="s">
        <v>510</v>
      </c>
      <c r="B35" s="17" t="n">
        <v>6406</v>
      </c>
      <c r="C35" s="18">
        <f>(68.0/B35*100)</f>
        <v/>
      </c>
      <c r="D35" s="19" t="n">
        <v>6338</v>
      </c>
      <c r="E35" s="18" t="n">
        <v>493.83320132</v>
      </c>
      <c r="F35" s="20" t="n">
        <v>2.49919493</v>
      </c>
      <c r="G35" s="18" t="n">
        <v>522.39482158</v>
      </c>
      <c r="H35" s="20" t="n">
        <v>2.42653319</v>
      </c>
      <c r="I35" s="18" t="n">
        <v>532.61825111</v>
      </c>
      <c r="J35" s="20" t="n">
        <v>3.7728612</v>
      </c>
      <c r="K35" s="18" t="n">
        <v>535.60536524</v>
      </c>
      <c r="L35" s="20" t="n">
        <v>7.45326039</v>
      </c>
      <c r="M35" s="18" t="n">
        <v>490.86664254</v>
      </c>
      <c r="N35" s="20" t="n">
        <v>11.56927948</v>
      </c>
      <c r="O35" s="18" t="s">
        <v>481</v>
      </c>
      <c r="P35" s="20" t="s">
        <v>481</v>
      </c>
      <c r="Q35" s="18" t="s">
        <v>481</v>
      </c>
      <c r="R35" s="20" t="s">
        <v>481</v>
      </c>
      <c r="S35" s="18" t="n">
        <v>349.78970242</v>
      </c>
      <c r="T35" s="20" t="n">
        <v>6.90672373</v>
      </c>
      <c r="U35" s="18" t="s">
        <v>481</v>
      </c>
      <c r="V35" s="20" t="s">
        <v>481</v>
      </c>
      <c r="W35" s="18" t="n">
        <v>425.39067615</v>
      </c>
      <c r="X35" s="20" t="n">
        <v>7.67386414</v>
      </c>
    </row>
    <row r="36" spans="1:24">
      <c r="A36" s="15" t="s">
        <v>511</v>
      </c>
      <c r="B36" s="17" t="n">
        <v>6736</v>
      </c>
      <c r="C36" s="18">
        <f>(82.0/B36*100)</f>
        <v/>
      </c>
      <c r="D36" s="19" t="n">
        <v>6654</v>
      </c>
      <c r="E36" s="18" t="n">
        <v>466.43495711</v>
      </c>
      <c r="F36" s="20" t="n">
        <v>3.80634548</v>
      </c>
      <c r="G36" s="18" t="n">
        <v>488.94631127</v>
      </c>
      <c r="H36" s="20" t="n">
        <v>2.90020897</v>
      </c>
      <c r="I36" s="18" t="n">
        <v>494.18435228</v>
      </c>
      <c r="J36" s="20" t="n">
        <v>2.64318952</v>
      </c>
      <c r="K36" s="18" t="n">
        <v>513.35372923</v>
      </c>
      <c r="L36" s="20" t="n">
        <v>3.92633037</v>
      </c>
      <c r="M36" s="18" t="n">
        <v>462.57872754</v>
      </c>
      <c r="N36" s="20" t="n">
        <v>13.80254017</v>
      </c>
      <c r="O36" s="18" t="s">
        <v>481</v>
      </c>
      <c r="P36" s="20" t="s">
        <v>481</v>
      </c>
      <c r="Q36" s="18" t="s">
        <v>481</v>
      </c>
      <c r="R36" s="20" t="s">
        <v>481</v>
      </c>
      <c r="S36" s="18" t="s">
        <v>481</v>
      </c>
      <c r="T36" s="20" t="s">
        <v>481</v>
      </c>
      <c r="U36" s="18" t="s">
        <v>481</v>
      </c>
      <c r="V36" s="20" t="s">
        <v>481</v>
      </c>
      <c r="W36" s="18" t="n">
        <v>417.41170347</v>
      </c>
      <c r="X36" s="20" t="n">
        <v>6.85111173</v>
      </c>
    </row>
    <row r="37" spans="1:24">
      <c r="A37" s="15" t="s">
        <v>512</v>
      </c>
      <c r="B37" s="17" t="n">
        <v>5458</v>
      </c>
      <c r="C37" s="18">
        <f>(154.0/B37*100)</f>
        <v/>
      </c>
      <c r="D37" s="19" t="n">
        <v>5304</v>
      </c>
      <c r="E37" s="18" t="n">
        <v>466.99276397</v>
      </c>
      <c r="F37" s="20" t="n">
        <v>3.24259035</v>
      </c>
      <c r="G37" s="18" t="n">
        <v>502.47236239</v>
      </c>
      <c r="H37" s="20" t="n">
        <v>3.21308418</v>
      </c>
      <c r="I37" s="18" t="n">
        <v>522.64638451</v>
      </c>
      <c r="J37" s="20" t="n">
        <v>3.66287999</v>
      </c>
      <c r="K37" s="18" t="n">
        <v>538.31406353</v>
      </c>
      <c r="L37" s="20" t="n">
        <v>5.0425358</v>
      </c>
      <c r="M37" s="18" t="n">
        <v>454.27348312</v>
      </c>
      <c r="N37" s="20" t="n">
        <v>10.9816299</v>
      </c>
      <c r="O37" s="18" t="s">
        <v>481</v>
      </c>
      <c r="P37" s="20" t="s">
        <v>481</v>
      </c>
      <c r="Q37" s="18" t="s">
        <v>481</v>
      </c>
      <c r="R37" s="20" t="s">
        <v>481</v>
      </c>
      <c r="S37" s="18" t="s">
        <v>481</v>
      </c>
      <c r="T37" s="20" t="s">
        <v>481</v>
      </c>
      <c r="U37" s="18" t="s">
        <v>481</v>
      </c>
      <c r="V37" s="20" t="s">
        <v>481</v>
      </c>
      <c r="W37" s="18" t="n">
        <v>414.99117183</v>
      </c>
      <c r="X37" s="20" t="n">
        <v>5.57119086</v>
      </c>
    </row>
    <row r="38" spans="1:24">
      <c r="A38" s="15" t="s">
        <v>513</v>
      </c>
      <c r="B38" s="17" t="n">
        <v>5860</v>
      </c>
      <c r="C38" s="18">
        <f>(25.0/B38*100)</f>
        <v/>
      </c>
      <c r="D38" s="19" t="n">
        <v>5835</v>
      </c>
      <c r="E38" s="18" t="n">
        <v>487.63230448</v>
      </c>
      <c r="F38" s="20" t="n">
        <v>4.67001911</v>
      </c>
      <c r="G38" s="18" t="n">
        <v>528.73941787</v>
      </c>
      <c r="H38" s="20" t="n">
        <v>4.14460824</v>
      </c>
      <c r="I38" s="18" t="n">
        <v>545.57517841</v>
      </c>
      <c r="J38" s="20" t="n">
        <v>3.92315491</v>
      </c>
      <c r="K38" s="18" t="n">
        <v>545.99481876</v>
      </c>
      <c r="L38" s="20" t="n">
        <v>4.94546783</v>
      </c>
      <c r="M38" s="18" t="n">
        <v>484.3002102</v>
      </c>
      <c r="N38" s="20" t="n">
        <v>8.373174580000001</v>
      </c>
      <c r="O38" s="18" t="s">
        <v>481</v>
      </c>
      <c r="P38" s="20" t="s">
        <v>481</v>
      </c>
      <c r="Q38" s="18" t="s">
        <v>481</v>
      </c>
      <c r="R38" s="20" t="s">
        <v>481</v>
      </c>
      <c r="S38" s="18" t="s">
        <v>481</v>
      </c>
      <c r="T38" s="20" t="s">
        <v>481</v>
      </c>
      <c r="U38" s="18" t="s">
        <v>481</v>
      </c>
      <c r="V38" s="20" t="s">
        <v>481</v>
      </c>
      <c r="W38" s="18" t="n">
        <v>478.54418361</v>
      </c>
      <c r="X38" s="20" t="n">
        <v>6.95343171</v>
      </c>
    </row>
    <row r="39" spans="1:24">
      <c r="A39" s="15" t="s">
        <v>514</v>
      </c>
      <c r="B39" s="17" t="n">
        <v>5895</v>
      </c>
      <c r="C39" s="18">
        <f>(33.0/B39*100)</f>
        <v/>
      </c>
      <c r="D39" s="19" t="n">
        <v>5862</v>
      </c>
      <c r="E39" s="18" t="n">
        <v>408.87982713</v>
      </c>
      <c r="F39" s="20" t="n">
        <v>4.58683332</v>
      </c>
      <c r="G39" s="18" t="n">
        <v>425.79869283</v>
      </c>
      <c r="H39" s="20" t="n">
        <v>4.75789018</v>
      </c>
      <c r="I39" s="18" t="n">
        <v>430.84034993</v>
      </c>
      <c r="J39" s="20" t="n">
        <v>5.0581114</v>
      </c>
      <c r="K39" s="18" t="n">
        <v>436.44543597</v>
      </c>
      <c r="L39" s="20" t="n">
        <v>7.11312265</v>
      </c>
      <c r="M39" s="18" t="n">
        <v>419.04560788</v>
      </c>
      <c r="N39" s="20" t="n">
        <v>6.37707097</v>
      </c>
      <c r="O39" s="18" t="s">
        <v>481</v>
      </c>
      <c r="P39" s="20" t="s">
        <v>481</v>
      </c>
      <c r="Q39" s="18" t="s">
        <v>481</v>
      </c>
      <c r="R39" s="20" t="s">
        <v>481</v>
      </c>
      <c r="S39" s="18" t="s">
        <v>481</v>
      </c>
      <c r="T39" s="20" t="s">
        <v>481</v>
      </c>
      <c r="U39" s="18" t="s">
        <v>481</v>
      </c>
      <c r="V39" s="20" t="s">
        <v>481</v>
      </c>
      <c r="W39" s="18" t="n">
        <v>366.33202068</v>
      </c>
      <c r="X39" s="20" t="n">
        <v>9.84316602</v>
      </c>
    </row>
    <row r="40" spans="1:24">
      <c r="A40" s="15" t="s">
        <v>515</v>
      </c>
      <c r="B40" s="17" t="n">
        <v>14157</v>
      </c>
      <c r="C40" s="18">
        <f>(406.0/B40*100)</f>
        <v/>
      </c>
      <c r="D40" s="19" t="n">
        <v>13751</v>
      </c>
      <c r="E40" s="18" t="n">
        <v>468.50864534</v>
      </c>
      <c r="F40" s="20" t="n">
        <v>3.42023142</v>
      </c>
      <c r="G40" s="18" t="n">
        <v>492.65518918</v>
      </c>
      <c r="H40" s="20" t="n">
        <v>3.11464126</v>
      </c>
      <c r="I40" s="18" t="n">
        <v>520.78723509</v>
      </c>
      <c r="J40" s="20" t="n">
        <v>3.12152845</v>
      </c>
      <c r="K40" s="18" t="n">
        <v>533.87189476</v>
      </c>
      <c r="L40" s="20" t="n">
        <v>5.57034938</v>
      </c>
      <c r="M40" s="18" t="n">
        <v>492.90691614</v>
      </c>
      <c r="N40" s="20" t="n">
        <v>6.26548793</v>
      </c>
      <c r="O40" s="18" t="s">
        <v>481</v>
      </c>
      <c r="P40" s="20" t="s">
        <v>481</v>
      </c>
      <c r="Q40" s="18" t="s">
        <v>481</v>
      </c>
      <c r="R40" s="20" t="s">
        <v>481</v>
      </c>
      <c r="S40" s="18" t="s">
        <v>481</v>
      </c>
      <c r="T40" s="20" t="s">
        <v>481</v>
      </c>
      <c r="U40" s="18" t="s">
        <v>481</v>
      </c>
      <c r="V40" s="20" t="s">
        <v>481</v>
      </c>
      <c r="W40" s="18" t="n">
        <v>397.50087834</v>
      </c>
      <c r="X40" s="20" t="n">
        <v>6.33159845</v>
      </c>
    </row>
    <row r="41" spans="1:24">
      <c r="A41" s="15" t="s">
        <v>516</v>
      </c>
      <c r="B41" s="17" t="n">
        <v>5712</v>
      </c>
      <c r="C41" s="18">
        <f>(58.0/B41*100)</f>
        <v/>
      </c>
      <c r="D41" s="19" t="n">
        <v>5654</v>
      </c>
      <c r="E41" s="18" t="n">
        <v>451.11716901</v>
      </c>
      <c r="F41" s="20" t="n">
        <v>3.57910327</v>
      </c>
      <c r="G41" s="18" t="n">
        <v>478.74609566</v>
      </c>
      <c r="H41" s="20" t="n">
        <v>4.06224405</v>
      </c>
      <c r="I41" s="18" t="n">
        <v>482.97509907</v>
      </c>
      <c r="J41" s="20" t="n">
        <v>3.81227326</v>
      </c>
      <c r="K41" s="18" t="n">
        <v>497.28816847</v>
      </c>
      <c r="L41" s="20" t="n">
        <v>5.44745441</v>
      </c>
      <c r="M41" s="18" t="n">
        <v>441.31505313</v>
      </c>
      <c r="N41" s="20" t="n">
        <v>8.93424201</v>
      </c>
      <c r="O41" s="18" t="s">
        <v>481</v>
      </c>
      <c r="P41" s="20" t="s">
        <v>481</v>
      </c>
      <c r="Q41" s="18" t="s">
        <v>481</v>
      </c>
      <c r="R41" s="20" t="s">
        <v>481</v>
      </c>
      <c r="S41" s="18" t="n">
        <v>392.51815558</v>
      </c>
      <c r="T41" s="20" t="n">
        <v>16.89642718</v>
      </c>
      <c r="U41" s="18" t="s">
        <v>481</v>
      </c>
      <c r="V41" s="20" t="s">
        <v>481</v>
      </c>
      <c r="W41" s="18" t="n">
        <v>391.92125668</v>
      </c>
      <c r="X41" s="20" t="n">
        <v>10.14734512</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359.60621715</v>
      </c>
      <c r="T45" s="20" t="n">
        <v>2.95186404</v>
      </c>
      <c r="U45" s="18" t="s">
        <v>481</v>
      </c>
      <c r="V45" s="20" t="s">
        <v>481</v>
      </c>
      <c r="W45" s="18" t="s">
        <v>481</v>
      </c>
      <c r="X45" s="20" t="s">
        <v>481</v>
      </c>
    </row>
    <row r="46" spans="1:24">
      <c r="A46" s="15" t="s">
        <v>521</v>
      </c>
      <c r="B46" s="17" t="n">
        <v>23141</v>
      </c>
      <c r="C46" s="18">
        <f>(2233.0/B46*100)</f>
        <v/>
      </c>
      <c r="D46" s="19" t="n">
        <v>20908</v>
      </c>
      <c r="E46" s="18" t="n">
        <v>363.92986434</v>
      </c>
      <c r="F46" s="20" t="n">
        <v>3.90271764</v>
      </c>
      <c r="G46" s="18" t="n">
        <v>390.63417617</v>
      </c>
      <c r="H46" s="20" t="n">
        <v>3.70309069</v>
      </c>
      <c r="I46" s="18" t="n">
        <v>405.02873891</v>
      </c>
      <c r="J46" s="20" t="n">
        <v>4.26216323</v>
      </c>
      <c r="K46" s="18" t="n">
        <v>410.46605937</v>
      </c>
      <c r="L46" s="20" t="n">
        <v>6.52925094</v>
      </c>
      <c r="M46" s="18" t="n">
        <v>349.73014517</v>
      </c>
      <c r="N46" s="20" t="n">
        <v>12.75292051</v>
      </c>
      <c r="O46" s="18" t="s">
        <v>481</v>
      </c>
      <c r="P46" s="20" t="s">
        <v>481</v>
      </c>
      <c r="Q46" s="18" t="s">
        <v>481</v>
      </c>
      <c r="R46" s="20" t="s">
        <v>481</v>
      </c>
      <c r="S46" s="18" t="s">
        <v>481</v>
      </c>
      <c r="T46" s="20" t="s">
        <v>481</v>
      </c>
      <c r="U46" s="18" t="s">
        <v>481</v>
      </c>
      <c r="V46" s="20" t="s">
        <v>481</v>
      </c>
      <c r="W46" s="18" t="n">
        <v>350.19073893</v>
      </c>
      <c r="X46" s="20" t="n">
        <v>3.15103406</v>
      </c>
    </row>
    <row r="47" spans="1:24">
      <c r="A47" s="15" t="s">
        <v>522</v>
      </c>
      <c r="B47" s="17" t="n">
        <v>5928</v>
      </c>
      <c r="C47" s="18">
        <f>(403.0/B47*100)</f>
        <v/>
      </c>
      <c r="D47" s="19" t="n">
        <v>5525</v>
      </c>
      <c r="E47" s="18" t="n">
        <v>429.42022841</v>
      </c>
      <c r="F47" s="20" t="n">
        <v>4.68200068</v>
      </c>
      <c r="G47" s="18" t="n">
        <v>462.29308782</v>
      </c>
      <c r="H47" s="20" t="n">
        <v>5.527746</v>
      </c>
      <c r="I47" s="18" t="n">
        <v>463.0284116</v>
      </c>
      <c r="J47" s="20" t="n">
        <v>4.23549837</v>
      </c>
      <c r="K47" s="18" t="n">
        <v>447.6709237</v>
      </c>
      <c r="L47" s="20" t="n">
        <v>5.81139012</v>
      </c>
      <c r="M47" s="18" t="n">
        <v>418.79874587</v>
      </c>
      <c r="N47" s="20" t="n">
        <v>17.09312416</v>
      </c>
      <c r="O47" s="18" t="s">
        <v>481</v>
      </c>
      <c r="P47" s="20" t="s">
        <v>481</v>
      </c>
      <c r="Q47" s="18" t="s">
        <v>481</v>
      </c>
      <c r="R47" s="20" t="s">
        <v>481</v>
      </c>
      <c r="S47" s="18" t="s">
        <v>481</v>
      </c>
      <c r="T47" s="20" t="s">
        <v>481</v>
      </c>
      <c r="U47" s="18" t="s">
        <v>481</v>
      </c>
      <c r="V47" s="20" t="s">
        <v>481</v>
      </c>
      <c r="W47" s="18" t="n">
        <v>379.58750849</v>
      </c>
      <c r="X47" s="20" t="n">
        <v>5.35526189</v>
      </c>
    </row>
    <row r="48" spans="1:24">
      <c r="A48" s="15" t="s">
        <v>523</v>
      </c>
      <c r="B48" s="17" t="n">
        <v>9841</v>
      </c>
      <c r="C48" s="18">
        <f>(8.0/B48*100)</f>
        <v/>
      </c>
      <c r="D48" s="19" t="n">
        <v>9833</v>
      </c>
      <c r="E48" s="18" t="n">
        <v>483.02241266</v>
      </c>
      <c r="F48" s="20" t="n">
        <v>6.63373226</v>
      </c>
      <c r="G48" s="18" t="n">
        <v>523.44423841</v>
      </c>
      <c r="H48" s="20" t="n">
        <v>5.81308756</v>
      </c>
      <c r="I48" s="18" t="n">
        <v>534.25421733</v>
      </c>
      <c r="J48" s="20" t="n">
        <v>5.03354812</v>
      </c>
      <c r="K48" s="18" t="n">
        <v>567.96955975</v>
      </c>
      <c r="L48" s="20" t="n">
        <v>6.08978145</v>
      </c>
      <c r="M48" s="18" t="n">
        <v>500.69535955</v>
      </c>
      <c r="N48" s="20" t="n">
        <v>15.42190598</v>
      </c>
      <c r="O48" s="18" t="s">
        <v>481</v>
      </c>
      <c r="P48" s="20" t="s">
        <v>481</v>
      </c>
      <c r="Q48" s="18" t="s">
        <v>481</v>
      </c>
      <c r="R48" s="20" t="s">
        <v>481</v>
      </c>
      <c r="S48" s="18" t="s">
        <v>481</v>
      </c>
      <c r="T48" s="20" t="s">
        <v>481</v>
      </c>
      <c r="U48" s="18" t="s">
        <v>481</v>
      </c>
      <c r="V48" s="20" t="s">
        <v>481</v>
      </c>
      <c r="W48" s="18" t="n">
        <v>468.91502402</v>
      </c>
      <c r="X48" s="20" t="n">
        <v>32.86862559</v>
      </c>
    </row>
    <row r="49" spans="1:24">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409.03332786</v>
      </c>
      <c r="T49" s="20" t="n">
        <v>3.05386641</v>
      </c>
      <c r="U49" s="18" t="s">
        <v>481</v>
      </c>
      <c r="V49" s="20" t="s">
        <v>481</v>
      </c>
      <c r="W49" s="18" t="s">
        <v>481</v>
      </c>
      <c r="X49" s="20" t="s">
        <v>481</v>
      </c>
    </row>
    <row r="50" spans="1:24">
      <c r="A50" s="15" t="s">
        <v>525</v>
      </c>
      <c r="B50" s="17" t="n">
        <v>11795</v>
      </c>
      <c r="C50" s="18">
        <f>(380.0/B50*100)</f>
        <v/>
      </c>
      <c r="D50" s="19" t="n">
        <v>11415</v>
      </c>
      <c r="E50" s="18" t="n">
        <v>365.5833839</v>
      </c>
      <c r="F50" s="20" t="n">
        <v>3.88780651</v>
      </c>
      <c r="G50" s="18" t="n">
        <v>391.83648483</v>
      </c>
      <c r="H50" s="20" t="n">
        <v>3.58587977</v>
      </c>
      <c r="I50" s="18" t="n">
        <v>400.63974531</v>
      </c>
      <c r="J50" s="20" t="n">
        <v>2.45175574</v>
      </c>
      <c r="K50" s="18" t="n">
        <v>406.09522667</v>
      </c>
      <c r="L50" s="20" t="n">
        <v>4.44210864</v>
      </c>
      <c r="M50" s="18" t="n">
        <v>335.05796757</v>
      </c>
      <c r="N50" s="20" t="n">
        <v>9.850544640000001</v>
      </c>
      <c r="O50" s="18" t="s">
        <v>481</v>
      </c>
      <c r="P50" s="20" t="s">
        <v>481</v>
      </c>
      <c r="Q50" s="18" t="s">
        <v>481</v>
      </c>
      <c r="R50" s="20" t="s">
        <v>481</v>
      </c>
      <c r="S50" s="18" t="s">
        <v>481</v>
      </c>
      <c r="T50" s="20" t="s">
        <v>481</v>
      </c>
      <c r="U50" s="18" t="s">
        <v>481</v>
      </c>
      <c r="V50" s="20" t="s">
        <v>481</v>
      </c>
      <c r="W50" s="18" t="n">
        <v>344.08295455</v>
      </c>
      <c r="X50" s="20" t="n">
        <v>8.27552463</v>
      </c>
    </row>
    <row r="51" spans="1:24">
      <c r="A51" s="15" t="s">
        <v>526</v>
      </c>
      <c r="B51" s="17" t="n">
        <v>6866</v>
      </c>
      <c r="C51" s="18">
        <f>(113.0/B51*100)</f>
        <v/>
      </c>
      <c r="D51" s="19" t="n">
        <v>6753</v>
      </c>
      <c r="E51" s="18" t="n">
        <v>391.22612987</v>
      </c>
      <c r="F51" s="20" t="n">
        <v>4.24072214</v>
      </c>
      <c r="G51" s="18" t="n">
        <v>401.44266209</v>
      </c>
      <c r="H51" s="20" t="n">
        <v>3.74196793</v>
      </c>
      <c r="I51" s="18" t="n">
        <v>410.6840931</v>
      </c>
      <c r="J51" s="20" t="n">
        <v>2.93291013</v>
      </c>
      <c r="K51" s="18" t="n">
        <v>418.59966571</v>
      </c>
      <c r="L51" s="20" t="n">
        <v>4.88393563</v>
      </c>
      <c r="M51" s="18" t="n">
        <v>372.52846489</v>
      </c>
      <c r="N51" s="20" t="n">
        <v>11.0183739</v>
      </c>
      <c r="O51" s="18" t="s">
        <v>481</v>
      </c>
      <c r="P51" s="20" t="s">
        <v>481</v>
      </c>
      <c r="Q51" s="18" t="s">
        <v>481</v>
      </c>
      <c r="R51" s="20" t="s">
        <v>481</v>
      </c>
      <c r="S51" s="18" t="n">
        <v>380.5422133</v>
      </c>
      <c r="T51" s="20" t="n">
        <v>4.31283207</v>
      </c>
      <c r="U51" s="18" t="s">
        <v>481</v>
      </c>
      <c r="V51" s="20" t="s">
        <v>481</v>
      </c>
      <c r="W51" s="18" t="n">
        <v>378.88227003</v>
      </c>
      <c r="X51" s="20" t="n">
        <v>7.64465244</v>
      </c>
    </row>
    <row r="52" spans="1:24">
      <c r="A52" s="15" t="s">
        <v>527</v>
      </c>
      <c r="B52" s="17" t="n">
        <v>5809</v>
      </c>
      <c r="C52" s="18">
        <f>(111.0/B52*100)</f>
        <v/>
      </c>
      <c r="D52" s="19" t="n">
        <v>5698</v>
      </c>
      <c r="E52" s="18" t="n">
        <v>436.23961421</v>
      </c>
      <c r="F52" s="20" t="n">
        <v>3.8441735</v>
      </c>
      <c r="G52" s="18" t="n">
        <v>473.3979223</v>
      </c>
      <c r="H52" s="20" t="n">
        <v>3.73688469</v>
      </c>
      <c r="I52" s="18" t="n">
        <v>482.05024671</v>
      </c>
      <c r="J52" s="20" t="n">
        <v>3.21341924</v>
      </c>
      <c r="K52" s="18" t="n">
        <v>504.17999223</v>
      </c>
      <c r="L52" s="20" t="n">
        <v>6.23848928</v>
      </c>
      <c r="M52" s="18" t="n">
        <v>439.40913814</v>
      </c>
      <c r="N52" s="20" t="n">
        <v>15.83311277</v>
      </c>
      <c r="O52" s="18" t="s">
        <v>481</v>
      </c>
      <c r="P52" s="20" t="s">
        <v>481</v>
      </c>
      <c r="Q52" s="18" t="s">
        <v>481</v>
      </c>
      <c r="R52" s="20" t="s">
        <v>481</v>
      </c>
      <c r="S52" s="18" t="s">
        <v>481</v>
      </c>
      <c r="T52" s="20" t="s">
        <v>481</v>
      </c>
      <c r="U52" s="18" t="s">
        <v>481</v>
      </c>
      <c r="V52" s="20" t="s">
        <v>481</v>
      </c>
      <c r="W52" s="18" t="n">
        <v>384.96145861</v>
      </c>
      <c r="X52" s="20" t="n">
        <v>8.306515660000001</v>
      </c>
    </row>
    <row r="53" spans="1:24">
      <c r="A53" s="15" t="s">
        <v>528</v>
      </c>
      <c r="B53" s="17" t="n">
        <v>5571</v>
      </c>
      <c r="C53" s="18">
        <f>(120.0/B53*100)</f>
        <v/>
      </c>
      <c r="D53" s="19" t="n">
        <v>5451</v>
      </c>
      <c r="E53" s="18" t="n">
        <v>422.02683635</v>
      </c>
      <c r="F53" s="20" t="n">
        <v>2.86128216</v>
      </c>
      <c r="G53" s="18" t="n">
        <v>444.89447671</v>
      </c>
      <c r="H53" s="20" t="n">
        <v>2.97535587</v>
      </c>
      <c r="I53" s="18" t="n">
        <v>459.02325911</v>
      </c>
      <c r="J53" s="20" t="n">
        <v>3.77511105</v>
      </c>
      <c r="K53" s="18" t="n">
        <v>479.25503818</v>
      </c>
      <c r="L53" s="20" t="n">
        <v>4.84596322</v>
      </c>
      <c r="M53" s="18" t="n">
        <v>457.77386848</v>
      </c>
      <c r="N53" s="20" t="n">
        <v>7.25952437</v>
      </c>
      <c r="O53" s="18" t="s">
        <v>481</v>
      </c>
      <c r="P53" s="20" t="s">
        <v>481</v>
      </c>
      <c r="Q53" s="18" t="s">
        <v>481</v>
      </c>
      <c r="R53" s="20" t="s">
        <v>481</v>
      </c>
      <c r="S53" s="18" t="s">
        <v>481</v>
      </c>
      <c r="T53" s="20" t="s">
        <v>481</v>
      </c>
      <c r="U53" s="18" t="s">
        <v>481</v>
      </c>
      <c r="V53" s="20" t="s">
        <v>481</v>
      </c>
      <c r="W53" s="18" t="n">
        <v>360.47536031</v>
      </c>
      <c r="X53" s="20" t="n">
        <v>4.48770269</v>
      </c>
    </row>
    <row r="54" spans="1:24">
      <c r="A54" s="15" t="s">
        <v>529</v>
      </c>
      <c r="B54" s="17" t="n">
        <v>4740</v>
      </c>
      <c r="C54" s="18">
        <f>(504.0/B54*100)</f>
        <v/>
      </c>
      <c r="D54" s="19" t="n">
        <v>4236</v>
      </c>
      <c r="E54" s="18" t="n">
        <v>314.99908572</v>
      </c>
      <c r="F54" s="20" t="n">
        <v>5.1989125</v>
      </c>
      <c r="G54" s="18" t="n">
        <v>340.76483719</v>
      </c>
      <c r="H54" s="20" t="n">
        <v>5.24813344</v>
      </c>
      <c r="I54" s="18" t="n">
        <v>337.9237655</v>
      </c>
      <c r="J54" s="20" t="n">
        <v>3.45188982</v>
      </c>
      <c r="K54" s="18" t="n">
        <v>348.82911458</v>
      </c>
      <c r="L54" s="20" t="n">
        <v>4.11822449</v>
      </c>
      <c r="M54" s="18" t="n">
        <v>296.33043507</v>
      </c>
      <c r="N54" s="20" t="n">
        <v>8.21749632</v>
      </c>
      <c r="O54" s="18" t="s">
        <v>481</v>
      </c>
      <c r="P54" s="20" t="s">
        <v>481</v>
      </c>
      <c r="Q54" s="18" t="s">
        <v>481</v>
      </c>
      <c r="R54" s="20" t="s">
        <v>481</v>
      </c>
      <c r="S54" s="18" t="s">
        <v>481</v>
      </c>
      <c r="T54" s="20" t="s">
        <v>481</v>
      </c>
      <c r="U54" s="18" t="s">
        <v>481</v>
      </c>
      <c r="V54" s="20" t="s">
        <v>481</v>
      </c>
      <c r="W54" s="18" t="n">
        <v>289.8775884</v>
      </c>
      <c r="X54" s="20" t="n">
        <v>4.27314029</v>
      </c>
    </row>
    <row r="55" spans="1:24">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403.83322941</v>
      </c>
      <c r="T55" s="20" t="n">
        <v>2.78193854</v>
      </c>
      <c r="U55" s="18" t="s">
        <v>481</v>
      </c>
      <c r="V55" s="20" t="s">
        <v>481</v>
      </c>
      <c r="W55" s="18" t="s">
        <v>481</v>
      </c>
      <c r="X55" s="20" t="s">
        <v>481</v>
      </c>
    </row>
    <row r="56" spans="1:24">
      <c r="A56" s="15" t="s">
        <v>531</v>
      </c>
      <c r="B56" s="17" t="n">
        <v>5359</v>
      </c>
      <c r="C56" s="18">
        <f>(77.0/B56*100)</f>
        <v/>
      </c>
      <c r="D56" s="19" t="n">
        <v>5282</v>
      </c>
      <c r="E56" s="18" t="n">
        <v>511.72711628</v>
      </c>
      <c r="F56" s="20" t="n">
        <v>5.22533631</v>
      </c>
      <c r="G56" s="18" t="n">
        <v>544.0220606399999</v>
      </c>
      <c r="H56" s="20" t="n">
        <v>4.57322041</v>
      </c>
      <c r="I56" s="18" t="n">
        <v>556.61829854</v>
      </c>
      <c r="J56" s="20" t="n">
        <v>3.32547352</v>
      </c>
      <c r="K56" s="18" t="n">
        <v>565.81771624</v>
      </c>
      <c r="L56" s="20" t="n">
        <v>3.92626229</v>
      </c>
      <c r="M56" s="18" t="n">
        <v>530.27309146</v>
      </c>
      <c r="N56" s="20" t="n">
        <v>11.37512849</v>
      </c>
      <c r="O56" s="18" t="s">
        <v>481</v>
      </c>
      <c r="P56" s="20" t="s">
        <v>481</v>
      </c>
      <c r="Q56" s="18" t="s">
        <v>481</v>
      </c>
      <c r="R56" s="20" t="s">
        <v>481</v>
      </c>
      <c r="S56" s="18" t="s">
        <v>481</v>
      </c>
      <c r="T56" s="20" t="s">
        <v>481</v>
      </c>
      <c r="U56" s="18" t="s">
        <v>481</v>
      </c>
      <c r="V56" s="20" t="s">
        <v>481</v>
      </c>
      <c r="W56" s="18" t="n">
        <v>455.81501103</v>
      </c>
      <c r="X56" s="20" t="n">
        <v>15.43106765</v>
      </c>
    </row>
    <row r="57" spans="1:24">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386.10959158</v>
      </c>
      <c r="T57" s="20" t="n">
        <v>3.0844628</v>
      </c>
      <c r="U57" s="18" t="s">
        <v>481</v>
      </c>
      <c r="V57" s="20" t="s">
        <v>481</v>
      </c>
      <c r="W57" s="18" t="s">
        <v>481</v>
      </c>
      <c r="X57" s="20" t="s">
        <v>481</v>
      </c>
    </row>
    <row r="58" spans="1:24">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380.25901051</v>
      </c>
      <c r="T58" s="20" t="n">
        <v>2.6518124</v>
      </c>
      <c r="U58" s="18" t="s">
        <v>481</v>
      </c>
      <c r="V58" s="20" t="s">
        <v>481</v>
      </c>
      <c r="W58" s="18" t="s">
        <v>481</v>
      </c>
      <c r="X58" s="20" t="s">
        <v>481</v>
      </c>
    </row>
    <row r="59" spans="1:24">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361.5339806</v>
      </c>
      <c r="T59" s="20" t="n">
        <v>1.62528789</v>
      </c>
      <c r="U59" s="18" t="s">
        <v>481</v>
      </c>
      <c r="V59" s="20" t="s">
        <v>481</v>
      </c>
      <c r="W59" s="18" t="s">
        <v>481</v>
      </c>
      <c r="X59" s="20" t="s">
        <v>481</v>
      </c>
    </row>
    <row r="60" spans="1:24">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396.24965264</v>
      </c>
      <c r="T60" s="20" t="n">
        <v>3.6919812</v>
      </c>
      <c r="U60" s="18" t="s">
        <v>481</v>
      </c>
      <c r="V60" s="20" t="s">
        <v>481</v>
      </c>
      <c r="W60" s="18" t="s">
        <v>481</v>
      </c>
      <c r="X60" s="20" t="s">
        <v>481</v>
      </c>
    </row>
    <row r="61" spans="1:24">
      <c r="A61" s="15" t="s">
        <v>536</v>
      </c>
      <c r="B61" s="17" t="n">
        <v>6525</v>
      </c>
      <c r="C61" s="18">
        <f>(179.0/B61*100)</f>
        <v/>
      </c>
      <c r="D61" s="19" t="n">
        <v>6346</v>
      </c>
      <c r="E61" s="18" t="n">
        <v>460.96353025</v>
      </c>
      <c r="F61" s="20" t="n">
        <v>3.15531114</v>
      </c>
      <c r="G61" s="18" t="n">
        <v>487.40991669</v>
      </c>
      <c r="H61" s="20" t="n">
        <v>2.9841337</v>
      </c>
      <c r="I61" s="18" t="n">
        <v>495.70217771</v>
      </c>
      <c r="J61" s="20" t="n">
        <v>2.80953098</v>
      </c>
      <c r="K61" s="18" t="n">
        <v>493.78593401</v>
      </c>
      <c r="L61" s="20" t="n">
        <v>6.20840989</v>
      </c>
      <c r="M61" s="18" t="n">
        <v>457.13692946</v>
      </c>
      <c r="N61" s="20" t="n">
        <v>6.51565185</v>
      </c>
      <c r="O61" s="18" t="s">
        <v>481</v>
      </c>
      <c r="P61" s="20" t="s">
        <v>481</v>
      </c>
      <c r="Q61" s="18" t="s">
        <v>481</v>
      </c>
      <c r="R61" s="20" t="s">
        <v>481</v>
      </c>
      <c r="S61" s="18" t="s">
        <v>481</v>
      </c>
      <c r="T61" s="20" t="s">
        <v>481</v>
      </c>
      <c r="U61" s="18" t="s">
        <v>481</v>
      </c>
      <c r="V61" s="20" t="s">
        <v>481</v>
      </c>
      <c r="W61" s="18" t="n">
        <v>407.03708196</v>
      </c>
      <c r="X61" s="20" t="n">
        <v>9.01389996</v>
      </c>
    </row>
    <row r="62" spans="1:24">
      <c r="A62" s="15" t="s">
        <v>537</v>
      </c>
      <c r="B62" s="17" t="n">
        <v>4476</v>
      </c>
      <c r="C62" s="18">
        <f>(3.0/B62*100)</f>
        <v/>
      </c>
      <c r="D62" s="19" t="n">
        <v>4473</v>
      </c>
      <c r="E62" s="18" t="n">
        <v>519.7309171000001</v>
      </c>
      <c r="F62" s="20" t="n">
        <v>3.2191681</v>
      </c>
      <c r="G62" s="18" t="n">
        <v>538.2270494099999</v>
      </c>
      <c r="H62" s="20" t="n">
        <v>2.37465663</v>
      </c>
      <c r="I62" s="18" t="n">
        <v>551.22945955</v>
      </c>
      <c r="J62" s="20" t="n">
        <v>1.91035953</v>
      </c>
      <c r="K62" s="18" t="n">
        <v>565.66775891</v>
      </c>
      <c r="L62" s="20" t="n">
        <v>3.75865411</v>
      </c>
      <c r="M62" s="18" t="n">
        <v>531.4098880400001</v>
      </c>
      <c r="N62" s="20" t="n">
        <v>9.392469970000001</v>
      </c>
      <c r="O62" s="18" t="s">
        <v>481</v>
      </c>
      <c r="P62" s="20" t="s">
        <v>481</v>
      </c>
      <c r="Q62" s="18" t="s">
        <v>481</v>
      </c>
      <c r="R62" s="20" t="s">
        <v>481</v>
      </c>
      <c r="S62" s="18" t="s">
        <v>481</v>
      </c>
      <c r="T62" s="20" t="s">
        <v>481</v>
      </c>
      <c r="U62" s="18" t="s">
        <v>481</v>
      </c>
      <c r="V62" s="20" t="s">
        <v>481</v>
      </c>
      <c r="W62" s="18" t="n">
        <v>439.61174315</v>
      </c>
      <c r="X62" s="20" t="n">
        <v>73.87709555000001</v>
      </c>
    </row>
    <row r="63" spans="1:24">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371.31142887</v>
      </c>
      <c r="T63" s="20" t="n">
        <v>1.28307667</v>
      </c>
      <c r="U63" s="18" t="s">
        <v>481</v>
      </c>
      <c r="V63" s="20" t="s">
        <v>481</v>
      </c>
      <c r="W63" s="18" t="s">
        <v>481</v>
      </c>
      <c r="X63" s="20" t="s">
        <v>481</v>
      </c>
    </row>
    <row r="64" spans="1:24">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478.6447938</v>
      </c>
      <c r="T64" s="20" t="n">
        <v>1.71583638</v>
      </c>
      <c r="U64" s="18" t="s">
        <v>481</v>
      </c>
      <c r="V64" s="20" t="s">
        <v>481</v>
      </c>
      <c r="W64" s="18" t="s">
        <v>481</v>
      </c>
      <c r="X64" s="20" t="s">
        <v>481</v>
      </c>
    </row>
    <row r="65" spans="1:24">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419.66352142</v>
      </c>
      <c r="T65" s="20" t="n">
        <v>2.4655214</v>
      </c>
      <c r="U65" s="18" t="s">
        <v>481</v>
      </c>
      <c r="V65" s="20" t="s">
        <v>481</v>
      </c>
      <c r="W65" s="18" t="s">
        <v>481</v>
      </c>
      <c r="X65" s="20" t="s">
        <v>481</v>
      </c>
    </row>
    <row r="66" spans="1:24">
      <c r="A66" s="15" t="s">
        <v>541</v>
      </c>
      <c r="B66" s="17" t="n">
        <v>5665</v>
      </c>
      <c r="C66" s="18">
        <f>(93.0/B66*100)</f>
        <v/>
      </c>
      <c r="D66" s="19" t="n">
        <v>5572</v>
      </c>
      <c r="E66" s="18" t="n">
        <v>407.5674489</v>
      </c>
      <c r="F66" s="20" t="n">
        <v>2.72274861</v>
      </c>
      <c r="G66" s="18" t="n">
        <v>425.28598449</v>
      </c>
      <c r="H66" s="20" t="n">
        <v>3.27337617</v>
      </c>
      <c r="I66" s="18" t="n">
        <v>444.41269433</v>
      </c>
      <c r="J66" s="20" t="n">
        <v>2.3469591</v>
      </c>
      <c r="K66" s="18" t="n">
        <v>437.44843127</v>
      </c>
      <c r="L66" s="20" t="n">
        <v>4.95604507</v>
      </c>
      <c r="M66" s="18" t="n">
        <v>392.65392328</v>
      </c>
      <c r="N66" s="20" t="n">
        <v>9.120040550000001</v>
      </c>
      <c r="O66" s="18" t="s">
        <v>481</v>
      </c>
      <c r="P66" s="20" t="s">
        <v>481</v>
      </c>
      <c r="Q66" s="18" t="s">
        <v>481</v>
      </c>
      <c r="R66" s="20" t="s">
        <v>481</v>
      </c>
      <c r="S66" s="18" t="s">
        <v>481</v>
      </c>
      <c r="T66" s="20" t="s">
        <v>481</v>
      </c>
      <c r="U66" s="18" t="s">
        <v>481</v>
      </c>
      <c r="V66" s="20" t="s">
        <v>481</v>
      </c>
      <c r="W66" s="18" t="n">
        <v>359.46925008</v>
      </c>
      <c r="X66" s="20" t="n">
        <v>4.74699373</v>
      </c>
    </row>
    <row r="67" spans="1:24">
      <c r="A67" s="15" t="s">
        <v>542</v>
      </c>
      <c r="B67" s="17" t="n">
        <v>6971</v>
      </c>
      <c r="C67" s="18">
        <f>(979.0/B67*100)</f>
        <v/>
      </c>
      <c r="D67" s="19" t="n">
        <v>5992</v>
      </c>
      <c r="E67" s="18" t="n">
        <v>372.79610656</v>
      </c>
      <c r="F67" s="20" t="n">
        <v>5.44926807</v>
      </c>
      <c r="G67" s="18" t="n">
        <v>395.09857948</v>
      </c>
      <c r="H67" s="20" t="n">
        <v>4.03633247</v>
      </c>
      <c r="I67" s="18" t="n">
        <v>402.52515217</v>
      </c>
      <c r="J67" s="20" t="n">
        <v>3.0700028</v>
      </c>
      <c r="K67" s="18" t="n">
        <v>414.6575199</v>
      </c>
      <c r="L67" s="20" t="n">
        <v>4.90224424</v>
      </c>
      <c r="M67" s="18" t="n">
        <v>362.01588448</v>
      </c>
      <c r="N67" s="20" t="n">
        <v>12.34418416</v>
      </c>
      <c r="O67" s="18" t="s">
        <v>481</v>
      </c>
      <c r="P67" s="20" t="s">
        <v>481</v>
      </c>
      <c r="Q67" s="18" t="s">
        <v>481</v>
      </c>
      <c r="R67" s="20" t="s">
        <v>481</v>
      </c>
      <c r="S67" s="18" t="s">
        <v>481</v>
      </c>
      <c r="T67" s="20" t="s">
        <v>481</v>
      </c>
      <c r="U67" s="18" t="s">
        <v>481</v>
      </c>
      <c r="V67" s="20" t="s">
        <v>481</v>
      </c>
      <c r="W67" s="18" t="n">
        <v>327.03581844</v>
      </c>
      <c r="X67" s="20" t="n">
        <v>7.64937272</v>
      </c>
    </row>
    <row r="68" spans="1:24">
      <c r="A68" s="15" t="s">
        <v>543</v>
      </c>
      <c r="B68" s="17" t="n">
        <v>12083</v>
      </c>
      <c r="C68" s="18">
        <f>(31.0/B68*100)</f>
        <v/>
      </c>
      <c r="D68" s="19" t="n">
        <v>12052</v>
      </c>
      <c r="E68" s="18" t="n">
        <v>392.12618779</v>
      </c>
      <c r="F68" s="20" t="n">
        <v>3.42192257</v>
      </c>
      <c r="G68" s="18" t="n">
        <v>429.04496049</v>
      </c>
      <c r="H68" s="20" t="n">
        <v>3.00764469</v>
      </c>
      <c r="I68" s="18" t="n">
        <v>419.1217331</v>
      </c>
      <c r="J68" s="20" t="n">
        <v>2.32326729</v>
      </c>
      <c r="K68" s="18" t="n">
        <v>428.48228732</v>
      </c>
      <c r="L68" s="20" t="n">
        <v>3.75672003</v>
      </c>
      <c r="M68" s="18" t="n">
        <v>391.52857611</v>
      </c>
      <c r="N68" s="20" t="n">
        <v>5.01850902</v>
      </c>
      <c r="O68" s="18" t="s">
        <v>481</v>
      </c>
      <c r="P68" s="20" t="s">
        <v>481</v>
      </c>
      <c r="Q68" s="18" t="s">
        <v>481</v>
      </c>
      <c r="R68" s="20" t="s">
        <v>481</v>
      </c>
      <c r="S68" s="18" t="s">
        <v>481</v>
      </c>
      <c r="T68" s="20" t="s">
        <v>481</v>
      </c>
      <c r="U68" s="18" t="s">
        <v>481</v>
      </c>
      <c r="V68" s="20" t="s">
        <v>481</v>
      </c>
      <c r="W68" s="18" t="n">
        <v>343.51187958</v>
      </c>
      <c r="X68" s="20" t="n">
        <v>2.22990863</v>
      </c>
    </row>
    <row r="69" spans="1:24">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443.95431517</v>
      </c>
      <c r="T69" s="20" t="n">
        <v>3.78500092</v>
      </c>
      <c r="U69" s="18" t="s">
        <v>481</v>
      </c>
      <c r="V69" s="20" t="s">
        <v>481</v>
      </c>
      <c r="W69" s="18" t="s">
        <v>481</v>
      </c>
      <c r="X69" s="20" t="s">
        <v>481</v>
      </c>
    </row>
    <row r="70" spans="1:24">
      <c r="A70" s="15" t="s">
        <v>545</v>
      </c>
      <c r="B70" s="17" t="n">
        <v>6036</v>
      </c>
      <c r="C70" s="18">
        <f>(223.0/B70*100)</f>
        <v/>
      </c>
      <c r="D70" s="19" t="n">
        <v>5813</v>
      </c>
      <c r="E70" s="18" t="n">
        <v>476.89168281</v>
      </c>
      <c r="F70" s="20" t="n">
        <v>4.54221262</v>
      </c>
      <c r="G70" s="18" t="n">
        <v>498.05396613</v>
      </c>
      <c r="H70" s="20" t="n">
        <v>3.31415665</v>
      </c>
      <c r="I70" s="18" t="n">
        <v>504.85882037</v>
      </c>
      <c r="J70" s="20" t="n">
        <v>3.84289649</v>
      </c>
      <c r="K70" s="18" t="n">
        <v>523.81808276</v>
      </c>
      <c r="L70" s="20" t="n">
        <v>6.56886602</v>
      </c>
      <c r="M70" s="18" t="n">
        <v>496.2525099</v>
      </c>
      <c r="N70" s="20" t="n">
        <v>10.90735424</v>
      </c>
      <c r="O70" s="18" t="s">
        <v>481</v>
      </c>
      <c r="P70" s="20" t="s">
        <v>481</v>
      </c>
      <c r="Q70" s="18" t="s">
        <v>481</v>
      </c>
      <c r="R70" s="20" t="s">
        <v>481</v>
      </c>
      <c r="S70" s="18" t="s">
        <v>481</v>
      </c>
      <c r="T70" s="20" t="s">
        <v>481</v>
      </c>
      <c r="U70" s="18" t="s">
        <v>481</v>
      </c>
      <c r="V70" s="20" t="s">
        <v>481</v>
      </c>
      <c r="W70" s="18" t="n">
        <v>449.67724419</v>
      </c>
      <c r="X70" s="20" t="n">
        <v>10.30077296</v>
      </c>
    </row>
    <row r="71" spans="1:24">
      <c r="A71" s="15" t="s">
        <v>546</v>
      </c>
      <c r="B71" s="17" t="n">
        <v>6115</v>
      </c>
      <c r="C71" s="18">
        <f>(38.0/B71*100)</f>
        <v/>
      </c>
      <c r="D71" s="19" t="n">
        <v>6077</v>
      </c>
      <c r="E71" s="18" t="n">
        <v>525.71914839</v>
      </c>
      <c r="F71" s="20" t="n">
        <v>3.18610411</v>
      </c>
      <c r="G71" s="18" t="n">
        <v>566.0255518500001</v>
      </c>
      <c r="H71" s="20" t="n">
        <v>2.88279934</v>
      </c>
      <c r="I71" s="18" t="n">
        <v>576.16336945</v>
      </c>
      <c r="J71" s="20" t="n">
        <v>2.10488057</v>
      </c>
      <c r="K71" s="18" t="n">
        <v>612.09896901</v>
      </c>
      <c r="L71" s="20" t="n">
        <v>4.00625208</v>
      </c>
      <c r="M71" s="18" t="n">
        <v>534.22512843</v>
      </c>
      <c r="N71" s="20" t="n">
        <v>4.6149817</v>
      </c>
      <c r="O71" s="18" t="s">
        <v>481</v>
      </c>
      <c r="P71" s="20" t="s">
        <v>481</v>
      </c>
      <c r="Q71" s="18" t="s">
        <v>481</v>
      </c>
      <c r="R71" s="20" t="s">
        <v>481</v>
      </c>
      <c r="S71" s="18" t="s">
        <v>481</v>
      </c>
      <c r="T71" s="20" t="s">
        <v>481</v>
      </c>
      <c r="U71" s="18" t="s">
        <v>481</v>
      </c>
      <c r="V71" s="20" t="s">
        <v>481</v>
      </c>
      <c r="W71" s="18" t="n">
        <v>462.52461184</v>
      </c>
      <c r="X71" s="20" t="n">
        <v>15.51382063</v>
      </c>
    </row>
    <row r="72" spans="1:24">
      <c r="A72" s="15" t="s">
        <v>547</v>
      </c>
      <c r="B72" s="17" t="n">
        <v>7708</v>
      </c>
      <c r="C72" s="18">
        <f>(6.0/B72*100)</f>
        <v/>
      </c>
      <c r="D72" s="19" t="n">
        <v>7702</v>
      </c>
      <c r="E72" s="18" t="n">
        <v>481.45227578</v>
      </c>
      <c r="F72" s="20" t="n">
        <v>5.57387962</v>
      </c>
      <c r="G72" s="18" t="n">
        <v>528.09060843</v>
      </c>
      <c r="H72" s="20" t="n">
        <v>4.2537602</v>
      </c>
      <c r="I72" s="18" t="n">
        <v>552.44287176</v>
      </c>
      <c r="J72" s="20" t="n">
        <v>3.04574616</v>
      </c>
      <c r="K72" s="18" t="n">
        <v>583.90469575</v>
      </c>
      <c r="L72" s="20" t="n">
        <v>4.31574428</v>
      </c>
      <c r="M72" s="18" t="n">
        <v>523.21051277</v>
      </c>
      <c r="N72" s="20" t="n">
        <v>21.12040052</v>
      </c>
      <c r="O72" s="18" t="s">
        <v>481</v>
      </c>
      <c r="P72" s="20" t="s">
        <v>481</v>
      </c>
      <c r="Q72" s="18" t="s">
        <v>481</v>
      </c>
      <c r="R72" s="20" t="s">
        <v>481</v>
      </c>
      <c r="S72" s="18" t="s">
        <v>481</v>
      </c>
      <c r="T72" s="20" t="s">
        <v>481</v>
      </c>
      <c r="U72" s="18" t="s">
        <v>481</v>
      </c>
      <c r="V72" s="20" t="s">
        <v>481</v>
      </c>
      <c r="W72" s="18" t="n">
        <v>417.66235502</v>
      </c>
      <c r="X72" s="20" t="n">
        <v>29.9426599</v>
      </c>
    </row>
    <row r="73" spans="1:24">
      <c r="A73" s="15" t="s">
        <v>548</v>
      </c>
      <c r="B73" s="17" t="n">
        <v>8249</v>
      </c>
      <c r="C73" s="18">
        <f>(201.0/B73*100)</f>
        <v/>
      </c>
      <c r="D73" s="19" t="n">
        <v>8048</v>
      </c>
      <c r="E73" s="18" t="n">
        <v>382.68100622</v>
      </c>
      <c r="F73" s="20" t="n">
        <v>10.58861824</v>
      </c>
      <c r="G73" s="18" t="n">
        <v>409.0895076</v>
      </c>
      <c r="H73" s="20" t="n">
        <v>6.30558843</v>
      </c>
      <c r="I73" s="18" t="n">
        <v>410.03598954</v>
      </c>
      <c r="J73" s="20" t="n">
        <v>3.01102665</v>
      </c>
      <c r="K73" s="18" t="n">
        <v>436.25810522</v>
      </c>
      <c r="L73" s="20" t="n">
        <v>4.61246258</v>
      </c>
      <c r="M73" s="18" t="n">
        <v>408.41479337</v>
      </c>
      <c r="N73" s="20" t="n">
        <v>12.23362923</v>
      </c>
      <c r="O73" s="18" t="s">
        <v>481</v>
      </c>
      <c r="P73" s="20" t="s">
        <v>481</v>
      </c>
      <c r="Q73" s="18" t="s">
        <v>481</v>
      </c>
      <c r="R73" s="20" t="s">
        <v>481</v>
      </c>
      <c r="S73" s="18" t="s">
        <v>481</v>
      </c>
      <c r="T73" s="20" t="s">
        <v>481</v>
      </c>
      <c r="U73" s="18" t="s">
        <v>481</v>
      </c>
      <c r="V73" s="20" t="s">
        <v>481</v>
      </c>
      <c r="W73" s="18" t="n">
        <v>387.92581241</v>
      </c>
      <c r="X73" s="20" t="n">
        <v>11.40423865</v>
      </c>
    </row>
    <row r="74" spans="1:24">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417.24339576</v>
      </c>
      <c r="T74" s="20" t="n">
        <v>1.40662681</v>
      </c>
      <c r="U74" s="18" t="s">
        <v>481</v>
      </c>
      <c r="V74" s="20" t="s">
        <v>481</v>
      </c>
      <c r="W74" s="18" t="s">
        <v>481</v>
      </c>
      <c r="X74" s="20" t="s">
        <v>481</v>
      </c>
    </row>
    <row r="75" spans="1:24">
      <c r="A75" s="15" t="s">
        <v>550</v>
      </c>
      <c r="B75" s="17" t="n">
        <v>5375</v>
      </c>
      <c r="C75" s="18">
        <f>(321.0/B75*100)</f>
        <v/>
      </c>
      <c r="D75" s="19" t="n">
        <v>5054</v>
      </c>
      <c r="E75" s="18" t="n">
        <v>364.17115371</v>
      </c>
      <c r="F75" s="20" t="n">
        <v>4.28161228</v>
      </c>
      <c r="G75" s="18" t="n">
        <v>379.18110954</v>
      </c>
      <c r="H75" s="20" t="n">
        <v>4.15759832</v>
      </c>
      <c r="I75" s="18" t="n">
        <v>374.20218873</v>
      </c>
      <c r="J75" s="20" t="n">
        <v>3.71836852</v>
      </c>
      <c r="K75" s="18" t="n">
        <v>384.87884469</v>
      </c>
      <c r="L75" s="20" t="n">
        <v>6.42466002</v>
      </c>
      <c r="M75" s="18" t="n">
        <v>353.48837021</v>
      </c>
      <c r="N75" s="20" t="n">
        <v>9.29777434</v>
      </c>
      <c r="O75" s="18" t="s">
        <v>481</v>
      </c>
      <c r="P75" s="20" t="s">
        <v>481</v>
      </c>
      <c r="Q75" s="18" t="s">
        <v>481</v>
      </c>
      <c r="R75" s="20" t="s">
        <v>481</v>
      </c>
      <c r="S75" s="18" t="s">
        <v>481</v>
      </c>
      <c r="T75" s="20" t="s">
        <v>481</v>
      </c>
      <c r="U75" s="18" t="s">
        <v>481</v>
      </c>
      <c r="V75" s="20" t="s">
        <v>481</v>
      </c>
      <c r="W75" s="18" t="n">
        <v>328.83973631</v>
      </c>
      <c r="X75" s="20" t="n">
        <v>5.86104885</v>
      </c>
    </row>
    <row r="76" spans="1:24">
      <c r="A76" s="15" t="s">
        <v>551</v>
      </c>
      <c r="B76" s="17" t="n">
        <v>14167</v>
      </c>
      <c r="C76" s="18">
        <f>(236.0/B76*100)</f>
        <v/>
      </c>
      <c r="D76" s="19" t="n">
        <v>13931</v>
      </c>
      <c r="E76" s="18" t="n">
        <v>415.35534662</v>
      </c>
      <c r="F76" s="20" t="n">
        <v>3.25936556</v>
      </c>
      <c r="G76" s="18" t="n">
        <v>437.58433054</v>
      </c>
      <c r="H76" s="20" t="n">
        <v>2.96807857</v>
      </c>
      <c r="I76" s="18" t="n">
        <v>441.91409182</v>
      </c>
      <c r="J76" s="20" t="n">
        <v>3.05891897</v>
      </c>
      <c r="K76" s="18" t="n">
        <v>443.42157094</v>
      </c>
      <c r="L76" s="20" t="n">
        <v>4.62382073</v>
      </c>
      <c r="M76" s="18" t="n">
        <v>397.00469995</v>
      </c>
      <c r="N76" s="20" t="n">
        <v>6.39598256</v>
      </c>
      <c r="O76" s="18" t="s">
        <v>481</v>
      </c>
      <c r="P76" s="20" t="s">
        <v>481</v>
      </c>
      <c r="Q76" s="18" t="s">
        <v>481</v>
      </c>
      <c r="R76" s="20" t="s">
        <v>481</v>
      </c>
      <c r="S76" s="18" t="s">
        <v>481</v>
      </c>
      <c r="T76" s="20" t="s">
        <v>481</v>
      </c>
      <c r="U76" s="18" t="s">
        <v>481</v>
      </c>
      <c r="V76" s="20" t="s">
        <v>481</v>
      </c>
      <c r="W76" s="18" t="n">
        <v>360.9195752</v>
      </c>
      <c r="X76" s="20" t="n">
        <v>5.52362249</v>
      </c>
    </row>
    <row r="77" spans="1:24">
      <c r="A77" s="15" t="s">
        <v>552</v>
      </c>
      <c r="B77" s="17" t="n">
        <v>6062</v>
      </c>
      <c r="C77" s="18">
        <f>(372.0/B77*100)</f>
        <v/>
      </c>
      <c r="D77" s="19" t="n">
        <v>5690</v>
      </c>
      <c r="E77" s="18" t="n">
        <v>409.00757691</v>
      </c>
      <c r="F77" s="20" t="n">
        <v>3.63969845</v>
      </c>
      <c r="G77" s="18" t="n">
        <v>440.47710187</v>
      </c>
      <c r="H77" s="20" t="n">
        <v>3.93597664</v>
      </c>
      <c r="I77" s="18" t="n">
        <v>433.75018232</v>
      </c>
      <c r="J77" s="20" t="n">
        <v>3.38999821</v>
      </c>
      <c r="K77" s="18" t="n">
        <v>455.02803983</v>
      </c>
      <c r="L77" s="20" t="n">
        <v>6.97391323</v>
      </c>
      <c r="M77" s="18" t="n">
        <v>402.62626973</v>
      </c>
      <c r="N77" s="20" t="n">
        <v>9.60792468</v>
      </c>
      <c r="O77" s="18" t="s">
        <v>481</v>
      </c>
      <c r="P77" s="20" t="s">
        <v>481</v>
      </c>
      <c r="Q77" s="18" t="s">
        <v>481</v>
      </c>
      <c r="R77" s="20" t="s">
        <v>481</v>
      </c>
      <c r="S77" s="18" t="s">
        <v>481</v>
      </c>
      <c r="T77" s="20" t="s">
        <v>481</v>
      </c>
      <c r="U77" s="18" t="s">
        <v>481</v>
      </c>
      <c r="V77" s="20" t="s">
        <v>481</v>
      </c>
      <c r="W77" s="18" t="n">
        <v>360.62604349</v>
      </c>
      <c r="X77" s="20" t="n">
        <v>3.59870583</v>
      </c>
    </row>
    <row r="78" spans="1:24">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494.51831162</v>
      </c>
      <c r="T78" s="20" t="n">
        <v>4.45771317</v>
      </c>
      <c r="U78" s="18" t="s">
        <v>481</v>
      </c>
      <c r="V78" s="20" t="s">
        <v>481</v>
      </c>
      <c r="W78" s="18" t="s">
        <v>481</v>
      </c>
      <c r="X78" s="20" t="s">
        <v>481</v>
      </c>
    </row>
    <row customHeight="1" ht="25" r="79" spans="1:24">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456.29558944</v>
      </c>
      <c r="T79" s="20" t="n">
        <v>6.90963052</v>
      </c>
      <c r="U79" s="18" t="s">
        <v>481</v>
      </c>
      <c r="V79" s="20" t="s">
        <v>481</v>
      </c>
      <c r="W79" s="18" t="s">
        <v>481</v>
      </c>
      <c r="X79" s="20" t="s">
        <v>481</v>
      </c>
    </row>
    <row r="80" spans="1:24">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459.81599437</v>
      </c>
      <c r="T80" s="20" t="n">
        <v>4.27720318</v>
      </c>
      <c r="U80" s="18" t="s">
        <v>481</v>
      </c>
      <c r="V80" s="20" t="s">
        <v>481</v>
      </c>
      <c r="W80" s="18" t="s">
        <v>481</v>
      </c>
      <c r="X80" s="20" t="s">
        <v>481</v>
      </c>
    </row>
    <row r="81" spans="1:24">
      <c r="A81" s="23" t="s">
        <v>556</v>
      </c>
      <c r="B81" s="17" t="n">
        <v>8861</v>
      </c>
      <c r="C81" s="18">
        <f>(96.0/B81*100)</f>
        <v/>
      </c>
      <c r="D81" s="19" t="n">
        <v>8765</v>
      </c>
      <c r="E81" s="18" t="n">
        <v>429.60796437</v>
      </c>
      <c r="F81" s="20" t="n">
        <v>5.03496627</v>
      </c>
      <c r="G81" s="18" t="n">
        <v>438.18421206</v>
      </c>
      <c r="H81" s="20" t="n">
        <v>4.03348348</v>
      </c>
      <c r="I81" s="18" t="n">
        <v>451.61518107</v>
      </c>
      <c r="J81" s="20" t="n">
        <v>3.55477379</v>
      </c>
      <c r="K81" s="18" t="n">
        <v>473.77084156</v>
      </c>
      <c r="L81" s="20" t="n">
        <v>5.65616711</v>
      </c>
      <c r="M81" s="18" t="n">
        <v>447.88721418</v>
      </c>
      <c r="N81" s="20" t="n">
        <v>5.55967668</v>
      </c>
      <c r="O81" s="18" t="s">
        <v>481</v>
      </c>
      <c r="P81" s="20" t="s">
        <v>481</v>
      </c>
      <c r="Q81" s="18" t="s">
        <v>481</v>
      </c>
      <c r="R81" s="20" t="s">
        <v>481</v>
      </c>
      <c r="S81" s="18" t="s">
        <v>481</v>
      </c>
      <c r="T81" s="20" t="s">
        <v>481</v>
      </c>
      <c r="U81" s="18" t="s">
        <v>481</v>
      </c>
      <c r="V81" s="20" t="s">
        <v>481</v>
      </c>
      <c r="W81" s="18" t="n">
        <v>394.38449745</v>
      </c>
      <c r="X81" s="20" t="n">
        <v>11.47389982</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851</v>
      </c>
    </row>
    <row customHeight="1" ht="30" r="4" spans="1:24">
      <c r="A4" s="6" t="n"/>
      <c r="B4" s="7" t="s">
        <v>462</v>
      </c>
      <c r="C4" s="7" t="s">
        <v>463</v>
      </c>
      <c r="D4" s="8" t="s">
        <v>462</v>
      </c>
      <c r="E4" s="9" t="s">
        <v>846</v>
      </c>
      <c r="F4" s="10" t="n"/>
      <c r="G4" s="9" t="s">
        <v>847</v>
      </c>
      <c r="H4" s="10" t="n"/>
      <c r="I4" s="9" t="s">
        <v>848</v>
      </c>
      <c r="J4" s="10" t="n"/>
      <c r="K4" s="9" t="s">
        <v>849</v>
      </c>
      <c r="L4" s="10" t="n"/>
      <c r="M4" s="9" t="s">
        <v>850</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467.2759539</v>
      </c>
      <c r="F7" s="20" t="n">
        <v>2.45977711</v>
      </c>
      <c r="G7" s="18" t="n">
        <v>494.24490949</v>
      </c>
      <c r="H7" s="20" t="n">
        <v>3.22598927</v>
      </c>
      <c r="I7" s="18" t="n">
        <v>505.46138276</v>
      </c>
      <c r="J7" s="20" t="n">
        <v>2.78218018</v>
      </c>
      <c r="K7" s="18" t="n">
        <v>545.57323033</v>
      </c>
      <c r="L7" s="20" t="n">
        <v>3.74320305</v>
      </c>
      <c r="M7" s="18" t="n">
        <v>466.19387994</v>
      </c>
      <c r="N7" s="20" t="n">
        <v>11.69787812</v>
      </c>
      <c r="O7" s="18" t="s">
        <v>481</v>
      </c>
      <c r="P7" s="20" t="s">
        <v>481</v>
      </c>
      <c r="Q7" s="18" t="s">
        <v>481</v>
      </c>
      <c r="R7" s="20" t="s">
        <v>481</v>
      </c>
      <c r="S7" s="18" t="s">
        <v>481</v>
      </c>
      <c r="T7" s="20" t="s">
        <v>481</v>
      </c>
      <c r="U7" s="18" t="s">
        <v>481</v>
      </c>
      <c r="V7" s="20" t="s">
        <v>481</v>
      </c>
      <c r="W7" s="18" t="n">
        <v>447.69581731</v>
      </c>
      <c r="X7" s="20" t="n">
        <v>4.96583187</v>
      </c>
    </row>
    <row r="8" spans="1:24">
      <c r="A8" s="15" t="s">
        <v>483</v>
      </c>
      <c r="B8" s="17" t="n">
        <v>7007</v>
      </c>
      <c r="C8" s="18">
        <f>(176.0/B8*100)</f>
        <v/>
      </c>
      <c r="D8" s="19" t="n">
        <v>6831</v>
      </c>
      <c r="E8" s="18" t="n">
        <v>476.3922115</v>
      </c>
      <c r="F8" s="20" t="n">
        <v>3.83010971</v>
      </c>
      <c r="G8" s="18" t="n">
        <v>505.72685305</v>
      </c>
      <c r="H8" s="20" t="n">
        <v>3.88117511</v>
      </c>
      <c r="I8" s="18" t="n">
        <v>509.7338105</v>
      </c>
      <c r="J8" s="20" t="n">
        <v>4.19119234</v>
      </c>
      <c r="K8" s="18" t="n">
        <v>526.8304981799999</v>
      </c>
      <c r="L8" s="20" t="n">
        <v>4.80498281</v>
      </c>
      <c r="M8" s="18" t="n">
        <v>475.09718113</v>
      </c>
      <c r="N8" s="20" t="n">
        <v>10.53095568</v>
      </c>
      <c r="O8" s="18" t="s">
        <v>481</v>
      </c>
      <c r="P8" s="20" t="s">
        <v>481</v>
      </c>
      <c r="Q8" s="18" t="s">
        <v>481</v>
      </c>
      <c r="R8" s="20" t="s">
        <v>481</v>
      </c>
      <c r="S8" s="18" t="n">
        <v>301.63126691</v>
      </c>
      <c r="T8" s="20" t="n">
        <v>25.14921031</v>
      </c>
      <c r="U8" s="18" t="s">
        <v>481</v>
      </c>
      <c r="V8" s="20" t="s">
        <v>481</v>
      </c>
      <c r="W8" s="18" t="n">
        <v>420.45915725</v>
      </c>
      <c r="X8" s="20" t="n">
        <v>6.3164864</v>
      </c>
    </row>
    <row r="9" spans="1:24">
      <c r="A9" s="15" t="s">
        <v>484</v>
      </c>
      <c r="B9" s="17" t="n">
        <v>9651</v>
      </c>
      <c r="C9" s="18">
        <f>(296.0/B9*100)</f>
        <v/>
      </c>
      <c r="D9" s="19" t="n">
        <v>9355</v>
      </c>
      <c r="E9" s="18" t="n">
        <v>483.0329863</v>
      </c>
      <c r="F9" s="20" t="n">
        <v>3.12636595</v>
      </c>
      <c r="G9" s="18" t="n">
        <v>512.88475023</v>
      </c>
      <c r="H9" s="20" t="n">
        <v>2.66193066</v>
      </c>
      <c r="I9" s="18" t="n">
        <v>532.3911593</v>
      </c>
      <c r="J9" s="20" t="n">
        <v>2.99701263</v>
      </c>
      <c r="K9" s="18" t="n">
        <v>553.6696610499999</v>
      </c>
      <c r="L9" s="20" t="n">
        <v>3.79002647</v>
      </c>
      <c r="M9" s="18" t="n">
        <v>459.36637943</v>
      </c>
      <c r="N9" s="20" t="n">
        <v>14.31638788</v>
      </c>
      <c r="O9" s="18" t="s">
        <v>481</v>
      </c>
      <c r="P9" s="20" t="s">
        <v>481</v>
      </c>
      <c r="Q9" s="18" t="s">
        <v>481</v>
      </c>
      <c r="R9" s="20" t="s">
        <v>481</v>
      </c>
      <c r="S9" s="18" t="n">
        <v>357.98454354</v>
      </c>
      <c r="T9" s="20" t="n">
        <v>11.51846445</v>
      </c>
      <c r="U9" s="18" t="s">
        <v>481</v>
      </c>
      <c r="V9" s="20" t="s">
        <v>481</v>
      </c>
      <c r="W9" s="18" t="n">
        <v>425.24444142</v>
      </c>
      <c r="X9" s="20" t="n">
        <v>4.90443737</v>
      </c>
    </row>
    <row r="10" spans="1:24">
      <c r="A10" s="15" t="s">
        <v>485</v>
      </c>
      <c r="B10" s="17" t="n">
        <v>20058</v>
      </c>
      <c r="C10" s="18">
        <f>(569.0/B10*100)</f>
        <v/>
      </c>
      <c r="D10" s="19" t="n">
        <v>19489</v>
      </c>
      <c r="E10" s="18" t="n">
        <v>486.91169745</v>
      </c>
      <c r="F10" s="20" t="n">
        <v>3.22549352</v>
      </c>
      <c r="G10" s="18" t="n">
        <v>513.16186656</v>
      </c>
      <c r="H10" s="20" t="n">
        <v>3.03146145</v>
      </c>
      <c r="I10" s="18" t="n">
        <v>522.38322298</v>
      </c>
      <c r="J10" s="20" t="n">
        <v>2.63531031</v>
      </c>
      <c r="K10" s="18" t="n">
        <v>551.83422893</v>
      </c>
      <c r="L10" s="20" t="n">
        <v>2.97168357</v>
      </c>
      <c r="M10" s="18" t="n">
        <v>487.27928484</v>
      </c>
      <c r="N10" s="20" t="n">
        <v>10.20344469</v>
      </c>
      <c r="O10" s="18" t="s">
        <v>481</v>
      </c>
      <c r="P10" s="20" t="s">
        <v>481</v>
      </c>
      <c r="Q10" s="18" t="s">
        <v>481</v>
      </c>
      <c r="R10" s="20" t="s">
        <v>481</v>
      </c>
      <c r="S10" s="18" t="s">
        <v>481</v>
      </c>
      <c r="T10" s="20" t="s">
        <v>481</v>
      </c>
      <c r="U10" s="18" t="s">
        <v>481</v>
      </c>
      <c r="V10" s="20" t="s">
        <v>481</v>
      </c>
      <c r="W10" s="18" t="n">
        <v>455.02782661</v>
      </c>
      <c r="X10" s="20" t="n">
        <v>6.35487123</v>
      </c>
    </row>
    <row r="11" spans="1:24">
      <c r="A11" s="15" t="s">
        <v>486</v>
      </c>
      <c r="B11" s="17" t="n">
        <v>7053</v>
      </c>
      <c r="C11" s="18">
        <f>(191.0/B11*100)</f>
        <v/>
      </c>
      <c r="D11" s="19" t="n">
        <v>6862</v>
      </c>
      <c r="E11" s="18" t="n">
        <v>427.68421104</v>
      </c>
      <c r="F11" s="20" t="n">
        <v>3.35876775</v>
      </c>
      <c r="G11" s="18" t="n">
        <v>416.35674666</v>
      </c>
      <c r="H11" s="20" t="n">
        <v>3.74392707</v>
      </c>
      <c r="I11" s="18" t="n">
        <v>428.17163668</v>
      </c>
      <c r="J11" s="20" t="n">
        <v>3.7513459</v>
      </c>
      <c r="K11" s="18" t="n">
        <v>452.01631337</v>
      </c>
      <c r="L11" s="20" t="n">
        <v>4.60254829</v>
      </c>
      <c r="M11" s="18" t="n">
        <v>404.94132005</v>
      </c>
      <c r="N11" s="20" t="n">
        <v>14.61066134</v>
      </c>
      <c r="O11" s="18" t="s">
        <v>481</v>
      </c>
      <c r="P11" s="20" t="s">
        <v>481</v>
      </c>
      <c r="Q11" s="18" t="s">
        <v>481</v>
      </c>
      <c r="R11" s="20" t="s">
        <v>481</v>
      </c>
      <c r="S11" s="18" t="s">
        <v>481</v>
      </c>
      <c r="T11" s="20" t="s">
        <v>481</v>
      </c>
      <c r="U11" s="18" t="s">
        <v>481</v>
      </c>
      <c r="V11" s="20" t="s">
        <v>481</v>
      </c>
      <c r="W11" s="18" t="n">
        <v>384.83905373</v>
      </c>
      <c r="X11" s="20" t="n">
        <v>6.2336521</v>
      </c>
    </row>
    <row r="12" spans="1:24">
      <c r="A12" s="15" t="s">
        <v>487</v>
      </c>
      <c r="B12" s="17" t="n">
        <v>6894</v>
      </c>
      <c r="C12" s="18">
        <f>(60.0/B12*100)</f>
        <v/>
      </c>
      <c r="D12" s="19" t="n">
        <v>6834</v>
      </c>
      <c r="E12" s="18" t="n">
        <v>489.8495881</v>
      </c>
      <c r="F12" s="20" t="n">
        <v>2.60425735</v>
      </c>
      <c r="G12" s="18" t="n">
        <v>502.12201602</v>
      </c>
      <c r="H12" s="20" t="n">
        <v>3.09506554</v>
      </c>
      <c r="I12" s="18" t="n">
        <v>516.95576942</v>
      </c>
      <c r="J12" s="20" t="n">
        <v>4.23153411</v>
      </c>
      <c r="K12" s="18" t="n">
        <v>529.97542617</v>
      </c>
      <c r="L12" s="20" t="n">
        <v>7.38243711</v>
      </c>
      <c r="M12" s="18" t="n">
        <v>470.4268951</v>
      </c>
      <c r="N12" s="20" t="n">
        <v>15.83162666</v>
      </c>
      <c r="O12" s="18" t="s">
        <v>481</v>
      </c>
      <c r="P12" s="20" t="s">
        <v>481</v>
      </c>
      <c r="Q12" s="18" t="s">
        <v>481</v>
      </c>
      <c r="R12" s="20" t="s">
        <v>481</v>
      </c>
      <c r="S12" s="18" t="n">
        <v>340.98506961</v>
      </c>
      <c r="T12" s="20" t="n">
        <v>12.52444664</v>
      </c>
      <c r="U12" s="18" t="s">
        <v>481</v>
      </c>
      <c r="V12" s="20" t="s">
        <v>481</v>
      </c>
      <c r="W12" s="18" t="n">
        <v>407.91281917</v>
      </c>
      <c r="X12" s="20" t="n">
        <v>8.904081039999999</v>
      </c>
    </row>
    <row r="13" spans="1:24">
      <c r="A13" s="15" t="s">
        <v>488</v>
      </c>
      <c r="B13" s="17" t="n">
        <v>7161</v>
      </c>
      <c r="C13" s="18">
        <f>(245.0/B13*100)</f>
        <v/>
      </c>
      <c r="D13" s="19" t="n">
        <v>6916</v>
      </c>
      <c r="E13" s="18" t="n">
        <v>491.29597355</v>
      </c>
      <c r="F13" s="20" t="n">
        <v>3.79850174</v>
      </c>
      <c r="G13" s="18" t="n">
        <v>505.36795604</v>
      </c>
      <c r="H13" s="20" t="n">
        <v>3.23277819</v>
      </c>
      <c r="I13" s="18" t="n">
        <v>523.16367049</v>
      </c>
      <c r="J13" s="20" t="n">
        <v>2.83569314</v>
      </c>
      <c r="K13" s="18" t="n">
        <v>545.54097437</v>
      </c>
      <c r="L13" s="20" t="n">
        <v>3.89073312</v>
      </c>
      <c r="M13" s="18" t="n">
        <v>538.8408369700001</v>
      </c>
      <c r="N13" s="20" t="n">
        <v>13.23152148</v>
      </c>
      <c r="O13" s="18" t="s">
        <v>481</v>
      </c>
      <c r="P13" s="20" t="s">
        <v>481</v>
      </c>
      <c r="Q13" s="18" t="s">
        <v>481</v>
      </c>
      <c r="R13" s="20" t="s">
        <v>481</v>
      </c>
      <c r="S13" s="18" t="n">
        <v>447.51533769</v>
      </c>
      <c r="T13" s="20" t="n">
        <v>5.97365007</v>
      </c>
      <c r="U13" s="18" t="s">
        <v>481</v>
      </c>
      <c r="V13" s="20" t="s">
        <v>481</v>
      </c>
      <c r="W13" s="18" t="n">
        <v>432.52152677</v>
      </c>
      <c r="X13" s="20" t="n">
        <v>6.32537218</v>
      </c>
    </row>
    <row r="14" spans="1:24">
      <c r="A14" s="15" t="s">
        <v>489</v>
      </c>
      <c r="B14" s="17" t="n">
        <v>5587</v>
      </c>
      <c r="C14" s="18">
        <f>(84.0/B14*100)</f>
        <v/>
      </c>
      <c r="D14" s="19" t="n">
        <v>5503</v>
      </c>
      <c r="E14" s="18" t="n">
        <v>501.95216626</v>
      </c>
      <c r="F14" s="20" t="n">
        <v>3.22369775</v>
      </c>
      <c r="G14" s="18" t="n">
        <v>517.06176501</v>
      </c>
      <c r="H14" s="20" t="n">
        <v>2.8953495</v>
      </c>
      <c r="I14" s="18" t="n">
        <v>527.4380261699999</v>
      </c>
      <c r="J14" s="20" t="n">
        <v>2.92271129</v>
      </c>
      <c r="K14" s="18" t="n">
        <v>552.3010960300001</v>
      </c>
      <c r="L14" s="20" t="n">
        <v>4.79513877</v>
      </c>
      <c r="M14" s="18" t="n">
        <v>492.82678139</v>
      </c>
      <c r="N14" s="20" t="n">
        <v>16.82111141</v>
      </c>
      <c r="O14" s="18" t="s">
        <v>481</v>
      </c>
      <c r="P14" s="20" t="s">
        <v>481</v>
      </c>
      <c r="Q14" s="18" t="s">
        <v>481</v>
      </c>
      <c r="R14" s="20" t="s">
        <v>481</v>
      </c>
      <c r="S14" s="18" t="s">
        <v>481</v>
      </c>
      <c r="T14" s="20" t="s">
        <v>481</v>
      </c>
      <c r="U14" s="18" t="s">
        <v>481</v>
      </c>
      <c r="V14" s="20" t="s">
        <v>481</v>
      </c>
      <c r="W14" s="18" t="n">
        <v>466.87493036</v>
      </c>
      <c r="X14" s="20" t="n">
        <v>10.56103974</v>
      </c>
    </row>
    <row r="15" spans="1:24">
      <c r="A15" s="15" t="s">
        <v>490</v>
      </c>
      <c r="B15" s="17" t="n">
        <v>5882</v>
      </c>
      <c r="C15" s="18">
        <f>(131.0/B15*100)</f>
        <v/>
      </c>
      <c r="D15" s="19" t="n">
        <v>5751</v>
      </c>
      <c r="E15" s="18" t="n">
        <v>483.55022944</v>
      </c>
      <c r="F15" s="20" t="n">
        <v>3.24634527</v>
      </c>
      <c r="G15" s="18" t="n">
        <v>513.43660316</v>
      </c>
      <c r="H15" s="20" t="n">
        <v>2.93681333</v>
      </c>
      <c r="I15" s="18" t="n">
        <v>527.18360598</v>
      </c>
      <c r="J15" s="20" t="n">
        <v>2.78753132</v>
      </c>
      <c r="K15" s="18" t="n">
        <v>555.77661604</v>
      </c>
      <c r="L15" s="20" t="n">
        <v>3.8323211</v>
      </c>
      <c r="M15" s="18" t="n">
        <v>463.30360292</v>
      </c>
      <c r="N15" s="20" t="n">
        <v>21.2968305</v>
      </c>
      <c r="O15" s="18" t="s">
        <v>481</v>
      </c>
      <c r="P15" s="20" t="s">
        <v>481</v>
      </c>
      <c r="Q15" s="18" t="s">
        <v>481</v>
      </c>
      <c r="R15" s="20" t="s">
        <v>481</v>
      </c>
      <c r="S15" s="18" t="n">
        <v>368.85220715</v>
      </c>
      <c r="T15" s="20" t="n">
        <v>14.5875493</v>
      </c>
      <c r="U15" s="18" t="s">
        <v>481</v>
      </c>
      <c r="V15" s="20" t="s">
        <v>481</v>
      </c>
      <c r="W15" s="18" t="n">
        <v>434.09838336</v>
      </c>
      <c r="X15" s="20" t="n">
        <v>6.72646028</v>
      </c>
    </row>
    <row r="16" spans="1:24">
      <c r="A16" s="15" t="s">
        <v>491</v>
      </c>
      <c r="B16" s="17" t="n">
        <v>6108</v>
      </c>
      <c r="C16" s="18">
        <f>(167.0/B16*100)</f>
        <v/>
      </c>
      <c r="D16" s="19" t="n">
        <v>5941</v>
      </c>
      <c r="E16" s="18" t="n">
        <v>473.04189303</v>
      </c>
      <c r="F16" s="20" t="n">
        <v>2.93468303</v>
      </c>
      <c r="G16" s="18" t="n">
        <v>501.15884332</v>
      </c>
      <c r="H16" s="20" t="n">
        <v>2.88573996</v>
      </c>
      <c r="I16" s="18" t="n">
        <v>519.9661865100001</v>
      </c>
      <c r="J16" s="20" t="n">
        <v>2.71503885</v>
      </c>
      <c r="K16" s="18" t="n">
        <v>536.11787739</v>
      </c>
      <c r="L16" s="20" t="n">
        <v>4.57310154</v>
      </c>
      <c r="M16" s="18" t="n">
        <v>433.7797953</v>
      </c>
      <c r="N16" s="20" t="n">
        <v>11.86105813</v>
      </c>
      <c r="O16" s="18" t="s">
        <v>481</v>
      </c>
      <c r="P16" s="20" t="s">
        <v>481</v>
      </c>
      <c r="Q16" s="18" t="s">
        <v>481</v>
      </c>
      <c r="R16" s="20" t="s">
        <v>481</v>
      </c>
      <c r="S16" s="18" t="s">
        <v>481</v>
      </c>
      <c r="T16" s="20" t="s">
        <v>481</v>
      </c>
      <c r="U16" s="18" t="s">
        <v>481</v>
      </c>
      <c r="V16" s="20" t="s">
        <v>481</v>
      </c>
      <c r="W16" s="18" t="n">
        <v>402.88614476</v>
      </c>
      <c r="X16" s="20" t="n">
        <v>6.98005054</v>
      </c>
    </row>
    <row r="17" spans="1:24">
      <c r="A17" s="15" t="s">
        <v>492</v>
      </c>
      <c r="B17" s="17" t="n">
        <v>6504</v>
      </c>
      <c r="C17" s="18">
        <f>(2100.0/B17*100)</f>
        <v/>
      </c>
      <c r="D17" s="19" t="n">
        <v>4404</v>
      </c>
      <c r="E17" s="18" t="n">
        <v>496.02100911</v>
      </c>
      <c r="F17" s="20" t="n">
        <v>4.12496235</v>
      </c>
      <c r="G17" s="18" t="n">
        <v>518.5288489</v>
      </c>
      <c r="H17" s="20" t="n">
        <v>3.96399263</v>
      </c>
      <c r="I17" s="18" t="n">
        <v>523.44957643</v>
      </c>
      <c r="J17" s="20" t="n">
        <v>4.25065216</v>
      </c>
      <c r="K17" s="18" t="n">
        <v>543.33444293</v>
      </c>
      <c r="L17" s="20" t="n">
        <v>5.26742609</v>
      </c>
      <c r="M17" s="18" t="n">
        <v>526.0701858899999</v>
      </c>
      <c r="N17" s="20" t="n">
        <v>12.13121287</v>
      </c>
      <c r="O17" s="18" t="s">
        <v>481</v>
      </c>
      <c r="P17" s="20" t="s">
        <v>481</v>
      </c>
      <c r="Q17" s="18" t="s">
        <v>481</v>
      </c>
      <c r="R17" s="20" t="s">
        <v>481</v>
      </c>
      <c r="S17" s="18" t="n">
        <v>362.96139732</v>
      </c>
      <c r="T17" s="20" t="n">
        <v>12.64520278</v>
      </c>
      <c r="U17" s="18" t="s">
        <v>481</v>
      </c>
      <c r="V17" s="20" t="s">
        <v>481</v>
      </c>
      <c r="W17" s="18" t="n">
        <v>470.37824189</v>
      </c>
      <c r="X17" s="20" t="n">
        <v>5.91407887</v>
      </c>
    </row>
    <row r="18" spans="1:24">
      <c r="A18" s="15" t="s">
        <v>493</v>
      </c>
      <c r="B18" s="17" t="n">
        <v>5532</v>
      </c>
      <c r="C18" s="18">
        <f>(31.0/B18*100)</f>
        <v/>
      </c>
      <c r="D18" s="19" t="n">
        <v>5501</v>
      </c>
      <c r="E18" s="18" t="n">
        <v>431.77285025</v>
      </c>
      <c r="F18" s="20" t="n">
        <v>3.95945348</v>
      </c>
      <c r="G18" s="18" t="n">
        <v>441.74372626</v>
      </c>
      <c r="H18" s="20" t="n">
        <v>4.25930867</v>
      </c>
      <c r="I18" s="18" t="n">
        <v>463.39230497</v>
      </c>
      <c r="J18" s="20" t="n">
        <v>3.85391291</v>
      </c>
      <c r="K18" s="18" t="n">
        <v>500.52322538</v>
      </c>
      <c r="L18" s="20" t="n">
        <v>4.65051433</v>
      </c>
      <c r="M18" s="18" t="n">
        <v>420.3789937</v>
      </c>
      <c r="N18" s="20" t="n">
        <v>14.90814409</v>
      </c>
      <c r="O18" s="18" t="s">
        <v>481</v>
      </c>
      <c r="P18" s="20" t="s">
        <v>481</v>
      </c>
      <c r="Q18" s="18" t="s">
        <v>481</v>
      </c>
      <c r="R18" s="20" t="s">
        <v>481</v>
      </c>
      <c r="S18" s="18" t="s">
        <v>481</v>
      </c>
      <c r="T18" s="20" t="s">
        <v>481</v>
      </c>
      <c r="U18" s="18" t="s">
        <v>481</v>
      </c>
      <c r="V18" s="20" t="s">
        <v>481</v>
      </c>
      <c r="W18" s="18" t="n">
        <v>379.49900014</v>
      </c>
      <c r="X18" s="20" t="n">
        <v>9.120937339999999</v>
      </c>
    </row>
    <row r="19" spans="1:24">
      <c r="A19" s="15" t="s">
        <v>494</v>
      </c>
      <c r="B19" s="17" t="n">
        <v>5658</v>
      </c>
      <c r="C19" s="18">
        <f>(392.0/B19*100)</f>
        <v/>
      </c>
      <c r="D19" s="19" t="n">
        <v>5266</v>
      </c>
      <c r="E19" s="18" t="n">
        <v>483.23022044</v>
      </c>
      <c r="F19" s="20" t="n">
        <v>3.35234295</v>
      </c>
      <c r="G19" s="18" t="n">
        <v>474.72106795</v>
      </c>
      <c r="H19" s="20" t="n">
        <v>4.13939532</v>
      </c>
      <c r="I19" s="18" t="n">
        <v>484.25509853</v>
      </c>
      <c r="J19" s="20" t="n">
        <v>3.64109508</v>
      </c>
      <c r="K19" s="18" t="n">
        <v>504.12642163</v>
      </c>
      <c r="L19" s="20" t="n">
        <v>6.67663865</v>
      </c>
      <c r="M19" s="18" t="n">
        <v>436.9071389</v>
      </c>
      <c r="N19" s="20" t="n">
        <v>12.9930048</v>
      </c>
      <c r="O19" s="18" t="s">
        <v>481</v>
      </c>
      <c r="P19" s="20" t="s">
        <v>481</v>
      </c>
      <c r="Q19" s="18" t="s">
        <v>481</v>
      </c>
      <c r="R19" s="20" t="s">
        <v>481</v>
      </c>
      <c r="S19" s="18" t="s">
        <v>481</v>
      </c>
      <c r="T19" s="20" t="s">
        <v>481</v>
      </c>
      <c r="U19" s="18" t="s">
        <v>481</v>
      </c>
      <c r="V19" s="20" t="s">
        <v>481</v>
      </c>
      <c r="W19" s="18" t="n">
        <v>399.13564655</v>
      </c>
      <c r="X19" s="20" t="n">
        <v>8.68842107</v>
      </c>
    </row>
    <row r="20" spans="1:24">
      <c r="A20" s="15" t="s">
        <v>495</v>
      </c>
      <c r="B20" s="17" t="n">
        <v>3371</v>
      </c>
      <c r="C20" s="18">
        <f>(75.0/B20*100)</f>
        <v/>
      </c>
      <c r="D20" s="19" t="n">
        <v>3296</v>
      </c>
      <c r="E20" s="18" t="n">
        <v>455.47217816</v>
      </c>
      <c r="F20" s="20" t="n">
        <v>4.32974762</v>
      </c>
      <c r="G20" s="18" t="n">
        <v>491.7988898</v>
      </c>
      <c r="H20" s="20" t="n">
        <v>4.49059813</v>
      </c>
      <c r="I20" s="18" t="n">
        <v>496.45677113</v>
      </c>
      <c r="J20" s="20" t="n">
        <v>3.09255675</v>
      </c>
      <c r="K20" s="18" t="n">
        <v>518.50721184</v>
      </c>
      <c r="L20" s="20" t="n">
        <v>4.27779088</v>
      </c>
      <c r="M20" s="18" t="n">
        <v>473.46969339</v>
      </c>
      <c r="N20" s="20" t="n">
        <v>15.90732718</v>
      </c>
      <c r="O20" s="18" t="s">
        <v>481</v>
      </c>
      <c r="P20" s="20" t="s">
        <v>481</v>
      </c>
      <c r="Q20" s="18" t="s">
        <v>481</v>
      </c>
      <c r="R20" s="20" t="s">
        <v>481</v>
      </c>
      <c r="S20" s="18" t="s">
        <v>481</v>
      </c>
      <c r="T20" s="20" t="s">
        <v>481</v>
      </c>
      <c r="U20" s="18" t="s">
        <v>481</v>
      </c>
      <c r="V20" s="20" t="s">
        <v>481</v>
      </c>
      <c r="W20" s="18" t="n">
        <v>427.47596503</v>
      </c>
      <c r="X20" s="20" t="n">
        <v>10.22514724</v>
      </c>
    </row>
    <row r="21" spans="1:24">
      <c r="A21" s="15" t="s">
        <v>496</v>
      </c>
      <c r="B21" s="17" t="n">
        <v>5741</v>
      </c>
      <c r="C21" s="18">
        <f>(62.0/B21*100)</f>
        <v/>
      </c>
      <c r="D21" s="19" t="n">
        <v>5679</v>
      </c>
      <c r="E21" s="18" t="n">
        <v>474.86601503</v>
      </c>
      <c r="F21" s="20" t="n">
        <v>3.04078318</v>
      </c>
      <c r="G21" s="18" t="n">
        <v>504.07127628</v>
      </c>
      <c r="H21" s="20" t="n">
        <v>2.59698203</v>
      </c>
      <c r="I21" s="18" t="n">
        <v>514.63767763</v>
      </c>
      <c r="J21" s="20" t="n">
        <v>2.47555663</v>
      </c>
      <c r="K21" s="18" t="n">
        <v>544.7972961200001</v>
      </c>
      <c r="L21" s="20" t="n">
        <v>3.65609768</v>
      </c>
      <c r="M21" s="18" t="n">
        <v>483.11779761</v>
      </c>
      <c r="N21" s="20" t="n">
        <v>10.526562</v>
      </c>
      <c r="O21" s="18" t="s">
        <v>481</v>
      </c>
      <c r="P21" s="20" t="s">
        <v>481</v>
      </c>
      <c r="Q21" s="18" t="s">
        <v>481</v>
      </c>
      <c r="R21" s="20" t="s">
        <v>481</v>
      </c>
      <c r="S21" s="18" t="s">
        <v>481</v>
      </c>
      <c r="T21" s="20" t="s">
        <v>481</v>
      </c>
      <c r="U21" s="18" t="s">
        <v>481</v>
      </c>
      <c r="V21" s="20" t="s">
        <v>481</v>
      </c>
      <c r="W21" s="18" t="n">
        <v>436.52308026</v>
      </c>
      <c r="X21" s="20" t="n">
        <v>8.72775663</v>
      </c>
    </row>
    <row r="22" spans="1:24">
      <c r="A22" s="15" t="s">
        <v>497</v>
      </c>
      <c r="B22" s="17" t="n">
        <v>6598</v>
      </c>
      <c r="C22" s="18">
        <f>(40.0/B22*100)</f>
        <v/>
      </c>
      <c r="D22" s="19" t="n">
        <v>6558</v>
      </c>
      <c r="E22" s="18" t="n">
        <v>468.65978243</v>
      </c>
      <c r="F22" s="20" t="n">
        <v>3.91218191</v>
      </c>
      <c r="G22" s="18" t="n">
        <v>465.55593818</v>
      </c>
      <c r="H22" s="20" t="n">
        <v>4.17092284</v>
      </c>
      <c r="I22" s="18" t="n">
        <v>482.1866563</v>
      </c>
      <c r="J22" s="20" t="n">
        <v>5.91902291</v>
      </c>
      <c r="K22" s="18" t="n">
        <v>507.75223516</v>
      </c>
      <c r="L22" s="20" t="n">
        <v>4.8480396</v>
      </c>
      <c r="M22" s="18" t="n">
        <v>454.69498872</v>
      </c>
      <c r="N22" s="20" t="n">
        <v>12.42707876</v>
      </c>
      <c r="O22" s="18" t="s">
        <v>481</v>
      </c>
      <c r="P22" s="20" t="s">
        <v>481</v>
      </c>
      <c r="Q22" s="18" t="s">
        <v>481</v>
      </c>
      <c r="R22" s="20" t="s">
        <v>481</v>
      </c>
      <c r="S22" s="18" t="s">
        <v>481</v>
      </c>
      <c r="T22" s="20" t="s">
        <v>481</v>
      </c>
      <c r="U22" s="18" t="n">
        <v>400.37143985</v>
      </c>
      <c r="V22" s="20" t="n">
        <v>19.12105944</v>
      </c>
      <c r="W22" s="18" t="n">
        <v>381.74765353</v>
      </c>
      <c r="X22" s="20" t="n">
        <v>7.75973292</v>
      </c>
    </row>
    <row r="23" spans="1:24">
      <c r="A23" s="15" t="s">
        <v>498</v>
      </c>
      <c r="B23" s="17" t="n">
        <v>11583</v>
      </c>
      <c r="C23" s="18">
        <f>(276.0/B23*100)</f>
        <v/>
      </c>
      <c r="D23" s="19" t="n">
        <v>11307</v>
      </c>
      <c r="E23" s="18" t="n">
        <v>469.96853581</v>
      </c>
      <c r="F23" s="20" t="n">
        <v>4.12715338</v>
      </c>
      <c r="G23" s="18" t="n">
        <v>487.86450595</v>
      </c>
      <c r="H23" s="20" t="n">
        <v>3.21179028</v>
      </c>
      <c r="I23" s="18" t="n">
        <v>498.96820124</v>
      </c>
      <c r="J23" s="20" t="n">
        <v>3.34463088</v>
      </c>
      <c r="K23" s="18" t="n">
        <v>527.55129057</v>
      </c>
      <c r="L23" s="20" t="n">
        <v>5.74282332</v>
      </c>
      <c r="M23" s="18" t="n">
        <v>473.73291709</v>
      </c>
      <c r="N23" s="20" t="n">
        <v>13.69152452</v>
      </c>
      <c r="O23" s="18" t="s">
        <v>481</v>
      </c>
      <c r="P23" s="20" t="s">
        <v>481</v>
      </c>
      <c r="Q23" s="18" t="s">
        <v>481</v>
      </c>
      <c r="R23" s="20" t="s">
        <v>481</v>
      </c>
      <c r="S23" s="18" t="s">
        <v>481</v>
      </c>
      <c r="T23" s="20" t="s">
        <v>481</v>
      </c>
      <c r="U23" s="18" t="s">
        <v>481</v>
      </c>
      <c r="V23" s="20" t="s">
        <v>481</v>
      </c>
      <c r="W23" s="18" t="n">
        <v>429.26535043</v>
      </c>
      <c r="X23" s="20" t="n">
        <v>7.74291059</v>
      </c>
    </row>
    <row r="24" spans="1:24">
      <c r="A24" s="15" t="s">
        <v>499</v>
      </c>
      <c r="B24" s="17" t="n">
        <v>6647</v>
      </c>
      <c r="C24" s="18">
        <f>(12.0/B24*100)</f>
        <v/>
      </c>
      <c r="D24" s="19" t="n">
        <v>6635</v>
      </c>
      <c r="E24" s="18" t="n">
        <v>512.41739481</v>
      </c>
      <c r="F24" s="20" t="n">
        <v>3.68721913</v>
      </c>
      <c r="G24" s="18" t="n">
        <v>535.11574518</v>
      </c>
      <c r="H24" s="20" t="n">
        <v>3.24326589</v>
      </c>
      <c r="I24" s="18" t="n">
        <v>543.75484147</v>
      </c>
      <c r="J24" s="20" t="n">
        <v>4.31732717</v>
      </c>
      <c r="K24" s="18" t="n">
        <v>570.80004253</v>
      </c>
      <c r="L24" s="20" t="n">
        <v>7.4808758</v>
      </c>
      <c r="M24" s="18" t="n">
        <v>472.3553959</v>
      </c>
      <c r="N24" s="20" t="n">
        <v>12.83766983</v>
      </c>
      <c r="O24" s="18" t="s">
        <v>481</v>
      </c>
      <c r="P24" s="20" t="s">
        <v>481</v>
      </c>
      <c r="Q24" s="18" t="s">
        <v>481</v>
      </c>
      <c r="R24" s="20" t="s">
        <v>481</v>
      </c>
      <c r="S24" s="18" t="s">
        <v>481</v>
      </c>
      <c r="T24" s="20" t="s">
        <v>481</v>
      </c>
      <c r="U24" s="18" t="s">
        <v>481</v>
      </c>
      <c r="V24" s="20" t="s">
        <v>481</v>
      </c>
      <c r="W24" s="18" t="n">
        <v>465.79226116</v>
      </c>
      <c r="X24" s="20" t="n">
        <v>10.53878807</v>
      </c>
    </row>
    <row r="25" spans="1:24">
      <c r="A25" s="15" t="s">
        <v>500</v>
      </c>
      <c r="B25" s="17" t="n">
        <v>5581</v>
      </c>
      <c r="C25" s="18">
        <f>(25.0/B25*100)</f>
        <v/>
      </c>
      <c r="D25" s="19" t="n">
        <v>5556</v>
      </c>
      <c r="E25" s="18" t="n">
        <v>507.49431309</v>
      </c>
      <c r="F25" s="20" t="n">
        <v>4.34102069</v>
      </c>
      <c r="G25" s="18" t="n">
        <v>522.18317222</v>
      </c>
      <c r="H25" s="20" t="n">
        <v>3.84126693</v>
      </c>
      <c r="I25" s="18" t="n">
        <v>529.29871095</v>
      </c>
      <c r="J25" s="20" t="n">
        <v>4.91652</v>
      </c>
      <c r="K25" s="18" t="n">
        <v>562.60087278</v>
      </c>
      <c r="L25" s="20" t="n">
        <v>7.00194411</v>
      </c>
      <c r="M25" s="18" t="n">
        <v>516.98177673</v>
      </c>
      <c r="N25" s="20" t="n">
        <v>26.19216632</v>
      </c>
      <c r="O25" s="18" t="s">
        <v>481</v>
      </c>
      <c r="P25" s="20" t="s">
        <v>481</v>
      </c>
      <c r="Q25" s="18" t="s">
        <v>481</v>
      </c>
      <c r="R25" s="20" t="s">
        <v>481</v>
      </c>
      <c r="S25" s="18" t="s">
        <v>481</v>
      </c>
      <c r="T25" s="20" t="s">
        <v>481</v>
      </c>
      <c r="U25" s="18" t="s">
        <v>481</v>
      </c>
      <c r="V25" s="20" t="s">
        <v>481</v>
      </c>
      <c r="W25" s="18" t="n">
        <v>442.87400224</v>
      </c>
      <c r="X25" s="20" t="n">
        <v>26.2209615</v>
      </c>
    </row>
    <row r="26" spans="1:24">
      <c r="A26" s="15" t="s">
        <v>501</v>
      </c>
      <c r="B26" s="17" t="n">
        <v>4869</v>
      </c>
      <c r="C26" s="18">
        <f>(84.0/B26*100)</f>
        <v/>
      </c>
      <c r="D26" s="19" t="n">
        <v>4785</v>
      </c>
      <c r="E26" s="18" t="n">
        <v>473.90153421</v>
      </c>
      <c r="F26" s="20" t="n">
        <v>3.52392735</v>
      </c>
      <c r="G26" s="18" t="n">
        <v>483.64492062</v>
      </c>
      <c r="H26" s="20" t="n">
        <v>2.7647568</v>
      </c>
      <c r="I26" s="18" t="n">
        <v>480.95873999</v>
      </c>
      <c r="J26" s="20" t="n">
        <v>2.59074925</v>
      </c>
      <c r="K26" s="18" t="n">
        <v>505.16844168</v>
      </c>
      <c r="L26" s="20" t="n">
        <v>4.53626586</v>
      </c>
      <c r="M26" s="18" t="n">
        <v>432.87186382</v>
      </c>
      <c r="N26" s="20" t="n">
        <v>20.30941237</v>
      </c>
      <c r="O26" s="18" t="s">
        <v>481</v>
      </c>
      <c r="P26" s="20" t="s">
        <v>481</v>
      </c>
      <c r="Q26" s="18" t="s">
        <v>481</v>
      </c>
      <c r="R26" s="20" t="s">
        <v>481</v>
      </c>
      <c r="S26" s="18" t="s">
        <v>481</v>
      </c>
      <c r="T26" s="20" t="s">
        <v>481</v>
      </c>
      <c r="U26" s="18" t="s">
        <v>481</v>
      </c>
      <c r="V26" s="20" t="s">
        <v>481</v>
      </c>
      <c r="W26" s="18" t="n">
        <v>442.25384561</v>
      </c>
      <c r="X26" s="20" t="n">
        <v>9.489653280000001</v>
      </c>
    </row>
    <row r="27" spans="1:24">
      <c r="A27" s="15" t="s">
        <v>502</v>
      </c>
      <c r="B27" s="17" t="n">
        <v>5299</v>
      </c>
      <c r="C27" s="18">
        <f>(144.0/B27*100)</f>
        <v/>
      </c>
      <c r="D27" s="19" t="n">
        <v>5155</v>
      </c>
      <c r="E27" s="18" t="n">
        <v>460.37540122</v>
      </c>
      <c r="F27" s="20" t="n">
        <v>3.16434226</v>
      </c>
      <c r="G27" s="18" t="n">
        <v>485.56126201</v>
      </c>
      <c r="H27" s="20" t="n">
        <v>2.89674967</v>
      </c>
      <c r="I27" s="18" t="n">
        <v>504.96069258</v>
      </c>
      <c r="J27" s="20" t="n">
        <v>2.4616366</v>
      </c>
      <c r="K27" s="18" t="n">
        <v>524.49529969</v>
      </c>
      <c r="L27" s="20" t="n">
        <v>3.92284772</v>
      </c>
      <c r="M27" s="18" t="n">
        <v>465.50833812</v>
      </c>
      <c r="N27" s="20" t="n">
        <v>11.10692991</v>
      </c>
      <c r="O27" s="18" t="s">
        <v>481</v>
      </c>
      <c r="P27" s="20" t="s">
        <v>481</v>
      </c>
      <c r="Q27" s="18" t="s">
        <v>481</v>
      </c>
      <c r="R27" s="20" t="s">
        <v>481</v>
      </c>
      <c r="S27" s="18" t="s">
        <v>481</v>
      </c>
      <c r="T27" s="20" t="s">
        <v>481</v>
      </c>
      <c r="U27" s="18" t="s">
        <v>481</v>
      </c>
      <c r="V27" s="20" t="s">
        <v>481</v>
      </c>
      <c r="W27" s="18" t="n">
        <v>400.70861073</v>
      </c>
      <c r="X27" s="20" t="n">
        <v>5.02353944</v>
      </c>
    </row>
    <row r="28" spans="1:24">
      <c r="A28" s="15" t="s">
        <v>503</v>
      </c>
      <c r="B28" s="17" t="n">
        <v>7568</v>
      </c>
      <c r="C28" s="18">
        <f>(424.0/B28*100)</f>
        <v/>
      </c>
      <c r="D28" s="19" t="n">
        <v>7144</v>
      </c>
      <c r="E28" s="18" t="n">
        <v>404.03876633</v>
      </c>
      <c r="F28" s="20" t="n">
        <v>4.94212704</v>
      </c>
      <c r="G28" s="18" t="n">
        <v>411.17283406</v>
      </c>
      <c r="H28" s="20" t="n">
        <v>2.97368518</v>
      </c>
      <c r="I28" s="18" t="n">
        <v>411.18377164</v>
      </c>
      <c r="J28" s="20" t="n">
        <v>2.57204037</v>
      </c>
      <c r="K28" s="18" t="n">
        <v>424.08880261</v>
      </c>
      <c r="L28" s="20" t="n">
        <v>3.80848574</v>
      </c>
      <c r="M28" s="18" t="n">
        <v>393.2368081</v>
      </c>
      <c r="N28" s="20" t="n">
        <v>10.62499294</v>
      </c>
      <c r="O28" s="18" t="s">
        <v>481</v>
      </c>
      <c r="P28" s="20" t="s">
        <v>481</v>
      </c>
      <c r="Q28" s="18" t="s">
        <v>481</v>
      </c>
      <c r="R28" s="20" t="s">
        <v>481</v>
      </c>
      <c r="S28" s="18" t="s">
        <v>481</v>
      </c>
      <c r="T28" s="20" t="s">
        <v>481</v>
      </c>
      <c r="U28" s="18" t="s">
        <v>481</v>
      </c>
      <c r="V28" s="20" t="s">
        <v>481</v>
      </c>
      <c r="W28" s="18" t="n">
        <v>366.64635372</v>
      </c>
      <c r="X28" s="20" t="n">
        <v>7.72885664</v>
      </c>
    </row>
    <row r="29" spans="1:24">
      <c r="A29" s="15" t="s">
        <v>504</v>
      </c>
      <c r="B29" s="17" t="n">
        <v>5385</v>
      </c>
      <c r="C29" s="18">
        <f>(30.0/B29*100)</f>
        <v/>
      </c>
      <c r="D29" s="19" t="n">
        <v>5355</v>
      </c>
      <c r="E29" s="18" t="n">
        <v>496.27064038</v>
      </c>
      <c r="F29" s="20" t="n">
        <v>3.22293484</v>
      </c>
      <c r="G29" s="18" t="n">
        <v>520.08856788</v>
      </c>
      <c r="H29" s="20" t="n">
        <v>2.66411114</v>
      </c>
      <c r="I29" s="18" t="n">
        <v>532.35878971</v>
      </c>
      <c r="J29" s="20" t="n">
        <v>3.01143827</v>
      </c>
      <c r="K29" s="18" t="n">
        <v>566.35801227</v>
      </c>
      <c r="L29" s="20" t="n">
        <v>6.96054533</v>
      </c>
      <c r="M29" s="18" t="n">
        <v>440.16520906</v>
      </c>
      <c r="N29" s="20" t="n">
        <v>16.07683016</v>
      </c>
      <c r="O29" s="18" t="s">
        <v>481</v>
      </c>
      <c r="P29" s="20" t="s">
        <v>481</v>
      </c>
      <c r="Q29" s="18" t="s">
        <v>481</v>
      </c>
      <c r="R29" s="20" t="s">
        <v>481</v>
      </c>
      <c r="S29" s="18" t="n">
        <v>335.3902018</v>
      </c>
      <c r="T29" s="20" t="n">
        <v>12.1685767</v>
      </c>
      <c r="U29" s="18" t="s">
        <v>481</v>
      </c>
      <c r="V29" s="20" t="s">
        <v>481</v>
      </c>
      <c r="W29" s="18" t="n">
        <v>423.78090425</v>
      </c>
      <c r="X29" s="20" t="n">
        <v>7.86220333</v>
      </c>
    </row>
    <row r="30" spans="1:24">
      <c r="A30" s="15" t="s">
        <v>505</v>
      </c>
      <c r="B30" s="17" t="n">
        <v>4520</v>
      </c>
      <c r="C30" s="18">
        <f>(223.0/B30*100)</f>
        <v/>
      </c>
      <c r="D30" s="19" t="n">
        <v>4297</v>
      </c>
      <c r="E30" s="18" t="n">
        <v>472.80153438</v>
      </c>
      <c r="F30" s="20" t="n">
        <v>3.70925207</v>
      </c>
      <c r="G30" s="18" t="n">
        <v>497.54534541</v>
      </c>
      <c r="H30" s="20" t="n">
        <v>3.14130243</v>
      </c>
      <c r="I30" s="18" t="n">
        <v>506.80629169</v>
      </c>
      <c r="J30" s="20" t="n">
        <v>3.52353202</v>
      </c>
      <c r="K30" s="18" t="n">
        <v>533.6657944</v>
      </c>
      <c r="L30" s="20" t="n">
        <v>4.457911</v>
      </c>
      <c r="M30" s="18" t="n">
        <v>484.43016742</v>
      </c>
      <c r="N30" s="20" t="n">
        <v>24.11905471</v>
      </c>
      <c r="O30" s="18" t="s">
        <v>481</v>
      </c>
      <c r="P30" s="20" t="s">
        <v>481</v>
      </c>
      <c r="Q30" s="18" t="s">
        <v>481</v>
      </c>
      <c r="R30" s="20" t="s">
        <v>481</v>
      </c>
      <c r="S30" s="18" t="s">
        <v>481</v>
      </c>
      <c r="T30" s="20" t="s">
        <v>481</v>
      </c>
      <c r="U30" s="18" t="s">
        <v>481</v>
      </c>
      <c r="V30" s="20" t="s">
        <v>481</v>
      </c>
      <c r="W30" s="18" t="n">
        <v>406.35534188</v>
      </c>
      <c r="X30" s="20" t="n">
        <v>6.7725723</v>
      </c>
    </row>
    <row r="31" spans="1:24">
      <c r="A31" s="15" t="s">
        <v>506</v>
      </c>
      <c r="B31" s="17" t="n">
        <v>5456</v>
      </c>
      <c r="C31" s="18">
        <f>(150.0/B31*100)</f>
        <v/>
      </c>
      <c r="D31" s="19" t="n">
        <v>5306</v>
      </c>
      <c r="E31" s="18" t="n">
        <v>476.24406261</v>
      </c>
      <c r="F31" s="20" t="n">
        <v>3.10617283</v>
      </c>
      <c r="G31" s="18" t="n">
        <v>501.31304644</v>
      </c>
      <c r="H31" s="20" t="n">
        <v>2.82275841</v>
      </c>
      <c r="I31" s="18" t="n">
        <v>518.7188472</v>
      </c>
      <c r="J31" s="20" t="n">
        <v>3.36366284</v>
      </c>
      <c r="K31" s="18" t="n">
        <v>532.87097011</v>
      </c>
      <c r="L31" s="20" t="n">
        <v>4.12547309</v>
      </c>
      <c r="M31" s="18" t="n">
        <v>499.59862693</v>
      </c>
      <c r="N31" s="20" t="n">
        <v>13.55189506</v>
      </c>
      <c r="O31" s="18" t="s">
        <v>481</v>
      </c>
      <c r="P31" s="20" t="s">
        <v>481</v>
      </c>
      <c r="Q31" s="18" t="s">
        <v>481</v>
      </c>
      <c r="R31" s="20" t="s">
        <v>481</v>
      </c>
      <c r="S31" s="18" t="s">
        <v>481</v>
      </c>
      <c r="T31" s="20" t="s">
        <v>481</v>
      </c>
      <c r="U31" s="18" t="s">
        <v>481</v>
      </c>
      <c r="V31" s="20" t="s">
        <v>481</v>
      </c>
      <c r="W31" s="18" t="n">
        <v>433.60277336</v>
      </c>
      <c r="X31" s="20" t="n">
        <v>5.1851247</v>
      </c>
    </row>
    <row r="32" spans="1:24">
      <c r="A32" s="15" t="s">
        <v>507</v>
      </c>
      <c r="B32" s="17" t="n">
        <v>4478</v>
      </c>
      <c r="C32" s="18">
        <f>(6.0/B32*100)</f>
        <v/>
      </c>
      <c r="D32" s="19" t="n">
        <v>4472</v>
      </c>
      <c r="E32" s="18" t="n">
        <v>498.25963254</v>
      </c>
      <c r="F32" s="20" t="n">
        <v>3.04618551</v>
      </c>
      <c r="G32" s="18" t="n">
        <v>498.06047448</v>
      </c>
      <c r="H32" s="20" t="n">
        <v>2.93482264</v>
      </c>
      <c r="I32" s="18" t="n">
        <v>515.98625645</v>
      </c>
      <c r="J32" s="20" t="n">
        <v>3.59106718</v>
      </c>
      <c r="K32" s="18" t="n">
        <v>545.63682769</v>
      </c>
      <c r="L32" s="20" t="n">
        <v>7.3023813</v>
      </c>
      <c r="M32" s="18" t="n">
        <v>468.12459066</v>
      </c>
      <c r="N32" s="20" t="n">
        <v>19.54951117</v>
      </c>
      <c r="O32" s="18" t="s">
        <v>481</v>
      </c>
      <c r="P32" s="20" t="s">
        <v>481</v>
      </c>
      <c r="Q32" s="18" t="s">
        <v>481</v>
      </c>
      <c r="R32" s="20" t="s">
        <v>481</v>
      </c>
      <c r="S32" s="18" t="s">
        <v>481</v>
      </c>
      <c r="T32" s="20" t="s">
        <v>481</v>
      </c>
      <c r="U32" s="18" t="s">
        <v>481</v>
      </c>
      <c r="V32" s="20" t="s">
        <v>481</v>
      </c>
      <c r="W32" s="18" t="n">
        <v>432.69778864</v>
      </c>
      <c r="X32" s="20" t="n">
        <v>13.91651733</v>
      </c>
    </row>
    <row r="33" spans="1:24">
      <c r="A33" s="15" t="s">
        <v>508</v>
      </c>
      <c r="B33" s="17" t="n">
        <v>7325</v>
      </c>
      <c r="C33" s="18">
        <f>(84.0/B33*100)</f>
        <v/>
      </c>
      <c r="D33" s="19" t="n">
        <v>7241</v>
      </c>
      <c r="E33" s="18" t="n">
        <v>478.47670391</v>
      </c>
      <c r="F33" s="20" t="n">
        <v>3.98732245</v>
      </c>
      <c r="G33" s="18" t="n">
        <v>487.45170132</v>
      </c>
      <c r="H33" s="20" t="n">
        <v>2.9602362</v>
      </c>
      <c r="I33" s="18" t="n">
        <v>494.36506537</v>
      </c>
      <c r="J33" s="20" t="n">
        <v>3.26457518</v>
      </c>
      <c r="K33" s="18" t="n">
        <v>530.48152234</v>
      </c>
      <c r="L33" s="20" t="n">
        <v>5.35949729</v>
      </c>
      <c r="M33" s="18" t="n">
        <v>430.44341282</v>
      </c>
      <c r="N33" s="20" t="n">
        <v>19.04337431</v>
      </c>
      <c r="O33" s="18" t="s">
        <v>481</v>
      </c>
      <c r="P33" s="20" t="s">
        <v>481</v>
      </c>
      <c r="Q33" s="18" t="s">
        <v>481</v>
      </c>
      <c r="R33" s="20" t="s">
        <v>481</v>
      </c>
      <c r="S33" s="18" t="s">
        <v>481</v>
      </c>
      <c r="T33" s="20" t="s">
        <v>481</v>
      </c>
      <c r="U33" s="18" t="s">
        <v>481</v>
      </c>
      <c r="V33" s="20" t="s">
        <v>481</v>
      </c>
      <c r="W33" s="18" t="n">
        <v>405.13357436</v>
      </c>
      <c r="X33" s="20" t="n">
        <v>8.45579592</v>
      </c>
    </row>
    <row r="34" spans="1:24">
      <c r="A34" s="15" t="s">
        <v>509</v>
      </c>
      <c r="B34" s="17" t="n">
        <v>6350</v>
      </c>
      <c r="C34" s="18">
        <f>(97.0/B34*100)</f>
        <v/>
      </c>
      <c r="D34" s="19" t="n">
        <v>6253</v>
      </c>
      <c r="E34" s="18" t="n">
        <v>469.17059419</v>
      </c>
      <c r="F34" s="20" t="n">
        <v>3.23626009</v>
      </c>
      <c r="G34" s="18" t="n">
        <v>487.97389899</v>
      </c>
      <c r="H34" s="20" t="n">
        <v>3.1398068</v>
      </c>
      <c r="I34" s="18" t="n">
        <v>491.84176592</v>
      </c>
      <c r="J34" s="20" t="n">
        <v>3.25762973</v>
      </c>
      <c r="K34" s="18" t="n">
        <v>500.36768193</v>
      </c>
      <c r="L34" s="20" t="n">
        <v>7.73795795</v>
      </c>
      <c r="M34" s="18" t="n">
        <v>430.67443673</v>
      </c>
      <c r="N34" s="20" t="n">
        <v>14.88457691</v>
      </c>
      <c r="O34" s="18" t="s">
        <v>481</v>
      </c>
      <c r="P34" s="20" t="s">
        <v>481</v>
      </c>
      <c r="Q34" s="18" t="s">
        <v>481</v>
      </c>
      <c r="R34" s="20" t="s">
        <v>481</v>
      </c>
      <c r="S34" s="18" t="n">
        <v>336.51078337</v>
      </c>
      <c r="T34" s="20" t="n">
        <v>12.24828707</v>
      </c>
      <c r="U34" s="18" t="s">
        <v>481</v>
      </c>
      <c r="V34" s="20" t="s">
        <v>481</v>
      </c>
      <c r="W34" s="18" t="n">
        <v>413.00840438</v>
      </c>
      <c r="X34" s="20" t="n">
        <v>9.28867282</v>
      </c>
    </row>
    <row r="35" spans="1:24">
      <c r="A35" s="15" t="s">
        <v>510</v>
      </c>
      <c r="B35" s="17" t="n">
        <v>6406</v>
      </c>
      <c r="C35" s="18">
        <f>(68.0/B35*100)</f>
        <v/>
      </c>
      <c r="D35" s="19" t="n">
        <v>6338</v>
      </c>
      <c r="E35" s="18" t="n">
        <v>500.32094489</v>
      </c>
      <c r="F35" s="20" t="n">
        <v>2.46363344</v>
      </c>
      <c r="G35" s="18" t="n">
        <v>509.66345998</v>
      </c>
      <c r="H35" s="20" t="n">
        <v>2.96419993</v>
      </c>
      <c r="I35" s="18" t="n">
        <v>529.7857528</v>
      </c>
      <c r="J35" s="20" t="n">
        <v>3.35776807</v>
      </c>
      <c r="K35" s="18" t="n">
        <v>561.07524832</v>
      </c>
      <c r="L35" s="20" t="n">
        <v>5.46664267</v>
      </c>
      <c r="M35" s="18" t="n">
        <v>482.75927596</v>
      </c>
      <c r="N35" s="20" t="n">
        <v>14.50558345</v>
      </c>
      <c r="O35" s="18" t="s">
        <v>481</v>
      </c>
      <c r="P35" s="20" t="s">
        <v>481</v>
      </c>
      <c r="Q35" s="18" t="s">
        <v>481</v>
      </c>
      <c r="R35" s="20" t="s">
        <v>481</v>
      </c>
      <c r="S35" s="18" t="n">
        <v>349.78970242</v>
      </c>
      <c r="T35" s="20" t="n">
        <v>6.90672373</v>
      </c>
      <c r="U35" s="18" t="s">
        <v>481</v>
      </c>
      <c r="V35" s="20" t="s">
        <v>481</v>
      </c>
      <c r="W35" s="18" t="n">
        <v>427.48615091</v>
      </c>
      <c r="X35" s="20" t="n">
        <v>7.90491326</v>
      </c>
    </row>
    <row r="36" spans="1:24">
      <c r="A36" s="15" t="s">
        <v>511</v>
      </c>
      <c r="B36" s="17" t="n">
        <v>6736</v>
      </c>
      <c r="C36" s="18">
        <f>(82.0/B36*100)</f>
        <v/>
      </c>
      <c r="D36" s="19" t="n">
        <v>6654</v>
      </c>
      <c r="E36" s="18" t="n">
        <v>471.93099481</v>
      </c>
      <c r="F36" s="20" t="n">
        <v>3.44916386</v>
      </c>
      <c r="G36" s="18" t="n">
        <v>482.02629318</v>
      </c>
      <c r="H36" s="20" t="n">
        <v>2.78586952</v>
      </c>
      <c r="I36" s="18" t="n">
        <v>489.84174615</v>
      </c>
      <c r="J36" s="20" t="n">
        <v>2.86688535</v>
      </c>
      <c r="K36" s="18" t="n">
        <v>529.89240723</v>
      </c>
      <c r="L36" s="20" t="n">
        <v>3.81398702</v>
      </c>
      <c r="M36" s="18" t="n">
        <v>458.9057987</v>
      </c>
      <c r="N36" s="20" t="n">
        <v>14.7029895</v>
      </c>
      <c r="O36" s="18" t="s">
        <v>481</v>
      </c>
      <c r="P36" s="20" t="s">
        <v>481</v>
      </c>
      <c r="Q36" s="18" t="s">
        <v>481</v>
      </c>
      <c r="R36" s="20" t="s">
        <v>481</v>
      </c>
      <c r="S36" s="18" t="s">
        <v>481</v>
      </c>
      <c r="T36" s="20" t="s">
        <v>481</v>
      </c>
      <c r="U36" s="18" t="s">
        <v>481</v>
      </c>
      <c r="V36" s="20" t="s">
        <v>481</v>
      </c>
      <c r="W36" s="18" t="n">
        <v>419.97975883</v>
      </c>
      <c r="X36" s="20" t="n">
        <v>6.13698435</v>
      </c>
    </row>
    <row r="37" spans="1:24">
      <c r="A37" s="15" t="s">
        <v>512</v>
      </c>
      <c r="B37" s="17" t="n">
        <v>5458</v>
      </c>
      <c r="C37" s="18">
        <f>(154.0/B37*100)</f>
        <v/>
      </c>
      <c r="D37" s="19" t="n">
        <v>5304</v>
      </c>
      <c r="E37" s="18" t="n">
        <v>473.44719036</v>
      </c>
      <c r="F37" s="20" t="n">
        <v>3.43007018</v>
      </c>
      <c r="G37" s="18" t="n">
        <v>496.89998298</v>
      </c>
      <c r="H37" s="20" t="n">
        <v>3.28667505</v>
      </c>
      <c r="I37" s="18" t="n">
        <v>515.43340958</v>
      </c>
      <c r="J37" s="20" t="n">
        <v>3.64734145</v>
      </c>
      <c r="K37" s="18" t="n">
        <v>543.16931109</v>
      </c>
      <c r="L37" s="20" t="n">
        <v>5.01894115</v>
      </c>
      <c r="M37" s="18" t="n">
        <v>458.96836204</v>
      </c>
      <c r="N37" s="20" t="n">
        <v>12.5662684</v>
      </c>
      <c r="O37" s="18" t="s">
        <v>481</v>
      </c>
      <c r="P37" s="20" t="s">
        <v>481</v>
      </c>
      <c r="Q37" s="18" t="s">
        <v>481</v>
      </c>
      <c r="R37" s="20" t="s">
        <v>481</v>
      </c>
      <c r="S37" s="18" t="s">
        <v>481</v>
      </c>
      <c r="T37" s="20" t="s">
        <v>481</v>
      </c>
      <c r="U37" s="18" t="s">
        <v>481</v>
      </c>
      <c r="V37" s="20" t="s">
        <v>481</v>
      </c>
      <c r="W37" s="18" t="n">
        <v>416.24004823</v>
      </c>
      <c r="X37" s="20" t="n">
        <v>5.68294423</v>
      </c>
    </row>
    <row r="38" spans="1:24">
      <c r="A38" s="15" t="s">
        <v>513</v>
      </c>
      <c r="B38" s="17" t="n">
        <v>5860</v>
      </c>
      <c r="C38" s="18">
        <f>(25.0/B38*100)</f>
        <v/>
      </c>
      <c r="D38" s="19" t="n">
        <v>5835</v>
      </c>
      <c r="E38" s="18" t="n">
        <v>497.10025744</v>
      </c>
      <c r="F38" s="20" t="n">
        <v>4.21833165</v>
      </c>
      <c r="G38" s="18" t="n">
        <v>525.3419092399999</v>
      </c>
      <c r="H38" s="20" t="n">
        <v>3.60292588</v>
      </c>
      <c r="I38" s="18" t="n">
        <v>536.13177577</v>
      </c>
      <c r="J38" s="20" t="n">
        <v>3.82934356</v>
      </c>
      <c r="K38" s="18" t="n">
        <v>554.44181669</v>
      </c>
      <c r="L38" s="20" t="n">
        <v>4.96410687</v>
      </c>
      <c r="M38" s="18" t="n">
        <v>505.79083475</v>
      </c>
      <c r="N38" s="20" t="n">
        <v>11.99540735</v>
      </c>
      <c r="O38" s="18" t="s">
        <v>481</v>
      </c>
      <c r="P38" s="20" t="s">
        <v>481</v>
      </c>
      <c r="Q38" s="18" t="s">
        <v>481</v>
      </c>
      <c r="R38" s="20" t="s">
        <v>481</v>
      </c>
      <c r="S38" s="18" t="s">
        <v>481</v>
      </c>
      <c r="T38" s="20" t="s">
        <v>481</v>
      </c>
      <c r="U38" s="18" t="s">
        <v>481</v>
      </c>
      <c r="V38" s="20" t="s">
        <v>481</v>
      </c>
      <c r="W38" s="18" t="n">
        <v>478.18613608</v>
      </c>
      <c r="X38" s="20" t="n">
        <v>6.79317989</v>
      </c>
    </row>
    <row r="39" spans="1:24">
      <c r="A39" s="15" t="s">
        <v>514</v>
      </c>
      <c r="B39" s="17" t="n">
        <v>5895</v>
      </c>
      <c r="C39" s="18">
        <f>(33.0/B39*100)</f>
        <v/>
      </c>
      <c r="D39" s="19" t="n">
        <v>5862</v>
      </c>
      <c r="E39" s="18" t="n">
        <v>420.86150844</v>
      </c>
      <c r="F39" s="20" t="n">
        <v>4.78315199</v>
      </c>
      <c r="G39" s="18" t="n">
        <v>426.4979829</v>
      </c>
      <c r="H39" s="20" t="n">
        <v>4.57282355</v>
      </c>
      <c r="I39" s="18" t="n">
        <v>421.74281026</v>
      </c>
      <c r="J39" s="20" t="n">
        <v>4.94551259</v>
      </c>
      <c r="K39" s="18" t="n">
        <v>428.00938054</v>
      </c>
      <c r="L39" s="20" t="n">
        <v>6.11122003</v>
      </c>
      <c r="M39" s="18" t="n">
        <v>413.46072864</v>
      </c>
      <c r="N39" s="20" t="n">
        <v>6.70492754</v>
      </c>
      <c r="O39" s="18" t="s">
        <v>481</v>
      </c>
      <c r="P39" s="20" t="s">
        <v>481</v>
      </c>
      <c r="Q39" s="18" t="s">
        <v>481</v>
      </c>
      <c r="R39" s="20" t="s">
        <v>481</v>
      </c>
      <c r="S39" s="18" t="s">
        <v>481</v>
      </c>
      <c r="T39" s="20" t="s">
        <v>481</v>
      </c>
      <c r="U39" s="18" t="s">
        <v>481</v>
      </c>
      <c r="V39" s="20" t="s">
        <v>481</v>
      </c>
      <c r="W39" s="18" t="n">
        <v>366.03260095</v>
      </c>
      <c r="X39" s="20" t="n">
        <v>9.795115989999999</v>
      </c>
    </row>
    <row r="40" spans="1:24">
      <c r="A40" s="15" t="s">
        <v>515</v>
      </c>
      <c r="B40" s="17" t="n">
        <v>14157</v>
      </c>
      <c r="C40" s="18">
        <f>(406.0/B40*100)</f>
        <v/>
      </c>
      <c r="D40" s="19" t="n">
        <v>13751</v>
      </c>
      <c r="E40" s="18" t="n">
        <v>477.27483906</v>
      </c>
      <c r="F40" s="20" t="n">
        <v>3.34744026</v>
      </c>
      <c r="G40" s="18" t="n">
        <v>494.33234537</v>
      </c>
      <c r="H40" s="20" t="n">
        <v>3.0587294</v>
      </c>
      <c r="I40" s="18" t="n">
        <v>505.10087275</v>
      </c>
      <c r="J40" s="20" t="n">
        <v>3.45205407</v>
      </c>
      <c r="K40" s="18" t="n">
        <v>536.81172319</v>
      </c>
      <c r="L40" s="20" t="n">
        <v>5.27207029</v>
      </c>
      <c r="M40" s="18" t="n">
        <v>464.8839755</v>
      </c>
      <c r="N40" s="20" t="n">
        <v>12.07989074</v>
      </c>
      <c r="O40" s="18" t="s">
        <v>481</v>
      </c>
      <c r="P40" s="20" t="s">
        <v>481</v>
      </c>
      <c r="Q40" s="18" t="s">
        <v>481</v>
      </c>
      <c r="R40" s="20" t="s">
        <v>481</v>
      </c>
      <c r="S40" s="18" t="s">
        <v>481</v>
      </c>
      <c r="T40" s="20" t="s">
        <v>481</v>
      </c>
      <c r="U40" s="18" t="s">
        <v>481</v>
      </c>
      <c r="V40" s="20" t="s">
        <v>481</v>
      </c>
      <c r="W40" s="18" t="n">
        <v>404.94040213</v>
      </c>
      <c r="X40" s="20" t="n">
        <v>6.00700955</v>
      </c>
    </row>
    <row r="41" spans="1:24">
      <c r="A41" s="15" t="s">
        <v>516</v>
      </c>
      <c r="B41" s="17" t="n">
        <v>5712</v>
      </c>
      <c r="C41" s="18">
        <f>(58.0/B41*100)</f>
        <v/>
      </c>
      <c r="D41" s="19" t="n">
        <v>5654</v>
      </c>
      <c r="E41" s="18" t="n">
        <v>458.05771266</v>
      </c>
      <c r="F41" s="20" t="n">
        <v>3.75092967</v>
      </c>
      <c r="G41" s="18" t="n">
        <v>478.7848684</v>
      </c>
      <c r="H41" s="20" t="n">
        <v>3.4486004</v>
      </c>
      <c r="I41" s="18" t="n">
        <v>473.2114824</v>
      </c>
      <c r="J41" s="20" t="n">
        <v>3.95647747</v>
      </c>
      <c r="K41" s="18" t="n">
        <v>498.90442155</v>
      </c>
      <c r="L41" s="20" t="n">
        <v>5.09100107</v>
      </c>
      <c r="M41" s="18" t="n">
        <v>403.09216675</v>
      </c>
      <c r="N41" s="20" t="n">
        <v>14.19230062</v>
      </c>
      <c r="O41" s="18" t="s">
        <v>481</v>
      </c>
      <c r="P41" s="20" t="s">
        <v>481</v>
      </c>
      <c r="Q41" s="18" t="s">
        <v>481</v>
      </c>
      <c r="R41" s="20" t="s">
        <v>481</v>
      </c>
      <c r="S41" s="18" t="n">
        <v>392.51815558</v>
      </c>
      <c r="T41" s="20" t="n">
        <v>16.89642718</v>
      </c>
      <c r="U41" s="18" t="s">
        <v>481</v>
      </c>
      <c r="V41" s="20" t="s">
        <v>481</v>
      </c>
      <c r="W41" s="18" t="n">
        <v>396.94097266</v>
      </c>
      <c r="X41" s="20" t="n">
        <v>8.237321919999999</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359.60621715</v>
      </c>
      <c r="T45" s="20" t="n">
        <v>2.95186404</v>
      </c>
      <c r="U45" s="18" t="s">
        <v>481</v>
      </c>
      <c r="V45" s="20" t="s">
        <v>481</v>
      </c>
      <c r="W45" s="18" t="s">
        <v>481</v>
      </c>
      <c r="X45" s="20" t="s">
        <v>481</v>
      </c>
    </row>
    <row r="46" spans="1:24">
      <c r="A46" s="15" t="s">
        <v>521</v>
      </c>
      <c r="B46" s="17" t="n">
        <v>23141</v>
      </c>
      <c r="C46" s="18">
        <f>(2233.0/B46*100)</f>
        <v/>
      </c>
      <c r="D46" s="19" t="n">
        <v>20908</v>
      </c>
      <c r="E46" s="18" t="n">
        <v>375.78766784</v>
      </c>
      <c r="F46" s="20" t="n">
        <v>4.86525378</v>
      </c>
      <c r="G46" s="18" t="n">
        <v>387.67299368</v>
      </c>
      <c r="H46" s="20" t="n">
        <v>4.53162434</v>
      </c>
      <c r="I46" s="18" t="n">
        <v>395.58938205</v>
      </c>
      <c r="J46" s="20" t="n">
        <v>3.81211329</v>
      </c>
      <c r="K46" s="18" t="n">
        <v>421.07445033</v>
      </c>
      <c r="L46" s="20" t="n">
        <v>5.88651265</v>
      </c>
      <c r="M46" s="18" t="n">
        <v>352.57060151</v>
      </c>
      <c r="N46" s="20" t="n">
        <v>15.08803786</v>
      </c>
      <c r="O46" s="18" t="s">
        <v>481</v>
      </c>
      <c r="P46" s="20" t="s">
        <v>481</v>
      </c>
      <c r="Q46" s="18" t="s">
        <v>481</v>
      </c>
      <c r="R46" s="20" t="s">
        <v>481</v>
      </c>
      <c r="S46" s="18" t="s">
        <v>481</v>
      </c>
      <c r="T46" s="20" t="s">
        <v>481</v>
      </c>
      <c r="U46" s="18" t="s">
        <v>481</v>
      </c>
      <c r="V46" s="20" t="s">
        <v>481</v>
      </c>
      <c r="W46" s="18" t="n">
        <v>349.41388457</v>
      </c>
      <c r="X46" s="20" t="n">
        <v>3.11766666</v>
      </c>
    </row>
    <row r="47" spans="1:24">
      <c r="A47" s="15" t="s">
        <v>522</v>
      </c>
      <c r="B47" s="17" t="n">
        <v>5928</v>
      </c>
      <c r="C47" s="18">
        <f>(403.0/B47*100)</f>
        <v/>
      </c>
      <c r="D47" s="19" t="n">
        <v>5525</v>
      </c>
      <c r="E47" s="18" t="n">
        <v>444.50753038</v>
      </c>
      <c r="F47" s="20" t="n">
        <v>5.12660326</v>
      </c>
      <c r="G47" s="18" t="n">
        <v>449.74335289</v>
      </c>
      <c r="H47" s="20" t="n">
        <v>4.81911876</v>
      </c>
      <c r="I47" s="18" t="n">
        <v>460.40666354</v>
      </c>
      <c r="J47" s="20" t="n">
        <v>4.20564313</v>
      </c>
      <c r="K47" s="18" t="n">
        <v>458.64209882</v>
      </c>
      <c r="L47" s="20" t="n">
        <v>6.44495915</v>
      </c>
      <c r="M47" s="18" t="n">
        <v>418.61930042</v>
      </c>
      <c r="N47" s="20" t="n">
        <v>16.66411214</v>
      </c>
      <c r="O47" s="18" t="s">
        <v>481</v>
      </c>
      <c r="P47" s="20" t="s">
        <v>481</v>
      </c>
      <c r="Q47" s="18" t="s">
        <v>481</v>
      </c>
      <c r="R47" s="20" t="s">
        <v>481</v>
      </c>
      <c r="S47" s="18" t="s">
        <v>481</v>
      </c>
      <c r="T47" s="20" t="s">
        <v>481</v>
      </c>
      <c r="U47" s="18" t="s">
        <v>481</v>
      </c>
      <c r="V47" s="20" t="s">
        <v>481</v>
      </c>
      <c r="W47" s="18" t="n">
        <v>378.5143716</v>
      </c>
      <c r="X47" s="20" t="n">
        <v>5.1060556</v>
      </c>
    </row>
    <row r="48" spans="1:24">
      <c r="A48" s="15" t="s">
        <v>523</v>
      </c>
      <c r="B48" s="17" t="n">
        <v>9841</v>
      </c>
      <c r="C48" s="18">
        <f>(8.0/B48*100)</f>
        <v/>
      </c>
      <c r="D48" s="19" t="n">
        <v>9833</v>
      </c>
      <c r="E48" s="18" t="n">
        <v>519.67076321</v>
      </c>
      <c r="F48" s="20" t="n">
        <v>7.93875394</v>
      </c>
      <c r="G48" s="18" t="n">
        <v>543.55765595</v>
      </c>
      <c r="H48" s="20" t="n">
        <v>5.90124216</v>
      </c>
      <c r="I48" s="18" t="n">
        <v>521.87162326</v>
      </c>
      <c r="J48" s="20" t="n">
        <v>5.1940051</v>
      </c>
      <c r="K48" s="18" t="n">
        <v>549.03056844</v>
      </c>
      <c r="L48" s="20" t="n">
        <v>5.79654584</v>
      </c>
      <c r="M48" s="18" t="n">
        <v>482.4953251</v>
      </c>
      <c r="N48" s="20" t="n">
        <v>25.85549238</v>
      </c>
      <c r="O48" s="18" t="s">
        <v>481</v>
      </c>
      <c r="P48" s="20" t="s">
        <v>481</v>
      </c>
      <c r="Q48" s="18" t="s">
        <v>481</v>
      </c>
      <c r="R48" s="20" t="s">
        <v>481</v>
      </c>
      <c r="S48" s="18" t="s">
        <v>481</v>
      </c>
      <c r="T48" s="20" t="s">
        <v>481</v>
      </c>
      <c r="U48" s="18" t="s">
        <v>481</v>
      </c>
      <c r="V48" s="20" t="s">
        <v>481</v>
      </c>
      <c r="W48" s="18" t="n">
        <v>476.85768566</v>
      </c>
      <c r="X48" s="20" t="n">
        <v>25.24563015</v>
      </c>
    </row>
    <row r="49" spans="1:24">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409.03332786</v>
      </c>
      <c r="T49" s="20" t="n">
        <v>3.05386641</v>
      </c>
      <c r="U49" s="18" t="s">
        <v>481</v>
      </c>
      <c r="V49" s="20" t="s">
        <v>481</v>
      </c>
      <c r="W49" s="18" t="s">
        <v>481</v>
      </c>
      <c r="X49" s="20" t="s">
        <v>481</v>
      </c>
    </row>
    <row r="50" spans="1:24">
      <c r="A50" s="15" t="s">
        <v>525</v>
      </c>
      <c r="B50" s="17" t="n">
        <v>11795</v>
      </c>
      <c r="C50" s="18">
        <f>(380.0/B50*100)</f>
        <v/>
      </c>
      <c r="D50" s="19" t="n">
        <v>11415</v>
      </c>
      <c r="E50" s="18" t="n">
        <v>380.92050913</v>
      </c>
      <c r="F50" s="20" t="n">
        <v>4.21519537</v>
      </c>
      <c r="G50" s="18" t="n">
        <v>392.14008124</v>
      </c>
      <c r="H50" s="20" t="n">
        <v>3.25778015</v>
      </c>
      <c r="I50" s="18" t="n">
        <v>392.97160346</v>
      </c>
      <c r="J50" s="20" t="n">
        <v>2.58238084</v>
      </c>
      <c r="K50" s="18" t="n">
        <v>408.40373367</v>
      </c>
      <c r="L50" s="20" t="n">
        <v>3.20335069</v>
      </c>
      <c r="M50" s="18" t="n">
        <v>325.21818773</v>
      </c>
      <c r="N50" s="20" t="n">
        <v>11.125618</v>
      </c>
      <c r="O50" s="18" t="s">
        <v>481</v>
      </c>
      <c r="P50" s="20" t="s">
        <v>481</v>
      </c>
      <c r="Q50" s="18" t="s">
        <v>481</v>
      </c>
      <c r="R50" s="20" t="s">
        <v>481</v>
      </c>
      <c r="S50" s="18" t="s">
        <v>481</v>
      </c>
      <c r="T50" s="20" t="s">
        <v>481</v>
      </c>
      <c r="U50" s="18" t="s">
        <v>481</v>
      </c>
      <c r="V50" s="20" t="s">
        <v>481</v>
      </c>
      <c r="W50" s="18" t="n">
        <v>343.52316461</v>
      </c>
      <c r="X50" s="20" t="n">
        <v>7.4753915</v>
      </c>
    </row>
    <row r="51" spans="1:24">
      <c r="A51" s="15" t="s">
        <v>526</v>
      </c>
      <c r="B51" s="17" t="n">
        <v>6866</v>
      </c>
      <c r="C51" s="18">
        <f>(113.0/B51*100)</f>
        <v/>
      </c>
      <c r="D51" s="19" t="n">
        <v>6753</v>
      </c>
      <c r="E51" s="18" t="n">
        <v>399.1265286</v>
      </c>
      <c r="F51" s="20" t="n">
        <v>3.96797777</v>
      </c>
      <c r="G51" s="18" t="n">
        <v>398.66006467</v>
      </c>
      <c r="H51" s="20" t="n">
        <v>3.34552176</v>
      </c>
      <c r="I51" s="18" t="n">
        <v>407.79541072</v>
      </c>
      <c r="J51" s="20" t="n">
        <v>3.30733283</v>
      </c>
      <c r="K51" s="18" t="n">
        <v>421.15316701</v>
      </c>
      <c r="L51" s="20" t="n">
        <v>4.75073738</v>
      </c>
      <c r="M51" s="18" t="n">
        <v>390.14863449</v>
      </c>
      <c r="N51" s="20" t="n">
        <v>13.22730842</v>
      </c>
      <c r="O51" s="18" t="s">
        <v>481</v>
      </c>
      <c r="P51" s="20" t="s">
        <v>481</v>
      </c>
      <c r="Q51" s="18" t="s">
        <v>481</v>
      </c>
      <c r="R51" s="20" t="s">
        <v>481</v>
      </c>
      <c r="S51" s="18" t="n">
        <v>380.5422133</v>
      </c>
      <c r="T51" s="20" t="n">
        <v>4.31283207</v>
      </c>
      <c r="U51" s="18" t="s">
        <v>481</v>
      </c>
      <c r="V51" s="20" t="s">
        <v>481</v>
      </c>
      <c r="W51" s="18" t="n">
        <v>379.45018669</v>
      </c>
      <c r="X51" s="20" t="n">
        <v>7.54440325</v>
      </c>
    </row>
    <row r="52" spans="1:24">
      <c r="A52" s="15" t="s">
        <v>527</v>
      </c>
      <c r="B52" s="17" t="n">
        <v>5809</v>
      </c>
      <c r="C52" s="18">
        <f>(111.0/B52*100)</f>
        <v/>
      </c>
      <c r="D52" s="19" t="n">
        <v>5698</v>
      </c>
      <c r="E52" s="18" t="n">
        <v>446.61158339</v>
      </c>
      <c r="F52" s="20" t="n">
        <v>3.55418493</v>
      </c>
      <c r="G52" s="18" t="n">
        <v>461.30983625</v>
      </c>
      <c r="H52" s="20" t="n">
        <v>3.67486221</v>
      </c>
      <c r="I52" s="18" t="n">
        <v>477.4463612</v>
      </c>
      <c r="J52" s="20" t="n">
        <v>3.40452869</v>
      </c>
      <c r="K52" s="18" t="n">
        <v>511.3010152</v>
      </c>
      <c r="L52" s="20" t="n">
        <v>5.81122676</v>
      </c>
      <c r="M52" s="18" t="n">
        <v>485.71834322</v>
      </c>
      <c r="N52" s="20" t="n">
        <v>22.2891982</v>
      </c>
      <c r="O52" s="18" t="s">
        <v>481</v>
      </c>
      <c r="P52" s="20" t="s">
        <v>481</v>
      </c>
      <c r="Q52" s="18" t="s">
        <v>481</v>
      </c>
      <c r="R52" s="20" t="s">
        <v>481</v>
      </c>
      <c r="S52" s="18" t="s">
        <v>481</v>
      </c>
      <c r="T52" s="20" t="s">
        <v>481</v>
      </c>
      <c r="U52" s="18" t="s">
        <v>481</v>
      </c>
      <c r="V52" s="20" t="s">
        <v>481</v>
      </c>
      <c r="W52" s="18" t="n">
        <v>393.23256948</v>
      </c>
      <c r="X52" s="20" t="n">
        <v>7.76803744</v>
      </c>
    </row>
    <row r="53" spans="1:24">
      <c r="A53" s="15" t="s">
        <v>528</v>
      </c>
      <c r="B53" s="17" t="n">
        <v>5571</v>
      </c>
      <c r="C53" s="18">
        <f>(120.0/B53*100)</f>
        <v/>
      </c>
      <c r="D53" s="19" t="n">
        <v>5451</v>
      </c>
      <c r="E53" s="18" t="n">
        <v>424.75453465</v>
      </c>
      <c r="F53" s="20" t="n">
        <v>3.90420252</v>
      </c>
      <c r="G53" s="18" t="n">
        <v>424.48887913</v>
      </c>
      <c r="H53" s="20" t="n">
        <v>3.03913157</v>
      </c>
      <c r="I53" s="18" t="n">
        <v>455.24926816</v>
      </c>
      <c r="J53" s="20" t="n">
        <v>3.23666448</v>
      </c>
      <c r="K53" s="18" t="n">
        <v>483.68513089</v>
      </c>
      <c r="L53" s="20" t="n">
        <v>4.11380781</v>
      </c>
      <c r="M53" s="18" t="n">
        <v>454.08657484</v>
      </c>
      <c r="N53" s="20" t="n">
        <v>11.09310421</v>
      </c>
      <c r="O53" s="18" t="s">
        <v>481</v>
      </c>
      <c r="P53" s="20" t="s">
        <v>481</v>
      </c>
      <c r="Q53" s="18" t="s">
        <v>481</v>
      </c>
      <c r="R53" s="20" t="s">
        <v>481</v>
      </c>
      <c r="S53" s="18" t="s">
        <v>481</v>
      </c>
      <c r="T53" s="20" t="s">
        <v>481</v>
      </c>
      <c r="U53" s="18" t="s">
        <v>481</v>
      </c>
      <c r="V53" s="20" t="s">
        <v>481</v>
      </c>
      <c r="W53" s="18" t="n">
        <v>362.67669781</v>
      </c>
      <c r="X53" s="20" t="n">
        <v>4.58858457</v>
      </c>
    </row>
    <row r="54" spans="1:24">
      <c r="A54" s="15" t="s">
        <v>529</v>
      </c>
      <c r="B54" s="17" t="n">
        <v>4740</v>
      </c>
      <c r="C54" s="18">
        <f>(504.0/B54*100)</f>
        <v/>
      </c>
      <c r="D54" s="19" t="n">
        <v>4236</v>
      </c>
      <c r="E54" s="18" t="n">
        <v>320.40013262</v>
      </c>
      <c r="F54" s="20" t="n">
        <v>6.4305281</v>
      </c>
      <c r="G54" s="18" t="n">
        <v>337.21854036</v>
      </c>
      <c r="H54" s="20" t="n">
        <v>6.03438986</v>
      </c>
      <c r="I54" s="18" t="n">
        <v>334.85580495</v>
      </c>
      <c r="J54" s="20" t="n">
        <v>3.37952889</v>
      </c>
      <c r="K54" s="18" t="n">
        <v>352.27985458</v>
      </c>
      <c r="L54" s="20" t="n">
        <v>3.7671487</v>
      </c>
      <c r="M54" s="18" t="n">
        <v>272.76252154</v>
      </c>
      <c r="N54" s="20" t="n">
        <v>11.51583971</v>
      </c>
      <c r="O54" s="18" t="s">
        <v>481</v>
      </c>
      <c r="P54" s="20" t="s">
        <v>481</v>
      </c>
      <c r="Q54" s="18" t="s">
        <v>481</v>
      </c>
      <c r="R54" s="20" t="s">
        <v>481</v>
      </c>
      <c r="S54" s="18" t="s">
        <v>481</v>
      </c>
      <c r="T54" s="20" t="s">
        <v>481</v>
      </c>
      <c r="U54" s="18" t="s">
        <v>481</v>
      </c>
      <c r="V54" s="20" t="s">
        <v>481</v>
      </c>
      <c r="W54" s="18" t="n">
        <v>287.95807261</v>
      </c>
      <c r="X54" s="20" t="n">
        <v>4.22409618</v>
      </c>
    </row>
    <row r="55" spans="1:24">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403.83322941</v>
      </c>
      <c r="T55" s="20" t="n">
        <v>2.78193854</v>
      </c>
      <c r="U55" s="18" t="s">
        <v>481</v>
      </c>
      <c r="V55" s="20" t="s">
        <v>481</v>
      </c>
      <c r="W55" s="18" t="s">
        <v>481</v>
      </c>
      <c r="X55" s="20" t="s">
        <v>481</v>
      </c>
    </row>
    <row r="56" spans="1:24">
      <c r="A56" s="15" t="s">
        <v>531</v>
      </c>
      <c r="B56" s="17" t="n">
        <v>5359</v>
      </c>
      <c r="C56" s="18">
        <f>(77.0/B56*100)</f>
        <v/>
      </c>
      <c r="D56" s="19" t="n">
        <v>5282</v>
      </c>
      <c r="E56" s="18" t="n">
        <v>523.29737063</v>
      </c>
      <c r="F56" s="20" t="n">
        <v>4.51537995</v>
      </c>
      <c r="G56" s="18" t="n">
        <v>537.49163172</v>
      </c>
      <c r="H56" s="20" t="n">
        <v>4.0503032</v>
      </c>
      <c r="I56" s="18" t="n">
        <v>550.72136961</v>
      </c>
      <c r="J56" s="20" t="n">
        <v>3.61165047</v>
      </c>
      <c r="K56" s="18" t="n">
        <v>580.75939876</v>
      </c>
      <c r="L56" s="20" t="n">
        <v>3.3685818</v>
      </c>
      <c r="M56" s="18" t="n">
        <v>535.26653949</v>
      </c>
      <c r="N56" s="20" t="n">
        <v>9.880887169999999</v>
      </c>
      <c r="O56" s="18" t="s">
        <v>481</v>
      </c>
      <c r="P56" s="20" t="s">
        <v>481</v>
      </c>
      <c r="Q56" s="18" t="s">
        <v>481</v>
      </c>
      <c r="R56" s="20" t="s">
        <v>481</v>
      </c>
      <c r="S56" s="18" t="s">
        <v>481</v>
      </c>
      <c r="T56" s="20" t="s">
        <v>481</v>
      </c>
      <c r="U56" s="18" t="s">
        <v>481</v>
      </c>
      <c r="V56" s="20" t="s">
        <v>481</v>
      </c>
      <c r="W56" s="18" t="n">
        <v>472.81140131</v>
      </c>
      <c r="X56" s="20" t="n">
        <v>15.0828566</v>
      </c>
    </row>
    <row r="57" spans="1:24">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386.10959158</v>
      </c>
      <c r="T57" s="20" t="n">
        <v>3.0844628</v>
      </c>
      <c r="U57" s="18" t="s">
        <v>481</v>
      </c>
      <c r="V57" s="20" t="s">
        <v>481</v>
      </c>
      <c r="W57" s="18" t="s">
        <v>481</v>
      </c>
      <c r="X57" s="20" t="s">
        <v>481</v>
      </c>
    </row>
    <row r="58" spans="1:24">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380.25901051</v>
      </c>
      <c r="T58" s="20" t="n">
        <v>2.6518124</v>
      </c>
      <c r="U58" s="18" t="s">
        <v>481</v>
      </c>
      <c r="V58" s="20" t="s">
        <v>481</v>
      </c>
      <c r="W58" s="18" t="s">
        <v>481</v>
      </c>
      <c r="X58" s="20" t="s">
        <v>481</v>
      </c>
    </row>
    <row r="59" spans="1:24">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361.5339806</v>
      </c>
      <c r="T59" s="20" t="n">
        <v>1.62528789</v>
      </c>
      <c r="U59" s="18" t="s">
        <v>481</v>
      </c>
      <c r="V59" s="20" t="s">
        <v>481</v>
      </c>
      <c r="W59" s="18" t="s">
        <v>481</v>
      </c>
      <c r="X59" s="20" t="s">
        <v>481</v>
      </c>
    </row>
    <row r="60" spans="1:24">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396.24965264</v>
      </c>
      <c r="T60" s="20" t="n">
        <v>3.6919812</v>
      </c>
      <c r="U60" s="18" t="s">
        <v>481</v>
      </c>
      <c r="V60" s="20" t="s">
        <v>481</v>
      </c>
      <c r="W60" s="18" t="s">
        <v>481</v>
      </c>
      <c r="X60" s="20" t="s">
        <v>481</v>
      </c>
    </row>
    <row r="61" spans="1:24">
      <c r="A61" s="15" t="s">
        <v>536</v>
      </c>
      <c r="B61" s="17" t="n">
        <v>6525</v>
      </c>
      <c r="C61" s="18">
        <f>(179.0/B61*100)</f>
        <v/>
      </c>
      <c r="D61" s="19" t="n">
        <v>6346</v>
      </c>
      <c r="E61" s="18" t="n">
        <v>471.77056421</v>
      </c>
      <c r="F61" s="20" t="n">
        <v>3.32207298</v>
      </c>
      <c r="G61" s="18" t="n">
        <v>478.17040321</v>
      </c>
      <c r="H61" s="20" t="n">
        <v>2.68194186</v>
      </c>
      <c r="I61" s="18" t="n">
        <v>484.06841776</v>
      </c>
      <c r="J61" s="20" t="n">
        <v>3.25233982</v>
      </c>
      <c r="K61" s="18" t="n">
        <v>502.3467048</v>
      </c>
      <c r="L61" s="20" t="n">
        <v>4.90700196</v>
      </c>
      <c r="M61" s="18" t="n">
        <v>442.34237865</v>
      </c>
      <c r="N61" s="20" t="n">
        <v>12.34366329</v>
      </c>
      <c r="O61" s="18" t="s">
        <v>481</v>
      </c>
      <c r="P61" s="20" t="s">
        <v>481</v>
      </c>
      <c r="Q61" s="18" t="s">
        <v>481</v>
      </c>
      <c r="R61" s="20" t="s">
        <v>481</v>
      </c>
      <c r="S61" s="18" t="s">
        <v>481</v>
      </c>
      <c r="T61" s="20" t="s">
        <v>481</v>
      </c>
      <c r="U61" s="18" t="s">
        <v>481</v>
      </c>
      <c r="V61" s="20" t="s">
        <v>481</v>
      </c>
      <c r="W61" s="18" t="n">
        <v>411.12517316</v>
      </c>
      <c r="X61" s="20" t="n">
        <v>8.71137888</v>
      </c>
    </row>
    <row r="62" spans="1:24">
      <c r="A62" s="15" t="s">
        <v>537</v>
      </c>
      <c r="B62" s="17" t="n">
        <v>4476</v>
      </c>
      <c r="C62" s="18">
        <f>(3.0/B62*100)</f>
        <v/>
      </c>
      <c r="D62" s="19" t="n">
        <v>4473</v>
      </c>
      <c r="E62" s="18" t="n">
        <v>531.84885081</v>
      </c>
      <c r="F62" s="20" t="n">
        <v>2.6076466</v>
      </c>
      <c r="G62" s="18" t="n">
        <v>544.89039214</v>
      </c>
      <c r="H62" s="20" t="n">
        <v>2.55983787</v>
      </c>
      <c r="I62" s="18" t="n">
        <v>548.84879274</v>
      </c>
      <c r="J62" s="20" t="n">
        <v>2.58394356</v>
      </c>
      <c r="K62" s="18" t="n">
        <v>550.65482205</v>
      </c>
      <c r="L62" s="20" t="n">
        <v>2.79661178</v>
      </c>
      <c r="M62" s="18" t="n">
        <v>524.7500659</v>
      </c>
      <c r="N62" s="20" t="n">
        <v>17.48911154</v>
      </c>
      <c r="O62" s="18" t="s">
        <v>481</v>
      </c>
      <c r="P62" s="20" t="s">
        <v>481</v>
      </c>
      <c r="Q62" s="18" t="s">
        <v>481</v>
      </c>
      <c r="R62" s="20" t="s">
        <v>481</v>
      </c>
      <c r="S62" s="18" t="s">
        <v>481</v>
      </c>
      <c r="T62" s="20" t="s">
        <v>481</v>
      </c>
      <c r="U62" s="18" t="s">
        <v>481</v>
      </c>
      <c r="V62" s="20" t="s">
        <v>481</v>
      </c>
      <c r="W62" s="18" t="n">
        <v>520.7624822</v>
      </c>
      <c r="X62" s="20" t="n">
        <v>20.57200162</v>
      </c>
    </row>
    <row r="63" spans="1:24">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371.31142887</v>
      </c>
      <c r="T63" s="20" t="n">
        <v>1.28307667</v>
      </c>
      <c r="U63" s="18" t="s">
        <v>481</v>
      </c>
      <c r="V63" s="20" t="s">
        <v>481</v>
      </c>
      <c r="W63" s="18" t="s">
        <v>481</v>
      </c>
      <c r="X63" s="20" t="s">
        <v>481</v>
      </c>
    </row>
    <row r="64" spans="1:24">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478.6447938</v>
      </c>
      <c r="T64" s="20" t="n">
        <v>1.71583638</v>
      </c>
      <c r="U64" s="18" t="s">
        <v>481</v>
      </c>
      <c r="V64" s="20" t="s">
        <v>481</v>
      </c>
      <c r="W64" s="18" t="s">
        <v>481</v>
      </c>
      <c r="X64" s="20" t="s">
        <v>481</v>
      </c>
    </row>
    <row r="65" spans="1:24">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419.66352142</v>
      </c>
      <c r="T65" s="20" t="n">
        <v>2.4655214</v>
      </c>
      <c r="U65" s="18" t="s">
        <v>481</v>
      </c>
      <c r="V65" s="20" t="s">
        <v>481</v>
      </c>
      <c r="W65" s="18" t="s">
        <v>481</v>
      </c>
      <c r="X65" s="20" t="s">
        <v>481</v>
      </c>
    </row>
    <row r="66" spans="1:24">
      <c r="A66" s="15" t="s">
        <v>541</v>
      </c>
      <c r="B66" s="17" t="n">
        <v>5665</v>
      </c>
      <c r="C66" s="18">
        <f>(93.0/B66*100)</f>
        <v/>
      </c>
      <c r="D66" s="19" t="n">
        <v>5572</v>
      </c>
      <c r="E66" s="18" t="n">
        <v>420.26612638</v>
      </c>
      <c r="F66" s="20" t="n">
        <v>2.88253718</v>
      </c>
      <c r="G66" s="18" t="n">
        <v>425.76981465</v>
      </c>
      <c r="H66" s="20" t="n">
        <v>2.77278919</v>
      </c>
      <c r="I66" s="18" t="n">
        <v>437.10505016</v>
      </c>
      <c r="J66" s="20" t="n">
        <v>2.61678705</v>
      </c>
      <c r="K66" s="18" t="n">
        <v>440.17097592</v>
      </c>
      <c r="L66" s="20" t="n">
        <v>5.10646102</v>
      </c>
      <c r="M66" s="18" t="n">
        <v>395.10985954</v>
      </c>
      <c r="N66" s="20" t="n">
        <v>9.93939993</v>
      </c>
      <c r="O66" s="18" t="s">
        <v>481</v>
      </c>
      <c r="P66" s="20" t="s">
        <v>481</v>
      </c>
      <c r="Q66" s="18" t="s">
        <v>481</v>
      </c>
      <c r="R66" s="20" t="s">
        <v>481</v>
      </c>
      <c r="S66" s="18" t="s">
        <v>481</v>
      </c>
      <c r="T66" s="20" t="s">
        <v>481</v>
      </c>
      <c r="U66" s="18" t="s">
        <v>481</v>
      </c>
      <c r="V66" s="20" t="s">
        <v>481</v>
      </c>
      <c r="W66" s="18" t="n">
        <v>359.43066886</v>
      </c>
      <c r="X66" s="20" t="n">
        <v>4.90877506</v>
      </c>
    </row>
    <row r="67" spans="1:24">
      <c r="A67" s="15" t="s">
        <v>542</v>
      </c>
      <c r="B67" s="17" t="n">
        <v>6971</v>
      </c>
      <c r="C67" s="18">
        <f>(979.0/B67*100)</f>
        <v/>
      </c>
      <c r="D67" s="19" t="n">
        <v>5992</v>
      </c>
      <c r="E67" s="18" t="n">
        <v>390.51030719</v>
      </c>
      <c r="F67" s="20" t="n">
        <v>6.10545356</v>
      </c>
      <c r="G67" s="18" t="n">
        <v>395.76364331</v>
      </c>
      <c r="H67" s="20" t="n">
        <v>3.93624502</v>
      </c>
      <c r="I67" s="18" t="n">
        <v>396.65313016</v>
      </c>
      <c r="J67" s="20" t="n">
        <v>2.89953118</v>
      </c>
      <c r="K67" s="18" t="n">
        <v>417.21121254</v>
      </c>
      <c r="L67" s="20" t="n">
        <v>4.24473196</v>
      </c>
      <c r="M67" s="18" t="n">
        <v>347.86224946</v>
      </c>
      <c r="N67" s="20" t="n">
        <v>12.70766885</v>
      </c>
      <c r="O67" s="18" t="s">
        <v>481</v>
      </c>
      <c r="P67" s="20" t="s">
        <v>481</v>
      </c>
      <c r="Q67" s="18" t="s">
        <v>481</v>
      </c>
      <c r="R67" s="20" t="s">
        <v>481</v>
      </c>
      <c r="S67" s="18" t="s">
        <v>481</v>
      </c>
      <c r="T67" s="20" t="s">
        <v>481</v>
      </c>
      <c r="U67" s="18" t="s">
        <v>481</v>
      </c>
      <c r="V67" s="20" t="s">
        <v>481</v>
      </c>
      <c r="W67" s="18" t="n">
        <v>331.97759024</v>
      </c>
      <c r="X67" s="20" t="n">
        <v>7.32147143</v>
      </c>
    </row>
    <row r="68" spans="1:24">
      <c r="A68" s="15" t="s">
        <v>543</v>
      </c>
      <c r="B68" s="17" t="n">
        <v>12083</v>
      </c>
      <c r="C68" s="18">
        <f>(31.0/B68*100)</f>
        <v/>
      </c>
      <c r="D68" s="19" t="n">
        <v>12052</v>
      </c>
      <c r="E68" s="18" t="n">
        <v>400.07890096</v>
      </c>
      <c r="F68" s="20" t="n">
        <v>3.28577774</v>
      </c>
      <c r="G68" s="18" t="n">
        <v>419.35196559</v>
      </c>
      <c r="H68" s="20" t="n">
        <v>2.58025712</v>
      </c>
      <c r="I68" s="18" t="n">
        <v>410.37616649</v>
      </c>
      <c r="J68" s="20" t="n">
        <v>2.28338565</v>
      </c>
      <c r="K68" s="18" t="n">
        <v>447.37509852</v>
      </c>
      <c r="L68" s="20" t="n">
        <v>3.00322226</v>
      </c>
      <c r="M68" s="18" t="n">
        <v>351.33048115</v>
      </c>
      <c r="N68" s="20" t="n">
        <v>7.86549804</v>
      </c>
      <c r="O68" s="18" t="s">
        <v>481</v>
      </c>
      <c r="P68" s="20" t="s">
        <v>481</v>
      </c>
      <c r="Q68" s="18" t="s">
        <v>481</v>
      </c>
      <c r="R68" s="20" t="s">
        <v>481</v>
      </c>
      <c r="S68" s="18" t="s">
        <v>481</v>
      </c>
      <c r="T68" s="20" t="s">
        <v>481</v>
      </c>
      <c r="U68" s="18" t="s">
        <v>481</v>
      </c>
      <c r="V68" s="20" t="s">
        <v>481</v>
      </c>
      <c r="W68" s="18" t="n">
        <v>343.91832921</v>
      </c>
      <c r="X68" s="20" t="n">
        <v>2.17867079</v>
      </c>
    </row>
    <row r="69" spans="1:24">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443.95431517</v>
      </c>
      <c r="T69" s="20" t="n">
        <v>3.78500092</v>
      </c>
      <c r="U69" s="18" t="s">
        <v>481</v>
      </c>
      <c r="V69" s="20" t="s">
        <v>481</v>
      </c>
      <c r="W69" s="18" t="s">
        <v>481</v>
      </c>
      <c r="X69" s="20" t="s">
        <v>481</v>
      </c>
    </row>
    <row r="70" spans="1:24">
      <c r="A70" s="15" t="s">
        <v>545</v>
      </c>
      <c r="B70" s="17" t="n">
        <v>6036</v>
      </c>
      <c r="C70" s="18">
        <f>(223.0/B70*100)</f>
        <v/>
      </c>
      <c r="D70" s="19" t="n">
        <v>5813</v>
      </c>
      <c r="E70" s="18" t="n">
        <v>480.55996092</v>
      </c>
      <c r="F70" s="20" t="n">
        <v>4.51221733</v>
      </c>
      <c r="G70" s="18" t="n">
        <v>488.70614995</v>
      </c>
      <c r="H70" s="20" t="n">
        <v>3.74103211</v>
      </c>
      <c r="I70" s="18" t="n">
        <v>505.85170843</v>
      </c>
      <c r="J70" s="20" t="n">
        <v>3.45922365</v>
      </c>
      <c r="K70" s="18" t="n">
        <v>533.5236763</v>
      </c>
      <c r="L70" s="20" t="n">
        <v>4.76708766</v>
      </c>
      <c r="M70" s="18" t="n">
        <v>503.78603237</v>
      </c>
      <c r="N70" s="20" t="n">
        <v>11.56568065</v>
      </c>
      <c r="O70" s="18" t="s">
        <v>481</v>
      </c>
      <c r="P70" s="20" t="s">
        <v>481</v>
      </c>
      <c r="Q70" s="18" t="s">
        <v>481</v>
      </c>
      <c r="R70" s="20" t="s">
        <v>481</v>
      </c>
      <c r="S70" s="18" t="s">
        <v>481</v>
      </c>
      <c r="T70" s="20" t="s">
        <v>481</v>
      </c>
      <c r="U70" s="18" t="s">
        <v>481</v>
      </c>
      <c r="V70" s="20" t="s">
        <v>481</v>
      </c>
      <c r="W70" s="18" t="n">
        <v>446.01477729</v>
      </c>
      <c r="X70" s="20" t="n">
        <v>8.891885889999999</v>
      </c>
    </row>
    <row r="71" spans="1:24">
      <c r="A71" s="15" t="s">
        <v>546</v>
      </c>
      <c r="B71" s="17" t="n">
        <v>6115</v>
      </c>
      <c r="C71" s="18">
        <f>(38.0/B71*100)</f>
        <v/>
      </c>
      <c r="D71" s="19" t="n">
        <v>6077</v>
      </c>
      <c r="E71" s="18" t="n">
        <v>547.56046015</v>
      </c>
      <c r="F71" s="20" t="n">
        <v>3.35745348</v>
      </c>
      <c r="G71" s="18" t="n">
        <v>562.92687972</v>
      </c>
      <c r="H71" s="20" t="n">
        <v>3.30107531</v>
      </c>
      <c r="I71" s="18" t="n">
        <v>566.1597789899999</v>
      </c>
      <c r="J71" s="20" t="n">
        <v>2.70687068</v>
      </c>
      <c r="K71" s="18" t="n">
        <v>590.6151263199999</v>
      </c>
      <c r="L71" s="20" t="n">
        <v>3.71542655</v>
      </c>
      <c r="M71" s="18" t="n">
        <v>504.65534916</v>
      </c>
      <c r="N71" s="20" t="n">
        <v>11.14279272</v>
      </c>
      <c r="O71" s="18" t="s">
        <v>481</v>
      </c>
      <c r="P71" s="20" t="s">
        <v>481</v>
      </c>
      <c r="Q71" s="18" t="s">
        <v>481</v>
      </c>
      <c r="R71" s="20" t="s">
        <v>481</v>
      </c>
      <c r="S71" s="18" t="s">
        <v>481</v>
      </c>
      <c r="T71" s="20" t="s">
        <v>481</v>
      </c>
      <c r="U71" s="18" t="s">
        <v>481</v>
      </c>
      <c r="V71" s="20" t="s">
        <v>481</v>
      </c>
      <c r="W71" s="18" t="n">
        <v>465.73513632</v>
      </c>
      <c r="X71" s="20" t="n">
        <v>12.36374007</v>
      </c>
    </row>
    <row r="72" spans="1:24">
      <c r="A72" s="15" t="s">
        <v>547</v>
      </c>
      <c r="B72" s="17" t="n">
        <v>7708</v>
      </c>
      <c r="C72" s="18">
        <f>(6.0/B72*100)</f>
        <v/>
      </c>
      <c r="D72" s="19" t="n">
        <v>7702</v>
      </c>
      <c r="E72" s="18" t="n">
        <v>521.06398634</v>
      </c>
      <c r="F72" s="20" t="n">
        <v>4.22690677</v>
      </c>
      <c r="G72" s="18" t="n">
        <v>536.17716018</v>
      </c>
      <c r="H72" s="20" t="n">
        <v>3.28721327</v>
      </c>
      <c r="I72" s="18" t="n">
        <v>552.7597659100001</v>
      </c>
      <c r="J72" s="20" t="n">
        <v>4.04981823</v>
      </c>
      <c r="K72" s="18" t="n">
        <v>581.36747705</v>
      </c>
      <c r="L72" s="20" t="n">
        <v>6.35374995</v>
      </c>
      <c r="M72" s="18" t="n">
        <v>555.26385849</v>
      </c>
      <c r="N72" s="20" t="n">
        <v>22.364632</v>
      </c>
      <c r="O72" s="18" t="s">
        <v>481</v>
      </c>
      <c r="P72" s="20" t="s">
        <v>481</v>
      </c>
      <c r="Q72" s="18" t="s">
        <v>481</v>
      </c>
      <c r="R72" s="20" t="s">
        <v>481</v>
      </c>
      <c r="S72" s="18" t="s">
        <v>481</v>
      </c>
      <c r="T72" s="20" t="s">
        <v>481</v>
      </c>
      <c r="U72" s="18" t="s">
        <v>481</v>
      </c>
      <c r="V72" s="20" t="s">
        <v>481</v>
      </c>
      <c r="W72" s="18" t="n">
        <v>464.70794039</v>
      </c>
      <c r="X72" s="20" t="n">
        <v>32.4408368</v>
      </c>
    </row>
    <row r="73" spans="1:24">
      <c r="A73" s="15" t="s">
        <v>548</v>
      </c>
      <c r="B73" s="17" t="n">
        <v>8249</v>
      </c>
      <c r="C73" s="18">
        <f>(201.0/B73*100)</f>
        <v/>
      </c>
      <c r="D73" s="19" t="n">
        <v>8048</v>
      </c>
      <c r="E73" s="18" t="n">
        <v>434.76853824</v>
      </c>
      <c r="F73" s="20" t="n">
        <v>10.13373644</v>
      </c>
      <c r="G73" s="18" t="n">
        <v>428.27972188</v>
      </c>
      <c r="H73" s="20" t="n">
        <v>3.73934754</v>
      </c>
      <c r="I73" s="18" t="n">
        <v>408.74159613</v>
      </c>
      <c r="J73" s="20" t="n">
        <v>3.2031029</v>
      </c>
      <c r="K73" s="18" t="n">
        <v>425.95426741</v>
      </c>
      <c r="L73" s="20" t="n">
        <v>4.39930209</v>
      </c>
      <c r="M73" s="18" t="n">
        <v>391.78199506</v>
      </c>
      <c r="N73" s="20" t="n">
        <v>13.92422475</v>
      </c>
      <c r="O73" s="18" t="s">
        <v>481</v>
      </c>
      <c r="P73" s="20" t="s">
        <v>481</v>
      </c>
      <c r="Q73" s="18" t="s">
        <v>481</v>
      </c>
      <c r="R73" s="20" t="s">
        <v>481</v>
      </c>
      <c r="S73" s="18" t="s">
        <v>481</v>
      </c>
      <c r="T73" s="20" t="s">
        <v>481</v>
      </c>
      <c r="U73" s="18" t="s">
        <v>481</v>
      </c>
      <c r="V73" s="20" t="s">
        <v>481</v>
      </c>
      <c r="W73" s="18" t="n">
        <v>385.90070506</v>
      </c>
      <c r="X73" s="20" t="n">
        <v>10.40933512</v>
      </c>
    </row>
    <row r="74" spans="1:24">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417.24339576</v>
      </c>
      <c r="T74" s="20" t="n">
        <v>1.40662681</v>
      </c>
      <c r="U74" s="18" t="s">
        <v>481</v>
      </c>
      <c r="V74" s="20" t="s">
        <v>481</v>
      </c>
      <c r="W74" s="18" t="s">
        <v>481</v>
      </c>
      <c r="X74" s="20" t="s">
        <v>481</v>
      </c>
    </row>
    <row r="75" spans="1:24">
      <c r="A75" s="15" t="s">
        <v>550</v>
      </c>
      <c r="B75" s="17" t="n">
        <v>5375</v>
      </c>
      <c r="C75" s="18">
        <f>(321.0/B75*100)</f>
        <v/>
      </c>
      <c r="D75" s="19" t="n">
        <v>5054</v>
      </c>
      <c r="E75" s="18" t="n">
        <v>367.16154793</v>
      </c>
      <c r="F75" s="20" t="n">
        <v>5.17133881</v>
      </c>
      <c r="G75" s="18" t="n">
        <v>369.08272083</v>
      </c>
      <c r="H75" s="20" t="n">
        <v>4.15868199</v>
      </c>
      <c r="I75" s="18" t="n">
        <v>376.74336712</v>
      </c>
      <c r="J75" s="20" t="n">
        <v>3.74913191</v>
      </c>
      <c r="K75" s="18" t="n">
        <v>386.97487927</v>
      </c>
      <c r="L75" s="20" t="n">
        <v>4.50591641</v>
      </c>
      <c r="M75" s="18" t="n">
        <v>355.25839385</v>
      </c>
      <c r="N75" s="20" t="n">
        <v>9.98335011</v>
      </c>
      <c r="O75" s="18" t="s">
        <v>481</v>
      </c>
      <c r="P75" s="20" t="s">
        <v>481</v>
      </c>
      <c r="Q75" s="18" t="s">
        <v>481</v>
      </c>
      <c r="R75" s="20" t="s">
        <v>481</v>
      </c>
      <c r="S75" s="18" t="s">
        <v>481</v>
      </c>
      <c r="T75" s="20" t="s">
        <v>481</v>
      </c>
      <c r="U75" s="18" t="s">
        <v>481</v>
      </c>
      <c r="V75" s="20" t="s">
        <v>481</v>
      </c>
      <c r="W75" s="18" t="n">
        <v>331.65417829</v>
      </c>
      <c r="X75" s="20" t="n">
        <v>5.6801319</v>
      </c>
    </row>
    <row r="76" spans="1:24">
      <c r="A76" s="15" t="s">
        <v>551</v>
      </c>
      <c r="B76" s="17" t="n">
        <v>14167</v>
      </c>
      <c r="C76" s="18">
        <f>(236.0/B76*100)</f>
        <v/>
      </c>
      <c r="D76" s="19" t="n">
        <v>13931</v>
      </c>
      <c r="E76" s="18" t="n">
        <v>421.73169405</v>
      </c>
      <c r="F76" s="20" t="n">
        <v>3.32959597</v>
      </c>
      <c r="G76" s="18" t="n">
        <v>428.48092334</v>
      </c>
      <c r="H76" s="20" t="n">
        <v>3.33157161</v>
      </c>
      <c r="I76" s="18" t="n">
        <v>434.70165392</v>
      </c>
      <c r="J76" s="20" t="n">
        <v>3.0547602</v>
      </c>
      <c r="K76" s="18" t="n">
        <v>460.67096924</v>
      </c>
      <c r="L76" s="20" t="n">
        <v>3.84918142</v>
      </c>
      <c r="M76" s="18" t="n">
        <v>375.42905288</v>
      </c>
      <c r="N76" s="20" t="n">
        <v>8.46969069</v>
      </c>
      <c r="O76" s="18" t="s">
        <v>481</v>
      </c>
      <c r="P76" s="20" t="s">
        <v>481</v>
      </c>
      <c r="Q76" s="18" t="s">
        <v>481</v>
      </c>
      <c r="R76" s="20" t="s">
        <v>481</v>
      </c>
      <c r="S76" s="18" t="s">
        <v>481</v>
      </c>
      <c r="T76" s="20" t="s">
        <v>481</v>
      </c>
      <c r="U76" s="18" t="s">
        <v>481</v>
      </c>
      <c r="V76" s="20" t="s">
        <v>481</v>
      </c>
      <c r="W76" s="18" t="n">
        <v>362.09895322</v>
      </c>
      <c r="X76" s="20" t="n">
        <v>5.27857823</v>
      </c>
    </row>
    <row r="77" spans="1:24">
      <c r="A77" s="15" t="s">
        <v>552</v>
      </c>
      <c r="B77" s="17" t="n">
        <v>6062</v>
      </c>
      <c r="C77" s="18">
        <f>(372.0/B77*100)</f>
        <v/>
      </c>
      <c r="D77" s="19" t="n">
        <v>5690</v>
      </c>
      <c r="E77" s="18" t="n">
        <v>422.312842</v>
      </c>
      <c r="F77" s="20" t="n">
        <v>3.16622602</v>
      </c>
      <c r="G77" s="18" t="n">
        <v>432.76274971</v>
      </c>
      <c r="H77" s="20" t="n">
        <v>2.98524862</v>
      </c>
      <c r="I77" s="18" t="n">
        <v>425.89935223</v>
      </c>
      <c r="J77" s="20" t="n">
        <v>3.91077889</v>
      </c>
      <c r="K77" s="18" t="n">
        <v>472.4083914</v>
      </c>
      <c r="L77" s="20" t="n">
        <v>5.94402157</v>
      </c>
      <c r="M77" s="18" t="n">
        <v>380.15071272</v>
      </c>
      <c r="N77" s="20" t="n">
        <v>8.99927566</v>
      </c>
      <c r="O77" s="18" t="s">
        <v>481</v>
      </c>
      <c r="P77" s="20" t="s">
        <v>481</v>
      </c>
      <c r="Q77" s="18" t="s">
        <v>481</v>
      </c>
      <c r="R77" s="20" t="s">
        <v>481</v>
      </c>
      <c r="S77" s="18" t="s">
        <v>481</v>
      </c>
      <c r="T77" s="20" t="s">
        <v>481</v>
      </c>
      <c r="U77" s="18" t="s">
        <v>481</v>
      </c>
      <c r="V77" s="20" t="s">
        <v>481</v>
      </c>
      <c r="W77" s="18" t="n">
        <v>360.36428004</v>
      </c>
      <c r="X77" s="20" t="n">
        <v>3.67131775</v>
      </c>
    </row>
    <row r="78" spans="1:24">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494.51831162</v>
      </c>
      <c r="T78" s="20" t="n">
        <v>4.45771317</v>
      </c>
      <c r="U78" s="18" t="s">
        <v>481</v>
      </c>
      <c r="V78" s="20" t="s">
        <v>481</v>
      </c>
      <c r="W78" s="18" t="s">
        <v>481</v>
      </c>
      <c r="X78" s="20" t="s">
        <v>481</v>
      </c>
    </row>
    <row customHeight="1" ht="25" r="79" spans="1:24">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456.29558944</v>
      </c>
      <c r="T79" s="20" t="n">
        <v>6.90963052</v>
      </c>
      <c r="U79" s="18" t="s">
        <v>481</v>
      </c>
      <c r="V79" s="20" t="s">
        <v>481</v>
      </c>
      <c r="W79" s="18" t="s">
        <v>481</v>
      </c>
      <c r="X79" s="20" t="s">
        <v>481</v>
      </c>
    </row>
    <row r="80" spans="1:24">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459.81599437</v>
      </c>
      <c r="T80" s="20" t="n">
        <v>4.27720318</v>
      </c>
      <c r="U80" s="18" t="s">
        <v>481</v>
      </c>
      <c r="V80" s="20" t="s">
        <v>481</v>
      </c>
      <c r="W80" s="18" t="s">
        <v>481</v>
      </c>
      <c r="X80" s="20" t="s">
        <v>481</v>
      </c>
    </row>
    <row r="81" spans="1:24">
      <c r="A81" s="23" t="s">
        <v>556</v>
      </c>
      <c r="B81" s="17" t="n">
        <v>8861</v>
      </c>
      <c r="C81" s="18">
        <f>(96.0/B81*100)</f>
        <v/>
      </c>
      <c r="D81" s="19" t="n">
        <v>8765</v>
      </c>
      <c r="E81" s="18" t="n">
        <v>445.42841274</v>
      </c>
      <c r="F81" s="20" t="n">
        <v>7.29470305</v>
      </c>
      <c r="G81" s="18" t="n">
        <v>446.79321739</v>
      </c>
      <c r="H81" s="20" t="n">
        <v>5.30907044</v>
      </c>
      <c r="I81" s="18" t="n">
        <v>442.31606189</v>
      </c>
      <c r="J81" s="20" t="n">
        <v>3.3796582</v>
      </c>
      <c r="K81" s="18" t="n">
        <v>467.40788569</v>
      </c>
      <c r="L81" s="20" t="n">
        <v>4.48121866</v>
      </c>
      <c r="M81" s="18" t="n">
        <v>415.37449169</v>
      </c>
      <c r="N81" s="20" t="n">
        <v>7.42256192</v>
      </c>
      <c r="O81" s="18" t="s">
        <v>481</v>
      </c>
      <c r="P81" s="20" t="s">
        <v>481</v>
      </c>
      <c r="Q81" s="18" t="s">
        <v>481</v>
      </c>
      <c r="R81" s="20" t="s">
        <v>481</v>
      </c>
      <c r="S81" s="18" t="s">
        <v>481</v>
      </c>
      <c r="T81" s="20" t="s">
        <v>481</v>
      </c>
      <c r="U81" s="18" t="s">
        <v>481</v>
      </c>
      <c r="V81" s="20" t="s">
        <v>481</v>
      </c>
      <c r="W81" s="18" t="n">
        <v>389.96312706</v>
      </c>
      <c r="X81" s="20" t="n">
        <v>10.4268486</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852</v>
      </c>
    </row>
    <row customHeight="1" ht="30" r="4" spans="1:24">
      <c r="A4" s="6" t="n"/>
      <c r="B4" s="7" t="s">
        <v>462</v>
      </c>
      <c r="C4" s="7" t="s">
        <v>463</v>
      </c>
      <c r="D4" s="8" t="s">
        <v>462</v>
      </c>
      <c r="E4" s="9" t="s">
        <v>846</v>
      </c>
      <c r="F4" s="10" t="n"/>
      <c r="G4" s="9" t="s">
        <v>847</v>
      </c>
      <c r="H4" s="10" t="n"/>
      <c r="I4" s="9" t="s">
        <v>848</v>
      </c>
      <c r="J4" s="10" t="n"/>
      <c r="K4" s="9" t="s">
        <v>849</v>
      </c>
      <c r="L4" s="10" t="n"/>
      <c r="M4" s="9" t="s">
        <v>850</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461.36875967</v>
      </c>
      <c r="F7" s="20" t="n">
        <v>2.4056494</v>
      </c>
      <c r="G7" s="18" t="n">
        <v>494.46534183</v>
      </c>
      <c r="H7" s="20" t="n">
        <v>3.37616212</v>
      </c>
      <c r="I7" s="18" t="n">
        <v>505.18171705</v>
      </c>
      <c r="J7" s="20" t="n">
        <v>2.43120789</v>
      </c>
      <c r="K7" s="18" t="n">
        <v>540.630772</v>
      </c>
      <c r="L7" s="20" t="n">
        <v>3.40075333</v>
      </c>
      <c r="M7" s="18" t="n">
        <v>472.36972381</v>
      </c>
      <c r="N7" s="20" t="n">
        <v>10.26196374</v>
      </c>
      <c r="O7" s="18" t="s">
        <v>481</v>
      </c>
      <c r="P7" s="20" t="s">
        <v>481</v>
      </c>
      <c r="Q7" s="18" t="s">
        <v>481</v>
      </c>
      <c r="R7" s="20" t="s">
        <v>481</v>
      </c>
      <c r="S7" s="18" t="s">
        <v>481</v>
      </c>
      <c r="T7" s="20" t="s">
        <v>481</v>
      </c>
      <c r="U7" s="18" t="s">
        <v>481</v>
      </c>
      <c r="V7" s="20" t="s">
        <v>481</v>
      </c>
      <c r="W7" s="18" t="n">
        <v>448.49605343</v>
      </c>
      <c r="X7" s="20" t="n">
        <v>4.83512201</v>
      </c>
    </row>
    <row r="8" spans="1:24">
      <c r="A8" s="15" t="s">
        <v>483</v>
      </c>
      <c r="B8" s="17" t="n">
        <v>7007</v>
      </c>
      <c r="C8" s="18">
        <f>(176.0/B8*100)</f>
        <v/>
      </c>
      <c r="D8" s="19" t="n">
        <v>6831</v>
      </c>
      <c r="E8" s="18" t="n">
        <v>469.53174469</v>
      </c>
      <c r="F8" s="20" t="n">
        <v>4.0786642</v>
      </c>
      <c r="G8" s="18" t="n">
        <v>503.06022979</v>
      </c>
      <c r="H8" s="20" t="n">
        <v>3.51677925</v>
      </c>
      <c r="I8" s="18" t="n">
        <v>512.6251518</v>
      </c>
      <c r="J8" s="20" t="n">
        <v>3.86855934</v>
      </c>
      <c r="K8" s="18" t="n">
        <v>533.23548224</v>
      </c>
      <c r="L8" s="20" t="n">
        <v>4.73692722</v>
      </c>
      <c r="M8" s="18" t="n">
        <v>478.01756742</v>
      </c>
      <c r="N8" s="20" t="n">
        <v>10.1109604</v>
      </c>
      <c r="O8" s="18" t="s">
        <v>481</v>
      </c>
      <c r="P8" s="20" t="s">
        <v>481</v>
      </c>
      <c r="Q8" s="18" t="s">
        <v>481</v>
      </c>
      <c r="R8" s="20" t="s">
        <v>481</v>
      </c>
      <c r="S8" s="18" t="n">
        <v>301.63126691</v>
      </c>
      <c r="T8" s="20" t="n">
        <v>25.14921031</v>
      </c>
      <c r="U8" s="18" t="s">
        <v>481</v>
      </c>
      <c r="V8" s="20" t="s">
        <v>481</v>
      </c>
      <c r="W8" s="18" t="n">
        <v>425.67819896</v>
      </c>
      <c r="X8" s="20" t="n">
        <v>6.08441799</v>
      </c>
    </row>
    <row r="9" spans="1:24">
      <c r="A9" s="15" t="s">
        <v>484</v>
      </c>
      <c r="B9" s="17" t="n">
        <v>9651</v>
      </c>
      <c r="C9" s="18">
        <f>(296.0/B9*100)</f>
        <v/>
      </c>
      <c r="D9" s="19" t="n">
        <v>9355</v>
      </c>
      <c r="E9" s="18" t="n">
        <v>482.35943016</v>
      </c>
      <c r="F9" s="20" t="n">
        <v>3.3151184</v>
      </c>
      <c r="G9" s="18" t="n">
        <v>514.03297312</v>
      </c>
      <c r="H9" s="20" t="n">
        <v>3.05322611</v>
      </c>
      <c r="I9" s="18" t="n">
        <v>532.75591691</v>
      </c>
      <c r="J9" s="20" t="n">
        <v>2.8844155</v>
      </c>
      <c r="K9" s="18" t="n">
        <v>553.22032229</v>
      </c>
      <c r="L9" s="20" t="n">
        <v>3.3898609</v>
      </c>
      <c r="M9" s="18" t="n">
        <v>479.69985863</v>
      </c>
      <c r="N9" s="20" t="n">
        <v>11.75337433</v>
      </c>
      <c r="O9" s="18" t="s">
        <v>481</v>
      </c>
      <c r="P9" s="20" t="s">
        <v>481</v>
      </c>
      <c r="Q9" s="18" t="s">
        <v>481</v>
      </c>
      <c r="R9" s="20" t="s">
        <v>481</v>
      </c>
      <c r="S9" s="18" t="n">
        <v>357.98454354</v>
      </c>
      <c r="T9" s="20" t="n">
        <v>11.51846445</v>
      </c>
      <c r="U9" s="18" t="s">
        <v>481</v>
      </c>
      <c r="V9" s="20" t="s">
        <v>481</v>
      </c>
      <c r="W9" s="18" t="n">
        <v>426.69535663</v>
      </c>
      <c r="X9" s="20" t="n">
        <v>4.71029317</v>
      </c>
    </row>
    <row r="10" spans="1:24">
      <c r="A10" s="15" t="s">
        <v>485</v>
      </c>
      <c r="B10" s="17" t="n">
        <v>20058</v>
      </c>
      <c r="C10" s="18">
        <f>(569.0/B10*100)</f>
        <v/>
      </c>
      <c r="D10" s="19" t="n">
        <v>19489</v>
      </c>
      <c r="E10" s="18" t="n">
        <v>481.70326669</v>
      </c>
      <c r="F10" s="20" t="n">
        <v>3.27210967</v>
      </c>
      <c r="G10" s="18" t="n">
        <v>508.01811109</v>
      </c>
      <c r="H10" s="20" t="n">
        <v>3.33777137</v>
      </c>
      <c r="I10" s="18" t="n">
        <v>522.50036736</v>
      </c>
      <c r="J10" s="20" t="n">
        <v>3.05031012</v>
      </c>
      <c r="K10" s="18" t="n">
        <v>546.28823459</v>
      </c>
      <c r="L10" s="20" t="n">
        <v>3.09355447</v>
      </c>
      <c r="M10" s="18" t="n">
        <v>510.30051589</v>
      </c>
      <c r="N10" s="20" t="n">
        <v>9.16091415</v>
      </c>
      <c r="O10" s="18" t="s">
        <v>481</v>
      </c>
      <c r="P10" s="20" t="s">
        <v>481</v>
      </c>
      <c r="Q10" s="18" t="s">
        <v>481</v>
      </c>
      <c r="R10" s="20" t="s">
        <v>481</v>
      </c>
      <c r="S10" s="18" t="s">
        <v>481</v>
      </c>
      <c r="T10" s="20" t="s">
        <v>481</v>
      </c>
      <c r="U10" s="18" t="s">
        <v>481</v>
      </c>
      <c r="V10" s="20" t="s">
        <v>481</v>
      </c>
      <c r="W10" s="18" t="n">
        <v>453.41303175</v>
      </c>
      <c r="X10" s="20" t="n">
        <v>6.12172614</v>
      </c>
    </row>
    <row r="11" spans="1:24">
      <c r="A11" s="15" t="s">
        <v>486</v>
      </c>
      <c r="B11" s="17" t="n">
        <v>7053</v>
      </c>
      <c r="C11" s="18">
        <f>(191.0/B11*100)</f>
        <v/>
      </c>
      <c r="D11" s="19" t="n">
        <v>6862</v>
      </c>
      <c r="E11" s="18" t="n">
        <v>422.1442461</v>
      </c>
      <c r="F11" s="20" t="n">
        <v>3.42815651</v>
      </c>
      <c r="G11" s="18" t="n">
        <v>416.97624775</v>
      </c>
      <c r="H11" s="20" t="n">
        <v>3.47300002</v>
      </c>
      <c r="I11" s="18" t="n">
        <v>429.95347737</v>
      </c>
      <c r="J11" s="20" t="n">
        <v>3.55048094</v>
      </c>
      <c r="K11" s="18" t="n">
        <v>456.01796395</v>
      </c>
      <c r="L11" s="20" t="n">
        <v>4.52108324</v>
      </c>
      <c r="M11" s="18" t="n">
        <v>407.85288627</v>
      </c>
      <c r="N11" s="20" t="n">
        <v>11.16527644</v>
      </c>
      <c r="O11" s="18" t="s">
        <v>481</v>
      </c>
      <c r="P11" s="20" t="s">
        <v>481</v>
      </c>
      <c r="Q11" s="18" t="s">
        <v>481</v>
      </c>
      <c r="R11" s="20" t="s">
        <v>481</v>
      </c>
      <c r="S11" s="18" t="s">
        <v>481</v>
      </c>
      <c r="T11" s="20" t="s">
        <v>481</v>
      </c>
      <c r="U11" s="18" t="s">
        <v>481</v>
      </c>
      <c r="V11" s="20" t="s">
        <v>481</v>
      </c>
      <c r="W11" s="18" t="n">
        <v>384.62888218</v>
      </c>
      <c r="X11" s="20" t="n">
        <v>5.94122284</v>
      </c>
    </row>
    <row r="12" spans="1:24">
      <c r="A12" s="15" t="s">
        <v>487</v>
      </c>
      <c r="B12" s="17" t="n">
        <v>6894</v>
      </c>
      <c r="C12" s="18">
        <f>(60.0/B12*100)</f>
        <v/>
      </c>
      <c r="D12" s="19" t="n">
        <v>6834</v>
      </c>
      <c r="E12" s="18" t="n">
        <v>484.17610617</v>
      </c>
      <c r="F12" s="20" t="n">
        <v>2.73598045</v>
      </c>
      <c r="G12" s="18" t="n">
        <v>508.39169745</v>
      </c>
      <c r="H12" s="20" t="n">
        <v>3.09987049</v>
      </c>
      <c r="I12" s="18" t="n">
        <v>515.21849904</v>
      </c>
      <c r="J12" s="20" t="n">
        <v>4.03323171</v>
      </c>
      <c r="K12" s="18" t="n">
        <v>537.26460881</v>
      </c>
      <c r="L12" s="20" t="n">
        <v>6.72739029</v>
      </c>
      <c r="M12" s="18" t="n">
        <v>473.89905879</v>
      </c>
      <c r="N12" s="20" t="n">
        <v>14.64257826</v>
      </c>
      <c r="O12" s="18" t="s">
        <v>481</v>
      </c>
      <c r="P12" s="20" t="s">
        <v>481</v>
      </c>
      <c r="Q12" s="18" t="s">
        <v>481</v>
      </c>
      <c r="R12" s="20" t="s">
        <v>481</v>
      </c>
      <c r="S12" s="18" t="n">
        <v>340.98506961</v>
      </c>
      <c r="T12" s="20" t="n">
        <v>12.52444664</v>
      </c>
      <c r="U12" s="18" t="s">
        <v>481</v>
      </c>
      <c r="V12" s="20" t="s">
        <v>481</v>
      </c>
      <c r="W12" s="18" t="n">
        <v>413.96096038</v>
      </c>
      <c r="X12" s="20" t="n">
        <v>8.433740419999999</v>
      </c>
    </row>
    <row r="13" spans="1:24">
      <c r="A13" s="15" t="s">
        <v>488</v>
      </c>
      <c r="B13" s="17" t="n">
        <v>7161</v>
      </c>
      <c r="C13" s="18">
        <f>(245.0/B13*100)</f>
        <v/>
      </c>
      <c r="D13" s="19" t="n">
        <v>6916</v>
      </c>
      <c r="E13" s="18" t="n">
        <v>494.87895125</v>
      </c>
      <c r="F13" s="20" t="n">
        <v>3.81301909</v>
      </c>
      <c r="G13" s="18" t="n">
        <v>508.65296496</v>
      </c>
      <c r="H13" s="20" t="n">
        <v>3.0719194</v>
      </c>
      <c r="I13" s="18" t="n">
        <v>521.94826397</v>
      </c>
      <c r="J13" s="20" t="n">
        <v>2.99849235</v>
      </c>
      <c r="K13" s="18" t="n">
        <v>542.65621906</v>
      </c>
      <c r="L13" s="20" t="n">
        <v>3.90585616</v>
      </c>
      <c r="M13" s="18" t="n">
        <v>529.03909675</v>
      </c>
      <c r="N13" s="20" t="n">
        <v>11.30978018</v>
      </c>
      <c r="O13" s="18" t="s">
        <v>481</v>
      </c>
      <c r="P13" s="20" t="s">
        <v>481</v>
      </c>
      <c r="Q13" s="18" t="s">
        <v>481</v>
      </c>
      <c r="R13" s="20" t="s">
        <v>481</v>
      </c>
      <c r="S13" s="18" t="n">
        <v>447.51533769</v>
      </c>
      <c r="T13" s="20" t="n">
        <v>5.97365007</v>
      </c>
      <c r="U13" s="18" t="s">
        <v>481</v>
      </c>
      <c r="V13" s="20" t="s">
        <v>481</v>
      </c>
      <c r="W13" s="18" t="n">
        <v>440.36247192</v>
      </c>
      <c r="X13" s="20" t="n">
        <v>6.35049037</v>
      </c>
    </row>
    <row r="14" spans="1:24">
      <c r="A14" s="15" t="s">
        <v>489</v>
      </c>
      <c r="B14" s="17" t="n">
        <v>5587</v>
      </c>
      <c r="C14" s="18">
        <f>(84.0/B14*100)</f>
        <v/>
      </c>
      <c r="D14" s="19" t="n">
        <v>5503</v>
      </c>
      <c r="E14" s="18" t="n">
        <v>499.11254056</v>
      </c>
      <c r="F14" s="20" t="n">
        <v>3.32392236</v>
      </c>
      <c r="G14" s="18" t="n">
        <v>512.07462141</v>
      </c>
      <c r="H14" s="20" t="n">
        <v>2.42280683</v>
      </c>
      <c r="I14" s="18" t="n">
        <v>528.91373129</v>
      </c>
      <c r="J14" s="20" t="n">
        <v>2.71722435</v>
      </c>
      <c r="K14" s="18" t="n">
        <v>552.1125898</v>
      </c>
      <c r="L14" s="20" t="n">
        <v>4.289486</v>
      </c>
      <c r="M14" s="18" t="n">
        <v>501.49527841</v>
      </c>
      <c r="N14" s="20" t="n">
        <v>13.60122845</v>
      </c>
      <c r="O14" s="18" t="s">
        <v>481</v>
      </c>
      <c r="P14" s="20" t="s">
        <v>481</v>
      </c>
      <c r="Q14" s="18" t="s">
        <v>481</v>
      </c>
      <c r="R14" s="20" t="s">
        <v>481</v>
      </c>
      <c r="S14" s="18" t="s">
        <v>481</v>
      </c>
      <c r="T14" s="20" t="s">
        <v>481</v>
      </c>
      <c r="U14" s="18" t="s">
        <v>481</v>
      </c>
      <c r="V14" s="20" t="s">
        <v>481</v>
      </c>
      <c r="W14" s="18" t="n">
        <v>474.67603059</v>
      </c>
      <c r="X14" s="20" t="n">
        <v>9.56083231</v>
      </c>
    </row>
    <row r="15" spans="1:24">
      <c r="A15" s="15" t="s">
        <v>490</v>
      </c>
      <c r="B15" s="17" t="n">
        <v>5882</v>
      </c>
      <c r="C15" s="18">
        <f>(131.0/B15*100)</f>
        <v/>
      </c>
      <c r="D15" s="19" t="n">
        <v>5751</v>
      </c>
      <c r="E15" s="18" t="n">
        <v>481.4615782</v>
      </c>
      <c r="F15" s="20" t="n">
        <v>3.02925929</v>
      </c>
      <c r="G15" s="18" t="n">
        <v>513.54888997</v>
      </c>
      <c r="H15" s="20" t="n">
        <v>2.83609885</v>
      </c>
      <c r="I15" s="18" t="n">
        <v>528.22661694</v>
      </c>
      <c r="J15" s="20" t="n">
        <v>2.98835121</v>
      </c>
      <c r="K15" s="18" t="n">
        <v>557.2492359399999</v>
      </c>
      <c r="L15" s="20" t="n">
        <v>3.5484376</v>
      </c>
      <c r="M15" s="18" t="n">
        <v>494.9631582</v>
      </c>
      <c r="N15" s="20" t="n">
        <v>15.71906554</v>
      </c>
      <c r="O15" s="18" t="s">
        <v>481</v>
      </c>
      <c r="P15" s="20" t="s">
        <v>481</v>
      </c>
      <c r="Q15" s="18" t="s">
        <v>481</v>
      </c>
      <c r="R15" s="20" t="s">
        <v>481</v>
      </c>
      <c r="S15" s="18" t="n">
        <v>368.85220715</v>
      </c>
      <c r="T15" s="20" t="n">
        <v>14.5875493</v>
      </c>
      <c r="U15" s="18" t="s">
        <v>481</v>
      </c>
      <c r="V15" s="20" t="s">
        <v>481</v>
      </c>
      <c r="W15" s="18" t="n">
        <v>435.74293932</v>
      </c>
      <c r="X15" s="20" t="n">
        <v>7.05862437</v>
      </c>
    </row>
    <row r="16" spans="1:24">
      <c r="A16" s="15" t="s">
        <v>491</v>
      </c>
      <c r="B16" s="17" t="n">
        <v>6108</v>
      </c>
      <c r="C16" s="18">
        <f>(167.0/B16*100)</f>
        <v/>
      </c>
      <c r="D16" s="19" t="n">
        <v>5941</v>
      </c>
      <c r="E16" s="18" t="n">
        <v>464.78184766</v>
      </c>
      <c r="F16" s="20" t="n">
        <v>3.07449971</v>
      </c>
      <c r="G16" s="18" t="n">
        <v>500.5191954</v>
      </c>
      <c r="H16" s="20" t="n">
        <v>2.70086994</v>
      </c>
      <c r="I16" s="18" t="n">
        <v>518.88068781</v>
      </c>
      <c r="J16" s="20" t="n">
        <v>3.01111227</v>
      </c>
      <c r="K16" s="18" t="n">
        <v>546.18535085</v>
      </c>
      <c r="L16" s="20" t="n">
        <v>4.38007331</v>
      </c>
      <c r="M16" s="18" t="n">
        <v>450.14297701</v>
      </c>
      <c r="N16" s="20" t="n">
        <v>11.31598952</v>
      </c>
      <c r="O16" s="18" t="s">
        <v>481</v>
      </c>
      <c r="P16" s="20" t="s">
        <v>481</v>
      </c>
      <c r="Q16" s="18" t="s">
        <v>481</v>
      </c>
      <c r="R16" s="20" t="s">
        <v>481</v>
      </c>
      <c r="S16" s="18" t="s">
        <v>481</v>
      </c>
      <c r="T16" s="20" t="s">
        <v>481</v>
      </c>
      <c r="U16" s="18" t="s">
        <v>481</v>
      </c>
      <c r="V16" s="20" t="s">
        <v>481</v>
      </c>
      <c r="W16" s="18" t="n">
        <v>404.48309198</v>
      </c>
      <c r="X16" s="20" t="n">
        <v>6.89511089</v>
      </c>
    </row>
    <row r="17" spans="1:24">
      <c r="A17" s="15" t="s">
        <v>492</v>
      </c>
      <c r="B17" s="17" t="n">
        <v>6504</v>
      </c>
      <c r="C17" s="18">
        <f>(2100.0/B17*100)</f>
        <v/>
      </c>
      <c r="D17" s="19" t="n">
        <v>4404</v>
      </c>
      <c r="E17" s="18" t="n">
        <v>498.13284643</v>
      </c>
      <c r="F17" s="20" t="n">
        <v>3.92809055</v>
      </c>
      <c r="G17" s="18" t="n">
        <v>518.44315394</v>
      </c>
      <c r="H17" s="20" t="n">
        <v>4.06417324</v>
      </c>
      <c r="I17" s="18" t="n">
        <v>526.68033983</v>
      </c>
      <c r="J17" s="20" t="n">
        <v>4.43233564</v>
      </c>
      <c r="K17" s="18" t="n">
        <v>539.04809663</v>
      </c>
      <c r="L17" s="20" t="n">
        <v>5.16865692</v>
      </c>
      <c r="M17" s="18" t="n">
        <v>525.87157997</v>
      </c>
      <c r="N17" s="20" t="n">
        <v>12.15680675</v>
      </c>
      <c r="O17" s="18" t="s">
        <v>481</v>
      </c>
      <c r="P17" s="20" t="s">
        <v>481</v>
      </c>
      <c r="Q17" s="18" t="s">
        <v>481</v>
      </c>
      <c r="R17" s="20" t="s">
        <v>481</v>
      </c>
      <c r="S17" s="18" t="n">
        <v>362.96139732</v>
      </c>
      <c r="T17" s="20" t="n">
        <v>12.64520278</v>
      </c>
      <c r="U17" s="18" t="s">
        <v>481</v>
      </c>
      <c r="V17" s="20" t="s">
        <v>481</v>
      </c>
      <c r="W17" s="18" t="n">
        <v>471.65141177</v>
      </c>
      <c r="X17" s="20" t="n">
        <v>5.83050754</v>
      </c>
    </row>
    <row r="18" spans="1:24">
      <c r="A18" s="15" t="s">
        <v>493</v>
      </c>
      <c r="B18" s="17" t="n">
        <v>5532</v>
      </c>
      <c r="C18" s="18">
        <f>(31.0/B18*100)</f>
        <v/>
      </c>
      <c r="D18" s="19" t="n">
        <v>5501</v>
      </c>
      <c r="E18" s="18" t="n">
        <v>425.28880655</v>
      </c>
      <c r="F18" s="20" t="n">
        <v>3.76398736</v>
      </c>
      <c r="G18" s="18" t="n">
        <v>446.7741267</v>
      </c>
      <c r="H18" s="20" t="n">
        <v>3.78159312</v>
      </c>
      <c r="I18" s="18" t="n">
        <v>463.39696583</v>
      </c>
      <c r="J18" s="20" t="n">
        <v>4.43881886</v>
      </c>
      <c r="K18" s="18" t="n">
        <v>495.11403315</v>
      </c>
      <c r="L18" s="20" t="n">
        <v>4.52758999</v>
      </c>
      <c r="M18" s="18" t="n">
        <v>462.32485483</v>
      </c>
      <c r="N18" s="20" t="n">
        <v>11.94386447</v>
      </c>
      <c r="O18" s="18" t="s">
        <v>481</v>
      </c>
      <c r="P18" s="20" t="s">
        <v>481</v>
      </c>
      <c r="Q18" s="18" t="s">
        <v>481</v>
      </c>
      <c r="R18" s="20" t="s">
        <v>481</v>
      </c>
      <c r="S18" s="18" t="s">
        <v>481</v>
      </c>
      <c r="T18" s="20" t="s">
        <v>481</v>
      </c>
      <c r="U18" s="18" t="s">
        <v>481</v>
      </c>
      <c r="V18" s="20" t="s">
        <v>481</v>
      </c>
      <c r="W18" s="18" t="n">
        <v>380.35144289</v>
      </c>
      <c r="X18" s="20" t="n">
        <v>9.568152449999999</v>
      </c>
    </row>
    <row r="19" spans="1:24">
      <c r="A19" s="15" t="s">
        <v>494</v>
      </c>
      <c r="B19" s="17" t="n">
        <v>5658</v>
      </c>
      <c r="C19" s="18">
        <f>(392.0/B19*100)</f>
        <v/>
      </c>
      <c r="D19" s="19" t="n">
        <v>5266</v>
      </c>
      <c r="E19" s="18" t="n">
        <v>476.30752831</v>
      </c>
      <c r="F19" s="20" t="n">
        <v>2.99540015</v>
      </c>
      <c r="G19" s="18" t="n">
        <v>476.06073428</v>
      </c>
      <c r="H19" s="20" t="n">
        <v>3.98909278</v>
      </c>
      <c r="I19" s="18" t="n">
        <v>487.71499922</v>
      </c>
      <c r="J19" s="20" t="n">
        <v>4.07378729</v>
      </c>
      <c r="K19" s="18" t="n">
        <v>513.48865402</v>
      </c>
      <c r="L19" s="20" t="n">
        <v>6.43366434</v>
      </c>
      <c r="M19" s="18" t="n">
        <v>451.46904001</v>
      </c>
      <c r="N19" s="20" t="n">
        <v>11.04454602</v>
      </c>
      <c r="O19" s="18" t="s">
        <v>481</v>
      </c>
      <c r="P19" s="20" t="s">
        <v>481</v>
      </c>
      <c r="Q19" s="18" t="s">
        <v>481</v>
      </c>
      <c r="R19" s="20" t="s">
        <v>481</v>
      </c>
      <c r="S19" s="18" t="s">
        <v>481</v>
      </c>
      <c r="T19" s="20" t="s">
        <v>481</v>
      </c>
      <c r="U19" s="18" t="s">
        <v>481</v>
      </c>
      <c r="V19" s="20" t="s">
        <v>481</v>
      </c>
      <c r="W19" s="18" t="n">
        <v>406.20053099</v>
      </c>
      <c r="X19" s="20" t="n">
        <v>8.01145002</v>
      </c>
    </row>
    <row r="20" spans="1:24">
      <c r="A20" s="15" t="s">
        <v>495</v>
      </c>
      <c r="B20" s="17" t="n">
        <v>3371</v>
      </c>
      <c r="C20" s="18">
        <f>(75.0/B20*100)</f>
        <v/>
      </c>
      <c r="D20" s="19" t="n">
        <v>3296</v>
      </c>
      <c r="E20" s="18" t="n">
        <v>455.30738915</v>
      </c>
      <c r="F20" s="20" t="n">
        <v>4.45755356</v>
      </c>
      <c r="G20" s="18" t="n">
        <v>485.38380801</v>
      </c>
      <c r="H20" s="20" t="n">
        <v>4.31965749</v>
      </c>
      <c r="I20" s="18" t="n">
        <v>500.76135829</v>
      </c>
      <c r="J20" s="20" t="n">
        <v>3.05322556</v>
      </c>
      <c r="K20" s="18" t="n">
        <v>522.33750864</v>
      </c>
      <c r="L20" s="20" t="n">
        <v>4.48663502</v>
      </c>
      <c r="M20" s="18" t="n">
        <v>485.27369445</v>
      </c>
      <c r="N20" s="20" t="n">
        <v>12.62723596</v>
      </c>
      <c r="O20" s="18" t="s">
        <v>481</v>
      </c>
      <c r="P20" s="20" t="s">
        <v>481</v>
      </c>
      <c r="Q20" s="18" t="s">
        <v>481</v>
      </c>
      <c r="R20" s="20" t="s">
        <v>481</v>
      </c>
      <c r="S20" s="18" t="s">
        <v>481</v>
      </c>
      <c r="T20" s="20" t="s">
        <v>481</v>
      </c>
      <c r="U20" s="18" t="s">
        <v>481</v>
      </c>
      <c r="V20" s="20" t="s">
        <v>481</v>
      </c>
      <c r="W20" s="18" t="n">
        <v>427.58017586</v>
      </c>
      <c r="X20" s="20" t="n">
        <v>10.07185059</v>
      </c>
    </row>
    <row r="21" spans="1:24">
      <c r="A21" s="15" t="s">
        <v>496</v>
      </c>
      <c r="B21" s="17" t="n">
        <v>5741</v>
      </c>
      <c r="C21" s="18">
        <f>(62.0/B21*100)</f>
        <v/>
      </c>
      <c r="D21" s="19" t="n">
        <v>5679</v>
      </c>
      <c r="E21" s="18" t="n">
        <v>470.58100824</v>
      </c>
      <c r="F21" s="20" t="n">
        <v>3.00521053</v>
      </c>
      <c r="G21" s="18" t="n">
        <v>503.88295505</v>
      </c>
      <c r="H21" s="20" t="n">
        <v>2.71123798</v>
      </c>
      <c r="I21" s="18" t="n">
        <v>511.50862611</v>
      </c>
      <c r="J21" s="20" t="n">
        <v>2.43501367</v>
      </c>
      <c r="K21" s="18" t="n">
        <v>542.26808106</v>
      </c>
      <c r="L21" s="20" t="n">
        <v>3.60105471</v>
      </c>
      <c r="M21" s="18" t="n">
        <v>492.43615198</v>
      </c>
      <c r="N21" s="20" t="n">
        <v>10.875998</v>
      </c>
      <c r="O21" s="18" t="s">
        <v>481</v>
      </c>
      <c r="P21" s="20" t="s">
        <v>481</v>
      </c>
      <c r="Q21" s="18" t="s">
        <v>481</v>
      </c>
      <c r="R21" s="20" t="s">
        <v>481</v>
      </c>
      <c r="S21" s="18" t="s">
        <v>481</v>
      </c>
      <c r="T21" s="20" t="s">
        <v>481</v>
      </c>
      <c r="U21" s="18" t="s">
        <v>481</v>
      </c>
      <c r="V21" s="20" t="s">
        <v>481</v>
      </c>
      <c r="W21" s="18" t="n">
        <v>444.48253469</v>
      </c>
      <c r="X21" s="20" t="n">
        <v>7.76134242</v>
      </c>
    </row>
    <row r="22" spans="1:24">
      <c r="A22" s="15" t="s">
        <v>497</v>
      </c>
      <c r="B22" s="17" t="n">
        <v>6598</v>
      </c>
      <c r="C22" s="18">
        <f>(40.0/B22*100)</f>
        <v/>
      </c>
      <c r="D22" s="19" t="n">
        <v>6558</v>
      </c>
      <c r="E22" s="18" t="n">
        <v>467.34080487</v>
      </c>
      <c r="F22" s="20" t="n">
        <v>4.25937424</v>
      </c>
      <c r="G22" s="18" t="n">
        <v>474.46498071</v>
      </c>
      <c r="H22" s="20" t="n">
        <v>4.39540202</v>
      </c>
      <c r="I22" s="18" t="n">
        <v>480.38979285</v>
      </c>
      <c r="J22" s="20" t="n">
        <v>4.81757201</v>
      </c>
      <c r="K22" s="18" t="n">
        <v>498.88611768</v>
      </c>
      <c r="L22" s="20" t="n">
        <v>5.3681392</v>
      </c>
      <c r="M22" s="18" t="n">
        <v>456.29128177</v>
      </c>
      <c r="N22" s="20" t="n">
        <v>9.32267556</v>
      </c>
      <c r="O22" s="18" t="s">
        <v>481</v>
      </c>
      <c r="P22" s="20" t="s">
        <v>481</v>
      </c>
      <c r="Q22" s="18" t="s">
        <v>481</v>
      </c>
      <c r="R22" s="20" t="s">
        <v>481</v>
      </c>
      <c r="S22" s="18" t="s">
        <v>481</v>
      </c>
      <c r="T22" s="20" t="s">
        <v>481</v>
      </c>
      <c r="U22" s="18" t="n">
        <v>414.56980546</v>
      </c>
      <c r="V22" s="20" t="n">
        <v>26.77656385</v>
      </c>
      <c r="W22" s="18" t="n">
        <v>379.70052077</v>
      </c>
      <c r="X22" s="20" t="n">
        <v>7.91209502</v>
      </c>
    </row>
    <row r="23" spans="1:24">
      <c r="A23" s="15" t="s">
        <v>498</v>
      </c>
      <c r="B23" s="17" t="n">
        <v>11583</v>
      </c>
      <c r="C23" s="18">
        <f>(276.0/B23*100)</f>
        <v/>
      </c>
      <c r="D23" s="19" t="n">
        <v>11307</v>
      </c>
      <c r="E23" s="18" t="n">
        <v>460.76193605</v>
      </c>
      <c r="F23" s="20" t="n">
        <v>4.20012374</v>
      </c>
      <c r="G23" s="18" t="n">
        <v>488.36108245</v>
      </c>
      <c r="H23" s="20" t="n">
        <v>3.65138286</v>
      </c>
      <c r="I23" s="18" t="n">
        <v>496.75577428</v>
      </c>
      <c r="J23" s="20" t="n">
        <v>3.379451</v>
      </c>
      <c r="K23" s="18" t="n">
        <v>523.77638354</v>
      </c>
      <c r="L23" s="20" t="n">
        <v>5.24483345</v>
      </c>
      <c r="M23" s="18" t="n">
        <v>468.91094802</v>
      </c>
      <c r="N23" s="20" t="n">
        <v>12.85515858</v>
      </c>
      <c r="O23" s="18" t="s">
        <v>481</v>
      </c>
      <c r="P23" s="20" t="s">
        <v>481</v>
      </c>
      <c r="Q23" s="18" t="s">
        <v>481</v>
      </c>
      <c r="R23" s="20" t="s">
        <v>481</v>
      </c>
      <c r="S23" s="18" t="s">
        <v>481</v>
      </c>
      <c r="T23" s="20" t="s">
        <v>481</v>
      </c>
      <c r="U23" s="18" t="s">
        <v>481</v>
      </c>
      <c r="V23" s="20" t="s">
        <v>481</v>
      </c>
      <c r="W23" s="18" t="n">
        <v>430.17112206</v>
      </c>
      <c r="X23" s="20" t="n">
        <v>7.23795281</v>
      </c>
    </row>
    <row r="24" spans="1:24">
      <c r="A24" s="15" t="s">
        <v>499</v>
      </c>
      <c r="B24" s="17" t="n">
        <v>6647</v>
      </c>
      <c r="C24" s="18">
        <f>(12.0/B24*100)</f>
        <v/>
      </c>
      <c r="D24" s="19" t="n">
        <v>6635</v>
      </c>
      <c r="E24" s="18" t="n">
        <v>508.83362923</v>
      </c>
      <c r="F24" s="20" t="n">
        <v>3.47458104</v>
      </c>
      <c r="G24" s="18" t="n">
        <v>528.36077382</v>
      </c>
      <c r="H24" s="20" t="n">
        <v>3.261036</v>
      </c>
      <c r="I24" s="18" t="n">
        <v>551.4849629</v>
      </c>
      <c r="J24" s="20" t="n">
        <v>4.22839784</v>
      </c>
      <c r="K24" s="18" t="n">
        <v>575.75013008</v>
      </c>
      <c r="L24" s="20" t="n">
        <v>5.71015338</v>
      </c>
      <c r="M24" s="18" t="n">
        <v>492.50163724</v>
      </c>
      <c r="N24" s="20" t="n">
        <v>10.81698214</v>
      </c>
      <c r="O24" s="18" t="s">
        <v>481</v>
      </c>
      <c r="P24" s="20" t="s">
        <v>481</v>
      </c>
      <c r="Q24" s="18" t="s">
        <v>481</v>
      </c>
      <c r="R24" s="20" t="s">
        <v>481</v>
      </c>
      <c r="S24" s="18" t="s">
        <v>481</v>
      </c>
      <c r="T24" s="20" t="s">
        <v>481</v>
      </c>
      <c r="U24" s="18" t="s">
        <v>481</v>
      </c>
      <c r="V24" s="20" t="s">
        <v>481</v>
      </c>
      <c r="W24" s="18" t="n">
        <v>479.47472092</v>
      </c>
      <c r="X24" s="20" t="n">
        <v>8.965826099999999</v>
      </c>
    </row>
    <row r="25" spans="1:24">
      <c r="A25" s="15" t="s">
        <v>500</v>
      </c>
      <c r="B25" s="17" t="n">
        <v>5581</v>
      </c>
      <c r="C25" s="18">
        <f>(25.0/B25*100)</f>
        <v/>
      </c>
      <c r="D25" s="19" t="n">
        <v>5556</v>
      </c>
      <c r="E25" s="18" t="n">
        <v>501.77229396</v>
      </c>
      <c r="F25" s="20" t="n">
        <v>4.35880935</v>
      </c>
      <c r="G25" s="18" t="n">
        <v>515.27764812</v>
      </c>
      <c r="H25" s="20" t="n">
        <v>4.09220355</v>
      </c>
      <c r="I25" s="18" t="n">
        <v>534.4910518</v>
      </c>
      <c r="J25" s="20" t="n">
        <v>4.47453096</v>
      </c>
      <c r="K25" s="18" t="n">
        <v>575.75917325</v>
      </c>
      <c r="L25" s="20" t="n">
        <v>6.77553119</v>
      </c>
      <c r="M25" s="18" t="n">
        <v>519.80221604</v>
      </c>
      <c r="N25" s="20" t="n">
        <v>20.47553127</v>
      </c>
      <c r="O25" s="18" t="s">
        <v>481</v>
      </c>
      <c r="P25" s="20" t="s">
        <v>481</v>
      </c>
      <c r="Q25" s="18" t="s">
        <v>481</v>
      </c>
      <c r="R25" s="20" t="s">
        <v>481</v>
      </c>
      <c r="S25" s="18" t="s">
        <v>481</v>
      </c>
      <c r="T25" s="20" t="s">
        <v>481</v>
      </c>
      <c r="U25" s="18" t="s">
        <v>481</v>
      </c>
      <c r="V25" s="20" t="s">
        <v>481</v>
      </c>
      <c r="W25" s="18" t="n">
        <v>472.40779511</v>
      </c>
      <c r="X25" s="20" t="n">
        <v>19.18169723</v>
      </c>
    </row>
    <row r="26" spans="1:24">
      <c r="A26" s="15" t="s">
        <v>501</v>
      </c>
      <c r="B26" s="17" t="n">
        <v>4869</v>
      </c>
      <c r="C26" s="18">
        <f>(84.0/B26*100)</f>
        <v/>
      </c>
      <c r="D26" s="19" t="n">
        <v>4785</v>
      </c>
      <c r="E26" s="18" t="n">
        <v>471.99425369</v>
      </c>
      <c r="F26" s="20" t="n">
        <v>3.62753581</v>
      </c>
      <c r="G26" s="18" t="n">
        <v>479.91069232</v>
      </c>
      <c r="H26" s="20" t="n">
        <v>2.64588553</v>
      </c>
      <c r="I26" s="18" t="n">
        <v>482.55503468</v>
      </c>
      <c r="J26" s="20" t="n">
        <v>2.8452383</v>
      </c>
      <c r="K26" s="18" t="n">
        <v>508.41080742</v>
      </c>
      <c r="L26" s="20" t="n">
        <v>3.23577082</v>
      </c>
      <c r="M26" s="18" t="n">
        <v>435.25152879</v>
      </c>
      <c r="N26" s="20" t="n">
        <v>17.1373101</v>
      </c>
      <c r="O26" s="18" t="s">
        <v>481</v>
      </c>
      <c r="P26" s="20" t="s">
        <v>481</v>
      </c>
      <c r="Q26" s="18" t="s">
        <v>481</v>
      </c>
      <c r="R26" s="20" t="s">
        <v>481</v>
      </c>
      <c r="S26" s="18" t="s">
        <v>481</v>
      </c>
      <c r="T26" s="20" t="s">
        <v>481</v>
      </c>
      <c r="U26" s="18" t="s">
        <v>481</v>
      </c>
      <c r="V26" s="20" t="s">
        <v>481</v>
      </c>
      <c r="W26" s="18" t="n">
        <v>444.18463567</v>
      </c>
      <c r="X26" s="20" t="n">
        <v>8.21354709</v>
      </c>
    </row>
    <row r="27" spans="1:24">
      <c r="A27" s="15" t="s">
        <v>502</v>
      </c>
      <c r="B27" s="17" t="n">
        <v>5299</v>
      </c>
      <c r="C27" s="18">
        <f>(144.0/B27*100)</f>
        <v/>
      </c>
      <c r="D27" s="19" t="n">
        <v>5155</v>
      </c>
      <c r="E27" s="18" t="n">
        <v>456.43692749</v>
      </c>
      <c r="F27" s="20" t="n">
        <v>3.39658599</v>
      </c>
      <c r="G27" s="18" t="n">
        <v>488.2064963</v>
      </c>
      <c r="H27" s="20" t="n">
        <v>3.45925067</v>
      </c>
      <c r="I27" s="18" t="n">
        <v>503.11934782</v>
      </c>
      <c r="J27" s="20" t="n">
        <v>2.23755577</v>
      </c>
      <c r="K27" s="18" t="n">
        <v>525.13593521</v>
      </c>
      <c r="L27" s="20" t="n">
        <v>3.85839377</v>
      </c>
      <c r="M27" s="18" t="n">
        <v>470.90732555</v>
      </c>
      <c r="N27" s="20" t="n">
        <v>10.27686818</v>
      </c>
      <c r="O27" s="18" t="s">
        <v>481</v>
      </c>
      <c r="P27" s="20" t="s">
        <v>481</v>
      </c>
      <c r="Q27" s="18" t="s">
        <v>481</v>
      </c>
      <c r="R27" s="20" t="s">
        <v>481</v>
      </c>
      <c r="S27" s="18" t="s">
        <v>481</v>
      </c>
      <c r="T27" s="20" t="s">
        <v>481</v>
      </c>
      <c r="U27" s="18" t="s">
        <v>481</v>
      </c>
      <c r="V27" s="20" t="s">
        <v>481</v>
      </c>
      <c r="W27" s="18" t="n">
        <v>401.8966865</v>
      </c>
      <c r="X27" s="20" t="n">
        <v>4.92957643</v>
      </c>
    </row>
    <row r="28" spans="1:24">
      <c r="A28" s="15" t="s">
        <v>503</v>
      </c>
      <c r="B28" s="17" t="n">
        <v>7568</v>
      </c>
      <c r="C28" s="18">
        <f>(424.0/B28*100)</f>
        <v/>
      </c>
      <c r="D28" s="19" t="n">
        <v>7144</v>
      </c>
      <c r="E28" s="18" t="n">
        <v>404.03959569</v>
      </c>
      <c r="F28" s="20" t="n">
        <v>5.47138449</v>
      </c>
      <c r="G28" s="18" t="n">
        <v>406.17410803</v>
      </c>
      <c r="H28" s="20" t="n">
        <v>3.45601796</v>
      </c>
      <c r="I28" s="18" t="n">
        <v>409.66838451</v>
      </c>
      <c r="J28" s="20" t="n">
        <v>2.42803906</v>
      </c>
      <c r="K28" s="18" t="n">
        <v>428.30029968</v>
      </c>
      <c r="L28" s="20" t="n">
        <v>3.59118267</v>
      </c>
      <c r="M28" s="18" t="n">
        <v>414.68091281</v>
      </c>
      <c r="N28" s="20" t="n">
        <v>10.67273901</v>
      </c>
      <c r="O28" s="18" t="s">
        <v>481</v>
      </c>
      <c r="P28" s="20" t="s">
        <v>481</v>
      </c>
      <c r="Q28" s="18" t="s">
        <v>481</v>
      </c>
      <c r="R28" s="20" t="s">
        <v>481</v>
      </c>
      <c r="S28" s="18" t="s">
        <v>481</v>
      </c>
      <c r="T28" s="20" t="s">
        <v>481</v>
      </c>
      <c r="U28" s="18" t="s">
        <v>481</v>
      </c>
      <c r="V28" s="20" t="s">
        <v>481</v>
      </c>
      <c r="W28" s="18" t="n">
        <v>365.98128322</v>
      </c>
      <c r="X28" s="20" t="n">
        <v>7.43206513</v>
      </c>
    </row>
    <row r="29" spans="1:24">
      <c r="A29" s="15" t="s">
        <v>504</v>
      </c>
      <c r="B29" s="17" t="n">
        <v>5385</v>
      </c>
      <c r="C29" s="18">
        <f>(30.0/B29*100)</f>
        <v/>
      </c>
      <c r="D29" s="19" t="n">
        <v>5355</v>
      </c>
      <c r="E29" s="18" t="n">
        <v>492.88293234</v>
      </c>
      <c r="F29" s="20" t="n">
        <v>3.08389351</v>
      </c>
      <c r="G29" s="18" t="n">
        <v>516.39251659</v>
      </c>
      <c r="H29" s="20" t="n">
        <v>2.75275389</v>
      </c>
      <c r="I29" s="18" t="n">
        <v>539.3732786100001</v>
      </c>
      <c r="J29" s="20" t="n">
        <v>3.05159522</v>
      </c>
      <c r="K29" s="18" t="n">
        <v>576.33877953</v>
      </c>
      <c r="L29" s="20" t="n">
        <v>6.8186289</v>
      </c>
      <c r="M29" s="18" t="n">
        <v>442.97576932</v>
      </c>
      <c r="N29" s="20" t="n">
        <v>16.13581666</v>
      </c>
      <c r="O29" s="18" t="s">
        <v>481</v>
      </c>
      <c r="P29" s="20" t="s">
        <v>481</v>
      </c>
      <c r="Q29" s="18" t="s">
        <v>481</v>
      </c>
      <c r="R29" s="20" t="s">
        <v>481</v>
      </c>
      <c r="S29" s="18" t="n">
        <v>335.3902018</v>
      </c>
      <c r="T29" s="20" t="n">
        <v>12.1685767</v>
      </c>
      <c r="U29" s="18" t="s">
        <v>481</v>
      </c>
      <c r="V29" s="20" t="s">
        <v>481</v>
      </c>
      <c r="W29" s="18" t="n">
        <v>435.7751111</v>
      </c>
      <c r="X29" s="20" t="n">
        <v>7.63017657</v>
      </c>
    </row>
    <row r="30" spans="1:24">
      <c r="A30" s="15" t="s">
        <v>505</v>
      </c>
      <c r="B30" s="17" t="n">
        <v>4520</v>
      </c>
      <c r="C30" s="18">
        <f>(223.0/B30*100)</f>
        <v/>
      </c>
      <c r="D30" s="19" t="n">
        <v>4297</v>
      </c>
      <c r="E30" s="18" t="n">
        <v>467.40953826</v>
      </c>
      <c r="F30" s="20" t="n">
        <v>3.59848605</v>
      </c>
      <c r="G30" s="18" t="n">
        <v>495.93476357</v>
      </c>
      <c r="H30" s="20" t="n">
        <v>3.45402546</v>
      </c>
      <c r="I30" s="18" t="n">
        <v>511.58691159</v>
      </c>
      <c r="J30" s="20" t="n">
        <v>3.38499804</v>
      </c>
      <c r="K30" s="18" t="n">
        <v>526.16822545</v>
      </c>
      <c r="L30" s="20" t="n">
        <v>4.16920354</v>
      </c>
      <c r="M30" s="18" t="n">
        <v>503.06122427</v>
      </c>
      <c r="N30" s="20" t="n">
        <v>19.14271463</v>
      </c>
      <c r="O30" s="18" t="s">
        <v>481</v>
      </c>
      <c r="P30" s="20" t="s">
        <v>481</v>
      </c>
      <c r="Q30" s="18" t="s">
        <v>481</v>
      </c>
      <c r="R30" s="20" t="s">
        <v>481</v>
      </c>
      <c r="S30" s="18" t="s">
        <v>481</v>
      </c>
      <c r="T30" s="20" t="s">
        <v>481</v>
      </c>
      <c r="U30" s="18" t="s">
        <v>481</v>
      </c>
      <c r="V30" s="20" t="s">
        <v>481</v>
      </c>
      <c r="W30" s="18" t="n">
        <v>406.90496713</v>
      </c>
      <c r="X30" s="20" t="n">
        <v>6.66892692</v>
      </c>
    </row>
    <row r="31" spans="1:24">
      <c r="A31" s="15" t="s">
        <v>506</v>
      </c>
      <c r="B31" s="17" t="n">
        <v>5456</v>
      </c>
      <c r="C31" s="18">
        <f>(150.0/B31*100)</f>
        <v/>
      </c>
      <c r="D31" s="19" t="n">
        <v>5306</v>
      </c>
      <c r="E31" s="18" t="n">
        <v>476.24914434</v>
      </c>
      <c r="F31" s="20" t="n">
        <v>3.56260338</v>
      </c>
      <c r="G31" s="18" t="n">
        <v>499.49512626</v>
      </c>
      <c r="H31" s="20" t="n">
        <v>3.05919002</v>
      </c>
      <c r="I31" s="18" t="n">
        <v>517.88945487</v>
      </c>
      <c r="J31" s="20" t="n">
        <v>3.12221281</v>
      </c>
      <c r="K31" s="18" t="n">
        <v>534.4803108</v>
      </c>
      <c r="L31" s="20" t="n">
        <v>3.81306493</v>
      </c>
      <c r="M31" s="18" t="n">
        <v>505.18965459</v>
      </c>
      <c r="N31" s="20" t="n">
        <v>11.5463723</v>
      </c>
      <c r="O31" s="18" t="s">
        <v>481</v>
      </c>
      <c r="P31" s="20" t="s">
        <v>481</v>
      </c>
      <c r="Q31" s="18" t="s">
        <v>481</v>
      </c>
      <c r="R31" s="20" t="s">
        <v>481</v>
      </c>
      <c r="S31" s="18" t="s">
        <v>481</v>
      </c>
      <c r="T31" s="20" t="s">
        <v>481</v>
      </c>
      <c r="U31" s="18" t="s">
        <v>481</v>
      </c>
      <c r="V31" s="20" t="s">
        <v>481</v>
      </c>
      <c r="W31" s="18" t="n">
        <v>432.18713946</v>
      </c>
      <c r="X31" s="20" t="n">
        <v>5.16437427</v>
      </c>
    </row>
    <row r="32" spans="1:24">
      <c r="A32" s="15" t="s">
        <v>507</v>
      </c>
      <c r="B32" s="17" t="n">
        <v>4478</v>
      </c>
      <c r="C32" s="18">
        <f>(6.0/B32*100)</f>
        <v/>
      </c>
      <c r="D32" s="19" t="n">
        <v>4472</v>
      </c>
      <c r="E32" s="18" t="n">
        <v>495.12810852</v>
      </c>
      <c r="F32" s="20" t="n">
        <v>3.00377387</v>
      </c>
      <c r="G32" s="18" t="n">
        <v>500.73090868</v>
      </c>
      <c r="H32" s="20" t="n">
        <v>2.64658163</v>
      </c>
      <c r="I32" s="18" t="n">
        <v>511.51691468</v>
      </c>
      <c r="J32" s="20" t="n">
        <v>3.91761948</v>
      </c>
      <c r="K32" s="18" t="n">
        <v>550.17626849</v>
      </c>
      <c r="L32" s="20" t="n">
        <v>6.2506457</v>
      </c>
      <c r="M32" s="18" t="n">
        <v>491.64912065</v>
      </c>
      <c r="N32" s="20" t="n">
        <v>18.82121463</v>
      </c>
      <c r="O32" s="18" t="s">
        <v>481</v>
      </c>
      <c r="P32" s="20" t="s">
        <v>481</v>
      </c>
      <c r="Q32" s="18" t="s">
        <v>481</v>
      </c>
      <c r="R32" s="20" t="s">
        <v>481</v>
      </c>
      <c r="S32" s="18" t="s">
        <v>481</v>
      </c>
      <c r="T32" s="20" t="s">
        <v>481</v>
      </c>
      <c r="U32" s="18" t="s">
        <v>481</v>
      </c>
      <c r="V32" s="20" t="s">
        <v>481</v>
      </c>
      <c r="W32" s="18" t="n">
        <v>435.05206042</v>
      </c>
      <c r="X32" s="20" t="n">
        <v>12.79025386</v>
      </c>
    </row>
    <row r="33" spans="1:24">
      <c r="A33" s="15" t="s">
        <v>508</v>
      </c>
      <c r="B33" s="17" t="n">
        <v>7325</v>
      </c>
      <c r="C33" s="18">
        <f>(84.0/B33*100)</f>
        <v/>
      </c>
      <c r="D33" s="19" t="n">
        <v>7241</v>
      </c>
      <c r="E33" s="18" t="n">
        <v>477.23098748</v>
      </c>
      <c r="F33" s="20" t="n">
        <v>4.11776074</v>
      </c>
      <c r="G33" s="18" t="n">
        <v>487.61482779</v>
      </c>
      <c r="H33" s="20" t="n">
        <v>3.21393072</v>
      </c>
      <c r="I33" s="18" t="n">
        <v>493.06457003</v>
      </c>
      <c r="J33" s="20" t="n">
        <v>2.83079034</v>
      </c>
      <c r="K33" s="18" t="n">
        <v>532.95920986</v>
      </c>
      <c r="L33" s="20" t="n">
        <v>4.2737642</v>
      </c>
      <c r="M33" s="18" t="n">
        <v>462.31847757</v>
      </c>
      <c r="N33" s="20" t="n">
        <v>18.62851207</v>
      </c>
      <c r="O33" s="18" t="s">
        <v>481</v>
      </c>
      <c r="P33" s="20" t="s">
        <v>481</v>
      </c>
      <c r="Q33" s="18" t="s">
        <v>481</v>
      </c>
      <c r="R33" s="20" t="s">
        <v>481</v>
      </c>
      <c r="S33" s="18" t="s">
        <v>481</v>
      </c>
      <c r="T33" s="20" t="s">
        <v>481</v>
      </c>
      <c r="U33" s="18" t="s">
        <v>481</v>
      </c>
      <c r="V33" s="20" t="s">
        <v>481</v>
      </c>
      <c r="W33" s="18" t="n">
        <v>409.2253614</v>
      </c>
      <c r="X33" s="20" t="n">
        <v>8.16607608</v>
      </c>
    </row>
    <row r="34" spans="1:24">
      <c r="A34" s="15" t="s">
        <v>509</v>
      </c>
      <c r="B34" s="17" t="n">
        <v>6350</v>
      </c>
      <c r="C34" s="18">
        <f>(97.0/B34*100)</f>
        <v/>
      </c>
      <c r="D34" s="19" t="n">
        <v>6253</v>
      </c>
      <c r="E34" s="18" t="n">
        <v>465.96752936</v>
      </c>
      <c r="F34" s="20" t="n">
        <v>3.24136725</v>
      </c>
      <c r="G34" s="18" t="n">
        <v>490.09877551</v>
      </c>
      <c r="H34" s="20" t="n">
        <v>3.43616188</v>
      </c>
      <c r="I34" s="18" t="n">
        <v>493.15615385</v>
      </c>
      <c r="J34" s="20" t="n">
        <v>3.17386491</v>
      </c>
      <c r="K34" s="18" t="n">
        <v>502.65970339</v>
      </c>
      <c r="L34" s="20" t="n">
        <v>8.52694003</v>
      </c>
      <c r="M34" s="18" t="n">
        <v>426.71851514</v>
      </c>
      <c r="N34" s="20" t="n">
        <v>12.67093824</v>
      </c>
      <c r="O34" s="18" t="s">
        <v>481</v>
      </c>
      <c r="P34" s="20" t="s">
        <v>481</v>
      </c>
      <c r="Q34" s="18" t="s">
        <v>481</v>
      </c>
      <c r="R34" s="20" t="s">
        <v>481</v>
      </c>
      <c r="S34" s="18" t="n">
        <v>336.51078337</v>
      </c>
      <c r="T34" s="20" t="n">
        <v>12.24828707</v>
      </c>
      <c r="U34" s="18" t="s">
        <v>481</v>
      </c>
      <c r="V34" s="20" t="s">
        <v>481</v>
      </c>
      <c r="W34" s="18" t="n">
        <v>414.67956005</v>
      </c>
      <c r="X34" s="20" t="n">
        <v>8.96855965</v>
      </c>
    </row>
    <row r="35" spans="1:24">
      <c r="A35" s="15" t="s">
        <v>510</v>
      </c>
      <c r="B35" s="17" t="n">
        <v>6406</v>
      </c>
      <c r="C35" s="18">
        <f>(68.0/B35*100)</f>
        <v/>
      </c>
      <c r="D35" s="19" t="n">
        <v>6338</v>
      </c>
      <c r="E35" s="18" t="n">
        <v>497.41483654</v>
      </c>
      <c r="F35" s="20" t="n">
        <v>2.53525467</v>
      </c>
      <c r="G35" s="18" t="n">
        <v>511.99764084</v>
      </c>
      <c r="H35" s="20" t="n">
        <v>2.88493885</v>
      </c>
      <c r="I35" s="18" t="n">
        <v>529.15826036</v>
      </c>
      <c r="J35" s="20" t="n">
        <v>3.61026913</v>
      </c>
      <c r="K35" s="18" t="n">
        <v>553.76991533</v>
      </c>
      <c r="L35" s="20" t="n">
        <v>4.86990223</v>
      </c>
      <c r="M35" s="18" t="n">
        <v>508.2193477</v>
      </c>
      <c r="N35" s="20" t="n">
        <v>14.48257217</v>
      </c>
      <c r="O35" s="18" t="s">
        <v>481</v>
      </c>
      <c r="P35" s="20" t="s">
        <v>481</v>
      </c>
      <c r="Q35" s="18" t="s">
        <v>481</v>
      </c>
      <c r="R35" s="20" t="s">
        <v>481</v>
      </c>
      <c r="S35" s="18" t="n">
        <v>349.78970242</v>
      </c>
      <c r="T35" s="20" t="n">
        <v>6.90672373</v>
      </c>
      <c r="U35" s="18" t="s">
        <v>481</v>
      </c>
      <c r="V35" s="20" t="s">
        <v>481</v>
      </c>
      <c r="W35" s="18" t="n">
        <v>438.80167429</v>
      </c>
      <c r="X35" s="20" t="n">
        <v>7.36213296</v>
      </c>
    </row>
    <row r="36" spans="1:24">
      <c r="A36" s="15" t="s">
        <v>511</v>
      </c>
      <c r="B36" s="17" t="n">
        <v>6736</v>
      </c>
      <c r="C36" s="18">
        <f>(82.0/B36*100)</f>
        <v/>
      </c>
      <c r="D36" s="19" t="n">
        <v>6654</v>
      </c>
      <c r="E36" s="18" t="n">
        <v>466.12062527</v>
      </c>
      <c r="F36" s="20" t="n">
        <v>3.40271385</v>
      </c>
      <c r="G36" s="18" t="n">
        <v>482.12864487</v>
      </c>
      <c r="H36" s="20" t="n">
        <v>2.4911946</v>
      </c>
      <c r="I36" s="18" t="n">
        <v>491.71601086</v>
      </c>
      <c r="J36" s="20" t="n">
        <v>3.0193204</v>
      </c>
      <c r="K36" s="18" t="n">
        <v>526.6388961500001</v>
      </c>
      <c r="L36" s="20" t="n">
        <v>3.66621709</v>
      </c>
      <c r="M36" s="18" t="n">
        <v>484.51549059</v>
      </c>
      <c r="N36" s="20" t="n">
        <v>11.60942247</v>
      </c>
      <c r="O36" s="18" t="s">
        <v>481</v>
      </c>
      <c r="P36" s="20" t="s">
        <v>481</v>
      </c>
      <c r="Q36" s="18" t="s">
        <v>481</v>
      </c>
      <c r="R36" s="20" t="s">
        <v>481</v>
      </c>
      <c r="S36" s="18" t="s">
        <v>481</v>
      </c>
      <c r="T36" s="20" t="s">
        <v>481</v>
      </c>
      <c r="U36" s="18" t="s">
        <v>481</v>
      </c>
      <c r="V36" s="20" t="s">
        <v>481</v>
      </c>
      <c r="W36" s="18" t="n">
        <v>422.58921368</v>
      </c>
      <c r="X36" s="20" t="n">
        <v>6.29287508</v>
      </c>
    </row>
    <row r="37" spans="1:24">
      <c r="A37" s="15" t="s">
        <v>512</v>
      </c>
      <c r="B37" s="17" t="n">
        <v>5458</v>
      </c>
      <c r="C37" s="18">
        <f>(154.0/B37*100)</f>
        <v/>
      </c>
      <c r="D37" s="19" t="n">
        <v>5304</v>
      </c>
      <c r="E37" s="18" t="n">
        <v>470.95449844</v>
      </c>
      <c r="F37" s="20" t="n">
        <v>3.08613821</v>
      </c>
      <c r="G37" s="18" t="n">
        <v>501.1442874</v>
      </c>
      <c r="H37" s="20" t="n">
        <v>3.89103016</v>
      </c>
      <c r="I37" s="18" t="n">
        <v>514.11251817</v>
      </c>
      <c r="J37" s="20" t="n">
        <v>3.52023692</v>
      </c>
      <c r="K37" s="18" t="n">
        <v>541.16286166</v>
      </c>
      <c r="L37" s="20" t="n">
        <v>4.8622483</v>
      </c>
      <c r="M37" s="18" t="n">
        <v>470.17718178</v>
      </c>
      <c r="N37" s="20" t="n">
        <v>11.99180976</v>
      </c>
      <c r="O37" s="18" t="s">
        <v>481</v>
      </c>
      <c r="P37" s="20" t="s">
        <v>481</v>
      </c>
      <c r="Q37" s="18" t="s">
        <v>481</v>
      </c>
      <c r="R37" s="20" t="s">
        <v>481</v>
      </c>
      <c r="S37" s="18" t="s">
        <v>481</v>
      </c>
      <c r="T37" s="20" t="s">
        <v>481</v>
      </c>
      <c r="U37" s="18" t="s">
        <v>481</v>
      </c>
      <c r="V37" s="20" t="s">
        <v>481</v>
      </c>
      <c r="W37" s="18" t="n">
        <v>417.02425458</v>
      </c>
      <c r="X37" s="20" t="n">
        <v>5.46560113</v>
      </c>
    </row>
    <row r="38" spans="1:24">
      <c r="A38" s="15" t="s">
        <v>513</v>
      </c>
      <c r="B38" s="17" t="n">
        <v>5860</v>
      </c>
      <c r="C38" s="18">
        <f>(25.0/B38*100)</f>
        <v/>
      </c>
      <c r="D38" s="19" t="n">
        <v>5835</v>
      </c>
      <c r="E38" s="18" t="n">
        <v>490.41017659</v>
      </c>
      <c r="F38" s="20" t="n">
        <v>4.33118381</v>
      </c>
      <c r="G38" s="18" t="n">
        <v>520.88551195</v>
      </c>
      <c r="H38" s="20" t="n">
        <v>3.96834788</v>
      </c>
      <c r="I38" s="18" t="n">
        <v>538.08650025</v>
      </c>
      <c r="J38" s="20" t="n">
        <v>3.61136925</v>
      </c>
      <c r="K38" s="18" t="n">
        <v>556.51584788</v>
      </c>
      <c r="L38" s="20" t="n">
        <v>4.34109841</v>
      </c>
      <c r="M38" s="18" t="n">
        <v>517.3403746</v>
      </c>
      <c r="N38" s="20" t="n">
        <v>10.67764509</v>
      </c>
      <c r="O38" s="18" t="s">
        <v>481</v>
      </c>
      <c r="P38" s="20" t="s">
        <v>481</v>
      </c>
      <c r="Q38" s="18" t="s">
        <v>481</v>
      </c>
      <c r="R38" s="20" t="s">
        <v>481</v>
      </c>
      <c r="S38" s="18" t="s">
        <v>481</v>
      </c>
      <c r="T38" s="20" t="s">
        <v>481</v>
      </c>
      <c r="U38" s="18" t="s">
        <v>481</v>
      </c>
      <c r="V38" s="20" t="s">
        <v>481</v>
      </c>
      <c r="W38" s="18" t="n">
        <v>479.64212255</v>
      </c>
      <c r="X38" s="20" t="n">
        <v>6.42251975</v>
      </c>
    </row>
    <row r="39" spans="1:24">
      <c r="A39" s="15" t="s">
        <v>514</v>
      </c>
      <c r="B39" s="17" t="n">
        <v>5895</v>
      </c>
      <c r="C39" s="18">
        <f>(33.0/B39*100)</f>
        <v/>
      </c>
      <c r="D39" s="19" t="n">
        <v>5862</v>
      </c>
      <c r="E39" s="18" t="n">
        <v>415.16239635</v>
      </c>
      <c r="F39" s="20" t="n">
        <v>4.7166924</v>
      </c>
      <c r="G39" s="18" t="n">
        <v>429.02677392</v>
      </c>
      <c r="H39" s="20" t="n">
        <v>4.48122561</v>
      </c>
      <c r="I39" s="18" t="n">
        <v>422.27694766</v>
      </c>
      <c r="J39" s="20" t="n">
        <v>4.87279014</v>
      </c>
      <c r="K39" s="18" t="n">
        <v>430.78099246</v>
      </c>
      <c r="L39" s="20" t="n">
        <v>6.38439454</v>
      </c>
      <c r="M39" s="18" t="n">
        <v>417.05418925</v>
      </c>
      <c r="N39" s="20" t="n">
        <v>6.81551006</v>
      </c>
      <c r="O39" s="18" t="s">
        <v>481</v>
      </c>
      <c r="P39" s="20" t="s">
        <v>481</v>
      </c>
      <c r="Q39" s="18" t="s">
        <v>481</v>
      </c>
      <c r="R39" s="20" t="s">
        <v>481</v>
      </c>
      <c r="S39" s="18" t="s">
        <v>481</v>
      </c>
      <c r="T39" s="20" t="s">
        <v>481</v>
      </c>
      <c r="U39" s="18" t="s">
        <v>481</v>
      </c>
      <c r="V39" s="20" t="s">
        <v>481</v>
      </c>
      <c r="W39" s="18" t="n">
        <v>362.62493696</v>
      </c>
      <c r="X39" s="20" t="n">
        <v>9.019533300000001</v>
      </c>
    </row>
    <row r="40" spans="1:24">
      <c r="A40" s="15" t="s">
        <v>515</v>
      </c>
      <c r="B40" s="17" t="n">
        <v>14157</v>
      </c>
      <c r="C40" s="18">
        <f>(406.0/B40*100)</f>
        <v/>
      </c>
      <c r="D40" s="19" t="n">
        <v>13751</v>
      </c>
      <c r="E40" s="18" t="n">
        <v>472.95222646</v>
      </c>
      <c r="F40" s="20" t="n">
        <v>3.40434135</v>
      </c>
      <c r="G40" s="18" t="n">
        <v>492.78287741</v>
      </c>
      <c r="H40" s="20" t="n">
        <v>3.03601589</v>
      </c>
      <c r="I40" s="18" t="n">
        <v>507.60282713</v>
      </c>
      <c r="J40" s="20" t="n">
        <v>3.55064367</v>
      </c>
      <c r="K40" s="18" t="n">
        <v>524.6291443699999</v>
      </c>
      <c r="L40" s="20" t="n">
        <v>4.59183447</v>
      </c>
      <c r="M40" s="18" t="n">
        <v>483.48043024</v>
      </c>
      <c r="N40" s="20" t="n">
        <v>13.42332944</v>
      </c>
      <c r="O40" s="18" t="s">
        <v>481</v>
      </c>
      <c r="P40" s="20" t="s">
        <v>481</v>
      </c>
      <c r="Q40" s="18" t="s">
        <v>481</v>
      </c>
      <c r="R40" s="20" t="s">
        <v>481</v>
      </c>
      <c r="S40" s="18" t="s">
        <v>481</v>
      </c>
      <c r="T40" s="20" t="s">
        <v>481</v>
      </c>
      <c r="U40" s="18" t="s">
        <v>481</v>
      </c>
      <c r="V40" s="20" t="s">
        <v>481</v>
      </c>
      <c r="W40" s="18" t="n">
        <v>407.75217515</v>
      </c>
      <c r="X40" s="20" t="n">
        <v>6.10418921</v>
      </c>
    </row>
    <row r="41" spans="1:24">
      <c r="A41" s="15" t="s">
        <v>516</v>
      </c>
      <c r="B41" s="17" t="n">
        <v>5712</v>
      </c>
      <c r="C41" s="18">
        <f>(58.0/B41*100)</f>
        <v/>
      </c>
      <c r="D41" s="19" t="n">
        <v>5654</v>
      </c>
      <c r="E41" s="18" t="n">
        <v>455.79210934</v>
      </c>
      <c r="F41" s="20" t="n">
        <v>3.93854114</v>
      </c>
      <c r="G41" s="18" t="n">
        <v>478.3611857</v>
      </c>
      <c r="H41" s="20" t="n">
        <v>3.75008491</v>
      </c>
      <c r="I41" s="18" t="n">
        <v>472.61724644</v>
      </c>
      <c r="J41" s="20" t="n">
        <v>3.92504192</v>
      </c>
      <c r="K41" s="18" t="n">
        <v>498.14157349</v>
      </c>
      <c r="L41" s="20" t="n">
        <v>4.81322269</v>
      </c>
      <c r="M41" s="18" t="n">
        <v>417.80566719</v>
      </c>
      <c r="N41" s="20" t="n">
        <v>15.63129154</v>
      </c>
      <c r="O41" s="18" t="s">
        <v>481</v>
      </c>
      <c r="P41" s="20" t="s">
        <v>481</v>
      </c>
      <c r="Q41" s="18" t="s">
        <v>481</v>
      </c>
      <c r="R41" s="20" t="s">
        <v>481</v>
      </c>
      <c r="S41" s="18" t="n">
        <v>392.51815558</v>
      </c>
      <c r="T41" s="20" t="n">
        <v>16.89642718</v>
      </c>
      <c r="U41" s="18" t="s">
        <v>481</v>
      </c>
      <c r="V41" s="20" t="s">
        <v>481</v>
      </c>
      <c r="W41" s="18" t="n">
        <v>400.25310536</v>
      </c>
      <c r="X41" s="20" t="n">
        <v>9.19250619</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359.60621715</v>
      </c>
      <c r="T45" s="20" t="n">
        <v>2.95186404</v>
      </c>
      <c r="U45" s="18" t="s">
        <v>481</v>
      </c>
      <c r="V45" s="20" t="s">
        <v>481</v>
      </c>
      <c r="W45" s="18" t="s">
        <v>481</v>
      </c>
      <c r="X45" s="20" t="s">
        <v>481</v>
      </c>
    </row>
    <row r="46" spans="1:24">
      <c r="A46" s="15" t="s">
        <v>521</v>
      </c>
      <c r="B46" s="17" t="n">
        <v>23141</v>
      </c>
      <c r="C46" s="18">
        <f>(2233.0/B46*100)</f>
        <v/>
      </c>
      <c r="D46" s="19" t="n">
        <v>20908</v>
      </c>
      <c r="E46" s="18" t="n">
        <v>375.78468094</v>
      </c>
      <c r="F46" s="20" t="n">
        <v>5.00497032</v>
      </c>
      <c r="G46" s="18" t="n">
        <v>391.98649036</v>
      </c>
      <c r="H46" s="20" t="n">
        <v>4.20438627</v>
      </c>
      <c r="I46" s="18" t="n">
        <v>393.06271923</v>
      </c>
      <c r="J46" s="20" t="n">
        <v>3.82080944</v>
      </c>
      <c r="K46" s="18" t="n">
        <v>416.11271176</v>
      </c>
      <c r="L46" s="20" t="n">
        <v>5.773297</v>
      </c>
      <c r="M46" s="18" t="n">
        <v>350.44298965</v>
      </c>
      <c r="N46" s="20" t="n">
        <v>13.02032925</v>
      </c>
      <c r="O46" s="18" t="s">
        <v>481</v>
      </c>
      <c r="P46" s="20" t="s">
        <v>481</v>
      </c>
      <c r="Q46" s="18" t="s">
        <v>481</v>
      </c>
      <c r="R46" s="20" t="s">
        <v>481</v>
      </c>
      <c r="S46" s="18" t="s">
        <v>481</v>
      </c>
      <c r="T46" s="20" t="s">
        <v>481</v>
      </c>
      <c r="U46" s="18" t="s">
        <v>481</v>
      </c>
      <c r="V46" s="20" t="s">
        <v>481</v>
      </c>
      <c r="W46" s="18" t="n">
        <v>349.5193653</v>
      </c>
      <c r="X46" s="20" t="n">
        <v>3.22086702</v>
      </c>
    </row>
    <row r="47" spans="1:24">
      <c r="A47" s="15" t="s">
        <v>522</v>
      </c>
      <c r="B47" s="17" t="n">
        <v>5928</v>
      </c>
      <c r="C47" s="18">
        <f>(403.0/B47*100)</f>
        <v/>
      </c>
      <c r="D47" s="19" t="n">
        <v>5525</v>
      </c>
      <c r="E47" s="18" t="n">
        <v>440.74164885</v>
      </c>
      <c r="F47" s="20" t="n">
        <v>5.2198068</v>
      </c>
      <c r="G47" s="18" t="n">
        <v>458.51122211</v>
      </c>
      <c r="H47" s="20" t="n">
        <v>4.47421658</v>
      </c>
      <c r="I47" s="18" t="n">
        <v>454.62629343</v>
      </c>
      <c r="J47" s="20" t="n">
        <v>4.38124724</v>
      </c>
      <c r="K47" s="18" t="n">
        <v>460.08481658</v>
      </c>
      <c r="L47" s="20" t="n">
        <v>5.86766654</v>
      </c>
      <c r="M47" s="18" t="n">
        <v>421.11331004</v>
      </c>
      <c r="N47" s="20" t="n">
        <v>13.16365003</v>
      </c>
      <c r="O47" s="18" t="s">
        <v>481</v>
      </c>
      <c r="P47" s="20" t="s">
        <v>481</v>
      </c>
      <c r="Q47" s="18" t="s">
        <v>481</v>
      </c>
      <c r="R47" s="20" t="s">
        <v>481</v>
      </c>
      <c r="S47" s="18" t="s">
        <v>481</v>
      </c>
      <c r="T47" s="20" t="s">
        <v>481</v>
      </c>
      <c r="U47" s="18" t="s">
        <v>481</v>
      </c>
      <c r="V47" s="20" t="s">
        <v>481</v>
      </c>
      <c r="W47" s="18" t="n">
        <v>380.5621112</v>
      </c>
      <c r="X47" s="20" t="n">
        <v>5.4906164</v>
      </c>
    </row>
    <row r="48" spans="1:24">
      <c r="A48" s="15" t="s">
        <v>523</v>
      </c>
      <c r="B48" s="17" t="n">
        <v>9841</v>
      </c>
      <c r="C48" s="18">
        <f>(8.0/B48*100)</f>
        <v/>
      </c>
      <c r="D48" s="19" t="n">
        <v>9833</v>
      </c>
      <c r="E48" s="18" t="n">
        <v>499.76229808</v>
      </c>
      <c r="F48" s="20" t="n">
        <v>7.972327</v>
      </c>
      <c r="G48" s="18" t="n">
        <v>522.15432013</v>
      </c>
      <c r="H48" s="20" t="n">
        <v>5.97589895</v>
      </c>
      <c r="I48" s="18" t="n">
        <v>533.04550851</v>
      </c>
      <c r="J48" s="20" t="n">
        <v>4.66456324</v>
      </c>
      <c r="K48" s="18" t="n">
        <v>570.38999669</v>
      </c>
      <c r="L48" s="20" t="n">
        <v>6.86552383</v>
      </c>
      <c r="M48" s="18" t="n">
        <v>444.91193674</v>
      </c>
      <c r="N48" s="20" t="n">
        <v>11.07231042</v>
      </c>
      <c r="O48" s="18" t="s">
        <v>481</v>
      </c>
      <c r="P48" s="20" t="s">
        <v>481</v>
      </c>
      <c r="Q48" s="18" t="s">
        <v>481</v>
      </c>
      <c r="R48" s="20" t="s">
        <v>481</v>
      </c>
      <c r="S48" s="18" t="s">
        <v>481</v>
      </c>
      <c r="T48" s="20" t="s">
        <v>481</v>
      </c>
      <c r="U48" s="18" t="s">
        <v>481</v>
      </c>
      <c r="V48" s="20" t="s">
        <v>481</v>
      </c>
      <c r="W48" s="18" t="n">
        <v>473.53426547</v>
      </c>
      <c r="X48" s="20" t="n">
        <v>20.11449457</v>
      </c>
    </row>
    <row r="49" spans="1:24">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409.03332786</v>
      </c>
      <c r="T49" s="20" t="n">
        <v>3.05386641</v>
      </c>
      <c r="U49" s="18" t="s">
        <v>481</v>
      </c>
      <c r="V49" s="20" t="s">
        <v>481</v>
      </c>
      <c r="W49" s="18" t="s">
        <v>481</v>
      </c>
      <c r="X49" s="20" t="s">
        <v>481</v>
      </c>
    </row>
    <row r="50" spans="1:24">
      <c r="A50" s="15" t="s">
        <v>525</v>
      </c>
      <c r="B50" s="17" t="n">
        <v>11795</v>
      </c>
      <c r="C50" s="18">
        <f>(380.0/B50*100)</f>
        <v/>
      </c>
      <c r="D50" s="19" t="n">
        <v>11415</v>
      </c>
      <c r="E50" s="18" t="n">
        <v>376.50288123</v>
      </c>
      <c r="F50" s="20" t="n">
        <v>3.69055445</v>
      </c>
      <c r="G50" s="18" t="n">
        <v>394.05098018</v>
      </c>
      <c r="H50" s="20" t="n">
        <v>3.11447232</v>
      </c>
      <c r="I50" s="18" t="n">
        <v>391.50762693</v>
      </c>
      <c r="J50" s="20" t="n">
        <v>2.58002715</v>
      </c>
      <c r="K50" s="18" t="n">
        <v>409.54472952</v>
      </c>
      <c r="L50" s="20" t="n">
        <v>3.26893672</v>
      </c>
      <c r="M50" s="18" t="n">
        <v>343.08900016</v>
      </c>
      <c r="N50" s="20" t="n">
        <v>12.37753761</v>
      </c>
      <c r="O50" s="18" t="s">
        <v>481</v>
      </c>
      <c r="P50" s="20" t="s">
        <v>481</v>
      </c>
      <c r="Q50" s="18" t="s">
        <v>481</v>
      </c>
      <c r="R50" s="20" t="s">
        <v>481</v>
      </c>
      <c r="S50" s="18" t="s">
        <v>481</v>
      </c>
      <c r="T50" s="20" t="s">
        <v>481</v>
      </c>
      <c r="U50" s="18" t="s">
        <v>481</v>
      </c>
      <c r="V50" s="20" t="s">
        <v>481</v>
      </c>
      <c r="W50" s="18" t="n">
        <v>346.61819205</v>
      </c>
      <c r="X50" s="20" t="n">
        <v>7.0495554</v>
      </c>
    </row>
    <row r="51" spans="1:24">
      <c r="A51" s="15" t="s">
        <v>526</v>
      </c>
      <c r="B51" s="17" t="n">
        <v>6866</v>
      </c>
      <c r="C51" s="18">
        <f>(113.0/B51*100)</f>
        <v/>
      </c>
      <c r="D51" s="19" t="n">
        <v>6753</v>
      </c>
      <c r="E51" s="18" t="n">
        <v>396.50359683</v>
      </c>
      <c r="F51" s="20" t="n">
        <v>4.02917261</v>
      </c>
      <c r="G51" s="18" t="n">
        <v>398.30163722</v>
      </c>
      <c r="H51" s="20" t="n">
        <v>3.90961224</v>
      </c>
      <c r="I51" s="18" t="n">
        <v>405.20576419</v>
      </c>
      <c r="J51" s="20" t="n">
        <v>3.43905269</v>
      </c>
      <c r="K51" s="18" t="n">
        <v>425.52925475</v>
      </c>
      <c r="L51" s="20" t="n">
        <v>4.40294668</v>
      </c>
      <c r="M51" s="18" t="n">
        <v>396.06808277</v>
      </c>
      <c r="N51" s="20" t="n">
        <v>10.10464275</v>
      </c>
      <c r="O51" s="18" t="s">
        <v>481</v>
      </c>
      <c r="P51" s="20" t="s">
        <v>481</v>
      </c>
      <c r="Q51" s="18" t="s">
        <v>481</v>
      </c>
      <c r="R51" s="20" t="s">
        <v>481</v>
      </c>
      <c r="S51" s="18" t="n">
        <v>380.5422133</v>
      </c>
      <c r="T51" s="20" t="n">
        <v>4.31283207</v>
      </c>
      <c r="U51" s="18" t="s">
        <v>481</v>
      </c>
      <c r="V51" s="20" t="s">
        <v>481</v>
      </c>
      <c r="W51" s="18" t="n">
        <v>379.27096668</v>
      </c>
      <c r="X51" s="20" t="n">
        <v>7.2881835</v>
      </c>
    </row>
    <row r="52" spans="1:24">
      <c r="A52" s="15" t="s">
        <v>527</v>
      </c>
      <c r="B52" s="17" t="n">
        <v>5809</v>
      </c>
      <c r="C52" s="18">
        <f>(111.0/B52*100)</f>
        <v/>
      </c>
      <c r="D52" s="19" t="n">
        <v>5698</v>
      </c>
      <c r="E52" s="18" t="n">
        <v>442.61316597</v>
      </c>
      <c r="F52" s="20" t="n">
        <v>3.67964458</v>
      </c>
      <c r="G52" s="18" t="n">
        <v>462.79953784</v>
      </c>
      <c r="H52" s="20" t="n">
        <v>3.50081027</v>
      </c>
      <c r="I52" s="18" t="n">
        <v>479.15765341</v>
      </c>
      <c r="J52" s="20" t="n">
        <v>3.5564794</v>
      </c>
      <c r="K52" s="18" t="n">
        <v>502.57471085</v>
      </c>
      <c r="L52" s="20" t="n">
        <v>5.67005704</v>
      </c>
      <c r="M52" s="18" t="n">
        <v>475.94094622</v>
      </c>
      <c r="N52" s="20" t="n">
        <v>18.42247515</v>
      </c>
      <c r="O52" s="18" t="s">
        <v>481</v>
      </c>
      <c r="P52" s="20" t="s">
        <v>481</v>
      </c>
      <c r="Q52" s="18" t="s">
        <v>481</v>
      </c>
      <c r="R52" s="20" t="s">
        <v>481</v>
      </c>
      <c r="S52" s="18" t="s">
        <v>481</v>
      </c>
      <c r="T52" s="20" t="s">
        <v>481</v>
      </c>
      <c r="U52" s="18" t="s">
        <v>481</v>
      </c>
      <c r="V52" s="20" t="s">
        <v>481</v>
      </c>
      <c r="W52" s="18" t="n">
        <v>399.32620191</v>
      </c>
      <c r="X52" s="20" t="n">
        <v>7.42121014</v>
      </c>
    </row>
    <row r="53" spans="1:24">
      <c r="A53" s="15" t="s">
        <v>528</v>
      </c>
      <c r="B53" s="17" t="n">
        <v>5571</v>
      </c>
      <c r="C53" s="18">
        <f>(120.0/B53*100)</f>
        <v/>
      </c>
      <c r="D53" s="19" t="n">
        <v>5451</v>
      </c>
      <c r="E53" s="18" t="n">
        <v>420.11148893</v>
      </c>
      <c r="F53" s="20" t="n">
        <v>3.55562623</v>
      </c>
      <c r="G53" s="18" t="n">
        <v>431.25182423</v>
      </c>
      <c r="H53" s="20" t="n">
        <v>3.4003006</v>
      </c>
      <c r="I53" s="18" t="n">
        <v>451.85193832</v>
      </c>
      <c r="J53" s="20" t="n">
        <v>3.02042216</v>
      </c>
      <c r="K53" s="18" t="n">
        <v>478.15515694</v>
      </c>
      <c r="L53" s="20" t="n">
        <v>3.79702465</v>
      </c>
      <c r="M53" s="18" t="n">
        <v>453.33305973</v>
      </c>
      <c r="N53" s="20" t="n">
        <v>9.7429045</v>
      </c>
      <c r="O53" s="18" t="s">
        <v>481</v>
      </c>
      <c r="P53" s="20" t="s">
        <v>481</v>
      </c>
      <c r="Q53" s="18" t="s">
        <v>481</v>
      </c>
      <c r="R53" s="20" t="s">
        <v>481</v>
      </c>
      <c r="S53" s="18" t="s">
        <v>481</v>
      </c>
      <c r="T53" s="20" t="s">
        <v>481</v>
      </c>
      <c r="U53" s="18" t="s">
        <v>481</v>
      </c>
      <c r="V53" s="20" t="s">
        <v>481</v>
      </c>
      <c r="W53" s="18" t="n">
        <v>367.13429306</v>
      </c>
      <c r="X53" s="20" t="n">
        <v>4.90159606</v>
      </c>
    </row>
    <row r="54" spans="1:24">
      <c r="A54" s="15" t="s">
        <v>529</v>
      </c>
      <c r="B54" s="17" t="n">
        <v>4740</v>
      </c>
      <c r="C54" s="18">
        <f>(504.0/B54*100)</f>
        <v/>
      </c>
      <c r="D54" s="19" t="n">
        <v>4236</v>
      </c>
      <c r="E54" s="18" t="n">
        <v>323.45263049</v>
      </c>
      <c r="F54" s="20" t="n">
        <v>6.5748643</v>
      </c>
      <c r="G54" s="18" t="n">
        <v>338.26398076</v>
      </c>
      <c r="H54" s="20" t="n">
        <v>5.07522555</v>
      </c>
      <c r="I54" s="18" t="n">
        <v>334.50901246</v>
      </c>
      <c r="J54" s="20" t="n">
        <v>3.31199839</v>
      </c>
      <c r="K54" s="18" t="n">
        <v>350.84147655</v>
      </c>
      <c r="L54" s="20" t="n">
        <v>3.82164933</v>
      </c>
      <c r="M54" s="18" t="n">
        <v>281.17575897</v>
      </c>
      <c r="N54" s="20" t="n">
        <v>13.52828379</v>
      </c>
      <c r="O54" s="18" t="s">
        <v>481</v>
      </c>
      <c r="P54" s="20" t="s">
        <v>481</v>
      </c>
      <c r="Q54" s="18" t="s">
        <v>481</v>
      </c>
      <c r="R54" s="20" t="s">
        <v>481</v>
      </c>
      <c r="S54" s="18" t="s">
        <v>481</v>
      </c>
      <c r="T54" s="20" t="s">
        <v>481</v>
      </c>
      <c r="U54" s="18" t="s">
        <v>481</v>
      </c>
      <c r="V54" s="20" t="s">
        <v>481</v>
      </c>
      <c r="W54" s="18" t="n">
        <v>288.32828165</v>
      </c>
      <c r="X54" s="20" t="n">
        <v>3.9409246</v>
      </c>
    </row>
    <row r="55" spans="1:24">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403.83322941</v>
      </c>
      <c r="T55" s="20" t="n">
        <v>2.78193854</v>
      </c>
      <c r="U55" s="18" t="s">
        <v>481</v>
      </c>
      <c r="V55" s="20" t="s">
        <v>481</v>
      </c>
      <c r="W55" s="18" t="s">
        <v>481</v>
      </c>
      <c r="X55" s="20" t="s">
        <v>481</v>
      </c>
    </row>
    <row r="56" spans="1:24">
      <c r="A56" s="15" t="s">
        <v>531</v>
      </c>
      <c r="B56" s="17" t="n">
        <v>5359</v>
      </c>
      <c r="C56" s="18">
        <f>(77.0/B56*100)</f>
        <v/>
      </c>
      <c r="D56" s="19" t="n">
        <v>5282</v>
      </c>
      <c r="E56" s="18" t="n">
        <v>519.9993846</v>
      </c>
      <c r="F56" s="20" t="n">
        <v>4.50186662</v>
      </c>
      <c r="G56" s="18" t="n">
        <v>534.10813051</v>
      </c>
      <c r="H56" s="20" t="n">
        <v>4.10689866</v>
      </c>
      <c r="I56" s="18" t="n">
        <v>554.96330156</v>
      </c>
      <c r="J56" s="20" t="n">
        <v>3.72696929</v>
      </c>
      <c r="K56" s="18" t="n">
        <v>577.7123592</v>
      </c>
      <c r="L56" s="20" t="n">
        <v>3.6067831</v>
      </c>
      <c r="M56" s="18" t="n">
        <v>537.06877919</v>
      </c>
      <c r="N56" s="20" t="n">
        <v>8.186138379999999</v>
      </c>
      <c r="O56" s="18" t="s">
        <v>481</v>
      </c>
      <c r="P56" s="20" t="s">
        <v>481</v>
      </c>
      <c r="Q56" s="18" t="s">
        <v>481</v>
      </c>
      <c r="R56" s="20" t="s">
        <v>481</v>
      </c>
      <c r="S56" s="18" t="s">
        <v>481</v>
      </c>
      <c r="T56" s="20" t="s">
        <v>481</v>
      </c>
      <c r="U56" s="18" t="s">
        <v>481</v>
      </c>
      <c r="V56" s="20" t="s">
        <v>481</v>
      </c>
      <c r="W56" s="18" t="n">
        <v>467.35573114</v>
      </c>
      <c r="X56" s="20" t="n">
        <v>12.61896626</v>
      </c>
    </row>
    <row r="57" spans="1:24">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386.10959158</v>
      </c>
      <c r="T57" s="20" t="n">
        <v>3.0844628</v>
      </c>
      <c r="U57" s="18" t="s">
        <v>481</v>
      </c>
      <c r="V57" s="20" t="s">
        <v>481</v>
      </c>
      <c r="W57" s="18" t="s">
        <v>481</v>
      </c>
      <c r="X57" s="20" t="s">
        <v>481</v>
      </c>
    </row>
    <row r="58" spans="1:24">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380.25901051</v>
      </c>
      <c r="T58" s="20" t="n">
        <v>2.6518124</v>
      </c>
      <c r="U58" s="18" t="s">
        <v>481</v>
      </c>
      <c r="V58" s="20" t="s">
        <v>481</v>
      </c>
      <c r="W58" s="18" t="s">
        <v>481</v>
      </c>
      <c r="X58" s="20" t="s">
        <v>481</v>
      </c>
    </row>
    <row r="59" spans="1:24">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361.5339806</v>
      </c>
      <c r="T59" s="20" t="n">
        <v>1.62528789</v>
      </c>
      <c r="U59" s="18" t="s">
        <v>481</v>
      </c>
      <c r="V59" s="20" t="s">
        <v>481</v>
      </c>
      <c r="W59" s="18" t="s">
        <v>481</v>
      </c>
      <c r="X59" s="20" t="s">
        <v>481</v>
      </c>
    </row>
    <row r="60" spans="1:24">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396.24965264</v>
      </c>
      <c r="T60" s="20" t="n">
        <v>3.6919812</v>
      </c>
      <c r="U60" s="18" t="s">
        <v>481</v>
      </c>
      <c r="V60" s="20" t="s">
        <v>481</v>
      </c>
      <c r="W60" s="18" t="s">
        <v>481</v>
      </c>
      <c r="X60" s="20" t="s">
        <v>481</v>
      </c>
    </row>
    <row r="61" spans="1:24">
      <c r="A61" s="15" t="s">
        <v>536</v>
      </c>
      <c r="B61" s="17" t="n">
        <v>6525</v>
      </c>
      <c r="C61" s="18">
        <f>(179.0/B61*100)</f>
        <v/>
      </c>
      <c r="D61" s="19" t="n">
        <v>6346</v>
      </c>
      <c r="E61" s="18" t="n">
        <v>472.5051992</v>
      </c>
      <c r="F61" s="20" t="n">
        <v>3.68737464</v>
      </c>
      <c r="G61" s="18" t="n">
        <v>477.87665313</v>
      </c>
      <c r="H61" s="20" t="n">
        <v>2.98187235</v>
      </c>
      <c r="I61" s="18" t="n">
        <v>481.6991525</v>
      </c>
      <c r="J61" s="20" t="n">
        <v>3.23443117</v>
      </c>
      <c r="K61" s="18" t="n">
        <v>502.41827604</v>
      </c>
      <c r="L61" s="20" t="n">
        <v>4.4613642</v>
      </c>
      <c r="M61" s="18" t="n">
        <v>461.89748247</v>
      </c>
      <c r="N61" s="20" t="n">
        <v>11.205971</v>
      </c>
      <c r="O61" s="18" t="s">
        <v>481</v>
      </c>
      <c r="P61" s="20" t="s">
        <v>481</v>
      </c>
      <c r="Q61" s="18" t="s">
        <v>481</v>
      </c>
      <c r="R61" s="20" t="s">
        <v>481</v>
      </c>
      <c r="S61" s="18" t="s">
        <v>481</v>
      </c>
      <c r="T61" s="20" t="s">
        <v>481</v>
      </c>
      <c r="U61" s="18" t="s">
        <v>481</v>
      </c>
      <c r="V61" s="20" t="s">
        <v>481</v>
      </c>
      <c r="W61" s="18" t="n">
        <v>416.43422195</v>
      </c>
      <c r="X61" s="20" t="n">
        <v>8.854070569999999</v>
      </c>
    </row>
    <row r="62" spans="1:24">
      <c r="A62" s="15" t="s">
        <v>537</v>
      </c>
      <c r="B62" s="17" t="n">
        <v>4476</v>
      </c>
      <c r="C62" s="18">
        <f>(3.0/B62*100)</f>
        <v/>
      </c>
      <c r="D62" s="19" t="n">
        <v>4473</v>
      </c>
      <c r="E62" s="18" t="n">
        <v>527.29477278</v>
      </c>
      <c r="F62" s="20" t="n">
        <v>2.35465018</v>
      </c>
      <c r="G62" s="18" t="n">
        <v>540.95151538</v>
      </c>
      <c r="H62" s="20" t="n">
        <v>2.34132043</v>
      </c>
      <c r="I62" s="18" t="n">
        <v>551.18233453</v>
      </c>
      <c r="J62" s="20" t="n">
        <v>2.52233064</v>
      </c>
      <c r="K62" s="18" t="n">
        <v>569.25216586</v>
      </c>
      <c r="L62" s="20" t="n">
        <v>3.55716987</v>
      </c>
      <c r="M62" s="18" t="n">
        <v>493.69018339</v>
      </c>
      <c r="N62" s="20" t="n">
        <v>10.99853986</v>
      </c>
      <c r="O62" s="18" t="s">
        <v>481</v>
      </c>
      <c r="P62" s="20" t="s">
        <v>481</v>
      </c>
      <c r="Q62" s="18" t="s">
        <v>481</v>
      </c>
      <c r="R62" s="20" t="s">
        <v>481</v>
      </c>
      <c r="S62" s="18" t="s">
        <v>481</v>
      </c>
      <c r="T62" s="20" t="s">
        <v>481</v>
      </c>
      <c r="U62" s="18" t="s">
        <v>481</v>
      </c>
      <c r="V62" s="20" t="s">
        <v>481</v>
      </c>
      <c r="W62" s="18" t="n">
        <v>500.07814986</v>
      </c>
      <c r="X62" s="20" t="n">
        <v>21.78969058</v>
      </c>
    </row>
    <row r="63" spans="1:24">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371.31142887</v>
      </c>
      <c r="T63" s="20" t="n">
        <v>1.28307667</v>
      </c>
      <c r="U63" s="18" t="s">
        <v>481</v>
      </c>
      <c r="V63" s="20" t="s">
        <v>481</v>
      </c>
      <c r="W63" s="18" t="s">
        <v>481</v>
      </c>
      <c r="X63" s="20" t="s">
        <v>481</v>
      </c>
    </row>
    <row r="64" spans="1:24">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478.6447938</v>
      </c>
      <c r="T64" s="20" t="n">
        <v>1.71583638</v>
      </c>
      <c r="U64" s="18" t="s">
        <v>481</v>
      </c>
      <c r="V64" s="20" t="s">
        <v>481</v>
      </c>
      <c r="W64" s="18" t="s">
        <v>481</v>
      </c>
      <c r="X64" s="20" t="s">
        <v>481</v>
      </c>
    </row>
    <row r="65" spans="1:24">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419.66352142</v>
      </c>
      <c r="T65" s="20" t="n">
        <v>2.4655214</v>
      </c>
      <c r="U65" s="18" t="s">
        <v>481</v>
      </c>
      <c r="V65" s="20" t="s">
        <v>481</v>
      </c>
      <c r="W65" s="18" t="s">
        <v>481</v>
      </c>
      <c r="X65" s="20" t="s">
        <v>481</v>
      </c>
    </row>
    <row r="66" spans="1:24">
      <c r="A66" s="15" t="s">
        <v>541</v>
      </c>
      <c r="B66" s="17" t="n">
        <v>5665</v>
      </c>
      <c r="C66" s="18">
        <f>(93.0/B66*100)</f>
        <v/>
      </c>
      <c r="D66" s="19" t="n">
        <v>5572</v>
      </c>
      <c r="E66" s="18" t="n">
        <v>413.49818103</v>
      </c>
      <c r="F66" s="20" t="n">
        <v>3.10752305</v>
      </c>
      <c r="G66" s="18" t="n">
        <v>429.38103178</v>
      </c>
      <c r="H66" s="20" t="n">
        <v>2.9355542</v>
      </c>
      <c r="I66" s="18" t="n">
        <v>434.70715352</v>
      </c>
      <c r="J66" s="20" t="n">
        <v>2.50623335</v>
      </c>
      <c r="K66" s="18" t="n">
        <v>440.19425978</v>
      </c>
      <c r="L66" s="20" t="n">
        <v>4.38266333</v>
      </c>
      <c r="M66" s="18" t="n">
        <v>396.92585574</v>
      </c>
      <c r="N66" s="20" t="n">
        <v>9.42810686</v>
      </c>
      <c r="O66" s="18" t="s">
        <v>481</v>
      </c>
      <c r="P66" s="20" t="s">
        <v>481</v>
      </c>
      <c r="Q66" s="18" t="s">
        <v>481</v>
      </c>
      <c r="R66" s="20" t="s">
        <v>481</v>
      </c>
      <c r="S66" s="18" t="s">
        <v>481</v>
      </c>
      <c r="T66" s="20" t="s">
        <v>481</v>
      </c>
      <c r="U66" s="18" t="s">
        <v>481</v>
      </c>
      <c r="V66" s="20" t="s">
        <v>481</v>
      </c>
      <c r="W66" s="18" t="n">
        <v>362.21054363</v>
      </c>
      <c r="X66" s="20" t="n">
        <v>4.46924879</v>
      </c>
    </row>
    <row r="67" spans="1:24">
      <c r="A67" s="15" t="s">
        <v>542</v>
      </c>
      <c r="B67" s="17" t="n">
        <v>6971</v>
      </c>
      <c r="C67" s="18">
        <f>(979.0/B67*100)</f>
        <v/>
      </c>
      <c r="D67" s="19" t="n">
        <v>5992</v>
      </c>
      <c r="E67" s="18" t="n">
        <v>390.54179991</v>
      </c>
      <c r="F67" s="20" t="n">
        <v>5.7935965</v>
      </c>
      <c r="G67" s="18" t="n">
        <v>397.85866725</v>
      </c>
      <c r="H67" s="20" t="n">
        <v>3.91581147</v>
      </c>
      <c r="I67" s="18" t="n">
        <v>394.1780908</v>
      </c>
      <c r="J67" s="20" t="n">
        <v>3.13300399</v>
      </c>
      <c r="K67" s="18" t="n">
        <v>416.53193667</v>
      </c>
      <c r="L67" s="20" t="n">
        <v>3.84039601</v>
      </c>
      <c r="M67" s="18" t="n">
        <v>361.93393931</v>
      </c>
      <c r="N67" s="20" t="n">
        <v>11.02011897</v>
      </c>
      <c r="O67" s="18" t="s">
        <v>481</v>
      </c>
      <c r="P67" s="20" t="s">
        <v>481</v>
      </c>
      <c r="Q67" s="18" t="s">
        <v>481</v>
      </c>
      <c r="R67" s="20" t="s">
        <v>481</v>
      </c>
      <c r="S67" s="18" t="s">
        <v>481</v>
      </c>
      <c r="T67" s="20" t="s">
        <v>481</v>
      </c>
      <c r="U67" s="18" t="s">
        <v>481</v>
      </c>
      <c r="V67" s="20" t="s">
        <v>481</v>
      </c>
      <c r="W67" s="18" t="n">
        <v>335.6437967</v>
      </c>
      <c r="X67" s="20" t="n">
        <v>8.21919115</v>
      </c>
    </row>
    <row r="68" spans="1:24">
      <c r="A68" s="15" t="s">
        <v>543</v>
      </c>
      <c r="B68" s="17" t="n">
        <v>12083</v>
      </c>
      <c r="C68" s="18">
        <f>(31.0/B68*100)</f>
        <v/>
      </c>
      <c r="D68" s="19" t="n">
        <v>12052</v>
      </c>
      <c r="E68" s="18" t="n">
        <v>395.39315836</v>
      </c>
      <c r="F68" s="20" t="n">
        <v>3.44008305</v>
      </c>
      <c r="G68" s="18" t="n">
        <v>416.95906982</v>
      </c>
      <c r="H68" s="20" t="n">
        <v>2.80348782</v>
      </c>
      <c r="I68" s="18" t="n">
        <v>411.55924358</v>
      </c>
      <c r="J68" s="20" t="n">
        <v>2.31064469</v>
      </c>
      <c r="K68" s="18" t="n">
        <v>446.28813103</v>
      </c>
      <c r="L68" s="20" t="n">
        <v>2.84978625</v>
      </c>
      <c r="M68" s="18" t="n">
        <v>360.65240851</v>
      </c>
      <c r="N68" s="20" t="n">
        <v>7.69534733</v>
      </c>
      <c r="O68" s="18" t="s">
        <v>481</v>
      </c>
      <c r="P68" s="20" t="s">
        <v>481</v>
      </c>
      <c r="Q68" s="18" t="s">
        <v>481</v>
      </c>
      <c r="R68" s="20" t="s">
        <v>481</v>
      </c>
      <c r="S68" s="18" t="s">
        <v>481</v>
      </c>
      <c r="T68" s="20" t="s">
        <v>481</v>
      </c>
      <c r="U68" s="18" t="s">
        <v>481</v>
      </c>
      <c r="V68" s="20" t="s">
        <v>481</v>
      </c>
      <c r="W68" s="18" t="n">
        <v>346.37838689</v>
      </c>
      <c r="X68" s="20" t="n">
        <v>2.16402697</v>
      </c>
    </row>
    <row r="69" spans="1:24">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443.95431517</v>
      </c>
      <c r="T69" s="20" t="n">
        <v>3.78500092</v>
      </c>
      <c r="U69" s="18" t="s">
        <v>481</v>
      </c>
      <c r="V69" s="20" t="s">
        <v>481</v>
      </c>
      <c r="W69" s="18" t="s">
        <v>481</v>
      </c>
      <c r="X69" s="20" t="s">
        <v>481</v>
      </c>
    </row>
    <row r="70" spans="1:24">
      <c r="A70" s="15" t="s">
        <v>545</v>
      </c>
      <c r="B70" s="17" t="n">
        <v>6036</v>
      </c>
      <c r="C70" s="18">
        <f>(223.0/B70*100)</f>
        <v/>
      </c>
      <c r="D70" s="19" t="n">
        <v>5813</v>
      </c>
      <c r="E70" s="18" t="n">
        <v>476.19524523</v>
      </c>
      <c r="F70" s="20" t="n">
        <v>4.47462531</v>
      </c>
      <c r="G70" s="18" t="n">
        <v>490.81490181</v>
      </c>
      <c r="H70" s="20" t="n">
        <v>3.5423223</v>
      </c>
      <c r="I70" s="18" t="n">
        <v>505.01054613</v>
      </c>
      <c r="J70" s="20" t="n">
        <v>3.846605</v>
      </c>
      <c r="K70" s="18" t="n">
        <v>529.1487202</v>
      </c>
      <c r="L70" s="20" t="n">
        <v>4.66943981</v>
      </c>
      <c r="M70" s="18" t="n">
        <v>512.50592912</v>
      </c>
      <c r="N70" s="20" t="n">
        <v>11.8371488</v>
      </c>
      <c r="O70" s="18" t="s">
        <v>481</v>
      </c>
      <c r="P70" s="20" t="s">
        <v>481</v>
      </c>
      <c r="Q70" s="18" t="s">
        <v>481</v>
      </c>
      <c r="R70" s="20" t="s">
        <v>481</v>
      </c>
      <c r="S70" s="18" t="s">
        <v>481</v>
      </c>
      <c r="T70" s="20" t="s">
        <v>481</v>
      </c>
      <c r="U70" s="18" t="s">
        <v>481</v>
      </c>
      <c r="V70" s="20" t="s">
        <v>481</v>
      </c>
      <c r="W70" s="18" t="n">
        <v>449.08268108</v>
      </c>
      <c r="X70" s="20" t="n">
        <v>8.192286729999999</v>
      </c>
    </row>
    <row r="71" spans="1:24">
      <c r="A71" s="15" t="s">
        <v>546</v>
      </c>
      <c r="B71" s="17" t="n">
        <v>6115</v>
      </c>
      <c r="C71" s="18">
        <f>(38.0/B71*100)</f>
        <v/>
      </c>
      <c r="D71" s="19" t="n">
        <v>6077</v>
      </c>
      <c r="E71" s="18" t="n">
        <v>536.62581187</v>
      </c>
      <c r="F71" s="20" t="n">
        <v>3.66604428</v>
      </c>
      <c r="G71" s="18" t="n">
        <v>561.6939144200001</v>
      </c>
      <c r="H71" s="20" t="n">
        <v>3.44956959</v>
      </c>
      <c r="I71" s="18" t="n">
        <v>568.4583186900001</v>
      </c>
      <c r="J71" s="20" t="n">
        <v>2.41078818</v>
      </c>
      <c r="K71" s="18" t="n">
        <v>590.4978963</v>
      </c>
      <c r="L71" s="20" t="n">
        <v>2.74117795</v>
      </c>
      <c r="M71" s="18" t="n">
        <v>497.71569616</v>
      </c>
      <c r="N71" s="20" t="n">
        <v>11.59940761</v>
      </c>
      <c r="O71" s="18" t="s">
        <v>481</v>
      </c>
      <c r="P71" s="20" t="s">
        <v>481</v>
      </c>
      <c r="Q71" s="18" t="s">
        <v>481</v>
      </c>
      <c r="R71" s="20" t="s">
        <v>481</v>
      </c>
      <c r="S71" s="18" t="s">
        <v>481</v>
      </c>
      <c r="T71" s="20" t="s">
        <v>481</v>
      </c>
      <c r="U71" s="18" t="s">
        <v>481</v>
      </c>
      <c r="V71" s="20" t="s">
        <v>481</v>
      </c>
      <c r="W71" s="18" t="n">
        <v>484.05261821</v>
      </c>
      <c r="X71" s="20" t="n">
        <v>12.37974549</v>
      </c>
    </row>
    <row r="72" spans="1:24">
      <c r="A72" s="15" t="s">
        <v>547</v>
      </c>
      <c r="B72" s="17" t="n">
        <v>7708</v>
      </c>
      <c r="C72" s="18">
        <f>(6.0/B72*100)</f>
        <v/>
      </c>
      <c r="D72" s="19" t="n">
        <v>7702</v>
      </c>
      <c r="E72" s="18" t="n">
        <v>516.19424178</v>
      </c>
      <c r="F72" s="20" t="n">
        <v>4.24188757</v>
      </c>
      <c r="G72" s="18" t="n">
        <v>531.59682031</v>
      </c>
      <c r="H72" s="20" t="n">
        <v>3.21526795</v>
      </c>
      <c r="I72" s="18" t="n">
        <v>559.71118081</v>
      </c>
      <c r="J72" s="20" t="n">
        <v>3.90247276</v>
      </c>
      <c r="K72" s="18" t="n">
        <v>600.2470666</v>
      </c>
      <c r="L72" s="20" t="n">
        <v>6.997955</v>
      </c>
      <c r="M72" s="18" t="n">
        <v>569.34392263</v>
      </c>
      <c r="N72" s="20" t="n">
        <v>17.72313952</v>
      </c>
      <c r="O72" s="18" t="s">
        <v>481</v>
      </c>
      <c r="P72" s="20" t="s">
        <v>481</v>
      </c>
      <c r="Q72" s="18" t="s">
        <v>481</v>
      </c>
      <c r="R72" s="20" t="s">
        <v>481</v>
      </c>
      <c r="S72" s="18" t="s">
        <v>481</v>
      </c>
      <c r="T72" s="20" t="s">
        <v>481</v>
      </c>
      <c r="U72" s="18" t="s">
        <v>481</v>
      </c>
      <c r="V72" s="20" t="s">
        <v>481</v>
      </c>
      <c r="W72" s="18" t="n">
        <v>482.40491924</v>
      </c>
      <c r="X72" s="20" t="n">
        <v>19.02130735</v>
      </c>
    </row>
    <row r="73" spans="1:24">
      <c r="A73" s="15" t="s">
        <v>548</v>
      </c>
      <c r="B73" s="17" t="n">
        <v>8249</v>
      </c>
      <c r="C73" s="18">
        <f>(201.0/B73*100)</f>
        <v/>
      </c>
      <c r="D73" s="19" t="n">
        <v>8048</v>
      </c>
      <c r="E73" s="18" t="n">
        <v>431.82359086</v>
      </c>
      <c r="F73" s="20" t="n">
        <v>9.44556328</v>
      </c>
      <c r="G73" s="18" t="n">
        <v>423.45314021</v>
      </c>
      <c r="H73" s="20" t="n">
        <v>4.18048954</v>
      </c>
      <c r="I73" s="18" t="n">
        <v>410.75253943</v>
      </c>
      <c r="J73" s="20" t="n">
        <v>3.01688686</v>
      </c>
      <c r="K73" s="18" t="n">
        <v>423.19297943</v>
      </c>
      <c r="L73" s="20" t="n">
        <v>4.71513119</v>
      </c>
      <c r="M73" s="18" t="n">
        <v>409.50459162</v>
      </c>
      <c r="N73" s="20" t="n">
        <v>12.09090603</v>
      </c>
      <c r="O73" s="18" t="s">
        <v>481</v>
      </c>
      <c r="P73" s="20" t="s">
        <v>481</v>
      </c>
      <c r="Q73" s="18" t="s">
        <v>481</v>
      </c>
      <c r="R73" s="20" t="s">
        <v>481</v>
      </c>
      <c r="S73" s="18" t="s">
        <v>481</v>
      </c>
      <c r="T73" s="20" t="s">
        <v>481</v>
      </c>
      <c r="U73" s="18" t="s">
        <v>481</v>
      </c>
      <c r="V73" s="20" t="s">
        <v>481</v>
      </c>
      <c r="W73" s="18" t="n">
        <v>393.15189374</v>
      </c>
      <c r="X73" s="20" t="n">
        <v>9.10047181</v>
      </c>
    </row>
    <row r="74" spans="1:24">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417.24339576</v>
      </c>
      <c r="T74" s="20" t="n">
        <v>1.40662681</v>
      </c>
      <c r="U74" s="18" t="s">
        <v>481</v>
      </c>
      <c r="V74" s="20" t="s">
        <v>481</v>
      </c>
      <c r="W74" s="18" t="s">
        <v>481</v>
      </c>
      <c r="X74" s="20" t="s">
        <v>481</v>
      </c>
    </row>
    <row r="75" spans="1:24">
      <c r="A75" s="15" t="s">
        <v>550</v>
      </c>
      <c r="B75" s="17" t="n">
        <v>5375</v>
      </c>
      <c r="C75" s="18">
        <f>(321.0/B75*100)</f>
        <v/>
      </c>
      <c r="D75" s="19" t="n">
        <v>5054</v>
      </c>
      <c r="E75" s="18" t="n">
        <v>359.95522562</v>
      </c>
      <c r="F75" s="20" t="n">
        <v>4.23678661</v>
      </c>
      <c r="G75" s="18" t="n">
        <v>371.25815802</v>
      </c>
      <c r="H75" s="20" t="n">
        <v>4.62760712</v>
      </c>
      <c r="I75" s="18" t="n">
        <v>377.01086629</v>
      </c>
      <c r="J75" s="20" t="n">
        <v>3.75189369</v>
      </c>
      <c r="K75" s="18" t="n">
        <v>390.38500321</v>
      </c>
      <c r="L75" s="20" t="n">
        <v>4.46341392</v>
      </c>
      <c r="M75" s="18" t="n">
        <v>354.35422278</v>
      </c>
      <c r="N75" s="20" t="n">
        <v>7.89533144</v>
      </c>
      <c r="O75" s="18" t="s">
        <v>481</v>
      </c>
      <c r="P75" s="20" t="s">
        <v>481</v>
      </c>
      <c r="Q75" s="18" t="s">
        <v>481</v>
      </c>
      <c r="R75" s="20" t="s">
        <v>481</v>
      </c>
      <c r="S75" s="18" t="s">
        <v>481</v>
      </c>
      <c r="T75" s="20" t="s">
        <v>481</v>
      </c>
      <c r="U75" s="18" t="s">
        <v>481</v>
      </c>
      <c r="V75" s="20" t="s">
        <v>481</v>
      </c>
      <c r="W75" s="18" t="n">
        <v>331.47621613</v>
      </c>
      <c r="X75" s="20" t="n">
        <v>5.41946353</v>
      </c>
    </row>
    <row r="76" spans="1:24">
      <c r="A76" s="15" t="s">
        <v>551</v>
      </c>
      <c r="B76" s="17" t="n">
        <v>14167</v>
      </c>
      <c r="C76" s="18">
        <f>(236.0/B76*100)</f>
        <v/>
      </c>
      <c r="D76" s="19" t="n">
        <v>13931</v>
      </c>
      <c r="E76" s="18" t="n">
        <v>416.98711605</v>
      </c>
      <c r="F76" s="20" t="n">
        <v>3.41237616</v>
      </c>
      <c r="G76" s="18" t="n">
        <v>427.49031002</v>
      </c>
      <c r="H76" s="20" t="n">
        <v>3.41236492</v>
      </c>
      <c r="I76" s="18" t="n">
        <v>437.6431733</v>
      </c>
      <c r="J76" s="20" t="n">
        <v>2.91441335</v>
      </c>
      <c r="K76" s="18" t="n">
        <v>458.70540608</v>
      </c>
      <c r="L76" s="20" t="n">
        <v>3.58197804</v>
      </c>
      <c r="M76" s="18" t="n">
        <v>379.79233236</v>
      </c>
      <c r="N76" s="20" t="n">
        <v>7.48312316</v>
      </c>
      <c r="O76" s="18" t="s">
        <v>481</v>
      </c>
      <c r="P76" s="20" t="s">
        <v>481</v>
      </c>
      <c r="Q76" s="18" t="s">
        <v>481</v>
      </c>
      <c r="R76" s="20" t="s">
        <v>481</v>
      </c>
      <c r="S76" s="18" t="s">
        <v>481</v>
      </c>
      <c r="T76" s="20" t="s">
        <v>481</v>
      </c>
      <c r="U76" s="18" t="s">
        <v>481</v>
      </c>
      <c r="V76" s="20" t="s">
        <v>481</v>
      </c>
      <c r="W76" s="18" t="n">
        <v>364.42791807</v>
      </c>
      <c r="X76" s="20" t="n">
        <v>5.18537952</v>
      </c>
    </row>
    <row r="77" spans="1:24">
      <c r="A77" s="15" t="s">
        <v>552</v>
      </c>
      <c r="B77" s="17" t="n">
        <v>6062</v>
      </c>
      <c r="C77" s="18">
        <f>(372.0/B77*100)</f>
        <v/>
      </c>
      <c r="D77" s="19" t="n">
        <v>5690</v>
      </c>
      <c r="E77" s="18" t="n">
        <v>416.48832823</v>
      </c>
      <c r="F77" s="20" t="n">
        <v>3.54609298</v>
      </c>
      <c r="G77" s="18" t="n">
        <v>430.68798568</v>
      </c>
      <c r="H77" s="20" t="n">
        <v>2.89413058</v>
      </c>
      <c r="I77" s="18" t="n">
        <v>428.52611882</v>
      </c>
      <c r="J77" s="20" t="n">
        <v>3.95724467</v>
      </c>
      <c r="K77" s="18" t="n">
        <v>471.74347468</v>
      </c>
      <c r="L77" s="20" t="n">
        <v>6.04563396</v>
      </c>
      <c r="M77" s="18" t="n">
        <v>397.50943162</v>
      </c>
      <c r="N77" s="20" t="n">
        <v>11.82536626</v>
      </c>
      <c r="O77" s="18" t="s">
        <v>481</v>
      </c>
      <c r="P77" s="20" t="s">
        <v>481</v>
      </c>
      <c r="Q77" s="18" t="s">
        <v>481</v>
      </c>
      <c r="R77" s="20" t="s">
        <v>481</v>
      </c>
      <c r="S77" s="18" t="s">
        <v>481</v>
      </c>
      <c r="T77" s="20" t="s">
        <v>481</v>
      </c>
      <c r="U77" s="18" t="s">
        <v>481</v>
      </c>
      <c r="V77" s="20" t="s">
        <v>481</v>
      </c>
      <c r="W77" s="18" t="n">
        <v>361.75987385</v>
      </c>
      <c r="X77" s="20" t="n">
        <v>3.51194019</v>
      </c>
    </row>
    <row r="78" spans="1:24">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494.51831162</v>
      </c>
      <c r="T78" s="20" t="n">
        <v>4.45771317</v>
      </c>
      <c r="U78" s="18" t="s">
        <v>481</v>
      </c>
      <c r="V78" s="20" t="s">
        <v>481</v>
      </c>
      <c r="W78" s="18" t="s">
        <v>481</v>
      </c>
      <c r="X78" s="20" t="s">
        <v>481</v>
      </c>
    </row>
    <row customHeight="1" ht="25" r="79" spans="1:24">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456.29558944</v>
      </c>
      <c r="T79" s="20" t="n">
        <v>6.90963052</v>
      </c>
      <c r="U79" s="18" t="s">
        <v>481</v>
      </c>
      <c r="V79" s="20" t="s">
        <v>481</v>
      </c>
      <c r="W79" s="18" t="s">
        <v>481</v>
      </c>
      <c r="X79" s="20" t="s">
        <v>481</v>
      </c>
    </row>
    <row r="80" spans="1:24">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459.81599437</v>
      </c>
      <c r="T80" s="20" t="n">
        <v>4.27720318</v>
      </c>
      <c r="U80" s="18" t="s">
        <v>481</v>
      </c>
      <c r="V80" s="20" t="s">
        <v>481</v>
      </c>
      <c r="W80" s="18" t="s">
        <v>481</v>
      </c>
      <c r="X80" s="20" t="s">
        <v>481</v>
      </c>
    </row>
    <row r="81" spans="1:24">
      <c r="A81" s="23" t="s">
        <v>556</v>
      </c>
      <c r="B81" s="17" t="n">
        <v>8861</v>
      </c>
      <c r="C81" s="18">
        <f>(96.0/B81*100)</f>
        <v/>
      </c>
      <c r="D81" s="19" t="n">
        <v>8765</v>
      </c>
      <c r="E81" s="18" t="n">
        <v>435.46259124</v>
      </c>
      <c r="F81" s="20" t="n">
        <v>7.10628891</v>
      </c>
      <c r="G81" s="18" t="n">
        <v>434.29880753</v>
      </c>
      <c r="H81" s="20" t="n">
        <v>4.61075308</v>
      </c>
      <c r="I81" s="18" t="n">
        <v>447.03847304</v>
      </c>
      <c r="J81" s="20" t="n">
        <v>3.66719049</v>
      </c>
      <c r="K81" s="18" t="n">
        <v>472.24802962</v>
      </c>
      <c r="L81" s="20" t="n">
        <v>3.94111778</v>
      </c>
      <c r="M81" s="18" t="n">
        <v>406.92753037</v>
      </c>
      <c r="N81" s="20" t="n">
        <v>7.08864863</v>
      </c>
      <c r="O81" s="18" t="s">
        <v>481</v>
      </c>
      <c r="P81" s="20" t="s">
        <v>481</v>
      </c>
      <c r="Q81" s="18" t="s">
        <v>481</v>
      </c>
      <c r="R81" s="20" t="s">
        <v>481</v>
      </c>
      <c r="S81" s="18" t="s">
        <v>481</v>
      </c>
      <c r="T81" s="20" t="s">
        <v>481</v>
      </c>
      <c r="U81" s="18" t="s">
        <v>481</v>
      </c>
      <c r="V81" s="20" t="s">
        <v>481</v>
      </c>
      <c r="W81" s="18" t="n">
        <v>392.70337506</v>
      </c>
      <c r="X81" s="20" t="n">
        <v>9.100028200000001</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853</v>
      </c>
    </row>
    <row customHeight="1" ht="30" r="4" spans="1:24">
      <c r="A4" s="6" t="n"/>
      <c r="B4" s="7" t="s">
        <v>462</v>
      </c>
      <c r="C4" s="7" t="s">
        <v>463</v>
      </c>
      <c r="D4" s="8" t="s">
        <v>462</v>
      </c>
      <c r="E4" s="9" t="s">
        <v>846</v>
      </c>
      <c r="F4" s="10" t="n"/>
      <c r="G4" s="9" t="s">
        <v>847</v>
      </c>
      <c r="H4" s="10" t="n"/>
      <c r="I4" s="9" t="s">
        <v>848</v>
      </c>
      <c r="J4" s="10" t="n"/>
      <c r="K4" s="9" t="s">
        <v>849</v>
      </c>
      <c r="L4" s="10" t="n"/>
      <c r="M4" s="9" t="s">
        <v>850</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452.76659452</v>
      </c>
      <c r="F7" s="20" t="n">
        <v>2.73129514</v>
      </c>
      <c r="G7" s="18" t="n">
        <v>487.35823285</v>
      </c>
      <c r="H7" s="20" t="n">
        <v>3.35576922</v>
      </c>
      <c r="I7" s="18" t="n">
        <v>505.3049824</v>
      </c>
      <c r="J7" s="20" t="n">
        <v>2.16895027</v>
      </c>
      <c r="K7" s="18" t="n">
        <v>519.81377355</v>
      </c>
      <c r="L7" s="20" t="n">
        <v>2.49567143</v>
      </c>
      <c r="M7" s="18" t="n">
        <v>494.00905806</v>
      </c>
      <c r="N7" s="20" t="n">
        <v>8.065933380000001</v>
      </c>
      <c r="O7" s="18" t="s">
        <v>481</v>
      </c>
      <c r="P7" s="20" t="s">
        <v>481</v>
      </c>
      <c r="Q7" s="18" t="s">
        <v>481</v>
      </c>
      <c r="R7" s="20" t="s">
        <v>481</v>
      </c>
      <c r="S7" s="18" t="s">
        <v>481</v>
      </c>
      <c r="T7" s="20" t="s">
        <v>481</v>
      </c>
      <c r="U7" s="18" t="s">
        <v>481</v>
      </c>
      <c r="V7" s="20" t="s">
        <v>481</v>
      </c>
      <c r="W7" s="18" t="n">
        <v>448.60292469</v>
      </c>
      <c r="X7" s="20" t="n">
        <v>5.20397573</v>
      </c>
    </row>
    <row r="8" spans="1:24">
      <c r="A8" s="15" t="s">
        <v>483</v>
      </c>
      <c r="B8" s="17" t="n">
        <v>7007</v>
      </c>
      <c r="C8" s="18">
        <f>(176.0/B8*100)</f>
        <v/>
      </c>
      <c r="D8" s="19" t="n">
        <v>6831</v>
      </c>
      <c r="E8" s="18" t="n">
        <v>448.76160768</v>
      </c>
      <c r="F8" s="20" t="n">
        <v>4.38545065</v>
      </c>
      <c r="G8" s="18" t="n">
        <v>494.71357575</v>
      </c>
      <c r="H8" s="20" t="n">
        <v>4.59565302</v>
      </c>
      <c r="I8" s="18" t="n">
        <v>509.14943333</v>
      </c>
      <c r="J8" s="20" t="n">
        <v>3.80431047</v>
      </c>
      <c r="K8" s="18" t="n">
        <v>520.93971958</v>
      </c>
      <c r="L8" s="20" t="n">
        <v>4.02676102</v>
      </c>
      <c r="M8" s="18" t="n">
        <v>494.291382</v>
      </c>
      <c r="N8" s="20" t="n">
        <v>6.83884534</v>
      </c>
      <c r="O8" s="18" t="s">
        <v>481</v>
      </c>
      <c r="P8" s="20" t="s">
        <v>481</v>
      </c>
      <c r="Q8" s="18" t="s">
        <v>481</v>
      </c>
      <c r="R8" s="20" t="s">
        <v>481</v>
      </c>
      <c r="S8" s="18" t="n">
        <v>301.63126691</v>
      </c>
      <c r="T8" s="20" t="n">
        <v>25.14921031</v>
      </c>
      <c r="U8" s="18" t="s">
        <v>481</v>
      </c>
      <c r="V8" s="20" t="s">
        <v>481</v>
      </c>
      <c r="W8" s="18" t="n">
        <v>425.13375222</v>
      </c>
      <c r="X8" s="20" t="n">
        <v>6.05248459</v>
      </c>
    </row>
    <row r="9" spans="1:24">
      <c r="A9" s="15" t="s">
        <v>484</v>
      </c>
      <c r="B9" s="17" t="n">
        <v>9651</v>
      </c>
      <c r="C9" s="18">
        <f>(296.0/B9*100)</f>
        <v/>
      </c>
      <c r="D9" s="19" t="n">
        <v>9355</v>
      </c>
      <c r="E9" s="18" t="n">
        <v>467.97371883</v>
      </c>
      <c r="F9" s="20" t="n">
        <v>3.2941565</v>
      </c>
      <c r="G9" s="18" t="n">
        <v>499.83565752</v>
      </c>
      <c r="H9" s="20" t="n">
        <v>3.60355455</v>
      </c>
      <c r="I9" s="18" t="n">
        <v>523.22427267</v>
      </c>
      <c r="J9" s="20" t="n">
        <v>3.07691716</v>
      </c>
      <c r="K9" s="18" t="n">
        <v>548.18656256</v>
      </c>
      <c r="L9" s="20" t="n">
        <v>2.5730845</v>
      </c>
      <c r="M9" s="18" t="n">
        <v>499.75585089</v>
      </c>
      <c r="N9" s="20" t="n">
        <v>9.659932700000001</v>
      </c>
      <c r="O9" s="18" t="s">
        <v>481</v>
      </c>
      <c r="P9" s="20" t="s">
        <v>481</v>
      </c>
      <c r="Q9" s="18" t="s">
        <v>481</v>
      </c>
      <c r="R9" s="20" t="s">
        <v>481</v>
      </c>
      <c r="S9" s="18" t="n">
        <v>357.98454354</v>
      </c>
      <c r="T9" s="20" t="n">
        <v>11.51846445</v>
      </c>
      <c r="U9" s="18" t="s">
        <v>481</v>
      </c>
      <c r="V9" s="20" t="s">
        <v>481</v>
      </c>
      <c r="W9" s="18" t="n">
        <v>427.53970631</v>
      </c>
      <c r="X9" s="20" t="n">
        <v>4.85857228</v>
      </c>
    </row>
    <row r="10" spans="1:24">
      <c r="A10" s="15" t="s">
        <v>485</v>
      </c>
      <c r="B10" s="17" t="n">
        <v>20058</v>
      </c>
      <c r="C10" s="18">
        <f>(569.0/B10*100)</f>
        <v/>
      </c>
      <c r="D10" s="19" t="n">
        <v>19489</v>
      </c>
      <c r="E10" s="18" t="n">
        <v>477.72652936</v>
      </c>
      <c r="F10" s="20" t="n">
        <v>3.95807435</v>
      </c>
      <c r="G10" s="18" t="n">
        <v>513.09753126</v>
      </c>
      <c r="H10" s="20" t="n">
        <v>3.54186514</v>
      </c>
      <c r="I10" s="18" t="n">
        <v>515.2222735300001</v>
      </c>
      <c r="J10" s="20" t="n">
        <v>2.8014111</v>
      </c>
      <c r="K10" s="18" t="n">
        <v>540.7529163299999</v>
      </c>
      <c r="L10" s="20" t="n">
        <v>2.99515449</v>
      </c>
      <c r="M10" s="18" t="n">
        <v>510.38078291</v>
      </c>
      <c r="N10" s="20" t="n">
        <v>6.28318804</v>
      </c>
      <c r="O10" s="18" t="s">
        <v>481</v>
      </c>
      <c r="P10" s="20" t="s">
        <v>481</v>
      </c>
      <c r="Q10" s="18" t="s">
        <v>481</v>
      </c>
      <c r="R10" s="20" t="s">
        <v>481</v>
      </c>
      <c r="S10" s="18" t="s">
        <v>481</v>
      </c>
      <c r="T10" s="20" t="s">
        <v>481</v>
      </c>
      <c r="U10" s="18" t="s">
        <v>481</v>
      </c>
      <c r="V10" s="20" t="s">
        <v>481</v>
      </c>
      <c r="W10" s="18" t="n">
        <v>450.94174247</v>
      </c>
      <c r="X10" s="20" t="n">
        <v>6.03982093</v>
      </c>
    </row>
    <row r="11" spans="1:24">
      <c r="A11" s="15" t="s">
        <v>486</v>
      </c>
      <c r="B11" s="17" t="n">
        <v>7053</v>
      </c>
      <c r="C11" s="18">
        <f>(191.0/B11*100)</f>
        <v/>
      </c>
      <c r="D11" s="19" t="n">
        <v>6862</v>
      </c>
      <c r="E11" s="18" t="n">
        <v>408.28008714</v>
      </c>
      <c r="F11" s="20" t="n">
        <v>5.2090784</v>
      </c>
      <c r="G11" s="18" t="n">
        <v>412.27910596</v>
      </c>
      <c r="H11" s="20" t="n">
        <v>3.54186412</v>
      </c>
      <c r="I11" s="18" t="n">
        <v>420.34411893</v>
      </c>
      <c r="J11" s="20" t="n">
        <v>3.60055557</v>
      </c>
      <c r="K11" s="18" t="n">
        <v>450.36634747</v>
      </c>
      <c r="L11" s="20" t="n">
        <v>3.46003143</v>
      </c>
      <c r="M11" s="18" t="n">
        <v>430.5081827</v>
      </c>
      <c r="N11" s="20" t="n">
        <v>11.25634294</v>
      </c>
      <c r="O11" s="18" t="s">
        <v>481</v>
      </c>
      <c r="P11" s="20" t="s">
        <v>481</v>
      </c>
      <c r="Q11" s="18" t="s">
        <v>481</v>
      </c>
      <c r="R11" s="20" t="s">
        <v>481</v>
      </c>
      <c r="S11" s="18" t="s">
        <v>481</v>
      </c>
      <c r="T11" s="20" t="s">
        <v>481</v>
      </c>
      <c r="U11" s="18" t="s">
        <v>481</v>
      </c>
      <c r="V11" s="20" t="s">
        <v>481</v>
      </c>
      <c r="W11" s="18" t="n">
        <v>381.7267696</v>
      </c>
      <c r="X11" s="20" t="n">
        <v>6.05392755</v>
      </c>
    </row>
    <row r="12" spans="1:24">
      <c r="A12" s="15" t="s">
        <v>487</v>
      </c>
      <c r="B12" s="17" t="n">
        <v>6894</v>
      </c>
      <c r="C12" s="18">
        <f>(60.0/B12*100)</f>
        <v/>
      </c>
      <c r="D12" s="19" t="n">
        <v>6834</v>
      </c>
      <c r="E12" s="18" t="n">
        <v>469.68511693</v>
      </c>
      <c r="F12" s="20" t="n">
        <v>3.36462549</v>
      </c>
      <c r="G12" s="18" t="n">
        <v>498.38343583</v>
      </c>
      <c r="H12" s="20" t="n">
        <v>2.87709972</v>
      </c>
      <c r="I12" s="18" t="n">
        <v>511.85904921</v>
      </c>
      <c r="J12" s="20" t="n">
        <v>3.40213461</v>
      </c>
      <c r="K12" s="18" t="n">
        <v>524.07025343</v>
      </c>
      <c r="L12" s="20" t="n">
        <v>3.11912249</v>
      </c>
      <c r="M12" s="18" t="n">
        <v>486.52724496</v>
      </c>
      <c r="N12" s="20" t="n">
        <v>12.38021536</v>
      </c>
      <c r="O12" s="18" t="s">
        <v>481</v>
      </c>
      <c r="P12" s="20" t="s">
        <v>481</v>
      </c>
      <c r="Q12" s="18" t="s">
        <v>481</v>
      </c>
      <c r="R12" s="20" t="s">
        <v>481</v>
      </c>
      <c r="S12" s="18" t="n">
        <v>340.98506961</v>
      </c>
      <c r="T12" s="20" t="n">
        <v>12.52444664</v>
      </c>
      <c r="U12" s="18" t="s">
        <v>481</v>
      </c>
      <c r="V12" s="20" t="s">
        <v>481</v>
      </c>
      <c r="W12" s="18" t="n">
        <v>410.9927623</v>
      </c>
      <c r="X12" s="20" t="n">
        <v>8.504332850000001</v>
      </c>
    </row>
    <row r="13" spans="1:24">
      <c r="A13" s="15" t="s">
        <v>488</v>
      </c>
      <c r="B13" s="17" t="n">
        <v>7161</v>
      </c>
      <c r="C13" s="18">
        <f>(245.0/B13*100)</f>
        <v/>
      </c>
      <c r="D13" s="19" t="n">
        <v>6916</v>
      </c>
      <c r="E13" s="18" t="n">
        <v>485.82687252</v>
      </c>
      <c r="F13" s="20" t="n">
        <v>4.70364717</v>
      </c>
      <c r="G13" s="18" t="n">
        <v>507.95903334</v>
      </c>
      <c r="H13" s="20" t="n">
        <v>3.39105624</v>
      </c>
      <c r="I13" s="18" t="n">
        <v>514.89113474</v>
      </c>
      <c r="J13" s="20" t="n">
        <v>3.01141364</v>
      </c>
      <c r="K13" s="18" t="n">
        <v>532.07493875</v>
      </c>
      <c r="L13" s="20" t="n">
        <v>2.4263585</v>
      </c>
      <c r="M13" s="18" t="n">
        <v>521.19723716</v>
      </c>
      <c r="N13" s="20" t="n">
        <v>9.34051667</v>
      </c>
      <c r="O13" s="18" t="s">
        <v>481</v>
      </c>
      <c r="P13" s="20" t="s">
        <v>481</v>
      </c>
      <c r="Q13" s="18" t="s">
        <v>481</v>
      </c>
      <c r="R13" s="20" t="s">
        <v>481</v>
      </c>
      <c r="S13" s="18" t="n">
        <v>447.51533769</v>
      </c>
      <c r="T13" s="20" t="n">
        <v>5.97365007</v>
      </c>
      <c r="U13" s="18" t="s">
        <v>481</v>
      </c>
      <c r="V13" s="20" t="s">
        <v>481</v>
      </c>
      <c r="W13" s="18" t="n">
        <v>434.74129585</v>
      </c>
      <c r="X13" s="20" t="n">
        <v>6.04032802</v>
      </c>
    </row>
    <row r="14" spans="1:24">
      <c r="A14" s="15" t="s">
        <v>489</v>
      </c>
      <c r="B14" s="17" t="n">
        <v>5587</v>
      </c>
      <c r="C14" s="18">
        <f>(84.0/B14*100)</f>
        <v/>
      </c>
      <c r="D14" s="19" t="n">
        <v>5503</v>
      </c>
      <c r="E14" s="18" t="n">
        <v>485.29197717</v>
      </c>
      <c r="F14" s="20" t="n">
        <v>4.79685853</v>
      </c>
      <c r="G14" s="18" t="n">
        <v>508.82960781</v>
      </c>
      <c r="H14" s="20" t="n">
        <v>3.38269286</v>
      </c>
      <c r="I14" s="18" t="n">
        <v>518.48193835</v>
      </c>
      <c r="J14" s="20" t="n">
        <v>2.65657766</v>
      </c>
      <c r="K14" s="18" t="n">
        <v>539.40252102</v>
      </c>
      <c r="L14" s="20" t="n">
        <v>2.81697959</v>
      </c>
      <c r="M14" s="18" t="n">
        <v>513.31227812</v>
      </c>
      <c r="N14" s="20" t="n">
        <v>9.81271123</v>
      </c>
      <c r="O14" s="18" t="s">
        <v>481</v>
      </c>
      <c r="P14" s="20" t="s">
        <v>481</v>
      </c>
      <c r="Q14" s="18" t="s">
        <v>481</v>
      </c>
      <c r="R14" s="20" t="s">
        <v>481</v>
      </c>
      <c r="S14" s="18" t="s">
        <v>481</v>
      </c>
      <c r="T14" s="20" t="s">
        <v>481</v>
      </c>
      <c r="U14" s="18" t="s">
        <v>481</v>
      </c>
      <c r="V14" s="20" t="s">
        <v>481</v>
      </c>
      <c r="W14" s="18" t="n">
        <v>466.93201908</v>
      </c>
      <c r="X14" s="20" t="n">
        <v>11.43338488</v>
      </c>
    </row>
    <row r="15" spans="1:24">
      <c r="A15" s="15" t="s">
        <v>490</v>
      </c>
      <c r="B15" s="17" t="n">
        <v>5882</v>
      </c>
      <c r="C15" s="18">
        <f>(131.0/B15*100)</f>
        <v/>
      </c>
      <c r="D15" s="19" t="n">
        <v>5751</v>
      </c>
      <c r="E15" s="18" t="n">
        <v>471.72047596</v>
      </c>
      <c r="F15" s="20" t="n">
        <v>3.63947755</v>
      </c>
      <c r="G15" s="18" t="n">
        <v>504.50089326</v>
      </c>
      <c r="H15" s="20" t="n">
        <v>4.21352337</v>
      </c>
      <c r="I15" s="18" t="n">
        <v>520.59223588</v>
      </c>
      <c r="J15" s="20" t="n">
        <v>2.41167815</v>
      </c>
      <c r="K15" s="18" t="n">
        <v>540.05256149</v>
      </c>
      <c r="L15" s="20" t="n">
        <v>2.77883997</v>
      </c>
      <c r="M15" s="18" t="n">
        <v>497.9598738</v>
      </c>
      <c r="N15" s="20" t="n">
        <v>11.98048975</v>
      </c>
      <c r="O15" s="18" t="s">
        <v>481</v>
      </c>
      <c r="P15" s="20" t="s">
        <v>481</v>
      </c>
      <c r="Q15" s="18" t="s">
        <v>481</v>
      </c>
      <c r="R15" s="20" t="s">
        <v>481</v>
      </c>
      <c r="S15" s="18" t="n">
        <v>368.85220715</v>
      </c>
      <c r="T15" s="20" t="n">
        <v>14.5875493</v>
      </c>
      <c r="U15" s="18" t="s">
        <v>481</v>
      </c>
      <c r="V15" s="20" t="s">
        <v>481</v>
      </c>
      <c r="W15" s="18" t="n">
        <v>431.94906751</v>
      </c>
      <c r="X15" s="20" t="n">
        <v>6.34490334</v>
      </c>
    </row>
    <row r="16" spans="1:24">
      <c r="A16" s="15" t="s">
        <v>491</v>
      </c>
      <c r="B16" s="17" t="n">
        <v>6108</v>
      </c>
      <c r="C16" s="18">
        <f>(167.0/B16*100)</f>
        <v/>
      </c>
      <c r="D16" s="19" t="n">
        <v>5941</v>
      </c>
      <c r="E16" s="18" t="n">
        <v>446.86275087</v>
      </c>
      <c r="F16" s="20" t="n">
        <v>3.87993673</v>
      </c>
      <c r="G16" s="18" t="n">
        <v>489.07634</v>
      </c>
      <c r="H16" s="20" t="n">
        <v>3.69047914</v>
      </c>
      <c r="I16" s="18" t="n">
        <v>512.80270179</v>
      </c>
      <c r="J16" s="20" t="n">
        <v>2.64540655</v>
      </c>
      <c r="K16" s="18" t="n">
        <v>526.4459510299999</v>
      </c>
      <c r="L16" s="20" t="n">
        <v>2.96423127</v>
      </c>
      <c r="M16" s="18" t="n">
        <v>463.11388286</v>
      </c>
      <c r="N16" s="20" t="n">
        <v>10.46758069</v>
      </c>
      <c r="O16" s="18" t="s">
        <v>481</v>
      </c>
      <c r="P16" s="20" t="s">
        <v>481</v>
      </c>
      <c r="Q16" s="18" t="s">
        <v>481</v>
      </c>
      <c r="R16" s="20" t="s">
        <v>481</v>
      </c>
      <c r="S16" s="18" t="s">
        <v>481</v>
      </c>
      <c r="T16" s="20" t="s">
        <v>481</v>
      </c>
      <c r="U16" s="18" t="s">
        <v>481</v>
      </c>
      <c r="V16" s="20" t="s">
        <v>481</v>
      </c>
      <c r="W16" s="18" t="n">
        <v>402.18598033</v>
      </c>
      <c r="X16" s="20" t="n">
        <v>7.09512782</v>
      </c>
    </row>
    <row r="17" spans="1:24">
      <c r="A17" s="15" t="s">
        <v>492</v>
      </c>
      <c r="B17" s="17" t="n">
        <v>6504</v>
      </c>
      <c r="C17" s="18">
        <f>(2100.0/B17*100)</f>
        <v/>
      </c>
      <c r="D17" s="19" t="n">
        <v>4404</v>
      </c>
      <c r="E17" s="18" t="n">
        <v>488.93155516</v>
      </c>
      <c r="F17" s="20" t="n">
        <v>4.5884936</v>
      </c>
      <c r="G17" s="18" t="n">
        <v>514.71637637</v>
      </c>
      <c r="H17" s="20" t="n">
        <v>4.70190801</v>
      </c>
      <c r="I17" s="18" t="n">
        <v>517.89344942</v>
      </c>
      <c r="J17" s="20" t="n">
        <v>4.52988485</v>
      </c>
      <c r="K17" s="18" t="n">
        <v>533.21884903</v>
      </c>
      <c r="L17" s="20" t="n">
        <v>4.01731767</v>
      </c>
      <c r="M17" s="18" t="n">
        <v>527.28812312</v>
      </c>
      <c r="N17" s="20" t="n">
        <v>6.30297467</v>
      </c>
      <c r="O17" s="18" t="s">
        <v>481</v>
      </c>
      <c r="P17" s="20" t="s">
        <v>481</v>
      </c>
      <c r="Q17" s="18" t="s">
        <v>481</v>
      </c>
      <c r="R17" s="20" t="s">
        <v>481</v>
      </c>
      <c r="S17" s="18" t="n">
        <v>362.96139732</v>
      </c>
      <c r="T17" s="20" t="n">
        <v>12.64520278</v>
      </c>
      <c r="U17" s="18" t="s">
        <v>481</v>
      </c>
      <c r="V17" s="20" t="s">
        <v>481</v>
      </c>
      <c r="W17" s="18" t="n">
        <v>468.96203271</v>
      </c>
      <c r="X17" s="20" t="n">
        <v>5.8757258</v>
      </c>
    </row>
    <row r="18" spans="1:24">
      <c r="A18" s="15" t="s">
        <v>493</v>
      </c>
      <c r="B18" s="17" t="n">
        <v>5532</v>
      </c>
      <c r="C18" s="18">
        <f>(31.0/B18*100)</f>
        <v/>
      </c>
      <c r="D18" s="19" t="n">
        <v>5501</v>
      </c>
      <c r="E18" s="18" t="n">
        <v>413.67050378</v>
      </c>
      <c r="F18" s="20" t="n">
        <v>5.13572218</v>
      </c>
      <c r="G18" s="18" t="n">
        <v>445.42817247</v>
      </c>
      <c r="H18" s="20" t="n">
        <v>4.7014058</v>
      </c>
      <c r="I18" s="18" t="n">
        <v>451.59213073</v>
      </c>
      <c r="J18" s="20" t="n">
        <v>4.51987201</v>
      </c>
      <c r="K18" s="18" t="n">
        <v>480.96525889</v>
      </c>
      <c r="L18" s="20" t="n">
        <v>3.57209438</v>
      </c>
      <c r="M18" s="18" t="n">
        <v>465.6023705</v>
      </c>
      <c r="N18" s="20" t="n">
        <v>9.99723429</v>
      </c>
      <c r="O18" s="18" t="s">
        <v>481</v>
      </c>
      <c r="P18" s="20" t="s">
        <v>481</v>
      </c>
      <c r="Q18" s="18" t="s">
        <v>481</v>
      </c>
      <c r="R18" s="20" t="s">
        <v>481</v>
      </c>
      <c r="S18" s="18" t="s">
        <v>481</v>
      </c>
      <c r="T18" s="20" t="s">
        <v>481</v>
      </c>
      <c r="U18" s="18" t="s">
        <v>481</v>
      </c>
      <c r="V18" s="20" t="s">
        <v>481</v>
      </c>
      <c r="W18" s="18" t="n">
        <v>379.20095861</v>
      </c>
      <c r="X18" s="20" t="n">
        <v>8.879748279999999</v>
      </c>
    </row>
    <row r="19" spans="1:24">
      <c r="A19" s="15" t="s">
        <v>494</v>
      </c>
      <c r="B19" s="17" t="n">
        <v>5658</v>
      </c>
      <c r="C19" s="18">
        <f>(392.0/B19*100)</f>
        <v/>
      </c>
      <c r="D19" s="19" t="n">
        <v>5266</v>
      </c>
      <c r="E19" s="18" t="n">
        <v>444.49806883</v>
      </c>
      <c r="F19" s="20" t="n">
        <v>4.46873403</v>
      </c>
      <c r="G19" s="18" t="n">
        <v>465.63038518</v>
      </c>
      <c r="H19" s="20" t="n">
        <v>5.08143164</v>
      </c>
      <c r="I19" s="18" t="n">
        <v>484.83545939</v>
      </c>
      <c r="J19" s="20" t="n">
        <v>4.00553355</v>
      </c>
      <c r="K19" s="18" t="n">
        <v>513.83463866</v>
      </c>
      <c r="L19" s="20" t="n">
        <v>3.81502319</v>
      </c>
      <c r="M19" s="18" t="n">
        <v>470.17345341</v>
      </c>
      <c r="N19" s="20" t="n">
        <v>9.52378304</v>
      </c>
      <c r="O19" s="18" t="s">
        <v>481</v>
      </c>
      <c r="P19" s="20" t="s">
        <v>481</v>
      </c>
      <c r="Q19" s="18" t="s">
        <v>481</v>
      </c>
      <c r="R19" s="20" t="s">
        <v>481</v>
      </c>
      <c r="S19" s="18" t="s">
        <v>481</v>
      </c>
      <c r="T19" s="20" t="s">
        <v>481</v>
      </c>
      <c r="U19" s="18" t="s">
        <v>481</v>
      </c>
      <c r="V19" s="20" t="s">
        <v>481</v>
      </c>
      <c r="W19" s="18" t="n">
        <v>403.37792078</v>
      </c>
      <c r="X19" s="20" t="n">
        <v>8.113607890000001</v>
      </c>
    </row>
    <row r="20" spans="1:24">
      <c r="A20" s="15" t="s">
        <v>495</v>
      </c>
      <c r="B20" s="17" t="n">
        <v>3371</v>
      </c>
      <c r="C20" s="18">
        <f>(75.0/B20*100)</f>
        <v/>
      </c>
      <c r="D20" s="19" t="n">
        <v>3296</v>
      </c>
      <c r="E20" s="18" t="n">
        <v>441.44911739</v>
      </c>
      <c r="F20" s="20" t="n">
        <v>5.27589425</v>
      </c>
      <c r="G20" s="18" t="n">
        <v>477.27288282</v>
      </c>
      <c r="H20" s="20" t="n">
        <v>6.21466996</v>
      </c>
      <c r="I20" s="18" t="n">
        <v>487.12939638</v>
      </c>
      <c r="J20" s="20" t="n">
        <v>3.4377967</v>
      </c>
      <c r="K20" s="18" t="n">
        <v>514.97424753</v>
      </c>
      <c r="L20" s="20" t="n">
        <v>3.14747948</v>
      </c>
      <c r="M20" s="18" t="n">
        <v>495.13070007</v>
      </c>
      <c r="N20" s="20" t="n">
        <v>9.291281659999999</v>
      </c>
      <c r="O20" s="18" t="s">
        <v>481</v>
      </c>
      <c r="P20" s="20" t="s">
        <v>481</v>
      </c>
      <c r="Q20" s="18" t="s">
        <v>481</v>
      </c>
      <c r="R20" s="20" t="s">
        <v>481</v>
      </c>
      <c r="S20" s="18" t="s">
        <v>481</v>
      </c>
      <c r="T20" s="20" t="s">
        <v>481</v>
      </c>
      <c r="U20" s="18" t="s">
        <v>481</v>
      </c>
      <c r="V20" s="20" t="s">
        <v>481</v>
      </c>
      <c r="W20" s="18" t="n">
        <v>429.08008099</v>
      </c>
      <c r="X20" s="20" t="n">
        <v>9.855159759999999</v>
      </c>
    </row>
    <row r="21" spans="1:24">
      <c r="A21" s="15" t="s">
        <v>496</v>
      </c>
      <c r="B21" s="17" t="n">
        <v>5741</v>
      </c>
      <c r="C21" s="18">
        <f>(62.0/B21*100)</f>
        <v/>
      </c>
      <c r="D21" s="19" t="n">
        <v>5679</v>
      </c>
      <c r="E21" s="18" t="n">
        <v>460.50354838</v>
      </c>
      <c r="F21" s="20" t="n">
        <v>3.36086915</v>
      </c>
      <c r="G21" s="18" t="n">
        <v>490.02947059</v>
      </c>
      <c r="H21" s="20" t="n">
        <v>3.93249197</v>
      </c>
      <c r="I21" s="18" t="n">
        <v>505.03574066</v>
      </c>
      <c r="J21" s="20" t="n">
        <v>2.41879821</v>
      </c>
      <c r="K21" s="18" t="n">
        <v>530.06824719</v>
      </c>
      <c r="L21" s="20" t="n">
        <v>2.31639714</v>
      </c>
      <c r="M21" s="18" t="n">
        <v>511.05098039</v>
      </c>
      <c r="N21" s="20" t="n">
        <v>7.33022487</v>
      </c>
      <c r="O21" s="18" t="s">
        <v>481</v>
      </c>
      <c r="P21" s="20" t="s">
        <v>481</v>
      </c>
      <c r="Q21" s="18" t="s">
        <v>481</v>
      </c>
      <c r="R21" s="20" t="s">
        <v>481</v>
      </c>
      <c r="S21" s="18" t="s">
        <v>481</v>
      </c>
      <c r="T21" s="20" t="s">
        <v>481</v>
      </c>
      <c r="U21" s="18" t="s">
        <v>481</v>
      </c>
      <c r="V21" s="20" t="s">
        <v>481</v>
      </c>
      <c r="W21" s="18" t="n">
        <v>442.0558869</v>
      </c>
      <c r="X21" s="20" t="n">
        <v>7.85079947</v>
      </c>
    </row>
    <row r="22" spans="1:24">
      <c r="A22" s="15" t="s">
        <v>497</v>
      </c>
      <c r="B22" s="17" t="n">
        <v>6598</v>
      </c>
      <c r="C22" s="18">
        <f>(40.0/B22*100)</f>
        <v/>
      </c>
      <c r="D22" s="19" t="n">
        <v>6558</v>
      </c>
      <c r="E22" s="18" t="n">
        <v>458.68852592</v>
      </c>
      <c r="F22" s="20" t="n">
        <v>4.25311489</v>
      </c>
      <c r="G22" s="18" t="n">
        <v>471.92311682</v>
      </c>
      <c r="H22" s="20" t="n">
        <v>5.47683827</v>
      </c>
      <c r="I22" s="18" t="n">
        <v>471.77983063</v>
      </c>
      <c r="J22" s="20" t="n">
        <v>5.70363232</v>
      </c>
      <c r="K22" s="18" t="n">
        <v>501.15963263</v>
      </c>
      <c r="L22" s="20" t="n">
        <v>4.50214987</v>
      </c>
      <c r="M22" s="18" t="n">
        <v>469.12929541</v>
      </c>
      <c r="N22" s="20" t="n">
        <v>9.65036128</v>
      </c>
      <c r="O22" s="18" t="s">
        <v>481</v>
      </c>
      <c r="P22" s="20" t="s">
        <v>481</v>
      </c>
      <c r="Q22" s="18" t="s">
        <v>481</v>
      </c>
      <c r="R22" s="20" t="s">
        <v>481</v>
      </c>
      <c r="S22" s="18" t="n">
        <v>465.3184081</v>
      </c>
      <c r="T22" s="20" t="n">
        <v>9.52311205</v>
      </c>
      <c r="U22" s="18" t="s">
        <v>481</v>
      </c>
      <c r="V22" s="20" t="s">
        <v>481</v>
      </c>
      <c r="W22" s="18" t="n">
        <v>374.60510218</v>
      </c>
      <c r="X22" s="20" t="n">
        <v>7.99352872</v>
      </c>
    </row>
    <row r="23" spans="1:24">
      <c r="A23" s="15" t="s">
        <v>498</v>
      </c>
      <c r="B23" s="17" t="n">
        <v>11583</v>
      </c>
      <c r="C23" s="18">
        <f>(276.0/B23*100)</f>
        <v/>
      </c>
      <c r="D23" s="19" t="n">
        <v>11307</v>
      </c>
      <c r="E23" s="18" t="n">
        <v>450.29350865</v>
      </c>
      <c r="F23" s="20" t="n">
        <v>4.99487255</v>
      </c>
      <c r="G23" s="18" t="n">
        <v>482.28050701</v>
      </c>
      <c r="H23" s="20" t="n">
        <v>4.90092512</v>
      </c>
      <c r="I23" s="18" t="n">
        <v>485.34503064</v>
      </c>
      <c r="J23" s="20" t="n">
        <v>3.6156782</v>
      </c>
      <c r="K23" s="18" t="n">
        <v>514.23908994</v>
      </c>
      <c r="L23" s="20" t="n">
        <v>4.03659255</v>
      </c>
      <c r="M23" s="18" t="n">
        <v>483.10220627</v>
      </c>
      <c r="N23" s="20" t="n">
        <v>9.738036149999999</v>
      </c>
      <c r="O23" s="18" t="s">
        <v>481</v>
      </c>
      <c r="P23" s="20" t="s">
        <v>481</v>
      </c>
      <c r="Q23" s="18" t="s">
        <v>481</v>
      </c>
      <c r="R23" s="20" t="s">
        <v>481</v>
      </c>
      <c r="S23" s="18" t="s">
        <v>481</v>
      </c>
      <c r="T23" s="20" t="s">
        <v>481</v>
      </c>
      <c r="U23" s="18" t="s">
        <v>481</v>
      </c>
      <c r="V23" s="20" t="s">
        <v>481</v>
      </c>
      <c r="W23" s="18" t="n">
        <v>431.96327636</v>
      </c>
      <c r="X23" s="20" t="n">
        <v>8.28949686</v>
      </c>
    </row>
    <row r="24" spans="1:24">
      <c r="A24" s="15" t="s">
        <v>499</v>
      </c>
      <c r="B24" s="17" t="n">
        <v>6647</v>
      </c>
      <c r="C24" s="18">
        <f>(12.0/B24*100)</f>
        <v/>
      </c>
      <c r="D24" s="19" t="n">
        <v>6635</v>
      </c>
      <c r="E24" s="18" t="n">
        <v>497.37981669</v>
      </c>
      <c r="F24" s="20" t="n">
        <v>4.94427915</v>
      </c>
      <c r="G24" s="18" t="n">
        <v>522.4328149</v>
      </c>
      <c r="H24" s="20" t="n">
        <v>4.4483841</v>
      </c>
      <c r="I24" s="18" t="n">
        <v>534.19384902</v>
      </c>
      <c r="J24" s="20" t="n">
        <v>3.57024493</v>
      </c>
      <c r="K24" s="18" t="n">
        <v>553.4915178700001</v>
      </c>
      <c r="L24" s="20" t="n">
        <v>3.13665068</v>
      </c>
      <c r="M24" s="18" t="n">
        <v>501.04238172</v>
      </c>
      <c r="N24" s="20" t="n">
        <v>9.70529003</v>
      </c>
      <c r="O24" s="18" t="s">
        <v>481</v>
      </c>
      <c r="P24" s="20" t="s">
        <v>481</v>
      </c>
      <c r="Q24" s="18" t="s">
        <v>481</v>
      </c>
      <c r="R24" s="20" t="s">
        <v>481</v>
      </c>
      <c r="S24" s="18" t="s">
        <v>481</v>
      </c>
      <c r="T24" s="20" t="s">
        <v>481</v>
      </c>
      <c r="U24" s="18" t="s">
        <v>481</v>
      </c>
      <c r="V24" s="20" t="s">
        <v>481</v>
      </c>
      <c r="W24" s="18" t="n">
        <v>468.6985175</v>
      </c>
      <c r="X24" s="20" t="n">
        <v>10.17869873</v>
      </c>
    </row>
    <row r="25" spans="1:24">
      <c r="A25" s="15" t="s">
        <v>500</v>
      </c>
      <c r="B25" s="17" t="n">
        <v>5581</v>
      </c>
      <c r="C25" s="18">
        <f>(25.0/B25*100)</f>
        <v/>
      </c>
      <c r="D25" s="19" t="n">
        <v>5556</v>
      </c>
      <c r="E25" s="18" t="n">
        <v>490.84486668</v>
      </c>
      <c r="F25" s="20" t="n">
        <v>5.33458073</v>
      </c>
      <c r="G25" s="18" t="n">
        <v>499.78958239</v>
      </c>
      <c r="H25" s="20" t="n">
        <v>4.63397563</v>
      </c>
      <c r="I25" s="18" t="n">
        <v>526.00321562</v>
      </c>
      <c r="J25" s="20" t="n">
        <v>4.35570204</v>
      </c>
      <c r="K25" s="18" t="n">
        <v>556.9445344</v>
      </c>
      <c r="L25" s="20" t="n">
        <v>4.50824104</v>
      </c>
      <c r="M25" s="18" t="n">
        <v>546.5696973300001</v>
      </c>
      <c r="N25" s="20" t="n">
        <v>15.60254303</v>
      </c>
      <c r="O25" s="18" t="s">
        <v>481</v>
      </c>
      <c r="P25" s="20" t="s">
        <v>481</v>
      </c>
      <c r="Q25" s="18" t="s">
        <v>481</v>
      </c>
      <c r="R25" s="20" t="s">
        <v>481</v>
      </c>
      <c r="S25" s="18" t="s">
        <v>481</v>
      </c>
      <c r="T25" s="20" t="s">
        <v>481</v>
      </c>
      <c r="U25" s="18" t="s">
        <v>481</v>
      </c>
      <c r="V25" s="20" t="s">
        <v>481</v>
      </c>
      <c r="W25" s="18" t="n">
        <v>423.68914603</v>
      </c>
      <c r="X25" s="20" t="n">
        <v>23.42555436</v>
      </c>
    </row>
    <row r="26" spans="1:24">
      <c r="A26" s="15" t="s">
        <v>501</v>
      </c>
      <c r="B26" s="17" t="n">
        <v>4869</v>
      </c>
      <c r="C26" s="18">
        <f>(84.0/B26*100)</f>
        <v/>
      </c>
      <c r="D26" s="19" t="n">
        <v>4785</v>
      </c>
      <c r="E26" s="18" t="n">
        <v>453.89870856</v>
      </c>
      <c r="F26" s="20" t="n">
        <v>5.4980189</v>
      </c>
      <c r="G26" s="18" t="n">
        <v>467.17046927</v>
      </c>
      <c r="H26" s="20" t="n">
        <v>3.97588118</v>
      </c>
      <c r="I26" s="18" t="n">
        <v>478.27114337</v>
      </c>
      <c r="J26" s="20" t="n">
        <v>2.81258927</v>
      </c>
      <c r="K26" s="18" t="n">
        <v>502.78178549</v>
      </c>
      <c r="L26" s="20" t="n">
        <v>2.27542638</v>
      </c>
      <c r="M26" s="18" t="n">
        <v>453.59099162</v>
      </c>
      <c r="N26" s="20" t="n">
        <v>10.17216123</v>
      </c>
      <c r="O26" s="18" t="s">
        <v>481</v>
      </c>
      <c r="P26" s="20" t="s">
        <v>481</v>
      </c>
      <c r="Q26" s="18" t="s">
        <v>481</v>
      </c>
      <c r="R26" s="20" t="s">
        <v>481</v>
      </c>
      <c r="S26" s="18" t="s">
        <v>481</v>
      </c>
      <c r="T26" s="20" t="s">
        <v>481</v>
      </c>
      <c r="U26" s="18" t="s">
        <v>481</v>
      </c>
      <c r="V26" s="20" t="s">
        <v>481</v>
      </c>
      <c r="W26" s="18" t="n">
        <v>436.00953214</v>
      </c>
      <c r="X26" s="20" t="n">
        <v>8.781769499999999</v>
      </c>
    </row>
    <row r="27" spans="1:24">
      <c r="A27" s="15" t="s">
        <v>502</v>
      </c>
      <c r="B27" s="17" t="n">
        <v>5299</v>
      </c>
      <c r="C27" s="18">
        <f>(144.0/B27*100)</f>
        <v/>
      </c>
      <c r="D27" s="19" t="n">
        <v>5155</v>
      </c>
      <c r="E27" s="18" t="n">
        <v>444.18970266</v>
      </c>
      <c r="F27" s="20" t="n">
        <v>4.16880545</v>
      </c>
      <c r="G27" s="18" t="n">
        <v>486.25884551</v>
      </c>
      <c r="H27" s="20" t="n">
        <v>3.89349252</v>
      </c>
      <c r="I27" s="18" t="n">
        <v>498.06917885</v>
      </c>
      <c r="J27" s="20" t="n">
        <v>2.79478976</v>
      </c>
      <c r="K27" s="18" t="n">
        <v>512.36054642</v>
      </c>
      <c r="L27" s="20" t="n">
        <v>2.69966698</v>
      </c>
      <c r="M27" s="18" t="n">
        <v>483.54130357</v>
      </c>
      <c r="N27" s="20" t="n">
        <v>7.71627207</v>
      </c>
      <c r="O27" s="18" t="s">
        <v>481</v>
      </c>
      <c r="P27" s="20" t="s">
        <v>481</v>
      </c>
      <c r="Q27" s="18" t="s">
        <v>481</v>
      </c>
      <c r="R27" s="20" t="s">
        <v>481</v>
      </c>
      <c r="S27" s="18" t="s">
        <v>481</v>
      </c>
      <c r="T27" s="20" t="s">
        <v>481</v>
      </c>
      <c r="U27" s="18" t="s">
        <v>481</v>
      </c>
      <c r="V27" s="20" t="s">
        <v>481</v>
      </c>
      <c r="W27" s="18" t="n">
        <v>403.62859377</v>
      </c>
      <c r="X27" s="20" t="n">
        <v>4.57472552</v>
      </c>
    </row>
    <row r="28" spans="1:24">
      <c r="A28" s="15" t="s">
        <v>503</v>
      </c>
      <c r="B28" s="17" t="n">
        <v>7568</v>
      </c>
      <c r="C28" s="18">
        <f>(424.0/B28*100)</f>
        <v/>
      </c>
      <c r="D28" s="19" t="n">
        <v>7144</v>
      </c>
      <c r="E28" s="18" t="n">
        <v>385.79936009</v>
      </c>
      <c r="F28" s="20" t="n">
        <v>5.81055055</v>
      </c>
      <c r="G28" s="18" t="n">
        <v>398.48827502</v>
      </c>
      <c r="H28" s="20" t="n">
        <v>3.45448114</v>
      </c>
      <c r="I28" s="18" t="n">
        <v>406.74213894</v>
      </c>
      <c r="J28" s="20" t="n">
        <v>2.7611539</v>
      </c>
      <c r="K28" s="18" t="n">
        <v>429.49638254</v>
      </c>
      <c r="L28" s="20" t="n">
        <v>2.95994594</v>
      </c>
      <c r="M28" s="18" t="n">
        <v>413.85850427</v>
      </c>
      <c r="N28" s="20" t="n">
        <v>7.34259976</v>
      </c>
      <c r="O28" s="18" t="s">
        <v>481</v>
      </c>
      <c r="P28" s="20" t="s">
        <v>481</v>
      </c>
      <c r="Q28" s="18" t="s">
        <v>481</v>
      </c>
      <c r="R28" s="20" t="s">
        <v>481</v>
      </c>
      <c r="S28" s="18" t="s">
        <v>481</v>
      </c>
      <c r="T28" s="20" t="s">
        <v>481</v>
      </c>
      <c r="U28" s="18" t="s">
        <v>481</v>
      </c>
      <c r="V28" s="20" t="s">
        <v>481</v>
      </c>
      <c r="W28" s="18" t="n">
        <v>368.8512372</v>
      </c>
      <c r="X28" s="20" t="n">
        <v>7.3199331</v>
      </c>
    </row>
    <row r="29" spans="1:24">
      <c r="A29" s="15" t="s">
        <v>504</v>
      </c>
      <c r="B29" s="17" t="n">
        <v>5385</v>
      </c>
      <c r="C29" s="18">
        <f>(30.0/B29*100)</f>
        <v/>
      </c>
      <c r="D29" s="19" t="n">
        <v>5355</v>
      </c>
      <c r="E29" s="18" t="n">
        <v>486.64633455</v>
      </c>
      <c r="F29" s="20" t="n">
        <v>3.59999894</v>
      </c>
      <c r="G29" s="18" t="n">
        <v>521.0555286699999</v>
      </c>
      <c r="H29" s="20" t="n">
        <v>3.80234462</v>
      </c>
      <c r="I29" s="18" t="n">
        <v>524.76775546</v>
      </c>
      <c r="J29" s="20" t="n">
        <v>2.95025929</v>
      </c>
      <c r="K29" s="18" t="n">
        <v>550.21624872</v>
      </c>
      <c r="L29" s="20" t="n">
        <v>3.567744</v>
      </c>
      <c r="M29" s="18" t="n">
        <v>474.17497578</v>
      </c>
      <c r="N29" s="20" t="n">
        <v>15.40384027</v>
      </c>
      <c r="O29" s="18" t="s">
        <v>481</v>
      </c>
      <c r="P29" s="20" t="s">
        <v>481</v>
      </c>
      <c r="Q29" s="18" t="s">
        <v>481</v>
      </c>
      <c r="R29" s="20" t="s">
        <v>481</v>
      </c>
      <c r="S29" s="18" t="n">
        <v>335.3902018</v>
      </c>
      <c r="T29" s="20" t="n">
        <v>12.1685767</v>
      </c>
      <c r="U29" s="18" t="s">
        <v>481</v>
      </c>
      <c r="V29" s="20" t="s">
        <v>481</v>
      </c>
      <c r="W29" s="18" t="n">
        <v>422.46169912</v>
      </c>
      <c r="X29" s="20" t="n">
        <v>7.94648532</v>
      </c>
    </row>
    <row r="30" spans="1:24">
      <c r="A30" s="15" t="s">
        <v>505</v>
      </c>
      <c r="B30" s="17" t="n">
        <v>4520</v>
      </c>
      <c r="C30" s="18">
        <f>(223.0/B30*100)</f>
        <v/>
      </c>
      <c r="D30" s="19" t="n">
        <v>4297</v>
      </c>
      <c r="E30" s="18" t="n">
        <v>465.82612028</v>
      </c>
      <c r="F30" s="20" t="n">
        <v>3.93641782</v>
      </c>
      <c r="G30" s="18" t="n">
        <v>496.06020812</v>
      </c>
      <c r="H30" s="20" t="n">
        <v>5.4855012</v>
      </c>
      <c r="I30" s="18" t="n">
        <v>497.41319891</v>
      </c>
      <c r="J30" s="20" t="n">
        <v>3.28303527</v>
      </c>
      <c r="K30" s="18" t="n">
        <v>527.33584518</v>
      </c>
      <c r="L30" s="20" t="n">
        <v>3.41595959</v>
      </c>
      <c r="M30" s="18" t="n">
        <v>493.66618989</v>
      </c>
      <c r="N30" s="20" t="n">
        <v>11.09173148</v>
      </c>
      <c r="O30" s="18" t="s">
        <v>481</v>
      </c>
      <c r="P30" s="20" t="s">
        <v>481</v>
      </c>
      <c r="Q30" s="18" t="s">
        <v>481</v>
      </c>
      <c r="R30" s="20" t="s">
        <v>481</v>
      </c>
      <c r="S30" s="18" t="s">
        <v>481</v>
      </c>
      <c r="T30" s="20" t="s">
        <v>481</v>
      </c>
      <c r="U30" s="18" t="s">
        <v>481</v>
      </c>
      <c r="V30" s="20" t="s">
        <v>481</v>
      </c>
      <c r="W30" s="18" t="n">
        <v>405.62579011</v>
      </c>
      <c r="X30" s="20" t="n">
        <v>6.62786612</v>
      </c>
    </row>
    <row r="31" spans="1:24">
      <c r="A31" s="15" t="s">
        <v>506</v>
      </c>
      <c r="B31" s="17" t="n">
        <v>5456</v>
      </c>
      <c r="C31" s="18">
        <f>(150.0/B31*100)</f>
        <v/>
      </c>
      <c r="D31" s="19" t="n">
        <v>5306</v>
      </c>
      <c r="E31" s="18" t="n">
        <v>459.32366272</v>
      </c>
      <c r="F31" s="20" t="n">
        <v>3.74734129</v>
      </c>
      <c r="G31" s="18" t="n">
        <v>487.48459524</v>
      </c>
      <c r="H31" s="20" t="n">
        <v>4.104918</v>
      </c>
      <c r="I31" s="18" t="n">
        <v>507.68878741</v>
      </c>
      <c r="J31" s="20" t="n">
        <v>2.87878624</v>
      </c>
      <c r="K31" s="18" t="n">
        <v>532.27208154</v>
      </c>
      <c r="L31" s="20" t="n">
        <v>2.92815105</v>
      </c>
      <c r="M31" s="18" t="n">
        <v>512.49449333</v>
      </c>
      <c r="N31" s="20" t="n">
        <v>7.17172166</v>
      </c>
      <c r="O31" s="18" t="s">
        <v>481</v>
      </c>
      <c r="P31" s="20" t="s">
        <v>481</v>
      </c>
      <c r="Q31" s="18" t="s">
        <v>481</v>
      </c>
      <c r="R31" s="20" t="s">
        <v>481</v>
      </c>
      <c r="S31" s="18" t="s">
        <v>481</v>
      </c>
      <c r="T31" s="20" t="s">
        <v>481</v>
      </c>
      <c r="U31" s="18" t="s">
        <v>481</v>
      </c>
      <c r="V31" s="20" t="s">
        <v>481</v>
      </c>
      <c r="W31" s="18" t="n">
        <v>432.05253201</v>
      </c>
      <c r="X31" s="20" t="n">
        <v>5.52753349</v>
      </c>
    </row>
    <row r="32" spans="1:24">
      <c r="A32" s="15" t="s">
        <v>507</v>
      </c>
      <c r="B32" s="17" t="n">
        <v>4478</v>
      </c>
      <c r="C32" s="18">
        <f>(6.0/B32*100)</f>
        <v/>
      </c>
      <c r="D32" s="19" t="n">
        <v>4472</v>
      </c>
      <c r="E32" s="18" t="n">
        <v>481.44567929</v>
      </c>
      <c r="F32" s="20" t="n">
        <v>4.18495356</v>
      </c>
      <c r="G32" s="18" t="n">
        <v>495.34744891</v>
      </c>
      <c r="H32" s="20" t="n">
        <v>3.64907319</v>
      </c>
      <c r="I32" s="18" t="n">
        <v>507.87587691</v>
      </c>
      <c r="J32" s="20" t="n">
        <v>3.24506648</v>
      </c>
      <c r="K32" s="18" t="n">
        <v>529.42117673</v>
      </c>
      <c r="L32" s="20" t="n">
        <v>3.86413094</v>
      </c>
      <c r="M32" s="18" t="n">
        <v>507.88846455</v>
      </c>
      <c r="N32" s="20" t="n">
        <v>10.64023354</v>
      </c>
      <c r="O32" s="18" t="s">
        <v>481</v>
      </c>
      <c r="P32" s="20" t="s">
        <v>481</v>
      </c>
      <c r="Q32" s="18" t="s">
        <v>481</v>
      </c>
      <c r="R32" s="20" t="s">
        <v>481</v>
      </c>
      <c r="S32" s="18" t="s">
        <v>481</v>
      </c>
      <c r="T32" s="20" t="s">
        <v>481</v>
      </c>
      <c r="U32" s="18" t="s">
        <v>481</v>
      </c>
      <c r="V32" s="20" t="s">
        <v>481</v>
      </c>
      <c r="W32" s="18" t="n">
        <v>427.40902122</v>
      </c>
      <c r="X32" s="20" t="n">
        <v>13.03738286</v>
      </c>
    </row>
    <row r="33" spans="1:24">
      <c r="A33" s="15" t="s">
        <v>508</v>
      </c>
      <c r="B33" s="17" t="n">
        <v>7325</v>
      </c>
      <c r="C33" s="18">
        <f>(84.0/B33*100)</f>
        <v/>
      </c>
      <c r="D33" s="19" t="n">
        <v>7241</v>
      </c>
      <c r="E33" s="18" t="n">
        <v>463.20937833</v>
      </c>
      <c r="F33" s="20" t="n">
        <v>5.77681291</v>
      </c>
      <c r="G33" s="18" t="n">
        <v>477.50502683</v>
      </c>
      <c r="H33" s="20" t="n">
        <v>5.48635919</v>
      </c>
      <c r="I33" s="18" t="n">
        <v>483.35173598</v>
      </c>
      <c r="J33" s="20" t="n">
        <v>3.24631423</v>
      </c>
      <c r="K33" s="18" t="n">
        <v>520.96134726</v>
      </c>
      <c r="L33" s="20" t="n">
        <v>3.02109936</v>
      </c>
      <c r="M33" s="18" t="n">
        <v>493.53279547</v>
      </c>
      <c r="N33" s="20" t="n">
        <v>12.34676277</v>
      </c>
      <c r="O33" s="18" t="s">
        <v>481</v>
      </c>
      <c r="P33" s="20" t="s">
        <v>481</v>
      </c>
      <c r="Q33" s="18" t="s">
        <v>481</v>
      </c>
      <c r="R33" s="20" t="s">
        <v>481</v>
      </c>
      <c r="S33" s="18" t="s">
        <v>481</v>
      </c>
      <c r="T33" s="20" t="s">
        <v>481</v>
      </c>
      <c r="U33" s="18" t="s">
        <v>481</v>
      </c>
      <c r="V33" s="20" t="s">
        <v>481</v>
      </c>
      <c r="W33" s="18" t="n">
        <v>408.46041294</v>
      </c>
      <c r="X33" s="20" t="n">
        <v>8.829023149999999</v>
      </c>
    </row>
    <row r="34" spans="1:24">
      <c r="A34" s="15" t="s">
        <v>509</v>
      </c>
      <c r="B34" s="17" t="n">
        <v>6350</v>
      </c>
      <c r="C34" s="18">
        <f>(97.0/B34*100)</f>
        <v/>
      </c>
      <c r="D34" s="19" t="n">
        <v>6253</v>
      </c>
      <c r="E34" s="18" t="n">
        <v>452.26387849</v>
      </c>
      <c r="F34" s="20" t="n">
        <v>3.86212142</v>
      </c>
      <c r="G34" s="18" t="n">
        <v>482.4365551</v>
      </c>
      <c r="H34" s="20" t="n">
        <v>3.37257999</v>
      </c>
      <c r="I34" s="18" t="n">
        <v>491.73226697</v>
      </c>
      <c r="J34" s="20" t="n">
        <v>2.94210733</v>
      </c>
      <c r="K34" s="18" t="n">
        <v>506.13720248</v>
      </c>
      <c r="L34" s="20" t="n">
        <v>4.35783154</v>
      </c>
      <c r="M34" s="18" t="n">
        <v>450.41324889</v>
      </c>
      <c r="N34" s="20" t="n">
        <v>11.78341376</v>
      </c>
      <c r="O34" s="18" t="s">
        <v>481</v>
      </c>
      <c r="P34" s="20" t="s">
        <v>481</v>
      </c>
      <c r="Q34" s="18" t="s">
        <v>481</v>
      </c>
      <c r="R34" s="20" t="s">
        <v>481</v>
      </c>
      <c r="S34" s="18" t="n">
        <v>336.51078337</v>
      </c>
      <c r="T34" s="20" t="n">
        <v>12.24828707</v>
      </c>
      <c r="U34" s="18" t="s">
        <v>481</v>
      </c>
      <c r="V34" s="20" t="s">
        <v>481</v>
      </c>
      <c r="W34" s="18" t="n">
        <v>408.94576261</v>
      </c>
      <c r="X34" s="20" t="n">
        <v>9.382895660000001</v>
      </c>
    </row>
    <row r="35" spans="1:24">
      <c r="A35" s="15" t="s">
        <v>510</v>
      </c>
      <c r="B35" s="17" t="n">
        <v>6406</v>
      </c>
      <c r="C35" s="18">
        <f>(68.0/B35*100)</f>
        <v/>
      </c>
      <c r="D35" s="19" t="n">
        <v>6338</v>
      </c>
      <c r="E35" s="18" t="n">
        <v>483.92509466</v>
      </c>
      <c r="F35" s="20" t="n">
        <v>3.20834117</v>
      </c>
      <c r="G35" s="18" t="n">
        <v>497.73683395</v>
      </c>
      <c r="H35" s="20" t="n">
        <v>3.66065202</v>
      </c>
      <c r="I35" s="18" t="n">
        <v>519.17696418</v>
      </c>
      <c r="J35" s="20" t="n">
        <v>2.7072089</v>
      </c>
      <c r="K35" s="18" t="n">
        <v>533.21760379</v>
      </c>
      <c r="L35" s="20" t="n">
        <v>2.81759215</v>
      </c>
      <c r="M35" s="18" t="n">
        <v>534.41134463</v>
      </c>
      <c r="N35" s="20" t="n">
        <v>11.97392689</v>
      </c>
      <c r="O35" s="18" t="s">
        <v>481</v>
      </c>
      <c r="P35" s="20" t="s">
        <v>481</v>
      </c>
      <c r="Q35" s="18" t="s">
        <v>481</v>
      </c>
      <c r="R35" s="20" t="s">
        <v>481</v>
      </c>
      <c r="S35" s="18" t="n">
        <v>349.78970242</v>
      </c>
      <c r="T35" s="20" t="n">
        <v>6.90672373</v>
      </c>
      <c r="U35" s="18" t="s">
        <v>481</v>
      </c>
      <c r="V35" s="20" t="s">
        <v>481</v>
      </c>
      <c r="W35" s="18" t="n">
        <v>430.76093189</v>
      </c>
      <c r="X35" s="20" t="n">
        <v>7.88278425</v>
      </c>
    </row>
    <row r="36" spans="1:24">
      <c r="A36" s="15" t="s">
        <v>511</v>
      </c>
      <c r="B36" s="17" t="n">
        <v>6736</v>
      </c>
      <c r="C36" s="18">
        <f>(82.0/B36*100)</f>
        <v/>
      </c>
      <c r="D36" s="19" t="n">
        <v>6654</v>
      </c>
      <c r="E36" s="18" t="n">
        <v>457.03662384</v>
      </c>
      <c r="F36" s="20" t="n">
        <v>4.529671</v>
      </c>
      <c r="G36" s="18" t="n">
        <v>477.7680288</v>
      </c>
      <c r="H36" s="20" t="n">
        <v>4.0544619</v>
      </c>
      <c r="I36" s="18" t="n">
        <v>482.08612864</v>
      </c>
      <c r="J36" s="20" t="n">
        <v>2.93896138</v>
      </c>
      <c r="K36" s="18" t="n">
        <v>508.42421326</v>
      </c>
      <c r="L36" s="20" t="n">
        <v>2.40421867</v>
      </c>
      <c r="M36" s="18" t="n">
        <v>498.55819937</v>
      </c>
      <c r="N36" s="20" t="n">
        <v>8.25072435</v>
      </c>
      <c r="O36" s="18" t="s">
        <v>481</v>
      </c>
      <c r="P36" s="20" t="s">
        <v>481</v>
      </c>
      <c r="Q36" s="18" t="s">
        <v>481</v>
      </c>
      <c r="R36" s="20" t="s">
        <v>481</v>
      </c>
      <c r="S36" s="18" t="s">
        <v>481</v>
      </c>
      <c r="T36" s="20" t="s">
        <v>481</v>
      </c>
      <c r="U36" s="18" t="s">
        <v>481</v>
      </c>
      <c r="V36" s="20" t="s">
        <v>481</v>
      </c>
      <c r="W36" s="18" t="n">
        <v>421.4863655</v>
      </c>
      <c r="X36" s="20" t="n">
        <v>6.45925269</v>
      </c>
    </row>
    <row r="37" spans="1:24">
      <c r="A37" s="15" t="s">
        <v>512</v>
      </c>
      <c r="B37" s="17" t="n">
        <v>5458</v>
      </c>
      <c r="C37" s="18">
        <f>(154.0/B37*100)</f>
        <v/>
      </c>
      <c r="D37" s="19" t="n">
        <v>5304</v>
      </c>
      <c r="E37" s="18" t="n">
        <v>459.40486118</v>
      </c>
      <c r="F37" s="20" t="n">
        <v>4.40824062</v>
      </c>
      <c r="G37" s="18" t="n">
        <v>487.8232813</v>
      </c>
      <c r="H37" s="20" t="n">
        <v>4.47266405</v>
      </c>
      <c r="I37" s="18" t="n">
        <v>510.15258905</v>
      </c>
      <c r="J37" s="20" t="n">
        <v>3.3883011</v>
      </c>
      <c r="K37" s="18" t="n">
        <v>525.22842575</v>
      </c>
      <c r="L37" s="20" t="n">
        <v>3.3917906</v>
      </c>
      <c r="M37" s="18" t="n">
        <v>481.02677112</v>
      </c>
      <c r="N37" s="20" t="n">
        <v>9.110577879999999</v>
      </c>
      <c r="O37" s="18" t="s">
        <v>481</v>
      </c>
      <c r="P37" s="20" t="s">
        <v>481</v>
      </c>
      <c r="Q37" s="18" t="s">
        <v>481</v>
      </c>
      <c r="R37" s="20" t="s">
        <v>481</v>
      </c>
      <c r="S37" s="18" t="s">
        <v>481</v>
      </c>
      <c r="T37" s="20" t="s">
        <v>481</v>
      </c>
      <c r="U37" s="18" t="s">
        <v>481</v>
      </c>
      <c r="V37" s="20" t="s">
        <v>481</v>
      </c>
      <c r="W37" s="18" t="n">
        <v>418.64709966</v>
      </c>
      <c r="X37" s="20" t="n">
        <v>5.37499893</v>
      </c>
    </row>
    <row r="38" spans="1:24">
      <c r="A38" s="15" t="s">
        <v>513</v>
      </c>
      <c r="B38" s="17" t="n">
        <v>5860</v>
      </c>
      <c r="C38" s="18">
        <f>(25.0/B38*100)</f>
        <v/>
      </c>
      <c r="D38" s="19" t="n">
        <v>5835</v>
      </c>
      <c r="E38" s="18" t="n">
        <v>487.66267487</v>
      </c>
      <c r="F38" s="20" t="n">
        <v>5.50397975</v>
      </c>
      <c r="G38" s="18" t="n">
        <v>521.77859892</v>
      </c>
      <c r="H38" s="20" t="n">
        <v>5.25515349</v>
      </c>
      <c r="I38" s="18" t="n">
        <v>527.31404978</v>
      </c>
      <c r="J38" s="20" t="n">
        <v>3.45530347</v>
      </c>
      <c r="K38" s="18" t="n">
        <v>543.5321320199999</v>
      </c>
      <c r="L38" s="20" t="n">
        <v>3.32605931</v>
      </c>
      <c r="M38" s="18" t="n">
        <v>523.18025773</v>
      </c>
      <c r="N38" s="20" t="n">
        <v>8.31458018</v>
      </c>
      <c r="O38" s="18" t="s">
        <v>481</v>
      </c>
      <c r="P38" s="20" t="s">
        <v>481</v>
      </c>
      <c r="Q38" s="18" t="s">
        <v>481</v>
      </c>
      <c r="R38" s="20" t="s">
        <v>481</v>
      </c>
      <c r="S38" s="18" t="s">
        <v>481</v>
      </c>
      <c r="T38" s="20" t="s">
        <v>481</v>
      </c>
      <c r="U38" s="18" t="s">
        <v>481</v>
      </c>
      <c r="V38" s="20" t="s">
        <v>481</v>
      </c>
      <c r="W38" s="18" t="n">
        <v>477.41444861</v>
      </c>
      <c r="X38" s="20" t="n">
        <v>6.61228964</v>
      </c>
    </row>
    <row r="39" spans="1:24">
      <c r="A39" s="15" t="s">
        <v>514</v>
      </c>
      <c r="B39" s="17" t="n">
        <v>5895</v>
      </c>
      <c r="C39" s="18">
        <f>(33.0/B39*100)</f>
        <v/>
      </c>
      <c r="D39" s="19" t="n">
        <v>5862</v>
      </c>
      <c r="E39" s="18" t="n">
        <v>405.50549257</v>
      </c>
      <c r="F39" s="20" t="n">
        <v>5.04699255</v>
      </c>
      <c r="G39" s="18" t="n">
        <v>418.43562692</v>
      </c>
      <c r="H39" s="20" t="n">
        <v>4.46354625</v>
      </c>
      <c r="I39" s="18" t="n">
        <v>421.38594667</v>
      </c>
      <c r="J39" s="20" t="n">
        <v>4.32580993</v>
      </c>
      <c r="K39" s="18" t="n">
        <v>452.36694936</v>
      </c>
      <c r="L39" s="20" t="n">
        <v>6.11718501</v>
      </c>
      <c r="M39" s="18" t="n">
        <v>415.67250812</v>
      </c>
      <c r="N39" s="20" t="n">
        <v>6.77488738</v>
      </c>
      <c r="O39" s="18" t="s">
        <v>481</v>
      </c>
      <c r="P39" s="20" t="s">
        <v>481</v>
      </c>
      <c r="Q39" s="18" t="s">
        <v>481</v>
      </c>
      <c r="R39" s="20" t="s">
        <v>481</v>
      </c>
      <c r="S39" s="18" t="s">
        <v>481</v>
      </c>
      <c r="T39" s="20" t="s">
        <v>481</v>
      </c>
      <c r="U39" s="18" t="s">
        <v>481</v>
      </c>
      <c r="V39" s="20" t="s">
        <v>481</v>
      </c>
      <c r="W39" s="18" t="n">
        <v>365.58841966</v>
      </c>
      <c r="X39" s="20" t="n">
        <v>9.4482374</v>
      </c>
    </row>
    <row r="40" spans="1:24">
      <c r="A40" s="15" t="s">
        <v>515</v>
      </c>
      <c r="B40" s="17" t="n">
        <v>14157</v>
      </c>
      <c r="C40" s="18">
        <f>(406.0/B40*100)</f>
        <v/>
      </c>
      <c r="D40" s="19" t="n">
        <v>13751</v>
      </c>
      <c r="E40" s="18" t="n">
        <v>456.17064306</v>
      </c>
      <c r="F40" s="20" t="n">
        <v>4.29590286</v>
      </c>
      <c r="G40" s="18" t="n">
        <v>474.02566859</v>
      </c>
      <c r="H40" s="20" t="n">
        <v>4.60679378</v>
      </c>
      <c r="I40" s="18" t="n">
        <v>496.37472682</v>
      </c>
      <c r="J40" s="20" t="n">
        <v>2.99354187</v>
      </c>
      <c r="K40" s="18" t="n">
        <v>523.02514821</v>
      </c>
      <c r="L40" s="20" t="n">
        <v>3.01060325</v>
      </c>
      <c r="M40" s="18" t="n">
        <v>515.17938932</v>
      </c>
      <c r="N40" s="20" t="n">
        <v>10.41797102</v>
      </c>
      <c r="O40" s="18" t="s">
        <v>481</v>
      </c>
      <c r="P40" s="20" t="s">
        <v>481</v>
      </c>
      <c r="Q40" s="18" t="s">
        <v>481</v>
      </c>
      <c r="R40" s="20" t="s">
        <v>481</v>
      </c>
      <c r="S40" s="18" t="s">
        <v>481</v>
      </c>
      <c r="T40" s="20" t="s">
        <v>481</v>
      </c>
      <c r="U40" s="18" t="s">
        <v>481</v>
      </c>
      <c r="V40" s="20" t="s">
        <v>481</v>
      </c>
      <c r="W40" s="18" t="n">
        <v>401.56169663</v>
      </c>
      <c r="X40" s="20" t="n">
        <v>6.1496422</v>
      </c>
    </row>
    <row r="41" spans="1:24">
      <c r="A41" s="15" t="s">
        <v>516</v>
      </c>
      <c r="B41" s="17" t="n">
        <v>5712</v>
      </c>
      <c r="C41" s="18">
        <f>(58.0/B41*100)</f>
        <v/>
      </c>
      <c r="D41" s="19" t="n">
        <v>5654</v>
      </c>
      <c r="E41" s="18" t="n">
        <v>449.22336004</v>
      </c>
      <c r="F41" s="20" t="n">
        <v>4.58541112</v>
      </c>
      <c r="G41" s="18" t="n">
        <v>466.29101905</v>
      </c>
      <c r="H41" s="20" t="n">
        <v>4.68879839</v>
      </c>
      <c r="I41" s="18" t="n">
        <v>465.7116897</v>
      </c>
      <c r="J41" s="20" t="n">
        <v>3.56972511</v>
      </c>
      <c r="K41" s="18" t="n">
        <v>500.4384984</v>
      </c>
      <c r="L41" s="20" t="n">
        <v>3.74968963</v>
      </c>
      <c r="M41" s="18" t="n">
        <v>441.27239681</v>
      </c>
      <c r="N41" s="20" t="n">
        <v>9.117178579999999</v>
      </c>
      <c r="O41" s="18" t="s">
        <v>481</v>
      </c>
      <c r="P41" s="20" t="s">
        <v>481</v>
      </c>
      <c r="Q41" s="18" t="s">
        <v>481</v>
      </c>
      <c r="R41" s="20" t="s">
        <v>481</v>
      </c>
      <c r="S41" s="18" t="n">
        <v>392.51815558</v>
      </c>
      <c r="T41" s="20" t="n">
        <v>16.89642718</v>
      </c>
      <c r="U41" s="18" t="s">
        <v>481</v>
      </c>
      <c r="V41" s="20" t="s">
        <v>481</v>
      </c>
      <c r="W41" s="18" t="n">
        <v>398.95436587</v>
      </c>
      <c r="X41" s="20" t="n">
        <v>9.588429120000001</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359.60621715</v>
      </c>
      <c r="T45" s="20" t="n">
        <v>2.95186404</v>
      </c>
      <c r="U45" s="18" t="s">
        <v>481</v>
      </c>
      <c r="V45" s="20" t="s">
        <v>481</v>
      </c>
      <c r="W45" s="18" t="s">
        <v>481</v>
      </c>
      <c r="X45" s="20" t="s">
        <v>481</v>
      </c>
    </row>
    <row r="46" spans="1:24">
      <c r="A46" s="15" t="s">
        <v>521</v>
      </c>
      <c r="B46" s="17" t="n">
        <v>23141</v>
      </c>
      <c r="C46" s="18">
        <f>(2233.0/B46*100)</f>
        <v/>
      </c>
      <c r="D46" s="19" t="n">
        <v>20908</v>
      </c>
      <c r="E46" s="18" t="n">
        <v>361.35155394</v>
      </c>
      <c r="F46" s="20" t="n">
        <v>4.34997297</v>
      </c>
      <c r="G46" s="18" t="n">
        <v>380.49415409</v>
      </c>
      <c r="H46" s="20" t="n">
        <v>4.35082173</v>
      </c>
      <c r="I46" s="18" t="n">
        <v>386.27109033</v>
      </c>
      <c r="J46" s="20" t="n">
        <v>3.6139967</v>
      </c>
      <c r="K46" s="18" t="n">
        <v>421.5297923</v>
      </c>
      <c r="L46" s="20" t="n">
        <v>4.85589867</v>
      </c>
      <c r="M46" s="18" t="n">
        <v>366.4117789</v>
      </c>
      <c r="N46" s="20" t="n">
        <v>11.17706086</v>
      </c>
      <c r="O46" s="18" t="s">
        <v>481</v>
      </c>
      <c r="P46" s="20" t="s">
        <v>481</v>
      </c>
      <c r="Q46" s="18" t="s">
        <v>481</v>
      </c>
      <c r="R46" s="20" t="s">
        <v>481</v>
      </c>
      <c r="S46" s="18" t="s">
        <v>481</v>
      </c>
      <c r="T46" s="20" t="s">
        <v>481</v>
      </c>
      <c r="U46" s="18" t="s">
        <v>481</v>
      </c>
      <c r="V46" s="20" t="s">
        <v>481</v>
      </c>
      <c r="W46" s="18" t="n">
        <v>349.68306704</v>
      </c>
      <c r="X46" s="20" t="n">
        <v>3.15482189</v>
      </c>
    </row>
    <row r="47" spans="1:24">
      <c r="A47" s="15" t="s">
        <v>522</v>
      </c>
      <c r="B47" s="17" t="n">
        <v>5928</v>
      </c>
      <c r="C47" s="18">
        <f>(403.0/B47*100)</f>
        <v/>
      </c>
      <c r="D47" s="19" t="n">
        <v>5525</v>
      </c>
      <c r="E47" s="18" t="n">
        <v>406.1653986</v>
      </c>
      <c r="F47" s="20" t="n">
        <v>6.87061963</v>
      </c>
      <c r="G47" s="18" t="n">
        <v>432.4910185</v>
      </c>
      <c r="H47" s="20" t="n">
        <v>5.94412419</v>
      </c>
      <c r="I47" s="18" t="n">
        <v>451.49518863</v>
      </c>
      <c r="J47" s="20" t="n">
        <v>4.673648</v>
      </c>
      <c r="K47" s="18" t="n">
        <v>472.70959834</v>
      </c>
      <c r="L47" s="20" t="n">
        <v>4.10964405</v>
      </c>
      <c r="M47" s="18" t="n">
        <v>443.49966342</v>
      </c>
      <c r="N47" s="20" t="n">
        <v>10.17907987</v>
      </c>
      <c r="O47" s="18" t="s">
        <v>481</v>
      </c>
      <c r="P47" s="20" t="s">
        <v>481</v>
      </c>
      <c r="Q47" s="18" t="s">
        <v>481</v>
      </c>
      <c r="R47" s="20" t="s">
        <v>481</v>
      </c>
      <c r="S47" s="18" t="s">
        <v>481</v>
      </c>
      <c r="T47" s="20" t="s">
        <v>481</v>
      </c>
      <c r="U47" s="18" t="s">
        <v>481</v>
      </c>
      <c r="V47" s="20" t="s">
        <v>481</v>
      </c>
      <c r="W47" s="18" t="n">
        <v>379.46898651</v>
      </c>
      <c r="X47" s="20" t="n">
        <v>5.41782637</v>
      </c>
    </row>
    <row r="48" spans="1:24">
      <c r="A48" s="15" t="s">
        <v>523</v>
      </c>
      <c r="B48" s="17" t="n">
        <v>9841</v>
      </c>
      <c r="C48" s="18">
        <f>(8.0/B48*100)</f>
        <v/>
      </c>
      <c r="D48" s="19" t="n">
        <v>9833</v>
      </c>
      <c r="E48" s="18" t="n">
        <v>468.34570826</v>
      </c>
      <c r="F48" s="20" t="n">
        <v>8.59920602</v>
      </c>
      <c r="G48" s="18" t="n">
        <v>494.33244505</v>
      </c>
      <c r="H48" s="20" t="n">
        <v>5.54282432</v>
      </c>
      <c r="I48" s="18" t="n">
        <v>521.42011085</v>
      </c>
      <c r="J48" s="20" t="n">
        <v>4.90118266</v>
      </c>
      <c r="K48" s="18" t="n">
        <v>565.17168508</v>
      </c>
      <c r="L48" s="20" t="n">
        <v>5.25905697</v>
      </c>
      <c r="M48" s="18" t="n">
        <v>496.22537452</v>
      </c>
      <c r="N48" s="20" t="n">
        <v>15.10552338</v>
      </c>
      <c r="O48" s="18" t="s">
        <v>481</v>
      </c>
      <c r="P48" s="20" t="s">
        <v>481</v>
      </c>
      <c r="Q48" s="18" t="s">
        <v>481</v>
      </c>
      <c r="R48" s="20" t="s">
        <v>481</v>
      </c>
      <c r="S48" s="18" t="s">
        <v>481</v>
      </c>
      <c r="T48" s="20" t="s">
        <v>481</v>
      </c>
      <c r="U48" s="18" t="s">
        <v>481</v>
      </c>
      <c r="V48" s="20" t="s">
        <v>481</v>
      </c>
      <c r="W48" s="18" t="n">
        <v>462.30077588</v>
      </c>
      <c r="X48" s="20" t="n">
        <v>22.88365301</v>
      </c>
    </row>
    <row r="49" spans="1:24">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409.03332786</v>
      </c>
      <c r="T49" s="20" t="n">
        <v>3.05386641</v>
      </c>
      <c r="U49" s="18" t="s">
        <v>481</v>
      </c>
      <c r="V49" s="20" t="s">
        <v>481</v>
      </c>
      <c r="W49" s="18" t="s">
        <v>481</v>
      </c>
      <c r="X49" s="20" t="s">
        <v>481</v>
      </c>
    </row>
    <row r="50" spans="1:24">
      <c r="A50" s="15" t="s">
        <v>525</v>
      </c>
      <c r="B50" s="17" t="n">
        <v>11795</v>
      </c>
      <c r="C50" s="18">
        <f>(380.0/B50*100)</f>
        <v/>
      </c>
      <c r="D50" s="19" t="n">
        <v>11415</v>
      </c>
      <c r="E50" s="18" t="n">
        <v>364.82054893</v>
      </c>
      <c r="F50" s="20" t="n">
        <v>5.13846733</v>
      </c>
      <c r="G50" s="18" t="n">
        <v>382.8639134</v>
      </c>
      <c r="H50" s="20" t="n">
        <v>3.52326333</v>
      </c>
      <c r="I50" s="18" t="n">
        <v>386.2214336</v>
      </c>
      <c r="J50" s="20" t="n">
        <v>2.92385166</v>
      </c>
      <c r="K50" s="18" t="n">
        <v>412.05861736</v>
      </c>
      <c r="L50" s="20" t="n">
        <v>2.96967703</v>
      </c>
      <c r="M50" s="18" t="n">
        <v>374.671167</v>
      </c>
      <c r="N50" s="20" t="n">
        <v>10.53702318</v>
      </c>
      <c r="O50" s="18" t="s">
        <v>481</v>
      </c>
      <c r="P50" s="20" t="s">
        <v>481</v>
      </c>
      <c r="Q50" s="18" t="s">
        <v>481</v>
      </c>
      <c r="R50" s="20" t="s">
        <v>481</v>
      </c>
      <c r="S50" s="18" t="s">
        <v>481</v>
      </c>
      <c r="T50" s="20" t="s">
        <v>481</v>
      </c>
      <c r="U50" s="18" t="s">
        <v>481</v>
      </c>
      <c r="V50" s="20" t="s">
        <v>481</v>
      </c>
      <c r="W50" s="18" t="n">
        <v>343.95951022</v>
      </c>
      <c r="X50" s="20" t="n">
        <v>7.522247</v>
      </c>
    </row>
    <row r="51" spans="1:24">
      <c r="A51" s="15" t="s">
        <v>526</v>
      </c>
      <c r="B51" s="17" t="n">
        <v>6866</v>
      </c>
      <c r="C51" s="18">
        <f>(113.0/B51*100)</f>
        <v/>
      </c>
      <c r="D51" s="19" t="n">
        <v>6753</v>
      </c>
      <c r="E51" s="18" t="n">
        <v>386.65424783</v>
      </c>
      <c r="F51" s="20" t="n">
        <v>4.16432353</v>
      </c>
      <c r="G51" s="18" t="n">
        <v>384.73694444</v>
      </c>
      <c r="H51" s="20" t="n">
        <v>5.02193371</v>
      </c>
      <c r="I51" s="18" t="n">
        <v>400.19633231</v>
      </c>
      <c r="J51" s="20" t="n">
        <v>3.18432871</v>
      </c>
      <c r="K51" s="18" t="n">
        <v>421.09584869</v>
      </c>
      <c r="L51" s="20" t="n">
        <v>3.0112515</v>
      </c>
      <c r="M51" s="18" t="n">
        <v>415.79376299</v>
      </c>
      <c r="N51" s="20" t="n">
        <v>9.28365619</v>
      </c>
      <c r="O51" s="18" t="s">
        <v>481</v>
      </c>
      <c r="P51" s="20" t="s">
        <v>481</v>
      </c>
      <c r="Q51" s="18" t="s">
        <v>481</v>
      </c>
      <c r="R51" s="20" t="s">
        <v>481</v>
      </c>
      <c r="S51" s="18" t="n">
        <v>380.5422133</v>
      </c>
      <c r="T51" s="20" t="n">
        <v>4.31283207</v>
      </c>
      <c r="U51" s="18" t="s">
        <v>481</v>
      </c>
      <c r="V51" s="20" t="s">
        <v>481</v>
      </c>
      <c r="W51" s="18" t="n">
        <v>379.49551099</v>
      </c>
      <c r="X51" s="20" t="n">
        <v>7.48847596</v>
      </c>
    </row>
    <row r="52" spans="1:24">
      <c r="A52" s="15" t="s">
        <v>527</v>
      </c>
      <c r="B52" s="17" t="n">
        <v>5809</v>
      </c>
      <c r="C52" s="18">
        <f>(111.0/B52*100)</f>
        <v/>
      </c>
      <c r="D52" s="19" t="n">
        <v>5698</v>
      </c>
      <c r="E52" s="18" t="n">
        <v>420.270357</v>
      </c>
      <c r="F52" s="20" t="n">
        <v>4.30838574</v>
      </c>
      <c r="G52" s="18" t="n">
        <v>450.8714341</v>
      </c>
      <c r="H52" s="20" t="n">
        <v>4.39918804</v>
      </c>
      <c r="I52" s="18" t="n">
        <v>461.60751083</v>
      </c>
      <c r="J52" s="20" t="n">
        <v>3.22034819</v>
      </c>
      <c r="K52" s="18" t="n">
        <v>492.60475014</v>
      </c>
      <c r="L52" s="20" t="n">
        <v>3.46771752</v>
      </c>
      <c r="M52" s="18" t="n">
        <v>493.27087242</v>
      </c>
      <c r="N52" s="20" t="n">
        <v>12.22104436</v>
      </c>
      <c r="O52" s="18" t="s">
        <v>481</v>
      </c>
      <c r="P52" s="20" t="s">
        <v>481</v>
      </c>
      <c r="Q52" s="18" t="s">
        <v>481</v>
      </c>
      <c r="R52" s="20" t="s">
        <v>481</v>
      </c>
      <c r="S52" s="18" t="s">
        <v>481</v>
      </c>
      <c r="T52" s="20" t="s">
        <v>481</v>
      </c>
      <c r="U52" s="18" t="s">
        <v>481</v>
      </c>
      <c r="V52" s="20" t="s">
        <v>481</v>
      </c>
      <c r="W52" s="18" t="n">
        <v>392.27170414</v>
      </c>
      <c r="X52" s="20" t="n">
        <v>7.96007071</v>
      </c>
    </row>
    <row r="53" spans="1:24">
      <c r="A53" s="15" t="s">
        <v>528</v>
      </c>
      <c r="B53" s="17" t="n">
        <v>5571</v>
      </c>
      <c r="C53" s="18">
        <f>(120.0/B53*100)</f>
        <v/>
      </c>
      <c r="D53" s="19" t="n">
        <v>5451</v>
      </c>
      <c r="E53" s="18" t="n">
        <v>415.40943313</v>
      </c>
      <c r="F53" s="20" t="n">
        <v>4.26385154</v>
      </c>
      <c r="G53" s="18" t="n">
        <v>425.20787042</v>
      </c>
      <c r="H53" s="20" t="n">
        <v>3.44231802</v>
      </c>
      <c r="I53" s="18" t="n">
        <v>439.51057749</v>
      </c>
      <c r="J53" s="20" t="n">
        <v>3.64398875</v>
      </c>
      <c r="K53" s="18" t="n">
        <v>474.61510404</v>
      </c>
      <c r="L53" s="20" t="n">
        <v>2.93775935</v>
      </c>
      <c r="M53" s="18" t="n">
        <v>454.58712686</v>
      </c>
      <c r="N53" s="20" t="n">
        <v>6.34808974</v>
      </c>
      <c r="O53" s="18" t="s">
        <v>481</v>
      </c>
      <c r="P53" s="20" t="s">
        <v>481</v>
      </c>
      <c r="Q53" s="18" t="s">
        <v>481</v>
      </c>
      <c r="R53" s="20" t="s">
        <v>481</v>
      </c>
      <c r="S53" s="18" t="s">
        <v>481</v>
      </c>
      <c r="T53" s="20" t="s">
        <v>481</v>
      </c>
      <c r="U53" s="18" t="s">
        <v>481</v>
      </c>
      <c r="V53" s="20" t="s">
        <v>481</v>
      </c>
      <c r="W53" s="18" t="n">
        <v>366.8211313</v>
      </c>
      <c r="X53" s="20" t="n">
        <v>4.75101895</v>
      </c>
    </row>
    <row r="54" spans="1:24">
      <c r="A54" s="15" t="s">
        <v>529</v>
      </c>
      <c r="B54" s="17" t="n">
        <v>4740</v>
      </c>
      <c r="C54" s="18">
        <f>(504.0/B54*100)</f>
        <v/>
      </c>
      <c r="D54" s="19" t="n">
        <v>4236</v>
      </c>
      <c r="E54" s="18" t="n">
        <v>307.39522081</v>
      </c>
      <c r="F54" s="20" t="n">
        <v>6.20381518</v>
      </c>
      <c r="G54" s="18" t="n">
        <v>322.17138937</v>
      </c>
      <c r="H54" s="20" t="n">
        <v>6.39004571</v>
      </c>
      <c r="I54" s="18" t="n">
        <v>326.46215994</v>
      </c>
      <c r="J54" s="20" t="n">
        <v>3.58025955</v>
      </c>
      <c r="K54" s="18" t="n">
        <v>357.08539223</v>
      </c>
      <c r="L54" s="20" t="n">
        <v>3.67902756</v>
      </c>
      <c r="M54" s="18" t="n">
        <v>303.01511118</v>
      </c>
      <c r="N54" s="20" t="n">
        <v>12.94508459</v>
      </c>
      <c r="O54" s="18" t="s">
        <v>481</v>
      </c>
      <c r="P54" s="20" t="s">
        <v>481</v>
      </c>
      <c r="Q54" s="18" t="s">
        <v>481</v>
      </c>
      <c r="R54" s="20" t="s">
        <v>481</v>
      </c>
      <c r="S54" s="18" t="s">
        <v>481</v>
      </c>
      <c r="T54" s="20" t="s">
        <v>481</v>
      </c>
      <c r="U54" s="18" t="s">
        <v>481</v>
      </c>
      <c r="V54" s="20" t="s">
        <v>481</v>
      </c>
      <c r="W54" s="18" t="n">
        <v>289.99159854</v>
      </c>
      <c r="X54" s="20" t="n">
        <v>3.95023337</v>
      </c>
    </row>
    <row r="55" spans="1:24">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403.83322941</v>
      </c>
      <c r="T55" s="20" t="n">
        <v>2.78193854</v>
      </c>
      <c r="U55" s="18" t="s">
        <v>481</v>
      </c>
      <c r="V55" s="20" t="s">
        <v>481</v>
      </c>
      <c r="W55" s="18" t="s">
        <v>481</v>
      </c>
      <c r="X55" s="20" t="s">
        <v>481</v>
      </c>
    </row>
    <row r="56" spans="1:24">
      <c r="A56" s="15" t="s">
        <v>531</v>
      </c>
      <c r="B56" s="17" t="n">
        <v>5359</v>
      </c>
      <c r="C56" s="18">
        <f>(77.0/B56*100)</f>
        <v/>
      </c>
      <c r="D56" s="19" t="n">
        <v>5282</v>
      </c>
      <c r="E56" s="18" t="n">
        <v>522.77961872</v>
      </c>
      <c r="F56" s="20" t="n">
        <v>4.88303627</v>
      </c>
      <c r="G56" s="18" t="n">
        <v>544.50689244</v>
      </c>
      <c r="H56" s="20" t="n">
        <v>5.43138885</v>
      </c>
      <c r="I56" s="18" t="n">
        <v>548.6203302599999</v>
      </c>
      <c r="J56" s="20" t="n">
        <v>3.30758249</v>
      </c>
      <c r="K56" s="18" t="n">
        <v>561.54911574</v>
      </c>
      <c r="L56" s="20" t="n">
        <v>3.369224</v>
      </c>
      <c r="M56" s="18" t="n">
        <v>540.70837921</v>
      </c>
      <c r="N56" s="20" t="n">
        <v>9.69112646</v>
      </c>
      <c r="O56" s="18" t="s">
        <v>481</v>
      </c>
      <c r="P56" s="20" t="s">
        <v>481</v>
      </c>
      <c r="Q56" s="18" t="s">
        <v>481</v>
      </c>
      <c r="R56" s="20" t="s">
        <v>481</v>
      </c>
      <c r="S56" s="18" t="s">
        <v>481</v>
      </c>
      <c r="T56" s="20" t="s">
        <v>481</v>
      </c>
      <c r="U56" s="18" t="s">
        <v>481</v>
      </c>
      <c r="V56" s="20" t="s">
        <v>481</v>
      </c>
      <c r="W56" s="18" t="n">
        <v>462.58139911</v>
      </c>
      <c r="X56" s="20" t="n">
        <v>15.48533629</v>
      </c>
    </row>
    <row r="57" spans="1:24">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386.10959158</v>
      </c>
      <c r="T57" s="20" t="n">
        <v>3.0844628</v>
      </c>
      <c r="U57" s="18" t="s">
        <v>481</v>
      </c>
      <c r="V57" s="20" t="s">
        <v>481</v>
      </c>
      <c r="W57" s="18" t="s">
        <v>481</v>
      </c>
      <c r="X57" s="20" t="s">
        <v>481</v>
      </c>
    </row>
    <row r="58" spans="1:24">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380.25901051</v>
      </c>
      <c r="T58" s="20" t="n">
        <v>2.6518124</v>
      </c>
      <c r="U58" s="18" t="s">
        <v>481</v>
      </c>
      <c r="V58" s="20" t="s">
        <v>481</v>
      </c>
      <c r="W58" s="18" t="s">
        <v>481</v>
      </c>
      <c r="X58" s="20" t="s">
        <v>481</v>
      </c>
    </row>
    <row r="59" spans="1:24">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361.5339806</v>
      </c>
      <c r="T59" s="20" t="n">
        <v>1.62528789</v>
      </c>
      <c r="U59" s="18" t="s">
        <v>481</v>
      </c>
      <c r="V59" s="20" t="s">
        <v>481</v>
      </c>
      <c r="W59" s="18" t="s">
        <v>481</v>
      </c>
      <c r="X59" s="20" t="s">
        <v>481</v>
      </c>
    </row>
    <row r="60" spans="1:24">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396.24965264</v>
      </c>
      <c r="T60" s="20" t="n">
        <v>3.6919812</v>
      </c>
      <c r="U60" s="18" t="s">
        <v>481</v>
      </c>
      <c r="V60" s="20" t="s">
        <v>481</v>
      </c>
      <c r="W60" s="18" t="s">
        <v>481</v>
      </c>
      <c r="X60" s="20" t="s">
        <v>481</v>
      </c>
    </row>
    <row r="61" spans="1:24">
      <c r="A61" s="15" t="s">
        <v>536</v>
      </c>
      <c r="B61" s="17" t="n">
        <v>6525</v>
      </c>
      <c r="C61" s="18">
        <f>(179.0/B61*100)</f>
        <v/>
      </c>
      <c r="D61" s="19" t="n">
        <v>6346</v>
      </c>
      <c r="E61" s="18" t="n">
        <v>452.27919372</v>
      </c>
      <c r="F61" s="20" t="n">
        <v>4.99470141</v>
      </c>
      <c r="G61" s="18" t="n">
        <v>462.9720866</v>
      </c>
      <c r="H61" s="20" t="n">
        <v>4.33296162</v>
      </c>
      <c r="I61" s="18" t="n">
        <v>476.79121552</v>
      </c>
      <c r="J61" s="20" t="n">
        <v>3.08072719</v>
      </c>
      <c r="K61" s="18" t="n">
        <v>501.39428901</v>
      </c>
      <c r="L61" s="20" t="n">
        <v>2.51972128</v>
      </c>
      <c r="M61" s="18" t="n">
        <v>479.48142366</v>
      </c>
      <c r="N61" s="20" t="n">
        <v>10.16565926</v>
      </c>
      <c r="O61" s="18" t="s">
        <v>481</v>
      </c>
      <c r="P61" s="20" t="s">
        <v>481</v>
      </c>
      <c r="Q61" s="18" t="s">
        <v>481</v>
      </c>
      <c r="R61" s="20" t="s">
        <v>481</v>
      </c>
      <c r="S61" s="18" t="s">
        <v>481</v>
      </c>
      <c r="T61" s="20" t="s">
        <v>481</v>
      </c>
      <c r="U61" s="18" t="s">
        <v>481</v>
      </c>
      <c r="V61" s="20" t="s">
        <v>481</v>
      </c>
      <c r="W61" s="18" t="n">
        <v>409.22707672</v>
      </c>
      <c r="X61" s="20" t="n">
        <v>8.26988381</v>
      </c>
    </row>
    <row r="62" spans="1:24">
      <c r="A62" s="15" t="s">
        <v>537</v>
      </c>
      <c r="B62" s="17" t="n">
        <v>4476</v>
      </c>
      <c r="C62" s="18">
        <f>(3.0/B62*100)</f>
        <v/>
      </c>
      <c r="D62" s="19" t="n">
        <v>4473</v>
      </c>
      <c r="E62" s="18" t="n">
        <v>513.75980602</v>
      </c>
      <c r="F62" s="20" t="n">
        <v>3.56022014</v>
      </c>
      <c r="G62" s="18" t="n">
        <v>531.25439254</v>
      </c>
      <c r="H62" s="20" t="n">
        <v>2.73963609</v>
      </c>
      <c r="I62" s="18" t="n">
        <v>544.59875225</v>
      </c>
      <c r="J62" s="20" t="n">
        <v>2.24593593</v>
      </c>
      <c r="K62" s="18" t="n">
        <v>562.19622901</v>
      </c>
      <c r="L62" s="20" t="n">
        <v>2.2058167</v>
      </c>
      <c r="M62" s="18" t="n">
        <v>516.62985463</v>
      </c>
      <c r="N62" s="20" t="n">
        <v>8.89921938</v>
      </c>
      <c r="O62" s="18" t="s">
        <v>481</v>
      </c>
      <c r="P62" s="20" t="s">
        <v>481</v>
      </c>
      <c r="Q62" s="18" t="s">
        <v>481</v>
      </c>
      <c r="R62" s="20" t="s">
        <v>481</v>
      </c>
      <c r="S62" s="18" t="s">
        <v>481</v>
      </c>
      <c r="T62" s="20" t="s">
        <v>481</v>
      </c>
      <c r="U62" s="18" t="s">
        <v>481</v>
      </c>
      <c r="V62" s="20" t="s">
        <v>481</v>
      </c>
      <c r="W62" s="18" t="n">
        <v>511.41966282</v>
      </c>
      <c r="X62" s="20" t="n">
        <v>23.35977463</v>
      </c>
    </row>
    <row r="63" spans="1:24">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371.31142887</v>
      </c>
      <c r="T63" s="20" t="n">
        <v>1.28307667</v>
      </c>
      <c r="U63" s="18" t="s">
        <v>481</v>
      </c>
      <c r="V63" s="20" t="s">
        <v>481</v>
      </c>
      <c r="W63" s="18" t="s">
        <v>481</v>
      </c>
      <c r="X63" s="20" t="s">
        <v>481</v>
      </c>
    </row>
    <row r="64" spans="1:24">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478.6447938</v>
      </c>
      <c r="T64" s="20" t="n">
        <v>1.71583638</v>
      </c>
      <c r="U64" s="18" t="s">
        <v>481</v>
      </c>
      <c r="V64" s="20" t="s">
        <v>481</v>
      </c>
      <c r="W64" s="18" t="s">
        <v>481</v>
      </c>
      <c r="X64" s="20" t="s">
        <v>481</v>
      </c>
    </row>
    <row r="65" spans="1:24">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419.66352142</v>
      </c>
      <c r="T65" s="20" t="n">
        <v>2.4655214</v>
      </c>
      <c r="U65" s="18" t="s">
        <v>481</v>
      </c>
      <c r="V65" s="20" t="s">
        <v>481</v>
      </c>
      <c r="W65" s="18" t="s">
        <v>481</v>
      </c>
      <c r="X65" s="20" t="s">
        <v>481</v>
      </c>
    </row>
    <row r="66" spans="1:24">
      <c r="A66" s="15" t="s">
        <v>541</v>
      </c>
      <c r="B66" s="17" t="n">
        <v>5665</v>
      </c>
      <c r="C66" s="18">
        <f>(93.0/B66*100)</f>
        <v/>
      </c>
      <c r="D66" s="19" t="n">
        <v>5572</v>
      </c>
      <c r="E66" s="18" t="n">
        <v>396.19888257</v>
      </c>
      <c r="F66" s="20" t="n">
        <v>2.70032358</v>
      </c>
      <c r="G66" s="18" t="n">
        <v>413.30446794</v>
      </c>
      <c r="H66" s="20" t="n">
        <v>3.36392316</v>
      </c>
      <c r="I66" s="18" t="n">
        <v>436.01707115</v>
      </c>
      <c r="J66" s="20" t="n">
        <v>2.71605403</v>
      </c>
      <c r="K66" s="18" t="n">
        <v>450.31302081</v>
      </c>
      <c r="L66" s="20" t="n">
        <v>3.39253764</v>
      </c>
      <c r="M66" s="18" t="n">
        <v>428.45835064</v>
      </c>
      <c r="N66" s="20" t="n">
        <v>8.96836955</v>
      </c>
      <c r="O66" s="18" t="s">
        <v>481</v>
      </c>
      <c r="P66" s="20" t="s">
        <v>481</v>
      </c>
      <c r="Q66" s="18" t="s">
        <v>481</v>
      </c>
      <c r="R66" s="20" t="s">
        <v>481</v>
      </c>
      <c r="S66" s="18" t="s">
        <v>481</v>
      </c>
      <c r="T66" s="20" t="s">
        <v>481</v>
      </c>
      <c r="U66" s="18" t="s">
        <v>481</v>
      </c>
      <c r="V66" s="20" t="s">
        <v>481</v>
      </c>
      <c r="W66" s="18" t="n">
        <v>360.68954197</v>
      </c>
      <c r="X66" s="20" t="n">
        <v>4.78032914</v>
      </c>
    </row>
    <row r="67" spans="1:24">
      <c r="A67" s="15" t="s">
        <v>542</v>
      </c>
      <c r="B67" s="17" t="n">
        <v>6971</v>
      </c>
      <c r="C67" s="18">
        <f>(979.0/B67*100)</f>
        <v/>
      </c>
      <c r="D67" s="19" t="n">
        <v>5992</v>
      </c>
      <c r="E67" s="18" t="n">
        <v>366.73659051</v>
      </c>
      <c r="F67" s="20" t="n">
        <v>7.55025859</v>
      </c>
      <c r="G67" s="18" t="n">
        <v>384.2217259</v>
      </c>
      <c r="H67" s="20" t="n">
        <v>5.99168041</v>
      </c>
      <c r="I67" s="18" t="n">
        <v>387.99744002</v>
      </c>
      <c r="J67" s="20" t="n">
        <v>2.79656618</v>
      </c>
      <c r="K67" s="18" t="n">
        <v>417.96439574</v>
      </c>
      <c r="L67" s="20" t="n">
        <v>3.24978512</v>
      </c>
      <c r="M67" s="18" t="n">
        <v>382.64846698</v>
      </c>
      <c r="N67" s="20" t="n">
        <v>11.25893637</v>
      </c>
      <c r="O67" s="18" t="s">
        <v>481</v>
      </c>
      <c r="P67" s="20" t="s">
        <v>481</v>
      </c>
      <c r="Q67" s="18" t="s">
        <v>481</v>
      </c>
      <c r="R67" s="20" t="s">
        <v>481</v>
      </c>
      <c r="S67" s="18" t="s">
        <v>481</v>
      </c>
      <c r="T67" s="20" t="s">
        <v>481</v>
      </c>
      <c r="U67" s="18" t="s">
        <v>481</v>
      </c>
      <c r="V67" s="20" t="s">
        <v>481</v>
      </c>
      <c r="W67" s="18" t="n">
        <v>330.00533205</v>
      </c>
      <c r="X67" s="20" t="n">
        <v>7.27944054</v>
      </c>
    </row>
    <row r="68" spans="1:24">
      <c r="A68" s="15" t="s">
        <v>543</v>
      </c>
      <c r="B68" s="17" t="n">
        <v>12083</v>
      </c>
      <c r="C68" s="18">
        <f>(31.0/B68*100)</f>
        <v/>
      </c>
      <c r="D68" s="19" t="n">
        <v>12052</v>
      </c>
      <c r="E68" s="18" t="n">
        <v>389.59602106</v>
      </c>
      <c r="F68" s="20" t="n">
        <v>3.84414717</v>
      </c>
      <c r="G68" s="18" t="n">
        <v>408.95474297</v>
      </c>
      <c r="H68" s="20" t="n">
        <v>3.66998895</v>
      </c>
      <c r="I68" s="18" t="n">
        <v>404.17034516</v>
      </c>
      <c r="J68" s="20" t="n">
        <v>2.33534016</v>
      </c>
      <c r="K68" s="18" t="n">
        <v>443.82143964</v>
      </c>
      <c r="L68" s="20" t="n">
        <v>2.65203017</v>
      </c>
      <c r="M68" s="18" t="n">
        <v>387.58310419</v>
      </c>
      <c r="N68" s="20" t="n">
        <v>7.42426122</v>
      </c>
      <c r="O68" s="18" t="s">
        <v>481</v>
      </c>
      <c r="P68" s="20" t="s">
        <v>481</v>
      </c>
      <c r="Q68" s="18" t="s">
        <v>481</v>
      </c>
      <c r="R68" s="20" t="s">
        <v>481</v>
      </c>
      <c r="S68" s="18" t="s">
        <v>481</v>
      </c>
      <c r="T68" s="20" t="s">
        <v>481</v>
      </c>
      <c r="U68" s="18" t="s">
        <v>481</v>
      </c>
      <c r="V68" s="20" t="s">
        <v>481</v>
      </c>
      <c r="W68" s="18" t="n">
        <v>344.67499316</v>
      </c>
      <c r="X68" s="20" t="n">
        <v>2.17072795</v>
      </c>
    </row>
    <row r="69" spans="1:24">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443.95431517</v>
      </c>
      <c r="T69" s="20" t="n">
        <v>3.78500092</v>
      </c>
      <c r="U69" s="18" t="s">
        <v>481</v>
      </c>
      <c r="V69" s="20" t="s">
        <v>481</v>
      </c>
      <c r="W69" s="18" t="s">
        <v>481</v>
      </c>
      <c r="X69" s="20" t="s">
        <v>481</v>
      </c>
    </row>
    <row r="70" spans="1:24">
      <c r="A70" s="15" t="s">
        <v>545</v>
      </c>
      <c r="B70" s="17" t="n">
        <v>6036</v>
      </c>
      <c r="C70" s="18">
        <f>(223.0/B70*100)</f>
        <v/>
      </c>
      <c r="D70" s="19" t="n">
        <v>5813</v>
      </c>
      <c r="E70" s="18" t="n">
        <v>468.66064632</v>
      </c>
      <c r="F70" s="20" t="n">
        <v>6.59385839</v>
      </c>
      <c r="G70" s="18" t="n">
        <v>485.20491963</v>
      </c>
      <c r="H70" s="20" t="n">
        <v>4.57482853</v>
      </c>
      <c r="I70" s="18" t="n">
        <v>497.89654131</v>
      </c>
      <c r="J70" s="20" t="n">
        <v>3.35482956</v>
      </c>
      <c r="K70" s="18" t="n">
        <v>517.40171645</v>
      </c>
      <c r="L70" s="20" t="n">
        <v>3.65023795</v>
      </c>
      <c r="M70" s="18" t="n">
        <v>493.76632457</v>
      </c>
      <c r="N70" s="20" t="n">
        <v>8.22845643</v>
      </c>
      <c r="O70" s="18" t="s">
        <v>481</v>
      </c>
      <c r="P70" s="20" t="s">
        <v>481</v>
      </c>
      <c r="Q70" s="18" t="s">
        <v>481</v>
      </c>
      <c r="R70" s="20" t="s">
        <v>481</v>
      </c>
      <c r="S70" s="18" t="s">
        <v>481</v>
      </c>
      <c r="T70" s="20" t="s">
        <v>481</v>
      </c>
      <c r="U70" s="18" t="s">
        <v>481</v>
      </c>
      <c r="V70" s="20" t="s">
        <v>481</v>
      </c>
      <c r="W70" s="18" t="n">
        <v>456.09551654</v>
      </c>
      <c r="X70" s="20" t="n">
        <v>8.622619090000001</v>
      </c>
    </row>
    <row r="71" spans="1:24">
      <c r="A71" s="15" t="s">
        <v>546</v>
      </c>
      <c r="B71" s="17" t="n">
        <v>6115</v>
      </c>
      <c r="C71" s="18">
        <f>(38.0/B71*100)</f>
        <v/>
      </c>
      <c r="D71" s="19" t="n">
        <v>6077</v>
      </c>
      <c r="E71" s="18" t="n">
        <v>518.37788657</v>
      </c>
      <c r="F71" s="20" t="n">
        <v>4.41969857</v>
      </c>
      <c r="G71" s="18" t="n">
        <v>551.05162487</v>
      </c>
      <c r="H71" s="20" t="n">
        <v>3.56184009</v>
      </c>
      <c r="I71" s="18" t="n">
        <v>562.76340964</v>
      </c>
      <c r="J71" s="20" t="n">
        <v>2.40962195</v>
      </c>
      <c r="K71" s="18" t="n">
        <v>588.3429773399999</v>
      </c>
      <c r="L71" s="20" t="n">
        <v>2.93432838</v>
      </c>
      <c r="M71" s="18" t="n">
        <v>536.46088143</v>
      </c>
      <c r="N71" s="20" t="n">
        <v>7.27535183</v>
      </c>
      <c r="O71" s="18" t="s">
        <v>481</v>
      </c>
      <c r="P71" s="20" t="s">
        <v>481</v>
      </c>
      <c r="Q71" s="18" t="s">
        <v>481</v>
      </c>
      <c r="R71" s="20" t="s">
        <v>481</v>
      </c>
      <c r="S71" s="18" t="s">
        <v>481</v>
      </c>
      <c r="T71" s="20" t="s">
        <v>481</v>
      </c>
      <c r="U71" s="18" t="s">
        <v>481</v>
      </c>
      <c r="V71" s="20" t="s">
        <v>481</v>
      </c>
      <c r="W71" s="18" t="n">
        <v>470.49005387</v>
      </c>
      <c r="X71" s="20" t="n">
        <v>13.91753463</v>
      </c>
    </row>
    <row r="72" spans="1:24">
      <c r="A72" s="15" t="s">
        <v>547</v>
      </c>
      <c r="B72" s="17" t="n">
        <v>7708</v>
      </c>
      <c r="C72" s="18">
        <f>(6.0/B72*100)</f>
        <v/>
      </c>
      <c r="D72" s="19" t="n">
        <v>7702</v>
      </c>
      <c r="E72" s="18" t="n">
        <v>491.83863771</v>
      </c>
      <c r="F72" s="20" t="n">
        <v>5.21874181</v>
      </c>
      <c r="G72" s="18" t="n">
        <v>524.69732895</v>
      </c>
      <c r="H72" s="20" t="n">
        <v>4.11805117</v>
      </c>
      <c r="I72" s="18" t="n">
        <v>543.94465069</v>
      </c>
      <c r="J72" s="20" t="n">
        <v>3.31422192</v>
      </c>
      <c r="K72" s="18" t="n">
        <v>575.5739053999999</v>
      </c>
      <c r="L72" s="20" t="n">
        <v>4.01964241</v>
      </c>
      <c r="M72" s="18" t="n">
        <v>553.82454319</v>
      </c>
      <c r="N72" s="20" t="n">
        <v>14.70151907</v>
      </c>
      <c r="O72" s="18" t="s">
        <v>481</v>
      </c>
      <c r="P72" s="20" t="s">
        <v>481</v>
      </c>
      <c r="Q72" s="18" t="s">
        <v>481</v>
      </c>
      <c r="R72" s="20" t="s">
        <v>481</v>
      </c>
      <c r="S72" s="18" t="s">
        <v>481</v>
      </c>
      <c r="T72" s="20" t="s">
        <v>481</v>
      </c>
      <c r="U72" s="18" t="s">
        <v>481</v>
      </c>
      <c r="V72" s="20" t="s">
        <v>481</v>
      </c>
      <c r="W72" s="18" t="n">
        <v>495.83309351</v>
      </c>
      <c r="X72" s="20" t="n">
        <v>22.38056041</v>
      </c>
    </row>
    <row r="73" spans="1:24">
      <c r="A73" s="15" t="s">
        <v>548</v>
      </c>
      <c r="B73" s="17" t="n">
        <v>8249</v>
      </c>
      <c r="C73" s="18">
        <f>(201.0/B73*100)</f>
        <v/>
      </c>
      <c r="D73" s="19" t="n">
        <v>8048</v>
      </c>
      <c r="E73" s="18" t="n">
        <v>396.6783533</v>
      </c>
      <c r="F73" s="20" t="n">
        <v>8.08367232</v>
      </c>
      <c r="G73" s="18" t="n">
        <v>407.0386222</v>
      </c>
      <c r="H73" s="20" t="n">
        <v>4.17410801</v>
      </c>
      <c r="I73" s="18" t="n">
        <v>404.66164568</v>
      </c>
      <c r="J73" s="20" t="n">
        <v>3.20711257</v>
      </c>
      <c r="K73" s="18" t="n">
        <v>443.40942233</v>
      </c>
      <c r="L73" s="20" t="n">
        <v>4.00668949</v>
      </c>
      <c r="M73" s="18" t="n">
        <v>413.16537253</v>
      </c>
      <c r="N73" s="20" t="n">
        <v>9.13400227</v>
      </c>
      <c r="O73" s="18" t="s">
        <v>481</v>
      </c>
      <c r="P73" s="20" t="s">
        <v>481</v>
      </c>
      <c r="Q73" s="18" t="s">
        <v>481</v>
      </c>
      <c r="R73" s="20" t="s">
        <v>481</v>
      </c>
      <c r="S73" s="18" t="s">
        <v>481</v>
      </c>
      <c r="T73" s="20" t="s">
        <v>481</v>
      </c>
      <c r="U73" s="18" t="s">
        <v>481</v>
      </c>
      <c r="V73" s="20" t="s">
        <v>481</v>
      </c>
      <c r="W73" s="18" t="n">
        <v>391.94430363</v>
      </c>
      <c r="X73" s="20" t="n">
        <v>10.18500635</v>
      </c>
    </row>
    <row r="74" spans="1:24">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417.24339576</v>
      </c>
      <c r="T74" s="20" t="n">
        <v>1.40662681</v>
      </c>
      <c r="U74" s="18" t="s">
        <v>481</v>
      </c>
      <c r="V74" s="20" t="s">
        <v>481</v>
      </c>
      <c r="W74" s="18" t="s">
        <v>481</v>
      </c>
      <c r="X74" s="20" t="s">
        <v>481</v>
      </c>
    </row>
    <row r="75" spans="1:24">
      <c r="A75" s="15" t="s">
        <v>550</v>
      </c>
      <c r="B75" s="17" t="n">
        <v>5375</v>
      </c>
      <c r="C75" s="18">
        <f>(321.0/B75*100)</f>
        <v/>
      </c>
      <c r="D75" s="19" t="n">
        <v>5054</v>
      </c>
      <c r="E75" s="18" t="n">
        <v>366.48351638</v>
      </c>
      <c r="F75" s="20" t="n">
        <v>6.06456619</v>
      </c>
      <c r="G75" s="18" t="n">
        <v>373.84520174</v>
      </c>
      <c r="H75" s="20" t="n">
        <v>4.28147035</v>
      </c>
      <c r="I75" s="18" t="n">
        <v>371.47459122</v>
      </c>
      <c r="J75" s="20" t="n">
        <v>4.22117081</v>
      </c>
      <c r="K75" s="18" t="n">
        <v>385.07778634</v>
      </c>
      <c r="L75" s="20" t="n">
        <v>4.69509726</v>
      </c>
      <c r="M75" s="18" t="n">
        <v>350.28217041</v>
      </c>
      <c r="N75" s="20" t="n">
        <v>8.47633205</v>
      </c>
      <c r="O75" s="18" t="s">
        <v>481</v>
      </c>
      <c r="P75" s="20" t="s">
        <v>481</v>
      </c>
      <c r="Q75" s="18" t="s">
        <v>481</v>
      </c>
      <c r="R75" s="20" t="s">
        <v>481</v>
      </c>
      <c r="S75" s="18" t="s">
        <v>481</v>
      </c>
      <c r="T75" s="20" t="s">
        <v>481</v>
      </c>
      <c r="U75" s="18" t="s">
        <v>481</v>
      </c>
      <c r="V75" s="20" t="s">
        <v>481</v>
      </c>
      <c r="W75" s="18" t="n">
        <v>330.53133075</v>
      </c>
      <c r="X75" s="20" t="n">
        <v>5.3070749</v>
      </c>
    </row>
    <row r="76" spans="1:24">
      <c r="A76" s="15" t="s">
        <v>551</v>
      </c>
      <c r="B76" s="17" t="n">
        <v>14167</v>
      </c>
      <c r="C76" s="18">
        <f>(236.0/B76*100)</f>
        <v/>
      </c>
      <c r="D76" s="19" t="n">
        <v>13931</v>
      </c>
      <c r="E76" s="18" t="n">
        <v>412.29154271</v>
      </c>
      <c r="F76" s="20" t="n">
        <v>4.84716455</v>
      </c>
      <c r="G76" s="18" t="n">
        <v>420.76063262</v>
      </c>
      <c r="H76" s="20" t="n">
        <v>3.1369593</v>
      </c>
      <c r="I76" s="18" t="n">
        <v>426.81455456</v>
      </c>
      <c r="J76" s="20" t="n">
        <v>2.89094992</v>
      </c>
      <c r="K76" s="18" t="n">
        <v>456.73598407</v>
      </c>
      <c r="L76" s="20" t="n">
        <v>2.95767093</v>
      </c>
      <c r="M76" s="18" t="n">
        <v>394.12606378</v>
      </c>
      <c r="N76" s="20" t="n">
        <v>5.42199518</v>
      </c>
      <c r="O76" s="18" t="s">
        <v>481</v>
      </c>
      <c r="P76" s="20" t="s">
        <v>481</v>
      </c>
      <c r="Q76" s="18" t="s">
        <v>481</v>
      </c>
      <c r="R76" s="20" t="s">
        <v>481</v>
      </c>
      <c r="S76" s="18" t="s">
        <v>481</v>
      </c>
      <c r="T76" s="20" t="s">
        <v>481</v>
      </c>
      <c r="U76" s="18" t="s">
        <v>481</v>
      </c>
      <c r="V76" s="20" t="s">
        <v>481</v>
      </c>
      <c r="W76" s="18" t="n">
        <v>362.14922136</v>
      </c>
      <c r="X76" s="20" t="n">
        <v>5.71904759</v>
      </c>
    </row>
    <row r="77" spans="1:24">
      <c r="A77" s="15" t="s">
        <v>552</v>
      </c>
      <c r="B77" s="17" t="n">
        <v>6062</v>
      </c>
      <c r="C77" s="18">
        <f>(372.0/B77*100)</f>
        <v/>
      </c>
      <c r="D77" s="19" t="n">
        <v>5690</v>
      </c>
      <c r="E77" s="18" t="n">
        <v>408.3832178</v>
      </c>
      <c r="F77" s="20" t="n">
        <v>3.59926379</v>
      </c>
      <c r="G77" s="18" t="n">
        <v>420.19734925</v>
      </c>
      <c r="H77" s="20" t="n">
        <v>3.21236194</v>
      </c>
      <c r="I77" s="18" t="n">
        <v>425.55702061</v>
      </c>
      <c r="J77" s="20" t="n">
        <v>3.78486883</v>
      </c>
      <c r="K77" s="18" t="n">
        <v>456.55154629</v>
      </c>
      <c r="L77" s="20" t="n">
        <v>5.28424339</v>
      </c>
      <c r="M77" s="18" t="n">
        <v>415.21732502</v>
      </c>
      <c r="N77" s="20" t="n">
        <v>10.33992254</v>
      </c>
      <c r="O77" s="18" t="s">
        <v>481</v>
      </c>
      <c r="P77" s="20" t="s">
        <v>481</v>
      </c>
      <c r="Q77" s="18" t="s">
        <v>481</v>
      </c>
      <c r="R77" s="20" t="s">
        <v>481</v>
      </c>
      <c r="S77" s="18" t="s">
        <v>481</v>
      </c>
      <c r="T77" s="20" t="s">
        <v>481</v>
      </c>
      <c r="U77" s="18" t="s">
        <v>481</v>
      </c>
      <c r="V77" s="20" t="s">
        <v>481</v>
      </c>
      <c r="W77" s="18" t="n">
        <v>361.11146072</v>
      </c>
      <c r="X77" s="20" t="n">
        <v>3.54188097</v>
      </c>
    </row>
    <row r="78" spans="1:24">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494.51831162</v>
      </c>
      <c r="T78" s="20" t="n">
        <v>4.45771317</v>
      </c>
      <c r="U78" s="18" t="s">
        <v>481</v>
      </c>
      <c r="V78" s="20" t="s">
        <v>481</v>
      </c>
      <c r="W78" s="18" t="s">
        <v>481</v>
      </c>
      <c r="X78" s="20" t="s">
        <v>481</v>
      </c>
    </row>
    <row customHeight="1" ht="25" r="79" spans="1:24">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456.29558944</v>
      </c>
      <c r="T79" s="20" t="n">
        <v>6.90963052</v>
      </c>
      <c r="U79" s="18" t="s">
        <v>481</v>
      </c>
      <c r="V79" s="20" t="s">
        <v>481</v>
      </c>
      <c r="W79" s="18" t="s">
        <v>481</v>
      </c>
      <c r="X79" s="20" t="s">
        <v>481</v>
      </c>
    </row>
    <row r="80" spans="1:24">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459.81599437</v>
      </c>
      <c r="T80" s="20" t="n">
        <v>4.27720318</v>
      </c>
      <c r="U80" s="18" t="s">
        <v>481</v>
      </c>
      <c r="V80" s="20" t="s">
        <v>481</v>
      </c>
      <c r="W80" s="18" t="s">
        <v>481</v>
      </c>
      <c r="X80" s="20" t="s">
        <v>481</v>
      </c>
    </row>
    <row r="81" spans="1:24">
      <c r="A81" s="23" t="s">
        <v>556</v>
      </c>
      <c r="B81" s="17" t="n">
        <v>8861</v>
      </c>
      <c r="C81" s="18">
        <f>(96.0/B81*100)</f>
        <v/>
      </c>
      <c r="D81" s="19" t="n">
        <v>8765</v>
      </c>
      <c r="E81" s="18" t="n">
        <v>432.33200628</v>
      </c>
      <c r="F81" s="20" t="n">
        <v>8.54937078</v>
      </c>
      <c r="G81" s="18" t="n">
        <v>441.83381664</v>
      </c>
      <c r="H81" s="20" t="n">
        <v>6.01006933</v>
      </c>
      <c r="I81" s="18" t="n">
        <v>438.15245347</v>
      </c>
      <c r="J81" s="20" t="n">
        <v>3.49903341</v>
      </c>
      <c r="K81" s="18" t="n">
        <v>465.63187593</v>
      </c>
      <c r="L81" s="20" t="n">
        <v>3.85513053</v>
      </c>
      <c r="M81" s="18" t="n">
        <v>426.29495187</v>
      </c>
      <c r="N81" s="20" t="n">
        <v>8.78376645</v>
      </c>
      <c r="O81" s="18" t="s">
        <v>481</v>
      </c>
      <c r="P81" s="20" t="s">
        <v>481</v>
      </c>
      <c r="Q81" s="18" t="s">
        <v>481</v>
      </c>
      <c r="R81" s="20" t="s">
        <v>481</v>
      </c>
      <c r="S81" s="18" t="s">
        <v>481</v>
      </c>
      <c r="T81" s="20" t="s">
        <v>481</v>
      </c>
      <c r="U81" s="18" t="s">
        <v>481</v>
      </c>
      <c r="V81" s="20" t="s">
        <v>481</v>
      </c>
      <c r="W81" s="18" t="n">
        <v>396.260689</v>
      </c>
      <c r="X81" s="20" t="n">
        <v>9.305601299999999</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854</v>
      </c>
    </row>
    <row customHeight="1" ht="30" r="4" spans="1:24">
      <c r="A4" s="6" t="n"/>
      <c r="B4" s="7" t="s">
        <v>462</v>
      </c>
      <c r="C4" s="7" t="s">
        <v>463</v>
      </c>
      <c r="D4" s="8" t="s">
        <v>462</v>
      </c>
      <c r="E4" s="9" t="s">
        <v>846</v>
      </c>
      <c r="F4" s="10" t="n"/>
      <c r="G4" s="9" t="s">
        <v>847</v>
      </c>
      <c r="H4" s="10" t="n"/>
      <c r="I4" s="9" t="s">
        <v>848</v>
      </c>
      <c r="J4" s="10" t="n"/>
      <c r="K4" s="9" t="s">
        <v>849</v>
      </c>
      <c r="L4" s="10" t="n"/>
      <c r="M4" s="9" t="s">
        <v>850</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448.05511781</v>
      </c>
      <c r="F7" s="20" t="n">
        <v>2.82019788</v>
      </c>
      <c r="G7" s="18" t="n">
        <v>490.54005548</v>
      </c>
      <c r="H7" s="20" t="n">
        <v>3.43765609</v>
      </c>
      <c r="I7" s="18" t="n">
        <v>503.2120105</v>
      </c>
      <c r="J7" s="20" t="n">
        <v>2.06030399</v>
      </c>
      <c r="K7" s="18" t="n">
        <v>522.75176193</v>
      </c>
      <c r="L7" s="20" t="n">
        <v>2.78275164</v>
      </c>
      <c r="M7" s="18" t="n">
        <v>473.31300107</v>
      </c>
      <c r="N7" s="20" t="n">
        <v>8.50984266</v>
      </c>
      <c r="O7" s="18" t="s">
        <v>481</v>
      </c>
      <c r="P7" s="20" t="s">
        <v>481</v>
      </c>
      <c r="Q7" s="18" t="s">
        <v>481</v>
      </c>
      <c r="R7" s="20" t="s">
        <v>481</v>
      </c>
      <c r="S7" s="18" t="s">
        <v>481</v>
      </c>
      <c r="T7" s="20" t="s">
        <v>481</v>
      </c>
      <c r="U7" s="18" t="s">
        <v>481</v>
      </c>
      <c r="V7" s="20" t="s">
        <v>481</v>
      </c>
      <c r="W7" s="18" t="n">
        <v>446.55937858</v>
      </c>
      <c r="X7" s="20" t="n">
        <v>5.15140158</v>
      </c>
    </row>
    <row r="8" spans="1:24">
      <c r="A8" s="15" t="s">
        <v>483</v>
      </c>
      <c r="B8" s="17" t="n">
        <v>7007</v>
      </c>
      <c r="C8" s="18">
        <f>(176.0/B8*100)</f>
        <v/>
      </c>
      <c r="D8" s="19" t="n">
        <v>6831</v>
      </c>
      <c r="E8" s="18" t="n">
        <v>461.40046904</v>
      </c>
      <c r="F8" s="20" t="n">
        <v>4.54171624</v>
      </c>
      <c r="G8" s="18" t="n">
        <v>512.26131011</v>
      </c>
      <c r="H8" s="20" t="n">
        <v>4.38215407</v>
      </c>
      <c r="I8" s="18" t="n">
        <v>514.32090876</v>
      </c>
      <c r="J8" s="20" t="n">
        <v>3.42919116</v>
      </c>
      <c r="K8" s="18" t="n">
        <v>512.4506125299999</v>
      </c>
      <c r="L8" s="20" t="n">
        <v>3.57469958</v>
      </c>
      <c r="M8" s="18" t="n">
        <v>456.06820711</v>
      </c>
      <c r="N8" s="20" t="n">
        <v>9.66046354</v>
      </c>
      <c r="O8" s="18" t="s">
        <v>481</v>
      </c>
      <c r="P8" s="20" t="s">
        <v>481</v>
      </c>
      <c r="Q8" s="18" t="s">
        <v>481</v>
      </c>
      <c r="R8" s="20" t="s">
        <v>481</v>
      </c>
      <c r="S8" s="18" t="n">
        <v>301.63126691</v>
      </c>
      <c r="T8" s="20" t="n">
        <v>25.14921031</v>
      </c>
      <c r="U8" s="18" t="s">
        <v>481</v>
      </c>
      <c r="V8" s="20" t="s">
        <v>481</v>
      </c>
      <c r="W8" s="18" t="n">
        <v>424.207746</v>
      </c>
      <c r="X8" s="20" t="n">
        <v>6.12620368</v>
      </c>
    </row>
    <row r="9" spans="1:24">
      <c r="A9" s="15" t="s">
        <v>484</v>
      </c>
      <c r="B9" s="17" t="n">
        <v>9651</v>
      </c>
      <c r="C9" s="18">
        <f>(296.0/B9*100)</f>
        <v/>
      </c>
      <c r="D9" s="19" t="n">
        <v>9355</v>
      </c>
      <c r="E9" s="18" t="n">
        <v>460.20609366</v>
      </c>
      <c r="F9" s="20" t="n">
        <v>4.03077429</v>
      </c>
      <c r="G9" s="18" t="n">
        <v>505.4823437</v>
      </c>
      <c r="H9" s="20" t="n">
        <v>3.9842141</v>
      </c>
      <c r="I9" s="18" t="n">
        <v>521.87046334</v>
      </c>
      <c r="J9" s="20" t="n">
        <v>2.67665582</v>
      </c>
      <c r="K9" s="18" t="n">
        <v>542.97180618</v>
      </c>
      <c r="L9" s="20" t="n">
        <v>2.70285845</v>
      </c>
      <c r="M9" s="18" t="n">
        <v>469.42390784</v>
      </c>
      <c r="N9" s="20" t="n">
        <v>8.0802879</v>
      </c>
      <c r="O9" s="18" t="s">
        <v>481</v>
      </c>
      <c r="P9" s="20" t="s">
        <v>481</v>
      </c>
      <c r="Q9" s="18" t="s">
        <v>481</v>
      </c>
      <c r="R9" s="20" t="s">
        <v>481</v>
      </c>
      <c r="S9" s="18" t="n">
        <v>357.98454354</v>
      </c>
      <c r="T9" s="20" t="n">
        <v>11.51846445</v>
      </c>
      <c r="U9" s="18" t="s">
        <v>481</v>
      </c>
      <c r="V9" s="20" t="s">
        <v>481</v>
      </c>
      <c r="W9" s="18" t="n">
        <v>425.86809558</v>
      </c>
      <c r="X9" s="20" t="n">
        <v>4.9836203</v>
      </c>
    </row>
    <row r="10" spans="1:24">
      <c r="A10" s="15" t="s">
        <v>485</v>
      </c>
      <c r="B10" s="17" t="n">
        <v>20058</v>
      </c>
      <c r="C10" s="18">
        <f>(569.0/B10*100)</f>
        <v/>
      </c>
      <c r="D10" s="19" t="n">
        <v>19489</v>
      </c>
      <c r="E10" s="18" t="n">
        <v>470.26902942</v>
      </c>
      <c r="F10" s="20" t="n">
        <v>4.10482753</v>
      </c>
      <c r="G10" s="18" t="n">
        <v>512.58445287</v>
      </c>
      <c r="H10" s="20" t="n">
        <v>3.44974498</v>
      </c>
      <c r="I10" s="18" t="n">
        <v>516.11169969</v>
      </c>
      <c r="J10" s="20" t="n">
        <v>2.82822207</v>
      </c>
      <c r="K10" s="18" t="n">
        <v>538.6371222400001</v>
      </c>
      <c r="L10" s="20" t="n">
        <v>3.02725329</v>
      </c>
      <c r="M10" s="18" t="n">
        <v>500.6051448</v>
      </c>
      <c r="N10" s="20" t="n">
        <v>5.93773094</v>
      </c>
      <c r="O10" s="18" t="s">
        <v>481</v>
      </c>
      <c r="P10" s="20" t="s">
        <v>481</v>
      </c>
      <c r="Q10" s="18" t="s">
        <v>481</v>
      </c>
      <c r="R10" s="20" t="s">
        <v>481</v>
      </c>
      <c r="S10" s="18" t="s">
        <v>481</v>
      </c>
      <c r="T10" s="20" t="s">
        <v>481</v>
      </c>
      <c r="U10" s="18" t="s">
        <v>481</v>
      </c>
      <c r="V10" s="20" t="s">
        <v>481</v>
      </c>
      <c r="W10" s="18" t="n">
        <v>447.2897669</v>
      </c>
      <c r="X10" s="20" t="n">
        <v>6.32366761</v>
      </c>
    </row>
    <row r="11" spans="1:24">
      <c r="A11" s="15" t="s">
        <v>486</v>
      </c>
      <c r="B11" s="17" t="n">
        <v>7053</v>
      </c>
      <c r="C11" s="18">
        <f>(191.0/B11*100)</f>
        <v/>
      </c>
      <c r="D11" s="19" t="n">
        <v>6862</v>
      </c>
      <c r="E11" s="18" t="n">
        <v>408.74001676</v>
      </c>
      <c r="F11" s="20" t="n">
        <v>5.10253259</v>
      </c>
      <c r="G11" s="18" t="n">
        <v>414.32442174</v>
      </c>
      <c r="H11" s="20" t="n">
        <v>4.51009556</v>
      </c>
      <c r="I11" s="18" t="n">
        <v>423.40872034</v>
      </c>
      <c r="J11" s="20" t="n">
        <v>3.63369461</v>
      </c>
      <c r="K11" s="18" t="n">
        <v>448.26473251</v>
      </c>
      <c r="L11" s="20" t="n">
        <v>3.72772846</v>
      </c>
      <c r="M11" s="18" t="n">
        <v>401.79580833</v>
      </c>
      <c r="N11" s="20" t="n">
        <v>8.208608890000001</v>
      </c>
      <c r="O11" s="18" t="s">
        <v>481</v>
      </c>
      <c r="P11" s="20" t="s">
        <v>481</v>
      </c>
      <c r="Q11" s="18" t="s">
        <v>481</v>
      </c>
      <c r="R11" s="20" t="s">
        <v>481</v>
      </c>
      <c r="S11" s="18" t="s">
        <v>481</v>
      </c>
      <c r="T11" s="20" t="s">
        <v>481</v>
      </c>
      <c r="U11" s="18" t="s">
        <v>481</v>
      </c>
      <c r="V11" s="20" t="s">
        <v>481</v>
      </c>
      <c r="W11" s="18" t="n">
        <v>382.95922772</v>
      </c>
      <c r="X11" s="20" t="n">
        <v>6.01242753</v>
      </c>
    </row>
    <row r="12" spans="1:24">
      <c r="A12" s="15" t="s">
        <v>487</v>
      </c>
      <c r="B12" s="17" t="n">
        <v>6894</v>
      </c>
      <c r="C12" s="18">
        <f>(60.0/B12*100)</f>
        <v/>
      </c>
      <c r="D12" s="19" t="n">
        <v>6834</v>
      </c>
      <c r="E12" s="18" t="n">
        <v>475.14268259</v>
      </c>
      <c r="F12" s="20" t="n">
        <v>3.30694673</v>
      </c>
      <c r="G12" s="18" t="n">
        <v>503.74261061</v>
      </c>
      <c r="H12" s="20" t="n">
        <v>3.17091135</v>
      </c>
      <c r="I12" s="18" t="n">
        <v>518.04871683</v>
      </c>
      <c r="J12" s="20" t="n">
        <v>3.27720321</v>
      </c>
      <c r="K12" s="18" t="n">
        <v>521.3930855900001</v>
      </c>
      <c r="L12" s="20" t="n">
        <v>4.28490872</v>
      </c>
      <c r="M12" s="18" t="n">
        <v>468.44737282</v>
      </c>
      <c r="N12" s="20" t="n">
        <v>9.172502890000001</v>
      </c>
      <c r="O12" s="18" t="s">
        <v>481</v>
      </c>
      <c r="P12" s="20" t="s">
        <v>481</v>
      </c>
      <c r="Q12" s="18" t="s">
        <v>481</v>
      </c>
      <c r="R12" s="20" t="s">
        <v>481</v>
      </c>
      <c r="S12" s="18" t="n">
        <v>340.98506961</v>
      </c>
      <c r="T12" s="20" t="n">
        <v>12.52444664</v>
      </c>
      <c r="U12" s="18" t="s">
        <v>481</v>
      </c>
      <c r="V12" s="20" t="s">
        <v>481</v>
      </c>
      <c r="W12" s="18" t="n">
        <v>405.34986932</v>
      </c>
      <c r="X12" s="20" t="n">
        <v>8.141881890000001</v>
      </c>
    </row>
    <row r="13" spans="1:24">
      <c r="A13" s="15" t="s">
        <v>488</v>
      </c>
      <c r="B13" s="17" t="n">
        <v>7161</v>
      </c>
      <c r="C13" s="18">
        <f>(245.0/B13*100)</f>
        <v/>
      </c>
      <c r="D13" s="19" t="n">
        <v>6916</v>
      </c>
      <c r="E13" s="18" t="n">
        <v>484.79353879</v>
      </c>
      <c r="F13" s="20" t="n">
        <v>5.06172192</v>
      </c>
      <c r="G13" s="18" t="n">
        <v>508.25900215</v>
      </c>
      <c r="H13" s="20" t="n">
        <v>3.47155681</v>
      </c>
      <c r="I13" s="18" t="n">
        <v>521.09401014</v>
      </c>
      <c r="J13" s="20" t="n">
        <v>3.00733032</v>
      </c>
      <c r="K13" s="18" t="n">
        <v>528.57897639</v>
      </c>
      <c r="L13" s="20" t="n">
        <v>2.6624911</v>
      </c>
      <c r="M13" s="18" t="n">
        <v>509.40391533</v>
      </c>
      <c r="N13" s="20" t="n">
        <v>9.65690822</v>
      </c>
      <c r="O13" s="18" t="s">
        <v>481</v>
      </c>
      <c r="P13" s="20" t="s">
        <v>481</v>
      </c>
      <c r="Q13" s="18" t="s">
        <v>481</v>
      </c>
      <c r="R13" s="20" t="s">
        <v>481</v>
      </c>
      <c r="S13" s="18" t="n">
        <v>447.51533769</v>
      </c>
      <c r="T13" s="20" t="n">
        <v>5.97365007</v>
      </c>
      <c r="U13" s="18" t="s">
        <v>481</v>
      </c>
      <c r="V13" s="20" t="s">
        <v>481</v>
      </c>
      <c r="W13" s="18" t="n">
        <v>432.43588005</v>
      </c>
      <c r="X13" s="20" t="n">
        <v>6.238692</v>
      </c>
    </row>
    <row r="14" spans="1:24">
      <c r="A14" s="15" t="s">
        <v>489</v>
      </c>
      <c r="B14" s="17" t="n">
        <v>5587</v>
      </c>
      <c r="C14" s="18">
        <f>(84.0/B14*100)</f>
        <v/>
      </c>
      <c r="D14" s="19" t="n">
        <v>5503</v>
      </c>
      <c r="E14" s="18" t="n">
        <v>487.48443717</v>
      </c>
      <c r="F14" s="20" t="n">
        <v>4.11044051</v>
      </c>
      <c r="G14" s="18" t="n">
        <v>521.45642274</v>
      </c>
      <c r="H14" s="20" t="n">
        <v>3.07534424</v>
      </c>
      <c r="I14" s="18" t="n">
        <v>523.8513944600001</v>
      </c>
      <c r="J14" s="20" t="n">
        <v>2.53507841</v>
      </c>
      <c r="K14" s="18" t="n">
        <v>535.47111131</v>
      </c>
      <c r="L14" s="20" t="n">
        <v>2.93284144</v>
      </c>
      <c r="M14" s="18" t="n">
        <v>473.65390818</v>
      </c>
      <c r="N14" s="20" t="n">
        <v>10.80330582</v>
      </c>
      <c r="O14" s="18" t="s">
        <v>481</v>
      </c>
      <c r="P14" s="20" t="s">
        <v>481</v>
      </c>
      <c r="Q14" s="18" t="s">
        <v>481</v>
      </c>
      <c r="R14" s="20" t="s">
        <v>481</v>
      </c>
      <c r="S14" s="18" t="s">
        <v>481</v>
      </c>
      <c r="T14" s="20" t="s">
        <v>481</v>
      </c>
      <c r="U14" s="18" t="s">
        <v>481</v>
      </c>
      <c r="V14" s="20" t="s">
        <v>481</v>
      </c>
      <c r="W14" s="18" t="n">
        <v>463.83356746</v>
      </c>
      <c r="X14" s="20" t="n">
        <v>11.88489185</v>
      </c>
    </row>
    <row r="15" spans="1:24">
      <c r="A15" s="15" t="s">
        <v>490</v>
      </c>
      <c r="B15" s="17" t="n">
        <v>5882</v>
      </c>
      <c r="C15" s="18">
        <f>(131.0/B15*100)</f>
        <v/>
      </c>
      <c r="D15" s="19" t="n">
        <v>5751</v>
      </c>
      <c r="E15" s="18" t="n">
        <v>465.20413285</v>
      </c>
      <c r="F15" s="20" t="n">
        <v>3.80869201</v>
      </c>
      <c r="G15" s="18" t="n">
        <v>503.09093698</v>
      </c>
      <c r="H15" s="20" t="n">
        <v>3.36564688</v>
      </c>
      <c r="I15" s="18" t="n">
        <v>523.94771952</v>
      </c>
      <c r="J15" s="20" t="n">
        <v>2.19962659</v>
      </c>
      <c r="K15" s="18" t="n">
        <v>543.68139245</v>
      </c>
      <c r="L15" s="20" t="n">
        <v>2.84080462</v>
      </c>
      <c r="M15" s="18" t="n">
        <v>489.46265673</v>
      </c>
      <c r="N15" s="20" t="n">
        <v>11.87747256</v>
      </c>
      <c r="O15" s="18" t="s">
        <v>481</v>
      </c>
      <c r="P15" s="20" t="s">
        <v>481</v>
      </c>
      <c r="Q15" s="18" t="s">
        <v>481</v>
      </c>
      <c r="R15" s="20" t="s">
        <v>481</v>
      </c>
      <c r="S15" s="18" t="n">
        <v>368.85220715</v>
      </c>
      <c r="T15" s="20" t="n">
        <v>14.5875493</v>
      </c>
      <c r="U15" s="18" t="s">
        <v>481</v>
      </c>
      <c r="V15" s="20" t="s">
        <v>481</v>
      </c>
      <c r="W15" s="18" t="n">
        <v>435.68511426</v>
      </c>
      <c r="X15" s="20" t="n">
        <v>6.38099446</v>
      </c>
    </row>
    <row r="16" spans="1:24">
      <c r="A16" s="15" t="s">
        <v>491</v>
      </c>
      <c r="B16" s="17" t="n">
        <v>6108</v>
      </c>
      <c r="C16" s="18">
        <f>(167.0/B16*100)</f>
        <v/>
      </c>
      <c r="D16" s="19" t="n">
        <v>5941</v>
      </c>
      <c r="E16" s="18" t="n">
        <v>438.84459248</v>
      </c>
      <c r="F16" s="20" t="n">
        <v>3.96381323</v>
      </c>
      <c r="G16" s="18" t="n">
        <v>493.93824705</v>
      </c>
      <c r="H16" s="20" t="n">
        <v>3.98493483</v>
      </c>
      <c r="I16" s="18" t="n">
        <v>513.25794788</v>
      </c>
      <c r="J16" s="20" t="n">
        <v>2.52202268</v>
      </c>
      <c r="K16" s="18" t="n">
        <v>526.23817186</v>
      </c>
      <c r="L16" s="20" t="n">
        <v>3.1620221</v>
      </c>
      <c r="M16" s="18" t="n">
        <v>438.3173574</v>
      </c>
      <c r="N16" s="20" t="n">
        <v>8.883829860000001</v>
      </c>
      <c r="O16" s="18" t="s">
        <v>481</v>
      </c>
      <c r="P16" s="20" t="s">
        <v>481</v>
      </c>
      <c r="Q16" s="18" t="s">
        <v>481</v>
      </c>
      <c r="R16" s="20" t="s">
        <v>481</v>
      </c>
      <c r="S16" s="18" t="s">
        <v>481</v>
      </c>
      <c r="T16" s="20" t="s">
        <v>481</v>
      </c>
      <c r="U16" s="18" t="s">
        <v>481</v>
      </c>
      <c r="V16" s="20" t="s">
        <v>481</v>
      </c>
      <c r="W16" s="18" t="n">
        <v>402.92176749</v>
      </c>
      <c r="X16" s="20" t="n">
        <v>6.74002494</v>
      </c>
    </row>
    <row r="17" spans="1:24">
      <c r="A17" s="15" t="s">
        <v>492</v>
      </c>
      <c r="B17" s="17" t="n">
        <v>6504</v>
      </c>
      <c r="C17" s="18">
        <f>(2100.0/B17*100)</f>
        <v/>
      </c>
      <c r="D17" s="19" t="n">
        <v>4404</v>
      </c>
      <c r="E17" s="18" t="n">
        <v>474.67803303</v>
      </c>
      <c r="F17" s="20" t="n">
        <v>6.19842736</v>
      </c>
      <c r="G17" s="18" t="n">
        <v>513.79889336</v>
      </c>
      <c r="H17" s="20" t="n">
        <v>4.60442973</v>
      </c>
      <c r="I17" s="18" t="n">
        <v>520.99520847</v>
      </c>
      <c r="J17" s="20" t="n">
        <v>4.22895176</v>
      </c>
      <c r="K17" s="18" t="n">
        <v>533.74827088</v>
      </c>
      <c r="L17" s="20" t="n">
        <v>4.18129189</v>
      </c>
      <c r="M17" s="18" t="n">
        <v>511.07502305</v>
      </c>
      <c r="N17" s="20" t="n">
        <v>7.45439149</v>
      </c>
      <c r="O17" s="18" t="s">
        <v>481</v>
      </c>
      <c r="P17" s="20" t="s">
        <v>481</v>
      </c>
      <c r="Q17" s="18" t="s">
        <v>481</v>
      </c>
      <c r="R17" s="20" t="s">
        <v>481</v>
      </c>
      <c r="S17" s="18" t="n">
        <v>362.96139732</v>
      </c>
      <c r="T17" s="20" t="n">
        <v>12.64520278</v>
      </c>
      <c r="U17" s="18" t="s">
        <v>481</v>
      </c>
      <c r="V17" s="20" t="s">
        <v>481</v>
      </c>
      <c r="W17" s="18" t="n">
        <v>471.52591502</v>
      </c>
      <c r="X17" s="20" t="n">
        <v>5.96320372</v>
      </c>
    </row>
    <row r="18" spans="1:24">
      <c r="A18" s="15" t="s">
        <v>493</v>
      </c>
      <c r="B18" s="17" t="n">
        <v>5532</v>
      </c>
      <c r="C18" s="18">
        <f>(31.0/B18*100)</f>
        <v/>
      </c>
      <c r="D18" s="19" t="n">
        <v>5501</v>
      </c>
      <c r="E18" s="18" t="n">
        <v>412.48829221</v>
      </c>
      <c r="F18" s="20" t="n">
        <v>5.06705978</v>
      </c>
      <c r="G18" s="18" t="n">
        <v>447.36230331</v>
      </c>
      <c r="H18" s="20" t="n">
        <v>4.98789497</v>
      </c>
      <c r="I18" s="18" t="n">
        <v>462.80685653</v>
      </c>
      <c r="J18" s="20" t="n">
        <v>4.20124762</v>
      </c>
      <c r="K18" s="18" t="n">
        <v>478.92204781</v>
      </c>
      <c r="L18" s="20" t="n">
        <v>3.6665197</v>
      </c>
      <c r="M18" s="18" t="n">
        <v>433.06999115</v>
      </c>
      <c r="N18" s="20" t="n">
        <v>8.570717370000001</v>
      </c>
      <c r="O18" s="18" t="s">
        <v>481</v>
      </c>
      <c r="P18" s="20" t="s">
        <v>481</v>
      </c>
      <c r="Q18" s="18" t="s">
        <v>481</v>
      </c>
      <c r="R18" s="20" t="s">
        <v>481</v>
      </c>
      <c r="S18" s="18" t="s">
        <v>481</v>
      </c>
      <c r="T18" s="20" t="s">
        <v>481</v>
      </c>
      <c r="U18" s="18" t="s">
        <v>481</v>
      </c>
      <c r="V18" s="20" t="s">
        <v>481</v>
      </c>
      <c r="W18" s="18" t="n">
        <v>378.05817208</v>
      </c>
      <c r="X18" s="20" t="n">
        <v>9.369917600000001</v>
      </c>
    </row>
    <row r="19" spans="1:24">
      <c r="A19" s="15" t="s">
        <v>494</v>
      </c>
      <c r="B19" s="17" t="n">
        <v>5658</v>
      </c>
      <c r="C19" s="18">
        <f>(392.0/B19*100)</f>
        <v/>
      </c>
      <c r="D19" s="19" t="n">
        <v>5266</v>
      </c>
      <c r="E19" s="18" t="n">
        <v>451.89889568</v>
      </c>
      <c r="F19" s="20" t="n">
        <v>5.14725643</v>
      </c>
      <c r="G19" s="18" t="n">
        <v>477.18246709</v>
      </c>
      <c r="H19" s="20" t="n">
        <v>3.69783297</v>
      </c>
      <c r="I19" s="18" t="n">
        <v>488.67666797</v>
      </c>
      <c r="J19" s="20" t="n">
        <v>3.70696105</v>
      </c>
      <c r="K19" s="18" t="n">
        <v>507.10382404</v>
      </c>
      <c r="L19" s="20" t="n">
        <v>3.7064899</v>
      </c>
      <c r="M19" s="18" t="n">
        <v>435.99503461</v>
      </c>
      <c r="N19" s="20" t="n">
        <v>8.187215520000001</v>
      </c>
      <c r="O19" s="18" t="s">
        <v>481</v>
      </c>
      <c r="P19" s="20" t="s">
        <v>481</v>
      </c>
      <c r="Q19" s="18" t="s">
        <v>481</v>
      </c>
      <c r="R19" s="20" t="s">
        <v>481</v>
      </c>
      <c r="S19" s="18" t="s">
        <v>481</v>
      </c>
      <c r="T19" s="20" t="s">
        <v>481</v>
      </c>
      <c r="U19" s="18" t="s">
        <v>481</v>
      </c>
      <c r="V19" s="20" t="s">
        <v>481</v>
      </c>
      <c r="W19" s="18" t="n">
        <v>399.76947591</v>
      </c>
      <c r="X19" s="20" t="n">
        <v>8.165546389999999</v>
      </c>
    </row>
    <row r="20" spans="1:24">
      <c r="A20" s="15" t="s">
        <v>495</v>
      </c>
      <c r="B20" s="17" t="n">
        <v>3371</v>
      </c>
      <c r="C20" s="18">
        <f>(75.0/B20*100)</f>
        <v/>
      </c>
      <c r="D20" s="19" t="n">
        <v>3296</v>
      </c>
      <c r="E20" s="18" t="n">
        <v>441.71313579</v>
      </c>
      <c r="F20" s="20" t="n">
        <v>5.21866575</v>
      </c>
      <c r="G20" s="18" t="n">
        <v>474.36536365</v>
      </c>
      <c r="H20" s="20" t="n">
        <v>6.10665961</v>
      </c>
      <c r="I20" s="18" t="n">
        <v>488.29055954</v>
      </c>
      <c r="J20" s="20" t="n">
        <v>3.2441492</v>
      </c>
      <c r="K20" s="18" t="n">
        <v>515.81165977</v>
      </c>
      <c r="L20" s="20" t="n">
        <v>3.03850871</v>
      </c>
      <c r="M20" s="18" t="n">
        <v>480.01546626</v>
      </c>
      <c r="N20" s="20" t="n">
        <v>10.38704277</v>
      </c>
      <c r="O20" s="18" t="s">
        <v>481</v>
      </c>
      <c r="P20" s="20" t="s">
        <v>481</v>
      </c>
      <c r="Q20" s="18" t="s">
        <v>481</v>
      </c>
      <c r="R20" s="20" t="s">
        <v>481</v>
      </c>
      <c r="S20" s="18" t="s">
        <v>481</v>
      </c>
      <c r="T20" s="20" t="s">
        <v>481</v>
      </c>
      <c r="U20" s="18" t="s">
        <v>481</v>
      </c>
      <c r="V20" s="20" t="s">
        <v>481</v>
      </c>
      <c r="W20" s="18" t="n">
        <v>426.05293018</v>
      </c>
      <c r="X20" s="20" t="n">
        <v>10.37604373</v>
      </c>
    </row>
    <row r="21" spans="1:24">
      <c r="A21" s="15" t="s">
        <v>496</v>
      </c>
      <c r="B21" s="17" t="n">
        <v>5741</v>
      </c>
      <c r="C21" s="18">
        <f>(62.0/B21*100)</f>
        <v/>
      </c>
      <c r="D21" s="19" t="n">
        <v>5679</v>
      </c>
      <c r="E21" s="18" t="n">
        <v>452.31223612</v>
      </c>
      <c r="F21" s="20" t="n">
        <v>4.4415795</v>
      </c>
      <c r="G21" s="18" t="n">
        <v>501.25658905</v>
      </c>
      <c r="H21" s="20" t="n">
        <v>5.12935425</v>
      </c>
      <c r="I21" s="18" t="n">
        <v>500.66353528</v>
      </c>
      <c r="J21" s="20" t="n">
        <v>2.45411439</v>
      </c>
      <c r="K21" s="18" t="n">
        <v>523.44991744</v>
      </c>
      <c r="L21" s="20" t="n">
        <v>2.20815897</v>
      </c>
      <c r="M21" s="18" t="n">
        <v>502.8643552</v>
      </c>
      <c r="N21" s="20" t="n">
        <v>8.43183018</v>
      </c>
      <c r="O21" s="18" t="s">
        <v>481</v>
      </c>
      <c r="P21" s="20" t="s">
        <v>481</v>
      </c>
      <c r="Q21" s="18" t="s">
        <v>481</v>
      </c>
      <c r="R21" s="20" t="s">
        <v>481</v>
      </c>
      <c r="S21" s="18" t="s">
        <v>481</v>
      </c>
      <c r="T21" s="20" t="s">
        <v>481</v>
      </c>
      <c r="U21" s="18" t="s">
        <v>481</v>
      </c>
      <c r="V21" s="20" t="s">
        <v>481</v>
      </c>
      <c r="W21" s="18" t="n">
        <v>442.71222069</v>
      </c>
      <c r="X21" s="20" t="n">
        <v>8.381033029999999</v>
      </c>
    </row>
    <row r="22" spans="1:24">
      <c r="A22" s="15" t="s">
        <v>497</v>
      </c>
      <c r="B22" s="17" t="n">
        <v>6598</v>
      </c>
      <c r="C22" s="18">
        <f>(40.0/B22*100)</f>
        <v/>
      </c>
      <c r="D22" s="19" t="n">
        <v>6558</v>
      </c>
      <c r="E22" s="18" t="n">
        <v>450.27738548</v>
      </c>
      <c r="F22" s="20" t="n">
        <v>5.2748656</v>
      </c>
      <c r="G22" s="18" t="n">
        <v>471.55732789</v>
      </c>
      <c r="H22" s="20" t="n">
        <v>5.42608503</v>
      </c>
      <c r="I22" s="18" t="n">
        <v>487.14291785</v>
      </c>
      <c r="J22" s="20" t="n">
        <v>4.59324253</v>
      </c>
      <c r="K22" s="18" t="n">
        <v>494.89530915</v>
      </c>
      <c r="L22" s="20" t="n">
        <v>3.9169014</v>
      </c>
      <c r="M22" s="18" t="n">
        <v>422.33830081</v>
      </c>
      <c r="N22" s="20" t="n">
        <v>7.40112925</v>
      </c>
      <c r="O22" s="18" t="s">
        <v>481</v>
      </c>
      <c r="P22" s="20" t="s">
        <v>481</v>
      </c>
      <c r="Q22" s="18" t="s">
        <v>481</v>
      </c>
      <c r="R22" s="20" t="s">
        <v>481</v>
      </c>
      <c r="S22" s="18" t="s">
        <v>481</v>
      </c>
      <c r="T22" s="20" t="s">
        <v>481</v>
      </c>
      <c r="U22" s="18" t="n">
        <v>488.99094273</v>
      </c>
      <c r="V22" s="20" t="n">
        <v>44.82234762</v>
      </c>
      <c r="W22" s="18" t="n">
        <v>377.9810291</v>
      </c>
      <c r="X22" s="20" t="n">
        <v>7.77183882</v>
      </c>
    </row>
    <row r="23" spans="1:24">
      <c r="A23" s="15" t="s">
        <v>498</v>
      </c>
      <c r="B23" s="17" t="n">
        <v>11583</v>
      </c>
      <c r="C23" s="18">
        <f>(276.0/B23*100)</f>
        <v/>
      </c>
      <c r="D23" s="19" t="n">
        <v>11307</v>
      </c>
      <c r="E23" s="18" t="n">
        <v>442.00116148</v>
      </c>
      <c r="F23" s="20" t="n">
        <v>6.09596447</v>
      </c>
      <c r="G23" s="18" t="n">
        <v>473.60853144</v>
      </c>
      <c r="H23" s="20" t="n">
        <v>5.60744669</v>
      </c>
      <c r="I23" s="18" t="n">
        <v>496.10444856</v>
      </c>
      <c r="J23" s="20" t="n">
        <v>3.75633629</v>
      </c>
      <c r="K23" s="18" t="n">
        <v>505.3790051</v>
      </c>
      <c r="L23" s="20" t="n">
        <v>3.4928858</v>
      </c>
      <c r="M23" s="18" t="n">
        <v>472.82789921</v>
      </c>
      <c r="N23" s="20" t="n">
        <v>7.95042354</v>
      </c>
      <c r="O23" s="18" t="s">
        <v>481</v>
      </c>
      <c r="P23" s="20" t="s">
        <v>481</v>
      </c>
      <c r="Q23" s="18" t="s">
        <v>481</v>
      </c>
      <c r="R23" s="20" t="s">
        <v>481</v>
      </c>
      <c r="S23" s="18" t="s">
        <v>481</v>
      </c>
      <c r="T23" s="20" t="s">
        <v>481</v>
      </c>
      <c r="U23" s="18" t="s">
        <v>481</v>
      </c>
      <c r="V23" s="20" t="s">
        <v>481</v>
      </c>
      <c r="W23" s="18" t="n">
        <v>428.48393346</v>
      </c>
      <c r="X23" s="20" t="n">
        <v>8.2063515</v>
      </c>
    </row>
    <row r="24" spans="1:24">
      <c r="A24" s="15" t="s">
        <v>499</v>
      </c>
      <c r="B24" s="17" t="n">
        <v>6647</v>
      </c>
      <c r="C24" s="18">
        <f>(12.0/B24*100)</f>
        <v/>
      </c>
      <c r="D24" s="19" t="n">
        <v>6635</v>
      </c>
      <c r="E24" s="18" t="n">
        <v>498.746451</v>
      </c>
      <c r="F24" s="20" t="n">
        <v>4.20136217</v>
      </c>
      <c r="G24" s="18" t="n">
        <v>526.64469766</v>
      </c>
      <c r="H24" s="20" t="n">
        <v>3.61419374</v>
      </c>
      <c r="I24" s="18" t="n">
        <v>543.86719533</v>
      </c>
      <c r="J24" s="20" t="n">
        <v>3.32367985</v>
      </c>
      <c r="K24" s="18" t="n">
        <v>568.27005483</v>
      </c>
      <c r="L24" s="20" t="n">
        <v>3.98625822</v>
      </c>
      <c r="M24" s="18" t="n">
        <v>503.69300368</v>
      </c>
      <c r="N24" s="20" t="n">
        <v>9.24712087</v>
      </c>
      <c r="O24" s="18" t="s">
        <v>481</v>
      </c>
      <c r="P24" s="20" t="s">
        <v>481</v>
      </c>
      <c r="Q24" s="18" t="s">
        <v>481</v>
      </c>
      <c r="R24" s="20" t="s">
        <v>481</v>
      </c>
      <c r="S24" s="18" t="s">
        <v>481</v>
      </c>
      <c r="T24" s="20" t="s">
        <v>481</v>
      </c>
      <c r="U24" s="18" t="s">
        <v>481</v>
      </c>
      <c r="V24" s="20" t="s">
        <v>481</v>
      </c>
      <c r="W24" s="18" t="n">
        <v>468.61003511</v>
      </c>
      <c r="X24" s="20" t="n">
        <v>9.962738809999999</v>
      </c>
    </row>
    <row r="25" spans="1:24">
      <c r="A25" s="15" t="s">
        <v>500</v>
      </c>
      <c r="B25" s="17" t="n">
        <v>5581</v>
      </c>
      <c r="C25" s="18">
        <f>(25.0/B25*100)</f>
        <v/>
      </c>
      <c r="D25" s="19" t="n">
        <v>5556</v>
      </c>
      <c r="E25" s="18" t="n">
        <v>482.62367674</v>
      </c>
      <c r="F25" s="20" t="n">
        <v>6.12391978</v>
      </c>
      <c r="G25" s="18" t="n">
        <v>508.08280043</v>
      </c>
      <c r="H25" s="20" t="n">
        <v>4.23749749</v>
      </c>
      <c r="I25" s="18" t="n">
        <v>530.906128</v>
      </c>
      <c r="J25" s="20" t="n">
        <v>4.13653774</v>
      </c>
      <c r="K25" s="18" t="n">
        <v>558.0319449</v>
      </c>
      <c r="L25" s="20" t="n">
        <v>4.31131588</v>
      </c>
      <c r="M25" s="18" t="n">
        <v>523.0201231999999</v>
      </c>
      <c r="N25" s="20" t="n">
        <v>15.49845656</v>
      </c>
      <c r="O25" s="18" t="s">
        <v>481</v>
      </c>
      <c r="P25" s="20" t="s">
        <v>481</v>
      </c>
      <c r="Q25" s="18" t="s">
        <v>481</v>
      </c>
      <c r="R25" s="20" t="s">
        <v>481</v>
      </c>
      <c r="S25" s="18" t="s">
        <v>481</v>
      </c>
      <c r="T25" s="20" t="s">
        <v>481</v>
      </c>
      <c r="U25" s="18" t="s">
        <v>481</v>
      </c>
      <c r="V25" s="20" t="s">
        <v>481</v>
      </c>
      <c r="W25" s="18" t="n">
        <v>451.83325283</v>
      </c>
      <c r="X25" s="20" t="n">
        <v>26.93587103</v>
      </c>
    </row>
    <row r="26" spans="1:24">
      <c r="A26" s="15" t="s">
        <v>501</v>
      </c>
      <c r="B26" s="17" t="n">
        <v>4869</v>
      </c>
      <c r="C26" s="18">
        <f>(84.0/B26*100)</f>
        <v/>
      </c>
      <c r="D26" s="19" t="n">
        <v>4785</v>
      </c>
      <c r="E26" s="18" t="n">
        <v>458.96593628</v>
      </c>
      <c r="F26" s="20" t="n">
        <v>4.5617887</v>
      </c>
      <c r="G26" s="18" t="n">
        <v>479.28759578</v>
      </c>
      <c r="H26" s="20" t="n">
        <v>3.51802344</v>
      </c>
      <c r="I26" s="18" t="n">
        <v>487.69686634</v>
      </c>
      <c r="J26" s="20" t="n">
        <v>2.40565655</v>
      </c>
      <c r="K26" s="18" t="n">
        <v>492.71819291</v>
      </c>
      <c r="L26" s="20" t="n">
        <v>3.12553315</v>
      </c>
      <c r="M26" s="18" t="n">
        <v>439.13488726</v>
      </c>
      <c r="N26" s="20" t="n">
        <v>9.34505225</v>
      </c>
      <c r="O26" s="18" t="s">
        <v>481</v>
      </c>
      <c r="P26" s="20" t="s">
        <v>481</v>
      </c>
      <c r="Q26" s="18" t="s">
        <v>481</v>
      </c>
      <c r="R26" s="20" t="s">
        <v>481</v>
      </c>
      <c r="S26" s="18" t="s">
        <v>481</v>
      </c>
      <c r="T26" s="20" t="s">
        <v>481</v>
      </c>
      <c r="U26" s="18" t="s">
        <v>481</v>
      </c>
      <c r="V26" s="20" t="s">
        <v>481</v>
      </c>
      <c r="W26" s="18" t="n">
        <v>441.16264251</v>
      </c>
      <c r="X26" s="20" t="n">
        <v>8.220952560000001</v>
      </c>
    </row>
    <row r="27" spans="1:24">
      <c r="A27" s="15" t="s">
        <v>502</v>
      </c>
      <c r="B27" s="17" t="n">
        <v>5299</v>
      </c>
      <c r="C27" s="18">
        <f>(144.0/B27*100)</f>
        <v/>
      </c>
      <c r="D27" s="19" t="n">
        <v>5155</v>
      </c>
      <c r="E27" s="18" t="n">
        <v>440.85596175</v>
      </c>
      <c r="F27" s="20" t="n">
        <v>4.87954908</v>
      </c>
      <c r="G27" s="18" t="n">
        <v>496.97325112</v>
      </c>
      <c r="H27" s="20" t="n">
        <v>4.33635154</v>
      </c>
      <c r="I27" s="18" t="n">
        <v>500.68569091</v>
      </c>
      <c r="J27" s="20" t="n">
        <v>2.54588299</v>
      </c>
      <c r="K27" s="18" t="n">
        <v>507.98937091</v>
      </c>
      <c r="L27" s="20" t="n">
        <v>2.91989699</v>
      </c>
      <c r="M27" s="18" t="n">
        <v>465.78499269</v>
      </c>
      <c r="N27" s="20" t="n">
        <v>6.87214268</v>
      </c>
      <c r="O27" s="18" t="s">
        <v>481</v>
      </c>
      <c r="P27" s="20" t="s">
        <v>481</v>
      </c>
      <c r="Q27" s="18" t="s">
        <v>481</v>
      </c>
      <c r="R27" s="20" t="s">
        <v>481</v>
      </c>
      <c r="S27" s="18" t="s">
        <v>481</v>
      </c>
      <c r="T27" s="20" t="s">
        <v>481</v>
      </c>
      <c r="U27" s="18" t="s">
        <v>481</v>
      </c>
      <c r="V27" s="20" t="s">
        <v>481</v>
      </c>
      <c r="W27" s="18" t="n">
        <v>400.53023893</v>
      </c>
      <c r="X27" s="20" t="n">
        <v>5.07283659</v>
      </c>
    </row>
    <row r="28" spans="1:24">
      <c r="A28" s="15" t="s">
        <v>503</v>
      </c>
      <c r="B28" s="17" t="n">
        <v>7568</v>
      </c>
      <c r="C28" s="18">
        <f>(424.0/B28*100)</f>
        <v/>
      </c>
      <c r="D28" s="19" t="n">
        <v>7144</v>
      </c>
      <c r="E28" s="18" t="n">
        <v>380.6508345</v>
      </c>
      <c r="F28" s="20" t="n">
        <v>7.09385172</v>
      </c>
      <c r="G28" s="18" t="n">
        <v>395.37976947</v>
      </c>
      <c r="H28" s="20" t="n">
        <v>4.20413655</v>
      </c>
      <c r="I28" s="18" t="n">
        <v>407.45880264</v>
      </c>
      <c r="J28" s="20" t="n">
        <v>2.73107567</v>
      </c>
      <c r="K28" s="18" t="n">
        <v>427.48741481</v>
      </c>
      <c r="L28" s="20" t="n">
        <v>2.98095768</v>
      </c>
      <c r="M28" s="18" t="n">
        <v>408.23370545</v>
      </c>
      <c r="N28" s="20" t="n">
        <v>7.91691177</v>
      </c>
      <c r="O28" s="18" t="s">
        <v>481</v>
      </c>
      <c r="P28" s="20" t="s">
        <v>481</v>
      </c>
      <c r="Q28" s="18" t="s">
        <v>481</v>
      </c>
      <c r="R28" s="20" t="s">
        <v>481</v>
      </c>
      <c r="S28" s="18" t="s">
        <v>481</v>
      </c>
      <c r="T28" s="20" t="s">
        <v>481</v>
      </c>
      <c r="U28" s="18" t="s">
        <v>481</v>
      </c>
      <c r="V28" s="20" t="s">
        <v>481</v>
      </c>
      <c r="W28" s="18" t="n">
        <v>366.94048617</v>
      </c>
      <c r="X28" s="20" t="n">
        <v>7.10807319</v>
      </c>
    </row>
    <row r="29" spans="1:24">
      <c r="A29" s="15" t="s">
        <v>504</v>
      </c>
      <c r="B29" s="17" t="n">
        <v>5385</v>
      </c>
      <c r="C29" s="18">
        <f>(30.0/B29*100)</f>
        <v/>
      </c>
      <c r="D29" s="19" t="n">
        <v>5355</v>
      </c>
      <c r="E29" s="18" t="n">
        <v>477.3282741</v>
      </c>
      <c r="F29" s="20" t="n">
        <v>3.55026644</v>
      </c>
      <c r="G29" s="18" t="n">
        <v>521.18460487</v>
      </c>
      <c r="H29" s="20" t="n">
        <v>3.94155009</v>
      </c>
      <c r="I29" s="18" t="n">
        <v>524.4142920100001</v>
      </c>
      <c r="J29" s="20" t="n">
        <v>2.60256608</v>
      </c>
      <c r="K29" s="18" t="n">
        <v>549.28931941</v>
      </c>
      <c r="L29" s="20" t="n">
        <v>3.50936693</v>
      </c>
      <c r="M29" s="18" t="n">
        <v>455.50476702</v>
      </c>
      <c r="N29" s="20" t="n">
        <v>15.58354234</v>
      </c>
      <c r="O29" s="18" t="s">
        <v>481</v>
      </c>
      <c r="P29" s="20" t="s">
        <v>481</v>
      </c>
      <c r="Q29" s="18" t="s">
        <v>481</v>
      </c>
      <c r="R29" s="20" t="s">
        <v>481</v>
      </c>
      <c r="S29" s="18" t="n">
        <v>335.3902018</v>
      </c>
      <c r="T29" s="20" t="n">
        <v>12.1685767</v>
      </c>
      <c r="U29" s="18" t="s">
        <v>481</v>
      </c>
      <c r="V29" s="20" t="s">
        <v>481</v>
      </c>
      <c r="W29" s="18" t="n">
        <v>419.62054002</v>
      </c>
      <c r="X29" s="20" t="n">
        <v>7.80548591</v>
      </c>
    </row>
    <row r="30" spans="1:24">
      <c r="A30" s="15" t="s">
        <v>505</v>
      </c>
      <c r="B30" s="17" t="n">
        <v>4520</v>
      </c>
      <c r="C30" s="18">
        <f>(223.0/B30*100)</f>
        <v/>
      </c>
      <c r="D30" s="19" t="n">
        <v>4297</v>
      </c>
      <c r="E30" s="18" t="n">
        <v>461.78769632</v>
      </c>
      <c r="F30" s="20" t="n">
        <v>4.41823964</v>
      </c>
      <c r="G30" s="18" t="n">
        <v>504.60545583</v>
      </c>
      <c r="H30" s="20" t="n">
        <v>4.71244546</v>
      </c>
      <c r="I30" s="18" t="n">
        <v>502.72188637</v>
      </c>
      <c r="J30" s="20" t="n">
        <v>2.94815581</v>
      </c>
      <c r="K30" s="18" t="n">
        <v>521.27969436</v>
      </c>
      <c r="L30" s="20" t="n">
        <v>3.15894974</v>
      </c>
      <c r="M30" s="18" t="n">
        <v>483.15285733</v>
      </c>
      <c r="N30" s="20" t="n">
        <v>10.60573467</v>
      </c>
      <c r="O30" s="18" t="s">
        <v>481</v>
      </c>
      <c r="P30" s="20" t="s">
        <v>481</v>
      </c>
      <c r="Q30" s="18" t="s">
        <v>481</v>
      </c>
      <c r="R30" s="20" t="s">
        <v>481</v>
      </c>
      <c r="S30" s="18" t="s">
        <v>481</v>
      </c>
      <c r="T30" s="20" t="s">
        <v>481</v>
      </c>
      <c r="U30" s="18" t="s">
        <v>481</v>
      </c>
      <c r="V30" s="20" t="s">
        <v>481</v>
      </c>
      <c r="W30" s="18" t="n">
        <v>406.40361503</v>
      </c>
      <c r="X30" s="20" t="n">
        <v>6.40897828</v>
      </c>
    </row>
    <row r="31" spans="1:24">
      <c r="A31" s="15" t="s">
        <v>506</v>
      </c>
      <c r="B31" s="17" t="n">
        <v>5456</v>
      </c>
      <c r="C31" s="18">
        <f>(150.0/B31*100)</f>
        <v/>
      </c>
      <c r="D31" s="19" t="n">
        <v>5306</v>
      </c>
      <c r="E31" s="18" t="n">
        <v>460.65538615</v>
      </c>
      <c r="F31" s="20" t="n">
        <v>4.21055765</v>
      </c>
      <c r="G31" s="18" t="n">
        <v>508.24995555</v>
      </c>
      <c r="H31" s="20" t="n">
        <v>4.01836281</v>
      </c>
      <c r="I31" s="18" t="n">
        <v>514.1498447500001</v>
      </c>
      <c r="J31" s="20" t="n">
        <v>2.91281225</v>
      </c>
      <c r="K31" s="18" t="n">
        <v>521.6591592</v>
      </c>
      <c r="L31" s="20" t="n">
        <v>3.11557086</v>
      </c>
      <c r="M31" s="18" t="n">
        <v>498.15968729</v>
      </c>
      <c r="N31" s="20" t="n">
        <v>8.24104294</v>
      </c>
      <c r="O31" s="18" t="s">
        <v>481</v>
      </c>
      <c r="P31" s="20" t="s">
        <v>481</v>
      </c>
      <c r="Q31" s="18" t="s">
        <v>481</v>
      </c>
      <c r="R31" s="20" t="s">
        <v>481</v>
      </c>
      <c r="S31" s="18" t="s">
        <v>481</v>
      </c>
      <c r="T31" s="20" t="s">
        <v>481</v>
      </c>
      <c r="U31" s="18" t="s">
        <v>481</v>
      </c>
      <c r="V31" s="20" t="s">
        <v>481</v>
      </c>
      <c r="W31" s="18" t="n">
        <v>431.01548192</v>
      </c>
      <c r="X31" s="20" t="n">
        <v>5.42272935</v>
      </c>
    </row>
    <row r="32" spans="1:24">
      <c r="A32" s="15" t="s">
        <v>507</v>
      </c>
      <c r="B32" s="17" t="n">
        <v>4478</v>
      </c>
      <c r="C32" s="18">
        <f>(6.0/B32*100)</f>
        <v/>
      </c>
      <c r="D32" s="19" t="n">
        <v>4472</v>
      </c>
      <c r="E32" s="18" t="n">
        <v>488.55418132</v>
      </c>
      <c r="F32" s="20" t="n">
        <v>5.06130742</v>
      </c>
      <c r="G32" s="18" t="n">
        <v>506.17605129</v>
      </c>
      <c r="H32" s="20" t="n">
        <v>3.89782711</v>
      </c>
      <c r="I32" s="18" t="n">
        <v>508.35703274</v>
      </c>
      <c r="J32" s="20" t="n">
        <v>2.81646878</v>
      </c>
      <c r="K32" s="18" t="n">
        <v>517.59794933</v>
      </c>
      <c r="L32" s="20" t="n">
        <v>4.18966482</v>
      </c>
      <c r="M32" s="18" t="n">
        <v>479.67145631</v>
      </c>
      <c r="N32" s="20" t="n">
        <v>10.45161479</v>
      </c>
      <c r="O32" s="18" t="s">
        <v>481</v>
      </c>
      <c r="P32" s="20" t="s">
        <v>481</v>
      </c>
      <c r="Q32" s="18" t="s">
        <v>481</v>
      </c>
      <c r="R32" s="20" t="s">
        <v>481</v>
      </c>
      <c r="S32" s="18" t="s">
        <v>481</v>
      </c>
      <c r="T32" s="20" t="s">
        <v>481</v>
      </c>
      <c r="U32" s="18" t="s">
        <v>481</v>
      </c>
      <c r="V32" s="20" t="s">
        <v>481</v>
      </c>
      <c r="W32" s="18" t="n">
        <v>419.37254832</v>
      </c>
      <c r="X32" s="20" t="n">
        <v>13.43785589</v>
      </c>
    </row>
    <row r="33" spans="1:24">
      <c r="A33" s="15" t="s">
        <v>508</v>
      </c>
      <c r="B33" s="17" t="n">
        <v>7325</v>
      </c>
      <c r="C33" s="18">
        <f>(84.0/B33*100)</f>
        <v/>
      </c>
      <c r="D33" s="19" t="n">
        <v>7241</v>
      </c>
      <c r="E33" s="18" t="n">
        <v>459.83122838</v>
      </c>
      <c r="F33" s="20" t="n">
        <v>5.07892663</v>
      </c>
      <c r="G33" s="18" t="n">
        <v>481.73547694</v>
      </c>
      <c r="H33" s="20" t="n">
        <v>5.11334604</v>
      </c>
      <c r="I33" s="18" t="n">
        <v>487.17317059</v>
      </c>
      <c r="J33" s="20" t="n">
        <v>3.48023951</v>
      </c>
      <c r="K33" s="18" t="n">
        <v>516.31070698</v>
      </c>
      <c r="L33" s="20" t="n">
        <v>2.79021781</v>
      </c>
      <c r="M33" s="18" t="n">
        <v>445.07236851</v>
      </c>
      <c r="N33" s="20" t="n">
        <v>12.86165829</v>
      </c>
      <c r="O33" s="18" t="s">
        <v>481</v>
      </c>
      <c r="P33" s="20" t="s">
        <v>481</v>
      </c>
      <c r="Q33" s="18" t="s">
        <v>481</v>
      </c>
      <c r="R33" s="20" t="s">
        <v>481</v>
      </c>
      <c r="S33" s="18" t="s">
        <v>481</v>
      </c>
      <c r="T33" s="20" t="s">
        <v>481</v>
      </c>
      <c r="U33" s="18" t="s">
        <v>481</v>
      </c>
      <c r="V33" s="20" t="s">
        <v>481</v>
      </c>
      <c r="W33" s="18" t="n">
        <v>407.96183681</v>
      </c>
      <c r="X33" s="20" t="n">
        <v>8.9696441</v>
      </c>
    </row>
    <row r="34" spans="1:24">
      <c r="A34" s="15" t="s">
        <v>509</v>
      </c>
      <c r="B34" s="17" t="n">
        <v>6350</v>
      </c>
      <c r="C34" s="18">
        <f>(97.0/B34*100)</f>
        <v/>
      </c>
      <c r="D34" s="19" t="n">
        <v>6253</v>
      </c>
      <c r="E34" s="18" t="n">
        <v>456.43432211</v>
      </c>
      <c r="F34" s="20" t="n">
        <v>3.97994929</v>
      </c>
      <c r="G34" s="18" t="n">
        <v>489.62553286</v>
      </c>
      <c r="H34" s="20" t="n">
        <v>3.47119657</v>
      </c>
      <c r="I34" s="18" t="n">
        <v>495.15521304</v>
      </c>
      <c r="J34" s="20" t="n">
        <v>2.76869162</v>
      </c>
      <c r="K34" s="18" t="n">
        <v>503.60891385</v>
      </c>
      <c r="L34" s="20" t="n">
        <v>5.57117842</v>
      </c>
      <c r="M34" s="18" t="n">
        <v>432.39658412</v>
      </c>
      <c r="N34" s="20" t="n">
        <v>6.68077435</v>
      </c>
      <c r="O34" s="18" t="s">
        <v>481</v>
      </c>
      <c r="P34" s="20" t="s">
        <v>481</v>
      </c>
      <c r="Q34" s="18" t="s">
        <v>481</v>
      </c>
      <c r="R34" s="20" t="s">
        <v>481</v>
      </c>
      <c r="S34" s="18" t="n">
        <v>336.51078337</v>
      </c>
      <c r="T34" s="20" t="n">
        <v>12.24828707</v>
      </c>
      <c r="U34" s="18" t="s">
        <v>481</v>
      </c>
      <c r="V34" s="20" t="s">
        <v>481</v>
      </c>
      <c r="W34" s="18" t="n">
        <v>407.05362286</v>
      </c>
      <c r="X34" s="20" t="n">
        <v>9.288099150000001</v>
      </c>
    </row>
    <row r="35" spans="1:24">
      <c r="A35" s="15" t="s">
        <v>510</v>
      </c>
      <c r="B35" s="17" t="n">
        <v>6406</v>
      </c>
      <c r="C35" s="18">
        <f>(68.0/B35*100)</f>
        <v/>
      </c>
      <c r="D35" s="19" t="n">
        <v>6338</v>
      </c>
      <c r="E35" s="18" t="n">
        <v>480.42867418</v>
      </c>
      <c r="F35" s="20" t="n">
        <v>3.69943391</v>
      </c>
      <c r="G35" s="18" t="n">
        <v>507.44929269</v>
      </c>
      <c r="H35" s="20" t="n">
        <v>3.75391347</v>
      </c>
      <c r="I35" s="18" t="n">
        <v>524.0120485800001</v>
      </c>
      <c r="J35" s="20" t="n">
        <v>2.92921694</v>
      </c>
      <c r="K35" s="18" t="n">
        <v>532.81005201</v>
      </c>
      <c r="L35" s="20" t="n">
        <v>2.89474248</v>
      </c>
      <c r="M35" s="18" t="n">
        <v>493.11561226</v>
      </c>
      <c r="N35" s="20" t="n">
        <v>11.11966165</v>
      </c>
      <c r="O35" s="18" t="s">
        <v>481</v>
      </c>
      <c r="P35" s="20" t="s">
        <v>481</v>
      </c>
      <c r="Q35" s="18" t="s">
        <v>481</v>
      </c>
      <c r="R35" s="20" t="s">
        <v>481</v>
      </c>
      <c r="S35" s="18" t="n">
        <v>349.78970242</v>
      </c>
      <c r="T35" s="20" t="n">
        <v>6.90672373</v>
      </c>
      <c r="U35" s="18" t="s">
        <v>481</v>
      </c>
      <c r="V35" s="20" t="s">
        <v>481</v>
      </c>
      <c r="W35" s="18" t="n">
        <v>429.95547629</v>
      </c>
      <c r="X35" s="20" t="n">
        <v>8.60107215</v>
      </c>
    </row>
    <row r="36" spans="1:24">
      <c r="A36" s="15" t="s">
        <v>511</v>
      </c>
      <c r="B36" s="17" t="n">
        <v>6736</v>
      </c>
      <c r="C36" s="18">
        <f>(82.0/B36*100)</f>
        <v/>
      </c>
      <c r="D36" s="19" t="n">
        <v>6654</v>
      </c>
      <c r="E36" s="18" t="n">
        <v>460.40130896</v>
      </c>
      <c r="F36" s="20" t="n">
        <v>5.12781202</v>
      </c>
      <c r="G36" s="18" t="n">
        <v>485.92729983</v>
      </c>
      <c r="H36" s="20" t="n">
        <v>4.51002916</v>
      </c>
      <c r="I36" s="18" t="n">
        <v>486.505632</v>
      </c>
      <c r="J36" s="20" t="n">
        <v>3.13760617</v>
      </c>
      <c r="K36" s="18" t="n">
        <v>498.71203597</v>
      </c>
      <c r="L36" s="20" t="n">
        <v>2.50441777</v>
      </c>
      <c r="M36" s="18" t="n">
        <v>488.62257516</v>
      </c>
      <c r="N36" s="20" t="n">
        <v>8.428703029999999</v>
      </c>
      <c r="O36" s="18" t="s">
        <v>481</v>
      </c>
      <c r="P36" s="20" t="s">
        <v>481</v>
      </c>
      <c r="Q36" s="18" t="s">
        <v>481</v>
      </c>
      <c r="R36" s="20" t="s">
        <v>481</v>
      </c>
      <c r="S36" s="18" t="s">
        <v>481</v>
      </c>
      <c r="T36" s="20" t="s">
        <v>481</v>
      </c>
      <c r="U36" s="18" t="s">
        <v>481</v>
      </c>
      <c r="V36" s="20" t="s">
        <v>481</v>
      </c>
      <c r="W36" s="18" t="n">
        <v>420.33382767</v>
      </c>
      <c r="X36" s="20" t="n">
        <v>6.46219797</v>
      </c>
    </row>
    <row r="37" spans="1:24">
      <c r="A37" s="15" t="s">
        <v>512</v>
      </c>
      <c r="B37" s="17" t="n">
        <v>5458</v>
      </c>
      <c r="C37" s="18">
        <f>(154.0/B37*100)</f>
        <v/>
      </c>
      <c r="D37" s="19" t="n">
        <v>5304</v>
      </c>
      <c r="E37" s="18" t="n">
        <v>458.5587232</v>
      </c>
      <c r="F37" s="20" t="n">
        <v>3.81685649</v>
      </c>
      <c r="G37" s="18" t="n">
        <v>492.46261385</v>
      </c>
      <c r="H37" s="20" t="n">
        <v>3.27645819</v>
      </c>
      <c r="I37" s="18" t="n">
        <v>510.15275667</v>
      </c>
      <c r="J37" s="20" t="n">
        <v>3.64994879</v>
      </c>
      <c r="K37" s="18" t="n">
        <v>529.5676992</v>
      </c>
      <c r="L37" s="20" t="n">
        <v>4.22245361</v>
      </c>
      <c r="M37" s="18" t="n">
        <v>467.4576504</v>
      </c>
      <c r="N37" s="20" t="n">
        <v>10.36078178</v>
      </c>
      <c r="O37" s="18" t="s">
        <v>481</v>
      </c>
      <c r="P37" s="20" t="s">
        <v>481</v>
      </c>
      <c r="Q37" s="18" t="s">
        <v>481</v>
      </c>
      <c r="R37" s="20" t="s">
        <v>481</v>
      </c>
      <c r="S37" s="18" t="s">
        <v>481</v>
      </c>
      <c r="T37" s="20" t="s">
        <v>481</v>
      </c>
      <c r="U37" s="18" t="s">
        <v>481</v>
      </c>
      <c r="V37" s="20" t="s">
        <v>481</v>
      </c>
      <c r="W37" s="18" t="n">
        <v>416.44255568</v>
      </c>
      <c r="X37" s="20" t="n">
        <v>5.52560677</v>
      </c>
    </row>
    <row r="38" spans="1:24">
      <c r="A38" s="15" t="s">
        <v>513</v>
      </c>
      <c r="B38" s="17" t="n">
        <v>5860</v>
      </c>
      <c r="C38" s="18">
        <f>(25.0/B38*100)</f>
        <v/>
      </c>
      <c r="D38" s="19" t="n">
        <v>5835</v>
      </c>
      <c r="E38" s="18" t="n">
        <v>482.51601285</v>
      </c>
      <c r="F38" s="20" t="n">
        <v>6.11283879</v>
      </c>
      <c r="G38" s="18" t="n">
        <v>539.4633686</v>
      </c>
      <c r="H38" s="20" t="n">
        <v>4.98053797</v>
      </c>
      <c r="I38" s="18" t="n">
        <v>529.93062408</v>
      </c>
      <c r="J38" s="20" t="n">
        <v>3.45881322</v>
      </c>
      <c r="K38" s="18" t="n">
        <v>535.19371475</v>
      </c>
      <c r="L38" s="20" t="n">
        <v>3.58830842</v>
      </c>
      <c r="M38" s="18" t="n">
        <v>507.26749668</v>
      </c>
      <c r="N38" s="20" t="n">
        <v>8.22931715</v>
      </c>
      <c r="O38" s="18" t="s">
        <v>481</v>
      </c>
      <c r="P38" s="20" t="s">
        <v>481</v>
      </c>
      <c r="Q38" s="18" t="s">
        <v>481</v>
      </c>
      <c r="R38" s="20" t="s">
        <v>481</v>
      </c>
      <c r="S38" s="18" t="s">
        <v>481</v>
      </c>
      <c r="T38" s="20" t="s">
        <v>481</v>
      </c>
      <c r="U38" s="18" t="s">
        <v>481</v>
      </c>
      <c r="V38" s="20" t="s">
        <v>481</v>
      </c>
      <c r="W38" s="18" t="n">
        <v>478.59134414</v>
      </c>
      <c r="X38" s="20" t="n">
        <v>6.65876603</v>
      </c>
    </row>
    <row r="39" spans="1:24">
      <c r="A39" s="15" t="s">
        <v>514</v>
      </c>
      <c r="B39" s="17" t="n">
        <v>5895</v>
      </c>
      <c r="C39" s="18">
        <f>(33.0/B39*100)</f>
        <v/>
      </c>
      <c r="D39" s="19" t="n">
        <v>5862</v>
      </c>
      <c r="E39" s="18" t="n">
        <v>401.62564893</v>
      </c>
      <c r="F39" s="20" t="n">
        <v>5.77984045</v>
      </c>
      <c r="G39" s="18" t="n">
        <v>423.83117734</v>
      </c>
      <c r="H39" s="20" t="n">
        <v>4.51764963</v>
      </c>
      <c r="I39" s="18" t="n">
        <v>421.73245137</v>
      </c>
      <c r="J39" s="20" t="n">
        <v>4.36549073</v>
      </c>
      <c r="K39" s="18" t="n">
        <v>446.34840795</v>
      </c>
      <c r="L39" s="20" t="n">
        <v>6.01541668</v>
      </c>
      <c r="M39" s="18" t="n">
        <v>413.07640923</v>
      </c>
      <c r="N39" s="20" t="n">
        <v>5.93333218</v>
      </c>
      <c r="O39" s="18" t="s">
        <v>481</v>
      </c>
      <c r="P39" s="20" t="s">
        <v>481</v>
      </c>
      <c r="Q39" s="18" t="s">
        <v>481</v>
      </c>
      <c r="R39" s="20" t="s">
        <v>481</v>
      </c>
      <c r="S39" s="18" t="s">
        <v>481</v>
      </c>
      <c r="T39" s="20" t="s">
        <v>481</v>
      </c>
      <c r="U39" s="18" t="s">
        <v>481</v>
      </c>
      <c r="V39" s="20" t="s">
        <v>481</v>
      </c>
      <c r="W39" s="18" t="n">
        <v>365.2885408</v>
      </c>
      <c r="X39" s="20" t="n">
        <v>9.19303547</v>
      </c>
    </row>
    <row r="40" spans="1:24">
      <c r="A40" s="15" t="s">
        <v>515</v>
      </c>
      <c r="B40" s="17" t="n">
        <v>14157</v>
      </c>
      <c r="C40" s="18">
        <f>(406.0/B40*100)</f>
        <v/>
      </c>
      <c r="D40" s="19" t="n">
        <v>13751</v>
      </c>
      <c r="E40" s="18" t="n">
        <v>451.68494286</v>
      </c>
      <c r="F40" s="20" t="n">
        <v>4.88350119</v>
      </c>
      <c r="G40" s="18" t="n">
        <v>487.86364854</v>
      </c>
      <c r="H40" s="20" t="n">
        <v>4.75076468</v>
      </c>
      <c r="I40" s="18" t="n">
        <v>500.188294</v>
      </c>
      <c r="J40" s="20" t="n">
        <v>2.73059592</v>
      </c>
      <c r="K40" s="18" t="n">
        <v>515.19427028</v>
      </c>
      <c r="L40" s="20" t="n">
        <v>3.23282729</v>
      </c>
      <c r="M40" s="18" t="n">
        <v>488.12611867</v>
      </c>
      <c r="N40" s="20" t="n">
        <v>9.196564800000001</v>
      </c>
      <c r="O40" s="18" t="s">
        <v>481</v>
      </c>
      <c r="P40" s="20" t="s">
        <v>481</v>
      </c>
      <c r="Q40" s="18" t="s">
        <v>481</v>
      </c>
      <c r="R40" s="20" t="s">
        <v>481</v>
      </c>
      <c r="S40" s="18" t="s">
        <v>481</v>
      </c>
      <c r="T40" s="20" t="s">
        <v>481</v>
      </c>
      <c r="U40" s="18" t="s">
        <v>481</v>
      </c>
      <c r="V40" s="20" t="s">
        <v>481</v>
      </c>
      <c r="W40" s="18" t="n">
        <v>403.91098636</v>
      </c>
      <c r="X40" s="20" t="n">
        <v>6.07930866</v>
      </c>
    </row>
    <row r="41" spans="1:24">
      <c r="A41" s="15" t="s">
        <v>516</v>
      </c>
      <c r="B41" s="17" t="n">
        <v>5712</v>
      </c>
      <c r="C41" s="18">
        <f>(58.0/B41*100)</f>
        <v/>
      </c>
      <c r="D41" s="19" t="n">
        <v>5654</v>
      </c>
      <c r="E41" s="18" t="n">
        <v>435.00635432</v>
      </c>
      <c r="F41" s="20" t="n">
        <v>4.48206331</v>
      </c>
      <c r="G41" s="18" t="n">
        <v>466.07900194</v>
      </c>
      <c r="H41" s="20" t="n">
        <v>5.31775774</v>
      </c>
      <c r="I41" s="18" t="n">
        <v>470.65306454</v>
      </c>
      <c r="J41" s="20" t="n">
        <v>3.78987237</v>
      </c>
      <c r="K41" s="18" t="n">
        <v>496.82156789</v>
      </c>
      <c r="L41" s="20" t="n">
        <v>3.39189637</v>
      </c>
      <c r="M41" s="18" t="n">
        <v>446.87809501</v>
      </c>
      <c r="N41" s="20" t="n">
        <v>10.14708071</v>
      </c>
      <c r="O41" s="18" t="s">
        <v>481</v>
      </c>
      <c r="P41" s="20" t="s">
        <v>481</v>
      </c>
      <c r="Q41" s="18" t="s">
        <v>481</v>
      </c>
      <c r="R41" s="20" t="s">
        <v>481</v>
      </c>
      <c r="S41" s="18" t="n">
        <v>392.51815558</v>
      </c>
      <c r="T41" s="20" t="n">
        <v>16.89642718</v>
      </c>
      <c r="U41" s="18" t="s">
        <v>481</v>
      </c>
      <c r="V41" s="20" t="s">
        <v>481</v>
      </c>
      <c r="W41" s="18" t="n">
        <v>390.32380193</v>
      </c>
      <c r="X41" s="20" t="n">
        <v>10.60874858</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359.60621715</v>
      </c>
      <c r="T45" s="20" t="n">
        <v>2.95186404</v>
      </c>
      <c r="U45" s="18" t="s">
        <v>481</v>
      </c>
      <c r="V45" s="20" t="s">
        <v>481</v>
      </c>
      <c r="W45" s="18" t="s">
        <v>481</v>
      </c>
      <c r="X45" s="20" t="s">
        <v>481</v>
      </c>
    </row>
    <row r="46" spans="1:24">
      <c r="A46" s="15" t="s">
        <v>521</v>
      </c>
      <c r="B46" s="17" t="n">
        <v>23141</v>
      </c>
      <c r="C46" s="18">
        <f>(2233.0/B46*100)</f>
        <v/>
      </c>
      <c r="D46" s="19" t="n">
        <v>20908</v>
      </c>
      <c r="E46" s="18" t="n">
        <v>361.19350092</v>
      </c>
      <c r="F46" s="20" t="n">
        <v>4.39698296</v>
      </c>
      <c r="G46" s="18" t="n">
        <v>391.21242937</v>
      </c>
      <c r="H46" s="20" t="n">
        <v>4.88713249</v>
      </c>
      <c r="I46" s="18" t="n">
        <v>393.72519135</v>
      </c>
      <c r="J46" s="20" t="n">
        <v>3.51718789</v>
      </c>
      <c r="K46" s="18" t="n">
        <v>409.81917551</v>
      </c>
      <c r="L46" s="20" t="n">
        <v>4.67846332</v>
      </c>
      <c r="M46" s="18" t="n">
        <v>351.68454979</v>
      </c>
      <c r="N46" s="20" t="n">
        <v>9.6201186</v>
      </c>
      <c r="O46" s="18" t="s">
        <v>481</v>
      </c>
      <c r="P46" s="20" t="s">
        <v>481</v>
      </c>
      <c r="Q46" s="18" t="s">
        <v>481</v>
      </c>
      <c r="R46" s="20" t="s">
        <v>481</v>
      </c>
      <c r="S46" s="18" t="s">
        <v>481</v>
      </c>
      <c r="T46" s="20" t="s">
        <v>481</v>
      </c>
      <c r="U46" s="18" t="s">
        <v>481</v>
      </c>
      <c r="V46" s="20" t="s">
        <v>481</v>
      </c>
      <c r="W46" s="18" t="n">
        <v>349.01732901</v>
      </c>
      <c r="X46" s="20" t="n">
        <v>3.12625232</v>
      </c>
    </row>
    <row r="47" spans="1:24">
      <c r="A47" s="15" t="s">
        <v>522</v>
      </c>
      <c r="B47" s="17" t="n">
        <v>5928</v>
      </c>
      <c r="C47" s="18">
        <f>(403.0/B47*100)</f>
        <v/>
      </c>
      <c r="D47" s="19" t="n">
        <v>5525</v>
      </c>
      <c r="E47" s="18" t="n">
        <v>412.92295666</v>
      </c>
      <c r="F47" s="20" t="n">
        <v>6.13818432</v>
      </c>
      <c r="G47" s="18" t="n">
        <v>450.56046441</v>
      </c>
      <c r="H47" s="20" t="n">
        <v>6.11187045</v>
      </c>
      <c r="I47" s="18" t="n">
        <v>457.85260411</v>
      </c>
      <c r="J47" s="20" t="n">
        <v>4.7166432</v>
      </c>
      <c r="K47" s="18" t="n">
        <v>464.66878622</v>
      </c>
      <c r="L47" s="20" t="n">
        <v>4.35363893</v>
      </c>
      <c r="M47" s="18" t="n">
        <v>420.58905986</v>
      </c>
      <c r="N47" s="20" t="n">
        <v>8.879860750000001</v>
      </c>
      <c r="O47" s="18" t="s">
        <v>481</v>
      </c>
      <c r="P47" s="20" t="s">
        <v>481</v>
      </c>
      <c r="Q47" s="18" t="s">
        <v>481</v>
      </c>
      <c r="R47" s="20" t="s">
        <v>481</v>
      </c>
      <c r="S47" s="18" t="s">
        <v>481</v>
      </c>
      <c r="T47" s="20" t="s">
        <v>481</v>
      </c>
      <c r="U47" s="18" t="s">
        <v>481</v>
      </c>
      <c r="V47" s="20" t="s">
        <v>481</v>
      </c>
      <c r="W47" s="18" t="n">
        <v>378.22610216</v>
      </c>
      <c r="X47" s="20" t="n">
        <v>5.3073483</v>
      </c>
    </row>
    <row r="48" spans="1:24">
      <c r="A48" s="15" t="s">
        <v>523</v>
      </c>
      <c r="B48" s="17" t="n">
        <v>9841</v>
      </c>
      <c r="C48" s="18">
        <f>(8.0/B48*100)</f>
        <v/>
      </c>
      <c r="D48" s="19" t="n">
        <v>9833</v>
      </c>
      <c r="E48" s="18" t="n">
        <v>482.46976794</v>
      </c>
      <c r="F48" s="20" t="n">
        <v>9.94459908</v>
      </c>
      <c r="G48" s="18" t="n">
        <v>518.7835873400001</v>
      </c>
      <c r="H48" s="20" t="n">
        <v>6.09993837</v>
      </c>
      <c r="I48" s="18" t="n">
        <v>526.9921464</v>
      </c>
      <c r="J48" s="20" t="n">
        <v>4.80986551</v>
      </c>
      <c r="K48" s="18" t="n">
        <v>559.16358084</v>
      </c>
      <c r="L48" s="20" t="n">
        <v>5.48195711</v>
      </c>
      <c r="M48" s="18" t="n">
        <v>465.54885992</v>
      </c>
      <c r="N48" s="20" t="n">
        <v>13.67295095</v>
      </c>
      <c r="O48" s="18" t="s">
        <v>481</v>
      </c>
      <c r="P48" s="20" t="s">
        <v>481</v>
      </c>
      <c r="Q48" s="18" t="s">
        <v>481</v>
      </c>
      <c r="R48" s="20" t="s">
        <v>481</v>
      </c>
      <c r="S48" s="18" t="s">
        <v>481</v>
      </c>
      <c r="T48" s="20" t="s">
        <v>481</v>
      </c>
      <c r="U48" s="18" t="s">
        <v>481</v>
      </c>
      <c r="V48" s="20" t="s">
        <v>481</v>
      </c>
      <c r="W48" s="18" t="n">
        <v>472.23015904</v>
      </c>
      <c r="X48" s="20" t="n">
        <v>22.38476787</v>
      </c>
    </row>
    <row r="49" spans="1:24">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409.03332786</v>
      </c>
      <c r="T49" s="20" t="n">
        <v>3.05386641</v>
      </c>
      <c r="U49" s="18" t="s">
        <v>481</v>
      </c>
      <c r="V49" s="20" t="s">
        <v>481</v>
      </c>
      <c r="W49" s="18" t="s">
        <v>481</v>
      </c>
      <c r="X49" s="20" t="s">
        <v>481</v>
      </c>
    </row>
    <row r="50" spans="1:24">
      <c r="A50" s="15" t="s">
        <v>525</v>
      </c>
      <c r="B50" s="17" t="n">
        <v>11795</v>
      </c>
      <c r="C50" s="18">
        <f>(380.0/B50*100)</f>
        <v/>
      </c>
      <c r="D50" s="19" t="n">
        <v>11415</v>
      </c>
      <c r="E50" s="18" t="n">
        <v>360.13793022</v>
      </c>
      <c r="F50" s="20" t="n">
        <v>5.24218676</v>
      </c>
      <c r="G50" s="18" t="n">
        <v>384.4512724</v>
      </c>
      <c r="H50" s="20" t="n">
        <v>4.29233587</v>
      </c>
      <c r="I50" s="18" t="n">
        <v>389.02661837</v>
      </c>
      <c r="J50" s="20" t="n">
        <v>2.67561882</v>
      </c>
      <c r="K50" s="18" t="n">
        <v>408.52055608</v>
      </c>
      <c r="L50" s="20" t="n">
        <v>2.59847263</v>
      </c>
      <c r="M50" s="18" t="n">
        <v>354.42062935</v>
      </c>
      <c r="N50" s="20" t="n">
        <v>8.316587999999999</v>
      </c>
      <c r="O50" s="18" t="s">
        <v>481</v>
      </c>
      <c r="P50" s="20" t="s">
        <v>481</v>
      </c>
      <c r="Q50" s="18" t="s">
        <v>481</v>
      </c>
      <c r="R50" s="20" t="s">
        <v>481</v>
      </c>
      <c r="S50" s="18" t="s">
        <v>481</v>
      </c>
      <c r="T50" s="20" t="s">
        <v>481</v>
      </c>
      <c r="U50" s="18" t="s">
        <v>481</v>
      </c>
      <c r="V50" s="20" t="s">
        <v>481</v>
      </c>
      <c r="W50" s="18" t="n">
        <v>346.33811204</v>
      </c>
      <c r="X50" s="20" t="n">
        <v>6.99446086</v>
      </c>
    </row>
    <row r="51" spans="1:24">
      <c r="A51" s="15" t="s">
        <v>526</v>
      </c>
      <c r="B51" s="17" t="n">
        <v>6866</v>
      </c>
      <c r="C51" s="18">
        <f>(113.0/B51*100)</f>
        <v/>
      </c>
      <c r="D51" s="19" t="n">
        <v>6753</v>
      </c>
      <c r="E51" s="18" t="n">
        <v>392.86818438</v>
      </c>
      <c r="F51" s="20" t="n">
        <v>5.16737366</v>
      </c>
      <c r="G51" s="18" t="n">
        <v>396.24810034</v>
      </c>
      <c r="H51" s="20" t="n">
        <v>5.3727083</v>
      </c>
      <c r="I51" s="18" t="n">
        <v>404.13897078</v>
      </c>
      <c r="J51" s="20" t="n">
        <v>3.24665891</v>
      </c>
      <c r="K51" s="18" t="n">
        <v>412.7755414</v>
      </c>
      <c r="L51" s="20" t="n">
        <v>3.30657414</v>
      </c>
      <c r="M51" s="18" t="n">
        <v>400.867627</v>
      </c>
      <c r="N51" s="20" t="n">
        <v>10.07264259</v>
      </c>
      <c r="O51" s="18" t="s">
        <v>481</v>
      </c>
      <c r="P51" s="20" t="s">
        <v>481</v>
      </c>
      <c r="Q51" s="18" t="s">
        <v>481</v>
      </c>
      <c r="R51" s="20" t="s">
        <v>481</v>
      </c>
      <c r="S51" s="18" t="n">
        <v>380.5422133</v>
      </c>
      <c r="T51" s="20" t="n">
        <v>4.31283207</v>
      </c>
      <c r="U51" s="18" t="s">
        <v>481</v>
      </c>
      <c r="V51" s="20" t="s">
        <v>481</v>
      </c>
      <c r="W51" s="18" t="n">
        <v>378.61913975</v>
      </c>
      <c r="X51" s="20" t="n">
        <v>7.17453352</v>
      </c>
    </row>
    <row r="52" spans="1:24">
      <c r="A52" s="15" t="s">
        <v>527</v>
      </c>
      <c r="B52" s="17" t="n">
        <v>5809</v>
      </c>
      <c r="C52" s="18">
        <f>(111.0/B52*100)</f>
        <v/>
      </c>
      <c r="D52" s="19" t="n">
        <v>5698</v>
      </c>
      <c r="E52" s="18" t="n">
        <v>427.32476203</v>
      </c>
      <c r="F52" s="20" t="n">
        <v>4.40750064</v>
      </c>
      <c r="G52" s="18" t="n">
        <v>459.19601215</v>
      </c>
      <c r="H52" s="20" t="n">
        <v>4.52538516</v>
      </c>
      <c r="I52" s="18" t="n">
        <v>468.6414208</v>
      </c>
      <c r="J52" s="20" t="n">
        <v>3.19328079</v>
      </c>
      <c r="K52" s="18" t="n">
        <v>488.89044183</v>
      </c>
      <c r="L52" s="20" t="n">
        <v>3.58435035</v>
      </c>
      <c r="M52" s="18" t="n">
        <v>461.2703697</v>
      </c>
      <c r="N52" s="20" t="n">
        <v>9.64383542</v>
      </c>
      <c r="O52" s="18" t="s">
        <v>481</v>
      </c>
      <c r="P52" s="20" t="s">
        <v>481</v>
      </c>
      <c r="Q52" s="18" t="s">
        <v>481</v>
      </c>
      <c r="R52" s="20" t="s">
        <v>481</v>
      </c>
      <c r="S52" s="18" t="s">
        <v>481</v>
      </c>
      <c r="T52" s="20" t="s">
        <v>481</v>
      </c>
      <c r="U52" s="18" t="s">
        <v>481</v>
      </c>
      <c r="V52" s="20" t="s">
        <v>481</v>
      </c>
      <c r="W52" s="18" t="n">
        <v>389.71990144</v>
      </c>
      <c r="X52" s="20" t="n">
        <v>7.65271242</v>
      </c>
    </row>
    <row r="53" spans="1:24">
      <c r="A53" s="15" t="s">
        <v>528</v>
      </c>
      <c r="B53" s="17" t="n">
        <v>5571</v>
      </c>
      <c r="C53" s="18">
        <f>(120.0/B53*100)</f>
        <v/>
      </c>
      <c r="D53" s="19" t="n">
        <v>5451</v>
      </c>
      <c r="E53" s="18" t="n">
        <v>410.31958578</v>
      </c>
      <c r="F53" s="20" t="n">
        <v>4.54378476</v>
      </c>
      <c r="G53" s="18" t="n">
        <v>422.80107182</v>
      </c>
      <c r="H53" s="20" t="n">
        <v>3.33185884</v>
      </c>
      <c r="I53" s="18" t="n">
        <v>445.0001585</v>
      </c>
      <c r="J53" s="20" t="n">
        <v>3.47852618</v>
      </c>
      <c r="K53" s="18" t="n">
        <v>476.55022786</v>
      </c>
      <c r="L53" s="20" t="n">
        <v>2.71159957</v>
      </c>
      <c r="M53" s="18" t="n">
        <v>429.30922384</v>
      </c>
      <c r="N53" s="20" t="n">
        <v>5.81941076</v>
      </c>
      <c r="O53" s="18" t="s">
        <v>481</v>
      </c>
      <c r="P53" s="20" t="s">
        <v>481</v>
      </c>
      <c r="Q53" s="18" t="s">
        <v>481</v>
      </c>
      <c r="R53" s="20" t="s">
        <v>481</v>
      </c>
      <c r="S53" s="18" t="s">
        <v>481</v>
      </c>
      <c r="T53" s="20" t="s">
        <v>481</v>
      </c>
      <c r="U53" s="18" t="s">
        <v>481</v>
      </c>
      <c r="V53" s="20" t="s">
        <v>481</v>
      </c>
      <c r="W53" s="18" t="n">
        <v>364.13975995</v>
      </c>
      <c r="X53" s="20" t="n">
        <v>4.51922086</v>
      </c>
    </row>
    <row r="54" spans="1:24">
      <c r="A54" s="15" t="s">
        <v>529</v>
      </c>
      <c r="B54" s="17" t="n">
        <v>4740</v>
      </c>
      <c r="C54" s="18">
        <f>(504.0/B54*100)</f>
        <v/>
      </c>
      <c r="D54" s="19" t="n">
        <v>4236</v>
      </c>
      <c r="E54" s="18" t="n">
        <v>311.50213169</v>
      </c>
      <c r="F54" s="20" t="n">
        <v>7.21513141</v>
      </c>
      <c r="G54" s="18" t="n">
        <v>318.40446176</v>
      </c>
      <c r="H54" s="20" t="n">
        <v>6.50168838</v>
      </c>
      <c r="I54" s="18" t="n">
        <v>326.83394565</v>
      </c>
      <c r="J54" s="20" t="n">
        <v>3.44432434</v>
      </c>
      <c r="K54" s="18" t="n">
        <v>356.79224972</v>
      </c>
      <c r="L54" s="20" t="n">
        <v>3.62081762</v>
      </c>
      <c r="M54" s="18" t="n">
        <v>293.82262524</v>
      </c>
      <c r="N54" s="20" t="n">
        <v>13.24252953</v>
      </c>
      <c r="O54" s="18" t="s">
        <v>481</v>
      </c>
      <c r="P54" s="20" t="s">
        <v>481</v>
      </c>
      <c r="Q54" s="18" t="s">
        <v>481</v>
      </c>
      <c r="R54" s="20" t="s">
        <v>481</v>
      </c>
      <c r="S54" s="18" t="s">
        <v>481</v>
      </c>
      <c r="T54" s="20" t="s">
        <v>481</v>
      </c>
      <c r="U54" s="18" t="s">
        <v>481</v>
      </c>
      <c r="V54" s="20" t="s">
        <v>481</v>
      </c>
      <c r="W54" s="18" t="n">
        <v>287.72593845</v>
      </c>
      <c r="X54" s="20" t="n">
        <v>3.89884325</v>
      </c>
    </row>
    <row r="55" spans="1:24">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403.83322941</v>
      </c>
      <c r="T55" s="20" t="n">
        <v>2.78193854</v>
      </c>
      <c r="U55" s="18" t="s">
        <v>481</v>
      </c>
      <c r="V55" s="20" t="s">
        <v>481</v>
      </c>
      <c r="W55" s="18" t="s">
        <v>481</v>
      </c>
      <c r="X55" s="20" t="s">
        <v>481</v>
      </c>
    </row>
    <row r="56" spans="1:24">
      <c r="A56" s="15" t="s">
        <v>531</v>
      </c>
      <c r="B56" s="17" t="n">
        <v>5359</v>
      </c>
      <c r="C56" s="18">
        <f>(77.0/B56*100)</f>
        <v/>
      </c>
      <c r="D56" s="19" t="n">
        <v>5282</v>
      </c>
      <c r="E56" s="18" t="n">
        <v>516.26827363</v>
      </c>
      <c r="F56" s="20" t="n">
        <v>5.13189613</v>
      </c>
      <c r="G56" s="18" t="n">
        <v>549.88326158</v>
      </c>
      <c r="H56" s="20" t="n">
        <v>3.97842776</v>
      </c>
      <c r="I56" s="18" t="n">
        <v>552.02502623</v>
      </c>
      <c r="J56" s="20" t="n">
        <v>3.30319706</v>
      </c>
      <c r="K56" s="18" t="n">
        <v>559.92269212</v>
      </c>
      <c r="L56" s="20" t="n">
        <v>3.71500076</v>
      </c>
      <c r="M56" s="18" t="n">
        <v>507.70609443</v>
      </c>
      <c r="N56" s="20" t="n">
        <v>13.04459507</v>
      </c>
      <c r="O56" s="18" t="s">
        <v>481</v>
      </c>
      <c r="P56" s="20" t="s">
        <v>481</v>
      </c>
      <c r="Q56" s="18" t="s">
        <v>481</v>
      </c>
      <c r="R56" s="20" t="s">
        <v>481</v>
      </c>
      <c r="S56" s="18" t="s">
        <v>481</v>
      </c>
      <c r="T56" s="20" t="s">
        <v>481</v>
      </c>
      <c r="U56" s="18" t="s">
        <v>481</v>
      </c>
      <c r="V56" s="20" t="s">
        <v>481</v>
      </c>
      <c r="W56" s="18" t="n">
        <v>465.61209649</v>
      </c>
      <c r="X56" s="20" t="n">
        <v>13.61680825</v>
      </c>
    </row>
    <row r="57" spans="1:24">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386.10959158</v>
      </c>
      <c r="T57" s="20" t="n">
        <v>3.0844628</v>
      </c>
      <c r="U57" s="18" t="s">
        <v>481</v>
      </c>
      <c r="V57" s="20" t="s">
        <v>481</v>
      </c>
      <c r="W57" s="18" t="s">
        <v>481</v>
      </c>
      <c r="X57" s="20" t="s">
        <v>481</v>
      </c>
    </row>
    <row r="58" spans="1:24">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380.25901051</v>
      </c>
      <c r="T58" s="20" t="n">
        <v>2.6518124</v>
      </c>
      <c r="U58" s="18" t="s">
        <v>481</v>
      </c>
      <c r="V58" s="20" t="s">
        <v>481</v>
      </c>
      <c r="W58" s="18" t="s">
        <v>481</v>
      </c>
      <c r="X58" s="20" t="s">
        <v>481</v>
      </c>
    </row>
    <row r="59" spans="1:24">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361.5339806</v>
      </c>
      <c r="T59" s="20" t="n">
        <v>1.62528789</v>
      </c>
      <c r="U59" s="18" t="s">
        <v>481</v>
      </c>
      <c r="V59" s="20" t="s">
        <v>481</v>
      </c>
      <c r="W59" s="18" t="s">
        <v>481</v>
      </c>
      <c r="X59" s="20" t="s">
        <v>481</v>
      </c>
    </row>
    <row r="60" spans="1:24">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396.24965264</v>
      </c>
      <c r="T60" s="20" t="n">
        <v>3.6919812</v>
      </c>
      <c r="U60" s="18" t="s">
        <v>481</v>
      </c>
      <c r="V60" s="20" t="s">
        <v>481</v>
      </c>
      <c r="W60" s="18" t="s">
        <v>481</v>
      </c>
      <c r="X60" s="20" t="s">
        <v>481</v>
      </c>
    </row>
    <row r="61" spans="1:24">
      <c r="A61" s="15" t="s">
        <v>536</v>
      </c>
      <c r="B61" s="17" t="n">
        <v>6525</v>
      </c>
      <c r="C61" s="18">
        <f>(179.0/B61*100)</f>
        <v/>
      </c>
      <c r="D61" s="19" t="n">
        <v>6346</v>
      </c>
      <c r="E61" s="18" t="n">
        <v>450.14721651</v>
      </c>
      <c r="F61" s="20" t="n">
        <v>5.29490677</v>
      </c>
      <c r="G61" s="18" t="n">
        <v>490.26235546</v>
      </c>
      <c r="H61" s="20" t="n">
        <v>4.41109572</v>
      </c>
      <c r="I61" s="18" t="n">
        <v>479.82820529</v>
      </c>
      <c r="J61" s="20" t="n">
        <v>2.85645189</v>
      </c>
      <c r="K61" s="18" t="n">
        <v>492.90811218</v>
      </c>
      <c r="L61" s="20" t="n">
        <v>2.42160535</v>
      </c>
      <c r="M61" s="18" t="n">
        <v>450.12931503</v>
      </c>
      <c r="N61" s="20" t="n">
        <v>7.73798893</v>
      </c>
      <c r="O61" s="18" t="s">
        <v>481</v>
      </c>
      <c r="P61" s="20" t="s">
        <v>481</v>
      </c>
      <c r="Q61" s="18" t="s">
        <v>481</v>
      </c>
      <c r="R61" s="20" t="s">
        <v>481</v>
      </c>
      <c r="S61" s="18" t="s">
        <v>481</v>
      </c>
      <c r="T61" s="20" t="s">
        <v>481</v>
      </c>
      <c r="U61" s="18" t="s">
        <v>481</v>
      </c>
      <c r="V61" s="20" t="s">
        <v>481</v>
      </c>
      <c r="W61" s="18" t="n">
        <v>408.14576528</v>
      </c>
      <c r="X61" s="20" t="n">
        <v>8.55974327</v>
      </c>
    </row>
    <row r="62" spans="1:24">
      <c r="A62" s="15" t="s">
        <v>537</v>
      </c>
      <c r="B62" s="17" t="n">
        <v>4476</v>
      </c>
      <c r="C62" s="18">
        <f>(3.0/B62*100)</f>
        <v/>
      </c>
      <c r="D62" s="19" t="n">
        <v>4473</v>
      </c>
      <c r="E62" s="18" t="n">
        <v>519.47601356</v>
      </c>
      <c r="F62" s="20" t="n">
        <v>3.58473323</v>
      </c>
      <c r="G62" s="18" t="n">
        <v>533.84715307</v>
      </c>
      <c r="H62" s="20" t="n">
        <v>2.68913905</v>
      </c>
      <c r="I62" s="18" t="n">
        <v>549.0085940500001</v>
      </c>
      <c r="J62" s="20" t="n">
        <v>2.39916231</v>
      </c>
      <c r="K62" s="18" t="n">
        <v>563.38506979</v>
      </c>
      <c r="L62" s="20" t="n">
        <v>2.68554976</v>
      </c>
      <c r="M62" s="18" t="n">
        <v>501.87277035</v>
      </c>
      <c r="N62" s="20" t="n">
        <v>8.87546955</v>
      </c>
      <c r="O62" s="18" t="s">
        <v>481</v>
      </c>
      <c r="P62" s="20" t="s">
        <v>481</v>
      </c>
      <c r="Q62" s="18" t="s">
        <v>481</v>
      </c>
      <c r="R62" s="20" t="s">
        <v>481</v>
      </c>
      <c r="S62" s="18" t="s">
        <v>481</v>
      </c>
      <c r="T62" s="20" t="s">
        <v>481</v>
      </c>
      <c r="U62" s="18" t="s">
        <v>481</v>
      </c>
      <c r="V62" s="20" t="s">
        <v>481</v>
      </c>
      <c r="W62" s="18" t="n">
        <v>469.25405201</v>
      </c>
      <c r="X62" s="20" t="n">
        <v>39.62860083</v>
      </c>
    </row>
    <row r="63" spans="1:24">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371.31142887</v>
      </c>
      <c r="T63" s="20" t="n">
        <v>1.28307667</v>
      </c>
      <c r="U63" s="18" t="s">
        <v>481</v>
      </c>
      <c r="V63" s="20" t="s">
        <v>481</v>
      </c>
      <c r="W63" s="18" t="s">
        <v>481</v>
      </c>
      <c r="X63" s="20" t="s">
        <v>481</v>
      </c>
    </row>
    <row r="64" spans="1:24">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478.6447938</v>
      </c>
      <c r="T64" s="20" t="n">
        <v>1.71583638</v>
      </c>
      <c r="U64" s="18" t="s">
        <v>481</v>
      </c>
      <c r="V64" s="20" t="s">
        <v>481</v>
      </c>
      <c r="W64" s="18" t="s">
        <v>481</v>
      </c>
      <c r="X64" s="20" t="s">
        <v>481</v>
      </c>
    </row>
    <row r="65" spans="1:24">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419.66352142</v>
      </c>
      <c r="T65" s="20" t="n">
        <v>2.4655214</v>
      </c>
      <c r="U65" s="18" t="s">
        <v>481</v>
      </c>
      <c r="V65" s="20" t="s">
        <v>481</v>
      </c>
      <c r="W65" s="18" t="s">
        <v>481</v>
      </c>
      <c r="X65" s="20" t="s">
        <v>481</v>
      </c>
    </row>
    <row r="66" spans="1:24">
      <c r="A66" s="15" t="s">
        <v>541</v>
      </c>
      <c r="B66" s="17" t="n">
        <v>5665</v>
      </c>
      <c r="C66" s="18">
        <f>(93.0/B66*100)</f>
        <v/>
      </c>
      <c r="D66" s="19" t="n">
        <v>5572</v>
      </c>
      <c r="E66" s="18" t="n">
        <v>401.77017723</v>
      </c>
      <c r="F66" s="20" t="n">
        <v>3.68582065</v>
      </c>
      <c r="G66" s="18" t="n">
        <v>416.141456</v>
      </c>
      <c r="H66" s="20" t="n">
        <v>4.11905405</v>
      </c>
      <c r="I66" s="18" t="n">
        <v>431.15296333</v>
      </c>
      <c r="J66" s="20" t="n">
        <v>2.63944205</v>
      </c>
      <c r="K66" s="18" t="n">
        <v>443.12814308</v>
      </c>
      <c r="L66" s="20" t="n">
        <v>2.41824129</v>
      </c>
      <c r="M66" s="18" t="n">
        <v>418.96222984</v>
      </c>
      <c r="N66" s="20" t="n">
        <v>7.14183887</v>
      </c>
      <c r="O66" s="18" t="s">
        <v>481</v>
      </c>
      <c r="P66" s="20" t="s">
        <v>481</v>
      </c>
      <c r="Q66" s="18" t="s">
        <v>481</v>
      </c>
      <c r="R66" s="20" t="s">
        <v>481</v>
      </c>
      <c r="S66" s="18" t="s">
        <v>481</v>
      </c>
      <c r="T66" s="20" t="s">
        <v>481</v>
      </c>
      <c r="U66" s="18" t="s">
        <v>481</v>
      </c>
      <c r="V66" s="20" t="s">
        <v>481</v>
      </c>
      <c r="W66" s="18" t="n">
        <v>361.09671067</v>
      </c>
      <c r="X66" s="20" t="n">
        <v>4.75832894</v>
      </c>
    </row>
    <row r="67" spans="1:24">
      <c r="A67" s="15" t="s">
        <v>542</v>
      </c>
      <c r="B67" s="17" t="n">
        <v>6971</v>
      </c>
      <c r="C67" s="18">
        <f>(979.0/B67*100)</f>
        <v/>
      </c>
      <c r="D67" s="19" t="n">
        <v>5992</v>
      </c>
      <c r="E67" s="18" t="n">
        <v>360.61197582</v>
      </c>
      <c r="F67" s="20" t="n">
        <v>7.10547872</v>
      </c>
      <c r="G67" s="18" t="n">
        <v>387.48273065</v>
      </c>
      <c r="H67" s="20" t="n">
        <v>5.92884929</v>
      </c>
      <c r="I67" s="18" t="n">
        <v>394.74695267</v>
      </c>
      <c r="J67" s="20" t="n">
        <v>3.18983767</v>
      </c>
      <c r="K67" s="18" t="n">
        <v>410.3804188</v>
      </c>
      <c r="L67" s="20" t="n">
        <v>3.01171339</v>
      </c>
      <c r="M67" s="18" t="n">
        <v>369.67923988</v>
      </c>
      <c r="N67" s="20" t="n">
        <v>10.54594913</v>
      </c>
      <c r="O67" s="18" t="s">
        <v>481</v>
      </c>
      <c r="P67" s="20" t="s">
        <v>481</v>
      </c>
      <c r="Q67" s="18" t="s">
        <v>481</v>
      </c>
      <c r="R67" s="20" t="s">
        <v>481</v>
      </c>
      <c r="S67" s="18" t="s">
        <v>481</v>
      </c>
      <c r="T67" s="20" t="s">
        <v>481</v>
      </c>
      <c r="U67" s="18" t="s">
        <v>481</v>
      </c>
      <c r="V67" s="20" t="s">
        <v>481</v>
      </c>
      <c r="W67" s="18" t="n">
        <v>328.70704575</v>
      </c>
      <c r="X67" s="20" t="n">
        <v>7.5786537</v>
      </c>
    </row>
    <row r="68" spans="1:24">
      <c r="A68" s="15" t="s">
        <v>543</v>
      </c>
      <c r="B68" s="17" t="n">
        <v>12083</v>
      </c>
      <c r="C68" s="18">
        <f>(31.0/B68*100)</f>
        <v/>
      </c>
      <c r="D68" s="19" t="n">
        <v>12052</v>
      </c>
      <c r="E68" s="18" t="n">
        <v>373.35405039</v>
      </c>
      <c r="F68" s="20" t="n">
        <v>4.10284071</v>
      </c>
      <c r="G68" s="18" t="n">
        <v>415.35223047</v>
      </c>
      <c r="H68" s="20" t="n">
        <v>4.03820737</v>
      </c>
      <c r="I68" s="18" t="n">
        <v>411.83835906</v>
      </c>
      <c r="J68" s="20" t="n">
        <v>1.91802092</v>
      </c>
      <c r="K68" s="18" t="n">
        <v>442.264248</v>
      </c>
      <c r="L68" s="20" t="n">
        <v>2.79697407</v>
      </c>
      <c r="M68" s="18" t="n">
        <v>360.90245823</v>
      </c>
      <c r="N68" s="20" t="n">
        <v>7.07007881</v>
      </c>
      <c r="O68" s="18" t="s">
        <v>481</v>
      </c>
      <c r="P68" s="20" t="s">
        <v>481</v>
      </c>
      <c r="Q68" s="18" t="s">
        <v>481</v>
      </c>
      <c r="R68" s="20" t="s">
        <v>481</v>
      </c>
      <c r="S68" s="18" t="s">
        <v>481</v>
      </c>
      <c r="T68" s="20" t="s">
        <v>481</v>
      </c>
      <c r="U68" s="18" t="s">
        <v>481</v>
      </c>
      <c r="V68" s="20" t="s">
        <v>481</v>
      </c>
      <c r="W68" s="18" t="n">
        <v>344.04971294</v>
      </c>
      <c r="X68" s="20" t="n">
        <v>2.26569422</v>
      </c>
    </row>
    <row r="69" spans="1:24">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443.95431517</v>
      </c>
      <c r="T69" s="20" t="n">
        <v>3.78500092</v>
      </c>
      <c r="U69" s="18" t="s">
        <v>481</v>
      </c>
      <c r="V69" s="20" t="s">
        <v>481</v>
      </c>
      <c r="W69" s="18" t="s">
        <v>481</v>
      </c>
      <c r="X69" s="20" t="s">
        <v>481</v>
      </c>
    </row>
    <row r="70" spans="1:24">
      <c r="A70" s="15" t="s">
        <v>545</v>
      </c>
      <c r="B70" s="17" t="n">
        <v>6036</v>
      </c>
      <c r="C70" s="18">
        <f>(223.0/B70*100)</f>
        <v/>
      </c>
      <c r="D70" s="19" t="n">
        <v>5813</v>
      </c>
      <c r="E70" s="18" t="n">
        <v>473.51388664</v>
      </c>
      <c r="F70" s="20" t="n">
        <v>6.52434231</v>
      </c>
      <c r="G70" s="18" t="n">
        <v>494.34729785</v>
      </c>
      <c r="H70" s="20" t="n">
        <v>4.34589772</v>
      </c>
      <c r="I70" s="18" t="n">
        <v>498.38298452</v>
      </c>
      <c r="J70" s="20" t="n">
        <v>3.39485193</v>
      </c>
      <c r="K70" s="18" t="n">
        <v>516.12496993</v>
      </c>
      <c r="L70" s="20" t="n">
        <v>3.51370451</v>
      </c>
      <c r="M70" s="18" t="n">
        <v>482.40395506</v>
      </c>
      <c r="N70" s="20" t="n">
        <v>8.887028949999999</v>
      </c>
      <c r="O70" s="18" t="s">
        <v>481</v>
      </c>
      <c r="P70" s="20" t="s">
        <v>481</v>
      </c>
      <c r="Q70" s="18" t="s">
        <v>481</v>
      </c>
      <c r="R70" s="20" t="s">
        <v>481</v>
      </c>
      <c r="S70" s="18" t="s">
        <v>481</v>
      </c>
      <c r="T70" s="20" t="s">
        <v>481</v>
      </c>
      <c r="U70" s="18" t="s">
        <v>481</v>
      </c>
      <c r="V70" s="20" t="s">
        <v>481</v>
      </c>
      <c r="W70" s="18" t="n">
        <v>445.01575682</v>
      </c>
      <c r="X70" s="20" t="n">
        <v>8.94699031</v>
      </c>
    </row>
    <row r="71" spans="1:24">
      <c r="A71" s="15" t="s">
        <v>546</v>
      </c>
      <c r="B71" s="17" t="n">
        <v>6115</v>
      </c>
      <c r="C71" s="18">
        <f>(38.0/B71*100)</f>
        <v/>
      </c>
      <c r="D71" s="19" t="n">
        <v>6077</v>
      </c>
      <c r="E71" s="18" t="n">
        <v>512.41427978</v>
      </c>
      <c r="F71" s="20" t="n">
        <v>5.29588113</v>
      </c>
      <c r="G71" s="18" t="n">
        <v>557.18397514</v>
      </c>
      <c r="H71" s="20" t="n">
        <v>3.89067816</v>
      </c>
      <c r="I71" s="18" t="n">
        <v>565.17706258</v>
      </c>
      <c r="J71" s="20" t="n">
        <v>2.37100882</v>
      </c>
      <c r="K71" s="18" t="n">
        <v>581.70096392</v>
      </c>
      <c r="L71" s="20" t="n">
        <v>2.0699687</v>
      </c>
      <c r="M71" s="18" t="n">
        <v>529.54551379</v>
      </c>
      <c r="N71" s="20" t="n">
        <v>8.29644249</v>
      </c>
      <c r="O71" s="18" t="s">
        <v>481</v>
      </c>
      <c r="P71" s="20" t="s">
        <v>481</v>
      </c>
      <c r="Q71" s="18" t="s">
        <v>481</v>
      </c>
      <c r="R71" s="20" t="s">
        <v>481</v>
      </c>
      <c r="S71" s="18" t="s">
        <v>481</v>
      </c>
      <c r="T71" s="20" t="s">
        <v>481</v>
      </c>
      <c r="U71" s="18" t="s">
        <v>481</v>
      </c>
      <c r="V71" s="20" t="s">
        <v>481</v>
      </c>
      <c r="W71" s="18" t="n">
        <v>453.45165847</v>
      </c>
      <c r="X71" s="20" t="n">
        <v>15.43970847</v>
      </c>
    </row>
    <row r="72" spans="1:24">
      <c r="A72" s="15" t="s">
        <v>547</v>
      </c>
      <c r="B72" s="17" t="n">
        <v>7708</v>
      </c>
      <c r="C72" s="18">
        <f>(6.0/B72*100)</f>
        <v/>
      </c>
      <c r="D72" s="19" t="n">
        <v>7702</v>
      </c>
      <c r="E72" s="18" t="n">
        <v>473.17519427</v>
      </c>
      <c r="F72" s="20" t="n">
        <v>5.64671791</v>
      </c>
      <c r="G72" s="18" t="n">
        <v>514.34730668</v>
      </c>
      <c r="H72" s="20" t="n">
        <v>3.83945235</v>
      </c>
      <c r="I72" s="18" t="n">
        <v>551.4093997</v>
      </c>
      <c r="J72" s="20" t="n">
        <v>3.15488706</v>
      </c>
      <c r="K72" s="18" t="n">
        <v>582.97785486</v>
      </c>
      <c r="L72" s="20" t="n">
        <v>4.08626925</v>
      </c>
      <c r="M72" s="18" t="n">
        <v>540.59103072</v>
      </c>
      <c r="N72" s="20" t="n">
        <v>14.36969763</v>
      </c>
      <c r="O72" s="18" t="s">
        <v>481</v>
      </c>
      <c r="P72" s="20" t="s">
        <v>481</v>
      </c>
      <c r="Q72" s="18" t="s">
        <v>481</v>
      </c>
      <c r="R72" s="20" t="s">
        <v>481</v>
      </c>
      <c r="S72" s="18" t="s">
        <v>481</v>
      </c>
      <c r="T72" s="20" t="s">
        <v>481</v>
      </c>
      <c r="U72" s="18" t="s">
        <v>481</v>
      </c>
      <c r="V72" s="20" t="s">
        <v>481</v>
      </c>
      <c r="W72" s="18" t="n">
        <v>445.20960075</v>
      </c>
      <c r="X72" s="20" t="n">
        <v>30.75365534</v>
      </c>
    </row>
    <row r="73" spans="1:24">
      <c r="A73" s="15" t="s">
        <v>548</v>
      </c>
      <c r="B73" s="17" t="n">
        <v>8249</v>
      </c>
      <c r="C73" s="18">
        <f>(201.0/B73*100)</f>
        <v/>
      </c>
      <c r="D73" s="19" t="n">
        <v>8048</v>
      </c>
      <c r="E73" s="18" t="n">
        <v>406.98850638</v>
      </c>
      <c r="F73" s="20" t="n">
        <v>9.00578537</v>
      </c>
      <c r="G73" s="18" t="n">
        <v>412.63601371</v>
      </c>
      <c r="H73" s="20" t="n">
        <v>4.56839655</v>
      </c>
      <c r="I73" s="18" t="n">
        <v>409.14793186</v>
      </c>
      <c r="J73" s="20" t="n">
        <v>2.99239062</v>
      </c>
      <c r="K73" s="18" t="n">
        <v>433.69369237</v>
      </c>
      <c r="L73" s="20" t="n">
        <v>4.73300779</v>
      </c>
      <c r="M73" s="18" t="n">
        <v>408.19731662</v>
      </c>
      <c r="N73" s="20" t="n">
        <v>9.01309069</v>
      </c>
      <c r="O73" s="18" t="s">
        <v>481</v>
      </c>
      <c r="P73" s="20" t="s">
        <v>481</v>
      </c>
      <c r="Q73" s="18" t="s">
        <v>481</v>
      </c>
      <c r="R73" s="20" t="s">
        <v>481</v>
      </c>
      <c r="S73" s="18" t="s">
        <v>481</v>
      </c>
      <c r="T73" s="20" t="s">
        <v>481</v>
      </c>
      <c r="U73" s="18" t="s">
        <v>481</v>
      </c>
      <c r="V73" s="20" t="s">
        <v>481</v>
      </c>
      <c r="W73" s="18" t="n">
        <v>379.14033808</v>
      </c>
      <c r="X73" s="20" t="n">
        <v>10.08778983</v>
      </c>
    </row>
    <row r="74" spans="1:24">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417.24339576</v>
      </c>
      <c r="T74" s="20" t="n">
        <v>1.40662681</v>
      </c>
      <c r="U74" s="18" t="s">
        <v>481</v>
      </c>
      <c r="V74" s="20" t="s">
        <v>481</v>
      </c>
      <c r="W74" s="18" t="s">
        <v>481</v>
      </c>
      <c r="X74" s="20" t="s">
        <v>481</v>
      </c>
    </row>
    <row r="75" spans="1:24">
      <c r="A75" s="15" t="s">
        <v>550</v>
      </c>
      <c r="B75" s="17" t="n">
        <v>5375</v>
      </c>
      <c r="C75" s="18">
        <f>(321.0/B75*100)</f>
        <v/>
      </c>
      <c r="D75" s="19" t="n">
        <v>5054</v>
      </c>
      <c r="E75" s="18" t="n">
        <v>352.96005359</v>
      </c>
      <c r="F75" s="20" t="n">
        <v>6.23945792</v>
      </c>
      <c r="G75" s="18" t="n">
        <v>367.79276349</v>
      </c>
      <c r="H75" s="20" t="n">
        <v>5.46716794</v>
      </c>
      <c r="I75" s="18" t="n">
        <v>372.57762788</v>
      </c>
      <c r="J75" s="20" t="n">
        <v>3.73951915</v>
      </c>
      <c r="K75" s="18" t="n">
        <v>388.8024607</v>
      </c>
      <c r="L75" s="20" t="n">
        <v>3.79479974</v>
      </c>
      <c r="M75" s="18" t="n">
        <v>337.89574861</v>
      </c>
      <c r="N75" s="20" t="n">
        <v>8.73382123</v>
      </c>
      <c r="O75" s="18" t="s">
        <v>481</v>
      </c>
      <c r="P75" s="20" t="s">
        <v>481</v>
      </c>
      <c r="Q75" s="18" t="s">
        <v>481</v>
      </c>
      <c r="R75" s="20" t="s">
        <v>481</v>
      </c>
      <c r="S75" s="18" t="s">
        <v>481</v>
      </c>
      <c r="T75" s="20" t="s">
        <v>481</v>
      </c>
      <c r="U75" s="18" t="s">
        <v>481</v>
      </c>
      <c r="V75" s="20" t="s">
        <v>481</v>
      </c>
      <c r="W75" s="18" t="n">
        <v>330.38720882</v>
      </c>
      <c r="X75" s="20" t="n">
        <v>5.47049309</v>
      </c>
    </row>
    <row r="76" spans="1:24">
      <c r="A76" s="15" t="s">
        <v>551</v>
      </c>
      <c r="B76" s="17" t="n">
        <v>14167</v>
      </c>
      <c r="C76" s="18">
        <f>(236.0/B76*100)</f>
        <v/>
      </c>
      <c r="D76" s="19" t="n">
        <v>13931</v>
      </c>
      <c r="E76" s="18" t="n">
        <v>398.4023827</v>
      </c>
      <c r="F76" s="20" t="n">
        <v>4.14163257</v>
      </c>
      <c r="G76" s="18" t="n">
        <v>423.70298981</v>
      </c>
      <c r="H76" s="20" t="n">
        <v>4.07368703</v>
      </c>
      <c r="I76" s="18" t="n">
        <v>435.47965462</v>
      </c>
      <c r="J76" s="20" t="n">
        <v>2.97759575</v>
      </c>
      <c r="K76" s="18" t="n">
        <v>452.98278731</v>
      </c>
      <c r="L76" s="20" t="n">
        <v>2.89901319</v>
      </c>
      <c r="M76" s="18" t="n">
        <v>379.26222283</v>
      </c>
      <c r="N76" s="20" t="n">
        <v>5.91208232</v>
      </c>
      <c r="O76" s="18" t="s">
        <v>481</v>
      </c>
      <c r="P76" s="20" t="s">
        <v>481</v>
      </c>
      <c r="Q76" s="18" t="s">
        <v>481</v>
      </c>
      <c r="R76" s="20" t="s">
        <v>481</v>
      </c>
      <c r="S76" s="18" t="s">
        <v>481</v>
      </c>
      <c r="T76" s="20" t="s">
        <v>481</v>
      </c>
      <c r="U76" s="18" t="s">
        <v>481</v>
      </c>
      <c r="V76" s="20" t="s">
        <v>481</v>
      </c>
      <c r="W76" s="18" t="n">
        <v>361.1262513</v>
      </c>
      <c r="X76" s="20" t="n">
        <v>5.24736466</v>
      </c>
    </row>
    <row r="77" spans="1:24">
      <c r="A77" s="15" t="s">
        <v>552</v>
      </c>
      <c r="B77" s="17" t="n">
        <v>6062</v>
      </c>
      <c r="C77" s="18">
        <f>(372.0/B77*100)</f>
        <v/>
      </c>
      <c r="D77" s="19" t="n">
        <v>5690</v>
      </c>
      <c r="E77" s="18" t="n">
        <v>396.42432078</v>
      </c>
      <c r="F77" s="20" t="n">
        <v>4.40493138</v>
      </c>
      <c r="G77" s="18" t="n">
        <v>430.1938744</v>
      </c>
      <c r="H77" s="20" t="n">
        <v>4.63708673</v>
      </c>
      <c r="I77" s="18" t="n">
        <v>429.99467526</v>
      </c>
      <c r="J77" s="20" t="n">
        <v>3.08631631</v>
      </c>
      <c r="K77" s="18" t="n">
        <v>454.18804028</v>
      </c>
      <c r="L77" s="20" t="n">
        <v>4.7370773</v>
      </c>
      <c r="M77" s="18" t="n">
        <v>386.81045804</v>
      </c>
      <c r="N77" s="20" t="n">
        <v>8.49966993</v>
      </c>
      <c r="O77" s="18" t="s">
        <v>481</v>
      </c>
      <c r="P77" s="20" t="s">
        <v>481</v>
      </c>
      <c r="Q77" s="18" t="s">
        <v>481</v>
      </c>
      <c r="R77" s="20" t="s">
        <v>481</v>
      </c>
      <c r="S77" s="18" t="s">
        <v>481</v>
      </c>
      <c r="T77" s="20" t="s">
        <v>481</v>
      </c>
      <c r="U77" s="18" t="s">
        <v>481</v>
      </c>
      <c r="V77" s="20" t="s">
        <v>481</v>
      </c>
      <c r="W77" s="18" t="n">
        <v>360.85792496</v>
      </c>
      <c r="X77" s="20" t="n">
        <v>3.62470946</v>
      </c>
    </row>
    <row r="78" spans="1:24">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494.51831162</v>
      </c>
      <c r="T78" s="20" t="n">
        <v>4.45771317</v>
      </c>
      <c r="U78" s="18" t="s">
        <v>481</v>
      </c>
      <c r="V78" s="20" t="s">
        <v>481</v>
      </c>
      <c r="W78" s="18" t="s">
        <v>481</v>
      </c>
      <c r="X78" s="20" t="s">
        <v>481</v>
      </c>
    </row>
    <row customHeight="1" ht="25" r="79" spans="1:24">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456.29558944</v>
      </c>
      <c r="T79" s="20" t="n">
        <v>6.90963052</v>
      </c>
      <c r="U79" s="18" t="s">
        <v>481</v>
      </c>
      <c r="V79" s="20" t="s">
        <v>481</v>
      </c>
      <c r="W79" s="18" t="s">
        <v>481</v>
      </c>
      <c r="X79" s="20" t="s">
        <v>481</v>
      </c>
    </row>
    <row r="80" spans="1:24">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459.81599437</v>
      </c>
      <c r="T80" s="20" t="n">
        <v>4.27720318</v>
      </c>
      <c r="U80" s="18" t="s">
        <v>481</v>
      </c>
      <c r="V80" s="20" t="s">
        <v>481</v>
      </c>
      <c r="W80" s="18" t="s">
        <v>481</v>
      </c>
      <c r="X80" s="20" t="s">
        <v>481</v>
      </c>
    </row>
    <row r="81" spans="1:24">
      <c r="A81" s="23" t="s">
        <v>556</v>
      </c>
      <c r="B81" s="17" t="n">
        <v>8861</v>
      </c>
      <c r="C81" s="18">
        <f>(96.0/B81*100)</f>
        <v/>
      </c>
      <c r="D81" s="19" t="n">
        <v>8765</v>
      </c>
      <c r="E81" s="18" t="n">
        <v>417.51711432</v>
      </c>
      <c r="F81" s="20" t="n">
        <v>9.014679750000001</v>
      </c>
      <c r="G81" s="18" t="n">
        <v>441.67713472</v>
      </c>
      <c r="H81" s="20" t="n">
        <v>7.52824825</v>
      </c>
      <c r="I81" s="18" t="n">
        <v>440.51358067</v>
      </c>
      <c r="J81" s="20" t="n">
        <v>3.69068516</v>
      </c>
      <c r="K81" s="18" t="n">
        <v>464.18301818</v>
      </c>
      <c r="L81" s="20" t="n">
        <v>3.26716055</v>
      </c>
      <c r="M81" s="18" t="n">
        <v>395.39848073</v>
      </c>
      <c r="N81" s="20" t="n">
        <v>8.07288001</v>
      </c>
      <c r="O81" s="18" t="s">
        <v>481</v>
      </c>
      <c r="P81" s="20" t="s">
        <v>481</v>
      </c>
      <c r="Q81" s="18" t="s">
        <v>481</v>
      </c>
      <c r="R81" s="20" t="s">
        <v>481</v>
      </c>
      <c r="S81" s="18" t="s">
        <v>481</v>
      </c>
      <c r="T81" s="20" t="s">
        <v>481</v>
      </c>
      <c r="U81" s="18" t="s">
        <v>481</v>
      </c>
      <c r="V81" s="20" t="s">
        <v>481</v>
      </c>
      <c r="W81" s="18" t="n">
        <v>387.26666573</v>
      </c>
      <c r="X81" s="20" t="n">
        <v>9.84174385</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855</v>
      </c>
    </row>
    <row customHeight="1" ht="30" r="4" spans="1:22">
      <c r="A4" s="6" t="n"/>
      <c r="B4" s="7" t="s">
        <v>462</v>
      </c>
      <c r="C4" s="7" t="s">
        <v>463</v>
      </c>
      <c r="D4" s="8" t="s">
        <v>462</v>
      </c>
      <c r="E4" s="9" t="s">
        <v>856</v>
      </c>
      <c r="F4" s="10" t="n"/>
      <c r="G4" s="9" t="s">
        <v>643</v>
      </c>
      <c r="H4" s="10" t="n"/>
      <c r="I4" s="9" t="s">
        <v>642</v>
      </c>
      <c r="J4" s="10" t="n"/>
      <c r="K4" s="9" t="s">
        <v>857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525.86028821</v>
      </c>
      <c r="F7" s="20" t="n">
        <v>2.91319141</v>
      </c>
      <c r="G7" s="18" t="n">
        <v>492.53311087</v>
      </c>
      <c r="H7" s="20" t="n">
        <v>2.01880115</v>
      </c>
      <c r="I7" s="18" t="n">
        <v>488.52161214</v>
      </c>
      <c r="J7" s="20" t="n">
        <v>3.17824598</v>
      </c>
      <c r="K7" s="18" t="n">
        <v>477.72447962</v>
      </c>
      <c r="L7" s="20" t="n">
        <v>4.86481192</v>
      </c>
      <c r="M7" s="18" t="s">
        <v>481</v>
      </c>
      <c r="N7" s="20" t="s">
        <v>481</v>
      </c>
      <c r="O7" s="18" t="s">
        <v>481</v>
      </c>
      <c r="P7" s="20" t="s">
        <v>481</v>
      </c>
      <c r="Q7" s="18" t="s">
        <v>481</v>
      </c>
      <c r="R7" s="20" t="s">
        <v>481</v>
      </c>
      <c r="S7" s="18" t="s">
        <v>481</v>
      </c>
      <c r="T7" s="20" t="s">
        <v>481</v>
      </c>
      <c r="U7" s="18" t="n">
        <v>449.0611106</v>
      </c>
      <c r="V7" s="20" t="n">
        <v>4.92512386</v>
      </c>
    </row>
    <row r="8" spans="1:22">
      <c r="A8" s="15" t="s">
        <v>483</v>
      </c>
      <c r="B8" s="17" t="n">
        <v>7007</v>
      </c>
      <c r="C8" s="18">
        <f>(197.0/B8*100)</f>
        <v/>
      </c>
      <c r="D8" s="19" t="n">
        <v>6810</v>
      </c>
      <c r="E8" s="18" t="n">
        <v>496.17529669</v>
      </c>
      <c r="F8" s="20" t="n">
        <v>3.99724904</v>
      </c>
      <c r="G8" s="18" t="n">
        <v>505.94929776</v>
      </c>
      <c r="H8" s="20" t="n">
        <v>4.30669952</v>
      </c>
      <c r="I8" s="18" t="n">
        <v>510.35945368</v>
      </c>
      <c r="J8" s="20" t="n">
        <v>3.12793505</v>
      </c>
      <c r="K8" s="18" t="n">
        <v>496.8532984</v>
      </c>
      <c r="L8" s="20" t="n">
        <v>4.13578677</v>
      </c>
      <c r="M8" s="18" t="s">
        <v>481</v>
      </c>
      <c r="N8" s="20" t="s">
        <v>481</v>
      </c>
      <c r="O8" s="18" t="s">
        <v>481</v>
      </c>
      <c r="P8" s="20" t="s">
        <v>481</v>
      </c>
      <c r="Q8" s="18" t="n">
        <v>301.63126691</v>
      </c>
      <c r="R8" s="20" t="n">
        <v>25.14921031</v>
      </c>
      <c r="S8" s="18" t="s">
        <v>481</v>
      </c>
      <c r="T8" s="20" t="s">
        <v>481</v>
      </c>
      <c r="U8" s="18" t="n">
        <v>424.47490007</v>
      </c>
      <c r="V8" s="20" t="n">
        <v>7.43129272</v>
      </c>
    </row>
    <row r="9" spans="1:22">
      <c r="A9" s="15" t="s">
        <v>484</v>
      </c>
      <c r="B9" s="17" t="n">
        <v>9651</v>
      </c>
      <c r="C9" s="18">
        <f>(309.0/B9*100)</f>
        <v/>
      </c>
      <c r="D9" s="19" t="n">
        <v>9342</v>
      </c>
      <c r="E9" s="18" t="n">
        <v>520.35452054</v>
      </c>
      <c r="F9" s="20" t="n">
        <v>3.68899407</v>
      </c>
      <c r="G9" s="18" t="n">
        <v>522.89530132</v>
      </c>
      <c r="H9" s="20" t="n">
        <v>2.73626707</v>
      </c>
      <c r="I9" s="18" t="n">
        <v>526.67294391</v>
      </c>
      <c r="J9" s="20" t="n">
        <v>2.73908866</v>
      </c>
      <c r="K9" s="18" t="n">
        <v>495.37420895</v>
      </c>
      <c r="L9" s="20" t="n">
        <v>4.1045379</v>
      </c>
      <c r="M9" s="18" t="s">
        <v>481</v>
      </c>
      <c r="N9" s="20" t="s">
        <v>481</v>
      </c>
      <c r="O9" s="18" t="s">
        <v>481</v>
      </c>
      <c r="P9" s="20" t="s">
        <v>481</v>
      </c>
      <c r="Q9" s="18" t="n">
        <v>357.98454354</v>
      </c>
      <c r="R9" s="20" t="n">
        <v>11.51846445</v>
      </c>
      <c r="S9" s="18" t="s">
        <v>481</v>
      </c>
      <c r="T9" s="20" t="s">
        <v>481</v>
      </c>
      <c r="U9" s="18" t="n">
        <v>429.80807991</v>
      </c>
      <c r="V9" s="20" t="n">
        <v>4.75302909</v>
      </c>
    </row>
    <row r="10" spans="1:22">
      <c r="A10" s="15" t="s">
        <v>485</v>
      </c>
      <c r="B10" s="17" t="n">
        <v>20058</v>
      </c>
      <c r="C10" s="18">
        <f>(573.0/B10*100)</f>
        <v/>
      </c>
      <c r="D10" s="19" t="n">
        <v>19485</v>
      </c>
      <c r="E10" s="18" t="n">
        <v>540.7150851</v>
      </c>
      <c r="F10" s="20" t="n">
        <v>2.99860347</v>
      </c>
      <c r="G10" s="18" t="n">
        <v>507.07444978</v>
      </c>
      <c r="H10" s="20" t="n">
        <v>2.45333199</v>
      </c>
      <c r="I10" s="18" t="n">
        <v>506.72051064</v>
      </c>
      <c r="J10" s="20" t="n">
        <v>3.86387435</v>
      </c>
      <c r="K10" s="18" t="n">
        <v>505.5156236</v>
      </c>
      <c r="L10" s="20" t="n">
        <v>4.95849847</v>
      </c>
      <c r="M10" s="18" t="s">
        <v>481</v>
      </c>
      <c r="N10" s="20" t="s">
        <v>481</v>
      </c>
      <c r="O10" s="18" t="s">
        <v>481</v>
      </c>
      <c r="P10" s="20" t="s">
        <v>481</v>
      </c>
      <c r="Q10" s="18" t="s">
        <v>481</v>
      </c>
      <c r="R10" s="20" t="s">
        <v>481</v>
      </c>
      <c r="S10" s="18" t="s">
        <v>481</v>
      </c>
      <c r="T10" s="20" t="s">
        <v>481</v>
      </c>
      <c r="U10" s="18" t="n">
        <v>448.64487924</v>
      </c>
      <c r="V10" s="20" t="n">
        <v>6.53890761</v>
      </c>
    </row>
    <row r="11" spans="1:22">
      <c r="A11" s="15" t="s">
        <v>486</v>
      </c>
      <c r="B11" s="17" t="n">
        <v>7053</v>
      </c>
      <c r="C11" s="18">
        <f>(203.0/B11*100)</f>
        <v/>
      </c>
      <c r="D11" s="19" t="n">
        <v>6850</v>
      </c>
      <c r="E11" s="18" t="n">
        <v>435.81464186</v>
      </c>
      <c r="F11" s="20" t="n">
        <v>3.39719549</v>
      </c>
      <c r="G11" s="18" t="n">
        <v>417.26187643</v>
      </c>
      <c r="H11" s="20" t="n">
        <v>2.76439792</v>
      </c>
      <c r="I11" s="18" t="n">
        <v>438.44496732</v>
      </c>
      <c r="J11" s="20" t="n">
        <v>4.61740725</v>
      </c>
      <c r="K11" s="18" t="n">
        <v>439.28450066</v>
      </c>
      <c r="L11" s="20" t="n">
        <v>6.39154437</v>
      </c>
      <c r="M11" s="18" t="s">
        <v>481</v>
      </c>
      <c r="N11" s="20" t="s">
        <v>481</v>
      </c>
      <c r="O11" s="18" t="s">
        <v>481</v>
      </c>
      <c r="P11" s="20" t="s">
        <v>481</v>
      </c>
      <c r="Q11" s="18" t="s">
        <v>481</v>
      </c>
      <c r="R11" s="20" t="s">
        <v>481</v>
      </c>
      <c r="S11" s="18" t="s">
        <v>481</v>
      </c>
      <c r="T11" s="20" t="s">
        <v>481</v>
      </c>
      <c r="U11" s="18" t="n">
        <v>381.96864454</v>
      </c>
      <c r="V11" s="20" t="n">
        <v>6.19079425</v>
      </c>
    </row>
    <row r="12" spans="1:22">
      <c r="A12" s="15" t="s">
        <v>487</v>
      </c>
      <c r="B12" s="17" t="n">
        <v>6894</v>
      </c>
      <c r="C12" s="18">
        <f>(60.0/B12*100)</f>
        <v/>
      </c>
      <c r="D12" s="19" t="n">
        <v>6834</v>
      </c>
      <c r="E12" s="18" t="n">
        <v>491.05851303</v>
      </c>
      <c r="F12" s="20" t="n">
        <v>4.32309693</v>
      </c>
      <c r="G12" s="18" t="n">
        <v>500.16412821</v>
      </c>
      <c r="H12" s="20" t="n">
        <v>2.50412041</v>
      </c>
      <c r="I12" s="18" t="n">
        <v>503.45078488</v>
      </c>
      <c r="J12" s="20" t="n">
        <v>3.14564999</v>
      </c>
      <c r="K12" s="18" t="n">
        <v>502.26578963</v>
      </c>
      <c r="L12" s="20" t="n">
        <v>4.72948335</v>
      </c>
      <c r="M12" s="18" t="s">
        <v>481</v>
      </c>
      <c r="N12" s="20" t="s">
        <v>481</v>
      </c>
      <c r="O12" s="18" t="s">
        <v>481</v>
      </c>
      <c r="P12" s="20" t="s">
        <v>481</v>
      </c>
      <c r="Q12" s="18" t="n">
        <v>340.98506961</v>
      </c>
      <c r="R12" s="20" t="n">
        <v>12.52444664</v>
      </c>
      <c r="S12" s="18" t="s">
        <v>481</v>
      </c>
      <c r="T12" s="20" t="s">
        <v>481</v>
      </c>
      <c r="U12" s="18" t="n">
        <v>408.89736197</v>
      </c>
      <c r="V12" s="20" t="n">
        <v>7.65835526</v>
      </c>
    </row>
    <row r="13" spans="1:22">
      <c r="A13" s="15" t="s">
        <v>488</v>
      </c>
      <c r="B13" s="17" t="n">
        <v>7161</v>
      </c>
      <c r="C13" s="18">
        <f>(266.0/B13*100)</f>
        <v/>
      </c>
      <c r="D13" s="19" t="n">
        <v>6895</v>
      </c>
      <c r="E13" s="18" t="n">
        <v>530.32108378</v>
      </c>
      <c r="F13" s="20" t="n">
        <v>3.40357292</v>
      </c>
      <c r="G13" s="18" t="n">
        <v>512.8091123200001</v>
      </c>
      <c r="H13" s="20" t="n">
        <v>2.5665897</v>
      </c>
      <c r="I13" s="18" t="n">
        <v>511.16835302</v>
      </c>
      <c r="J13" s="20" t="n">
        <v>3.60454185</v>
      </c>
      <c r="K13" s="18" t="n">
        <v>522.67393653</v>
      </c>
      <c r="L13" s="20" t="n">
        <v>4.8752765</v>
      </c>
      <c r="M13" s="18" t="s">
        <v>481</v>
      </c>
      <c r="N13" s="20" t="s">
        <v>481</v>
      </c>
      <c r="O13" s="18" t="s">
        <v>481</v>
      </c>
      <c r="P13" s="20" t="s">
        <v>481</v>
      </c>
      <c r="Q13" s="18" t="n">
        <v>447.51533769</v>
      </c>
      <c r="R13" s="20" t="n">
        <v>5.97365007</v>
      </c>
      <c r="S13" s="18" t="s">
        <v>481</v>
      </c>
      <c r="T13" s="20" t="s">
        <v>481</v>
      </c>
      <c r="U13" s="18" t="n">
        <v>429.70353182</v>
      </c>
      <c r="V13" s="20" t="n">
        <v>6.65437826</v>
      </c>
    </row>
    <row r="14" spans="1:22">
      <c r="A14" s="15" t="s">
        <v>489</v>
      </c>
      <c r="B14" s="17" t="n">
        <v>5587</v>
      </c>
      <c r="C14" s="18">
        <f>(85.0/B14*100)</f>
        <v/>
      </c>
      <c r="D14" s="19" t="n">
        <v>5502</v>
      </c>
      <c r="E14" s="18" t="n">
        <v>526.88240165</v>
      </c>
      <c r="F14" s="20" t="n">
        <v>3.91356217</v>
      </c>
      <c r="G14" s="18" t="n">
        <v>519.75659735</v>
      </c>
      <c r="H14" s="20" t="n">
        <v>2.33463439</v>
      </c>
      <c r="I14" s="18" t="n">
        <v>521.41124213</v>
      </c>
      <c r="J14" s="20" t="n">
        <v>3.87724938</v>
      </c>
      <c r="K14" s="18" t="n">
        <v>507.0928401</v>
      </c>
      <c r="L14" s="20" t="n">
        <v>7.60789351</v>
      </c>
      <c r="M14" s="18" t="s">
        <v>481</v>
      </c>
      <c r="N14" s="20" t="s">
        <v>481</v>
      </c>
      <c r="O14" s="18" t="s">
        <v>481</v>
      </c>
      <c r="P14" s="20" t="s">
        <v>481</v>
      </c>
      <c r="Q14" s="18" t="s">
        <v>481</v>
      </c>
      <c r="R14" s="20" t="s">
        <v>481</v>
      </c>
      <c r="S14" s="18" t="s">
        <v>481</v>
      </c>
      <c r="T14" s="20" t="s">
        <v>481</v>
      </c>
      <c r="U14" s="18" t="n">
        <v>467.63283876</v>
      </c>
      <c r="V14" s="20" t="n">
        <v>10.58620504</v>
      </c>
    </row>
    <row r="15" spans="1:22">
      <c r="A15" s="15" t="s">
        <v>490</v>
      </c>
      <c r="B15" s="17" t="n">
        <v>5882</v>
      </c>
      <c r="C15" s="18">
        <f>(137.0/B15*100)</f>
        <v/>
      </c>
      <c r="D15" s="19" t="n">
        <v>5745</v>
      </c>
      <c r="E15" s="18" t="n">
        <v>538.59990729</v>
      </c>
      <c r="F15" s="20" t="n">
        <v>3.88627923</v>
      </c>
      <c r="G15" s="18" t="n">
        <v>511.26204297</v>
      </c>
      <c r="H15" s="20" t="n">
        <v>2.63897686</v>
      </c>
      <c r="I15" s="18" t="n">
        <v>514.23935352</v>
      </c>
      <c r="J15" s="20" t="n">
        <v>2.78649792</v>
      </c>
      <c r="K15" s="18" t="n">
        <v>484.99799205</v>
      </c>
      <c r="L15" s="20" t="n">
        <v>6.08462604</v>
      </c>
      <c r="M15" s="18" t="s">
        <v>481</v>
      </c>
      <c r="N15" s="20" t="s">
        <v>481</v>
      </c>
      <c r="O15" s="18" t="s">
        <v>481</v>
      </c>
      <c r="P15" s="20" t="s">
        <v>481</v>
      </c>
      <c r="Q15" s="18" t="n">
        <v>368.85220715</v>
      </c>
      <c r="R15" s="20" t="n">
        <v>14.5875493</v>
      </c>
      <c r="S15" s="18" t="s">
        <v>481</v>
      </c>
      <c r="T15" s="20" t="s">
        <v>481</v>
      </c>
      <c r="U15" s="18" t="n">
        <v>445.34302637</v>
      </c>
      <c r="V15" s="20" t="n">
        <v>6.81657116</v>
      </c>
    </row>
    <row r="16" spans="1:22">
      <c r="A16" s="15" t="s">
        <v>491</v>
      </c>
      <c r="B16" s="17" t="n">
        <v>6108</v>
      </c>
      <c r="C16" s="18">
        <f>(175.0/B16*100)</f>
        <v/>
      </c>
      <c r="D16" s="19" t="n">
        <v>5933</v>
      </c>
      <c r="E16" s="18" t="n">
        <v>525.18027025</v>
      </c>
      <c r="F16" s="20" t="n">
        <v>3.04248284</v>
      </c>
      <c r="G16" s="18" t="n">
        <v>504.92139193</v>
      </c>
      <c r="H16" s="20" t="n">
        <v>2.81790545</v>
      </c>
      <c r="I16" s="18" t="n">
        <v>494.65736466</v>
      </c>
      <c r="J16" s="20" t="n">
        <v>3.26199383</v>
      </c>
      <c r="K16" s="18" t="n">
        <v>468.25457031</v>
      </c>
      <c r="L16" s="20" t="n">
        <v>4.30287856</v>
      </c>
      <c r="M16" s="18" t="s">
        <v>481</v>
      </c>
      <c r="N16" s="20" t="s">
        <v>481</v>
      </c>
      <c r="O16" s="18" t="s">
        <v>481</v>
      </c>
      <c r="P16" s="20" t="s">
        <v>481</v>
      </c>
      <c r="Q16" s="18" t="s">
        <v>481</v>
      </c>
      <c r="R16" s="20" t="s">
        <v>481</v>
      </c>
      <c r="S16" s="18" t="s">
        <v>481</v>
      </c>
      <c r="T16" s="20" t="s">
        <v>481</v>
      </c>
      <c r="U16" s="18" t="n">
        <v>402.77532198</v>
      </c>
      <c r="V16" s="20" t="n">
        <v>7.27737418</v>
      </c>
    </row>
    <row r="17" spans="1:22">
      <c r="A17" s="15" t="s">
        <v>492</v>
      </c>
      <c r="B17" s="17" t="n">
        <v>6504</v>
      </c>
      <c r="C17" s="18">
        <f>(2252.0/B17*100)</f>
        <v/>
      </c>
      <c r="D17" s="19" t="n">
        <v>4252</v>
      </c>
      <c r="E17" s="18" t="n">
        <v>527.19624816</v>
      </c>
      <c r="F17" s="20" t="n">
        <v>5.06491364</v>
      </c>
      <c r="G17" s="18" t="n">
        <v>510.89287558</v>
      </c>
      <c r="H17" s="20" t="n">
        <v>4.48274339</v>
      </c>
      <c r="I17" s="18" t="n">
        <v>526.72993285</v>
      </c>
      <c r="J17" s="20" t="n">
        <v>3.47526911</v>
      </c>
      <c r="K17" s="18" t="n">
        <v>506.61768995</v>
      </c>
      <c r="L17" s="20" t="n">
        <v>4.40124625</v>
      </c>
      <c r="M17" s="18" t="s">
        <v>481</v>
      </c>
      <c r="N17" s="20" t="s">
        <v>481</v>
      </c>
      <c r="O17" s="18" t="s">
        <v>481</v>
      </c>
      <c r="P17" s="20" t="s">
        <v>481</v>
      </c>
      <c r="Q17" s="18" t="n">
        <v>362.96139732</v>
      </c>
      <c r="R17" s="20" t="n">
        <v>12.64520278</v>
      </c>
      <c r="S17" s="18" t="s">
        <v>481</v>
      </c>
      <c r="T17" s="20" t="s">
        <v>481</v>
      </c>
      <c r="U17" s="18" t="n">
        <v>466.79638087</v>
      </c>
      <c r="V17" s="20" t="n">
        <v>6.47281473</v>
      </c>
    </row>
    <row r="18" spans="1:22">
      <c r="A18" s="15" t="s">
        <v>493</v>
      </c>
      <c r="B18" s="17" t="n">
        <v>5532</v>
      </c>
      <c r="C18" s="18">
        <f>(31.0/B18*100)</f>
        <v/>
      </c>
      <c r="D18" s="19" t="n">
        <v>5501</v>
      </c>
      <c r="E18" s="18" t="n">
        <v>473.57751957</v>
      </c>
      <c r="F18" s="20" t="n">
        <v>4.88077396</v>
      </c>
      <c r="G18" s="18" t="n">
        <v>453.25240932</v>
      </c>
      <c r="H18" s="20" t="n">
        <v>3.62890838</v>
      </c>
      <c r="I18" s="18" t="n">
        <v>447.42953988</v>
      </c>
      <c r="J18" s="20" t="n">
        <v>4.27619711</v>
      </c>
      <c r="K18" s="18" t="n">
        <v>443.36988607</v>
      </c>
      <c r="L18" s="20" t="n">
        <v>6.51421903</v>
      </c>
      <c r="M18" s="18" t="s">
        <v>481</v>
      </c>
      <c r="N18" s="20" t="s">
        <v>481</v>
      </c>
      <c r="O18" s="18" t="s">
        <v>481</v>
      </c>
      <c r="P18" s="20" t="s">
        <v>481</v>
      </c>
      <c r="Q18" s="18" t="s">
        <v>481</v>
      </c>
      <c r="R18" s="20" t="s">
        <v>481</v>
      </c>
      <c r="S18" s="18" t="s">
        <v>481</v>
      </c>
      <c r="T18" s="20" t="s">
        <v>481</v>
      </c>
      <c r="U18" s="18" t="n">
        <v>380.3294322</v>
      </c>
      <c r="V18" s="20" t="n">
        <v>8.768975940000001</v>
      </c>
    </row>
    <row r="19" spans="1:22">
      <c r="A19" s="15" t="s">
        <v>494</v>
      </c>
      <c r="B19" s="17" t="n">
        <v>5658</v>
      </c>
      <c r="C19" s="18">
        <f>(411.0/B19*100)</f>
        <v/>
      </c>
      <c r="D19" s="19" t="n">
        <v>5247</v>
      </c>
      <c r="E19" s="18" t="n">
        <v>482.36205796</v>
      </c>
      <c r="F19" s="20" t="n">
        <v>5.1860317</v>
      </c>
      <c r="G19" s="18" t="n">
        <v>480.22422597</v>
      </c>
      <c r="H19" s="20" t="n">
        <v>3.30584868</v>
      </c>
      <c r="I19" s="18" t="n">
        <v>491.24320928</v>
      </c>
      <c r="J19" s="20" t="n">
        <v>3.79602645</v>
      </c>
      <c r="K19" s="18" t="n">
        <v>478.79426886</v>
      </c>
      <c r="L19" s="20" t="n">
        <v>5.22767877</v>
      </c>
      <c r="M19" s="18" t="s">
        <v>481</v>
      </c>
      <c r="N19" s="20" t="s">
        <v>481</v>
      </c>
      <c r="O19" s="18" t="s">
        <v>481</v>
      </c>
      <c r="P19" s="20" t="s">
        <v>481</v>
      </c>
      <c r="Q19" s="18" t="s">
        <v>481</v>
      </c>
      <c r="R19" s="20" t="s">
        <v>481</v>
      </c>
      <c r="S19" s="18" t="s">
        <v>481</v>
      </c>
      <c r="T19" s="20" t="s">
        <v>481</v>
      </c>
      <c r="U19" s="18" t="n">
        <v>396.90629051</v>
      </c>
      <c r="V19" s="20" t="n">
        <v>8.23640677</v>
      </c>
    </row>
    <row r="20" spans="1:22">
      <c r="A20" s="15" t="s">
        <v>495</v>
      </c>
      <c r="B20" s="17" t="n">
        <v>3371</v>
      </c>
      <c r="C20" s="18">
        <f>(75.0/B20*100)</f>
        <v/>
      </c>
      <c r="D20" s="19" t="n">
        <v>3296</v>
      </c>
      <c r="E20" s="18" t="n">
        <v>503.02023977</v>
      </c>
      <c r="F20" s="20" t="n">
        <v>3.83848015</v>
      </c>
      <c r="G20" s="18" t="n">
        <v>490.61154731</v>
      </c>
      <c r="H20" s="20" t="n">
        <v>2.66305465</v>
      </c>
      <c r="I20" s="18" t="n">
        <v>485.57263482</v>
      </c>
      <c r="J20" s="20" t="n">
        <v>3.28014354</v>
      </c>
      <c r="K20" s="18" t="n">
        <v>482.7489893</v>
      </c>
      <c r="L20" s="20" t="n">
        <v>6.83303349</v>
      </c>
      <c r="M20" s="18" t="s">
        <v>481</v>
      </c>
      <c r="N20" s="20" t="s">
        <v>481</v>
      </c>
      <c r="O20" s="18" t="s">
        <v>481</v>
      </c>
      <c r="P20" s="20" t="s">
        <v>481</v>
      </c>
      <c r="Q20" s="18" t="s">
        <v>481</v>
      </c>
      <c r="R20" s="20" t="s">
        <v>481</v>
      </c>
      <c r="S20" s="18" t="s">
        <v>481</v>
      </c>
      <c r="T20" s="20" t="s">
        <v>481</v>
      </c>
      <c r="U20" s="18" t="n">
        <v>432.51290266</v>
      </c>
      <c r="V20" s="20" t="n">
        <v>10.05484894</v>
      </c>
    </row>
    <row r="21" spans="1:22">
      <c r="A21" s="15" t="s">
        <v>496</v>
      </c>
      <c r="B21" s="17" t="n">
        <v>5741</v>
      </c>
      <c r="C21" s="18">
        <f>(66.0/B21*100)</f>
        <v/>
      </c>
      <c r="D21" s="19" t="n">
        <v>5675</v>
      </c>
      <c r="E21" s="18" t="n">
        <v>518.71384728</v>
      </c>
      <c r="F21" s="20" t="n">
        <v>2.88021963</v>
      </c>
      <c r="G21" s="18" t="n">
        <v>502.78473224</v>
      </c>
      <c r="H21" s="20" t="n">
        <v>2.02121647</v>
      </c>
      <c r="I21" s="18" t="n">
        <v>497.04526275</v>
      </c>
      <c r="J21" s="20" t="n">
        <v>3.26191826</v>
      </c>
      <c r="K21" s="18" t="n">
        <v>481.22514076</v>
      </c>
      <c r="L21" s="20" t="n">
        <v>5.88933559</v>
      </c>
      <c r="M21" s="18" t="s">
        <v>481</v>
      </c>
      <c r="N21" s="20" t="s">
        <v>481</v>
      </c>
      <c r="O21" s="18" t="s">
        <v>481</v>
      </c>
      <c r="P21" s="20" t="s">
        <v>481</v>
      </c>
      <c r="Q21" s="18" t="s">
        <v>481</v>
      </c>
      <c r="R21" s="20" t="s">
        <v>481</v>
      </c>
      <c r="S21" s="18" t="s">
        <v>481</v>
      </c>
      <c r="T21" s="20" t="s">
        <v>481</v>
      </c>
      <c r="U21" s="18" t="n">
        <v>440.01826248</v>
      </c>
      <c r="V21" s="20" t="n">
        <v>8.09772881</v>
      </c>
    </row>
    <row r="22" spans="1:22">
      <c r="A22" s="15" t="s">
        <v>497</v>
      </c>
      <c r="B22" s="17" t="n">
        <v>6598</v>
      </c>
      <c r="C22" s="18">
        <f>(43.0/B22*100)</f>
        <v/>
      </c>
      <c r="D22" s="19" t="n">
        <v>6555</v>
      </c>
      <c r="E22" s="18" t="n">
        <v>469.24546979</v>
      </c>
      <c r="F22" s="20" t="n">
        <v>3.84792042</v>
      </c>
      <c r="G22" s="18" t="n">
        <v>473.67973057</v>
      </c>
      <c r="H22" s="20" t="n">
        <v>4.90028117</v>
      </c>
      <c r="I22" s="18" t="n">
        <v>496.56700947</v>
      </c>
      <c r="J22" s="20" t="n">
        <v>4.77514412</v>
      </c>
      <c r="K22" s="18" t="n">
        <v>474.13739308</v>
      </c>
      <c r="L22" s="20" t="n">
        <v>5.08618851</v>
      </c>
      <c r="M22" s="18" t="s">
        <v>481</v>
      </c>
      <c r="N22" s="20" t="s">
        <v>481</v>
      </c>
      <c r="O22" s="18" t="s">
        <v>481</v>
      </c>
      <c r="P22" s="20" t="s">
        <v>481</v>
      </c>
      <c r="Q22" s="18" t="n">
        <v>310.3889</v>
      </c>
      <c r="R22" s="20" t="n">
        <v>43.0025902</v>
      </c>
      <c r="S22" s="18" t="n">
        <v>505.94403465</v>
      </c>
      <c r="T22" s="20" t="n">
        <v>26.5054233</v>
      </c>
      <c r="U22" s="18" t="n">
        <v>375.25104081</v>
      </c>
      <c r="V22" s="20" t="n">
        <v>8.62094778</v>
      </c>
    </row>
    <row r="23" spans="1:22">
      <c r="A23" s="15" t="s">
        <v>498</v>
      </c>
      <c r="B23" s="17" t="n">
        <v>11583</v>
      </c>
      <c r="C23" s="18">
        <f>(280.0/B23*100)</f>
        <v/>
      </c>
      <c r="D23" s="19" t="n">
        <v>11303</v>
      </c>
      <c r="E23" s="18" t="n">
        <v>508.69082129</v>
      </c>
      <c r="F23" s="20" t="n">
        <v>4.89315453</v>
      </c>
      <c r="G23" s="18" t="n">
        <v>494.65424633</v>
      </c>
      <c r="H23" s="20" t="n">
        <v>3.3309336</v>
      </c>
      <c r="I23" s="18" t="n">
        <v>484.27079062</v>
      </c>
      <c r="J23" s="20" t="n">
        <v>3.86496418</v>
      </c>
      <c r="K23" s="18" t="n">
        <v>466.0765</v>
      </c>
      <c r="L23" s="20" t="n">
        <v>7.01609632</v>
      </c>
      <c r="M23" s="18" t="s">
        <v>481</v>
      </c>
      <c r="N23" s="20" t="s">
        <v>481</v>
      </c>
      <c r="O23" s="18" t="s">
        <v>481</v>
      </c>
      <c r="P23" s="20" t="s">
        <v>481</v>
      </c>
      <c r="Q23" s="18" t="s">
        <v>481</v>
      </c>
      <c r="R23" s="20" t="s">
        <v>481</v>
      </c>
      <c r="S23" s="18" t="s">
        <v>481</v>
      </c>
      <c r="T23" s="20" t="s">
        <v>481</v>
      </c>
      <c r="U23" s="18" t="n">
        <v>427.86470923</v>
      </c>
      <c r="V23" s="20" t="n">
        <v>7.90646577</v>
      </c>
    </row>
    <row r="24" spans="1:22">
      <c r="A24" s="15" t="s">
        <v>499</v>
      </c>
      <c r="B24" s="17" t="n">
        <v>6647</v>
      </c>
      <c r="C24" s="18">
        <f>(12.0/B24*100)</f>
        <v/>
      </c>
      <c r="D24" s="19" t="n">
        <v>6635</v>
      </c>
      <c r="E24" s="18" t="n">
        <v>548.30498186</v>
      </c>
      <c r="F24" s="20" t="n">
        <v>4.20256817</v>
      </c>
      <c r="G24" s="18" t="n">
        <v>535.69216002</v>
      </c>
      <c r="H24" s="20" t="n">
        <v>3.42712837</v>
      </c>
      <c r="I24" s="18" t="n">
        <v>533.08853078</v>
      </c>
      <c r="J24" s="20" t="n">
        <v>3.64782543</v>
      </c>
      <c r="K24" s="18" t="n">
        <v>506.83494837</v>
      </c>
      <c r="L24" s="20" t="n">
        <v>4.53664659</v>
      </c>
      <c r="M24" s="18" t="s">
        <v>481</v>
      </c>
      <c r="N24" s="20" t="s">
        <v>481</v>
      </c>
      <c r="O24" s="18" t="s">
        <v>481</v>
      </c>
      <c r="P24" s="20" t="s">
        <v>481</v>
      </c>
      <c r="Q24" s="18" t="s">
        <v>481</v>
      </c>
      <c r="R24" s="20" t="s">
        <v>481</v>
      </c>
      <c r="S24" s="18" t="s">
        <v>481</v>
      </c>
      <c r="T24" s="20" t="s">
        <v>481</v>
      </c>
      <c r="U24" s="18" t="n">
        <v>457.2661958</v>
      </c>
      <c r="V24" s="20" t="n">
        <v>12.54048255</v>
      </c>
    </row>
    <row r="25" spans="1:22">
      <c r="A25" s="15" t="s">
        <v>500</v>
      </c>
      <c r="B25" s="17" t="n">
        <v>5581</v>
      </c>
      <c r="C25" s="18">
        <f>(25.0/B25*100)</f>
        <v/>
      </c>
      <c r="D25" s="19" t="n">
        <v>5556</v>
      </c>
      <c r="E25" s="18" t="n">
        <v>574.47506395</v>
      </c>
      <c r="F25" s="20" t="n">
        <v>5.65103561</v>
      </c>
      <c r="G25" s="18" t="n">
        <v>521.51531888</v>
      </c>
      <c r="H25" s="20" t="n">
        <v>3.75332233</v>
      </c>
      <c r="I25" s="18" t="n">
        <v>506.09018972</v>
      </c>
      <c r="J25" s="20" t="n">
        <v>3.96942252</v>
      </c>
      <c r="K25" s="18" t="n">
        <v>496.06262473</v>
      </c>
      <c r="L25" s="20" t="n">
        <v>6.59739276</v>
      </c>
      <c r="M25" s="18" t="s">
        <v>481</v>
      </c>
      <c r="N25" s="20" t="s">
        <v>481</v>
      </c>
      <c r="O25" s="18" t="s">
        <v>481</v>
      </c>
      <c r="P25" s="20" t="s">
        <v>481</v>
      </c>
      <c r="Q25" s="18" t="s">
        <v>481</v>
      </c>
      <c r="R25" s="20" t="s">
        <v>481</v>
      </c>
      <c r="S25" s="18" t="s">
        <v>481</v>
      </c>
      <c r="T25" s="20" t="s">
        <v>481</v>
      </c>
      <c r="U25" s="18" t="n">
        <v>394.77219783</v>
      </c>
      <c r="V25" s="20" t="n">
        <v>28.00986131</v>
      </c>
    </row>
    <row r="26" spans="1:22">
      <c r="A26" s="15" t="s">
        <v>501</v>
      </c>
      <c r="B26" s="17" t="n">
        <v>4869</v>
      </c>
      <c r="C26" s="18">
        <f>(87.0/B26*100)</f>
        <v/>
      </c>
      <c r="D26" s="19" t="n">
        <v>4782</v>
      </c>
      <c r="E26" s="18" t="n">
        <v>489.61467481</v>
      </c>
      <c r="F26" s="20" t="n">
        <v>3.34263873</v>
      </c>
      <c r="G26" s="18" t="n">
        <v>479.76382687</v>
      </c>
      <c r="H26" s="20" t="n">
        <v>2.31579118</v>
      </c>
      <c r="I26" s="18" t="n">
        <v>486.47639616</v>
      </c>
      <c r="J26" s="20" t="n">
        <v>2.76123706</v>
      </c>
      <c r="K26" s="18" t="n">
        <v>477.22374924</v>
      </c>
      <c r="L26" s="20" t="n">
        <v>6.04610467</v>
      </c>
      <c r="M26" s="18" t="s">
        <v>481</v>
      </c>
      <c r="N26" s="20" t="s">
        <v>481</v>
      </c>
      <c r="O26" s="18" t="s">
        <v>481</v>
      </c>
      <c r="P26" s="20" t="s">
        <v>481</v>
      </c>
      <c r="Q26" s="18" t="s">
        <v>481</v>
      </c>
      <c r="R26" s="20" t="s">
        <v>481</v>
      </c>
      <c r="S26" s="18" t="s">
        <v>481</v>
      </c>
      <c r="T26" s="20" t="s">
        <v>481</v>
      </c>
      <c r="U26" s="18" t="n">
        <v>448.86887065</v>
      </c>
      <c r="V26" s="20" t="n">
        <v>9.918904250000001</v>
      </c>
    </row>
    <row r="27" spans="1:22">
      <c r="A27" s="15" t="s">
        <v>502</v>
      </c>
      <c r="B27" s="17" t="n">
        <v>5299</v>
      </c>
      <c r="C27" s="18">
        <f>(157.0/B27*100)</f>
        <v/>
      </c>
      <c r="D27" s="19" t="n">
        <v>5142</v>
      </c>
      <c r="E27" s="18" t="n">
        <v>506.27154698</v>
      </c>
      <c r="F27" s="20" t="n">
        <v>3.31609349</v>
      </c>
      <c r="G27" s="18" t="n">
        <v>492.19541862</v>
      </c>
      <c r="H27" s="20" t="n">
        <v>2.83247229</v>
      </c>
      <c r="I27" s="18" t="n">
        <v>498.20189035</v>
      </c>
      <c r="J27" s="20" t="n">
        <v>2.7320288</v>
      </c>
      <c r="K27" s="18" t="n">
        <v>482.84176833</v>
      </c>
      <c r="L27" s="20" t="n">
        <v>3.76982457</v>
      </c>
      <c r="M27" s="18" t="s">
        <v>481</v>
      </c>
      <c r="N27" s="20" t="s">
        <v>481</v>
      </c>
      <c r="O27" s="18" t="s">
        <v>481</v>
      </c>
      <c r="P27" s="20" t="s">
        <v>481</v>
      </c>
      <c r="Q27" s="18" t="s">
        <v>481</v>
      </c>
      <c r="R27" s="20" t="s">
        <v>481</v>
      </c>
      <c r="S27" s="18" t="s">
        <v>481</v>
      </c>
      <c r="T27" s="20" t="s">
        <v>481</v>
      </c>
      <c r="U27" s="18" t="n">
        <v>405.32610258</v>
      </c>
      <c r="V27" s="20" t="n">
        <v>4.87491158</v>
      </c>
    </row>
    <row r="28" spans="1:22">
      <c r="A28" s="15" t="s">
        <v>503</v>
      </c>
      <c r="B28" s="17" t="n">
        <v>7568</v>
      </c>
      <c r="C28" s="18">
        <f>(454.0/B28*100)</f>
        <v/>
      </c>
      <c r="D28" s="19" t="n">
        <v>7114</v>
      </c>
      <c r="E28" s="18" t="n">
        <v>415.69282109</v>
      </c>
      <c r="F28" s="20" t="n">
        <v>2.7989873</v>
      </c>
      <c r="G28" s="18" t="n">
        <v>408.53871674</v>
      </c>
      <c r="H28" s="20" t="n">
        <v>2.76088853</v>
      </c>
      <c r="I28" s="18" t="n">
        <v>419.77909173</v>
      </c>
      <c r="J28" s="20" t="n">
        <v>4.26654159</v>
      </c>
      <c r="K28" s="18" t="n">
        <v>410.59282666</v>
      </c>
      <c r="L28" s="20" t="n">
        <v>7.40097628</v>
      </c>
      <c r="M28" s="18" t="s">
        <v>481</v>
      </c>
      <c r="N28" s="20" t="s">
        <v>481</v>
      </c>
      <c r="O28" s="18" t="s">
        <v>481</v>
      </c>
      <c r="P28" s="20" t="s">
        <v>481</v>
      </c>
      <c r="Q28" s="18" t="s">
        <v>481</v>
      </c>
      <c r="R28" s="20" t="s">
        <v>481</v>
      </c>
      <c r="S28" s="18" t="s">
        <v>481</v>
      </c>
      <c r="T28" s="20" t="s">
        <v>481</v>
      </c>
      <c r="U28" s="18" t="n">
        <v>372.03664905</v>
      </c>
      <c r="V28" s="20" t="n">
        <v>7.67966414</v>
      </c>
    </row>
    <row r="29" spans="1:22">
      <c r="A29" s="15" t="s">
        <v>504</v>
      </c>
      <c r="B29" s="17" t="n">
        <v>5385</v>
      </c>
      <c r="C29" s="18">
        <f>(30.0/B29*100)</f>
        <v/>
      </c>
      <c r="D29" s="19" t="n">
        <v>5355</v>
      </c>
      <c r="E29" s="18" t="n">
        <v>542.56010368</v>
      </c>
      <c r="F29" s="20" t="n">
        <v>4.41867841</v>
      </c>
      <c r="G29" s="18" t="n">
        <v>519.9030043</v>
      </c>
      <c r="H29" s="20" t="n">
        <v>3.06116078</v>
      </c>
      <c r="I29" s="18" t="n">
        <v>508.25060617</v>
      </c>
      <c r="J29" s="20" t="n">
        <v>3.18037502</v>
      </c>
      <c r="K29" s="18" t="n">
        <v>518.85119414</v>
      </c>
      <c r="L29" s="20" t="n">
        <v>3.77364513</v>
      </c>
      <c r="M29" s="18" t="s">
        <v>481</v>
      </c>
      <c r="N29" s="20" t="s">
        <v>481</v>
      </c>
      <c r="O29" s="18" t="s">
        <v>481</v>
      </c>
      <c r="P29" s="20" t="s">
        <v>481</v>
      </c>
      <c r="Q29" s="18" t="n">
        <v>335.3902018</v>
      </c>
      <c r="R29" s="20" t="n">
        <v>12.1685767</v>
      </c>
      <c r="S29" s="18" t="s">
        <v>481</v>
      </c>
      <c r="T29" s="20" t="s">
        <v>481</v>
      </c>
      <c r="U29" s="18" t="n">
        <v>433.78296722</v>
      </c>
      <c r="V29" s="20" t="n">
        <v>9.101044480000001</v>
      </c>
    </row>
    <row r="30" spans="1:22">
      <c r="A30" s="15" t="s">
        <v>505</v>
      </c>
      <c r="B30" s="17" t="n">
        <v>4520</v>
      </c>
      <c r="C30" s="18">
        <f>(236.0/B30*100)</f>
        <v/>
      </c>
      <c r="D30" s="19" t="n">
        <v>4284</v>
      </c>
      <c r="E30" s="18" t="n">
        <v>523.14515947</v>
      </c>
      <c r="F30" s="20" t="n">
        <v>2.82823165</v>
      </c>
      <c r="G30" s="18" t="n">
        <v>489.58035298</v>
      </c>
      <c r="H30" s="20" t="n">
        <v>2.97723375</v>
      </c>
      <c r="I30" s="18" t="n">
        <v>495.8205121</v>
      </c>
      <c r="J30" s="20" t="n">
        <v>4.47954426</v>
      </c>
      <c r="K30" s="18" t="n">
        <v>496.47425715</v>
      </c>
      <c r="L30" s="20" t="n">
        <v>6.03835508</v>
      </c>
      <c r="M30" s="18" t="s">
        <v>481</v>
      </c>
      <c r="N30" s="20" t="s">
        <v>481</v>
      </c>
      <c r="O30" s="18" t="s">
        <v>481</v>
      </c>
      <c r="P30" s="20" t="s">
        <v>481</v>
      </c>
      <c r="Q30" s="18" t="s">
        <v>481</v>
      </c>
      <c r="R30" s="20" t="s">
        <v>481</v>
      </c>
      <c r="S30" s="18" t="s">
        <v>481</v>
      </c>
      <c r="T30" s="20" t="s">
        <v>481</v>
      </c>
      <c r="U30" s="18" t="n">
        <v>408.17957582</v>
      </c>
      <c r="V30" s="20" t="n">
        <v>7.13850615</v>
      </c>
    </row>
    <row r="31" spans="1:22">
      <c r="A31" s="15" t="s">
        <v>506</v>
      </c>
      <c r="B31" s="17" t="n">
        <v>5456</v>
      </c>
      <c r="C31" s="18">
        <f>(153.0/B31*100)</f>
        <v/>
      </c>
      <c r="D31" s="19" t="n">
        <v>5303</v>
      </c>
      <c r="E31" s="18" t="n">
        <v>523.33587765</v>
      </c>
      <c r="F31" s="20" t="n">
        <v>3.7310056</v>
      </c>
      <c r="G31" s="18" t="n">
        <v>505.54846359</v>
      </c>
      <c r="H31" s="20" t="n">
        <v>2.76368098</v>
      </c>
      <c r="I31" s="18" t="n">
        <v>502.00331211</v>
      </c>
      <c r="J31" s="20" t="n">
        <v>3.51466116</v>
      </c>
      <c r="K31" s="18" t="n">
        <v>487.71134863</v>
      </c>
      <c r="L31" s="20" t="n">
        <v>5.42646198</v>
      </c>
      <c r="M31" s="18" t="s">
        <v>481</v>
      </c>
      <c r="N31" s="20" t="s">
        <v>481</v>
      </c>
      <c r="O31" s="18" t="s">
        <v>481</v>
      </c>
      <c r="P31" s="20" t="s">
        <v>481</v>
      </c>
      <c r="Q31" s="18" t="s">
        <v>481</v>
      </c>
      <c r="R31" s="20" t="s">
        <v>481</v>
      </c>
      <c r="S31" s="18" t="s">
        <v>481</v>
      </c>
      <c r="T31" s="20" t="s">
        <v>481</v>
      </c>
      <c r="U31" s="18" t="n">
        <v>430.06193005</v>
      </c>
      <c r="V31" s="20" t="n">
        <v>6.07357646</v>
      </c>
    </row>
    <row r="32" spans="1:22">
      <c r="A32" s="15" t="s">
        <v>507</v>
      </c>
      <c r="B32" s="17" t="n">
        <v>4478</v>
      </c>
      <c r="C32" s="18">
        <f>(6.0/B32*100)</f>
        <v/>
      </c>
      <c r="D32" s="19" t="n">
        <v>4472</v>
      </c>
      <c r="E32" s="18" t="n">
        <v>515.46513767</v>
      </c>
      <c r="F32" s="20" t="n">
        <v>3.79637227</v>
      </c>
      <c r="G32" s="18" t="n">
        <v>499.84466345</v>
      </c>
      <c r="H32" s="20" t="n">
        <v>2.81343678</v>
      </c>
      <c r="I32" s="18" t="n">
        <v>511.25901551</v>
      </c>
      <c r="J32" s="20" t="n">
        <v>3.33347607</v>
      </c>
      <c r="K32" s="18" t="n">
        <v>500.25114746</v>
      </c>
      <c r="L32" s="20" t="n">
        <v>6.4273364</v>
      </c>
      <c r="M32" s="18" t="s">
        <v>481</v>
      </c>
      <c r="N32" s="20" t="s">
        <v>481</v>
      </c>
      <c r="O32" s="18" t="s">
        <v>481</v>
      </c>
      <c r="P32" s="20" t="s">
        <v>481</v>
      </c>
      <c r="Q32" s="18" t="s">
        <v>481</v>
      </c>
      <c r="R32" s="20" t="s">
        <v>481</v>
      </c>
      <c r="S32" s="18" t="s">
        <v>481</v>
      </c>
      <c r="T32" s="20" t="s">
        <v>481</v>
      </c>
      <c r="U32" s="18" t="n">
        <v>409.11241368</v>
      </c>
      <c r="V32" s="20" t="n">
        <v>15.75517115</v>
      </c>
    </row>
    <row r="33" spans="1:22">
      <c r="A33" s="15" t="s">
        <v>508</v>
      </c>
      <c r="B33" s="17" t="n">
        <v>7325</v>
      </c>
      <c r="C33" s="18">
        <f>(85.0/B33*100)</f>
        <v/>
      </c>
      <c r="D33" s="19" t="n">
        <v>7240</v>
      </c>
      <c r="E33" s="18" t="n">
        <v>526.14188432</v>
      </c>
      <c r="F33" s="20" t="n">
        <v>3.49817147</v>
      </c>
      <c r="G33" s="18" t="n">
        <v>474.78831327</v>
      </c>
      <c r="H33" s="20" t="n">
        <v>2.87508896</v>
      </c>
      <c r="I33" s="18" t="n">
        <v>480.48534196</v>
      </c>
      <c r="J33" s="20" t="n">
        <v>5.20195135</v>
      </c>
      <c r="K33" s="18" t="n">
        <v>491.88757273</v>
      </c>
      <c r="L33" s="20" t="n">
        <v>4.26099835</v>
      </c>
      <c r="M33" s="18" t="s">
        <v>481</v>
      </c>
      <c r="N33" s="20" t="s">
        <v>481</v>
      </c>
      <c r="O33" s="18" t="s">
        <v>481</v>
      </c>
      <c r="P33" s="20" t="s">
        <v>481</v>
      </c>
      <c r="Q33" s="18" t="s">
        <v>481</v>
      </c>
      <c r="R33" s="20" t="s">
        <v>481</v>
      </c>
      <c r="S33" s="18" t="s">
        <v>481</v>
      </c>
      <c r="T33" s="20" t="s">
        <v>481</v>
      </c>
      <c r="U33" s="18" t="n">
        <v>437.71309593</v>
      </c>
      <c r="V33" s="20" t="n">
        <v>8.509247159999999</v>
      </c>
    </row>
    <row r="34" spans="1:22">
      <c r="A34" s="15" t="s">
        <v>509</v>
      </c>
      <c r="B34" s="17" t="n">
        <v>6350</v>
      </c>
      <c r="C34" s="18">
        <f>(99.0/B34*100)</f>
        <v/>
      </c>
      <c r="D34" s="19" t="n">
        <v>6251</v>
      </c>
      <c r="E34" s="18" t="n">
        <v>473.6837097</v>
      </c>
      <c r="F34" s="20" t="n">
        <v>4.27237942</v>
      </c>
      <c r="G34" s="18" t="n">
        <v>486.0561781</v>
      </c>
      <c r="H34" s="20" t="n">
        <v>3.13763626</v>
      </c>
      <c r="I34" s="18" t="n">
        <v>487.88897257</v>
      </c>
      <c r="J34" s="20" t="n">
        <v>3.27215821</v>
      </c>
      <c r="K34" s="18" t="n">
        <v>475.07251993</v>
      </c>
      <c r="L34" s="20" t="n">
        <v>5.25897439</v>
      </c>
      <c r="M34" s="18" t="s">
        <v>481</v>
      </c>
      <c r="N34" s="20" t="s">
        <v>481</v>
      </c>
      <c r="O34" s="18" t="s">
        <v>481</v>
      </c>
      <c r="P34" s="20" t="s">
        <v>481</v>
      </c>
      <c r="Q34" s="18" t="n">
        <v>336.51078337</v>
      </c>
      <c r="R34" s="20" t="n">
        <v>12.24828707</v>
      </c>
      <c r="S34" s="18" t="s">
        <v>481</v>
      </c>
      <c r="T34" s="20" t="s">
        <v>481</v>
      </c>
      <c r="U34" s="18" t="n">
        <v>421.96639978</v>
      </c>
      <c r="V34" s="20" t="n">
        <v>8.453127090000001</v>
      </c>
    </row>
    <row r="35" spans="1:22">
      <c r="A35" s="15" t="s">
        <v>510</v>
      </c>
      <c r="B35" s="17" t="n">
        <v>6406</v>
      </c>
      <c r="C35" s="18">
        <f>(69.0/B35*100)</f>
        <v/>
      </c>
      <c r="D35" s="19" t="n">
        <v>6337</v>
      </c>
      <c r="E35" s="18" t="n">
        <v>517.07005907</v>
      </c>
      <c r="F35" s="20" t="n">
        <v>3.96045796</v>
      </c>
      <c r="G35" s="18" t="n">
        <v>516.52308915</v>
      </c>
      <c r="H35" s="20" t="n">
        <v>2.12083644</v>
      </c>
      <c r="I35" s="18" t="n">
        <v>515.03981504</v>
      </c>
      <c r="J35" s="20" t="n">
        <v>3.72684203</v>
      </c>
      <c r="K35" s="18" t="n">
        <v>494.80981805</v>
      </c>
      <c r="L35" s="20" t="n">
        <v>5.75679758</v>
      </c>
      <c r="M35" s="18" t="s">
        <v>481</v>
      </c>
      <c r="N35" s="20" t="s">
        <v>481</v>
      </c>
      <c r="O35" s="18" t="s">
        <v>481</v>
      </c>
      <c r="P35" s="20" t="s">
        <v>481</v>
      </c>
      <c r="Q35" s="18" t="n">
        <v>349.78970242</v>
      </c>
      <c r="R35" s="20" t="n">
        <v>6.90672373</v>
      </c>
      <c r="S35" s="18" t="s">
        <v>481</v>
      </c>
      <c r="T35" s="20" t="s">
        <v>481</v>
      </c>
      <c r="U35" s="18" t="n">
        <v>424.93006049</v>
      </c>
      <c r="V35" s="20" t="n">
        <v>6.6407149</v>
      </c>
    </row>
    <row r="36" spans="1:22">
      <c r="A36" s="15" t="s">
        <v>511</v>
      </c>
      <c r="B36" s="17" t="n">
        <v>6736</v>
      </c>
      <c r="C36" s="18">
        <f>(84.0/B36*100)</f>
        <v/>
      </c>
      <c r="D36" s="19" t="n">
        <v>6652</v>
      </c>
      <c r="E36" s="18" t="n">
        <v>509.16659496</v>
      </c>
      <c r="F36" s="20" t="n">
        <v>2.77233496</v>
      </c>
      <c r="G36" s="18" t="n">
        <v>480.59212916</v>
      </c>
      <c r="H36" s="20" t="n">
        <v>2.77693845</v>
      </c>
      <c r="I36" s="18" t="n">
        <v>476.53430739</v>
      </c>
      <c r="J36" s="20" t="n">
        <v>3.41630869</v>
      </c>
      <c r="K36" s="18" t="n">
        <v>475.48395249</v>
      </c>
      <c r="L36" s="20" t="n">
        <v>3.79499419</v>
      </c>
      <c r="M36" s="18" t="s">
        <v>481</v>
      </c>
      <c r="N36" s="20" t="s">
        <v>481</v>
      </c>
      <c r="O36" s="18" t="s">
        <v>481</v>
      </c>
      <c r="P36" s="20" t="s">
        <v>481</v>
      </c>
      <c r="Q36" s="18" t="s">
        <v>481</v>
      </c>
      <c r="R36" s="20" t="s">
        <v>481</v>
      </c>
      <c r="S36" s="18" t="s">
        <v>481</v>
      </c>
      <c r="T36" s="20" t="s">
        <v>481</v>
      </c>
      <c r="U36" s="18" t="n">
        <v>423.73272862</v>
      </c>
      <c r="V36" s="20" t="n">
        <v>6.5982746</v>
      </c>
    </row>
    <row r="37" spans="1:22">
      <c r="A37" s="15" t="s">
        <v>512</v>
      </c>
      <c r="B37" s="17" t="n">
        <v>5458</v>
      </c>
      <c r="C37" s="18">
        <f>(167.0/B37*100)</f>
        <v/>
      </c>
      <c r="D37" s="19" t="n">
        <v>5291</v>
      </c>
      <c r="E37" s="18" t="n">
        <v>517.66438786</v>
      </c>
      <c r="F37" s="20" t="n">
        <v>4.27030301</v>
      </c>
      <c r="G37" s="18" t="n">
        <v>500.98339982</v>
      </c>
      <c r="H37" s="20" t="n">
        <v>3.19094922</v>
      </c>
      <c r="I37" s="18" t="n">
        <v>500.96874348</v>
      </c>
      <c r="J37" s="20" t="n">
        <v>3.71054108</v>
      </c>
      <c r="K37" s="18" t="n">
        <v>472.27766895</v>
      </c>
      <c r="L37" s="20" t="n">
        <v>7.35285535</v>
      </c>
      <c r="M37" s="18" t="s">
        <v>481</v>
      </c>
      <c r="N37" s="20" t="s">
        <v>481</v>
      </c>
      <c r="O37" s="18" t="s">
        <v>481</v>
      </c>
      <c r="P37" s="20" t="s">
        <v>481</v>
      </c>
      <c r="Q37" s="18" t="s">
        <v>481</v>
      </c>
      <c r="R37" s="20" t="s">
        <v>481</v>
      </c>
      <c r="S37" s="18" t="s">
        <v>481</v>
      </c>
      <c r="T37" s="20" t="s">
        <v>481</v>
      </c>
      <c r="U37" s="18" t="n">
        <v>417.37735419</v>
      </c>
      <c r="V37" s="20" t="n">
        <v>5.7458476</v>
      </c>
    </row>
    <row r="38" spans="1:22">
      <c r="A38" s="15" t="s">
        <v>513</v>
      </c>
      <c r="B38" s="17" t="n">
        <v>5860</v>
      </c>
      <c r="C38" s="18">
        <f>(26.0/B38*100)</f>
        <v/>
      </c>
      <c r="D38" s="19" t="n">
        <v>5834</v>
      </c>
      <c r="E38" s="18" t="n">
        <v>527.41538058</v>
      </c>
      <c r="F38" s="20" t="n">
        <v>5.43099191</v>
      </c>
      <c r="G38" s="18" t="n">
        <v>527.02692837</v>
      </c>
      <c r="H38" s="20" t="n">
        <v>3.96491188</v>
      </c>
      <c r="I38" s="18" t="n">
        <v>536.85827239</v>
      </c>
      <c r="J38" s="20" t="n">
        <v>3.95435495</v>
      </c>
      <c r="K38" s="18" t="n">
        <v>517.12834615</v>
      </c>
      <c r="L38" s="20" t="n">
        <v>4.3095234</v>
      </c>
      <c r="M38" s="18" t="s">
        <v>481</v>
      </c>
      <c r="N38" s="20" t="s">
        <v>481</v>
      </c>
      <c r="O38" s="18" t="s">
        <v>481</v>
      </c>
      <c r="P38" s="20" t="s">
        <v>481</v>
      </c>
      <c r="Q38" s="18" t="s">
        <v>481</v>
      </c>
      <c r="R38" s="20" t="s">
        <v>481</v>
      </c>
      <c r="S38" s="18" t="s">
        <v>481</v>
      </c>
      <c r="T38" s="20" t="s">
        <v>481</v>
      </c>
      <c r="U38" s="18" t="n">
        <v>480.70752476</v>
      </c>
      <c r="V38" s="20" t="n">
        <v>6.3432723</v>
      </c>
    </row>
    <row r="39" spans="1:22">
      <c r="A39" s="15" t="s">
        <v>514</v>
      </c>
      <c r="B39" s="17" t="n">
        <v>5895</v>
      </c>
      <c r="C39" s="18">
        <f>(33.0/B39*100)</f>
        <v/>
      </c>
      <c r="D39" s="19" t="n">
        <v>5862</v>
      </c>
      <c r="E39" s="18" t="n">
        <v>419.4593949</v>
      </c>
      <c r="F39" s="20" t="n">
        <v>5.01768495</v>
      </c>
      <c r="G39" s="18" t="n">
        <v>424.78035968</v>
      </c>
      <c r="H39" s="20" t="n">
        <v>4.14090129</v>
      </c>
      <c r="I39" s="18" t="n">
        <v>422.19393565</v>
      </c>
      <c r="J39" s="20" t="n">
        <v>5.36235069</v>
      </c>
      <c r="K39" s="18" t="n">
        <v>423.87226216</v>
      </c>
      <c r="L39" s="20" t="n">
        <v>8.50519207</v>
      </c>
      <c r="M39" s="18" t="s">
        <v>481</v>
      </c>
      <c r="N39" s="20" t="s">
        <v>481</v>
      </c>
      <c r="O39" s="18" t="s">
        <v>481</v>
      </c>
      <c r="P39" s="20" t="s">
        <v>481</v>
      </c>
      <c r="Q39" s="18" t="s">
        <v>481</v>
      </c>
      <c r="R39" s="20" t="s">
        <v>481</v>
      </c>
      <c r="S39" s="18" t="s">
        <v>481</v>
      </c>
      <c r="T39" s="20" t="s">
        <v>481</v>
      </c>
      <c r="U39" s="18" t="n">
        <v>372.67193495</v>
      </c>
      <c r="V39" s="20" t="n">
        <v>10.19573344</v>
      </c>
    </row>
    <row r="40" spans="1:22">
      <c r="A40" s="15" t="s">
        <v>515</v>
      </c>
      <c r="B40" s="17" t="n">
        <v>14157</v>
      </c>
      <c r="C40" s="18">
        <f>(407.0/B40*100)</f>
        <v/>
      </c>
      <c r="D40" s="19" t="n">
        <v>13750</v>
      </c>
      <c r="E40" s="18" t="n">
        <v>513.62246166</v>
      </c>
      <c r="F40" s="20" t="n">
        <v>3.30079843</v>
      </c>
      <c r="G40" s="18" t="n">
        <v>487.38843836</v>
      </c>
      <c r="H40" s="20" t="n">
        <v>2.70021639</v>
      </c>
      <c r="I40" s="18" t="n">
        <v>498.17450928</v>
      </c>
      <c r="J40" s="20" t="n">
        <v>4.96943391</v>
      </c>
      <c r="K40" s="18" t="n">
        <v>476.39534569</v>
      </c>
      <c r="L40" s="20" t="n">
        <v>6.57977565</v>
      </c>
      <c r="M40" s="18" t="s">
        <v>481</v>
      </c>
      <c r="N40" s="20" t="s">
        <v>481</v>
      </c>
      <c r="O40" s="18" t="s">
        <v>481</v>
      </c>
      <c r="P40" s="20" t="s">
        <v>481</v>
      </c>
      <c r="Q40" s="18" t="s">
        <v>481</v>
      </c>
      <c r="R40" s="20" t="s">
        <v>481</v>
      </c>
      <c r="S40" s="18" t="s">
        <v>481</v>
      </c>
      <c r="T40" s="20" t="s">
        <v>481</v>
      </c>
      <c r="U40" s="18" t="n">
        <v>408.6979619</v>
      </c>
      <c r="V40" s="20" t="n">
        <v>6.73069879</v>
      </c>
    </row>
    <row r="41" spans="1:22">
      <c r="A41" s="15" t="s">
        <v>516</v>
      </c>
      <c r="B41" s="17" t="n">
        <v>5712</v>
      </c>
      <c r="C41" s="18">
        <f>(60.0/B41*100)</f>
        <v/>
      </c>
      <c r="D41" s="19" t="n">
        <v>5652</v>
      </c>
      <c r="E41" s="18" t="n">
        <v>487.11805439</v>
      </c>
      <c r="F41" s="20" t="n">
        <v>4.38189326</v>
      </c>
      <c r="G41" s="18" t="n">
        <v>462.60014574</v>
      </c>
      <c r="H41" s="20" t="n">
        <v>3.24712737</v>
      </c>
      <c r="I41" s="18" t="n">
        <v>483.72923042</v>
      </c>
      <c r="J41" s="20" t="n">
        <v>4.8763412</v>
      </c>
      <c r="K41" s="18" t="n">
        <v>479.0754478</v>
      </c>
      <c r="L41" s="20" t="n">
        <v>5.78675157</v>
      </c>
      <c r="M41" s="18" t="s">
        <v>481</v>
      </c>
      <c r="N41" s="20" t="s">
        <v>481</v>
      </c>
      <c r="O41" s="18" t="s">
        <v>481</v>
      </c>
      <c r="P41" s="20" t="s">
        <v>481</v>
      </c>
      <c r="Q41" s="18" t="n">
        <v>392.51815558</v>
      </c>
      <c r="R41" s="20" t="n">
        <v>16.89642718</v>
      </c>
      <c r="S41" s="18" t="s">
        <v>481</v>
      </c>
      <c r="T41" s="20" t="s">
        <v>481</v>
      </c>
      <c r="U41" s="18" t="n">
        <v>396.56323863</v>
      </c>
      <c r="V41" s="20" t="n">
        <v>8.757889329999999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366.77563703</v>
      </c>
      <c r="F45" s="20" t="n">
        <v>3.40660732</v>
      </c>
      <c r="G45" s="18" t="n">
        <v>356.9158182</v>
      </c>
      <c r="H45" s="20" t="n">
        <v>2.88406204</v>
      </c>
      <c r="I45" s="18" t="n">
        <v>362.03046965</v>
      </c>
      <c r="J45" s="20" t="n">
        <v>4.79862149</v>
      </c>
      <c r="K45" s="18" t="n">
        <v>362.31819867</v>
      </c>
      <c r="L45" s="20" t="n">
        <v>8.15309944</v>
      </c>
      <c r="M45" s="18" t="s">
        <v>481</v>
      </c>
      <c r="N45" s="20" t="s">
        <v>481</v>
      </c>
      <c r="O45" s="18" t="s">
        <v>481</v>
      </c>
      <c r="P45" s="20" t="s">
        <v>481</v>
      </c>
      <c r="Q45" s="18" t="s">
        <v>481</v>
      </c>
      <c r="R45" s="20" t="s">
        <v>481</v>
      </c>
      <c r="S45" s="18" t="n">
        <v>334.50996812</v>
      </c>
      <c r="T45" s="20" t="n">
        <v>16.41202566</v>
      </c>
      <c r="U45" s="18" t="n">
        <v>333.78087614</v>
      </c>
      <c r="V45" s="20" t="n">
        <v>6.91960588</v>
      </c>
    </row>
    <row r="46" spans="1:22">
      <c r="A46" s="15" t="s">
        <v>521</v>
      </c>
      <c r="B46" s="17" t="n">
        <v>23141</v>
      </c>
      <c r="C46" s="18">
        <f>(2259.0/B46*100)</f>
        <v/>
      </c>
      <c r="D46" s="19" t="n">
        <v>20882</v>
      </c>
      <c r="E46" s="18" t="n">
        <v>394.45798881</v>
      </c>
      <c r="F46" s="20" t="n">
        <v>4.61919187</v>
      </c>
      <c r="G46" s="18" t="n">
        <v>388.31517683</v>
      </c>
      <c r="H46" s="20" t="n">
        <v>3.59088766</v>
      </c>
      <c r="I46" s="18" t="n">
        <v>403.09383637</v>
      </c>
      <c r="J46" s="20" t="n">
        <v>4.44605533</v>
      </c>
      <c r="K46" s="18" t="n">
        <v>387.44175034</v>
      </c>
      <c r="L46" s="20" t="n">
        <v>10.32301154</v>
      </c>
      <c r="M46" s="18" t="s">
        <v>481</v>
      </c>
      <c r="N46" s="20" t="s">
        <v>481</v>
      </c>
      <c r="O46" s="18" t="s">
        <v>481</v>
      </c>
      <c r="P46" s="20" t="s">
        <v>481</v>
      </c>
      <c r="Q46" s="18" t="s">
        <v>481</v>
      </c>
      <c r="R46" s="20" t="s">
        <v>481</v>
      </c>
      <c r="S46" s="18" t="s">
        <v>481</v>
      </c>
      <c r="T46" s="20" t="s">
        <v>481</v>
      </c>
      <c r="U46" s="18" t="n">
        <v>352.37355299</v>
      </c>
      <c r="V46" s="20" t="n">
        <v>3.10248663</v>
      </c>
    </row>
    <row r="47" spans="1:22">
      <c r="A47" s="15" t="s">
        <v>522</v>
      </c>
      <c r="B47" s="17" t="n">
        <v>5928</v>
      </c>
      <c r="C47" s="18">
        <f>(420.0/B47*100)</f>
        <v/>
      </c>
      <c r="D47" s="19" t="n">
        <v>5508</v>
      </c>
      <c r="E47" s="18" t="n">
        <v>445.83847863</v>
      </c>
      <c r="F47" s="20" t="n">
        <v>5.0584827</v>
      </c>
      <c r="G47" s="18" t="n">
        <v>444.83029998</v>
      </c>
      <c r="H47" s="20" t="n">
        <v>4.15179376</v>
      </c>
      <c r="I47" s="18" t="n">
        <v>469.47857761</v>
      </c>
      <c r="J47" s="20" t="n">
        <v>4.74915429</v>
      </c>
      <c r="K47" s="18" t="n">
        <v>464.74119844</v>
      </c>
      <c r="L47" s="20" t="n">
        <v>7.92782989</v>
      </c>
      <c r="M47" s="18" t="s">
        <v>481</v>
      </c>
      <c r="N47" s="20" t="s">
        <v>481</v>
      </c>
      <c r="O47" s="18" t="s">
        <v>481</v>
      </c>
      <c r="P47" s="20" t="s">
        <v>481</v>
      </c>
      <c r="Q47" s="18" t="s">
        <v>481</v>
      </c>
      <c r="R47" s="20" t="s">
        <v>481</v>
      </c>
      <c r="S47" s="18" t="s">
        <v>481</v>
      </c>
      <c r="T47" s="20" t="s">
        <v>481</v>
      </c>
      <c r="U47" s="18" t="n">
        <v>386.18550217</v>
      </c>
      <c r="V47" s="20" t="n">
        <v>5.61056722</v>
      </c>
    </row>
    <row r="48" spans="1:22">
      <c r="A48" s="15" t="s">
        <v>523</v>
      </c>
      <c r="B48" s="17" t="n">
        <v>9841</v>
      </c>
      <c r="C48" s="18">
        <f>(9.0/B48*100)</f>
        <v/>
      </c>
      <c r="D48" s="19" t="n">
        <v>9832</v>
      </c>
      <c r="E48" s="18" t="n">
        <v>550.6607265599999</v>
      </c>
      <c r="F48" s="20" t="n">
        <v>6.1717564</v>
      </c>
      <c r="G48" s="18" t="n">
        <v>521.98776351</v>
      </c>
      <c r="H48" s="20" t="n">
        <v>4.70550561</v>
      </c>
      <c r="I48" s="18" t="n">
        <v>545.0509838200001</v>
      </c>
      <c r="J48" s="20" t="n">
        <v>7.68731154</v>
      </c>
      <c r="K48" s="18" t="n">
        <v>528.91822859</v>
      </c>
      <c r="L48" s="20" t="n">
        <v>16.02476585</v>
      </c>
      <c r="M48" s="18" t="s">
        <v>481</v>
      </c>
      <c r="N48" s="20" t="s">
        <v>481</v>
      </c>
      <c r="O48" s="18" t="s">
        <v>481</v>
      </c>
      <c r="P48" s="20" t="s">
        <v>481</v>
      </c>
      <c r="Q48" s="18" t="s">
        <v>481</v>
      </c>
      <c r="R48" s="20" t="s">
        <v>481</v>
      </c>
      <c r="S48" s="18" t="s">
        <v>481</v>
      </c>
      <c r="T48" s="20" t="s">
        <v>481</v>
      </c>
      <c r="U48" s="18" t="n">
        <v>462.42721849</v>
      </c>
      <c r="V48" s="20" t="n">
        <v>35.95490184</v>
      </c>
    </row>
    <row r="49" spans="1:22">
      <c r="A49" s="15" t="s">
        <v>524</v>
      </c>
      <c r="B49" s="17" t="n">
        <v>6349</v>
      </c>
      <c r="C49" s="18">
        <f>(56.0/B49*100)</f>
        <v/>
      </c>
      <c r="D49" s="19" t="n">
        <v>6293</v>
      </c>
      <c r="E49" s="18" t="n">
        <v>401.23630875</v>
      </c>
      <c r="F49" s="20" t="n">
        <v>3.62928533</v>
      </c>
      <c r="G49" s="18" t="n">
        <v>411.85985743</v>
      </c>
      <c r="H49" s="20" t="n">
        <v>3.46847562</v>
      </c>
      <c r="I49" s="18" t="n">
        <v>424.04354558</v>
      </c>
      <c r="J49" s="20" t="n">
        <v>4.88780824</v>
      </c>
      <c r="K49" s="18" t="n">
        <v>435.01832313</v>
      </c>
      <c r="L49" s="20" t="n">
        <v>6.07386406</v>
      </c>
      <c r="M49" s="18" t="s">
        <v>481</v>
      </c>
      <c r="N49" s="20" t="s">
        <v>481</v>
      </c>
      <c r="O49" s="18" t="s">
        <v>481</v>
      </c>
      <c r="P49" s="20" t="s">
        <v>481</v>
      </c>
      <c r="Q49" s="18" t="n">
        <v>446.255</v>
      </c>
      <c r="R49" s="20" t="n">
        <v>45.14010689</v>
      </c>
      <c r="S49" s="18" t="n">
        <v>463.38820678</v>
      </c>
      <c r="T49" s="20" t="n">
        <v>32.84077686</v>
      </c>
      <c r="U49" s="18" t="n">
        <v>355.7256049</v>
      </c>
      <c r="V49" s="20" t="n">
        <v>9.01199877</v>
      </c>
    </row>
    <row r="50" spans="1:22">
      <c r="A50" s="15" t="s">
        <v>525</v>
      </c>
      <c r="B50" s="17" t="n">
        <v>11795</v>
      </c>
      <c r="C50" s="18">
        <f>(397.0/B50*100)</f>
        <v/>
      </c>
      <c r="D50" s="19" t="n">
        <v>11398</v>
      </c>
      <c r="E50" s="18" t="n">
        <v>387.47186393</v>
      </c>
      <c r="F50" s="20" t="n">
        <v>3.03508258</v>
      </c>
      <c r="G50" s="18" t="n">
        <v>390.55883548</v>
      </c>
      <c r="H50" s="20" t="n">
        <v>2.61889634</v>
      </c>
      <c r="I50" s="18" t="n">
        <v>416.63359196</v>
      </c>
      <c r="J50" s="20" t="n">
        <v>3.8505638</v>
      </c>
      <c r="K50" s="18" t="n">
        <v>390.00545376</v>
      </c>
      <c r="L50" s="20" t="n">
        <v>8.343387460000001</v>
      </c>
      <c r="M50" s="18" t="s">
        <v>481</v>
      </c>
      <c r="N50" s="20" t="s">
        <v>481</v>
      </c>
      <c r="O50" s="18" t="s">
        <v>481</v>
      </c>
      <c r="P50" s="20" t="s">
        <v>481</v>
      </c>
      <c r="Q50" s="18" t="s">
        <v>481</v>
      </c>
      <c r="R50" s="20" t="s">
        <v>481</v>
      </c>
      <c r="S50" s="18" t="s">
        <v>481</v>
      </c>
      <c r="T50" s="20" t="s">
        <v>481</v>
      </c>
      <c r="U50" s="18" t="n">
        <v>339.25554479</v>
      </c>
      <c r="V50" s="20" t="n">
        <v>8.77498563</v>
      </c>
    </row>
    <row r="51" spans="1:22">
      <c r="A51" s="15" t="s">
        <v>526</v>
      </c>
      <c r="B51" s="17" t="n">
        <v>6866</v>
      </c>
      <c r="C51" s="18">
        <f>(112.0/B51*100)</f>
        <v/>
      </c>
      <c r="D51" s="19" t="n">
        <v>6754</v>
      </c>
      <c r="E51" s="18" t="n">
        <v>402.25494831</v>
      </c>
      <c r="F51" s="20" t="n">
        <v>3.17474608</v>
      </c>
      <c r="G51" s="18" t="n">
        <v>402.36064186</v>
      </c>
      <c r="H51" s="20" t="n">
        <v>2.75703831</v>
      </c>
      <c r="I51" s="18" t="n">
        <v>420.12745188</v>
      </c>
      <c r="J51" s="20" t="n">
        <v>4.39258315</v>
      </c>
      <c r="K51" s="18" t="n">
        <v>407.72667921</v>
      </c>
      <c r="L51" s="20" t="n">
        <v>6.85950114</v>
      </c>
      <c r="M51" s="18" t="s">
        <v>481</v>
      </c>
      <c r="N51" s="20" t="s">
        <v>481</v>
      </c>
      <c r="O51" s="18" t="s">
        <v>481</v>
      </c>
      <c r="P51" s="20" t="s">
        <v>481</v>
      </c>
      <c r="Q51" s="18" t="n">
        <v>380.5422133</v>
      </c>
      <c r="R51" s="20" t="n">
        <v>4.31283207</v>
      </c>
      <c r="S51" s="18" t="s">
        <v>481</v>
      </c>
      <c r="T51" s="20" t="s">
        <v>481</v>
      </c>
      <c r="U51" s="18" t="n">
        <v>378.8890773</v>
      </c>
      <c r="V51" s="20" t="n">
        <v>7.49176008</v>
      </c>
    </row>
    <row r="52" spans="1:22">
      <c r="A52" s="15" t="s">
        <v>527</v>
      </c>
      <c r="B52" s="17" t="n">
        <v>5809</v>
      </c>
      <c r="C52" s="18">
        <f>(113.0/B52*100)</f>
        <v/>
      </c>
      <c r="D52" s="19" t="n">
        <v>5696</v>
      </c>
      <c r="E52" s="18" t="n">
        <v>462.39928703</v>
      </c>
      <c r="F52" s="20" t="n">
        <v>4.32895034</v>
      </c>
      <c r="G52" s="18" t="n">
        <v>465.39839684</v>
      </c>
      <c r="H52" s="20" t="n">
        <v>3.32672667</v>
      </c>
      <c r="I52" s="18" t="n">
        <v>471.00430121</v>
      </c>
      <c r="J52" s="20" t="n">
        <v>3.79680236</v>
      </c>
      <c r="K52" s="18" t="n">
        <v>468.80407165</v>
      </c>
      <c r="L52" s="20" t="n">
        <v>5.02252738</v>
      </c>
      <c r="M52" s="18" t="s">
        <v>481</v>
      </c>
      <c r="N52" s="20" t="s">
        <v>481</v>
      </c>
      <c r="O52" s="18" t="s">
        <v>481</v>
      </c>
      <c r="P52" s="20" t="s">
        <v>481</v>
      </c>
      <c r="Q52" s="18" t="s">
        <v>481</v>
      </c>
      <c r="R52" s="20" t="s">
        <v>481</v>
      </c>
      <c r="S52" s="18" t="s">
        <v>481</v>
      </c>
      <c r="T52" s="20" t="s">
        <v>481</v>
      </c>
      <c r="U52" s="18" t="n">
        <v>397.30461999</v>
      </c>
      <c r="V52" s="20" t="n">
        <v>7.72105514</v>
      </c>
    </row>
    <row r="53" spans="1:22">
      <c r="A53" s="15" t="s">
        <v>528</v>
      </c>
      <c r="B53" s="17" t="n">
        <v>5571</v>
      </c>
      <c r="C53" s="18">
        <f>(122.0/B53*100)</f>
        <v/>
      </c>
      <c r="D53" s="19" t="n">
        <v>5449</v>
      </c>
      <c r="E53" s="18" t="n">
        <v>459.56257533</v>
      </c>
      <c r="F53" s="20" t="n">
        <v>2.45828606</v>
      </c>
      <c r="G53" s="18" t="n">
        <v>439.38204796</v>
      </c>
      <c r="H53" s="20" t="n">
        <v>2.32688108</v>
      </c>
      <c r="I53" s="18" t="n">
        <v>436.63131023</v>
      </c>
      <c r="J53" s="20" t="n">
        <v>4.48728599</v>
      </c>
      <c r="K53" s="18" t="n">
        <v>428.19477958</v>
      </c>
      <c r="L53" s="20" t="n">
        <v>5.75757569</v>
      </c>
      <c r="M53" s="18" t="s">
        <v>481</v>
      </c>
      <c r="N53" s="20" t="s">
        <v>481</v>
      </c>
      <c r="O53" s="18" t="s">
        <v>481</v>
      </c>
      <c r="P53" s="20" t="s">
        <v>481</v>
      </c>
      <c r="Q53" s="18" t="s">
        <v>481</v>
      </c>
      <c r="R53" s="20" t="s">
        <v>481</v>
      </c>
      <c r="S53" s="18" t="s">
        <v>481</v>
      </c>
      <c r="T53" s="20" t="s">
        <v>481</v>
      </c>
      <c r="U53" s="18" t="n">
        <v>362.29640623</v>
      </c>
      <c r="V53" s="20" t="n">
        <v>4.96059333</v>
      </c>
    </row>
    <row r="54" spans="1:22">
      <c r="A54" s="15" t="s">
        <v>529</v>
      </c>
      <c r="B54" s="17" t="n">
        <v>4740</v>
      </c>
      <c r="C54" s="18">
        <f>(522.0/B54*100)</f>
        <v/>
      </c>
      <c r="D54" s="19" t="n">
        <v>4218</v>
      </c>
      <c r="E54" s="18" t="n">
        <v>333.90633834</v>
      </c>
      <c r="F54" s="20" t="n">
        <v>3.14872541</v>
      </c>
      <c r="G54" s="18" t="n">
        <v>333.60490348</v>
      </c>
      <c r="H54" s="20" t="n">
        <v>3.6254762</v>
      </c>
      <c r="I54" s="18" t="n">
        <v>361.56429472</v>
      </c>
      <c r="J54" s="20" t="n">
        <v>7.25560653</v>
      </c>
      <c r="K54" s="18" t="n">
        <v>326.53644278</v>
      </c>
      <c r="L54" s="20" t="n">
        <v>8.795737539999999</v>
      </c>
      <c r="M54" s="18" t="s">
        <v>481</v>
      </c>
      <c r="N54" s="20" t="s">
        <v>481</v>
      </c>
      <c r="O54" s="18" t="s">
        <v>481</v>
      </c>
      <c r="P54" s="20" t="s">
        <v>481</v>
      </c>
      <c r="Q54" s="18" t="s">
        <v>481</v>
      </c>
      <c r="R54" s="20" t="s">
        <v>481</v>
      </c>
      <c r="S54" s="18" t="s">
        <v>481</v>
      </c>
      <c r="T54" s="20" t="s">
        <v>481</v>
      </c>
      <c r="U54" s="18" t="n">
        <v>292.96843729</v>
      </c>
      <c r="V54" s="20" t="n">
        <v>4.39007217</v>
      </c>
    </row>
    <row r="55" spans="1:22">
      <c r="A55" s="15" t="s">
        <v>530</v>
      </c>
      <c r="B55" s="17" t="n">
        <v>5316</v>
      </c>
      <c r="C55" s="18">
        <f>(22.0/B55*100)</f>
        <v/>
      </c>
      <c r="D55" s="19" t="n">
        <v>5294</v>
      </c>
      <c r="E55" s="18" t="n">
        <v>396.38095334</v>
      </c>
      <c r="F55" s="20" t="n">
        <v>4.32764709</v>
      </c>
      <c r="G55" s="18" t="n">
        <v>403.07442209</v>
      </c>
      <c r="H55" s="20" t="n">
        <v>3.56209491</v>
      </c>
      <c r="I55" s="18" t="n">
        <v>421.93937218</v>
      </c>
      <c r="J55" s="20" t="n">
        <v>3.82094121</v>
      </c>
      <c r="K55" s="18" t="n">
        <v>435.1157539</v>
      </c>
      <c r="L55" s="20" t="n">
        <v>6.77049803</v>
      </c>
      <c r="M55" s="18" t="s">
        <v>481</v>
      </c>
      <c r="N55" s="20" t="s">
        <v>481</v>
      </c>
      <c r="O55" s="18" t="s">
        <v>481</v>
      </c>
      <c r="P55" s="20" t="s">
        <v>481</v>
      </c>
      <c r="Q55" s="18" t="s">
        <v>481</v>
      </c>
      <c r="R55" s="20" t="s">
        <v>481</v>
      </c>
      <c r="S55" s="18" t="n">
        <v>348.36084392</v>
      </c>
      <c r="T55" s="20" t="n">
        <v>22.09102187</v>
      </c>
      <c r="U55" s="18" t="n">
        <v>304.90228663</v>
      </c>
      <c r="V55" s="20" t="n">
        <v>8.5481471</v>
      </c>
    </row>
    <row r="56" spans="1:22">
      <c r="A56" s="15" t="s">
        <v>531</v>
      </c>
      <c r="B56" s="17" t="n">
        <v>5359</v>
      </c>
      <c r="C56" s="18">
        <f>(77.0/B56*100)</f>
        <v/>
      </c>
      <c r="D56" s="19" t="n">
        <v>5282</v>
      </c>
      <c r="E56" s="18" t="n">
        <v>573.6662687100001</v>
      </c>
      <c r="F56" s="20" t="n">
        <v>3.97814713</v>
      </c>
      <c r="G56" s="18" t="n">
        <v>543.8785658</v>
      </c>
      <c r="H56" s="20" t="n">
        <v>3.21377681</v>
      </c>
      <c r="I56" s="18" t="n">
        <v>543.28707477</v>
      </c>
      <c r="J56" s="20" t="n">
        <v>4.19436687</v>
      </c>
      <c r="K56" s="18" t="n">
        <v>526.92001616</v>
      </c>
      <c r="L56" s="20" t="n">
        <v>6.10357029</v>
      </c>
      <c r="M56" s="18" t="s">
        <v>481</v>
      </c>
      <c r="N56" s="20" t="s">
        <v>481</v>
      </c>
      <c r="O56" s="18" t="s">
        <v>481</v>
      </c>
      <c r="P56" s="20" t="s">
        <v>481</v>
      </c>
      <c r="Q56" s="18" t="s">
        <v>481</v>
      </c>
      <c r="R56" s="20" t="s">
        <v>481</v>
      </c>
      <c r="S56" s="18" t="s">
        <v>481</v>
      </c>
      <c r="T56" s="20" t="s">
        <v>481</v>
      </c>
      <c r="U56" s="18" t="n">
        <v>475.58750244</v>
      </c>
      <c r="V56" s="20" t="n">
        <v>13.88685241</v>
      </c>
    </row>
    <row r="57" spans="1:22">
      <c r="A57" s="15" t="s">
        <v>532</v>
      </c>
      <c r="B57" s="17" t="n">
        <v>6513</v>
      </c>
      <c r="C57" s="18">
        <f>(0.0/B57*100)</f>
        <v/>
      </c>
      <c r="D57" s="19" t="n">
        <v>6513</v>
      </c>
      <c r="E57" s="18" t="n">
        <v>390.58180223</v>
      </c>
      <c r="F57" s="20" t="n">
        <v>3.46727145</v>
      </c>
      <c r="G57" s="18" t="n">
        <v>384.77959141</v>
      </c>
      <c r="H57" s="20" t="n">
        <v>3.31798411</v>
      </c>
      <c r="I57" s="18" t="n">
        <v>389.77431861</v>
      </c>
      <c r="J57" s="20" t="n">
        <v>10.27094716</v>
      </c>
      <c r="K57" s="18" t="n">
        <v>363.08728109</v>
      </c>
      <c r="L57" s="20" t="n">
        <v>11.26830588</v>
      </c>
      <c r="M57" s="18" t="s">
        <v>481</v>
      </c>
      <c r="N57" s="20" t="s">
        <v>481</v>
      </c>
      <c r="O57" s="18" t="s">
        <v>481</v>
      </c>
      <c r="P57" s="20" t="s">
        <v>481</v>
      </c>
      <c r="Q57" s="18" t="s">
        <v>481</v>
      </c>
      <c r="R57" s="20" t="s">
        <v>481</v>
      </c>
      <c r="S57" s="18" t="n">
        <v>312.34678532</v>
      </c>
      <c r="T57" s="20" t="n">
        <v>30.92932989</v>
      </c>
      <c r="U57" s="18" t="n">
        <v>355.09623249</v>
      </c>
      <c r="V57" s="20" t="n">
        <v>9.971507239999999</v>
      </c>
    </row>
    <row r="58" spans="1:22">
      <c r="A58" s="15" t="s">
        <v>533</v>
      </c>
      <c r="B58" s="17" t="n">
        <v>7267</v>
      </c>
      <c r="C58" s="18">
        <f>(10.0/B58*100)</f>
        <v/>
      </c>
      <c r="D58" s="19" t="n">
        <v>7257</v>
      </c>
      <c r="E58" s="18" t="n">
        <v>389.60808499</v>
      </c>
      <c r="F58" s="20" t="n">
        <v>3.19648187</v>
      </c>
      <c r="G58" s="18" t="n">
        <v>381.68059336</v>
      </c>
      <c r="H58" s="20" t="n">
        <v>2.79063883</v>
      </c>
      <c r="I58" s="18" t="n">
        <v>363.56798122</v>
      </c>
      <c r="J58" s="20" t="n">
        <v>5.78762196</v>
      </c>
      <c r="K58" s="18" t="n">
        <v>368.97819912</v>
      </c>
      <c r="L58" s="20" t="n">
        <v>7.9593719</v>
      </c>
      <c r="M58" s="18" t="s">
        <v>481</v>
      </c>
      <c r="N58" s="20" t="s">
        <v>481</v>
      </c>
      <c r="O58" s="18" t="s">
        <v>481</v>
      </c>
      <c r="P58" s="20" t="s">
        <v>481</v>
      </c>
      <c r="Q58" s="18" t="s">
        <v>481</v>
      </c>
      <c r="R58" s="20" t="s">
        <v>481</v>
      </c>
      <c r="S58" s="18" t="n">
        <v>280.36528242</v>
      </c>
      <c r="T58" s="20" t="n">
        <v>21.86761351</v>
      </c>
      <c r="U58" s="18" t="n">
        <v>322.6971217</v>
      </c>
      <c r="V58" s="20" t="n">
        <v>14.44845398</v>
      </c>
    </row>
    <row r="59" spans="1:22">
      <c r="A59" s="15" t="s">
        <v>534</v>
      </c>
      <c r="B59" s="17" t="n">
        <v>4826</v>
      </c>
      <c r="C59" s="18">
        <f>(26.0/B59*100)</f>
        <v/>
      </c>
      <c r="D59" s="19" t="n">
        <v>4800</v>
      </c>
      <c r="E59" s="18" t="n">
        <v>366.08850732</v>
      </c>
      <c r="F59" s="20" t="n">
        <v>2.40365349</v>
      </c>
      <c r="G59" s="18" t="n">
        <v>362.15231893</v>
      </c>
      <c r="H59" s="20" t="n">
        <v>2.63819524</v>
      </c>
      <c r="I59" s="18" t="n">
        <v>369.9047957</v>
      </c>
      <c r="J59" s="20" t="n">
        <v>7.78708981</v>
      </c>
      <c r="K59" s="18" t="n">
        <v>355.04830622</v>
      </c>
      <c r="L59" s="20" t="n">
        <v>8.462050140000001</v>
      </c>
      <c r="M59" s="18" t="s">
        <v>481</v>
      </c>
      <c r="N59" s="20" t="s">
        <v>481</v>
      </c>
      <c r="O59" s="18" t="s">
        <v>481</v>
      </c>
      <c r="P59" s="20" t="s">
        <v>481</v>
      </c>
      <c r="Q59" s="18" t="s">
        <v>481</v>
      </c>
      <c r="R59" s="20" t="s">
        <v>481</v>
      </c>
      <c r="S59" s="18" t="n">
        <v>291.67079261</v>
      </c>
      <c r="T59" s="20" t="n">
        <v>18.61587612</v>
      </c>
      <c r="U59" s="18" t="n">
        <v>291.35933919</v>
      </c>
      <c r="V59" s="20" t="n">
        <v>8.630431740000001</v>
      </c>
    </row>
    <row r="60" spans="1:22">
      <c r="A60" s="15" t="s">
        <v>535</v>
      </c>
      <c r="B60" s="17" t="n">
        <v>4546</v>
      </c>
      <c r="C60" s="18">
        <f>(15.0/B60*100)</f>
        <v/>
      </c>
      <c r="D60" s="19" t="n">
        <v>4531</v>
      </c>
      <c r="E60" s="18" t="n">
        <v>409.56100858</v>
      </c>
      <c r="F60" s="20" t="n">
        <v>4.86673182</v>
      </c>
      <c r="G60" s="18" t="n">
        <v>389.5463089</v>
      </c>
      <c r="H60" s="20" t="n">
        <v>3.9653184</v>
      </c>
      <c r="I60" s="18" t="n">
        <v>396.30138095</v>
      </c>
      <c r="J60" s="20" t="n">
        <v>6.27300924</v>
      </c>
      <c r="K60" s="18" t="n">
        <v>392.31406248</v>
      </c>
      <c r="L60" s="20" t="n">
        <v>11.0746465</v>
      </c>
      <c r="M60" s="18" t="s">
        <v>481</v>
      </c>
      <c r="N60" s="20" t="s">
        <v>481</v>
      </c>
      <c r="O60" s="18" t="s">
        <v>481</v>
      </c>
      <c r="P60" s="20" t="s">
        <v>481</v>
      </c>
      <c r="Q60" s="18" t="s">
        <v>481</v>
      </c>
      <c r="R60" s="20" t="s">
        <v>481</v>
      </c>
      <c r="S60" s="18" t="n">
        <v>340.01435708</v>
      </c>
      <c r="T60" s="20" t="n">
        <v>31.67839343</v>
      </c>
      <c r="U60" s="18" t="n">
        <v>360.45632356</v>
      </c>
      <c r="V60" s="20" t="n">
        <v>9.914236710000001</v>
      </c>
    </row>
    <row r="61" spans="1:22">
      <c r="A61" s="15" t="s">
        <v>536</v>
      </c>
      <c r="B61" s="17" t="n">
        <v>6525</v>
      </c>
      <c r="C61" s="18">
        <f>(181.0/B61*100)</f>
        <v/>
      </c>
      <c r="D61" s="19" t="n">
        <v>6344</v>
      </c>
      <c r="E61" s="18" t="n">
        <v>488.47327893</v>
      </c>
      <c r="F61" s="20" t="n">
        <v>3.00534909</v>
      </c>
      <c r="G61" s="18" t="n">
        <v>474.78895618</v>
      </c>
      <c r="H61" s="20" t="n">
        <v>2.57258633</v>
      </c>
      <c r="I61" s="18" t="n">
        <v>482.07296347</v>
      </c>
      <c r="J61" s="20" t="n">
        <v>4.85719781</v>
      </c>
      <c r="K61" s="18" t="n">
        <v>482.01522446</v>
      </c>
      <c r="L61" s="20" t="n">
        <v>5.91459565</v>
      </c>
      <c r="M61" s="18" t="s">
        <v>481</v>
      </c>
      <c r="N61" s="20" t="s">
        <v>481</v>
      </c>
      <c r="O61" s="18" t="s">
        <v>481</v>
      </c>
      <c r="P61" s="20" t="s">
        <v>481</v>
      </c>
      <c r="Q61" s="18" t="s">
        <v>481</v>
      </c>
      <c r="R61" s="20" t="s">
        <v>481</v>
      </c>
      <c r="S61" s="18" t="s">
        <v>481</v>
      </c>
      <c r="T61" s="20" t="s">
        <v>481</v>
      </c>
      <c r="U61" s="18" t="n">
        <v>412.2841316</v>
      </c>
      <c r="V61" s="20" t="n">
        <v>9.0770529</v>
      </c>
    </row>
    <row r="62" spans="1:22">
      <c r="A62" s="15" t="s">
        <v>537</v>
      </c>
      <c r="B62" s="17" t="n">
        <v>4476</v>
      </c>
      <c r="C62" s="18">
        <f>(3.0/B62*100)</f>
        <v/>
      </c>
      <c r="D62" s="19" t="n">
        <v>4473</v>
      </c>
      <c r="E62" s="18" t="n">
        <v>564.52109177</v>
      </c>
      <c r="F62" s="20" t="n">
        <v>2.73969061</v>
      </c>
      <c r="G62" s="18" t="n">
        <v>539.3467271</v>
      </c>
      <c r="H62" s="20" t="n">
        <v>1.7592273</v>
      </c>
      <c r="I62" s="18" t="n">
        <v>541.30229308</v>
      </c>
      <c r="J62" s="20" t="n">
        <v>2.92280096</v>
      </c>
      <c r="K62" s="18" t="n">
        <v>528.44105224</v>
      </c>
      <c r="L62" s="20" t="n">
        <v>5.8694974</v>
      </c>
      <c r="M62" s="18" t="s">
        <v>481</v>
      </c>
      <c r="N62" s="20" t="s">
        <v>481</v>
      </c>
      <c r="O62" s="18" t="s">
        <v>481</v>
      </c>
      <c r="P62" s="20" t="s">
        <v>481</v>
      </c>
      <c r="Q62" s="18" t="s">
        <v>481</v>
      </c>
      <c r="R62" s="20" t="s">
        <v>481</v>
      </c>
      <c r="S62" s="18" t="s">
        <v>481</v>
      </c>
      <c r="T62" s="20" t="s">
        <v>481</v>
      </c>
      <c r="U62" s="18" t="n">
        <v>500.10935075</v>
      </c>
      <c r="V62" s="20" t="n">
        <v>31.38438773</v>
      </c>
    </row>
    <row r="63" spans="1:22">
      <c r="A63" s="15" t="s">
        <v>538</v>
      </c>
      <c r="B63" s="17" t="n">
        <v>5324</v>
      </c>
      <c r="C63" s="18">
        <f>(13.0/B63*100)</f>
        <v/>
      </c>
      <c r="D63" s="19" t="n">
        <v>5311</v>
      </c>
      <c r="E63" s="18" t="n">
        <v>369.89138129</v>
      </c>
      <c r="F63" s="20" t="n">
        <v>3.27242117</v>
      </c>
      <c r="G63" s="18" t="n">
        <v>374.92495944</v>
      </c>
      <c r="H63" s="20" t="n">
        <v>1.93069343</v>
      </c>
      <c r="I63" s="18" t="n">
        <v>383.02356301</v>
      </c>
      <c r="J63" s="20" t="n">
        <v>5.27304299</v>
      </c>
      <c r="K63" s="18" t="n">
        <v>377.24954269</v>
      </c>
      <c r="L63" s="20" t="n">
        <v>15.49828665</v>
      </c>
      <c r="M63" s="18" t="s">
        <v>481</v>
      </c>
      <c r="N63" s="20" t="s">
        <v>481</v>
      </c>
      <c r="O63" s="18" t="s">
        <v>481</v>
      </c>
      <c r="P63" s="20" t="s">
        <v>481</v>
      </c>
      <c r="Q63" s="18" t="n">
        <v>343.22106088</v>
      </c>
      <c r="R63" s="20" t="n">
        <v>55.47878145</v>
      </c>
      <c r="S63" s="18" t="n">
        <v>309.90566406</v>
      </c>
      <c r="T63" s="20" t="n">
        <v>42.0899577</v>
      </c>
      <c r="U63" s="18" t="n">
        <v>336.90102393</v>
      </c>
      <c r="V63" s="20" t="n">
        <v>5.47039627</v>
      </c>
    </row>
    <row r="64" spans="1:22">
      <c r="A64" s="15" t="s">
        <v>539</v>
      </c>
      <c r="B64" s="17" t="n">
        <v>3634</v>
      </c>
      <c r="C64" s="18">
        <f>(3.0/B64*100)</f>
        <v/>
      </c>
      <c r="D64" s="19" t="n">
        <v>3631</v>
      </c>
      <c r="E64" s="18" t="n">
        <v>508.65268409</v>
      </c>
      <c r="F64" s="20" t="n">
        <v>3.65182331</v>
      </c>
      <c r="G64" s="18" t="n">
        <v>469.60993401</v>
      </c>
      <c r="H64" s="20" t="n">
        <v>3.319729</v>
      </c>
      <c r="I64" s="18" t="n">
        <v>480.7444903</v>
      </c>
      <c r="J64" s="20" t="n">
        <v>4.08002248</v>
      </c>
      <c r="K64" s="18" t="n">
        <v>467.94340928</v>
      </c>
      <c r="L64" s="20" t="n">
        <v>6.73184584</v>
      </c>
      <c r="M64" s="18" t="s">
        <v>481</v>
      </c>
      <c r="N64" s="20" t="s">
        <v>481</v>
      </c>
      <c r="O64" s="18" t="s">
        <v>481</v>
      </c>
      <c r="P64" s="20" t="s">
        <v>481</v>
      </c>
      <c r="Q64" s="18" t="s">
        <v>481</v>
      </c>
      <c r="R64" s="20" t="s">
        <v>481</v>
      </c>
      <c r="S64" s="18" t="n">
        <v>694.0901</v>
      </c>
      <c r="T64" s="20" t="n">
        <v>40.17915402</v>
      </c>
      <c r="U64" s="18" t="n">
        <v>337.3585953</v>
      </c>
      <c r="V64" s="20" t="n">
        <v>9.89295021</v>
      </c>
    </row>
    <row r="65" spans="1:22">
      <c r="A65" s="15" t="s">
        <v>540</v>
      </c>
      <c r="B65" s="17" t="n">
        <v>5325</v>
      </c>
      <c r="C65" s="18">
        <f>(14.0/B65*100)</f>
        <v/>
      </c>
      <c r="D65" s="19" t="n">
        <v>5311</v>
      </c>
      <c r="E65" s="18" t="n">
        <v>415.68329175</v>
      </c>
      <c r="F65" s="20" t="n">
        <v>3.93877385</v>
      </c>
      <c r="G65" s="18" t="n">
        <v>418.8594368</v>
      </c>
      <c r="H65" s="20" t="n">
        <v>2.72967316</v>
      </c>
      <c r="I65" s="18" t="n">
        <v>437.56697191</v>
      </c>
      <c r="J65" s="20" t="n">
        <v>3.37558911</v>
      </c>
      <c r="K65" s="18" t="n">
        <v>423.53173981</v>
      </c>
      <c r="L65" s="20" t="n">
        <v>8.451130389999999</v>
      </c>
      <c r="M65" s="18" t="s">
        <v>481</v>
      </c>
      <c r="N65" s="20" t="s">
        <v>481</v>
      </c>
      <c r="O65" s="18" t="s">
        <v>481</v>
      </c>
      <c r="P65" s="20" t="s">
        <v>481</v>
      </c>
      <c r="Q65" s="18" t="n">
        <v>375.02288179</v>
      </c>
      <c r="R65" s="20" t="n">
        <v>29.96381298</v>
      </c>
      <c r="S65" s="18" t="n">
        <v>407.043</v>
      </c>
      <c r="T65" s="20" t="n">
        <v>55.8137372</v>
      </c>
      <c r="U65" s="18" t="n">
        <v>350.51890055</v>
      </c>
      <c r="V65" s="20" t="n">
        <v>7.9933871</v>
      </c>
    </row>
    <row r="66" spans="1:22">
      <c r="A66" s="15" t="s">
        <v>541</v>
      </c>
      <c r="B66" s="17" t="n">
        <v>5665</v>
      </c>
      <c r="C66" s="18">
        <f>(95.0/B66*100)</f>
        <v/>
      </c>
      <c r="D66" s="19" t="n">
        <v>5570</v>
      </c>
      <c r="E66" s="18" t="n">
        <v>420.3201786</v>
      </c>
      <c r="F66" s="20" t="n">
        <v>2.89661955</v>
      </c>
      <c r="G66" s="18" t="n">
        <v>427.33564097</v>
      </c>
      <c r="H66" s="20" t="n">
        <v>2.30518897</v>
      </c>
      <c r="I66" s="18" t="n">
        <v>440.4713753</v>
      </c>
      <c r="J66" s="20" t="n">
        <v>4.53159457</v>
      </c>
      <c r="K66" s="18" t="n">
        <v>433.8420365</v>
      </c>
      <c r="L66" s="20" t="n">
        <v>7.34174835</v>
      </c>
      <c r="M66" s="18" t="s">
        <v>481</v>
      </c>
      <c r="N66" s="20" t="s">
        <v>481</v>
      </c>
      <c r="O66" s="18" t="s">
        <v>481</v>
      </c>
      <c r="P66" s="20" t="s">
        <v>481</v>
      </c>
      <c r="Q66" s="18" t="s">
        <v>481</v>
      </c>
      <c r="R66" s="20" t="s">
        <v>481</v>
      </c>
      <c r="S66" s="18" t="s">
        <v>481</v>
      </c>
      <c r="T66" s="20" t="s">
        <v>481</v>
      </c>
      <c r="U66" s="18" t="n">
        <v>362.46416293</v>
      </c>
      <c r="V66" s="20" t="n">
        <v>5.01027919</v>
      </c>
    </row>
    <row r="67" spans="1:22">
      <c r="A67" s="15" t="s">
        <v>542</v>
      </c>
      <c r="B67" s="17" t="n">
        <v>6971</v>
      </c>
      <c r="C67" s="18">
        <f>(1033.0/B67*100)</f>
        <v/>
      </c>
      <c r="D67" s="19" t="n">
        <v>5938</v>
      </c>
      <c r="E67" s="18" t="n">
        <v>395.93430792</v>
      </c>
      <c r="F67" s="20" t="n">
        <v>3.45735415</v>
      </c>
      <c r="G67" s="18" t="n">
        <v>396.71922755</v>
      </c>
      <c r="H67" s="20" t="n">
        <v>2.97649661</v>
      </c>
      <c r="I67" s="18" t="n">
        <v>422.94799922</v>
      </c>
      <c r="J67" s="20" t="n">
        <v>5.83051166</v>
      </c>
      <c r="K67" s="18" t="n">
        <v>401.3832433</v>
      </c>
      <c r="L67" s="20" t="n">
        <v>11.31358641</v>
      </c>
      <c r="M67" s="18" t="s">
        <v>481</v>
      </c>
      <c r="N67" s="20" t="s">
        <v>481</v>
      </c>
      <c r="O67" s="18" t="s">
        <v>481</v>
      </c>
      <c r="P67" s="20" t="s">
        <v>481</v>
      </c>
      <c r="Q67" s="18" t="s">
        <v>481</v>
      </c>
      <c r="R67" s="20" t="s">
        <v>481</v>
      </c>
      <c r="S67" s="18" t="s">
        <v>481</v>
      </c>
      <c r="T67" s="20" t="s">
        <v>481</v>
      </c>
      <c r="U67" s="18" t="n">
        <v>337.5209634</v>
      </c>
      <c r="V67" s="20" t="n">
        <v>8.286418360000001</v>
      </c>
    </row>
    <row r="68" spans="1:22">
      <c r="A68" s="15" t="s">
        <v>543</v>
      </c>
      <c r="B68" s="17" t="n">
        <v>12083</v>
      </c>
      <c r="C68" s="18">
        <f>(31.0/B68*100)</f>
        <v/>
      </c>
      <c r="D68" s="19" t="n">
        <v>12052</v>
      </c>
      <c r="E68" s="18" t="n">
        <v>436.609448</v>
      </c>
      <c r="F68" s="20" t="n">
        <v>2.31843783</v>
      </c>
      <c r="G68" s="18" t="n">
        <v>406.20860595</v>
      </c>
      <c r="H68" s="20" t="n">
        <v>2.21033151</v>
      </c>
      <c r="I68" s="18" t="n">
        <v>394.30979453</v>
      </c>
      <c r="J68" s="20" t="n">
        <v>4.25289728</v>
      </c>
      <c r="K68" s="18" t="n">
        <v>392.34704126</v>
      </c>
      <c r="L68" s="20" t="n">
        <v>5.95830429</v>
      </c>
      <c r="M68" s="18" t="s">
        <v>481</v>
      </c>
      <c r="N68" s="20" t="s">
        <v>481</v>
      </c>
      <c r="O68" s="18" t="s">
        <v>481</v>
      </c>
      <c r="P68" s="20" t="s">
        <v>481</v>
      </c>
      <c r="Q68" s="18" t="s">
        <v>481</v>
      </c>
      <c r="R68" s="20" t="s">
        <v>481</v>
      </c>
      <c r="S68" s="18" t="s">
        <v>481</v>
      </c>
      <c r="T68" s="20" t="s">
        <v>481</v>
      </c>
      <c r="U68" s="18" t="n">
        <v>345.12855771</v>
      </c>
      <c r="V68" s="20" t="n">
        <v>2.20004851</v>
      </c>
    </row>
    <row r="69" spans="1:22">
      <c r="A69" s="15" t="s">
        <v>544</v>
      </c>
      <c r="B69" s="17" t="n">
        <v>4876</v>
      </c>
      <c r="C69" s="18">
        <f>(0.0/B69*100)</f>
        <v/>
      </c>
      <c r="D69" s="19" t="n">
        <v>4876</v>
      </c>
      <c r="E69" s="18" t="n">
        <v>442.18419932</v>
      </c>
      <c r="F69" s="20" t="n">
        <v>5.11109469</v>
      </c>
      <c r="G69" s="18" t="n">
        <v>438.82368231</v>
      </c>
      <c r="H69" s="20" t="n">
        <v>3.66968696</v>
      </c>
      <c r="I69" s="18" t="n">
        <v>455.86553184</v>
      </c>
      <c r="J69" s="20" t="n">
        <v>4.75391707</v>
      </c>
      <c r="K69" s="18" t="n">
        <v>456.42593941</v>
      </c>
      <c r="L69" s="20" t="n">
        <v>6.0502465</v>
      </c>
      <c r="M69" s="18" t="s">
        <v>481</v>
      </c>
      <c r="N69" s="20" t="s">
        <v>481</v>
      </c>
      <c r="O69" s="18" t="s">
        <v>481</v>
      </c>
      <c r="P69" s="20" t="s">
        <v>481</v>
      </c>
      <c r="Q69" s="18" t="s">
        <v>481</v>
      </c>
      <c r="R69" s="20" t="s">
        <v>481</v>
      </c>
      <c r="S69" s="18" t="s">
        <v>481</v>
      </c>
      <c r="T69" s="20" t="s">
        <v>481</v>
      </c>
      <c r="U69" s="18" t="n">
        <v>434.42969764</v>
      </c>
      <c r="V69" s="20" t="n">
        <v>23.10481408</v>
      </c>
    </row>
    <row r="70" spans="1:22">
      <c r="A70" s="15" t="s">
        <v>545</v>
      </c>
      <c r="B70" s="17" t="n">
        <v>6036</v>
      </c>
      <c r="C70" s="18">
        <f>(223.0/B70*100)</f>
        <v/>
      </c>
      <c r="D70" s="19" t="n">
        <v>5813</v>
      </c>
      <c r="E70" s="18" t="n">
        <v>502.61263353</v>
      </c>
      <c r="F70" s="20" t="n">
        <v>4.59733008</v>
      </c>
      <c r="G70" s="18" t="n">
        <v>495.61587821</v>
      </c>
      <c r="H70" s="20" t="n">
        <v>3.30706236</v>
      </c>
      <c r="I70" s="18" t="n">
        <v>500.42736425</v>
      </c>
      <c r="J70" s="20" t="n">
        <v>4.90659104</v>
      </c>
      <c r="K70" s="18" t="n">
        <v>493.51878955</v>
      </c>
      <c r="L70" s="20" t="n">
        <v>6.87472842</v>
      </c>
      <c r="M70" s="18" t="s">
        <v>481</v>
      </c>
      <c r="N70" s="20" t="s">
        <v>481</v>
      </c>
      <c r="O70" s="18" t="s">
        <v>481</v>
      </c>
      <c r="P70" s="20" t="s">
        <v>481</v>
      </c>
      <c r="Q70" s="18" t="s">
        <v>481</v>
      </c>
      <c r="R70" s="20" t="s">
        <v>481</v>
      </c>
      <c r="S70" s="18" t="s">
        <v>481</v>
      </c>
      <c r="T70" s="20" t="s">
        <v>481</v>
      </c>
      <c r="U70" s="18" t="n">
        <v>445.62778322</v>
      </c>
      <c r="V70" s="20" t="n">
        <v>10.36772784</v>
      </c>
    </row>
    <row r="71" spans="1:22">
      <c r="A71" s="15" t="s">
        <v>546</v>
      </c>
      <c r="B71" s="17" t="n">
        <v>6115</v>
      </c>
      <c r="C71" s="18">
        <f>(40.0/B71*100)</f>
        <v/>
      </c>
      <c r="D71" s="19" t="n">
        <v>6075</v>
      </c>
      <c r="E71" s="18" t="n">
        <v>583.61784901</v>
      </c>
      <c r="F71" s="20" t="n">
        <v>3.1328567</v>
      </c>
      <c r="G71" s="18" t="n">
        <v>556.12135629</v>
      </c>
      <c r="H71" s="20" t="n">
        <v>1.62277764</v>
      </c>
      <c r="I71" s="18" t="n">
        <v>570.9861395200001</v>
      </c>
      <c r="J71" s="20" t="n">
        <v>5.7542366</v>
      </c>
      <c r="K71" s="18" t="n">
        <v>543.65945803</v>
      </c>
      <c r="L71" s="20" t="n">
        <v>9.780795510000001</v>
      </c>
      <c r="M71" s="18" t="s">
        <v>481</v>
      </c>
      <c r="N71" s="20" t="s">
        <v>481</v>
      </c>
      <c r="O71" s="18" t="s">
        <v>481</v>
      </c>
      <c r="P71" s="20" t="s">
        <v>481</v>
      </c>
      <c r="Q71" s="18" t="s">
        <v>481</v>
      </c>
      <c r="R71" s="20" t="s">
        <v>481</v>
      </c>
      <c r="S71" s="18" t="s">
        <v>481</v>
      </c>
      <c r="T71" s="20" t="s">
        <v>481</v>
      </c>
      <c r="U71" s="18" t="n">
        <v>456.44771219</v>
      </c>
      <c r="V71" s="20" t="n">
        <v>16.09003799</v>
      </c>
    </row>
    <row r="72" spans="1:22">
      <c r="A72" s="15" t="s">
        <v>547</v>
      </c>
      <c r="B72" s="17" t="n">
        <v>7708</v>
      </c>
      <c r="C72" s="18">
        <f>(7.0/B72*100)</f>
        <v/>
      </c>
      <c r="D72" s="19" t="n">
        <v>7701</v>
      </c>
      <c r="E72" s="18" t="n">
        <v>554.6103627700001</v>
      </c>
      <c r="F72" s="20" t="n">
        <v>4.8046114</v>
      </c>
      <c r="G72" s="18" t="n">
        <v>539.07692058</v>
      </c>
      <c r="H72" s="20" t="n">
        <v>3.20049551</v>
      </c>
      <c r="I72" s="18" t="n">
        <v>543.71325513</v>
      </c>
      <c r="J72" s="20" t="n">
        <v>3.71223114</v>
      </c>
      <c r="K72" s="18" t="n">
        <v>535.7801184800001</v>
      </c>
      <c r="L72" s="20" t="n">
        <v>7.75204196</v>
      </c>
      <c r="M72" s="18" t="s">
        <v>481</v>
      </c>
      <c r="N72" s="20" t="s">
        <v>481</v>
      </c>
      <c r="O72" s="18" t="s">
        <v>481</v>
      </c>
      <c r="P72" s="20" t="s">
        <v>481</v>
      </c>
      <c r="Q72" s="18" t="s">
        <v>481</v>
      </c>
      <c r="R72" s="20" t="s">
        <v>481</v>
      </c>
      <c r="S72" s="18" t="s">
        <v>481</v>
      </c>
      <c r="T72" s="20" t="s">
        <v>481</v>
      </c>
      <c r="U72" s="18" t="n">
        <v>413.10372807</v>
      </c>
      <c r="V72" s="20" t="n">
        <v>33.90191744</v>
      </c>
    </row>
    <row r="73" spans="1:22">
      <c r="A73" s="15" t="s">
        <v>548</v>
      </c>
      <c r="B73" s="17" t="n">
        <v>8249</v>
      </c>
      <c r="C73" s="18">
        <f>(204.0/B73*100)</f>
        <v/>
      </c>
      <c r="D73" s="19" t="n">
        <v>8045</v>
      </c>
      <c r="E73" s="18" t="n">
        <v>436.85331621</v>
      </c>
      <c r="F73" s="20" t="n">
        <v>5.96392898</v>
      </c>
      <c r="G73" s="18" t="n">
        <v>412.89192979</v>
      </c>
      <c r="H73" s="20" t="n">
        <v>2.89785738</v>
      </c>
      <c r="I73" s="18" t="n">
        <v>406.81147376</v>
      </c>
      <c r="J73" s="20" t="n">
        <v>6.27535159</v>
      </c>
      <c r="K73" s="18" t="n">
        <v>407.49145611</v>
      </c>
      <c r="L73" s="20" t="n">
        <v>11.65838823</v>
      </c>
      <c r="M73" s="18" t="s">
        <v>481</v>
      </c>
      <c r="N73" s="20" t="s">
        <v>481</v>
      </c>
      <c r="O73" s="18" t="s">
        <v>481</v>
      </c>
      <c r="P73" s="20" t="s">
        <v>481</v>
      </c>
      <c r="Q73" s="18" t="s">
        <v>481</v>
      </c>
      <c r="R73" s="20" t="s">
        <v>481</v>
      </c>
      <c r="S73" s="18" t="s">
        <v>481</v>
      </c>
      <c r="T73" s="20" t="s">
        <v>481</v>
      </c>
      <c r="U73" s="18" t="n">
        <v>390.79215855</v>
      </c>
      <c r="V73" s="20" t="n">
        <v>11.31460488</v>
      </c>
    </row>
    <row r="74" spans="1:22">
      <c r="A74" s="15" t="s">
        <v>549</v>
      </c>
      <c r="B74" s="17" t="n">
        <v>4692</v>
      </c>
      <c r="C74" s="18">
        <f>(82.0/B74*100)</f>
        <v/>
      </c>
      <c r="D74" s="19" t="n">
        <v>4610</v>
      </c>
      <c r="E74" s="18" t="n">
        <v>433.51037672</v>
      </c>
      <c r="F74" s="20" t="n">
        <v>2.76631023</v>
      </c>
      <c r="G74" s="18" t="n">
        <v>412.66039666</v>
      </c>
      <c r="H74" s="20" t="n">
        <v>2.37889382</v>
      </c>
      <c r="I74" s="18" t="n">
        <v>416.53796825</v>
      </c>
      <c r="J74" s="20" t="n">
        <v>4.82397951</v>
      </c>
      <c r="K74" s="18" t="n">
        <v>421.66565656</v>
      </c>
      <c r="L74" s="20" t="n">
        <v>6.43191085</v>
      </c>
      <c r="M74" s="18" t="s">
        <v>481</v>
      </c>
      <c r="N74" s="20" t="s">
        <v>481</v>
      </c>
      <c r="O74" s="18" t="s">
        <v>481</v>
      </c>
      <c r="P74" s="20" t="s">
        <v>481</v>
      </c>
      <c r="Q74" s="18" t="s">
        <v>481</v>
      </c>
      <c r="R74" s="20" t="s">
        <v>481</v>
      </c>
      <c r="S74" s="18" t="n">
        <v>409.10852219</v>
      </c>
      <c r="T74" s="20" t="n">
        <v>36.95821159</v>
      </c>
      <c r="U74" s="18" t="n">
        <v>353.97424598</v>
      </c>
      <c r="V74" s="20" t="n">
        <v>6.57422835</v>
      </c>
    </row>
    <row r="75" spans="1:22">
      <c r="A75" s="15" t="s">
        <v>550</v>
      </c>
      <c r="B75" s="17" t="n">
        <v>5375</v>
      </c>
      <c r="C75" s="18">
        <f>(322.0/B75*100)</f>
        <v/>
      </c>
      <c r="D75" s="19" t="n">
        <v>5053</v>
      </c>
      <c r="E75" s="18" t="n">
        <v>380.26450707</v>
      </c>
      <c r="F75" s="20" t="n">
        <v>3.95632723</v>
      </c>
      <c r="G75" s="18" t="n">
        <v>370.62671442</v>
      </c>
      <c r="H75" s="20" t="n">
        <v>3.13070146</v>
      </c>
      <c r="I75" s="18" t="n">
        <v>367.84379294</v>
      </c>
      <c r="J75" s="20" t="n">
        <v>6.89471086</v>
      </c>
      <c r="K75" s="18" t="n">
        <v>365.03041597</v>
      </c>
      <c r="L75" s="20" t="n">
        <v>10.2469384</v>
      </c>
      <c r="M75" s="18" t="s">
        <v>481</v>
      </c>
      <c r="N75" s="20" t="s">
        <v>481</v>
      </c>
      <c r="O75" s="18" t="s">
        <v>481</v>
      </c>
      <c r="P75" s="20" t="s">
        <v>481</v>
      </c>
      <c r="Q75" s="18" t="s">
        <v>481</v>
      </c>
      <c r="R75" s="20" t="s">
        <v>481</v>
      </c>
      <c r="S75" s="18" t="s">
        <v>481</v>
      </c>
      <c r="T75" s="20" t="s">
        <v>481</v>
      </c>
      <c r="U75" s="18" t="n">
        <v>329.7890213</v>
      </c>
      <c r="V75" s="20" t="n">
        <v>5.48983035</v>
      </c>
    </row>
    <row r="76" spans="1:22">
      <c r="A76" s="15" t="s">
        <v>551</v>
      </c>
      <c r="B76" s="17" t="n">
        <v>14167</v>
      </c>
      <c r="C76" s="18">
        <f>(236.0/B76*100)</f>
        <v/>
      </c>
      <c r="D76" s="19" t="n">
        <v>13931</v>
      </c>
      <c r="E76" s="18" t="n">
        <v>447.73903031</v>
      </c>
      <c r="F76" s="20" t="n">
        <v>3.04694966</v>
      </c>
      <c r="G76" s="18" t="n">
        <v>423.13273328</v>
      </c>
      <c r="H76" s="20" t="n">
        <v>2.60258207</v>
      </c>
      <c r="I76" s="18" t="n">
        <v>428.58103866</v>
      </c>
      <c r="J76" s="20" t="n">
        <v>4.12044172</v>
      </c>
      <c r="K76" s="18" t="n">
        <v>426.50365273</v>
      </c>
      <c r="L76" s="20" t="n">
        <v>6.98582716</v>
      </c>
      <c r="M76" s="18" t="s">
        <v>481</v>
      </c>
      <c r="N76" s="20" t="s">
        <v>481</v>
      </c>
      <c r="O76" s="18" t="s">
        <v>481</v>
      </c>
      <c r="P76" s="20" t="s">
        <v>481</v>
      </c>
      <c r="Q76" s="18" t="s">
        <v>481</v>
      </c>
      <c r="R76" s="20" t="s">
        <v>481</v>
      </c>
      <c r="S76" s="18" t="s">
        <v>481</v>
      </c>
      <c r="T76" s="20" t="s">
        <v>481</v>
      </c>
      <c r="U76" s="18" t="n">
        <v>360.70277023</v>
      </c>
      <c r="V76" s="20" t="n">
        <v>5.51290161</v>
      </c>
    </row>
    <row r="77" spans="1:22">
      <c r="A77" s="15" t="s">
        <v>552</v>
      </c>
      <c r="B77" s="17" t="n">
        <v>6062</v>
      </c>
      <c r="C77" s="18">
        <f>(397.0/B77*100)</f>
        <v/>
      </c>
      <c r="D77" s="19" t="n">
        <v>5665</v>
      </c>
      <c r="E77" s="18" t="n">
        <v>422.18014853</v>
      </c>
      <c r="F77" s="20" t="n">
        <v>3.35141392</v>
      </c>
      <c r="G77" s="18" t="n">
        <v>424.49407851</v>
      </c>
      <c r="H77" s="20" t="n">
        <v>2.82990635</v>
      </c>
      <c r="I77" s="18" t="n">
        <v>454.26399514</v>
      </c>
      <c r="J77" s="20" t="n">
        <v>5.29097937</v>
      </c>
      <c r="K77" s="18" t="n">
        <v>436.25389188</v>
      </c>
      <c r="L77" s="20" t="n">
        <v>8.96803478</v>
      </c>
      <c r="M77" s="18" t="s">
        <v>481</v>
      </c>
      <c r="N77" s="20" t="s">
        <v>481</v>
      </c>
      <c r="O77" s="18" t="s">
        <v>481</v>
      </c>
      <c r="P77" s="20" t="s">
        <v>481</v>
      </c>
      <c r="Q77" s="18" t="s">
        <v>481</v>
      </c>
      <c r="R77" s="20" t="s">
        <v>481</v>
      </c>
      <c r="S77" s="18" t="s">
        <v>481</v>
      </c>
      <c r="T77" s="20" t="s">
        <v>481</v>
      </c>
      <c r="U77" s="18" t="n">
        <v>368.16128742</v>
      </c>
      <c r="V77" s="20" t="n">
        <v>3.76480075</v>
      </c>
    </row>
    <row r="78" spans="1:22">
      <c r="A78" s="15" t="s">
        <v>553</v>
      </c>
      <c r="B78" s="17" t="n">
        <v>5826</v>
      </c>
      <c r="C78" s="18">
        <f>(0.0/B78*100)</f>
        <v/>
      </c>
      <c r="D78" s="19" t="n">
        <v>5826</v>
      </c>
      <c r="E78" s="18" t="n">
        <v>495.05796057</v>
      </c>
      <c r="F78" s="20" t="n">
        <v>5.3320321</v>
      </c>
      <c r="G78" s="18" t="n">
        <v>494.62886154</v>
      </c>
      <c r="H78" s="20" t="n">
        <v>4.33502761</v>
      </c>
      <c r="I78" s="18" t="n">
        <v>494.88615105</v>
      </c>
      <c r="J78" s="20" t="n">
        <v>8.12885438</v>
      </c>
      <c r="K78" s="18" t="n">
        <v>491.18239034</v>
      </c>
      <c r="L78" s="20" t="n">
        <v>8.639238730000001</v>
      </c>
      <c r="M78" s="18" t="s">
        <v>481</v>
      </c>
      <c r="N78" s="20" t="s">
        <v>481</v>
      </c>
      <c r="O78" s="18" t="s">
        <v>481</v>
      </c>
      <c r="P78" s="20" t="s">
        <v>481</v>
      </c>
      <c r="Q78" s="18" t="n">
        <v>390.3611</v>
      </c>
      <c r="R78" s="20" t="n">
        <v>35.81002551</v>
      </c>
      <c r="S78" s="18" t="n">
        <v>457.45282924</v>
      </c>
      <c r="T78" s="20" t="n">
        <v>53.51384178</v>
      </c>
      <c r="U78" s="18" t="n">
        <v>432.3678894</v>
      </c>
      <c r="V78" s="20" t="n">
        <v>42.69083692</v>
      </c>
    </row>
    <row customHeight="1" ht="25" r="79" spans="1:22">
      <c r="A79" s="15" t="s">
        <v>554</v>
      </c>
      <c r="B79" s="17" t="n">
        <v>1657</v>
      </c>
      <c r="C79" s="18">
        <f>(41.0/B79*100)</f>
        <v/>
      </c>
      <c r="D79" s="19" t="n">
        <v>1616</v>
      </c>
      <c r="E79" s="18" t="n">
        <v>443.41320224</v>
      </c>
      <c r="F79" s="20" t="n">
        <v>8.905954080000001</v>
      </c>
      <c r="G79" s="18" t="n">
        <v>458.42554842</v>
      </c>
      <c r="H79" s="20" t="n">
        <v>8.28161117</v>
      </c>
      <c r="I79" s="18" t="n">
        <v>469.10479098</v>
      </c>
      <c r="J79" s="20" t="n">
        <v>7.8595793</v>
      </c>
      <c r="K79" s="18" t="n">
        <v>473.39464632</v>
      </c>
      <c r="L79" s="20" t="n">
        <v>10.05540606</v>
      </c>
      <c r="M79" s="18" t="s">
        <v>481</v>
      </c>
      <c r="N79" s="20" t="s">
        <v>481</v>
      </c>
      <c r="O79" s="18" t="s">
        <v>481</v>
      </c>
      <c r="P79" s="20" t="s">
        <v>481</v>
      </c>
      <c r="Q79" s="18" t="n">
        <v>446.255</v>
      </c>
      <c r="R79" s="20" t="n">
        <v>45.14010689</v>
      </c>
      <c r="S79" s="18" t="n">
        <v>446.99873944</v>
      </c>
      <c r="T79" s="20" t="n">
        <v>31.73714007</v>
      </c>
      <c r="U79" s="18" t="n">
        <v>380.91856251</v>
      </c>
      <c r="V79" s="20" t="n">
        <v>15.05142469</v>
      </c>
    </row>
    <row r="80" spans="1:22">
      <c r="A80" s="15" t="s">
        <v>555</v>
      </c>
      <c r="B80" s="17" t="n">
        <v>7841</v>
      </c>
      <c r="C80" s="18">
        <f>(0.0/B80*100)</f>
        <v/>
      </c>
      <c r="D80" s="19" t="n">
        <v>7841</v>
      </c>
      <c r="E80" s="18" t="n">
        <v>467.41104631</v>
      </c>
      <c r="F80" s="20" t="n">
        <v>4.55946966</v>
      </c>
      <c r="G80" s="18" t="n">
        <v>454.85487666</v>
      </c>
      <c r="H80" s="20" t="n">
        <v>4.88425197</v>
      </c>
      <c r="I80" s="18" t="n">
        <v>470.01492583</v>
      </c>
      <c r="J80" s="20" t="n">
        <v>7.47206802</v>
      </c>
      <c r="K80" s="18" t="n">
        <v>438.65856285</v>
      </c>
      <c r="L80" s="20" t="n">
        <v>8.210517400000001</v>
      </c>
      <c r="M80" s="18" t="s">
        <v>481</v>
      </c>
      <c r="N80" s="20" t="s">
        <v>481</v>
      </c>
      <c r="O80" s="18" t="s">
        <v>481</v>
      </c>
      <c r="P80" s="20" t="s">
        <v>481</v>
      </c>
      <c r="Q80" s="18" t="s">
        <v>481</v>
      </c>
      <c r="R80" s="20" t="s">
        <v>481</v>
      </c>
      <c r="S80" s="18" t="s">
        <v>481</v>
      </c>
      <c r="T80" s="20" t="s">
        <v>481</v>
      </c>
      <c r="U80" s="18" t="n">
        <v>405.20699953</v>
      </c>
      <c r="V80" s="20" t="n">
        <v>30.79525856</v>
      </c>
    </row>
    <row r="81" spans="1:22">
      <c r="A81" s="23" t="s">
        <v>556</v>
      </c>
      <c r="B81" s="17" t="n">
        <v>8861</v>
      </c>
      <c r="C81" s="18">
        <f>(99.0/B81*100)</f>
        <v/>
      </c>
      <c r="D81" s="19" t="n">
        <v>8762</v>
      </c>
      <c r="E81" s="18" t="n">
        <v>470.57244276</v>
      </c>
      <c r="F81" s="20" t="n">
        <v>3.56758641</v>
      </c>
      <c r="G81" s="18" t="n">
        <v>435.54604045</v>
      </c>
      <c r="H81" s="20" t="n">
        <v>3.54220823</v>
      </c>
      <c r="I81" s="18" t="n">
        <v>426.82415223</v>
      </c>
      <c r="J81" s="20" t="n">
        <v>6.25547312</v>
      </c>
      <c r="K81" s="18" t="n">
        <v>427.22996892</v>
      </c>
      <c r="L81" s="20" t="n">
        <v>13.30690882</v>
      </c>
      <c r="M81" s="18" t="s">
        <v>481</v>
      </c>
      <c r="N81" s="20" t="s">
        <v>481</v>
      </c>
      <c r="O81" s="18" t="s">
        <v>481</v>
      </c>
      <c r="P81" s="20" t="s">
        <v>481</v>
      </c>
      <c r="Q81" s="18" t="s">
        <v>481</v>
      </c>
      <c r="R81" s="20" t="s">
        <v>481</v>
      </c>
      <c r="S81" s="18" t="s">
        <v>481</v>
      </c>
      <c r="T81" s="20" t="s">
        <v>481</v>
      </c>
      <c r="U81" s="18" t="n">
        <v>403.31856023</v>
      </c>
      <c r="V81" s="20" t="n">
        <v>12.08675752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858</v>
      </c>
    </row>
    <row customHeight="1" ht="30" r="4" spans="1:22">
      <c r="A4" s="6" t="n"/>
      <c r="B4" s="7" t="s">
        <v>462</v>
      </c>
      <c r="C4" s="7" t="s">
        <v>463</v>
      </c>
      <c r="D4" s="8" t="s">
        <v>462</v>
      </c>
      <c r="E4" s="9" t="s">
        <v>856</v>
      </c>
      <c r="F4" s="10" t="n"/>
      <c r="G4" s="9" t="s">
        <v>643</v>
      </c>
      <c r="H4" s="10" t="n"/>
      <c r="I4" s="9" t="s">
        <v>642</v>
      </c>
      <c r="J4" s="10" t="n"/>
      <c r="K4" s="9" t="s">
        <v>857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526.95893301</v>
      </c>
      <c r="F7" s="20" t="n">
        <v>2.98173722</v>
      </c>
      <c r="G7" s="18" t="n">
        <v>493.35017505</v>
      </c>
      <c r="H7" s="20" t="n">
        <v>2.24782137</v>
      </c>
      <c r="I7" s="18" t="n">
        <v>490.65744735</v>
      </c>
      <c r="J7" s="20" t="n">
        <v>2.77836552</v>
      </c>
      <c r="K7" s="18" t="n">
        <v>482.95430389</v>
      </c>
      <c r="L7" s="20" t="n">
        <v>4.225361</v>
      </c>
      <c r="M7" s="18" t="s">
        <v>481</v>
      </c>
      <c r="N7" s="20" t="s">
        <v>481</v>
      </c>
      <c r="O7" s="18" t="s">
        <v>481</v>
      </c>
      <c r="P7" s="20" t="s">
        <v>481</v>
      </c>
      <c r="Q7" s="18" t="s">
        <v>481</v>
      </c>
      <c r="R7" s="20" t="s">
        <v>481</v>
      </c>
      <c r="S7" s="18" t="s">
        <v>481</v>
      </c>
      <c r="T7" s="20" t="s">
        <v>481</v>
      </c>
      <c r="U7" s="18" t="n">
        <v>450.3736362</v>
      </c>
      <c r="V7" s="20" t="n">
        <v>4.79168021</v>
      </c>
    </row>
    <row r="8" spans="1:22">
      <c r="A8" s="15" t="s">
        <v>483</v>
      </c>
      <c r="B8" s="17" t="n">
        <v>7007</v>
      </c>
      <c r="C8" s="18">
        <f>(197.0/B8*100)</f>
        <v/>
      </c>
      <c r="D8" s="19" t="n">
        <v>6810</v>
      </c>
      <c r="E8" s="18" t="n">
        <v>501.82816412</v>
      </c>
      <c r="F8" s="20" t="n">
        <v>3.83067925</v>
      </c>
      <c r="G8" s="18" t="n">
        <v>503.85008925</v>
      </c>
      <c r="H8" s="20" t="n">
        <v>4.51484239</v>
      </c>
      <c r="I8" s="18" t="n">
        <v>506.48579341</v>
      </c>
      <c r="J8" s="20" t="n">
        <v>3.35971234</v>
      </c>
      <c r="K8" s="18" t="n">
        <v>499.85914103</v>
      </c>
      <c r="L8" s="20" t="n">
        <v>3.7138106</v>
      </c>
      <c r="M8" s="18" t="s">
        <v>481</v>
      </c>
      <c r="N8" s="20" t="s">
        <v>481</v>
      </c>
      <c r="O8" s="18" t="s">
        <v>481</v>
      </c>
      <c r="P8" s="20" t="s">
        <v>481</v>
      </c>
      <c r="Q8" s="18" t="n">
        <v>301.63126691</v>
      </c>
      <c r="R8" s="20" t="n">
        <v>25.14921031</v>
      </c>
      <c r="S8" s="18" t="s">
        <v>481</v>
      </c>
      <c r="T8" s="20" t="s">
        <v>481</v>
      </c>
      <c r="U8" s="18" t="n">
        <v>428.56063863</v>
      </c>
      <c r="V8" s="20" t="n">
        <v>7.46073051</v>
      </c>
    </row>
    <row r="9" spans="1:22">
      <c r="A9" s="15" t="s">
        <v>484</v>
      </c>
      <c r="B9" s="17" t="n">
        <v>9651</v>
      </c>
      <c r="C9" s="18">
        <f>(309.0/B9*100)</f>
        <v/>
      </c>
      <c r="D9" s="19" t="n">
        <v>9342</v>
      </c>
      <c r="E9" s="18" t="n">
        <v>526.42206708</v>
      </c>
      <c r="F9" s="20" t="n">
        <v>3.73175343</v>
      </c>
      <c r="G9" s="18" t="n">
        <v>522.07574815</v>
      </c>
      <c r="H9" s="20" t="n">
        <v>2.81768389</v>
      </c>
      <c r="I9" s="18" t="n">
        <v>522.9874238800001</v>
      </c>
      <c r="J9" s="20" t="n">
        <v>2.53608531</v>
      </c>
      <c r="K9" s="18" t="n">
        <v>500.79241637</v>
      </c>
      <c r="L9" s="20" t="n">
        <v>3.74686233</v>
      </c>
      <c r="M9" s="18" t="s">
        <v>481</v>
      </c>
      <c r="N9" s="20" t="s">
        <v>481</v>
      </c>
      <c r="O9" s="18" t="s">
        <v>481</v>
      </c>
      <c r="P9" s="20" t="s">
        <v>481</v>
      </c>
      <c r="Q9" s="18" t="n">
        <v>357.98454354</v>
      </c>
      <c r="R9" s="20" t="n">
        <v>11.51846445</v>
      </c>
      <c r="S9" s="18" t="s">
        <v>481</v>
      </c>
      <c r="T9" s="20" t="s">
        <v>481</v>
      </c>
      <c r="U9" s="18" t="n">
        <v>431.50718786</v>
      </c>
      <c r="V9" s="20" t="n">
        <v>4.53443313</v>
      </c>
    </row>
    <row r="10" spans="1:22">
      <c r="A10" s="15" t="s">
        <v>485</v>
      </c>
      <c r="B10" s="17" t="n">
        <v>20058</v>
      </c>
      <c r="C10" s="18">
        <f>(573.0/B10*100)</f>
        <v/>
      </c>
      <c r="D10" s="19" t="n">
        <v>19485</v>
      </c>
      <c r="E10" s="18" t="n">
        <v>542.33968337</v>
      </c>
      <c r="F10" s="20" t="n">
        <v>2.94265702</v>
      </c>
      <c r="G10" s="18" t="n">
        <v>506.40473961</v>
      </c>
      <c r="H10" s="20" t="n">
        <v>2.569702</v>
      </c>
      <c r="I10" s="18" t="n">
        <v>511.96350034</v>
      </c>
      <c r="J10" s="20" t="n">
        <v>3.3208165</v>
      </c>
      <c r="K10" s="18" t="n">
        <v>507.90227526</v>
      </c>
      <c r="L10" s="20" t="n">
        <v>4.33244122</v>
      </c>
      <c r="M10" s="18" t="s">
        <v>481</v>
      </c>
      <c r="N10" s="20" t="s">
        <v>481</v>
      </c>
      <c r="O10" s="18" t="s">
        <v>481</v>
      </c>
      <c r="P10" s="20" t="s">
        <v>481</v>
      </c>
      <c r="Q10" s="18" t="s">
        <v>481</v>
      </c>
      <c r="R10" s="20" t="s">
        <v>481</v>
      </c>
      <c r="S10" s="18" t="s">
        <v>481</v>
      </c>
      <c r="T10" s="20" t="s">
        <v>481</v>
      </c>
      <c r="U10" s="18" t="n">
        <v>450.77226261</v>
      </c>
      <c r="V10" s="20" t="n">
        <v>6.28818253</v>
      </c>
    </row>
    <row r="11" spans="1:22">
      <c r="A11" s="15" t="s">
        <v>486</v>
      </c>
      <c r="B11" s="17" t="n">
        <v>7053</v>
      </c>
      <c r="C11" s="18">
        <f>(203.0/B11*100)</f>
        <v/>
      </c>
      <c r="D11" s="19" t="n">
        <v>6850</v>
      </c>
      <c r="E11" s="18" t="n">
        <v>437.631866</v>
      </c>
      <c r="F11" s="20" t="n">
        <v>3.77731331</v>
      </c>
      <c r="G11" s="18" t="n">
        <v>416.39114792</v>
      </c>
      <c r="H11" s="20" t="n">
        <v>2.76606389</v>
      </c>
      <c r="I11" s="18" t="n">
        <v>435.14968797</v>
      </c>
      <c r="J11" s="20" t="n">
        <v>3.75943758</v>
      </c>
      <c r="K11" s="18" t="n">
        <v>439.87864603</v>
      </c>
      <c r="L11" s="20" t="n">
        <v>5.49839452</v>
      </c>
      <c r="M11" s="18" t="s">
        <v>481</v>
      </c>
      <c r="N11" s="20" t="s">
        <v>481</v>
      </c>
      <c r="O11" s="18" t="s">
        <v>481</v>
      </c>
      <c r="P11" s="20" t="s">
        <v>481</v>
      </c>
      <c r="Q11" s="18" t="s">
        <v>481</v>
      </c>
      <c r="R11" s="20" t="s">
        <v>481</v>
      </c>
      <c r="S11" s="18" t="s">
        <v>481</v>
      </c>
      <c r="T11" s="20" t="s">
        <v>481</v>
      </c>
      <c r="U11" s="18" t="n">
        <v>383.12789777</v>
      </c>
      <c r="V11" s="20" t="n">
        <v>6.08298513</v>
      </c>
    </row>
    <row r="12" spans="1:22">
      <c r="A12" s="15" t="s">
        <v>487</v>
      </c>
      <c r="B12" s="17" t="n">
        <v>6894</v>
      </c>
      <c r="C12" s="18">
        <f>(60.0/B12*100)</f>
        <v/>
      </c>
      <c r="D12" s="19" t="n">
        <v>6834</v>
      </c>
      <c r="E12" s="18" t="n">
        <v>495.21906925</v>
      </c>
      <c r="F12" s="20" t="n">
        <v>4.14677638</v>
      </c>
      <c r="G12" s="18" t="n">
        <v>496.27319449</v>
      </c>
      <c r="H12" s="20" t="n">
        <v>2.81963386</v>
      </c>
      <c r="I12" s="18" t="n">
        <v>503.74402041</v>
      </c>
      <c r="J12" s="20" t="n">
        <v>2.57150395</v>
      </c>
      <c r="K12" s="18" t="n">
        <v>506.26284708</v>
      </c>
      <c r="L12" s="20" t="n">
        <v>4.43252312</v>
      </c>
      <c r="M12" s="18" t="s">
        <v>481</v>
      </c>
      <c r="N12" s="20" t="s">
        <v>481</v>
      </c>
      <c r="O12" s="18" t="s">
        <v>481</v>
      </c>
      <c r="P12" s="20" t="s">
        <v>481</v>
      </c>
      <c r="Q12" s="18" t="n">
        <v>340.98506961</v>
      </c>
      <c r="R12" s="20" t="n">
        <v>12.52444664</v>
      </c>
      <c r="S12" s="18" t="s">
        <v>481</v>
      </c>
      <c r="T12" s="20" t="s">
        <v>481</v>
      </c>
      <c r="U12" s="18" t="n">
        <v>413.0557237</v>
      </c>
      <c r="V12" s="20" t="n">
        <v>6.92419934</v>
      </c>
    </row>
    <row r="13" spans="1:22">
      <c r="A13" s="15" t="s">
        <v>488</v>
      </c>
      <c r="B13" s="17" t="n">
        <v>7161</v>
      </c>
      <c r="C13" s="18">
        <f>(266.0/B13*100)</f>
        <v/>
      </c>
      <c r="D13" s="19" t="n">
        <v>6895</v>
      </c>
      <c r="E13" s="18" t="n">
        <v>536.38639986</v>
      </c>
      <c r="F13" s="20" t="n">
        <v>3.40035827</v>
      </c>
      <c r="G13" s="18" t="n">
        <v>513.66816512</v>
      </c>
      <c r="H13" s="20" t="n">
        <v>2.59664364</v>
      </c>
      <c r="I13" s="18" t="n">
        <v>506.95301876</v>
      </c>
      <c r="J13" s="20" t="n">
        <v>3.22411928</v>
      </c>
      <c r="K13" s="18" t="n">
        <v>519.17201887</v>
      </c>
      <c r="L13" s="20" t="n">
        <v>4.60400419</v>
      </c>
      <c r="M13" s="18" t="s">
        <v>481</v>
      </c>
      <c r="N13" s="20" t="s">
        <v>481</v>
      </c>
      <c r="O13" s="18" t="s">
        <v>481</v>
      </c>
      <c r="P13" s="20" t="s">
        <v>481</v>
      </c>
      <c r="Q13" s="18" t="n">
        <v>447.51533769</v>
      </c>
      <c r="R13" s="20" t="n">
        <v>5.97365007</v>
      </c>
      <c r="S13" s="18" t="s">
        <v>481</v>
      </c>
      <c r="T13" s="20" t="s">
        <v>481</v>
      </c>
      <c r="U13" s="18" t="n">
        <v>432.53742577</v>
      </c>
      <c r="V13" s="20" t="n">
        <v>6.39188863</v>
      </c>
    </row>
    <row r="14" spans="1:22">
      <c r="A14" s="15" t="s">
        <v>489</v>
      </c>
      <c r="B14" s="17" t="n">
        <v>5587</v>
      </c>
      <c r="C14" s="18">
        <f>(85.0/B14*100)</f>
        <v/>
      </c>
      <c r="D14" s="19" t="n">
        <v>5502</v>
      </c>
      <c r="E14" s="18" t="n">
        <v>532.65847205</v>
      </c>
      <c r="F14" s="20" t="n">
        <v>4.34370501</v>
      </c>
      <c r="G14" s="18" t="n">
        <v>520.49833276</v>
      </c>
      <c r="H14" s="20" t="n">
        <v>2.21915296</v>
      </c>
      <c r="I14" s="18" t="n">
        <v>515.87955543</v>
      </c>
      <c r="J14" s="20" t="n">
        <v>3.25180868</v>
      </c>
      <c r="K14" s="18" t="n">
        <v>503.28950913</v>
      </c>
      <c r="L14" s="20" t="n">
        <v>7.49003132</v>
      </c>
      <c r="M14" s="18" t="s">
        <v>481</v>
      </c>
      <c r="N14" s="20" t="s">
        <v>481</v>
      </c>
      <c r="O14" s="18" t="s">
        <v>481</v>
      </c>
      <c r="P14" s="20" t="s">
        <v>481</v>
      </c>
      <c r="Q14" s="18" t="s">
        <v>481</v>
      </c>
      <c r="R14" s="20" t="s">
        <v>481</v>
      </c>
      <c r="S14" s="18" t="s">
        <v>481</v>
      </c>
      <c r="T14" s="20" t="s">
        <v>481</v>
      </c>
      <c r="U14" s="18" t="n">
        <v>479.58164862</v>
      </c>
      <c r="V14" s="20" t="n">
        <v>9.49001198</v>
      </c>
    </row>
    <row r="15" spans="1:22">
      <c r="A15" s="15" t="s">
        <v>490</v>
      </c>
      <c r="B15" s="17" t="n">
        <v>5882</v>
      </c>
      <c r="C15" s="18">
        <f>(137.0/B15*100)</f>
        <v/>
      </c>
      <c r="D15" s="19" t="n">
        <v>5745</v>
      </c>
      <c r="E15" s="18" t="n">
        <v>542.68058179</v>
      </c>
      <c r="F15" s="20" t="n">
        <v>3.81597882</v>
      </c>
      <c r="G15" s="18" t="n">
        <v>514.82563118</v>
      </c>
      <c r="H15" s="20" t="n">
        <v>2.52091282</v>
      </c>
      <c r="I15" s="18" t="n">
        <v>505.02887569</v>
      </c>
      <c r="J15" s="20" t="n">
        <v>2.97452821</v>
      </c>
      <c r="K15" s="18" t="n">
        <v>480.50483204</v>
      </c>
      <c r="L15" s="20" t="n">
        <v>6.53558576</v>
      </c>
      <c r="M15" s="18" t="s">
        <v>481</v>
      </c>
      <c r="N15" s="20" t="s">
        <v>481</v>
      </c>
      <c r="O15" s="18" t="s">
        <v>481</v>
      </c>
      <c r="P15" s="20" t="s">
        <v>481</v>
      </c>
      <c r="Q15" s="18" t="n">
        <v>368.85220715</v>
      </c>
      <c r="R15" s="20" t="n">
        <v>14.5875493</v>
      </c>
      <c r="S15" s="18" t="s">
        <v>481</v>
      </c>
      <c r="T15" s="20" t="s">
        <v>481</v>
      </c>
      <c r="U15" s="18" t="n">
        <v>443.16049383</v>
      </c>
      <c r="V15" s="20" t="n">
        <v>6.48906447</v>
      </c>
    </row>
    <row r="16" spans="1:22">
      <c r="A16" s="15" t="s">
        <v>491</v>
      </c>
      <c r="B16" s="17" t="n">
        <v>6108</v>
      </c>
      <c r="C16" s="18">
        <f>(175.0/B16*100)</f>
        <v/>
      </c>
      <c r="D16" s="19" t="n">
        <v>5933</v>
      </c>
      <c r="E16" s="18" t="n">
        <v>529.60592349</v>
      </c>
      <c r="F16" s="20" t="n">
        <v>3.13385714</v>
      </c>
      <c r="G16" s="18" t="n">
        <v>502.08530458</v>
      </c>
      <c r="H16" s="20" t="n">
        <v>2.8331289</v>
      </c>
      <c r="I16" s="18" t="n">
        <v>500.14236251</v>
      </c>
      <c r="J16" s="20" t="n">
        <v>2.93425631</v>
      </c>
      <c r="K16" s="18" t="n">
        <v>471.89654022</v>
      </c>
      <c r="L16" s="20" t="n">
        <v>4.06526892</v>
      </c>
      <c r="M16" s="18" t="s">
        <v>481</v>
      </c>
      <c r="N16" s="20" t="s">
        <v>481</v>
      </c>
      <c r="O16" s="18" t="s">
        <v>481</v>
      </c>
      <c r="P16" s="20" t="s">
        <v>481</v>
      </c>
      <c r="Q16" s="18" t="s">
        <v>481</v>
      </c>
      <c r="R16" s="20" t="s">
        <v>481</v>
      </c>
      <c r="S16" s="18" t="s">
        <v>481</v>
      </c>
      <c r="T16" s="20" t="s">
        <v>481</v>
      </c>
      <c r="U16" s="18" t="n">
        <v>406.08588912</v>
      </c>
      <c r="V16" s="20" t="n">
        <v>7.21337692</v>
      </c>
    </row>
    <row r="17" spans="1:22">
      <c r="A17" s="15" t="s">
        <v>492</v>
      </c>
      <c r="B17" s="17" t="n">
        <v>6504</v>
      </c>
      <c r="C17" s="18">
        <f>(2252.0/B17*100)</f>
        <v/>
      </c>
      <c r="D17" s="19" t="n">
        <v>4252</v>
      </c>
      <c r="E17" s="18" t="n">
        <v>534.85996068</v>
      </c>
      <c r="F17" s="20" t="n">
        <v>5.30065983</v>
      </c>
      <c r="G17" s="18" t="n">
        <v>513.66425587</v>
      </c>
      <c r="H17" s="20" t="n">
        <v>4.70081263</v>
      </c>
      <c r="I17" s="18" t="n">
        <v>520.53808434</v>
      </c>
      <c r="J17" s="20" t="n">
        <v>3.79171075</v>
      </c>
      <c r="K17" s="18" t="n">
        <v>508.220591</v>
      </c>
      <c r="L17" s="20" t="n">
        <v>4.29165293</v>
      </c>
      <c r="M17" s="18" t="s">
        <v>481</v>
      </c>
      <c r="N17" s="20" t="s">
        <v>481</v>
      </c>
      <c r="O17" s="18" t="s">
        <v>481</v>
      </c>
      <c r="P17" s="20" t="s">
        <v>481</v>
      </c>
      <c r="Q17" s="18" t="n">
        <v>362.96139732</v>
      </c>
      <c r="R17" s="20" t="n">
        <v>12.64520278</v>
      </c>
      <c r="S17" s="18" t="s">
        <v>481</v>
      </c>
      <c r="T17" s="20" t="s">
        <v>481</v>
      </c>
      <c r="U17" s="18" t="n">
        <v>469.37718329</v>
      </c>
      <c r="V17" s="20" t="n">
        <v>6.13657635</v>
      </c>
    </row>
    <row r="18" spans="1:22">
      <c r="A18" s="15" t="s">
        <v>493</v>
      </c>
      <c r="B18" s="17" t="n">
        <v>5532</v>
      </c>
      <c r="C18" s="18">
        <f>(31.0/B18*100)</f>
        <v/>
      </c>
      <c r="D18" s="19" t="n">
        <v>5501</v>
      </c>
      <c r="E18" s="18" t="n">
        <v>481.34807972</v>
      </c>
      <c r="F18" s="20" t="n">
        <v>4.76501115</v>
      </c>
      <c r="G18" s="18" t="n">
        <v>454.09849313</v>
      </c>
      <c r="H18" s="20" t="n">
        <v>3.76328272</v>
      </c>
      <c r="I18" s="18" t="n">
        <v>444.78387375</v>
      </c>
      <c r="J18" s="20" t="n">
        <v>4.46739426</v>
      </c>
      <c r="K18" s="18" t="n">
        <v>444.410274</v>
      </c>
      <c r="L18" s="20" t="n">
        <v>5.83592648</v>
      </c>
      <c r="M18" s="18" t="s">
        <v>481</v>
      </c>
      <c r="N18" s="20" t="s">
        <v>481</v>
      </c>
      <c r="O18" s="18" t="s">
        <v>481</v>
      </c>
      <c r="P18" s="20" t="s">
        <v>481</v>
      </c>
      <c r="Q18" s="18" t="s">
        <v>481</v>
      </c>
      <c r="R18" s="20" t="s">
        <v>481</v>
      </c>
      <c r="S18" s="18" t="s">
        <v>481</v>
      </c>
      <c r="T18" s="20" t="s">
        <v>481</v>
      </c>
      <c r="U18" s="18" t="n">
        <v>384.02130596</v>
      </c>
      <c r="V18" s="20" t="n">
        <v>8.61243019</v>
      </c>
    </row>
    <row r="19" spans="1:22">
      <c r="A19" s="15" t="s">
        <v>494</v>
      </c>
      <c r="B19" s="17" t="n">
        <v>5658</v>
      </c>
      <c r="C19" s="18">
        <f>(411.0/B19*100)</f>
        <v/>
      </c>
      <c r="D19" s="19" t="n">
        <v>5247</v>
      </c>
      <c r="E19" s="18" t="n">
        <v>498.24958866</v>
      </c>
      <c r="F19" s="20" t="n">
        <v>5.64666793</v>
      </c>
      <c r="G19" s="18" t="n">
        <v>470.33788384</v>
      </c>
      <c r="H19" s="20" t="n">
        <v>3.60140983</v>
      </c>
      <c r="I19" s="18" t="n">
        <v>491.41859222</v>
      </c>
      <c r="J19" s="20" t="n">
        <v>3.2756332</v>
      </c>
      <c r="K19" s="18" t="n">
        <v>490.83996812</v>
      </c>
      <c r="L19" s="20" t="n">
        <v>4.95716441</v>
      </c>
      <c r="M19" s="18" t="s">
        <v>481</v>
      </c>
      <c r="N19" s="20" t="s">
        <v>481</v>
      </c>
      <c r="O19" s="18" t="s">
        <v>481</v>
      </c>
      <c r="P19" s="20" t="s">
        <v>481</v>
      </c>
      <c r="Q19" s="18" t="s">
        <v>481</v>
      </c>
      <c r="R19" s="20" t="s">
        <v>481</v>
      </c>
      <c r="S19" s="18" t="s">
        <v>481</v>
      </c>
      <c r="T19" s="20" t="s">
        <v>481</v>
      </c>
      <c r="U19" s="18" t="n">
        <v>397.97727879</v>
      </c>
      <c r="V19" s="20" t="n">
        <v>8.12915362</v>
      </c>
    </row>
    <row r="20" spans="1:22">
      <c r="A20" s="15" t="s">
        <v>495</v>
      </c>
      <c r="B20" s="17" t="n">
        <v>3371</v>
      </c>
      <c r="C20" s="18">
        <f>(75.0/B20*100)</f>
        <v/>
      </c>
      <c r="D20" s="19" t="n">
        <v>3296</v>
      </c>
      <c r="E20" s="18" t="n">
        <v>506.54730704</v>
      </c>
      <c r="F20" s="20" t="n">
        <v>4.09803665</v>
      </c>
      <c r="G20" s="18" t="n">
        <v>489.84167105</v>
      </c>
      <c r="H20" s="20" t="n">
        <v>2.79950215</v>
      </c>
      <c r="I20" s="18" t="n">
        <v>486.24129402</v>
      </c>
      <c r="J20" s="20" t="n">
        <v>3.05205866</v>
      </c>
      <c r="K20" s="18" t="n">
        <v>482.97092854</v>
      </c>
      <c r="L20" s="20" t="n">
        <v>7.0647224</v>
      </c>
      <c r="M20" s="18" t="s">
        <v>481</v>
      </c>
      <c r="N20" s="20" t="s">
        <v>481</v>
      </c>
      <c r="O20" s="18" t="s">
        <v>481</v>
      </c>
      <c r="P20" s="20" t="s">
        <v>481</v>
      </c>
      <c r="Q20" s="18" t="s">
        <v>481</v>
      </c>
      <c r="R20" s="20" t="s">
        <v>481</v>
      </c>
      <c r="S20" s="18" t="s">
        <v>481</v>
      </c>
      <c r="T20" s="20" t="s">
        <v>481</v>
      </c>
      <c r="U20" s="18" t="n">
        <v>433.33838748</v>
      </c>
      <c r="V20" s="20" t="n">
        <v>9.52466877</v>
      </c>
    </row>
    <row r="21" spans="1:22">
      <c r="A21" s="15" t="s">
        <v>496</v>
      </c>
      <c r="B21" s="17" t="n">
        <v>5741</v>
      </c>
      <c r="C21" s="18">
        <f>(66.0/B21*100)</f>
        <v/>
      </c>
      <c r="D21" s="19" t="n">
        <v>5675</v>
      </c>
      <c r="E21" s="18" t="n">
        <v>519.72104752</v>
      </c>
      <c r="F21" s="20" t="n">
        <v>2.84352539</v>
      </c>
      <c r="G21" s="18" t="n">
        <v>502.59677616</v>
      </c>
      <c r="H21" s="20" t="n">
        <v>2.50268152</v>
      </c>
      <c r="I21" s="18" t="n">
        <v>500.71757201</v>
      </c>
      <c r="J21" s="20" t="n">
        <v>2.59947928</v>
      </c>
      <c r="K21" s="18" t="n">
        <v>486.55421998</v>
      </c>
      <c r="L21" s="20" t="n">
        <v>5.19332806</v>
      </c>
      <c r="M21" s="18" t="s">
        <v>481</v>
      </c>
      <c r="N21" s="20" t="s">
        <v>481</v>
      </c>
      <c r="O21" s="18" t="s">
        <v>481</v>
      </c>
      <c r="P21" s="20" t="s">
        <v>481</v>
      </c>
      <c r="Q21" s="18" t="s">
        <v>481</v>
      </c>
      <c r="R21" s="20" t="s">
        <v>481</v>
      </c>
      <c r="S21" s="18" t="s">
        <v>481</v>
      </c>
      <c r="T21" s="20" t="s">
        <v>481</v>
      </c>
      <c r="U21" s="18" t="n">
        <v>438.09446087</v>
      </c>
      <c r="V21" s="20" t="n">
        <v>8.11216486</v>
      </c>
    </row>
    <row r="22" spans="1:22">
      <c r="A22" s="15" t="s">
        <v>497</v>
      </c>
      <c r="B22" s="17" t="n">
        <v>6598</v>
      </c>
      <c r="C22" s="18">
        <f>(43.0/B22*100)</f>
        <v/>
      </c>
      <c r="D22" s="19" t="n">
        <v>6555</v>
      </c>
      <c r="E22" s="18" t="n">
        <v>470.72520129</v>
      </c>
      <c r="F22" s="20" t="n">
        <v>3.89424958</v>
      </c>
      <c r="G22" s="18" t="n">
        <v>470.18989968</v>
      </c>
      <c r="H22" s="20" t="n">
        <v>5.28795538</v>
      </c>
      <c r="I22" s="18" t="n">
        <v>491.21139493</v>
      </c>
      <c r="J22" s="20" t="n">
        <v>4.48597811</v>
      </c>
      <c r="K22" s="18" t="n">
        <v>479.38373421</v>
      </c>
      <c r="L22" s="20" t="n">
        <v>4.91989205</v>
      </c>
      <c r="M22" s="18" t="s">
        <v>481</v>
      </c>
      <c r="N22" s="20" t="s">
        <v>481</v>
      </c>
      <c r="O22" s="18" t="s">
        <v>481</v>
      </c>
      <c r="P22" s="20" t="s">
        <v>481</v>
      </c>
      <c r="Q22" s="18" t="s">
        <v>481</v>
      </c>
      <c r="R22" s="20" t="s">
        <v>481</v>
      </c>
      <c r="S22" s="18" t="n">
        <v>463.04490474</v>
      </c>
      <c r="T22" s="20" t="n">
        <v>47.83033836</v>
      </c>
      <c r="U22" s="18" t="n">
        <v>376.93252486</v>
      </c>
      <c r="V22" s="20" t="n">
        <v>8.53035729</v>
      </c>
    </row>
    <row r="23" spans="1:22">
      <c r="A23" s="15" t="s">
        <v>498</v>
      </c>
      <c r="B23" s="17" t="n">
        <v>11583</v>
      </c>
      <c r="C23" s="18">
        <f>(280.0/B23*100)</f>
        <v/>
      </c>
      <c r="D23" s="19" t="n">
        <v>11303</v>
      </c>
      <c r="E23" s="18" t="n">
        <v>515.5572472</v>
      </c>
      <c r="F23" s="20" t="n">
        <v>5.02450471</v>
      </c>
      <c r="G23" s="18" t="n">
        <v>494.35272099</v>
      </c>
      <c r="H23" s="20" t="n">
        <v>3.3526083</v>
      </c>
      <c r="I23" s="18" t="n">
        <v>483.07605669</v>
      </c>
      <c r="J23" s="20" t="n">
        <v>3.56675341</v>
      </c>
      <c r="K23" s="18" t="n">
        <v>470.2499746</v>
      </c>
      <c r="L23" s="20" t="n">
        <v>6.06853315</v>
      </c>
      <c r="M23" s="18" t="s">
        <v>481</v>
      </c>
      <c r="N23" s="20" t="s">
        <v>481</v>
      </c>
      <c r="O23" s="18" t="s">
        <v>481</v>
      </c>
      <c r="P23" s="20" t="s">
        <v>481</v>
      </c>
      <c r="Q23" s="18" t="s">
        <v>481</v>
      </c>
      <c r="R23" s="20" t="s">
        <v>481</v>
      </c>
      <c r="S23" s="18" t="s">
        <v>481</v>
      </c>
      <c r="T23" s="20" t="s">
        <v>481</v>
      </c>
      <c r="U23" s="18" t="n">
        <v>430.77523781</v>
      </c>
      <c r="V23" s="20" t="n">
        <v>7.54255563</v>
      </c>
    </row>
    <row r="24" spans="1:22">
      <c r="A24" s="15" t="s">
        <v>499</v>
      </c>
      <c r="B24" s="17" t="n">
        <v>6647</v>
      </c>
      <c r="C24" s="18">
        <f>(12.0/B24*100)</f>
        <v/>
      </c>
      <c r="D24" s="19" t="n">
        <v>6635</v>
      </c>
      <c r="E24" s="18" t="n">
        <v>556.2737663</v>
      </c>
      <c r="F24" s="20" t="n">
        <v>4.38106566</v>
      </c>
      <c r="G24" s="18" t="n">
        <v>536.70739311</v>
      </c>
      <c r="H24" s="20" t="n">
        <v>3.46042149</v>
      </c>
      <c r="I24" s="18" t="n">
        <v>529.21354831</v>
      </c>
      <c r="J24" s="20" t="n">
        <v>3.36342091</v>
      </c>
      <c r="K24" s="18" t="n">
        <v>505.44204276</v>
      </c>
      <c r="L24" s="20" t="n">
        <v>4.23529989</v>
      </c>
      <c r="M24" s="18" t="s">
        <v>481</v>
      </c>
      <c r="N24" s="20" t="s">
        <v>481</v>
      </c>
      <c r="O24" s="18" t="s">
        <v>481</v>
      </c>
      <c r="P24" s="20" t="s">
        <v>481</v>
      </c>
      <c r="Q24" s="18" t="s">
        <v>481</v>
      </c>
      <c r="R24" s="20" t="s">
        <v>481</v>
      </c>
      <c r="S24" s="18" t="s">
        <v>481</v>
      </c>
      <c r="T24" s="20" t="s">
        <v>481</v>
      </c>
      <c r="U24" s="18" t="n">
        <v>466.87928446</v>
      </c>
      <c r="V24" s="20" t="n">
        <v>10.23782794</v>
      </c>
    </row>
    <row r="25" spans="1:22">
      <c r="A25" s="15" t="s">
        <v>500</v>
      </c>
      <c r="B25" s="17" t="n">
        <v>5581</v>
      </c>
      <c r="C25" s="18">
        <f>(25.0/B25*100)</f>
        <v/>
      </c>
      <c r="D25" s="19" t="n">
        <v>5556</v>
      </c>
      <c r="E25" s="18" t="n">
        <v>576.69725323</v>
      </c>
      <c r="F25" s="20" t="n">
        <v>5.8481111</v>
      </c>
      <c r="G25" s="18" t="n">
        <v>518.23429293</v>
      </c>
      <c r="H25" s="20" t="n">
        <v>4.05311779</v>
      </c>
      <c r="I25" s="18" t="n">
        <v>512.8621952</v>
      </c>
      <c r="J25" s="20" t="n">
        <v>3.88065059</v>
      </c>
      <c r="K25" s="18" t="n">
        <v>504.50684918</v>
      </c>
      <c r="L25" s="20" t="n">
        <v>5.65540311</v>
      </c>
      <c r="M25" s="18" t="s">
        <v>481</v>
      </c>
      <c r="N25" s="20" t="s">
        <v>481</v>
      </c>
      <c r="O25" s="18" t="s">
        <v>481</v>
      </c>
      <c r="P25" s="20" t="s">
        <v>481</v>
      </c>
      <c r="Q25" s="18" t="s">
        <v>481</v>
      </c>
      <c r="R25" s="20" t="s">
        <v>481</v>
      </c>
      <c r="S25" s="18" t="s">
        <v>481</v>
      </c>
      <c r="T25" s="20" t="s">
        <v>481</v>
      </c>
      <c r="U25" s="18" t="n">
        <v>415.21066227</v>
      </c>
      <c r="V25" s="20" t="n">
        <v>29.96616628</v>
      </c>
    </row>
    <row r="26" spans="1:22">
      <c r="A26" s="15" t="s">
        <v>501</v>
      </c>
      <c r="B26" s="17" t="n">
        <v>4869</v>
      </c>
      <c r="C26" s="18">
        <f>(87.0/B26*100)</f>
        <v/>
      </c>
      <c r="D26" s="19" t="n">
        <v>4782</v>
      </c>
      <c r="E26" s="18" t="n">
        <v>493.6282665</v>
      </c>
      <c r="F26" s="20" t="n">
        <v>3.97719407</v>
      </c>
      <c r="G26" s="18" t="n">
        <v>481.83412525</v>
      </c>
      <c r="H26" s="20" t="n">
        <v>2.26727537</v>
      </c>
      <c r="I26" s="18" t="n">
        <v>480.90103039</v>
      </c>
      <c r="J26" s="20" t="n">
        <v>2.93890352</v>
      </c>
      <c r="K26" s="18" t="n">
        <v>480.88174325</v>
      </c>
      <c r="L26" s="20" t="n">
        <v>5.61805879</v>
      </c>
      <c r="M26" s="18" t="s">
        <v>481</v>
      </c>
      <c r="N26" s="20" t="s">
        <v>481</v>
      </c>
      <c r="O26" s="18" t="s">
        <v>481</v>
      </c>
      <c r="P26" s="20" t="s">
        <v>481</v>
      </c>
      <c r="Q26" s="18" t="s">
        <v>481</v>
      </c>
      <c r="R26" s="20" t="s">
        <v>481</v>
      </c>
      <c r="S26" s="18" t="s">
        <v>481</v>
      </c>
      <c r="T26" s="20" t="s">
        <v>481</v>
      </c>
      <c r="U26" s="18" t="n">
        <v>445.27405455</v>
      </c>
      <c r="V26" s="20" t="n">
        <v>8.84950038</v>
      </c>
    </row>
    <row r="27" spans="1:22">
      <c r="A27" s="15" t="s">
        <v>502</v>
      </c>
      <c r="B27" s="17" t="n">
        <v>5299</v>
      </c>
      <c r="C27" s="18">
        <f>(157.0/B27*100)</f>
        <v/>
      </c>
      <c r="D27" s="19" t="n">
        <v>5142</v>
      </c>
      <c r="E27" s="18" t="n">
        <v>518.92262363</v>
      </c>
      <c r="F27" s="20" t="n">
        <v>3.57152364</v>
      </c>
      <c r="G27" s="18" t="n">
        <v>487.61056119</v>
      </c>
      <c r="H27" s="20" t="n">
        <v>2.99883018</v>
      </c>
      <c r="I27" s="18" t="n">
        <v>495.30499564</v>
      </c>
      <c r="J27" s="20" t="n">
        <v>2.61729804</v>
      </c>
      <c r="K27" s="18" t="n">
        <v>484.60373893</v>
      </c>
      <c r="L27" s="20" t="n">
        <v>3.8225897</v>
      </c>
      <c r="M27" s="18" t="s">
        <v>481</v>
      </c>
      <c r="N27" s="20" t="s">
        <v>481</v>
      </c>
      <c r="O27" s="18" t="s">
        <v>481</v>
      </c>
      <c r="P27" s="20" t="s">
        <v>481</v>
      </c>
      <c r="Q27" s="18" t="s">
        <v>481</v>
      </c>
      <c r="R27" s="20" t="s">
        <v>481</v>
      </c>
      <c r="S27" s="18" t="s">
        <v>481</v>
      </c>
      <c r="T27" s="20" t="s">
        <v>481</v>
      </c>
      <c r="U27" s="18" t="n">
        <v>405.82038638</v>
      </c>
      <c r="V27" s="20" t="n">
        <v>4.8438285</v>
      </c>
    </row>
    <row r="28" spans="1:22">
      <c r="A28" s="15" t="s">
        <v>503</v>
      </c>
      <c r="B28" s="17" t="n">
        <v>7568</v>
      </c>
      <c r="C28" s="18">
        <f>(454.0/B28*100)</f>
        <v/>
      </c>
      <c r="D28" s="19" t="n">
        <v>7114</v>
      </c>
      <c r="E28" s="18" t="n">
        <v>416.16635805</v>
      </c>
      <c r="F28" s="20" t="n">
        <v>2.65760212</v>
      </c>
      <c r="G28" s="18" t="n">
        <v>407.56173336</v>
      </c>
      <c r="H28" s="20" t="n">
        <v>2.70011589</v>
      </c>
      <c r="I28" s="18" t="n">
        <v>419.92854569</v>
      </c>
      <c r="J28" s="20" t="n">
        <v>4.04529247</v>
      </c>
      <c r="K28" s="18" t="n">
        <v>416.79351451</v>
      </c>
      <c r="L28" s="20" t="n">
        <v>6.91322173</v>
      </c>
      <c r="M28" s="18" t="s">
        <v>481</v>
      </c>
      <c r="N28" s="20" t="s">
        <v>481</v>
      </c>
      <c r="O28" s="18" t="s">
        <v>481</v>
      </c>
      <c r="P28" s="20" t="s">
        <v>481</v>
      </c>
      <c r="Q28" s="18" t="s">
        <v>481</v>
      </c>
      <c r="R28" s="20" t="s">
        <v>481</v>
      </c>
      <c r="S28" s="18" t="s">
        <v>481</v>
      </c>
      <c r="T28" s="20" t="s">
        <v>481</v>
      </c>
      <c r="U28" s="18" t="n">
        <v>374.0341793</v>
      </c>
      <c r="V28" s="20" t="n">
        <v>7.88158617</v>
      </c>
    </row>
    <row r="29" spans="1:22">
      <c r="A29" s="15" t="s">
        <v>504</v>
      </c>
      <c r="B29" s="17" t="n">
        <v>5385</v>
      </c>
      <c r="C29" s="18">
        <f>(30.0/B29*100)</f>
        <v/>
      </c>
      <c r="D29" s="19" t="n">
        <v>5355</v>
      </c>
      <c r="E29" s="18" t="n">
        <v>549.49383957</v>
      </c>
      <c r="F29" s="20" t="n">
        <v>4.42704342</v>
      </c>
      <c r="G29" s="18" t="n">
        <v>519.45119407</v>
      </c>
      <c r="H29" s="20" t="n">
        <v>3.61307907</v>
      </c>
      <c r="I29" s="18" t="n">
        <v>509.95735306</v>
      </c>
      <c r="J29" s="20" t="n">
        <v>2.99554883</v>
      </c>
      <c r="K29" s="18" t="n">
        <v>517.48812845</v>
      </c>
      <c r="L29" s="20" t="n">
        <v>3.7621852</v>
      </c>
      <c r="M29" s="18" t="s">
        <v>481</v>
      </c>
      <c r="N29" s="20" t="s">
        <v>481</v>
      </c>
      <c r="O29" s="18" t="s">
        <v>481</v>
      </c>
      <c r="P29" s="20" t="s">
        <v>481</v>
      </c>
      <c r="Q29" s="18" t="n">
        <v>335.3902018</v>
      </c>
      <c r="R29" s="20" t="n">
        <v>12.1685767</v>
      </c>
      <c r="S29" s="18" t="s">
        <v>481</v>
      </c>
      <c r="T29" s="20" t="s">
        <v>481</v>
      </c>
      <c r="U29" s="18" t="n">
        <v>436.89046284</v>
      </c>
      <c r="V29" s="20" t="n">
        <v>8.90682134</v>
      </c>
    </row>
    <row r="30" spans="1:22">
      <c r="A30" s="15" t="s">
        <v>505</v>
      </c>
      <c r="B30" s="17" t="n">
        <v>4520</v>
      </c>
      <c r="C30" s="18">
        <f>(236.0/B30*100)</f>
        <v/>
      </c>
      <c r="D30" s="19" t="n">
        <v>4284</v>
      </c>
      <c r="E30" s="18" t="n">
        <v>525.23087229</v>
      </c>
      <c r="F30" s="20" t="n">
        <v>2.71478713</v>
      </c>
      <c r="G30" s="18" t="n">
        <v>486.50450928</v>
      </c>
      <c r="H30" s="20" t="n">
        <v>3.19339934</v>
      </c>
      <c r="I30" s="18" t="n">
        <v>500.5138866</v>
      </c>
      <c r="J30" s="20" t="n">
        <v>4.15067136</v>
      </c>
      <c r="K30" s="18" t="n">
        <v>499.77366017</v>
      </c>
      <c r="L30" s="20" t="n">
        <v>5.20836762</v>
      </c>
      <c r="M30" s="18" t="s">
        <v>481</v>
      </c>
      <c r="N30" s="20" t="s">
        <v>481</v>
      </c>
      <c r="O30" s="18" t="s">
        <v>481</v>
      </c>
      <c r="P30" s="20" t="s">
        <v>481</v>
      </c>
      <c r="Q30" s="18" t="s">
        <v>481</v>
      </c>
      <c r="R30" s="20" t="s">
        <v>481</v>
      </c>
      <c r="S30" s="18" t="s">
        <v>481</v>
      </c>
      <c r="T30" s="20" t="s">
        <v>481</v>
      </c>
      <c r="U30" s="18" t="n">
        <v>414.56360342</v>
      </c>
      <c r="V30" s="20" t="n">
        <v>6.74527025</v>
      </c>
    </row>
    <row r="31" spans="1:22">
      <c r="A31" s="15" t="s">
        <v>506</v>
      </c>
      <c r="B31" s="17" t="n">
        <v>5456</v>
      </c>
      <c r="C31" s="18">
        <f>(153.0/B31*100)</f>
        <v/>
      </c>
      <c r="D31" s="19" t="n">
        <v>5303</v>
      </c>
      <c r="E31" s="18" t="n">
        <v>523.3883544</v>
      </c>
      <c r="F31" s="20" t="n">
        <v>3.71518705</v>
      </c>
      <c r="G31" s="18" t="n">
        <v>505.37155914</v>
      </c>
      <c r="H31" s="20" t="n">
        <v>3.1730756</v>
      </c>
      <c r="I31" s="18" t="n">
        <v>505.6277597</v>
      </c>
      <c r="J31" s="20" t="n">
        <v>3.58795624</v>
      </c>
      <c r="K31" s="18" t="n">
        <v>487.80160356</v>
      </c>
      <c r="L31" s="20" t="n">
        <v>5.50537205</v>
      </c>
      <c r="M31" s="18" t="s">
        <v>481</v>
      </c>
      <c r="N31" s="20" t="s">
        <v>481</v>
      </c>
      <c r="O31" s="18" t="s">
        <v>481</v>
      </c>
      <c r="P31" s="20" t="s">
        <v>481</v>
      </c>
      <c r="Q31" s="18" t="s">
        <v>481</v>
      </c>
      <c r="R31" s="20" t="s">
        <v>481</v>
      </c>
      <c r="S31" s="18" t="s">
        <v>481</v>
      </c>
      <c r="T31" s="20" t="s">
        <v>481</v>
      </c>
      <c r="U31" s="18" t="n">
        <v>430.51861124</v>
      </c>
      <c r="V31" s="20" t="n">
        <v>5.59120157</v>
      </c>
    </row>
    <row r="32" spans="1:22">
      <c r="A32" s="15" t="s">
        <v>507</v>
      </c>
      <c r="B32" s="17" t="n">
        <v>4478</v>
      </c>
      <c r="C32" s="18">
        <f>(6.0/B32*100)</f>
        <v/>
      </c>
      <c r="D32" s="19" t="n">
        <v>4472</v>
      </c>
      <c r="E32" s="18" t="n">
        <v>523.83843748</v>
      </c>
      <c r="F32" s="20" t="n">
        <v>4.42308211</v>
      </c>
      <c r="G32" s="18" t="n">
        <v>495.15140368</v>
      </c>
      <c r="H32" s="20" t="n">
        <v>2.97732113</v>
      </c>
      <c r="I32" s="18" t="n">
        <v>510.74453191</v>
      </c>
      <c r="J32" s="20" t="n">
        <v>2.94603684</v>
      </c>
      <c r="K32" s="18" t="n">
        <v>503.33281669</v>
      </c>
      <c r="L32" s="20" t="n">
        <v>5.46249286</v>
      </c>
      <c r="M32" s="18" t="s">
        <v>481</v>
      </c>
      <c r="N32" s="20" t="s">
        <v>481</v>
      </c>
      <c r="O32" s="18" t="s">
        <v>481</v>
      </c>
      <c r="P32" s="20" t="s">
        <v>481</v>
      </c>
      <c r="Q32" s="18" t="s">
        <v>481</v>
      </c>
      <c r="R32" s="20" t="s">
        <v>481</v>
      </c>
      <c r="S32" s="18" t="s">
        <v>481</v>
      </c>
      <c r="T32" s="20" t="s">
        <v>481</v>
      </c>
      <c r="U32" s="18" t="n">
        <v>412.69963262</v>
      </c>
      <c r="V32" s="20" t="n">
        <v>14.05053906</v>
      </c>
    </row>
    <row r="33" spans="1:22">
      <c r="A33" s="15" t="s">
        <v>508</v>
      </c>
      <c r="B33" s="17" t="n">
        <v>7325</v>
      </c>
      <c r="C33" s="18">
        <f>(85.0/B33*100)</f>
        <v/>
      </c>
      <c r="D33" s="19" t="n">
        <v>7240</v>
      </c>
      <c r="E33" s="18" t="n">
        <v>524.37893619</v>
      </c>
      <c r="F33" s="20" t="n">
        <v>3.5701732</v>
      </c>
      <c r="G33" s="18" t="n">
        <v>477.34682725</v>
      </c>
      <c r="H33" s="20" t="n">
        <v>2.84858439</v>
      </c>
      <c r="I33" s="18" t="n">
        <v>483.81067517</v>
      </c>
      <c r="J33" s="20" t="n">
        <v>4.39861717</v>
      </c>
      <c r="K33" s="18" t="n">
        <v>497.1804594</v>
      </c>
      <c r="L33" s="20" t="n">
        <v>4.72133638</v>
      </c>
      <c r="M33" s="18" t="s">
        <v>481</v>
      </c>
      <c r="N33" s="20" t="s">
        <v>481</v>
      </c>
      <c r="O33" s="18" t="s">
        <v>481</v>
      </c>
      <c r="P33" s="20" t="s">
        <v>481</v>
      </c>
      <c r="Q33" s="18" t="s">
        <v>481</v>
      </c>
      <c r="R33" s="20" t="s">
        <v>481</v>
      </c>
      <c r="S33" s="18" t="s">
        <v>481</v>
      </c>
      <c r="T33" s="20" t="s">
        <v>481</v>
      </c>
      <c r="U33" s="18" t="n">
        <v>443.33121181</v>
      </c>
      <c r="V33" s="20" t="n">
        <v>8.395535000000001</v>
      </c>
    </row>
    <row r="34" spans="1:22">
      <c r="A34" s="15" t="s">
        <v>509</v>
      </c>
      <c r="B34" s="17" t="n">
        <v>6350</v>
      </c>
      <c r="C34" s="18">
        <f>(99.0/B34*100)</f>
        <v/>
      </c>
      <c r="D34" s="19" t="n">
        <v>6251</v>
      </c>
      <c r="E34" s="18" t="n">
        <v>484.62222899</v>
      </c>
      <c r="F34" s="20" t="n">
        <v>4.13010389</v>
      </c>
      <c r="G34" s="18" t="n">
        <v>483.59343428</v>
      </c>
      <c r="H34" s="20" t="n">
        <v>2.95383106</v>
      </c>
      <c r="I34" s="18" t="n">
        <v>485.00270875</v>
      </c>
      <c r="J34" s="20" t="n">
        <v>3.29397917</v>
      </c>
      <c r="K34" s="18" t="n">
        <v>481.29617387</v>
      </c>
      <c r="L34" s="20" t="n">
        <v>5.109261</v>
      </c>
      <c r="M34" s="18" t="s">
        <v>481</v>
      </c>
      <c r="N34" s="20" t="s">
        <v>481</v>
      </c>
      <c r="O34" s="18" t="s">
        <v>481</v>
      </c>
      <c r="P34" s="20" t="s">
        <v>481</v>
      </c>
      <c r="Q34" s="18" t="n">
        <v>336.51078337</v>
      </c>
      <c r="R34" s="20" t="n">
        <v>12.24828707</v>
      </c>
      <c r="S34" s="18" t="s">
        <v>481</v>
      </c>
      <c r="T34" s="20" t="s">
        <v>481</v>
      </c>
      <c r="U34" s="18" t="n">
        <v>411.49589797</v>
      </c>
      <c r="V34" s="20" t="n">
        <v>9.812342640000001</v>
      </c>
    </row>
    <row r="35" spans="1:22">
      <c r="A35" s="15" t="s">
        <v>510</v>
      </c>
      <c r="B35" s="17" t="n">
        <v>6406</v>
      </c>
      <c r="C35" s="18">
        <f>(69.0/B35*100)</f>
        <v/>
      </c>
      <c r="D35" s="19" t="n">
        <v>6337</v>
      </c>
      <c r="E35" s="18" t="n">
        <v>526.32791889</v>
      </c>
      <c r="F35" s="20" t="n">
        <v>4.22035739</v>
      </c>
      <c r="G35" s="18" t="n">
        <v>515.72213291</v>
      </c>
      <c r="H35" s="20" t="n">
        <v>2.30824338</v>
      </c>
      <c r="I35" s="18" t="n">
        <v>509.93422444</v>
      </c>
      <c r="J35" s="20" t="n">
        <v>3.10959611</v>
      </c>
      <c r="K35" s="18" t="n">
        <v>496.52527852</v>
      </c>
      <c r="L35" s="20" t="n">
        <v>5.95661356</v>
      </c>
      <c r="M35" s="18" t="s">
        <v>481</v>
      </c>
      <c r="N35" s="20" t="s">
        <v>481</v>
      </c>
      <c r="O35" s="18" t="s">
        <v>481</v>
      </c>
      <c r="P35" s="20" t="s">
        <v>481</v>
      </c>
      <c r="Q35" s="18" t="n">
        <v>349.78970242</v>
      </c>
      <c r="R35" s="20" t="n">
        <v>6.90672373</v>
      </c>
      <c r="S35" s="18" t="s">
        <v>481</v>
      </c>
      <c r="T35" s="20" t="s">
        <v>481</v>
      </c>
      <c r="U35" s="18" t="n">
        <v>436.84326557</v>
      </c>
      <c r="V35" s="20" t="n">
        <v>9.397483510000001</v>
      </c>
    </row>
    <row r="36" spans="1:22">
      <c r="A36" s="15" t="s">
        <v>511</v>
      </c>
      <c r="B36" s="17" t="n">
        <v>6736</v>
      </c>
      <c r="C36" s="18">
        <f>(84.0/B36*100)</f>
        <v/>
      </c>
      <c r="D36" s="19" t="n">
        <v>6652</v>
      </c>
      <c r="E36" s="18" t="n">
        <v>514.11821542</v>
      </c>
      <c r="F36" s="20" t="n">
        <v>3.0387545</v>
      </c>
      <c r="G36" s="18" t="n">
        <v>478.65390643</v>
      </c>
      <c r="H36" s="20" t="n">
        <v>2.73667284</v>
      </c>
      <c r="I36" s="18" t="n">
        <v>478.26535896</v>
      </c>
      <c r="J36" s="20" t="n">
        <v>2.79382218</v>
      </c>
      <c r="K36" s="18" t="n">
        <v>479.96822027</v>
      </c>
      <c r="L36" s="20" t="n">
        <v>3.86826142</v>
      </c>
      <c r="M36" s="18" t="s">
        <v>481</v>
      </c>
      <c r="N36" s="20" t="s">
        <v>481</v>
      </c>
      <c r="O36" s="18" t="s">
        <v>481</v>
      </c>
      <c r="P36" s="20" t="s">
        <v>481</v>
      </c>
      <c r="Q36" s="18" t="s">
        <v>481</v>
      </c>
      <c r="R36" s="20" t="s">
        <v>481</v>
      </c>
      <c r="S36" s="18" t="s">
        <v>481</v>
      </c>
      <c r="T36" s="20" t="s">
        <v>481</v>
      </c>
      <c r="U36" s="18" t="n">
        <v>426.66077931</v>
      </c>
      <c r="V36" s="20" t="n">
        <v>6.43632369</v>
      </c>
    </row>
    <row r="37" spans="1:22">
      <c r="A37" s="15" t="s">
        <v>512</v>
      </c>
      <c r="B37" s="17" t="n">
        <v>5458</v>
      </c>
      <c r="C37" s="18">
        <f>(167.0/B37*100)</f>
        <v/>
      </c>
      <c r="D37" s="19" t="n">
        <v>5291</v>
      </c>
      <c r="E37" s="18" t="n">
        <v>519.23819993</v>
      </c>
      <c r="F37" s="20" t="n">
        <v>4.16556114</v>
      </c>
      <c r="G37" s="18" t="n">
        <v>500.47746757</v>
      </c>
      <c r="H37" s="20" t="n">
        <v>3.64830106</v>
      </c>
      <c r="I37" s="18" t="n">
        <v>502.16784358</v>
      </c>
      <c r="J37" s="20" t="n">
        <v>3.63212427</v>
      </c>
      <c r="K37" s="18" t="n">
        <v>475.9457172</v>
      </c>
      <c r="L37" s="20" t="n">
        <v>6.5333529</v>
      </c>
      <c r="M37" s="18" t="s">
        <v>481</v>
      </c>
      <c r="N37" s="20" t="s">
        <v>481</v>
      </c>
      <c r="O37" s="18" t="s">
        <v>481</v>
      </c>
      <c r="P37" s="20" t="s">
        <v>481</v>
      </c>
      <c r="Q37" s="18" t="s">
        <v>481</v>
      </c>
      <c r="R37" s="20" t="s">
        <v>481</v>
      </c>
      <c r="S37" s="18" t="s">
        <v>481</v>
      </c>
      <c r="T37" s="20" t="s">
        <v>481</v>
      </c>
      <c r="U37" s="18" t="n">
        <v>418.18596814</v>
      </c>
      <c r="V37" s="20" t="n">
        <v>5.74520049</v>
      </c>
    </row>
    <row r="38" spans="1:22">
      <c r="A38" s="15" t="s">
        <v>513</v>
      </c>
      <c r="B38" s="17" t="n">
        <v>5860</v>
      </c>
      <c r="C38" s="18">
        <f>(26.0/B38*100)</f>
        <v/>
      </c>
      <c r="D38" s="19" t="n">
        <v>5834</v>
      </c>
      <c r="E38" s="18" t="n">
        <v>537.84458431</v>
      </c>
      <c r="F38" s="20" t="n">
        <v>5.52572127</v>
      </c>
      <c r="G38" s="18" t="n">
        <v>522.1630861899999</v>
      </c>
      <c r="H38" s="20" t="n">
        <v>3.79997893</v>
      </c>
      <c r="I38" s="18" t="n">
        <v>533.15887799</v>
      </c>
      <c r="J38" s="20" t="n">
        <v>3.74244135</v>
      </c>
      <c r="K38" s="18" t="n">
        <v>522.53680902</v>
      </c>
      <c r="L38" s="20" t="n">
        <v>3.97381212</v>
      </c>
      <c r="M38" s="18" t="s">
        <v>481</v>
      </c>
      <c r="N38" s="20" t="s">
        <v>481</v>
      </c>
      <c r="O38" s="18" t="s">
        <v>481</v>
      </c>
      <c r="P38" s="20" t="s">
        <v>481</v>
      </c>
      <c r="Q38" s="18" t="s">
        <v>481</v>
      </c>
      <c r="R38" s="20" t="s">
        <v>481</v>
      </c>
      <c r="S38" s="18" t="s">
        <v>481</v>
      </c>
      <c r="T38" s="20" t="s">
        <v>481</v>
      </c>
      <c r="U38" s="18" t="n">
        <v>481.87839111</v>
      </c>
      <c r="V38" s="20" t="n">
        <v>6.34742796</v>
      </c>
    </row>
    <row r="39" spans="1:22">
      <c r="A39" s="15" t="s">
        <v>514</v>
      </c>
      <c r="B39" s="17" t="n">
        <v>5895</v>
      </c>
      <c r="C39" s="18">
        <f>(33.0/B39*100)</f>
        <v/>
      </c>
      <c r="D39" s="19" t="n">
        <v>5862</v>
      </c>
      <c r="E39" s="18" t="n">
        <v>425.6247243</v>
      </c>
      <c r="F39" s="20" t="n">
        <v>5.05705659</v>
      </c>
      <c r="G39" s="18" t="n">
        <v>422.79812168</v>
      </c>
      <c r="H39" s="20" t="n">
        <v>4.158228</v>
      </c>
      <c r="I39" s="18" t="n">
        <v>419.19663958</v>
      </c>
      <c r="J39" s="20" t="n">
        <v>5.89251198</v>
      </c>
      <c r="K39" s="18" t="n">
        <v>423.07998782</v>
      </c>
      <c r="L39" s="20" t="n">
        <v>8.437512910000001</v>
      </c>
      <c r="M39" s="18" t="s">
        <v>481</v>
      </c>
      <c r="N39" s="20" t="s">
        <v>481</v>
      </c>
      <c r="O39" s="18" t="s">
        <v>481</v>
      </c>
      <c r="P39" s="20" t="s">
        <v>481</v>
      </c>
      <c r="Q39" s="18" t="s">
        <v>481</v>
      </c>
      <c r="R39" s="20" t="s">
        <v>481</v>
      </c>
      <c r="S39" s="18" t="s">
        <v>481</v>
      </c>
      <c r="T39" s="20" t="s">
        <v>481</v>
      </c>
      <c r="U39" s="18" t="n">
        <v>370.225505</v>
      </c>
      <c r="V39" s="20" t="n">
        <v>9.598672990000001</v>
      </c>
    </row>
    <row r="40" spans="1:22">
      <c r="A40" s="15" t="s">
        <v>515</v>
      </c>
      <c r="B40" s="17" t="n">
        <v>14157</v>
      </c>
      <c r="C40" s="18">
        <f>(407.0/B40*100)</f>
        <v/>
      </c>
      <c r="D40" s="19" t="n">
        <v>13750</v>
      </c>
      <c r="E40" s="18" t="n">
        <v>515.95507012</v>
      </c>
      <c r="F40" s="20" t="n">
        <v>3.67482037</v>
      </c>
      <c r="G40" s="18" t="n">
        <v>483.91341698</v>
      </c>
      <c r="H40" s="20" t="n">
        <v>3.17602205</v>
      </c>
      <c r="I40" s="18" t="n">
        <v>498.93516433</v>
      </c>
      <c r="J40" s="20" t="n">
        <v>3.64692964</v>
      </c>
      <c r="K40" s="18" t="n">
        <v>488.61480216</v>
      </c>
      <c r="L40" s="20" t="n">
        <v>5.95348247</v>
      </c>
      <c r="M40" s="18" t="s">
        <v>481</v>
      </c>
      <c r="N40" s="20" t="s">
        <v>481</v>
      </c>
      <c r="O40" s="18" t="s">
        <v>481</v>
      </c>
      <c r="P40" s="20" t="s">
        <v>481</v>
      </c>
      <c r="Q40" s="18" t="s">
        <v>481</v>
      </c>
      <c r="R40" s="20" t="s">
        <v>481</v>
      </c>
      <c r="S40" s="18" t="s">
        <v>481</v>
      </c>
      <c r="T40" s="20" t="s">
        <v>481</v>
      </c>
      <c r="U40" s="18" t="n">
        <v>414.80019078</v>
      </c>
      <c r="V40" s="20" t="n">
        <v>6.71384567</v>
      </c>
    </row>
    <row r="41" spans="1:22">
      <c r="A41" s="15" t="s">
        <v>516</v>
      </c>
      <c r="B41" s="17" t="n">
        <v>5712</v>
      </c>
      <c r="C41" s="18">
        <f>(60.0/B41*100)</f>
        <v/>
      </c>
      <c r="D41" s="19" t="n">
        <v>5652</v>
      </c>
      <c r="E41" s="18" t="n">
        <v>489.39337708</v>
      </c>
      <c r="F41" s="20" t="n">
        <v>4.60961583</v>
      </c>
      <c r="G41" s="18" t="n">
        <v>460.58318711</v>
      </c>
      <c r="H41" s="20" t="n">
        <v>3.45761666</v>
      </c>
      <c r="I41" s="18" t="n">
        <v>482.46405684</v>
      </c>
      <c r="J41" s="20" t="n">
        <v>4.06181583</v>
      </c>
      <c r="K41" s="18" t="n">
        <v>479.79632588</v>
      </c>
      <c r="L41" s="20" t="n">
        <v>5.60241764</v>
      </c>
      <c r="M41" s="18" t="s">
        <v>481</v>
      </c>
      <c r="N41" s="20" t="s">
        <v>481</v>
      </c>
      <c r="O41" s="18" t="s">
        <v>481</v>
      </c>
      <c r="P41" s="20" t="s">
        <v>481</v>
      </c>
      <c r="Q41" s="18" t="n">
        <v>392.51815558</v>
      </c>
      <c r="R41" s="20" t="n">
        <v>16.89642718</v>
      </c>
      <c r="S41" s="18" t="s">
        <v>481</v>
      </c>
      <c r="T41" s="20" t="s">
        <v>481</v>
      </c>
      <c r="U41" s="18" t="n">
        <v>399.36296853</v>
      </c>
      <c r="V41" s="20" t="n">
        <v>8.61772365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363.43837057</v>
      </c>
      <c r="F45" s="20" t="n">
        <v>3.81633581</v>
      </c>
      <c r="G45" s="18" t="n">
        <v>360.35933895</v>
      </c>
      <c r="H45" s="20" t="n">
        <v>2.97852426</v>
      </c>
      <c r="I45" s="18" t="n">
        <v>355.49711936</v>
      </c>
      <c r="J45" s="20" t="n">
        <v>4.44021767</v>
      </c>
      <c r="K45" s="18" t="n">
        <v>362.59892762</v>
      </c>
      <c r="L45" s="20" t="n">
        <v>6.56259377</v>
      </c>
      <c r="M45" s="18" t="s">
        <v>481</v>
      </c>
      <c r="N45" s="20" t="s">
        <v>481</v>
      </c>
      <c r="O45" s="18" t="s">
        <v>481</v>
      </c>
      <c r="P45" s="20" t="s">
        <v>481</v>
      </c>
      <c r="Q45" s="18" t="s">
        <v>481</v>
      </c>
      <c r="R45" s="20" t="s">
        <v>481</v>
      </c>
      <c r="S45" s="18" t="n">
        <v>346.94124116</v>
      </c>
      <c r="T45" s="20" t="n">
        <v>14.98856668</v>
      </c>
      <c r="U45" s="18" t="n">
        <v>334.00544659</v>
      </c>
      <c r="V45" s="20" t="n">
        <v>6.53895225</v>
      </c>
    </row>
    <row r="46" spans="1:22">
      <c r="A46" s="15" t="s">
        <v>521</v>
      </c>
      <c r="B46" s="17" t="n">
        <v>23141</v>
      </c>
      <c r="C46" s="18">
        <f>(2259.0/B46*100)</f>
        <v/>
      </c>
      <c r="D46" s="19" t="n">
        <v>20882</v>
      </c>
      <c r="E46" s="18" t="n">
        <v>399.54582157</v>
      </c>
      <c r="F46" s="20" t="n">
        <v>5.00937603</v>
      </c>
      <c r="G46" s="18" t="n">
        <v>384.80471826</v>
      </c>
      <c r="H46" s="20" t="n">
        <v>3.54290365</v>
      </c>
      <c r="I46" s="18" t="n">
        <v>404.73522619</v>
      </c>
      <c r="J46" s="20" t="n">
        <v>4.79649743</v>
      </c>
      <c r="K46" s="18" t="n">
        <v>395.56582871</v>
      </c>
      <c r="L46" s="20" t="n">
        <v>11.47691656</v>
      </c>
      <c r="M46" s="18" t="s">
        <v>481</v>
      </c>
      <c r="N46" s="20" t="s">
        <v>481</v>
      </c>
      <c r="O46" s="18" t="s">
        <v>481</v>
      </c>
      <c r="P46" s="20" t="s">
        <v>481</v>
      </c>
      <c r="Q46" s="18" t="s">
        <v>481</v>
      </c>
      <c r="R46" s="20" t="s">
        <v>481</v>
      </c>
      <c r="S46" s="18" t="s">
        <v>481</v>
      </c>
      <c r="T46" s="20" t="s">
        <v>481</v>
      </c>
      <c r="U46" s="18" t="n">
        <v>352.37516075</v>
      </c>
      <c r="V46" s="20" t="n">
        <v>3.10446184</v>
      </c>
    </row>
    <row r="47" spans="1:22">
      <c r="A47" s="15" t="s">
        <v>522</v>
      </c>
      <c r="B47" s="17" t="n">
        <v>5928</v>
      </c>
      <c r="C47" s="18">
        <f>(420.0/B47*100)</f>
        <v/>
      </c>
      <c r="D47" s="19" t="n">
        <v>5508</v>
      </c>
      <c r="E47" s="18" t="n">
        <v>453.98179205</v>
      </c>
      <c r="F47" s="20" t="n">
        <v>5.19025645</v>
      </c>
      <c r="G47" s="18" t="n">
        <v>438.94614876</v>
      </c>
      <c r="H47" s="20" t="n">
        <v>3.79762753</v>
      </c>
      <c r="I47" s="18" t="n">
        <v>468.29637194</v>
      </c>
      <c r="J47" s="20" t="n">
        <v>4.73244066</v>
      </c>
      <c r="K47" s="18" t="n">
        <v>468.54912586</v>
      </c>
      <c r="L47" s="20" t="n">
        <v>8.02386924</v>
      </c>
      <c r="M47" s="18" t="s">
        <v>481</v>
      </c>
      <c r="N47" s="20" t="s">
        <v>481</v>
      </c>
      <c r="O47" s="18" t="s">
        <v>481</v>
      </c>
      <c r="P47" s="20" t="s">
        <v>481</v>
      </c>
      <c r="Q47" s="18" t="s">
        <v>481</v>
      </c>
      <c r="R47" s="20" t="s">
        <v>481</v>
      </c>
      <c r="S47" s="18" t="s">
        <v>481</v>
      </c>
      <c r="T47" s="20" t="s">
        <v>481</v>
      </c>
      <c r="U47" s="18" t="n">
        <v>385.71255292</v>
      </c>
      <c r="V47" s="20" t="n">
        <v>5.41075483</v>
      </c>
    </row>
    <row r="48" spans="1:22">
      <c r="A48" s="15" t="s">
        <v>523</v>
      </c>
      <c r="B48" s="17" t="n">
        <v>9841</v>
      </c>
      <c r="C48" s="18">
        <f>(9.0/B48*100)</f>
        <v/>
      </c>
      <c r="D48" s="19" t="n">
        <v>9832</v>
      </c>
      <c r="E48" s="18" t="n">
        <v>547.90549666</v>
      </c>
      <c r="F48" s="20" t="n">
        <v>6.346947</v>
      </c>
      <c r="G48" s="18" t="n">
        <v>522.4248525199999</v>
      </c>
      <c r="H48" s="20" t="n">
        <v>4.76641014</v>
      </c>
      <c r="I48" s="18" t="n">
        <v>548.65202457</v>
      </c>
      <c r="J48" s="20" t="n">
        <v>5.97279497</v>
      </c>
      <c r="K48" s="18" t="n">
        <v>537.65924125</v>
      </c>
      <c r="L48" s="20" t="n">
        <v>14.58707855</v>
      </c>
      <c r="M48" s="18" t="s">
        <v>481</v>
      </c>
      <c r="N48" s="20" t="s">
        <v>481</v>
      </c>
      <c r="O48" s="18" t="s">
        <v>481</v>
      </c>
      <c r="P48" s="20" t="s">
        <v>481</v>
      </c>
      <c r="Q48" s="18" t="s">
        <v>481</v>
      </c>
      <c r="R48" s="20" t="s">
        <v>481</v>
      </c>
      <c r="S48" s="18" t="s">
        <v>481</v>
      </c>
      <c r="T48" s="20" t="s">
        <v>481</v>
      </c>
      <c r="U48" s="18" t="n">
        <v>465.60277379</v>
      </c>
      <c r="V48" s="20" t="n">
        <v>31.21912599</v>
      </c>
    </row>
    <row r="49" spans="1:22">
      <c r="A49" s="15" t="s">
        <v>524</v>
      </c>
      <c r="B49" s="17" t="n">
        <v>6349</v>
      </c>
      <c r="C49" s="18">
        <f>(56.0/B49*100)</f>
        <v/>
      </c>
      <c r="D49" s="19" t="n">
        <v>6293</v>
      </c>
      <c r="E49" s="18" t="n">
        <v>403.74991397</v>
      </c>
      <c r="F49" s="20" t="n">
        <v>3.91985438</v>
      </c>
      <c r="G49" s="18" t="n">
        <v>405.89977867</v>
      </c>
      <c r="H49" s="20" t="n">
        <v>3.58249474</v>
      </c>
      <c r="I49" s="18" t="n">
        <v>425.24178308</v>
      </c>
      <c r="J49" s="20" t="n">
        <v>3.85037216</v>
      </c>
      <c r="K49" s="18" t="n">
        <v>433.30830854</v>
      </c>
      <c r="L49" s="20" t="n">
        <v>5.71578728</v>
      </c>
      <c r="M49" s="18" t="s">
        <v>481</v>
      </c>
      <c r="N49" s="20" t="s">
        <v>481</v>
      </c>
      <c r="O49" s="18" t="s">
        <v>481</v>
      </c>
      <c r="P49" s="20" t="s">
        <v>481</v>
      </c>
      <c r="Q49" s="18" t="s">
        <v>481</v>
      </c>
      <c r="R49" s="20" t="s">
        <v>481</v>
      </c>
      <c r="S49" s="18" t="n">
        <v>407.5472</v>
      </c>
      <c r="T49" s="20" t="n">
        <v>37.43047676</v>
      </c>
      <c r="U49" s="18" t="n">
        <v>355.1391373</v>
      </c>
      <c r="V49" s="20" t="n">
        <v>8.522104349999999</v>
      </c>
    </row>
    <row r="50" spans="1:22">
      <c r="A50" s="15" t="s">
        <v>525</v>
      </c>
      <c r="B50" s="17" t="n">
        <v>11795</v>
      </c>
      <c r="C50" s="18">
        <f>(397.0/B50*100)</f>
        <v/>
      </c>
      <c r="D50" s="19" t="n">
        <v>11398</v>
      </c>
      <c r="E50" s="18" t="n">
        <v>388.62194048</v>
      </c>
      <c r="F50" s="20" t="n">
        <v>3.02790773</v>
      </c>
      <c r="G50" s="18" t="n">
        <v>388.91366484</v>
      </c>
      <c r="H50" s="20" t="n">
        <v>2.79836739</v>
      </c>
      <c r="I50" s="18" t="n">
        <v>412.71587892</v>
      </c>
      <c r="J50" s="20" t="n">
        <v>3.53955492</v>
      </c>
      <c r="K50" s="18" t="n">
        <v>390.85837367</v>
      </c>
      <c r="L50" s="20" t="n">
        <v>8.159922679999999</v>
      </c>
      <c r="M50" s="18" t="s">
        <v>481</v>
      </c>
      <c r="N50" s="20" t="s">
        <v>481</v>
      </c>
      <c r="O50" s="18" t="s">
        <v>481</v>
      </c>
      <c r="P50" s="20" t="s">
        <v>481</v>
      </c>
      <c r="Q50" s="18" t="s">
        <v>481</v>
      </c>
      <c r="R50" s="20" t="s">
        <v>481</v>
      </c>
      <c r="S50" s="18" t="s">
        <v>481</v>
      </c>
      <c r="T50" s="20" t="s">
        <v>481</v>
      </c>
      <c r="U50" s="18" t="n">
        <v>341.72754151</v>
      </c>
      <c r="V50" s="20" t="n">
        <v>7.37358706</v>
      </c>
    </row>
    <row r="51" spans="1:22">
      <c r="A51" s="15" t="s">
        <v>526</v>
      </c>
      <c r="B51" s="17" t="n">
        <v>6866</v>
      </c>
      <c r="C51" s="18">
        <f>(112.0/B51*100)</f>
        <v/>
      </c>
      <c r="D51" s="19" t="n">
        <v>6754</v>
      </c>
      <c r="E51" s="18" t="n">
        <v>402.19439897</v>
      </c>
      <c r="F51" s="20" t="n">
        <v>3.48337771</v>
      </c>
      <c r="G51" s="18" t="n">
        <v>400.21203485</v>
      </c>
      <c r="H51" s="20" t="n">
        <v>2.67848706</v>
      </c>
      <c r="I51" s="18" t="n">
        <v>420.77293773</v>
      </c>
      <c r="J51" s="20" t="n">
        <v>4.4487118</v>
      </c>
      <c r="K51" s="18" t="n">
        <v>409.49376449</v>
      </c>
      <c r="L51" s="20" t="n">
        <v>7.00320579</v>
      </c>
      <c r="M51" s="18" t="s">
        <v>481</v>
      </c>
      <c r="N51" s="20" t="s">
        <v>481</v>
      </c>
      <c r="O51" s="18" t="s">
        <v>481</v>
      </c>
      <c r="P51" s="20" t="s">
        <v>481</v>
      </c>
      <c r="Q51" s="18" t="n">
        <v>380.5422133</v>
      </c>
      <c r="R51" s="20" t="n">
        <v>4.31283207</v>
      </c>
      <c r="S51" s="18" t="s">
        <v>481</v>
      </c>
      <c r="T51" s="20" t="s">
        <v>481</v>
      </c>
      <c r="U51" s="18" t="n">
        <v>378.27740339</v>
      </c>
      <c r="V51" s="20" t="n">
        <v>7.47647672</v>
      </c>
    </row>
    <row r="52" spans="1:22">
      <c r="A52" s="15" t="s">
        <v>527</v>
      </c>
      <c r="B52" s="17" t="n">
        <v>5809</v>
      </c>
      <c r="C52" s="18">
        <f>(113.0/B52*100)</f>
        <v/>
      </c>
      <c r="D52" s="19" t="n">
        <v>5696</v>
      </c>
      <c r="E52" s="18" t="n">
        <v>468.7368609</v>
      </c>
      <c r="F52" s="20" t="n">
        <v>4.38524228</v>
      </c>
      <c r="G52" s="18" t="n">
        <v>461.96316593</v>
      </c>
      <c r="H52" s="20" t="n">
        <v>3.34529446</v>
      </c>
      <c r="I52" s="18" t="n">
        <v>470.78776382</v>
      </c>
      <c r="J52" s="20" t="n">
        <v>3.85417125</v>
      </c>
      <c r="K52" s="18" t="n">
        <v>469.85798431</v>
      </c>
      <c r="L52" s="20" t="n">
        <v>5.76359096</v>
      </c>
      <c r="M52" s="18" t="s">
        <v>481</v>
      </c>
      <c r="N52" s="20" t="s">
        <v>481</v>
      </c>
      <c r="O52" s="18" t="s">
        <v>481</v>
      </c>
      <c r="P52" s="20" t="s">
        <v>481</v>
      </c>
      <c r="Q52" s="18" t="s">
        <v>481</v>
      </c>
      <c r="R52" s="20" t="s">
        <v>481</v>
      </c>
      <c r="S52" s="18" t="s">
        <v>481</v>
      </c>
      <c r="T52" s="20" t="s">
        <v>481</v>
      </c>
      <c r="U52" s="18" t="n">
        <v>405.49687579</v>
      </c>
      <c r="V52" s="20" t="n">
        <v>7.30293659</v>
      </c>
    </row>
    <row r="53" spans="1:22">
      <c r="A53" s="15" t="s">
        <v>528</v>
      </c>
      <c r="B53" s="17" t="n">
        <v>5571</v>
      </c>
      <c r="C53" s="18">
        <f>(122.0/B53*100)</f>
        <v/>
      </c>
      <c r="D53" s="19" t="n">
        <v>5449</v>
      </c>
      <c r="E53" s="18" t="n">
        <v>469.75350742</v>
      </c>
      <c r="F53" s="20" t="n">
        <v>2.86359214</v>
      </c>
      <c r="G53" s="18" t="n">
        <v>436.99556301</v>
      </c>
      <c r="H53" s="20" t="n">
        <v>2.31410016</v>
      </c>
      <c r="I53" s="18" t="n">
        <v>438.15681984</v>
      </c>
      <c r="J53" s="20" t="n">
        <v>3.30927759</v>
      </c>
      <c r="K53" s="18" t="n">
        <v>424.74378149</v>
      </c>
      <c r="L53" s="20" t="n">
        <v>6.93616629</v>
      </c>
      <c r="M53" s="18" t="s">
        <v>481</v>
      </c>
      <c r="N53" s="20" t="s">
        <v>481</v>
      </c>
      <c r="O53" s="18" t="s">
        <v>481</v>
      </c>
      <c r="P53" s="20" t="s">
        <v>481</v>
      </c>
      <c r="Q53" s="18" t="s">
        <v>481</v>
      </c>
      <c r="R53" s="20" t="s">
        <v>481</v>
      </c>
      <c r="S53" s="18" t="s">
        <v>481</v>
      </c>
      <c r="T53" s="20" t="s">
        <v>481</v>
      </c>
      <c r="U53" s="18" t="n">
        <v>365.82859042</v>
      </c>
      <c r="V53" s="20" t="n">
        <v>4.55416626</v>
      </c>
    </row>
    <row r="54" spans="1:22">
      <c r="A54" s="15" t="s">
        <v>529</v>
      </c>
      <c r="B54" s="17" t="n">
        <v>4740</v>
      </c>
      <c r="C54" s="18">
        <f>(522.0/B54*100)</f>
        <v/>
      </c>
      <c r="D54" s="19" t="n">
        <v>4218</v>
      </c>
      <c r="E54" s="18" t="n">
        <v>331.95973054</v>
      </c>
      <c r="F54" s="20" t="n">
        <v>3.27871818</v>
      </c>
      <c r="G54" s="18" t="n">
        <v>334.95058563</v>
      </c>
      <c r="H54" s="20" t="n">
        <v>3.54668456</v>
      </c>
      <c r="I54" s="18" t="n">
        <v>360.28139077</v>
      </c>
      <c r="J54" s="20" t="n">
        <v>5.79619768</v>
      </c>
      <c r="K54" s="18" t="n">
        <v>328.61174013</v>
      </c>
      <c r="L54" s="20" t="n">
        <v>8.50985616</v>
      </c>
      <c r="M54" s="18" t="s">
        <v>481</v>
      </c>
      <c r="N54" s="20" t="s">
        <v>481</v>
      </c>
      <c r="O54" s="18" t="s">
        <v>481</v>
      </c>
      <c r="P54" s="20" t="s">
        <v>481</v>
      </c>
      <c r="Q54" s="18" t="s">
        <v>481</v>
      </c>
      <c r="R54" s="20" t="s">
        <v>481</v>
      </c>
      <c r="S54" s="18" t="s">
        <v>481</v>
      </c>
      <c r="T54" s="20" t="s">
        <v>481</v>
      </c>
      <c r="U54" s="18" t="n">
        <v>291.66756416</v>
      </c>
      <c r="V54" s="20" t="n">
        <v>4.33387577</v>
      </c>
    </row>
    <row r="55" spans="1:22">
      <c r="A55" s="15" t="s">
        <v>530</v>
      </c>
      <c r="B55" s="17" t="n">
        <v>5316</v>
      </c>
      <c r="C55" s="18">
        <f>(22.0/B55*100)</f>
        <v/>
      </c>
      <c r="D55" s="19" t="n">
        <v>5294</v>
      </c>
      <c r="E55" s="18" t="n">
        <v>400.28455157</v>
      </c>
      <c r="F55" s="20" t="n">
        <v>4.69851095</v>
      </c>
      <c r="G55" s="18" t="n">
        <v>396.42687591</v>
      </c>
      <c r="H55" s="20" t="n">
        <v>3.44616084</v>
      </c>
      <c r="I55" s="18" t="n">
        <v>423.81098343</v>
      </c>
      <c r="J55" s="20" t="n">
        <v>3.46081761</v>
      </c>
      <c r="K55" s="18" t="n">
        <v>437.26017171</v>
      </c>
      <c r="L55" s="20" t="n">
        <v>5.5125787</v>
      </c>
      <c r="M55" s="18" t="s">
        <v>481</v>
      </c>
      <c r="N55" s="20" t="s">
        <v>481</v>
      </c>
      <c r="O55" s="18" t="s">
        <v>481</v>
      </c>
      <c r="P55" s="20" t="s">
        <v>481</v>
      </c>
      <c r="Q55" s="18" t="s">
        <v>481</v>
      </c>
      <c r="R55" s="20" t="s">
        <v>481</v>
      </c>
      <c r="S55" s="18" t="n">
        <v>338.83347123</v>
      </c>
      <c r="T55" s="20" t="n">
        <v>23.14609152</v>
      </c>
      <c r="U55" s="18" t="n">
        <v>302.59040596</v>
      </c>
      <c r="V55" s="20" t="n">
        <v>8.13259701</v>
      </c>
    </row>
    <row r="56" spans="1:22">
      <c r="A56" s="15" t="s">
        <v>531</v>
      </c>
      <c r="B56" s="17" t="n">
        <v>5359</v>
      </c>
      <c r="C56" s="18">
        <f>(77.0/B56*100)</f>
        <v/>
      </c>
      <c r="D56" s="19" t="n">
        <v>5282</v>
      </c>
      <c r="E56" s="18" t="n">
        <v>572.74128867</v>
      </c>
      <c r="F56" s="20" t="n">
        <v>3.92539782</v>
      </c>
      <c r="G56" s="18" t="n">
        <v>543.9967345</v>
      </c>
      <c r="H56" s="20" t="n">
        <v>3.38479627</v>
      </c>
      <c r="I56" s="18" t="n">
        <v>543.44640163</v>
      </c>
      <c r="J56" s="20" t="n">
        <v>4.10206496</v>
      </c>
      <c r="K56" s="18" t="n">
        <v>528.3320771</v>
      </c>
      <c r="L56" s="20" t="n">
        <v>6.463529</v>
      </c>
      <c r="M56" s="18" t="s">
        <v>481</v>
      </c>
      <c r="N56" s="20" t="s">
        <v>481</v>
      </c>
      <c r="O56" s="18" t="s">
        <v>481</v>
      </c>
      <c r="P56" s="20" t="s">
        <v>481</v>
      </c>
      <c r="Q56" s="18" t="s">
        <v>481</v>
      </c>
      <c r="R56" s="20" t="s">
        <v>481</v>
      </c>
      <c r="S56" s="18" t="s">
        <v>481</v>
      </c>
      <c r="T56" s="20" t="s">
        <v>481</v>
      </c>
      <c r="U56" s="18" t="n">
        <v>489.3573512</v>
      </c>
      <c r="V56" s="20" t="n">
        <v>16.95609987</v>
      </c>
    </row>
    <row r="57" spans="1:22">
      <c r="A57" s="15" t="s">
        <v>532</v>
      </c>
      <c r="B57" s="17" t="n">
        <v>6513</v>
      </c>
      <c r="C57" s="18">
        <f>(0.0/B57*100)</f>
        <v/>
      </c>
      <c r="D57" s="19" t="n">
        <v>6513</v>
      </c>
      <c r="E57" s="18" t="n">
        <v>392.5400322</v>
      </c>
      <c r="F57" s="20" t="n">
        <v>3.71331864</v>
      </c>
      <c r="G57" s="18" t="n">
        <v>384.83672661</v>
      </c>
      <c r="H57" s="20" t="n">
        <v>3.31000317</v>
      </c>
      <c r="I57" s="18" t="n">
        <v>378.06504012</v>
      </c>
      <c r="J57" s="20" t="n">
        <v>7.93730122</v>
      </c>
      <c r="K57" s="18" t="n">
        <v>362.82108392</v>
      </c>
      <c r="L57" s="20" t="n">
        <v>11.9680992</v>
      </c>
      <c r="M57" s="18" t="s">
        <v>481</v>
      </c>
      <c r="N57" s="20" t="s">
        <v>481</v>
      </c>
      <c r="O57" s="18" t="s">
        <v>481</v>
      </c>
      <c r="P57" s="20" t="s">
        <v>481</v>
      </c>
      <c r="Q57" s="18" t="s">
        <v>481</v>
      </c>
      <c r="R57" s="20" t="s">
        <v>481</v>
      </c>
      <c r="S57" s="18" t="n">
        <v>308.18204024</v>
      </c>
      <c r="T57" s="20" t="n">
        <v>33.87270151</v>
      </c>
      <c r="U57" s="18" t="n">
        <v>355.59509656</v>
      </c>
      <c r="V57" s="20" t="n">
        <v>9.60463232</v>
      </c>
    </row>
    <row r="58" spans="1:22">
      <c r="A58" s="15" t="s">
        <v>533</v>
      </c>
      <c r="B58" s="17" t="n">
        <v>7267</v>
      </c>
      <c r="C58" s="18">
        <f>(10.0/B58*100)</f>
        <v/>
      </c>
      <c r="D58" s="19" t="n">
        <v>7257</v>
      </c>
      <c r="E58" s="18" t="n">
        <v>397.5939409</v>
      </c>
      <c r="F58" s="20" t="n">
        <v>3.26824288</v>
      </c>
      <c r="G58" s="18" t="n">
        <v>379.40172563</v>
      </c>
      <c r="H58" s="20" t="n">
        <v>2.68160973</v>
      </c>
      <c r="I58" s="18" t="n">
        <v>360.58189535</v>
      </c>
      <c r="J58" s="20" t="n">
        <v>4.97079846</v>
      </c>
      <c r="K58" s="18" t="n">
        <v>361.84054968</v>
      </c>
      <c r="L58" s="20" t="n">
        <v>8.25666086</v>
      </c>
      <c r="M58" s="18" t="s">
        <v>481</v>
      </c>
      <c r="N58" s="20" t="s">
        <v>481</v>
      </c>
      <c r="O58" s="18" t="s">
        <v>481</v>
      </c>
      <c r="P58" s="20" t="s">
        <v>481</v>
      </c>
      <c r="Q58" s="18" t="n">
        <v>290.0305</v>
      </c>
      <c r="R58" s="20" t="n">
        <v>61.57362663</v>
      </c>
      <c r="S58" s="18" t="n">
        <v>282.85733178</v>
      </c>
      <c r="T58" s="20" t="n">
        <v>18.187526</v>
      </c>
      <c r="U58" s="18" t="n">
        <v>320.92013703</v>
      </c>
      <c r="V58" s="20" t="n">
        <v>15.84909317</v>
      </c>
    </row>
    <row r="59" spans="1:22">
      <c r="A59" s="15" t="s">
        <v>534</v>
      </c>
      <c r="B59" s="17" t="n">
        <v>4826</v>
      </c>
      <c r="C59" s="18">
        <f>(26.0/B59*100)</f>
        <v/>
      </c>
      <c r="D59" s="19" t="n">
        <v>4800</v>
      </c>
      <c r="E59" s="18" t="n">
        <v>366.7987284</v>
      </c>
      <c r="F59" s="20" t="n">
        <v>2.23228043</v>
      </c>
      <c r="G59" s="18" t="n">
        <v>361.87841451</v>
      </c>
      <c r="H59" s="20" t="n">
        <v>2.32364839</v>
      </c>
      <c r="I59" s="18" t="n">
        <v>371.36603625</v>
      </c>
      <c r="J59" s="20" t="n">
        <v>6.36903756</v>
      </c>
      <c r="K59" s="18" t="n">
        <v>353.3319</v>
      </c>
      <c r="L59" s="20" t="n">
        <v>9.19869776</v>
      </c>
      <c r="M59" s="18" t="s">
        <v>481</v>
      </c>
      <c r="N59" s="20" t="s">
        <v>481</v>
      </c>
      <c r="O59" s="18" t="s">
        <v>481</v>
      </c>
      <c r="P59" s="20" t="s">
        <v>481</v>
      </c>
      <c r="Q59" s="18" t="s">
        <v>481</v>
      </c>
      <c r="R59" s="20" t="s">
        <v>481</v>
      </c>
      <c r="S59" s="18" t="n">
        <v>291.1148915</v>
      </c>
      <c r="T59" s="20" t="n">
        <v>18.30620243</v>
      </c>
      <c r="U59" s="18" t="n">
        <v>284.00089262</v>
      </c>
      <c r="V59" s="20" t="n">
        <v>8.270274150000001</v>
      </c>
    </row>
    <row r="60" spans="1:22">
      <c r="A60" s="15" t="s">
        <v>535</v>
      </c>
      <c r="B60" s="17" t="n">
        <v>4546</v>
      </c>
      <c r="C60" s="18">
        <f>(15.0/B60*100)</f>
        <v/>
      </c>
      <c r="D60" s="19" t="n">
        <v>4531</v>
      </c>
      <c r="E60" s="18" t="n">
        <v>427.57617123</v>
      </c>
      <c r="F60" s="20" t="n">
        <v>3.91182316</v>
      </c>
      <c r="G60" s="18" t="n">
        <v>379.57864163</v>
      </c>
      <c r="H60" s="20" t="n">
        <v>4.46984828</v>
      </c>
      <c r="I60" s="18" t="n">
        <v>393.22390522</v>
      </c>
      <c r="J60" s="20" t="n">
        <v>7.20869823</v>
      </c>
      <c r="K60" s="18" t="n">
        <v>395.69286343</v>
      </c>
      <c r="L60" s="20" t="n">
        <v>8.55161968</v>
      </c>
      <c r="M60" s="18" t="s">
        <v>481</v>
      </c>
      <c r="N60" s="20" t="s">
        <v>481</v>
      </c>
      <c r="O60" s="18" t="s">
        <v>481</v>
      </c>
      <c r="P60" s="20" t="s">
        <v>481</v>
      </c>
      <c r="Q60" s="18" t="s">
        <v>481</v>
      </c>
      <c r="R60" s="20" t="s">
        <v>481</v>
      </c>
      <c r="S60" s="18" t="n">
        <v>335.46243306</v>
      </c>
      <c r="T60" s="20" t="n">
        <v>22.65283574</v>
      </c>
      <c r="U60" s="18" t="n">
        <v>360.02454692</v>
      </c>
      <c r="V60" s="20" t="n">
        <v>10.60512321</v>
      </c>
    </row>
    <row r="61" spans="1:22">
      <c r="A61" s="15" t="s">
        <v>536</v>
      </c>
      <c r="B61" s="17" t="n">
        <v>6525</v>
      </c>
      <c r="C61" s="18">
        <f>(181.0/B61*100)</f>
        <v/>
      </c>
      <c r="D61" s="19" t="n">
        <v>6344</v>
      </c>
      <c r="E61" s="18" t="n">
        <v>490.9725694</v>
      </c>
      <c r="F61" s="20" t="n">
        <v>2.97941984</v>
      </c>
      <c r="G61" s="18" t="n">
        <v>475.77798606</v>
      </c>
      <c r="H61" s="20" t="n">
        <v>2.93841223</v>
      </c>
      <c r="I61" s="18" t="n">
        <v>475.34155852</v>
      </c>
      <c r="J61" s="20" t="n">
        <v>4.14453885</v>
      </c>
      <c r="K61" s="18" t="n">
        <v>488.36999115</v>
      </c>
      <c r="L61" s="20" t="n">
        <v>5.89300824</v>
      </c>
      <c r="M61" s="18" t="s">
        <v>481</v>
      </c>
      <c r="N61" s="20" t="s">
        <v>481</v>
      </c>
      <c r="O61" s="18" t="s">
        <v>481</v>
      </c>
      <c r="P61" s="20" t="s">
        <v>481</v>
      </c>
      <c r="Q61" s="18" t="s">
        <v>481</v>
      </c>
      <c r="R61" s="20" t="s">
        <v>481</v>
      </c>
      <c r="S61" s="18" t="s">
        <v>481</v>
      </c>
      <c r="T61" s="20" t="s">
        <v>481</v>
      </c>
      <c r="U61" s="18" t="n">
        <v>414.31109646</v>
      </c>
      <c r="V61" s="20" t="n">
        <v>8.913858039999999</v>
      </c>
    </row>
    <row r="62" spans="1:22">
      <c r="A62" s="15" t="s">
        <v>537</v>
      </c>
      <c r="B62" s="17" t="n">
        <v>4476</v>
      </c>
      <c r="C62" s="18">
        <f>(3.0/B62*100)</f>
        <v/>
      </c>
      <c r="D62" s="19" t="n">
        <v>4473</v>
      </c>
      <c r="E62" s="18" t="n">
        <v>562.82021502</v>
      </c>
      <c r="F62" s="20" t="n">
        <v>3.09556372</v>
      </c>
      <c r="G62" s="18" t="n">
        <v>540.17149757</v>
      </c>
      <c r="H62" s="20" t="n">
        <v>1.80248823</v>
      </c>
      <c r="I62" s="18" t="n">
        <v>542.2147366200001</v>
      </c>
      <c r="J62" s="20" t="n">
        <v>2.38100678</v>
      </c>
      <c r="K62" s="18" t="n">
        <v>535.33898522</v>
      </c>
      <c r="L62" s="20" t="n">
        <v>5.8389591</v>
      </c>
      <c r="M62" s="18" t="s">
        <v>481</v>
      </c>
      <c r="N62" s="20" t="s">
        <v>481</v>
      </c>
      <c r="O62" s="18" t="s">
        <v>481</v>
      </c>
      <c r="P62" s="20" t="s">
        <v>481</v>
      </c>
      <c r="Q62" s="18" t="s">
        <v>481</v>
      </c>
      <c r="R62" s="20" t="s">
        <v>481</v>
      </c>
      <c r="S62" s="18" t="s">
        <v>481</v>
      </c>
      <c r="T62" s="20" t="s">
        <v>481</v>
      </c>
      <c r="U62" s="18" t="n">
        <v>496.74722374</v>
      </c>
      <c r="V62" s="20" t="n">
        <v>25.19258323</v>
      </c>
    </row>
    <row r="63" spans="1:22">
      <c r="A63" s="15" t="s">
        <v>538</v>
      </c>
      <c r="B63" s="17" t="n">
        <v>5324</v>
      </c>
      <c r="C63" s="18">
        <f>(13.0/B63*100)</f>
        <v/>
      </c>
      <c r="D63" s="19" t="n">
        <v>5311</v>
      </c>
      <c r="E63" s="18" t="n">
        <v>375.5461502</v>
      </c>
      <c r="F63" s="20" t="n">
        <v>3.07801265</v>
      </c>
      <c r="G63" s="18" t="n">
        <v>368.72520624</v>
      </c>
      <c r="H63" s="20" t="n">
        <v>1.93357554</v>
      </c>
      <c r="I63" s="18" t="n">
        <v>393.97366887</v>
      </c>
      <c r="J63" s="20" t="n">
        <v>4.58595708</v>
      </c>
      <c r="K63" s="18" t="n">
        <v>386.30867005</v>
      </c>
      <c r="L63" s="20" t="n">
        <v>11.46711192</v>
      </c>
      <c r="M63" s="18" t="s">
        <v>481</v>
      </c>
      <c r="N63" s="20" t="s">
        <v>481</v>
      </c>
      <c r="O63" s="18" t="s">
        <v>481</v>
      </c>
      <c r="P63" s="20" t="s">
        <v>481</v>
      </c>
      <c r="Q63" s="18" t="n">
        <v>343.22106088</v>
      </c>
      <c r="R63" s="20" t="n">
        <v>55.47878145</v>
      </c>
      <c r="S63" s="18" t="n">
        <v>277.95612677</v>
      </c>
      <c r="T63" s="20" t="n">
        <v>33.69449266</v>
      </c>
      <c r="U63" s="18" t="n">
        <v>333.70949635</v>
      </c>
      <c r="V63" s="20" t="n">
        <v>5.57169879</v>
      </c>
    </row>
    <row r="64" spans="1:22">
      <c r="A64" s="15" t="s">
        <v>539</v>
      </c>
      <c r="B64" s="17" t="n">
        <v>3634</v>
      </c>
      <c r="C64" s="18">
        <f>(3.0/B64*100)</f>
        <v/>
      </c>
      <c r="D64" s="19" t="n">
        <v>3631</v>
      </c>
      <c r="E64" s="18" t="n">
        <v>519.97356242</v>
      </c>
      <c r="F64" s="20" t="n">
        <v>4.18165372</v>
      </c>
      <c r="G64" s="18" t="n">
        <v>464.42848368</v>
      </c>
      <c r="H64" s="20" t="n">
        <v>3.51046684</v>
      </c>
      <c r="I64" s="18" t="n">
        <v>480.08882945</v>
      </c>
      <c r="J64" s="20" t="n">
        <v>3.31273744</v>
      </c>
      <c r="K64" s="18" t="n">
        <v>468.7560501</v>
      </c>
      <c r="L64" s="20" t="n">
        <v>5.99005268</v>
      </c>
      <c r="M64" s="18" t="s">
        <v>481</v>
      </c>
      <c r="N64" s="20" t="s">
        <v>481</v>
      </c>
      <c r="O64" s="18" t="s">
        <v>481</v>
      </c>
      <c r="P64" s="20" t="s">
        <v>481</v>
      </c>
      <c r="Q64" s="18" t="s">
        <v>481</v>
      </c>
      <c r="R64" s="20" t="s">
        <v>481</v>
      </c>
      <c r="S64" s="18" t="n">
        <v>404.79056071</v>
      </c>
      <c r="T64" s="20" t="n">
        <v>54.921303</v>
      </c>
      <c r="U64" s="18" t="n">
        <v>337.44030188</v>
      </c>
      <c r="V64" s="20" t="n">
        <v>9.93937131</v>
      </c>
    </row>
    <row r="65" spans="1:22">
      <c r="A65" s="15" t="s">
        <v>540</v>
      </c>
      <c r="B65" s="17" t="n">
        <v>5325</v>
      </c>
      <c r="C65" s="18">
        <f>(14.0/B65*100)</f>
        <v/>
      </c>
      <c r="D65" s="19" t="n">
        <v>5311</v>
      </c>
      <c r="E65" s="18" t="n">
        <v>419.84125874</v>
      </c>
      <c r="F65" s="20" t="n">
        <v>3.99399393</v>
      </c>
      <c r="G65" s="18" t="n">
        <v>419.7608531</v>
      </c>
      <c r="H65" s="20" t="n">
        <v>2.67365758</v>
      </c>
      <c r="I65" s="18" t="n">
        <v>433.73371661</v>
      </c>
      <c r="J65" s="20" t="n">
        <v>3.9511178</v>
      </c>
      <c r="K65" s="18" t="n">
        <v>428.35714649</v>
      </c>
      <c r="L65" s="20" t="n">
        <v>11.27163412</v>
      </c>
      <c r="M65" s="18" t="s">
        <v>481</v>
      </c>
      <c r="N65" s="20" t="s">
        <v>481</v>
      </c>
      <c r="O65" s="18" t="s">
        <v>481</v>
      </c>
      <c r="P65" s="20" t="s">
        <v>481</v>
      </c>
      <c r="Q65" s="18" t="n">
        <v>332.31373664</v>
      </c>
      <c r="R65" s="20" t="n">
        <v>26.24081458</v>
      </c>
      <c r="S65" s="18" t="s">
        <v>481</v>
      </c>
      <c r="T65" s="20" t="s">
        <v>481</v>
      </c>
      <c r="U65" s="18" t="n">
        <v>347.04421166</v>
      </c>
      <c r="V65" s="20" t="n">
        <v>7.47426553</v>
      </c>
    </row>
    <row r="66" spans="1:22">
      <c r="A66" s="15" t="s">
        <v>541</v>
      </c>
      <c r="B66" s="17" t="n">
        <v>5665</v>
      </c>
      <c r="C66" s="18">
        <f>(95.0/B66*100)</f>
        <v/>
      </c>
      <c r="D66" s="19" t="n">
        <v>5570</v>
      </c>
      <c r="E66" s="18" t="n">
        <v>422.94063238</v>
      </c>
      <c r="F66" s="20" t="n">
        <v>3.2887659</v>
      </c>
      <c r="G66" s="18" t="n">
        <v>422.84381696</v>
      </c>
      <c r="H66" s="20" t="n">
        <v>2.37359997</v>
      </c>
      <c r="I66" s="18" t="n">
        <v>441.29333838</v>
      </c>
      <c r="J66" s="20" t="n">
        <v>3.7323852</v>
      </c>
      <c r="K66" s="18" t="n">
        <v>439.05227136</v>
      </c>
      <c r="L66" s="20" t="n">
        <v>6.8936129</v>
      </c>
      <c r="M66" s="18" t="s">
        <v>481</v>
      </c>
      <c r="N66" s="20" t="s">
        <v>481</v>
      </c>
      <c r="O66" s="18" t="s">
        <v>481</v>
      </c>
      <c r="P66" s="20" t="s">
        <v>481</v>
      </c>
      <c r="Q66" s="18" t="s">
        <v>481</v>
      </c>
      <c r="R66" s="20" t="s">
        <v>481</v>
      </c>
      <c r="S66" s="18" t="s">
        <v>481</v>
      </c>
      <c r="T66" s="20" t="s">
        <v>481</v>
      </c>
      <c r="U66" s="18" t="n">
        <v>361.52542666</v>
      </c>
      <c r="V66" s="20" t="n">
        <v>5.00767346</v>
      </c>
    </row>
    <row r="67" spans="1:22">
      <c r="A67" s="15" t="s">
        <v>542</v>
      </c>
      <c r="B67" s="17" t="n">
        <v>6971</v>
      </c>
      <c r="C67" s="18">
        <f>(1033.0/B67*100)</f>
        <v/>
      </c>
      <c r="D67" s="19" t="n">
        <v>5938</v>
      </c>
      <c r="E67" s="18" t="n">
        <v>398.46595541</v>
      </c>
      <c r="F67" s="20" t="n">
        <v>3.47800687</v>
      </c>
      <c r="G67" s="18" t="n">
        <v>395.6077804</v>
      </c>
      <c r="H67" s="20" t="n">
        <v>2.88227939</v>
      </c>
      <c r="I67" s="18" t="n">
        <v>417.22093393</v>
      </c>
      <c r="J67" s="20" t="n">
        <v>4.92911989</v>
      </c>
      <c r="K67" s="18" t="n">
        <v>401.11199624</v>
      </c>
      <c r="L67" s="20" t="n">
        <v>9.7259986</v>
      </c>
      <c r="M67" s="18" t="s">
        <v>481</v>
      </c>
      <c r="N67" s="20" t="s">
        <v>481</v>
      </c>
      <c r="O67" s="18" t="s">
        <v>481</v>
      </c>
      <c r="P67" s="20" t="s">
        <v>481</v>
      </c>
      <c r="Q67" s="18" t="s">
        <v>481</v>
      </c>
      <c r="R67" s="20" t="s">
        <v>481</v>
      </c>
      <c r="S67" s="18" t="s">
        <v>481</v>
      </c>
      <c r="T67" s="20" t="s">
        <v>481</v>
      </c>
      <c r="U67" s="18" t="n">
        <v>338.59513947</v>
      </c>
      <c r="V67" s="20" t="n">
        <v>8.0422905</v>
      </c>
    </row>
    <row r="68" spans="1:22">
      <c r="A68" s="15" t="s">
        <v>543</v>
      </c>
      <c r="B68" s="17" t="n">
        <v>12083</v>
      </c>
      <c r="C68" s="18">
        <f>(31.0/B68*100)</f>
        <v/>
      </c>
      <c r="D68" s="19" t="n">
        <v>12052</v>
      </c>
      <c r="E68" s="18" t="n">
        <v>445.57366396</v>
      </c>
      <c r="F68" s="20" t="n">
        <v>2.46402473</v>
      </c>
      <c r="G68" s="18" t="n">
        <v>402.60233064</v>
      </c>
      <c r="H68" s="20" t="n">
        <v>2.07695615</v>
      </c>
      <c r="I68" s="18" t="n">
        <v>399.67562963</v>
      </c>
      <c r="J68" s="20" t="n">
        <v>3.97728796</v>
      </c>
      <c r="K68" s="18" t="n">
        <v>396.70488763</v>
      </c>
      <c r="L68" s="20" t="n">
        <v>4.82773354</v>
      </c>
      <c r="M68" s="18" t="s">
        <v>481</v>
      </c>
      <c r="N68" s="20" t="s">
        <v>481</v>
      </c>
      <c r="O68" s="18" t="s">
        <v>481</v>
      </c>
      <c r="P68" s="20" t="s">
        <v>481</v>
      </c>
      <c r="Q68" s="18" t="s">
        <v>481</v>
      </c>
      <c r="R68" s="20" t="s">
        <v>481</v>
      </c>
      <c r="S68" s="18" t="s">
        <v>481</v>
      </c>
      <c r="T68" s="20" t="s">
        <v>481</v>
      </c>
      <c r="U68" s="18" t="n">
        <v>345.70760715</v>
      </c>
      <c r="V68" s="20" t="n">
        <v>2.2930744</v>
      </c>
    </row>
    <row r="69" spans="1:22">
      <c r="A69" s="15" t="s">
        <v>544</v>
      </c>
      <c r="B69" s="17" t="n">
        <v>4876</v>
      </c>
      <c r="C69" s="18">
        <f>(0.0/B69*100)</f>
        <v/>
      </c>
      <c r="D69" s="19" t="n">
        <v>4876</v>
      </c>
      <c r="E69" s="18" t="n">
        <v>446.56083563</v>
      </c>
      <c r="F69" s="20" t="n">
        <v>4.65503979</v>
      </c>
      <c r="G69" s="18" t="n">
        <v>437.26226164</v>
      </c>
      <c r="H69" s="20" t="n">
        <v>3.90225069</v>
      </c>
      <c r="I69" s="18" t="n">
        <v>454.39964751</v>
      </c>
      <c r="J69" s="20" t="n">
        <v>5.04009055</v>
      </c>
      <c r="K69" s="18" t="n">
        <v>452.34974344</v>
      </c>
      <c r="L69" s="20" t="n">
        <v>7.81454851</v>
      </c>
      <c r="M69" s="18" t="s">
        <v>481</v>
      </c>
      <c r="N69" s="20" t="s">
        <v>481</v>
      </c>
      <c r="O69" s="18" t="s">
        <v>481</v>
      </c>
      <c r="P69" s="20" t="s">
        <v>481</v>
      </c>
      <c r="Q69" s="18" t="s">
        <v>481</v>
      </c>
      <c r="R69" s="20" t="s">
        <v>481</v>
      </c>
      <c r="S69" s="18" t="s">
        <v>481</v>
      </c>
      <c r="T69" s="20" t="s">
        <v>481</v>
      </c>
      <c r="U69" s="18" t="n">
        <v>431.18391945</v>
      </c>
      <c r="V69" s="20" t="n">
        <v>21.51442952</v>
      </c>
    </row>
    <row r="70" spans="1:22">
      <c r="A70" s="15" t="s">
        <v>545</v>
      </c>
      <c r="B70" s="17" t="n">
        <v>6036</v>
      </c>
      <c r="C70" s="18">
        <f>(223.0/B70*100)</f>
        <v/>
      </c>
      <c r="D70" s="19" t="n">
        <v>5813</v>
      </c>
      <c r="E70" s="18" t="n">
        <v>509.07806891</v>
      </c>
      <c r="F70" s="20" t="n">
        <v>4.32135145</v>
      </c>
      <c r="G70" s="18" t="n">
        <v>497.85861024</v>
      </c>
      <c r="H70" s="20" t="n">
        <v>3.24890998</v>
      </c>
      <c r="I70" s="18" t="n">
        <v>490.33798859</v>
      </c>
      <c r="J70" s="20" t="n">
        <v>4.57640279</v>
      </c>
      <c r="K70" s="18" t="n">
        <v>490.2656491</v>
      </c>
      <c r="L70" s="20" t="n">
        <v>7.54502162</v>
      </c>
      <c r="M70" s="18" t="s">
        <v>481</v>
      </c>
      <c r="N70" s="20" t="s">
        <v>481</v>
      </c>
      <c r="O70" s="18" t="s">
        <v>481</v>
      </c>
      <c r="P70" s="20" t="s">
        <v>481</v>
      </c>
      <c r="Q70" s="18" t="s">
        <v>481</v>
      </c>
      <c r="R70" s="20" t="s">
        <v>481</v>
      </c>
      <c r="S70" s="18" t="s">
        <v>481</v>
      </c>
      <c r="T70" s="20" t="s">
        <v>481</v>
      </c>
      <c r="U70" s="18" t="n">
        <v>446.33302142</v>
      </c>
      <c r="V70" s="20" t="n">
        <v>9.04253553</v>
      </c>
    </row>
    <row r="71" spans="1:22">
      <c r="A71" s="15" t="s">
        <v>546</v>
      </c>
      <c r="B71" s="17" t="n">
        <v>6115</v>
      </c>
      <c r="C71" s="18">
        <f>(40.0/B71*100)</f>
        <v/>
      </c>
      <c r="D71" s="19" t="n">
        <v>6075</v>
      </c>
      <c r="E71" s="18" t="n">
        <v>579.6061465</v>
      </c>
      <c r="F71" s="20" t="n">
        <v>3.45628477</v>
      </c>
      <c r="G71" s="18" t="n">
        <v>556.08105701</v>
      </c>
      <c r="H71" s="20" t="n">
        <v>1.59772531</v>
      </c>
      <c r="I71" s="18" t="n">
        <v>578.73744055</v>
      </c>
      <c r="J71" s="20" t="n">
        <v>4.10881605</v>
      </c>
      <c r="K71" s="18" t="n">
        <v>552.43318401</v>
      </c>
      <c r="L71" s="20" t="n">
        <v>7.54920883</v>
      </c>
      <c r="M71" s="18" t="s">
        <v>481</v>
      </c>
      <c r="N71" s="20" t="s">
        <v>481</v>
      </c>
      <c r="O71" s="18" t="s">
        <v>481</v>
      </c>
      <c r="P71" s="20" t="s">
        <v>481</v>
      </c>
      <c r="Q71" s="18" t="s">
        <v>481</v>
      </c>
      <c r="R71" s="20" t="s">
        <v>481</v>
      </c>
      <c r="S71" s="18" t="s">
        <v>481</v>
      </c>
      <c r="T71" s="20" t="s">
        <v>481</v>
      </c>
      <c r="U71" s="18" t="n">
        <v>483.17869986</v>
      </c>
      <c r="V71" s="20" t="n">
        <v>12.54810612</v>
      </c>
    </row>
    <row r="72" spans="1:22">
      <c r="A72" s="15" t="s">
        <v>547</v>
      </c>
      <c r="B72" s="17" t="n">
        <v>7708</v>
      </c>
      <c r="C72" s="18">
        <f>(7.0/B72*100)</f>
        <v/>
      </c>
      <c r="D72" s="19" t="n">
        <v>7701</v>
      </c>
      <c r="E72" s="18" t="n">
        <v>557.42891065</v>
      </c>
      <c r="F72" s="20" t="n">
        <v>4.81921901</v>
      </c>
      <c r="G72" s="18" t="n">
        <v>538.0077614099999</v>
      </c>
      <c r="H72" s="20" t="n">
        <v>3.43294952</v>
      </c>
      <c r="I72" s="18" t="n">
        <v>544.11446676</v>
      </c>
      <c r="J72" s="20" t="n">
        <v>3.12137515</v>
      </c>
      <c r="K72" s="18" t="n">
        <v>534.33690505</v>
      </c>
      <c r="L72" s="20" t="n">
        <v>7.23666594</v>
      </c>
      <c r="M72" s="18" t="s">
        <v>481</v>
      </c>
      <c r="N72" s="20" t="s">
        <v>481</v>
      </c>
      <c r="O72" s="18" t="s">
        <v>481</v>
      </c>
      <c r="P72" s="20" t="s">
        <v>481</v>
      </c>
      <c r="Q72" s="18" t="s">
        <v>481</v>
      </c>
      <c r="R72" s="20" t="s">
        <v>481</v>
      </c>
      <c r="S72" s="18" t="s">
        <v>481</v>
      </c>
      <c r="T72" s="20" t="s">
        <v>481</v>
      </c>
      <c r="U72" s="18" t="n">
        <v>433.85216466</v>
      </c>
      <c r="V72" s="20" t="n">
        <v>30.67590998</v>
      </c>
    </row>
    <row r="73" spans="1:22">
      <c r="A73" s="15" t="s">
        <v>548</v>
      </c>
      <c r="B73" s="17" t="n">
        <v>8249</v>
      </c>
      <c r="C73" s="18">
        <f>(204.0/B73*100)</f>
        <v/>
      </c>
      <c r="D73" s="19" t="n">
        <v>8045</v>
      </c>
      <c r="E73" s="18" t="n">
        <v>439.70781101</v>
      </c>
      <c r="F73" s="20" t="n">
        <v>5.46537173</v>
      </c>
      <c r="G73" s="18" t="n">
        <v>410.81132891</v>
      </c>
      <c r="H73" s="20" t="n">
        <v>2.95183601</v>
      </c>
      <c r="I73" s="18" t="n">
        <v>400.83297263</v>
      </c>
      <c r="J73" s="20" t="n">
        <v>5.57083525</v>
      </c>
      <c r="K73" s="18" t="n">
        <v>414.08243552</v>
      </c>
      <c r="L73" s="20" t="n">
        <v>12.94198587</v>
      </c>
      <c r="M73" s="18" t="s">
        <v>481</v>
      </c>
      <c r="N73" s="20" t="s">
        <v>481</v>
      </c>
      <c r="O73" s="18" t="s">
        <v>481</v>
      </c>
      <c r="P73" s="20" t="s">
        <v>481</v>
      </c>
      <c r="Q73" s="18" t="s">
        <v>481</v>
      </c>
      <c r="R73" s="20" t="s">
        <v>481</v>
      </c>
      <c r="S73" s="18" t="s">
        <v>481</v>
      </c>
      <c r="T73" s="20" t="s">
        <v>481</v>
      </c>
      <c r="U73" s="18" t="n">
        <v>393.54617961</v>
      </c>
      <c r="V73" s="20" t="n">
        <v>10.77410264</v>
      </c>
    </row>
    <row r="74" spans="1:22">
      <c r="A74" s="15" t="s">
        <v>549</v>
      </c>
      <c r="B74" s="17" t="n">
        <v>4692</v>
      </c>
      <c r="C74" s="18">
        <f>(82.0/B74*100)</f>
        <v/>
      </c>
      <c r="D74" s="19" t="n">
        <v>4610</v>
      </c>
      <c r="E74" s="18" t="n">
        <v>432.06356757</v>
      </c>
      <c r="F74" s="20" t="n">
        <v>2.71348628</v>
      </c>
      <c r="G74" s="18" t="n">
        <v>410.98309232</v>
      </c>
      <c r="H74" s="20" t="n">
        <v>2.8496844</v>
      </c>
      <c r="I74" s="18" t="n">
        <v>425.40539364</v>
      </c>
      <c r="J74" s="20" t="n">
        <v>3.88836787</v>
      </c>
      <c r="K74" s="18" t="n">
        <v>430.39477505</v>
      </c>
      <c r="L74" s="20" t="n">
        <v>6.13337968</v>
      </c>
      <c r="M74" s="18" t="s">
        <v>481</v>
      </c>
      <c r="N74" s="20" t="s">
        <v>481</v>
      </c>
      <c r="O74" s="18" t="s">
        <v>481</v>
      </c>
      <c r="P74" s="20" t="s">
        <v>481</v>
      </c>
      <c r="Q74" s="18" t="s">
        <v>481</v>
      </c>
      <c r="R74" s="20" t="s">
        <v>481</v>
      </c>
      <c r="S74" s="18" t="n">
        <v>342.05924771</v>
      </c>
      <c r="T74" s="20" t="n">
        <v>32.57236679</v>
      </c>
      <c r="U74" s="18" t="n">
        <v>354.49634627</v>
      </c>
      <c r="V74" s="20" t="n">
        <v>6.74030612</v>
      </c>
    </row>
    <row r="75" spans="1:22">
      <c r="A75" s="15" t="s">
        <v>550</v>
      </c>
      <c r="B75" s="17" t="n">
        <v>5375</v>
      </c>
      <c r="C75" s="18">
        <f>(322.0/B75*100)</f>
        <v/>
      </c>
      <c r="D75" s="19" t="n">
        <v>5053</v>
      </c>
      <c r="E75" s="18" t="n">
        <v>387.59379673</v>
      </c>
      <c r="F75" s="20" t="n">
        <v>3.80083971</v>
      </c>
      <c r="G75" s="18" t="n">
        <v>368.98327506</v>
      </c>
      <c r="H75" s="20" t="n">
        <v>3.12015152</v>
      </c>
      <c r="I75" s="18" t="n">
        <v>360.7420688</v>
      </c>
      <c r="J75" s="20" t="n">
        <v>7.02568723</v>
      </c>
      <c r="K75" s="18" t="n">
        <v>351.53152739</v>
      </c>
      <c r="L75" s="20" t="n">
        <v>10.3906346</v>
      </c>
      <c r="M75" s="18" t="s">
        <v>481</v>
      </c>
      <c r="N75" s="20" t="s">
        <v>481</v>
      </c>
      <c r="O75" s="18" t="s">
        <v>481</v>
      </c>
      <c r="P75" s="20" t="s">
        <v>481</v>
      </c>
      <c r="Q75" s="18" t="s">
        <v>481</v>
      </c>
      <c r="R75" s="20" t="s">
        <v>481</v>
      </c>
      <c r="S75" s="18" t="s">
        <v>481</v>
      </c>
      <c r="T75" s="20" t="s">
        <v>481</v>
      </c>
      <c r="U75" s="18" t="n">
        <v>330.79867759</v>
      </c>
      <c r="V75" s="20" t="n">
        <v>5.82343073</v>
      </c>
    </row>
    <row r="76" spans="1:22">
      <c r="A76" s="15" t="s">
        <v>551</v>
      </c>
      <c r="B76" s="17" t="n">
        <v>14167</v>
      </c>
      <c r="C76" s="18">
        <f>(236.0/B76*100)</f>
        <v/>
      </c>
      <c r="D76" s="19" t="n">
        <v>13931</v>
      </c>
      <c r="E76" s="18" t="n">
        <v>452.64661651</v>
      </c>
      <c r="F76" s="20" t="n">
        <v>2.98101605</v>
      </c>
      <c r="G76" s="18" t="n">
        <v>419.08903636</v>
      </c>
      <c r="H76" s="20" t="n">
        <v>2.66681695</v>
      </c>
      <c r="I76" s="18" t="n">
        <v>431.0661203</v>
      </c>
      <c r="J76" s="20" t="n">
        <v>4.15030966</v>
      </c>
      <c r="K76" s="18" t="n">
        <v>434.81850972</v>
      </c>
      <c r="L76" s="20" t="n">
        <v>6.28247377</v>
      </c>
      <c r="M76" s="18" t="s">
        <v>481</v>
      </c>
      <c r="N76" s="20" t="s">
        <v>481</v>
      </c>
      <c r="O76" s="18" t="s">
        <v>481</v>
      </c>
      <c r="P76" s="20" t="s">
        <v>481</v>
      </c>
      <c r="Q76" s="18" t="s">
        <v>481</v>
      </c>
      <c r="R76" s="20" t="s">
        <v>481</v>
      </c>
      <c r="S76" s="18" t="s">
        <v>481</v>
      </c>
      <c r="T76" s="20" t="s">
        <v>481</v>
      </c>
      <c r="U76" s="18" t="n">
        <v>363.3123267</v>
      </c>
      <c r="V76" s="20" t="n">
        <v>5.35063527</v>
      </c>
    </row>
    <row r="77" spans="1:22">
      <c r="A77" s="15" t="s">
        <v>552</v>
      </c>
      <c r="B77" s="17" t="n">
        <v>6062</v>
      </c>
      <c r="C77" s="18">
        <f>(397.0/B77*100)</f>
        <v/>
      </c>
      <c r="D77" s="19" t="n">
        <v>5665</v>
      </c>
      <c r="E77" s="18" t="n">
        <v>431.0523643</v>
      </c>
      <c r="F77" s="20" t="n">
        <v>3.62526337</v>
      </c>
      <c r="G77" s="18" t="n">
        <v>417.51603178</v>
      </c>
      <c r="H77" s="20" t="n">
        <v>2.95335693</v>
      </c>
      <c r="I77" s="18" t="n">
        <v>446.52153548</v>
      </c>
      <c r="J77" s="20" t="n">
        <v>4.35598065</v>
      </c>
      <c r="K77" s="18" t="n">
        <v>449.15711642</v>
      </c>
      <c r="L77" s="20" t="n">
        <v>8.10612248</v>
      </c>
      <c r="M77" s="18" t="s">
        <v>481</v>
      </c>
      <c r="N77" s="20" t="s">
        <v>481</v>
      </c>
      <c r="O77" s="18" t="s">
        <v>481</v>
      </c>
      <c r="P77" s="20" t="s">
        <v>481</v>
      </c>
      <c r="Q77" s="18" t="s">
        <v>481</v>
      </c>
      <c r="R77" s="20" t="s">
        <v>481</v>
      </c>
      <c r="S77" s="18" t="s">
        <v>481</v>
      </c>
      <c r="T77" s="20" t="s">
        <v>481</v>
      </c>
      <c r="U77" s="18" t="n">
        <v>368.30585461</v>
      </c>
      <c r="V77" s="20" t="n">
        <v>3.73476849</v>
      </c>
    </row>
    <row r="78" spans="1:22">
      <c r="A78" s="15" t="s">
        <v>553</v>
      </c>
      <c r="B78" s="17" t="n">
        <v>5826</v>
      </c>
      <c r="C78" s="18">
        <f>(0.0/B78*100)</f>
        <v/>
      </c>
      <c r="D78" s="19" t="n">
        <v>5826</v>
      </c>
      <c r="E78" s="18" t="n">
        <v>492.4616316</v>
      </c>
      <c r="F78" s="20" t="n">
        <v>5.40009641</v>
      </c>
      <c r="G78" s="18" t="n">
        <v>494.95497616</v>
      </c>
      <c r="H78" s="20" t="n">
        <v>4.31797765</v>
      </c>
      <c r="I78" s="18" t="n">
        <v>505.34266762</v>
      </c>
      <c r="J78" s="20" t="n">
        <v>7.72155646</v>
      </c>
      <c r="K78" s="18" t="n">
        <v>485.47008254</v>
      </c>
      <c r="L78" s="20" t="n">
        <v>9.531250999999999</v>
      </c>
      <c r="M78" s="18" t="s">
        <v>481</v>
      </c>
      <c r="N78" s="20" t="s">
        <v>481</v>
      </c>
      <c r="O78" s="18" t="s">
        <v>481</v>
      </c>
      <c r="P78" s="20" t="s">
        <v>481</v>
      </c>
      <c r="Q78" s="18" t="n">
        <v>386.12384552</v>
      </c>
      <c r="R78" s="20" t="n">
        <v>30.23690446</v>
      </c>
      <c r="S78" s="18" t="n">
        <v>412.89142086</v>
      </c>
      <c r="T78" s="20" t="n">
        <v>45.93421915</v>
      </c>
      <c r="U78" s="18" t="n">
        <v>429.89691856</v>
      </c>
      <c r="V78" s="20" t="n">
        <v>35.79617301</v>
      </c>
    </row>
    <row customHeight="1" ht="25" r="79" spans="1:22">
      <c r="A79" s="15" t="s">
        <v>554</v>
      </c>
      <c r="B79" s="17" t="n">
        <v>1657</v>
      </c>
      <c r="C79" s="18">
        <f>(41.0/B79*100)</f>
        <v/>
      </c>
      <c r="D79" s="19" t="n">
        <v>1616</v>
      </c>
      <c r="E79" s="18" t="n">
        <v>450.24996186</v>
      </c>
      <c r="F79" s="20" t="n">
        <v>9.93292512</v>
      </c>
      <c r="G79" s="18" t="n">
        <v>451.83780173</v>
      </c>
      <c r="H79" s="20" t="n">
        <v>8.333082279999999</v>
      </c>
      <c r="I79" s="18" t="n">
        <v>468.72059304</v>
      </c>
      <c r="J79" s="20" t="n">
        <v>6.31496695</v>
      </c>
      <c r="K79" s="18" t="n">
        <v>470.23141842</v>
      </c>
      <c r="L79" s="20" t="n">
        <v>9.894915810000001</v>
      </c>
      <c r="M79" s="18" t="s">
        <v>481</v>
      </c>
      <c r="N79" s="20" t="s">
        <v>481</v>
      </c>
      <c r="O79" s="18" t="s">
        <v>481</v>
      </c>
      <c r="P79" s="20" t="s">
        <v>481</v>
      </c>
      <c r="Q79" s="18" t="s">
        <v>481</v>
      </c>
      <c r="R79" s="20" t="s">
        <v>481</v>
      </c>
      <c r="S79" s="18" t="s">
        <v>481</v>
      </c>
      <c r="T79" s="20" t="s">
        <v>481</v>
      </c>
      <c r="U79" s="18" t="n">
        <v>372.79118071</v>
      </c>
      <c r="V79" s="20" t="n">
        <v>15.20563299</v>
      </c>
    </row>
    <row r="80" spans="1:22">
      <c r="A80" s="15" t="s">
        <v>555</v>
      </c>
      <c r="B80" s="17" t="n">
        <v>7841</v>
      </c>
      <c r="C80" s="18">
        <f>(0.0/B80*100)</f>
        <v/>
      </c>
      <c r="D80" s="19" t="n">
        <v>7841</v>
      </c>
      <c r="E80" s="18" t="n">
        <v>468.01628371</v>
      </c>
      <c r="F80" s="20" t="n">
        <v>4.49842504</v>
      </c>
      <c r="G80" s="18" t="n">
        <v>455.08233234</v>
      </c>
      <c r="H80" s="20" t="n">
        <v>5.24181347</v>
      </c>
      <c r="I80" s="18" t="n">
        <v>467.05682352</v>
      </c>
      <c r="J80" s="20" t="n">
        <v>7.3296663</v>
      </c>
      <c r="K80" s="18" t="n">
        <v>440.35483614</v>
      </c>
      <c r="L80" s="20" t="n">
        <v>8.68008339</v>
      </c>
      <c r="M80" s="18" t="s">
        <v>481</v>
      </c>
      <c r="N80" s="20" t="s">
        <v>481</v>
      </c>
      <c r="O80" s="18" t="s">
        <v>481</v>
      </c>
      <c r="P80" s="20" t="s">
        <v>481</v>
      </c>
      <c r="Q80" s="18" t="s">
        <v>481</v>
      </c>
      <c r="R80" s="20" t="s">
        <v>481</v>
      </c>
      <c r="S80" s="18" t="s">
        <v>481</v>
      </c>
      <c r="T80" s="20" t="s">
        <v>481</v>
      </c>
      <c r="U80" s="18" t="n">
        <v>412.70838229</v>
      </c>
      <c r="V80" s="20" t="n">
        <v>30.85609883</v>
      </c>
    </row>
    <row r="81" spans="1:22">
      <c r="A81" s="23" t="s">
        <v>556</v>
      </c>
      <c r="B81" s="17" t="n">
        <v>8861</v>
      </c>
      <c r="C81" s="18">
        <f>(99.0/B81*100)</f>
        <v/>
      </c>
      <c r="D81" s="19" t="n">
        <v>8762</v>
      </c>
      <c r="E81" s="18" t="n">
        <v>472.05366922</v>
      </c>
      <c r="F81" s="20" t="n">
        <v>3.39833445</v>
      </c>
      <c r="G81" s="18" t="n">
        <v>436.73156595</v>
      </c>
      <c r="H81" s="20" t="n">
        <v>3.53704335</v>
      </c>
      <c r="I81" s="18" t="n">
        <v>415.92010052</v>
      </c>
      <c r="J81" s="20" t="n">
        <v>6.52006342</v>
      </c>
      <c r="K81" s="18" t="n">
        <v>442.29364461</v>
      </c>
      <c r="L81" s="20" t="n">
        <v>14.99735045</v>
      </c>
      <c r="M81" s="18" t="s">
        <v>481</v>
      </c>
      <c r="N81" s="20" t="s">
        <v>481</v>
      </c>
      <c r="O81" s="18" t="s">
        <v>481</v>
      </c>
      <c r="P81" s="20" t="s">
        <v>481</v>
      </c>
      <c r="Q81" s="18" t="s">
        <v>481</v>
      </c>
      <c r="R81" s="20" t="s">
        <v>481</v>
      </c>
      <c r="S81" s="18" t="s">
        <v>481</v>
      </c>
      <c r="T81" s="20" t="s">
        <v>481</v>
      </c>
      <c r="U81" s="18" t="n">
        <v>402.88862064</v>
      </c>
      <c r="V81" s="20" t="n">
        <v>10.65527137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859</v>
      </c>
    </row>
    <row customHeight="1" ht="30" r="4" spans="1:22">
      <c r="A4" s="6" t="n"/>
      <c r="B4" s="7" t="s">
        <v>462</v>
      </c>
      <c r="C4" s="7" t="s">
        <v>463</v>
      </c>
      <c r="D4" s="8" t="s">
        <v>462</v>
      </c>
      <c r="E4" s="9" t="s">
        <v>856</v>
      </c>
      <c r="F4" s="10" t="n"/>
      <c r="G4" s="9" t="s">
        <v>643</v>
      </c>
      <c r="H4" s="10" t="n"/>
      <c r="I4" s="9" t="s">
        <v>642</v>
      </c>
      <c r="J4" s="10" t="n"/>
      <c r="K4" s="9" t="s">
        <v>857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530.42695212</v>
      </c>
      <c r="F7" s="20" t="n">
        <v>3.03394117</v>
      </c>
      <c r="G7" s="18" t="n">
        <v>496.00062937</v>
      </c>
      <c r="H7" s="20" t="n">
        <v>2.18776477</v>
      </c>
      <c r="I7" s="18" t="n">
        <v>481.3968895</v>
      </c>
      <c r="J7" s="20" t="n">
        <v>2.76790857</v>
      </c>
      <c r="K7" s="18" t="n">
        <v>478.89631249</v>
      </c>
      <c r="L7" s="20" t="n">
        <v>4.94573998</v>
      </c>
      <c r="M7" s="18" t="s">
        <v>481</v>
      </c>
      <c r="N7" s="20" t="s">
        <v>481</v>
      </c>
      <c r="O7" s="18" t="s">
        <v>481</v>
      </c>
      <c r="P7" s="20" t="s">
        <v>481</v>
      </c>
      <c r="Q7" s="18" t="s">
        <v>481</v>
      </c>
      <c r="R7" s="20" t="s">
        <v>481</v>
      </c>
      <c r="S7" s="18" t="s">
        <v>481</v>
      </c>
      <c r="T7" s="20" t="s">
        <v>481</v>
      </c>
      <c r="U7" s="18" t="n">
        <v>448.88748629</v>
      </c>
      <c r="V7" s="20" t="n">
        <v>4.86731561</v>
      </c>
    </row>
    <row r="8" spans="1:22">
      <c r="A8" s="15" t="s">
        <v>483</v>
      </c>
      <c r="B8" s="17" t="n">
        <v>7007</v>
      </c>
      <c r="C8" s="18">
        <f>(197.0/B8*100)</f>
        <v/>
      </c>
      <c r="D8" s="19" t="n">
        <v>6810</v>
      </c>
      <c r="E8" s="18" t="n">
        <v>501.06282116</v>
      </c>
      <c r="F8" s="20" t="n">
        <v>4.02654614</v>
      </c>
      <c r="G8" s="18" t="n">
        <v>506.79013245</v>
      </c>
      <c r="H8" s="20" t="n">
        <v>3.75556089</v>
      </c>
      <c r="I8" s="18" t="n">
        <v>506.45534371</v>
      </c>
      <c r="J8" s="20" t="n">
        <v>3.66631956</v>
      </c>
      <c r="K8" s="18" t="n">
        <v>496.18059637</v>
      </c>
      <c r="L8" s="20" t="n">
        <v>4.0043461</v>
      </c>
      <c r="M8" s="18" t="s">
        <v>481</v>
      </c>
      <c r="N8" s="20" t="s">
        <v>481</v>
      </c>
      <c r="O8" s="18" t="s">
        <v>481</v>
      </c>
      <c r="P8" s="20" t="s">
        <v>481</v>
      </c>
      <c r="Q8" s="18" t="n">
        <v>301.63126691</v>
      </c>
      <c r="R8" s="20" t="n">
        <v>25.14921031</v>
      </c>
      <c r="S8" s="18" t="s">
        <v>481</v>
      </c>
      <c r="T8" s="20" t="s">
        <v>481</v>
      </c>
      <c r="U8" s="18" t="n">
        <v>430.02103413</v>
      </c>
      <c r="V8" s="20" t="n">
        <v>7.77328652</v>
      </c>
    </row>
    <row r="9" spans="1:22">
      <c r="A9" s="15" t="s">
        <v>484</v>
      </c>
      <c r="B9" s="17" t="n">
        <v>9651</v>
      </c>
      <c r="C9" s="18">
        <f>(309.0/B9*100)</f>
        <v/>
      </c>
      <c r="D9" s="19" t="n">
        <v>9342</v>
      </c>
      <c r="E9" s="18" t="n">
        <v>525.25439191</v>
      </c>
      <c r="F9" s="20" t="n">
        <v>4.01103021</v>
      </c>
      <c r="G9" s="18" t="n">
        <v>525.66099582</v>
      </c>
      <c r="H9" s="20" t="n">
        <v>2.70084535</v>
      </c>
      <c r="I9" s="18" t="n">
        <v>518.91603938</v>
      </c>
      <c r="J9" s="20" t="n">
        <v>2.41037434</v>
      </c>
      <c r="K9" s="18" t="n">
        <v>494.27123298</v>
      </c>
      <c r="L9" s="20" t="n">
        <v>4.40008364</v>
      </c>
      <c r="M9" s="18" t="s">
        <v>481</v>
      </c>
      <c r="N9" s="20" t="s">
        <v>481</v>
      </c>
      <c r="O9" s="18" t="s">
        <v>481</v>
      </c>
      <c r="P9" s="20" t="s">
        <v>481</v>
      </c>
      <c r="Q9" s="18" t="n">
        <v>357.98454354</v>
      </c>
      <c r="R9" s="20" t="n">
        <v>11.51846445</v>
      </c>
      <c r="S9" s="18" t="s">
        <v>481</v>
      </c>
      <c r="T9" s="20" t="s">
        <v>481</v>
      </c>
      <c r="U9" s="18" t="n">
        <v>431.93966966</v>
      </c>
      <c r="V9" s="20" t="n">
        <v>4.50545135</v>
      </c>
    </row>
    <row r="10" spans="1:22">
      <c r="A10" s="15" t="s">
        <v>485</v>
      </c>
      <c r="B10" s="17" t="n">
        <v>20058</v>
      </c>
      <c r="C10" s="18">
        <f>(573.0/B10*100)</f>
        <v/>
      </c>
      <c r="D10" s="19" t="n">
        <v>19485</v>
      </c>
      <c r="E10" s="18" t="n">
        <v>543.87291152</v>
      </c>
      <c r="F10" s="20" t="n">
        <v>2.88665707</v>
      </c>
      <c r="G10" s="18" t="n">
        <v>510.65163556</v>
      </c>
      <c r="H10" s="20" t="n">
        <v>2.47230891</v>
      </c>
      <c r="I10" s="18" t="n">
        <v>495.29040917</v>
      </c>
      <c r="J10" s="20" t="n">
        <v>3.54634105</v>
      </c>
      <c r="K10" s="18" t="n">
        <v>505.56008941</v>
      </c>
      <c r="L10" s="20" t="n">
        <v>4.89496544</v>
      </c>
      <c r="M10" s="18" t="s">
        <v>481</v>
      </c>
      <c r="N10" s="20" t="s">
        <v>481</v>
      </c>
      <c r="O10" s="18" t="s">
        <v>481</v>
      </c>
      <c r="P10" s="20" t="s">
        <v>481</v>
      </c>
      <c r="Q10" s="18" t="s">
        <v>481</v>
      </c>
      <c r="R10" s="20" t="s">
        <v>481</v>
      </c>
      <c r="S10" s="18" t="s">
        <v>481</v>
      </c>
      <c r="T10" s="20" t="s">
        <v>481</v>
      </c>
      <c r="U10" s="18" t="n">
        <v>451.04102832</v>
      </c>
      <c r="V10" s="20" t="n">
        <v>6.29820958</v>
      </c>
    </row>
    <row r="11" spans="1:22">
      <c r="A11" s="15" t="s">
        <v>486</v>
      </c>
      <c r="B11" s="17" t="n">
        <v>7053</v>
      </c>
      <c r="C11" s="18">
        <f>(203.0/B11*100)</f>
        <v/>
      </c>
      <c r="D11" s="19" t="n">
        <v>6850</v>
      </c>
      <c r="E11" s="18" t="n">
        <v>439.19703914</v>
      </c>
      <c r="F11" s="20" t="n">
        <v>3.87137829</v>
      </c>
      <c r="G11" s="18" t="n">
        <v>421.71031882</v>
      </c>
      <c r="H11" s="20" t="n">
        <v>2.8192623</v>
      </c>
      <c r="I11" s="18" t="n">
        <v>424.5146438</v>
      </c>
      <c r="J11" s="20" t="n">
        <v>4.34753378</v>
      </c>
      <c r="K11" s="18" t="n">
        <v>433.14581097</v>
      </c>
      <c r="L11" s="20" t="n">
        <v>6.21747037</v>
      </c>
      <c r="M11" s="18" t="s">
        <v>481</v>
      </c>
      <c r="N11" s="20" t="s">
        <v>481</v>
      </c>
      <c r="O11" s="18" t="s">
        <v>481</v>
      </c>
      <c r="P11" s="20" t="s">
        <v>481</v>
      </c>
      <c r="Q11" s="18" t="s">
        <v>481</v>
      </c>
      <c r="R11" s="20" t="s">
        <v>481</v>
      </c>
      <c r="S11" s="18" t="s">
        <v>481</v>
      </c>
      <c r="T11" s="20" t="s">
        <v>481</v>
      </c>
      <c r="U11" s="18" t="n">
        <v>384.85719833</v>
      </c>
      <c r="V11" s="20" t="n">
        <v>6.10350436</v>
      </c>
    </row>
    <row r="12" spans="1:22">
      <c r="A12" s="15" t="s">
        <v>487</v>
      </c>
      <c r="B12" s="17" t="n">
        <v>6894</v>
      </c>
      <c r="C12" s="18">
        <f>(60.0/B12*100)</f>
        <v/>
      </c>
      <c r="D12" s="19" t="n">
        <v>6834</v>
      </c>
      <c r="E12" s="18" t="n">
        <v>494.78211737</v>
      </c>
      <c r="F12" s="20" t="n">
        <v>4.07234606</v>
      </c>
      <c r="G12" s="18" t="n">
        <v>501.36828439</v>
      </c>
      <c r="H12" s="20" t="n">
        <v>2.4927921</v>
      </c>
      <c r="I12" s="18" t="n">
        <v>500.10938368</v>
      </c>
      <c r="J12" s="20" t="n">
        <v>2.76277301</v>
      </c>
      <c r="K12" s="18" t="n">
        <v>503.38028497</v>
      </c>
      <c r="L12" s="20" t="n">
        <v>5.06760888</v>
      </c>
      <c r="M12" s="18" t="s">
        <v>481</v>
      </c>
      <c r="N12" s="20" t="s">
        <v>481</v>
      </c>
      <c r="O12" s="18" t="s">
        <v>481</v>
      </c>
      <c r="P12" s="20" t="s">
        <v>481</v>
      </c>
      <c r="Q12" s="18" t="n">
        <v>340.98506961</v>
      </c>
      <c r="R12" s="20" t="n">
        <v>12.52444664</v>
      </c>
      <c r="S12" s="18" t="s">
        <v>481</v>
      </c>
      <c r="T12" s="20" t="s">
        <v>481</v>
      </c>
      <c r="U12" s="18" t="n">
        <v>412.21639121</v>
      </c>
      <c r="V12" s="20" t="n">
        <v>7.31596845</v>
      </c>
    </row>
    <row r="13" spans="1:22">
      <c r="A13" s="15" t="s">
        <v>488</v>
      </c>
      <c r="B13" s="17" t="n">
        <v>7161</v>
      </c>
      <c r="C13" s="18">
        <f>(266.0/B13*100)</f>
        <v/>
      </c>
      <c r="D13" s="19" t="n">
        <v>6895</v>
      </c>
      <c r="E13" s="18" t="n">
        <v>536.0819363000001</v>
      </c>
      <c r="F13" s="20" t="n">
        <v>3.53505535</v>
      </c>
      <c r="G13" s="18" t="n">
        <v>514.53068859</v>
      </c>
      <c r="H13" s="20" t="n">
        <v>2.38103495</v>
      </c>
      <c r="I13" s="18" t="n">
        <v>507.47238886</v>
      </c>
      <c r="J13" s="20" t="n">
        <v>3.55336948</v>
      </c>
      <c r="K13" s="18" t="n">
        <v>519.27691192</v>
      </c>
      <c r="L13" s="20" t="n">
        <v>5.02088855</v>
      </c>
      <c r="M13" s="18" t="s">
        <v>481</v>
      </c>
      <c r="N13" s="20" t="s">
        <v>481</v>
      </c>
      <c r="O13" s="18" t="s">
        <v>481</v>
      </c>
      <c r="P13" s="20" t="s">
        <v>481</v>
      </c>
      <c r="Q13" s="18" t="n">
        <v>447.51533769</v>
      </c>
      <c r="R13" s="20" t="n">
        <v>5.97365007</v>
      </c>
      <c r="S13" s="18" t="s">
        <v>481</v>
      </c>
      <c r="T13" s="20" t="s">
        <v>481</v>
      </c>
      <c r="U13" s="18" t="n">
        <v>433.78000684</v>
      </c>
      <c r="V13" s="20" t="n">
        <v>7.06208975</v>
      </c>
    </row>
    <row r="14" spans="1:22">
      <c r="A14" s="15" t="s">
        <v>489</v>
      </c>
      <c r="B14" s="17" t="n">
        <v>5587</v>
      </c>
      <c r="C14" s="18">
        <f>(85.0/B14*100)</f>
        <v/>
      </c>
      <c r="D14" s="19" t="n">
        <v>5502</v>
      </c>
      <c r="E14" s="18" t="n">
        <v>533.18476381</v>
      </c>
      <c r="F14" s="20" t="n">
        <v>4.4312497</v>
      </c>
      <c r="G14" s="18" t="n">
        <v>520.31970289</v>
      </c>
      <c r="H14" s="20" t="n">
        <v>2.27547175</v>
      </c>
      <c r="I14" s="18" t="n">
        <v>515.9506694200001</v>
      </c>
      <c r="J14" s="20" t="n">
        <v>3.13303499</v>
      </c>
      <c r="K14" s="18" t="n">
        <v>511.01895329</v>
      </c>
      <c r="L14" s="20" t="n">
        <v>7.84108455</v>
      </c>
      <c r="M14" s="18" t="s">
        <v>481</v>
      </c>
      <c r="N14" s="20" t="s">
        <v>481</v>
      </c>
      <c r="O14" s="18" t="s">
        <v>481</v>
      </c>
      <c r="P14" s="20" t="s">
        <v>481</v>
      </c>
      <c r="Q14" s="18" t="s">
        <v>481</v>
      </c>
      <c r="R14" s="20" t="s">
        <v>481</v>
      </c>
      <c r="S14" s="18" t="s">
        <v>481</v>
      </c>
      <c r="T14" s="20" t="s">
        <v>481</v>
      </c>
      <c r="U14" s="18" t="n">
        <v>470.40853208</v>
      </c>
      <c r="V14" s="20" t="n">
        <v>10.36336315</v>
      </c>
    </row>
    <row r="15" spans="1:22">
      <c r="A15" s="15" t="s">
        <v>490</v>
      </c>
      <c r="B15" s="17" t="n">
        <v>5882</v>
      </c>
      <c r="C15" s="18">
        <f>(137.0/B15*100)</f>
        <v/>
      </c>
      <c r="D15" s="19" t="n">
        <v>5745</v>
      </c>
      <c r="E15" s="18" t="n">
        <v>544.10050965</v>
      </c>
      <c r="F15" s="20" t="n">
        <v>3.70621482</v>
      </c>
      <c r="G15" s="18" t="n">
        <v>515.75907115</v>
      </c>
      <c r="H15" s="20" t="n">
        <v>2.65234329</v>
      </c>
      <c r="I15" s="18" t="n">
        <v>505.30102815</v>
      </c>
      <c r="J15" s="20" t="n">
        <v>2.83322397</v>
      </c>
      <c r="K15" s="18" t="n">
        <v>480.37361321</v>
      </c>
      <c r="L15" s="20" t="n">
        <v>5.9972424</v>
      </c>
      <c r="M15" s="18" t="s">
        <v>481</v>
      </c>
      <c r="N15" s="20" t="s">
        <v>481</v>
      </c>
      <c r="O15" s="18" t="s">
        <v>481</v>
      </c>
      <c r="P15" s="20" t="s">
        <v>481</v>
      </c>
      <c r="Q15" s="18" t="n">
        <v>368.85220715</v>
      </c>
      <c r="R15" s="20" t="n">
        <v>14.5875493</v>
      </c>
      <c r="S15" s="18" t="s">
        <v>481</v>
      </c>
      <c r="T15" s="20" t="s">
        <v>481</v>
      </c>
      <c r="U15" s="18" t="n">
        <v>447.1742902</v>
      </c>
      <c r="V15" s="20" t="n">
        <v>6.38123235</v>
      </c>
    </row>
    <row r="16" spans="1:22">
      <c r="A16" s="15" t="s">
        <v>491</v>
      </c>
      <c r="B16" s="17" t="n">
        <v>6108</v>
      </c>
      <c r="C16" s="18">
        <f>(175.0/B16*100)</f>
        <v/>
      </c>
      <c r="D16" s="19" t="n">
        <v>5933</v>
      </c>
      <c r="E16" s="18" t="n">
        <v>530.27262344</v>
      </c>
      <c r="F16" s="20" t="n">
        <v>3.41220485</v>
      </c>
      <c r="G16" s="18" t="n">
        <v>508.82640635</v>
      </c>
      <c r="H16" s="20" t="n">
        <v>2.82441797</v>
      </c>
      <c r="I16" s="18" t="n">
        <v>487.48499381</v>
      </c>
      <c r="J16" s="20" t="n">
        <v>2.95736311</v>
      </c>
      <c r="K16" s="18" t="n">
        <v>467.86353959</v>
      </c>
      <c r="L16" s="20" t="n">
        <v>4.27925169</v>
      </c>
      <c r="M16" s="18" t="s">
        <v>481</v>
      </c>
      <c r="N16" s="20" t="s">
        <v>481</v>
      </c>
      <c r="O16" s="18" t="s">
        <v>481</v>
      </c>
      <c r="P16" s="20" t="s">
        <v>481</v>
      </c>
      <c r="Q16" s="18" t="s">
        <v>481</v>
      </c>
      <c r="R16" s="20" t="s">
        <v>481</v>
      </c>
      <c r="S16" s="18" t="s">
        <v>481</v>
      </c>
      <c r="T16" s="20" t="s">
        <v>481</v>
      </c>
      <c r="U16" s="18" t="n">
        <v>405.22853897</v>
      </c>
      <c r="V16" s="20" t="n">
        <v>7.26273136</v>
      </c>
    </row>
    <row r="17" spans="1:22">
      <c r="A17" s="15" t="s">
        <v>492</v>
      </c>
      <c r="B17" s="17" t="n">
        <v>6504</v>
      </c>
      <c r="C17" s="18">
        <f>(2252.0/B17*100)</f>
        <v/>
      </c>
      <c r="D17" s="19" t="n">
        <v>4252</v>
      </c>
      <c r="E17" s="18" t="n">
        <v>534.93175465</v>
      </c>
      <c r="F17" s="20" t="n">
        <v>5.76792838</v>
      </c>
      <c r="G17" s="18" t="n">
        <v>516.00747195</v>
      </c>
      <c r="H17" s="20" t="n">
        <v>4.936104</v>
      </c>
      <c r="I17" s="18" t="n">
        <v>520.71088006</v>
      </c>
      <c r="J17" s="20" t="n">
        <v>3.83199205</v>
      </c>
      <c r="K17" s="18" t="n">
        <v>504.64779578</v>
      </c>
      <c r="L17" s="20" t="n">
        <v>4.57944857</v>
      </c>
      <c r="M17" s="18" t="s">
        <v>481</v>
      </c>
      <c r="N17" s="20" t="s">
        <v>481</v>
      </c>
      <c r="O17" s="18" t="s">
        <v>481</v>
      </c>
      <c r="P17" s="20" t="s">
        <v>481</v>
      </c>
      <c r="Q17" s="18" t="n">
        <v>362.96139732</v>
      </c>
      <c r="R17" s="20" t="n">
        <v>12.64520278</v>
      </c>
      <c r="S17" s="18" t="s">
        <v>481</v>
      </c>
      <c r="T17" s="20" t="s">
        <v>481</v>
      </c>
      <c r="U17" s="18" t="n">
        <v>469.54018723</v>
      </c>
      <c r="V17" s="20" t="n">
        <v>6.21487634</v>
      </c>
    </row>
    <row r="18" spans="1:22">
      <c r="A18" s="15" t="s">
        <v>493</v>
      </c>
      <c r="B18" s="17" t="n">
        <v>5532</v>
      </c>
      <c r="C18" s="18">
        <f>(31.0/B18*100)</f>
        <v/>
      </c>
      <c r="D18" s="19" t="n">
        <v>5501</v>
      </c>
      <c r="E18" s="18" t="n">
        <v>484.28162723</v>
      </c>
      <c r="F18" s="20" t="n">
        <v>4.52127908</v>
      </c>
      <c r="G18" s="18" t="n">
        <v>456.24408209</v>
      </c>
      <c r="H18" s="20" t="n">
        <v>3.76771995</v>
      </c>
      <c r="I18" s="18" t="n">
        <v>433.14993696</v>
      </c>
      <c r="J18" s="20" t="n">
        <v>4.47529385</v>
      </c>
      <c r="K18" s="18" t="n">
        <v>445.30265938</v>
      </c>
      <c r="L18" s="20" t="n">
        <v>6.75201528</v>
      </c>
      <c r="M18" s="18" t="s">
        <v>481</v>
      </c>
      <c r="N18" s="20" t="s">
        <v>481</v>
      </c>
      <c r="O18" s="18" t="s">
        <v>481</v>
      </c>
      <c r="P18" s="20" t="s">
        <v>481</v>
      </c>
      <c r="Q18" s="18" t="s">
        <v>481</v>
      </c>
      <c r="R18" s="20" t="s">
        <v>481</v>
      </c>
      <c r="S18" s="18" t="s">
        <v>481</v>
      </c>
      <c r="T18" s="20" t="s">
        <v>481</v>
      </c>
      <c r="U18" s="18" t="n">
        <v>384.85868291</v>
      </c>
      <c r="V18" s="20" t="n">
        <v>8.50964772</v>
      </c>
    </row>
    <row r="19" spans="1:22">
      <c r="A19" s="15" t="s">
        <v>494</v>
      </c>
      <c r="B19" s="17" t="n">
        <v>5658</v>
      </c>
      <c r="C19" s="18">
        <f>(411.0/B19*100)</f>
        <v/>
      </c>
      <c r="D19" s="19" t="n">
        <v>5247</v>
      </c>
      <c r="E19" s="18" t="n">
        <v>493.78447691</v>
      </c>
      <c r="F19" s="20" t="n">
        <v>4.78553272</v>
      </c>
      <c r="G19" s="18" t="n">
        <v>476.34127468</v>
      </c>
      <c r="H19" s="20" t="n">
        <v>3.7720557</v>
      </c>
      <c r="I19" s="18" t="n">
        <v>487.201838</v>
      </c>
      <c r="J19" s="20" t="n">
        <v>3.21802042</v>
      </c>
      <c r="K19" s="18" t="n">
        <v>485.10126602</v>
      </c>
      <c r="L19" s="20" t="n">
        <v>5.34273277</v>
      </c>
      <c r="M19" s="18" t="s">
        <v>481</v>
      </c>
      <c r="N19" s="20" t="s">
        <v>481</v>
      </c>
      <c r="O19" s="18" t="s">
        <v>481</v>
      </c>
      <c r="P19" s="20" t="s">
        <v>481</v>
      </c>
      <c r="Q19" s="18" t="s">
        <v>481</v>
      </c>
      <c r="R19" s="20" t="s">
        <v>481</v>
      </c>
      <c r="S19" s="18" t="s">
        <v>481</v>
      </c>
      <c r="T19" s="20" t="s">
        <v>481</v>
      </c>
      <c r="U19" s="18" t="n">
        <v>401.5161946</v>
      </c>
      <c r="V19" s="20" t="n">
        <v>8.09559179</v>
      </c>
    </row>
    <row r="20" spans="1:22">
      <c r="A20" s="15" t="s">
        <v>495</v>
      </c>
      <c r="B20" s="17" t="n">
        <v>3371</v>
      </c>
      <c r="C20" s="18">
        <f>(75.0/B20*100)</f>
        <v/>
      </c>
      <c r="D20" s="19" t="n">
        <v>3296</v>
      </c>
      <c r="E20" s="18" t="n">
        <v>508.66373913</v>
      </c>
      <c r="F20" s="20" t="n">
        <v>3.7259833</v>
      </c>
      <c r="G20" s="18" t="n">
        <v>491.89448831</v>
      </c>
      <c r="H20" s="20" t="n">
        <v>2.65744628</v>
      </c>
      <c r="I20" s="18" t="n">
        <v>481.23962142</v>
      </c>
      <c r="J20" s="20" t="n">
        <v>3.1560655</v>
      </c>
      <c r="K20" s="18" t="n">
        <v>481.09338736</v>
      </c>
      <c r="L20" s="20" t="n">
        <v>7.42038597</v>
      </c>
      <c r="M20" s="18" t="s">
        <v>481</v>
      </c>
      <c r="N20" s="20" t="s">
        <v>481</v>
      </c>
      <c r="O20" s="18" t="s">
        <v>481</v>
      </c>
      <c r="P20" s="20" t="s">
        <v>481</v>
      </c>
      <c r="Q20" s="18" t="s">
        <v>481</v>
      </c>
      <c r="R20" s="20" t="s">
        <v>481</v>
      </c>
      <c r="S20" s="18" t="s">
        <v>481</v>
      </c>
      <c r="T20" s="20" t="s">
        <v>481</v>
      </c>
      <c r="U20" s="18" t="n">
        <v>433.59234826</v>
      </c>
      <c r="V20" s="20" t="n">
        <v>9.58385633</v>
      </c>
    </row>
    <row r="21" spans="1:22">
      <c r="A21" s="15" t="s">
        <v>496</v>
      </c>
      <c r="B21" s="17" t="n">
        <v>5741</v>
      </c>
      <c r="C21" s="18">
        <f>(66.0/B21*100)</f>
        <v/>
      </c>
      <c r="D21" s="19" t="n">
        <v>5675</v>
      </c>
      <c r="E21" s="18" t="n">
        <v>523.67315034</v>
      </c>
      <c r="F21" s="20" t="n">
        <v>2.57525116</v>
      </c>
      <c r="G21" s="18" t="n">
        <v>504.93079872</v>
      </c>
      <c r="H21" s="20" t="n">
        <v>2.23475412</v>
      </c>
      <c r="I21" s="18" t="n">
        <v>487.10433642</v>
      </c>
      <c r="J21" s="20" t="n">
        <v>3.5891668</v>
      </c>
      <c r="K21" s="18" t="n">
        <v>475.14699387</v>
      </c>
      <c r="L21" s="20" t="n">
        <v>5.23057079</v>
      </c>
      <c r="M21" s="18" t="s">
        <v>481</v>
      </c>
      <c r="N21" s="20" t="s">
        <v>481</v>
      </c>
      <c r="O21" s="18" t="s">
        <v>481</v>
      </c>
      <c r="P21" s="20" t="s">
        <v>481</v>
      </c>
      <c r="Q21" s="18" t="s">
        <v>481</v>
      </c>
      <c r="R21" s="20" t="s">
        <v>481</v>
      </c>
      <c r="S21" s="18" t="s">
        <v>481</v>
      </c>
      <c r="T21" s="20" t="s">
        <v>481</v>
      </c>
      <c r="U21" s="18" t="n">
        <v>444.88874741</v>
      </c>
      <c r="V21" s="20" t="n">
        <v>7.94660518</v>
      </c>
    </row>
    <row r="22" spans="1:22">
      <c r="A22" s="15" t="s">
        <v>497</v>
      </c>
      <c r="B22" s="17" t="n">
        <v>6598</v>
      </c>
      <c r="C22" s="18">
        <f>(43.0/B22*100)</f>
        <v/>
      </c>
      <c r="D22" s="19" t="n">
        <v>6555</v>
      </c>
      <c r="E22" s="18" t="n">
        <v>478.92182141</v>
      </c>
      <c r="F22" s="20" t="n">
        <v>4.09331982</v>
      </c>
      <c r="G22" s="18" t="n">
        <v>478.28760614</v>
      </c>
      <c r="H22" s="20" t="n">
        <v>4.91515721</v>
      </c>
      <c r="I22" s="18" t="n">
        <v>474.43963921</v>
      </c>
      <c r="J22" s="20" t="n">
        <v>4.85423289</v>
      </c>
      <c r="K22" s="18" t="n">
        <v>468.91017098</v>
      </c>
      <c r="L22" s="20" t="n">
        <v>5.40413219</v>
      </c>
      <c r="M22" s="18" t="s">
        <v>481</v>
      </c>
      <c r="N22" s="20" t="s">
        <v>481</v>
      </c>
      <c r="O22" s="18" t="s">
        <v>481</v>
      </c>
      <c r="P22" s="20" t="s">
        <v>481</v>
      </c>
      <c r="Q22" s="18" t="s">
        <v>481</v>
      </c>
      <c r="R22" s="20" t="s">
        <v>481</v>
      </c>
      <c r="S22" s="18" t="n">
        <v>513.80183989</v>
      </c>
      <c r="T22" s="20" t="n">
        <v>31.77619499</v>
      </c>
      <c r="U22" s="18" t="n">
        <v>375.22613611</v>
      </c>
      <c r="V22" s="20" t="n">
        <v>8.06849192</v>
      </c>
    </row>
    <row r="23" spans="1:22">
      <c r="A23" s="15" t="s">
        <v>498</v>
      </c>
      <c r="B23" s="17" t="n">
        <v>11583</v>
      </c>
      <c r="C23" s="18">
        <f>(280.0/B23*100)</f>
        <v/>
      </c>
      <c r="D23" s="19" t="n">
        <v>11303</v>
      </c>
      <c r="E23" s="18" t="n">
        <v>517.0048632199999</v>
      </c>
      <c r="F23" s="20" t="n">
        <v>5.27927049</v>
      </c>
      <c r="G23" s="18" t="n">
        <v>496.08791697</v>
      </c>
      <c r="H23" s="20" t="n">
        <v>2.90666435</v>
      </c>
      <c r="I23" s="18" t="n">
        <v>473.68004498</v>
      </c>
      <c r="J23" s="20" t="n">
        <v>3.92819222</v>
      </c>
      <c r="K23" s="18" t="n">
        <v>467.65834746</v>
      </c>
      <c r="L23" s="20" t="n">
        <v>7.95131057</v>
      </c>
      <c r="M23" s="18" t="s">
        <v>481</v>
      </c>
      <c r="N23" s="20" t="s">
        <v>481</v>
      </c>
      <c r="O23" s="18" t="s">
        <v>481</v>
      </c>
      <c r="P23" s="20" t="s">
        <v>481</v>
      </c>
      <c r="Q23" s="18" t="s">
        <v>481</v>
      </c>
      <c r="R23" s="20" t="s">
        <v>481</v>
      </c>
      <c r="S23" s="18" t="s">
        <v>481</v>
      </c>
      <c r="T23" s="20" t="s">
        <v>481</v>
      </c>
      <c r="U23" s="18" t="n">
        <v>428.55684955</v>
      </c>
      <c r="V23" s="20" t="n">
        <v>7.4591339</v>
      </c>
    </row>
    <row r="24" spans="1:22">
      <c r="A24" s="15" t="s">
        <v>499</v>
      </c>
      <c r="B24" s="17" t="n">
        <v>6647</v>
      </c>
      <c r="C24" s="18">
        <f>(12.0/B24*100)</f>
        <v/>
      </c>
      <c r="D24" s="19" t="n">
        <v>6635</v>
      </c>
      <c r="E24" s="18" t="n">
        <v>556.61994442</v>
      </c>
      <c r="F24" s="20" t="n">
        <v>4.47184383</v>
      </c>
      <c r="G24" s="18" t="n">
        <v>544.07698865</v>
      </c>
      <c r="H24" s="20" t="n">
        <v>3.51026882</v>
      </c>
      <c r="I24" s="18" t="n">
        <v>523.4570134099999</v>
      </c>
      <c r="J24" s="20" t="n">
        <v>3.35615701</v>
      </c>
      <c r="K24" s="18" t="n">
        <v>500.60647842</v>
      </c>
      <c r="L24" s="20" t="n">
        <v>4.07658826</v>
      </c>
      <c r="M24" s="18" t="s">
        <v>481</v>
      </c>
      <c r="N24" s="20" t="s">
        <v>481</v>
      </c>
      <c r="O24" s="18" t="s">
        <v>481</v>
      </c>
      <c r="P24" s="20" t="s">
        <v>481</v>
      </c>
      <c r="Q24" s="18" t="s">
        <v>481</v>
      </c>
      <c r="R24" s="20" t="s">
        <v>481</v>
      </c>
      <c r="S24" s="18" t="s">
        <v>481</v>
      </c>
      <c r="T24" s="20" t="s">
        <v>481</v>
      </c>
      <c r="U24" s="18" t="n">
        <v>463.51662759</v>
      </c>
      <c r="V24" s="20" t="n">
        <v>10.78155318</v>
      </c>
    </row>
    <row r="25" spans="1:22">
      <c r="A25" s="15" t="s">
        <v>500</v>
      </c>
      <c r="B25" s="17" t="n">
        <v>5581</v>
      </c>
      <c r="C25" s="18">
        <f>(25.0/B25*100)</f>
        <v/>
      </c>
      <c r="D25" s="19" t="n">
        <v>5556</v>
      </c>
      <c r="E25" s="18" t="n">
        <v>576.33028211</v>
      </c>
      <c r="F25" s="20" t="n">
        <v>5.44833075</v>
      </c>
      <c r="G25" s="18" t="n">
        <v>521.85942218</v>
      </c>
      <c r="H25" s="20" t="n">
        <v>3.81494774</v>
      </c>
      <c r="I25" s="18" t="n">
        <v>504.88329457</v>
      </c>
      <c r="J25" s="20" t="n">
        <v>4.25014045</v>
      </c>
      <c r="K25" s="18" t="n">
        <v>498.5346891</v>
      </c>
      <c r="L25" s="20" t="n">
        <v>6.02372094</v>
      </c>
      <c r="M25" s="18" t="s">
        <v>481</v>
      </c>
      <c r="N25" s="20" t="s">
        <v>481</v>
      </c>
      <c r="O25" s="18" t="s">
        <v>481</v>
      </c>
      <c r="P25" s="20" t="s">
        <v>481</v>
      </c>
      <c r="Q25" s="18" t="s">
        <v>481</v>
      </c>
      <c r="R25" s="20" t="s">
        <v>481</v>
      </c>
      <c r="S25" s="18" t="s">
        <v>481</v>
      </c>
      <c r="T25" s="20" t="s">
        <v>481</v>
      </c>
      <c r="U25" s="18" t="n">
        <v>423.50917941</v>
      </c>
      <c r="V25" s="20" t="n">
        <v>27.13364944</v>
      </c>
    </row>
    <row r="26" spans="1:22">
      <c r="A26" s="15" t="s">
        <v>501</v>
      </c>
      <c r="B26" s="17" t="n">
        <v>4869</v>
      </c>
      <c r="C26" s="18">
        <f>(87.0/B26*100)</f>
        <v/>
      </c>
      <c r="D26" s="19" t="n">
        <v>4782</v>
      </c>
      <c r="E26" s="18" t="n">
        <v>495.2780212</v>
      </c>
      <c r="F26" s="20" t="n">
        <v>3.75540107</v>
      </c>
      <c r="G26" s="18" t="n">
        <v>481.33098773</v>
      </c>
      <c r="H26" s="20" t="n">
        <v>2.32808179</v>
      </c>
      <c r="I26" s="18" t="n">
        <v>482.08935802</v>
      </c>
      <c r="J26" s="20" t="n">
        <v>2.89060585</v>
      </c>
      <c r="K26" s="18" t="n">
        <v>478.69590629</v>
      </c>
      <c r="L26" s="20" t="n">
        <v>5.835198</v>
      </c>
      <c r="M26" s="18" t="s">
        <v>481</v>
      </c>
      <c r="N26" s="20" t="s">
        <v>481</v>
      </c>
      <c r="O26" s="18" t="s">
        <v>481</v>
      </c>
      <c r="P26" s="20" t="s">
        <v>481</v>
      </c>
      <c r="Q26" s="18" t="s">
        <v>481</v>
      </c>
      <c r="R26" s="20" t="s">
        <v>481</v>
      </c>
      <c r="S26" s="18" t="s">
        <v>481</v>
      </c>
      <c r="T26" s="20" t="s">
        <v>481</v>
      </c>
      <c r="U26" s="18" t="n">
        <v>440.08260987</v>
      </c>
      <c r="V26" s="20" t="n">
        <v>9.18623769</v>
      </c>
    </row>
    <row r="27" spans="1:22">
      <c r="A27" s="15" t="s">
        <v>502</v>
      </c>
      <c r="B27" s="17" t="n">
        <v>5299</v>
      </c>
      <c r="C27" s="18">
        <f>(157.0/B27*100)</f>
        <v/>
      </c>
      <c r="D27" s="19" t="n">
        <v>5142</v>
      </c>
      <c r="E27" s="18" t="n">
        <v>521.82631727</v>
      </c>
      <c r="F27" s="20" t="n">
        <v>3.47255908</v>
      </c>
      <c r="G27" s="18" t="n">
        <v>492.48280682</v>
      </c>
      <c r="H27" s="20" t="n">
        <v>2.73015986</v>
      </c>
      <c r="I27" s="18" t="n">
        <v>489.76177353</v>
      </c>
      <c r="J27" s="20" t="n">
        <v>2.77358676</v>
      </c>
      <c r="K27" s="18" t="n">
        <v>477.21198941</v>
      </c>
      <c r="L27" s="20" t="n">
        <v>3.93719899</v>
      </c>
      <c r="M27" s="18" t="s">
        <v>481</v>
      </c>
      <c r="N27" s="20" t="s">
        <v>481</v>
      </c>
      <c r="O27" s="18" t="s">
        <v>481</v>
      </c>
      <c r="P27" s="20" t="s">
        <v>481</v>
      </c>
      <c r="Q27" s="18" t="s">
        <v>481</v>
      </c>
      <c r="R27" s="20" t="s">
        <v>481</v>
      </c>
      <c r="S27" s="18" t="s">
        <v>481</v>
      </c>
      <c r="T27" s="20" t="s">
        <v>481</v>
      </c>
      <c r="U27" s="18" t="n">
        <v>407.90891033</v>
      </c>
      <c r="V27" s="20" t="n">
        <v>5.01237927</v>
      </c>
    </row>
    <row r="28" spans="1:22">
      <c r="A28" s="15" t="s">
        <v>503</v>
      </c>
      <c r="B28" s="17" t="n">
        <v>7568</v>
      </c>
      <c r="C28" s="18">
        <f>(454.0/B28*100)</f>
        <v/>
      </c>
      <c r="D28" s="19" t="n">
        <v>7114</v>
      </c>
      <c r="E28" s="18" t="n">
        <v>418.31516691</v>
      </c>
      <c r="F28" s="20" t="n">
        <v>2.82221851</v>
      </c>
      <c r="G28" s="18" t="n">
        <v>410.57507067</v>
      </c>
      <c r="H28" s="20" t="n">
        <v>2.68687371</v>
      </c>
      <c r="I28" s="18" t="n">
        <v>407.40798232</v>
      </c>
      <c r="J28" s="20" t="n">
        <v>4.36362964</v>
      </c>
      <c r="K28" s="18" t="n">
        <v>402.66723253</v>
      </c>
      <c r="L28" s="20" t="n">
        <v>7.80112382</v>
      </c>
      <c r="M28" s="18" t="s">
        <v>481</v>
      </c>
      <c r="N28" s="20" t="s">
        <v>481</v>
      </c>
      <c r="O28" s="18" t="s">
        <v>481</v>
      </c>
      <c r="P28" s="20" t="s">
        <v>481</v>
      </c>
      <c r="Q28" s="18" t="s">
        <v>481</v>
      </c>
      <c r="R28" s="20" t="s">
        <v>481</v>
      </c>
      <c r="S28" s="18" t="s">
        <v>481</v>
      </c>
      <c r="T28" s="20" t="s">
        <v>481</v>
      </c>
      <c r="U28" s="18" t="n">
        <v>374.80373807</v>
      </c>
      <c r="V28" s="20" t="n">
        <v>7.13095499</v>
      </c>
    </row>
    <row r="29" spans="1:22">
      <c r="A29" s="15" t="s">
        <v>504</v>
      </c>
      <c r="B29" s="17" t="n">
        <v>5385</v>
      </c>
      <c r="C29" s="18">
        <f>(30.0/B29*100)</f>
        <v/>
      </c>
      <c r="D29" s="19" t="n">
        <v>5355</v>
      </c>
      <c r="E29" s="18" t="n">
        <v>541.77118852</v>
      </c>
      <c r="F29" s="20" t="n">
        <v>4.5287121</v>
      </c>
      <c r="G29" s="18" t="n">
        <v>525.30602448</v>
      </c>
      <c r="H29" s="20" t="n">
        <v>3.03029743</v>
      </c>
      <c r="I29" s="18" t="n">
        <v>506.75587586</v>
      </c>
      <c r="J29" s="20" t="n">
        <v>3.10420802</v>
      </c>
      <c r="K29" s="18" t="n">
        <v>515.34644119</v>
      </c>
      <c r="L29" s="20" t="n">
        <v>4.00197296</v>
      </c>
      <c r="M29" s="18" t="s">
        <v>481</v>
      </c>
      <c r="N29" s="20" t="s">
        <v>481</v>
      </c>
      <c r="O29" s="18" t="s">
        <v>481</v>
      </c>
      <c r="P29" s="20" t="s">
        <v>481</v>
      </c>
      <c r="Q29" s="18" t="n">
        <v>335.3902018</v>
      </c>
      <c r="R29" s="20" t="n">
        <v>12.1685767</v>
      </c>
      <c r="S29" s="18" t="s">
        <v>481</v>
      </c>
      <c r="T29" s="20" t="s">
        <v>481</v>
      </c>
      <c r="U29" s="18" t="n">
        <v>438.77958023</v>
      </c>
      <c r="V29" s="20" t="n">
        <v>8.674759290000001</v>
      </c>
    </row>
    <row r="30" spans="1:22">
      <c r="A30" s="15" t="s">
        <v>505</v>
      </c>
      <c r="B30" s="17" t="n">
        <v>4520</v>
      </c>
      <c r="C30" s="18">
        <f>(236.0/B30*100)</f>
        <v/>
      </c>
      <c r="D30" s="19" t="n">
        <v>4284</v>
      </c>
      <c r="E30" s="18" t="n">
        <v>525.6608408</v>
      </c>
      <c r="F30" s="20" t="n">
        <v>2.872459</v>
      </c>
      <c r="G30" s="18" t="n">
        <v>492.98817455</v>
      </c>
      <c r="H30" s="20" t="n">
        <v>2.92016572</v>
      </c>
      <c r="I30" s="18" t="n">
        <v>486.25767686</v>
      </c>
      <c r="J30" s="20" t="n">
        <v>4.53815876</v>
      </c>
      <c r="K30" s="18" t="n">
        <v>496.43135501</v>
      </c>
      <c r="L30" s="20" t="n">
        <v>5.77392726</v>
      </c>
      <c r="M30" s="18" t="s">
        <v>481</v>
      </c>
      <c r="N30" s="20" t="s">
        <v>481</v>
      </c>
      <c r="O30" s="18" t="s">
        <v>481</v>
      </c>
      <c r="P30" s="20" t="s">
        <v>481</v>
      </c>
      <c r="Q30" s="18" t="s">
        <v>481</v>
      </c>
      <c r="R30" s="20" t="s">
        <v>481</v>
      </c>
      <c r="S30" s="18" t="s">
        <v>481</v>
      </c>
      <c r="T30" s="20" t="s">
        <v>481</v>
      </c>
      <c r="U30" s="18" t="n">
        <v>413.84879085</v>
      </c>
      <c r="V30" s="20" t="n">
        <v>7.04650568</v>
      </c>
    </row>
    <row r="31" spans="1:22">
      <c r="A31" s="15" t="s">
        <v>506</v>
      </c>
      <c r="B31" s="17" t="n">
        <v>5456</v>
      </c>
      <c r="C31" s="18">
        <f>(153.0/B31*100)</f>
        <v/>
      </c>
      <c r="D31" s="19" t="n">
        <v>5303</v>
      </c>
      <c r="E31" s="18" t="n">
        <v>526.2784819</v>
      </c>
      <c r="F31" s="20" t="n">
        <v>3.80351377</v>
      </c>
      <c r="G31" s="18" t="n">
        <v>507.77836667</v>
      </c>
      <c r="H31" s="20" t="n">
        <v>2.85787357</v>
      </c>
      <c r="I31" s="18" t="n">
        <v>501.2092694</v>
      </c>
      <c r="J31" s="20" t="n">
        <v>3.87644803</v>
      </c>
      <c r="K31" s="18" t="n">
        <v>477.68208464</v>
      </c>
      <c r="L31" s="20" t="n">
        <v>5.68069582</v>
      </c>
      <c r="M31" s="18" t="s">
        <v>481</v>
      </c>
      <c r="N31" s="20" t="s">
        <v>481</v>
      </c>
      <c r="O31" s="18" t="s">
        <v>481</v>
      </c>
      <c r="P31" s="20" t="s">
        <v>481</v>
      </c>
      <c r="Q31" s="18" t="s">
        <v>481</v>
      </c>
      <c r="R31" s="20" t="s">
        <v>481</v>
      </c>
      <c r="S31" s="18" t="s">
        <v>481</v>
      </c>
      <c r="T31" s="20" t="s">
        <v>481</v>
      </c>
      <c r="U31" s="18" t="n">
        <v>427.84383907</v>
      </c>
      <c r="V31" s="20" t="n">
        <v>5.94875075</v>
      </c>
    </row>
    <row r="32" spans="1:22">
      <c r="A32" s="15" t="s">
        <v>507</v>
      </c>
      <c r="B32" s="17" t="n">
        <v>4478</v>
      </c>
      <c r="C32" s="18">
        <f>(6.0/B32*100)</f>
        <v/>
      </c>
      <c r="D32" s="19" t="n">
        <v>4472</v>
      </c>
      <c r="E32" s="18" t="n">
        <v>523.60199402</v>
      </c>
      <c r="F32" s="20" t="n">
        <v>3.89447321</v>
      </c>
      <c r="G32" s="18" t="n">
        <v>500.50704293</v>
      </c>
      <c r="H32" s="20" t="n">
        <v>2.8413562</v>
      </c>
      <c r="I32" s="18" t="n">
        <v>504.49070695</v>
      </c>
      <c r="J32" s="20" t="n">
        <v>3.27157513</v>
      </c>
      <c r="K32" s="18" t="n">
        <v>500.46957581</v>
      </c>
      <c r="L32" s="20" t="n">
        <v>6.30939327</v>
      </c>
      <c r="M32" s="18" t="s">
        <v>481</v>
      </c>
      <c r="N32" s="20" t="s">
        <v>481</v>
      </c>
      <c r="O32" s="18" t="s">
        <v>481</v>
      </c>
      <c r="P32" s="20" t="s">
        <v>481</v>
      </c>
      <c r="Q32" s="18" t="s">
        <v>481</v>
      </c>
      <c r="R32" s="20" t="s">
        <v>481</v>
      </c>
      <c r="S32" s="18" t="s">
        <v>481</v>
      </c>
      <c r="T32" s="20" t="s">
        <v>481</v>
      </c>
      <c r="U32" s="18" t="n">
        <v>417.18590084</v>
      </c>
      <c r="V32" s="20" t="n">
        <v>14.81903555</v>
      </c>
    </row>
    <row r="33" spans="1:22">
      <c r="A33" s="15" t="s">
        <v>508</v>
      </c>
      <c r="B33" s="17" t="n">
        <v>7325</v>
      </c>
      <c r="C33" s="18">
        <f>(85.0/B33*100)</f>
        <v/>
      </c>
      <c r="D33" s="19" t="n">
        <v>7240</v>
      </c>
      <c r="E33" s="18" t="n">
        <v>525.99742123</v>
      </c>
      <c r="F33" s="20" t="n">
        <v>3.64430604</v>
      </c>
      <c r="G33" s="18" t="n">
        <v>481.19255832</v>
      </c>
      <c r="H33" s="20" t="n">
        <v>2.91528597</v>
      </c>
      <c r="I33" s="18" t="n">
        <v>479.112344</v>
      </c>
      <c r="J33" s="20" t="n">
        <v>4.71551884</v>
      </c>
      <c r="K33" s="18" t="n">
        <v>489.4619475</v>
      </c>
      <c r="L33" s="20" t="n">
        <v>5.75145337</v>
      </c>
      <c r="M33" s="18" t="s">
        <v>481</v>
      </c>
      <c r="N33" s="20" t="s">
        <v>481</v>
      </c>
      <c r="O33" s="18" t="s">
        <v>481</v>
      </c>
      <c r="P33" s="20" t="s">
        <v>481</v>
      </c>
      <c r="Q33" s="18" t="s">
        <v>481</v>
      </c>
      <c r="R33" s="20" t="s">
        <v>481</v>
      </c>
      <c r="S33" s="18" t="s">
        <v>481</v>
      </c>
      <c r="T33" s="20" t="s">
        <v>481</v>
      </c>
      <c r="U33" s="18" t="n">
        <v>444.43447996</v>
      </c>
      <c r="V33" s="20" t="n">
        <v>8.24345085</v>
      </c>
    </row>
    <row r="34" spans="1:22">
      <c r="A34" s="15" t="s">
        <v>509</v>
      </c>
      <c r="B34" s="17" t="n">
        <v>6350</v>
      </c>
      <c r="C34" s="18">
        <f>(99.0/B34*100)</f>
        <v/>
      </c>
      <c r="D34" s="19" t="n">
        <v>6251</v>
      </c>
      <c r="E34" s="18" t="n">
        <v>484.2190354</v>
      </c>
      <c r="F34" s="20" t="n">
        <v>4.08354588</v>
      </c>
      <c r="G34" s="18" t="n">
        <v>488.95146083</v>
      </c>
      <c r="H34" s="20" t="n">
        <v>2.98883344</v>
      </c>
      <c r="I34" s="18" t="n">
        <v>476.72239812</v>
      </c>
      <c r="J34" s="20" t="n">
        <v>3.51156055</v>
      </c>
      <c r="K34" s="18" t="n">
        <v>476.71052804</v>
      </c>
      <c r="L34" s="20" t="n">
        <v>5.68699994</v>
      </c>
      <c r="M34" s="18" t="s">
        <v>481</v>
      </c>
      <c r="N34" s="20" t="s">
        <v>481</v>
      </c>
      <c r="O34" s="18" t="s">
        <v>481</v>
      </c>
      <c r="P34" s="20" t="s">
        <v>481</v>
      </c>
      <c r="Q34" s="18" t="n">
        <v>336.51078337</v>
      </c>
      <c r="R34" s="20" t="n">
        <v>12.24828707</v>
      </c>
      <c r="S34" s="18" t="s">
        <v>481</v>
      </c>
      <c r="T34" s="20" t="s">
        <v>481</v>
      </c>
      <c r="U34" s="18" t="n">
        <v>414.22737412</v>
      </c>
      <c r="V34" s="20" t="n">
        <v>9.696058900000001</v>
      </c>
    </row>
    <row r="35" spans="1:22">
      <c r="A35" s="15" t="s">
        <v>510</v>
      </c>
      <c r="B35" s="17" t="n">
        <v>6406</v>
      </c>
      <c r="C35" s="18">
        <f>(69.0/B35*100)</f>
        <v/>
      </c>
      <c r="D35" s="19" t="n">
        <v>6337</v>
      </c>
      <c r="E35" s="18" t="n">
        <v>521.5658474099999</v>
      </c>
      <c r="F35" s="20" t="n">
        <v>4.33095741</v>
      </c>
      <c r="G35" s="18" t="n">
        <v>516.51923817</v>
      </c>
      <c r="H35" s="20" t="n">
        <v>2.49891316</v>
      </c>
      <c r="I35" s="18" t="n">
        <v>512.85215079</v>
      </c>
      <c r="J35" s="20" t="n">
        <v>2.82571035</v>
      </c>
      <c r="K35" s="18" t="n">
        <v>498.14799761</v>
      </c>
      <c r="L35" s="20" t="n">
        <v>5.75538544</v>
      </c>
      <c r="M35" s="18" t="s">
        <v>481</v>
      </c>
      <c r="N35" s="20" t="s">
        <v>481</v>
      </c>
      <c r="O35" s="18" t="s">
        <v>481</v>
      </c>
      <c r="P35" s="20" t="s">
        <v>481</v>
      </c>
      <c r="Q35" s="18" t="n">
        <v>349.78970242</v>
      </c>
      <c r="R35" s="20" t="n">
        <v>6.90672373</v>
      </c>
      <c r="S35" s="18" t="s">
        <v>481</v>
      </c>
      <c r="T35" s="20" t="s">
        <v>481</v>
      </c>
      <c r="U35" s="18" t="n">
        <v>433.12697214</v>
      </c>
      <c r="V35" s="20" t="n">
        <v>7.19272947</v>
      </c>
    </row>
    <row r="36" spans="1:22">
      <c r="A36" s="15" t="s">
        <v>511</v>
      </c>
      <c r="B36" s="17" t="n">
        <v>6736</v>
      </c>
      <c r="C36" s="18">
        <f>(84.0/B36*100)</f>
        <v/>
      </c>
      <c r="D36" s="19" t="n">
        <v>6652</v>
      </c>
      <c r="E36" s="18" t="n">
        <v>511.9930023</v>
      </c>
      <c r="F36" s="20" t="n">
        <v>2.9723983</v>
      </c>
      <c r="G36" s="18" t="n">
        <v>482.44012938</v>
      </c>
      <c r="H36" s="20" t="n">
        <v>2.69274826</v>
      </c>
      <c r="I36" s="18" t="n">
        <v>472.88171305</v>
      </c>
      <c r="J36" s="20" t="n">
        <v>3.39581969</v>
      </c>
      <c r="K36" s="18" t="n">
        <v>480.50361934</v>
      </c>
      <c r="L36" s="20" t="n">
        <v>4.0422106</v>
      </c>
      <c r="M36" s="18" t="s">
        <v>481</v>
      </c>
      <c r="N36" s="20" t="s">
        <v>481</v>
      </c>
      <c r="O36" s="18" t="s">
        <v>481</v>
      </c>
      <c r="P36" s="20" t="s">
        <v>481</v>
      </c>
      <c r="Q36" s="18" t="s">
        <v>481</v>
      </c>
      <c r="R36" s="20" t="s">
        <v>481</v>
      </c>
      <c r="S36" s="18" t="s">
        <v>481</v>
      </c>
      <c r="T36" s="20" t="s">
        <v>481</v>
      </c>
      <c r="U36" s="18" t="n">
        <v>425.98014931</v>
      </c>
      <c r="V36" s="20" t="n">
        <v>6.49035736</v>
      </c>
    </row>
    <row r="37" spans="1:22">
      <c r="A37" s="15" t="s">
        <v>512</v>
      </c>
      <c r="B37" s="17" t="n">
        <v>5458</v>
      </c>
      <c r="C37" s="18">
        <f>(167.0/B37*100)</f>
        <v/>
      </c>
      <c r="D37" s="19" t="n">
        <v>5291</v>
      </c>
      <c r="E37" s="18" t="n">
        <v>522.53226864</v>
      </c>
      <c r="F37" s="20" t="n">
        <v>4.30791142</v>
      </c>
      <c r="G37" s="18" t="n">
        <v>503.1487801</v>
      </c>
      <c r="H37" s="20" t="n">
        <v>3.27212144</v>
      </c>
      <c r="I37" s="18" t="n">
        <v>491.85173515</v>
      </c>
      <c r="J37" s="20" t="n">
        <v>3.91410372</v>
      </c>
      <c r="K37" s="18" t="n">
        <v>464.54761197</v>
      </c>
      <c r="L37" s="20" t="n">
        <v>7.60792837</v>
      </c>
      <c r="M37" s="18" t="s">
        <v>481</v>
      </c>
      <c r="N37" s="20" t="s">
        <v>481</v>
      </c>
      <c r="O37" s="18" t="s">
        <v>481</v>
      </c>
      <c r="P37" s="20" t="s">
        <v>481</v>
      </c>
      <c r="Q37" s="18" t="s">
        <v>481</v>
      </c>
      <c r="R37" s="20" t="s">
        <v>481</v>
      </c>
      <c r="S37" s="18" t="s">
        <v>481</v>
      </c>
      <c r="T37" s="20" t="s">
        <v>481</v>
      </c>
      <c r="U37" s="18" t="n">
        <v>419.09198215</v>
      </c>
      <c r="V37" s="20" t="n">
        <v>5.65262288</v>
      </c>
    </row>
    <row r="38" spans="1:22">
      <c r="A38" s="15" t="s">
        <v>513</v>
      </c>
      <c r="B38" s="17" t="n">
        <v>5860</v>
      </c>
      <c r="C38" s="18">
        <f>(26.0/B38*100)</f>
        <v/>
      </c>
      <c r="D38" s="19" t="n">
        <v>5834</v>
      </c>
      <c r="E38" s="18" t="n">
        <v>535.37704029</v>
      </c>
      <c r="F38" s="20" t="n">
        <v>5.5914801</v>
      </c>
      <c r="G38" s="18" t="n">
        <v>527.77850226</v>
      </c>
      <c r="H38" s="20" t="n">
        <v>3.81647852</v>
      </c>
      <c r="I38" s="18" t="n">
        <v>529.52898685</v>
      </c>
      <c r="J38" s="20" t="n">
        <v>4.40349387</v>
      </c>
      <c r="K38" s="18" t="n">
        <v>520.5353973</v>
      </c>
      <c r="L38" s="20" t="n">
        <v>4.39890419</v>
      </c>
      <c r="M38" s="18" t="s">
        <v>481</v>
      </c>
      <c r="N38" s="20" t="s">
        <v>481</v>
      </c>
      <c r="O38" s="18" t="s">
        <v>481</v>
      </c>
      <c r="P38" s="20" t="s">
        <v>481</v>
      </c>
      <c r="Q38" s="18" t="s">
        <v>481</v>
      </c>
      <c r="R38" s="20" t="s">
        <v>481</v>
      </c>
      <c r="S38" s="18" t="s">
        <v>481</v>
      </c>
      <c r="T38" s="20" t="s">
        <v>481</v>
      </c>
      <c r="U38" s="18" t="n">
        <v>483.45047872</v>
      </c>
      <c r="V38" s="20" t="n">
        <v>6.0863993</v>
      </c>
    </row>
    <row r="39" spans="1:22">
      <c r="A39" s="15" t="s">
        <v>514</v>
      </c>
      <c r="B39" s="17" t="n">
        <v>5895</v>
      </c>
      <c r="C39" s="18">
        <f>(33.0/B39*100)</f>
        <v/>
      </c>
      <c r="D39" s="19" t="n">
        <v>5862</v>
      </c>
      <c r="E39" s="18" t="n">
        <v>426.55237347</v>
      </c>
      <c r="F39" s="20" t="n">
        <v>5.43450542</v>
      </c>
      <c r="G39" s="18" t="n">
        <v>420.79479499</v>
      </c>
      <c r="H39" s="20" t="n">
        <v>3.77300695</v>
      </c>
      <c r="I39" s="18" t="n">
        <v>421.98661742</v>
      </c>
      <c r="J39" s="20" t="n">
        <v>5.15554847</v>
      </c>
      <c r="K39" s="18" t="n">
        <v>426.68067194</v>
      </c>
      <c r="L39" s="20" t="n">
        <v>8.68670893</v>
      </c>
      <c r="M39" s="18" t="s">
        <v>481</v>
      </c>
      <c r="N39" s="20" t="s">
        <v>481</v>
      </c>
      <c r="O39" s="18" t="s">
        <v>481</v>
      </c>
      <c r="P39" s="20" t="s">
        <v>481</v>
      </c>
      <c r="Q39" s="18" t="s">
        <v>481</v>
      </c>
      <c r="R39" s="20" t="s">
        <v>481</v>
      </c>
      <c r="S39" s="18" t="s">
        <v>481</v>
      </c>
      <c r="T39" s="20" t="s">
        <v>481</v>
      </c>
      <c r="U39" s="18" t="n">
        <v>374.09031176</v>
      </c>
      <c r="V39" s="20" t="n">
        <v>9.348449779999999</v>
      </c>
    </row>
    <row r="40" spans="1:22">
      <c r="A40" s="15" t="s">
        <v>515</v>
      </c>
      <c r="B40" s="17" t="n">
        <v>14157</v>
      </c>
      <c r="C40" s="18">
        <f>(407.0/B40*100)</f>
        <v/>
      </c>
      <c r="D40" s="19" t="n">
        <v>13750</v>
      </c>
      <c r="E40" s="18" t="n">
        <v>521.23673766</v>
      </c>
      <c r="F40" s="20" t="n">
        <v>3.1307628</v>
      </c>
      <c r="G40" s="18" t="n">
        <v>489.95215628</v>
      </c>
      <c r="H40" s="20" t="n">
        <v>2.80415276</v>
      </c>
      <c r="I40" s="18" t="n">
        <v>482.95827187</v>
      </c>
      <c r="J40" s="20" t="n">
        <v>4.05899785</v>
      </c>
      <c r="K40" s="18" t="n">
        <v>479.0138899</v>
      </c>
      <c r="L40" s="20" t="n">
        <v>6.62440452</v>
      </c>
      <c r="M40" s="18" t="s">
        <v>481</v>
      </c>
      <c r="N40" s="20" t="s">
        <v>481</v>
      </c>
      <c r="O40" s="18" t="s">
        <v>481</v>
      </c>
      <c r="P40" s="20" t="s">
        <v>481</v>
      </c>
      <c r="Q40" s="18" t="s">
        <v>481</v>
      </c>
      <c r="R40" s="20" t="s">
        <v>481</v>
      </c>
      <c r="S40" s="18" t="s">
        <v>481</v>
      </c>
      <c r="T40" s="20" t="s">
        <v>481</v>
      </c>
      <c r="U40" s="18" t="n">
        <v>413.46912568</v>
      </c>
      <c r="V40" s="20" t="n">
        <v>6.3663077</v>
      </c>
    </row>
    <row r="41" spans="1:22">
      <c r="A41" s="15" t="s">
        <v>516</v>
      </c>
      <c r="B41" s="17" t="n">
        <v>5712</v>
      </c>
      <c r="C41" s="18">
        <f>(60.0/B41*100)</f>
        <v/>
      </c>
      <c r="D41" s="19" t="n">
        <v>5652</v>
      </c>
      <c r="E41" s="18" t="n">
        <v>492.24431716</v>
      </c>
      <c r="F41" s="20" t="n">
        <v>4.75736071</v>
      </c>
      <c r="G41" s="18" t="n">
        <v>464.52349873</v>
      </c>
      <c r="H41" s="20" t="n">
        <v>3.09881423</v>
      </c>
      <c r="I41" s="18" t="n">
        <v>473.38125923</v>
      </c>
      <c r="J41" s="20" t="n">
        <v>4.26819079</v>
      </c>
      <c r="K41" s="18" t="n">
        <v>475.90673124</v>
      </c>
      <c r="L41" s="20" t="n">
        <v>5.47562554</v>
      </c>
      <c r="M41" s="18" t="s">
        <v>481</v>
      </c>
      <c r="N41" s="20" t="s">
        <v>481</v>
      </c>
      <c r="O41" s="18" t="s">
        <v>481</v>
      </c>
      <c r="P41" s="20" t="s">
        <v>481</v>
      </c>
      <c r="Q41" s="18" t="n">
        <v>392.51815558</v>
      </c>
      <c r="R41" s="20" t="n">
        <v>16.89642718</v>
      </c>
      <c r="S41" s="18" t="s">
        <v>481</v>
      </c>
      <c r="T41" s="20" t="s">
        <v>481</v>
      </c>
      <c r="U41" s="18" t="n">
        <v>398.99291996</v>
      </c>
      <c r="V41" s="20" t="n">
        <v>9.26801515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365.86099274</v>
      </c>
      <c r="F45" s="20" t="n">
        <v>3.43454791</v>
      </c>
      <c r="G45" s="18" t="n">
        <v>358.69332817</v>
      </c>
      <c r="H45" s="20" t="n">
        <v>3.18724615</v>
      </c>
      <c r="I45" s="18" t="n">
        <v>355.11599965</v>
      </c>
      <c r="J45" s="20" t="n">
        <v>5.22759673</v>
      </c>
      <c r="K45" s="18" t="n">
        <v>362.30013213</v>
      </c>
      <c r="L45" s="20" t="n">
        <v>6.10457121</v>
      </c>
      <c r="M45" s="18" t="s">
        <v>481</v>
      </c>
      <c r="N45" s="20" t="s">
        <v>481</v>
      </c>
      <c r="O45" s="18" t="s">
        <v>481</v>
      </c>
      <c r="P45" s="20" t="s">
        <v>481</v>
      </c>
      <c r="Q45" s="18" t="s">
        <v>481</v>
      </c>
      <c r="R45" s="20" t="s">
        <v>481</v>
      </c>
      <c r="S45" s="18" t="n">
        <v>360.43615875</v>
      </c>
      <c r="T45" s="20" t="n">
        <v>19.55861156</v>
      </c>
      <c r="U45" s="18" t="n">
        <v>334.08616247</v>
      </c>
      <c r="V45" s="20" t="n">
        <v>6.56016709</v>
      </c>
    </row>
    <row r="46" spans="1:22">
      <c r="A46" s="15" t="s">
        <v>521</v>
      </c>
      <c r="B46" s="17" t="n">
        <v>23141</v>
      </c>
      <c r="C46" s="18">
        <f>(2259.0/B46*100)</f>
        <v/>
      </c>
      <c r="D46" s="19" t="n">
        <v>20882</v>
      </c>
      <c r="E46" s="18" t="n">
        <v>399.9228758</v>
      </c>
      <c r="F46" s="20" t="n">
        <v>4.92912199</v>
      </c>
      <c r="G46" s="18" t="n">
        <v>390.41774475</v>
      </c>
      <c r="H46" s="20" t="n">
        <v>3.58778788</v>
      </c>
      <c r="I46" s="18" t="n">
        <v>394.67041342</v>
      </c>
      <c r="J46" s="20" t="n">
        <v>5.42576677</v>
      </c>
      <c r="K46" s="18" t="n">
        <v>379.6298985</v>
      </c>
      <c r="L46" s="20" t="n">
        <v>11.01392387</v>
      </c>
      <c r="M46" s="18" t="s">
        <v>481</v>
      </c>
      <c r="N46" s="20" t="s">
        <v>481</v>
      </c>
      <c r="O46" s="18" t="s">
        <v>481</v>
      </c>
      <c r="P46" s="20" t="s">
        <v>481</v>
      </c>
      <c r="Q46" s="18" t="s">
        <v>481</v>
      </c>
      <c r="R46" s="20" t="s">
        <v>481</v>
      </c>
      <c r="S46" s="18" t="s">
        <v>481</v>
      </c>
      <c r="T46" s="20" t="s">
        <v>481</v>
      </c>
      <c r="U46" s="18" t="n">
        <v>351.72960458</v>
      </c>
      <c r="V46" s="20" t="n">
        <v>3.0553429</v>
      </c>
    </row>
    <row r="47" spans="1:22">
      <c r="A47" s="15" t="s">
        <v>522</v>
      </c>
      <c r="B47" s="17" t="n">
        <v>5928</v>
      </c>
      <c r="C47" s="18">
        <f>(420.0/B47*100)</f>
        <v/>
      </c>
      <c r="D47" s="19" t="n">
        <v>5508</v>
      </c>
      <c r="E47" s="18" t="n">
        <v>454.30006205</v>
      </c>
      <c r="F47" s="20" t="n">
        <v>5.27912101</v>
      </c>
      <c r="G47" s="18" t="n">
        <v>448.27582207</v>
      </c>
      <c r="H47" s="20" t="n">
        <v>4.12629201</v>
      </c>
      <c r="I47" s="18" t="n">
        <v>461.15003143</v>
      </c>
      <c r="J47" s="20" t="n">
        <v>5.04564771</v>
      </c>
      <c r="K47" s="18" t="n">
        <v>458.54066204</v>
      </c>
      <c r="L47" s="20" t="n">
        <v>8.27339789</v>
      </c>
      <c r="M47" s="18" t="s">
        <v>481</v>
      </c>
      <c r="N47" s="20" t="s">
        <v>481</v>
      </c>
      <c r="O47" s="18" t="s">
        <v>481</v>
      </c>
      <c r="P47" s="20" t="s">
        <v>481</v>
      </c>
      <c r="Q47" s="18" t="s">
        <v>481</v>
      </c>
      <c r="R47" s="20" t="s">
        <v>481</v>
      </c>
      <c r="S47" s="18" t="s">
        <v>481</v>
      </c>
      <c r="T47" s="20" t="s">
        <v>481</v>
      </c>
      <c r="U47" s="18" t="n">
        <v>383.49438337</v>
      </c>
      <c r="V47" s="20" t="n">
        <v>5.5755395</v>
      </c>
    </row>
    <row r="48" spans="1:22">
      <c r="A48" s="15" t="s">
        <v>523</v>
      </c>
      <c r="B48" s="17" t="n">
        <v>9841</v>
      </c>
      <c r="C48" s="18">
        <f>(9.0/B48*100)</f>
        <v/>
      </c>
      <c r="D48" s="19" t="n">
        <v>9832</v>
      </c>
      <c r="E48" s="18" t="n">
        <v>546.31614418</v>
      </c>
      <c r="F48" s="20" t="n">
        <v>6.45599578</v>
      </c>
      <c r="G48" s="18" t="n">
        <v>525.3297233</v>
      </c>
      <c r="H48" s="20" t="n">
        <v>4.58306807</v>
      </c>
      <c r="I48" s="18" t="n">
        <v>538.31582755</v>
      </c>
      <c r="J48" s="20" t="n">
        <v>7.08088041</v>
      </c>
      <c r="K48" s="18" t="n">
        <v>535.89219056</v>
      </c>
      <c r="L48" s="20" t="n">
        <v>13.57433992</v>
      </c>
      <c r="M48" s="18" t="s">
        <v>481</v>
      </c>
      <c r="N48" s="20" t="s">
        <v>481</v>
      </c>
      <c r="O48" s="18" t="s">
        <v>481</v>
      </c>
      <c r="P48" s="20" t="s">
        <v>481</v>
      </c>
      <c r="Q48" s="18" t="s">
        <v>481</v>
      </c>
      <c r="R48" s="20" t="s">
        <v>481</v>
      </c>
      <c r="S48" s="18" t="s">
        <v>481</v>
      </c>
      <c r="T48" s="20" t="s">
        <v>481</v>
      </c>
      <c r="U48" s="18" t="n">
        <v>469.55937447</v>
      </c>
      <c r="V48" s="20" t="n">
        <v>28.19005894</v>
      </c>
    </row>
    <row r="49" spans="1:22">
      <c r="A49" s="15" t="s">
        <v>524</v>
      </c>
      <c r="B49" s="17" t="n">
        <v>6349</v>
      </c>
      <c r="C49" s="18">
        <f>(56.0/B49*100)</f>
        <v/>
      </c>
      <c r="D49" s="19" t="n">
        <v>6293</v>
      </c>
      <c r="E49" s="18" t="n">
        <v>407.68877312</v>
      </c>
      <c r="F49" s="20" t="n">
        <v>3.90036408</v>
      </c>
      <c r="G49" s="18" t="n">
        <v>412.02477211</v>
      </c>
      <c r="H49" s="20" t="n">
        <v>3.75200426</v>
      </c>
      <c r="I49" s="18" t="n">
        <v>410.80672658</v>
      </c>
      <c r="J49" s="20" t="n">
        <v>4.63364435</v>
      </c>
      <c r="K49" s="18" t="n">
        <v>426.85176123</v>
      </c>
      <c r="L49" s="20" t="n">
        <v>6.54378183</v>
      </c>
      <c r="M49" s="18" t="s">
        <v>481</v>
      </c>
      <c r="N49" s="20" t="s">
        <v>481</v>
      </c>
      <c r="O49" s="18" t="s">
        <v>481</v>
      </c>
      <c r="P49" s="20" t="s">
        <v>481</v>
      </c>
      <c r="Q49" s="18" t="s">
        <v>481</v>
      </c>
      <c r="R49" s="20" t="s">
        <v>481</v>
      </c>
      <c r="S49" s="18" t="n">
        <v>398.94234045</v>
      </c>
      <c r="T49" s="20" t="n">
        <v>34.30453505</v>
      </c>
      <c r="U49" s="18" t="n">
        <v>355.33265263</v>
      </c>
      <c r="V49" s="20" t="n">
        <v>8.597174409999999</v>
      </c>
    </row>
    <row r="50" spans="1:22">
      <c r="A50" s="15" t="s">
        <v>525</v>
      </c>
      <c r="B50" s="17" t="n">
        <v>11795</v>
      </c>
      <c r="C50" s="18">
        <f>(397.0/B50*100)</f>
        <v/>
      </c>
      <c r="D50" s="19" t="n">
        <v>11398</v>
      </c>
      <c r="E50" s="18" t="n">
        <v>391.20609196</v>
      </c>
      <c r="F50" s="20" t="n">
        <v>3.02358099</v>
      </c>
      <c r="G50" s="18" t="n">
        <v>391.32641692</v>
      </c>
      <c r="H50" s="20" t="n">
        <v>2.53561195</v>
      </c>
      <c r="I50" s="18" t="n">
        <v>408.94266876</v>
      </c>
      <c r="J50" s="20" t="n">
        <v>3.48993978</v>
      </c>
      <c r="K50" s="18" t="n">
        <v>378.43539623</v>
      </c>
      <c r="L50" s="20" t="n">
        <v>7.02856205</v>
      </c>
      <c r="M50" s="18" t="s">
        <v>481</v>
      </c>
      <c r="N50" s="20" t="s">
        <v>481</v>
      </c>
      <c r="O50" s="18" t="s">
        <v>481</v>
      </c>
      <c r="P50" s="20" t="s">
        <v>481</v>
      </c>
      <c r="Q50" s="18" t="s">
        <v>481</v>
      </c>
      <c r="R50" s="20" t="s">
        <v>481</v>
      </c>
      <c r="S50" s="18" t="s">
        <v>481</v>
      </c>
      <c r="T50" s="20" t="s">
        <v>481</v>
      </c>
      <c r="U50" s="18" t="n">
        <v>338.38583471</v>
      </c>
      <c r="V50" s="20" t="n">
        <v>7.80150407</v>
      </c>
    </row>
    <row r="51" spans="1:22">
      <c r="A51" s="15" t="s">
        <v>526</v>
      </c>
      <c r="B51" s="17" t="n">
        <v>6866</v>
      </c>
      <c r="C51" s="18">
        <f>(112.0/B51*100)</f>
        <v/>
      </c>
      <c r="D51" s="19" t="n">
        <v>6754</v>
      </c>
      <c r="E51" s="18" t="n">
        <v>404.14885978</v>
      </c>
      <c r="F51" s="20" t="n">
        <v>3.49478915</v>
      </c>
      <c r="G51" s="18" t="n">
        <v>403.89402298</v>
      </c>
      <c r="H51" s="20" t="n">
        <v>2.91085163</v>
      </c>
      <c r="I51" s="18" t="n">
        <v>415.78048347</v>
      </c>
      <c r="J51" s="20" t="n">
        <v>5.08834282</v>
      </c>
      <c r="K51" s="18" t="n">
        <v>401.56937469</v>
      </c>
      <c r="L51" s="20" t="n">
        <v>6.83981117</v>
      </c>
      <c r="M51" s="18" t="s">
        <v>481</v>
      </c>
      <c r="N51" s="20" t="s">
        <v>481</v>
      </c>
      <c r="O51" s="18" t="s">
        <v>481</v>
      </c>
      <c r="P51" s="20" t="s">
        <v>481</v>
      </c>
      <c r="Q51" s="18" t="n">
        <v>380.5422133</v>
      </c>
      <c r="R51" s="20" t="n">
        <v>4.31283207</v>
      </c>
      <c r="S51" s="18" t="s">
        <v>481</v>
      </c>
      <c r="T51" s="20" t="s">
        <v>481</v>
      </c>
      <c r="U51" s="18" t="n">
        <v>377.62805672</v>
      </c>
      <c r="V51" s="20" t="n">
        <v>7.48312671</v>
      </c>
    </row>
    <row r="52" spans="1:22">
      <c r="A52" s="15" t="s">
        <v>527</v>
      </c>
      <c r="B52" s="17" t="n">
        <v>5809</v>
      </c>
      <c r="C52" s="18">
        <f>(113.0/B52*100)</f>
        <v/>
      </c>
      <c r="D52" s="19" t="n">
        <v>5696</v>
      </c>
      <c r="E52" s="18" t="n">
        <v>468.44616359</v>
      </c>
      <c r="F52" s="20" t="n">
        <v>4.55191048</v>
      </c>
      <c r="G52" s="18" t="n">
        <v>464.17035186</v>
      </c>
      <c r="H52" s="20" t="n">
        <v>3.2701287</v>
      </c>
      <c r="I52" s="18" t="n">
        <v>467.54882203</v>
      </c>
      <c r="J52" s="20" t="n">
        <v>3.59643797</v>
      </c>
      <c r="K52" s="18" t="n">
        <v>470.19157736</v>
      </c>
      <c r="L52" s="20" t="n">
        <v>5.76862887</v>
      </c>
      <c r="M52" s="18" t="s">
        <v>481</v>
      </c>
      <c r="N52" s="20" t="s">
        <v>481</v>
      </c>
      <c r="O52" s="18" t="s">
        <v>481</v>
      </c>
      <c r="P52" s="20" t="s">
        <v>481</v>
      </c>
      <c r="Q52" s="18" t="s">
        <v>481</v>
      </c>
      <c r="R52" s="20" t="s">
        <v>481</v>
      </c>
      <c r="S52" s="18" t="s">
        <v>481</v>
      </c>
      <c r="T52" s="20" t="s">
        <v>481</v>
      </c>
      <c r="U52" s="18" t="n">
        <v>402.76488355</v>
      </c>
      <c r="V52" s="20" t="n">
        <v>6.94670074</v>
      </c>
    </row>
    <row r="53" spans="1:22">
      <c r="A53" s="15" t="s">
        <v>528</v>
      </c>
      <c r="B53" s="17" t="n">
        <v>5571</v>
      </c>
      <c r="C53" s="18">
        <f>(122.0/B53*100)</f>
        <v/>
      </c>
      <c r="D53" s="19" t="n">
        <v>5449</v>
      </c>
      <c r="E53" s="18" t="n">
        <v>469.67001929</v>
      </c>
      <c r="F53" s="20" t="n">
        <v>2.8858278</v>
      </c>
      <c r="G53" s="18" t="n">
        <v>441.41736564</v>
      </c>
      <c r="H53" s="20" t="n">
        <v>2.53310327</v>
      </c>
      <c r="I53" s="18" t="n">
        <v>429.1841237</v>
      </c>
      <c r="J53" s="20" t="n">
        <v>3.43858814</v>
      </c>
      <c r="K53" s="18" t="n">
        <v>419.19479626</v>
      </c>
      <c r="L53" s="20" t="n">
        <v>6.82387468</v>
      </c>
      <c r="M53" s="18" t="s">
        <v>481</v>
      </c>
      <c r="N53" s="20" t="s">
        <v>481</v>
      </c>
      <c r="O53" s="18" t="s">
        <v>481</v>
      </c>
      <c r="P53" s="20" t="s">
        <v>481</v>
      </c>
      <c r="Q53" s="18" t="s">
        <v>481</v>
      </c>
      <c r="R53" s="20" t="s">
        <v>481</v>
      </c>
      <c r="S53" s="18" t="s">
        <v>481</v>
      </c>
      <c r="T53" s="20" t="s">
        <v>481</v>
      </c>
      <c r="U53" s="18" t="n">
        <v>363.14378044</v>
      </c>
      <c r="V53" s="20" t="n">
        <v>4.55988592</v>
      </c>
    </row>
    <row r="54" spans="1:22">
      <c r="A54" s="15" t="s">
        <v>529</v>
      </c>
      <c r="B54" s="17" t="n">
        <v>4740</v>
      </c>
      <c r="C54" s="18">
        <f>(522.0/B54*100)</f>
        <v/>
      </c>
      <c r="D54" s="19" t="n">
        <v>4218</v>
      </c>
      <c r="E54" s="18" t="n">
        <v>337.63275704</v>
      </c>
      <c r="F54" s="20" t="n">
        <v>3.33900623</v>
      </c>
      <c r="G54" s="18" t="n">
        <v>339.90480242</v>
      </c>
      <c r="H54" s="20" t="n">
        <v>3.73111593</v>
      </c>
      <c r="I54" s="18" t="n">
        <v>339.61751803</v>
      </c>
      <c r="J54" s="20" t="n">
        <v>6.18070037</v>
      </c>
      <c r="K54" s="18" t="n">
        <v>321.13745772</v>
      </c>
      <c r="L54" s="20" t="n">
        <v>8.589224310000001</v>
      </c>
      <c r="M54" s="18" t="s">
        <v>481</v>
      </c>
      <c r="N54" s="20" t="s">
        <v>481</v>
      </c>
      <c r="O54" s="18" t="s">
        <v>481</v>
      </c>
      <c r="P54" s="20" t="s">
        <v>481</v>
      </c>
      <c r="Q54" s="18" t="s">
        <v>481</v>
      </c>
      <c r="R54" s="20" t="s">
        <v>481</v>
      </c>
      <c r="S54" s="18" t="s">
        <v>481</v>
      </c>
      <c r="T54" s="20" t="s">
        <v>481</v>
      </c>
      <c r="U54" s="18" t="n">
        <v>289.67205708</v>
      </c>
      <c r="V54" s="20" t="n">
        <v>4.39557804</v>
      </c>
    </row>
    <row r="55" spans="1:22">
      <c r="A55" s="15" t="s">
        <v>530</v>
      </c>
      <c r="B55" s="17" t="n">
        <v>5316</v>
      </c>
      <c r="C55" s="18">
        <f>(22.0/B55*100)</f>
        <v/>
      </c>
      <c r="D55" s="19" t="n">
        <v>5294</v>
      </c>
      <c r="E55" s="18" t="n">
        <v>409.75606884</v>
      </c>
      <c r="F55" s="20" t="n">
        <v>4.2960676</v>
      </c>
      <c r="G55" s="18" t="n">
        <v>403.10128536</v>
      </c>
      <c r="H55" s="20" t="n">
        <v>3.30559483</v>
      </c>
      <c r="I55" s="18" t="n">
        <v>416.18268372</v>
      </c>
      <c r="J55" s="20" t="n">
        <v>3.95083343</v>
      </c>
      <c r="K55" s="18" t="n">
        <v>431.44161908</v>
      </c>
      <c r="L55" s="20" t="n">
        <v>8.011149659999999</v>
      </c>
      <c r="M55" s="18" t="s">
        <v>481</v>
      </c>
      <c r="N55" s="20" t="s">
        <v>481</v>
      </c>
      <c r="O55" s="18" t="s">
        <v>481</v>
      </c>
      <c r="P55" s="20" t="s">
        <v>481</v>
      </c>
      <c r="Q55" s="18" t="s">
        <v>481</v>
      </c>
      <c r="R55" s="20" t="s">
        <v>481</v>
      </c>
      <c r="S55" s="18" t="n">
        <v>279.2367701</v>
      </c>
      <c r="T55" s="20" t="n">
        <v>33.56547087</v>
      </c>
      <c r="U55" s="18" t="n">
        <v>301.4284844</v>
      </c>
      <c r="V55" s="20" t="n">
        <v>7.4947256</v>
      </c>
    </row>
    <row r="56" spans="1:22">
      <c r="A56" s="15" t="s">
        <v>531</v>
      </c>
      <c r="B56" s="17" t="n">
        <v>5359</v>
      </c>
      <c r="C56" s="18">
        <f>(77.0/B56*100)</f>
        <v/>
      </c>
      <c r="D56" s="19" t="n">
        <v>5282</v>
      </c>
      <c r="E56" s="18" t="n">
        <v>572.37276245</v>
      </c>
      <c r="F56" s="20" t="n">
        <v>3.87452049</v>
      </c>
      <c r="G56" s="18" t="n">
        <v>545.73832508</v>
      </c>
      <c r="H56" s="20" t="n">
        <v>3.3236711</v>
      </c>
      <c r="I56" s="18" t="n">
        <v>537.2186678100001</v>
      </c>
      <c r="J56" s="20" t="n">
        <v>4.48240864</v>
      </c>
      <c r="K56" s="18" t="n">
        <v>526.1415412699999</v>
      </c>
      <c r="L56" s="20" t="n">
        <v>6.41753956</v>
      </c>
      <c r="M56" s="18" t="s">
        <v>481</v>
      </c>
      <c r="N56" s="20" t="s">
        <v>481</v>
      </c>
      <c r="O56" s="18" t="s">
        <v>481</v>
      </c>
      <c r="P56" s="20" t="s">
        <v>481</v>
      </c>
      <c r="Q56" s="18" t="s">
        <v>481</v>
      </c>
      <c r="R56" s="20" t="s">
        <v>481</v>
      </c>
      <c r="S56" s="18" t="s">
        <v>481</v>
      </c>
      <c r="T56" s="20" t="s">
        <v>481</v>
      </c>
      <c r="U56" s="18" t="n">
        <v>479.22111385</v>
      </c>
      <c r="V56" s="20" t="n">
        <v>13.38625201</v>
      </c>
    </row>
    <row r="57" spans="1:22">
      <c r="A57" s="15" t="s">
        <v>532</v>
      </c>
      <c r="B57" s="17" t="n">
        <v>6513</v>
      </c>
      <c r="C57" s="18">
        <f>(0.0/B57*100)</f>
        <v/>
      </c>
      <c r="D57" s="19" t="n">
        <v>6513</v>
      </c>
      <c r="E57" s="18" t="n">
        <v>386.94268281</v>
      </c>
      <c r="F57" s="20" t="n">
        <v>3.72091916</v>
      </c>
      <c r="G57" s="18" t="n">
        <v>387.71770711</v>
      </c>
      <c r="H57" s="20" t="n">
        <v>3.22840582</v>
      </c>
      <c r="I57" s="18" t="n">
        <v>392.8834578</v>
      </c>
      <c r="J57" s="20" t="n">
        <v>7.49682417</v>
      </c>
      <c r="K57" s="18" t="n">
        <v>360.91283663</v>
      </c>
      <c r="L57" s="20" t="n">
        <v>10.84088722</v>
      </c>
      <c r="M57" s="18" t="s">
        <v>481</v>
      </c>
      <c r="N57" s="20" t="s">
        <v>481</v>
      </c>
      <c r="O57" s="18" t="s">
        <v>481</v>
      </c>
      <c r="P57" s="20" t="s">
        <v>481</v>
      </c>
      <c r="Q57" s="18" t="s">
        <v>481</v>
      </c>
      <c r="R57" s="20" t="s">
        <v>481</v>
      </c>
      <c r="S57" s="18" t="n">
        <v>356.90867044</v>
      </c>
      <c r="T57" s="20" t="n">
        <v>36.98185492</v>
      </c>
      <c r="U57" s="18" t="n">
        <v>357.82927141</v>
      </c>
      <c r="V57" s="20" t="n">
        <v>9.117868250000001</v>
      </c>
    </row>
    <row r="58" spans="1:22">
      <c r="A58" s="15" t="s">
        <v>533</v>
      </c>
      <c r="B58" s="17" t="n">
        <v>7267</v>
      </c>
      <c r="C58" s="18">
        <f>(10.0/B58*100)</f>
        <v/>
      </c>
      <c r="D58" s="19" t="n">
        <v>7257</v>
      </c>
      <c r="E58" s="18" t="n">
        <v>396.78027293</v>
      </c>
      <c r="F58" s="20" t="n">
        <v>3.02375297</v>
      </c>
      <c r="G58" s="18" t="n">
        <v>379.93125509</v>
      </c>
      <c r="H58" s="20" t="n">
        <v>2.92025599</v>
      </c>
      <c r="I58" s="18" t="n">
        <v>364.88275136</v>
      </c>
      <c r="J58" s="20" t="n">
        <v>4.95623006</v>
      </c>
      <c r="K58" s="18" t="n">
        <v>355.98829225</v>
      </c>
      <c r="L58" s="20" t="n">
        <v>7.95656014</v>
      </c>
      <c r="M58" s="18" t="s">
        <v>481</v>
      </c>
      <c r="N58" s="20" t="s">
        <v>481</v>
      </c>
      <c r="O58" s="18" t="s">
        <v>481</v>
      </c>
      <c r="P58" s="20" t="s">
        <v>481</v>
      </c>
      <c r="Q58" s="18" t="s">
        <v>481</v>
      </c>
      <c r="R58" s="20" t="s">
        <v>481</v>
      </c>
      <c r="S58" s="18" t="n">
        <v>281.66377929</v>
      </c>
      <c r="T58" s="20" t="n">
        <v>20.62493983</v>
      </c>
      <c r="U58" s="18" t="n">
        <v>315.15143042</v>
      </c>
      <c r="V58" s="20" t="n">
        <v>15.56814571</v>
      </c>
    </row>
    <row r="59" spans="1:22">
      <c r="A59" s="15" t="s">
        <v>534</v>
      </c>
      <c r="B59" s="17" t="n">
        <v>4826</v>
      </c>
      <c r="C59" s="18">
        <f>(26.0/B59*100)</f>
        <v/>
      </c>
      <c r="D59" s="19" t="n">
        <v>4800</v>
      </c>
      <c r="E59" s="18" t="n">
        <v>366.1444214</v>
      </c>
      <c r="F59" s="20" t="n">
        <v>2.28651584</v>
      </c>
      <c r="G59" s="18" t="n">
        <v>361.13724256</v>
      </c>
      <c r="H59" s="20" t="n">
        <v>2.47456793</v>
      </c>
      <c r="I59" s="18" t="n">
        <v>379.89548948</v>
      </c>
      <c r="J59" s="20" t="n">
        <v>7.21240151</v>
      </c>
      <c r="K59" s="18" t="n">
        <v>350.30687907</v>
      </c>
      <c r="L59" s="20" t="n">
        <v>8.4414017</v>
      </c>
      <c r="M59" s="18" t="s">
        <v>481</v>
      </c>
      <c r="N59" s="20" t="s">
        <v>481</v>
      </c>
      <c r="O59" s="18" t="s">
        <v>481</v>
      </c>
      <c r="P59" s="20" t="s">
        <v>481</v>
      </c>
      <c r="Q59" s="18" t="s">
        <v>481</v>
      </c>
      <c r="R59" s="20" t="s">
        <v>481</v>
      </c>
      <c r="S59" s="18" t="n">
        <v>296.84041095</v>
      </c>
      <c r="T59" s="20" t="n">
        <v>17.96254719</v>
      </c>
      <c r="U59" s="18" t="n">
        <v>286.2377124</v>
      </c>
      <c r="V59" s="20" t="n">
        <v>8.3192735</v>
      </c>
    </row>
    <row r="60" spans="1:22">
      <c r="A60" s="15" t="s">
        <v>535</v>
      </c>
      <c r="B60" s="17" t="n">
        <v>4546</v>
      </c>
      <c r="C60" s="18">
        <f>(15.0/B60*100)</f>
        <v/>
      </c>
      <c r="D60" s="19" t="n">
        <v>4531</v>
      </c>
      <c r="E60" s="18" t="n">
        <v>418.19756441</v>
      </c>
      <c r="F60" s="20" t="n">
        <v>4.57908312</v>
      </c>
      <c r="G60" s="18" t="n">
        <v>395.21337183</v>
      </c>
      <c r="H60" s="20" t="n">
        <v>4.58859548</v>
      </c>
      <c r="I60" s="18" t="n">
        <v>371.58056217</v>
      </c>
      <c r="J60" s="20" t="n">
        <v>6.74083669</v>
      </c>
      <c r="K60" s="18" t="n">
        <v>381.41165793</v>
      </c>
      <c r="L60" s="20" t="n">
        <v>10.23599362</v>
      </c>
      <c r="M60" s="18" t="s">
        <v>481</v>
      </c>
      <c r="N60" s="20" t="s">
        <v>481</v>
      </c>
      <c r="O60" s="18" t="s">
        <v>481</v>
      </c>
      <c r="P60" s="20" t="s">
        <v>481</v>
      </c>
      <c r="Q60" s="18" t="s">
        <v>481</v>
      </c>
      <c r="R60" s="20" t="s">
        <v>481</v>
      </c>
      <c r="S60" s="18" t="n">
        <v>347.02728281</v>
      </c>
      <c r="T60" s="20" t="n">
        <v>20.59060323</v>
      </c>
      <c r="U60" s="18" t="n">
        <v>362.67468493</v>
      </c>
      <c r="V60" s="20" t="n">
        <v>9.670469199999999</v>
      </c>
    </row>
    <row r="61" spans="1:22">
      <c r="A61" s="15" t="s">
        <v>536</v>
      </c>
      <c r="B61" s="17" t="n">
        <v>6525</v>
      </c>
      <c r="C61" s="18">
        <f>(181.0/B61*100)</f>
        <v/>
      </c>
      <c r="D61" s="19" t="n">
        <v>6344</v>
      </c>
      <c r="E61" s="18" t="n">
        <v>491.09006842</v>
      </c>
      <c r="F61" s="20" t="n">
        <v>3.32485724</v>
      </c>
      <c r="G61" s="18" t="n">
        <v>472.93228515</v>
      </c>
      <c r="H61" s="20" t="n">
        <v>2.62539917</v>
      </c>
      <c r="I61" s="18" t="n">
        <v>479.64196204</v>
      </c>
      <c r="J61" s="20" t="n">
        <v>4.04743847</v>
      </c>
      <c r="K61" s="18" t="n">
        <v>493.44275389</v>
      </c>
      <c r="L61" s="20" t="n">
        <v>5.15904413</v>
      </c>
      <c r="M61" s="18" t="s">
        <v>481</v>
      </c>
      <c r="N61" s="20" t="s">
        <v>481</v>
      </c>
      <c r="O61" s="18" t="s">
        <v>481</v>
      </c>
      <c r="P61" s="20" t="s">
        <v>481</v>
      </c>
      <c r="Q61" s="18" t="s">
        <v>481</v>
      </c>
      <c r="R61" s="20" t="s">
        <v>481</v>
      </c>
      <c r="S61" s="18" t="s">
        <v>481</v>
      </c>
      <c r="T61" s="20" t="s">
        <v>481</v>
      </c>
      <c r="U61" s="18" t="n">
        <v>412.03698992</v>
      </c>
      <c r="V61" s="20" t="n">
        <v>8.885088420000001</v>
      </c>
    </row>
    <row r="62" spans="1:22">
      <c r="A62" s="15" t="s">
        <v>537</v>
      </c>
      <c r="B62" s="17" t="n">
        <v>4476</v>
      </c>
      <c r="C62" s="18">
        <f>(3.0/B62*100)</f>
        <v/>
      </c>
      <c r="D62" s="19" t="n">
        <v>4473</v>
      </c>
      <c r="E62" s="18" t="n">
        <v>564.09122054</v>
      </c>
      <c r="F62" s="20" t="n">
        <v>2.62699794</v>
      </c>
      <c r="G62" s="18" t="n">
        <v>543.29946304</v>
      </c>
      <c r="H62" s="20" t="n">
        <v>1.58445106</v>
      </c>
      <c r="I62" s="18" t="n">
        <v>531.19160776</v>
      </c>
      <c r="J62" s="20" t="n">
        <v>2.91477704</v>
      </c>
      <c r="K62" s="18" t="n">
        <v>527.6277535299999</v>
      </c>
      <c r="L62" s="20" t="n">
        <v>5.83767732</v>
      </c>
      <c r="M62" s="18" t="s">
        <v>481</v>
      </c>
      <c r="N62" s="20" t="s">
        <v>481</v>
      </c>
      <c r="O62" s="18" t="s">
        <v>481</v>
      </c>
      <c r="P62" s="20" t="s">
        <v>481</v>
      </c>
      <c r="Q62" s="18" t="s">
        <v>481</v>
      </c>
      <c r="R62" s="20" t="s">
        <v>481</v>
      </c>
      <c r="S62" s="18" t="s">
        <v>481</v>
      </c>
      <c r="T62" s="20" t="s">
        <v>481</v>
      </c>
      <c r="U62" s="18" t="n">
        <v>494.16361813</v>
      </c>
      <c r="V62" s="20" t="n">
        <v>36.68925937</v>
      </c>
    </row>
    <row r="63" spans="1:22">
      <c r="A63" s="15" t="s">
        <v>538</v>
      </c>
      <c r="B63" s="17" t="n">
        <v>5324</v>
      </c>
      <c r="C63" s="18">
        <f>(13.0/B63*100)</f>
        <v/>
      </c>
      <c r="D63" s="19" t="n">
        <v>5311</v>
      </c>
      <c r="E63" s="18" t="n">
        <v>371.78000305</v>
      </c>
      <c r="F63" s="20" t="n">
        <v>3.08765184</v>
      </c>
      <c r="G63" s="18" t="n">
        <v>370.06719212</v>
      </c>
      <c r="H63" s="20" t="n">
        <v>2.27004865</v>
      </c>
      <c r="I63" s="18" t="n">
        <v>392.92456366</v>
      </c>
      <c r="J63" s="20" t="n">
        <v>4.46344666</v>
      </c>
      <c r="K63" s="18" t="n">
        <v>387.22156861</v>
      </c>
      <c r="L63" s="20" t="n">
        <v>11.62992784</v>
      </c>
      <c r="M63" s="18" t="s">
        <v>481</v>
      </c>
      <c r="N63" s="20" t="s">
        <v>481</v>
      </c>
      <c r="O63" s="18" t="s">
        <v>481</v>
      </c>
      <c r="P63" s="20" t="s">
        <v>481</v>
      </c>
      <c r="Q63" s="18" t="n">
        <v>343.22106088</v>
      </c>
      <c r="R63" s="20" t="n">
        <v>55.47878145</v>
      </c>
      <c r="S63" s="18" t="n">
        <v>344.54324393</v>
      </c>
      <c r="T63" s="20" t="n">
        <v>32.18573404</v>
      </c>
      <c r="U63" s="18" t="n">
        <v>334.20341547</v>
      </c>
      <c r="V63" s="20" t="n">
        <v>5.53012543</v>
      </c>
    </row>
    <row r="64" spans="1:22">
      <c r="A64" s="15" t="s">
        <v>539</v>
      </c>
      <c r="B64" s="17" t="n">
        <v>3634</v>
      </c>
      <c r="C64" s="18">
        <f>(3.0/B64*100)</f>
        <v/>
      </c>
      <c r="D64" s="19" t="n">
        <v>3631</v>
      </c>
      <c r="E64" s="18" t="n">
        <v>516.65467914</v>
      </c>
      <c r="F64" s="20" t="n">
        <v>3.83140857</v>
      </c>
      <c r="G64" s="18" t="n">
        <v>479.06168718</v>
      </c>
      <c r="H64" s="20" t="n">
        <v>3.39294919</v>
      </c>
      <c r="I64" s="18" t="n">
        <v>469.71915687</v>
      </c>
      <c r="J64" s="20" t="n">
        <v>3.79734364</v>
      </c>
      <c r="K64" s="18" t="n">
        <v>457.02525523</v>
      </c>
      <c r="L64" s="20" t="n">
        <v>6.67688742</v>
      </c>
      <c r="M64" s="18" t="s">
        <v>481</v>
      </c>
      <c r="N64" s="20" t="s">
        <v>481</v>
      </c>
      <c r="O64" s="18" t="s">
        <v>481</v>
      </c>
      <c r="P64" s="20" t="s">
        <v>481</v>
      </c>
      <c r="Q64" s="18" t="s">
        <v>481</v>
      </c>
      <c r="R64" s="20" t="s">
        <v>481</v>
      </c>
      <c r="S64" s="18" t="n">
        <v>331.27686418</v>
      </c>
      <c r="T64" s="20" t="n">
        <v>25.50386612</v>
      </c>
      <c r="U64" s="18" t="n">
        <v>337.44497363</v>
      </c>
      <c r="V64" s="20" t="n">
        <v>10.00492641</v>
      </c>
    </row>
    <row r="65" spans="1:22">
      <c r="A65" s="15" t="s">
        <v>540</v>
      </c>
      <c r="B65" s="17" t="n">
        <v>5325</v>
      </c>
      <c r="C65" s="18">
        <f>(14.0/B65*100)</f>
        <v/>
      </c>
      <c r="D65" s="19" t="n">
        <v>5311</v>
      </c>
      <c r="E65" s="18" t="n">
        <v>419.99931122</v>
      </c>
      <c r="F65" s="20" t="n">
        <v>4.23316209</v>
      </c>
      <c r="G65" s="18" t="n">
        <v>419.75077056</v>
      </c>
      <c r="H65" s="20" t="n">
        <v>2.64877427</v>
      </c>
      <c r="I65" s="18" t="n">
        <v>436.0293507</v>
      </c>
      <c r="J65" s="20" t="n">
        <v>3.37894691</v>
      </c>
      <c r="K65" s="18" t="n">
        <v>403.92759274</v>
      </c>
      <c r="L65" s="20" t="n">
        <v>11.14605942</v>
      </c>
      <c r="M65" s="18" t="s">
        <v>481</v>
      </c>
      <c r="N65" s="20" t="s">
        <v>481</v>
      </c>
      <c r="O65" s="18" t="s">
        <v>481</v>
      </c>
      <c r="P65" s="20" t="s">
        <v>481</v>
      </c>
      <c r="Q65" s="18" t="n">
        <v>358.17398012</v>
      </c>
      <c r="R65" s="20" t="n">
        <v>34.18547624</v>
      </c>
      <c r="S65" s="18" t="s">
        <v>481</v>
      </c>
      <c r="T65" s="20" t="s">
        <v>481</v>
      </c>
      <c r="U65" s="18" t="n">
        <v>344.97716849</v>
      </c>
      <c r="V65" s="20" t="n">
        <v>7.4795353</v>
      </c>
    </row>
    <row r="66" spans="1:22">
      <c r="A66" s="15" t="s">
        <v>541</v>
      </c>
      <c r="B66" s="17" t="n">
        <v>5665</v>
      </c>
      <c r="C66" s="18">
        <f>(95.0/B66*100)</f>
        <v/>
      </c>
      <c r="D66" s="19" t="n">
        <v>5570</v>
      </c>
      <c r="E66" s="18" t="n">
        <v>419.46849144</v>
      </c>
      <c r="F66" s="20" t="n">
        <v>3.35877915</v>
      </c>
      <c r="G66" s="18" t="n">
        <v>425.87953413</v>
      </c>
      <c r="H66" s="20" t="n">
        <v>2.24662289</v>
      </c>
      <c r="I66" s="18" t="n">
        <v>437.87591477</v>
      </c>
      <c r="J66" s="20" t="n">
        <v>3.88534527</v>
      </c>
      <c r="K66" s="18" t="n">
        <v>438.29960169</v>
      </c>
      <c r="L66" s="20" t="n">
        <v>6.5002346</v>
      </c>
      <c r="M66" s="18" t="s">
        <v>481</v>
      </c>
      <c r="N66" s="20" t="s">
        <v>481</v>
      </c>
      <c r="O66" s="18" t="s">
        <v>481</v>
      </c>
      <c r="P66" s="20" t="s">
        <v>481</v>
      </c>
      <c r="Q66" s="18" t="s">
        <v>481</v>
      </c>
      <c r="R66" s="20" t="s">
        <v>481</v>
      </c>
      <c r="S66" s="18" t="s">
        <v>481</v>
      </c>
      <c r="T66" s="20" t="s">
        <v>481</v>
      </c>
      <c r="U66" s="18" t="n">
        <v>362.37790116</v>
      </c>
      <c r="V66" s="20" t="n">
        <v>4.74197369</v>
      </c>
    </row>
    <row r="67" spans="1:22">
      <c r="A67" s="15" t="s">
        <v>542</v>
      </c>
      <c r="B67" s="17" t="n">
        <v>6971</v>
      </c>
      <c r="C67" s="18">
        <f>(1033.0/B67*100)</f>
        <v/>
      </c>
      <c r="D67" s="19" t="n">
        <v>5938</v>
      </c>
      <c r="E67" s="18" t="n">
        <v>400.67354371</v>
      </c>
      <c r="F67" s="20" t="n">
        <v>3.42771539</v>
      </c>
      <c r="G67" s="18" t="n">
        <v>398.90453654</v>
      </c>
      <c r="H67" s="20" t="n">
        <v>3.08861333</v>
      </c>
      <c r="I67" s="18" t="n">
        <v>404.51189289</v>
      </c>
      <c r="J67" s="20" t="n">
        <v>5.43972078</v>
      </c>
      <c r="K67" s="18" t="n">
        <v>379.75428812</v>
      </c>
      <c r="L67" s="20" t="n">
        <v>9.511922220000001</v>
      </c>
      <c r="M67" s="18" t="s">
        <v>481</v>
      </c>
      <c r="N67" s="20" t="s">
        <v>481</v>
      </c>
      <c r="O67" s="18" t="s">
        <v>481</v>
      </c>
      <c r="P67" s="20" t="s">
        <v>481</v>
      </c>
      <c r="Q67" s="18" t="s">
        <v>481</v>
      </c>
      <c r="R67" s="20" t="s">
        <v>481</v>
      </c>
      <c r="S67" s="18" t="s">
        <v>481</v>
      </c>
      <c r="T67" s="20" t="s">
        <v>481</v>
      </c>
      <c r="U67" s="18" t="n">
        <v>336.06868756</v>
      </c>
      <c r="V67" s="20" t="n">
        <v>7.80820939</v>
      </c>
    </row>
    <row r="68" spans="1:22">
      <c r="A68" s="15" t="s">
        <v>543</v>
      </c>
      <c r="B68" s="17" t="n">
        <v>12083</v>
      </c>
      <c r="C68" s="18">
        <f>(31.0/B68*100)</f>
        <v/>
      </c>
      <c r="D68" s="19" t="n">
        <v>12052</v>
      </c>
      <c r="E68" s="18" t="n">
        <v>444.82082573</v>
      </c>
      <c r="F68" s="20" t="n">
        <v>2.17821138</v>
      </c>
      <c r="G68" s="18" t="n">
        <v>405.56692006</v>
      </c>
      <c r="H68" s="20" t="n">
        <v>2.26985149</v>
      </c>
      <c r="I68" s="18" t="n">
        <v>389.58158798</v>
      </c>
      <c r="J68" s="20" t="n">
        <v>3.47762222</v>
      </c>
      <c r="K68" s="18" t="n">
        <v>387.10234081</v>
      </c>
      <c r="L68" s="20" t="n">
        <v>5.40211776</v>
      </c>
      <c r="M68" s="18" t="s">
        <v>481</v>
      </c>
      <c r="N68" s="20" t="s">
        <v>481</v>
      </c>
      <c r="O68" s="18" t="s">
        <v>481</v>
      </c>
      <c r="P68" s="20" t="s">
        <v>481</v>
      </c>
      <c r="Q68" s="18" t="s">
        <v>481</v>
      </c>
      <c r="R68" s="20" t="s">
        <v>481</v>
      </c>
      <c r="S68" s="18" t="s">
        <v>481</v>
      </c>
      <c r="T68" s="20" t="s">
        <v>481</v>
      </c>
      <c r="U68" s="18" t="n">
        <v>346.15359745</v>
      </c>
      <c r="V68" s="20" t="n">
        <v>2.19643519</v>
      </c>
    </row>
    <row r="69" spans="1:22">
      <c r="A69" s="15" t="s">
        <v>544</v>
      </c>
      <c r="B69" s="17" t="n">
        <v>4876</v>
      </c>
      <c r="C69" s="18">
        <f>(0.0/B69*100)</f>
        <v/>
      </c>
      <c r="D69" s="19" t="n">
        <v>4876</v>
      </c>
      <c r="E69" s="18" t="n">
        <v>443.09768111</v>
      </c>
      <c r="F69" s="20" t="n">
        <v>5.01318996</v>
      </c>
      <c r="G69" s="18" t="n">
        <v>443.38152692</v>
      </c>
      <c r="H69" s="20" t="n">
        <v>3.79831405</v>
      </c>
      <c r="I69" s="18" t="n">
        <v>445.85386761</v>
      </c>
      <c r="J69" s="20" t="n">
        <v>5.32507248</v>
      </c>
      <c r="K69" s="18" t="n">
        <v>447.83800684</v>
      </c>
      <c r="L69" s="20" t="n">
        <v>7.90268058</v>
      </c>
      <c r="M69" s="18" t="s">
        <v>481</v>
      </c>
      <c r="N69" s="20" t="s">
        <v>481</v>
      </c>
      <c r="O69" s="18" t="s">
        <v>481</v>
      </c>
      <c r="P69" s="20" t="s">
        <v>481</v>
      </c>
      <c r="Q69" s="18" t="s">
        <v>481</v>
      </c>
      <c r="R69" s="20" t="s">
        <v>481</v>
      </c>
      <c r="S69" s="18" t="s">
        <v>481</v>
      </c>
      <c r="T69" s="20" t="s">
        <v>481</v>
      </c>
      <c r="U69" s="18" t="n">
        <v>435.16227195</v>
      </c>
      <c r="V69" s="20" t="n">
        <v>19.97400924</v>
      </c>
    </row>
    <row r="70" spans="1:22">
      <c r="A70" s="15" t="s">
        <v>545</v>
      </c>
      <c r="B70" s="17" t="n">
        <v>6036</v>
      </c>
      <c r="C70" s="18">
        <f>(223.0/B70*100)</f>
        <v/>
      </c>
      <c r="D70" s="19" t="n">
        <v>5813</v>
      </c>
      <c r="E70" s="18" t="n">
        <v>508.94378128</v>
      </c>
      <c r="F70" s="20" t="n">
        <v>4.3861434</v>
      </c>
      <c r="G70" s="18" t="n">
        <v>495.8659747</v>
      </c>
      <c r="H70" s="20" t="n">
        <v>3.65966783</v>
      </c>
      <c r="I70" s="18" t="n">
        <v>496.33715922</v>
      </c>
      <c r="J70" s="20" t="n">
        <v>3.93261846</v>
      </c>
      <c r="K70" s="18" t="n">
        <v>492.47135561</v>
      </c>
      <c r="L70" s="20" t="n">
        <v>7.2990444</v>
      </c>
      <c r="M70" s="18" t="s">
        <v>481</v>
      </c>
      <c r="N70" s="20" t="s">
        <v>481</v>
      </c>
      <c r="O70" s="18" t="s">
        <v>481</v>
      </c>
      <c r="P70" s="20" t="s">
        <v>481</v>
      </c>
      <c r="Q70" s="18" t="s">
        <v>481</v>
      </c>
      <c r="R70" s="20" t="s">
        <v>481</v>
      </c>
      <c r="S70" s="18" t="s">
        <v>481</v>
      </c>
      <c r="T70" s="20" t="s">
        <v>481</v>
      </c>
      <c r="U70" s="18" t="n">
        <v>447.94491328</v>
      </c>
      <c r="V70" s="20" t="n">
        <v>9.1005859</v>
      </c>
    </row>
    <row r="71" spans="1:22">
      <c r="A71" s="15" t="s">
        <v>546</v>
      </c>
      <c r="B71" s="17" t="n">
        <v>6115</v>
      </c>
      <c r="C71" s="18">
        <f>(40.0/B71*100)</f>
        <v/>
      </c>
      <c r="D71" s="19" t="n">
        <v>6075</v>
      </c>
      <c r="E71" s="18" t="n">
        <v>585.3208194699999</v>
      </c>
      <c r="F71" s="20" t="n">
        <v>3.31032979</v>
      </c>
      <c r="G71" s="18" t="n">
        <v>557.37675611</v>
      </c>
      <c r="H71" s="20" t="n">
        <v>1.63321741</v>
      </c>
      <c r="I71" s="18" t="n">
        <v>560.30459355</v>
      </c>
      <c r="J71" s="20" t="n">
        <v>4.34589472</v>
      </c>
      <c r="K71" s="18" t="n">
        <v>542.2340428700001</v>
      </c>
      <c r="L71" s="20" t="n">
        <v>7.8858671</v>
      </c>
      <c r="M71" s="18" t="s">
        <v>481</v>
      </c>
      <c r="N71" s="20" t="s">
        <v>481</v>
      </c>
      <c r="O71" s="18" t="s">
        <v>481</v>
      </c>
      <c r="P71" s="20" t="s">
        <v>481</v>
      </c>
      <c r="Q71" s="18" t="s">
        <v>481</v>
      </c>
      <c r="R71" s="20" t="s">
        <v>481</v>
      </c>
      <c r="S71" s="18" t="s">
        <v>481</v>
      </c>
      <c r="T71" s="20" t="s">
        <v>481</v>
      </c>
      <c r="U71" s="18" t="n">
        <v>476.95269704</v>
      </c>
      <c r="V71" s="20" t="n">
        <v>15.57159275</v>
      </c>
    </row>
    <row r="72" spans="1:22">
      <c r="A72" s="15" t="s">
        <v>547</v>
      </c>
      <c r="B72" s="17" t="n">
        <v>7708</v>
      </c>
      <c r="C72" s="18">
        <f>(7.0/B72*100)</f>
        <v/>
      </c>
      <c r="D72" s="19" t="n">
        <v>7701</v>
      </c>
      <c r="E72" s="18" t="n">
        <v>558.388956</v>
      </c>
      <c r="F72" s="20" t="n">
        <v>4.55737909</v>
      </c>
      <c r="G72" s="18" t="n">
        <v>541.0694916800001</v>
      </c>
      <c r="H72" s="20" t="n">
        <v>3.43175794</v>
      </c>
      <c r="I72" s="18" t="n">
        <v>535.15933466</v>
      </c>
      <c r="J72" s="20" t="n">
        <v>3.54040939</v>
      </c>
      <c r="K72" s="18" t="n">
        <v>528.63580258</v>
      </c>
      <c r="L72" s="20" t="n">
        <v>7.73712863</v>
      </c>
      <c r="M72" s="18" t="s">
        <v>481</v>
      </c>
      <c r="N72" s="20" t="s">
        <v>481</v>
      </c>
      <c r="O72" s="18" t="s">
        <v>481</v>
      </c>
      <c r="P72" s="20" t="s">
        <v>481</v>
      </c>
      <c r="Q72" s="18" t="s">
        <v>481</v>
      </c>
      <c r="R72" s="20" t="s">
        <v>481</v>
      </c>
      <c r="S72" s="18" t="s">
        <v>481</v>
      </c>
      <c r="T72" s="20" t="s">
        <v>481</v>
      </c>
      <c r="U72" s="18" t="n">
        <v>454.62435147</v>
      </c>
      <c r="V72" s="20" t="n">
        <v>28.95429418</v>
      </c>
    </row>
    <row r="73" spans="1:22">
      <c r="A73" s="15" t="s">
        <v>548</v>
      </c>
      <c r="B73" s="17" t="n">
        <v>8249</v>
      </c>
      <c r="C73" s="18">
        <f>(204.0/B73*100)</f>
        <v/>
      </c>
      <c r="D73" s="19" t="n">
        <v>8045</v>
      </c>
      <c r="E73" s="18" t="n">
        <v>433.80953522</v>
      </c>
      <c r="F73" s="20" t="n">
        <v>5.1725669</v>
      </c>
      <c r="G73" s="18" t="n">
        <v>413.14784303</v>
      </c>
      <c r="H73" s="20" t="n">
        <v>2.88088258</v>
      </c>
      <c r="I73" s="18" t="n">
        <v>398.76771727</v>
      </c>
      <c r="J73" s="20" t="n">
        <v>5.84459769</v>
      </c>
      <c r="K73" s="18" t="n">
        <v>410.00110376</v>
      </c>
      <c r="L73" s="20" t="n">
        <v>11.75158327</v>
      </c>
      <c r="M73" s="18" t="s">
        <v>481</v>
      </c>
      <c r="N73" s="20" t="s">
        <v>481</v>
      </c>
      <c r="O73" s="18" t="s">
        <v>481</v>
      </c>
      <c r="P73" s="20" t="s">
        <v>481</v>
      </c>
      <c r="Q73" s="18" t="s">
        <v>481</v>
      </c>
      <c r="R73" s="20" t="s">
        <v>481</v>
      </c>
      <c r="S73" s="18" t="s">
        <v>481</v>
      </c>
      <c r="T73" s="20" t="s">
        <v>481</v>
      </c>
      <c r="U73" s="18" t="n">
        <v>384.35281819</v>
      </c>
      <c r="V73" s="20" t="n">
        <v>12.23343705</v>
      </c>
    </row>
    <row r="74" spans="1:22">
      <c r="A74" s="15" t="s">
        <v>549</v>
      </c>
      <c r="B74" s="17" t="n">
        <v>4692</v>
      </c>
      <c r="C74" s="18">
        <f>(82.0/B74*100)</f>
        <v/>
      </c>
      <c r="D74" s="19" t="n">
        <v>4610</v>
      </c>
      <c r="E74" s="18" t="n">
        <v>435.36511698</v>
      </c>
      <c r="F74" s="20" t="n">
        <v>2.93562576</v>
      </c>
      <c r="G74" s="18" t="n">
        <v>418.41021091</v>
      </c>
      <c r="H74" s="20" t="n">
        <v>2.59044264</v>
      </c>
      <c r="I74" s="18" t="n">
        <v>406.67560658</v>
      </c>
      <c r="J74" s="20" t="n">
        <v>4.79564712</v>
      </c>
      <c r="K74" s="18" t="n">
        <v>422.32007509</v>
      </c>
      <c r="L74" s="20" t="n">
        <v>5.88575829</v>
      </c>
      <c r="M74" s="18" t="s">
        <v>481</v>
      </c>
      <c r="N74" s="20" t="s">
        <v>481</v>
      </c>
      <c r="O74" s="18" t="s">
        <v>481</v>
      </c>
      <c r="P74" s="20" t="s">
        <v>481</v>
      </c>
      <c r="Q74" s="18" t="s">
        <v>481</v>
      </c>
      <c r="R74" s="20" t="s">
        <v>481</v>
      </c>
      <c r="S74" s="18" t="n">
        <v>348.87561541</v>
      </c>
      <c r="T74" s="20" t="n">
        <v>38.80848464</v>
      </c>
      <c r="U74" s="18" t="n">
        <v>352.49418226</v>
      </c>
      <c r="V74" s="20" t="n">
        <v>6.64632665</v>
      </c>
    </row>
    <row r="75" spans="1:22">
      <c r="A75" s="15" t="s">
        <v>550</v>
      </c>
      <c r="B75" s="17" t="n">
        <v>5375</v>
      </c>
      <c r="C75" s="18">
        <f>(322.0/B75*100)</f>
        <v/>
      </c>
      <c r="D75" s="19" t="n">
        <v>5053</v>
      </c>
      <c r="E75" s="18" t="n">
        <v>385.29024038</v>
      </c>
      <c r="F75" s="20" t="n">
        <v>3.87688382</v>
      </c>
      <c r="G75" s="18" t="n">
        <v>373.04855573</v>
      </c>
      <c r="H75" s="20" t="n">
        <v>3.36169181</v>
      </c>
      <c r="I75" s="18" t="n">
        <v>350.62830157</v>
      </c>
      <c r="J75" s="20" t="n">
        <v>5.9996939</v>
      </c>
      <c r="K75" s="18" t="n">
        <v>351.26160035</v>
      </c>
      <c r="L75" s="20" t="n">
        <v>9.526843919999999</v>
      </c>
      <c r="M75" s="18" t="s">
        <v>481</v>
      </c>
      <c r="N75" s="20" t="s">
        <v>481</v>
      </c>
      <c r="O75" s="18" t="s">
        <v>481</v>
      </c>
      <c r="P75" s="20" t="s">
        <v>481</v>
      </c>
      <c r="Q75" s="18" t="s">
        <v>481</v>
      </c>
      <c r="R75" s="20" t="s">
        <v>481</v>
      </c>
      <c r="S75" s="18" t="s">
        <v>481</v>
      </c>
      <c r="T75" s="20" t="s">
        <v>481</v>
      </c>
      <c r="U75" s="18" t="n">
        <v>330.22229876</v>
      </c>
      <c r="V75" s="20" t="n">
        <v>5.72529936</v>
      </c>
    </row>
    <row r="76" spans="1:22">
      <c r="A76" s="15" t="s">
        <v>551</v>
      </c>
      <c r="B76" s="17" t="n">
        <v>14167</v>
      </c>
      <c r="C76" s="18">
        <f>(236.0/B76*100)</f>
        <v/>
      </c>
      <c r="D76" s="19" t="n">
        <v>13931</v>
      </c>
      <c r="E76" s="18" t="n">
        <v>451.39093381</v>
      </c>
      <c r="F76" s="20" t="n">
        <v>3.0120955</v>
      </c>
      <c r="G76" s="18" t="n">
        <v>424.13823043</v>
      </c>
      <c r="H76" s="20" t="n">
        <v>2.81248254</v>
      </c>
      <c r="I76" s="18" t="n">
        <v>416.5796315</v>
      </c>
      <c r="J76" s="20" t="n">
        <v>3.84653768</v>
      </c>
      <c r="K76" s="18" t="n">
        <v>426.46750416</v>
      </c>
      <c r="L76" s="20" t="n">
        <v>6.98110673</v>
      </c>
      <c r="M76" s="18" t="s">
        <v>481</v>
      </c>
      <c r="N76" s="20" t="s">
        <v>481</v>
      </c>
      <c r="O76" s="18" t="s">
        <v>481</v>
      </c>
      <c r="P76" s="20" t="s">
        <v>481</v>
      </c>
      <c r="Q76" s="18" t="s">
        <v>481</v>
      </c>
      <c r="R76" s="20" t="s">
        <v>481</v>
      </c>
      <c r="S76" s="18" t="s">
        <v>481</v>
      </c>
      <c r="T76" s="20" t="s">
        <v>481</v>
      </c>
      <c r="U76" s="18" t="n">
        <v>367.36347518</v>
      </c>
      <c r="V76" s="20" t="n">
        <v>5.06840225</v>
      </c>
    </row>
    <row r="77" spans="1:22">
      <c r="A77" s="15" t="s">
        <v>552</v>
      </c>
      <c r="B77" s="17" t="n">
        <v>6062</v>
      </c>
      <c r="C77" s="18">
        <f>(397.0/B77*100)</f>
        <v/>
      </c>
      <c r="D77" s="19" t="n">
        <v>5665</v>
      </c>
      <c r="E77" s="18" t="n">
        <v>429.93226934</v>
      </c>
      <c r="F77" s="20" t="n">
        <v>3.90654313</v>
      </c>
      <c r="G77" s="18" t="n">
        <v>423.52445474</v>
      </c>
      <c r="H77" s="20" t="n">
        <v>2.80778014</v>
      </c>
      <c r="I77" s="18" t="n">
        <v>441.39463915</v>
      </c>
      <c r="J77" s="20" t="n">
        <v>4.75771344</v>
      </c>
      <c r="K77" s="18" t="n">
        <v>437.52415017</v>
      </c>
      <c r="L77" s="20" t="n">
        <v>8.381112229999999</v>
      </c>
      <c r="M77" s="18" t="s">
        <v>481</v>
      </c>
      <c r="N77" s="20" t="s">
        <v>481</v>
      </c>
      <c r="O77" s="18" t="s">
        <v>481</v>
      </c>
      <c r="P77" s="20" t="s">
        <v>481</v>
      </c>
      <c r="Q77" s="18" t="s">
        <v>481</v>
      </c>
      <c r="R77" s="20" t="s">
        <v>481</v>
      </c>
      <c r="S77" s="18" t="s">
        <v>481</v>
      </c>
      <c r="T77" s="20" t="s">
        <v>481</v>
      </c>
      <c r="U77" s="18" t="n">
        <v>367.33845548</v>
      </c>
      <c r="V77" s="20" t="n">
        <v>3.70226093</v>
      </c>
    </row>
    <row r="78" spans="1:22">
      <c r="A78" s="15" t="s">
        <v>553</v>
      </c>
      <c r="B78" s="17" t="n">
        <v>5826</v>
      </c>
      <c r="C78" s="18">
        <f>(0.0/B78*100)</f>
        <v/>
      </c>
      <c r="D78" s="19" t="n">
        <v>5826</v>
      </c>
      <c r="E78" s="18" t="n">
        <v>495.40963174</v>
      </c>
      <c r="F78" s="20" t="n">
        <v>5.13106371</v>
      </c>
      <c r="G78" s="18" t="n">
        <v>493.40669592</v>
      </c>
      <c r="H78" s="20" t="n">
        <v>4.52944539</v>
      </c>
      <c r="I78" s="18" t="n">
        <v>505.30967207</v>
      </c>
      <c r="J78" s="20" t="n">
        <v>7.01426388</v>
      </c>
      <c r="K78" s="18" t="n">
        <v>482.2204117</v>
      </c>
      <c r="L78" s="20" t="n">
        <v>7.94835561</v>
      </c>
      <c r="M78" s="18" t="s">
        <v>481</v>
      </c>
      <c r="N78" s="20" t="s">
        <v>481</v>
      </c>
      <c r="O78" s="18" t="s">
        <v>481</v>
      </c>
      <c r="P78" s="20" t="s">
        <v>481</v>
      </c>
      <c r="Q78" s="18" t="n">
        <v>386.12384552</v>
      </c>
      <c r="R78" s="20" t="n">
        <v>30.23690446</v>
      </c>
      <c r="S78" s="18" t="n">
        <v>464.46155055</v>
      </c>
      <c r="T78" s="20" t="n">
        <v>66.25674797000001</v>
      </c>
      <c r="U78" s="18" t="n">
        <v>428.46559407</v>
      </c>
      <c r="V78" s="20" t="n">
        <v>35.63966447</v>
      </c>
    </row>
    <row customHeight="1" ht="25" r="79" spans="1:22">
      <c r="A79" s="15" t="s">
        <v>554</v>
      </c>
      <c r="B79" s="17" t="n">
        <v>1657</v>
      </c>
      <c r="C79" s="18">
        <f>(41.0/B79*100)</f>
        <v/>
      </c>
      <c r="D79" s="19" t="n">
        <v>1616</v>
      </c>
      <c r="E79" s="18" t="n">
        <v>452.22562461</v>
      </c>
      <c r="F79" s="20" t="n">
        <v>9.40531704</v>
      </c>
      <c r="G79" s="18" t="n">
        <v>459.91546432</v>
      </c>
      <c r="H79" s="20" t="n">
        <v>7.08790251</v>
      </c>
      <c r="I79" s="18" t="n">
        <v>460.27139579</v>
      </c>
      <c r="J79" s="20" t="n">
        <v>8.313843200000001</v>
      </c>
      <c r="K79" s="18" t="n">
        <v>467.61272523</v>
      </c>
      <c r="L79" s="20" t="n">
        <v>11.05890616</v>
      </c>
      <c r="M79" s="18" t="s">
        <v>481</v>
      </c>
      <c r="N79" s="20" t="s">
        <v>481</v>
      </c>
      <c r="O79" s="18" t="s">
        <v>481</v>
      </c>
      <c r="P79" s="20" t="s">
        <v>481</v>
      </c>
      <c r="Q79" s="18" t="s">
        <v>481</v>
      </c>
      <c r="R79" s="20" t="s">
        <v>481</v>
      </c>
      <c r="S79" s="18" t="n">
        <v>367.6218</v>
      </c>
      <c r="T79" s="20" t="n">
        <v>55.55970869</v>
      </c>
      <c r="U79" s="18" t="n">
        <v>375.77794025</v>
      </c>
      <c r="V79" s="20" t="n">
        <v>14.20957885</v>
      </c>
    </row>
    <row r="80" spans="1:22">
      <c r="A80" s="15" t="s">
        <v>555</v>
      </c>
      <c r="B80" s="17" t="n">
        <v>7841</v>
      </c>
      <c r="C80" s="18">
        <f>(0.0/B80*100)</f>
        <v/>
      </c>
      <c r="D80" s="19" t="n">
        <v>7841</v>
      </c>
      <c r="E80" s="18" t="n">
        <v>467.98434666</v>
      </c>
      <c r="F80" s="20" t="n">
        <v>4.6486822</v>
      </c>
      <c r="G80" s="18" t="n">
        <v>456.02250426</v>
      </c>
      <c r="H80" s="20" t="n">
        <v>4.97111153</v>
      </c>
      <c r="I80" s="18" t="n">
        <v>462.65608701</v>
      </c>
      <c r="J80" s="20" t="n">
        <v>6.75414189</v>
      </c>
      <c r="K80" s="18" t="n">
        <v>442.07277569</v>
      </c>
      <c r="L80" s="20" t="n">
        <v>8.028931780000001</v>
      </c>
      <c r="M80" s="18" t="s">
        <v>481</v>
      </c>
      <c r="N80" s="20" t="s">
        <v>481</v>
      </c>
      <c r="O80" s="18" t="s">
        <v>481</v>
      </c>
      <c r="P80" s="20" t="s">
        <v>481</v>
      </c>
      <c r="Q80" s="18" t="s">
        <v>481</v>
      </c>
      <c r="R80" s="20" t="s">
        <v>481</v>
      </c>
      <c r="S80" s="18" t="s">
        <v>481</v>
      </c>
      <c r="T80" s="20" t="s">
        <v>481</v>
      </c>
      <c r="U80" s="18" t="n">
        <v>412.44186228</v>
      </c>
      <c r="V80" s="20" t="n">
        <v>31.16656857</v>
      </c>
    </row>
    <row r="81" spans="1:22">
      <c r="A81" s="23" t="s">
        <v>556</v>
      </c>
      <c r="B81" s="17" t="n">
        <v>8861</v>
      </c>
      <c r="C81" s="18">
        <f>(99.0/B81*100)</f>
        <v/>
      </c>
      <c r="D81" s="19" t="n">
        <v>8762</v>
      </c>
      <c r="E81" s="18" t="n">
        <v>470.93639659</v>
      </c>
      <c r="F81" s="20" t="n">
        <v>3.67252357</v>
      </c>
      <c r="G81" s="18" t="n">
        <v>438.06938776</v>
      </c>
      <c r="H81" s="20" t="n">
        <v>3.54295232</v>
      </c>
      <c r="I81" s="18" t="n">
        <v>422.56638663</v>
      </c>
      <c r="J81" s="20" t="n">
        <v>5.47948762</v>
      </c>
      <c r="K81" s="18" t="n">
        <v>414.96190682</v>
      </c>
      <c r="L81" s="20" t="n">
        <v>12.74288198</v>
      </c>
      <c r="M81" s="18" t="s">
        <v>481</v>
      </c>
      <c r="N81" s="20" t="s">
        <v>481</v>
      </c>
      <c r="O81" s="18" t="s">
        <v>481</v>
      </c>
      <c r="P81" s="20" t="s">
        <v>481</v>
      </c>
      <c r="Q81" s="18" t="s">
        <v>481</v>
      </c>
      <c r="R81" s="20" t="s">
        <v>481</v>
      </c>
      <c r="S81" s="18" t="s">
        <v>481</v>
      </c>
      <c r="T81" s="20" t="s">
        <v>481</v>
      </c>
      <c r="U81" s="18" t="n">
        <v>402.53266951</v>
      </c>
      <c r="V81" s="20" t="n">
        <v>11.8558826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860</v>
      </c>
    </row>
    <row customHeight="1" ht="30" r="4" spans="1:22">
      <c r="A4" s="6" t="n"/>
      <c r="B4" s="7" t="s">
        <v>462</v>
      </c>
      <c r="C4" s="7" t="s">
        <v>463</v>
      </c>
      <c r="D4" s="8" t="s">
        <v>462</v>
      </c>
      <c r="E4" s="9" t="s">
        <v>856</v>
      </c>
      <c r="F4" s="10" t="n"/>
      <c r="G4" s="9" t="s">
        <v>643</v>
      </c>
      <c r="H4" s="10" t="n"/>
      <c r="I4" s="9" t="s">
        <v>642</v>
      </c>
      <c r="J4" s="10" t="n"/>
      <c r="K4" s="9" t="s">
        <v>857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525.1753786100001</v>
      </c>
      <c r="F7" s="20" t="n">
        <v>2.93766039</v>
      </c>
      <c r="G7" s="18" t="n">
        <v>497.85722426</v>
      </c>
      <c r="H7" s="20" t="n">
        <v>2.22202781</v>
      </c>
      <c r="I7" s="18" t="n">
        <v>491.56400064</v>
      </c>
      <c r="J7" s="20" t="n">
        <v>2.60885592</v>
      </c>
      <c r="K7" s="18" t="n">
        <v>477.24507826</v>
      </c>
      <c r="L7" s="20" t="n">
        <v>4.84877874</v>
      </c>
      <c r="M7" s="18" t="s">
        <v>481</v>
      </c>
      <c r="N7" s="20" t="s">
        <v>481</v>
      </c>
      <c r="O7" s="18" t="s">
        <v>481</v>
      </c>
      <c r="P7" s="20" t="s">
        <v>481</v>
      </c>
      <c r="Q7" s="18" t="s">
        <v>481</v>
      </c>
      <c r="R7" s="20" t="s">
        <v>481</v>
      </c>
      <c r="S7" s="18" t="s">
        <v>481</v>
      </c>
      <c r="T7" s="20" t="s">
        <v>481</v>
      </c>
      <c r="U7" s="18" t="n">
        <v>448.46176744</v>
      </c>
      <c r="V7" s="20" t="n">
        <v>4.55439325</v>
      </c>
    </row>
    <row r="8" spans="1:22">
      <c r="A8" s="15" t="s">
        <v>483</v>
      </c>
      <c r="B8" s="17" t="n">
        <v>7007</v>
      </c>
      <c r="C8" s="18">
        <f>(197.0/B8*100)</f>
        <v/>
      </c>
      <c r="D8" s="19" t="n">
        <v>6810</v>
      </c>
      <c r="E8" s="18" t="n">
        <v>495.37992959</v>
      </c>
      <c r="F8" s="20" t="n">
        <v>4.34219005</v>
      </c>
      <c r="G8" s="18" t="n">
        <v>509.51321705</v>
      </c>
      <c r="H8" s="20" t="n">
        <v>4.14931726</v>
      </c>
      <c r="I8" s="18" t="n">
        <v>508.44429861</v>
      </c>
      <c r="J8" s="20" t="n">
        <v>3.06751479</v>
      </c>
      <c r="K8" s="18" t="n">
        <v>496.23181905</v>
      </c>
      <c r="L8" s="20" t="n">
        <v>3.8661198</v>
      </c>
      <c r="M8" s="18" t="s">
        <v>481</v>
      </c>
      <c r="N8" s="20" t="s">
        <v>481</v>
      </c>
      <c r="O8" s="18" t="s">
        <v>481</v>
      </c>
      <c r="P8" s="20" t="s">
        <v>481</v>
      </c>
      <c r="Q8" s="18" t="n">
        <v>301.63126691</v>
      </c>
      <c r="R8" s="20" t="n">
        <v>25.14921031</v>
      </c>
      <c r="S8" s="18" t="s">
        <v>481</v>
      </c>
      <c r="T8" s="20" t="s">
        <v>481</v>
      </c>
      <c r="U8" s="18" t="n">
        <v>428.66012531</v>
      </c>
      <c r="V8" s="20" t="n">
        <v>6.9988785</v>
      </c>
    </row>
    <row r="9" spans="1:22">
      <c r="A9" s="15" t="s">
        <v>484</v>
      </c>
      <c r="B9" s="17" t="n">
        <v>9651</v>
      </c>
      <c r="C9" s="18">
        <f>(309.0/B9*100)</f>
        <v/>
      </c>
      <c r="D9" s="19" t="n">
        <v>9342</v>
      </c>
      <c r="E9" s="18" t="n">
        <v>513.80874048</v>
      </c>
      <c r="F9" s="20" t="n">
        <v>3.82132749</v>
      </c>
      <c r="G9" s="18" t="n">
        <v>524.41760837</v>
      </c>
      <c r="H9" s="20" t="n">
        <v>2.93481179</v>
      </c>
      <c r="I9" s="18" t="n">
        <v>529.06627158</v>
      </c>
      <c r="J9" s="20" t="n">
        <v>2.65015527</v>
      </c>
      <c r="K9" s="18" t="n">
        <v>496.65407401</v>
      </c>
      <c r="L9" s="20" t="n">
        <v>3.9447287</v>
      </c>
      <c r="M9" s="18" t="s">
        <v>481</v>
      </c>
      <c r="N9" s="20" t="s">
        <v>481</v>
      </c>
      <c r="O9" s="18" t="s">
        <v>481</v>
      </c>
      <c r="P9" s="20" t="s">
        <v>481</v>
      </c>
      <c r="Q9" s="18" t="n">
        <v>357.98454354</v>
      </c>
      <c r="R9" s="20" t="n">
        <v>11.51846445</v>
      </c>
      <c r="S9" s="18" t="s">
        <v>481</v>
      </c>
      <c r="T9" s="20" t="s">
        <v>481</v>
      </c>
      <c r="U9" s="18" t="n">
        <v>432.01702334</v>
      </c>
      <c r="V9" s="20" t="n">
        <v>4.44659492</v>
      </c>
    </row>
    <row r="10" spans="1:22">
      <c r="A10" s="15" t="s">
        <v>485</v>
      </c>
      <c r="B10" s="17" t="n">
        <v>20058</v>
      </c>
      <c r="C10" s="18">
        <f>(573.0/B10*100)</f>
        <v/>
      </c>
      <c r="D10" s="19" t="n">
        <v>19485</v>
      </c>
      <c r="E10" s="18" t="n">
        <v>537.97569055</v>
      </c>
      <c r="F10" s="20" t="n">
        <v>2.92914527</v>
      </c>
      <c r="G10" s="18" t="n">
        <v>512.75545412</v>
      </c>
      <c r="H10" s="20" t="n">
        <v>2.66254956</v>
      </c>
      <c r="I10" s="18" t="n">
        <v>510.42077816</v>
      </c>
      <c r="J10" s="20" t="n">
        <v>3.27987101</v>
      </c>
      <c r="K10" s="18" t="n">
        <v>504.28343822</v>
      </c>
      <c r="L10" s="20" t="n">
        <v>4.0909483</v>
      </c>
      <c r="M10" s="18" t="s">
        <v>481</v>
      </c>
      <c r="N10" s="20" t="s">
        <v>481</v>
      </c>
      <c r="O10" s="18" t="s">
        <v>481</v>
      </c>
      <c r="P10" s="20" t="s">
        <v>481</v>
      </c>
      <c r="Q10" s="18" t="s">
        <v>481</v>
      </c>
      <c r="R10" s="20" t="s">
        <v>481</v>
      </c>
      <c r="S10" s="18" t="s">
        <v>481</v>
      </c>
      <c r="T10" s="20" t="s">
        <v>481</v>
      </c>
      <c r="U10" s="18" t="n">
        <v>447.37226977</v>
      </c>
      <c r="V10" s="20" t="n">
        <v>6.28207272</v>
      </c>
    </row>
    <row r="11" spans="1:22">
      <c r="A11" s="15" t="s">
        <v>486</v>
      </c>
      <c r="B11" s="17" t="n">
        <v>7053</v>
      </c>
      <c r="C11" s="18">
        <f>(203.0/B11*100)</f>
        <v/>
      </c>
      <c r="D11" s="19" t="n">
        <v>6850</v>
      </c>
      <c r="E11" s="18" t="n">
        <v>436.03220169</v>
      </c>
      <c r="F11" s="20" t="n">
        <v>3.91451518</v>
      </c>
      <c r="G11" s="18" t="n">
        <v>419.90298855</v>
      </c>
      <c r="H11" s="20" t="n">
        <v>2.71921939</v>
      </c>
      <c r="I11" s="18" t="n">
        <v>434.44668924</v>
      </c>
      <c r="J11" s="20" t="n">
        <v>4.14645363</v>
      </c>
      <c r="K11" s="18" t="n">
        <v>432.43077401</v>
      </c>
      <c r="L11" s="20" t="n">
        <v>5.94006471</v>
      </c>
      <c r="M11" s="18" t="s">
        <v>481</v>
      </c>
      <c r="N11" s="20" t="s">
        <v>481</v>
      </c>
      <c r="O11" s="18" t="s">
        <v>481</v>
      </c>
      <c r="P11" s="20" t="s">
        <v>481</v>
      </c>
      <c r="Q11" s="18" t="s">
        <v>481</v>
      </c>
      <c r="R11" s="20" t="s">
        <v>481</v>
      </c>
      <c r="S11" s="18" t="s">
        <v>481</v>
      </c>
      <c r="T11" s="20" t="s">
        <v>481</v>
      </c>
      <c r="U11" s="18" t="n">
        <v>383.2314567</v>
      </c>
      <c r="V11" s="20" t="n">
        <v>6.15080605</v>
      </c>
    </row>
    <row r="12" spans="1:22">
      <c r="A12" s="15" t="s">
        <v>487</v>
      </c>
      <c r="B12" s="17" t="n">
        <v>6894</v>
      </c>
      <c r="C12" s="18">
        <f>(60.0/B12*100)</f>
        <v/>
      </c>
      <c r="D12" s="19" t="n">
        <v>6834</v>
      </c>
      <c r="E12" s="18" t="n">
        <v>489.46893937</v>
      </c>
      <c r="F12" s="20" t="n">
        <v>4.58233093</v>
      </c>
      <c r="G12" s="18" t="n">
        <v>497.17937106</v>
      </c>
      <c r="H12" s="20" t="n">
        <v>2.6839694</v>
      </c>
      <c r="I12" s="18" t="n">
        <v>506.23908486</v>
      </c>
      <c r="J12" s="20" t="n">
        <v>2.43777172</v>
      </c>
      <c r="K12" s="18" t="n">
        <v>499.55190979</v>
      </c>
      <c r="L12" s="20" t="n">
        <v>4.55255253</v>
      </c>
      <c r="M12" s="18" t="s">
        <v>481</v>
      </c>
      <c r="N12" s="20" t="s">
        <v>481</v>
      </c>
      <c r="O12" s="18" t="s">
        <v>481</v>
      </c>
      <c r="P12" s="20" t="s">
        <v>481</v>
      </c>
      <c r="Q12" s="18" t="n">
        <v>340.98506961</v>
      </c>
      <c r="R12" s="20" t="n">
        <v>12.52444664</v>
      </c>
      <c r="S12" s="18" t="s">
        <v>481</v>
      </c>
      <c r="T12" s="20" t="s">
        <v>481</v>
      </c>
      <c r="U12" s="18" t="n">
        <v>414.75439862</v>
      </c>
      <c r="V12" s="20" t="n">
        <v>6.74015092</v>
      </c>
    </row>
    <row r="13" spans="1:22">
      <c r="A13" s="15" t="s">
        <v>488</v>
      </c>
      <c r="B13" s="17" t="n">
        <v>7161</v>
      </c>
      <c r="C13" s="18">
        <f>(266.0/B13*100)</f>
        <v/>
      </c>
      <c r="D13" s="19" t="n">
        <v>6895</v>
      </c>
      <c r="E13" s="18" t="n">
        <v>529.9279909000001</v>
      </c>
      <c r="F13" s="20" t="n">
        <v>3.97736779</v>
      </c>
      <c r="G13" s="18" t="n">
        <v>516.95297239</v>
      </c>
      <c r="H13" s="20" t="n">
        <v>2.4534822</v>
      </c>
      <c r="I13" s="18" t="n">
        <v>513.12156293</v>
      </c>
      <c r="J13" s="20" t="n">
        <v>3.14960749</v>
      </c>
      <c r="K13" s="18" t="n">
        <v>514.37119733</v>
      </c>
      <c r="L13" s="20" t="n">
        <v>4.60684916</v>
      </c>
      <c r="M13" s="18" t="s">
        <v>481</v>
      </c>
      <c r="N13" s="20" t="s">
        <v>481</v>
      </c>
      <c r="O13" s="18" t="s">
        <v>481</v>
      </c>
      <c r="P13" s="20" t="s">
        <v>481</v>
      </c>
      <c r="Q13" s="18" t="n">
        <v>447.51533769</v>
      </c>
      <c r="R13" s="20" t="n">
        <v>5.97365007</v>
      </c>
      <c r="S13" s="18" t="s">
        <v>481</v>
      </c>
      <c r="T13" s="20" t="s">
        <v>481</v>
      </c>
      <c r="U13" s="18" t="n">
        <v>432.94548065</v>
      </c>
      <c r="V13" s="20" t="n">
        <v>6.85456996</v>
      </c>
    </row>
    <row r="14" spans="1:22">
      <c r="A14" s="15" t="s">
        <v>489</v>
      </c>
      <c r="B14" s="17" t="n">
        <v>5587</v>
      </c>
      <c r="C14" s="18">
        <f>(85.0/B14*100)</f>
        <v/>
      </c>
      <c r="D14" s="19" t="n">
        <v>5502</v>
      </c>
      <c r="E14" s="18" t="n">
        <v>533.73296762</v>
      </c>
      <c r="F14" s="20" t="n">
        <v>4.50645101</v>
      </c>
      <c r="G14" s="18" t="n">
        <v>519.18050685</v>
      </c>
      <c r="H14" s="20" t="n">
        <v>2.32055797</v>
      </c>
      <c r="I14" s="18" t="n">
        <v>522.77609771</v>
      </c>
      <c r="J14" s="20" t="n">
        <v>2.76344905</v>
      </c>
      <c r="K14" s="18" t="n">
        <v>497.81206402</v>
      </c>
      <c r="L14" s="20" t="n">
        <v>6.12121879</v>
      </c>
      <c r="M14" s="18" t="s">
        <v>481</v>
      </c>
      <c r="N14" s="20" t="s">
        <v>481</v>
      </c>
      <c r="O14" s="18" t="s">
        <v>481</v>
      </c>
      <c r="P14" s="20" t="s">
        <v>481</v>
      </c>
      <c r="Q14" s="18" t="s">
        <v>481</v>
      </c>
      <c r="R14" s="20" t="s">
        <v>481</v>
      </c>
      <c r="S14" s="18" t="s">
        <v>481</v>
      </c>
      <c r="T14" s="20" t="s">
        <v>481</v>
      </c>
      <c r="U14" s="18" t="n">
        <v>476.05608168</v>
      </c>
      <c r="V14" s="20" t="n">
        <v>10.24428511</v>
      </c>
    </row>
    <row r="15" spans="1:22">
      <c r="A15" s="15" t="s">
        <v>490</v>
      </c>
      <c r="B15" s="17" t="n">
        <v>5882</v>
      </c>
      <c r="C15" s="18">
        <f>(137.0/B15*100)</f>
        <v/>
      </c>
      <c r="D15" s="19" t="n">
        <v>5745</v>
      </c>
      <c r="E15" s="18" t="n">
        <v>538.85245159</v>
      </c>
      <c r="F15" s="20" t="n">
        <v>3.86418268</v>
      </c>
      <c r="G15" s="18" t="n">
        <v>516.70528613</v>
      </c>
      <c r="H15" s="20" t="n">
        <v>2.6157515</v>
      </c>
      <c r="I15" s="18" t="n">
        <v>510.83316744</v>
      </c>
      <c r="J15" s="20" t="n">
        <v>2.6883448</v>
      </c>
      <c r="K15" s="18" t="n">
        <v>476.43517528</v>
      </c>
      <c r="L15" s="20" t="n">
        <v>5.77451096</v>
      </c>
      <c r="M15" s="18" t="s">
        <v>481</v>
      </c>
      <c r="N15" s="20" t="s">
        <v>481</v>
      </c>
      <c r="O15" s="18" t="s">
        <v>481</v>
      </c>
      <c r="P15" s="20" t="s">
        <v>481</v>
      </c>
      <c r="Q15" s="18" t="n">
        <v>368.85220715</v>
      </c>
      <c r="R15" s="20" t="n">
        <v>14.5875493</v>
      </c>
      <c r="S15" s="18" t="s">
        <v>481</v>
      </c>
      <c r="T15" s="20" t="s">
        <v>481</v>
      </c>
      <c r="U15" s="18" t="n">
        <v>445.19440342</v>
      </c>
      <c r="V15" s="20" t="n">
        <v>6.15526589</v>
      </c>
    </row>
    <row r="16" spans="1:22">
      <c r="A16" s="15" t="s">
        <v>491</v>
      </c>
      <c r="B16" s="17" t="n">
        <v>6108</v>
      </c>
      <c r="C16" s="18">
        <f>(175.0/B16*100)</f>
        <v/>
      </c>
      <c r="D16" s="19" t="n">
        <v>5933</v>
      </c>
      <c r="E16" s="18" t="n">
        <v>514.78400889</v>
      </c>
      <c r="F16" s="20" t="n">
        <v>3.93937235</v>
      </c>
      <c r="G16" s="18" t="n">
        <v>512.88019459</v>
      </c>
      <c r="H16" s="20" t="n">
        <v>2.77177454</v>
      </c>
      <c r="I16" s="18" t="n">
        <v>504.55324227</v>
      </c>
      <c r="J16" s="20" t="n">
        <v>2.7044829</v>
      </c>
      <c r="K16" s="18" t="n">
        <v>469.54033494</v>
      </c>
      <c r="L16" s="20" t="n">
        <v>3.8422572</v>
      </c>
      <c r="M16" s="18" t="s">
        <v>481</v>
      </c>
      <c r="N16" s="20" t="s">
        <v>481</v>
      </c>
      <c r="O16" s="18" t="s">
        <v>481</v>
      </c>
      <c r="P16" s="20" t="s">
        <v>481</v>
      </c>
      <c r="Q16" s="18" t="s">
        <v>481</v>
      </c>
      <c r="R16" s="20" t="s">
        <v>481</v>
      </c>
      <c r="S16" s="18" t="s">
        <v>481</v>
      </c>
      <c r="T16" s="20" t="s">
        <v>481</v>
      </c>
      <c r="U16" s="18" t="n">
        <v>406.95508282</v>
      </c>
      <c r="V16" s="20" t="n">
        <v>7.22751815</v>
      </c>
    </row>
    <row r="17" spans="1:22">
      <c r="A17" s="15" t="s">
        <v>492</v>
      </c>
      <c r="B17" s="17" t="n">
        <v>6504</v>
      </c>
      <c r="C17" s="18">
        <f>(2252.0/B17*100)</f>
        <v/>
      </c>
      <c r="D17" s="19" t="n">
        <v>4252</v>
      </c>
      <c r="E17" s="18" t="n">
        <v>526.57516743</v>
      </c>
      <c r="F17" s="20" t="n">
        <v>5.49661312</v>
      </c>
      <c r="G17" s="18" t="n">
        <v>518.89870501</v>
      </c>
      <c r="H17" s="20" t="n">
        <v>4.41104187</v>
      </c>
      <c r="I17" s="18" t="n">
        <v>524.15228281</v>
      </c>
      <c r="J17" s="20" t="n">
        <v>4.12336062</v>
      </c>
      <c r="K17" s="18" t="n">
        <v>502.11637075</v>
      </c>
      <c r="L17" s="20" t="n">
        <v>4.64199839</v>
      </c>
      <c r="M17" s="18" t="s">
        <v>481</v>
      </c>
      <c r="N17" s="20" t="s">
        <v>481</v>
      </c>
      <c r="O17" s="18" t="s">
        <v>481</v>
      </c>
      <c r="P17" s="20" t="s">
        <v>481</v>
      </c>
      <c r="Q17" s="18" t="n">
        <v>362.96139732</v>
      </c>
      <c r="R17" s="20" t="n">
        <v>12.64520278</v>
      </c>
      <c r="S17" s="18" t="s">
        <v>481</v>
      </c>
      <c r="T17" s="20" t="s">
        <v>481</v>
      </c>
      <c r="U17" s="18" t="n">
        <v>469.81147434</v>
      </c>
      <c r="V17" s="20" t="n">
        <v>6.00139489</v>
      </c>
    </row>
    <row r="18" spans="1:22">
      <c r="A18" s="15" t="s">
        <v>493</v>
      </c>
      <c r="B18" s="17" t="n">
        <v>5532</v>
      </c>
      <c r="C18" s="18">
        <f>(31.0/B18*100)</f>
        <v/>
      </c>
      <c r="D18" s="19" t="n">
        <v>5501</v>
      </c>
      <c r="E18" s="18" t="n">
        <v>474.45511145</v>
      </c>
      <c r="F18" s="20" t="n">
        <v>4.87554609</v>
      </c>
      <c r="G18" s="18" t="n">
        <v>459.3940524</v>
      </c>
      <c r="H18" s="20" t="n">
        <v>3.61262607</v>
      </c>
      <c r="I18" s="18" t="n">
        <v>452.80001029</v>
      </c>
      <c r="J18" s="20" t="n">
        <v>4.5395857</v>
      </c>
      <c r="K18" s="18" t="n">
        <v>432.40331066</v>
      </c>
      <c r="L18" s="20" t="n">
        <v>6.35991139</v>
      </c>
      <c r="M18" s="18" t="s">
        <v>481</v>
      </c>
      <c r="N18" s="20" t="s">
        <v>481</v>
      </c>
      <c r="O18" s="18" t="s">
        <v>481</v>
      </c>
      <c r="P18" s="20" t="s">
        <v>481</v>
      </c>
      <c r="Q18" s="18" t="s">
        <v>481</v>
      </c>
      <c r="R18" s="20" t="s">
        <v>481</v>
      </c>
      <c r="S18" s="18" t="s">
        <v>481</v>
      </c>
      <c r="T18" s="20" t="s">
        <v>481</v>
      </c>
      <c r="U18" s="18" t="n">
        <v>385.9433347</v>
      </c>
      <c r="V18" s="20" t="n">
        <v>8.61888085</v>
      </c>
    </row>
    <row r="19" spans="1:22">
      <c r="A19" s="15" t="s">
        <v>494</v>
      </c>
      <c r="B19" s="17" t="n">
        <v>5658</v>
      </c>
      <c r="C19" s="18">
        <f>(411.0/B19*100)</f>
        <v/>
      </c>
      <c r="D19" s="19" t="n">
        <v>5247</v>
      </c>
      <c r="E19" s="18" t="n">
        <v>486.19545988</v>
      </c>
      <c r="F19" s="20" t="n">
        <v>5.41737414</v>
      </c>
      <c r="G19" s="18" t="n">
        <v>475.04054133</v>
      </c>
      <c r="H19" s="20" t="n">
        <v>3.95160033</v>
      </c>
      <c r="I19" s="18" t="n">
        <v>493.71732571</v>
      </c>
      <c r="J19" s="20" t="n">
        <v>3.03775568</v>
      </c>
      <c r="K19" s="18" t="n">
        <v>481.54214605</v>
      </c>
      <c r="L19" s="20" t="n">
        <v>5.3521099</v>
      </c>
      <c r="M19" s="18" t="s">
        <v>481</v>
      </c>
      <c r="N19" s="20" t="s">
        <v>481</v>
      </c>
      <c r="O19" s="18" t="s">
        <v>481</v>
      </c>
      <c r="P19" s="20" t="s">
        <v>481</v>
      </c>
      <c r="Q19" s="18" t="s">
        <v>481</v>
      </c>
      <c r="R19" s="20" t="s">
        <v>481</v>
      </c>
      <c r="S19" s="18" t="s">
        <v>481</v>
      </c>
      <c r="T19" s="20" t="s">
        <v>481</v>
      </c>
      <c r="U19" s="18" t="n">
        <v>406.85702604</v>
      </c>
      <c r="V19" s="20" t="n">
        <v>7.30429444</v>
      </c>
    </row>
    <row r="20" spans="1:22">
      <c r="A20" s="15" t="s">
        <v>495</v>
      </c>
      <c r="B20" s="17" t="n">
        <v>3371</v>
      </c>
      <c r="C20" s="18">
        <f>(75.0/B20*100)</f>
        <v/>
      </c>
      <c r="D20" s="19" t="n">
        <v>3296</v>
      </c>
      <c r="E20" s="18" t="n">
        <v>508.57704172</v>
      </c>
      <c r="F20" s="20" t="n">
        <v>3.74809242</v>
      </c>
      <c r="G20" s="18" t="n">
        <v>494.52917992</v>
      </c>
      <c r="H20" s="20" t="n">
        <v>2.80408456</v>
      </c>
      <c r="I20" s="18" t="n">
        <v>480.58291821</v>
      </c>
      <c r="J20" s="20" t="n">
        <v>3.32263663</v>
      </c>
      <c r="K20" s="18" t="n">
        <v>476.19232167</v>
      </c>
      <c r="L20" s="20" t="n">
        <v>6.95799431</v>
      </c>
      <c r="M20" s="18" t="s">
        <v>481</v>
      </c>
      <c r="N20" s="20" t="s">
        <v>481</v>
      </c>
      <c r="O20" s="18" t="s">
        <v>481</v>
      </c>
      <c r="P20" s="20" t="s">
        <v>481</v>
      </c>
      <c r="Q20" s="18" t="s">
        <v>481</v>
      </c>
      <c r="R20" s="20" t="s">
        <v>481</v>
      </c>
      <c r="S20" s="18" t="s">
        <v>481</v>
      </c>
      <c r="T20" s="20" t="s">
        <v>481</v>
      </c>
      <c r="U20" s="18" t="n">
        <v>433.9055128</v>
      </c>
      <c r="V20" s="20" t="n">
        <v>9.151156690000001</v>
      </c>
    </row>
    <row r="21" spans="1:22">
      <c r="A21" s="15" t="s">
        <v>496</v>
      </c>
      <c r="B21" s="17" t="n">
        <v>5741</v>
      </c>
      <c r="C21" s="18">
        <f>(66.0/B21*100)</f>
        <v/>
      </c>
      <c r="D21" s="19" t="n">
        <v>5675</v>
      </c>
      <c r="E21" s="18" t="n">
        <v>519.81130793</v>
      </c>
      <c r="F21" s="20" t="n">
        <v>2.74090983</v>
      </c>
      <c r="G21" s="18" t="n">
        <v>505.06933298</v>
      </c>
      <c r="H21" s="20" t="n">
        <v>2.20207929</v>
      </c>
      <c r="I21" s="18" t="n">
        <v>499.5889378</v>
      </c>
      <c r="J21" s="20" t="n">
        <v>3.10627906</v>
      </c>
      <c r="K21" s="18" t="n">
        <v>476.77314856</v>
      </c>
      <c r="L21" s="20" t="n">
        <v>5.69101738</v>
      </c>
      <c r="M21" s="18" t="s">
        <v>481</v>
      </c>
      <c r="N21" s="20" t="s">
        <v>481</v>
      </c>
      <c r="O21" s="18" t="s">
        <v>481</v>
      </c>
      <c r="P21" s="20" t="s">
        <v>481</v>
      </c>
      <c r="Q21" s="18" t="s">
        <v>481</v>
      </c>
      <c r="R21" s="20" t="s">
        <v>481</v>
      </c>
      <c r="S21" s="18" t="s">
        <v>481</v>
      </c>
      <c r="T21" s="20" t="s">
        <v>481</v>
      </c>
      <c r="U21" s="18" t="n">
        <v>440.16396953</v>
      </c>
      <c r="V21" s="20" t="n">
        <v>8.01434476</v>
      </c>
    </row>
    <row r="22" spans="1:22">
      <c r="A22" s="15" t="s">
        <v>497</v>
      </c>
      <c r="B22" s="17" t="n">
        <v>6598</v>
      </c>
      <c r="C22" s="18">
        <f>(43.0/B22*100)</f>
        <v/>
      </c>
      <c r="D22" s="19" t="n">
        <v>6555</v>
      </c>
      <c r="E22" s="18" t="n">
        <v>468.64669479</v>
      </c>
      <c r="F22" s="20" t="n">
        <v>4.38806829</v>
      </c>
      <c r="G22" s="18" t="n">
        <v>478.31219225</v>
      </c>
      <c r="H22" s="20" t="n">
        <v>4.79930974</v>
      </c>
      <c r="I22" s="18" t="n">
        <v>491.35106261</v>
      </c>
      <c r="J22" s="20" t="n">
        <v>4.80530397</v>
      </c>
      <c r="K22" s="18" t="n">
        <v>462.93853113</v>
      </c>
      <c r="L22" s="20" t="n">
        <v>4.84640432</v>
      </c>
      <c r="M22" s="18" t="s">
        <v>481</v>
      </c>
      <c r="N22" s="20" t="s">
        <v>481</v>
      </c>
      <c r="O22" s="18" t="s">
        <v>481</v>
      </c>
      <c r="P22" s="20" t="s">
        <v>481</v>
      </c>
      <c r="Q22" s="18" t="s">
        <v>481</v>
      </c>
      <c r="R22" s="20" t="s">
        <v>481</v>
      </c>
      <c r="S22" s="18" t="n">
        <v>481.21105201</v>
      </c>
      <c r="T22" s="20" t="n">
        <v>55.72072336</v>
      </c>
      <c r="U22" s="18" t="n">
        <v>381.27669734</v>
      </c>
      <c r="V22" s="20" t="n">
        <v>8.2992474</v>
      </c>
    </row>
    <row r="23" spans="1:22">
      <c r="A23" s="15" t="s">
        <v>498</v>
      </c>
      <c r="B23" s="17" t="n">
        <v>11583</v>
      </c>
      <c r="C23" s="18">
        <f>(280.0/B23*100)</f>
        <v/>
      </c>
      <c r="D23" s="19" t="n">
        <v>11303</v>
      </c>
      <c r="E23" s="18" t="n">
        <v>508.9105956</v>
      </c>
      <c r="F23" s="20" t="n">
        <v>5.33299396</v>
      </c>
      <c r="G23" s="18" t="n">
        <v>497.01267698</v>
      </c>
      <c r="H23" s="20" t="n">
        <v>3.34414246</v>
      </c>
      <c r="I23" s="18" t="n">
        <v>486.94029832</v>
      </c>
      <c r="J23" s="20" t="n">
        <v>3.57076152</v>
      </c>
      <c r="K23" s="18" t="n">
        <v>465.16516279</v>
      </c>
      <c r="L23" s="20" t="n">
        <v>5.54432818</v>
      </c>
      <c r="M23" s="18" t="s">
        <v>481</v>
      </c>
      <c r="N23" s="20" t="s">
        <v>481</v>
      </c>
      <c r="O23" s="18" t="s">
        <v>481</v>
      </c>
      <c r="P23" s="20" t="s">
        <v>481</v>
      </c>
      <c r="Q23" s="18" t="s">
        <v>481</v>
      </c>
      <c r="R23" s="20" t="s">
        <v>481</v>
      </c>
      <c r="S23" s="18" t="s">
        <v>481</v>
      </c>
      <c r="T23" s="20" t="s">
        <v>481</v>
      </c>
      <c r="U23" s="18" t="n">
        <v>432.91744502</v>
      </c>
      <c r="V23" s="20" t="n">
        <v>7.63762705</v>
      </c>
    </row>
    <row r="24" spans="1:22">
      <c r="A24" s="15" t="s">
        <v>499</v>
      </c>
      <c r="B24" s="17" t="n">
        <v>6647</v>
      </c>
      <c r="C24" s="18">
        <f>(12.0/B24*100)</f>
        <v/>
      </c>
      <c r="D24" s="19" t="n">
        <v>6635</v>
      </c>
      <c r="E24" s="18" t="n">
        <v>546.37184221</v>
      </c>
      <c r="F24" s="20" t="n">
        <v>4.51972126</v>
      </c>
      <c r="G24" s="18" t="n">
        <v>539.05920883</v>
      </c>
      <c r="H24" s="20" t="n">
        <v>3.74765488</v>
      </c>
      <c r="I24" s="18" t="n">
        <v>536.14762799</v>
      </c>
      <c r="J24" s="20" t="n">
        <v>3.27879738</v>
      </c>
      <c r="K24" s="18" t="n">
        <v>506.3496027</v>
      </c>
      <c r="L24" s="20" t="n">
        <v>4.38202249</v>
      </c>
      <c r="M24" s="18" t="s">
        <v>481</v>
      </c>
      <c r="N24" s="20" t="s">
        <v>481</v>
      </c>
      <c r="O24" s="18" t="s">
        <v>481</v>
      </c>
      <c r="P24" s="20" t="s">
        <v>481</v>
      </c>
      <c r="Q24" s="18" t="s">
        <v>481</v>
      </c>
      <c r="R24" s="20" t="s">
        <v>481</v>
      </c>
      <c r="S24" s="18" t="s">
        <v>481</v>
      </c>
      <c r="T24" s="20" t="s">
        <v>481</v>
      </c>
      <c r="U24" s="18" t="n">
        <v>458.07386952</v>
      </c>
      <c r="V24" s="20" t="n">
        <v>10.87151966</v>
      </c>
    </row>
    <row r="25" spans="1:22">
      <c r="A25" s="15" t="s">
        <v>500</v>
      </c>
      <c r="B25" s="17" t="n">
        <v>5581</v>
      </c>
      <c r="C25" s="18">
        <f>(25.0/B25*100)</f>
        <v/>
      </c>
      <c r="D25" s="19" t="n">
        <v>5556</v>
      </c>
      <c r="E25" s="18" t="n">
        <v>571.65953656</v>
      </c>
      <c r="F25" s="20" t="n">
        <v>5.91479923</v>
      </c>
      <c r="G25" s="18" t="n">
        <v>522.77417323</v>
      </c>
      <c r="H25" s="20" t="n">
        <v>3.67233599</v>
      </c>
      <c r="I25" s="18" t="n">
        <v>507.09097965</v>
      </c>
      <c r="J25" s="20" t="n">
        <v>3.975544</v>
      </c>
      <c r="K25" s="18" t="n">
        <v>500.83175509</v>
      </c>
      <c r="L25" s="20" t="n">
        <v>5.96822877</v>
      </c>
      <c r="M25" s="18" t="s">
        <v>481</v>
      </c>
      <c r="N25" s="20" t="s">
        <v>481</v>
      </c>
      <c r="O25" s="18" t="s">
        <v>481</v>
      </c>
      <c r="P25" s="20" t="s">
        <v>481</v>
      </c>
      <c r="Q25" s="18" t="s">
        <v>481</v>
      </c>
      <c r="R25" s="20" t="s">
        <v>481</v>
      </c>
      <c r="S25" s="18" t="s">
        <v>481</v>
      </c>
      <c r="T25" s="20" t="s">
        <v>481</v>
      </c>
      <c r="U25" s="18" t="n">
        <v>413.62329995</v>
      </c>
      <c r="V25" s="20" t="n">
        <v>25.98934583</v>
      </c>
    </row>
    <row r="26" spans="1:22">
      <c r="A26" s="15" t="s">
        <v>501</v>
      </c>
      <c r="B26" s="17" t="n">
        <v>4869</v>
      </c>
      <c r="C26" s="18">
        <f>(87.0/B26*100)</f>
        <v/>
      </c>
      <c r="D26" s="19" t="n">
        <v>4782</v>
      </c>
      <c r="E26" s="18" t="n">
        <v>488.97146129</v>
      </c>
      <c r="F26" s="20" t="n">
        <v>4.24096882</v>
      </c>
      <c r="G26" s="18" t="n">
        <v>482.09431717</v>
      </c>
      <c r="H26" s="20" t="n">
        <v>2.24821975</v>
      </c>
      <c r="I26" s="18" t="n">
        <v>484.27856161</v>
      </c>
      <c r="J26" s="20" t="n">
        <v>3.27362724</v>
      </c>
      <c r="K26" s="18" t="n">
        <v>479.39802256</v>
      </c>
      <c r="L26" s="20" t="n">
        <v>5.57170625</v>
      </c>
      <c r="M26" s="18" t="s">
        <v>481</v>
      </c>
      <c r="N26" s="20" t="s">
        <v>481</v>
      </c>
      <c r="O26" s="18" t="s">
        <v>481</v>
      </c>
      <c r="P26" s="20" t="s">
        <v>481</v>
      </c>
      <c r="Q26" s="18" t="s">
        <v>481</v>
      </c>
      <c r="R26" s="20" t="s">
        <v>481</v>
      </c>
      <c r="S26" s="18" t="s">
        <v>481</v>
      </c>
      <c r="T26" s="20" t="s">
        <v>481</v>
      </c>
      <c r="U26" s="18" t="n">
        <v>442.85395099</v>
      </c>
      <c r="V26" s="20" t="n">
        <v>7.6829051</v>
      </c>
    </row>
    <row r="27" spans="1:22">
      <c r="A27" s="15" t="s">
        <v>502</v>
      </c>
      <c r="B27" s="17" t="n">
        <v>5299</v>
      </c>
      <c r="C27" s="18">
        <f>(157.0/B27*100)</f>
        <v/>
      </c>
      <c r="D27" s="19" t="n">
        <v>5142</v>
      </c>
      <c r="E27" s="18" t="n">
        <v>511.99490344</v>
      </c>
      <c r="F27" s="20" t="n">
        <v>3.71064782</v>
      </c>
      <c r="G27" s="18" t="n">
        <v>495.17361635</v>
      </c>
      <c r="H27" s="20" t="n">
        <v>2.86823774</v>
      </c>
      <c r="I27" s="18" t="n">
        <v>499.10321818</v>
      </c>
      <c r="J27" s="20" t="n">
        <v>2.67558408</v>
      </c>
      <c r="K27" s="18" t="n">
        <v>475.01176722</v>
      </c>
      <c r="L27" s="20" t="n">
        <v>3.32698949</v>
      </c>
      <c r="M27" s="18" t="s">
        <v>481</v>
      </c>
      <c r="N27" s="20" t="s">
        <v>481</v>
      </c>
      <c r="O27" s="18" t="s">
        <v>481</v>
      </c>
      <c r="P27" s="20" t="s">
        <v>481</v>
      </c>
      <c r="Q27" s="18" t="s">
        <v>481</v>
      </c>
      <c r="R27" s="20" t="s">
        <v>481</v>
      </c>
      <c r="S27" s="18" t="s">
        <v>481</v>
      </c>
      <c r="T27" s="20" t="s">
        <v>481</v>
      </c>
      <c r="U27" s="18" t="n">
        <v>409.6714916</v>
      </c>
      <c r="V27" s="20" t="n">
        <v>4.70436054</v>
      </c>
    </row>
    <row r="28" spans="1:22">
      <c r="A28" s="15" t="s">
        <v>503</v>
      </c>
      <c r="B28" s="17" t="n">
        <v>7568</v>
      </c>
      <c r="C28" s="18">
        <f>(454.0/B28*100)</f>
        <v/>
      </c>
      <c r="D28" s="19" t="n">
        <v>7114</v>
      </c>
      <c r="E28" s="18" t="n">
        <v>412.09270321</v>
      </c>
      <c r="F28" s="20" t="n">
        <v>2.77277684</v>
      </c>
      <c r="G28" s="18" t="n">
        <v>410.14095593</v>
      </c>
      <c r="H28" s="20" t="n">
        <v>2.69222086</v>
      </c>
      <c r="I28" s="18" t="n">
        <v>423.58387204</v>
      </c>
      <c r="J28" s="20" t="n">
        <v>4.03166098</v>
      </c>
      <c r="K28" s="18" t="n">
        <v>406.37008968</v>
      </c>
      <c r="L28" s="20" t="n">
        <v>6.274888</v>
      </c>
      <c r="M28" s="18" t="s">
        <v>481</v>
      </c>
      <c r="N28" s="20" t="s">
        <v>481</v>
      </c>
      <c r="O28" s="18" t="s">
        <v>481</v>
      </c>
      <c r="P28" s="20" t="s">
        <v>481</v>
      </c>
      <c r="Q28" s="18" t="s">
        <v>481</v>
      </c>
      <c r="R28" s="20" t="s">
        <v>481</v>
      </c>
      <c r="S28" s="18" t="s">
        <v>481</v>
      </c>
      <c r="T28" s="20" t="s">
        <v>481</v>
      </c>
      <c r="U28" s="18" t="n">
        <v>373.1668769</v>
      </c>
      <c r="V28" s="20" t="n">
        <v>7.10745502</v>
      </c>
    </row>
    <row r="29" spans="1:22">
      <c r="A29" s="15" t="s">
        <v>504</v>
      </c>
      <c r="B29" s="17" t="n">
        <v>5385</v>
      </c>
      <c r="C29" s="18">
        <f>(30.0/B29*100)</f>
        <v/>
      </c>
      <c r="D29" s="19" t="n">
        <v>5355</v>
      </c>
      <c r="E29" s="18" t="n">
        <v>536.98560086</v>
      </c>
      <c r="F29" s="20" t="n">
        <v>4.76411539</v>
      </c>
      <c r="G29" s="18" t="n">
        <v>524.61149117</v>
      </c>
      <c r="H29" s="20" t="n">
        <v>3.57484382</v>
      </c>
      <c r="I29" s="18" t="n">
        <v>513.63317219</v>
      </c>
      <c r="J29" s="20" t="n">
        <v>2.6955</v>
      </c>
      <c r="K29" s="18" t="n">
        <v>514.96658746</v>
      </c>
      <c r="L29" s="20" t="n">
        <v>4.20445058</v>
      </c>
      <c r="M29" s="18" t="s">
        <v>481</v>
      </c>
      <c r="N29" s="20" t="s">
        <v>481</v>
      </c>
      <c r="O29" s="18" t="s">
        <v>481</v>
      </c>
      <c r="P29" s="20" t="s">
        <v>481</v>
      </c>
      <c r="Q29" s="18" t="n">
        <v>335.3902018</v>
      </c>
      <c r="R29" s="20" t="n">
        <v>12.1685767</v>
      </c>
      <c r="S29" s="18" t="s">
        <v>481</v>
      </c>
      <c r="T29" s="20" t="s">
        <v>481</v>
      </c>
      <c r="U29" s="18" t="n">
        <v>438.8971306</v>
      </c>
      <c r="V29" s="20" t="n">
        <v>8.463121190000001</v>
      </c>
    </row>
    <row r="30" spans="1:22">
      <c r="A30" s="15" t="s">
        <v>505</v>
      </c>
      <c r="B30" s="17" t="n">
        <v>4520</v>
      </c>
      <c r="C30" s="18">
        <f>(236.0/B30*100)</f>
        <v/>
      </c>
      <c r="D30" s="19" t="n">
        <v>4284</v>
      </c>
      <c r="E30" s="18" t="n">
        <v>520.81765282</v>
      </c>
      <c r="F30" s="20" t="n">
        <v>2.9154422</v>
      </c>
      <c r="G30" s="18" t="n">
        <v>495.74170402</v>
      </c>
      <c r="H30" s="20" t="n">
        <v>2.92652174</v>
      </c>
      <c r="I30" s="18" t="n">
        <v>493.8345707</v>
      </c>
      <c r="J30" s="20" t="n">
        <v>4.74670962</v>
      </c>
      <c r="K30" s="18" t="n">
        <v>491.67214612</v>
      </c>
      <c r="L30" s="20" t="n">
        <v>5.35052436</v>
      </c>
      <c r="M30" s="18" t="s">
        <v>481</v>
      </c>
      <c r="N30" s="20" t="s">
        <v>481</v>
      </c>
      <c r="O30" s="18" t="s">
        <v>481</v>
      </c>
      <c r="P30" s="20" t="s">
        <v>481</v>
      </c>
      <c r="Q30" s="18" t="s">
        <v>481</v>
      </c>
      <c r="R30" s="20" t="s">
        <v>481</v>
      </c>
      <c r="S30" s="18" t="s">
        <v>481</v>
      </c>
      <c r="T30" s="20" t="s">
        <v>481</v>
      </c>
      <c r="U30" s="18" t="n">
        <v>411.5967562</v>
      </c>
      <c r="V30" s="20" t="n">
        <v>6.7988924</v>
      </c>
    </row>
    <row r="31" spans="1:22">
      <c r="A31" s="15" t="s">
        <v>506</v>
      </c>
      <c r="B31" s="17" t="n">
        <v>5456</v>
      </c>
      <c r="C31" s="18">
        <f>(153.0/B31*100)</f>
        <v/>
      </c>
      <c r="D31" s="19" t="n">
        <v>5303</v>
      </c>
      <c r="E31" s="18" t="n">
        <v>518.6611541</v>
      </c>
      <c r="F31" s="20" t="n">
        <v>3.92199953</v>
      </c>
      <c r="G31" s="18" t="n">
        <v>507.01528509</v>
      </c>
      <c r="H31" s="20" t="n">
        <v>2.77768108</v>
      </c>
      <c r="I31" s="18" t="n">
        <v>508.50074853</v>
      </c>
      <c r="J31" s="20" t="n">
        <v>3.34702622</v>
      </c>
      <c r="K31" s="18" t="n">
        <v>480.13306883</v>
      </c>
      <c r="L31" s="20" t="n">
        <v>5.33985535</v>
      </c>
      <c r="M31" s="18" t="s">
        <v>481</v>
      </c>
      <c r="N31" s="20" t="s">
        <v>481</v>
      </c>
      <c r="O31" s="18" t="s">
        <v>481</v>
      </c>
      <c r="P31" s="20" t="s">
        <v>481</v>
      </c>
      <c r="Q31" s="18" t="s">
        <v>481</v>
      </c>
      <c r="R31" s="20" t="s">
        <v>481</v>
      </c>
      <c r="S31" s="18" t="s">
        <v>481</v>
      </c>
      <c r="T31" s="20" t="s">
        <v>481</v>
      </c>
      <c r="U31" s="18" t="n">
        <v>432.46718109</v>
      </c>
      <c r="V31" s="20" t="n">
        <v>5.87204054</v>
      </c>
    </row>
    <row r="32" spans="1:22">
      <c r="A32" s="15" t="s">
        <v>507</v>
      </c>
      <c r="B32" s="17" t="n">
        <v>4478</v>
      </c>
      <c r="C32" s="18">
        <f>(6.0/B32*100)</f>
        <v/>
      </c>
      <c r="D32" s="19" t="n">
        <v>4472</v>
      </c>
      <c r="E32" s="18" t="n">
        <v>515.81992078</v>
      </c>
      <c r="F32" s="20" t="n">
        <v>4.2682936</v>
      </c>
      <c r="G32" s="18" t="n">
        <v>497.81946351</v>
      </c>
      <c r="H32" s="20" t="n">
        <v>3.00647841</v>
      </c>
      <c r="I32" s="18" t="n">
        <v>514.43324374</v>
      </c>
      <c r="J32" s="20" t="n">
        <v>3.25560199</v>
      </c>
      <c r="K32" s="18" t="n">
        <v>497.62109857</v>
      </c>
      <c r="L32" s="20" t="n">
        <v>5.70265831</v>
      </c>
      <c r="M32" s="18" t="s">
        <v>481</v>
      </c>
      <c r="N32" s="20" t="s">
        <v>481</v>
      </c>
      <c r="O32" s="18" t="s">
        <v>481</v>
      </c>
      <c r="P32" s="20" t="s">
        <v>481</v>
      </c>
      <c r="Q32" s="18" t="s">
        <v>481</v>
      </c>
      <c r="R32" s="20" t="s">
        <v>481</v>
      </c>
      <c r="S32" s="18" t="s">
        <v>481</v>
      </c>
      <c r="T32" s="20" t="s">
        <v>481</v>
      </c>
      <c r="U32" s="18" t="n">
        <v>416.22716394</v>
      </c>
      <c r="V32" s="20" t="n">
        <v>13.75070237</v>
      </c>
    </row>
    <row r="33" spans="1:22">
      <c r="A33" s="15" t="s">
        <v>508</v>
      </c>
      <c r="B33" s="17" t="n">
        <v>7325</v>
      </c>
      <c r="C33" s="18">
        <f>(85.0/B33*100)</f>
        <v/>
      </c>
      <c r="D33" s="19" t="n">
        <v>7240</v>
      </c>
      <c r="E33" s="18" t="n">
        <v>520.97845821</v>
      </c>
      <c r="F33" s="20" t="n">
        <v>3.59794761</v>
      </c>
      <c r="G33" s="18" t="n">
        <v>481.92118966</v>
      </c>
      <c r="H33" s="20" t="n">
        <v>3.10076275</v>
      </c>
      <c r="I33" s="18" t="n">
        <v>486.29672819</v>
      </c>
      <c r="J33" s="20" t="n">
        <v>4.57830896</v>
      </c>
      <c r="K33" s="18" t="n">
        <v>493.01834715</v>
      </c>
      <c r="L33" s="20" t="n">
        <v>5.14260664</v>
      </c>
      <c r="M33" s="18" t="s">
        <v>481</v>
      </c>
      <c r="N33" s="20" t="s">
        <v>481</v>
      </c>
      <c r="O33" s="18" t="s">
        <v>481</v>
      </c>
      <c r="P33" s="20" t="s">
        <v>481</v>
      </c>
      <c r="Q33" s="18" t="s">
        <v>481</v>
      </c>
      <c r="R33" s="20" t="s">
        <v>481</v>
      </c>
      <c r="S33" s="18" t="s">
        <v>481</v>
      </c>
      <c r="T33" s="20" t="s">
        <v>481</v>
      </c>
      <c r="U33" s="18" t="n">
        <v>444.1731633</v>
      </c>
      <c r="V33" s="20" t="n">
        <v>8.42021441</v>
      </c>
    </row>
    <row r="34" spans="1:22">
      <c r="A34" s="15" t="s">
        <v>509</v>
      </c>
      <c r="B34" s="17" t="n">
        <v>6350</v>
      </c>
      <c r="C34" s="18">
        <f>(99.0/B34*100)</f>
        <v/>
      </c>
      <c r="D34" s="19" t="n">
        <v>6251</v>
      </c>
      <c r="E34" s="18" t="n">
        <v>474.89136034</v>
      </c>
      <c r="F34" s="20" t="n">
        <v>4.31213994</v>
      </c>
      <c r="G34" s="18" t="n">
        <v>490.1776494</v>
      </c>
      <c r="H34" s="20" t="n">
        <v>3.20734486</v>
      </c>
      <c r="I34" s="18" t="n">
        <v>487.58055211</v>
      </c>
      <c r="J34" s="20" t="n">
        <v>2.90164124</v>
      </c>
      <c r="K34" s="18" t="n">
        <v>464.71962472</v>
      </c>
      <c r="L34" s="20" t="n">
        <v>5.30758857</v>
      </c>
      <c r="M34" s="18" t="s">
        <v>481</v>
      </c>
      <c r="N34" s="20" t="s">
        <v>481</v>
      </c>
      <c r="O34" s="18" t="s">
        <v>481</v>
      </c>
      <c r="P34" s="20" t="s">
        <v>481</v>
      </c>
      <c r="Q34" s="18" t="n">
        <v>336.51078337</v>
      </c>
      <c r="R34" s="20" t="n">
        <v>12.24828707</v>
      </c>
      <c r="S34" s="18" t="s">
        <v>481</v>
      </c>
      <c r="T34" s="20" t="s">
        <v>481</v>
      </c>
      <c r="U34" s="18" t="n">
        <v>414.11793567</v>
      </c>
      <c r="V34" s="20" t="n">
        <v>8.53469127</v>
      </c>
    </row>
    <row r="35" spans="1:22">
      <c r="A35" s="15" t="s">
        <v>510</v>
      </c>
      <c r="B35" s="17" t="n">
        <v>6406</v>
      </c>
      <c r="C35" s="18">
        <f>(69.0/B35*100)</f>
        <v/>
      </c>
      <c r="D35" s="19" t="n">
        <v>6337</v>
      </c>
      <c r="E35" s="18" t="n">
        <v>516.22064569</v>
      </c>
      <c r="F35" s="20" t="n">
        <v>4.33847256</v>
      </c>
      <c r="G35" s="18" t="n">
        <v>518.0925439599999</v>
      </c>
      <c r="H35" s="20" t="n">
        <v>2.72638235</v>
      </c>
      <c r="I35" s="18" t="n">
        <v>516.70540413</v>
      </c>
      <c r="J35" s="20" t="n">
        <v>2.49742317</v>
      </c>
      <c r="K35" s="18" t="n">
        <v>491.56959486</v>
      </c>
      <c r="L35" s="20" t="n">
        <v>5.01316464</v>
      </c>
      <c r="M35" s="18" t="s">
        <v>481</v>
      </c>
      <c r="N35" s="20" t="s">
        <v>481</v>
      </c>
      <c r="O35" s="18" t="s">
        <v>481</v>
      </c>
      <c r="P35" s="20" t="s">
        <v>481</v>
      </c>
      <c r="Q35" s="18" t="n">
        <v>349.78970242</v>
      </c>
      <c r="R35" s="20" t="n">
        <v>6.90672373</v>
      </c>
      <c r="S35" s="18" t="s">
        <v>481</v>
      </c>
      <c r="T35" s="20" t="s">
        <v>481</v>
      </c>
      <c r="U35" s="18" t="n">
        <v>437.81322964</v>
      </c>
      <c r="V35" s="20" t="n">
        <v>7.73985218</v>
      </c>
    </row>
    <row r="36" spans="1:22">
      <c r="A36" s="15" t="s">
        <v>511</v>
      </c>
      <c r="B36" s="17" t="n">
        <v>6736</v>
      </c>
      <c r="C36" s="18">
        <f>(84.0/B36*100)</f>
        <v/>
      </c>
      <c r="D36" s="19" t="n">
        <v>6652</v>
      </c>
      <c r="E36" s="18" t="n">
        <v>508.34112566</v>
      </c>
      <c r="F36" s="20" t="n">
        <v>3.05200026</v>
      </c>
      <c r="G36" s="18" t="n">
        <v>483.62220492</v>
      </c>
      <c r="H36" s="20" t="n">
        <v>2.65703219</v>
      </c>
      <c r="I36" s="18" t="n">
        <v>483.41510543</v>
      </c>
      <c r="J36" s="20" t="n">
        <v>3.59715183</v>
      </c>
      <c r="K36" s="18" t="n">
        <v>479.55352795</v>
      </c>
      <c r="L36" s="20" t="n">
        <v>4.26316345</v>
      </c>
      <c r="M36" s="18" t="s">
        <v>481</v>
      </c>
      <c r="N36" s="20" t="s">
        <v>481</v>
      </c>
      <c r="O36" s="18" t="s">
        <v>481</v>
      </c>
      <c r="P36" s="20" t="s">
        <v>481</v>
      </c>
      <c r="Q36" s="18" t="s">
        <v>481</v>
      </c>
      <c r="R36" s="20" t="s">
        <v>481</v>
      </c>
      <c r="S36" s="18" t="s">
        <v>481</v>
      </c>
      <c r="T36" s="20" t="s">
        <v>481</v>
      </c>
      <c r="U36" s="18" t="n">
        <v>429.2239345</v>
      </c>
      <c r="V36" s="20" t="n">
        <v>6.31847047</v>
      </c>
    </row>
    <row r="37" spans="1:22">
      <c r="A37" s="15" t="s">
        <v>512</v>
      </c>
      <c r="B37" s="17" t="n">
        <v>5458</v>
      </c>
      <c r="C37" s="18">
        <f>(167.0/B37*100)</f>
        <v/>
      </c>
      <c r="D37" s="19" t="n">
        <v>5291</v>
      </c>
      <c r="E37" s="18" t="n">
        <v>513.71695903</v>
      </c>
      <c r="F37" s="20" t="n">
        <v>4.12681159</v>
      </c>
      <c r="G37" s="18" t="n">
        <v>502.26006409</v>
      </c>
      <c r="H37" s="20" t="n">
        <v>3.66899088</v>
      </c>
      <c r="I37" s="18" t="n">
        <v>506.71684293</v>
      </c>
      <c r="J37" s="20" t="n">
        <v>3.92523836</v>
      </c>
      <c r="K37" s="18" t="n">
        <v>469.02819308</v>
      </c>
      <c r="L37" s="20" t="n">
        <v>5.82612579</v>
      </c>
      <c r="M37" s="18" t="s">
        <v>481</v>
      </c>
      <c r="N37" s="20" t="s">
        <v>481</v>
      </c>
      <c r="O37" s="18" t="s">
        <v>481</v>
      </c>
      <c r="P37" s="20" t="s">
        <v>481</v>
      </c>
      <c r="Q37" s="18" t="s">
        <v>481</v>
      </c>
      <c r="R37" s="20" t="s">
        <v>481</v>
      </c>
      <c r="S37" s="18" t="s">
        <v>481</v>
      </c>
      <c r="T37" s="20" t="s">
        <v>481</v>
      </c>
      <c r="U37" s="18" t="n">
        <v>419.91793052</v>
      </c>
      <c r="V37" s="20" t="n">
        <v>5.85016985</v>
      </c>
    </row>
    <row r="38" spans="1:22">
      <c r="A38" s="15" t="s">
        <v>513</v>
      </c>
      <c r="B38" s="17" t="n">
        <v>5860</v>
      </c>
      <c r="C38" s="18">
        <f>(26.0/B38*100)</f>
        <v/>
      </c>
      <c r="D38" s="19" t="n">
        <v>5834</v>
      </c>
      <c r="E38" s="18" t="n">
        <v>526.5995875</v>
      </c>
      <c r="F38" s="20" t="n">
        <v>6.11383724</v>
      </c>
      <c r="G38" s="18" t="n">
        <v>528.4102726900001</v>
      </c>
      <c r="H38" s="20" t="n">
        <v>4.0722235</v>
      </c>
      <c r="I38" s="18" t="n">
        <v>533.54927478</v>
      </c>
      <c r="J38" s="20" t="n">
        <v>3.32935295</v>
      </c>
      <c r="K38" s="18" t="n">
        <v>521.22777019</v>
      </c>
      <c r="L38" s="20" t="n">
        <v>3.78152879</v>
      </c>
      <c r="M38" s="18" t="s">
        <v>481</v>
      </c>
      <c r="N38" s="20" t="s">
        <v>481</v>
      </c>
      <c r="O38" s="18" t="s">
        <v>481</v>
      </c>
      <c r="P38" s="20" t="s">
        <v>481</v>
      </c>
      <c r="Q38" s="18" t="s">
        <v>481</v>
      </c>
      <c r="R38" s="20" t="s">
        <v>481</v>
      </c>
      <c r="S38" s="18" t="s">
        <v>481</v>
      </c>
      <c r="T38" s="20" t="s">
        <v>481</v>
      </c>
      <c r="U38" s="18" t="n">
        <v>482.21078552</v>
      </c>
      <c r="V38" s="20" t="n">
        <v>6.33421408</v>
      </c>
    </row>
    <row r="39" spans="1:22">
      <c r="A39" s="15" t="s">
        <v>514</v>
      </c>
      <c r="B39" s="17" t="n">
        <v>5895</v>
      </c>
      <c r="C39" s="18">
        <f>(33.0/B39*100)</f>
        <v/>
      </c>
      <c r="D39" s="19" t="n">
        <v>5862</v>
      </c>
      <c r="E39" s="18" t="n">
        <v>425.61005712</v>
      </c>
      <c r="F39" s="20" t="n">
        <v>5.04920277</v>
      </c>
      <c r="G39" s="18" t="n">
        <v>421.31143459</v>
      </c>
      <c r="H39" s="20" t="n">
        <v>4.20563214</v>
      </c>
      <c r="I39" s="18" t="n">
        <v>424.85803206</v>
      </c>
      <c r="J39" s="20" t="n">
        <v>4.88188285</v>
      </c>
      <c r="K39" s="18" t="n">
        <v>425.22710342</v>
      </c>
      <c r="L39" s="20" t="n">
        <v>7.48236277</v>
      </c>
      <c r="M39" s="18" t="s">
        <v>481</v>
      </c>
      <c r="N39" s="20" t="s">
        <v>481</v>
      </c>
      <c r="O39" s="18" t="s">
        <v>481</v>
      </c>
      <c r="P39" s="20" t="s">
        <v>481</v>
      </c>
      <c r="Q39" s="18" t="s">
        <v>481</v>
      </c>
      <c r="R39" s="20" t="s">
        <v>481</v>
      </c>
      <c r="S39" s="18" t="s">
        <v>481</v>
      </c>
      <c r="T39" s="20" t="s">
        <v>481</v>
      </c>
      <c r="U39" s="18" t="n">
        <v>368.54932904</v>
      </c>
      <c r="V39" s="20" t="n">
        <v>9.26023898</v>
      </c>
    </row>
    <row r="40" spans="1:22">
      <c r="A40" s="15" t="s">
        <v>515</v>
      </c>
      <c r="B40" s="17" t="n">
        <v>14157</v>
      </c>
      <c r="C40" s="18">
        <f>(407.0/B40*100)</f>
        <v/>
      </c>
      <c r="D40" s="19" t="n">
        <v>13750</v>
      </c>
      <c r="E40" s="18" t="n">
        <v>515.03118263</v>
      </c>
      <c r="F40" s="20" t="n">
        <v>3.19302553</v>
      </c>
      <c r="G40" s="18" t="n">
        <v>491.49289633</v>
      </c>
      <c r="H40" s="20" t="n">
        <v>2.78942539</v>
      </c>
      <c r="I40" s="18" t="n">
        <v>494.38277416</v>
      </c>
      <c r="J40" s="20" t="n">
        <v>3.72533139</v>
      </c>
      <c r="K40" s="18" t="n">
        <v>478.44556692</v>
      </c>
      <c r="L40" s="20" t="n">
        <v>4.94273178</v>
      </c>
      <c r="M40" s="18" t="s">
        <v>481</v>
      </c>
      <c r="N40" s="20" t="s">
        <v>481</v>
      </c>
      <c r="O40" s="18" t="s">
        <v>481</v>
      </c>
      <c r="P40" s="20" t="s">
        <v>481</v>
      </c>
      <c r="Q40" s="18" t="s">
        <v>481</v>
      </c>
      <c r="R40" s="20" t="s">
        <v>481</v>
      </c>
      <c r="S40" s="18" t="s">
        <v>481</v>
      </c>
      <c r="T40" s="20" t="s">
        <v>481</v>
      </c>
      <c r="U40" s="18" t="n">
        <v>414.09062876</v>
      </c>
      <c r="V40" s="20" t="n">
        <v>6.43004817</v>
      </c>
    </row>
    <row r="41" spans="1:22">
      <c r="A41" s="15" t="s">
        <v>516</v>
      </c>
      <c r="B41" s="17" t="n">
        <v>5712</v>
      </c>
      <c r="C41" s="18">
        <f>(60.0/B41*100)</f>
        <v/>
      </c>
      <c r="D41" s="19" t="n">
        <v>5652</v>
      </c>
      <c r="E41" s="18" t="n">
        <v>491.04063174</v>
      </c>
      <c r="F41" s="20" t="n">
        <v>4.84966442</v>
      </c>
      <c r="G41" s="18" t="n">
        <v>464.36422965</v>
      </c>
      <c r="H41" s="20" t="n">
        <v>3.3838416</v>
      </c>
      <c r="I41" s="18" t="n">
        <v>476.19745139</v>
      </c>
      <c r="J41" s="20" t="n">
        <v>3.7639007</v>
      </c>
      <c r="K41" s="18" t="n">
        <v>470.33621111</v>
      </c>
      <c r="L41" s="20" t="n">
        <v>5.37361879</v>
      </c>
      <c r="M41" s="18" t="s">
        <v>481</v>
      </c>
      <c r="N41" s="20" t="s">
        <v>481</v>
      </c>
      <c r="O41" s="18" t="s">
        <v>481</v>
      </c>
      <c r="P41" s="20" t="s">
        <v>481</v>
      </c>
      <c r="Q41" s="18" t="n">
        <v>392.51815558</v>
      </c>
      <c r="R41" s="20" t="n">
        <v>16.89642718</v>
      </c>
      <c r="S41" s="18" t="s">
        <v>481</v>
      </c>
      <c r="T41" s="20" t="s">
        <v>481</v>
      </c>
      <c r="U41" s="18" t="n">
        <v>401.87677648</v>
      </c>
      <c r="V41" s="20" t="n">
        <v>8.3378403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364.14990138</v>
      </c>
      <c r="F45" s="20" t="n">
        <v>3.71825416</v>
      </c>
      <c r="G45" s="18" t="n">
        <v>358.19546415</v>
      </c>
      <c r="H45" s="20" t="n">
        <v>3.05079401</v>
      </c>
      <c r="I45" s="18" t="n">
        <v>362.56495668</v>
      </c>
      <c r="J45" s="20" t="n">
        <v>5.22722916</v>
      </c>
      <c r="K45" s="18" t="n">
        <v>360.47186714</v>
      </c>
      <c r="L45" s="20" t="n">
        <v>5.54057095</v>
      </c>
      <c r="M45" s="18" t="s">
        <v>481</v>
      </c>
      <c r="N45" s="20" t="s">
        <v>481</v>
      </c>
      <c r="O45" s="18" t="s">
        <v>481</v>
      </c>
      <c r="P45" s="20" t="s">
        <v>481</v>
      </c>
      <c r="Q45" s="18" t="n">
        <v>356.0023</v>
      </c>
      <c r="R45" s="20" t="n">
        <v>57.56872745</v>
      </c>
      <c r="S45" s="18" t="n">
        <v>351.2053078</v>
      </c>
      <c r="T45" s="20" t="n">
        <v>15.6892783</v>
      </c>
      <c r="U45" s="18" t="n">
        <v>335.54621045</v>
      </c>
      <c r="V45" s="20" t="n">
        <v>6.43097726</v>
      </c>
    </row>
    <row r="46" spans="1:22">
      <c r="A46" s="15" t="s">
        <v>521</v>
      </c>
      <c r="B46" s="17" t="n">
        <v>23141</v>
      </c>
      <c r="C46" s="18">
        <f>(2259.0/B46*100)</f>
        <v/>
      </c>
      <c r="D46" s="19" t="n">
        <v>20882</v>
      </c>
      <c r="E46" s="18" t="n">
        <v>399.08330095</v>
      </c>
      <c r="F46" s="20" t="n">
        <v>5.35128557</v>
      </c>
      <c r="G46" s="18" t="n">
        <v>389.19737224</v>
      </c>
      <c r="H46" s="20" t="n">
        <v>3.43817772</v>
      </c>
      <c r="I46" s="18" t="n">
        <v>398.97547897</v>
      </c>
      <c r="J46" s="20" t="n">
        <v>3.85447611</v>
      </c>
      <c r="K46" s="18" t="n">
        <v>384.12440782</v>
      </c>
      <c r="L46" s="20" t="n">
        <v>9.13794086</v>
      </c>
      <c r="M46" s="18" t="s">
        <v>481</v>
      </c>
      <c r="N46" s="20" t="s">
        <v>481</v>
      </c>
      <c r="O46" s="18" t="s">
        <v>481</v>
      </c>
      <c r="P46" s="20" t="s">
        <v>481</v>
      </c>
      <c r="Q46" s="18" t="s">
        <v>481</v>
      </c>
      <c r="R46" s="20" t="s">
        <v>481</v>
      </c>
      <c r="S46" s="18" t="s">
        <v>481</v>
      </c>
      <c r="T46" s="20" t="s">
        <v>481</v>
      </c>
      <c r="U46" s="18" t="n">
        <v>352.01838223</v>
      </c>
      <c r="V46" s="20" t="n">
        <v>3.02941882</v>
      </c>
    </row>
    <row r="47" spans="1:22">
      <c r="A47" s="15" t="s">
        <v>522</v>
      </c>
      <c r="B47" s="17" t="n">
        <v>5928</v>
      </c>
      <c r="C47" s="18">
        <f>(420.0/B47*100)</f>
        <v/>
      </c>
      <c r="D47" s="19" t="n">
        <v>5508</v>
      </c>
      <c r="E47" s="18" t="n">
        <v>448.77533604</v>
      </c>
      <c r="F47" s="20" t="n">
        <v>5.06092478</v>
      </c>
      <c r="G47" s="18" t="n">
        <v>445.51714534</v>
      </c>
      <c r="H47" s="20" t="n">
        <v>3.95455854</v>
      </c>
      <c r="I47" s="18" t="n">
        <v>469.78262867</v>
      </c>
      <c r="J47" s="20" t="n">
        <v>4.94973968</v>
      </c>
      <c r="K47" s="18" t="n">
        <v>446.06494387</v>
      </c>
      <c r="L47" s="20" t="n">
        <v>6.988753</v>
      </c>
      <c r="M47" s="18" t="s">
        <v>481</v>
      </c>
      <c r="N47" s="20" t="s">
        <v>481</v>
      </c>
      <c r="O47" s="18" t="s">
        <v>481</v>
      </c>
      <c r="P47" s="20" t="s">
        <v>481</v>
      </c>
      <c r="Q47" s="18" t="s">
        <v>481</v>
      </c>
      <c r="R47" s="20" t="s">
        <v>481</v>
      </c>
      <c r="S47" s="18" t="s">
        <v>481</v>
      </c>
      <c r="T47" s="20" t="s">
        <v>481</v>
      </c>
      <c r="U47" s="18" t="n">
        <v>385.43176472</v>
      </c>
      <c r="V47" s="20" t="n">
        <v>5.41538024</v>
      </c>
    </row>
    <row r="48" spans="1:22">
      <c r="A48" s="15" t="s">
        <v>523</v>
      </c>
      <c r="B48" s="17" t="n">
        <v>9841</v>
      </c>
      <c r="C48" s="18">
        <f>(9.0/B48*100)</f>
        <v/>
      </c>
      <c r="D48" s="19" t="n">
        <v>9832</v>
      </c>
      <c r="E48" s="18" t="n">
        <v>540.81647441</v>
      </c>
      <c r="F48" s="20" t="n">
        <v>6.59754981</v>
      </c>
      <c r="G48" s="18" t="n">
        <v>522.65180989</v>
      </c>
      <c r="H48" s="20" t="n">
        <v>4.50490955</v>
      </c>
      <c r="I48" s="18" t="n">
        <v>558.63307733</v>
      </c>
      <c r="J48" s="20" t="n">
        <v>6.72731694</v>
      </c>
      <c r="K48" s="18" t="n">
        <v>518.4982076</v>
      </c>
      <c r="L48" s="20" t="n">
        <v>11.6254385</v>
      </c>
      <c r="M48" s="18" t="s">
        <v>481</v>
      </c>
      <c r="N48" s="20" t="s">
        <v>481</v>
      </c>
      <c r="O48" s="18" t="s">
        <v>481</v>
      </c>
      <c r="P48" s="20" t="s">
        <v>481</v>
      </c>
      <c r="Q48" s="18" t="s">
        <v>481</v>
      </c>
      <c r="R48" s="20" t="s">
        <v>481</v>
      </c>
      <c r="S48" s="18" t="s">
        <v>481</v>
      </c>
      <c r="T48" s="20" t="s">
        <v>481</v>
      </c>
      <c r="U48" s="18" t="n">
        <v>464.47127389</v>
      </c>
      <c r="V48" s="20" t="n">
        <v>25.95729525</v>
      </c>
    </row>
    <row r="49" spans="1:22">
      <c r="A49" s="15" t="s">
        <v>524</v>
      </c>
      <c r="B49" s="17" t="n">
        <v>6349</v>
      </c>
      <c r="C49" s="18">
        <f>(56.0/B49*100)</f>
        <v/>
      </c>
      <c r="D49" s="19" t="n">
        <v>6293</v>
      </c>
      <c r="E49" s="18" t="n">
        <v>401.47272173</v>
      </c>
      <c r="F49" s="20" t="n">
        <v>3.56745288</v>
      </c>
      <c r="G49" s="18" t="n">
        <v>411.8852605</v>
      </c>
      <c r="H49" s="20" t="n">
        <v>3.5456558</v>
      </c>
      <c r="I49" s="18" t="n">
        <v>419.66882359</v>
      </c>
      <c r="J49" s="20" t="n">
        <v>4.52434996</v>
      </c>
      <c r="K49" s="18" t="n">
        <v>419.53415984</v>
      </c>
      <c r="L49" s="20" t="n">
        <v>5.6918302</v>
      </c>
      <c r="M49" s="18" t="s">
        <v>481</v>
      </c>
      <c r="N49" s="20" t="s">
        <v>481</v>
      </c>
      <c r="O49" s="18" t="s">
        <v>481</v>
      </c>
      <c r="P49" s="20" t="s">
        <v>481</v>
      </c>
      <c r="Q49" s="18" t="s">
        <v>481</v>
      </c>
      <c r="R49" s="20" t="s">
        <v>481</v>
      </c>
      <c r="S49" s="18" t="n">
        <v>372.46739313</v>
      </c>
      <c r="T49" s="20" t="n">
        <v>40.9010826</v>
      </c>
      <c r="U49" s="18" t="n">
        <v>354.5648982</v>
      </c>
      <c r="V49" s="20" t="n">
        <v>8.53920587</v>
      </c>
    </row>
    <row r="50" spans="1:22">
      <c r="A50" s="15" t="s">
        <v>525</v>
      </c>
      <c r="B50" s="17" t="n">
        <v>11795</v>
      </c>
      <c r="C50" s="18">
        <f>(397.0/B50*100)</f>
        <v/>
      </c>
      <c r="D50" s="19" t="n">
        <v>11398</v>
      </c>
      <c r="E50" s="18" t="n">
        <v>384.6114563</v>
      </c>
      <c r="F50" s="20" t="n">
        <v>3.5674224</v>
      </c>
      <c r="G50" s="18" t="n">
        <v>391.0357616</v>
      </c>
      <c r="H50" s="20" t="n">
        <v>2.56927993</v>
      </c>
      <c r="I50" s="18" t="n">
        <v>411.59783389</v>
      </c>
      <c r="J50" s="20" t="n">
        <v>3.27971821</v>
      </c>
      <c r="K50" s="18" t="n">
        <v>384.91752405</v>
      </c>
      <c r="L50" s="20" t="n">
        <v>6.48010696</v>
      </c>
      <c r="M50" s="18" t="s">
        <v>481</v>
      </c>
      <c r="N50" s="20" t="s">
        <v>481</v>
      </c>
      <c r="O50" s="18" t="s">
        <v>481</v>
      </c>
      <c r="P50" s="20" t="s">
        <v>481</v>
      </c>
      <c r="Q50" s="18" t="s">
        <v>481</v>
      </c>
      <c r="R50" s="20" t="s">
        <v>481</v>
      </c>
      <c r="S50" s="18" t="s">
        <v>481</v>
      </c>
      <c r="T50" s="20" t="s">
        <v>481</v>
      </c>
      <c r="U50" s="18" t="n">
        <v>341.83378346</v>
      </c>
      <c r="V50" s="20" t="n">
        <v>7.00294693</v>
      </c>
    </row>
    <row r="51" spans="1:22">
      <c r="A51" s="15" t="s">
        <v>526</v>
      </c>
      <c r="B51" s="17" t="n">
        <v>6866</v>
      </c>
      <c r="C51" s="18">
        <f>(112.0/B51*100)</f>
        <v/>
      </c>
      <c r="D51" s="19" t="n">
        <v>6754</v>
      </c>
      <c r="E51" s="18" t="n">
        <v>401.8490075</v>
      </c>
      <c r="F51" s="20" t="n">
        <v>3.3658227</v>
      </c>
      <c r="G51" s="18" t="n">
        <v>401.37895457</v>
      </c>
      <c r="H51" s="20" t="n">
        <v>2.61709736</v>
      </c>
      <c r="I51" s="18" t="n">
        <v>419.85358875</v>
      </c>
      <c r="J51" s="20" t="n">
        <v>4.24226844</v>
      </c>
      <c r="K51" s="18" t="n">
        <v>408.52932412</v>
      </c>
      <c r="L51" s="20" t="n">
        <v>6.91128701</v>
      </c>
      <c r="M51" s="18" t="s">
        <v>481</v>
      </c>
      <c r="N51" s="20" t="s">
        <v>481</v>
      </c>
      <c r="O51" s="18" t="s">
        <v>481</v>
      </c>
      <c r="P51" s="20" t="s">
        <v>481</v>
      </c>
      <c r="Q51" s="18" t="n">
        <v>380.5422133</v>
      </c>
      <c r="R51" s="20" t="n">
        <v>4.31283207</v>
      </c>
      <c r="S51" s="18" t="s">
        <v>481</v>
      </c>
      <c r="T51" s="20" t="s">
        <v>481</v>
      </c>
      <c r="U51" s="18" t="n">
        <v>378.18671252</v>
      </c>
      <c r="V51" s="20" t="n">
        <v>7.1896235</v>
      </c>
    </row>
    <row r="52" spans="1:22">
      <c r="A52" s="15" t="s">
        <v>527</v>
      </c>
      <c r="B52" s="17" t="n">
        <v>5809</v>
      </c>
      <c r="C52" s="18">
        <f>(113.0/B52*100)</f>
        <v/>
      </c>
      <c r="D52" s="19" t="n">
        <v>5696</v>
      </c>
      <c r="E52" s="18" t="n">
        <v>463.80961416</v>
      </c>
      <c r="F52" s="20" t="n">
        <v>4.40483791</v>
      </c>
      <c r="G52" s="18" t="n">
        <v>463.96726472</v>
      </c>
      <c r="H52" s="20" t="n">
        <v>3.36540583</v>
      </c>
      <c r="I52" s="18" t="n">
        <v>472.23295729</v>
      </c>
      <c r="J52" s="20" t="n">
        <v>3.68041657</v>
      </c>
      <c r="K52" s="18" t="n">
        <v>467.36369317</v>
      </c>
      <c r="L52" s="20" t="n">
        <v>5.03996161</v>
      </c>
      <c r="M52" s="18" t="s">
        <v>481</v>
      </c>
      <c r="N52" s="20" t="s">
        <v>481</v>
      </c>
      <c r="O52" s="18" t="s">
        <v>481</v>
      </c>
      <c r="P52" s="20" t="s">
        <v>481</v>
      </c>
      <c r="Q52" s="18" t="s">
        <v>481</v>
      </c>
      <c r="R52" s="20" t="s">
        <v>481</v>
      </c>
      <c r="S52" s="18" t="s">
        <v>481</v>
      </c>
      <c r="T52" s="20" t="s">
        <v>481</v>
      </c>
      <c r="U52" s="18" t="n">
        <v>400.02758581</v>
      </c>
      <c r="V52" s="20" t="n">
        <v>6.80003893</v>
      </c>
    </row>
    <row r="53" spans="1:22">
      <c r="A53" s="15" t="s">
        <v>528</v>
      </c>
      <c r="B53" s="17" t="n">
        <v>5571</v>
      </c>
      <c r="C53" s="18">
        <f>(122.0/B53*100)</f>
        <v/>
      </c>
      <c r="D53" s="19" t="n">
        <v>5449</v>
      </c>
      <c r="E53" s="18" t="n">
        <v>465.25306677</v>
      </c>
      <c r="F53" s="20" t="n">
        <v>2.84681264</v>
      </c>
      <c r="G53" s="18" t="n">
        <v>442.58929107</v>
      </c>
      <c r="H53" s="20" t="n">
        <v>2.51405373</v>
      </c>
      <c r="I53" s="18" t="n">
        <v>442.47218453</v>
      </c>
      <c r="J53" s="20" t="n">
        <v>3.40059507</v>
      </c>
      <c r="K53" s="18" t="n">
        <v>416.06333538</v>
      </c>
      <c r="L53" s="20" t="n">
        <v>4.80078899</v>
      </c>
      <c r="M53" s="18" t="s">
        <v>481</v>
      </c>
      <c r="N53" s="20" t="s">
        <v>481</v>
      </c>
      <c r="O53" s="18" t="s">
        <v>481</v>
      </c>
      <c r="P53" s="20" t="s">
        <v>481</v>
      </c>
      <c r="Q53" s="18" t="s">
        <v>481</v>
      </c>
      <c r="R53" s="20" t="s">
        <v>481</v>
      </c>
      <c r="S53" s="18" t="s">
        <v>481</v>
      </c>
      <c r="T53" s="20" t="s">
        <v>481</v>
      </c>
      <c r="U53" s="18" t="n">
        <v>363.37226443</v>
      </c>
      <c r="V53" s="20" t="n">
        <v>4.5394546</v>
      </c>
    </row>
    <row r="54" spans="1:22">
      <c r="A54" s="15" t="s">
        <v>529</v>
      </c>
      <c r="B54" s="17" t="n">
        <v>4740</v>
      </c>
      <c r="C54" s="18">
        <f>(522.0/B54*100)</f>
        <v/>
      </c>
      <c r="D54" s="19" t="n">
        <v>4218</v>
      </c>
      <c r="E54" s="18" t="n">
        <v>333.9152425</v>
      </c>
      <c r="F54" s="20" t="n">
        <v>3.24403625</v>
      </c>
      <c r="G54" s="18" t="n">
        <v>338.57338336</v>
      </c>
      <c r="H54" s="20" t="n">
        <v>3.47242518</v>
      </c>
      <c r="I54" s="18" t="n">
        <v>358.89013212</v>
      </c>
      <c r="J54" s="20" t="n">
        <v>5.49932429</v>
      </c>
      <c r="K54" s="18" t="n">
        <v>315.92998319</v>
      </c>
      <c r="L54" s="20" t="n">
        <v>7.40615534</v>
      </c>
      <c r="M54" s="18" t="s">
        <v>481</v>
      </c>
      <c r="N54" s="20" t="s">
        <v>481</v>
      </c>
      <c r="O54" s="18" t="s">
        <v>481</v>
      </c>
      <c r="P54" s="20" t="s">
        <v>481</v>
      </c>
      <c r="Q54" s="18" t="s">
        <v>481</v>
      </c>
      <c r="R54" s="20" t="s">
        <v>481</v>
      </c>
      <c r="S54" s="18" t="s">
        <v>481</v>
      </c>
      <c r="T54" s="20" t="s">
        <v>481</v>
      </c>
      <c r="U54" s="18" t="n">
        <v>291.11825552</v>
      </c>
      <c r="V54" s="20" t="n">
        <v>4.34070508</v>
      </c>
    </row>
    <row r="55" spans="1:22">
      <c r="A55" s="15" t="s">
        <v>530</v>
      </c>
      <c r="B55" s="17" t="n">
        <v>5316</v>
      </c>
      <c r="C55" s="18">
        <f>(22.0/B55*100)</f>
        <v/>
      </c>
      <c r="D55" s="19" t="n">
        <v>5294</v>
      </c>
      <c r="E55" s="18" t="n">
        <v>402.89280564</v>
      </c>
      <c r="F55" s="20" t="n">
        <v>4.20231852</v>
      </c>
      <c r="G55" s="18" t="n">
        <v>400.9561146</v>
      </c>
      <c r="H55" s="20" t="n">
        <v>3.6313772</v>
      </c>
      <c r="I55" s="18" t="n">
        <v>422.45499361</v>
      </c>
      <c r="J55" s="20" t="n">
        <v>3.80135379</v>
      </c>
      <c r="K55" s="18" t="n">
        <v>422.78700756</v>
      </c>
      <c r="L55" s="20" t="n">
        <v>6.00686209</v>
      </c>
      <c r="M55" s="18" t="s">
        <v>481</v>
      </c>
      <c r="N55" s="20" t="s">
        <v>481</v>
      </c>
      <c r="O55" s="18" t="s">
        <v>481</v>
      </c>
      <c r="P55" s="20" t="s">
        <v>481</v>
      </c>
      <c r="Q55" s="18" t="s">
        <v>481</v>
      </c>
      <c r="R55" s="20" t="s">
        <v>481</v>
      </c>
      <c r="S55" s="18" t="n">
        <v>318.98760625</v>
      </c>
      <c r="T55" s="20" t="n">
        <v>25.33585321</v>
      </c>
      <c r="U55" s="18" t="n">
        <v>306.10100578</v>
      </c>
      <c r="V55" s="20" t="n">
        <v>8.00522048</v>
      </c>
    </row>
    <row r="56" spans="1:22">
      <c r="A56" s="15" t="s">
        <v>531</v>
      </c>
      <c r="B56" s="17" t="n">
        <v>5359</v>
      </c>
      <c r="C56" s="18">
        <f>(77.0/B56*100)</f>
        <v/>
      </c>
      <c r="D56" s="19" t="n">
        <v>5282</v>
      </c>
      <c r="E56" s="18" t="n">
        <v>565.15963054</v>
      </c>
      <c r="F56" s="20" t="n">
        <v>4.22732747</v>
      </c>
      <c r="G56" s="18" t="n">
        <v>547.06260557</v>
      </c>
      <c r="H56" s="20" t="n">
        <v>3.11888709</v>
      </c>
      <c r="I56" s="18" t="n">
        <v>546.47518203</v>
      </c>
      <c r="J56" s="20" t="n">
        <v>4.23141227</v>
      </c>
      <c r="K56" s="18" t="n">
        <v>526.23089305</v>
      </c>
      <c r="L56" s="20" t="n">
        <v>5.86249649</v>
      </c>
      <c r="M56" s="18" t="s">
        <v>481</v>
      </c>
      <c r="N56" s="20" t="s">
        <v>481</v>
      </c>
      <c r="O56" s="18" t="s">
        <v>481</v>
      </c>
      <c r="P56" s="20" t="s">
        <v>481</v>
      </c>
      <c r="Q56" s="18" t="s">
        <v>481</v>
      </c>
      <c r="R56" s="20" t="s">
        <v>481</v>
      </c>
      <c r="S56" s="18" t="s">
        <v>481</v>
      </c>
      <c r="T56" s="20" t="s">
        <v>481</v>
      </c>
      <c r="U56" s="18" t="n">
        <v>478.24574494</v>
      </c>
      <c r="V56" s="20" t="n">
        <v>12.39251073</v>
      </c>
    </row>
    <row r="57" spans="1:22">
      <c r="A57" s="15" t="s">
        <v>532</v>
      </c>
      <c r="B57" s="17" t="n">
        <v>6513</v>
      </c>
      <c r="C57" s="18">
        <f>(0.0/B57*100)</f>
        <v/>
      </c>
      <c r="D57" s="19" t="n">
        <v>6513</v>
      </c>
      <c r="E57" s="18" t="n">
        <v>389.49465585</v>
      </c>
      <c r="F57" s="20" t="n">
        <v>3.64644726</v>
      </c>
      <c r="G57" s="18" t="n">
        <v>385.27474745</v>
      </c>
      <c r="H57" s="20" t="n">
        <v>3.25717503</v>
      </c>
      <c r="I57" s="18" t="n">
        <v>400.69075607</v>
      </c>
      <c r="J57" s="20" t="n">
        <v>6.64858584</v>
      </c>
      <c r="K57" s="18" t="n">
        <v>361.37840398</v>
      </c>
      <c r="L57" s="20" t="n">
        <v>10.64018338</v>
      </c>
      <c r="M57" s="18" t="s">
        <v>481</v>
      </c>
      <c r="N57" s="20" t="s">
        <v>481</v>
      </c>
      <c r="O57" s="18" t="s">
        <v>481</v>
      </c>
      <c r="P57" s="20" t="s">
        <v>481</v>
      </c>
      <c r="Q57" s="18" t="s">
        <v>481</v>
      </c>
      <c r="R57" s="20" t="s">
        <v>481</v>
      </c>
      <c r="S57" s="18" t="n">
        <v>321.27808944</v>
      </c>
      <c r="T57" s="20" t="n">
        <v>26.87611342</v>
      </c>
      <c r="U57" s="18" t="n">
        <v>354.03181981</v>
      </c>
      <c r="V57" s="20" t="n">
        <v>9.5928872</v>
      </c>
    </row>
    <row r="58" spans="1:22">
      <c r="A58" s="15" t="s">
        <v>533</v>
      </c>
      <c r="B58" s="17" t="n">
        <v>7267</v>
      </c>
      <c r="C58" s="18">
        <f>(10.0/B58*100)</f>
        <v/>
      </c>
      <c r="D58" s="19" t="n">
        <v>7257</v>
      </c>
      <c r="E58" s="18" t="n">
        <v>393.31939367</v>
      </c>
      <c r="F58" s="20" t="n">
        <v>3.23712975</v>
      </c>
      <c r="G58" s="18" t="n">
        <v>382.94482987</v>
      </c>
      <c r="H58" s="20" t="n">
        <v>2.96162586</v>
      </c>
      <c r="I58" s="18" t="n">
        <v>372.80278533</v>
      </c>
      <c r="J58" s="20" t="n">
        <v>4.79784105</v>
      </c>
      <c r="K58" s="18" t="n">
        <v>352.05429776</v>
      </c>
      <c r="L58" s="20" t="n">
        <v>7.34050411</v>
      </c>
      <c r="M58" s="18" t="s">
        <v>481</v>
      </c>
      <c r="N58" s="20" t="s">
        <v>481</v>
      </c>
      <c r="O58" s="18" t="s">
        <v>481</v>
      </c>
      <c r="P58" s="20" t="s">
        <v>481</v>
      </c>
      <c r="Q58" s="18" t="s">
        <v>481</v>
      </c>
      <c r="R58" s="20" t="s">
        <v>481</v>
      </c>
      <c r="S58" s="18" t="n">
        <v>291.04340833</v>
      </c>
      <c r="T58" s="20" t="n">
        <v>20.11645926</v>
      </c>
      <c r="U58" s="18" t="n">
        <v>316.27340297</v>
      </c>
      <c r="V58" s="20" t="n">
        <v>14.88372647</v>
      </c>
    </row>
    <row r="59" spans="1:22">
      <c r="A59" s="15" t="s">
        <v>534</v>
      </c>
      <c r="B59" s="17" t="n">
        <v>4826</v>
      </c>
      <c r="C59" s="18">
        <f>(26.0/B59*100)</f>
        <v/>
      </c>
      <c r="D59" s="19" t="n">
        <v>4800</v>
      </c>
      <c r="E59" s="18" t="n">
        <v>362.77999618</v>
      </c>
      <c r="F59" s="20" t="n">
        <v>2.46012772</v>
      </c>
      <c r="G59" s="18" t="n">
        <v>362.60682033</v>
      </c>
      <c r="H59" s="20" t="n">
        <v>2.68320017</v>
      </c>
      <c r="I59" s="18" t="n">
        <v>386.21268823</v>
      </c>
      <c r="J59" s="20" t="n">
        <v>4.96987254</v>
      </c>
      <c r="K59" s="18" t="n">
        <v>360.05478093</v>
      </c>
      <c r="L59" s="20" t="n">
        <v>7.58786461</v>
      </c>
      <c r="M59" s="18" t="s">
        <v>481</v>
      </c>
      <c r="N59" s="20" t="s">
        <v>481</v>
      </c>
      <c r="O59" s="18" t="s">
        <v>481</v>
      </c>
      <c r="P59" s="20" t="s">
        <v>481</v>
      </c>
      <c r="Q59" s="18" t="s">
        <v>481</v>
      </c>
      <c r="R59" s="20" t="s">
        <v>481</v>
      </c>
      <c r="S59" s="18" t="n">
        <v>290.8667311</v>
      </c>
      <c r="T59" s="20" t="n">
        <v>15.83896397</v>
      </c>
      <c r="U59" s="18" t="n">
        <v>284.83900021</v>
      </c>
      <c r="V59" s="20" t="n">
        <v>7.80798811</v>
      </c>
    </row>
    <row r="60" spans="1:22">
      <c r="A60" s="15" t="s">
        <v>535</v>
      </c>
      <c r="B60" s="17" t="n">
        <v>4546</v>
      </c>
      <c r="C60" s="18">
        <f>(15.0/B60*100)</f>
        <v/>
      </c>
      <c r="D60" s="19" t="n">
        <v>4531</v>
      </c>
      <c r="E60" s="18" t="n">
        <v>415.94607529</v>
      </c>
      <c r="F60" s="20" t="n">
        <v>4.09132593</v>
      </c>
      <c r="G60" s="18" t="n">
        <v>394.21059409</v>
      </c>
      <c r="H60" s="20" t="n">
        <v>4.32632601</v>
      </c>
      <c r="I60" s="18" t="n">
        <v>397.16610182</v>
      </c>
      <c r="J60" s="20" t="n">
        <v>5.86749447</v>
      </c>
      <c r="K60" s="18" t="n">
        <v>355.4627361</v>
      </c>
      <c r="L60" s="20" t="n">
        <v>8.151948920000001</v>
      </c>
      <c r="M60" s="18" t="s">
        <v>481</v>
      </c>
      <c r="N60" s="20" t="s">
        <v>481</v>
      </c>
      <c r="O60" s="18" t="s">
        <v>481</v>
      </c>
      <c r="P60" s="20" t="s">
        <v>481</v>
      </c>
      <c r="Q60" s="18" t="s">
        <v>481</v>
      </c>
      <c r="R60" s="20" t="s">
        <v>481</v>
      </c>
      <c r="S60" s="18" t="n">
        <v>351.33954092</v>
      </c>
      <c r="T60" s="20" t="n">
        <v>31.60852363</v>
      </c>
      <c r="U60" s="18" t="n">
        <v>359.3459225</v>
      </c>
      <c r="V60" s="20" t="n">
        <v>10.5350661</v>
      </c>
    </row>
    <row r="61" spans="1:22">
      <c r="A61" s="15" t="s">
        <v>536</v>
      </c>
      <c r="B61" s="17" t="n">
        <v>6525</v>
      </c>
      <c r="C61" s="18">
        <f>(181.0/B61*100)</f>
        <v/>
      </c>
      <c r="D61" s="19" t="n">
        <v>6344</v>
      </c>
      <c r="E61" s="18" t="n">
        <v>488.26940295</v>
      </c>
      <c r="F61" s="20" t="n">
        <v>3.21805853</v>
      </c>
      <c r="G61" s="18" t="n">
        <v>474.29498142</v>
      </c>
      <c r="H61" s="20" t="n">
        <v>2.42362763</v>
      </c>
      <c r="I61" s="18" t="n">
        <v>486.04140151</v>
      </c>
      <c r="J61" s="20" t="n">
        <v>3.68475963</v>
      </c>
      <c r="K61" s="18" t="n">
        <v>485.70420423</v>
      </c>
      <c r="L61" s="20" t="n">
        <v>5.20064453</v>
      </c>
      <c r="M61" s="18" t="s">
        <v>481</v>
      </c>
      <c r="N61" s="20" t="s">
        <v>481</v>
      </c>
      <c r="O61" s="18" t="s">
        <v>481</v>
      </c>
      <c r="P61" s="20" t="s">
        <v>481</v>
      </c>
      <c r="Q61" s="18" t="s">
        <v>481</v>
      </c>
      <c r="R61" s="20" t="s">
        <v>481</v>
      </c>
      <c r="S61" s="18" t="s">
        <v>481</v>
      </c>
      <c r="T61" s="20" t="s">
        <v>481</v>
      </c>
      <c r="U61" s="18" t="n">
        <v>413.90058825</v>
      </c>
      <c r="V61" s="20" t="n">
        <v>8.24396342</v>
      </c>
    </row>
    <row r="62" spans="1:22">
      <c r="A62" s="15" t="s">
        <v>537</v>
      </c>
      <c r="B62" s="17" t="n">
        <v>4476</v>
      </c>
      <c r="C62" s="18">
        <f>(3.0/B62*100)</f>
        <v/>
      </c>
      <c r="D62" s="19" t="n">
        <v>4473</v>
      </c>
      <c r="E62" s="18" t="n">
        <v>558.35484276</v>
      </c>
      <c r="F62" s="20" t="n">
        <v>3.399107</v>
      </c>
      <c r="G62" s="18" t="n">
        <v>542.07403197</v>
      </c>
      <c r="H62" s="20" t="n">
        <v>1.62091509</v>
      </c>
      <c r="I62" s="18" t="n">
        <v>544.37734075</v>
      </c>
      <c r="J62" s="20" t="n">
        <v>2.76259527</v>
      </c>
      <c r="K62" s="18" t="n">
        <v>531.60082283</v>
      </c>
      <c r="L62" s="20" t="n">
        <v>4.81842397</v>
      </c>
      <c r="M62" s="18" t="s">
        <v>481</v>
      </c>
      <c r="N62" s="20" t="s">
        <v>481</v>
      </c>
      <c r="O62" s="18" t="s">
        <v>481</v>
      </c>
      <c r="P62" s="20" t="s">
        <v>481</v>
      </c>
      <c r="Q62" s="18" t="s">
        <v>481</v>
      </c>
      <c r="R62" s="20" t="s">
        <v>481</v>
      </c>
      <c r="S62" s="18" t="s">
        <v>481</v>
      </c>
      <c r="T62" s="20" t="s">
        <v>481</v>
      </c>
      <c r="U62" s="18" t="n">
        <v>474.38672661</v>
      </c>
      <c r="V62" s="20" t="n">
        <v>27.96636224</v>
      </c>
    </row>
    <row r="63" spans="1:22">
      <c r="A63" s="15" t="s">
        <v>538</v>
      </c>
      <c r="B63" s="17" t="n">
        <v>5324</v>
      </c>
      <c r="C63" s="18">
        <f>(13.0/B63*100)</f>
        <v/>
      </c>
      <c r="D63" s="19" t="n">
        <v>5311</v>
      </c>
      <c r="E63" s="18" t="n">
        <v>366.78304464</v>
      </c>
      <c r="F63" s="20" t="n">
        <v>3.29549291</v>
      </c>
      <c r="G63" s="18" t="n">
        <v>366.61506787</v>
      </c>
      <c r="H63" s="20" t="n">
        <v>2.12966332</v>
      </c>
      <c r="I63" s="18" t="n">
        <v>406.49454506</v>
      </c>
      <c r="J63" s="20" t="n">
        <v>4.05285986</v>
      </c>
      <c r="K63" s="18" t="n">
        <v>382.93010656</v>
      </c>
      <c r="L63" s="20" t="n">
        <v>8.7084467</v>
      </c>
      <c r="M63" s="18" t="s">
        <v>481</v>
      </c>
      <c r="N63" s="20" t="s">
        <v>481</v>
      </c>
      <c r="O63" s="18" t="s">
        <v>481</v>
      </c>
      <c r="P63" s="20" t="s">
        <v>481</v>
      </c>
      <c r="Q63" s="18" t="n">
        <v>343.22106088</v>
      </c>
      <c r="R63" s="20" t="n">
        <v>55.47878145</v>
      </c>
      <c r="S63" s="18" t="n">
        <v>279.87859018</v>
      </c>
      <c r="T63" s="20" t="n">
        <v>50.12704299</v>
      </c>
      <c r="U63" s="18" t="n">
        <v>333.04461939</v>
      </c>
      <c r="V63" s="20" t="n">
        <v>5.49945919</v>
      </c>
    </row>
    <row r="64" spans="1:22">
      <c r="A64" s="15" t="s">
        <v>539</v>
      </c>
      <c r="B64" s="17" t="n">
        <v>3634</v>
      </c>
      <c r="C64" s="18">
        <f>(3.0/B64*100)</f>
        <v/>
      </c>
      <c r="D64" s="19" t="n">
        <v>3631</v>
      </c>
      <c r="E64" s="18" t="n">
        <v>513.09238794</v>
      </c>
      <c r="F64" s="20" t="n">
        <v>4.02777579</v>
      </c>
      <c r="G64" s="18" t="n">
        <v>479.54180586</v>
      </c>
      <c r="H64" s="20" t="n">
        <v>3.05525404</v>
      </c>
      <c r="I64" s="18" t="n">
        <v>474.74131569</v>
      </c>
      <c r="J64" s="20" t="n">
        <v>3.49878722</v>
      </c>
      <c r="K64" s="18" t="n">
        <v>457.8157739</v>
      </c>
      <c r="L64" s="20" t="n">
        <v>6.97574119</v>
      </c>
      <c r="M64" s="18" t="s">
        <v>481</v>
      </c>
      <c r="N64" s="20" t="s">
        <v>481</v>
      </c>
      <c r="O64" s="18" t="s">
        <v>481</v>
      </c>
      <c r="P64" s="20" t="s">
        <v>481</v>
      </c>
      <c r="Q64" s="18" t="s">
        <v>481</v>
      </c>
      <c r="R64" s="20" t="s">
        <v>481</v>
      </c>
      <c r="S64" s="18" t="n">
        <v>326.03063566</v>
      </c>
      <c r="T64" s="20" t="n">
        <v>30.37623207</v>
      </c>
      <c r="U64" s="18" t="n">
        <v>337.71890598</v>
      </c>
      <c r="V64" s="20" t="n">
        <v>10.08976085</v>
      </c>
    </row>
    <row r="65" spans="1:22">
      <c r="A65" s="15" t="s">
        <v>540</v>
      </c>
      <c r="B65" s="17" t="n">
        <v>5325</v>
      </c>
      <c r="C65" s="18">
        <f>(14.0/B65*100)</f>
        <v/>
      </c>
      <c r="D65" s="19" t="n">
        <v>5311</v>
      </c>
      <c r="E65" s="18" t="n">
        <v>415.69540421</v>
      </c>
      <c r="F65" s="20" t="n">
        <v>3.98009898</v>
      </c>
      <c r="G65" s="18" t="n">
        <v>419.18917778</v>
      </c>
      <c r="H65" s="20" t="n">
        <v>2.86524106</v>
      </c>
      <c r="I65" s="18" t="n">
        <v>441.32157492</v>
      </c>
      <c r="J65" s="20" t="n">
        <v>3.28427914</v>
      </c>
      <c r="K65" s="18" t="n">
        <v>414.81065358</v>
      </c>
      <c r="L65" s="20" t="n">
        <v>9.30863959</v>
      </c>
      <c r="M65" s="18" t="s">
        <v>481</v>
      </c>
      <c r="N65" s="20" t="s">
        <v>481</v>
      </c>
      <c r="O65" s="18" t="s">
        <v>481</v>
      </c>
      <c r="P65" s="20" t="s">
        <v>481</v>
      </c>
      <c r="Q65" s="18" t="n">
        <v>303.88735587</v>
      </c>
      <c r="R65" s="20" t="n">
        <v>58.16550312</v>
      </c>
      <c r="S65" s="18" t="s">
        <v>481</v>
      </c>
      <c r="T65" s="20" t="s">
        <v>481</v>
      </c>
      <c r="U65" s="18" t="n">
        <v>345.37220699</v>
      </c>
      <c r="V65" s="20" t="n">
        <v>7.57406944</v>
      </c>
    </row>
    <row r="66" spans="1:22">
      <c r="A66" s="15" t="s">
        <v>541</v>
      </c>
      <c r="B66" s="17" t="n">
        <v>5665</v>
      </c>
      <c r="C66" s="18">
        <f>(95.0/B66*100)</f>
        <v/>
      </c>
      <c r="D66" s="19" t="n">
        <v>5570</v>
      </c>
      <c r="E66" s="18" t="n">
        <v>417.27441988</v>
      </c>
      <c r="F66" s="20" t="n">
        <v>3.23020539</v>
      </c>
      <c r="G66" s="18" t="n">
        <v>424.8653526</v>
      </c>
      <c r="H66" s="20" t="n">
        <v>2.38939829</v>
      </c>
      <c r="I66" s="18" t="n">
        <v>444.00004796</v>
      </c>
      <c r="J66" s="20" t="n">
        <v>3.16573153</v>
      </c>
      <c r="K66" s="18" t="n">
        <v>429.20583645</v>
      </c>
      <c r="L66" s="20" t="n">
        <v>5.90890309</v>
      </c>
      <c r="M66" s="18" t="s">
        <v>481</v>
      </c>
      <c r="N66" s="20" t="s">
        <v>481</v>
      </c>
      <c r="O66" s="18" t="s">
        <v>481</v>
      </c>
      <c r="P66" s="20" t="s">
        <v>481</v>
      </c>
      <c r="Q66" s="18" t="s">
        <v>481</v>
      </c>
      <c r="R66" s="20" t="s">
        <v>481</v>
      </c>
      <c r="S66" s="18" t="s">
        <v>481</v>
      </c>
      <c r="T66" s="20" t="s">
        <v>481</v>
      </c>
      <c r="U66" s="18" t="n">
        <v>362.83785811</v>
      </c>
      <c r="V66" s="20" t="n">
        <v>4.59568159</v>
      </c>
    </row>
    <row r="67" spans="1:22">
      <c r="A67" s="15" t="s">
        <v>542</v>
      </c>
      <c r="B67" s="17" t="n">
        <v>6971</v>
      </c>
      <c r="C67" s="18">
        <f>(1033.0/B67*100)</f>
        <v/>
      </c>
      <c r="D67" s="19" t="n">
        <v>5938</v>
      </c>
      <c r="E67" s="18" t="n">
        <v>393.43936321</v>
      </c>
      <c r="F67" s="20" t="n">
        <v>3.63653408</v>
      </c>
      <c r="G67" s="18" t="n">
        <v>396.90931984</v>
      </c>
      <c r="H67" s="20" t="n">
        <v>2.96984988</v>
      </c>
      <c r="I67" s="18" t="n">
        <v>414.35236687</v>
      </c>
      <c r="J67" s="20" t="n">
        <v>4.61705458</v>
      </c>
      <c r="K67" s="18" t="n">
        <v>396.92830563</v>
      </c>
      <c r="L67" s="20" t="n">
        <v>9.929189020000001</v>
      </c>
      <c r="M67" s="18" t="s">
        <v>481</v>
      </c>
      <c r="N67" s="20" t="s">
        <v>481</v>
      </c>
      <c r="O67" s="18" t="s">
        <v>481</v>
      </c>
      <c r="P67" s="20" t="s">
        <v>481</v>
      </c>
      <c r="Q67" s="18" t="s">
        <v>481</v>
      </c>
      <c r="R67" s="20" t="s">
        <v>481</v>
      </c>
      <c r="S67" s="18" t="s">
        <v>481</v>
      </c>
      <c r="T67" s="20" t="s">
        <v>481</v>
      </c>
      <c r="U67" s="18" t="n">
        <v>335.29229297</v>
      </c>
      <c r="V67" s="20" t="n">
        <v>7.27560673</v>
      </c>
    </row>
    <row r="68" spans="1:22">
      <c r="A68" s="15" t="s">
        <v>543</v>
      </c>
      <c r="B68" s="17" t="n">
        <v>12083</v>
      </c>
      <c r="C68" s="18">
        <f>(31.0/B68*100)</f>
        <v/>
      </c>
      <c r="D68" s="19" t="n">
        <v>12052</v>
      </c>
      <c r="E68" s="18" t="n">
        <v>438.73842225</v>
      </c>
      <c r="F68" s="20" t="n">
        <v>2.13060186</v>
      </c>
      <c r="G68" s="18" t="n">
        <v>408.44072503</v>
      </c>
      <c r="H68" s="20" t="n">
        <v>1.96528006</v>
      </c>
      <c r="I68" s="18" t="n">
        <v>403.21700695</v>
      </c>
      <c r="J68" s="20" t="n">
        <v>3.6148762</v>
      </c>
      <c r="K68" s="18" t="n">
        <v>384.18093732</v>
      </c>
      <c r="L68" s="20" t="n">
        <v>4.34701117</v>
      </c>
      <c r="M68" s="18" t="s">
        <v>481</v>
      </c>
      <c r="N68" s="20" t="s">
        <v>481</v>
      </c>
      <c r="O68" s="18" t="s">
        <v>481</v>
      </c>
      <c r="P68" s="20" t="s">
        <v>481</v>
      </c>
      <c r="Q68" s="18" t="s">
        <v>481</v>
      </c>
      <c r="R68" s="20" t="s">
        <v>481</v>
      </c>
      <c r="S68" s="18" t="s">
        <v>481</v>
      </c>
      <c r="T68" s="20" t="s">
        <v>481</v>
      </c>
      <c r="U68" s="18" t="n">
        <v>346.66613488</v>
      </c>
      <c r="V68" s="20" t="n">
        <v>2.23394612</v>
      </c>
    </row>
    <row r="69" spans="1:22">
      <c r="A69" s="15" t="s">
        <v>544</v>
      </c>
      <c r="B69" s="17" t="n">
        <v>4876</v>
      </c>
      <c r="C69" s="18">
        <f>(0.0/B69*100)</f>
        <v/>
      </c>
      <c r="D69" s="19" t="n">
        <v>4876</v>
      </c>
      <c r="E69" s="18" t="n">
        <v>439.73526185</v>
      </c>
      <c r="F69" s="20" t="n">
        <v>4.56376002</v>
      </c>
      <c r="G69" s="18" t="n">
        <v>441.26337894</v>
      </c>
      <c r="H69" s="20" t="n">
        <v>3.98971502</v>
      </c>
      <c r="I69" s="18" t="n">
        <v>456.3163904</v>
      </c>
      <c r="J69" s="20" t="n">
        <v>4.57302565</v>
      </c>
      <c r="K69" s="18" t="n">
        <v>445.16691208</v>
      </c>
      <c r="L69" s="20" t="n">
        <v>7.36555208</v>
      </c>
      <c r="M69" s="18" t="s">
        <v>481</v>
      </c>
      <c r="N69" s="20" t="s">
        <v>481</v>
      </c>
      <c r="O69" s="18" t="s">
        <v>481</v>
      </c>
      <c r="P69" s="20" t="s">
        <v>481</v>
      </c>
      <c r="Q69" s="18" t="s">
        <v>481</v>
      </c>
      <c r="R69" s="20" t="s">
        <v>481</v>
      </c>
      <c r="S69" s="18" t="s">
        <v>481</v>
      </c>
      <c r="T69" s="20" t="s">
        <v>481</v>
      </c>
      <c r="U69" s="18" t="n">
        <v>432.41246127</v>
      </c>
      <c r="V69" s="20" t="n">
        <v>22.13273554</v>
      </c>
    </row>
    <row r="70" spans="1:22">
      <c r="A70" s="15" t="s">
        <v>545</v>
      </c>
      <c r="B70" s="17" t="n">
        <v>6036</v>
      </c>
      <c r="C70" s="18">
        <f>(223.0/B70*100)</f>
        <v/>
      </c>
      <c r="D70" s="19" t="n">
        <v>5813</v>
      </c>
      <c r="E70" s="18" t="n">
        <v>504.35097979</v>
      </c>
      <c r="F70" s="20" t="n">
        <v>4.36907362</v>
      </c>
      <c r="G70" s="18" t="n">
        <v>493.62774197</v>
      </c>
      <c r="H70" s="20" t="n">
        <v>3.75321892</v>
      </c>
      <c r="I70" s="18" t="n">
        <v>505.02945227</v>
      </c>
      <c r="J70" s="20" t="n">
        <v>3.73493155</v>
      </c>
      <c r="K70" s="18" t="n">
        <v>489.15924989</v>
      </c>
      <c r="L70" s="20" t="n">
        <v>5.49785336</v>
      </c>
      <c r="M70" s="18" t="s">
        <v>481</v>
      </c>
      <c r="N70" s="20" t="s">
        <v>481</v>
      </c>
      <c r="O70" s="18" t="s">
        <v>481</v>
      </c>
      <c r="P70" s="20" t="s">
        <v>481</v>
      </c>
      <c r="Q70" s="18" t="s">
        <v>481</v>
      </c>
      <c r="R70" s="20" t="s">
        <v>481</v>
      </c>
      <c r="S70" s="18" t="s">
        <v>481</v>
      </c>
      <c r="T70" s="20" t="s">
        <v>481</v>
      </c>
      <c r="U70" s="18" t="n">
        <v>448.55177933</v>
      </c>
      <c r="V70" s="20" t="n">
        <v>9.10322534</v>
      </c>
    </row>
    <row r="71" spans="1:22">
      <c r="A71" s="15" t="s">
        <v>546</v>
      </c>
      <c r="B71" s="17" t="n">
        <v>6115</v>
      </c>
      <c r="C71" s="18">
        <f>(40.0/B71*100)</f>
        <v/>
      </c>
      <c r="D71" s="19" t="n">
        <v>6075</v>
      </c>
      <c r="E71" s="18" t="n">
        <v>573.51499904</v>
      </c>
      <c r="F71" s="20" t="n">
        <v>3.5866053</v>
      </c>
      <c r="G71" s="18" t="n">
        <v>559.51888508</v>
      </c>
      <c r="H71" s="20" t="n">
        <v>1.72191009</v>
      </c>
      <c r="I71" s="18" t="n">
        <v>577.63648133</v>
      </c>
      <c r="J71" s="20" t="n">
        <v>3.76923014</v>
      </c>
      <c r="K71" s="18" t="n">
        <v>554.44755753</v>
      </c>
      <c r="L71" s="20" t="n">
        <v>7.02151185</v>
      </c>
      <c r="M71" s="18" t="s">
        <v>481</v>
      </c>
      <c r="N71" s="20" t="s">
        <v>481</v>
      </c>
      <c r="O71" s="18" t="s">
        <v>481</v>
      </c>
      <c r="P71" s="20" t="s">
        <v>481</v>
      </c>
      <c r="Q71" s="18" t="s">
        <v>481</v>
      </c>
      <c r="R71" s="20" t="s">
        <v>481</v>
      </c>
      <c r="S71" s="18" t="s">
        <v>481</v>
      </c>
      <c r="T71" s="20" t="s">
        <v>481</v>
      </c>
      <c r="U71" s="18" t="n">
        <v>460.82993178</v>
      </c>
      <c r="V71" s="20" t="n">
        <v>14.37721935</v>
      </c>
    </row>
    <row r="72" spans="1:22">
      <c r="A72" s="15" t="s">
        <v>547</v>
      </c>
      <c r="B72" s="17" t="n">
        <v>7708</v>
      </c>
      <c r="C72" s="18">
        <f>(7.0/B72*100)</f>
        <v/>
      </c>
      <c r="D72" s="19" t="n">
        <v>7701</v>
      </c>
      <c r="E72" s="18" t="n">
        <v>553.69322302</v>
      </c>
      <c r="F72" s="20" t="n">
        <v>5.06775667</v>
      </c>
      <c r="G72" s="18" t="n">
        <v>540.2444699</v>
      </c>
      <c r="H72" s="20" t="n">
        <v>3.2811644</v>
      </c>
      <c r="I72" s="18" t="n">
        <v>543.62168924</v>
      </c>
      <c r="J72" s="20" t="n">
        <v>3.56030678</v>
      </c>
      <c r="K72" s="18" t="n">
        <v>529.76762371</v>
      </c>
      <c r="L72" s="20" t="n">
        <v>7.52539331</v>
      </c>
      <c r="M72" s="18" t="s">
        <v>481</v>
      </c>
      <c r="N72" s="20" t="s">
        <v>481</v>
      </c>
      <c r="O72" s="18" t="s">
        <v>481</v>
      </c>
      <c r="P72" s="20" t="s">
        <v>481</v>
      </c>
      <c r="Q72" s="18" t="s">
        <v>481</v>
      </c>
      <c r="R72" s="20" t="s">
        <v>481</v>
      </c>
      <c r="S72" s="18" t="s">
        <v>481</v>
      </c>
      <c r="T72" s="20" t="s">
        <v>481</v>
      </c>
      <c r="U72" s="18" t="n">
        <v>456.91599165</v>
      </c>
      <c r="V72" s="20" t="n">
        <v>24.25438915</v>
      </c>
    </row>
    <row r="73" spans="1:22">
      <c r="A73" s="15" t="s">
        <v>548</v>
      </c>
      <c r="B73" s="17" t="n">
        <v>8249</v>
      </c>
      <c r="C73" s="18">
        <f>(204.0/B73*100)</f>
        <v/>
      </c>
      <c r="D73" s="19" t="n">
        <v>8045</v>
      </c>
      <c r="E73" s="18" t="n">
        <v>436.57969941</v>
      </c>
      <c r="F73" s="20" t="n">
        <v>5.05484544</v>
      </c>
      <c r="G73" s="18" t="n">
        <v>412.67011471</v>
      </c>
      <c r="H73" s="20" t="n">
        <v>3.05503586</v>
      </c>
      <c r="I73" s="18" t="n">
        <v>405.40140765</v>
      </c>
      <c r="J73" s="20" t="n">
        <v>5.30301926</v>
      </c>
      <c r="K73" s="18" t="n">
        <v>397.36237953</v>
      </c>
      <c r="L73" s="20" t="n">
        <v>10.62213609</v>
      </c>
      <c r="M73" s="18" t="s">
        <v>481</v>
      </c>
      <c r="N73" s="20" t="s">
        <v>481</v>
      </c>
      <c r="O73" s="18" t="s">
        <v>481</v>
      </c>
      <c r="P73" s="20" t="s">
        <v>481</v>
      </c>
      <c r="Q73" s="18" t="s">
        <v>481</v>
      </c>
      <c r="R73" s="20" t="s">
        <v>481</v>
      </c>
      <c r="S73" s="18" t="s">
        <v>481</v>
      </c>
      <c r="T73" s="20" t="s">
        <v>481</v>
      </c>
      <c r="U73" s="18" t="n">
        <v>383.32335222</v>
      </c>
      <c r="V73" s="20" t="n">
        <v>11.06221815</v>
      </c>
    </row>
    <row r="74" spans="1:22">
      <c r="A74" s="15" t="s">
        <v>549</v>
      </c>
      <c r="B74" s="17" t="n">
        <v>4692</v>
      </c>
      <c r="C74" s="18">
        <f>(82.0/B74*100)</f>
        <v/>
      </c>
      <c r="D74" s="19" t="n">
        <v>4610</v>
      </c>
      <c r="E74" s="18" t="n">
        <v>427.49227415</v>
      </c>
      <c r="F74" s="20" t="n">
        <v>2.7188346</v>
      </c>
      <c r="G74" s="18" t="n">
        <v>420.16235511</v>
      </c>
      <c r="H74" s="20" t="n">
        <v>2.78484519</v>
      </c>
      <c r="I74" s="18" t="n">
        <v>423.28212965</v>
      </c>
      <c r="J74" s="20" t="n">
        <v>5.11017152</v>
      </c>
      <c r="K74" s="18" t="n">
        <v>415.10463231</v>
      </c>
      <c r="L74" s="20" t="n">
        <v>6.7480506</v>
      </c>
      <c r="M74" s="18" t="s">
        <v>481</v>
      </c>
      <c r="N74" s="20" t="s">
        <v>481</v>
      </c>
      <c r="O74" s="18" t="s">
        <v>481</v>
      </c>
      <c r="P74" s="20" t="s">
        <v>481</v>
      </c>
      <c r="Q74" s="18" t="s">
        <v>481</v>
      </c>
      <c r="R74" s="20" t="s">
        <v>481</v>
      </c>
      <c r="S74" s="18" t="n">
        <v>355.54191058</v>
      </c>
      <c r="T74" s="20" t="n">
        <v>30.26339001</v>
      </c>
      <c r="U74" s="18" t="n">
        <v>354.06536417</v>
      </c>
      <c r="V74" s="20" t="n">
        <v>6.62957875</v>
      </c>
    </row>
    <row r="75" spans="1:22">
      <c r="A75" s="15" t="s">
        <v>550</v>
      </c>
      <c r="B75" s="17" t="n">
        <v>5375</v>
      </c>
      <c r="C75" s="18">
        <f>(322.0/B75*100)</f>
        <v/>
      </c>
      <c r="D75" s="19" t="n">
        <v>5053</v>
      </c>
      <c r="E75" s="18" t="n">
        <v>379.24304984</v>
      </c>
      <c r="F75" s="20" t="n">
        <v>3.90122688</v>
      </c>
      <c r="G75" s="18" t="n">
        <v>376.54705679</v>
      </c>
      <c r="H75" s="20" t="n">
        <v>3.55094717</v>
      </c>
      <c r="I75" s="18" t="n">
        <v>372.99498412</v>
      </c>
      <c r="J75" s="20" t="n">
        <v>5.43672827</v>
      </c>
      <c r="K75" s="18" t="n">
        <v>345.85934444</v>
      </c>
      <c r="L75" s="20" t="n">
        <v>6.91356432</v>
      </c>
      <c r="M75" s="18" t="s">
        <v>481</v>
      </c>
      <c r="N75" s="20" t="s">
        <v>481</v>
      </c>
      <c r="O75" s="18" t="s">
        <v>481</v>
      </c>
      <c r="P75" s="20" t="s">
        <v>481</v>
      </c>
      <c r="Q75" s="18" t="s">
        <v>481</v>
      </c>
      <c r="R75" s="20" t="s">
        <v>481</v>
      </c>
      <c r="S75" s="18" t="s">
        <v>481</v>
      </c>
      <c r="T75" s="20" t="s">
        <v>481</v>
      </c>
      <c r="U75" s="18" t="n">
        <v>331.38194112</v>
      </c>
      <c r="V75" s="20" t="n">
        <v>5.35170001</v>
      </c>
    </row>
    <row r="76" spans="1:22">
      <c r="A76" s="15" t="s">
        <v>551</v>
      </c>
      <c r="B76" s="17" t="n">
        <v>14167</v>
      </c>
      <c r="C76" s="18">
        <f>(236.0/B76*100)</f>
        <v/>
      </c>
      <c r="D76" s="19" t="n">
        <v>13931</v>
      </c>
      <c r="E76" s="18" t="n">
        <v>443.79151238</v>
      </c>
      <c r="F76" s="20" t="n">
        <v>2.99767568</v>
      </c>
      <c r="G76" s="18" t="n">
        <v>426.05420162</v>
      </c>
      <c r="H76" s="20" t="n">
        <v>2.75266829</v>
      </c>
      <c r="I76" s="18" t="n">
        <v>438.90096353</v>
      </c>
      <c r="J76" s="20" t="n">
        <v>4.42487089</v>
      </c>
      <c r="K76" s="18" t="n">
        <v>415.53251241</v>
      </c>
      <c r="L76" s="20" t="n">
        <v>5.75979361</v>
      </c>
      <c r="M76" s="18" t="s">
        <v>481</v>
      </c>
      <c r="N76" s="20" t="s">
        <v>481</v>
      </c>
      <c r="O76" s="18" t="s">
        <v>481</v>
      </c>
      <c r="P76" s="20" t="s">
        <v>481</v>
      </c>
      <c r="Q76" s="18" t="s">
        <v>481</v>
      </c>
      <c r="R76" s="20" t="s">
        <v>481</v>
      </c>
      <c r="S76" s="18" t="s">
        <v>481</v>
      </c>
      <c r="T76" s="20" t="s">
        <v>481</v>
      </c>
      <c r="U76" s="18" t="n">
        <v>365.60566643</v>
      </c>
      <c r="V76" s="20" t="n">
        <v>5.071835</v>
      </c>
    </row>
    <row r="77" spans="1:22">
      <c r="A77" s="15" t="s">
        <v>552</v>
      </c>
      <c r="B77" s="17" t="n">
        <v>6062</v>
      </c>
      <c r="C77" s="18">
        <f>(397.0/B77*100)</f>
        <v/>
      </c>
      <c r="D77" s="19" t="n">
        <v>5665</v>
      </c>
      <c r="E77" s="18" t="n">
        <v>427.38674835</v>
      </c>
      <c r="F77" s="20" t="n">
        <v>3.64596158</v>
      </c>
      <c r="G77" s="18" t="n">
        <v>421.86555586</v>
      </c>
      <c r="H77" s="20" t="n">
        <v>3.02470823</v>
      </c>
      <c r="I77" s="18" t="n">
        <v>447.2961281</v>
      </c>
      <c r="J77" s="20" t="n">
        <v>4.25387089</v>
      </c>
      <c r="K77" s="18" t="n">
        <v>429.91733353</v>
      </c>
      <c r="L77" s="20" t="n">
        <v>6.96345125</v>
      </c>
      <c r="M77" s="18" t="s">
        <v>481</v>
      </c>
      <c r="N77" s="20" t="s">
        <v>481</v>
      </c>
      <c r="O77" s="18" t="s">
        <v>481</v>
      </c>
      <c r="P77" s="20" t="s">
        <v>481</v>
      </c>
      <c r="Q77" s="18" t="s">
        <v>481</v>
      </c>
      <c r="R77" s="20" t="s">
        <v>481</v>
      </c>
      <c r="S77" s="18" t="s">
        <v>481</v>
      </c>
      <c r="T77" s="20" t="s">
        <v>481</v>
      </c>
      <c r="U77" s="18" t="n">
        <v>367.66475525</v>
      </c>
      <c r="V77" s="20" t="n">
        <v>3.74438884</v>
      </c>
    </row>
    <row r="78" spans="1:22">
      <c r="A78" s="15" t="s">
        <v>553</v>
      </c>
      <c r="B78" s="17" t="n">
        <v>5826</v>
      </c>
      <c r="C78" s="18">
        <f>(0.0/B78*100)</f>
        <v/>
      </c>
      <c r="D78" s="19" t="n">
        <v>5826</v>
      </c>
      <c r="E78" s="18" t="n">
        <v>487.10179343</v>
      </c>
      <c r="F78" s="20" t="n">
        <v>5.65041726</v>
      </c>
      <c r="G78" s="18" t="n">
        <v>493.43169343</v>
      </c>
      <c r="H78" s="20" t="n">
        <v>4.38997292</v>
      </c>
      <c r="I78" s="18" t="n">
        <v>506.56096899</v>
      </c>
      <c r="J78" s="20" t="n">
        <v>5.57702353</v>
      </c>
      <c r="K78" s="18" t="n">
        <v>478.5513894</v>
      </c>
      <c r="L78" s="20" t="n">
        <v>7.72477675</v>
      </c>
      <c r="M78" s="18" t="s">
        <v>481</v>
      </c>
      <c r="N78" s="20" t="s">
        <v>481</v>
      </c>
      <c r="O78" s="18" t="s">
        <v>481</v>
      </c>
      <c r="P78" s="20" t="s">
        <v>481</v>
      </c>
      <c r="Q78" s="18" t="n">
        <v>390.3611</v>
      </c>
      <c r="R78" s="20" t="n">
        <v>35.81002551</v>
      </c>
      <c r="S78" s="18" t="n">
        <v>379.4403</v>
      </c>
      <c r="T78" s="20" t="n">
        <v>51.12920616</v>
      </c>
      <c r="U78" s="18" t="n">
        <v>445.55174032</v>
      </c>
      <c r="V78" s="20" t="n">
        <v>35.70581248</v>
      </c>
    </row>
    <row customHeight="1" ht="25" r="79" spans="1:22">
      <c r="A79" s="15" t="s">
        <v>554</v>
      </c>
      <c r="B79" s="17" t="n">
        <v>1657</v>
      </c>
      <c r="C79" s="18">
        <f>(41.0/B79*100)</f>
        <v/>
      </c>
      <c r="D79" s="19" t="n">
        <v>1616</v>
      </c>
      <c r="E79" s="18" t="n">
        <v>442.76563289</v>
      </c>
      <c r="F79" s="20" t="n">
        <v>8.73201641</v>
      </c>
      <c r="G79" s="18" t="n">
        <v>459.60639829</v>
      </c>
      <c r="H79" s="20" t="n">
        <v>8.54328044</v>
      </c>
      <c r="I79" s="18" t="n">
        <v>464.31761682</v>
      </c>
      <c r="J79" s="20" t="n">
        <v>7.45978851</v>
      </c>
      <c r="K79" s="18" t="n">
        <v>467.1565903</v>
      </c>
      <c r="L79" s="20" t="n">
        <v>10.183117</v>
      </c>
      <c r="M79" s="18" t="s">
        <v>481</v>
      </c>
      <c r="N79" s="20" t="s">
        <v>481</v>
      </c>
      <c r="O79" s="18" t="s">
        <v>481</v>
      </c>
      <c r="P79" s="20" t="s">
        <v>481</v>
      </c>
      <c r="Q79" s="18" t="s">
        <v>481</v>
      </c>
      <c r="R79" s="20" t="s">
        <v>481</v>
      </c>
      <c r="S79" s="18" t="n">
        <v>410.8349</v>
      </c>
      <c r="T79" s="20" t="n">
        <v>22.20268355</v>
      </c>
      <c r="U79" s="18" t="n">
        <v>372.99078671</v>
      </c>
      <c r="V79" s="20" t="n">
        <v>15.54776796</v>
      </c>
    </row>
    <row r="80" spans="1:22">
      <c r="A80" s="15" t="s">
        <v>555</v>
      </c>
      <c r="B80" s="17" t="n">
        <v>7841</v>
      </c>
      <c r="C80" s="18">
        <f>(0.0/B80*100)</f>
        <v/>
      </c>
      <c r="D80" s="19" t="n">
        <v>7841</v>
      </c>
      <c r="E80" s="18" t="n">
        <v>466.08329437</v>
      </c>
      <c r="F80" s="20" t="n">
        <v>4.53145818</v>
      </c>
      <c r="G80" s="18" t="n">
        <v>456.07817444</v>
      </c>
      <c r="H80" s="20" t="n">
        <v>4.90061046</v>
      </c>
      <c r="I80" s="18" t="n">
        <v>470.12981709</v>
      </c>
      <c r="J80" s="20" t="n">
        <v>6.55512236</v>
      </c>
      <c r="K80" s="18" t="n">
        <v>438.26129834</v>
      </c>
      <c r="L80" s="20" t="n">
        <v>8.314471129999999</v>
      </c>
      <c r="M80" s="18" t="s">
        <v>481</v>
      </c>
      <c r="N80" s="20" t="s">
        <v>481</v>
      </c>
      <c r="O80" s="18" t="s">
        <v>481</v>
      </c>
      <c r="P80" s="20" t="s">
        <v>481</v>
      </c>
      <c r="Q80" s="18" t="s">
        <v>481</v>
      </c>
      <c r="R80" s="20" t="s">
        <v>481</v>
      </c>
      <c r="S80" s="18" t="s">
        <v>481</v>
      </c>
      <c r="T80" s="20" t="s">
        <v>481</v>
      </c>
      <c r="U80" s="18" t="n">
        <v>412.24258441</v>
      </c>
      <c r="V80" s="20" t="n">
        <v>31.28487183</v>
      </c>
    </row>
    <row r="81" spans="1:22">
      <c r="A81" s="23" t="s">
        <v>556</v>
      </c>
      <c r="B81" s="17" t="n">
        <v>8861</v>
      </c>
      <c r="C81" s="18">
        <f>(99.0/B81*100)</f>
        <v/>
      </c>
      <c r="D81" s="19" t="n">
        <v>8762</v>
      </c>
      <c r="E81" s="18" t="n">
        <v>471.21744767</v>
      </c>
      <c r="F81" s="20" t="n">
        <v>3.47283817</v>
      </c>
      <c r="G81" s="18" t="n">
        <v>437.95540288</v>
      </c>
      <c r="H81" s="20" t="n">
        <v>3.61501571</v>
      </c>
      <c r="I81" s="18" t="n">
        <v>423.81257179</v>
      </c>
      <c r="J81" s="20" t="n">
        <v>5.37571237</v>
      </c>
      <c r="K81" s="18" t="n">
        <v>409.06265628</v>
      </c>
      <c r="L81" s="20" t="n">
        <v>12.31955176</v>
      </c>
      <c r="M81" s="18" t="s">
        <v>481</v>
      </c>
      <c r="N81" s="20" t="s">
        <v>481</v>
      </c>
      <c r="O81" s="18" t="s">
        <v>481</v>
      </c>
      <c r="P81" s="20" t="s">
        <v>481</v>
      </c>
      <c r="Q81" s="18" t="s">
        <v>481</v>
      </c>
      <c r="R81" s="20" t="s">
        <v>481</v>
      </c>
      <c r="S81" s="18" t="s">
        <v>481</v>
      </c>
      <c r="T81" s="20" t="s">
        <v>481</v>
      </c>
      <c r="U81" s="18" t="n">
        <v>404.69622642</v>
      </c>
      <c r="V81" s="20" t="n">
        <v>10.58673958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861</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529.82767462</v>
      </c>
      <c r="F7" s="20" t="n">
        <v>2.76383936</v>
      </c>
      <c r="G7" s="18" t="n">
        <v>507.1668604</v>
      </c>
      <c r="H7" s="20" t="n">
        <v>2.13157627</v>
      </c>
      <c r="I7" s="18" t="n">
        <v>471.47732058</v>
      </c>
      <c r="J7" s="20" t="n">
        <v>2.62831216</v>
      </c>
      <c r="K7" s="18" t="n">
        <v>436.65305706</v>
      </c>
      <c r="L7" s="20" t="n">
        <v>4.6652529</v>
      </c>
      <c r="M7" s="18" t="s">
        <v>481</v>
      </c>
      <c r="N7" s="20" t="s">
        <v>481</v>
      </c>
      <c r="O7" s="18" t="s">
        <v>481</v>
      </c>
      <c r="P7" s="20" t="s">
        <v>481</v>
      </c>
      <c r="Q7" s="18" t="s">
        <v>481</v>
      </c>
      <c r="R7" s="20" t="s">
        <v>481</v>
      </c>
      <c r="S7" s="18" t="s">
        <v>481</v>
      </c>
      <c r="T7" s="20" t="s">
        <v>481</v>
      </c>
      <c r="U7" s="18" t="n">
        <v>453.22052263</v>
      </c>
      <c r="V7" s="20" t="n">
        <v>4.84495139</v>
      </c>
    </row>
    <row r="8" spans="1:22">
      <c r="A8" s="15" t="s">
        <v>483</v>
      </c>
      <c r="B8" s="17" t="n">
        <v>7007</v>
      </c>
      <c r="C8" s="18">
        <f>(222.0/B8*100)</f>
        <v/>
      </c>
      <c r="D8" s="19" t="n">
        <v>6785</v>
      </c>
      <c r="E8" s="18" t="n">
        <v>511.88225622</v>
      </c>
      <c r="F8" s="20" t="n">
        <v>5.19233212</v>
      </c>
      <c r="G8" s="18" t="n">
        <v>517.84993209</v>
      </c>
      <c r="H8" s="20" t="n">
        <v>3.42201341</v>
      </c>
      <c r="I8" s="18" t="n">
        <v>497.78266033</v>
      </c>
      <c r="J8" s="20" t="n">
        <v>3.76036918</v>
      </c>
      <c r="K8" s="18" t="n">
        <v>463.9807033</v>
      </c>
      <c r="L8" s="20" t="n">
        <v>5.05869036</v>
      </c>
      <c r="M8" s="18" t="s">
        <v>481</v>
      </c>
      <c r="N8" s="20" t="s">
        <v>481</v>
      </c>
      <c r="O8" s="18" t="s">
        <v>481</v>
      </c>
      <c r="P8" s="20" t="s">
        <v>481</v>
      </c>
      <c r="Q8" s="18" t="n">
        <v>301.63126691</v>
      </c>
      <c r="R8" s="20" t="n">
        <v>25.14921031</v>
      </c>
      <c r="S8" s="18" t="s">
        <v>481</v>
      </c>
      <c r="T8" s="20" t="s">
        <v>481</v>
      </c>
      <c r="U8" s="18" t="n">
        <v>432.06975895</v>
      </c>
      <c r="V8" s="20" t="n">
        <v>6.21732092</v>
      </c>
    </row>
    <row r="9" spans="1:22">
      <c r="A9" s="15" t="s">
        <v>484</v>
      </c>
      <c r="B9" s="17" t="n">
        <v>9651</v>
      </c>
      <c r="C9" s="18">
        <f>(326.0/B9*100)</f>
        <v/>
      </c>
      <c r="D9" s="19" t="n">
        <v>9325</v>
      </c>
      <c r="E9" s="18" t="n">
        <v>526.8969531400001</v>
      </c>
      <c r="F9" s="20" t="n">
        <v>3.72093058</v>
      </c>
      <c r="G9" s="18" t="n">
        <v>532.27819697</v>
      </c>
      <c r="H9" s="20" t="n">
        <v>2.76684226</v>
      </c>
      <c r="I9" s="18" t="n">
        <v>516.47993982</v>
      </c>
      <c r="J9" s="20" t="n">
        <v>2.92981093</v>
      </c>
      <c r="K9" s="18" t="n">
        <v>465.09616236</v>
      </c>
      <c r="L9" s="20" t="n">
        <v>4.2444777</v>
      </c>
      <c r="M9" s="18" t="s">
        <v>481</v>
      </c>
      <c r="N9" s="20" t="s">
        <v>481</v>
      </c>
      <c r="O9" s="18" t="s">
        <v>481</v>
      </c>
      <c r="P9" s="20" t="s">
        <v>481</v>
      </c>
      <c r="Q9" s="18" t="n">
        <v>357.98454354</v>
      </c>
      <c r="R9" s="20" t="n">
        <v>11.51846445</v>
      </c>
      <c r="S9" s="18" t="s">
        <v>481</v>
      </c>
      <c r="T9" s="20" t="s">
        <v>481</v>
      </c>
      <c r="U9" s="18" t="n">
        <v>435.22344153</v>
      </c>
      <c r="V9" s="20" t="n">
        <v>4.67270818</v>
      </c>
    </row>
    <row r="10" spans="1:22">
      <c r="A10" s="15" t="s">
        <v>485</v>
      </c>
      <c r="B10" s="17" t="n">
        <v>20058</v>
      </c>
      <c r="C10" s="18">
        <f>(579.0/B10*100)</f>
        <v/>
      </c>
      <c r="D10" s="19" t="n">
        <v>19479</v>
      </c>
      <c r="E10" s="18" t="n">
        <v>541.3453209</v>
      </c>
      <c r="F10" s="20" t="n">
        <v>3.38264939</v>
      </c>
      <c r="G10" s="18" t="n">
        <v>520.79626587</v>
      </c>
      <c r="H10" s="20" t="n">
        <v>2.44664552</v>
      </c>
      <c r="I10" s="18" t="n">
        <v>493.97182533</v>
      </c>
      <c r="J10" s="20" t="n">
        <v>2.98098603</v>
      </c>
      <c r="K10" s="18" t="n">
        <v>453.15174116</v>
      </c>
      <c r="L10" s="20" t="n">
        <v>5.46922458</v>
      </c>
      <c r="M10" s="18" t="s">
        <v>481</v>
      </c>
      <c r="N10" s="20" t="s">
        <v>481</v>
      </c>
      <c r="O10" s="18" t="s">
        <v>481</v>
      </c>
      <c r="P10" s="20" t="s">
        <v>481</v>
      </c>
      <c r="Q10" s="18" t="s">
        <v>481</v>
      </c>
      <c r="R10" s="20" t="s">
        <v>481</v>
      </c>
      <c r="S10" s="18" t="s">
        <v>481</v>
      </c>
      <c r="T10" s="20" t="s">
        <v>481</v>
      </c>
      <c r="U10" s="18" t="n">
        <v>458.63907008</v>
      </c>
      <c r="V10" s="20" t="n">
        <v>6.72166548</v>
      </c>
    </row>
    <row r="11" spans="1:22">
      <c r="A11" s="15" t="s">
        <v>486</v>
      </c>
      <c r="B11" s="17" t="n">
        <v>7053</v>
      </c>
      <c r="C11" s="18">
        <f>(213.0/B11*100)</f>
        <v/>
      </c>
      <c r="D11" s="19" t="n">
        <v>6840</v>
      </c>
      <c r="E11" s="18" t="n">
        <v>428.04924947</v>
      </c>
      <c r="F11" s="20" t="n">
        <v>4.31090981</v>
      </c>
      <c r="G11" s="18" t="n">
        <v>433.0657826</v>
      </c>
      <c r="H11" s="20" t="n">
        <v>3.4655121</v>
      </c>
      <c r="I11" s="18" t="n">
        <v>427.27754121</v>
      </c>
      <c r="J11" s="20" t="n">
        <v>3.23780027</v>
      </c>
      <c r="K11" s="18" t="n">
        <v>415.693576</v>
      </c>
      <c r="L11" s="20" t="n">
        <v>5.5980846</v>
      </c>
      <c r="M11" s="18" t="s">
        <v>481</v>
      </c>
      <c r="N11" s="20" t="s">
        <v>481</v>
      </c>
      <c r="O11" s="18" t="s">
        <v>481</v>
      </c>
      <c r="P11" s="20" t="s">
        <v>481</v>
      </c>
      <c r="Q11" s="18" t="s">
        <v>481</v>
      </c>
      <c r="R11" s="20" t="s">
        <v>481</v>
      </c>
      <c r="S11" s="18" t="s">
        <v>481</v>
      </c>
      <c r="T11" s="20" t="s">
        <v>481</v>
      </c>
      <c r="U11" s="18" t="n">
        <v>383.09674261</v>
      </c>
      <c r="V11" s="20" t="n">
        <v>5.68961527</v>
      </c>
    </row>
    <row r="12" spans="1:22">
      <c r="A12" s="15" t="s">
        <v>487</v>
      </c>
      <c r="B12" s="17" t="n">
        <v>6894</v>
      </c>
      <c r="C12" s="18">
        <f>(60.0/B12*100)</f>
        <v/>
      </c>
      <c r="D12" s="19" t="n">
        <v>6834</v>
      </c>
      <c r="E12" s="18" t="n">
        <v>519.04381259</v>
      </c>
      <c r="F12" s="20" t="n">
        <v>3.42459776</v>
      </c>
      <c r="G12" s="18" t="n">
        <v>502.25638209</v>
      </c>
      <c r="H12" s="20" t="n">
        <v>2.28882097</v>
      </c>
      <c r="I12" s="18" t="n">
        <v>475.51162056</v>
      </c>
      <c r="J12" s="20" t="n">
        <v>3.5755094</v>
      </c>
      <c r="K12" s="18" t="n">
        <v>446.17047354</v>
      </c>
      <c r="L12" s="20" t="n">
        <v>6.56082315</v>
      </c>
      <c r="M12" s="18" t="s">
        <v>481</v>
      </c>
      <c r="N12" s="20" t="s">
        <v>481</v>
      </c>
      <c r="O12" s="18" t="s">
        <v>481</v>
      </c>
      <c r="P12" s="20" t="s">
        <v>481</v>
      </c>
      <c r="Q12" s="18" t="n">
        <v>340.98506961</v>
      </c>
      <c r="R12" s="20" t="n">
        <v>12.52444664</v>
      </c>
      <c r="S12" s="18" t="s">
        <v>481</v>
      </c>
      <c r="T12" s="20" t="s">
        <v>481</v>
      </c>
      <c r="U12" s="18" t="n">
        <v>421.87147514</v>
      </c>
      <c r="V12" s="20" t="n">
        <v>7.71544647</v>
      </c>
    </row>
    <row r="13" spans="1:22">
      <c r="A13" s="15" t="s">
        <v>488</v>
      </c>
      <c r="B13" s="17" t="n">
        <v>7161</v>
      </c>
      <c r="C13" s="18">
        <f>(283.0/B13*100)</f>
        <v/>
      </c>
      <c r="D13" s="19" t="n">
        <v>6878</v>
      </c>
      <c r="E13" s="18" t="n">
        <v>536.69211477</v>
      </c>
      <c r="F13" s="20" t="n">
        <v>3.70230453</v>
      </c>
      <c r="G13" s="18" t="n">
        <v>521.25807591</v>
      </c>
      <c r="H13" s="20" t="n">
        <v>2.53556145</v>
      </c>
      <c r="I13" s="18" t="n">
        <v>499.67913734</v>
      </c>
      <c r="J13" s="20" t="n">
        <v>4.08189822</v>
      </c>
      <c r="K13" s="18" t="n">
        <v>480.27902256</v>
      </c>
      <c r="L13" s="20" t="n">
        <v>5.63441582</v>
      </c>
      <c r="M13" s="18" t="s">
        <v>481</v>
      </c>
      <c r="N13" s="20" t="s">
        <v>481</v>
      </c>
      <c r="O13" s="18" t="s">
        <v>481</v>
      </c>
      <c r="P13" s="20" t="s">
        <v>481</v>
      </c>
      <c r="Q13" s="18" t="n">
        <v>447.51533769</v>
      </c>
      <c r="R13" s="20" t="n">
        <v>5.97365007</v>
      </c>
      <c r="S13" s="18" t="s">
        <v>481</v>
      </c>
      <c r="T13" s="20" t="s">
        <v>481</v>
      </c>
      <c r="U13" s="18" t="n">
        <v>433.59283039</v>
      </c>
      <c r="V13" s="20" t="n">
        <v>6.18749499</v>
      </c>
    </row>
    <row r="14" spans="1:22">
      <c r="A14" s="15" t="s">
        <v>489</v>
      </c>
      <c r="B14" s="17" t="n">
        <v>5587</v>
      </c>
      <c r="C14" s="18">
        <f>(89.0/B14*100)</f>
        <v/>
      </c>
      <c r="D14" s="19" t="n">
        <v>5498</v>
      </c>
      <c r="E14" s="18" t="n">
        <v>528.0426373</v>
      </c>
      <c r="F14" s="20" t="n">
        <v>3.86396206</v>
      </c>
      <c r="G14" s="18" t="n">
        <v>528.69288953</v>
      </c>
      <c r="H14" s="20" t="n">
        <v>2.5573496</v>
      </c>
      <c r="I14" s="18" t="n">
        <v>512.18967244</v>
      </c>
      <c r="J14" s="20" t="n">
        <v>3.08491214</v>
      </c>
      <c r="K14" s="18" t="n">
        <v>477.52812039</v>
      </c>
      <c r="L14" s="20" t="n">
        <v>5.84767442</v>
      </c>
      <c r="M14" s="18" t="s">
        <v>481</v>
      </c>
      <c r="N14" s="20" t="s">
        <v>481</v>
      </c>
      <c r="O14" s="18" t="s">
        <v>481</v>
      </c>
      <c r="P14" s="20" t="s">
        <v>481</v>
      </c>
      <c r="Q14" s="18" t="s">
        <v>481</v>
      </c>
      <c r="R14" s="20" t="s">
        <v>481</v>
      </c>
      <c r="S14" s="18" t="s">
        <v>481</v>
      </c>
      <c r="T14" s="20" t="s">
        <v>481</v>
      </c>
      <c r="U14" s="18" t="n">
        <v>461.14723873</v>
      </c>
      <c r="V14" s="20" t="n">
        <v>9.200060390000001</v>
      </c>
    </row>
    <row r="15" spans="1:22">
      <c r="A15" s="15" t="s">
        <v>490</v>
      </c>
      <c r="B15" s="17" t="n">
        <v>5882</v>
      </c>
      <c r="C15" s="18">
        <f>(153.0/B15*100)</f>
        <v/>
      </c>
      <c r="D15" s="19" t="n">
        <v>5729</v>
      </c>
      <c r="E15" s="18" t="n">
        <v>527.35032017</v>
      </c>
      <c r="F15" s="20" t="n">
        <v>4.51370099</v>
      </c>
      <c r="G15" s="18" t="n">
        <v>527.83280617</v>
      </c>
      <c r="H15" s="20" t="n">
        <v>2.22441624</v>
      </c>
      <c r="I15" s="18" t="n">
        <v>502.49367441</v>
      </c>
      <c r="J15" s="20" t="n">
        <v>3.61143108</v>
      </c>
      <c r="K15" s="18" t="n">
        <v>474.07747877</v>
      </c>
      <c r="L15" s="20" t="n">
        <v>4.19492123</v>
      </c>
      <c r="M15" s="18" t="s">
        <v>481</v>
      </c>
      <c r="N15" s="20" t="s">
        <v>481</v>
      </c>
      <c r="O15" s="18" t="s">
        <v>481</v>
      </c>
      <c r="P15" s="20" t="s">
        <v>481</v>
      </c>
      <c r="Q15" s="18" t="n">
        <v>368.85220715</v>
      </c>
      <c r="R15" s="20" t="n">
        <v>14.5875493</v>
      </c>
      <c r="S15" s="18" t="s">
        <v>481</v>
      </c>
      <c r="T15" s="20" t="s">
        <v>481</v>
      </c>
      <c r="U15" s="18" t="n">
        <v>443.88642756</v>
      </c>
      <c r="V15" s="20" t="n">
        <v>6.42102214</v>
      </c>
    </row>
    <row r="16" spans="1:22">
      <c r="A16" s="15" t="s">
        <v>491</v>
      </c>
      <c r="B16" s="17" t="n">
        <v>6108</v>
      </c>
      <c r="C16" s="18">
        <f>(178.0/B16*100)</f>
        <v/>
      </c>
      <c r="D16" s="19" t="n">
        <v>5930</v>
      </c>
      <c r="E16" s="18" t="n">
        <v>513.37251954</v>
      </c>
      <c r="F16" s="20" t="n">
        <v>4.23319739</v>
      </c>
      <c r="G16" s="18" t="n">
        <v>520.3064249</v>
      </c>
      <c r="H16" s="20" t="n">
        <v>2.50497067</v>
      </c>
      <c r="I16" s="18" t="n">
        <v>497.09418124</v>
      </c>
      <c r="J16" s="20" t="n">
        <v>3.19508415</v>
      </c>
      <c r="K16" s="18" t="n">
        <v>458.48719171</v>
      </c>
      <c r="L16" s="20" t="n">
        <v>4.29462964</v>
      </c>
      <c r="M16" s="18" t="s">
        <v>481</v>
      </c>
      <c r="N16" s="20" t="s">
        <v>481</v>
      </c>
      <c r="O16" s="18" t="s">
        <v>481</v>
      </c>
      <c r="P16" s="20" t="s">
        <v>481</v>
      </c>
      <c r="Q16" s="18" t="s">
        <v>481</v>
      </c>
      <c r="R16" s="20" t="s">
        <v>481</v>
      </c>
      <c r="S16" s="18" t="s">
        <v>481</v>
      </c>
      <c r="T16" s="20" t="s">
        <v>481</v>
      </c>
      <c r="U16" s="18" t="n">
        <v>414.9572318</v>
      </c>
      <c r="V16" s="20" t="n">
        <v>6.57747268</v>
      </c>
    </row>
    <row r="17" spans="1:22">
      <c r="A17" s="15" t="s">
        <v>492</v>
      </c>
      <c r="B17" s="17" t="n">
        <v>6504</v>
      </c>
      <c r="C17" s="18">
        <f>(2366.0/B17*100)</f>
        <v/>
      </c>
      <c r="D17" s="19" t="n">
        <v>4138</v>
      </c>
      <c r="E17" s="18" t="n">
        <v>536.53702671</v>
      </c>
      <c r="F17" s="20" t="n">
        <v>5.14415777</v>
      </c>
      <c r="G17" s="18" t="n">
        <v>527.51969762</v>
      </c>
      <c r="H17" s="20" t="n">
        <v>4.10339198</v>
      </c>
      <c r="I17" s="18" t="n">
        <v>501.65292463</v>
      </c>
      <c r="J17" s="20" t="n">
        <v>3.72560617</v>
      </c>
      <c r="K17" s="18" t="n">
        <v>472.65297729</v>
      </c>
      <c r="L17" s="20" t="n">
        <v>6.40540174</v>
      </c>
      <c r="M17" s="18" t="s">
        <v>481</v>
      </c>
      <c r="N17" s="20" t="s">
        <v>481</v>
      </c>
      <c r="O17" s="18" t="s">
        <v>481</v>
      </c>
      <c r="P17" s="20" t="s">
        <v>481</v>
      </c>
      <c r="Q17" s="18" t="n">
        <v>362.96139732</v>
      </c>
      <c r="R17" s="20" t="n">
        <v>12.64520278</v>
      </c>
      <c r="S17" s="18" t="s">
        <v>481</v>
      </c>
      <c r="T17" s="20" t="s">
        <v>481</v>
      </c>
      <c r="U17" s="18" t="n">
        <v>473.56334329</v>
      </c>
      <c r="V17" s="20" t="n">
        <v>5.92621593</v>
      </c>
    </row>
    <row r="18" spans="1:22">
      <c r="A18" s="15" t="s">
        <v>493</v>
      </c>
      <c r="B18" s="17" t="n">
        <v>5532</v>
      </c>
      <c r="C18" s="18">
        <f>(31.0/B18*100)</f>
        <v/>
      </c>
      <c r="D18" s="19" t="n">
        <v>5501</v>
      </c>
      <c r="E18" s="18" t="n">
        <v>463.23447891</v>
      </c>
      <c r="F18" s="20" t="n">
        <v>5.36765262</v>
      </c>
      <c r="G18" s="18" t="n">
        <v>467.24249213</v>
      </c>
      <c r="H18" s="20" t="n">
        <v>3.86688038</v>
      </c>
      <c r="I18" s="18" t="n">
        <v>456.34730742</v>
      </c>
      <c r="J18" s="20" t="n">
        <v>3.43420492</v>
      </c>
      <c r="K18" s="18" t="n">
        <v>413.36429853</v>
      </c>
      <c r="L18" s="20" t="n">
        <v>5.04247793</v>
      </c>
      <c r="M18" s="18" t="s">
        <v>481</v>
      </c>
      <c r="N18" s="20" t="s">
        <v>481</v>
      </c>
      <c r="O18" s="18" t="s">
        <v>481</v>
      </c>
      <c r="P18" s="20" t="s">
        <v>481</v>
      </c>
      <c r="Q18" s="18" t="s">
        <v>481</v>
      </c>
      <c r="R18" s="20" t="s">
        <v>481</v>
      </c>
      <c r="S18" s="18" t="s">
        <v>481</v>
      </c>
      <c r="T18" s="20" t="s">
        <v>481</v>
      </c>
      <c r="U18" s="18" t="n">
        <v>379.18663102</v>
      </c>
      <c r="V18" s="20" t="n">
        <v>8.013396119999999</v>
      </c>
    </row>
    <row r="19" spans="1:22">
      <c r="A19" s="15" t="s">
        <v>494</v>
      </c>
      <c r="B19" s="17" t="n">
        <v>5658</v>
      </c>
      <c r="C19" s="18">
        <f>(433.0/B19*100)</f>
        <v/>
      </c>
      <c r="D19" s="19" t="n">
        <v>5225</v>
      </c>
      <c r="E19" s="18" t="n">
        <v>460.31016618</v>
      </c>
      <c r="F19" s="20" t="n">
        <v>4.82265459</v>
      </c>
      <c r="G19" s="18" t="n">
        <v>493.65597216</v>
      </c>
      <c r="H19" s="20" t="n">
        <v>2.99448177</v>
      </c>
      <c r="I19" s="18" t="n">
        <v>487.74800267</v>
      </c>
      <c r="J19" s="20" t="n">
        <v>4.01649869</v>
      </c>
      <c r="K19" s="18" t="n">
        <v>475.54333465</v>
      </c>
      <c r="L19" s="20" t="n">
        <v>5.01457068</v>
      </c>
      <c r="M19" s="18" t="s">
        <v>481</v>
      </c>
      <c r="N19" s="20" t="s">
        <v>481</v>
      </c>
      <c r="O19" s="18" t="s">
        <v>481</v>
      </c>
      <c r="P19" s="20" t="s">
        <v>481</v>
      </c>
      <c r="Q19" s="18" t="s">
        <v>481</v>
      </c>
      <c r="R19" s="20" t="s">
        <v>481</v>
      </c>
      <c r="S19" s="18" t="s">
        <v>481</v>
      </c>
      <c r="T19" s="20" t="s">
        <v>481</v>
      </c>
      <c r="U19" s="18" t="n">
        <v>399.98928503</v>
      </c>
      <c r="V19" s="20" t="n">
        <v>7.41974746</v>
      </c>
    </row>
    <row r="20" spans="1:22">
      <c r="A20" s="15" t="s">
        <v>495</v>
      </c>
      <c r="B20" s="17" t="n">
        <v>3371</v>
      </c>
      <c r="C20" s="18">
        <f>(75.0/B20*100)</f>
        <v/>
      </c>
      <c r="D20" s="19" t="n">
        <v>3296</v>
      </c>
      <c r="E20" s="18" t="n">
        <v>516.73592136</v>
      </c>
      <c r="F20" s="20" t="n">
        <v>4.36006335</v>
      </c>
      <c r="G20" s="18" t="n">
        <v>498.90533653</v>
      </c>
      <c r="H20" s="20" t="n">
        <v>3.06540738</v>
      </c>
      <c r="I20" s="18" t="n">
        <v>467.5827136</v>
      </c>
      <c r="J20" s="20" t="n">
        <v>4.51072928</v>
      </c>
      <c r="K20" s="18" t="n">
        <v>443.99624123</v>
      </c>
      <c r="L20" s="20" t="n">
        <v>5.91138526</v>
      </c>
      <c r="M20" s="18" t="s">
        <v>481</v>
      </c>
      <c r="N20" s="20" t="s">
        <v>481</v>
      </c>
      <c r="O20" s="18" t="s">
        <v>481</v>
      </c>
      <c r="P20" s="20" t="s">
        <v>481</v>
      </c>
      <c r="Q20" s="18" t="s">
        <v>481</v>
      </c>
      <c r="R20" s="20" t="s">
        <v>481</v>
      </c>
      <c r="S20" s="18" t="s">
        <v>481</v>
      </c>
      <c r="T20" s="20" t="s">
        <v>481</v>
      </c>
      <c r="U20" s="18" t="n">
        <v>439.56284201</v>
      </c>
      <c r="V20" s="20" t="n">
        <v>8.30132221</v>
      </c>
    </row>
    <row r="21" spans="1:22">
      <c r="A21" s="15" t="s">
        <v>496</v>
      </c>
      <c r="B21" s="17" t="n">
        <v>5741</v>
      </c>
      <c r="C21" s="18">
        <f>(70.0/B21*100)</f>
        <v/>
      </c>
      <c r="D21" s="19" t="n">
        <v>5671</v>
      </c>
      <c r="E21" s="18" t="n">
        <v>525.38549734</v>
      </c>
      <c r="F21" s="20" t="n">
        <v>3.78564057</v>
      </c>
      <c r="G21" s="18" t="n">
        <v>514.73826017</v>
      </c>
      <c r="H21" s="20" t="n">
        <v>2.16675785</v>
      </c>
      <c r="I21" s="18" t="n">
        <v>496.57750644</v>
      </c>
      <c r="J21" s="20" t="n">
        <v>2.70610789</v>
      </c>
      <c r="K21" s="18" t="n">
        <v>461.69228986</v>
      </c>
      <c r="L21" s="20" t="n">
        <v>3.90624414</v>
      </c>
      <c r="M21" s="18" t="s">
        <v>481</v>
      </c>
      <c r="N21" s="20" t="s">
        <v>481</v>
      </c>
      <c r="O21" s="18" t="s">
        <v>481</v>
      </c>
      <c r="P21" s="20" t="s">
        <v>481</v>
      </c>
      <c r="Q21" s="18" t="s">
        <v>481</v>
      </c>
      <c r="R21" s="20" t="s">
        <v>481</v>
      </c>
      <c r="S21" s="18" t="s">
        <v>481</v>
      </c>
      <c r="T21" s="20" t="s">
        <v>481</v>
      </c>
      <c r="U21" s="18" t="n">
        <v>444.56746376</v>
      </c>
      <c r="V21" s="20" t="n">
        <v>9.171106760000001</v>
      </c>
    </row>
    <row r="22" spans="1:22">
      <c r="A22" s="15" t="s">
        <v>497</v>
      </c>
      <c r="B22" s="17" t="n">
        <v>6598</v>
      </c>
      <c r="C22" s="18">
        <f>(43.0/B22*100)</f>
        <v/>
      </c>
      <c r="D22" s="19" t="n">
        <v>6555</v>
      </c>
      <c r="E22" s="18" t="n">
        <v>475.3724071</v>
      </c>
      <c r="F22" s="20" t="n">
        <v>4.29452195</v>
      </c>
      <c r="G22" s="18" t="n">
        <v>485.94794932</v>
      </c>
      <c r="H22" s="20" t="n">
        <v>3.85719084</v>
      </c>
      <c r="I22" s="18" t="n">
        <v>470.53361736</v>
      </c>
      <c r="J22" s="20" t="n">
        <v>5.54816363</v>
      </c>
      <c r="K22" s="18" t="n">
        <v>441.03849419</v>
      </c>
      <c r="L22" s="20" t="n">
        <v>4.91825244</v>
      </c>
      <c r="M22" s="18" t="s">
        <v>481</v>
      </c>
      <c r="N22" s="20" t="s">
        <v>481</v>
      </c>
      <c r="O22" s="18" t="s">
        <v>481</v>
      </c>
      <c r="P22" s="20" t="s">
        <v>481</v>
      </c>
      <c r="Q22" s="18" t="s">
        <v>481</v>
      </c>
      <c r="R22" s="20" t="s">
        <v>481</v>
      </c>
      <c r="S22" s="18" t="s">
        <v>481</v>
      </c>
      <c r="T22" s="20" t="s">
        <v>481</v>
      </c>
      <c r="U22" s="18" t="n">
        <v>387.36148029</v>
      </c>
      <c r="V22" s="20" t="n">
        <v>8.131275629999999</v>
      </c>
    </row>
    <row r="23" spans="1:22">
      <c r="A23" s="15" t="s">
        <v>498</v>
      </c>
      <c r="B23" s="17" t="n">
        <v>11583</v>
      </c>
      <c r="C23" s="18">
        <f>(281.0/B23*100)</f>
        <v/>
      </c>
      <c r="D23" s="19" t="n">
        <v>11302</v>
      </c>
      <c r="E23" s="18" t="n">
        <v>493.22596119</v>
      </c>
      <c r="F23" s="20" t="n">
        <v>3.9894002</v>
      </c>
      <c r="G23" s="18" t="n">
        <v>501.33375394</v>
      </c>
      <c r="H23" s="20" t="n">
        <v>3.11119683</v>
      </c>
      <c r="I23" s="18" t="n">
        <v>486.18306108</v>
      </c>
      <c r="J23" s="20" t="n">
        <v>4.17064093</v>
      </c>
      <c r="K23" s="18" t="n">
        <v>450.46253047</v>
      </c>
      <c r="L23" s="20" t="n">
        <v>7.03404362</v>
      </c>
      <c r="M23" s="18" t="s">
        <v>481</v>
      </c>
      <c r="N23" s="20" t="s">
        <v>481</v>
      </c>
      <c r="O23" s="18" t="s">
        <v>481</v>
      </c>
      <c r="P23" s="20" t="s">
        <v>481</v>
      </c>
      <c r="Q23" s="18" t="s">
        <v>481</v>
      </c>
      <c r="R23" s="20" t="s">
        <v>481</v>
      </c>
      <c r="S23" s="18" t="s">
        <v>481</v>
      </c>
      <c r="T23" s="20" t="s">
        <v>481</v>
      </c>
      <c r="U23" s="18" t="n">
        <v>437.72707335</v>
      </c>
      <c r="V23" s="20" t="n">
        <v>7.50457815</v>
      </c>
    </row>
    <row r="24" spans="1:22">
      <c r="A24" s="15" t="s">
        <v>499</v>
      </c>
      <c r="B24" s="17" t="n">
        <v>6647</v>
      </c>
      <c r="C24" s="18">
        <f>(14.0/B24*100)</f>
        <v/>
      </c>
      <c r="D24" s="19" t="n">
        <v>6633</v>
      </c>
      <c r="E24" s="18" t="n">
        <v>545.90116299</v>
      </c>
      <c r="F24" s="20" t="n">
        <v>5.7424572</v>
      </c>
      <c r="G24" s="18" t="n">
        <v>544.68675043</v>
      </c>
      <c r="H24" s="20" t="n">
        <v>3.03005251</v>
      </c>
      <c r="I24" s="18" t="n">
        <v>528.09711113</v>
      </c>
      <c r="J24" s="20" t="n">
        <v>3.66568276</v>
      </c>
      <c r="K24" s="18" t="n">
        <v>494.01221165</v>
      </c>
      <c r="L24" s="20" t="n">
        <v>4.36398812</v>
      </c>
      <c r="M24" s="18" t="s">
        <v>481</v>
      </c>
      <c r="N24" s="20" t="s">
        <v>481</v>
      </c>
      <c r="O24" s="18" t="s">
        <v>481</v>
      </c>
      <c r="P24" s="20" t="s">
        <v>481</v>
      </c>
      <c r="Q24" s="18" t="s">
        <v>481</v>
      </c>
      <c r="R24" s="20" t="s">
        <v>481</v>
      </c>
      <c r="S24" s="18" t="s">
        <v>481</v>
      </c>
      <c r="T24" s="20" t="s">
        <v>481</v>
      </c>
      <c r="U24" s="18" t="n">
        <v>459.70284302</v>
      </c>
      <c r="V24" s="20" t="n">
        <v>11.12128715</v>
      </c>
    </row>
    <row r="25" spans="1:22">
      <c r="A25" s="15" t="s">
        <v>500</v>
      </c>
      <c r="B25" s="17" t="n">
        <v>5581</v>
      </c>
      <c r="C25" s="18">
        <f>(25.0/B25*100)</f>
        <v/>
      </c>
      <c r="D25" s="19" t="n">
        <v>5556</v>
      </c>
      <c r="E25" s="18" t="n">
        <v>562.45627617</v>
      </c>
      <c r="F25" s="20" t="n">
        <v>6.40165745</v>
      </c>
      <c r="G25" s="18" t="n">
        <v>532.89975034</v>
      </c>
      <c r="H25" s="20" t="n">
        <v>3.63137387</v>
      </c>
      <c r="I25" s="18" t="n">
        <v>502.87977782</v>
      </c>
      <c r="J25" s="20" t="n">
        <v>4.07827867</v>
      </c>
      <c r="K25" s="18" t="n">
        <v>462.65588718</v>
      </c>
      <c r="L25" s="20" t="n">
        <v>7.62105723</v>
      </c>
      <c r="M25" s="18" t="s">
        <v>481</v>
      </c>
      <c r="N25" s="20" t="s">
        <v>481</v>
      </c>
      <c r="O25" s="18" t="s">
        <v>481</v>
      </c>
      <c r="P25" s="20" t="s">
        <v>481</v>
      </c>
      <c r="Q25" s="18" t="s">
        <v>481</v>
      </c>
      <c r="R25" s="20" t="s">
        <v>481</v>
      </c>
      <c r="S25" s="18" t="s">
        <v>481</v>
      </c>
      <c r="T25" s="20" t="s">
        <v>481</v>
      </c>
      <c r="U25" s="18" t="n">
        <v>439.28854311</v>
      </c>
      <c r="V25" s="20" t="n">
        <v>29.38857784</v>
      </c>
    </row>
    <row r="26" spans="1:22">
      <c r="A26" s="15" t="s">
        <v>501</v>
      </c>
      <c r="B26" s="17" t="n">
        <v>4869</v>
      </c>
      <c r="C26" s="18">
        <f>(88.0/B26*100)</f>
        <v/>
      </c>
      <c r="D26" s="19" t="n">
        <v>4781</v>
      </c>
      <c r="E26" s="18" t="n">
        <v>484.71496519</v>
      </c>
      <c r="F26" s="20" t="n">
        <v>3.86919894</v>
      </c>
      <c r="G26" s="18" t="n">
        <v>487.46709604</v>
      </c>
      <c r="H26" s="20" t="n">
        <v>2.59671869</v>
      </c>
      <c r="I26" s="18" t="n">
        <v>482.57745003</v>
      </c>
      <c r="J26" s="20" t="n">
        <v>3.12628542</v>
      </c>
      <c r="K26" s="18" t="n">
        <v>456.39947425</v>
      </c>
      <c r="L26" s="20" t="n">
        <v>5.63869591</v>
      </c>
      <c r="M26" s="18" t="s">
        <v>481</v>
      </c>
      <c r="N26" s="20" t="s">
        <v>481</v>
      </c>
      <c r="O26" s="18" t="s">
        <v>481</v>
      </c>
      <c r="P26" s="20" t="s">
        <v>481</v>
      </c>
      <c r="Q26" s="18" t="s">
        <v>481</v>
      </c>
      <c r="R26" s="20" t="s">
        <v>481</v>
      </c>
      <c r="S26" s="18" t="s">
        <v>481</v>
      </c>
      <c r="T26" s="20" t="s">
        <v>481</v>
      </c>
      <c r="U26" s="18" t="n">
        <v>447.83495549</v>
      </c>
      <c r="V26" s="20" t="n">
        <v>9.138795740000001</v>
      </c>
    </row>
    <row r="27" spans="1:22">
      <c r="A27" s="15" t="s">
        <v>502</v>
      </c>
      <c r="B27" s="17" t="n">
        <v>5299</v>
      </c>
      <c r="C27" s="18">
        <f>(170.0/B27*100)</f>
        <v/>
      </c>
      <c r="D27" s="19" t="n">
        <v>5129</v>
      </c>
      <c r="E27" s="18" t="n">
        <v>501.79345938</v>
      </c>
      <c r="F27" s="20" t="n">
        <v>3.38337155</v>
      </c>
      <c r="G27" s="18" t="n">
        <v>505.78758946</v>
      </c>
      <c r="H27" s="20" t="n">
        <v>2.48611144</v>
      </c>
      <c r="I27" s="18" t="n">
        <v>487.70617698</v>
      </c>
      <c r="J27" s="20" t="n">
        <v>3.14572443</v>
      </c>
      <c r="K27" s="18" t="n">
        <v>452.75115679</v>
      </c>
      <c r="L27" s="20" t="n">
        <v>3.58111151</v>
      </c>
      <c r="M27" s="18" t="s">
        <v>481</v>
      </c>
      <c r="N27" s="20" t="s">
        <v>481</v>
      </c>
      <c r="O27" s="18" t="s">
        <v>481</v>
      </c>
      <c r="P27" s="20" t="s">
        <v>481</v>
      </c>
      <c r="Q27" s="18" t="s">
        <v>481</v>
      </c>
      <c r="R27" s="20" t="s">
        <v>481</v>
      </c>
      <c r="S27" s="18" t="s">
        <v>481</v>
      </c>
      <c r="T27" s="20" t="s">
        <v>481</v>
      </c>
      <c r="U27" s="18" t="n">
        <v>420.88997155</v>
      </c>
      <c r="V27" s="20" t="n">
        <v>4.46893883</v>
      </c>
    </row>
    <row r="28" spans="1:22">
      <c r="A28" s="15" t="s">
        <v>503</v>
      </c>
      <c r="B28" s="17" t="n">
        <v>7568</v>
      </c>
      <c r="C28" s="18">
        <f>(490.0/B28*100)</f>
        <v/>
      </c>
      <c r="D28" s="19" t="n">
        <v>7078</v>
      </c>
      <c r="E28" s="18" t="n">
        <v>413.10403025</v>
      </c>
      <c r="F28" s="20" t="n">
        <v>3.34515879</v>
      </c>
      <c r="G28" s="18" t="n">
        <v>413.20729844</v>
      </c>
      <c r="H28" s="20" t="n">
        <v>2.83792516</v>
      </c>
      <c r="I28" s="18" t="n">
        <v>413.79523059</v>
      </c>
      <c r="J28" s="20" t="n">
        <v>2.99951353</v>
      </c>
      <c r="K28" s="18" t="n">
        <v>385.41885386</v>
      </c>
      <c r="L28" s="20" t="n">
        <v>6.24458313</v>
      </c>
      <c r="M28" s="18" t="s">
        <v>481</v>
      </c>
      <c r="N28" s="20" t="s">
        <v>481</v>
      </c>
      <c r="O28" s="18" t="s">
        <v>481</v>
      </c>
      <c r="P28" s="20" t="s">
        <v>481</v>
      </c>
      <c r="Q28" s="18" t="s">
        <v>481</v>
      </c>
      <c r="R28" s="20" t="s">
        <v>481</v>
      </c>
      <c r="S28" s="18" t="s">
        <v>481</v>
      </c>
      <c r="T28" s="20" t="s">
        <v>481</v>
      </c>
      <c r="U28" s="18" t="n">
        <v>372.8839159</v>
      </c>
      <c r="V28" s="20" t="n">
        <v>8.33000745</v>
      </c>
    </row>
    <row r="29" spans="1:22">
      <c r="A29" s="15" t="s">
        <v>504</v>
      </c>
      <c r="B29" s="17" t="n">
        <v>5385</v>
      </c>
      <c r="C29" s="18">
        <f>(30.0/B29*100)</f>
        <v/>
      </c>
      <c r="D29" s="19" t="n">
        <v>5355</v>
      </c>
      <c r="E29" s="18" t="n">
        <v>527.24422851</v>
      </c>
      <c r="F29" s="20" t="n">
        <v>4.85196537</v>
      </c>
      <c r="G29" s="18" t="n">
        <v>527.47939017</v>
      </c>
      <c r="H29" s="20" t="n">
        <v>2.77930639</v>
      </c>
      <c r="I29" s="18" t="n">
        <v>518.5712439599999</v>
      </c>
      <c r="J29" s="20" t="n">
        <v>3.91761577</v>
      </c>
      <c r="K29" s="18" t="n">
        <v>479.48473824</v>
      </c>
      <c r="L29" s="20" t="n">
        <v>5.11249231</v>
      </c>
      <c r="M29" s="18" t="s">
        <v>481</v>
      </c>
      <c r="N29" s="20" t="s">
        <v>481</v>
      </c>
      <c r="O29" s="18" t="s">
        <v>481</v>
      </c>
      <c r="P29" s="20" t="s">
        <v>481</v>
      </c>
      <c r="Q29" s="18" t="n">
        <v>335.3902018</v>
      </c>
      <c r="R29" s="20" t="n">
        <v>12.1685767</v>
      </c>
      <c r="S29" s="18" t="s">
        <v>481</v>
      </c>
      <c r="T29" s="20" t="s">
        <v>481</v>
      </c>
      <c r="U29" s="18" t="n">
        <v>423.35696871</v>
      </c>
      <c r="V29" s="20" t="n">
        <v>8.68850391</v>
      </c>
    </row>
    <row r="30" spans="1:22">
      <c r="A30" s="15" t="s">
        <v>505</v>
      </c>
      <c r="B30" s="17" t="n">
        <v>4520</v>
      </c>
      <c r="C30" s="18">
        <f>(243.0/B30*100)</f>
        <v/>
      </c>
      <c r="D30" s="19" t="n">
        <v>4277</v>
      </c>
      <c r="E30" s="18" t="n">
        <v>537.15217346</v>
      </c>
      <c r="F30" s="20" t="n">
        <v>4.19551779</v>
      </c>
      <c r="G30" s="18" t="n">
        <v>508.45123256</v>
      </c>
      <c r="H30" s="20" t="n">
        <v>2.91960553</v>
      </c>
      <c r="I30" s="18" t="n">
        <v>481.02456318</v>
      </c>
      <c r="J30" s="20" t="n">
        <v>3.30582534</v>
      </c>
      <c r="K30" s="18" t="n">
        <v>451.70953602</v>
      </c>
      <c r="L30" s="20" t="n">
        <v>5.61150003</v>
      </c>
      <c r="M30" s="18" t="s">
        <v>481</v>
      </c>
      <c r="N30" s="20" t="s">
        <v>481</v>
      </c>
      <c r="O30" s="18" t="s">
        <v>481</v>
      </c>
      <c r="P30" s="20" t="s">
        <v>481</v>
      </c>
      <c r="Q30" s="18" t="s">
        <v>481</v>
      </c>
      <c r="R30" s="20" t="s">
        <v>481</v>
      </c>
      <c r="S30" s="18" t="s">
        <v>481</v>
      </c>
      <c r="T30" s="20" t="s">
        <v>481</v>
      </c>
      <c r="U30" s="18" t="n">
        <v>409.96346184</v>
      </c>
      <c r="V30" s="20" t="n">
        <v>5.69432716</v>
      </c>
    </row>
    <row r="31" spans="1:22">
      <c r="A31" s="15" t="s">
        <v>506</v>
      </c>
      <c r="B31" s="17" t="n">
        <v>5456</v>
      </c>
      <c r="C31" s="18">
        <f>(152.0/B31*100)</f>
        <v/>
      </c>
      <c r="D31" s="19" t="n">
        <v>5304</v>
      </c>
      <c r="E31" s="18" t="n">
        <v>518.0348770000001</v>
      </c>
      <c r="F31" s="20" t="n">
        <v>4.66347252</v>
      </c>
      <c r="G31" s="18" t="n">
        <v>518.40874991</v>
      </c>
      <c r="H31" s="20" t="n">
        <v>2.43856549</v>
      </c>
      <c r="I31" s="18" t="n">
        <v>491.65587989</v>
      </c>
      <c r="J31" s="20" t="n">
        <v>3.27380366</v>
      </c>
      <c r="K31" s="18" t="n">
        <v>466.86736545</v>
      </c>
      <c r="L31" s="20" t="n">
        <v>5.21388027</v>
      </c>
      <c r="M31" s="18" t="s">
        <v>481</v>
      </c>
      <c r="N31" s="20" t="s">
        <v>481</v>
      </c>
      <c r="O31" s="18" t="s">
        <v>481</v>
      </c>
      <c r="P31" s="20" t="s">
        <v>481</v>
      </c>
      <c r="Q31" s="18" t="s">
        <v>481</v>
      </c>
      <c r="R31" s="20" t="s">
        <v>481</v>
      </c>
      <c r="S31" s="18" t="s">
        <v>481</v>
      </c>
      <c r="T31" s="20" t="s">
        <v>481</v>
      </c>
      <c r="U31" s="18" t="n">
        <v>438.82267847</v>
      </c>
      <c r="V31" s="20" t="n">
        <v>4.93902203</v>
      </c>
    </row>
    <row r="32" spans="1:22">
      <c r="A32" s="15" t="s">
        <v>507</v>
      </c>
      <c r="B32" s="17" t="n">
        <v>4478</v>
      </c>
      <c r="C32" s="18">
        <f>(6.0/B32*100)</f>
        <v/>
      </c>
      <c r="D32" s="19" t="n">
        <v>4472</v>
      </c>
      <c r="E32" s="18" t="n">
        <v>516.37302216</v>
      </c>
      <c r="F32" s="20" t="n">
        <v>4.11822367</v>
      </c>
      <c r="G32" s="18" t="n">
        <v>512.49236122</v>
      </c>
      <c r="H32" s="20" t="n">
        <v>2.63782132</v>
      </c>
      <c r="I32" s="18" t="n">
        <v>493.59623663</v>
      </c>
      <c r="J32" s="20" t="n">
        <v>3.5297311</v>
      </c>
      <c r="K32" s="18" t="n">
        <v>467.86859053</v>
      </c>
      <c r="L32" s="20" t="n">
        <v>4.95930858</v>
      </c>
      <c r="M32" s="18" t="s">
        <v>481</v>
      </c>
      <c r="N32" s="20" t="s">
        <v>481</v>
      </c>
      <c r="O32" s="18" t="s">
        <v>481</v>
      </c>
      <c r="P32" s="20" t="s">
        <v>481</v>
      </c>
      <c r="Q32" s="18" t="s">
        <v>481</v>
      </c>
      <c r="R32" s="20" t="s">
        <v>481</v>
      </c>
      <c r="S32" s="18" t="s">
        <v>481</v>
      </c>
      <c r="T32" s="20" t="s">
        <v>481</v>
      </c>
      <c r="U32" s="18" t="n">
        <v>421.32315462</v>
      </c>
      <c r="V32" s="20" t="n">
        <v>13.30737244</v>
      </c>
    </row>
    <row r="33" spans="1:22">
      <c r="A33" s="15" t="s">
        <v>508</v>
      </c>
      <c r="B33" s="17" t="n">
        <v>7325</v>
      </c>
      <c r="C33" s="18">
        <f>(85.0/B33*100)</f>
        <v/>
      </c>
      <c r="D33" s="19" t="n">
        <v>7240</v>
      </c>
      <c r="E33" s="18" t="n">
        <v>515.22830127</v>
      </c>
      <c r="F33" s="20" t="n">
        <v>3.64588071</v>
      </c>
      <c r="G33" s="18" t="n">
        <v>500.59109952</v>
      </c>
      <c r="H33" s="20" t="n">
        <v>2.88457092</v>
      </c>
      <c r="I33" s="18" t="n">
        <v>465.36035466</v>
      </c>
      <c r="J33" s="20" t="n">
        <v>3.73981646</v>
      </c>
      <c r="K33" s="18" t="n">
        <v>462.070918</v>
      </c>
      <c r="L33" s="20" t="n">
        <v>6.77080123</v>
      </c>
      <c r="M33" s="18" t="s">
        <v>481</v>
      </c>
      <c r="N33" s="20" t="s">
        <v>481</v>
      </c>
      <c r="O33" s="18" t="s">
        <v>481</v>
      </c>
      <c r="P33" s="20" t="s">
        <v>481</v>
      </c>
      <c r="Q33" s="18" t="s">
        <v>481</v>
      </c>
      <c r="R33" s="20" t="s">
        <v>481</v>
      </c>
      <c r="S33" s="18" t="s">
        <v>481</v>
      </c>
      <c r="T33" s="20" t="s">
        <v>481</v>
      </c>
      <c r="U33" s="18" t="n">
        <v>413.15824725</v>
      </c>
      <c r="V33" s="20" t="n">
        <v>8.808156479999999</v>
      </c>
    </row>
    <row r="34" spans="1:22">
      <c r="A34" s="15" t="s">
        <v>509</v>
      </c>
      <c r="B34" s="17" t="n">
        <v>6350</v>
      </c>
      <c r="C34" s="18">
        <f>(106.0/B34*100)</f>
        <v/>
      </c>
      <c r="D34" s="19" t="n">
        <v>6244</v>
      </c>
      <c r="E34" s="18" t="n">
        <v>471.00579642</v>
      </c>
      <c r="F34" s="20" t="n">
        <v>4.32688225</v>
      </c>
      <c r="G34" s="18" t="n">
        <v>494.25880452</v>
      </c>
      <c r="H34" s="20" t="n">
        <v>2.88063196</v>
      </c>
      <c r="I34" s="18" t="n">
        <v>486.14839469</v>
      </c>
      <c r="J34" s="20" t="n">
        <v>3.48819894</v>
      </c>
      <c r="K34" s="18" t="n">
        <v>454.00997297</v>
      </c>
      <c r="L34" s="20" t="n">
        <v>5.36505754</v>
      </c>
      <c r="M34" s="18" t="s">
        <v>481</v>
      </c>
      <c r="N34" s="20" t="s">
        <v>481</v>
      </c>
      <c r="O34" s="18" t="s">
        <v>481</v>
      </c>
      <c r="P34" s="20" t="s">
        <v>481</v>
      </c>
      <c r="Q34" s="18" t="n">
        <v>336.51078337</v>
      </c>
      <c r="R34" s="20" t="n">
        <v>12.24828707</v>
      </c>
      <c r="S34" s="18" t="s">
        <v>481</v>
      </c>
      <c r="T34" s="20" t="s">
        <v>481</v>
      </c>
      <c r="U34" s="18" t="n">
        <v>420.87618128</v>
      </c>
      <c r="V34" s="20" t="n">
        <v>8.62711285</v>
      </c>
    </row>
    <row r="35" spans="1:22">
      <c r="A35" s="15" t="s">
        <v>510</v>
      </c>
      <c r="B35" s="17" t="n">
        <v>6406</v>
      </c>
      <c r="C35" s="18">
        <f>(74.0/B35*100)</f>
        <v/>
      </c>
      <c r="D35" s="19" t="n">
        <v>6332</v>
      </c>
      <c r="E35" s="18" t="n">
        <v>529.6433617500001</v>
      </c>
      <c r="F35" s="20" t="n">
        <v>3.48786454</v>
      </c>
      <c r="G35" s="18" t="n">
        <v>522.80653533</v>
      </c>
      <c r="H35" s="20" t="n">
        <v>2.11299591</v>
      </c>
      <c r="I35" s="18" t="n">
        <v>495.814094</v>
      </c>
      <c r="J35" s="20" t="n">
        <v>3.26854012</v>
      </c>
      <c r="K35" s="18" t="n">
        <v>456.78636454</v>
      </c>
      <c r="L35" s="20" t="n">
        <v>5.36382428</v>
      </c>
      <c r="M35" s="18" t="s">
        <v>481</v>
      </c>
      <c r="N35" s="20" t="s">
        <v>481</v>
      </c>
      <c r="O35" s="18" t="s">
        <v>481</v>
      </c>
      <c r="P35" s="20" t="s">
        <v>481</v>
      </c>
      <c r="Q35" s="18" t="n">
        <v>349.78970242</v>
      </c>
      <c r="R35" s="20" t="n">
        <v>6.90672373</v>
      </c>
      <c r="S35" s="18" t="s">
        <v>481</v>
      </c>
      <c r="T35" s="20" t="s">
        <v>481</v>
      </c>
      <c r="U35" s="18" t="n">
        <v>424.87682867</v>
      </c>
      <c r="V35" s="20" t="n">
        <v>7.44426253</v>
      </c>
    </row>
    <row r="36" spans="1:22">
      <c r="A36" s="15" t="s">
        <v>511</v>
      </c>
      <c r="B36" s="17" t="n">
        <v>6736</v>
      </c>
      <c r="C36" s="18">
        <f>(88.0/B36*100)</f>
        <v/>
      </c>
      <c r="D36" s="19" t="n">
        <v>6648</v>
      </c>
      <c r="E36" s="18" t="n">
        <v>501.83894782</v>
      </c>
      <c r="F36" s="20" t="n">
        <v>3.78738009</v>
      </c>
      <c r="G36" s="18" t="n">
        <v>500.55400874</v>
      </c>
      <c r="H36" s="20" t="n">
        <v>2.77739884</v>
      </c>
      <c r="I36" s="18" t="n">
        <v>482.54681749</v>
      </c>
      <c r="J36" s="20" t="n">
        <v>2.82072726</v>
      </c>
      <c r="K36" s="18" t="n">
        <v>459.41814289</v>
      </c>
      <c r="L36" s="20" t="n">
        <v>3.91425568</v>
      </c>
      <c r="M36" s="18" t="s">
        <v>481</v>
      </c>
      <c r="N36" s="20" t="s">
        <v>481</v>
      </c>
      <c r="O36" s="18" t="s">
        <v>481</v>
      </c>
      <c r="P36" s="20" t="s">
        <v>481</v>
      </c>
      <c r="Q36" s="18" t="s">
        <v>481</v>
      </c>
      <c r="R36" s="20" t="s">
        <v>481</v>
      </c>
      <c r="S36" s="18" t="s">
        <v>481</v>
      </c>
      <c r="T36" s="20" t="s">
        <v>481</v>
      </c>
      <c r="U36" s="18" t="n">
        <v>428.9065842</v>
      </c>
      <c r="V36" s="20" t="n">
        <v>7.14245494</v>
      </c>
    </row>
    <row r="37" spans="1:22">
      <c r="A37" s="15" t="s">
        <v>512</v>
      </c>
      <c r="B37" s="17" t="n">
        <v>5458</v>
      </c>
      <c r="C37" s="18">
        <f>(181.0/B37*100)</f>
        <v/>
      </c>
      <c r="D37" s="19" t="n">
        <v>5277</v>
      </c>
      <c r="E37" s="18" t="n">
        <v>523.30846434</v>
      </c>
      <c r="F37" s="20" t="n">
        <v>5.39858756</v>
      </c>
      <c r="G37" s="18" t="n">
        <v>513.1133383</v>
      </c>
      <c r="H37" s="20" t="n">
        <v>3.34226681</v>
      </c>
      <c r="I37" s="18" t="n">
        <v>488.76938479</v>
      </c>
      <c r="J37" s="20" t="n">
        <v>3.66477493</v>
      </c>
      <c r="K37" s="18" t="n">
        <v>457.27320996</v>
      </c>
      <c r="L37" s="20" t="n">
        <v>6.18314508</v>
      </c>
      <c r="M37" s="18" t="s">
        <v>481</v>
      </c>
      <c r="N37" s="20" t="s">
        <v>481</v>
      </c>
      <c r="O37" s="18" t="s">
        <v>481</v>
      </c>
      <c r="P37" s="20" t="s">
        <v>481</v>
      </c>
      <c r="Q37" s="18" t="s">
        <v>481</v>
      </c>
      <c r="R37" s="20" t="s">
        <v>481</v>
      </c>
      <c r="S37" s="18" t="s">
        <v>481</v>
      </c>
      <c r="T37" s="20" t="s">
        <v>481</v>
      </c>
      <c r="U37" s="18" t="n">
        <v>425.56993585</v>
      </c>
      <c r="V37" s="20" t="n">
        <v>5.48602585</v>
      </c>
    </row>
    <row r="38" spans="1:22">
      <c r="A38" s="15" t="s">
        <v>513</v>
      </c>
      <c r="B38" s="17" t="n">
        <v>5860</v>
      </c>
      <c r="C38" s="18">
        <f>(27.0/B38*100)</f>
        <v/>
      </c>
      <c r="D38" s="19" t="n">
        <v>5833</v>
      </c>
      <c r="E38" s="18" t="n">
        <v>535.10887851</v>
      </c>
      <c r="F38" s="20" t="n">
        <v>5.84146469</v>
      </c>
      <c r="G38" s="18" t="n">
        <v>536.46576571</v>
      </c>
      <c r="H38" s="20" t="n">
        <v>3.13280029</v>
      </c>
      <c r="I38" s="18" t="n">
        <v>522.91659219</v>
      </c>
      <c r="J38" s="20" t="n">
        <v>3.88971601</v>
      </c>
      <c r="K38" s="18" t="n">
        <v>495.34242263</v>
      </c>
      <c r="L38" s="20" t="n">
        <v>4.79535824</v>
      </c>
      <c r="M38" s="18" t="s">
        <v>481</v>
      </c>
      <c r="N38" s="20" t="s">
        <v>481</v>
      </c>
      <c r="O38" s="18" t="s">
        <v>481</v>
      </c>
      <c r="P38" s="20" t="s">
        <v>481</v>
      </c>
      <c r="Q38" s="18" t="s">
        <v>481</v>
      </c>
      <c r="R38" s="20" t="s">
        <v>481</v>
      </c>
      <c r="S38" s="18" t="s">
        <v>481</v>
      </c>
      <c r="T38" s="20" t="s">
        <v>481</v>
      </c>
      <c r="U38" s="18" t="n">
        <v>486.30287663</v>
      </c>
      <c r="V38" s="20" t="n">
        <v>6.32470472</v>
      </c>
    </row>
    <row r="39" spans="1:22">
      <c r="A39" s="15" t="s">
        <v>514</v>
      </c>
      <c r="B39" s="17" t="n">
        <v>5895</v>
      </c>
      <c r="C39" s="18">
        <f>(33.0/B39*100)</f>
        <v/>
      </c>
      <c r="D39" s="19" t="n">
        <v>5862</v>
      </c>
      <c r="E39" s="18" t="n">
        <v>415.57888668</v>
      </c>
      <c r="F39" s="20" t="n">
        <v>5.44613585</v>
      </c>
      <c r="G39" s="18" t="n">
        <v>430.98258948</v>
      </c>
      <c r="H39" s="20" t="n">
        <v>4.21523806</v>
      </c>
      <c r="I39" s="18" t="n">
        <v>415.09002956</v>
      </c>
      <c r="J39" s="20" t="n">
        <v>6.18107141</v>
      </c>
      <c r="K39" s="18" t="n">
        <v>409.23344455</v>
      </c>
      <c r="L39" s="20" t="n">
        <v>5.56816986</v>
      </c>
      <c r="M39" s="18" t="s">
        <v>481</v>
      </c>
      <c r="N39" s="20" t="s">
        <v>481</v>
      </c>
      <c r="O39" s="18" t="s">
        <v>481</v>
      </c>
      <c r="P39" s="20" t="s">
        <v>481</v>
      </c>
      <c r="Q39" s="18" t="s">
        <v>481</v>
      </c>
      <c r="R39" s="20" t="s">
        <v>481</v>
      </c>
      <c r="S39" s="18" t="s">
        <v>481</v>
      </c>
      <c r="T39" s="20" t="s">
        <v>481</v>
      </c>
      <c r="U39" s="18" t="n">
        <v>369.54745078</v>
      </c>
      <c r="V39" s="20" t="n">
        <v>9.73578779</v>
      </c>
    </row>
    <row r="40" spans="1:22">
      <c r="A40" s="15" t="s">
        <v>515</v>
      </c>
      <c r="B40" s="17" t="n">
        <v>14157</v>
      </c>
      <c r="C40" s="18">
        <f>(415.0/B40*100)</f>
        <v/>
      </c>
      <c r="D40" s="19" t="n">
        <v>13742</v>
      </c>
      <c r="E40" s="18" t="n">
        <v>517.9270066</v>
      </c>
      <c r="F40" s="20" t="n">
        <v>3.56675824</v>
      </c>
      <c r="G40" s="18" t="n">
        <v>503.50503309</v>
      </c>
      <c r="H40" s="20" t="n">
        <v>2.80719574</v>
      </c>
      <c r="I40" s="18" t="n">
        <v>475.37980876</v>
      </c>
      <c r="J40" s="20" t="n">
        <v>3.83670061</v>
      </c>
      <c r="K40" s="18" t="n">
        <v>442.22336583</v>
      </c>
      <c r="L40" s="20" t="n">
        <v>7.49996419</v>
      </c>
      <c r="M40" s="18" t="s">
        <v>481</v>
      </c>
      <c r="N40" s="20" t="s">
        <v>481</v>
      </c>
      <c r="O40" s="18" t="s">
        <v>481</v>
      </c>
      <c r="P40" s="20" t="s">
        <v>481</v>
      </c>
      <c r="Q40" s="18" t="s">
        <v>481</v>
      </c>
      <c r="R40" s="20" t="s">
        <v>481</v>
      </c>
      <c r="S40" s="18" t="s">
        <v>481</v>
      </c>
      <c r="T40" s="20" t="s">
        <v>481</v>
      </c>
      <c r="U40" s="18" t="n">
        <v>409.38576564</v>
      </c>
      <c r="V40" s="20" t="n">
        <v>6.69446152</v>
      </c>
    </row>
    <row r="41" spans="1:22">
      <c r="A41" s="15" t="s">
        <v>516</v>
      </c>
      <c r="B41" s="17" t="n">
        <v>5712</v>
      </c>
      <c r="C41" s="18">
        <f>(61.0/B41*100)</f>
        <v/>
      </c>
      <c r="D41" s="19" t="n">
        <v>5651</v>
      </c>
      <c r="E41" s="18" t="n">
        <v>493.96453179</v>
      </c>
      <c r="F41" s="20" t="n">
        <v>4.4437923</v>
      </c>
      <c r="G41" s="18" t="n">
        <v>475.40934877</v>
      </c>
      <c r="H41" s="20" t="n">
        <v>3.19328823</v>
      </c>
      <c r="I41" s="18" t="n">
        <v>456.87408806</v>
      </c>
      <c r="J41" s="20" t="n">
        <v>4.04869162</v>
      </c>
      <c r="K41" s="18" t="n">
        <v>422.02156638</v>
      </c>
      <c r="L41" s="20" t="n">
        <v>6.14048482</v>
      </c>
      <c r="M41" s="18" t="s">
        <v>481</v>
      </c>
      <c r="N41" s="20" t="s">
        <v>481</v>
      </c>
      <c r="O41" s="18" t="s">
        <v>481</v>
      </c>
      <c r="P41" s="20" t="s">
        <v>481</v>
      </c>
      <c r="Q41" s="18" t="n">
        <v>392.51815558</v>
      </c>
      <c r="R41" s="20" t="n">
        <v>16.89642718</v>
      </c>
      <c r="S41" s="18" t="s">
        <v>481</v>
      </c>
      <c r="T41" s="20" t="s">
        <v>481</v>
      </c>
      <c r="U41" s="18" t="n">
        <v>391.81733364</v>
      </c>
      <c r="V41" s="20" t="n">
        <v>9.06208754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356.51615646</v>
      </c>
      <c r="F45" s="20" t="n">
        <v>3.67561949</v>
      </c>
      <c r="G45" s="18" t="n">
        <v>363.60183565</v>
      </c>
      <c r="H45" s="20" t="n">
        <v>3.68140864</v>
      </c>
      <c r="I45" s="18" t="n">
        <v>371.72991507</v>
      </c>
      <c r="J45" s="20" t="n">
        <v>4.20246953</v>
      </c>
      <c r="K45" s="18" t="n">
        <v>348.34408464</v>
      </c>
      <c r="L45" s="20" t="n">
        <v>4.1946437</v>
      </c>
      <c r="M45" s="18" t="s">
        <v>481</v>
      </c>
      <c r="N45" s="20" t="s">
        <v>481</v>
      </c>
      <c r="O45" s="18" t="s">
        <v>481</v>
      </c>
      <c r="P45" s="20" t="s">
        <v>481</v>
      </c>
      <c r="Q45" s="18" t="s">
        <v>481</v>
      </c>
      <c r="R45" s="20" t="s">
        <v>481</v>
      </c>
      <c r="S45" s="18" t="n">
        <v>326.69961198</v>
      </c>
      <c r="T45" s="20" t="n">
        <v>26.55801075</v>
      </c>
      <c r="U45" s="18" t="n">
        <v>339.86905489</v>
      </c>
      <c r="V45" s="20" t="n">
        <v>5.53988871</v>
      </c>
    </row>
    <row r="46" spans="1:22">
      <c r="A46" s="15" t="s">
        <v>521</v>
      </c>
      <c r="B46" s="17" t="n">
        <v>23141</v>
      </c>
      <c r="C46" s="18">
        <f>(2289.0/B46*100)</f>
        <v/>
      </c>
      <c r="D46" s="19" t="n">
        <v>20852</v>
      </c>
      <c r="E46" s="18" t="n">
        <v>398.22788884</v>
      </c>
      <c r="F46" s="20" t="n">
        <v>4.58627222</v>
      </c>
      <c r="G46" s="18" t="n">
        <v>399.96688109</v>
      </c>
      <c r="H46" s="20" t="n">
        <v>3.66448448</v>
      </c>
      <c r="I46" s="18" t="n">
        <v>383.82940051</v>
      </c>
      <c r="J46" s="20" t="n">
        <v>4.8178585</v>
      </c>
      <c r="K46" s="18" t="n">
        <v>357.29115432</v>
      </c>
      <c r="L46" s="20" t="n">
        <v>7.38382192</v>
      </c>
      <c r="M46" s="18" t="s">
        <v>481</v>
      </c>
      <c r="N46" s="20" t="s">
        <v>481</v>
      </c>
      <c r="O46" s="18" t="s">
        <v>481</v>
      </c>
      <c r="P46" s="20" t="s">
        <v>481</v>
      </c>
      <c r="Q46" s="18" t="s">
        <v>481</v>
      </c>
      <c r="R46" s="20" t="s">
        <v>481</v>
      </c>
      <c r="S46" s="18" t="s">
        <v>481</v>
      </c>
      <c r="T46" s="20" t="s">
        <v>481</v>
      </c>
      <c r="U46" s="18" t="n">
        <v>352.99294895</v>
      </c>
      <c r="V46" s="20" t="n">
        <v>3.05187789</v>
      </c>
    </row>
    <row r="47" spans="1:22">
      <c r="A47" s="15" t="s">
        <v>522</v>
      </c>
      <c r="B47" s="17" t="n">
        <v>5928</v>
      </c>
      <c r="C47" s="18">
        <f>(440.0/B47*100)</f>
        <v/>
      </c>
      <c r="D47" s="19" t="n">
        <v>5488</v>
      </c>
      <c r="E47" s="18" t="n">
        <v>450.70995979</v>
      </c>
      <c r="F47" s="20" t="n">
        <v>5.06638082</v>
      </c>
      <c r="G47" s="18" t="n">
        <v>460.10778877</v>
      </c>
      <c r="H47" s="20" t="n">
        <v>4.31253397</v>
      </c>
      <c r="I47" s="18" t="n">
        <v>445.76779354</v>
      </c>
      <c r="J47" s="20" t="n">
        <v>4.94398571</v>
      </c>
      <c r="K47" s="18" t="n">
        <v>416.61814675</v>
      </c>
      <c r="L47" s="20" t="n">
        <v>7.20884088</v>
      </c>
      <c r="M47" s="18" t="s">
        <v>481</v>
      </c>
      <c r="N47" s="20" t="s">
        <v>481</v>
      </c>
      <c r="O47" s="18" t="s">
        <v>481</v>
      </c>
      <c r="P47" s="20" t="s">
        <v>481</v>
      </c>
      <c r="Q47" s="18" t="s">
        <v>481</v>
      </c>
      <c r="R47" s="20" t="s">
        <v>481</v>
      </c>
      <c r="S47" s="18" t="s">
        <v>481</v>
      </c>
      <c r="T47" s="20" t="s">
        <v>481</v>
      </c>
      <c r="U47" s="18" t="n">
        <v>389.75726454</v>
      </c>
      <c r="V47" s="20" t="n">
        <v>5.24188416</v>
      </c>
    </row>
    <row r="48" spans="1:22">
      <c r="A48" s="15" t="s">
        <v>523</v>
      </c>
      <c r="B48" s="17" t="n">
        <v>9841</v>
      </c>
      <c r="C48" s="18">
        <f>(8.0/B48*100)</f>
        <v/>
      </c>
      <c r="D48" s="19" t="n">
        <v>9833</v>
      </c>
      <c r="E48" s="18" t="n">
        <v>541.63021684</v>
      </c>
      <c r="F48" s="20" t="n">
        <v>6.59250971</v>
      </c>
      <c r="G48" s="18" t="n">
        <v>534.90603515</v>
      </c>
      <c r="H48" s="20" t="n">
        <v>5.27583749</v>
      </c>
      <c r="I48" s="18" t="n">
        <v>530.34598533</v>
      </c>
      <c r="J48" s="20" t="n">
        <v>5.04579194</v>
      </c>
      <c r="K48" s="18" t="n">
        <v>475.52207736</v>
      </c>
      <c r="L48" s="20" t="n">
        <v>8.65637703</v>
      </c>
      <c r="M48" s="18" t="s">
        <v>481</v>
      </c>
      <c r="N48" s="20" t="s">
        <v>481</v>
      </c>
      <c r="O48" s="18" t="s">
        <v>481</v>
      </c>
      <c r="P48" s="20" t="s">
        <v>481</v>
      </c>
      <c r="Q48" s="18" t="s">
        <v>481</v>
      </c>
      <c r="R48" s="20" t="s">
        <v>481</v>
      </c>
      <c r="S48" s="18" t="s">
        <v>481</v>
      </c>
      <c r="T48" s="20" t="s">
        <v>481</v>
      </c>
      <c r="U48" s="18" t="n">
        <v>470.45299381</v>
      </c>
      <c r="V48" s="20" t="n">
        <v>28.28866295</v>
      </c>
    </row>
    <row r="49" spans="1:22">
      <c r="A49" s="15" t="s">
        <v>524</v>
      </c>
      <c r="B49" s="17" t="n">
        <v>6349</v>
      </c>
      <c r="C49" s="18">
        <f>(56.0/B49*100)</f>
        <v/>
      </c>
      <c r="D49" s="19" t="n">
        <v>6293</v>
      </c>
      <c r="E49" s="18" t="n">
        <v>415.54666484</v>
      </c>
      <c r="F49" s="20" t="n">
        <v>4.1189008</v>
      </c>
      <c r="G49" s="18" t="n">
        <v>416.97609593</v>
      </c>
      <c r="H49" s="20" t="n">
        <v>3.64132292</v>
      </c>
      <c r="I49" s="18" t="n">
        <v>403.11472669</v>
      </c>
      <c r="J49" s="20" t="n">
        <v>3.87282787</v>
      </c>
      <c r="K49" s="18" t="n">
        <v>385.88085065</v>
      </c>
      <c r="L49" s="20" t="n">
        <v>4.81854141</v>
      </c>
      <c r="M49" s="18" t="s">
        <v>481</v>
      </c>
      <c r="N49" s="20" t="s">
        <v>481</v>
      </c>
      <c r="O49" s="18" t="s">
        <v>481</v>
      </c>
      <c r="P49" s="20" t="s">
        <v>481</v>
      </c>
      <c r="Q49" s="18" t="s">
        <v>481</v>
      </c>
      <c r="R49" s="20" t="s">
        <v>481</v>
      </c>
      <c r="S49" s="18" t="n">
        <v>329.95655395</v>
      </c>
      <c r="T49" s="20" t="n">
        <v>35.90727423</v>
      </c>
      <c r="U49" s="18" t="n">
        <v>365.79475028</v>
      </c>
      <c r="V49" s="20" t="n">
        <v>9.56764875</v>
      </c>
    </row>
    <row r="50" spans="1:22">
      <c r="A50" s="15" t="s">
        <v>525</v>
      </c>
      <c r="B50" s="17" t="n">
        <v>11795</v>
      </c>
      <c r="C50" s="18">
        <f>(413.0/B50*100)</f>
        <v/>
      </c>
      <c r="D50" s="19" t="n">
        <v>11382</v>
      </c>
      <c r="E50" s="18" t="n">
        <v>383.02328435</v>
      </c>
      <c r="F50" s="20" t="n">
        <v>3.31702114</v>
      </c>
      <c r="G50" s="18" t="n">
        <v>398.38222617</v>
      </c>
      <c r="H50" s="20" t="n">
        <v>2.85596844</v>
      </c>
      <c r="I50" s="18" t="n">
        <v>401.86389031</v>
      </c>
      <c r="J50" s="20" t="n">
        <v>2.95774141</v>
      </c>
      <c r="K50" s="18" t="n">
        <v>367.14875654</v>
      </c>
      <c r="L50" s="20" t="n">
        <v>4.65117382</v>
      </c>
      <c r="M50" s="18" t="s">
        <v>481</v>
      </c>
      <c r="N50" s="20" t="s">
        <v>481</v>
      </c>
      <c r="O50" s="18" t="s">
        <v>481</v>
      </c>
      <c r="P50" s="20" t="s">
        <v>481</v>
      </c>
      <c r="Q50" s="18" t="s">
        <v>481</v>
      </c>
      <c r="R50" s="20" t="s">
        <v>481</v>
      </c>
      <c r="S50" s="18" t="s">
        <v>481</v>
      </c>
      <c r="T50" s="20" t="s">
        <v>481</v>
      </c>
      <c r="U50" s="18" t="n">
        <v>342.47567535</v>
      </c>
      <c r="V50" s="20" t="n">
        <v>8.43056254</v>
      </c>
    </row>
    <row r="51" spans="1:22">
      <c r="A51" s="15" t="s">
        <v>526</v>
      </c>
      <c r="B51" s="17" t="n">
        <v>6866</v>
      </c>
      <c r="C51" s="18">
        <f>(112.0/B51*100)</f>
        <v/>
      </c>
      <c r="D51" s="19" t="n">
        <v>6754</v>
      </c>
      <c r="E51" s="18" t="n">
        <v>399.35290136</v>
      </c>
      <c r="F51" s="20" t="n">
        <v>4.46520046</v>
      </c>
      <c r="G51" s="18" t="n">
        <v>410.349364</v>
      </c>
      <c r="H51" s="20" t="n">
        <v>3.25546082</v>
      </c>
      <c r="I51" s="18" t="n">
        <v>405.75389205</v>
      </c>
      <c r="J51" s="20" t="n">
        <v>3.08046289</v>
      </c>
      <c r="K51" s="18" t="n">
        <v>398.67796224</v>
      </c>
      <c r="L51" s="20" t="n">
        <v>4.48214343</v>
      </c>
      <c r="M51" s="18" t="s">
        <v>481</v>
      </c>
      <c r="N51" s="20" t="s">
        <v>481</v>
      </c>
      <c r="O51" s="18" t="s">
        <v>481</v>
      </c>
      <c r="P51" s="20" t="s">
        <v>481</v>
      </c>
      <c r="Q51" s="18" t="n">
        <v>380.5422133</v>
      </c>
      <c r="R51" s="20" t="n">
        <v>4.31283207</v>
      </c>
      <c r="S51" s="18" t="s">
        <v>481</v>
      </c>
      <c r="T51" s="20" t="s">
        <v>481</v>
      </c>
      <c r="U51" s="18" t="n">
        <v>379.66166607</v>
      </c>
      <c r="V51" s="20" t="n">
        <v>6.84884785</v>
      </c>
    </row>
    <row r="52" spans="1:22">
      <c r="A52" s="15" t="s">
        <v>527</v>
      </c>
      <c r="B52" s="17" t="n">
        <v>5809</v>
      </c>
      <c r="C52" s="18">
        <f>(115.0/B52*100)</f>
        <v/>
      </c>
      <c r="D52" s="19" t="n">
        <v>5694</v>
      </c>
      <c r="E52" s="18" t="n">
        <v>471.46456424</v>
      </c>
      <c r="F52" s="20" t="n">
        <v>4.86674082</v>
      </c>
      <c r="G52" s="18" t="n">
        <v>476.70177638</v>
      </c>
      <c r="H52" s="20" t="n">
        <v>3.42228724</v>
      </c>
      <c r="I52" s="18" t="n">
        <v>460.25934358</v>
      </c>
      <c r="J52" s="20" t="n">
        <v>3.96703851</v>
      </c>
      <c r="K52" s="18" t="n">
        <v>423.56321494</v>
      </c>
      <c r="L52" s="20" t="n">
        <v>5.12455543</v>
      </c>
      <c r="M52" s="18" t="s">
        <v>481</v>
      </c>
      <c r="N52" s="20" t="s">
        <v>481</v>
      </c>
      <c r="O52" s="18" t="s">
        <v>481</v>
      </c>
      <c r="P52" s="20" t="s">
        <v>481</v>
      </c>
      <c r="Q52" s="18" t="s">
        <v>481</v>
      </c>
      <c r="R52" s="20" t="s">
        <v>481</v>
      </c>
      <c r="S52" s="18" t="s">
        <v>481</v>
      </c>
      <c r="T52" s="20" t="s">
        <v>481</v>
      </c>
      <c r="U52" s="18" t="n">
        <v>382.15846019</v>
      </c>
      <c r="V52" s="20" t="n">
        <v>6.90397567</v>
      </c>
    </row>
    <row r="53" spans="1:22">
      <c r="A53" s="15" t="s">
        <v>528</v>
      </c>
      <c r="B53" s="17" t="n">
        <v>5571</v>
      </c>
      <c r="C53" s="18">
        <f>(123.0/B53*100)</f>
        <v/>
      </c>
      <c r="D53" s="19" t="n">
        <v>5448</v>
      </c>
      <c r="E53" s="18" t="n">
        <v>444.5275769</v>
      </c>
      <c r="F53" s="20" t="n">
        <v>3.31871322</v>
      </c>
      <c r="G53" s="18" t="n">
        <v>452.84559792</v>
      </c>
      <c r="H53" s="20" t="n">
        <v>2.43314629</v>
      </c>
      <c r="I53" s="18" t="n">
        <v>438.48182427</v>
      </c>
      <c r="J53" s="20" t="n">
        <v>3.28964448</v>
      </c>
      <c r="K53" s="18" t="n">
        <v>421.51515964</v>
      </c>
      <c r="L53" s="20" t="n">
        <v>5.35517129</v>
      </c>
      <c r="M53" s="18" t="s">
        <v>481</v>
      </c>
      <c r="N53" s="20" t="s">
        <v>481</v>
      </c>
      <c r="O53" s="18" t="s">
        <v>481</v>
      </c>
      <c r="P53" s="20" t="s">
        <v>481</v>
      </c>
      <c r="Q53" s="18" t="s">
        <v>481</v>
      </c>
      <c r="R53" s="20" t="s">
        <v>481</v>
      </c>
      <c r="S53" s="18" t="s">
        <v>481</v>
      </c>
      <c r="T53" s="20" t="s">
        <v>481</v>
      </c>
      <c r="U53" s="18" t="n">
        <v>368.17774435</v>
      </c>
      <c r="V53" s="20" t="n">
        <v>4.58899175</v>
      </c>
    </row>
    <row r="54" spans="1:22">
      <c r="A54" s="15" t="s">
        <v>529</v>
      </c>
      <c r="B54" s="17" t="n">
        <v>4740</v>
      </c>
      <c r="C54" s="18">
        <f>(548.0/B54*100)</f>
        <v/>
      </c>
      <c r="D54" s="19" t="n">
        <v>4192</v>
      </c>
      <c r="E54" s="18" t="n">
        <v>320.63377565</v>
      </c>
      <c r="F54" s="20" t="n">
        <v>3.57632665</v>
      </c>
      <c r="G54" s="18" t="n">
        <v>352.28900099</v>
      </c>
      <c r="H54" s="20" t="n">
        <v>3.68327821</v>
      </c>
      <c r="I54" s="18" t="n">
        <v>341.86952336</v>
      </c>
      <c r="J54" s="20" t="n">
        <v>4.63262708</v>
      </c>
      <c r="K54" s="18" t="n">
        <v>309.3348302</v>
      </c>
      <c r="L54" s="20" t="n">
        <v>7.50036349</v>
      </c>
      <c r="M54" s="18" t="s">
        <v>481</v>
      </c>
      <c r="N54" s="20" t="s">
        <v>481</v>
      </c>
      <c r="O54" s="18" t="s">
        <v>481</v>
      </c>
      <c r="P54" s="20" t="s">
        <v>481</v>
      </c>
      <c r="Q54" s="18" t="s">
        <v>481</v>
      </c>
      <c r="R54" s="20" t="s">
        <v>481</v>
      </c>
      <c r="S54" s="18" t="s">
        <v>481</v>
      </c>
      <c r="T54" s="20" t="s">
        <v>481</v>
      </c>
      <c r="U54" s="18" t="n">
        <v>295.12517341</v>
      </c>
      <c r="V54" s="20" t="n">
        <v>4.07521126</v>
      </c>
    </row>
    <row r="55" spans="1:22">
      <c r="A55" s="15" t="s">
        <v>530</v>
      </c>
      <c r="B55" s="17" t="n">
        <v>5316</v>
      </c>
      <c r="C55" s="18">
        <f>(22.0/B55*100)</f>
        <v/>
      </c>
      <c r="D55" s="19" t="n">
        <v>5294</v>
      </c>
      <c r="E55" s="18" t="n">
        <v>405.08255608</v>
      </c>
      <c r="F55" s="20" t="n">
        <v>4.0214877</v>
      </c>
      <c r="G55" s="18" t="n">
        <v>413.74929493</v>
      </c>
      <c r="H55" s="20" t="n">
        <v>2.92070733</v>
      </c>
      <c r="I55" s="18" t="n">
        <v>412.53465879</v>
      </c>
      <c r="J55" s="20" t="n">
        <v>4.71537031</v>
      </c>
      <c r="K55" s="18" t="n">
        <v>351.63690886</v>
      </c>
      <c r="L55" s="20" t="n">
        <v>8.51546312</v>
      </c>
      <c r="M55" s="18" t="s">
        <v>481</v>
      </c>
      <c r="N55" s="20" t="s">
        <v>481</v>
      </c>
      <c r="O55" s="18" t="s">
        <v>481</v>
      </c>
      <c r="P55" s="20" t="s">
        <v>481</v>
      </c>
      <c r="Q55" s="18" t="s">
        <v>481</v>
      </c>
      <c r="R55" s="20" t="s">
        <v>481</v>
      </c>
      <c r="S55" s="18" t="n">
        <v>277.51435243</v>
      </c>
      <c r="T55" s="20" t="n">
        <v>32.54243744</v>
      </c>
      <c r="U55" s="18" t="n">
        <v>314.95332954</v>
      </c>
      <c r="V55" s="20" t="n">
        <v>8.044739379999999</v>
      </c>
    </row>
    <row r="56" spans="1:22">
      <c r="A56" s="15" t="s">
        <v>531</v>
      </c>
      <c r="B56" s="17" t="n">
        <v>5359</v>
      </c>
      <c r="C56" s="18">
        <f>(77.0/B56*100)</f>
        <v/>
      </c>
      <c r="D56" s="19" t="n">
        <v>5282</v>
      </c>
      <c r="E56" s="18" t="n">
        <v>556.08198326</v>
      </c>
      <c r="F56" s="20" t="n">
        <v>5.08102374</v>
      </c>
      <c r="G56" s="18" t="n">
        <v>554.02210838</v>
      </c>
      <c r="H56" s="20" t="n">
        <v>3.40173043</v>
      </c>
      <c r="I56" s="18" t="n">
        <v>542.18006266</v>
      </c>
      <c r="J56" s="20" t="n">
        <v>3.9117484</v>
      </c>
      <c r="K56" s="18" t="n">
        <v>512.36168443</v>
      </c>
      <c r="L56" s="20" t="n">
        <v>6.36427211</v>
      </c>
      <c r="M56" s="18" t="s">
        <v>481</v>
      </c>
      <c r="N56" s="20" t="s">
        <v>481</v>
      </c>
      <c r="O56" s="18" t="s">
        <v>481</v>
      </c>
      <c r="P56" s="20" t="s">
        <v>481</v>
      </c>
      <c r="Q56" s="18" t="s">
        <v>481</v>
      </c>
      <c r="R56" s="20" t="s">
        <v>481</v>
      </c>
      <c r="S56" s="18" t="s">
        <v>481</v>
      </c>
      <c r="T56" s="20" t="s">
        <v>481</v>
      </c>
      <c r="U56" s="18" t="n">
        <v>469.99993105</v>
      </c>
      <c r="V56" s="20" t="n">
        <v>16.42796453</v>
      </c>
    </row>
    <row r="57" spans="1:22">
      <c r="A57" s="15" t="s">
        <v>532</v>
      </c>
      <c r="B57" s="17" t="n">
        <v>6513</v>
      </c>
      <c r="C57" s="18">
        <f>(0.0/B57*100)</f>
        <v/>
      </c>
      <c r="D57" s="19" t="n">
        <v>6513</v>
      </c>
      <c r="E57" s="18" t="n">
        <v>375.289765</v>
      </c>
      <c r="F57" s="20" t="n">
        <v>5.13204842</v>
      </c>
      <c r="G57" s="18" t="n">
        <v>391.37528635</v>
      </c>
      <c r="H57" s="20" t="n">
        <v>3.84740546</v>
      </c>
      <c r="I57" s="18" t="n">
        <v>396.36431442</v>
      </c>
      <c r="J57" s="20" t="n">
        <v>3.60817305</v>
      </c>
      <c r="K57" s="18" t="n">
        <v>362.62964636</v>
      </c>
      <c r="L57" s="20" t="n">
        <v>5.54349549</v>
      </c>
      <c r="M57" s="18" t="s">
        <v>481</v>
      </c>
      <c r="N57" s="20" t="s">
        <v>481</v>
      </c>
      <c r="O57" s="18" t="s">
        <v>481</v>
      </c>
      <c r="P57" s="20" t="s">
        <v>481</v>
      </c>
      <c r="Q57" s="18" t="s">
        <v>481</v>
      </c>
      <c r="R57" s="20" t="s">
        <v>481</v>
      </c>
      <c r="S57" s="18" t="n">
        <v>362.43174251</v>
      </c>
      <c r="T57" s="20" t="n">
        <v>40.90652301</v>
      </c>
      <c r="U57" s="18" t="n">
        <v>357.11340698</v>
      </c>
      <c r="V57" s="20" t="n">
        <v>9.30546453</v>
      </c>
    </row>
    <row r="58" spans="1:22">
      <c r="A58" s="15" t="s">
        <v>533</v>
      </c>
      <c r="B58" s="17" t="n">
        <v>7267</v>
      </c>
      <c r="C58" s="18">
        <f>(10.0/B58*100)</f>
        <v/>
      </c>
      <c r="D58" s="19" t="n">
        <v>7257</v>
      </c>
      <c r="E58" s="18" t="n">
        <v>376.36406392</v>
      </c>
      <c r="F58" s="20" t="n">
        <v>3.32591651</v>
      </c>
      <c r="G58" s="18" t="n">
        <v>395.93546605</v>
      </c>
      <c r="H58" s="20" t="n">
        <v>3.20836849</v>
      </c>
      <c r="I58" s="18" t="n">
        <v>383.15496089</v>
      </c>
      <c r="J58" s="20" t="n">
        <v>3.97200026</v>
      </c>
      <c r="K58" s="18" t="n">
        <v>346.41417213</v>
      </c>
      <c r="L58" s="20" t="n">
        <v>6.79342351</v>
      </c>
      <c r="M58" s="18" t="s">
        <v>481</v>
      </c>
      <c r="N58" s="20" t="s">
        <v>481</v>
      </c>
      <c r="O58" s="18" t="s">
        <v>481</v>
      </c>
      <c r="P58" s="20" t="s">
        <v>481</v>
      </c>
      <c r="Q58" s="18" t="s">
        <v>481</v>
      </c>
      <c r="R58" s="20" t="s">
        <v>481</v>
      </c>
      <c r="S58" s="18" t="n">
        <v>282.80935561</v>
      </c>
      <c r="T58" s="20" t="n">
        <v>20.06427907</v>
      </c>
      <c r="U58" s="18" t="n">
        <v>319.57846333</v>
      </c>
      <c r="V58" s="20" t="n">
        <v>14.51998723</v>
      </c>
    </row>
    <row r="59" spans="1:22">
      <c r="A59" s="15" t="s">
        <v>534</v>
      </c>
      <c r="B59" s="17" t="n">
        <v>4826</v>
      </c>
      <c r="C59" s="18">
        <f>(26.0/B59*100)</f>
        <v/>
      </c>
      <c r="D59" s="19" t="n">
        <v>4800</v>
      </c>
      <c r="E59" s="18" t="n">
        <v>344.57702195</v>
      </c>
      <c r="F59" s="20" t="n">
        <v>3.03840893</v>
      </c>
      <c r="G59" s="18" t="n">
        <v>372.06870895</v>
      </c>
      <c r="H59" s="20" t="n">
        <v>2.87400256</v>
      </c>
      <c r="I59" s="18" t="n">
        <v>380.54177466</v>
      </c>
      <c r="J59" s="20" t="n">
        <v>3.12487905</v>
      </c>
      <c r="K59" s="18" t="n">
        <v>348.7328338</v>
      </c>
      <c r="L59" s="20" t="n">
        <v>3.74306877</v>
      </c>
      <c r="M59" s="18" t="s">
        <v>481</v>
      </c>
      <c r="N59" s="20" t="s">
        <v>481</v>
      </c>
      <c r="O59" s="18" t="s">
        <v>481</v>
      </c>
      <c r="P59" s="20" t="s">
        <v>481</v>
      </c>
      <c r="Q59" s="18" t="s">
        <v>481</v>
      </c>
      <c r="R59" s="20" t="s">
        <v>481</v>
      </c>
      <c r="S59" s="18" t="n">
        <v>268.51126704</v>
      </c>
      <c r="T59" s="20" t="n">
        <v>17.08602195</v>
      </c>
      <c r="U59" s="18" t="n">
        <v>299.58885113</v>
      </c>
      <c r="V59" s="20" t="n">
        <v>8.38390394</v>
      </c>
    </row>
    <row r="60" spans="1:22">
      <c r="A60" s="15" t="s">
        <v>535</v>
      </c>
      <c r="B60" s="17" t="n">
        <v>4546</v>
      </c>
      <c r="C60" s="18">
        <f>(15.0/B60*100)</f>
        <v/>
      </c>
      <c r="D60" s="19" t="n">
        <v>4531</v>
      </c>
      <c r="E60" s="18" t="n">
        <v>389.1942164</v>
      </c>
      <c r="F60" s="20" t="n">
        <v>5.52798822</v>
      </c>
      <c r="G60" s="18" t="n">
        <v>411.45538918</v>
      </c>
      <c r="H60" s="20" t="n">
        <v>4.0383414</v>
      </c>
      <c r="I60" s="18" t="n">
        <v>401.54359478</v>
      </c>
      <c r="J60" s="20" t="n">
        <v>5.50421273</v>
      </c>
      <c r="K60" s="18" t="n">
        <v>358.4209171</v>
      </c>
      <c r="L60" s="20" t="n">
        <v>8.869955940000001</v>
      </c>
      <c r="M60" s="18" t="s">
        <v>481</v>
      </c>
      <c r="N60" s="20" t="s">
        <v>481</v>
      </c>
      <c r="O60" s="18" t="s">
        <v>481</v>
      </c>
      <c r="P60" s="20" t="s">
        <v>481</v>
      </c>
      <c r="Q60" s="18" t="s">
        <v>481</v>
      </c>
      <c r="R60" s="20" t="s">
        <v>481</v>
      </c>
      <c r="S60" s="18" t="n">
        <v>342.93124389</v>
      </c>
      <c r="T60" s="20" t="n">
        <v>25.30340503</v>
      </c>
      <c r="U60" s="18" t="n">
        <v>364.95610063</v>
      </c>
      <c r="V60" s="20" t="n">
        <v>9.412345999999999</v>
      </c>
    </row>
    <row r="61" spans="1:22">
      <c r="A61" s="15" t="s">
        <v>536</v>
      </c>
      <c r="B61" s="17" t="n">
        <v>6525</v>
      </c>
      <c r="C61" s="18">
        <f>(184.0/B61*100)</f>
        <v/>
      </c>
      <c r="D61" s="19" t="n">
        <v>6341</v>
      </c>
      <c r="E61" s="18" t="n">
        <v>476.98906164</v>
      </c>
      <c r="F61" s="20" t="n">
        <v>3.93026522</v>
      </c>
      <c r="G61" s="18" t="n">
        <v>488.70274862</v>
      </c>
      <c r="H61" s="20" t="n">
        <v>2.34623343</v>
      </c>
      <c r="I61" s="18" t="n">
        <v>475.36426752</v>
      </c>
      <c r="J61" s="20" t="n">
        <v>4.41640196</v>
      </c>
      <c r="K61" s="18" t="n">
        <v>448.32684025</v>
      </c>
      <c r="L61" s="20" t="n">
        <v>7.42821866</v>
      </c>
      <c r="M61" s="18" t="s">
        <v>481</v>
      </c>
      <c r="N61" s="20" t="s">
        <v>481</v>
      </c>
      <c r="O61" s="18" t="s">
        <v>481</v>
      </c>
      <c r="P61" s="20" t="s">
        <v>481</v>
      </c>
      <c r="Q61" s="18" t="s">
        <v>481</v>
      </c>
      <c r="R61" s="20" t="s">
        <v>481</v>
      </c>
      <c r="S61" s="18" t="s">
        <v>481</v>
      </c>
      <c r="T61" s="20" t="s">
        <v>481</v>
      </c>
      <c r="U61" s="18" t="n">
        <v>413.50502936</v>
      </c>
      <c r="V61" s="20" t="n">
        <v>8.41204774</v>
      </c>
    </row>
    <row r="62" spans="1:22">
      <c r="A62" s="15" t="s">
        <v>537</v>
      </c>
      <c r="B62" s="17" t="n">
        <v>4476</v>
      </c>
      <c r="C62" s="18">
        <f>(3.0/B62*100)</f>
        <v/>
      </c>
      <c r="D62" s="19" t="n">
        <v>4473</v>
      </c>
      <c r="E62" s="18" t="n">
        <v>554.51122879</v>
      </c>
      <c r="F62" s="20" t="n">
        <v>3.8478499</v>
      </c>
      <c r="G62" s="18" t="n">
        <v>549.41355413</v>
      </c>
      <c r="H62" s="20" t="n">
        <v>1.56398045</v>
      </c>
      <c r="I62" s="18" t="n">
        <v>537.99138436</v>
      </c>
      <c r="J62" s="20" t="n">
        <v>2.43660968</v>
      </c>
      <c r="K62" s="18" t="n">
        <v>507.56499481</v>
      </c>
      <c r="L62" s="20" t="n">
        <v>5.19591049</v>
      </c>
      <c r="M62" s="18" t="s">
        <v>481</v>
      </c>
      <c r="N62" s="20" t="s">
        <v>481</v>
      </c>
      <c r="O62" s="18" t="s">
        <v>481</v>
      </c>
      <c r="P62" s="20" t="s">
        <v>481</v>
      </c>
      <c r="Q62" s="18" t="s">
        <v>481</v>
      </c>
      <c r="R62" s="20" t="s">
        <v>481</v>
      </c>
      <c r="S62" s="18" t="s">
        <v>481</v>
      </c>
      <c r="T62" s="20" t="s">
        <v>481</v>
      </c>
      <c r="U62" s="18" t="n">
        <v>479.53399525</v>
      </c>
      <c r="V62" s="20" t="n">
        <v>26.22748527</v>
      </c>
    </row>
    <row r="63" spans="1:22">
      <c r="A63" s="15" t="s">
        <v>538</v>
      </c>
      <c r="B63" s="17" t="n">
        <v>5324</v>
      </c>
      <c r="C63" s="18">
        <f>(13.0/B63*100)</f>
        <v/>
      </c>
      <c r="D63" s="19" t="n">
        <v>5311</v>
      </c>
      <c r="E63" s="18" t="n">
        <v>374.59700014</v>
      </c>
      <c r="F63" s="20" t="n">
        <v>2.82697101</v>
      </c>
      <c r="G63" s="18" t="n">
        <v>382.56289452</v>
      </c>
      <c r="H63" s="20" t="n">
        <v>3.12892843</v>
      </c>
      <c r="I63" s="18" t="n">
        <v>378.2231684</v>
      </c>
      <c r="J63" s="20" t="n">
        <v>3.95577106</v>
      </c>
      <c r="K63" s="18" t="n">
        <v>333.43973789</v>
      </c>
      <c r="L63" s="20" t="n">
        <v>6.76756863</v>
      </c>
      <c r="M63" s="18" t="s">
        <v>481</v>
      </c>
      <c r="N63" s="20" t="s">
        <v>481</v>
      </c>
      <c r="O63" s="18" t="s">
        <v>481</v>
      </c>
      <c r="P63" s="20" t="s">
        <v>481</v>
      </c>
      <c r="Q63" s="18" t="n">
        <v>395.38395291</v>
      </c>
      <c r="R63" s="20" t="n">
        <v>48.2956823</v>
      </c>
      <c r="S63" s="18" t="n">
        <v>259.3664251</v>
      </c>
      <c r="T63" s="20" t="n">
        <v>32.73956559</v>
      </c>
      <c r="U63" s="18" t="n">
        <v>326.40621288</v>
      </c>
      <c r="V63" s="20" t="n">
        <v>5.82375235</v>
      </c>
    </row>
    <row r="64" spans="1:22">
      <c r="A64" s="15" t="s">
        <v>539</v>
      </c>
      <c r="B64" s="17" t="n">
        <v>3634</v>
      </c>
      <c r="C64" s="18">
        <f>(3.0/B64*100)</f>
        <v/>
      </c>
      <c r="D64" s="19" t="n">
        <v>3631</v>
      </c>
      <c r="E64" s="18" t="n">
        <v>499.36976559</v>
      </c>
      <c r="F64" s="20" t="n">
        <v>4.31995811</v>
      </c>
      <c r="G64" s="18" t="n">
        <v>498.94460612</v>
      </c>
      <c r="H64" s="20" t="n">
        <v>2.46342687</v>
      </c>
      <c r="I64" s="18" t="n">
        <v>477.03778338</v>
      </c>
      <c r="J64" s="20" t="n">
        <v>3.5810583</v>
      </c>
      <c r="K64" s="18" t="n">
        <v>392.54275078</v>
      </c>
      <c r="L64" s="20" t="n">
        <v>6.44653784</v>
      </c>
      <c r="M64" s="18" t="s">
        <v>481</v>
      </c>
      <c r="N64" s="20" t="s">
        <v>481</v>
      </c>
      <c r="O64" s="18" t="s">
        <v>481</v>
      </c>
      <c r="P64" s="20" t="s">
        <v>481</v>
      </c>
      <c r="Q64" s="18" t="s">
        <v>481</v>
      </c>
      <c r="R64" s="20" t="s">
        <v>481</v>
      </c>
      <c r="S64" s="18" t="s">
        <v>481</v>
      </c>
      <c r="T64" s="20" t="s">
        <v>481</v>
      </c>
      <c r="U64" s="18" t="n">
        <v>342.57255114</v>
      </c>
      <c r="V64" s="20" t="n">
        <v>9.41146779</v>
      </c>
    </row>
    <row r="65" spans="1:22">
      <c r="A65" s="15" t="s">
        <v>540</v>
      </c>
      <c r="B65" s="17" t="n">
        <v>5325</v>
      </c>
      <c r="C65" s="18">
        <f>(14.0/B65*100)</f>
        <v/>
      </c>
      <c r="D65" s="19" t="n">
        <v>5311</v>
      </c>
      <c r="E65" s="18" t="n">
        <v>404.72846477</v>
      </c>
      <c r="F65" s="20" t="n">
        <v>4.75798334</v>
      </c>
      <c r="G65" s="18" t="n">
        <v>436.18595667</v>
      </c>
      <c r="H65" s="20" t="n">
        <v>3.04342805</v>
      </c>
      <c r="I65" s="18" t="n">
        <v>422.39112944</v>
      </c>
      <c r="J65" s="20" t="n">
        <v>3.40690161</v>
      </c>
      <c r="K65" s="18" t="n">
        <v>375.7628427</v>
      </c>
      <c r="L65" s="20" t="n">
        <v>6.64546065</v>
      </c>
      <c r="M65" s="18" t="s">
        <v>481</v>
      </c>
      <c r="N65" s="20" t="s">
        <v>481</v>
      </c>
      <c r="O65" s="18" t="s">
        <v>481</v>
      </c>
      <c r="P65" s="20" t="s">
        <v>481</v>
      </c>
      <c r="Q65" s="18" t="n">
        <v>331.53874027</v>
      </c>
      <c r="R65" s="20" t="n">
        <v>37.02759319</v>
      </c>
      <c r="S65" s="18" t="n">
        <v>289.8852</v>
      </c>
      <c r="T65" s="20" t="n">
        <v>40.1597786</v>
      </c>
      <c r="U65" s="18" t="n">
        <v>350.37622251</v>
      </c>
      <c r="V65" s="20" t="n">
        <v>7.03603964</v>
      </c>
    </row>
    <row r="66" spans="1:22">
      <c r="A66" s="15" t="s">
        <v>541</v>
      </c>
      <c r="B66" s="17" t="n">
        <v>5665</v>
      </c>
      <c r="C66" s="18">
        <f>(97.0/B66*100)</f>
        <v/>
      </c>
      <c r="D66" s="19" t="n">
        <v>5568</v>
      </c>
      <c r="E66" s="18" t="n">
        <v>421.3102407</v>
      </c>
      <c r="F66" s="20" t="n">
        <v>2.58707262</v>
      </c>
      <c r="G66" s="18" t="n">
        <v>435.22744694</v>
      </c>
      <c r="H66" s="20" t="n">
        <v>2.47439156</v>
      </c>
      <c r="I66" s="18" t="n">
        <v>430.10122425</v>
      </c>
      <c r="J66" s="20" t="n">
        <v>3.07541891</v>
      </c>
      <c r="K66" s="18" t="n">
        <v>414.18561706</v>
      </c>
      <c r="L66" s="20" t="n">
        <v>4.32182663</v>
      </c>
      <c r="M66" s="18" t="s">
        <v>481</v>
      </c>
      <c r="N66" s="20" t="s">
        <v>481</v>
      </c>
      <c r="O66" s="18" t="s">
        <v>481</v>
      </c>
      <c r="P66" s="20" t="s">
        <v>481</v>
      </c>
      <c r="Q66" s="18" t="s">
        <v>481</v>
      </c>
      <c r="R66" s="20" t="s">
        <v>481</v>
      </c>
      <c r="S66" s="18" t="s">
        <v>481</v>
      </c>
      <c r="T66" s="20" t="s">
        <v>481</v>
      </c>
      <c r="U66" s="18" t="n">
        <v>367.46756401</v>
      </c>
      <c r="V66" s="20" t="n">
        <v>4.17038577</v>
      </c>
    </row>
    <row r="67" spans="1:22">
      <c r="A67" s="15" t="s">
        <v>542</v>
      </c>
      <c r="B67" s="17" t="n">
        <v>6971</v>
      </c>
      <c r="C67" s="18">
        <f>(1089.0/B67*100)</f>
        <v/>
      </c>
      <c r="D67" s="19" t="n">
        <v>5882</v>
      </c>
      <c r="E67" s="18" t="n">
        <v>396.16589224</v>
      </c>
      <c r="F67" s="20" t="n">
        <v>4.0920248</v>
      </c>
      <c r="G67" s="18" t="n">
        <v>399.96080871</v>
      </c>
      <c r="H67" s="20" t="n">
        <v>3.00485433</v>
      </c>
      <c r="I67" s="18" t="n">
        <v>405.42431198</v>
      </c>
      <c r="J67" s="20" t="n">
        <v>4.02238475</v>
      </c>
      <c r="K67" s="18" t="n">
        <v>380.97717761</v>
      </c>
      <c r="L67" s="20" t="n">
        <v>11.02525801</v>
      </c>
      <c r="M67" s="18" t="s">
        <v>481</v>
      </c>
      <c r="N67" s="20" t="s">
        <v>481</v>
      </c>
      <c r="O67" s="18" t="s">
        <v>481</v>
      </c>
      <c r="P67" s="20" t="s">
        <v>481</v>
      </c>
      <c r="Q67" s="18" t="s">
        <v>481</v>
      </c>
      <c r="R67" s="20" t="s">
        <v>481</v>
      </c>
      <c r="S67" s="18" t="s">
        <v>481</v>
      </c>
      <c r="T67" s="20" t="s">
        <v>481</v>
      </c>
      <c r="U67" s="18" t="n">
        <v>342.98415585</v>
      </c>
      <c r="V67" s="20" t="n">
        <v>9.179349090000001</v>
      </c>
    </row>
    <row r="68" spans="1:22">
      <c r="A68" s="15" t="s">
        <v>543</v>
      </c>
      <c r="B68" s="17" t="n">
        <v>12083</v>
      </c>
      <c r="C68" s="18">
        <f>(31.0/B68*100)</f>
        <v/>
      </c>
      <c r="D68" s="19" t="n">
        <v>12052</v>
      </c>
      <c r="E68" s="18" t="n">
        <v>417.89503822</v>
      </c>
      <c r="F68" s="20" t="n">
        <v>2.17317588</v>
      </c>
      <c r="G68" s="18" t="n">
        <v>424.88238109</v>
      </c>
      <c r="H68" s="20" t="n">
        <v>1.81678893</v>
      </c>
      <c r="I68" s="18" t="n">
        <v>398.16600418</v>
      </c>
      <c r="J68" s="20" t="n">
        <v>3.37355135</v>
      </c>
      <c r="K68" s="18" t="n">
        <v>368.08673556</v>
      </c>
      <c r="L68" s="20" t="n">
        <v>4.78114133</v>
      </c>
      <c r="M68" s="18" t="s">
        <v>481</v>
      </c>
      <c r="N68" s="20" t="s">
        <v>481</v>
      </c>
      <c r="O68" s="18" t="s">
        <v>481</v>
      </c>
      <c r="P68" s="20" t="s">
        <v>481</v>
      </c>
      <c r="Q68" s="18" t="s">
        <v>481</v>
      </c>
      <c r="R68" s="20" t="s">
        <v>481</v>
      </c>
      <c r="S68" s="18" t="s">
        <v>481</v>
      </c>
      <c r="T68" s="20" t="s">
        <v>481</v>
      </c>
      <c r="U68" s="18" t="n">
        <v>349.55918926</v>
      </c>
      <c r="V68" s="20" t="n">
        <v>2.03496196</v>
      </c>
    </row>
    <row r="69" spans="1:22">
      <c r="A69" s="15" t="s">
        <v>544</v>
      </c>
      <c r="B69" s="17" t="n">
        <v>4876</v>
      </c>
      <c r="C69" s="18">
        <f>(0.0/B69*100)</f>
        <v/>
      </c>
      <c r="D69" s="19" t="n">
        <v>4876</v>
      </c>
      <c r="E69" s="18" t="n">
        <v>420.00789936</v>
      </c>
      <c r="F69" s="20" t="n">
        <v>5.71737257</v>
      </c>
      <c r="G69" s="18" t="n">
        <v>448.74040732</v>
      </c>
      <c r="H69" s="20" t="n">
        <v>4.11586184</v>
      </c>
      <c r="I69" s="18" t="n">
        <v>456.35056785</v>
      </c>
      <c r="J69" s="20" t="n">
        <v>4.09983356</v>
      </c>
      <c r="K69" s="18" t="n">
        <v>430.542612</v>
      </c>
      <c r="L69" s="20" t="n">
        <v>6.11545547</v>
      </c>
      <c r="M69" s="18" t="s">
        <v>481</v>
      </c>
      <c r="N69" s="20" t="s">
        <v>481</v>
      </c>
      <c r="O69" s="18" t="s">
        <v>481</v>
      </c>
      <c r="P69" s="20" t="s">
        <v>481</v>
      </c>
      <c r="Q69" s="18" t="s">
        <v>481</v>
      </c>
      <c r="R69" s="20" t="s">
        <v>481</v>
      </c>
      <c r="S69" s="18" t="s">
        <v>481</v>
      </c>
      <c r="T69" s="20" t="s">
        <v>481</v>
      </c>
      <c r="U69" s="18" t="n">
        <v>430.00540999</v>
      </c>
      <c r="V69" s="20" t="n">
        <v>20.34222162</v>
      </c>
    </row>
    <row r="70" spans="1:22">
      <c r="A70" s="15" t="s">
        <v>545</v>
      </c>
      <c r="B70" s="17" t="n">
        <v>6036</v>
      </c>
      <c r="C70" s="18">
        <f>(223.0/B70*100)</f>
        <v/>
      </c>
      <c r="D70" s="19" t="n">
        <v>5813</v>
      </c>
      <c r="E70" s="18" t="n">
        <v>499.51109639</v>
      </c>
      <c r="F70" s="20" t="n">
        <v>4.96386527</v>
      </c>
      <c r="G70" s="18" t="n">
        <v>504.62832525</v>
      </c>
      <c r="H70" s="20" t="n">
        <v>2.90522693</v>
      </c>
      <c r="I70" s="18" t="n">
        <v>495.37910267</v>
      </c>
      <c r="J70" s="20" t="n">
        <v>3.88856839</v>
      </c>
      <c r="K70" s="18" t="n">
        <v>472.1517492</v>
      </c>
      <c r="L70" s="20" t="n">
        <v>6.5652371</v>
      </c>
      <c r="M70" s="18" t="s">
        <v>481</v>
      </c>
      <c r="N70" s="20" t="s">
        <v>481</v>
      </c>
      <c r="O70" s="18" t="s">
        <v>481</v>
      </c>
      <c r="P70" s="20" t="s">
        <v>481</v>
      </c>
      <c r="Q70" s="18" t="s">
        <v>481</v>
      </c>
      <c r="R70" s="20" t="s">
        <v>481</v>
      </c>
      <c r="S70" s="18" t="s">
        <v>481</v>
      </c>
      <c r="T70" s="20" t="s">
        <v>481</v>
      </c>
      <c r="U70" s="18" t="n">
        <v>447.972378</v>
      </c>
      <c r="V70" s="20" t="n">
        <v>8.927851929999999</v>
      </c>
    </row>
    <row r="71" spans="1:22">
      <c r="A71" s="15" t="s">
        <v>546</v>
      </c>
      <c r="B71" s="17" t="n">
        <v>6115</v>
      </c>
      <c r="C71" s="18">
        <f>(43.0/B71*100)</f>
        <v/>
      </c>
      <c r="D71" s="19" t="n">
        <v>6072</v>
      </c>
      <c r="E71" s="18" t="n">
        <v>598.7726998099999</v>
      </c>
      <c r="F71" s="20" t="n">
        <v>3.55793593</v>
      </c>
      <c r="G71" s="18" t="n">
        <v>568.87859012</v>
      </c>
      <c r="H71" s="20" t="n">
        <v>1.99240492</v>
      </c>
      <c r="I71" s="18" t="n">
        <v>542.1565140500001</v>
      </c>
      <c r="J71" s="20" t="n">
        <v>2.83508064</v>
      </c>
      <c r="K71" s="18" t="n">
        <v>509.59969939</v>
      </c>
      <c r="L71" s="20" t="n">
        <v>6.08691815</v>
      </c>
      <c r="M71" s="18" t="s">
        <v>481</v>
      </c>
      <c r="N71" s="20" t="s">
        <v>481</v>
      </c>
      <c r="O71" s="18" t="s">
        <v>481</v>
      </c>
      <c r="P71" s="20" t="s">
        <v>481</v>
      </c>
      <c r="Q71" s="18" t="s">
        <v>481</v>
      </c>
      <c r="R71" s="20" t="s">
        <v>481</v>
      </c>
      <c r="S71" s="18" t="s">
        <v>481</v>
      </c>
      <c r="T71" s="20" t="s">
        <v>481</v>
      </c>
      <c r="U71" s="18" t="n">
        <v>462.68911159</v>
      </c>
      <c r="V71" s="20" t="n">
        <v>16.2125733</v>
      </c>
    </row>
    <row r="72" spans="1:22">
      <c r="A72" s="15" t="s">
        <v>547</v>
      </c>
      <c r="B72" s="17" t="n">
        <v>7708</v>
      </c>
      <c r="C72" s="18">
        <f>(7.0/B72*100)</f>
        <v/>
      </c>
      <c r="D72" s="19" t="n">
        <v>7701</v>
      </c>
      <c r="E72" s="18" t="n">
        <v>575.4356954899999</v>
      </c>
      <c r="F72" s="20" t="n">
        <v>4.28992018</v>
      </c>
      <c r="G72" s="18" t="n">
        <v>547.5401663599999</v>
      </c>
      <c r="H72" s="20" t="n">
        <v>3.28638352</v>
      </c>
      <c r="I72" s="18" t="n">
        <v>512.38828714</v>
      </c>
      <c r="J72" s="20" t="n">
        <v>3.77550518</v>
      </c>
      <c r="K72" s="18" t="n">
        <v>468.71178263</v>
      </c>
      <c r="L72" s="20" t="n">
        <v>7.46064338</v>
      </c>
      <c r="M72" s="18" t="s">
        <v>481</v>
      </c>
      <c r="N72" s="20" t="s">
        <v>481</v>
      </c>
      <c r="O72" s="18" t="s">
        <v>481</v>
      </c>
      <c r="P72" s="20" t="s">
        <v>481</v>
      </c>
      <c r="Q72" s="18" t="s">
        <v>481</v>
      </c>
      <c r="R72" s="20" t="s">
        <v>481</v>
      </c>
      <c r="S72" s="18" t="s">
        <v>481</v>
      </c>
      <c r="T72" s="20" t="s">
        <v>481</v>
      </c>
      <c r="U72" s="18" t="n">
        <v>409.43845322</v>
      </c>
      <c r="V72" s="20" t="n">
        <v>31.76114826</v>
      </c>
    </row>
    <row r="73" spans="1:22">
      <c r="A73" s="15" t="s">
        <v>548</v>
      </c>
      <c r="B73" s="17" t="n">
        <v>8249</v>
      </c>
      <c r="C73" s="18">
        <f>(205.0/B73*100)</f>
        <v/>
      </c>
      <c r="D73" s="19" t="n">
        <v>8044</v>
      </c>
      <c r="E73" s="18" t="n">
        <v>403.74674458</v>
      </c>
      <c r="F73" s="20" t="n">
        <v>4.63519695</v>
      </c>
      <c r="G73" s="18" t="n">
        <v>420.47533006</v>
      </c>
      <c r="H73" s="20" t="n">
        <v>3.30943642</v>
      </c>
      <c r="I73" s="18" t="n">
        <v>418.21377392</v>
      </c>
      <c r="J73" s="20" t="n">
        <v>4.27547148</v>
      </c>
      <c r="K73" s="18" t="n">
        <v>378.87742018</v>
      </c>
      <c r="L73" s="20" t="n">
        <v>8.60957357</v>
      </c>
      <c r="M73" s="18" t="s">
        <v>481</v>
      </c>
      <c r="N73" s="20" t="s">
        <v>481</v>
      </c>
      <c r="O73" s="18" t="s">
        <v>481</v>
      </c>
      <c r="P73" s="20" t="s">
        <v>481</v>
      </c>
      <c r="Q73" s="18" t="s">
        <v>481</v>
      </c>
      <c r="R73" s="20" t="s">
        <v>481</v>
      </c>
      <c r="S73" s="18" t="s">
        <v>481</v>
      </c>
      <c r="T73" s="20" t="s">
        <v>481</v>
      </c>
      <c r="U73" s="18" t="n">
        <v>393.1196974</v>
      </c>
      <c r="V73" s="20" t="n">
        <v>10.18920148</v>
      </c>
    </row>
    <row r="74" spans="1:22">
      <c r="A74" s="15" t="s">
        <v>549</v>
      </c>
      <c r="B74" s="17" t="n">
        <v>4692</v>
      </c>
      <c r="C74" s="18">
        <f>(82.0/B74*100)</f>
        <v/>
      </c>
      <c r="D74" s="19" t="n">
        <v>4610</v>
      </c>
      <c r="E74" s="18" t="n">
        <v>413.0866757</v>
      </c>
      <c r="F74" s="20" t="n">
        <v>3.93132198</v>
      </c>
      <c r="G74" s="18" t="n">
        <v>434.42560393</v>
      </c>
      <c r="H74" s="20" t="n">
        <v>2.1077592</v>
      </c>
      <c r="I74" s="18" t="n">
        <v>424.21839246</v>
      </c>
      <c r="J74" s="20" t="n">
        <v>4.02954526</v>
      </c>
      <c r="K74" s="18" t="n">
        <v>382.8398738</v>
      </c>
      <c r="L74" s="20" t="n">
        <v>6.21610055</v>
      </c>
      <c r="M74" s="18" t="s">
        <v>481</v>
      </c>
      <c r="N74" s="20" t="s">
        <v>481</v>
      </c>
      <c r="O74" s="18" t="s">
        <v>481</v>
      </c>
      <c r="P74" s="20" t="s">
        <v>481</v>
      </c>
      <c r="Q74" s="18" t="s">
        <v>481</v>
      </c>
      <c r="R74" s="20" t="s">
        <v>481</v>
      </c>
      <c r="S74" s="18" t="n">
        <v>372.86654386</v>
      </c>
      <c r="T74" s="20" t="n">
        <v>43.58464599</v>
      </c>
      <c r="U74" s="18" t="n">
        <v>357.07323013</v>
      </c>
      <c r="V74" s="20" t="n">
        <v>5.5665429</v>
      </c>
    </row>
    <row r="75" spans="1:22">
      <c r="A75" s="15" t="s">
        <v>550</v>
      </c>
      <c r="B75" s="17" t="n">
        <v>5375</v>
      </c>
      <c r="C75" s="18">
        <f>(331.0/B75*100)</f>
        <v/>
      </c>
      <c r="D75" s="19" t="n">
        <v>5044</v>
      </c>
      <c r="E75" s="18" t="n">
        <v>369.10912314</v>
      </c>
      <c r="F75" s="20" t="n">
        <v>4.2460287</v>
      </c>
      <c r="G75" s="18" t="n">
        <v>382.18476706</v>
      </c>
      <c r="H75" s="20" t="n">
        <v>4.042497</v>
      </c>
      <c r="I75" s="18" t="n">
        <v>381.1405891</v>
      </c>
      <c r="J75" s="20" t="n">
        <v>4.65859928</v>
      </c>
      <c r="K75" s="18" t="n">
        <v>343.5152889</v>
      </c>
      <c r="L75" s="20" t="n">
        <v>6.10467706</v>
      </c>
      <c r="M75" s="18" t="s">
        <v>481</v>
      </c>
      <c r="N75" s="20" t="s">
        <v>481</v>
      </c>
      <c r="O75" s="18" t="s">
        <v>481</v>
      </c>
      <c r="P75" s="20" t="s">
        <v>481</v>
      </c>
      <c r="Q75" s="18" t="s">
        <v>481</v>
      </c>
      <c r="R75" s="20" t="s">
        <v>481</v>
      </c>
      <c r="S75" s="18" t="s">
        <v>481</v>
      </c>
      <c r="T75" s="20" t="s">
        <v>481</v>
      </c>
      <c r="U75" s="18" t="n">
        <v>334.73548064</v>
      </c>
      <c r="V75" s="20" t="n">
        <v>5.41552808</v>
      </c>
    </row>
    <row r="76" spans="1:22">
      <c r="A76" s="15" t="s">
        <v>551</v>
      </c>
      <c r="B76" s="17" t="n">
        <v>14167</v>
      </c>
      <c r="C76" s="18">
        <f>(237.0/B76*100)</f>
        <v/>
      </c>
      <c r="D76" s="19" t="n">
        <v>13930</v>
      </c>
      <c r="E76" s="18" t="n">
        <v>432.47619905</v>
      </c>
      <c r="F76" s="20" t="n">
        <v>3.26986181</v>
      </c>
      <c r="G76" s="18" t="n">
        <v>445.17708208</v>
      </c>
      <c r="H76" s="20" t="n">
        <v>2.62984569</v>
      </c>
      <c r="I76" s="18" t="n">
        <v>417.44294457</v>
      </c>
      <c r="J76" s="20" t="n">
        <v>3.75656482</v>
      </c>
      <c r="K76" s="18" t="n">
        <v>386.56370169</v>
      </c>
      <c r="L76" s="20" t="n">
        <v>6.39380428</v>
      </c>
      <c r="M76" s="18" t="s">
        <v>481</v>
      </c>
      <c r="N76" s="20" t="s">
        <v>481</v>
      </c>
      <c r="O76" s="18" t="s">
        <v>481</v>
      </c>
      <c r="P76" s="20" t="s">
        <v>481</v>
      </c>
      <c r="Q76" s="18" t="s">
        <v>481</v>
      </c>
      <c r="R76" s="20" t="s">
        <v>481</v>
      </c>
      <c r="S76" s="18" t="s">
        <v>481</v>
      </c>
      <c r="T76" s="20" t="s">
        <v>481</v>
      </c>
      <c r="U76" s="18" t="n">
        <v>364.12869183</v>
      </c>
      <c r="V76" s="20" t="n">
        <v>5.24739864</v>
      </c>
    </row>
    <row r="77" spans="1:22">
      <c r="A77" s="15" t="s">
        <v>552</v>
      </c>
      <c r="B77" s="17" t="n">
        <v>6062</v>
      </c>
      <c r="C77" s="18">
        <f>(416.0/B77*100)</f>
        <v/>
      </c>
      <c r="D77" s="19" t="n">
        <v>5646</v>
      </c>
      <c r="E77" s="18" t="n">
        <v>432.34816571</v>
      </c>
      <c r="F77" s="20" t="n">
        <v>4.24144965</v>
      </c>
      <c r="G77" s="18" t="n">
        <v>433.55238413</v>
      </c>
      <c r="H77" s="20" t="n">
        <v>3.27299063</v>
      </c>
      <c r="I77" s="18" t="n">
        <v>431.777018</v>
      </c>
      <c r="J77" s="20" t="n">
        <v>4.44067939</v>
      </c>
      <c r="K77" s="18" t="n">
        <v>398.06733336</v>
      </c>
      <c r="L77" s="20" t="n">
        <v>6.18959462</v>
      </c>
      <c r="M77" s="18" t="s">
        <v>481</v>
      </c>
      <c r="N77" s="20" t="s">
        <v>481</v>
      </c>
      <c r="O77" s="18" t="s">
        <v>481</v>
      </c>
      <c r="P77" s="20" t="s">
        <v>481</v>
      </c>
      <c r="Q77" s="18" t="s">
        <v>481</v>
      </c>
      <c r="R77" s="20" t="s">
        <v>481</v>
      </c>
      <c r="S77" s="18" t="s">
        <v>481</v>
      </c>
      <c r="T77" s="20" t="s">
        <v>481</v>
      </c>
      <c r="U77" s="18" t="n">
        <v>368.94467474</v>
      </c>
      <c r="V77" s="20" t="n">
        <v>3.9514278</v>
      </c>
    </row>
    <row r="78" spans="1:22">
      <c r="A78" s="15" t="s">
        <v>553</v>
      </c>
      <c r="B78" s="17" t="n">
        <v>5826</v>
      </c>
      <c r="C78" s="18">
        <f>(0.0/B78*100)</f>
        <v/>
      </c>
      <c r="D78" s="19" t="n">
        <v>5826</v>
      </c>
      <c r="E78" s="18" t="n">
        <v>507.25121432</v>
      </c>
      <c r="F78" s="20" t="n">
        <v>7.11376784</v>
      </c>
      <c r="G78" s="18" t="n">
        <v>503.45176515</v>
      </c>
      <c r="H78" s="20" t="n">
        <v>4.69414505</v>
      </c>
      <c r="I78" s="18" t="n">
        <v>479.92881478</v>
      </c>
      <c r="J78" s="20" t="n">
        <v>4.71524058</v>
      </c>
      <c r="K78" s="18" t="n">
        <v>445.21164902</v>
      </c>
      <c r="L78" s="20" t="n">
        <v>6.76055728</v>
      </c>
      <c r="M78" s="18" t="s">
        <v>481</v>
      </c>
      <c r="N78" s="20" t="s">
        <v>481</v>
      </c>
      <c r="O78" s="18" t="s">
        <v>481</v>
      </c>
      <c r="P78" s="20" t="s">
        <v>481</v>
      </c>
      <c r="Q78" s="18" t="n">
        <v>390.3611</v>
      </c>
      <c r="R78" s="20" t="n">
        <v>35.81002551</v>
      </c>
      <c r="S78" s="18" t="n">
        <v>460.37741542</v>
      </c>
      <c r="T78" s="20" t="n">
        <v>57.20722529</v>
      </c>
      <c r="U78" s="18" t="n">
        <v>491.7376448</v>
      </c>
      <c r="V78" s="20" t="n">
        <v>23.25139022</v>
      </c>
    </row>
    <row customHeight="1" ht="25" r="79" spans="1:22">
      <c r="A79" s="15" t="s">
        <v>554</v>
      </c>
      <c r="B79" s="17" t="n">
        <v>1657</v>
      </c>
      <c r="C79" s="18">
        <f>(41.0/B79*100)</f>
        <v/>
      </c>
      <c r="D79" s="19" t="n">
        <v>1616</v>
      </c>
      <c r="E79" s="18" t="n">
        <v>482.44770436</v>
      </c>
      <c r="F79" s="20" t="n">
        <v>10.20312194</v>
      </c>
      <c r="G79" s="18" t="n">
        <v>457.95798641</v>
      </c>
      <c r="H79" s="20" t="n">
        <v>7.55274374</v>
      </c>
      <c r="I79" s="18" t="n">
        <v>445.32736817</v>
      </c>
      <c r="J79" s="20" t="n">
        <v>6.51503974</v>
      </c>
      <c r="K79" s="18" t="n">
        <v>400.06659761</v>
      </c>
      <c r="L79" s="20" t="n">
        <v>10.2297267</v>
      </c>
      <c r="M79" s="18" t="s">
        <v>481</v>
      </c>
      <c r="N79" s="20" t="s">
        <v>481</v>
      </c>
      <c r="O79" s="18" t="s">
        <v>481</v>
      </c>
      <c r="P79" s="20" t="s">
        <v>481</v>
      </c>
      <c r="Q79" s="18" t="s">
        <v>481</v>
      </c>
      <c r="R79" s="20" t="s">
        <v>481</v>
      </c>
      <c r="S79" s="18" t="s">
        <v>481</v>
      </c>
      <c r="T79" s="20" t="s">
        <v>481</v>
      </c>
      <c r="U79" s="18" t="n">
        <v>385.22406276</v>
      </c>
      <c r="V79" s="20" t="n">
        <v>14.00120118</v>
      </c>
    </row>
    <row r="80" spans="1:22">
      <c r="A80" s="15" t="s">
        <v>555</v>
      </c>
      <c r="B80" s="17" t="n">
        <v>7841</v>
      </c>
      <c r="C80" s="18">
        <f>(0.0/B80*100)</f>
        <v/>
      </c>
      <c r="D80" s="19" t="n">
        <v>7841</v>
      </c>
      <c r="E80" s="18" t="n">
        <v>455.19376957</v>
      </c>
      <c r="F80" s="20" t="n">
        <v>4.62130975</v>
      </c>
      <c r="G80" s="18" t="n">
        <v>470.96995092</v>
      </c>
      <c r="H80" s="20" t="n">
        <v>5.42867151</v>
      </c>
      <c r="I80" s="18" t="n">
        <v>448.8014803</v>
      </c>
      <c r="J80" s="20" t="n">
        <v>7.60223228</v>
      </c>
      <c r="K80" s="18" t="n">
        <v>439.37602093</v>
      </c>
      <c r="L80" s="20" t="n">
        <v>8.914366729999999</v>
      </c>
      <c r="M80" s="18" t="s">
        <v>481</v>
      </c>
      <c r="N80" s="20" t="s">
        <v>481</v>
      </c>
      <c r="O80" s="18" t="s">
        <v>481</v>
      </c>
      <c r="P80" s="20" t="s">
        <v>481</v>
      </c>
      <c r="Q80" s="18" t="s">
        <v>481</v>
      </c>
      <c r="R80" s="20" t="s">
        <v>481</v>
      </c>
      <c r="S80" s="18" t="s">
        <v>481</v>
      </c>
      <c r="T80" s="20" t="s">
        <v>481</v>
      </c>
      <c r="U80" s="18" t="n">
        <v>423.03211016</v>
      </c>
      <c r="V80" s="20" t="n">
        <v>26.80691751</v>
      </c>
    </row>
    <row r="81" spans="1:22">
      <c r="A81" s="23" t="s">
        <v>556</v>
      </c>
      <c r="B81" s="17" t="n">
        <v>8861</v>
      </c>
      <c r="C81" s="18">
        <f>(103.0/B81*100)</f>
        <v/>
      </c>
      <c r="D81" s="19" t="n">
        <v>8758</v>
      </c>
      <c r="E81" s="18" t="n">
        <v>442.86528521</v>
      </c>
      <c r="F81" s="20" t="n">
        <v>5.60355693</v>
      </c>
      <c r="G81" s="18" t="n">
        <v>447.42681869</v>
      </c>
      <c r="H81" s="20" t="n">
        <v>3.44565086</v>
      </c>
      <c r="I81" s="18" t="n">
        <v>456.83185805</v>
      </c>
      <c r="J81" s="20" t="n">
        <v>3.85932612</v>
      </c>
      <c r="K81" s="18" t="n">
        <v>416.90563692</v>
      </c>
      <c r="L81" s="20" t="n">
        <v>6.11351377</v>
      </c>
      <c r="M81" s="18" t="s">
        <v>481</v>
      </c>
      <c r="N81" s="20" t="s">
        <v>481</v>
      </c>
      <c r="O81" s="18" t="s">
        <v>481</v>
      </c>
      <c r="P81" s="20" t="s">
        <v>481</v>
      </c>
      <c r="Q81" s="18" t="s">
        <v>481</v>
      </c>
      <c r="R81" s="20" t="s">
        <v>481</v>
      </c>
      <c r="S81" s="18" t="s">
        <v>481</v>
      </c>
      <c r="T81" s="20" t="s">
        <v>481</v>
      </c>
      <c r="U81" s="18" t="n">
        <v>405.67119298</v>
      </c>
      <c r="V81" s="20" t="n">
        <v>12.41759469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866</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536.6445400699999</v>
      </c>
      <c r="F7" s="20" t="n">
        <v>2.08419949</v>
      </c>
      <c r="G7" s="18" t="n">
        <v>486.03873581</v>
      </c>
      <c r="H7" s="20" t="n">
        <v>2.23759559</v>
      </c>
      <c r="I7" s="18" t="n">
        <v>457.30688439</v>
      </c>
      <c r="J7" s="20" t="n">
        <v>3.13441658</v>
      </c>
      <c r="K7" s="18" t="n">
        <v>425.45749771</v>
      </c>
      <c r="L7" s="20" t="n">
        <v>5.17202531</v>
      </c>
      <c r="M7" s="18" t="s">
        <v>481</v>
      </c>
      <c r="N7" s="20" t="s">
        <v>481</v>
      </c>
      <c r="O7" s="18" t="s">
        <v>481</v>
      </c>
      <c r="P7" s="20" t="s">
        <v>481</v>
      </c>
      <c r="Q7" s="18" t="s">
        <v>481</v>
      </c>
      <c r="R7" s="20" t="s">
        <v>481</v>
      </c>
      <c r="S7" s="18" t="s">
        <v>481</v>
      </c>
      <c r="T7" s="20" t="s">
        <v>481</v>
      </c>
      <c r="U7" s="18" t="n">
        <v>451.95026459</v>
      </c>
      <c r="V7" s="20" t="n">
        <v>4.75539596</v>
      </c>
    </row>
    <row r="8" spans="1:22">
      <c r="A8" s="15" t="s">
        <v>483</v>
      </c>
      <c r="B8" s="17" t="n">
        <v>7007</v>
      </c>
      <c r="C8" s="18">
        <f>(222.0/B8*100)</f>
        <v/>
      </c>
      <c r="D8" s="19" t="n">
        <v>6785</v>
      </c>
      <c r="E8" s="18" t="n">
        <v>539.36844454</v>
      </c>
      <c r="F8" s="20" t="n">
        <v>3.58964936</v>
      </c>
      <c r="G8" s="18" t="n">
        <v>496.87413573</v>
      </c>
      <c r="H8" s="20" t="n">
        <v>3.17222785</v>
      </c>
      <c r="I8" s="18" t="n">
        <v>476.51435645</v>
      </c>
      <c r="J8" s="20" t="n">
        <v>4.0813631</v>
      </c>
      <c r="K8" s="18" t="n">
        <v>437.17244924</v>
      </c>
      <c r="L8" s="20" t="n">
        <v>5.52004763</v>
      </c>
      <c r="M8" s="18" t="s">
        <v>481</v>
      </c>
      <c r="N8" s="20" t="s">
        <v>481</v>
      </c>
      <c r="O8" s="18" t="s">
        <v>481</v>
      </c>
      <c r="P8" s="20" t="s">
        <v>481</v>
      </c>
      <c r="Q8" s="18" t="n">
        <v>301.63126691</v>
      </c>
      <c r="R8" s="20" t="n">
        <v>25.14921031</v>
      </c>
      <c r="S8" s="18" t="s">
        <v>481</v>
      </c>
      <c r="T8" s="20" t="s">
        <v>481</v>
      </c>
      <c r="U8" s="18" t="n">
        <v>432.68233095</v>
      </c>
      <c r="V8" s="20" t="n">
        <v>6.07428913</v>
      </c>
    </row>
    <row r="9" spans="1:22">
      <c r="A9" s="15" t="s">
        <v>484</v>
      </c>
      <c r="B9" s="17" t="n">
        <v>9651</v>
      </c>
      <c r="C9" s="18">
        <f>(326.0/B9*100)</f>
        <v/>
      </c>
      <c r="D9" s="19" t="n">
        <v>9325</v>
      </c>
      <c r="E9" s="18" t="n">
        <v>551.32492116</v>
      </c>
      <c r="F9" s="20" t="n">
        <v>2.6613309</v>
      </c>
      <c r="G9" s="18" t="n">
        <v>517.6429399800001</v>
      </c>
      <c r="H9" s="20" t="n">
        <v>2.95110397</v>
      </c>
      <c r="I9" s="18" t="n">
        <v>501.55267984</v>
      </c>
      <c r="J9" s="20" t="n">
        <v>3.16554955</v>
      </c>
      <c r="K9" s="18" t="n">
        <v>464.84811949</v>
      </c>
      <c r="L9" s="20" t="n">
        <v>5.08567615</v>
      </c>
      <c r="M9" s="18" t="s">
        <v>481</v>
      </c>
      <c r="N9" s="20" t="s">
        <v>481</v>
      </c>
      <c r="O9" s="18" t="s">
        <v>481</v>
      </c>
      <c r="P9" s="20" t="s">
        <v>481</v>
      </c>
      <c r="Q9" s="18" t="n">
        <v>357.98454354</v>
      </c>
      <c r="R9" s="20" t="n">
        <v>11.51846445</v>
      </c>
      <c r="S9" s="18" t="s">
        <v>481</v>
      </c>
      <c r="T9" s="20" t="s">
        <v>481</v>
      </c>
      <c r="U9" s="18" t="n">
        <v>435.12671066</v>
      </c>
      <c r="V9" s="20" t="n">
        <v>4.71267802</v>
      </c>
    </row>
    <row r="10" spans="1:22">
      <c r="A10" s="15" t="s">
        <v>485</v>
      </c>
      <c r="B10" s="17" t="n">
        <v>20058</v>
      </c>
      <c r="C10" s="18">
        <f>(579.0/B10*100)</f>
        <v/>
      </c>
      <c r="D10" s="19" t="n">
        <v>19479</v>
      </c>
      <c r="E10" s="18" t="n">
        <v>551.6797873199999</v>
      </c>
      <c r="F10" s="20" t="n">
        <v>2.730708</v>
      </c>
      <c r="G10" s="18" t="n">
        <v>511.3185994</v>
      </c>
      <c r="H10" s="20" t="n">
        <v>2.46514483</v>
      </c>
      <c r="I10" s="18" t="n">
        <v>483.72442813</v>
      </c>
      <c r="J10" s="20" t="n">
        <v>3.09211192</v>
      </c>
      <c r="K10" s="18" t="n">
        <v>462.27958716</v>
      </c>
      <c r="L10" s="20" t="n">
        <v>6.55612788</v>
      </c>
      <c r="M10" s="18" t="s">
        <v>481</v>
      </c>
      <c r="N10" s="20" t="s">
        <v>481</v>
      </c>
      <c r="O10" s="18" t="s">
        <v>481</v>
      </c>
      <c r="P10" s="20" t="s">
        <v>481</v>
      </c>
      <c r="Q10" s="18" t="s">
        <v>481</v>
      </c>
      <c r="R10" s="20" t="s">
        <v>481</v>
      </c>
      <c r="S10" s="18" t="s">
        <v>481</v>
      </c>
      <c r="T10" s="20" t="s">
        <v>481</v>
      </c>
      <c r="U10" s="18" t="n">
        <v>456.35241726</v>
      </c>
      <c r="V10" s="20" t="n">
        <v>5.93130981</v>
      </c>
    </row>
    <row r="11" spans="1:22">
      <c r="A11" s="15" t="s">
        <v>486</v>
      </c>
      <c r="B11" s="17" t="n">
        <v>7053</v>
      </c>
      <c r="C11" s="18">
        <f>(213.0/B11*100)</f>
        <v/>
      </c>
      <c r="D11" s="19" t="n">
        <v>6840</v>
      </c>
      <c r="E11" s="18" t="n">
        <v>457.43886625</v>
      </c>
      <c r="F11" s="20" t="n">
        <v>3.97153197</v>
      </c>
      <c r="G11" s="18" t="n">
        <v>420.90742725</v>
      </c>
      <c r="H11" s="20" t="n">
        <v>3.04075763</v>
      </c>
      <c r="I11" s="18" t="n">
        <v>408.06558016</v>
      </c>
      <c r="J11" s="20" t="n">
        <v>4.00012162</v>
      </c>
      <c r="K11" s="18" t="n">
        <v>396.28672558</v>
      </c>
      <c r="L11" s="20" t="n">
        <v>8.81336033</v>
      </c>
      <c r="M11" s="18" t="s">
        <v>481</v>
      </c>
      <c r="N11" s="20" t="s">
        <v>481</v>
      </c>
      <c r="O11" s="18" t="s">
        <v>481</v>
      </c>
      <c r="P11" s="20" t="s">
        <v>481</v>
      </c>
      <c r="Q11" s="18" t="s">
        <v>481</v>
      </c>
      <c r="R11" s="20" t="s">
        <v>481</v>
      </c>
      <c r="S11" s="18" t="s">
        <v>481</v>
      </c>
      <c r="T11" s="20" t="s">
        <v>481</v>
      </c>
      <c r="U11" s="18" t="n">
        <v>383.46544811</v>
      </c>
      <c r="V11" s="20" t="n">
        <v>5.69639156</v>
      </c>
    </row>
    <row r="12" spans="1:22">
      <c r="A12" s="15" t="s">
        <v>487</v>
      </c>
      <c r="B12" s="17" t="n">
        <v>6894</v>
      </c>
      <c r="C12" s="18">
        <f>(60.0/B12*100)</f>
        <v/>
      </c>
      <c r="D12" s="19" t="n">
        <v>6834</v>
      </c>
      <c r="E12" s="18" t="n">
        <v>529.2482810499999</v>
      </c>
      <c r="F12" s="20" t="n">
        <v>2.53305172</v>
      </c>
      <c r="G12" s="18" t="n">
        <v>491.20005162</v>
      </c>
      <c r="H12" s="20" t="n">
        <v>2.90913324</v>
      </c>
      <c r="I12" s="18" t="n">
        <v>468.312082</v>
      </c>
      <c r="J12" s="20" t="n">
        <v>4.06440055</v>
      </c>
      <c r="K12" s="18" t="n">
        <v>443.98226091</v>
      </c>
      <c r="L12" s="20" t="n">
        <v>6.88881754</v>
      </c>
      <c r="M12" s="18" t="s">
        <v>481</v>
      </c>
      <c r="N12" s="20" t="s">
        <v>481</v>
      </c>
      <c r="O12" s="18" t="s">
        <v>481</v>
      </c>
      <c r="P12" s="20" t="s">
        <v>481</v>
      </c>
      <c r="Q12" s="18" t="n">
        <v>340.98506961</v>
      </c>
      <c r="R12" s="20" t="n">
        <v>12.52444664</v>
      </c>
      <c r="S12" s="18" t="s">
        <v>481</v>
      </c>
      <c r="T12" s="20" t="s">
        <v>481</v>
      </c>
      <c r="U12" s="18" t="n">
        <v>421.16946644</v>
      </c>
      <c r="V12" s="20" t="n">
        <v>7.40848351</v>
      </c>
    </row>
    <row r="13" spans="1:22">
      <c r="A13" s="15" t="s">
        <v>488</v>
      </c>
      <c r="B13" s="17" t="n">
        <v>7161</v>
      </c>
      <c r="C13" s="18">
        <f>(283.0/B13*100)</f>
        <v/>
      </c>
      <c r="D13" s="19" t="n">
        <v>6878</v>
      </c>
      <c r="E13" s="18" t="n">
        <v>544.03229075</v>
      </c>
      <c r="F13" s="20" t="n">
        <v>2.56245919</v>
      </c>
      <c r="G13" s="18" t="n">
        <v>501.36870231</v>
      </c>
      <c r="H13" s="20" t="n">
        <v>2.50244083</v>
      </c>
      <c r="I13" s="18" t="n">
        <v>490.65124091</v>
      </c>
      <c r="J13" s="20" t="n">
        <v>3.99652294</v>
      </c>
      <c r="K13" s="18" t="n">
        <v>457.20326976</v>
      </c>
      <c r="L13" s="20" t="n">
        <v>7.27388788</v>
      </c>
      <c r="M13" s="18" t="s">
        <v>481</v>
      </c>
      <c r="N13" s="20" t="s">
        <v>481</v>
      </c>
      <c r="O13" s="18" t="s">
        <v>481</v>
      </c>
      <c r="P13" s="20" t="s">
        <v>481</v>
      </c>
      <c r="Q13" s="18" t="n">
        <v>447.51533769</v>
      </c>
      <c r="R13" s="20" t="n">
        <v>5.97365007</v>
      </c>
      <c r="S13" s="18" t="s">
        <v>481</v>
      </c>
      <c r="T13" s="20" t="s">
        <v>481</v>
      </c>
      <c r="U13" s="18" t="n">
        <v>431.32994457</v>
      </c>
      <c r="V13" s="20" t="n">
        <v>6.45501493</v>
      </c>
    </row>
    <row r="14" spans="1:22">
      <c r="A14" s="15" t="s">
        <v>489</v>
      </c>
      <c r="B14" s="17" t="n">
        <v>5587</v>
      </c>
      <c r="C14" s="18">
        <f>(89.0/B14*100)</f>
        <v/>
      </c>
      <c r="D14" s="19" t="n">
        <v>5498</v>
      </c>
      <c r="E14" s="18" t="n">
        <v>554.24339681</v>
      </c>
      <c r="F14" s="20" t="n">
        <v>2.94263208</v>
      </c>
      <c r="G14" s="18" t="n">
        <v>514.27499607</v>
      </c>
      <c r="H14" s="20" t="n">
        <v>2.27561629</v>
      </c>
      <c r="I14" s="18" t="n">
        <v>496.3021953</v>
      </c>
      <c r="J14" s="20" t="n">
        <v>3.51454679</v>
      </c>
      <c r="K14" s="18" t="n">
        <v>464.31848143</v>
      </c>
      <c r="L14" s="20" t="n">
        <v>6.05882563</v>
      </c>
      <c r="M14" s="18" t="s">
        <v>481</v>
      </c>
      <c r="N14" s="20" t="s">
        <v>481</v>
      </c>
      <c r="O14" s="18" t="s">
        <v>481</v>
      </c>
      <c r="P14" s="20" t="s">
        <v>481</v>
      </c>
      <c r="Q14" s="18" t="s">
        <v>481</v>
      </c>
      <c r="R14" s="20" t="s">
        <v>481</v>
      </c>
      <c r="S14" s="18" t="s">
        <v>481</v>
      </c>
      <c r="T14" s="20" t="s">
        <v>481</v>
      </c>
      <c r="U14" s="18" t="n">
        <v>458.62833071</v>
      </c>
      <c r="V14" s="20" t="n">
        <v>9.291082490000001</v>
      </c>
    </row>
    <row r="15" spans="1:22">
      <c r="A15" s="15" t="s">
        <v>490</v>
      </c>
      <c r="B15" s="17" t="n">
        <v>5882</v>
      </c>
      <c r="C15" s="18">
        <f>(153.0/B15*100)</f>
        <v/>
      </c>
      <c r="D15" s="19" t="n">
        <v>5729</v>
      </c>
      <c r="E15" s="18" t="n">
        <v>546.46988168</v>
      </c>
      <c r="F15" s="20" t="n">
        <v>2.34659388</v>
      </c>
      <c r="G15" s="18" t="n">
        <v>503.89097322</v>
      </c>
      <c r="H15" s="20" t="n">
        <v>2.78055731</v>
      </c>
      <c r="I15" s="18" t="n">
        <v>478.53777538</v>
      </c>
      <c r="J15" s="20" t="n">
        <v>3.29317839</v>
      </c>
      <c r="K15" s="18" t="n">
        <v>447.60177037</v>
      </c>
      <c r="L15" s="20" t="n">
        <v>6.47337936</v>
      </c>
      <c r="M15" s="18" t="s">
        <v>481</v>
      </c>
      <c r="N15" s="20" t="s">
        <v>481</v>
      </c>
      <c r="O15" s="18" t="s">
        <v>481</v>
      </c>
      <c r="P15" s="20" t="s">
        <v>481</v>
      </c>
      <c r="Q15" s="18" t="n">
        <v>368.85220715</v>
      </c>
      <c r="R15" s="20" t="n">
        <v>14.5875493</v>
      </c>
      <c r="S15" s="18" t="s">
        <v>481</v>
      </c>
      <c r="T15" s="20" t="s">
        <v>481</v>
      </c>
      <c r="U15" s="18" t="n">
        <v>440.56856056</v>
      </c>
      <c r="V15" s="20" t="n">
        <v>6.28233756</v>
      </c>
    </row>
    <row r="16" spans="1:22">
      <c r="A16" s="15" t="s">
        <v>491</v>
      </c>
      <c r="B16" s="17" t="n">
        <v>6108</v>
      </c>
      <c r="C16" s="18">
        <f>(178.0/B16*100)</f>
        <v/>
      </c>
      <c r="D16" s="19" t="n">
        <v>5930</v>
      </c>
      <c r="E16" s="18" t="n">
        <v>539.18855374</v>
      </c>
      <c r="F16" s="20" t="n">
        <v>2.75308118</v>
      </c>
      <c r="G16" s="18" t="n">
        <v>502.77666019</v>
      </c>
      <c r="H16" s="20" t="n">
        <v>2.75522644</v>
      </c>
      <c r="I16" s="18" t="n">
        <v>481.77176233</v>
      </c>
      <c r="J16" s="20" t="n">
        <v>3.85229741</v>
      </c>
      <c r="K16" s="18" t="n">
        <v>440.6135883</v>
      </c>
      <c r="L16" s="20" t="n">
        <v>5.34382739</v>
      </c>
      <c r="M16" s="18" t="s">
        <v>481</v>
      </c>
      <c r="N16" s="20" t="s">
        <v>481</v>
      </c>
      <c r="O16" s="18" t="s">
        <v>481</v>
      </c>
      <c r="P16" s="20" t="s">
        <v>481</v>
      </c>
      <c r="Q16" s="18" t="s">
        <v>481</v>
      </c>
      <c r="R16" s="20" t="s">
        <v>481</v>
      </c>
      <c r="S16" s="18" t="s">
        <v>481</v>
      </c>
      <c r="T16" s="20" t="s">
        <v>481</v>
      </c>
      <c r="U16" s="18" t="n">
        <v>409.99261571</v>
      </c>
      <c r="V16" s="20" t="n">
        <v>6.5803122</v>
      </c>
    </row>
    <row r="17" spans="1:22">
      <c r="A17" s="15" t="s">
        <v>492</v>
      </c>
      <c r="B17" s="17" t="n">
        <v>6504</v>
      </c>
      <c r="C17" s="18">
        <f>(2366.0/B17*100)</f>
        <v/>
      </c>
      <c r="D17" s="19" t="n">
        <v>4138</v>
      </c>
      <c r="E17" s="18" t="n">
        <v>555.53655174</v>
      </c>
      <c r="F17" s="20" t="n">
        <v>3.64407937</v>
      </c>
      <c r="G17" s="18" t="n">
        <v>509.53304912</v>
      </c>
      <c r="H17" s="20" t="n">
        <v>3.71109761</v>
      </c>
      <c r="I17" s="18" t="n">
        <v>478.35167351</v>
      </c>
      <c r="J17" s="20" t="n">
        <v>4.88074618</v>
      </c>
      <c r="K17" s="18" t="n">
        <v>466.87112438</v>
      </c>
      <c r="L17" s="20" t="n">
        <v>8.172302670000001</v>
      </c>
      <c r="M17" s="18" t="s">
        <v>481</v>
      </c>
      <c r="N17" s="20" t="s">
        <v>481</v>
      </c>
      <c r="O17" s="18" t="s">
        <v>481</v>
      </c>
      <c r="P17" s="20" t="s">
        <v>481</v>
      </c>
      <c r="Q17" s="18" t="n">
        <v>362.96139732</v>
      </c>
      <c r="R17" s="20" t="n">
        <v>12.64520278</v>
      </c>
      <c r="S17" s="18" t="s">
        <v>481</v>
      </c>
      <c r="T17" s="20" t="s">
        <v>481</v>
      </c>
      <c r="U17" s="18" t="n">
        <v>472.8587576</v>
      </c>
      <c r="V17" s="20" t="n">
        <v>5.99161792</v>
      </c>
    </row>
    <row r="18" spans="1:22">
      <c r="A18" s="15" t="s">
        <v>493</v>
      </c>
      <c r="B18" s="17" t="n">
        <v>5532</v>
      </c>
      <c r="C18" s="18">
        <f>(31.0/B18*100)</f>
        <v/>
      </c>
      <c r="D18" s="19" t="n">
        <v>5501</v>
      </c>
      <c r="E18" s="18" t="n">
        <v>490.71222021</v>
      </c>
      <c r="F18" s="20" t="n">
        <v>4.36724119</v>
      </c>
      <c r="G18" s="18" t="n">
        <v>452.26298782</v>
      </c>
      <c r="H18" s="20" t="n">
        <v>3.72625214</v>
      </c>
      <c r="I18" s="18" t="n">
        <v>436.47666721</v>
      </c>
      <c r="J18" s="20" t="n">
        <v>4.48071539</v>
      </c>
      <c r="K18" s="18" t="n">
        <v>409.96783362</v>
      </c>
      <c r="L18" s="20" t="n">
        <v>5.12403108</v>
      </c>
      <c r="M18" s="18" t="s">
        <v>481</v>
      </c>
      <c r="N18" s="20" t="s">
        <v>481</v>
      </c>
      <c r="O18" s="18" t="s">
        <v>481</v>
      </c>
      <c r="P18" s="20" t="s">
        <v>481</v>
      </c>
      <c r="Q18" s="18" t="s">
        <v>481</v>
      </c>
      <c r="R18" s="20" t="s">
        <v>481</v>
      </c>
      <c r="S18" s="18" t="s">
        <v>481</v>
      </c>
      <c r="T18" s="20" t="s">
        <v>481</v>
      </c>
      <c r="U18" s="18" t="n">
        <v>384.78835596</v>
      </c>
      <c r="V18" s="20" t="n">
        <v>8.103828650000001</v>
      </c>
    </row>
    <row r="19" spans="1:22">
      <c r="A19" s="15" t="s">
        <v>494</v>
      </c>
      <c r="B19" s="17" t="n">
        <v>5658</v>
      </c>
      <c r="C19" s="18">
        <f>(433.0/B19*100)</f>
        <v/>
      </c>
      <c r="D19" s="19" t="n">
        <v>5225</v>
      </c>
      <c r="E19" s="18" t="n">
        <v>500.33612988</v>
      </c>
      <c r="F19" s="20" t="n">
        <v>4.27962748</v>
      </c>
      <c r="G19" s="18" t="n">
        <v>482.44405352</v>
      </c>
      <c r="H19" s="20" t="n">
        <v>3.2226277</v>
      </c>
      <c r="I19" s="18" t="n">
        <v>476.15180021</v>
      </c>
      <c r="J19" s="20" t="n">
        <v>3.50312881</v>
      </c>
      <c r="K19" s="18" t="n">
        <v>467.68496026</v>
      </c>
      <c r="L19" s="20" t="n">
        <v>5.27030662</v>
      </c>
      <c r="M19" s="18" t="s">
        <v>481</v>
      </c>
      <c r="N19" s="20" t="s">
        <v>481</v>
      </c>
      <c r="O19" s="18" t="s">
        <v>481</v>
      </c>
      <c r="P19" s="20" t="s">
        <v>481</v>
      </c>
      <c r="Q19" s="18" t="s">
        <v>481</v>
      </c>
      <c r="R19" s="20" t="s">
        <v>481</v>
      </c>
      <c r="S19" s="18" t="s">
        <v>481</v>
      </c>
      <c r="T19" s="20" t="s">
        <v>481</v>
      </c>
      <c r="U19" s="18" t="n">
        <v>405.09549907</v>
      </c>
      <c r="V19" s="20" t="n">
        <v>7.50624481</v>
      </c>
    </row>
    <row r="20" spans="1:22">
      <c r="A20" s="15" t="s">
        <v>495</v>
      </c>
      <c r="B20" s="17" t="n">
        <v>3371</v>
      </c>
      <c r="C20" s="18">
        <f>(75.0/B20*100)</f>
        <v/>
      </c>
      <c r="D20" s="19" t="n">
        <v>3296</v>
      </c>
      <c r="E20" s="18" t="n">
        <v>524.73609305</v>
      </c>
      <c r="F20" s="20" t="n">
        <v>3.37758974</v>
      </c>
      <c r="G20" s="18" t="n">
        <v>484.40774469</v>
      </c>
      <c r="H20" s="20" t="n">
        <v>3.06825273</v>
      </c>
      <c r="I20" s="18" t="n">
        <v>463.75408916</v>
      </c>
      <c r="J20" s="20" t="n">
        <v>4.63668413</v>
      </c>
      <c r="K20" s="18" t="n">
        <v>448.1545846</v>
      </c>
      <c r="L20" s="20" t="n">
        <v>5.88864056</v>
      </c>
      <c r="M20" s="18" t="s">
        <v>481</v>
      </c>
      <c r="N20" s="20" t="s">
        <v>481</v>
      </c>
      <c r="O20" s="18" t="s">
        <v>481</v>
      </c>
      <c r="P20" s="20" t="s">
        <v>481</v>
      </c>
      <c r="Q20" s="18" t="s">
        <v>481</v>
      </c>
      <c r="R20" s="20" t="s">
        <v>481</v>
      </c>
      <c r="S20" s="18" t="s">
        <v>481</v>
      </c>
      <c r="T20" s="20" t="s">
        <v>481</v>
      </c>
      <c r="U20" s="18" t="n">
        <v>437.30634672</v>
      </c>
      <c r="V20" s="20" t="n">
        <v>8.311168370000001</v>
      </c>
    </row>
    <row r="21" spans="1:22">
      <c r="A21" s="15" t="s">
        <v>496</v>
      </c>
      <c r="B21" s="17" t="n">
        <v>5741</v>
      </c>
      <c r="C21" s="18">
        <f>(70.0/B21*100)</f>
        <v/>
      </c>
      <c r="D21" s="19" t="n">
        <v>5671</v>
      </c>
      <c r="E21" s="18" t="n">
        <v>531.68621205</v>
      </c>
      <c r="F21" s="20" t="n">
        <v>2.02639676</v>
      </c>
      <c r="G21" s="18" t="n">
        <v>488.9878014</v>
      </c>
      <c r="H21" s="20" t="n">
        <v>2.2662073</v>
      </c>
      <c r="I21" s="18" t="n">
        <v>471.34630736</v>
      </c>
      <c r="J21" s="20" t="n">
        <v>4.25286513</v>
      </c>
      <c r="K21" s="18" t="n">
        <v>440.59111119</v>
      </c>
      <c r="L21" s="20" t="n">
        <v>6.45800785</v>
      </c>
      <c r="M21" s="18" t="s">
        <v>481</v>
      </c>
      <c r="N21" s="20" t="s">
        <v>481</v>
      </c>
      <c r="O21" s="18" t="s">
        <v>481</v>
      </c>
      <c r="P21" s="20" t="s">
        <v>481</v>
      </c>
      <c r="Q21" s="18" t="s">
        <v>481</v>
      </c>
      <c r="R21" s="20" t="s">
        <v>481</v>
      </c>
      <c r="S21" s="18" t="s">
        <v>481</v>
      </c>
      <c r="T21" s="20" t="s">
        <v>481</v>
      </c>
      <c r="U21" s="18" t="n">
        <v>437.55091465</v>
      </c>
      <c r="V21" s="20" t="n">
        <v>8.494830869999999</v>
      </c>
    </row>
    <row r="22" spans="1:22">
      <c r="A22" s="15" t="s">
        <v>497</v>
      </c>
      <c r="B22" s="17" t="n">
        <v>6598</v>
      </c>
      <c r="C22" s="18">
        <f>(43.0/B22*100)</f>
        <v/>
      </c>
      <c r="D22" s="19" t="n">
        <v>6555</v>
      </c>
      <c r="E22" s="18" t="n">
        <v>492.3367012</v>
      </c>
      <c r="F22" s="20" t="n">
        <v>4.52994047</v>
      </c>
      <c r="G22" s="18" t="n">
        <v>470.81651563</v>
      </c>
      <c r="H22" s="20" t="n">
        <v>4.22002058</v>
      </c>
      <c r="I22" s="18" t="n">
        <v>481.01752021</v>
      </c>
      <c r="J22" s="20" t="n">
        <v>4.26014119</v>
      </c>
      <c r="K22" s="18" t="n">
        <v>457.92262257</v>
      </c>
      <c r="L22" s="20" t="n">
        <v>5.81634847</v>
      </c>
      <c r="M22" s="18" t="s">
        <v>481</v>
      </c>
      <c r="N22" s="20" t="s">
        <v>481</v>
      </c>
      <c r="O22" s="18" t="s">
        <v>481</v>
      </c>
      <c r="P22" s="20" t="s">
        <v>481</v>
      </c>
      <c r="Q22" s="18" t="s">
        <v>481</v>
      </c>
      <c r="R22" s="20" t="s">
        <v>481</v>
      </c>
      <c r="S22" s="18" t="n">
        <v>523.18296486</v>
      </c>
      <c r="T22" s="20" t="n">
        <v>28.5274087</v>
      </c>
      <c r="U22" s="18" t="n">
        <v>387.10953338</v>
      </c>
      <c r="V22" s="20" t="n">
        <v>8.06823861</v>
      </c>
    </row>
    <row r="23" spans="1:22">
      <c r="A23" s="15" t="s">
        <v>498</v>
      </c>
      <c r="B23" s="17" t="n">
        <v>11583</v>
      </c>
      <c r="C23" s="18">
        <f>(281.0/B23*100)</f>
        <v/>
      </c>
      <c r="D23" s="19" t="n">
        <v>11302</v>
      </c>
      <c r="E23" s="18" t="n">
        <v>512.08698777</v>
      </c>
      <c r="F23" s="20" t="n">
        <v>3.55046583</v>
      </c>
      <c r="G23" s="18" t="n">
        <v>493.35980557</v>
      </c>
      <c r="H23" s="20" t="n">
        <v>3.34609625</v>
      </c>
      <c r="I23" s="18" t="n">
        <v>471.66117731</v>
      </c>
      <c r="J23" s="20" t="n">
        <v>4.34663268</v>
      </c>
      <c r="K23" s="18" t="n">
        <v>448.16004505</v>
      </c>
      <c r="L23" s="20" t="n">
        <v>7.52839929</v>
      </c>
      <c r="M23" s="18" t="s">
        <v>481</v>
      </c>
      <c r="N23" s="20" t="s">
        <v>481</v>
      </c>
      <c r="O23" s="18" t="s">
        <v>481</v>
      </c>
      <c r="P23" s="20" t="s">
        <v>481</v>
      </c>
      <c r="Q23" s="18" t="s">
        <v>481</v>
      </c>
      <c r="R23" s="20" t="s">
        <v>481</v>
      </c>
      <c r="S23" s="18" t="s">
        <v>481</v>
      </c>
      <c r="T23" s="20" t="s">
        <v>481</v>
      </c>
      <c r="U23" s="18" t="n">
        <v>439.21149861</v>
      </c>
      <c r="V23" s="20" t="n">
        <v>7.37275161</v>
      </c>
    </row>
    <row r="24" spans="1:22">
      <c r="A24" s="15" t="s">
        <v>499</v>
      </c>
      <c r="B24" s="17" t="n">
        <v>6647</v>
      </c>
      <c r="C24" s="18">
        <f>(14.0/B24*100)</f>
        <v/>
      </c>
      <c r="D24" s="19" t="n">
        <v>6633</v>
      </c>
      <c r="E24" s="18" t="n">
        <v>576.32133303</v>
      </c>
      <c r="F24" s="20" t="n">
        <v>4.12234432</v>
      </c>
      <c r="G24" s="18" t="n">
        <v>540.9456625399999</v>
      </c>
      <c r="H24" s="20" t="n">
        <v>3.042146</v>
      </c>
      <c r="I24" s="18" t="n">
        <v>510.34996518</v>
      </c>
      <c r="J24" s="20" t="n">
        <v>3.505784</v>
      </c>
      <c r="K24" s="18" t="n">
        <v>486.57987859</v>
      </c>
      <c r="L24" s="20" t="n">
        <v>4.45040073</v>
      </c>
      <c r="M24" s="18" t="s">
        <v>481</v>
      </c>
      <c r="N24" s="20" t="s">
        <v>481</v>
      </c>
      <c r="O24" s="18" t="s">
        <v>481</v>
      </c>
      <c r="P24" s="20" t="s">
        <v>481</v>
      </c>
      <c r="Q24" s="18" t="s">
        <v>481</v>
      </c>
      <c r="R24" s="20" t="s">
        <v>481</v>
      </c>
      <c r="S24" s="18" t="s">
        <v>481</v>
      </c>
      <c r="T24" s="20" t="s">
        <v>481</v>
      </c>
      <c r="U24" s="18" t="n">
        <v>457.8233597</v>
      </c>
      <c r="V24" s="20" t="n">
        <v>11.54481365</v>
      </c>
    </row>
    <row r="25" spans="1:22">
      <c r="A25" s="15" t="s">
        <v>500</v>
      </c>
      <c r="B25" s="17" t="n">
        <v>5581</v>
      </c>
      <c r="C25" s="18">
        <f>(25.0/B25*100)</f>
        <v/>
      </c>
      <c r="D25" s="19" t="n">
        <v>5556</v>
      </c>
      <c r="E25" s="18" t="n">
        <v>574.07925458</v>
      </c>
      <c r="F25" s="20" t="n">
        <v>4.6412623</v>
      </c>
      <c r="G25" s="18" t="n">
        <v>524.67903042</v>
      </c>
      <c r="H25" s="20" t="n">
        <v>3.63503283</v>
      </c>
      <c r="I25" s="18" t="n">
        <v>493.28545528</v>
      </c>
      <c r="J25" s="20" t="n">
        <v>3.81663909</v>
      </c>
      <c r="K25" s="18" t="n">
        <v>457.13500985</v>
      </c>
      <c r="L25" s="20" t="n">
        <v>8.7931454</v>
      </c>
      <c r="M25" s="18" t="s">
        <v>481</v>
      </c>
      <c r="N25" s="20" t="s">
        <v>481</v>
      </c>
      <c r="O25" s="18" t="s">
        <v>481</v>
      </c>
      <c r="P25" s="20" t="s">
        <v>481</v>
      </c>
      <c r="Q25" s="18" t="s">
        <v>481</v>
      </c>
      <c r="R25" s="20" t="s">
        <v>481</v>
      </c>
      <c r="S25" s="18" t="s">
        <v>481</v>
      </c>
      <c r="T25" s="20" t="s">
        <v>481</v>
      </c>
      <c r="U25" s="18" t="n">
        <v>460.32927445</v>
      </c>
      <c r="V25" s="20" t="n">
        <v>25.74716024</v>
      </c>
    </row>
    <row r="26" spans="1:22">
      <c r="A26" s="15" t="s">
        <v>501</v>
      </c>
      <c r="B26" s="17" t="n">
        <v>4869</v>
      </c>
      <c r="C26" s="18">
        <f>(88.0/B26*100)</f>
        <v/>
      </c>
      <c r="D26" s="19" t="n">
        <v>4781</v>
      </c>
      <c r="E26" s="18" t="n">
        <v>513.09088717</v>
      </c>
      <c r="F26" s="20" t="n">
        <v>2.76247914</v>
      </c>
      <c r="G26" s="18" t="n">
        <v>479.52120658</v>
      </c>
      <c r="H26" s="20" t="n">
        <v>2.29292039</v>
      </c>
      <c r="I26" s="18" t="n">
        <v>460.57169296</v>
      </c>
      <c r="J26" s="20" t="n">
        <v>3.13875738</v>
      </c>
      <c r="K26" s="18" t="n">
        <v>439.31450236</v>
      </c>
      <c r="L26" s="20" t="n">
        <v>7.43919674</v>
      </c>
      <c r="M26" s="18" t="s">
        <v>481</v>
      </c>
      <c r="N26" s="20" t="s">
        <v>481</v>
      </c>
      <c r="O26" s="18" t="s">
        <v>481</v>
      </c>
      <c r="P26" s="20" t="s">
        <v>481</v>
      </c>
      <c r="Q26" s="18" t="s">
        <v>481</v>
      </c>
      <c r="R26" s="20" t="s">
        <v>481</v>
      </c>
      <c r="S26" s="18" t="s">
        <v>481</v>
      </c>
      <c r="T26" s="20" t="s">
        <v>481</v>
      </c>
      <c r="U26" s="18" t="n">
        <v>447.62165786</v>
      </c>
      <c r="V26" s="20" t="n">
        <v>7.98702975</v>
      </c>
    </row>
    <row r="27" spans="1:22">
      <c r="A27" s="15" t="s">
        <v>502</v>
      </c>
      <c r="B27" s="17" t="n">
        <v>5299</v>
      </c>
      <c r="C27" s="18">
        <f>(170.0/B27*100)</f>
        <v/>
      </c>
      <c r="D27" s="19" t="n">
        <v>5129</v>
      </c>
      <c r="E27" s="18" t="n">
        <v>529.23433634</v>
      </c>
      <c r="F27" s="20" t="n">
        <v>2.32051026</v>
      </c>
      <c r="G27" s="18" t="n">
        <v>488.26066846</v>
      </c>
      <c r="H27" s="20" t="n">
        <v>2.43145797</v>
      </c>
      <c r="I27" s="18" t="n">
        <v>465.36249209</v>
      </c>
      <c r="J27" s="20" t="n">
        <v>3.64615101</v>
      </c>
      <c r="K27" s="18" t="n">
        <v>428.09925575</v>
      </c>
      <c r="L27" s="20" t="n">
        <v>5.19291559</v>
      </c>
      <c r="M27" s="18" t="s">
        <v>481</v>
      </c>
      <c r="N27" s="20" t="s">
        <v>481</v>
      </c>
      <c r="O27" s="18" t="s">
        <v>481</v>
      </c>
      <c r="P27" s="20" t="s">
        <v>481</v>
      </c>
      <c r="Q27" s="18" t="s">
        <v>481</v>
      </c>
      <c r="R27" s="20" t="s">
        <v>481</v>
      </c>
      <c r="S27" s="18" t="s">
        <v>481</v>
      </c>
      <c r="T27" s="20" t="s">
        <v>481</v>
      </c>
      <c r="U27" s="18" t="n">
        <v>416.28852702</v>
      </c>
      <c r="V27" s="20" t="n">
        <v>4.59052173</v>
      </c>
    </row>
    <row r="28" spans="1:22">
      <c r="A28" s="15" t="s">
        <v>503</v>
      </c>
      <c r="B28" s="17" t="n">
        <v>7568</v>
      </c>
      <c r="C28" s="18">
        <f>(490.0/B28*100)</f>
        <v/>
      </c>
      <c r="D28" s="19" t="n">
        <v>7078</v>
      </c>
      <c r="E28" s="18" t="n">
        <v>423.7050484</v>
      </c>
      <c r="F28" s="20" t="n">
        <v>3.68262723</v>
      </c>
      <c r="G28" s="18" t="n">
        <v>410.26963186</v>
      </c>
      <c r="H28" s="20" t="n">
        <v>2.49233939</v>
      </c>
      <c r="I28" s="18" t="n">
        <v>409.90168863</v>
      </c>
      <c r="J28" s="20" t="n">
        <v>3.46407309</v>
      </c>
      <c r="K28" s="18" t="n">
        <v>380.4666825</v>
      </c>
      <c r="L28" s="20" t="n">
        <v>7.38901318</v>
      </c>
      <c r="M28" s="18" t="s">
        <v>481</v>
      </c>
      <c r="N28" s="20" t="s">
        <v>481</v>
      </c>
      <c r="O28" s="18" t="s">
        <v>481</v>
      </c>
      <c r="P28" s="20" t="s">
        <v>481</v>
      </c>
      <c r="Q28" s="18" t="s">
        <v>481</v>
      </c>
      <c r="R28" s="20" t="s">
        <v>481</v>
      </c>
      <c r="S28" s="18" t="s">
        <v>481</v>
      </c>
      <c r="T28" s="20" t="s">
        <v>481</v>
      </c>
      <c r="U28" s="18" t="n">
        <v>373.86288222</v>
      </c>
      <c r="V28" s="20" t="n">
        <v>8.50462886</v>
      </c>
    </row>
    <row r="29" spans="1:22">
      <c r="A29" s="15" t="s">
        <v>504</v>
      </c>
      <c r="B29" s="17" t="n">
        <v>5385</v>
      </c>
      <c r="C29" s="18">
        <f>(30.0/B29*100)</f>
        <v/>
      </c>
      <c r="D29" s="19" t="n">
        <v>5355</v>
      </c>
      <c r="E29" s="18" t="n">
        <v>547.85135672</v>
      </c>
      <c r="F29" s="20" t="n">
        <v>2.85726296</v>
      </c>
      <c r="G29" s="18" t="n">
        <v>510.72518958</v>
      </c>
      <c r="H29" s="20" t="n">
        <v>2.63573457</v>
      </c>
      <c r="I29" s="18" t="n">
        <v>496.5522328</v>
      </c>
      <c r="J29" s="20" t="n">
        <v>4.32847924</v>
      </c>
      <c r="K29" s="18" t="n">
        <v>454.51067415</v>
      </c>
      <c r="L29" s="20" t="n">
        <v>7.00720429</v>
      </c>
      <c r="M29" s="18" t="s">
        <v>481</v>
      </c>
      <c r="N29" s="20" t="s">
        <v>481</v>
      </c>
      <c r="O29" s="18" t="s">
        <v>481</v>
      </c>
      <c r="P29" s="20" t="s">
        <v>481</v>
      </c>
      <c r="Q29" s="18" t="n">
        <v>335.3902018</v>
      </c>
      <c r="R29" s="20" t="n">
        <v>12.1685767</v>
      </c>
      <c r="S29" s="18" t="s">
        <v>481</v>
      </c>
      <c r="T29" s="20" t="s">
        <v>481</v>
      </c>
      <c r="U29" s="18" t="n">
        <v>428.97282868</v>
      </c>
      <c r="V29" s="20" t="n">
        <v>9.07636626</v>
      </c>
    </row>
    <row r="30" spans="1:22">
      <c r="A30" s="15" t="s">
        <v>505</v>
      </c>
      <c r="B30" s="17" t="n">
        <v>4520</v>
      </c>
      <c r="C30" s="18">
        <f>(243.0/B30*100)</f>
        <v/>
      </c>
      <c r="D30" s="19" t="n">
        <v>4277</v>
      </c>
      <c r="E30" s="18" t="n">
        <v>539.07234807</v>
      </c>
      <c r="F30" s="20" t="n">
        <v>2.83540372</v>
      </c>
      <c r="G30" s="18" t="n">
        <v>491.65980476</v>
      </c>
      <c r="H30" s="20" t="n">
        <v>2.78403543</v>
      </c>
      <c r="I30" s="18" t="n">
        <v>464.32029111</v>
      </c>
      <c r="J30" s="20" t="n">
        <v>4.42194816</v>
      </c>
      <c r="K30" s="18" t="n">
        <v>449.96509758</v>
      </c>
      <c r="L30" s="20" t="n">
        <v>7.71383242</v>
      </c>
      <c r="M30" s="18" t="s">
        <v>481</v>
      </c>
      <c r="N30" s="20" t="s">
        <v>481</v>
      </c>
      <c r="O30" s="18" t="s">
        <v>481</v>
      </c>
      <c r="P30" s="20" t="s">
        <v>481</v>
      </c>
      <c r="Q30" s="18" t="s">
        <v>481</v>
      </c>
      <c r="R30" s="20" t="s">
        <v>481</v>
      </c>
      <c r="S30" s="18" t="s">
        <v>481</v>
      </c>
      <c r="T30" s="20" t="s">
        <v>481</v>
      </c>
      <c r="U30" s="18" t="n">
        <v>410.47012423</v>
      </c>
      <c r="V30" s="20" t="n">
        <v>5.41478779</v>
      </c>
    </row>
    <row r="31" spans="1:22">
      <c r="A31" s="15" t="s">
        <v>506</v>
      </c>
      <c r="B31" s="17" t="n">
        <v>5456</v>
      </c>
      <c r="C31" s="18">
        <f>(152.0/B31*100)</f>
        <v/>
      </c>
      <c r="D31" s="19" t="n">
        <v>5304</v>
      </c>
      <c r="E31" s="18" t="n">
        <v>545.63524659</v>
      </c>
      <c r="F31" s="20" t="n">
        <v>3.50807347</v>
      </c>
      <c r="G31" s="18" t="n">
        <v>502.90525349</v>
      </c>
      <c r="H31" s="20" t="n">
        <v>2.63716053</v>
      </c>
      <c r="I31" s="18" t="n">
        <v>474.95475157</v>
      </c>
      <c r="J31" s="20" t="n">
        <v>3.7662998</v>
      </c>
      <c r="K31" s="18" t="n">
        <v>453.1273798</v>
      </c>
      <c r="L31" s="20" t="n">
        <v>6.04218238</v>
      </c>
      <c r="M31" s="18" t="s">
        <v>481</v>
      </c>
      <c r="N31" s="20" t="s">
        <v>481</v>
      </c>
      <c r="O31" s="18" t="s">
        <v>481</v>
      </c>
      <c r="P31" s="20" t="s">
        <v>481</v>
      </c>
      <c r="Q31" s="18" t="s">
        <v>481</v>
      </c>
      <c r="R31" s="20" t="s">
        <v>481</v>
      </c>
      <c r="S31" s="18" t="s">
        <v>481</v>
      </c>
      <c r="T31" s="20" t="s">
        <v>481</v>
      </c>
      <c r="U31" s="18" t="n">
        <v>437.31216293</v>
      </c>
      <c r="V31" s="20" t="n">
        <v>4.66747596</v>
      </c>
    </row>
    <row r="32" spans="1:22">
      <c r="A32" s="15" t="s">
        <v>507</v>
      </c>
      <c r="B32" s="17" t="n">
        <v>4478</v>
      </c>
      <c r="C32" s="18">
        <f>(6.0/B32*100)</f>
        <v/>
      </c>
      <c r="D32" s="19" t="n">
        <v>4472</v>
      </c>
      <c r="E32" s="18" t="n">
        <v>541.12180415</v>
      </c>
      <c r="F32" s="20" t="n">
        <v>3.46588965</v>
      </c>
      <c r="G32" s="18" t="n">
        <v>500.98357558</v>
      </c>
      <c r="H32" s="20" t="n">
        <v>2.79718291</v>
      </c>
      <c r="I32" s="18" t="n">
        <v>479.81902273</v>
      </c>
      <c r="J32" s="20" t="n">
        <v>3.29960706</v>
      </c>
      <c r="K32" s="18" t="n">
        <v>454.04701944</v>
      </c>
      <c r="L32" s="20" t="n">
        <v>6.75388682</v>
      </c>
      <c r="M32" s="18" t="s">
        <v>481</v>
      </c>
      <c r="N32" s="20" t="s">
        <v>481</v>
      </c>
      <c r="O32" s="18" t="s">
        <v>481</v>
      </c>
      <c r="P32" s="20" t="s">
        <v>481</v>
      </c>
      <c r="Q32" s="18" t="s">
        <v>481</v>
      </c>
      <c r="R32" s="20" t="s">
        <v>481</v>
      </c>
      <c r="S32" s="18" t="s">
        <v>481</v>
      </c>
      <c r="T32" s="20" t="s">
        <v>481</v>
      </c>
      <c r="U32" s="18" t="n">
        <v>428.06645509</v>
      </c>
      <c r="V32" s="20" t="n">
        <v>11.74365337</v>
      </c>
    </row>
    <row r="33" spans="1:22">
      <c r="A33" s="15" t="s">
        <v>508</v>
      </c>
      <c r="B33" s="17" t="n">
        <v>7325</v>
      </c>
      <c r="C33" s="18">
        <f>(85.0/B33*100)</f>
        <v/>
      </c>
      <c r="D33" s="19" t="n">
        <v>7240</v>
      </c>
      <c r="E33" s="18" t="n">
        <v>535.3304118999999</v>
      </c>
      <c r="F33" s="20" t="n">
        <v>3.05635537</v>
      </c>
      <c r="G33" s="18" t="n">
        <v>484.70852164</v>
      </c>
      <c r="H33" s="20" t="n">
        <v>3.0729397</v>
      </c>
      <c r="I33" s="18" t="n">
        <v>455.23224683</v>
      </c>
      <c r="J33" s="20" t="n">
        <v>4.55720227</v>
      </c>
      <c r="K33" s="18" t="n">
        <v>451.74121869</v>
      </c>
      <c r="L33" s="20" t="n">
        <v>7.67446193</v>
      </c>
      <c r="M33" s="18" t="s">
        <v>481</v>
      </c>
      <c r="N33" s="20" t="s">
        <v>481</v>
      </c>
      <c r="O33" s="18" t="s">
        <v>481</v>
      </c>
      <c r="P33" s="20" t="s">
        <v>481</v>
      </c>
      <c r="Q33" s="18" t="s">
        <v>481</v>
      </c>
      <c r="R33" s="20" t="s">
        <v>481</v>
      </c>
      <c r="S33" s="18" t="s">
        <v>481</v>
      </c>
      <c r="T33" s="20" t="s">
        <v>481</v>
      </c>
      <c r="U33" s="18" t="n">
        <v>415.03303399</v>
      </c>
      <c r="V33" s="20" t="n">
        <v>8.85908049</v>
      </c>
    </row>
    <row r="34" spans="1:22">
      <c r="A34" s="15" t="s">
        <v>509</v>
      </c>
      <c r="B34" s="17" t="n">
        <v>6350</v>
      </c>
      <c r="C34" s="18">
        <f>(106.0/B34*100)</f>
        <v/>
      </c>
      <c r="D34" s="19" t="n">
        <v>6244</v>
      </c>
      <c r="E34" s="18" t="n">
        <v>506.46286161</v>
      </c>
      <c r="F34" s="20" t="n">
        <v>4.18166213</v>
      </c>
      <c r="G34" s="18" t="n">
        <v>486.96056661</v>
      </c>
      <c r="H34" s="20" t="n">
        <v>2.88274974</v>
      </c>
      <c r="I34" s="18" t="n">
        <v>467.48695668</v>
      </c>
      <c r="J34" s="20" t="n">
        <v>3.7810132</v>
      </c>
      <c r="K34" s="18" t="n">
        <v>445.34288996</v>
      </c>
      <c r="L34" s="20" t="n">
        <v>7.01452208</v>
      </c>
      <c r="M34" s="18" t="s">
        <v>481</v>
      </c>
      <c r="N34" s="20" t="s">
        <v>481</v>
      </c>
      <c r="O34" s="18" t="s">
        <v>481</v>
      </c>
      <c r="P34" s="20" t="s">
        <v>481</v>
      </c>
      <c r="Q34" s="18" t="n">
        <v>336.51078337</v>
      </c>
      <c r="R34" s="20" t="n">
        <v>12.24828707</v>
      </c>
      <c r="S34" s="18" t="s">
        <v>481</v>
      </c>
      <c r="T34" s="20" t="s">
        <v>481</v>
      </c>
      <c r="U34" s="18" t="n">
        <v>410.07694435</v>
      </c>
      <c r="V34" s="20" t="n">
        <v>8.45224013</v>
      </c>
    </row>
    <row r="35" spans="1:22">
      <c r="A35" s="15" t="s">
        <v>510</v>
      </c>
      <c r="B35" s="17" t="n">
        <v>6406</v>
      </c>
      <c r="C35" s="18">
        <f>(74.0/B35*100)</f>
        <v/>
      </c>
      <c r="D35" s="19" t="n">
        <v>6332</v>
      </c>
      <c r="E35" s="18" t="n">
        <v>547.668225</v>
      </c>
      <c r="F35" s="20" t="n">
        <v>2.66162506</v>
      </c>
      <c r="G35" s="18" t="n">
        <v>511.54911658</v>
      </c>
      <c r="H35" s="20" t="n">
        <v>2.01307129</v>
      </c>
      <c r="I35" s="18" t="n">
        <v>484.644456</v>
      </c>
      <c r="J35" s="20" t="n">
        <v>3.38398802</v>
      </c>
      <c r="K35" s="18" t="n">
        <v>470.29262804</v>
      </c>
      <c r="L35" s="20" t="n">
        <v>6.17710122</v>
      </c>
      <c r="M35" s="18" t="s">
        <v>481</v>
      </c>
      <c r="N35" s="20" t="s">
        <v>481</v>
      </c>
      <c r="O35" s="18" t="s">
        <v>481</v>
      </c>
      <c r="P35" s="20" t="s">
        <v>481</v>
      </c>
      <c r="Q35" s="18" t="n">
        <v>349.78970242</v>
      </c>
      <c r="R35" s="20" t="n">
        <v>6.90672373</v>
      </c>
      <c r="S35" s="18" t="s">
        <v>481</v>
      </c>
      <c r="T35" s="20" t="s">
        <v>481</v>
      </c>
      <c r="U35" s="18" t="n">
        <v>426.30817411</v>
      </c>
      <c r="V35" s="20" t="n">
        <v>7.12693679</v>
      </c>
    </row>
    <row r="36" spans="1:22">
      <c r="A36" s="15" t="s">
        <v>511</v>
      </c>
      <c r="B36" s="17" t="n">
        <v>6736</v>
      </c>
      <c r="C36" s="18">
        <f>(88.0/B36*100)</f>
        <v/>
      </c>
      <c r="D36" s="19" t="n">
        <v>6648</v>
      </c>
      <c r="E36" s="18" t="n">
        <v>522.61898518</v>
      </c>
      <c r="F36" s="20" t="n">
        <v>2.75656457</v>
      </c>
      <c r="G36" s="18" t="n">
        <v>477.84657166</v>
      </c>
      <c r="H36" s="20" t="n">
        <v>2.67296288</v>
      </c>
      <c r="I36" s="18" t="n">
        <v>460.03574296</v>
      </c>
      <c r="J36" s="20" t="n">
        <v>3.52993025</v>
      </c>
      <c r="K36" s="18" t="n">
        <v>447.65420433</v>
      </c>
      <c r="L36" s="20" t="n">
        <v>5.60704748</v>
      </c>
      <c r="M36" s="18" t="s">
        <v>481</v>
      </c>
      <c r="N36" s="20" t="s">
        <v>481</v>
      </c>
      <c r="O36" s="18" t="s">
        <v>481</v>
      </c>
      <c r="P36" s="20" t="s">
        <v>481</v>
      </c>
      <c r="Q36" s="18" t="s">
        <v>481</v>
      </c>
      <c r="R36" s="20" t="s">
        <v>481</v>
      </c>
      <c r="S36" s="18" t="s">
        <v>481</v>
      </c>
      <c r="T36" s="20" t="s">
        <v>481</v>
      </c>
      <c r="U36" s="18" t="n">
        <v>424.7782191</v>
      </c>
      <c r="V36" s="20" t="n">
        <v>6.23053423</v>
      </c>
    </row>
    <row r="37" spans="1:22">
      <c r="A37" s="15" t="s">
        <v>512</v>
      </c>
      <c r="B37" s="17" t="n">
        <v>5458</v>
      </c>
      <c r="C37" s="18">
        <f>(181.0/B37*100)</f>
        <v/>
      </c>
      <c r="D37" s="19" t="n">
        <v>5277</v>
      </c>
      <c r="E37" s="18" t="n">
        <v>542.16703889</v>
      </c>
      <c r="F37" s="20" t="n">
        <v>3.65130008</v>
      </c>
      <c r="G37" s="18" t="n">
        <v>495.85732382</v>
      </c>
      <c r="H37" s="20" t="n">
        <v>3.15254035</v>
      </c>
      <c r="I37" s="18" t="n">
        <v>470.79163903</v>
      </c>
      <c r="J37" s="20" t="n">
        <v>3.38554799</v>
      </c>
      <c r="K37" s="18" t="n">
        <v>444.55556331</v>
      </c>
      <c r="L37" s="20" t="n">
        <v>7.58372465</v>
      </c>
      <c r="M37" s="18" t="s">
        <v>481</v>
      </c>
      <c r="N37" s="20" t="s">
        <v>481</v>
      </c>
      <c r="O37" s="18" t="s">
        <v>481</v>
      </c>
      <c r="P37" s="20" t="s">
        <v>481</v>
      </c>
      <c r="Q37" s="18" t="s">
        <v>481</v>
      </c>
      <c r="R37" s="20" t="s">
        <v>481</v>
      </c>
      <c r="S37" s="18" t="s">
        <v>481</v>
      </c>
      <c r="T37" s="20" t="s">
        <v>481</v>
      </c>
      <c r="U37" s="18" t="n">
        <v>425.90781327</v>
      </c>
      <c r="V37" s="20" t="n">
        <v>5.77348872</v>
      </c>
    </row>
    <row r="38" spans="1:22">
      <c r="A38" s="15" t="s">
        <v>513</v>
      </c>
      <c r="B38" s="17" t="n">
        <v>5860</v>
      </c>
      <c r="C38" s="18">
        <f>(27.0/B38*100)</f>
        <v/>
      </c>
      <c r="D38" s="19" t="n">
        <v>5833</v>
      </c>
      <c r="E38" s="18" t="n">
        <v>563.8813145399999</v>
      </c>
      <c r="F38" s="20" t="n">
        <v>3.69804323</v>
      </c>
      <c r="G38" s="18" t="n">
        <v>521.4167998299999</v>
      </c>
      <c r="H38" s="20" t="n">
        <v>3.32708668</v>
      </c>
      <c r="I38" s="18" t="n">
        <v>502.04150835</v>
      </c>
      <c r="J38" s="20" t="n">
        <v>4.50225384</v>
      </c>
      <c r="K38" s="18" t="n">
        <v>473.09671029</v>
      </c>
      <c r="L38" s="20" t="n">
        <v>6.28825256</v>
      </c>
      <c r="M38" s="18" t="s">
        <v>481</v>
      </c>
      <c r="N38" s="20" t="s">
        <v>481</v>
      </c>
      <c r="O38" s="18" t="s">
        <v>481</v>
      </c>
      <c r="P38" s="20" t="s">
        <v>481</v>
      </c>
      <c r="Q38" s="18" t="s">
        <v>481</v>
      </c>
      <c r="R38" s="20" t="s">
        <v>481</v>
      </c>
      <c r="S38" s="18" t="s">
        <v>481</v>
      </c>
      <c r="T38" s="20" t="s">
        <v>481</v>
      </c>
      <c r="U38" s="18" t="n">
        <v>486.58339757</v>
      </c>
      <c r="V38" s="20" t="n">
        <v>6.0829143</v>
      </c>
    </row>
    <row r="39" spans="1:22">
      <c r="A39" s="15" t="s">
        <v>514</v>
      </c>
      <c r="B39" s="17" t="n">
        <v>5895</v>
      </c>
      <c r="C39" s="18">
        <f>(33.0/B39*100)</f>
        <v/>
      </c>
      <c r="D39" s="19" t="n">
        <v>5862</v>
      </c>
      <c r="E39" s="18" t="n">
        <v>430.24572087</v>
      </c>
      <c r="F39" s="20" t="n">
        <v>5.21737339</v>
      </c>
      <c r="G39" s="18" t="n">
        <v>424.28407094</v>
      </c>
      <c r="H39" s="20" t="n">
        <v>4.58671654</v>
      </c>
      <c r="I39" s="18" t="n">
        <v>412.19546348</v>
      </c>
      <c r="J39" s="20" t="n">
        <v>5.4192211</v>
      </c>
      <c r="K39" s="18" t="n">
        <v>406.94882901</v>
      </c>
      <c r="L39" s="20" t="n">
        <v>5.9064814</v>
      </c>
      <c r="M39" s="18" t="s">
        <v>481</v>
      </c>
      <c r="N39" s="20" t="s">
        <v>481</v>
      </c>
      <c r="O39" s="18" t="s">
        <v>481</v>
      </c>
      <c r="P39" s="20" t="s">
        <v>481</v>
      </c>
      <c r="Q39" s="18" t="s">
        <v>481</v>
      </c>
      <c r="R39" s="20" t="s">
        <v>481</v>
      </c>
      <c r="S39" s="18" t="s">
        <v>481</v>
      </c>
      <c r="T39" s="20" t="s">
        <v>481</v>
      </c>
      <c r="U39" s="18" t="n">
        <v>370.9171665</v>
      </c>
      <c r="V39" s="20" t="n">
        <v>9.227902419999999</v>
      </c>
    </row>
    <row r="40" spans="1:22">
      <c r="A40" s="15" t="s">
        <v>515</v>
      </c>
      <c r="B40" s="17" t="n">
        <v>14157</v>
      </c>
      <c r="C40" s="18">
        <f>(415.0/B40*100)</f>
        <v/>
      </c>
      <c r="D40" s="19" t="n">
        <v>13742</v>
      </c>
      <c r="E40" s="18" t="n">
        <v>527.33953458</v>
      </c>
      <c r="F40" s="20" t="n">
        <v>2.80726435</v>
      </c>
      <c r="G40" s="18" t="n">
        <v>487.86228825</v>
      </c>
      <c r="H40" s="20" t="n">
        <v>3.14711722</v>
      </c>
      <c r="I40" s="18" t="n">
        <v>464.47286205</v>
      </c>
      <c r="J40" s="20" t="n">
        <v>4.06444879</v>
      </c>
      <c r="K40" s="18" t="n">
        <v>436.1548122</v>
      </c>
      <c r="L40" s="20" t="n">
        <v>7.94231373</v>
      </c>
      <c r="M40" s="18" t="s">
        <v>481</v>
      </c>
      <c r="N40" s="20" t="s">
        <v>481</v>
      </c>
      <c r="O40" s="18" t="s">
        <v>481</v>
      </c>
      <c r="P40" s="20" t="s">
        <v>481</v>
      </c>
      <c r="Q40" s="18" t="s">
        <v>481</v>
      </c>
      <c r="R40" s="20" t="s">
        <v>481</v>
      </c>
      <c r="S40" s="18" t="s">
        <v>481</v>
      </c>
      <c r="T40" s="20" t="s">
        <v>481</v>
      </c>
      <c r="U40" s="18" t="n">
        <v>408.79213516</v>
      </c>
      <c r="V40" s="20" t="n">
        <v>6.91236128</v>
      </c>
    </row>
    <row r="41" spans="1:22">
      <c r="A41" s="15" t="s">
        <v>516</v>
      </c>
      <c r="B41" s="17" t="n">
        <v>5712</v>
      </c>
      <c r="C41" s="18">
        <f>(61.0/B41*100)</f>
        <v/>
      </c>
      <c r="D41" s="19" t="n">
        <v>5651</v>
      </c>
      <c r="E41" s="18" t="n">
        <v>505.1709362</v>
      </c>
      <c r="F41" s="20" t="n">
        <v>4.04717835</v>
      </c>
      <c r="G41" s="18" t="n">
        <v>464.01866525</v>
      </c>
      <c r="H41" s="20" t="n">
        <v>3.06591174</v>
      </c>
      <c r="I41" s="18" t="n">
        <v>454.17083939</v>
      </c>
      <c r="J41" s="20" t="n">
        <v>3.61542188</v>
      </c>
      <c r="K41" s="18" t="n">
        <v>422.85614195</v>
      </c>
      <c r="L41" s="20" t="n">
        <v>7.31631924</v>
      </c>
      <c r="M41" s="18" t="s">
        <v>481</v>
      </c>
      <c r="N41" s="20" t="s">
        <v>481</v>
      </c>
      <c r="O41" s="18" t="s">
        <v>481</v>
      </c>
      <c r="P41" s="20" t="s">
        <v>481</v>
      </c>
      <c r="Q41" s="18" t="n">
        <v>392.51815558</v>
      </c>
      <c r="R41" s="20" t="n">
        <v>16.89642718</v>
      </c>
      <c r="S41" s="18" t="s">
        <v>481</v>
      </c>
      <c r="T41" s="20" t="s">
        <v>481</v>
      </c>
      <c r="U41" s="18" t="n">
        <v>394.02067548</v>
      </c>
      <c r="V41" s="20" t="n">
        <v>8.757205129999999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370.41410987</v>
      </c>
      <c r="F45" s="20" t="n">
        <v>3.69343775</v>
      </c>
      <c r="G45" s="18" t="n">
        <v>361.04325519</v>
      </c>
      <c r="H45" s="20" t="n">
        <v>3.27266972</v>
      </c>
      <c r="I45" s="18" t="n">
        <v>356.58537337</v>
      </c>
      <c r="J45" s="20" t="n">
        <v>4.9205028</v>
      </c>
      <c r="K45" s="18" t="n">
        <v>341.72922738</v>
      </c>
      <c r="L45" s="20" t="n">
        <v>6.32233332</v>
      </c>
      <c r="M45" s="18" t="s">
        <v>481</v>
      </c>
      <c r="N45" s="20" t="s">
        <v>481</v>
      </c>
      <c r="O45" s="18" t="s">
        <v>481</v>
      </c>
      <c r="P45" s="20" t="s">
        <v>481</v>
      </c>
      <c r="Q45" s="18" t="s">
        <v>481</v>
      </c>
      <c r="R45" s="20" t="s">
        <v>481</v>
      </c>
      <c r="S45" s="18" t="n">
        <v>343.37151971</v>
      </c>
      <c r="T45" s="20" t="n">
        <v>15.65993397</v>
      </c>
      <c r="U45" s="18" t="n">
        <v>334.5854596</v>
      </c>
      <c r="V45" s="20" t="n">
        <v>4.95309812</v>
      </c>
    </row>
    <row r="46" spans="1:22">
      <c r="A46" s="15" t="s">
        <v>521</v>
      </c>
      <c r="B46" s="17" t="n">
        <v>23141</v>
      </c>
      <c r="C46" s="18">
        <f>(2289.0/B46*100)</f>
        <v/>
      </c>
      <c r="D46" s="19" t="n">
        <v>20852</v>
      </c>
      <c r="E46" s="18" t="n">
        <v>423.26167176</v>
      </c>
      <c r="F46" s="20" t="n">
        <v>4.70985248</v>
      </c>
      <c r="G46" s="18" t="n">
        <v>389.55299989</v>
      </c>
      <c r="H46" s="20" t="n">
        <v>3.69692271</v>
      </c>
      <c r="I46" s="18" t="n">
        <v>377.93463298</v>
      </c>
      <c r="J46" s="20" t="n">
        <v>4.19281975</v>
      </c>
      <c r="K46" s="18" t="n">
        <v>355.53244123</v>
      </c>
      <c r="L46" s="20" t="n">
        <v>6.27062604</v>
      </c>
      <c r="M46" s="18" t="s">
        <v>481</v>
      </c>
      <c r="N46" s="20" t="s">
        <v>481</v>
      </c>
      <c r="O46" s="18" t="s">
        <v>481</v>
      </c>
      <c r="P46" s="20" t="s">
        <v>481</v>
      </c>
      <c r="Q46" s="18" t="s">
        <v>481</v>
      </c>
      <c r="R46" s="20" t="s">
        <v>481</v>
      </c>
      <c r="S46" s="18" t="s">
        <v>481</v>
      </c>
      <c r="T46" s="20" t="s">
        <v>481</v>
      </c>
      <c r="U46" s="18" t="n">
        <v>352.22756603</v>
      </c>
      <c r="V46" s="20" t="n">
        <v>2.94776018</v>
      </c>
    </row>
    <row r="47" spans="1:22">
      <c r="A47" s="15" t="s">
        <v>522</v>
      </c>
      <c r="B47" s="17" t="n">
        <v>5928</v>
      </c>
      <c r="C47" s="18">
        <f>(440.0/B47*100)</f>
        <v/>
      </c>
      <c r="D47" s="19" t="n">
        <v>5488</v>
      </c>
      <c r="E47" s="18" t="n">
        <v>468.88769608</v>
      </c>
      <c r="F47" s="20" t="n">
        <v>5.62757456</v>
      </c>
      <c r="G47" s="18" t="n">
        <v>453.49350969</v>
      </c>
      <c r="H47" s="20" t="n">
        <v>3.9056082</v>
      </c>
      <c r="I47" s="18" t="n">
        <v>442.54979875</v>
      </c>
      <c r="J47" s="20" t="n">
        <v>4.97515272</v>
      </c>
      <c r="K47" s="18" t="n">
        <v>408.47466865</v>
      </c>
      <c r="L47" s="20" t="n">
        <v>7.40263151</v>
      </c>
      <c r="M47" s="18" t="s">
        <v>481</v>
      </c>
      <c r="N47" s="20" t="s">
        <v>481</v>
      </c>
      <c r="O47" s="18" t="s">
        <v>481</v>
      </c>
      <c r="P47" s="20" t="s">
        <v>481</v>
      </c>
      <c r="Q47" s="18" t="s">
        <v>481</v>
      </c>
      <c r="R47" s="20" t="s">
        <v>481</v>
      </c>
      <c r="S47" s="18" t="s">
        <v>481</v>
      </c>
      <c r="T47" s="20" t="s">
        <v>481</v>
      </c>
      <c r="U47" s="18" t="n">
        <v>386.55607232</v>
      </c>
      <c r="V47" s="20" t="n">
        <v>5.02334568</v>
      </c>
    </row>
    <row r="48" spans="1:22">
      <c r="A48" s="15" t="s">
        <v>523</v>
      </c>
      <c r="B48" s="17" t="n">
        <v>9841</v>
      </c>
      <c r="C48" s="18">
        <f>(8.0/B48*100)</f>
        <v/>
      </c>
      <c r="D48" s="19" t="n">
        <v>9833</v>
      </c>
      <c r="E48" s="18" t="n">
        <v>570.43005935</v>
      </c>
      <c r="F48" s="20" t="n">
        <v>5.92942213</v>
      </c>
      <c r="G48" s="18" t="n">
        <v>535.56972195</v>
      </c>
      <c r="H48" s="20" t="n">
        <v>5.16748583</v>
      </c>
      <c r="I48" s="18" t="n">
        <v>518.97682431</v>
      </c>
      <c r="J48" s="20" t="n">
        <v>5.15136881</v>
      </c>
      <c r="K48" s="18" t="n">
        <v>457.34008124</v>
      </c>
      <c r="L48" s="20" t="n">
        <v>6.69698787</v>
      </c>
      <c r="M48" s="18" t="s">
        <v>481</v>
      </c>
      <c r="N48" s="20" t="s">
        <v>481</v>
      </c>
      <c r="O48" s="18" t="s">
        <v>481</v>
      </c>
      <c r="P48" s="20" t="s">
        <v>481</v>
      </c>
      <c r="Q48" s="18" t="s">
        <v>481</v>
      </c>
      <c r="R48" s="20" t="s">
        <v>481</v>
      </c>
      <c r="S48" s="18" t="s">
        <v>481</v>
      </c>
      <c r="T48" s="20" t="s">
        <v>481</v>
      </c>
      <c r="U48" s="18" t="n">
        <v>464.62052136</v>
      </c>
      <c r="V48" s="20" t="n">
        <v>23.62855453</v>
      </c>
    </row>
    <row r="49" spans="1:22">
      <c r="A49" s="15" t="s">
        <v>524</v>
      </c>
      <c r="B49" s="17" t="n">
        <v>6349</v>
      </c>
      <c r="C49" s="18">
        <f>(56.0/B49*100)</f>
        <v/>
      </c>
      <c r="D49" s="19" t="n">
        <v>6293</v>
      </c>
      <c r="E49" s="18" t="n">
        <v>422.5539994</v>
      </c>
      <c r="F49" s="20" t="n">
        <v>3.8064066</v>
      </c>
      <c r="G49" s="18" t="n">
        <v>412.04035905</v>
      </c>
      <c r="H49" s="20" t="n">
        <v>3.04725434</v>
      </c>
      <c r="I49" s="18" t="n">
        <v>401.88647046</v>
      </c>
      <c r="J49" s="20" t="n">
        <v>4.38234668</v>
      </c>
      <c r="K49" s="18" t="n">
        <v>390.94976564</v>
      </c>
      <c r="L49" s="20" t="n">
        <v>5.34075343</v>
      </c>
      <c r="M49" s="18" t="s">
        <v>481</v>
      </c>
      <c r="N49" s="20" t="s">
        <v>481</v>
      </c>
      <c r="O49" s="18" t="s">
        <v>481</v>
      </c>
      <c r="P49" s="20" t="s">
        <v>481</v>
      </c>
      <c r="Q49" s="18" t="s">
        <v>481</v>
      </c>
      <c r="R49" s="20" t="s">
        <v>481</v>
      </c>
      <c r="S49" s="18" t="n">
        <v>398.47262631</v>
      </c>
      <c r="T49" s="20" t="n">
        <v>33.94224386</v>
      </c>
      <c r="U49" s="18" t="n">
        <v>363.22824587</v>
      </c>
      <c r="V49" s="20" t="n">
        <v>9.82581845</v>
      </c>
    </row>
    <row r="50" spans="1:22">
      <c r="A50" s="15" t="s">
        <v>525</v>
      </c>
      <c r="B50" s="17" t="n">
        <v>11795</v>
      </c>
      <c r="C50" s="18">
        <f>(413.0/B50*100)</f>
        <v/>
      </c>
      <c r="D50" s="19" t="n">
        <v>11382</v>
      </c>
      <c r="E50" s="18" t="n">
        <v>398.53578031</v>
      </c>
      <c r="F50" s="20" t="n">
        <v>3.82985616</v>
      </c>
      <c r="G50" s="18" t="n">
        <v>393.11277569</v>
      </c>
      <c r="H50" s="20" t="n">
        <v>2.63658095</v>
      </c>
      <c r="I50" s="18" t="n">
        <v>399.6883643</v>
      </c>
      <c r="J50" s="20" t="n">
        <v>2.75707118</v>
      </c>
      <c r="K50" s="18" t="n">
        <v>364.06320356</v>
      </c>
      <c r="L50" s="20" t="n">
        <v>5.4239738</v>
      </c>
      <c r="M50" s="18" t="s">
        <v>481</v>
      </c>
      <c r="N50" s="20" t="s">
        <v>481</v>
      </c>
      <c r="O50" s="18" t="s">
        <v>481</v>
      </c>
      <c r="P50" s="20" t="s">
        <v>481</v>
      </c>
      <c r="Q50" s="18" t="s">
        <v>481</v>
      </c>
      <c r="R50" s="20" t="s">
        <v>481</v>
      </c>
      <c r="S50" s="18" t="s">
        <v>481</v>
      </c>
      <c r="T50" s="20" t="s">
        <v>481</v>
      </c>
      <c r="U50" s="18" t="n">
        <v>340.9107774</v>
      </c>
      <c r="V50" s="20" t="n">
        <v>6.79961157</v>
      </c>
    </row>
    <row r="51" spans="1:22">
      <c r="A51" s="15" t="s">
        <v>526</v>
      </c>
      <c r="B51" s="17" t="n">
        <v>6866</v>
      </c>
      <c r="C51" s="18">
        <f>(112.0/B51*100)</f>
        <v/>
      </c>
      <c r="D51" s="19" t="n">
        <v>6754</v>
      </c>
      <c r="E51" s="18" t="n">
        <v>411.11321347</v>
      </c>
      <c r="F51" s="20" t="n">
        <v>3.88215033</v>
      </c>
      <c r="G51" s="18" t="n">
        <v>405.78203468</v>
      </c>
      <c r="H51" s="20" t="n">
        <v>2.99715108</v>
      </c>
      <c r="I51" s="18" t="n">
        <v>405.03122695</v>
      </c>
      <c r="J51" s="20" t="n">
        <v>3.98838811</v>
      </c>
      <c r="K51" s="18" t="n">
        <v>387.13797165</v>
      </c>
      <c r="L51" s="20" t="n">
        <v>5.56577931</v>
      </c>
      <c r="M51" s="18" t="s">
        <v>481</v>
      </c>
      <c r="N51" s="20" t="s">
        <v>481</v>
      </c>
      <c r="O51" s="18" t="s">
        <v>481</v>
      </c>
      <c r="P51" s="20" t="s">
        <v>481</v>
      </c>
      <c r="Q51" s="18" t="n">
        <v>380.5422133</v>
      </c>
      <c r="R51" s="20" t="n">
        <v>4.31283207</v>
      </c>
      <c r="S51" s="18" t="s">
        <v>481</v>
      </c>
      <c r="T51" s="20" t="s">
        <v>481</v>
      </c>
      <c r="U51" s="18" t="n">
        <v>379.72056016</v>
      </c>
      <c r="V51" s="20" t="n">
        <v>6.40872163</v>
      </c>
    </row>
    <row r="52" spans="1:22">
      <c r="A52" s="15" t="s">
        <v>527</v>
      </c>
      <c r="B52" s="17" t="n">
        <v>5809</v>
      </c>
      <c r="C52" s="18">
        <f>(115.0/B52*100)</f>
        <v/>
      </c>
      <c r="D52" s="19" t="n">
        <v>5694</v>
      </c>
      <c r="E52" s="18" t="n">
        <v>498.38673901</v>
      </c>
      <c r="F52" s="20" t="n">
        <v>3.35218509</v>
      </c>
      <c r="G52" s="18" t="n">
        <v>462.8025933</v>
      </c>
      <c r="H52" s="20" t="n">
        <v>3.50750381</v>
      </c>
      <c r="I52" s="18" t="n">
        <v>452.40261016</v>
      </c>
      <c r="J52" s="20" t="n">
        <v>3.89065443</v>
      </c>
      <c r="K52" s="18" t="n">
        <v>419.46295053</v>
      </c>
      <c r="L52" s="20" t="n">
        <v>5.83026551</v>
      </c>
      <c r="M52" s="18" t="s">
        <v>481</v>
      </c>
      <c r="N52" s="20" t="s">
        <v>481</v>
      </c>
      <c r="O52" s="18" t="s">
        <v>481</v>
      </c>
      <c r="P52" s="20" t="s">
        <v>481</v>
      </c>
      <c r="Q52" s="18" t="s">
        <v>481</v>
      </c>
      <c r="R52" s="20" t="s">
        <v>481</v>
      </c>
      <c r="S52" s="18" t="s">
        <v>481</v>
      </c>
      <c r="T52" s="20" t="s">
        <v>481</v>
      </c>
      <c r="U52" s="18" t="n">
        <v>386.69361535</v>
      </c>
      <c r="V52" s="20" t="n">
        <v>6.83046951</v>
      </c>
    </row>
    <row r="53" spans="1:22">
      <c r="A53" s="15" t="s">
        <v>528</v>
      </c>
      <c r="B53" s="17" t="n">
        <v>5571</v>
      </c>
      <c r="C53" s="18">
        <f>(123.0/B53*100)</f>
        <v/>
      </c>
      <c r="D53" s="19" t="n">
        <v>5448</v>
      </c>
      <c r="E53" s="18" t="n">
        <v>466.30872273</v>
      </c>
      <c r="F53" s="20" t="n">
        <v>3.81467091</v>
      </c>
      <c r="G53" s="18" t="n">
        <v>440.79508663</v>
      </c>
      <c r="H53" s="20" t="n">
        <v>2.80769134</v>
      </c>
      <c r="I53" s="18" t="n">
        <v>440.82971603</v>
      </c>
      <c r="J53" s="20" t="n">
        <v>3.21828219</v>
      </c>
      <c r="K53" s="18" t="n">
        <v>434.90999605</v>
      </c>
      <c r="L53" s="20" t="n">
        <v>5.39753789</v>
      </c>
      <c r="M53" s="18" t="s">
        <v>481</v>
      </c>
      <c r="N53" s="20" t="s">
        <v>481</v>
      </c>
      <c r="O53" s="18" t="s">
        <v>481</v>
      </c>
      <c r="P53" s="20" t="s">
        <v>481</v>
      </c>
      <c r="Q53" s="18" t="s">
        <v>481</v>
      </c>
      <c r="R53" s="20" t="s">
        <v>481</v>
      </c>
      <c r="S53" s="18" t="s">
        <v>481</v>
      </c>
      <c r="T53" s="20" t="s">
        <v>481</v>
      </c>
      <c r="U53" s="18" t="n">
        <v>368.67114027</v>
      </c>
      <c r="V53" s="20" t="n">
        <v>4.55733103</v>
      </c>
    </row>
    <row r="54" spans="1:22">
      <c r="A54" s="15" t="s">
        <v>529</v>
      </c>
      <c r="B54" s="17" t="n">
        <v>4740</v>
      </c>
      <c r="C54" s="18">
        <f>(548.0/B54*100)</f>
        <v/>
      </c>
      <c r="D54" s="19" t="n">
        <v>4192</v>
      </c>
      <c r="E54" s="18" t="n">
        <v>337.63525089</v>
      </c>
      <c r="F54" s="20" t="n">
        <v>4.02275941</v>
      </c>
      <c r="G54" s="18" t="n">
        <v>345.87214296</v>
      </c>
      <c r="H54" s="20" t="n">
        <v>3.84263573</v>
      </c>
      <c r="I54" s="18" t="n">
        <v>330.64938177</v>
      </c>
      <c r="J54" s="20" t="n">
        <v>4.35025082</v>
      </c>
      <c r="K54" s="18" t="n">
        <v>306.68080438</v>
      </c>
      <c r="L54" s="20" t="n">
        <v>6.74734897</v>
      </c>
      <c r="M54" s="18" t="s">
        <v>481</v>
      </c>
      <c r="N54" s="20" t="s">
        <v>481</v>
      </c>
      <c r="O54" s="18" t="s">
        <v>481</v>
      </c>
      <c r="P54" s="20" t="s">
        <v>481</v>
      </c>
      <c r="Q54" s="18" t="s">
        <v>481</v>
      </c>
      <c r="R54" s="20" t="s">
        <v>481</v>
      </c>
      <c r="S54" s="18" t="s">
        <v>481</v>
      </c>
      <c r="T54" s="20" t="s">
        <v>481</v>
      </c>
      <c r="U54" s="18" t="n">
        <v>292.20763628</v>
      </c>
      <c r="V54" s="20" t="n">
        <v>4.01327264</v>
      </c>
    </row>
    <row r="55" spans="1:22">
      <c r="A55" s="15" t="s">
        <v>530</v>
      </c>
      <c r="B55" s="17" t="n">
        <v>5316</v>
      </c>
      <c r="C55" s="18">
        <f>(22.0/B55*100)</f>
        <v/>
      </c>
      <c r="D55" s="19" t="n">
        <v>5294</v>
      </c>
      <c r="E55" s="18" t="n">
        <v>426.14485912</v>
      </c>
      <c r="F55" s="20" t="n">
        <v>3.01518478</v>
      </c>
      <c r="G55" s="18" t="n">
        <v>407.01044479</v>
      </c>
      <c r="H55" s="20" t="n">
        <v>3.04617453</v>
      </c>
      <c r="I55" s="18" t="n">
        <v>394.20243545</v>
      </c>
      <c r="J55" s="20" t="n">
        <v>4.60772451</v>
      </c>
      <c r="K55" s="18" t="n">
        <v>344.96980586</v>
      </c>
      <c r="L55" s="20" t="n">
        <v>6.5500216</v>
      </c>
      <c r="M55" s="18" t="s">
        <v>481</v>
      </c>
      <c r="N55" s="20" t="s">
        <v>481</v>
      </c>
      <c r="O55" s="18" t="s">
        <v>481</v>
      </c>
      <c r="P55" s="20" t="s">
        <v>481</v>
      </c>
      <c r="Q55" s="18" t="s">
        <v>481</v>
      </c>
      <c r="R55" s="20" t="s">
        <v>481</v>
      </c>
      <c r="S55" s="18" t="n">
        <v>355.70439825</v>
      </c>
      <c r="T55" s="20" t="n">
        <v>22.43885602</v>
      </c>
      <c r="U55" s="18" t="n">
        <v>306.42697093</v>
      </c>
      <c r="V55" s="20" t="n">
        <v>8.361754510000001</v>
      </c>
    </row>
    <row r="56" spans="1:22">
      <c r="A56" s="15" t="s">
        <v>531</v>
      </c>
      <c r="B56" s="17" t="n">
        <v>5359</v>
      </c>
      <c r="C56" s="18">
        <f>(77.0/B56*100)</f>
        <v/>
      </c>
      <c r="D56" s="19" t="n">
        <v>5282</v>
      </c>
      <c r="E56" s="18" t="n">
        <v>575.98453279</v>
      </c>
      <c r="F56" s="20" t="n">
        <v>3.75335465</v>
      </c>
      <c r="G56" s="18" t="n">
        <v>548.2765104699999</v>
      </c>
      <c r="H56" s="20" t="n">
        <v>3.06547687</v>
      </c>
      <c r="I56" s="18" t="n">
        <v>538.25547805</v>
      </c>
      <c r="J56" s="20" t="n">
        <v>4.68038141</v>
      </c>
      <c r="K56" s="18" t="n">
        <v>501.84070231</v>
      </c>
      <c r="L56" s="20" t="n">
        <v>5.85273072</v>
      </c>
      <c r="M56" s="18" t="s">
        <v>481</v>
      </c>
      <c r="N56" s="20" t="s">
        <v>481</v>
      </c>
      <c r="O56" s="18" t="s">
        <v>481</v>
      </c>
      <c r="P56" s="20" t="s">
        <v>481</v>
      </c>
      <c r="Q56" s="18" t="s">
        <v>481</v>
      </c>
      <c r="R56" s="20" t="s">
        <v>481</v>
      </c>
      <c r="S56" s="18" t="s">
        <v>481</v>
      </c>
      <c r="T56" s="20" t="s">
        <v>481</v>
      </c>
      <c r="U56" s="18" t="n">
        <v>469.23796504</v>
      </c>
      <c r="V56" s="20" t="n">
        <v>16.11658995</v>
      </c>
    </row>
    <row r="57" spans="1:22">
      <c r="A57" s="15" t="s">
        <v>532</v>
      </c>
      <c r="B57" s="17" t="n">
        <v>6513</v>
      </c>
      <c r="C57" s="18">
        <f>(0.0/B57*100)</f>
        <v/>
      </c>
      <c r="D57" s="19" t="n">
        <v>6513</v>
      </c>
      <c r="E57" s="18" t="n">
        <v>396.98741892</v>
      </c>
      <c r="F57" s="20" t="n">
        <v>6.51389567</v>
      </c>
      <c r="G57" s="18" t="n">
        <v>389.43240236</v>
      </c>
      <c r="H57" s="20" t="n">
        <v>3.36400927</v>
      </c>
      <c r="I57" s="18" t="n">
        <v>393.7749358</v>
      </c>
      <c r="J57" s="20" t="n">
        <v>3.30112563</v>
      </c>
      <c r="K57" s="18" t="n">
        <v>359.78746684</v>
      </c>
      <c r="L57" s="20" t="n">
        <v>5.07086068</v>
      </c>
      <c r="M57" s="18" t="s">
        <v>481</v>
      </c>
      <c r="N57" s="20" t="s">
        <v>481</v>
      </c>
      <c r="O57" s="18" t="s">
        <v>481</v>
      </c>
      <c r="P57" s="20" t="s">
        <v>481</v>
      </c>
      <c r="Q57" s="18" t="s">
        <v>481</v>
      </c>
      <c r="R57" s="20" t="s">
        <v>481</v>
      </c>
      <c r="S57" s="18" t="n">
        <v>335.57280064</v>
      </c>
      <c r="T57" s="20" t="n">
        <v>42.28181876</v>
      </c>
      <c r="U57" s="18" t="n">
        <v>361.28121173</v>
      </c>
      <c r="V57" s="20" t="n">
        <v>9.237875389999999</v>
      </c>
    </row>
    <row r="58" spans="1:22">
      <c r="A58" s="15" t="s">
        <v>533</v>
      </c>
      <c r="B58" s="17" t="n">
        <v>7267</v>
      </c>
      <c r="C58" s="18">
        <f>(10.0/B58*100)</f>
        <v/>
      </c>
      <c r="D58" s="19" t="n">
        <v>7257</v>
      </c>
      <c r="E58" s="18" t="n">
        <v>396.84610462</v>
      </c>
      <c r="F58" s="20" t="n">
        <v>3.32791615</v>
      </c>
      <c r="G58" s="18" t="n">
        <v>382.5726663</v>
      </c>
      <c r="H58" s="20" t="n">
        <v>3.18122612</v>
      </c>
      <c r="I58" s="18" t="n">
        <v>374.6820647</v>
      </c>
      <c r="J58" s="20" t="n">
        <v>3.90147333</v>
      </c>
      <c r="K58" s="18" t="n">
        <v>351.14646762</v>
      </c>
      <c r="L58" s="20" t="n">
        <v>6.38472857</v>
      </c>
      <c r="M58" s="18" t="s">
        <v>481</v>
      </c>
      <c r="N58" s="20" t="s">
        <v>481</v>
      </c>
      <c r="O58" s="18" t="s">
        <v>481</v>
      </c>
      <c r="P58" s="20" t="s">
        <v>481</v>
      </c>
      <c r="Q58" s="18" t="s">
        <v>481</v>
      </c>
      <c r="R58" s="20" t="s">
        <v>481</v>
      </c>
      <c r="S58" s="18" t="n">
        <v>311.27538317</v>
      </c>
      <c r="T58" s="20" t="n">
        <v>20.26893615</v>
      </c>
      <c r="U58" s="18" t="n">
        <v>320.64332933</v>
      </c>
      <c r="V58" s="20" t="n">
        <v>14.19731152</v>
      </c>
    </row>
    <row r="59" spans="1:22">
      <c r="A59" s="15" t="s">
        <v>534</v>
      </c>
      <c r="B59" s="17" t="n">
        <v>4826</v>
      </c>
      <c r="C59" s="18">
        <f>(26.0/B59*100)</f>
        <v/>
      </c>
      <c r="D59" s="19" t="n">
        <v>4800</v>
      </c>
      <c r="E59" s="18" t="n">
        <v>361.1693259</v>
      </c>
      <c r="F59" s="20" t="n">
        <v>3.81250818</v>
      </c>
      <c r="G59" s="18" t="n">
        <v>371.27865123</v>
      </c>
      <c r="H59" s="20" t="n">
        <v>2.38969956</v>
      </c>
      <c r="I59" s="18" t="n">
        <v>373.67362172</v>
      </c>
      <c r="J59" s="20" t="n">
        <v>3.11704748</v>
      </c>
      <c r="K59" s="18" t="n">
        <v>348.03281186</v>
      </c>
      <c r="L59" s="20" t="n">
        <v>3.51739252</v>
      </c>
      <c r="M59" s="18" t="s">
        <v>481</v>
      </c>
      <c r="N59" s="20" t="s">
        <v>481</v>
      </c>
      <c r="O59" s="18" t="s">
        <v>481</v>
      </c>
      <c r="P59" s="20" t="s">
        <v>481</v>
      </c>
      <c r="Q59" s="18" t="s">
        <v>481</v>
      </c>
      <c r="R59" s="20" t="s">
        <v>481</v>
      </c>
      <c r="S59" s="18" t="n">
        <v>271.43103046</v>
      </c>
      <c r="T59" s="20" t="n">
        <v>14.2880752</v>
      </c>
      <c r="U59" s="18" t="n">
        <v>286.80853596</v>
      </c>
      <c r="V59" s="20" t="n">
        <v>7.59712006</v>
      </c>
    </row>
    <row r="60" spans="1:22">
      <c r="A60" s="15" t="s">
        <v>535</v>
      </c>
      <c r="B60" s="17" t="n">
        <v>4546</v>
      </c>
      <c r="C60" s="18">
        <f>(15.0/B60*100)</f>
        <v/>
      </c>
      <c r="D60" s="19" t="n">
        <v>4531</v>
      </c>
      <c r="E60" s="18" t="n">
        <v>425.09180841</v>
      </c>
      <c r="F60" s="20" t="n">
        <v>5.50439896</v>
      </c>
      <c r="G60" s="18" t="n">
        <v>388.69575173</v>
      </c>
      <c r="H60" s="20" t="n">
        <v>4.72860846</v>
      </c>
      <c r="I60" s="18" t="n">
        <v>399.85242423</v>
      </c>
      <c r="J60" s="20" t="n">
        <v>5.57181004</v>
      </c>
      <c r="K60" s="18" t="n">
        <v>376.23988358</v>
      </c>
      <c r="L60" s="20" t="n">
        <v>6.80932271</v>
      </c>
      <c r="M60" s="18" t="s">
        <v>481</v>
      </c>
      <c r="N60" s="20" t="s">
        <v>481</v>
      </c>
      <c r="O60" s="18" t="s">
        <v>481</v>
      </c>
      <c r="P60" s="20" t="s">
        <v>481</v>
      </c>
      <c r="Q60" s="18" t="s">
        <v>481</v>
      </c>
      <c r="R60" s="20" t="s">
        <v>481</v>
      </c>
      <c r="S60" s="18" t="n">
        <v>335.08177363</v>
      </c>
      <c r="T60" s="20" t="n">
        <v>22.74480055</v>
      </c>
      <c r="U60" s="18" t="n">
        <v>361.86401601</v>
      </c>
      <c r="V60" s="20" t="n">
        <v>9.291240630000001</v>
      </c>
    </row>
    <row r="61" spans="1:22">
      <c r="A61" s="15" t="s">
        <v>536</v>
      </c>
      <c r="B61" s="17" t="n">
        <v>6525</v>
      </c>
      <c r="C61" s="18">
        <f>(184.0/B61*100)</f>
        <v/>
      </c>
      <c r="D61" s="19" t="n">
        <v>6341</v>
      </c>
      <c r="E61" s="18" t="n">
        <v>512.05035939</v>
      </c>
      <c r="F61" s="20" t="n">
        <v>3.49770694</v>
      </c>
      <c r="G61" s="18" t="n">
        <v>473.62553522</v>
      </c>
      <c r="H61" s="20" t="n">
        <v>2.42763702</v>
      </c>
      <c r="I61" s="18" t="n">
        <v>452.45286682</v>
      </c>
      <c r="J61" s="20" t="n">
        <v>4.23321252</v>
      </c>
      <c r="K61" s="18" t="n">
        <v>435.02817864</v>
      </c>
      <c r="L61" s="20" t="n">
        <v>7.97361345</v>
      </c>
      <c r="M61" s="18" t="s">
        <v>481</v>
      </c>
      <c r="N61" s="20" t="s">
        <v>481</v>
      </c>
      <c r="O61" s="18" t="s">
        <v>481</v>
      </c>
      <c r="P61" s="20" t="s">
        <v>481</v>
      </c>
      <c r="Q61" s="18" t="s">
        <v>481</v>
      </c>
      <c r="R61" s="20" t="s">
        <v>481</v>
      </c>
      <c r="S61" s="18" t="s">
        <v>481</v>
      </c>
      <c r="T61" s="20" t="s">
        <v>481</v>
      </c>
      <c r="U61" s="18" t="n">
        <v>408.99212728</v>
      </c>
      <c r="V61" s="20" t="n">
        <v>7.95657111</v>
      </c>
    </row>
    <row r="62" spans="1:22">
      <c r="A62" s="15" t="s">
        <v>537</v>
      </c>
      <c r="B62" s="17" t="n">
        <v>4476</v>
      </c>
      <c r="C62" s="18">
        <f>(3.0/B62*100)</f>
        <v/>
      </c>
      <c r="D62" s="19" t="n">
        <v>4473</v>
      </c>
      <c r="E62" s="18" t="n">
        <v>573.05098815</v>
      </c>
      <c r="F62" s="20" t="n">
        <v>2.307375</v>
      </c>
      <c r="G62" s="18" t="n">
        <v>542.3683116</v>
      </c>
      <c r="H62" s="20" t="n">
        <v>1.57454631</v>
      </c>
      <c r="I62" s="18" t="n">
        <v>523.0623467</v>
      </c>
      <c r="J62" s="20" t="n">
        <v>2.66728889</v>
      </c>
      <c r="K62" s="18" t="n">
        <v>498.96537243</v>
      </c>
      <c r="L62" s="20" t="n">
        <v>5.75591386</v>
      </c>
      <c r="M62" s="18" t="s">
        <v>481</v>
      </c>
      <c r="N62" s="20" t="s">
        <v>481</v>
      </c>
      <c r="O62" s="18" t="s">
        <v>481</v>
      </c>
      <c r="P62" s="20" t="s">
        <v>481</v>
      </c>
      <c r="Q62" s="18" t="s">
        <v>481</v>
      </c>
      <c r="R62" s="20" t="s">
        <v>481</v>
      </c>
      <c r="S62" s="18" t="s">
        <v>481</v>
      </c>
      <c r="T62" s="20" t="s">
        <v>481</v>
      </c>
      <c r="U62" s="18" t="n">
        <v>492.17969895</v>
      </c>
      <c r="V62" s="20" t="n">
        <v>20.94209098</v>
      </c>
    </row>
    <row r="63" spans="1:22">
      <c r="A63" s="15" t="s">
        <v>538</v>
      </c>
      <c r="B63" s="17" t="n">
        <v>5324</v>
      </c>
      <c r="C63" s="18">
        <f>(13.0/B63*100)</f>
        <v/>
      </c>
      <c r="D63" s="19" t="n">
        <v>5311</v>
      </c>
      <c r="E63" s="18" t="n">
        <v>393.62517526</v>
      </c>
      <c r="F63" s="20" t="n">
        <v>3.4214934</v>
      </c>
      <c r="G63" s="18" t="n">
        <v>375.14869905</v>
      </c>
      <c r="H63" s="20" t="n">
        <v>2.55343914</v>
      </c>
      <c r="I63" s="18" t="n">
        <v>374.01589025</v>
      </c>
      <c r="J63" s="20" t="n">
        <v>3.28902222</v>
      </c>
      <c r="K63" s="18" t="n">
        <v>343.69237736</v>
      </c>
      <c r="L63" s="20" t="n">
        <v>5.85381101</v>
      </c>
      <c r="M63" s="18" t="s">
        <v>481</v>
      </c>
      <c r="N63" s="20" t="s">
        <v>481</v>
      </c>
      <c r="O63" s="18" t="s">
        <v>481</v>
      </c>
      <c r="P63" s="20" t="s">
        <v>481</v>
      </c>
      <c r="Q63" s="18" t="n">
        <v>395.38395291</v>
      </c>
      <c r="R63" s="20" t="n">
        <v>48.2956823</v>
      </c>
      <c r="S63" s="18" t="n">
        <v>243.40595822</v>
      </c>
      <c r="T63" s="20" t="n">
        <v>30.34086185</v>
      </c>
      <c r="U63" s="18" t="n">
        <v>319.28270737</v>
      </c>
      <c r="V63" s="20" t="n">
        <v>5.96295407</v>
      </c>
    </row>
    <row r="64" spans="1:22">
      <c r="A64" s="15" t="s">
        <v>539</v>
      </c>
      <c r="B64" s="17" t="n">
        <v>3634</v>
      </c>
      <c r="C64" s="18">
        <f>(3.0/B64*100)</f>
        <v/>
      </c>
      <c r="D64" s="19" t="n">
        <v>3631</v>
      </c>
      <c r="E64" s="18" t="n">
        <v>524.7602190699999</v>
      </c>
      <c r="F64" s="20" t="n">
        <v>3.52259384</v>
      </c>
      <c r="G64" s="18" t="n">
        <v>484.5294182</v>
      </c>
      <c r="H64" s="20" t="n">
        <v>3.19951127</v>
      </c>
      <c r="I64" s="18" t="n">
        <v>475.51234802</v>
      </c>
      <c r="J64" s="20" t="n">
        <v>3.52290908</v>
      </c>
      <c r="K64" s="18" t="n">
        <v>410.69898714</v>
      </c>
      <c r="L64" s="20" t="n">
        <v>6.54915259</v>
      </c>
      <c r="M64" s="18" t="s">
        <v>481</v>
      </c>
      <c r="N64" s="20" t="s">
        <v>481</v>
      </c>
      <c r="O64" s="18" t="s">
        <v>481</v>
      </c>
      <c r="P64" s="20" t="s">
        <v>481</v>
      </c>
      <c r="Q64" s="18" t="s">
        <v>481</v>
      </c>
      <c r="R64" s="20" t="s">
        <v>481</v>
      </c>
      <c r="S64" s="18" t="n">
        <v>347.91494431</v>
      </c>
      <c r="T64" s="20" t="n">
        <v>60.53583458</v>
      </c>
      <c r="U64" s="18" t="n">
        <v>341.55896045</v>
      </c>
      <c r="V64" s="20" t="n">
        <v>9.62821574</v>
      </c>
    </row>
    <row r="65" spans="1:22">
      <c r="A65" s="15" t="s">
        <v>540</v>
      </c>
      <c r="B65" s="17" t="n">
        <v>5325</v>
      </c>
      <c r="C65" s="18">
        <f>(14.0/B65*100)</f>
        <v/>
      </c>
      <c r="D65" s="19" t="n">
        <v>5311</v>
      </c>
      <c r="E65" s="18" t="n">
        <v>437.88031572</v>
      </c>
      <c r="F65" s="20" t="n">
        <v>3.20868883</v>
      </c>
      <c r="G65" s="18" t="n">
        <v>429.17168928</v>
      </c>
      <c r="H65" s="20" t="n">
        <v>3.0704071</v>
      </c>
      <c r="I65" s="18" t="n">
        <v>407.74172804</v>
      </c>
      <c r="J65" s="20" t="n">
        <v>4.05163156</v>
      </c>
      <c r="K65" s="18" t="n">
        <v>354.4044028</v>
      </c>
      <c r="L65" s="20" t="n">
        <v>6.54964587</v>
      </c>
      <c r="M65" s="18" t="s">
        <v>481</v>
      </c>
      <c r="N65" s="20" t="s">
        <v>481</v>
      </c>
      <c r="O65" s="18" t="s">
        <v>481</v>
      </c>
      <c r="P65" s="20" t="s">
        <v>481</v>
      </c>
      <c r="Q65" s="18" t="n">
        <v>335.00313307</v>
      </c>
      <c r="R65" s="20" t="n">
        <v>27.90614059</v>
      </c>
      <c r="S65" s="18" t="s">
        <v>481</v>
      </c>
      <c r="T65" s="20" t="s">
        <v>481</v>
      </c>
      <c r="U65" s="18" t="n">
        <v>341.85971114</v>
      </c>
      <c r="V65" s="20" t="n">
        <v>6.59843014</v>
      </c>
    </row>
    <row r="66" spans="1:22">
      <c r="A66" s="15" t="s">
        <v>541</v>
      </c>
      <c r="B66" s="17" t="n">
        <v>5665</v>
      </c>
      <c r="C66" s="18">
        <f>(97.0/B66*100)</f>
        <v/>
      </c>
      <c r="D66" s="19" t="n">
        <v>5568</v>
      </c>
      <c r="E66" s="18" t="n">
        <v>439.85497835</v>
      </c>
      <c r="F66" s="20" t="n">
        <v>2.83196831</v>
      </c>
      <c r="G66" s="18" t="n">
        <v>430.11892697</v>
      </c>
      <c r="H66" s="20" t="n">
        <v>2.46042224</v>
      </c>
      <c r="I66" s="18" t="n">
        <v>420.07586647</v>
      </c>
      <c r="J66" s="20" t="n">
        <v>3.56257844</v>
      </c>
      <c r="K66" s="18" t="n">
        <v>396.39600714</v>
      </c>
      <c r="L66" s="20" t="n">
        <v>5.29056583</v>
      </c>
      <c r="M66" s="18" t="s">
        <v>481</v>
      </c>
      <c r="N66" s="20" t="s">
        <v>481</v>
      </c>
      <c r="O66" s="18" t="s">
        <v>481</v>
      </c>
      <c r="P66" s="20" t="s">
        <v>481</v>
      </c>
      <c r="Q66" s="18" t="s">
        <v>481</v>
      </c>
      <c r="R66" s="20" t="s">
        <v>481</v>
      </c>
      <c r="S66" s="18" t="s">
        <v>481</v>
      </c>
      <c r="T66" s="20" t="s">
        <v>481</v>
      </c>
      <c r="U66" s="18" t="n">
        <v>366.34431565</v>
      </c>
      <c r="V66" s="20" t="n">
        <v>3.93854598</v>
      </c>
    </row>
    <row r="67" spans="1:22">
      <c r="A67" s="15" t="s">
        <v>542</v>
      </c>
      <c r="B67" s="17" t="n">
        <v>6971</v>
      </c>
      <c r="C67" s="18">
        <f>(1089.0/B67*100)</f>
        <v/>
      </c>
      <c r="D67" s="19" t="n">
        <v>5882</v>
      </c>
      <c r="E67" s="18" t="n">
        <v>413.24448007</v>
      </c>
      <c r="F67" s="20" t="n">
        <v>3.94692797</v>
      </c>
      <c r="G67" s="18" t="n">
        <v>395.31063911</v>
      </c>
      <c r="H67" s="20" t="n">
        <v>2.97616019</v>
      </c>
      <c r="I67" s="18" t="n">
        <v>392.94013149</v>
      </c>
      <c r="J67" s="20" t="n">
        <v>4.43486036</v>
      </c>
      <c r="K67" s="18" t="n">
        <v>384.37127715</v>
      </c>
      <c r="L67" s="20" t="n">
        <v>8.7800175</v>
      </c>
      <c r="M67" s="18" t="s">
        <v>481</v>
      </c>
      <c r="N67" s="20" t="s">
        <v>481</v>
      </c>
      <c r="O67" s="18" t="s">
        <v>481</v>
      </c>
      <c r="P67" s="20" t="s">
        <v>481</v>
      </c>
      <c r="Q67" s="18" t="s">
        <v>481</v>
      </c>
      <c r="R67" s="20" t="s">
        <v>481</v>
      </c>
      <c r="S67" s="18" t="s">
        <v>481</v>
      </c>
      <c r="T67" s="20" t="s">
        <v>481</v>
      </c>
      <c r="U67" s="18" t="n">
        <v>340.39522483</v>
      </c>
      <c r="V67" s="20" t="n">
        <v>7.55124135</v>
      </c>
    </row>
    <row r="68" spans="1:22">
      <c r="A68" s="15" t="s">
        <v>543</v>
      </c>
      <c r="B68" s="17" t="n">
        <v>12083</v>
      </c>
      <c r="C68" s="18">
        <f>(31.0/B68*100)</f>
        <v/>
      </c>
      <c r="D68" s="19" t="n">
        <v>12052</v>
      </c>
      <c r="E68" s="18" t="n">
        <v>440.69485992</v>
      </c>
      <c r="F68" s="20" t="n">
        <v>2.41074157</v>
      </c>
      <c r="G68" s="18" t="n">
        <v>413.43505536</v>
      </c>
      <c r="H68" s="20" t="n">
        <v>1.98909598</v>
      </c>
      <c r="I68" s="18" t="n">
        <v>399.32665676</v>
      </c>
      <c r="J68" s="20" t="n">
        <v>3.34644405</v>
      </c>
      <c r="K68" s="18" t="n">
        <v>383.63294969</v>
      </c>
      <c r="L68" s="20" t="n">
        <v>4.47087447</v>
      </c>
      <c r="M68" s="18" t="s">
        <v>481</v>
      </c>
      <c r="N68" s="20" t="s">
        <v>481</v>
      </c>
      <c r="O68" s="18" t="s">
        <v>481</v>
      </c>
      <c r="P68" s="20" t="s">
        <v>481</v>
      </c>
      <c r="Q68" s="18" t="s">
        <v>481</v>
      </c>
      <c r="R68" s="20" t="s">
        <v>481</v>
      </c>
      <c r="S68" s="18" t="s">
        <v>481</v>
      </c>
      <c r="T68" s="20" t="s">
        <v>481</v>
      </c>
      <c r="U68" s="18" t="n">
        <v>348.8031771</v>
      </c>
      <c r="V68" s="20" t="n">
        <v>2.07910367</v>
      </c>
    </row>
    <row r="69" spans="1:22">
      <c r="A69" s="15" t="s">
        <v>544</v>
      </c>
      <c r="B69" s="17" t="n">
        <v>4876</v>
      </c>
      <c r="C69" s="18">
        <f>(0.0/B69*100)</f>
        <v/>
      </c>
      <c r="D69" s="19" t="n">
        <v>4876</v>
      </c>
      <c r="E69" s="18" t="n">
        <v>455.68525754</v>
      </c>
      <c r="F69" s="20" t="n">
        <v>5.92966783</v>
      </c>
      <c r="G69" s="18" t="n">
        <v>448.31636391</v>
      </c>
      <c r="H69" s="20" t="n">
        <v>4.0509041</v>
      </c>
      <c r="I69" s="18" t="n">
        <v>436.40364731</v>
      </c>
      <c r="J69" s="20" t="n">
        <v>4.11753511</v>
      </c>
      <c r="K69" s="18" t="n">
        <v>423.88940539</v>
      </c>
      <c r="L69" s="20" t="n">
        <v>5.89531934</v>
      </c>
      <c r="M69" s="18" t="s">
        <v>481</v>
      </c>
      <c r="N69" s="20" t="s">
        <v>481</v>
      </c>
      <c r="O69" s="18" t="s">
        <v>481</v>
      </c>
      <c r="P69" s="20" t="s">
        <v>481</v>
      </c>
      <c r="Q69" s="18" t="s">
        <v>481</v>
      </c>
      <c r="R69" s="20" t="s">
        <v>481</v>
      </c>
      <c r="S69" s="18" t="s">
        <v>481</v>
      </c>
      <c r="T69" s="20" t="s">
        <v>481</v>
      </c>
      <c r="U69" s="18" t="n">
        <v>418.21252282</v>
      </c>
      <c r="V69" s="20" t="n">
        <v>18.25863803</v>
      </c>
    </row>
    <row r="70" spans="1:22">
      <c r="A70" s="15" t="s">
        <v>545</v>
      </c>
      <c r="B70" s="17" t="n">
        <v>6036</v>
      </c>
      <c r="C70" s="18">
        <f>(223.0/B70*100)</f>
        <v/>
      </c>
      <c r="D70" s="19" t="n">
        <v>5813</v>
      </c>
      <c r="E70" s="18" t="n">
        <v>519.35478692</v>
      </c>
      <c r="F70" s="20" t="n">
        <v>3.90811955</v>
      </c>
      <c r="G70" s="18" t="n">
        <v>500.65310677</v>
      </c>
      <c r="H70" s="20" t="n">
        <v>3.83691772</v>
      </c>
      <c r="I70" s="18" t="n">
        <v>485.75201939</v>
      </c>
      <c r="J70" s="20" t="n">
        <v>4.3133769</v>
      </c>
      <c r="K70" s="18" t="n">
        <v>452.38240472</v>
      </c>
      <c r="L70" s="20" t="n">
        <v>6.63520055</v>
      </c>
      <c r="M70" s="18" t="s">
        <v>481</v>
      </c>
      <c r="N70" s="20" t="s">
        <v>481</v>
      </c>
      <c r="O70" s="18" t="s">
        <v>481</v>
      </c>
      <c r="P70" s="20" t="s">
        <v>481</v>
      </c>
      <c r="Q70" s="18" t="s">
        <v>481</v>
      </c>
      <c r="R70" s="20" t="s">
        <v>481</v>
      </c>
      <c r="S70" s="18" t="s">
        <v>481</v>
      </c>
      <c r="T70" s="20" t="s">
        <v>481</v>
      </c>
      <c r="U70" s="18" t="n">
        <v>446.99851331</v>
      </c>
      <c r="V70" s="20" t="n">
        <v>8.1708961</v>
      </c>
    </row>
    <row r="71" spans="1:22">
      <c r="A71" s="15" t="s">
        <v>546</v>
      </c>
      <c r="B71" s="17" t="n">
        <v>6115</v>
      </c>
      <c r="C71" s="18">
        <f>(43.0/B71*100)</f>
        <v/>
      </c>
      <c r="D71" s="19" t="n">
        <v>6072</v>
      </c>
      <c r="E71" s="18" t="n">
        <v>605.41670876</v>
      </c>
      <c r="F71" s="20" t="n">
        <v>2.85520276</v>
      </c>
      <c r="G71" s="18" t="n">
        <v>553.02760102</v>
      </c>
      <c r="H71" s="20" t="n">
        <v>2.18827887</v>
      </c>
      <c r="I71" s="18" t="n">
        <v>539.73315017</v>
      </c>
      <c r="J71" s="20" t="n">
        <v>3.06969927</v>
      </c>
      <c r="K71" s="18" t="n">
        <v>511.6126717</v>
      </c>
      <c r="L71" s="20" t="n">
        <v>6.70517018</v>
      </c>
      <c r="M71" s="18" t="s">
        <v>481</v>
      </c>
      <c r="N71" s="20" t="s">
        <v>481</v>
      </c>
      <c r="O71" s="18" t="s">
        <v>481</v>
      </c>
      <c r="P71" s="20" t="s">
        <v>481</v>
      </c>
      <c r="Q71" s="18" t="s">
        <v>481</v>
      </c>
      <c r="R71" s="20" t="s">
        <v>481</v>
      </c>
      <c r="S71" s="18" t="s">
        <v>481</v>
      </c>
      <c r="T71" s="20" t="s">
        <v>481</v>
      </c>
      <c r="U71" s="18" t="n">
        <v>464.30684765</v>
      </c>
      <c r="V71" s="20" t="n">
        <v>17.37327759</v>
      </c>
    </row>
    <row r="72" spans="1:22">
      <c r="A72" s="15" t="s">
        <v>547</v>
      </c>
      <c r="B72" s="17" t="n">
        <v>7708</v>
      </c>
      <c r="C72" s="18">
        <f>(7.0/B72*100)</f>
        <v/>
      </c>
      <c r="D72" s="19" t="n">
        <v>7701</v>
      </c>
      <c r="E72" s="18" t="n">
        <v>591.81865966</v>
      </c>
      <c r="F72" s="20" t="n">
        <v>4.26312683</v>
      </c>
      <c r="G72" s="18" t="n">
        <v>533.46473444</v>
      </c>
      <c r="H72" s="20" t="n">
        <v>3.24009699</v>
      </c>
      <c r="I72" s="18" t="n">
        <v>509.01478092</v>
      </c>
      <c r="J72" s="20" t="n">
        <v>3.75987719</v>
      </c>
      <c r="K72" s="18" t="n">
        <v>475.920164</v>
      </c>
      <c r="L72" s="20" t="n">
        <v>7.30304242</v>
      </c>
      <c r="M72" s="18" t="s">
        <v>481</v>
      </c>
      <c r="N72" s="20" t="s">
        <v>481</v>
      </c>
      <c r="O72" s="18" t="s">
        <v>481</v>
      </c>
      <c r="P72" s="20" t="s">
        <v>481</v>
      </c>
      <c r="Q72" s="18" t="s">
        <v>481</v>
      </c>
      <c r="R72" s="20" t="s">
        <v>481</v>
      </c>
      <c r="S72" s="18" t="s">
        <v>481</v>
      </c>
      <c r="T72" s="20" t="s">
        <v>481</v>
      </c>
      <c r="U72" s="18" t="n">
        <v>424.30662334</v>
      </c>
      <c r="V72" s="20" t="n">
        <v>26.61959222</v>
      </c>
    </row>
    <row r="73" spans="1:22">
      <c r="A73" s="15" t="s">
        <v>548</v>
      </c>
      <c r="B73" s="17" t="n">
        <v>8249</v>
      </c>
      <c r="C73" s="18">
        <f>(205.0/B73*100)</f>
        <v/>
      </c>
      <c r="D73" s="19" t="n">
        <v>8044</v>
      </c>
      <c r="E73" s="18" t="n">
        <v>418.92204005</v>
      </c>
      <c r="F73" s="20" t="n">
        <v>4.95952803</v>
      </c>
      <c r="G73" s="18" t="n">
        <v>419.13269577</v>
      </c>
      <c r="H73" s="20" t="n">
        <v>3.35425112</v>
      </c>
      <c r="I73" s="18" t="n">
        <v>408.90594978</v>
      </c>
      <c r="J73" s="20" t="n">
        <v>3.79869804</v>
      </c>
      <c r="K73" s="18" t="n">
        <v>386.37612505</v>
      </c>
      <c r="L73" s="20" t="n">
        <v>7.44446787</v>
      </c>
      <c r="M73" s="18" t="s">
        <v>481</v>
      </c>
      <c r="N73" s="20" t="s">
        <v>481</v>
      </c>
      <c r="O73" s="18" t="s">
        <v>481</v>
      </c>
      <c r="P73" s="20" t="s">
        <v>481</v>
      </c>
      <c r="Q73" s="18" t="s">
        <v>481</v>
      </c>
      <c r="R73" s="20" t="s">
        <v>481</v>
      </c>
      <c r="S73" s="18" t="s">
        <v>481</v>
      </c>
      <c r="T73" s="20" t="s">
        <v>481</v>
      </c>
      <c r="U73" s="18" t="n">
        <v>396.25692151</v>
      </c>
      <c r="V73" s="20" t="n">
        <v>8.058137650000001</v>
      </c>
    </row>
    <row r="74" spans="1:22">
      <c r="A74" s="15" t="s">
        <v>549</v>
      </c>
      <c r="B74" s="17" t="n">
        <v>4692</v>
      </c>
      <c r="C74" s="18">
        <f>(82.0/B74*100)</f>
        <v/>
      </c>
      <c r="D74" s="19" t="n">
        <v>4610</v>
      </c>
      <c r="E74" s="18" t="n">
        <v>445.33259301</v>
      </c>
      <c r="F74" s="20" t="n">
        <v>2.92456023</v>
      </c>
      <c r="G74" s="18" t="n">
        <v>423.73272834</v>
      </c>
      <c r="H74" s="20" t="n">
        <v>2.10251582</v>
      </c>
      <c r="I74" s="18" t="n">
        <v>407.83769668</v>
      </c>
      <c r="J74" s="20" t="n">
        <v>4.77991672</v>
      </c>
      <c r="K74" s="18" t="n">
        <v>375.26377298</v>
      </c>
      <c r="L74" s="20" t="n">
        <v>6.40766942</v>
      </c>
      <c r="M74" s="18" t="s">
        <v>481</v>
      </c>
      <c r="N74" s="20" t="s">
        <v>481</v>
      </c>
      <c r="O74" s="18" t="s">
        <v>481</v>
      </c>
      <c r="P74" s="20" t="s">
        <v>481</v>
      </c>
      <c r="Q74" s="18" t="s">
        <v>481</v>
      </c>
      <c r="R74" s="20" t="s">
        <v>481</v>
      </c>
      <c r="S74" s="18" t="n">
        <v>374.23499204</v>
      </c>
      <c r="T74" s="20" t="n">
        <v>28.04630153</v>
      </c>
      <c r="U74" s="18" t="n">
        <v>354.71456931</v>
      </c>
      <c r="V74" s="20" t="n">
        <v>5.4675942</v>
      </c>
    </row>
    <row r="75" spans="1:22">
      <c r="A75" s="15" t="s">
        <v>550</v>
      </c>
      <c r="B75" s="17" t="n">
        <v>5375</v>
      </c>
      <c r="C75" s="18">
        <f>(331.0/B75*100)</f>
        <v/>
      </c>
      <c r="D75" s="19" t="n">
        <v>5044</v>
      </c>
      <c r="E75" s="18" t="n">
        <v>386.99748426</v>
      </c>
      <c r="F75" s="20" t="n">
        <v>5.25070016</v>
      </c>
      <c r="G75" s="18" t="n">
        <v>379.56751911</v>
      </c>
      <c r="H75" s="20" t="n">
        <v>3.67656585</v>
      </c>
      <c r="I75" s="18" t="n">
        <v>372.43051521</v>
      </c>
      <c r="J75" s="20" t="n">
        <v>4.29761549</v>
      </c>
      <c r="K75" s="18" t="n">
        <v>347.9676843</v>
      </c>
      <c r="L75" s="20" t="n">
        <v>6.36788931</v>
      </c>
      <c r="M75" s="18" t="s">
        <v>481</v>
      </c>
      <c r="N75" s="20" t="s">
        <v>481</v>
      </c>
      <c r="O75" s="18" t="s">
        <v>481</v>
      </c>
      <c r="P75" s="20" t="s">
        <v>481</v>
      </c>
      <c r="Q75" s="18" t="s">
        <v>481</v>
      </c>
      <c r="R75" s="20" t="s">
        <v>481</v>
      </c>
      <c r="S75" s="18" t="s">
        <v>481</v>
      </c>
      <c r="T75" s="20" t="s">
        <v>481</v>
      </c>
      <c r="U75" s="18" t="n">
        <v>335.48358239</v>
      </c>
      <c r="V75" s="20" t="n">
        <v>4.92151674</v>
      </c>
    </row>
    <row r="76" spans="1:22">
      <c r="A76" s="15" t="s">
        <v>551</v>
      </c>
      <c r="B76" s="17" t="n">
        <v>14167</v>
      </c>
      <c r="C76" s="18">
        <f>(237.0/B76*100)</f>
        <v/>
      </c>
      <c r="D76" s="19" t="n">
        <v>13930</v>
      </c>
      <c r="E76" s="18" t="n">
        <v>448.20757866</v>
      </c>
      <c r="F76" s="20" t="n">
        <v>2.91911679</v>
      </c>
      <c r="G76" s="18" t="n">
        <v>434.49182413</v>
      </c>
      <c r="H76" s="20" t="n">
        <v>2.81509517</v>
      </c>
      <c r="I76" s="18" t="n">
        <v>419.37864193</v>
      </c>
      <c r="J76" s="20" t="n">
        <v>4.16793075</v>
      </c>
      <c r="K76" s="18" t="n">
        <v>394.62264089</v>
      </c>
      <c r="L76" s="20" t="n">
        <v>6.19104979</v>
      </c>
      <c r="M76" s="18" t="s">
        <v>481</v>
      </c>
      <c r="N76" s="20" t="s">
        <v>481</v>
      </c>
      <c r="O76" s="18" t="s">
        <v>481</v>
      </c>
      <c r="P76" s="20" t="s">
        <v>481</v>
      </c>
      <c r="Q76" s="18" t="s">
        <v>481</v>
      </c>
      <c r="R76" s="20" t="s">
        <v>481</v>
      </c>
      <c r="S76" s="18" t="s">
        <v>481</v>
      </c>
      <c r="T76" s="20" t="s">
        <v>481</v>
      </c>
      <c r="U76" s="18" t="n">
        <v>362.68310906</v>
      </c>
      <c r="V76" s="20" t="n">
        <v>5.01734078</v>
      </c>
    </row>
    <row r="77" spans="1:22">
      <c r="A77" s="15" t="s">
        <v>552</v>
      </c>
      <c r="B77" s="17" t="n">
        <v>6062</v>
      </c>
      <c r="C77" s="18">
        <f>(416.0/B77*100)</f>
        <v/>
      </c>
      <c r="D77" s="19" t="n">
        <v>5646</v>
      </c>
      <c r="E77" s="18" t="n">
        <v>454.2053927</v>
      </c>
      <c r="F77" s="20" t="n">
        <v>3.94035924</v>
      </c>
      <c r="G77" s="18" t="n">
        <v>423.59425478</v>
      </c>
      <c r="H77" s="20" t="n">
        <v>3.39194226</v>
      </c>
      <c r="I77" s="18" t="n">
        <v>413.60298386</v>
      </c>
      <c r="J77" s="20" t="n">
        <v>4.59545269</v>
      </c>
      <c r="K77" s="18" t="n">
        <v>392.56103186</v>
      </c>
      <c r="L77" s="20" t="n">
        <v>6.73042575</v>
      </c>
      <c r="M77" s="18" t="s">
        <v>481</v>
      </c>
      <c r="N77" s="20" t="s">
        <v>481</v>
      </c>
      <c r="O77" s="18" t="s">
        <v>481</v>
      </c>
      <c r="P77" s="20" t="s">
        <v>481</v>
      </c>
      <c r="Q77" s="18" t="s">
        <v>481</v>
      </c>
      <c r="R77" s="20" t="s">
        <v>481</v>
      </c>
      <c r="S77" s="18" t="s">
        <v>481</v>
      </c>
      <c r="T77" s="20" t="s">
        <v>481</v>
      </c>
      <c r="U77" s="18" t="n">
        <v>366.79132791</v>
      </c>
      <c r="V77" s="20" t="n">
        <v>3.76166731</v>
      </c>
    </row>
    <row r="78" spans="1:22">
      <c r="A78" s="15" t="s">
        <v>553</v>
      </c>
      <c r="B78" s="17" t="n">
        <v>5826</v>
      </c>
      <c r="C78" s="18">
        <f>(0.0/B78*100)</f>
        <v/>
      </c>
      <c r="D78" s="19" t="n">
        <v>5826</v>
      </c>
      <c r="E78" s="18" t="n">
        <v>514.34013719</v>
      </c>
      <c r="F78" s="20" t="n">
        <v>5.32201731</v>
      </c>
      <c r="G78" s="18" t="n">
        <v>505.48010182</v>
      </c>
      <c r="H78" s="20" t="n">
        <v>4.66340226</v>
      </c>
      <c r="I78" s="18" t="n">
        <v>486.01930226</v>
      </c>
      <c r="J78" s="20" t="n">
        <v>4.64265292</v>
      </c>
      <c r="K78" s="18" t="n">
        <v>449.00121267</v>
      </c>
      <c r="L78" s="20" t="n">
        <v>6.0168558</v>
      </c>
      <c r="M78" s="18" t="s">
        <v>481</v>
      </c>
      <c r="N78" s="20" t="s">
        <v>481</v>
      </c>
      <c r="O78" s="18" t="s">
        <v>481</v>
      </c>
      <c r="P78" s="20" t="s">
        <v>481</v>
      </c>
      <c r="Q78" s="18" t="n">
        <v>381.9878</v>
      </c>
      <c r="R78" s="20" t="n">
        <v>46.14623279</v>
      </c>
      <c r="S78" s="18" t="n">
        <v>421.88712771</v>
      </c>
      <c r="T78" s="20" t="n">
        <v>39.0460842</v>
      </c>
      <c r="U78" s="18" t="n">
        <v>466.93608576</v>
      </c>
      <c r="V78" s="20" t="n">
        <v>30.05966861</v>
      </c>
    </row>
    <row customHeight="1" ht="25" r="79" spans="1:22">
      <c r="A79" s="15" t="s">
        <v>554</v>
      </c>
      <c r="B79" s="17" t="n">
        <v>1657</v>
      </c>
      <c r="C79" s="18">
        <f>(41.0/B79*100)</f>
        <v/>
      </c>
      <c r="D79" s="19" t="n">
        <v>1616</v>
      </c>
      <c r="E79" s="18" t="n">
        <v>484.3509223</v>
      </c>
      <c r="F79" s="20" t="n">
        <v>8.53406747</v>
      </c>
      <c r="G79" s="18" t="n">
        <v>451.01410431</v>
      </c>
      <c r="H79" s="20" t="n">
        <v>6.74334326</v>
      </c>
      <c r="I79" s="18" t="n">
        <v>442.15691321</v>
      </c>
      <c r="J79" s="20" t="n">
        <v>7.56934659</v>
      </c>
      <c r="K79" s="18" t="n">
        <v>412.2747104</v>
      </c>
      <c r="L79" s="20" t="n">
        <v>11.16934836</v>
      </c>
      <c r="M79" s="18" t="s">
        <v>481</v>
      </c>
      <c r="N79" s="20" t="s">
        <v>481</v>
      </c>
      <c r="O79" s="18" t="s">
        <v>481</v>
      </c>
      <c r="P79" s="20" t="s">
        <v>481</v>
      </c>
      <c r="Q79" s="18" t="s">
        <v>481</v>
      </c>
      <c r="R79" s="20" t="s">
        <v>481</v>
      </c>
      <c r="S79" s="18" t="n">
        <v>448.5898</v>
      </c>
      <c r="T79" s="20" t="n">
        <v>25.78637908</v>
      </c>
      <c r="U79" s="18" t="n">
        <v>382.35848137</v>
      </c>
      <c r="V79" s="20" t="n">
        <v>14.85345996</v>
      </c>
    </row>
    <row r="80" spans="1:22">
      <c r="A80" s="15" t="s">
        <v>555</v>
      </c>
      <c r="B80" s="17" t="n">
        <v>7841</v>
      </c>
      <c r="C80" s="18">
        <f>(0.0/B80*100)</f>
        <v/>
      </c>
      <c r="D80" s="19" t="n">
        <v>7841</v>
      </c>
      <c r="E80" s="18" t="n">
        <v>471.10791078</v>
      </c>
      <c r="F80" s="20" t="n">
        <v>4.76920146</v>
      </c>
      <c r="G80" s="18" t="n">
        <v>462.46659582</v>
      </c>
      <c r="H80" s="20" t="n">
        <v>5.20093628</v>
      </c>
      <c r="I80" s="18" t="n">
        <v>446.01775446</v>
      </c>
      <c r="J80" s="20" t="n">
        <v>5.8237027</v>
      </c>
      <c r="K80" s="18" t="n">
        <v>414.64490219</v>
      </c>
      <c r="L80" s="20" t="n">
        <v>7.45463431</v>
      </c>
      <c r="M80" s="18" t="s">
        <v>481</v>
      </c>
      <c r="N80" s="20" t="s">
        <v>481</v>
      </c>
      <c r="O80" s="18" t="s">
        <v>481</v>
      </c>
      <c r="P80" s="20" t="s">
        <v>481</v>
      </c>
      <c r="Q80" s="18" t="s">
        <v>481</v>
      </c>
      <c r="R80" s="20" t="s">
        <v>481</v>
      </c>
      <c r="S80" s="18" t="s">
        <v>481</v>
      </c>
      <c r="T80" s="20" t="s">
        <v>481</v>
      </c>
      <c r="U80" s="18" t="n">
        <v>424.41854495</v>
      </c>
      <c r="V80" s="20" t="n">
        <v>24.74365578</v>
      </c>
    </row>
    <row r="81" spans="1:22">
      <c r="A81" s="23" t="s">
        <v>556</v>
      </c>
      <c r="B81" s="17" t="n">
        <v>8861</v>
      </c>
      <c r="C81" s="18">
        <f>(103.0/B81*100)</f>
        <v/>
      </c>
      <c r="D81" s="19" t="n">
        <v>8758</v>
      </c>
      <c r="E81" s="18" t="n">
        <v>453.38237867</v>
      </c>
      <c r="F81" s="20" t="n">
        <v>5.96813803</v>
      </c>
      <c r="G81" s="18" t="n">
        <v>445.69741564</v>
      </c>
      <c r="H81" s="20" t="n">
        <v>3.31545311</v>
      </c>
      <c r="I81" s="18" t="n">
        <v>457.22191251</v>
      </c>
      <c r="J81" s="20" t="n">
        <v>3.93043881</v>
      </c>
      <c r="K81" s="18" t="n">
        <v>417.70036429</v>
      </c>
      <c r="L81" s="20" t="n">
        <v>5.08253669</v>
      </c>
      <c r="M81" s="18" t="s">
        <v>481</v>
      </c>
      <c r="N81" s="20" t="s">
        <v>481</v>
      </c>
      <c r="O81" s="18" t="s">
        <v>481</v>
      </c>
      <c r="P81" s="20" t="s">
        <v>481</v>
      </c>
      <c r="Q81" s="18" t="s">
        <v>481</v>
      </c>
      <c r="R81" s="20" t="s">
        <v>481</v>
      </c>
      <c r="S81" s="18" t="s">
        <v>481</v>
      </c>
      <c r="T81" s="20" t="s">
        <v>481</v>
      </c>
      <c r="U81" s="18" t="n">
        <v>399.74167928</v>
      </c>
      <c r="V81" s="20" t="n">
        <v>11.712111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867</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534.85779646</v>
      </c>
      <c r="F7" s="20" t="n">
        <v>3.04051057</v>
      </c>
      <c r="G7" s="18" t="n">
        <v>505.7151569</v>
      </c>
      <c r="H7" s="20" t="n">
        <v>2.38118306</v>
      </c>
      <c r="I7" s="18" t="n">
        <v>481.15802926</v>
      </c>
      <c r="J7" s="20" t="n">
        <v>2.52554666</v>
      </c>
      <c r="K7" s="18" t="n">
        <v>447.4640853</v>
      </c>
      <c r="L7" s="20" t="n">
        <v>4.29942439</v>
      </c>
      <c r="M7" s="18" t="s">
        <v>481</v>
      </c>
      <c r="N7" s="20" t="s">
        <v>481</v>
      </c>
      <c r="O7" s="18" t="s">
        <v>481</v>
      </c>
      <c r="P7" s="20" t="s">
        <v>481</v>
      </c>
      <c r="Q7" s="18" t="s">
        <v>481</v>
      </c>
      <c r="R7" s="20" t="s">
        <v>481</v>
      </c>
      <c r="S7" s="18" t="s">
        <v>481</v>
      </c>
      <c r="T7" s="20" t="s">
        <v>481</v>
      </c>
      <c r="U7" s="18" t="n">
        <v>451.15547509</v>
      </c>
      <c r="V7" s="20" t="n">
        <v>4.82139154</v>
      </c>
    </row>
    <row r="8" spans="1:22">
      <c r="A8" s="15" t="s">
        <v>483</v>
      </c>
      <c r="B8" s="17" t="n">
        <v>7007</v>
      </c>
      <c r="C8" s="18">
        <f>(222.0/B8*100)</f>
        <v/>
      </c>
      <c r="D8" s="19" t="n">
        <v>6785</v>
      </c>
      <c r="E8" s="18" t="n">
        <v>522.27356706</v>
      </c>
      <c r="F8" s="20" t="n">
        <v>4.14387053</v>
      </c>
      <c r="G8" s="18" t="n">
        <v>511.63804857</v>
      </c>
      <c r="H8" s="20" t="n">
        <v>3.56436347</v>
      </c>
      <c r="I8" s="18" t="n">
        <v>499.6450867</v>
      </c>
      <c r="J8" s="20" t="n">
        <v>3.98564797</v>
      </c>
      <c r="K8" s="18" t="n">
        <v>476.01796093</v>
      </c>
      <c r="L8" s="20" t="n">
        <v>4.62872636</v>
      </c>
      <c r="M8" s="18" t="s">
        <v>481</v>
      </c>
      <c r="N8" s="20" t="s">
        <v>481</v>
      </c>
      <c r="O8" s="18" t="s">
        <v>481</v>
      </c>
      <c r="P8" s="20" t="s">
        <v>481</v>
      </c>
      <c r="Q8" s="18" t="n">
        <v>301.63126691</v>
      </c>
      <c r="R8" s="20" t="n">
        <v>25.14921031</v>
      </c>
      <c r="S8" s="18" t="s">
        <v>481</v>
      </c>
      <c r="T8" s="20" t="s">
        <v>481</v>
      </c>
      <c r="U8" s="18" t="n">
        <v>431.37307525</v>
      </c>
      <c r="V8" s="20" t="n">
        <v>5.72215115</v>
      </c>
    </row>
    <row r="9" spans="1:22">
      <c r="A9" s="15" t="s">
        <v>484</v>
      </c>
      <c r="B9" s="17" t="n">
        <v>9651</v>
      </c>
      <c r="C9" s="18">
        <f>(326.0/B9*100)</f>
        <v/>
      </c>
      <c r="D9" s="19" t="n">
        <v>9325</v>
      </c>
      <c r="E9" s="18" t="n">
        <v>543.33102624</v>
      </c>
      <c r="F9" s="20" t="n">
        <v>3.87466241</v>
      </c>
      <c r="G9" s="18" t="n">
        <v>527.45166482</v>
      </c>
      <c r="H9" s="20" t="n">
        <v>2.80293755</v>
      </c>
      <c r="I9" s="18" t="n">
        <v>516.87802858</v>
      </c>
      <c r="J9" s="20" t="n">
        <v>3.34184119</v>
      </c>
      <c r="K9" s="18" t="n">
        <v>477.19310179</v>
      </c>
      <c r="L9" s="20" t="n">
        <v>4.07640254</v>
      </c>
      <c r="M9" s="18" t="s">
        <v>481</v>
      </c>
      <c r="N9" s="20" t="s">
        <v>481</v>
      </c>
      <c r="O9" s="18" t="s">
        <v>481</v>
      </c>
      <c r="P9" s="20" t="s">
        <v>481</v>
      </c>
      <c r="Q9" s="18" t="n">
        <v>357.98454354</v>
      </c>
      <c r="R9" s="20" t="n">
        <v>11.51846445</v>
      </c>
      <c r="S9" s="18" t="s">
        <v>481</v>
      </c>
      <c r="T9" s="20" t="s">
        <v>481</v>
      </c>
      <c r="U9" s="18" t="n">
        <v>433.56716357</v>
      </c>
      <c r="V9" s="20" t="n">
        <v>4.56596602</v>
      </c>
    </row>
    <row r="10" spans="1:22">
      <c r="A10" s="15" t="s">
        <v>485</v>
      </c>
      <c r="B10" s="17" t="n">
        <v>20058</v>
      </c>
      <c r="C10" s="18">
        <f>(579.0/B10*100)</f>
        <v/>
      </c>
      <c r="D10" s="19" t="n">
        <v>19479</v>
      </c>
      <c r="E10" s="18" t="n">
        <v>540.38053695</v>
      </c>
      <c r="F10" s="20" t="n">
        <v>3.13776261</v>
      </c>
      <c r="G10" s="18" t="n">
        <v>522.1828289</v>
      </c>
      <c r="H10" s="20" t="n">
        <v>2.49411745</v>
      </c>
      <c r="I10" s="18" t="n">
        <v>506.63414694</v>
      </c>
      <c r="J10" s="20" t="n">
        <v>2.82396825</v>
      </c>
      <c r="K10" s="18" t="n">
        <v>477.99162343</v>
      </c>
      <c r="L10" s="20" t="n">
        <v>4.89071472</v>
      </c>
      <c r="M10" s="18" t="s">
        <v>481</v>
      </c>
      <c r="N10" s="20" t="s">
        <v>481</v>
      </c>
      <c r="O10" s="18" t="s">
        <v>481</v>
      </c>
      <c r="P10" s="20" t="s">
        <v>481</v>
      </c>
      <c r="Q10" s="18" t="s">
        <v>481</v>
      </c>
      <c r="R10" s="20" t="s">
        <v>481</v>
      </c>
      <c r="S10" s="18" t="s">
        <v>481</v>
      </c>
      <c r="T10" s="20" t="s">
        <v>481</v>
      </c>
      <c r="U10" s="18" t="n">
        <v>456.88668548</v>
      </c>
      <c r="V10" s="20" t="n">
        <v>6.07225932</v>
      </c>
    </row>
    <row r="11" spans="1:22">
      <c r="A11" s="15" t="s">
        <v>486</v>
      </c>
      <c r="B11" s="17" t="n">
        <v>7053</v>
      </c>
      <c r="C11" s="18">
        <f>(213.0/B11*100)</f>
        <v/>
      </c>
      <c r="D11" s="19" t="n">
        <v>6840</v>
      </c>
      <c r="E11" s="18" t="n">
        <v>439.84581658</v>
      </c>
      <c r="F11" s="20" t="n">
        <v>4.6601138</v>
      </c>
      <c r="G11" s="18" t="n">
        <v>429.88210375</v>
      </c>
      <c r="H11" s="20" t="n">
        <v>3.56043329</v>
      </c>
      <c r="I11" s="18" t="n">
        <v>424.86721304</v>
      </c>
      <c r="J11" s="20" t="n">
        <v>3.56925207</v>
      </c>
      <c r="K11" s="18" t="n">
        <v>424.52253536</v>
      </c>
      <c r="L11" s="20" t="n">
        <v>5.0399146</v>
      </c>
      <c r="M11" s="18" t="s">
        <v>481</v>
      </c>
      <c r="N11" s="20" t="s">
        <v>481</v>
      </c>
      <c r="O11" s="18" t="s">
        <v>481</v>
      </c>
      <c r="P11" s="20" t="s">
        <v>481</v>
      </c>
      <c r="Q11" s="18" t="s">
        <v>481</v>
      </c>
      <c r="R11" s="20" t="s">
        <v>481</v>
      </c>
      <c r="S11" s="18" t="s">
        <v>481</v>
      </c>
      <c r="T11" s="20" t="s">
        <v>481</v>
      </c>
      <c r="U11" s="18" t="n">
        <v>384.40326445</v>
      </c>
      <c r="V11" s="20" t="n">
        <v>5.540537</v>
      </c>
    </row>
    <row r="12" spans="1:22">
      <c r="A12" s="15" t="s">
        <v>487</v>
      </c>
      <c r="B12" s="17" t="n">
        <v>6894</v>
      </c>
      <c r="C12" s="18">
        <f>(60.0/B12*100)</f>
        <v/>
      </c>
      <c r="D12" s="19" t="n">
        <v>6834</v>
      </c>
      <c r="E12" s="18" t="n">
        <v>513.40238314</v>
      </c>
      <c r="F12" s="20" t="n">
        <v>3.11317564</v>
      </c>
      <c r="G12" s="18" t="n">
        <v>504.09214998</v>
      </c>
      <c r="H12" s="20" t="n">
        <v>2.56487803</v>
      </c>
      <c r="I12" s="18" t="n">
        <v>486.8939314</v>
      </c>
      <c r="J12" s="20" t="n">
        <v>3.50592442</v>
      </c>
      <c r="K12" s="18" t="n">
        <v>467.48199601</v>
      </c>
      <c r="L12" s="20" t="n">
        <v>6.31367837</v>
      </c>
      <c r="M12" s="18" t="s">
        <v>481</v>
      </c>
      <c r="N12" s="20" t="s">
        <v>481</v>
      </c>
      <c r="O12" s="18" t="s">
        <v>481</v>
      </c>
      <c r="P12" s="20" t="s">
        <v>481</v>
      </c>
      <c r="Q12" s="18" t="n">
        <v>340.98506961</v>
      </c>
      <c r="R12" s="20" t="n">
        <v>12.52444664</v>
      </c>
      <c r="S12" s="18" t="s">
        <v>481</v>
      </c>
      <c r="T12" s="20" t="s">
        <v>481</v>
      </c>
      <c r="U12" s="18" t="n">
        <v>424.70166657</v>
      </c>
      <c r="V12" s="20" t="n">
        <v>6.78496695</v>
      </c>
    </row>
    <row r="13" spans="1:22">
      <c r="A13" s="15" t="s">
        <v>488</v>
      </c>
      <c r="B13" s="17" t="n">
        <v>7161</v>
      </c>
      <c r="C13" s="18">
        <f>(283.0/B13*100)</f>
        <v/>
      </c>
      <c r="D13" s="19" t="n">
        <v>6878</v>
      </c>
      <c r="E13" s="18" t="n">
        <v>529.65690356</v>
      </c>
      <c r="F13" s="20" t="n">
        <v>4.20430479</v>
      </c>
      <c r="G13" s="18" t="n">
        <v>522.88334897</v>
      </c>
      <c r="H13" s="20" t="n">
        <v>2.58006425</v>
      </c>
      <c r="I13" s="18" t="n">
        <v>514.49211197</v>
      </c>
      <c r="J13" s="20" t="n">
        <v>2.9183916</v>
      </c>
      <c r="K13" s="18" t="n">
        <v>503.71582707</v>
      </c>
      <c r="L13" s="20" t="n">
        <v>4.08846995</v>
      </c>
      <c r="M13" s="18" t="s">
        <v>481</v>
      </c>
      <c r="N13" s="20" t="s">
        <v>481</v>
      </c>
      <c r="O13" s="18" t="s">
        <v>481</v>
      </c>
      <c r="P13" s="20" t="s">
        <v>481</v>
      </c>
      <c r="Q13" s="18" t="n">
        <v>447.51533769</v>
      </c>
      <c r="R13" s="20" t="n">
        <v>5.97365007</v>
      </c>
      <c r="S13" s="18" t="s">
        <v>481</v>
      </c>
      <c r="T13" s="20" t="s">
        <v>481</v>
      </c>
      <c r="U13" s="18" t="n">
        <v>434.42457966</v>
      </c>
      <c r="V13" s="20" t="n">
        <v>5.89232862</v>
      </c>
    </row>
    <row r="14" spans="1:22">
      <c r="A14" s="15" t="s">
        <v>489</v>
      </c>
      <c r="B14" s="17" t="n">
        <v>5587</v>
      </c>
      <c r="C14" s="18">
        <f>(89.0/B14*100)</f>
        <v/>
      </c>
      <c r="D14" s="19" t="n">
        <v>5498</v>
      </c>
      <c r="E14" s="18" t="n">
        <v>538.06250539</v>
      </c>
      <c r="F14" s="20" t="n">
        <v>4.35138638</v>
      </c>
      <c r="G14" s="18" t="n">
        <v>522.82576503</v>
      </c>
      <c r="H14" s="20" t="n">
        <v>3.04596885</v>
      </c>
      <c r="I14" s="18" t="n">
        <v>518.02808394</v>
      </c>
      <c r="J14" s="20" t="n">
        <v>2.80973385</v>
      </c>
      <c r="K14" s="18" t="n">
        <v>497.53915305</v>
      </c>
      <c r="L14" s="20" t="n">
        <v>4.94358082</v>
      </c>
      <c r="M14" s="18" t="s">
        <v>481</v>
      </c>
      <c r="N14" s="20" t="s">
        <v>481</v>
      </c>
      <c r="O14" s="18" t="s">
        <v>481</v>
      </c>
      <c r="P14" s="20" t="s">
        <v>481</v>
      </c>
      <c r="Q14" s="18" t="s">
        <v>481</v>
      </c>
      <c r="R14" s="20" t="s">
        <v>481</v>
      </c>
      <c r="S14" s="18" t="s">
        <v>481</v>
      </c>
      <c r="T14" s="20" t="s">
        <v>481</v>
      </c>
      <c r="U14" s="18" t="n">
        <v>467.75665138</v>
      </c>
      <c r="V14" s="20" t="n">
        <v>7.77012728</v>
      </c>
    </row>
    <row r="15" spans="1:22">
      <c r="A15" s="15" t="s">
        <v>490</v>
      </c>
      <c r="B15" s="17" t="n">
        <v>5882</v>
      </c>
      <c r="C15" s="18">
        <f>(153.0/B15*100)</f>
        <v/>
      </c>
      <c r="D15" s="19" t="n">
        <v>5729</v>
      </c>
      <c r="E15" s="18" t="n">
        <v>538.6485719900001</v>
      </c>
      <c r="F15" s="20" t="n">
        <v>3.49647563</v>
      </c>
      <c r="G15" s="18" t="n">
        <v>522.2845635800001</v>
      </c>
      <c r="H15" s="20" t="n">
        <v>2.25579848</v>
      </c>
      <c r="I15" s="18" t="n">
        <v>511.82870546</v>
      </c>
      <c r="J15" s="20" t="n">
        <v>2.91445781</v>
      </c>
      <c r="K15" s="18" t="n">
        <v>475.67538733</v>
      </c>
      <c r="L15" s="20" t="n">
        <v>4.66084558</v>
      </c>
      <c r="M15" s="18" t="s">
        <v>481</v>
      </c>
      <c r="N15" s="20" t="s">
        <v>481</v>
      </c>
      <c r="O15" s="18" t="s">
        <v>481</v>
      </c>
      <c r="P15" s="20" t="s">
        <v>481</v>
      </c>
      <c r="Q15" s="18" t="n">
        <v>368.85220715</v>
      </c>
      <c r="R15" s="20" t="n">
        <v>14.5875493</v>
      </c>
      <c r="S15" s="18" t="s">
        <v>481</v>
      </c>
      <c r="T15" s="20" t="s">
        <v>481</v>
      </c>
      <c r="U15" s="18" t="n">
        <v>439.75460587</v>
      </c>
      <c r="V15" s="20" t="n">
        <v>5.95629722</v>
      </c>
    </row>
    <row r="16" spans="1:22">
      <c r="A16" s="15" t="s">
        <v>491</v>
      </c>
      <c r="B16" s="17" t="n">
        <v>6108</v>
      </c>
      <c r="C16" s="18">
        <f>(178.0/B16*100)</f>
        <v/>
      </c>
      <c r="D16" s="19" t="n">
        <v>5930</v>
      </c>
      <c r="E16" s="18" t="n">
        <v>526.15563922</v>
      </c>
      <c r="F16" s="20" t="n">
        <v>3.31482899</v>
      </c>
      <c r="G16" s="18" t="n">
        <v>512.25546482</v>
      </c>
      <c r="H16" s="20" t="n">
        <v>2.34362629</v>
      </c>
      <c r="I16" s="18" t="n">
        <v>488.25520883</v>
      </c>
      <c r="J16" s="20" t="n">
        <v>3.08911896</v>
      </c>
      <c r="K16" s="18" t="n">
        <v>449.14252713</v>
      </c>
      <c r="L16" s="20" t="n">
        <v>5.22727112</v>
      </c>
      <c r="M16" s="18" t="s">
        <v>481</v>
      </c>
      <c r="N16" s="20" t="s">
        <v>481</v>
      </c>
      <c r="O16" s="18" t="s">
        <v>481</v>
      </c>
      <c r="P16" s="20" t="s">
        <v>481</v>
      </c>
      <c r="Q16" s="18" t="s">
        <v>481</v>
      </c>
      <c r="R16" s="20" t="s">
        <v>481</v>
      </c>
      <c r="S16" s="18" t="s">
        <v>481</v>
      </c>
      <c r="T16" s="20" t="s">
        <v>481</v>
      </c>
      <c r="U16" s="18" t="n">
        <v>411.63861471</v>
      </c>
      <c r="V16" s="20" t="n">
        <v>6.564083</v>
      </c>
    </row>
    <row r="17" spans="1:22">
      <c r="A17" s="15" t="s">
        <v>492</v>
      </c>
      <c r="B17" s="17" t="n">
        <v>6504</v>
      </c>
      <c r="C17" s="18">
        <f>(2366.0/B17*100)</f>
        <v/>
      </c>
      <c r="D17" s="19" t="n">
        <v>4138</v>
      </c>
      <c r="E17" s="18" t="n">
        <v>542.81169719</v>
      </c>
      <c r="F17" s="20" t="n">
        <v>4.11767327</v>
      </c>
      <c r="G17" s="18" t="n">
        <v>520.19381894</v>
      </c>
      <c r="H17" s="20" t="n">
        <v>3.98674154</v>
      </c>
      <c r="I17" s="18" t="n">
        <v>506.59175487</v>
      </c>
      <c r="J17" s="20" t="n">
        <v>4.51146086</v>
      </c>
      <c r="K17" s="18" t="n">
        <v>486.62842789</v>
      </c>
      <c r="L17" s="20" t="n">
        <v>6.93295195</v>
      </c>
      <c r="M17" s="18" t="s">
        <v>481</v>
      </c>
      <c r="N17" s="20" t="s">
        <v>481</v>
      </c>
      <c r="O17" s="18" t="s">
        <v>481</v>
      </c>
      <c r="P17" s="20" t="s">
        <v>481</v>
      </c>
      <c r="Q17" s="18" t="n">
        <v>362.96139732</v>
      </c>
      <c r="R17" s="20" t="n">
        <v>12.64520278</v>
      </c>
      <c r="S17" s="18" t="s">
        <v>481</v>
      </c>
      <c r="T17" s="20" t="s">
        <v>481</v>
      </c>
      <c r="U17" s="18" t="n">
        <v>474.96743311</v>
      </c>
      <c r="V17" s="20" t="n">
        <v>5.90117419</v>
      </c>
    </row>
    <row r="18" spans="1:22">
      <c r="A18" s="15" t="s">
        <v>493</v>
      </c>
      <c r="B18" s="17" t="n">
        <v>5532</v>
      </c>
      <c r="C18" s="18">
        <f>(31.0/B18*100)</f>
        <v/>
      </c>
      <c r="D18" s="19" t="n">
        <v>5501</v>
      </c>
      <c r="E18" s="18" t="n">
        <v>480.71970043</v>
      </c>
      <c r="F18" s="20" t="n">
        <v>4.74181071</v>
      </c>
      <c r="G18" s="18" t="n">
        <v>465.41091665</v>
      </c>
      <c r="H18" s="20" t="n">
        <v>4.31661137</v>
      </c>
      <c r="I18" s="18" t="n">
        <v>448.21847415</v>
      </c>
      <c r="J18" s="20" t="n">
        <v>3.925746</v>
      </c>
      <c r="K18" s="18" t="n">
        <v>420.99533001</v>
      </c>
      <c r="L18" s="20" t="n">
        <v>4.22922559</v>
      </c>
      <c r="M18" s="18" t="s">
        <v>481</v>
      </c>
      <c r="N18" s="20" t="s">
        <v>481</v>
      </c>
      <c r="O18" s="18" t="s">
        <v>481</v>
      </c>
      <c r="P18" s="20" t="s">
        <v>481</v>
      </c>
      <c r="Q18" s="18" t="s">
        <v>481</v>
      </c>
      <c r="R18" s="20" t="s">
        <v>481</v>
      </c>
      <c r="S18" s="18" t="s">
        <v>481</v>
      </c>
      <c r="T18" s="20" t="s">
        <v>481</v>
      </c>
      <c r="U18" s="18" t="n">
        <v>385.91770005</v>
      </c>
      <c r="V18" s="20" t="n">
        <v>7.414547</v>
      </c>
    </row>
    <row r="19" spans="1:22">
      <c r="A19" s="15" t="s">
        <v>494</v>
      </c>
      <c r="B19" s="17" t="n">
        <v>5658</v>
      </c>
      <c r="C19" s="18">
        <f>(433.0/B19*100)</f>
        <v/>
      </c>
      <c r="D19" s="19" t="n">
        <v>5225</v>
      </c>
      <c r="E19" s="18" t="n">
        <v>492.71262074</v>
      </c>
      <c r="F19" s="20" t="n">
        <v>4.57285543</v>
      </c>
      <c r="G19" s="18" t="n">
        <v>487.57467296</v>
      </c>
      <c r="H19" s="20" t="n">
        <v>3.20071495</v>
      </c>
      <c r="I19" s="18" t="n">
        <v>475.66403486</v>
      </c>
      <c r="J19" s="20" t="n">
        <v>3.99379956</v>
      </c>
      <c r="K19" s="18" t="n">
        <v>478.22143394</v>
      </c>
      <c r="L19" s="20" t="n">
        <v>3.99955777</v>
      </c>
      <c r="M19" s="18" t="s">
        <v>481</v>
      </c>
      <c r="N19" s="20" t="s">
        <v>481</v>
      </c>
      <c r="O19" s="18" t="s">
        <v>481</v>
      </c>
      <c r="P19" s="20" t="s">
        <v>481</v>
      </c>
      <c r="Q19" s="18" t="s">
        <v>481</v>
      </c>
      <c r="R19" s="20" t="s">
        <v>481</v>
      </c>
      <c r="S19" s="18" t="s">
        <v>481</v>
      </c>
      <c r="T19" s="20" t="s">
        <v>481</v>
      </c>
      <c r="U19" s="18" t="n">
        <v>403.92395255</v>
      </c>
      <c r="V19" s="20" t="n">
        <v>7.17448852</v>
      </c>
    </row>
    <row r="20" spans="1:22">
      <c r="A20" s="15" t="s">
        <v>495</v>
      </c>
      <c r="B20" s="17" t="n">
        <v>3371</v>
      </c>
      <c r="C20" s="18">
        <f>(75.0/B20*100)</f>
        <v/>
      </c>
      <c r="D20" s="19" t="n">
        <v>3296</v>
      </c>
      <c r="E20" s="18" t="n">
        <v>515.84390977</v>
      </c>
      <c r="F20" s="20" t="n">
        <v>4.33249005</v>
      </c>
      <c r="G20" s="18" t="n">
        <v>498.01043388</v>
      </c>
      <c r="H20" s="20" t="n">
        <v>2.77942216</v>
      </c>
      <c r="I20" s="18" t="n">
        <v>474.55946462</v>
      </c>
      <c r="J20" s="20" t="n">
        <v>4.07712756</v>
      </c>
      <c r="K20" s="18" t="n">
        <v>453.57634912</v>
      </c>
      <c r="L20" s="20" t="n">
        <v>5.93043571</v>
      </c>
      <c r="M20" s="18" t="s">
        <v>481</v>
      </c>
      <c r="N20" s="20" t="s">
        <v>481</v>
      </c>
      <c r="O20" s="18" t="s">
        <v>481</v>
      </c>
      <c r="P20" s="20" t="s">
        <v>481</v>
      </c>
      <c r="Q20" s="18" t="s">
        <v>481</v>
      </c>
      <c r="R20" s="20" t="s">
        <v>481</v>
      </c>
      <c r="S20" s="18" t="s">
        <v>481</v>
      </c>
      <c r="T20" s="20" t="s">
        <v>481</v>
      </c>
      <c r="U20" s="18" t="n">
        <v>436.28335804</v>
      </c>
      <c r="V20" s="20" t="n">
        <v>8.38138633</v>
      </c>
    </row>
    <row r="21" spans="1:22">
      <c r="A21" s="15" t="s">
        <v>496</v>
      </c>
      <c r="B21" s="17" t="n">
        <v>5741</v>
      </c>
      <c r="C21" s="18">
        <f>(70.0/B21*100)</f>
        <v/>
      </c>
      <c r="D21" s="19" t="n">
        <v>5671</v>
      </c>
      <c r="E21" s="18" t="n">
        <v>523.43425596</v>
      </c>
      <c r="F21" s="20" t="n">
        <v>3.05745728</v>
      </c>
      <c r="G21" s="18" t="n">
        <v>514.56153746</v>
      </c>
      <c r="H21" s="20" t="n">
        <v>2.43879119</v>
      </c>
      <c r="I21" s="18" t="n">
        <v>497.21507816</v>
      </c>
      <c r="J21" s="20" t="n">
        <v>2.71365946</v>
      </c>
      <c r="K21" s="18" t="n">
        <v>467.32526909</v>
      </c>
      <c r="L21" s="20" t="n">
        <v>3.57023871</v>
      </c>
      <c r="M21" s="18" t="s">
        <v>481</v>
      </c>
      <c r="N21" s="20" t="s">
        <v>481</v>
      </c>
      <c r="O21" s="18" t="s">
        <v>481</v>
      </c>
      <c r="P21" s="20" t="s">
        <v>481</v>
      </c>
      <c r="Q21" s="18" t="s">
        <v>481</v>
      </c>
      <c r="R21" s="20" t="s">
        <v>481</v>
      </c>
      <c r="S21" s="18" t="s">
        <v>481</v>
      </c>
      <c r="T21" s="20" t="s">
        <v>481</v>
      </c>
      <c r="U21" s="18" t="n">
        <v>446.25474477</v>
      </c>
      <c r="V21" s="20" t="n">
        <v>7.6738213</v>
      </c>
    </row>
    <row r="22" spans="1:22">
      <c r="A22" s="15" t="s">
        <v>497</v>
      </c>
      <c r="B22" s="17" t="n">
        <v>6598</v>
      </c>
      <c r="C22" s="18">
        <f>(43.0/B22*100)</f>
        <v/>
      </c>
      <c r="D22" s="19" t="n">
        <v>6555</v>
      </c>
      <c r="E22" s="18" t="n">
        <v>481.18109366</v>
      </c>
      <c r="F22" s="20" t="n">
        <v>4.72998551</v>
      </c>
      <c r="G22" s="18" t="n">
        <v>475.8630433</v>
      </c>
      <c r="H22" s="20" t="n">
        <v>3.98974533</v>
      </c>
      <c r="I22" s="18" t="n">
        <v>480.13767232</v>
      </c>
      <c r="J22" s="20" t="n">
        <v>4.36822509</v>
      </c>
      <c r="K22" s="18" t="n">
        <v>469.26186496</v>
      </c>
      <c r="L22" s="20" t="n">
        <v>5.11521079</v>
      </c>
      <c r="M22" s="18" t="s">
        <v>481</v>
      </c>
      <c r="N22" s="20" t="s">
        <v>481</v>
      </c>
      <c r="O22" s="18" t="s">
        <v>481</v>
      </c>
      <c r="P22" s="20" t="s">
        <v>481</v>
      </c>
      <c r="Q22" s="18" t="s">
        <v>481</v>
      </c>
      <c r="R22" s="20" t="s">
        <v>481</v>
      </c>
      <c r="S22" s="18" t="n">
        <v>376.98431019</v>
      </c>
      <c r="T22" s="20" t="n">
        <v>23.41755636</v>
      </c>
      <c r="U22" s="18" t="n">
        <v>389.93032664</v>
      </c>
      <c r="V22" s="20" t="n">
        <v>7.71365944</v>
      </c>
    </row>
    <row r="23" spans="1:22">
      <c r="A23" s="15" t="s">
        <v>498</v>
      </c>
      <c r="B23" s="17" t="n">
        <v>11583</v>
      </c>
      <c r="C23" s="18">
        <f>(281.0/B23*100)</f>
        <v/>
      </c>
      <c r="D23" s="19" t="n">
        <v>11302</v>
      </c>
      <c r="E23" s="18" t="n">
        <v>503.0854738</v>
      </c>
      <c r="F23" s="20" t="n">
        <v>4.19868283</v>
      </c>
      <c r="G23" s="18" t="n">
        <v>496.44851083</v>
      </c>
      <c r="H23" s="20" t="n">
        <v>3.36616579</v>
      </c>
      <c r="I23" s="18" t="n">
        <v>495.347665</v>
      </c>
      <c r="J23" s="20" t="n">
        <v>3.82100157</v>
      </c>
      <c r="K23" s="18" t="n">
        <v>465.10530296</v>
      </c>
      <c r="L23" s="20" t="n">
        <v>5.56592775</v>
      </c>
      <c r="M23" s="18" t="s">
        <v>481</v>
      </c>
      <c r="N23" s="20" t="s">
        <v>481</v>
      </c>
      <c r="O23" s="18" t="s">
        <v>481</v>
      </c>
      <c r="P23" s="20" t="s">
        <v>481</v>
      </c>
      <c r="Q23" s="18" t="s">
        <v>481</v>
      </c>
      <c r="R23" s="20" t="s">
        <v>481</v>
      </c>
      <c r="S23" s="18" t="s">
        <v>481</v>
      </c>
      <c r="T23" s="20" t="s">
        <v>481</v>
      </c>
      <c r="U23" s="18" t="n">
        <v>440.97350563</v>
      </c>
      <c r="V23" s="20" t="n">
        <v>6.56158666</v>
      </c>
    </row>
    <row r="24" spans="1:22">
      <c r="A24" s="15" t="s">
        <v>499</v>
      </c>
      <c r="B24" s="17" t="n">
        <v>6647</v>
      </c>
      <c r="C24" s="18">
        <f>(14.0/B24*100)</f>
        <v/>
      </c>
      <c r="D24" s="19" t="n">
        <v>6633</v>
      </c>
      <c r="E24" s="18" t="n">
        <v>550.37417138</v>
      </c>
      <c r="F24" s="20" t="n">
        <v>6.93239805</v>
      </c>
      <c r="G24" s="18" t="n">
        <v>542.98544622</v>
      </c>
      <c r="H24" s="20" t="n">
        <v>3.2453381</v>
      </c>
      <c r="I24" s="18" t="n">
        <v>535.64682649</v>
      </c>
      <c r="J24" s="20" t="n">
        <v>3.5764921</v>
      </c>
      <c r="K24" s="18" t="n">
        <v>510.24680872</v>
      </c>
      <c r="L24" s="20" t="n">
        <v>3.91391041</v>
      </c>
      <c r="M24" s="18" t="s">
        <v>481</v>
      </c>
      <c r="N24" s="20" t="s">
        <v>481</v>
      </c>
      <c r="O24" s="18" t="s">
        <v>481</v>
      </c>
      <c r="P24" s="20" t="s">
        <v>481</v>
      </c>
      <c r="Q24" s="18" t="s">
        <v>481</v>
      </c>
      <c r="R24" s="20" t="s">
        <v>481</v>
      </c>
      <c r="S24" s="18" t="s">
        <v>481</v>
      </c>
      <c r="T24" s="20" t="s">
        <v>481</v>
      </c>
      <c r="U24" s="18" t="n">
        <v>462.88777468</v>
      </c>
      <c r="V24" s="20" t="n">
        <v>10.73801403</v>
      </c>
    </row>
    <row r="25" spans="1:22">
      <c r="A25" s="15" t="s">
        <v>500</v>
      </c>
      <c r="B25" s="17" t="n">
        <v>5581</v>
      </c>
      <c r="C25" s="18">
        <f>(25.0/B25*100)</f>
        <v/>
      </c>
      <c r="D25" s="19" t="n">
        <v>5556</v>
      </c>
      <c r="E25" s="18" t="n">
        <v>565.58588843</v>
      </c>
      <c r="F25" s="20" t="n">
        <v>5.0618987</v>
      </c>
      <c r="G25" s="18" t="n">
        <v>528.7924600699999</v>
      </c>
      <c r="H25" s="20" t="n">
        <v>3.87981172</v>
      </c>
      <c r="I25" s="18" t="n">
        <v>507.8200683</v>
      </c>
      <c r="J25" s="20" t="n">
        <v>4.28339068</v>
      </c>
      <c r="K25" s="18" t="n">
        <v>472.00737571</v>
      </c>
      <c r="L25" s="20" t="n">
        <v>7.70582999</v>
      </c>
      <c r="M25" s="18" t="s">
        <v>481</v>
      </c>
      <c r="N25" s="20" t="s">
        <v>481</v>
      </c>
      <c r="O25" s="18" t="s">
        <v>481</v>
      </c>
      <c r="P25" s="20" t="s">
        <v>481</v>
      </c>
      <c r="Q25" s="18" t="s">
        <v>481</v>
      </c>
      <c r="R25" s="20" t="s">
        <v>481</v>
      </c>
      <c r="S25" s="18" t="s">
        <v>481</v>
      </c>
      <c r="T25" s="20" t="s">
        <v>481</v>
      </c>
      <c r="U25" s="18" t="n">
        <v>455.39730403</v>
      </c>
      <c r="V25" s="20" t="n">
        <v>24.98410945</v>
      </c>
    </row>
    <row r="26" spans="1:22">
      <c r="A26" s="15" t="s">
        <v>501</v>
      </c>
      <c r="B26" s="17" t="n">
        <v>4869</v>
      </c>
      <c r="C26" s="18">
        <f>(88.0/B26*100)</f>
        <v/>
      </c>
      <c r="D26" s="19" t="n">
        <v>4781</v>
      </c>
      <c r="E26" s="18" t="n">
        <v>501.36319593</v>
      </c>
      <c r="F26" s="20" t="n">
        <v>3.45721417</v>
      </c>
      <c r="G26" s="18" t="n">
        <v>486.14290391</v>
      </c>
      <c r="H26" s="20" t="n">
        <v>2.93787164</v>
      </c>
      <c r="I26" s="18" t="n">
        <v>479.65134623</v>
      </c>
      <c r="J26" s="20" t="n">
        <v>2.92523395</v>
      </c>
      <c r="K26" s="18" t="n">
        <v>468.36058453</v>
      </c>
      <c r="L26" s="20" t="n">
        <v>3.86551258</v>
      </c>
      <c r="M26" s="18" t="s">
        <v>481</v>
      </c>
      <c r="N26" s="20" t="s">
        <v>481</v>
      </c>
      <c r="O26" s="18" t="s">
        <v>481</v>
      </c>
      <c r="P26" s="20" t="s">
        <v>481</v>
      </c>
      <c r="Q26" s="18" t="s">
        <v>481</v>
      </c>
      <c r="R26" s="20" t="s">
        <v>481</v>
      </c>
      <c r="S26" s="18" t="s">
        <v>481</v>
      </c>
      <c r="T26" s="20" t="s">
        <v>481</v>
      </c>
      <c r="U26" s="18" t="n">
        <v>440.68283323</v>
      </c>
      <c r="V26" s="20" t="n">
        <v>8.31583564</v>
      </c>
    </row>
    <row r="27" spans="1:22">
      <c r="A27" s="15" t="s">
        <v>502</v>
      </c>
      <c r="B27" s="17" t="n">
        <v>5299</v>
      </c>
      <c r="C27" s="18">
        <f>(170.0/B27*100)</f>
        <v/>
      </c>
      <c r="D27" s="19" t="n">
        <v>5129</v>
      </c>
      <c r="E27" s="18" t="n">
        <v>523.27561026</v>
      </c>
      <c r="F27" s="20" t="n">
        <v>3.00971678</v>
      </c>
      <c r="G27" s="18" t="n">
        <v>501.7018303</v>
      </c>
      <c r="H27" s="20" t="n">
        <v>2.46121959</v>
      </c>
      <c r="I27" s="18" t="n">
        <v>477.96338765</v>
      </c>
      <c r="J27" s="20" t="n">
        <v>2.56071831</v>
      </c>
      <c r="K27" s="18" t="n">
        <v>444.27602215</v>
      </c>
      <c r="L27" s="20" t="n">
        <v>4.35382613</v>
      </c>
      <c r="M27" s="18" t="s">
        <v>481</v>
      </c>
      <c r="N27" s="20" t="s">
        <v>481</v>
      </c>
      <c r="O27" s="18" t="s">
        <v>481</v>
      </c>
      <c r="P27" s="20" t="s">
        <v>481</v>
      </c>
      <c r="Q27" s="18" t="s">
        <v>481</v>
      </c>
      <c r="R27" s="20" t="s">
        <v>481</v>
      </c>
      <c r="S27" s="18" t="s">
        <v>481</v>
      </c>
      <c r="T27" s="20" t="s">
        <v>481</v>
      </c>
      <c r="U27" s="18" t="n">
        <v>419.15364829</v>
      </c>
      <c r="V27" s="20" t="n">
        <v>4.39914992</v>
      </c>
    </row>
    <row r="28" spans="1:22">
      <c r="A28" s="15" t="s">
        <v>503</v>
      </c>
      <c r="B28" s="17" t="n">
        <v>7568</v>
      </c>
      <c r="C28" s="18">
        <f>(490.0/B28*100)</f>
        <v/>
      </c>
      <c r="D28" s="19" t="n">
        <v>7078</v>
      </c>
      <c r="E28" s="18" t="n">
        <v>409.944553</v>
      </c>
      <c r="F28" s="20" t="n">
        <v>3.79167946</v>
      </c>
      <c r="G28" s="18" t="n">
        <v>413.09294637</v>
      </c>
      <c r="H28" s="20" t="n">
        <v>2.74953565</v>
      </c>
      <c r="I28" s="18" t="n">
        <v>415.62987735</v>
      </c>
      <c r="J28" s="20" t="n">
        <v>2.98472954</v>
      </c>
      <c r="K28" s="18" t="n">
        <v>404.64898658</v>
      </c>
      <c r="L28" s="20" t="n">
        <v>5.82324959</v>
      </c>
      <c r="M28" s="18" t="s">
        <v>481</v>
      </c>
      <c r="N28" s="20" t="s">
        <v>481</v>
      </c>
      <c r="O28" s="18" t="s">
        <v>481</v>
      </c>
      <c r="P28" s="20" t="s">
        <v>481</v>
      </c>
      <c r="Q28" s="18" t="s">
        <v>481</v>
      </c>
      <c r="R28" s="20" t="s">
        <v>481</v>
      </c>
      <c r="S28" s="18" t="s">
        <v>481</v>
      </c>
      <c r="T28" s="20" t="s">
        <v>481</v>
      </c>
      <c r="U28" s="18" t="n">
        <v>373.18357059</v>
      </c>
      <c r="V28" s="20" t="n">
        <v>7.86125748</v>
      </c>
    </row>
    <row r="29" spans="1:22">
      <c r="A29" s="15" t="s">
        <v>504</v>
      </c>
      <c r="B29" s="17" t="n">
        <v>5385</v>
      </c>
      <c r="C29" s="18">
        <f>(30.0/B29*100)</f>
        <v/>
      </c>
      <c r="D29" s="19" t="n">
        <v>5355</v>
      </c>
      <c r="E29" s="18" t="n">
        <v>533.06592243</v>
      </c>
      <c r="F29" s="20" t="n">
        <v>3.85889371</v>
      </c>
      <c r="G29" s="18" t="n">
        <v>521.81547903</v>
      </c>
      <c r="H29" s="20" t="n">
        <v>3.06182946</v>
      </c>
      <c r="I29" s="18" t="n">
        <v>521.51923846</v>
      </c>
      <c r="J29" s="20" t="n">
        <v>3.33225007</v>
      </c>
      <c r="K29" s="18" t="n">
        <v>484.819114</v>
      </c>
      <c r="L29" s="20" t="n">
        <v>5.54324568</v>
      </c>
      <c r="M29" s="18" t="s">
        <v>481</v>
      </c>
      <c r="N29" s="20" t="s">
        <v>481</v>
      </c>
      <c r="O29" s="18" t="s">
        <v>481</v>
      </c>
      <c r="P29" s="20" t="s">
        <v>481</v>
      </c>
      <c r="Q29" s="18" t="n">
        <v>335.3902018</v>
      </c>
      <c r="R29" s="20" t="n">
        <v>12.1685767</v>
      </c>
      <c r="S29" s="18" t="s">
        <v>481</v>
      </c>
      <c r="T29" s="20" t="s">
        <v>481</v>
      </c>
      <c r="U29" s="18" t="n">
        <v>433.19150293</v>
      </c>
      <c r="V29" s="20" t="n">
        <v>9.49706492</v>
      </c>
    </row>
    <row r="30" spans="1:22">
      <c r="A30" s="15" t="s">
        <v>505</v>
      </c>
      <c r="B30" s="17" t="n">
        <v>4520</v>
      </c>
      <c r="C30" s="18">
        <f>(243.0/B30*100)</f>
        <v/>
      </c>
      <c r="D30" s="19" t="n">
        <v>4277</v>
      </c>
      <c r="E30" s="18" t="n">
        <v>538.8513762</v>
      </c>
      <c r="F30" s="20" t="n">
        <v>4.14563326</v>
      </c>
      <c r="G30" s="18" t="n">
        <v>507.37285821</v>
      </c>
      <c r="H30" s="20" t="n">
        <v>2.95673379</v>
      </c>
      <c r="I30" s="18" t="n">
        <v>489.24771846</v>
      </c>
      <c r="J30" s="20" t="n">
        <v>3.30939343</v>
      </c>
      <c r="K30" s="18" t="n">
        <v>471.93066716</v>
      </c>
      <c r="L30" s="20" t="n">
        <v>4.79298398</v>
      </c>
      <c r="M30" s="18" t="s">
        <v>481</v>
      </c>
      <c r="N30" s="20" t="s">
        <v>481</v>
      </c>
      <c r="O30" s="18" t="s">
        <v>481</v>
      </c>
      <c r="P30" s="20" t="s">
        <v>481</v>
      </c>
      <c r="Q30" s="18" t="s">
        <v>481</v>
      </c>
      <c r="R30" s="20" t="s">
        <v>481</v>
      </c>
      <c r="S30" s="18" t="s">
        <v>481</v>
      </c>
      <c r="T30" s="20" t="s">
        <v>481</v>
      </c>
      <c r="U30" s="18" t="n">
        <v>413.61112988</v>
      </c>
      <c r="V30" s="20" t="n">
        <v>5.81645797</v>
      </c>
    </row>
    <row r="31" spans="1:22">
      <c r="A31" s="15" t="s">
        <v>506</v>
      </c>
      <c r="B31" s="17" t="n">
        <v>5456</v>
      </c>
      <c r="C31" s="18">
        <f>(152.0/B31*100)</f>
        <v/>
      </c>
      <c r="D31" s="19" t="n">
        <v>5304</v>
      </c>
      <c r="E31" s="18" t="n">
        <v>528.82879437</v>
      </c>
      <c r="F31" s="20" t="n">
        <v>3.50418079</v>
      </c>
      <c r="G31" s="18" t="n">
        <v>510.7505087</v>
      </c>
      <c r="H31" s="20" t="n">
        <v>2.66719512</v>
      </c>
      <c r="I31" s="18" t="n">
        <v>489.69950225</v>
      </c>
      <c r="J31" s="20" t="n">
        <v>3.93753463</v>
      </c>
      <c r="K31" s="18" t="n">
        <v>460.73944497</v>
      </c>
      <c r="L31" s="20" t="n">
        <v>5.75013068</v>
      </c>
      <c r="M31" s="18" t="s">
        <v>481</v>
      </c>
      <c r="N31" s="20" t="s">
        <v>481</v>
      </c>
      <c r="O31" s="18" t="s">
        <v>481</v>
      </c>
      <c r="P31" s="20" t="s">
        <v>481</v>
      </c>
      <c r="Q31" s="18" t="s">
        <v>481</v>
      </c>
      <c r="R31" s="20" t="s">
        <v>481</v>
      </c>
      <c r="S31" s="18" t="s">
        <v>481</v>
      </c>
      <c r="T31" s="20" t="s">
        <v>481</v>
      </c>
      <c r="U31" s="18" t="n">
        <v>435.72561704</v>
      </c>
      <c r="V31" s="20" t="n">
        <v>4.47977275</v>
      </c>
    </row>
    <row r="32" spans="1:22">
      <c r="A32" s="15" t="s">
        <v>507</v>
      </c>
      <c r="B32" s="17" t="n">
        <v>4478</v>
      </c>
      <c r="C32" s="18">
        <f>(6.0/B32*100)</f>
        <v/>
      </c>
      <c r="D32" s="19" t="n">
        <v>4472</v>
      </c>
      <c r="E32" s="18" t="n">
        <v>527.43208398</v>
      </c>
      <c r="F32" s="20" t="n">
        <v>3.9106402</v>
      </c>
      <c r="G32" s="18" t="n">
        <v>506.82443348</v>
      </c>
      <c r="H32" s="20" t="n">
        <v>2.74805942</v>
      </c>
      <c r="I32" s="18" t="n">
        <v>495.30280008</v>
      </c>
      <c r="J32" s="20" t="n">
        <v>3.60422612</v>
      </c>
      <c r="K32" s="18" t="n">
        <v>470.58326068</v>
      </c>
      <c r="L32" s="20" t="n">
        <v>6.2329464</v>
      </c>
      <c r="M32" s="18" t="s">
        <v>481</v>
      </c>
      <c r="N32" s="20" t="s">
        <v>481</v>
      </c>
      <c r="O32" s="18" t="s">
        <v>481</v>
      </c>
      <c r="P32" s="20" t="s">
        <v>481</v>
      </c>
      <c r="Q32" s="18" t="s">
        <v>481</v>
      </c>
      <c r="R32" s="20" t="s">
        <v>481</v>
      </c>
      <c r="S32" s="18" t="s">
        <v>481</v>
      </c>
      <c r="T32" s="20" t="s">
        <v>481</v>
      </c>
      <c r="U32" s="18" t="n">
        <v>423.18339212</v>
      </c>
      <c r="V32" s="20" t="n">
        <v>9.007025949999999</v>
      </c>
    </row>
    <row r="33" spans="1:22">
      <c r="A33" s="15" t="s">
        <v>508</v>
      </c>
      <c r="B33" s="17" t="n">
        <v>7325</v>
      </c>
      <c r="C33" s="18">
        <f>(85.0/B33*100)</f>
        <v/>
      </c>
      <c r="D33" s="19" t="n">
        <v>7240</v>
      </c>
      <c r="E33" s="18" t="n">
        <v>512.0794390999999</v>
      </c>
      <c r="F33" s="20" t="n">
        <v>4.099556</v>
      </c>
      <c r="G33" s="18" t="n">
        <v>499.12353181</v>
      </c>
      <c r="H33" s="20" t="n">
        <v>2.8808824</v>
      </c>
      <c r="I33" s="18" t="n">
        <v>484.5439659</v>
      </c>
      <c r="J33" s="20" t="n">
        <v>3.52180969</v>
      </c>
      <c r="K33" s="18" t="n">
        <v>471.26724116</v>
      </c>
      <c r="L33" s="20" t="n">
        <v>4.82299732</v>
      </c>
      <c r="M33" s="18" t="s">
        <v>481</v>
      </c>
      <c r="N33" s="20" t="s">
        <v>481</v>
      </c>
      <c r="O33" s="18" t="s">
        <v>481</v>
      </c>
      <c r="P33" s="20" t="s">
        <v>481</v>
      </c>
      <c r="Q33" s="18" t="s">
        <v>481</v>
      </c>
      <c r="R33" s="20" t="s">
        <v>481</v>
      </c>
      <c r="S33" s="18" t="s">
        <v>481</v>
      </c>
      <c r="T33" s="20" t="s">
        <v>481</v>
      </c>
      <c r="U33" s="18" t="n">
        <v>412.99532631</v>
      </c>
      <c r="V33" s="20" t="n">
        <v>8.52951597</v>
      </c>
    </row>
    <row r="34" spans="1:22">
      <c r="A34" s="15" t="s">
        <v>509</v>
      </c>
      <c r="B34" s="17" t="n">
        <v>6350</v>
      </c>
      <c r="C34" s="18">
        <f>(106.0/B34*100)</f>
        <v/>
      </c>
      <c r="D34" s="19" t="n">
        <v>6244</v>
      </c>
      <c r="E34" s="18" t="n">
        <v>492.59177657</v>
      </c>
      <c r="F34" s="20" t="n">
        <v>4.26850039</v>
      </c>
      <c r="G34" s="18" t="n">
        <v>488.03644972</v>
      </c>
      <c r="H34" s="20" t="n">
        <v>3.28555376</v>
      </c>
      <c r="I34" s="18" t="n">
        <v>485.32346967</v>
      </c>
      <c r="J34" s="20" t="n">
        <v>3.7671836</v>
      </c>
      <c r="K34" s="18" t="n">
        <v>460.7220779</v>
      </c>
      <c r="L34" s="20" t="n">
        <v>5.40138058</v>
      </c>
      <c r="M34" s="18" t="s">
        <v>481</v>
      </c>
      <c r="N34" s="20" t="s">
        <v>481</v>
      </c>
      <c r="O34" s="18" t="s">
        <v>481</v>
      </c>
      <c r="P34" s="20" t="s">
        <v>481</v>
      </c>
      <c r="Q34" s="18" t="n">
        <v>336.51078337</v>
      </c>
      <c r="R34" s="20" t="n">
        <v>12.24828707</v>
      </c>
      <c r="S34" s="18" t="s">
        <v>481</v>
      </c>
      <c r="T34" s="20" t="s">
        <v>481</v>
      </c>
      <c r="U34" s="18" t="n">
        <v>411.814715</v>
      </c>
      <c r="V34" s="20" t="n">
        <v>8.682262720000001</v>
      </c>
    </row>
    <row r="35" spans="1:22">
      <c r="A35" s="15" t="s">
        <v>510</v>
      </c>
      <c r="B35" s="17" t="n">
        <v>6406</v>
      </c>
      <c r="C35" s="18">
        <f>(74.0/B35*100)</f>
        <v/>
      </c>
      <c r="D35" s="19" t="n">
        <v>6332</v>
      </c>
      <c r="E35" s="18" t="n">
        <v>533.62090337</v>
      </c>
      <c r="F35" s="20" t="n">
        <v>3.8153574</v>
      </c>
      <c r="G35" s="18" t="n">
        <v>514.73011034</v>
      </c>
      <c r="H35" s="20" t="n">
        <v>2.37313182</v>
      </c>
      <c r="I35" s="18" t="n">
        <v>514.22922894</v>
      </c>
      <c r="J35" s="20" t="n">
        <v>2.93798161</v>
      </c>
      <c r="K35" s="18" t="n">
        <v>487.79573306</v>
      </c>
      <c r="L35" s="20" t="n">
        <v>4.28346799</v>
      </c>
      <c r="M35" s="18" t="s">
        <v>481</v>
      </c>
      <c r="N35" s="20" t="s">
        <v>481</v>
      </c>
      <c r="O35" s="18" t="s">
        <v>481</v>
      </c>
      <c r="P35" s="20" t="s">
        <v>481</v>
      </c>
      <c r="Q35" s="18" t="n">
        <v>349.78970242</v>
      </c>
      <c r="R35" s="20" t="n">
        <v>6.90672373</v>
      </c>
      <c r="S35" s="18" t="s">
        <v>481</v>
      </c>
      <c r="T35" s="20" t="s">
        <v>481</v>
      </c>
      <c r="U35" s="18" t="n">
        <v>430.34738077</v>
      </c>
      <c r="V35" s="20" t="n">
        <v>6.67257396</v>
      </c>
    </row>
    <row r="36" spans="1:22">
      <c r="A36" s="15" t="s">
        <v>511</v>
      </c>
      <c r="B36" s="17" t="n">
        <v>6736</v>
      </c>
      <c r="C36" s="18">
        <f>(88.0/B36*100)</f>
        <v/>
      </c>
      <c r="D36" s="19" t="n">
        <v>6648</v>
      </c>
      <c r="E36" s="18" t="n">
        <v>512.6843780200001</v>
      </c>
      <c r="F36" s="20" t="n">
        <v>3.04520902</v>
      </c>
      <c r="G36" s="18" t="n">
        <v>495.83099543</v>
      </c>
      <c r="H36" s="20" t="n">
        <v>2.99154541</v>
      </c>
      <c r="I36" s="18" t="n">
        <v>480.05065576</v>
      </c>
      <c r="J36" s="20" t="n">
        <v>2.6878621</v>
      </c>
      <c r="K36" s="18" t="n">
        <v>462.24049456</v>
      </c>
      <c r="L36" s="20" t="n">
        <v>3.5968123</v>
      </c>
      <c r="M36" s="18" t="s">
        <v>481</v>
      </c>
      <c r="N36" s="20" t="s">
        <v>481</v>
      </c>
      <c r="O36" s="18" t="s">
        <v>481</v>
      </c>
      <c r="P36" s="20" t="s">
        <v>481</v>
      </c>
      <c r="Q36" s="18" t="s">
        <v>481</v>
      </c>
      <c r="R36" s="20" t="s">
        <v>481</v>
      </c>
      <c r="S36" s="18" t="s">
        <v>481</v>
      </c>
      <c r="T36" s="20" t="s">
        <v>481</v>
      </c>
      <c r="U36" s="18" t="n">
        <v>425.06032653</v>
      </c>
      <c r="V36" s="20" t="n">
        <v>6.69703817</v>
      </c>
    </row>
    <row r="37" spans="1:22">
      <c r="A37" s="15" t="s">
        <v>512</v>
      </c>
      <c r="B37" s="17" t="n">
        <v>5458</v>
      </c>
      <c r="C37" s="18">
        <f>(181.0/B37*100)</f>
        <v/>
      </c>
      <c r="D37" s="19" t="n">
        <v>5277</v>
      </c>
      <c r="E37" s="18" t="n">
        <v>522.95347655</v>
      </c>
      <c r="F37" s="20" t="n">
        <v>4.43937516</v>
      </c>
      <c r="G37" s="18" t="n">
        <v>509.18755811</v>
      </c>
      <c r="H37" s="20" t="n">
        <v>3.44979444</v>
      </c>
      <c r="I37" s="18" t="n">
        <v>494.10881386</v>
      </c>
      <c r="J37" s="20" t="n">
        <v>3.61314711</v>
      </c>
      <c r="K37" s="18" t="n">
        <v>481.49579544</v>
      </c>
      <c r="L37" s="20" t="n">
        <v>5.42114772</v>
      </c>
      <c r="M37" s="18" t="s">
        <v>481</v>
      </c>
      <c r="N37" s="20" t="s">
        <v>481</v>
      </c>
      <c r="O37" s="18" t="s">
        <v>481</v>
      </c>
      <c r="P37" s="20" t="s">
        <v>481</v>
      </c>
      <c r="Q37" s="18" t="s">
        <v>481</v>
      </c>
      <c r="R37" s="20" t="s">
        <v>481</v>
      </c>
      <c r="S37" s="18" t="s">
        <v>481</v>
      </c>
      <c r="T37" s="20" t="s">
        <v>481</v>
      </c>
      <c r="U37" s="18" t="n">
        <v>424.90924012</v>
      </c>
      <c r="V37" s="20" t="n">
        <v>5.67510667</v>
      </c>
    </row>
    <row r="38" spans="1:22">
      <c r="A38" s="15" t="s">
        <v>513</v>
      </c>
      <c r="B38" s="17" t="n">
        <v>5860</v>
      </c>
      <c r="C38" s="18">
        <f>(27.0/B38*100)</f>
        <v/>
      </c>
      <c r="D38" s="19" t="n">
        <v>5833</v>
      </c>
      <c r="E38" s="18" t="n">
        <v>546.47472645</v>
      </c>
      <c r="F38" s="20" t="n">
        <v>4.41239126</v>
      </c>
      <c r="G38" s="18" t="n">
        <v>532.12053822</v>
      </c>
      <c r="H38" s="20" t="n">
        <v>3.80070675</v>
      </c>
      <c r="I38" s="18" t="n">
        <v>524.1693057700001</v>
      </c>
      <c r="J38" s="20" t="n">
        <v>4.07269637</v>
      </c>
      <c r="K38" s="18" t="n">
        <v>501.81680667</v>
      </c>
      <c r="L38" s="20" t="n">
        <v>5.33689428</v>
      </c>
      <c r="M38" s="18" t="s">
        <v>481</v>
      </c>
      <c r="N38" s="20" t="s">
        <v>481</v>
      </c>
      <c r="O38" s="18" t="s">
        <v>481</v>
      </c>
      <c r="P38" s="20" t="s">
        <v>481</v>
      </c>
      <c r="Q38" s="18" t="s">
        <v>481</v>
      </c>
      <c r="R38" s="20" t="s">
        <v>481</v>
      </c>
      <c r="S38" s="18" t="s">
        <v>481</v>
      </c>
      <c r="T38" s="20" t="s">
        <v>481</v>
      </c>
      <c r="U38" s="18" t="n">
        <v>486.23288268</v>
      </c>
      <c r="V38" s="20" t="n">
        <v>6.35168577</v>
      </c>
    </row>
    <row r="39" spans="1:22">
      <c r="A39" s="15" t="s">
        <v>514</v>
      </c>
      <c r="B39" s="17" t="n">
        <v>5895</v>
      </c>
      <c r="C39" s="18">
        <f>(33.0/B39*100)</f>
        <v/>
      </c>
      <c r="D39" s="19" t="n">
        <v>5862</v>
      </c>
      <c r="E39" s="18" t="n">
        <v>427.96581742</v>
      </c>
      <c r="F39" s="20" t="n">
        <v>5.73629531</v>
      </c>
      <c r="G39" s="18" t="n">
        <v>427.51253916</v>
      </c>
      <c r="H39" s="20" t="n">
        <v>4.28938168</v>
      </c>
      <c r="I39" s="18" t="n">
        <v>418.20891103</v>
      </c>
      <c r="J39" s="20" t="n">
        <v>4.77712461</v>
      </c>
      <c r="K39" s="18" t="n">
        <v>405.08010258</v>
      </c>
      <c r="L39" s="20" t="n">
        <v>5.29590113</v>
      </c>
      <c r="M39" s="18" t="s">
        <v>481</v>
      </c>
      <c r="N39" s="20" t="s">
        <v>481</v>
      </c>
      <c r="O39" s="18" t="s">
        <v>481</v>
      </c>
      <c r="P39" s="20" t="s">
        <v>481</v>
      </c>
      <c r="Q39" s="18" t="s">
        <v>481</v>
      </c>
      <c r="R39" s="20" t="s">
        <v>481</v>
      </c>
      <c r="S39" s="18" t="s">
        <v>481</v>
      </c>
      <c r="T39" s="20" t="s">
        <v>481</v>
      </c>
      <c r="U39" s="18" t="n">
        <v>369.21722205</v>
      </c>
      <c r="V39" s="20" t="n">
        <v>8.182545790000001</v>
      </c>
    </row>
    <row r="40" spans="1:22">
      <c r="A40" s="15" t="s">
        <v>515</v>
      </c>
      <c r="B40" s="17" t="n">
        <v>14157</v>
      </c>
      <c r="C40" s="18">
        <f>(415.0/B40*100)</f>
        <v/>
      </c>
      <c r="D40" s="19" t="n">
        <v>13742</v>
      </c>
      <c r="E40" s="18" t="n">
        <v>525.4130446299999</v>
      </c>
      <c r="F40" s="20" t="n">
        <v>3.28829582</v>
      </c>
      <c r="G40" s="18" t="n">
        <v>497.51125954</v>
      </c>
      <c r="H40" s="20" t="n">
        <v>2.58520362</v>
      </c>
      <c r="I40" s="18" t="n">
        <v>468.52687598</v>
      </c>
      <c r="J40" s="20" t="n">
        <v>3.98628914</v>
      </c>
      <c r="K40" s="18" t="n">
        <v>443.48250459</v>
      </c>
      <c r="L40" s="20" t="n">
        <v>5.77816882</v>
      </c>
      <c r="M40" s="18" t="s">
        <v>481</v>
      </c>
      <c r="N40" s="20" t="s">
        <v>481</v>
      </c>
      <c r="O40" s="18" t="s">
        <v>481</v>
      </c>
      <c r="P40" s="20" t="s">
        <v>481</v>
      </c>
      <c r="Q40" s="18" t="s">
        <v>481</v>
      </c>
      <c r="R40" s="20" t="s">
        <v>481</v>
      </c>
      <c r="S40" s="18" t="s">
        <v>481</v>
      </c>
      <c r="T40" s="20" t="s">
        <v>481</v>
      </c>
      <c r="U40" s="18" t="n">
        <v>409.25350569</v>
      </c>
      <c r="V40" s="20" t="n">
        <v>6.12117648</v>
      </c>
    </row>
    <row r="41" spans="1:22">
      <c r="A41" s="15" t="s">
        <v>516</v>
      </c>
      <c r="B41" s="17" t="n">
        <v>5712</v>
      </c>
      <c r="C41" s="18">
        <f>(61.0/B41*100)</f>
        <v/>
      </c>
      <c r="D41" s="19" t="n">
        <v>5651</v>
      </c>
      <c r="E41" s="18" t="n">
        <v>501.38946495</v>
      </c>
      <c r="F41" s="20" t="n">
        <v>4.18537197</v>
      </c>
      <c r="G41" s="18" t="n">
        <v>473.56817197</v>
      </c>
      <c r="H41" s="20" t="n">
        <v>3.66008259</v>
      </c>
      <c r="I41" s="18" t="n">
        <v>462.92185331</v>
      </c>
      <c r="J41" s="20" t="n">
        <v>3.73493932</v>
      </c>
      <c r="K41" s="18" t="n">
        <v>430.58451513</v>
      </c>
      <c r="L41" s="20" t="n">
        <v>5.09819195</v>
      </c>
      <c r="M41" s="18" t="s">
        <v>481</v>
      </c>
      <c r="N41" s="20" t="s">
        <v>481</v>
      </c>
      <c r="O41" s="18" t="s">
        <v>481</v>
      </c>
      <c r="P41" s="20" t="s">
        <v>481</v>
      </c>
      <c r="Q41" s="18" t="n">
        <v>392.51815558</v>
      </c>
      <c r="R41" s="20" t="n">
        <v>16.89642718</v>
      </c>
      <c r="S41" s="18" t="s">
        <v>481</v>
      </c>
      <c r="T41" s="20" t="s">
        <v>481</v>
      </c>
      <c r="U41" s="18" t="n">
        <v>395.62713113</v>
      </c>
      <c r="V41" s="20" t="n">
        <v>7.89980584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356.78779563</v>
      </c>
      <c r="F45" s="20" t="n">
        <v>3.85093424</v>
      </c>
      <c r="G45" s="18" t="n">
        <v>365.54420974</v>
      </c>
      <c r="H45" s="20" t="n">
        <v>3.894985</v>
      </c>
      <c r="I45" s="18" t="n">
        <v>365.60459624</v>
      </c>
      <c r="J45" s="20" t="n">
        <v>3.87227343</v>
      </c>
      <c r="K45" s="18" t="n">
        <v>353.70799322</v>
      </c>
      <c r="L45" s="20" t="n">
        <v>3.39500304</v>
      </c>
      <c r="M45" s="18" t="s">
        <v>481</v>
      </c>
      <c r="N45" s="20" t="s">
        <v>481</v>
      </c>
      <c r="O45" s="18" t="s">
        <v>481</v>
      </c>
      <c r="P45" s="20" t="s">
        <v>481</v>
      </c>
      <c r="Q45" s="18" t="s">
        <v>481</v>
      </c>
      <c r="R45" s="20" t="s">
        <v>481</v>
      </c>
      <c r="S45" s="18" t="n">
        <v>335.52751825</v>
      </c>
      <c r="T45" s="20" t="n">
        <v>20.31542672</v>
      </c>
      <c r="U45" s="18" t="n">
        <v>336.0871489</v>
      </c>
      <c r="V45" s="20" t="n">
        <v>5.49851941</v>
      </c>
    </row>
    <row r="46" spans="1:22">
      <c r="A46" s="15" t="s">
        <v>521</v>
      </c>
      <c r="B46" s="17" t="n">
        <v>23141</v>
      </c>
      <c r="C46" s="18">
        <f>(2289.0/B46*100)</f>
        <v/>
      </c>
      <c r="D46" s="19" t="n">
        <v>20852</v>
      </c>
      <c r="E46" s="18" t="n">
        <v>405.52523957</v>
      </c>
      <c r="F46" s="20" t="n">
        <v>4.60076818</v>
      </c>
      <c r="G46" s="18" t="n">
        <v>399.97946875</v>
      </c>
      <c r="H46" s="20" t="n">
        <v>4.24326495</v>
      </c>
      <c r="I46" s="18" t="n">
        <v>391.48891846</v>
      </c>
      <c r="J46" s="20" t="n">
        <v>3.82261398</v>
      </c>
      <c r="K46" s="18" t="n">
        <v>366.8367838</v>
      </c>
      <c r="L46" s="20" t="n">
        <v>7.00144695</v>
      </c>
      <c r="M46" s="18" t="s">
        <v>481</v>
      </c>
      <c r="N46" s="20" t="s">
        <v>481</v>
      </c>
      <c r="O46" s="18" t="s">
        <v>481</v>
      </c>
      <c r="P46" s="20" t="s">
        <v>481</v>
      </c>
      <c r="Q46" s="18" t="s">
        <v>481</v>
      </c>
      <c r="R46" s="20" t="s">
        <v>481</v>
      </c>
      <c r="S46" s="18" t="s">
        <v>481</v>
      </c>
      <c r="T46" s="20" t="s">
        <v>481</v>
      </c>
      <c r="U46" s="18" t="n">
        <v>351.6311148</v>
      </c>
      <c r="V46" s="20" t="n">
        <v>3.01204053</v>
      </c>
    </row>
    <row r="47" spans="1:22">
      <c r="A47" s="15" t="s">
        <v>522</v>
      </c>
      <c r="B47" s="17" t="n">
        <v>5928</v>
      </c>
      <c r="C47" s="18">
        <f>(440.0/B47*100)</f>
        <v/>
      </c>
      <c r="D47" s="19" t="n">
        <v>5488</v>
      </c>
      <c r="E47" s="18" t="n">
        <v>458.83937067</v>
      </c>
      <c r="F47" s="20" t="n">
        <v>5.37027391</v>
      </c>
      <c r="G47" s="18" t="n">
        <v>455.52730486</v>
      </c>
      <c r="H47" s="20" t="n">
        <v>4.20097691</v>
      </c>
      <c r="I47" s="18" t="n">
        <v>452.47320926</v>
      </c>
      <c r="J47" s="20" t="n">
        <v>4.78738673</v>
      </c>
      <c r="K47" s="18" t="n">
        <v>430.20373454</v>
      </c>
      <c r="L47" s="20" t="n">
        <v>6.45640077</v>
      </c>
      <c r="M47" s="18" t="s">
        <v>481</v>
      </c>
      <c r="N47" s="20" t="s">
        <v>481</v>
      </c>
      <c r="O47" s="18" t="s">
        <v>481</v>
      </c>
      <c r="P47" s="20" t="s">
        <v>481</v>
      </c>
      <c r="Q47" s="18" t="s">
        <v>481</v>
      </c>
      <c r="R47" s="20" t="s">
        <v>481</v>
      </c>
      <c r="S47" s="18" t="s">
        <v>481</v>
      </c>
      <c r="T47" s="20" t="s">
        <v>481</v>
      </c>
      <c r="U47" s="18" t="n">
        <v>388.38450669</v>
      </c>
      <c r="V47" s="20" t="n">
        <v>4.96933055</v>
      </c>
    </row>
    <row r="48" spans="1:22">
      <c r="A48" s="15" t="s">
        <v>523</v>
      </c>
      <c r="B48" s="17" t="n">
        <v>9841</v>
      </c>
      <c r="C48" s="18">
        <f>(8.0/B48*100)</f>
        <v/>
      </c>
      <c r="D48" s="19" t="n">
        <v>9833</v>
      </c>
      <c r="E48" s="18" t="n">
        <v>548.45012139</v>
      </c>
      <c r="F48" s="20" t="n">
        <v>6.11647959</v>
      </c>
      <c r="G48" s="18" t="n">
        <v>535.98159062</v>
      </c>
      <c r="H48" s="20" t="n">
        <v>5.87899994</v>
      </c>
      <c r="I48" s="18" t="n">
        <v>537.73159424</v>
      </c>
      <c r="J48" s="20" t="n">
        <v>5.12243884</v>
      </c>
      <c r="K48" s="18" t="n">
        <v>482.29803737</v>
      </c>
      <c r="L48" s="20" t="n">
        <v>6.18791837</v>
      </c>
      <c r="M48" s="18" t="s">
        <v>481</v>
      </c>
      <c r="N48" s="20" t="s">
        <v>481</v>
      </c>
      <c r="O48" s="18" t="s">
        <v>481</v>
      </c>
      <c r="P48" s="20" t="s">
        <v>481</v>
      </c>
      <c r="Q48" s="18" t="s">
        <v>481</v>
      </c>
      <c r="R48" s="20" t="s">
        <v>481</v>
      </c>
      <c r="S48" s="18" t="s">
        <v>481</v>
      </c>
      <c r="T48" s="20" t="s">
        <v>481</v>
      </c>
      <c r="U48" s="18" t="n">
        <v>481.2590487</v>
      </c>
      <c r="V48" s="20" t="n">
        <v>22.03464058</v>
      </c>
    </row>
    <row r="49" spans="1:22">
      <c r="A49" s="15" t="s">
        <v>524</v>
      </c>
      <c r="B49" s="17" t="n">
        <v>6349</v>
      </c>
      <c r="C49" s="18">
        <f>(56.0/B49*100)</f>
        <v/>
      </c>
      <c r="D49" s="19" t="n">
        <v>6293</v>
      </c>
      <c r="E49" s="18" t="n">
        <v>413.04079212</v>
      </c>
      <c r="F49" s="20" t="n">
        <v>4.88232436</v>
      </c>
      <c r="G49" s="18" t="n">
        <v>412.61565995</v>
      </c>
      <c r="H49" s="20" t="n">
        <v>3.73092115</v>
      </c>
      <c r="I49" s="18" t="n">
        <v>412.9694906</v>
      </c>
      <c r="J49" s="20" t="n">
        <v>3.46180712</v>
      </c>
      <c r="K49" s="18" t="n">
        <v>401.06531744</v>
      </c>
      <c r="L49" s="20" t="n">
        <v>4.3217474</v>
      </c>
      <c r="M49" s="18" t="s">
        <v>481</v>
      </c>
      <c r="N49" s="20" t="s">
        <v>481</v>
      </c>
      <c r="O49" s="18" t="s">
        <v>481</v>
      </c>
      <c r="P49" s="20" t="s">
        <v>481</v>
      </c>
      <c r="Q49" s="18" t="s">
        <v>481</v>
      </c>
      <c r="R49" s="20" t="s">
        <v>481</v>
      </c>
      <c r="S49" s="18" t="n">
        <v>408.811572</v>
      </c>
      <c r="T49" s="20" t="n">
        <v>42.27756801</v>
      </c>
      <c r="U49" s="18" t="n">
        <v>363.10037025</v>
      </c>
      <c r="V49" s="20" t="n">
        <v>9.66012227</v>
      </c>
    </row>
    <row r="50" spans="1:22">
      <c r="A50" s="15" t="s">
        <v>525</v>
      </c>
      <c r="B50" s="17" t="n">
        <v>11795</v>
      </c>
      <c r="C50" s="18">
        <f>(413.0/B50*100)</f>
        <v/>
      </c>
      <c r="D50" s="19" t="n">
        <v>11382</v>
      </c>
      <c r="E50" s="18" t="n">
        <v>388.47151313</v>
      </c>
      <c r="F50" s="20" t="n">
        <v>3.878382</v>
      </c>
      <c r="G50" s="18" t="n">
        <v>395.32966758</v>
      </c>
      <c r="H50" s="20" t="n">
        <v>3.10169267</v>
      </c>
      <c r="I50" s="18" t="n">
        <v>399.62315387</v>
      </c>
      <c r="J50" s="20" t="n">
        <v>3.3667571</v>
      </c>
      <c r="K50" s="18" t="n">
        <v>383.06132906</v>
      </c>
      <c r="L50" s="20" t="n">
        <v>4.08583936</v>
      </c>
      <c r="M50" s="18" t="s">
        <v>481</v>
      </c>
      <c r="N50" s="20" t="s">
        <v>481</v>
      </c>
      <c r="O50" s="18" t="s">
        <v>481</v>
      </c>
      <c r="P50" s="20" t="s">
        <v>481</v>
      </c>
      <c r="Q50" s="18" t="s">
        <v>481</v>
      </c>
      <c r="R50" s="20" t="s">
        <v>481</v>
      </c>
      <c r="S50" s="18" t="s">
        <v>481</v>
      </c>
      <c r="T50" s="20" t="s">
        <v>481</v>
      </c>
      <c r="U50" s="18" t="n">
        <v>339.33971648</v>
      </c>
      <c r="V50" s="20" t="n">
        <v>6.99854273</v>
      </c>
    </row>
    <row r="51" spans="1:22">
      <c r="A51" s="15" t="s">
        <v>526</v>
      </c>
      <c r="B51" s="17" t="n">
        <v>6866</v>
      </c>
      <c r="C51" s="18">
        <f>(112.0/B51*100)</f>
        <v/>
      </c>
      <c r="D51" s="19" t="n">
        <v>6754</v>
      </c>
      <c r="E51" s="18" t="n">
        <v>404.16290478</v>
      </c>
      <c r="F51" s="20" t="n">
        <v>4.89767686</v>
      </c>
      <c r="G51" s="18" t="n">
        <v>404.58632803</v>
      </c>
      <c r="H51" s="20" t="n">
        <v>3.10344041</v>
      </c>
      <c r="I51" s="18" t="n">
        <v>409.36880722</v>
      </c>
      <c r="J51" s="20" t="n">
        <v>3.32846636</v>
      </c>
      <c r="K51" s="18" t="n">
        <v>401.98064478</v>
      </c>
      <c r="L51" s="20" t="n">
        <v>4.24844025</v>
      </c>
      <c r="M51" s="18" t="s">
        <v>481</v>
      </c>
      <c r="N51" s="20" t="s">
        <v>481</v>
      </c>
      <c r="O51" s="18" t="s">
        <v>481</v>
      </c>
      <c r="P51" s="20" t="s">
        <v>481</v>
      </c>
      <c r="Q51" s="18" t="n">
        <v>380.5422133</v>
      </c>
      <c r="R51" s="20" t="n">
        <v>4.31283207</v>
      </c>
      <c r="S51" s="18" t="s">
        <v>481</v>
      </c>
      <c r="T51" s="20" t="s">
        <v>481</v>
      </c>
      <c r="U51" s="18" t="n">
        <v>378.40058532</v>
      </c>
      <c r="V51" s="20" t="n">
        <v>6.5486492</v>
      </c>
    </row>
    <row r="52" spans="1:22">
      <c r="A52" s="15" t="s">
        <v>527</v>
      </c>
      <c r="B52" s="17" t="n">
        <v>5809</v>
      </c>
      <c r="C52" s="18">
        <f>(115.0/B52*100)</f>
        <v/>
      </c>
      <c r="D52" s="19" t="n">
        <v>5694</v>
      </c>
      <c r="E52" s="18" t="n">
        <v>490.17583304</v>
      </c>
      <c r="F52" s="20" t="n">
        <v>3.38516485</v>
      </c>
      <c r="G52" s="18" t="n">
        <v>466.70428611</v>
      </c>
      <c r="H52" s="20" t="n">
        <v>3.39558046</v>
      </c>
      <c r="I52" s="18" t="n">
        <v>454.71285517</v>
      </c>
      <c r="J52" s="20" t="n">
        <v>3.6597637</v>
      </c>
      <c r="K52" s="18" t="n">
        <v>414.79725251</v>
      </c>
      <c r="L52" s="20" t="n">
        <v>5.26102788</v>
      </c>
      <c r="M52" s="18" t="s">
        <v>481</v>
      </c>
      <c r="N52" s="20" t="s">
        <v>481</v>
      </c>
      <c r="O52" s="18" t="s">
        <v>481</v>
      </c>
      <c r="P52" s="20" t="s">
        <v>481</v>
      </c>
      <c r="Q52" s="18" t="s">
        <v>481</v>
      </c>
      <c r="R52" s="20" t="s">
        <v>481</v>
      </c>
      <c r="S52" s="18" t="s">
        <v>481</v>
      </c>
      <c r="T52" s="20" t="s">
        <v>481</v>
      </c>
      <c r="U52" s="18" t="n">
        <v>393.11591909</v>
      </c>
      <c r="V52" s="20" t="n">
        <v>6.66623861</v>
      </c>
    </row>
    <row r="53" spans="1:22">
      <c r="A53" s="15" t="s">
        <v>528</v>
      </c>
      <c r="B53" s="17" t="n">
        <v>5571</v>
      </c>
      <c r="C53" s="18">
        <f>(123.0/B53*100)</f>
        <v/>
      </c>
      <c r="D53" s="19" t="n">
        <v>5448</v>
      </c>
      <c r="E53" s="18" t="n">
        <v>465.22081802</v>
      </c>
      <c r="F53" s="20" t="n">
        <v>3.85255787</v>
      </c>
      <c r="G53" s="18" t="n">
        <v>440.98533303</v>
      </c>
      <c r="H53" s="20" t="n">
        <v>2.60086203</v>
      </c>
      <c r="I53" s="18" t="n">
        <v>442.12472664</v>
      </c>
      <c r="J53" s="20" t="n">
        <v>3.30609639</v>
      </c>
      <c r="K53" s="18" t="n">
        <v>430.55847663</v>
      </c>
      <c r="L53" s="20" t="n">
        <v>5.22180891</v>
      </c>
      <c r="M53" s="18" t="s">
        <v>481</v>
      </c>
      <c r="N53" s="20" t="s">
        <v>481</v>
      </c>
      <c r="O53" s="18" t="s">
        <v>481</v>
      </c>
      <c r="P53" s="20" t="s">
        <v>481</v>
      </c>
      <c r="Q53" s="18" t="s">
        <v>481</v>
      </c>
      <c r="R53" s="20" t="s">
        <v>481</v>
      </c>
      <c r="S53" s="18" t="s">
        <v>481</v>
      </c>
      <c r="T53" s="20" t="s">
        <v>481</v>
      </c>
      <c r="U53" s="18" t="n">
        <v>372.20298463</v>
      </c>
      <c r="V53" s="20" t="n">
        <v>4.53572982</v>
      </c>
    </row>
    <row r="54" spans="1:22">
      <c r="A54" s="15" t="s">
        <v>529</v>
      </c>
      <c r="B54" s="17" t="n">
        <v>4740</v>
      </c>
      <c r="C54" s="18">
        <f>(548.0/B54*100)</f>
        <v/>
      </c>
      <c r="D54" s="19" t="n">
        <v>4192</v>
      </c>
      <c r="E54" s="18" t="n">
        <v>328.61147084</v>
      </c>
      <c r="F54" s="20" t="n">
        <v>4.51914653</v>
      </c>
      <c r="G54" s="18" t="n">
        <v>348.9061591</v>
      </c>
      <c r="H54" s="20" t="n">
        <v>3.70128554</v>
      </c>
      <c r="I54" s="18" t="n">
        <v>337.3885232</v>
      </c>
      <c r="J54" s="20" t="n">
        <v>4.0371817</v>
      </c>
      <c r="K54" s="18" t="n">
        <v>328.72850096</v>
      </c>
      <c r="L54" s="20" t="n">
        <v>6.60266474</v>
      </c>
      <c r="M54" s="18" t="s">
        <v>481</v>
      </c>
      <c r="N54" s="20" t="s">
        <v>481</v>
      </c>
      <c r="O54" s="18" t="s">
        <v>481</v>
      </c>
      <c r="P54" s="20" t="s">
        <v>481</v>
      </c>
      <c r="Q54" s="18" t="s">
        <v>481</v>
      </c>
      <c r="R54" s="20" t="s">
        <v>481</v>
      </c>
      <c r="S54" s="18" t="s">
        <v>481</v>
      </c>
      <c r="T54" s="20" t="s">
        <v>481</v>
      </c>
      <c r="U54" s="18" t="n">
        <v>289.82104215</v>
      </c>
      <c r="V54" s="20" t="n">
        <v>3.77464788</v>
      </c>
    </row>
    <row r="55" spans="1:22">
      <c r="A55" s="15" t="s">
        <v>530</v>
      </c>
      <c r="B55" s="17" t="n">
        <v>5316</v>
      </c>
      <c r="C55" s="18">
        <f>(22.0/B55*100)</f>
        <v/>
      </c>
      <c r="D55" s="19" t="n">
        <v>5294</v>
      </c>
      <c r="E55" s="18" t="n">
        <v>425.71205219</v>
      </c>
      <c r="F55" s="20" t="n">
        <v>3.42240912</v>
      </c>
      <c r="G55" s="18" t="n">
        <v>410.50989128</v>
      </c>
      <c r="H55" s="20" t="n">
        <v>3.13492457</v>
      </c>
      <c r="I55" s="18" t="n">
        <v>404.60442949</v>
      </c>
      <c r="J55" s="20" t="n">
        <v>4.17039726</v>
      </c>
      <c r="K55" s="18" t="n">
        <v>365.72591703</v>
      </c>
      <c r="L55" s="20" t="n">
        <v>5.01515256</v>
      </c>
      <c r="M55" s="18" t="s">
        <v>481</v>
      </c>
      <c r="N55" s="20" t="s">
        <v>481</v>
      </c>
      <c r="O55" s="18" t="s">
        <v>481</v>
      </c>
      <c r="P55" s="20" t="s">
        <v>481</v>
      </c>
      <c r="Q55" s="18" t="s">
        <v>481</v>
      </c>
      <c r="R55" s="20" t="s">
        <v>481</v>
      </c>
      <c r="S55" s="18" t="n">
        <v>357.68854936</v>
      </c>
      <c r="T55" s="20" t="n">
        <v>23.28295931</v>
      </c>
      <c r="U55" s="18" t="n">
        <v>317.07565666</v>
      </c>
      <c r="V55" s="20" t="n">
        <v>7.33919863</v>
      </c>
    </row>
    <row r="56" spans="1:22">
      <c r="A56" s="15" t="s">
        <v>531</v>
      </c>
      <c r="B56" s="17" t="n">
        <v>5359</v>
      </c>
      <c r="C56" s="18">
        <f>(77.0/B56*100)</f>
        <v/>
      </c>
      <c r="D56" s="19" t="n">
        <v>5282</v>
      </c>
      <c r="E56" s="18" t="n">
        <v>564.73025095</v>
      </c>
      <c r="F56" s="20" t="n">
        <v>5.01246975</v>
      </c>
      <c r="G56" s="18" t="n">
        <v>550.8529945</v>
      </c>
      <c r="H56" s="20" t="n">
        <v>3.38898986</v>
      </c>
      <c r="I56" s="18" t="n">
        <v>547.56588635</v>
      </c>
      <c r="J56" s="20" t="n">
        <v>4.13484119</v>
      </c>
      <c r="K56" s="18" t="n">
        <v>524.61012662</v>
      </c>
      <c r="L56" s="20" t="n">
        <v>5.19825972</v>
      </c>
      <c r="M56" s="18" t="s">
        <v>481</v>
      </c>
      <c r="N56" s="20" t="s">
        <v>481</v>
      </c>
      <c r="O56" s="18" t="s">
        <v>481</v>
      </c>
      <c r="P56" s="20" t="s">
        <v>481</v>
      </c>
      <c r="Q56" s="18" t="s">
        <v>481</v>
      </c>
      <c r="R56" s="20" t="s">
        <v>481</v>
      </c>
      <c r="S56" s="18" t="s">
        <v>481</v>
      </c>
      <c r="T56" s="20" t="s">
        <v>481</v>
      </c>
      <c r="U56" s="18" t="n">
        <v>466.01470762</v>
      </c>
      <c r="V56" s="20" t="n">
        <v>16.65832266</v>
      </c>
    </row>
    <row r="57" spans="1:22">
      <c r="A57" s="15" t="s">
        <v>532</v>
      </c>
      <c r="B57" s="17" t="n">
        <v>6513</v>
      </c>
      <c r="C57" s="18">
        <f>(0.0/B57*100)</f>
        <v/>
      </c>
      <c r="D57" s="19" t="n">
        <v>6513</v>
      </c>
      <c r="E57" s="18" t="n">
        <v>391.90483073</v>
      </c>
      <c r="F57" s="20" t="n">
        <v>5.64576736</v>
      </c>
      <c r="G57" s="18" t="n">
        <v>390.2760423</v>
      </c>
      <c r="H57" s="20" t="n">
        <v>3.14979273</v>
      </c>
      <c r="I57" s="18" t="n">
        <v>396.95405395</v>
      </c>
      <c r="J57" s="20" t="n">
        <v>3.85732078</v>
      </c>
      <c r="K57" s="18" t="n">
        <v>362.10369664</v>
      </c>
      <c r="L57" s="20" t="n">
        <v>4.64087748</v>
      </c>
      <c r="M57" s="18" t="s">
        <v>481</v>
      </c>
      <c r="N57" s="20" t="s">
        <v>481</v>
      </c>
      <c r="O57" s="18" t="s">
        <v>481</v>
      </c>
      <c r="P57" s="20" t="s">
        <v>481</v>
      </c>
      <c r="Q57" s="18" t="s">
        <v>481</v>
      </c>
      <c r="R57" s="20" t="s">
        <v>481</v>
      </c>
      <c r="S57" s="18" t="n">
        <v>373.11086272</v>
      </c>
      <c r="T57" s="20" t="n">
        <v>37.6502916</v>
      </c>
      <c r="U57" s="18" t="n">
        <v>354.48578242</v>
      </c>
      <c r="V57" s="20" t="n">
        <v>9.97803189</v>
      </c>
    </row>
    <row r="58" spans="1:22">
      <c r="A58" s="15" t="s">
        <v>533</v>
      </c>
      <c r="B58" s="17" t="n">
        <v>7267</v>
      </c>
      <c r="C58" s="18">
        <f>(10.0/B58*100)</f>
        <v/>
      </c>
      <c r="D58" s="19" t="n">
        <v>7257</v>
      </c>
      <c r="E58" s="18" t="n">
        <v>396.38926046</v>
      </c>
      <c r="F58" s="20" t="n">
        <v>3.48774018</v>
      </c>
      <c r="G58" s="18" t="n">
        <v>385.90706315</v>
      </c>
      <c r="H58" s="20" t="n">
        <v>3.13031624</v>
      </c>
      <c r="I58" s="18" t="n">
        <v>370.45741441</v>
      </c>
      <c r="J58" s="20" t="n">
        <v>3.63934663</v>
      </c>
      <c r="K58" s="18" t="n">
        <v>351.51732964</v>
      </c>
      <c r="L58" s="20" t="n">
        <v>6.3511718</v>
      </c>
      <c r="M58" s="18" t="s">
        <v>481</v>
      </c>
      <c r="N58" s="20" t="s">
        <v>481</v>
      </c>
      <c r="O58" s="18" t="s">
        <v>481</v>
      </c>
      <c r="P58" s="20" t="s">
        <v>481</v>
      </c>
      <c r="Q58" s="18" t="s">
        <v>481</v>
      </c>
      <c r="R58" s="20" t="s">
        <v>481</v>
      </c>
      <c r="S58" s="18" t="n">
        <v>287.80819027</v>
      </c>
      <c r="T58" s="20" t="n">
        <v>21.19355661</v>
      </c>
      <c r="U58" s="18" t="n">
        <v>319.22214647</v>
      </c>
      <c r="V58" s="20" t="n">
        <v>12.61551662</v>
      </c>
    </row>
    <row r="59" spans="1:22">
      <c r="A59" s="15" t="s">
        <v>534</v>
      </c>
      <c r="B59" s="17" t="n">
        <v>4826</v>
      </c>
      <c r="C59" s="18">
        <f>(26.0/B59*100)</f>
        <v/>
      </c>
      <c r="D59" s="19" t="n">
        <v>4800</v>
      </c>
      <c r="E59" s="18" t="n">
        <v>363.74995297</v>
      </c>
      <c r="F59" s="20" t="n">
        <v>2.942588</v>
      </c>
      <c r="G59" s="18" t="n">
        <v>370.47749778</v>
      </c>
      <c r="H59" s="20" t="n">
        <v>2.72970793</v>
      </c>
      <c r="I59" s="18" t="n">
        <v>377.9060051</v>
      </c>
      <c r="J59" s="20" t="n">
        <v>3.41000795</v>
      </c>
      <c r="K59" s="18" t="n">
        <v>346.63433656</v>
      </c>
      <c r="L59" s="20" t="n">
        <v>3.04498528</v>
      </c>
      <c r="M59" s="18" t="s">
        <v>481</v>
      </c>
      <c r="N59" s="20" t="s">
        <v>481</v>
      </c>
      <c r="O59" s="18" t="s">
        <v>481</v>
      </c>
      <c r="P59" s="20" t="s">
        <v>481</v>
      </c>
      <c r="Q59" s="18" t="s">
        <v>481</v>
      </c>
      <c r="R59" s="20" t="s">
        <v>481</v>
      </c>
      <c r="S59" s="18" t="n">
        <v>277.92009712</v>
      </c>
      <c r="T59" s="20" t="n">
        <v>14.09284459</v>
      </c>
      <c r="U59" s="18" t="n">
        <v>297.67179311</v>
      </c>
      <c r="V59" s="20" t="n">
        <v>6.86657511</v>
      </c>
    </row>
    <row r="60" spans="1:22">
      <c r="A60" s="15" t="s">
        <v>535</v>
      </c>
      <c r="B60" s="17" t="n">
        <v>4546</v>
      </c>
      <c r="C60" s="18">
        <f>(15.0/B60*100)</f>
        <v/>
      </c>
      <c r="D60" s="19" t="n">
        <v>4531</v>
      </c>
      <c r="E60" s="18" t="n">
        <v>405.69233033</v>
      </c>
      <c r="F60" s="20" t="n">
        <v>5.19860659</v>
      </c>
      <c r="G60" s="18" t="n">
        <v>406.02810089</v>
      </c>
      <c r="H60" s="20" t="n">
        <v>5.20497189</v>
      </c>
      <c r="I60" s="18" t="n">
        <v>390.99801234</v>
      </c>
      <c r="J60" s="20" t="n">
        <v>5.06455536</v>
      </c>
      <c r="K60" s="18" t="n">
        <v>380.88467318</v>
      </c>
      <c r="L60" s="20" t="n">
        <v>6.04199898</v>
      </c>
      <c r="M60" s="18" t="s">
        <v>481</v>
      </c>
      <c r="N60" s="20" t="s">
        <v>481</v>
      </c>
      <c r="O60" s="18" t="s">
        <v>481</v>
      </c>
      <c r="P60" s="20" t="s">
        <v>481</v>
      </c>
      <c r="Q60" s="18" t="n">
        <v>377.0732</v>
      </c>
      <c r="R60" s="20" t="n">
        <v>31.16406027</v>
      </c>
      <c r="S60" s="18" t="n">
        <v>314.08344463</v>
      </c>
      <c r="T60" s="20" t="n">
        <v>19.25108382</v>
      </c>
      <c r="U60" s="18" t="n">
        <v>362.25488893</v>
      </c>
      <c r="V60" s="20" t="n">
        <v>9.02649512</v>
      </c>
    </row>
    <row r="61" spans="1:22">
      <c r="A61" s="15" t="s">
        <v>536</v>
      </c>
      <c r="B61" s="17" t="n">
        <v>6525</v>
      </c>
      <c r="C61" s="18">
        <f>(184.0/B61*100)</f>
        <v/>
      </c>
      <c r="D61" s="19" t="n">
        <v>6341</v>
      </c>
      <c r="E61" s="18" t="n">
        <v>503.2633739</v>
      </c>
      <c r="F61" s="20" t="n">
        <v>3.5900397</v>
      </c>
      <c r="G61" s="18" t="n">
        <v>482.08241438</v>
      </c>
      <c r="H61" s="20" t="n">
        <v>2.69049947</v>
      </c>
      <c r="I61" s="18" t="n">
        <v>468.68038962</v>
      </c>
      <c r="J61" s="20" t="n">
        <v>3.79917444</v>
      </c>
      <c r="K61" s="18" t="n">
        <v>448.35486866</v>
      </c>
      <c r="L61" s="20" t="n">
        <v>5.40067499</v>
      </c>
      <c r="M61" s="18" t="s">
        <v>481</v>
      </c>
      <c r="N61" s="20" t="s">
        <v>481</v>
      </c>
      <c r="O61" s="18" t="s">
        <v>481</v>
      </c>
      <c r="P61" s="20" t="s">
        <v>481</v>
      </c>
      <c r="Q61" s="18" t="s">
        <v>481</v>
      </c>
      <c r="R61" s="20" t="s">
        <v>481</v>
      </c>
      <c r="S61" s="18" t="s">
        <v>481</v>
      </c>
      <c r="T61" s="20" t="s">
        <v>481</v>
      </c>
      <c r="U61" s="18" t="n">
        <v>412.78504852</v>
      </c>
      <c r="V61" s="20" t="n">
        <v>7.96901089</v>
      </c>
    </row>
    <row r="62" spans="1:22">
      <c r="A62" s="15" t="s">
        <v>537</v>
      </c>
      <c r="B62" s="17" t="n">
        <v>4476</v>
      </c>
      <c r="C62" s="18">
        <f>(3.0/B62*100)</f>
        <v/>
      </c>
      <c r="D62" s="19" t="n">
        <v>4473</v>
      </c>
      <c r="E62" s="18" t="n">
        <v>565.2808414899999</v>
      </c>
      <c r="F62" s="20" t="n">
        <v>3.52103468</v>
      </c>
      <c r="G62" s="18" t="n">
        <v>548.00224646</v>
      </c>
      <c r="H62" s="20" t="n">
        <v>2.17783676</v>
      </c>
      <c r="I62" s="18" t="n">
        <v>541.51928919</v>
      </c>
      <c r="J62" s="20" t="n">
        <v>2.30918455</v>
      </c>
      <c r="K62" s="18" t="n">
        <v>515.20448177</v>
      </c>
      <c r="L62" s="20" t="n">
        <v>3.61364384</v>
      </c>
      <c r="M62" s="18" t="s">
        <v>481</v>
      </c>
      <c r="N62" s="20" t="s">
        <v>481</v>
      </c>
      <c r="O62" s="18" t="s">
        <v>481</v>
      </c>
      <c r="P62" s="20" t="s">
        <v>481</v>
      </c>
      <c r="Q62" s="18" t="s">
        <v>481</v>
      </c>
      <c r="R62" s="20" t="s">
        <v>481</v>
      </c>
      <c r="S62" s="18" t="s">
        <v>481</v>
      </c>
      <c r="T62" s="20" t="s">
        <v>481</v>
      </c>
      <c r="U62" s="18" t="n">
        <v>486.41291422</v>
      </c>
      <c r="V62" s="20" t="n">
        <v>22.03541683</v>
      </c>
    </row>
    <row r="63" spans="1:22">
      <c r="A63" s="15" t="s">
        <v>538</v>
      </c>
      <c r="B63" s="17" t="n">
        <v>5324</v>
      </c>
      <c r="C63" s="18">
        <f>(13.0/B63*100)</f>
        <v/>
      </c>
      <c r="D63" s="19" t="n">
        <v>5311</v>
      </c>
      <c r="E63" s="18" t="n">
        <v>390.78356988</v>
      </c>
      <c r="F63" s="20" t="n">
        <v>3.44369375</v>
      </c>
      <c r="G63" s="18" t="n">
        <v>379.54272671</v>
      </c>
      <c r="H63" s="20" t="n">
        <v>2.73499296</v>
      </c>
      <c r="I63" s="18" t="n">
        <v>376.78559965</v>
      </c>
      <c r="J63" s="20" t="n">
        <v>4.22530067</v>
      </c>
      <c r="K63" s="18" t="n">
        <v>350.27146758</v>
      </c>
      <c r="L63" s="20" t="n">
        <v>4.68235405</v>
      </c>
      <c r="M63" s="18" t="s">
        <v>481</v>
      </c>
      <c r="N63" s="20" t="s">
        <v>481</v>
      </c>
      <c r="O63" s="18" t="s">
        <v>481</v>
      </c>
      <c r="P63" s="20" t="s">
        <v>481</v>
      </c>
      <c r="Q63" s="18" t="n">
        <v>395.38395291</v>
      </c>
      <c r="R63" s="20" t="n">
        <v>48.2956823</v>
      </c>
      <c r="S63" s="18" t="n">
        <v>267.02727074</v>
      </c>
      <c r="T63" s="20" t="n">
        <v>38.78453402</v>
      </c>
      <c r="U63" s="18" t="n">
        <v>318.0171094</v>
      </c>
      <c r="V63" s="20" t="n">
        <v>5.68825106</v>
      </c>
    </row>
    <row r="64" spans="1:22">
      <c r="A64" s="15" t="s">
        <v>539</v>
      </c>
      <c r="B64" s="17" t="n">
        <v>3634</v>
      </c>
      <c r="C64" s="18">
        <f>(3.0/B64*100)</f>
        <v/>
      </c>
      <c r="D64" s="19" t="n">
        <v>3631</v>
      </c>
      <c r="E64" s="18" t="n">
        <v>516.5628904500001</v>
      </c>
      <c r="F64" s="20" t="n">
        <v>5.03247138</v>
      </c>
      <c r="G64" s="18" t="n">
        <v>485.21343779</v>
      </c>
      <c r="H64" s="20" t="n">
        <v>3.48933404</v>
      </c>
      <c r="I64" s="18" t="n">
        <v>487.17856042</v>
      </c>
      <c r="J64" s="20" t="n">
        <v>3.46955931</v>
      </c>
      <c r="K64" s="18" t="n">
        <v>459.30743023</v>
      </c>
      <c r="L64" s="20" t="n">
        <v>4.21611714</v>
      </c>
      <c r="M64" s="18" t="s">
        <v>481</v>
      </c>
      <c r="N64" s="20" t="s">
        <v>481</v>
      </c>
      <c r="O64" s="18" t="s">
        <v>481</v>
      </c>
      <c r="P64" s="20" t="s">
        <v>481</v>
      </c>
      <c r="Q64" s="18" t="s">
        <v>481</v>
      </c>
      <c r="R64" s="20" t="s">
        <v>481</v>
      </c>
      <c r="S64" s="18" t="n">
        <v>306.41099324</v>
      </c>
      <c r="T64" s="20" t="n">
        <v>28.15932385</v>
      </c>
      <c r="U64" s="18" t="n">
        <v>341.72723397</v>
      </c>
      <c r="V64" s="20" t="n">
        <v>9.52690718</v>
      </c>
    </row>
    <row r="65" spans="1:22">
      <c r="A65" s="15" t="s">
        <v>540</v>
      </c>
      <c r="B65" s="17" t="n">
        <v>5325</v>
      </c>
      <c r="C65" s="18">
        <f>(14.0/B65*100)</f>
        <v/>
      </c>
      <c r="D65" s="19" t="n">
        <v>5311</v>
      </c>
      <c r="E65" s="18" t="n">
        <v>433.98028028</v>
      </c>
      <c r="F65" s="20" t="n">
        <v>4.18815874</v>
      </c>
      <c r="G65" s="18" t="n">
        <v>436.08824084</v>
      </c>
      <c r="H65" s="20" t="n">
        <v>2.9692359</v>
      </c>
      <c r="I65" s="18" t="n">
        <v>414.42831573</v>
      </c>
      <c r="J65" s="20" t="n">
        <v>3.40552733</v>
      </c>
      <c r="K65" s="18" t="n">
        <v>382.80247075</v>
      </c>
      <c r="L65" s="20" t="n">
        <v>5.38587526</v>
      </c>
      <c r="M65" s="18" t="s">
        <v>481</v>
      </c>
      <c r="N65" s="20" t="s">
        <v>481</v>
      </c>
      <c r="O65" s="18" t="s">
        <v>481</v>
      </c>
      <c r="P65" s="20" t="s">
        <v>481</v>
      </c>
      <c r="Q65" s="18" t="n">
        <v>377.41452038</v>
      </c>
      <c r="R65" s="20" t="n">
        <v>26.30388392</v>
      </c>
      <c r="S65" s="18" t="n">
        <v>365.09793499</v>
      </c>
      <c r="T65" s="20" t="n">
        <v>42.62734903</v>
      </c>
      <c r="U65" s="18" t="n">
        <v>344.09667958</v>
      </c>
      <c r="V65" s="20" t="n">
        <v>6.29867167</v>
      </c>
    </row>
    <row r="66" spans="1:22">
      <c r="A66" s="15" t="s">
        <v>541</v>
      </c>
      <c r="B66" s="17" t="n">
        <v>5665</v>
      </c>
      <c r="C66" s="18">
        <f>(97.0/B66*100)</f>
        <v/>
      </c>
      <c r="D66" s="19" t="n">
        <v>5568</v>
      </c>
      <c r="E66" s="18" t="n">
        <v>435.88856421</v>
      </c>
      <c r="F66" s="20" t="n">
        <v>2.96377925</v>
      </c>
      <c r="G66" s="18" t="n">
        <v>432.35770695</v>
      </c>
      <c r="H66" s="20" t="n">
        <v>2.8291608</v>
      </c>
      <c r="I66" s="18" t="n">
        <v>422.19764559</v>
      </c>
      <c r="J66" s="20" t="n">
        <v>3.56982819</v>
      </c>
      <c r="K66" s="18" t="n">
        <v>406.46291576</v>
      </c>
      <c r="L66" s="20" t="n">
        <v>4.77327129</v>
      </c>
      <c r="M66" s="18" t="s">
        <v>481</v>
      </c>
      <c r="N66" s="20" t="s">
        <v>481</v>
      </c>
      <c r="O66" s="18" t="s">
        <v>481</v>
      </c>
      <c r="P66" s="20" t="s">
        <v>481</v>
      </c>
      <c r="Q66" s="18" t="s">
        <v>481</v>
      </c>
      <c r="R66" s="20" t="s">
        <v>481</v>
      </c>
      <c r="S66" s="18" t="s">
        <v>481</v>
      </c>
      <c r="T66" s="20" t="s">
        <v>481</v>
      </c>
      <c r="U66" s="18" t="n">
        <v>369.8289443</v>
      </c>
      <c r="V66" s="20" t="n">
        <v>3.94068052</v>
      </c>
    </row>
    <row r="67" spans="1:22">
      <c r="A67" s="15" t="s">
        <v>542</v>
      </c>
      <c r="B67" s="17" t="n">
        <v>6971</v>
      </c>
      <c r="C67" s="18">
        <f>(1089.0/B67*100)</f>
        <v/>
      </c>
      <c r="D67" s="19" t="n">
        <v>5882</v>
      </c>
      <c r="E67" s="18" t="n">
        <v>402.04853332</v>
      </c>
      <c r="F67" s="20" t="n">
        <v>4.35025582</v>
      </c>
      <c r="G67" s="18" t="n">
        <v>399.1398459</v>
      </c>
      <c r="H67" s="20" t="n">
        <v>3.27137197</v>
      </c>
      <c r="I67" s="18" t="n">
        <v>400.66769895</v>
      </c>
      <c r="J67" s="20" t="n">
        <v>4.09878366</v>
      </c>
      <c r="K67" s="18" t="n">
        <v>392.67812105</v>
      </c>
      <c r="L67" s="20" t="n">
        <v>6.48544257</v>
      </c>
      <c r="M67" s="18" t="s">
        <v>481</v>
      </c>
      <c r="N67" s="20" t="s">
        <v>481</v>
      </c>
      <c r="O67" s="18" t="s">
        <v>481</v>
      </c>
      <c r="P67" s="20" t="s">
        <v>481</v>
      </c>
      <c r="Q67" s="18" t="s">
        <v>481</v>
      </c>
      <c r="R67" s="20" t="s">
        <v>481</v>
      </c>
      <c r="S67" s="18" t="s">
        <v>481</v>
      </c>
      <c r="T67" s="20" t="s">
        <v>481</v>
      </c>
      <c r="U67" s="18" t="n">
        <v>344.57960368</v>
      </c>
      <c r="V67" s="20" t="n">
        <v>7.63628347</v>
      </c>
    </row>
    <row r="68" spans="1:22">
      <c r="A68" s="15" t="s">
        <v>543</v>
      </c>
      <c r="B68" s="17" t="n">
        <v>12083</v>
      </c>
      <c r="C68" s="18">
        <f>(31.0/B68*100)</f>
        <v/>
      </c>
      <c r="D68" s="19" t="n">
        <v>12052</v>
      </c>
      <c r="E68" s="18" t="n">
        <v>440.48831591</v>
      </c>
      <c r="F68" s="20" t="n">
        <v>2.15416245</v>
      </c>
      <c r="G68" s="18" t="n">
        <v>412.70211573</v>
      </c>
      <c r="H68" s="20" t="n">
        <v>2.02501652</v>
      </c>
      <c r="I68" s="18" t="n">
        <v>397.54395928</v>
      </c>
      <c r="J68" s="20" t="n">
        <v>3.03307349</v>
      </c>
      <c r="K68" s="18" t="n">
        <v>385.82900539</v>
      </c>
      <c r="L68" s="20" t="n">
        <v>5.32779204</v>
      </c>
      <c r="M68" s="18" t="s">
        <v>481</v>
      </c>
      <c r="N68" s="20" t="s">
        <v>481</v>
      </c>
      <c r="O68" s="18" t="s">
        <v>481</v>
      </c>
      <c r="P68" s="20" t="s">
        <v>481</v>
      </c>
      <c r="Q68" s="18" t="s">
        <v>481</v>
      </c>
      <c r="R68" s="20" t="s">
        <v>481</v>
      </c>
      <c r="S68" s="18" t="s">
        <v>481</v>
      </c>
      <c r="T68" s="20" t="s">
        <v>481</v>
      </c>
      <c r="U68" s="18" t="n">
        <v>349.86518152</v>
      </c>
      <c r="V68" s="20" t="n">
        <v>1.98921294</v>
      </c>
    </row>
    <row r="69" spans="1:22">
      <c r="A69" s="15" t="s">
        <v>544</v>
      </c>
      <c r="B69" s="17" t="n">
        <v>4876</v>
      </c>
      <c r="C69" s="18">
        <f>(0.0/B69*100)</f>
        <v/>
      </c>
      <c r="D69" s="19" t="n">
        <v>4876</v>
      </c>
      <c r="E69" s="18" t="n">
        <v>445.74856632</v>
      </c>
      <c r="F69" s="20" t="n">
        <v>5.80680162</v>
      </c>
      <c r="G69" s="18" t="n">
        <v>450.90749503</v>
      </c>
      <c r="H69" s="20" t="n">
        <v>4.44205355</v>
      </c>
      <c r="I69" s="18" t="n">
        <v>445.85317018</v>
      </c>
      <c r="J69" s="20" t="n">
        <v>3.99551513</v>
      </c>
      <c r="K69" s="18" t="n">
        <v>417.73521236</v>
      </c>
      <c r="L69" s="20" t="n">
        <v>5.50137811</v>
      </c>
      <c r="M69" s="18" t="s">
        <v>481</v>
      </c>
      <c r="N69" s="20" t="s">
        <v>481</v>
      </c>
      <c r="O69" s="18" t="s">
        <v>481</v>
      </c>
      <c r="P69" s="20" t="s">
        <v>481</v>
      </c>
      <c r="Q69" s="18" t="s">
        <v>481</v>
      </c>
      <c r="R69" s="20" t="s">
        <v>481</v>
      </c>
      <c r="S69" s="18" t="s">
        <v>481</v>
      </c>
      <c r="T69" s="20" t="s">
        <v>481</v>
      </c>
      <c r="U69" s="18" t="n">
        <v>423.4566174</v>
      </c>
      <c r="V69" s="20" t="n">
        <v>18.78287472</v>
      </c>
    </row>
    <row r="70" spans="1:22">
      <c r="A70" s="15" t="s">
        <v>545</v>
      </c>
      <c r="B70" s="17" t="n">
        <v>6036</v>
      </c>
      <c r="C70" s="18">
        <f>(223.0/B70*100)</f>
        <v/>
      </c>
      <c r="D70" s="19" t="n">
        <v>5813</v>
      </c>
      <c r="E70" s="18" t="n">
        <v>510.36168618</v>
      </c>
      <c r="F70" s="20" t="n">
        <v>4.26411561</v>
      </c>
      <c r="G70" s="18" t="n">
        <v>501.93697552</v>
      </c>
      <c r="H70" s="20" t="n">
        <v>3.39516499</v>
      </c>
      <c r="I70" s="18" t="n">
        <v>495.48312496</v>
      </c>
      <c r="J70" s="20" t="n">
        <v>3.75786423</v>
      </c>
      <c r="K70" s="18" t="n">
        <v>473.61850204</v>
      </c>
      <c r="L70" s="20" t="n">
        <v>5.27121968</v>
      </c>
      <c r="M70" s="18" t="s">
        <v>481</v>
      </c>
      <c r="N70" s="20" t="s">
        <v>481</v>
      </c>
      <c r="O70" s="18" t="s">
        <v>481</v>
      </c>
      <c r="P70" s="20" t="s">
        <v>481</v>
      </c>
      <c r="Q70" s="18" t="s">
        <v>481</v>
      </c>
      <c r="R70" s="20" t="s">
        <v>481</v>
      </c>
      <c r="S70" s="18" t="s">
        <v>481</v>
      </c>
      <c r="T70" s="20" t="s">
        <v>481</v>
      </c>
      <c r="U70" s="18" t="n">
        <v>449.08638886</v>
      </c>
      <c r="V70" s="20" t="n">
        <v>8.11673717</v>
      </c>
    </row>
    <row r="71" spans="1:22">
      <c r="A71" s="15" t="s">
        <v>546</v>
      </c>
      <c r="B71" s="17" t="n">
        <v>6115</v>
      </c>
      <c r="C71" s="18">
        <f>(43.0/B71*100)</f>
        <v/>
      </c>
      <c r="D71" s="19" t="n">
        <v>6072</v>
      </c>
      <c r="E71" s="18" t="n">
        <v>597.99260244</v>
      </c>
      <c r="F71" s="20" t="n">
        <v>3.81623402</v>
      </c>
      <c r="G71" s="18" t="n">
        <v>561.66532599</v>
      </c>
      <c r="H71" s="20" t="n">
        <v>2.38026425</v>
      </c>
      <c r="I71" s="18" t="n">
        <v>564.24071753</v>
      </c>
      <c r="J71" s="20" t="n">
        <v>2.58560273</v>
      </c>
      <c r="K71" s="18" t="n">
        <v>546.23541291</v>
      </c>
      <c r="L71" s="20" t="n">
        <v>4.07925839</v>
      </c>
      <c r="M71" s="18" t="s">
        <v>481</v>
      </c>
      <c r="N71" s="20" t="s">
        <v>481</v>
      </c>
      <c r="O71" s="18" t="s">
        <v>481</v>
      </c>
      <c r="P71" s="20" t="s">
        <v>481</v>
      </c>
      <c r="Q71" s="18" t="s">
        <v>481</v>
      </c>
      <c r="R71" s="20" t="s">
        <v>481</v>
      </c>
      <c r="S71" s="18" t="s">
        <v>481</v>
      </c>
      <c r="T71" s="20" t="s">
        <v>481</v>
      </c>
      <c r="U71" s="18" t="n">
        <v>465.66859499</v>
      </c>
      <c r="V71" s="20" t="n">
        <v>14.36812643</v>
      </c>
    </row>
    <row r="72" spans="1:22">
      <c r="A72" s="15" t="s">
        <v>547</v>
      </c>
      <c r="B72" s="17" t="n">
        <v>7708</v>
      </c>
      <c r="C72" s="18">
        <f>(7.0/B72*100)</f>
        <v/>
      </c>
      <c r="D72" s="19" t="n">
        <v>7701</v>
      </c>
      <c r="E72" s="18" t="n">
        <v>580.80646409</v>
      </c>
      <c r="F72" s="20" t="n">
        <v>5.32556575</v>
      </c>
      <c r="G72" s="18" t="n">
        <v>544.09525092</v>
      </c>
      <c r="H72" s="20" t="n">
        <v>3.4173959</v>
      </c>
      <c r="I72" s="18" t="n">
        <v>529.37557852</v>
      </c>
      <c r="J72" s="20" t="n">
        <v>3.31249253</v>
      </c>
      <c r="K72" s="18" t="n">
        <v>496.82017209</v>
      </c>
      <c r="L72" s="20" t="n">
        <v>6.83787447</v>
      </c>
      <c r="M72" s="18" t="s">
        <v>481</v>
      </c>
      <c r="N72" s="20" t="s">
        <v>481</v>
      </c>
      <c r="O72" s="18" t="s">
        <v>481</v>
      </c>
      <c r="P72" s="20" t="s">
        <v>481</v>
      </c>
      <c r="Q72" s="18" t="s">
        <v>481</v>
      </c>
      <c r="R72" s="20" t="s">
        <v>481</v>
      </c>
      <c r="S72" s="18" t="s">
        <v>481</v>
      </c>
      <c r="T72" s="20" t="s">
        <v>481</v>
      </c>
      <c r="U72" s="18" t="n">
        <v>459.95572404</v>
      </c>
      <c r="V72" s="20" t="n">
        <v>20.34583521</v>
      </c>
    </row>
    <row r="73" spans="1:22">
      <c r="A73" s="15" t="s">
        <v>548</v>
      </c>
      <c r="B73" s="17" t="n">
        <v>8249</v>
      </c>
      <c r="C73" s="18">
        <f>(205.0/B73*100)</f>
        <v/>
      </c>
      <c r="D73" s="19" t="n">
        <v>8044</v>
      </c>
      <c r="E73" s="18" t="n">
        <v>405.77834085</v>
      </c>
      <c r="F73" s="20" t="n">
        <v>4.8573126</v>
      </c>
      <c r="G73" s="18" t="n">
        <v>417.74973169</v>
      </c>
      <c r="H73" s="20" t="n">
        <v>3.42633941</v>
      </c>
      <c r="I73" s="18" t="n">
        <v>420.36610216</v>
      </c>
      <c r="J73" s="20" t="n">
        <v>3.68511399</v>
      </c>
      <c r="K73" s="18" t="n">
        <v>404.67203546</v>
      </c>
      <c r="L73" s="20" t="n">
        <v>6.71260214</v>
      </c>
      <c r="M73" s="18" t="s">
        <v>481</v>
      </c>
      <c r="N73" s="20" t="s">
        <v>481</v>
      </c>
      <c r="O73" s="18" t="s">
        <v>481</v>
      </c>
      <c r="P73" s="20" t="s">
        <v>481</v>
      </c>
      <c r="Q73" s="18" t="s">
        <v>481</v>
      </c>
      <c r="R73" s="20" t="s">
        <v>481</v>
      </c>
      <c r="S73" s="18" t="s">
        <v>481</v>
      </c>
      <c r="T73" s="20" t="s">
        <v>481</v>
      </c>
      <c r="U73" s="18" t="n">
        <v>391.56803233</v>
      </c>
      <c r="V73" s="20" t="n">
        <v>6.91869449</v>
      </c>
    </row>
    <row r="74" spans="1:22">
      <c r="A74" s="15" t="s">
        <v>549</v>
      </c>
      <c r="B74" s="17" t="n">
        <v>4692</v>
      </c>
      <c r="C74" s="18">
        <f>(82.0/B74*100)</f>
        <v/>
      </c>
      <c r="D74" s="19" t="n">
        <v>4610</v>
      </c>
      <c r="E74" s="18" t="n">
        <v>440.38098554</v>
      </c>
      <c r="F74" s="20" t="n">
        <v>3.62406691</v>
      </c>
      <c r="G74" s="18" t="n">
        <v>434.52412179</v>
      </c>
      <c r="H74" s="20" t="n">
        <v>2.64784998</v>
      </c>
      <c r="I74" s="18" t="n">
        <v>413.89176423</v>
      </c>
      <c r="J74" s="20" t="n">
        <v>3.55483823</v>
      </c>
      <c r="K74" s="18" t="n">
        <v>391.18699165</v>
      </c>
      <c r="L74" s="20" t="n">
        <v>5.12719481</v>
      </c>
      <c r="M74" s="18" t="s">
        <v>481</v>
      </c>
      <c r="N74" s="20" t="s">
        <v>481</v>
      </c>
      <c r="O74" s="18" t="s">
        <v>481</v>
      </c>
      <c r="P74" s="20" t="s">
        <v>481</v>
      </c>
      <c r="Q74" s="18" t="s">
        <v>481</v>
      </c>
      <c r="R74" s="20" t="s">
        <v>481</v>
      </c>
      <c r="S74" s="18" t="n">
        <v>378.32752339</v>
      </c>
      <c r="T74" s="20" t="n">
        <v>24.95119372</v>
      </c>
      <c r="U74" s="18" t="n">
        <v>354.40282159</v>
      </c>
      <c r="V74" s="20" t="n">
        <v>5.24378399</v>
      </c>
    </row>
    <row r="75" spans="1:22">
      <c r="A75" s="15" t="s">
        <v>550</v>
      </c>
      <c r="B75" s="17" t="n">
        <v>5375</v>
      </c>
      <c r="C75" s="18">
        <f>(331.0/B75*100)</f>
        <v/>
      </c>
      <c r="D75" s="19" t="n">
        <v>5044</v>
      </c>
      <c r="E75" s="18" t="n">
        <v>371.13186345</v>
      </c>
      <c r="F75" s="20" t="n">
        <v>5.2354059</v>
      </c>
      <c r="G75" s="18" t="n">
        <v>379.78958965</v>
      </c>
      <c r="H75" s="20" t="n">
        <v>3.98526227</v>
      </c>
      <c r="I75" s="18" t="n">
        <v>379.20137995</v>
      </c>
      <c r="J75" s="20" t="n">
        <v>3.99874343</v>
      </c>
      <c r="K75" s="18" t="n">
        <v>368.08146581</v>
      </c>
      <c r="L75" s="20" t="n">
        <v>4.96891648</v>
      </c>
      <c r="M75" s="18" t="s">
        <v>481</v>
      </c>
      <c r="N75" s="20" t="s">
        <v>481</v>
      </c>
      <c r="O75" s="18" t="s">
        <v>481</v>
      </c>
      <c r="P75" s="20" t="s">
        <v>481</v>
      </c>
      <c r="Q75" s="18" t="s">
        <v>481</v>
      </c>
      <c r="R75" s="20" t="s">
        <v>481</v>
      </c>
      <c r="S75" s="18" t="s">
        <v>481</v>
      </c>
      <c r="T75" s="20" t="s">
        <v>481</v>
      </c>
      <c r="U75" s="18" t="n">
        <v>335.57807095</v>
      </c>
      <c r="V75" s="20" t="n">
        <v>5.02777533</v>
      </c>
    </row>
    <row r="76" spans="1:22">
      <c r="A76" s="15" t="s">
        <v>551</v>
      </c>
      <c r="B76" s="17" t="n">
        <v>14167</v>
      </c>
      <c r="C76" s="18">
        <f>(237.0/B76*100)</f>
        <v/>
      </c>
      <c r="D76" s="19" t="n">
        <v>13930</v>
      </c>
      <c r="E76" s="18" t="n">
        <v>455.45394668</v>
      </c>
      <c r="F76" s="20" t="n">
        <v>3.38525701</v>
      </c>
      <c r="G76" s="18" t="n">
        <v>432.37878055</v>
      </c>
      <c r="H76" s="20" t="n">
        <v>3.08443654</v>
      </c>
      <c r="I76" s="18" t="n">
        <v>415.51316038</v>
      </c>
      <c r="J76" s="20" t="n">
        <v>4.04608357</v>
      </c>
      <c r="K76" s="18" t="n">
        <v>401.67842911</v>
      </c>
      <c r="L76" s="20" t="n">
        <v>5.14085062</v>
      </c>
      <c r="M76" s="18" t="s">
        <v>481</v>
      </c>
      <c r="N76" s="20" t="s">
        <v>481</v>
      </c>
      <c r="O76" s="18" t="s">
        <v>481</v>
      </c>
      <c r="P76" s="20" t="s">
        <v>481</v>
      </c>
      <c r="Q76" s="18" t="s">
        <v>481</v>
      </c>
      <c r="R76" s="20" t="s">
        <v>481</v>
      </c>
      <c r="S76" s="18" t="s">
        <v>481</v>
      </c>
      <c r="T76" s="20" t="s">
        <v>481</v>
      </c>
      <c r="U76" s="18" t="n">
        <v>363.1907194</v>
      </c>
      <c r="V76" s="20" t="n">
        <v>4.88102879</v>
      </c>
    </row>
    <row r="77" spans="1:22">
      <c r="A77" s="15" t="s">
        <v>552</v>
      </c>
      <c r="B77" s="17" t="n">
        <v>6062</v>
      </c>
      <c r="C77" s="18">
        <f>(416.0/B77*100)</f>
        <v/>
      </c>
      <c r="D77" s="19" t="n">
        <v>5646</v>
      </c>
      <c r="E77" s="18" t="n">
        <v>430.87524179</v>
      </c>
      <c r="F77" s="20" t="n">
        <v>4.11240924</v>
      </c>
      <c r="G77" s="18" t="n">
        <v>428.48390807</v>
      </c>
      <c r="H77" s="20" t="n">
        <v>3.45217698</v>
      </c>
      <c r="I77" s="18" t="n">
        <v>442.0933142</v>
      </c>
      <c r="J77" s="20" t="n">
        <v>4.41513194</v>
      </c>
      <c r="K77" s="18" t="n">
        <v>414.21638674</v>
      </c>
      <c r="L77" s="20" t="n">
        <v>5.30686922</v>
      </c>
      <c r="M77" s="18" t="s">
        <v>481</v>
      </c>
      <c r="N77" s="20" t="s">
        <v>481</v>
      </c>
      <c r="O77" s="18" t="s">
        <v>481</v>
      </c>
      <c r="P77" s="20" t="s">
        <v>481</v>
      </c>
      <c r="Q77" s="18" t="s">
        <v>481</v>
      </c>
      <c r="R77" s="20" t="s">
        <v>481</v>
      </c>
      <c r="S77" s="18" t="s">
        <v>481</v>
      </c>
      <c r="T77" s="20" t="s">
        <v>481</v>
      </c>
      <c r="U77" s="18" t="n">
        <v>367.80331128</v>
      </c>
      <c r="V77" s="20" t="n">
        <v>3.77033825</v>
      </c>
    </row>
    <row r="78" spans="1:22">
      <c r="A78" s="15" t="s">
        <v>553</v>
      </c>
      <c r="B78" s="17" t="n">
        <v>5826</v>
      </c>
      <c r="C78" s="18">
        <f>(0.0/B78*100)</f>
        <v/>
      </c>
      <c r="D78" s="19" t="n">
        <v>5826</v>
      </c>
      <c r="E78" s="18" t="n">
        <v>504.22167469</v>
      </c>
      <c r="F78" s="20" t="n">
        <v>4.7962433</v>
      </c>
      <c r="G78" s="18" t="n">
        <v>500.71599272</v>
      </c>
      <c r="H78" s="20" t="n">
        <v>4.58075015</v>
      </c>
      <c r="I78" s="18" t="n">
        <v>493.23662308</v>
      </c>
      <c r="J78" s="20" t="n">
        <v>6.20498309</v>
      </c>
      <c r="K78" s="18" t="n">
        <v>460.359658</v>
      </c>
      <c r="L78" s="20" t="n">
        <v>5.85421903</v>
      </c>
      <c r="M78" s="18" t="s">
        <v>481</v>
      </c>
      <c r="N78" s="20" t="s">
        <v>481</v>
      </c>
      <c r="O78" s="18" t="s">
        <v>481</v>
      </c>
      <c r="P78" s="20" t="s">
        <v>481</v>
      </c>
      <c r="Q78" s="18" t="s">
        <v>481</v>
      </c>
      <c r="R78" s="20" t="s">
        <v>481</v>
      </c>
      <c r="S78" s="18" t="n">
        <v>380.13798403</v>
      </c>
      <c r="T78" s="20" t="n">
        <v>36.469227</v>
      </c>
      <c r="U78" s="18" t="n">
        <v>461.02086231</v>
      </c>
      <c r="V78" s="20" t="n">
        <v>21.76852999</v>
      </c>
    </row>
    <row customHeight="1" ht="25" r="79" spans="1:22">
      <c r="A79" s="15" t="s">
        <v>554</v>
      </c>
      <c r="B79" s="17" t="n">
        <v>1657</v>
      </c>
      <c r="C79" s="18">
        <f>(41.0/B79*100)</f>
        <v/>
      </c>
      <c r="D79" s="19" t="n">
        <v>1616</v>
      </c>
      <c r="E79" s="18" t="n">
        <v>470.50104771</v>
      </c>
      <c r="F79" s="20" t="n">
        <v>10.34378605</v>
      </c>
      <c r="G79" s="18" t="n">
        <v>460.22633752</v>
      </c>
      <c r="H79" s="20" t="n">
        <v>7.80735554</v>
      </c>
      <c r="I79" s="18" t="n">
        <v>464.24502828</v>
      </c>
      <c r="J79" s="20" t="n">
        <v>7.74560943</v>
      </c>
      <c r="K79" s="18" t="n">
        <v>439.02430706</v>
      </c>
      <c r="L79" s="20" t="n">
        <v>7.78208965</v>
      </c>
      <c r="M79" s="18" t="s">
        <v>481</v>
      </c>
      <c r="N79" s="20" t="s">
        <v>481</v>
      </c>
      <c r="O79" s="18" t="s">
        <v>481</v>
      </c>
      <c r="P79" s="20" t="s">
        <v>481</v>
      </c>
      <c r="Q79" s="18" t="s">
        <v>481</v>
      </c>
      <c r="R79" s="20" t="s">
        <v>481</v>
      </c>
      <c r="S79" s="18" t="s">
        <v>481</v>
      </c>
      <c r="T79" s="20" t="s">
        <v>481</v>
      </c>
      <c r="U79" s="18" t="n">
        <v>376.04098364</v>
      </c>
      <c r="V79" s="20" t="n">
        <v>14.03248493</v>
      </c>
    </row>
    <row r="80" spans="1:22">
      <c r="A80" s="15" t="s">
        <v>555</v>
      </c>
      <c r="B80" s="17" t="n">
        <v>7841</v>
      </c>
      <c r="C80" s="18">
        <f>(0.0/B80*100)</f>
        <v/>
      </c>
      <c r="D80" s="19" t="n">
        <v>7841</v>
      </c>
      <c r="E80" s="18" t="n">
        <v>469.33603619</v>
      </c>
      <c r="F80" s="20" t="n">
        <v>5.20179378</v>
      </c>
      <c r="G80" s="18" t="n">
        <v>463.95133537</v>
      </c>
      <c r="H80" s="20" t="n">
        <v>4.82419144</v>
      </c>
      <c r="I80" s="18" t="n">
        <v>452.58670401</v>
      </c>
      <c r="J80" s="20" t="n">
        <v>5.76546608</v>
      </c>
      <c r="K80" s="18" t="n">
        <v>425.2529764</v>
      </c>
      <c r="L80" s="20" t="n">
        <v>7.04534006</v>
      </c>
      <c r="M80" s="18" t="s">
        <v>481</v>
      </c>
      <c r="N80" s="20" t="s">
        <v>481</v>
      </c>
      <c r="O80" s="18" t="s">
        <v>481</v>
      </c>
      <c r="P80" s="20" t="s">
        <v>481</v>
      </c>
      <c r="Q80" s="18" t="s">
        <v>481</v>
      </c>
      <c r="R80" s="20" t="s">
        <v>481</v>
      </c>
      <c r="S80" s="18" t="s">
        <v>481</v>
      </c>
      <c r="T80" s="20" t="s">
        <v>481</v>
      </c>
      <c r="U80" s="18" t="n">
        <v>424.7960432</v>
      </c>
      <c r="V80" s="20" t="n">
        <v>23.09354735</v>
      </c>
    </row>
    <row r="81" spans="1:22">
      <c r="A81" s="23" t="s">
        <v>556</v>
      </c>
      <c r="B81" s="17" t="n">
        <v>8861</v>
      </c>
      <c r="C81" s="18">
        <f>(103.0/B81*100)</f>
        <v/>
      </c>
      <c r="D81" s="19" t="n">
        <v>8758</v>
      </c>
      <c r="E81" s="18" t="n">
        <v>457.92290085</v>
      </c>
      <c r="F81" s="20" t="n">
        <v>5.42347573</v>
      </c>
      <c r="G81" s="18" t="n">
        <v>447.03810621</v>
      </c>
      <c r="H81" s="20" t="n">
        <v>3.47614719</v>
      </c>
      <c r="I81" s="18" t="n">
        <v>453.42445865</v>
      </c>
      <c r="J81" s="20" t="n">
        <v>3.7649997</v>
      </c>
      <c r="K81" s="18" t="n">
        <v>419.36568606</v>
      </c>
      <c r="L81" s="20" t="n">
        <v>5.18143349</v>
      </c>
      <c r="M81" s="18" t="s">
        <v>481</v>
      </c>
      <c r="N81" s="20" t="s">
        <v>481</v>
      </c>
      <c r="O81" s="18" t="s">
        <v>481</v>
      </c>
      <c r="P81" s="20" t="s">
        <v>481</v>
      </c>
      <c r="Q81" s="18" t="s">
        <v>481</v>
      </c>
      <c r="R81" s="20" t="s">
        <v>481</v>
      </c>
      <c r="S81" s="18" t="s">
        <v>481</v>
      </c>
      <c r="T81" s="20" t="s">
        <v>481</v>
      </c>
      <c r="U81" s="18" t="n">
        <v>411.47596354</v>
      </c>
      <c r="V81" s="20" t="n">
        <v>9.40844753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868</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520.81643346</v>
      </c>
      <c r="F7" s="20" t="n">
        <v>3.66117527</v>
      </c>
      <c r="G7" s="18" t="n">
        <v>509.12879686</v>
      </c>
      <c r="H7" s="20" t="n">
        <v>2.10720672</v>
      </c>
      <c r="I7" s="18" t="n">
        <v>492.69382834</v>
      </c>
      <c r="J7" s="20" t="n">
        <v>2.28152743</v>
      </c>
      <c r="K7" s="18" t="n">
        <v>459.05860352</v>
      </c>
      <c r="L7" s="20" t="n">
        <v>4.11329928</v>
      </c>
      <c r="M7" s="18" t="s">
        <v>481</v>
      </c>
      <c r="N7" s="20" t="s">
        <v>481</v>
      </c>
      <c r="O7" s="18" t="s">
        <v>481</v>
      </c>
      <c r="P7" s="20" t="s">
        <v>481</v>
      </c>
      <c r="Q7" s="18" t="s">
        <v>481</v>
      </c>
      <c r="R7" s="20" t="s">
        <v>481</v>
      </c>
      <c r="S7" s="18" t="s">
        <v>481</v>
      </c>
      <c r="T7" s="20" t="s">
        <v>481</v>
      </c>
      <c r="U7" s="18" t="n">
        <v>454.11268481</v>
      </c>
      <c r="V7" s="20" t="n">
        <v>4.40515812</v>
      </c>
    </row>
    <row r="8" spans="1:22">
      <c r="A8" s="15" t="s">
        <v>483</v>
      </c>
      <c r="B8" s="17" t="n">
        <v>7007</v>
      </c>
      <c r="C8" s="18">
        <f>(222.0/B8*100)</f>
        <v/>
      </c>
      <c r="D8" s="19" t="n">
        <v>6785</v>
      </c>
      <c r="E8" s="18" t="n">
        <v>516.58602319</v>
      </c>
      <c r="F8" s="20" t="n">
        <v>4.80357222</v>
      </c>
      <c r="G8" s="18" t="n">
        <v>514.5093930199999</v>
      </c>
      <c r="H8" s="20" t="n">
        <v>3.50258262</v>
      </c>
      <c r="I8" s="18" t="n">
        <v>505.88725292</v>
      </c>
      <c r="J8" s="20" t="n">
        <v>3.55048358</v>
      </c>
      <c r="K8" s="18" t="n">
        <v>462.39186735</v>
      </c>
      <c r="L8" s="20" t="n">
        <v>4.15115664</v>
      </c>
      <c r="M8" s="18" t="s">
        <v>481</v>
      </c>
      <c r="N8" s="20" t="s">
        <v>481</v>
      </c>
      <c r="O8" s="18" t="s">
        <v>481</v>
      </c>
      <c r="P8" s="20" t="s">
        <v>481</v>
      </c>
      <c r="Q8" s="18" t="n">
        <v>301.63126691</v>
      </c>
      <c r="R8" s="20" t="n">
        <v>25.14921031</v>
      </c>
      <c r="S8" s="18" t="s">
        <v>481</v>
      </c>
      <c r="T8" s="20" t="s">
        <v>481</v>
      </c>
      <c r="U8" s="18" t="n">
        <v>433.25626136</v>
      </c>
      <c r="V8" s="20" t="n">
        <v>5.75974229</v>
      </c>
    </row>
    <row r="9" spans="1:22">
      <c r="A9" s="15" t="s">
        <v>484</v>
      </c>
      <c r="B9" s="17" t="n">
        <v>9651</v>
      </c>
      <c r="C9" s="18">
        <f>(326.0/B9*100)</f>
        <v/>
      </c>
      <c r="D9" s="19" t="n">
        <v>9325</v>
      </c>
      <c r="E9" s="18" t="n">
        <v>515.29134861</v>
      </c>
      <c r="F9" s="20" t="n">
        <v>4.1415995</v>
      </c>
      <c r="G9" s="18" t="n">
        <v>531.93614999</v>
      </c>
      <c r="H9" s="20" t="n">
        <v>3.01605266</v>
      </c>
      <c r="I9" s="18" t="n">
        <v>528.0265296699999</v>
      </c>
      <c r="J9" s="20" t="n">
        <v>2.79007805</v>
      </c>
      <c r="K9" s="18" t="n">
        <v>488.26622695</v>
      </c>
      <c r="L9" s="20" t="n">
        <v>3.42702974</v>
      </c>
      <c r="M9" s="18" t="s">
        <v>481</v>
      </c>
      <c r="N9" s="20" t="s">
        <v>481</v>
      </c>
      <c r="O9" s="18" t="s">
        <v>481</v>
      </c>
      <c r="P9" s="20" t="s">
        <v>481</v>
      </c>
      <c r="Q9" s="18" t="n">
        <v>357.98454354</v>
      </c>
      <c r="R9" s="20" t="n">
        <v>11.51846445</v>
      </c>
      <c r="S9" s="18" t="s">
        <v>481</v>
      </c>
      <c r="T9" s="20" t="s">
        <v>481</v>
      </c>
      <c r="U9" s="18" t="n">
        <v>436.28450826</v>
      </c>
      <c r="V9" s="20" t="n">
        <v>4.82564823</v>
      </c>
    </row>
    <row r="10" spans="1:22">
      <c r="A10" s="15" t="s">
        <v>485</v>
      </c>
      <c r="B10" s="17" t="n">
        <v>20058</v>
      </c>
      <c r="C10" s="18">
        <f>(579.0/B10*100)</f>
        <v/>
      </c>
      <c r="D10" s="19" t="n">
        <v>19479</v>
      </c>
      <c r="E10" s="18" t="n">
        <v>536.06541692</v>
      </c>
      <c r="F10" s="20" t="n">
        <v>3.57754641</v>
      </c>
      <c r="G10" s="18" t="n">
        <v>523.24017214</v>
      </c>
      <c r="H10" s="20" t="n">
        <v>2.40967864</v>
      </c>
      <c r="I10" s="18" t="n">
        <v>509.86834085</v>
      </c>
      <c r="J10" s="20" t="n">
        <v>3.13718037</v>
      </c>
      <c r="K10" s="18" t="n">
        <v>481.28562331</v>
      </c>
      <c r="L10" s="20" t="n">
        <v>4.70911396</v>
      </c>
      <c r="M10" s="18" t="s">
        <v>481</v>
      </c>
      <c r="N10" s="20" t="s">
        <v>481</v>
      </c>
      <c r="O10" s="18" t="s">
        <v>481</v>
      </c>
      <c r="P10" s="20" t="s">
        <v>481</v>
      </c>
      <c r="Q10" s="18" t="s">
        <v>481</v>
      </c>
      <c r="R10" s="20" t="s">
        <v>481</v>
      </c>
      <c r="S10" s="18" t="s">
        <v>481</v>
      </c>
      <c r="T10" s="20" t="s">
        <v>481</v>
      </c>
      <c r="U10" s="18" t="n">
        <v>459.8759389</v>
      </c>
      <c r="V10" s="20" t="n">
        <v>5.62072481</v>
      </c>
    </row>
    <row r="11" spans="1:22">
      <c r="A11" s="15" t="s">
        <v>486</v>
      </c>
      <c r="B11" s="17" t="n">
        <v>7053</v>
      </c>
      <c r="C11" s="18">
        <f>(213.0/B11*100)</f>
        <v/>
      </c>
      <c r="D11" s="19" t="n">
        <v>6840</v>
      </c>
      <c r="E11" s="18" t="n">
        <v>423.09564178</v>
      </c>
      <c r="F11" s="20" t="n">
        <v>4.54047717</v>
      </c>
      <c r="G11" s="18" t="n">
        <v>428.62327674</v>
      </c>
      <c r="H11" s="20" t="n">
        <v>3.09215468</v>
      </c>
      <c r="I11" s="18" t="n">
        <v>431.47551149</v>
      </c>
      <c r="J11" s="20" t="n">
        <v>3.28149199</v>
      </c>
      <c r="K11" s="18" t="n">
        <v>428.83968913</v>
      </c>
      <c r="L11" s="20" t="n">
        <v>5.61058566</v>
      </c>
      <c r="M11" s="18" t="s">
        <v>481</v>
      </c>
      <c r="N11" s="20" t="s">
        <v>481</v>
      </c>
      <c r="O11" s="18" t="s">
        <v>481</v>
      </c>
      <c r="P11" s="20" t="s">
        <v>481</v>
      </c>
      <c r="Q11" s="18" t="s">
        <v>481</v>
      </c>
      <c r="R11" s="20" t="s">
        <v>481</v>
      </c>
      <c r="S11" s="18" t="s">
        <v>481</v>
      </c>
      <c r="T11" s="20" t="s">
        <v>481</v>
      </c>
      <c r="U11" s="18" t="n">
        <v>384.54440484</v>
      </c>
      <c r="V11" s="20" t="n">
        <v>5.4120502</v>
      </c>
    </row>
    <row r="12" spans="1:22">
      <c r="A12" s="15" t="s">
        <v>487</v>
      </c>
      <c r="B12" s="17" t="n">
        <v>6894</v>
      </c>
      <c r="C12" s="18">
        <f>(60.0/B12*100)</f>
        <v/>
      </c>
      <c r="D12" s="19" t="n">
        <v>6834</v>
      </c>
      <c r="E12" s="18" t="n">
        <v>500.92439838</v>
      </c>
      <c r="F12" s="20" t="n">
        <v>4.46923346</v>
      </c>
      <c r="G12" s="18" t="n">
        <v>508.07484929</v>
      </c>
      <c r="H12" s="20" t="n">
        <v>2.45504074</v>
      </c>
      <c r="I12" s="18" t="n">
        <v>498.96795257</v>
      </c>
      <c r="J12" s="20" t="n">
        <v>3.0374167</v>
      </c>
      <c r="K12" s="18" t="n">
        <v>477.36455232</v>
      </c>
      <c r="L12" s="20" t="n">
        <v>4.98445508</v>
      </c>
      <c r="M12" s="18" t="s">
        <v>481</v>
      </c>
      <c r="N12" s="20" t="s">
        <v>481</v>
      </c>
      <c r="O12" s="18" t="s">
        <v>481</v>
      </c>
      <c r="P12" s="20" t="s">
        <v>481</v>
      </c>
      <c r="Q12" s="18" t="n">
        <v>340.98506961</v>
      </c>
      <c r="R12" s="20" t="n">
        <v>12.52444664</v>
      </c>
      <c r="S12" s="18" t="s">
        <v>481</v>
      </c>
      <c r="T12" s="20" t="s">
        <v>481</v>
      </c>
      <c r="U12" s="18" t="n">
        <v>421.61476956</v>
      </c>
      <c r="V12" s="20" t="n">
        <v>7.42639654</v>
      </c>
    </row>
    <row r="13" spans="1:22">
      <c r="A13" s="15" t="s">
        <v>488</v>
      </c>
      <c r="B13" s="17" t="n">
        <v>7161</v>
      </c>
      <c r="C13" s="18">
        <f>(283.0/B13*100)</f>
        <v/>
      </c>
      <c r="D13" s="19" t="n">
        <v>6878</v>
      </c>
      <c r="E13" s="18" t="n">
        <v>536.45387872</v>
      </c>
      <c r="F13" s="20" t="n">
        <v>3.93976392</v>
      </c>
      <c r="G13" s="18" t="n">
        <v>523.76685744</v>
      </c>
      <c r="H13" s="20" t="n">
        <v>2.52792289</v>
      </c>
      <c r="I13" s="18" t="n">
        <v>514.68483554</v>
      </c>
      <c r="J13" s="20" t="n">
        <v>2.77626186</v>
      </c>
      <c r="K13" s="18" t="n">
        <v>490.14425211</v>
      </c>
      <c r="L13" s="20" t="n">
        <v>4.14953506</v>
      </c>
      <c r="M13" s="18" t="s">
        <v>481</v>
      </c>
      <c r="N13" s="20" t="s">
        <v>481</v>
      </c>
      <c r="O13" s="18" t="s">
        <v>481</v>
      </c>
      <c r="P13" s="20" t="s">
        <v>481</v>
      </c>
      <c r="Q13" s="18" t="n">
        <v>447.51533769</v>
      </c>
      <c r="R13" s="20" t="n">
        <v>5.97365007</v>
      </c>
      <c r="S13" s="18" t="s">
        <v>481</v>
      </c>
      <c r="T13" s="20" t="s">
        <v>481</v>
      </c>
      <c r="U13" s="18" t="n">
        <v>439.25885873</v>
      </c>
      <c r="V13" s="20" t="n">
        <v>5.59844935</v>
      </c>
    </row>
    <row r="14" spans="1:22">
      <c r="A14" s="15" t="s">
        <v>489</v>
      </c>
      <c r="B14" s="17" t="n">
        <v>5587</v>
      </c>
      <c r="C14" s="18">
        <f>(89.0/B14*100)</f>
        <v/>
      </c>
      <c r="D14" s="19" t="n">
        <v>5498</v>
      </c>
      <c r="E14" s="18" t="n">
        <v>530.83650247</v>
      </c>
      <c r="F14" s="20" t="n">
        <v>4.59091256</v>
      </c>
      <c r="G14" s="18" t="n">
        <v>523.87955182</v>
      </c>
      <c r="H14" s="20" t="n">
        <v>2.55553663</v>
      </c>
      <c r="I14" s="18" t="n">
        <v>522.44576652</v>
      </c>
      <c r="J14" s="20" t="n">
        <v>2.6041155</v>
      </c>
      <c r="K14" s="18" t="n">
        <v>488.64654351</v>
      </c>
      <c r="L14" s="20" t="n">
        <v>6.26663621</v>
      </c>
      <c r="M14" s="18" t="s">
        <v>481</v>
      </c>
      <c r="N14" s="20" t="s">
        <v>481</v>
      </c>
      <c r="O14" s="18" t="s">
        <v>481</v>
      </c>
      <c r="P14" s="20" t="s">
        <v>481</v>
      </c>
      <c r="Q14" s="18" t="s">
        <v>481</v>
      </c>
      <c r="R14" s="20" t="s">
        <v>481</v>
      </c>
      <c r="S14" s="18" t="s">
        <v>481</v>
      </c>
      <c r="T14" s="20" t="s">
        <v>481</v>
      </c>
      <c r="U14" s="18" t="n">
        <v>467.01469058</v>
      </c>
      <c r="V14" s="20" t="n">
        <v>8.672924999999999</v>
      </c>
    </row>
    <row r="15" spans="1:22">
      <c r="A15" s="15" t="s">
        <v>490</v>
      </c>
      <c r="B15" s="17" t="n">
        <v>5882</v>
      </c>
      <c r="C15" s="18">
        <f>(153.0/B15*100)</f>
        <v/>
      </c>
      <c r="D15" s="19" t="n">
        <v>5729</v>
      </c>
      <c r="E15" s="18" t="n">
        <v>534.49471827</v>
      </c>
      <c r="F15" s="20" t="n">
        <v>3.63281091</v>
      </c>
      <c r="G15" s="18" t="n">
        <v>525.02470413</v>
      </c>
      <c r="H15" s="20" t="n">
        <v>2.40713544</v>
      </c>
      <c r="I15" s="18" t="n">
        <v>511.19758226</v>
      </c>
      <c r="J15" s="20" t="n">
        <v>2.56560155</v>
      </c>
      <c r="K15" s="18" t="n">
        <v>471.15636426</v>
      </c>
      <c r="L15" s="20" t="n">
        <v>5.08111534</v>
      </c>
      <c r="M15" s="18" t="s">
        <v>481</v>
      </c>
      <c r="N15" s="20" t="s">
        <v>481</v>
      </c>
      <c r="O15" s="18" t="s">
        <v>481</v>
      </c>
      <c r="P15" s="20" t="s">
        <v>481</v>
      </c>
      <c r="Q15" s="18" t="n">
        <v>368.85220715</v>
      </c>
      <c r="R15" s="20" t="n">
        <v>14.5875493</v>
      </c>
      <c r="S15" s="18" t="s">
        <v>481</v>
      </c>
      <c r="T15" s="20" t="s">
        <v>481</v>
      </c>
      <c r="U15" s="18" t="n">
        <v>446.97834777</v>
      </c>
      <c r="V15" s="20" t="n">
        <v>6.81100663</v>
      </c>
    </row>
    <row r="16" spans="1:22">
      <c r="A16" s="15" t="s">
        <v>491</v>
      </c>
      <c r="B16" s="17" t="n">
        <v>6108</v>
      </c>
      <c r="C16" s="18">
        <f>(178.0/B16*100)</f>
        <v/>
      </c>
      <c r="D16" s="19" t="n">
        <v>5930</v>
      </c>
      <c r="E16" s="18" t="n">
        <v>511.3160172</v>
      </c>
      <c r="F16" s="20" t="n">
        <v>4.21270525</v>
      </c>
      <c r="G16" s="18" t="n">
        <v>517.01748976</v>
      </c>
      <c r="H16" s="20" t="n">
        <v>2.65104566</v>
      </c>
      <c r="I16" s="18" t="n">
        <v>508.03073424</v>
      </c>
      <c r="J16" s="20" t="n">
        <v>3.01970627</v>
      </c>
      <c r="K16" s="18" t="n">
        <v>466.91310109</v>
      </c>
      <c r="L16" s="20" t="n">
        <v>3.77804289</v>
      </c>
      <c r="M16" s="18" t="s">
        <v>481</v>
      </c>
      <c r="N16" s="20" t="s">
        <v>481</v>
      </c>
      <c r="O16" s="18" t="s">
        <v>481</v>
      </c>
      <c r="P16" s="20" t="s">
        <v>481</v>
      </c>
      <c r="Q16" s="18" t="s">
        <v>481</v>
      </c>
      <c r="R16" s="20" t="s">
        <v>481</v>
      </c>
      <c r="S16" s="18" t="s">
        <v>481</v>
      </c>
      <c r="T16" s="20" t="s">
        <v>481</v>
      </c>
      <c r="U16" s="18" t="n">
        <v>412.29157235</v>
      </c>
      <c r="V16" s="20" t="n">
        <v>6.37002813</v>
      </c>
    </row>
    <row r="17" spans="1:22">
      <c r="A17" s="15" t="s">
        <v>492</v>
      </c>
      <c r="B17" s="17" t="n">
        <v>6504</v>
      </c>
      <c r="C17" s="18">
        <f>(2366.0/B17*100)</f>
        <v/>
      </c>
      <c r="D17" s="19" t="n">
        <v>4138</v>
      </c>
      <c r="E17" s="18" t="n">
        <v>534.43054637</v>
      </c>
      <c r="F17" s="20" t="n">
        <v>5.72861621</v>
      </c>
      <c r="G17" s="18" t="n">
        <v>528.68812267</v>
      </c>
      <c r="H17" s="20" t="n">
        <v>3.97622998</v>
      </c>
      <c r="I17" s="18" t="n">
        <v>511.38556438</v>
      </c>
      <c r="J17" s="20" t="n">
        <v>4.22547268</v>
      </c>
      <c r="K17" s="18" t="n">
        <v>488.31772911</v>
      </c>
      <c r="L17" s="20" t="n">
        <v>6.0463218</v>
      </c>
      <c r="M17" s="18" t="s">
        <v>481</v>
      </c>
      <c r="N17" s="20" t="s">
        <v>481</v>
      </c>
      <c r="O17" s="18" t="s">
        <v>481</v>
      </c>
      <c r="P17" s="20" t="s">
        <v>481</v>
      </c>
      <c r="Q17" s="18" t="n">
        <v>362.96139732</v>
      </c>
      <c r="R17" s="20" t="n">
        <v>12.64520278</v>
      </c>
      <c r="S17" s="18" t="s">
        <v>481</v>
      </c>
      <c r="T17" s="20" t="s">
        <v>481</v>
      </c>
      <c r="U17" s="18" t="n">
        <v>475.29665417</v>
      </c>
      <c r="V17" s="20" t="n">
        <v>5.82034692</v>
      </c>
    </row>
    <row r="18" spans="1:22">
      <c r="A18" s="15" t="s">
        <v>493</v>
      </c>
      <c r="B18" s="17" t="n">
        <v>5532</v>
      </c>
      <c r="C18" s="18">
        <f>(31.0/B18*100)</f>
        <v/>
      </c>
      <c r="D18" s="19" t="n">
        <v>5501</v>
      </c>
      <c r="E18" s="18" t="n">
        <v>454.54535793</v>
      </c>
      <c r="F18" s="20" t="n">
        <v>5.34772749</v>
      </c>
      <c r="G18" s="18" t="n">
        <v>464.59096108</v>
      </c>
      <c r="H18" s="20" t="n">
        <v>4.26922736</v>
      </c>
      <c r="I18" s="18" t="n">
        <v>464.80814344</v>
      </c>
      <c r="J18" s="20" t="n">
        <v>3.88605293</v>
      </c>
      <c r="K18" s="18" t="n">
        <v>435.88126867</v>
      </c>
      <c r="L18" s="20" t="n">
        <v>4.63027339</v>
      </c>
      <c r="M18" s="18" t="s">
        <v>481</v>
      </c>
      <c r="N18" s="20" t="s">
        <v>481</v>
      </c>
      <c r="O18" s="18" t="s">
        <v>481</v>
      </c>
      <c r="P18" s="20" t="s">
        <v>481</v>
      </c>
      <c r="Q18" s="18" t="s">
        <v>481</v>
      </c>
      <c r="R18" s="20" t="s">
        <v>481</v>
      </c>
      <c r="S18" s="18" t="s">
        <v>481</v>
      </c>
      <c r="T18" s="20" t="s">
        <v>481</v>
      </c>
      <c r="U18" s="18" t="n">
        <v>386.41637666</v>
      </c>
      <c r="V18" s="20" t="n">
        <v>8.5734972</v>
      </c>
    </row>
    <row r="19" spans="1:22">
      <c r="A19" s="15" t="s">
        <v>494</v>
      </c>
      <c r="B19" s="17" t="n">
        <v>5658</v>
      </c>
      <c r="C19" s="18">
        <f>(433.0/B19*100)</f>
        <v/>
      </c>
      <c r="D19" s="19" t="n">
        <v>5225</v>
      </c>
      <c r="E19" s="18" t="n">
        <v>485.33602133</v>
      </c>
      <c r="F19" s="20" t="n">
        <v>4.27481811</v>
      </c>
      <c r="G19" s="18" t="n">
        <v>487.20562677</v>
      </c>
      <c r="H19" s="20" t="n">
        <v>3.4646242</v>
      </c>
      <c r="I19" s="18" t="n">
        <v>486.28395989</v>
      </c>
      <c r="J19" s="20" t="n">
        <v>3.68543181</v>
      </c>
      <c r="K19" s="18" t="n">
        <v>459.05862727</v>
      </c>
      <c r="L19" s="20" t="n">
        <v>5.31502925</v>
      </c>
      <c r="M19" s="18" t="s">
        <v>481</v>
      </c>
      <c r="N19" s="20" t="s">
        <v>481</v>
      </c>
      <c r="O19" s="18" t="s">
        <v>481</v>
      </c>
      <c r="P19" s="20" t="s">
        <v>481</v>
      </c>
      <c r="Q19" s="18" t="s">
        <v>481</v>
      </c>
      <c r="R19" s="20" t="s">
        <v>481</v>
      </c>
      <c r="S19" s="18" t="s">
        <v>481</v>
      </c>
      <c r="T19" s="20" t="s">
        <v>481</v>
      </c>
      <c r="U19" s="18" t="n">
        <v>408.86416725</v>
      </c>
      <c r="V19" s="20" t="n">
        <v>7.01363608</v>
      </c>
    </row>
    <row r="20" spans="1:22">
      <c r="A20" s="15" t="s">
        <v>495</v>
      </c>
      <c r="B20" s="17" t="n">
        <v>3371</v>
      </c>
      <c r="C20" s="18">
        <f>(75.0/B20*100)</f>
        <v/>
      </c>
      <c r="D20" s="19" t="n">
        <v>3296</v>
      </c>
      <c r="E20" s="18" t="n">
        <v>507.28066748</v>
      </c>
      <c r="F20" s="20" t="n">
        <v>4.71721808</v>
      </c>
      <c r="G20" s="18" t="n">
        <v>501.92366362</v>
      </c>
      <c r="H20" s="20" t="n">
        <v>3.10186542</v>
      </c>
      <c r="I20" s="18" t="n">
        <v>481.82024271</v>
      </c>
      <c r="J20" s="20" t="n">
        <v>3.90245497</v>
      </c>
      <c r="K20" s="18" t="n">
        <v>454.41117797</v>
      </c>
      <c r="L20" s="20" t="n">
        <v>5.27593582</v>
      </c>
      <c r="M20" s="18" t="s">
        <v>481</v>
      </c>
      <c r="N20" s="20" t="s">
        <v>481</v>
      </c>
      <c r="O20" s="18" t="s">
        <v>481</v>
      </c>
      <c r="P20" s="20" t="s">
        <v>481</v>
      </c>
      <c r="Q20" s="18" t="s">
        <v>481</v>
      </c>
      <c r="R20" s="20" t="s">
        <v>481</v>
      </c>
      <c r="S20" s="18" t="s">
        <v>481</v>
      </c>
      <c r="T20" s="20" t="s">
        <v>481</v>
      </c>
      <c r="U20" s="18" t="n">
        <v>440.82453688</v>
      </c>
      <c r="V20" s="20" t="n">
        <v>7.87973132</v>
      </c>
    </row>
    <row r="21" spans="1:22">
      <c r="A21" s="15" t="s">
        <v>496</v>
      </c>
      <c r="B21" s="17" t="n">
        <v>5741</v>
      </c>
      <c r="C21" s="18">
        <f>(70.0/B21*100)</f>
        <v/>
      </c>
      <c r="D21" s="19" t="n">
        <v>5671</v>
      </c>
      <c r="E21" s="18" t="n">
        <v>523.99334071</v>
      </c>
      <c r="F21" s="20" t="n">
        <v>3.00564901</v>
      </c>
      <c r="G21" s="18" t="n">
        <v>513.02293362</v>
      </c>
      <c r="H21" s="20" t="n">
        <v>2.24503358</v>
      </c>
      <c r="I21" s="18" t="n">
        <v>496.50206455</v>
      </c>
      <c r="J21" s="20" t="n">
        <v>2.9513897</v>
      </c>
      <c r="K21" s="18" t="n">
        <v>459.92081912</v>
      </c>
      <c r="L21" s="20" t="n">
        <v>4.19202225</v>
      </c>
      <c r="M21" s="18" t="s">
        <v>481</v>
      </c>
      <c r="N21" s="20" t="s">
        <v>481</v>
      </c>
      <c r="O21" s="18" t="s">
        <v>481</v>
      </c>
      <c r="P21" s="20" t="s">
        <v>481</v>
      </c>
      <c r="Q21" s="18" t="s">
        <v>481</v>
      </c>
      <c r="R21" s="20" t="s">
        <v>481</v>
      </c>
      <c r="S21" s="18" t="s">
        <v>481</v>
      </c>
      <c r="T21" s="20" t="s">
        <v>481</v>
      </c>
      <c r="U21" s="18" t="n">
        <v>453.54990922</v>
      </c>
      <c r="V21" s="20" t="n">
        <v>8.33540576</v>
      </c>
    </row>
    <row r="22" spans="1:22">
      <c r="A22" s="15" t="s">
        <v>497</v>
      </c>
      <c r="B22" s="17" t="n">
        <v>6598</v>
      </c>
      <c r="C22" s="18">
        <f>(43.0/B22*100)</f>
        <v/>
      </c>
      <c r="D22" s="19" t="n">
        <v>6555</v>
      </c>
      <c r="E22" s="18" t="n">
        <v>471.15698061</v>
      </c>
      <c r="F22" s="20" t="n">
        <v>4.15803257</v>
      </c>
      <c r="G22" s="18" t="n">
        <v>479.40263854</v>
      </c>
      <c r="H22" s="20" t="n">
        <v>3.91386164</v>
      </c>
      <c r="I22" s="18" t="n">
        <v>487.19777961</v>
      </c>
      <c r="J22" s="20" t="n">
        <v>4.43476913</v>
      </c>
      <c r="K22" s="18" t="n">
        <v>460.4693517</v>
      </c>
      <c r="L22" s="20" t="n">
        <v>5.36941028</v>
      </c>
      <c r="M22" s="18" t="s">
        <v>481</v>
      </c>
      <c r="N22" s="20" t="s">
        <v>481</v>
      </c>
      <c r="O22" s="18" t="s">
        <v>481</v>
      </c>
      <c r="P22" s="20" t="s">
        <v>481</v>
      </c>
      <c r="Q22" s="18" t="s">
        <v>481</v>
      </c>
      <c r="R22" s="20" t="s">
        <v>481</v>
      </c>
      <c r="S22" s="18" t="n">
        <v>504.01428617</v>
      </c>
      <c r="T22" s="20" t="n">
        <v>44.68945914</v>
      </c>
      <c r="U22" s="18" t="n">
        <v>391.7616769</v>
      </c>
      <c r="V22" s="20" t="n">
        <v>7.70971622</v>
      </c>
    </row>
    <row r="23" spans="1:22">
      <c r="A23" s="15" t="s">
        <v>498</v>
      </c>
      <c r="B23" s="17" t="n">
        <v>11583</v>
      </c>
      <c r="C23" s="18">
        <f>(281.0/B23*100)</f>
        <v/>
      </c>
      <c r="D23" s="19" t="n">
        <v>11302</v>
      </c>
      <c r="E23" s="18" t="n">
        <v>497.96036927</v>
      </c>
      <c r="F23" s="20" t="n">
        <v>4.67229587</v>
      </c>
      <c r="G23" s="18" t="n">
        <v>499.57568226</v>
      </c>
      <c r="H23" s="20" t="n">
        <v>3.25541208</v>
      </c>
      <c r="I23" s="18" t="n">
        <v>495.16079183</v>
      </c>
      <c r="J23" s="20" t="n">
        <v>3.94756257</v>
      </c>
      <c r="K23" s="18" t="n">
        <v>459.68585916</v>
      </c>
      <c r="L23" s="20" t="n">
        <v>5.36139867</v>
      </c>
      <c r="M23" s="18" t="s">
        <v>481</v>
      </c>
      <c r="N23" s="20" t="s">
        <v>481</v>
      </c>
      <c r="O23" s="18" t="s">
        <v>481</v>
      </c>
      <c r="P23" s="20" t="s">
        <v>481</v>
      </c>
      <c r="Q23" s="18" t="s">
        <v>481</v>
      </c>
      <c r="R23" s="20" t="s">
        <v>481</v>
      </c>
      <c r="S23" s="18" t="s">
        <v>481</v>
      </c>
      <c r="T23" s="20" t="s">
        <v>481</v>
      </c>
      <c r="U23" s="18" t="n">
        <v>437.17188491</v>
      </c>
      <c r="V23" s="20" t="n">
        <v>6.65258028</v>
      </c>
    </row>
    <row r="24" spans="1:22">
      <c r="A24" s="15" t="s">
        <v>499</v>
      </c>
      <c r="B24" s="17" t="n">
        <v>6647</v>
      </c>
      <c r="C24" s="18">
        <f>(14.0/B24*100)</f>
        <v/>
      </c>
      <c r="D24" s="19" t="n">
        <v>6633</v>
      </c>
      <c r="E24" s="18" t="n">
        <v>543.95457272</v>
      </c>
      <c r="F24" s="20" t="n">
        <v>5.51665757</v>
      </c>
      <c r="G24" s="18" t="n">
        <v>538.99966841</v>
      </c>
      <c r="H24" s="20" t="n">
        <v>3.00028449</v>
      </c>
      <c r="I24" s="18" t="n">
        <v>537.21921444</v>
      </c>
      <c r="J24" s="20" t="n">
        <v>3.65891738</v>
      </c>
      <c r="K24" s="18" t="n">
        <v>506.15793909</v>
      </c>
      <c r="L24" s="20" t="n">
        <v>4.20134174</v>
      </c>
      <c r="M24" s="18" t="s">
        <v>481</v>
      </c>
      <c r="N24" s="20" t="s">
        <v>481</v>
      </c>
      <c r="O24" s="18" t="s">
        <v>481</v>
      </c>
      <c r="P24" s="20" t="s">
        <v>481</v>
      </c>
      <c r="Q24" s="18" t="s">
        <v>481</v>
      </c>
      <c r="R24" s="20" t="s">
        <v>481</v>
      </c>
      <c r="S24" s="18" t="s">
        <v>481</v>
      </c>
      <c r="T24" s="20" t="s">
        <v>481</v>
      </c>
      <c r="U24" s="18" t="n">
        <v>469.23215534</v>
      </c>
      <c r="V24" s="20" t="n">
        <v>9.24758787</v>
      </c>
    </row>
    <row r="25" spans="1:22">
      <c r="A25" s="15" t="s">
        <v>500</v>
      </c>
      <c r="B25" s="17" t="n">
        <v>5581</v>
      </c>
      <c r="C25" s="18">
        <f>(25.0/B25*100)</f>
        <v/>
      </c>
      <c r="D25" s="19" t="n">
        <v>5556</v>
      </c>
      <c r="E25" s="18" t="n">
        <v>562.34566699</v>
      </c>
      <c r="F25" s="20" t="n">
        <v>4.90709279</v>
      </c>
      <c r="G25" s="18" t="n">
        <v>527.38123859</v>
      </c>
      <c r="H25" s="20" t="n">
        <v>3.68267678</v>
      </c>
      <c r="I25" s="18" t="n">
        <v>501.49704036</v>
      </c>
      <c r="J25" s="20" t="n">
        <v>4.18575593</v>
      </c>
      <c r="K25" s="18" t="n">
        <v>457.07461377</v>
      </c>
      <c r="L25" s="20" t="n">
        <v>9.071936429999999</v>
      </c>
      <c r="M25" s="18" t="s">
        <v>481</v>
      </c>
      <c r="N25" s="20" t="s">
        <v>481</v>
      </c>
      <c r="O25" s="18" t="s">
        <v>481</v>
      </c>
      <c r="P25" s="20" t="s">
        <v>481</v>
      </c>
      <c r="Q25" s="18" t="s">
        <v>481</v>
      </c>
      <c r="R25" s="20" t="s">
        <v>481</v>
      </c>
      <c r="S25" s="18" t="s">
        <v>481</v>
      </c>
      <c r="T25" s="20" t="s">
        <v>481</v>
      </c>
      <c r="U25" s="18" t="n">
        <v>478.43977084</v>
      </c>
      <c r="V25" s="20" t="n">
        <v>22.50089163</v>
      </c>
    </row>
    <row r="26" spans="1:22">
      <c r="A26" s="15" t="s">
        <v>501</v>
      </c>
      <c r="B26" s="17" t="n">
        <v>4869</v>
      </c>
      <c r="C26" s="18">
        <f>(88.0/B26*100)</f>
        <v/>
      </c>
      <c r="D26" s="19" t="n">
        <v>4781</v>
      </c>
      <c r="E26" s="18" t="n">
        <v>490.6898276</v>
      </c>
      <c r="F26" s="20" t="n">
        <v>3.76014149</v>
      </c>
      <c r="G26" s="18" t="n">
        <v>487.65942281</v>
      </c>
      <c r="H26" s="20" t="n">
        <v>2.29938201</v>
      </c>
      <c r="I26" s="18" t="n">
        <v>481.04261553</v>
      </c>
      <c r="J26" s="20" t="n">
        <v>3.21378398</v>
      </c>
      <c r="K26" s="18" t="n">
        <v>457.6967373</v>
      </c>
      <c r="L26" s="20" t="n">
        <v>5.84986014</v>
      </c>
      <c r="M26" s="18" t="s">
        <v>481</v>
      </c>
      <c r="N26" s="20" t="s">
        <v>481</v>
      </c>
      <c r="O26" s="18" t="s">
        <v>481</v>
      </c>
      <c r="P26" s="20" t="s">
        <v>481</v>
      </c>
      <c r="Q26" s="18" t="s">
        <v>481</v>
      </c>
      <c r="R26" s="20" t="s">
        <v>481</v>
      </c>
      <c r="S26" s="18" t="s">
        <v>481</v>
      </c>
      <c r="T26" s="20" t="s">
        <v>481</v>
      </c>
      <c r="U26" s="18" t="n">
        <v>444.61428025</v>
      </c>
      <c r="V26" s="20" t="n">
        <v>7.98492462</v>
      </c>
    </row>
    <row r="27" spans="1:22">
      <c r="A27" s="15" t="s">
        <v>502</v>
      </c>
      <c r="B27" s="17" t="n">
        <v>5299</v>
      </c>
      <c r="C27" s="18">
        <f>(170.0/B27*100)</f>
        <v/>
      </c>
      <c r="D27" s="19" t="n">
        <v>5129</v>
      </c>
      <c r="E27" s="18" t="n">
        <v>504.55629065</v>
      </c>
      <c r="F27" s="20" t="n">
        <v>4.12261784</v>
      </c>
      <c r="G27" s="18" t="n">
        <v>507.86803775</v>
      </c>
      <c r="H27" s="20" t="n">
        <v>2.38856788</v>
      </c>
      <c r="I27" s="18" t="n">
        <v>495.27067651</v>
      </c>
      <c r="J27" s="20" t="n">
        <v>2.80399279</v>
      </c>
      <c r="K27" s="18" t="n">
        <v>453.57107462</v>
      </c>
      <c r="L27" s="20" t="n">
        <v>4.19106432</v>
      </c>
      <c r="M27" s="18" t="s">
        <v>481</v>
      </c>
      <c r="N27" s="20" t="s">
        <v>481</v>
      </c>
      <c r="O27" s="18" t="s">
        <v>481</v>
      </c>
      <c r="P27" s="20" t="s">
        <v>481</v>
      </c>
      <c r="Q27" s="18" t="s">
        <v>481</v>
      </c>
      <c r="R27" s="20" t="s">
        <v>481</v>
      </c>
      <c r="S27" s="18" t="s">
        <v>481</v>
      </c>
      <c r="T27" s="20" t="s">
        <v>481</v>
      </c>
      <c r="U27" s="18" t="n">
        <v>418.81485142</v>
      </c>
      <c r="V27" s="20" t="n">
        <v>4.58777802</v>
      </c>
    </row>
    <row r="28" spans="1:22">
      <c r="A28" s="15" t="s">
        <v>503</v>
      </c>
      <c r="B28" s="17" t="n">
        <v>7568</v>
      </c>
      <c r="C28" s="18">
        <f>(490.0/B28*100)</f>
        <v/>
      </c>
      <c r="D28" s="19" t="n">
        <v>7078</v>
      </c>
      <c r="E28" s="18" t="n">
        <v>409.42763168</v>
      </c>
      <c r="F28" s="20" t="n">
        <v>3.11062337</v>
      </c>
      <c r="G28" s="18" t="n">
        <v>413.21536979</v>
      </c>
      <c r="H28" s="20" t="n">
        <v>2.94944252</v>
      </c>
      <c r="I28" s="18" t="n">
        <v>418.41939507</v>
      </c>
      <c r="J28" s="20" t="n">
        <v>3.06593829</v>
      </c>
      <c r="K28" s="18" t="n">
        <v>394.49546676</v>
      </c>
      <c r="L28" s="20" t="n">
        <v>8.085970939999999</v>
      </c>
      <c r="M28" s="18" t="s">
        <v>481</v>
      </c>
      <c r="N28" s="20" t="s">
        <v>481</v>
      </c>
      <c r="O28" s="18" t="s">
        <v>481</v>
      </c>
      <c r="P28" s="20" t="s">
        <v>481</v>
      </c>
      <c r="Q28" s="18" t="s">
        <v>481</v>
      </c>
      <c r="R28" s="20" t="s">
        <v>481</v>
      </c>
      <c r="S28" s="18" t="s">
        <v>481</v>
      </c>
      <c r="T28" s="20" t="s">
        <v>481</v>
      </c>
      <c r="U28" s="18" t="n">
        <v>374.66973749</v>
      </c>
      <c r="V28" s="20" t="n">
        <v>8.15964572</v>
      </c>
    </row>
    <row r="29" spans="1:22">
      <c r="A29" s="15" t="s">
        <v>504</v>
      </c>
      <c r="B29" s="17" t="n">
        <v>5385</v>
      </c>
      <c r="C29" s="18">
        <f>(30.0/B29*100)</f>
        <v/>
      </c>
      <c r="D29" s="19" t="n">
        <v>5355</v>
      </c>
      <c r="E29" s="18" t="n">
        <v>507.0532588</v>
      </c>
      <c r="F29" s="20" t="n">
        <v>5.2610244</v>
      </c>
      <c r="G29" s="18" t="n">
        <v>525.54494061</v>
      </c>
      <c r="H29" s="20" t="n">
        <v>2.71637039</v>
      </c>
      <c r="I29" s="18" t="n">
        <v>530.3080269</v>
      </c>
      <c r="J29" s="20" t="n">
        <v>3.07115275</v>
      </c>
      <c r="K29" s="18" t="n">
        <v>498.42622077</v>
      </c>
      <c r="L29" s="20" t="n">
        <v>4.24758005</v>
      </c>
      <c r="M29" s="18" t="s">
        <v>481</v>
      </c>
      <c r="N29" s="20" t="s">
        <v>481</v>
      </c>
      <c r="O29" s="18" t="s">
        <v>481</v>
      </c>
      <c r="P29" s="20" t="s">
        <v>481</v>
      </c>
      <c r="Q29" s="18" t="n">
        <v>335.3902018</v>
      </c>
      <c r="R29" s="20" t="n">
        <v>12.1685767</v>
      </c>
      <c r="S29" s="18" t="s">
        <v>481</v>
      </c>
      <c r="T29" s="20" t="s">
        <v>481</v>
      </c>
      <c r="U29" s="18" t="n">
        <v>430.82926789</v>
      </c>
      <c r="V29" s="20" t="n">
        <v>8.91338195</v>
      </c>
    </row>
    <row r="30" spans="1:22">
      <c r="A30" s="15" t="s">
        <v>505</v>
      </c>
      <c r="B30" s="17" t="n">
        <v>4520</v>
      </c>
      <c r="C30" s="18">
        <f>(243.0/B30*100)</f>
        <v/>
      </c>
      <c r="D30" s="19" t="n">
        <v>4277</v>
      </c>
      <c r="E30" s="18" t="n">
        <v>521.76502824</v>
      </c>
      <c r="F30" s="20" t="n">
        <v>5.64633831</v>
      </c>
      <c r="G30" s="18" t="n">
        <v>511.18662421</v>
      </c>
      <c r="H30" s="20" t="n">
        <v>2.76458247</v>
      </c>
      <c r="I30" s="18" t="n">
        <v>495.44731836</v>
      </c>
      <c r="J30" s="20" t="n">
        <v>3.0819318</v>
      </c>
      <c r="K30" s="18" t="n">
        <v>471.70202239</v>
      </c>
      <c r="L30" s="20" t="n">
        <v>5.46509042</v>
      </c>
      <c r="M30" s="18" t="s">
        <v>481</v>
      </c>
      <c r="N30" s="20" t="s">
        <v>481</v>
      </c>
      <c r="O30" s="18" t="s">
        <v>481</v>
      </c>
      <c r="P30" s="20" t="s">
        <v>481</v>
      </c>
      <c r="Q30" s="18" t="s">
        <v>481</v>
      </c>
      <c r="R30" s="20" t="s">
        <v>481</v>
      </c>
      <c r="S30" s="18" t="s">
        <v>481</v>
      </c>
      <c r="T30" s="20" t="s">
        <v>481</v>
      </c>
      <c r="U30" s="18" t="n">
        <v>417.3056074</v>
      </c>
      <c r="V30" s="20" t="n">
        <v>5.53076527</v>
      </c>
    </row>
    <row r="31" spans="1:22">
      <c r="A31" s="15" t="s">
        <v>506</v>
      </c>
      <c r="B31" s="17" t="n">
        <v>5456</v>
      </c>
      <c r="C31" s="18">
        <f>(152.0/B31*100)</f>
        <v/>
      </c>
      <c r="D31" s="19" t="n">
        <v>5304</v>
      </c>
      <c r="E31" s="18" t="n">
        <v>524.48839785</v>
      </c>
      <c r="F31" s="20" t="n">
        <v>4.61112355</v>
      </c>
      <c r="G31" s="18" t="n">
        <v>515.21662298</v>
      </c>
      <c r="H31" s="20" t="n">
        <v>2.35965378</v>
      </c>
      <c r="I31" s="18" t="n">
        <v>496.21737411</v>
      </c>
      <c r="J31" s="20" t="n">
        <v>3.06633607</v>
      </c>
      <c r="K31" s="18" t="n">
        <v>458.02974434</v>
      </c>
      <c r="L31" s="20" t="n">
        <v>5.64956758</v>
      </c>
      <c r="M31" s="18" t="s">
        <v>481</v>
      </c>
      <c r="N31" s="20" t="s">
        <v>481</v>
      </c>
      <c r="O31" s="18" t="s">
        <v>481</v>
      </c>
      <c r="P31" s="20" t="s">
        <v>481</v>
      </c>
      <c r="Q31" s="18" t="s">
        <v>481</v>
      </c>
      <c r="R31" s="20" t="s">
        <v>481</v>
      </c>
      <c r="S31" s="18" t="s">
        <v>481</v>
      </c>
      <c r="T31" s="20" t="s">
        <v>481</v>
      </c>
      <c r="U31" s="18" t="n">
        <v>439.66653583</v>
      </c>
      <c r="V31" s="20" t="n">
        <v>4.61778795</v>
      </c>
    </row>
    <row r="32" spans="1:22">
      <c r="A32" s="15" t="s">
        <v>507</v>
      </c>
      <c r="B32" s="17" t="n">
        <v>4478</v>
      </c>
      <c r="C32" s="18">
        <f>(6.0/B32*100)</f>
        <v/>
      </c>
      <c r="D32" s="19" t="n">
        <v>4472</v>
      </c>
      <c r="E32" s="18" t="n">
        <v>516.45372923</v>
      </c>
      <c r="F32" s="20" t="n">
        <v>4.80565752</v>
      </c>
      <c r="G32" s="18" t="n">
        <v>512.17382256</v>
      </c>
      <c r="H32" s="20" t="n">
        <v>2.88699163</v>
      </c>
      <c r="I32" s="18" t="n">
        <v>504.86156136</v>
      </c>
      <c r="J32" s="20" t="n">
        <v>3.15222352</v>
      </c>
      <c r="K32" s="18" t="n">
        <v>476.64851817</v>
      </c>
      <c r="L32" s="20" t="n">
        <v>4.59217846</v>
      </c>
      <c r="M32" s="18" t="s">
        <v>481</v>
      </c>
      <c r="N32" s="20" t="s">
        <v>481</v>
      </c>
      <c r="O32" s="18" t="s">
        <v>481</v>
      </c>
      <c r="P32" s="20" t="s">
        <v>481</v>
      </c>
      <c r="Q32" s="18" t="s">
        <v>481</v>
      </c>
      <c r="R32" s="20" t="s">
        <v>481</v>
      </c>
      <c r="S32" s="18" t="s">
        <v>481</v>
      </c>
      <c r="T32" s="20" t="s">
        <v>481</v>
      </c>
      <c r="U32" s="18" t="n">
        <v>437.34295419</v>
      </c>
      <c r="V32" s="20" t="n">
        <v>9.61459861</v>
      </c>
    </row>
    <row r="33" spans="1:22">
      <c r="A33" s="15" t="s">
        <v>508</v>
      </c>
      <c r="B33" s="17" t="n">
        <v>7325</v>
      </c>
      <c r="C33" s="18">
        <f>(85.0/B33*100)</f>
        <v/>
      </c>
      <c r="D33" s="19" t="n">
        <v>7240</v>
      </c>
      <c r="E33" s="18" t="n">
        <v>505.17577561</v>
      </c>
      <c r="F33" s="20" t="n">
        <v>4.40269445</v>
      </c>
      <c r="G33" s="18" t="n">
        <v>497.54350251</v>
      </c>
      <c r="H33" s="20" t="n">
        <v>2.95033744</v>
      </c>
      <c r="I33" s="18" t="n">
        <v>490.04737948</v>
      </c>
      <c r="J33" s="20" t="n">
        <v>3.88514618</v>
      </c>
      <c r="K33" s="18" t="n">
        <v>481.20375908</v>
      </c>
      <c r="L33" s="20" t="n">
        <v>5.5139355</v>
      </c>
      <c r="M33" s="18" t="s">
        <v>481</v>
      </c>
      <c r="N33" s="20" t="s">
        <v>481</v>
      </c>
      <c r="O33" s="18" t="s">
        <v>481</v>
      </c>
      <c r="P33" s="20" t="s">
        <v>481</v>
      </c>
      <c r="Q33" s="18" t="s">
        <v>481</v>
      </c>
      <c r="R33" s="20" t="s">
        <v>481</v>
      </c>
      <c r="S33" s="18" t="s">
        <v>481</v>
      </c>
      <c r="T33" s="20" t="s">
        <v>481</v>
      </c>
      <c r="U33" s="18" t="n">
        <v>415.69428714</v>
      </c>
      <c r="V33" s="20" t="n">
        <v>9.14279683</v>
      </c>
    </row>
    <row r="34" spans="1:22">
      <c r="A34" s="15" t="s">
        <v>509</v>
      </c>
      <c r="B34" s="17" t="n">
        <v>6350</v>
      </c>
      <c r="C34" s="18">
        <f>(106.0/B34*100)</f>
        <v/>
      </c>
      <c r="D34" s="19" t="n">
        <v>6244</v>
      </c>
      <c r="E34" s="18" t="n">
        <v>478.24255615</v>
      </c>
      <c r="F34" s="20" t="n">
        <v>4.18072467</v>
      </c>
      <c r="G34" s="18" t="n">
        <v>490.90503292</v>
      </c>
      <c r="H34" s="20" t="n">
        <v>3.3794683</v>
      </c>
      <c r="I34" s="18" t="n">
        <v>490.68747609</v>
      </c>
      <c r="J34" s="20" t="n">
        <v>3.41896841</v>
      </c>
      <c r="K34" s="18" t="n">
        <v>467.29949899</v>
      </c>
      <c r="L34" s="20" t="n">
        <v>3.74160518</v>
      </c>
      <c r="M34" s="18" t="s">
        <v>481</v>
      </c>
      <c r="N34" s="20" t="s">
        <v>481</v>
      </c>
      <c r="O34" s="18" t="s">
        <v>481</v>
      </c>
      <c r="P34" s="20" t="s">
        <v>481</v>
      </c>
      <c r="Q34" s="18" t="n">
        <v>336.51078337</v>
      </c>
      <c r="R34" s="20" t="n">
        <v>12.24828707</v>
      </c>
      <c r="S34" s="18" t="s">
        <v>481</v>
      </c>
      <c r="T34" s="20" t="s">
        <v>481</v>
      </c>
      <c r="U34" s="18" t="n">
        <v>413.9104577</v>
      </c>
      <c r="V34" s="20" t="n">
        <v>8.302303630000001</v>
      </c>
    </row>
    <row r="35" spans="1:22">
      <c r="A35" s="15" t="s">
        <v>510</v>
      </c>
      <c r="B35" s="17" t="n">
        <v>6406</v>
      </c>
      <c r="C35" s="18">
        <f>(74.0/B35*100)</f>
        <v/>
      </c>
      <c r="D35" s="19" t="n">
        <v>6332</v>
      </c>
      <c r="E35" s="18" t="n">
        <v>529.80639376</v>
      </c>
      <c r="F35" s="20" t="n">
        <v>3.40586148</v>
      </c>
      <c r="G35" s="18" t="n">
        <v>525.68912791</v>
      </c>
      <c r="H35" s="20" t="n">
        <v>2.42348432</v>
      </c>
      <c r="I35" s="18" t="n">
        <v>501.40697672</v>
      </c>
      <c r="J35" s="20" t="n">
        <v>3.07618998</v>
      </c>
      <c r="K35" s="18" t="n">
        <v>466.58963414</v>
      </c>
      <c r="L35" s="20" t="n">
        <v>5.89213187</v>
      </c>
      <c r="M35" s="18" t="s">
        <v>481</v>
      </c>
      <c r="N35" s="20" t="s">
        <v>481</v>
      </c>
      <c r="O35" s="18" t="s">
        <v>481</v>
      </c>
      <c r="P35" s="20" t="s">
        <v>481</v>
      </c>
      <c r="Q35" s="18" t="n">
        <v>349.78970242</v>
      </c>
      <c r="R35" s="20" t="n">
        <v>6.90672373</v>
      </c>
      <c r="S35" s="18" t="s">
        <v>481</v>
      </c>
      <c r="T35" s="20" t="s">
        <v>481</v>
      </c>
      <c r="U35" s="18" t="n">
        <v>439.72388269</v>
      </c>
      <c r="V35" s="20" t="n">
        <v>7.14608352</v>
      </c>
    </row>
    <row r="36" spans="1:22">
      <c r="A36" s="15" t="s">
        <v>511</v>
      </c>
      <c r="B36" s="17" t="n">
        <v>6736</v>
      </c>
      <c r="C36" s="18">
        <f>(88.0/B36*100)</f>
        <v/>
      </c>
      <c r="D36" s="19" t="n">
        <v>6648</v>
      </c>
      <c r="E36" s="18" t="n">
        <v>495.03350363</v>
      </c>
      <c r="F36" s="20" t="n">
        <v>4.41211289</v>
      </c>
      <c r="G36" s="18" t="n">
        <v>495.60208146</v>
      </c>
      <c r="H36" s="20" t="n">
        <v>2.81144326</v>
      </c>
      <c r="I36" s="18" t="n">
        <v>491.65367635</v>
      </c>
      <c r="J36" s="20" t="n">
        <v>2.76374202</v>
      </c>
      <c r="K36" s="18" t="n">
        <v>472.910454</v>
      </c>
      <c r="L36" s="20" t="n">
        <v>3.39476861</v>
      </c>
      <c r="M36" s="18" t="s">
        <v>481</v>
      </c>
      <c r="N36" s="20" t="s">
        <v>481</v>
      </c>
      <c r="O36" s="18" t="s">
        <v>481</v>
      </c>
      <c r="P36" s="20" t="s">
        <v>481</v>
      </c>
      <c r="Q36" s="18" t="s">
        <v>481</v>
      </c>
      <c r="R36" s="20" t="s">
        <v>481</v>
      </c>
      <c r="S36" s="18" t="s">
        <v>481</v>
      </c>
      <c r="T36" s="20" t="s">
        <v>481</v>
      </c>
      <c r="U36" s="18" t="n">
        <v>430.38573376</v>
      </c>
      <c r="V36" s="20" t="n">
        <v>6.59808007</v>
      </c>
    </row>
    <row r="37" spans="1:22">
      <c r="A37" s="15" t="s">
        <v>512</v>
      </c>
      <c r="B37" s="17" t="n">
        <v>5458</v>
      </c>
      <c r="C37" s="18">
        <f>(181.0/B37*100)</f>
        <v/>
      </c>
      <c r="D37" s="19" t="n">
        <v>5277</v>
      </c>
      <c r="E37" s="18" t="n">
        <v>530.74117954</v>
      </c>
      <c r="F37" s="20" t="n">
        <v>5.1262828</v>
      </c>
      <c r="G37" s="18" t="n">
        <v>510.47653699</v>
      </c>
      <c r="H37" s="20" t="n">
        <v>3.455631</v>
      </c>
      <c r="I37" s="18" t="n">
        <v>495.20765035</v>
      </c>
      <c r="J37" s="20" t="n">
        <v>3.39794627</v>
      </c>
      <c r="K37" s="18" t="n">
        <v>468.21438664</v>
      </c>
      <c r="L37" s="20" t="n">
        <v>5.03307016</v>
      </c>
      <c r="M37" s="18" t="s">
        <v>481</v>
      </c>
      <c r="N37" s="20" t="s">
        <v>481</v>
      </c>
      <c r="O37" s="18" t="s">
        <v>481</v>
      </c>
      <c r="P37" s="20" t="s">
        <v>481</v>
      </c>
      <c r="Q37" s="18" t="s">
        <v>481</v>
      </c>
      <c r="R37" s="20" t="s">
        <v>481</v>
      </c>
      <c r="S37" s="18" t="s">
        <v>481</v>
      </c>
      <c r="T37" s="20" t="s">
        <v>481</v>
      </c>
      <c r="U37" s="18" t="n">
        <v>427.88348872</v>
      </c>
      <c r="V37" s="20" t="n">
        <v>5.59049867</v>
      </c>
    </row>
    <row r="38" spans="1:22">
      <c r="A38" s="15" t="s">
        <v>513</v>
      </c>
      <c r="B38" s="17" t="n">
        <v>5860</v>
      </c>
      <c r="C38" s="18">
        <f>(27.0/B38*100)</f>
        <v/>
      </c>
      <c r="D38" s="19" t="n">
        <v>5833</v>
      </c>
      <c r="E38" s="18" t="n">
        <v>528.72696247</v>
      </c>
      <c r="F38" s="20" t="n">
        <v>6.17359459</v>
      </c>
      <c r="G38" s="18" t="n">
        <v>540.86075988</v>
      </c>
      <c r="H38" s="20" t="n">
        <v>3.43182005</v>
      </c>
      <c r="I38" s="18" t="n">
        <v>526.2096738499999</v>
      </c>
      <c r="J38" s="20" t="n">
        <v>3.58843375</v>
      </c>
      <c r="K38" s="18" t="n">
        <v>495.59479215</v>
      </c>
      <c r="L38" s="20" t="n">
        <v>4.71491164</v>
      </c>
      <c r="M38" s="18" t="s">
        <v>481</v>
      </c>
      <c r="N38" s="20" t="s">
        <v>481</v>
      </c>
      <c r="O38" s="18" t="s">
        <v>481</v>
      </c>
      <c r="P38" s="20" t="s">
        <v>481</v>
      </c>
      <c r="Q38" s="18" t="s">
        <v>481</v>
      </c>
      <c r="R38" s="20" t="s">
        <v>481</v>
      </c>
      <c r="S38" s="18" t="s">
        <v>481</v>
      </c>
      <c r="T38" s="20" t="s">
        <v>481</v>
      </c>
      <c r="U38" s="18" t="n">
        <v>488.55758234</v>
      </c>
      <c r="V38" s="20" t="n">
        <v>6.25754143</v>
      </c>
    </row>
    <row r="39" spans="1:22">
      <c r="A39" s="15" t="s">
        <v>514</v>
      </c>
      <c r="B39" s="17" t="n">
        <v>5895</v>
      </c>
      <c r="C39" s="18">
        <f>(33.0/B39*100)</f>
        <v/>
      </c>
      <c r="D39" s="19" t="n">
        <v>5862</v>
      </c>
      <c r="E39" s="18" t="n">
        <v>427.36741341</v>
      </c>
      <c r="F39" s="20" t="n">
        <v>5.15897378</v>
      </c>
      <c r="G39" s="18" t="n">
        <v>427.75433385</v>
      </c>
      <c r="H39" s="20" t="n">
        <v>4.44602752</v>
      </c>
      <c r="I39" s="18" t="n">
        <v>414.21141999</v>
      </c>
      <c r="J39" s="20" t="n">
        <v>5.28588787</v>
      </c>
      <c r="K39" s="18" t="n">
        <v>404.81723402</v>
      </c>
      <c r="L39" s="20" t="n">
        <v>5.35487998</v>
      </c>
      <c r="M39" s="18" t="s">
        <v>481</v>
      </c>
      <c r="N39" s="20" t="s">
        <v>481</v>
      </c>
      <c r="O39" s="18" t="s">
        <v>481</v>
      </c>
      <c r="P39" s="20" t="s">
        <v>481</v>
      </c>
      <c r="Q39" s="18" t="s">
        <v>481</v>
      </c>
      <c r="R39" s="20" t="s">
        <v>481</v>
      </c>
      <c r="S39" s="18" t="s">
        <v>481</v>
      </c>
      <c r="T39" s="20" t="s">
        <v>481</v>
      </c>
      <c r="U39" s="18" t="n">
        <v>372.05523899</v>
      </c>
      <c r="V39" s="20" t="n">
        <v>8.727757220000001</v>
      </c>
    </row>
    <row r="40" spans="1:22">
      <c r="A40" s="15" t="s">
        <v>515</v>
      </c>
      <c r="B40" s="17" t="n">
        <v>14157</v>
      </c>
      <c r="C40" s="18">
        <f>(415.0/B40*100)</f>
        <v/>
      </c>
      <c r="D40" s="19" t="n">
        <v>13742</v>
      </c>
      <c r="E40" s="18" t="n">
        <v>513.7408342</v>
      </c>
      <c r="F40" s="20" t="n">
        <v>4.29910994</v>
      </c>
      <c r="G40" s="18" t="n">
        <v>506.9569321</v>
      </c>
      <c r="H40" s="20" t="n">
        <v>3.09490879</v>
      </c>
      <c r="I40" s="18" t="n">
        <v>494.09659026</v>
      </c>
      <c r="J40" s="20" t="n">
        <v>2.85589277</v>
      </c>
      <c r="K40" s="18" t="n">
        <v>465.56458073</v>
      </c>
      <c r="L40" s="20" t="n">
        <v>5.15725459</v>
      </c>
      <c r="M40" s="18" t="s">
        <v>481</v>
      </c>
      <c r="N40" s="20" t="s">
        <v>481</v>
      </c>
      <c r="O40" s="18" t="s">
        <v>481</v>
      </c>
      <c r="P40" s="20" t="s">
        <v>481</v>
      </c>
      <c r="Q40" s="18" t="s">
        <v>481</v>
      </c>
      <c r="R40" s="20" t="s">
        <v>481</v>
      </c>
      <c r="S40" s="18" t="s">
        <v>481</v>
      </c>
      <c r="T40" s="20" t="s">
        <v>481</v>
      </c>
      <c r="U40" s="18" t="n">
        <v>410.54877742</v>
      </c>
      <c r="V40" s="20" t="n">
        <v>6.43279075</v>
      </c>
    </row>
    <row r="41" spans="1:22">
      <c r="A41" s="15" t="s">
        <v>516</v>
      </c>
      <c r="B41" s="17" t="n">
        <v>5712</v>
      </c>
      <c r="C41" s="18">
        <f>(61.0/B41*100)</f>
        <v/>
      </c>
      <c r="D41" s="19" t="n">
        <v>5651</v>
      </c>
      <c r="E41" s="18" t="n">
        <v>484.554161</v>
      </c>
      <c r="F41" s="20" t="n">
        <v>4.56374593</v>
      </c>
      <c r="G41" s="18" t="n">
        <v>480.21159424</v>
      </c>
      <c r="H41" s="20" t="n">
        <v>3.54292526</v>
      </c>
      <c r="I41" s="18" t="n">
        <v>469.62188442</v>
      </c>
      <c r="J41" s="20" t="n">
        <v>3.69414776</v>
      </c>
      <c r="K41" s="18" t="n">
        <v>444.93848865</v>
      </c>
      <c r="L41" s="20" t="n">
        <v>5.42845619</v>
      </c>
      <c r="M41" s="18" t="s">
        <v>481</v>
      </c>
      <c r="N41" s="20" t="s">
        <v>481</v>
      </c>
      <c r="O41" s="18" t="s">
        <v>481</v>
      </c>
      <c r="P41" s="20" t="s">
        <v>481</v>
      </c>
      <c r="Q41" s="18" t="n">
        <v>392.51815558</v>
      </c>
      <c r="R41" s="20" t="n">
        <v>16.89642718</v>
      </c>
      <c r="S41" s="18" t="s">
        <v>481</v>
      </c>
      <c r="T41" s="20" t="s">
        <v>481</v>
      </c>
      <c r="U41" s="18" t="n">
        <v>398.50613938</v>
      </c>
      <c r="V41" s="20" t="n">
        <v>8.46900847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361.48485002</v>
      </c>
      <c r="F45" s="20" t="n">
        <v>3.42314173</v>
      </c>
      <c r="G45" s="18" t="n">
        <v>366.08221125</v>
      </c>
      <c r="H45" s="20" t="n">
        <v>3.78248851</v>
      </c>
      <c r="I45" s="18" t="n">
        <v>362.87880823</v>
      </c>
      <c r="J45" s="20" t="n">
        <v>3.56305081</v>
      </c>
      <c r="K45" s="18" t="n">
        <v>348.44230993</v>
      </c>
      <c r="L45" s="20" t="n">
        <v>5.17414546</v>
      </c>
      <c r="M45" s="18" t="s">
        <v>481</v>
      </c>
      <c r="N45" s="20" t="s">
        <v>481</v>
      </c>
      <c r="O45" s="18" t="s">
        <v>481</v>
      </c>
      <c r="P45" s="20" t="s">
        <v>481</v>
      </c>
      <c r="Q45" s="18" t="s">
        <v>481</v>
      </c>
      <c r="R45" s="20" t="s">
        <v>481</v>
      </c>
      <c r="S45" s="18" t="n">
        <v>342.68506055</v>
      </c>
      <c r="T45" s="20" t="n">
        <v>17.22199835</v>
      </c>
      <c r="U45" s="18" t="n">
        <v>335.82756814</v>
      </c>
      <c r="V45" s="20" t="n">
        <v>5.01106076</v>
      </c>
    </row>
    <row r="46" spans="1:22">
      <c r="A46" s="15" t="s">
        <v>521</v>
      </c>
      <c r="B46" s="17" t="n">
        <v>23141</v>
      </c>
      <c r="C46" s="18">
        <f>(2289.0/B46*100)</f>
        <v/>
      </c>
      <c r="D46" s="19" t="n">
        <v>20852</v>
      </c>
      <c r="E46" s="18" t="n">
        <v>392.35276249</v>
      </c>
      <c r="F46" s="20" t="n">
        <v>4.27943698</v>
      </c>
      <c r="G46" s="18" t="n">
        <v>403.94696116</v>
      </c>
      <c r="H46" s="20" t="n">
        <v>4.35070308</v>
      </c>
      <c r="I46" s="18" t="n">
        <v>392.44452189</v>
      </c>
      <c r="J46" s="20" t="n">
        <v>3.83513807</v>
      </c>
      <c r="K46" s="18" t="n">
        <v>368.65564582</v>
      </c>
      <c r="L46" s="20" t="n">
        <v>7.63591435</v>
      </c>
      <c r="M46" s="18" t="s">
        <v>481</v>
      </c>
      <c r="N46" s="20" t="s">
        <v>481</v>
      </c>
      <c r="O46" s="18" t="s">
        <v>481</v>
      </c>
      <c r="P46" s="20" t="s">
        <v>481</v>
      </c>
      <c r="Q46" s="18" t="s">
        <v>481</v>
      </c>
      <c r="R46" s="20" t="s">
        <v>481</v>
      </c>
      <c r="S46" s="18" t="s">
        <v>481</v>
      </c>
      <c r="T46" s="20" t="s">
        <v>481</v>
      </c>
      <c r="U46" s="18" t="n">
        <v>352.37421986</v>
      </c>
      <c r="V46" s="20" t="n">
        <v>3.05041568</v>
      </c>
    </row>
    <row r="47" spans="1:22">
      <c r="A47" s="15" t="s">
        <v>522</v>
      </c>
      <c r="B47" s="17" t="n">
        <v>5928</v>
      </c>
      <c r="C47" s="18">
        <f>(440.0/B47*100)</f>
        <v/>
      </c>
      <c r="D47" s="19" t="n">
        <v>5488</v>
      </c>
      <c r="E47" s="18" t="n">
        <v>456.0602698</v>
      </c>
      <c r="F47" s="20" t="n">
        <v>4.82906769</v>
      </c>
      <c r="G47" s="18" t="n">
        <v>458.28071954</v>
      </c>
      <c r="H47" s="20" t="n">
        <v>4.48411533</v>
      </c>
      <c r="I47" s="18" t="n">
        <v>453.06796659</v>
      </c>
      <c r="J47" s="20" t="n">
        <v>4.64223319</v>
      </c>
      <c r="K47" s="18" t="n">
        <v>417.20008576</v>
      </c>
      <c r="L47" s="20" t="n">
        <v>7.74485933</v>
      </c>
      <c r="M47" s="18" t="s">
        <v>481</v>
      </c>
      <c r="N47" s="20" t="s">
        <v>481</v>
      </c>
      <c r="O47" s="18" t="s">
        <v>481</v>
      </c>
      <c r="P47" s="20" t="s">
        <v>481</v>
      </c>
      <c r="Q47" s="18" t="s">
        <v>481</v>
      </c>
      <c r="R47" s="20" t="s">
        <v>481</v>
      </c>
      <c r="S47" s="18" t="s">
        <v>481</v>
      </c>
      <c r="T47" s="20" t="s">
        <v>481</v>
      </c>
      <c r="U47" s="18" t="n">
        <v>387.42524334</v>
      </c>
      <c r="V47" s="20" t="n">
        <v>5.12547554</v>
      </c>
    </row>
    <row r="48" spans="1:22">
      <c r="A48" s="15" t="s">
        <v>523</v>
      </c>
      <c r="B48" s="17" t="n">
        <v>9841</v>
      </c>
      <c r="C48" s="18">
        <f>(8.0/B48*100)</f>
        <v/>
      </c>
      <c r="D48" s="19" t="n">
        <v>9833</v>
      </c>
      <c r="E48" s="18" t="n">
        <v>546.0891678</v>
      </c>
      <c r="F48" s="20" t="n">
        <v>5.8135352</v>
      </c>
      <c r="G48" s="18" t="n">
        <v>536.51273545</v>
      </c>
      <c r="H48" s="20" t="n">
        <v>5.28099253</v>
      </c>
      <c r="I48" s="18" t="n">
        <v>529.09076579</v>
      </c>
      <c r="J48" s="20" t="n">
        <v>5.47410505</v>
      </c>
      <c r="K48" s="18" t="n">
        <v>471.47684931</v>
      </c>
      <c r="L48" s="20" t="n">
        <v>6.80535224</v>
      </c>
      <c r="M48" s="18" t="s">
        <v>481</v>
      </c>
      <c r="N48" s="20" t="s">
        <v>481</v>
      </c>
      <c r="O48" s="18" t="s">
        <v>481</v>
      </c>
      <c r="P48" s="20" t="s">
        <v>481</v>
      </c>
      <c r="Q48" s="18" t="s">
        <v>481</v>
      </c>
      <c r="R48" s="20" t="s">
        <v>481</v>
      </c>
      <c r="S48" s="18" t="s">
        <v>481</v>
      </c>
      <c r="T48" s="20" t="s">
        <v>481</v>
      </c>
      <c r="U48" s="18" t="n">
        <v>476.58039046</v>
      </c>
      <c r="V48" s="20" t="n">
        <v>21.70653679</v>
      </c>
    </row>
    <row r="49" spans="1:22">
      <c r="A49" s="15" t="s">
        <v>524</v>
      </c>
      <c r="B49" s="17" t="n">
        <v>6349</v>
      </c>
      <c r="C49" s="18">
        <f>(56.0/B49*100)</f>
        <v/>
      </c>
      <c r="D49" s="19" t="n">
        <v>6293</v>
      </c>
      <c r="E49" s="18" t="n">
        <v>406.54634599</v>
      </c>
      <c r="F49" s="20" t="n">
        <v>3.72185805</v>
      </c>
      <c r="G49" s="18" t="n">
        <v>413.22990429</v>
      </c>
      <c r="H49" s="20" t="n">
        <v>3.8482001</v>
      </c>
      <c r="I49" s="18" t="n">
        <v>415.81811383</v>
      </c>
      <c r="J49" s="20" t="n">
        <v>3.94739531</v>
      </c>
      <c r="K49" s="18" t="n">
        <v>397.75849376</v>
      </c>
      <c r="L49" s="20" t="n">
        <v>5.07808382</v>
      </c>
      <c r="M49" s="18" t="s">
        <v>481</v>
      </c>
      <c r="N49" s="20" t="s">
        <v>481</v>
      </c>
      <c r="O49" s="18" t="s">
        <v>481</v>
      </c>
      <c r="P49" s="20" t="s">
        <v>481</v>
      </c>
      <c r="Q49" s="18" t="s">
        <v>481</v>
      </c>
      <c r="R49" s="20" t="s">
        <v>481</v>
      </c>
      <c r="S49" s="18" t="n">
        <v>396.51808151</v>
      </c>
      <c r="T49" s="20" t="n">
        <v>25.95242502</v>
      </c>
      <c r="U49" s="18" t="n">
        <v>366.78528107</v>
      </c>
      <c r="V49" s="20" t="n">
        <v>9.392378170000001</v>
      </c>
    </row>
    <row r="50" spans="1:22">
      <c r="A50" s="15" t="s">
        <v>525</v>
      </c>
      <c r="B50" s="17" t="n">
        <v>11795</v>
      </c>
      <c r="C50" s="18">
        <f>(413.0/B50*100)</f>
        <v/>
      </c>
      <c r="D50" s="19" t="n">
        <v>11382</v>
      </c>
      <c r="E50" s="18" t="n">
        <v>392.98914436</v>
      </c>
      <c r="F50" s="20" t="n">
        <v>3.61022373</v>
      </c>
      <c r="G50" s="18" t="n">
        <v>399.38776754</v>
      </c>
      <c r="H50" s="20" t="n">
        <v>2.45654461</v>
      </c>
      <c r="I50" s="18" t="n">
        <v>394.75062207</v>
      </c>
      <c r="J50" s="20" t="n">
        <v>3.33657058</v>
      </c>
      <c r="K50" s="18" t="n">
        <v>370.86522034</v>
      </c>
      <c r="L50" s="20" t="n">
        <v>3.99375633</v>
      </c>
      <c r="M50" s="18" t="s">
        <v>481</v>
      </c>
      <c r="N50" s="20" t="s">
        <v>481</v>
      </c>
      <c r="O50" s="18" t="s">
        <v>481</v>
      </c>
      <c r="P50" s="20" t="s">
        <v>481</v>
      </c>
      <c r="Q50" s="18" t="s">
        <v>481</v>
      </c>
      <c r="R50" s="20" t="s">
        <v>481</v>
      </c>
      <c r="S50" s="18" t="s">
        <v>481</v>
      </c>
      <c r="T50" s="20" t="s">
        <v>481</v>
      </c>
      <c r="U50" s="18" t="n">
        <v>337.60822774</v>
      </c>
      <c r="V50" s="20" t="n">
        <v>6.90234916</v>
      </c>
    </row>
    <row r="51" spans="1:22">
      <c r="A51" s="15" t="s">
        <v>526</v>
      </c>
      <c r="B51" s="17" t="n">
        <v>6866</v>
      </c>
      <c r="C51" s="18">
        <f>(112.0/B51*100)</f>
        <v/>
      </c>
      <c r="D51" s="19" t="n">
        <v>6754</v>
      </c>
      <c r="E51" s="18" t="n">
        <v>408.31581416</v>
      </c>
      <c r="F51" s="20" t="n">
        <v>3.97264325</v>
      </c>
      <c r="G51" s="18" t="n">
        <v>407.10194422</v>
      </c>
      <c r="H51" s="20" t="n">
        <v>3.05201657</v>
      </c>
      <c r="I51" s="18" t="n">
        <v>406.20913612</v>
      </c>
      <c r="J51" s="20" t="n">
        <v>3.9510598</v>
      </c>
      <c r="K51" s="18" t="n">
        <v>389.49813929</v>
      </c>
      <c r="L51" s="20" t="n">
        <v>4.36835048</v>
      </c>
      <c r="M51" s="18" t="s">
        <v>481</v>
      </c>
      <c r="N51" s="20" t="s">
        <v>481</v>
      </c>
      <c r="O51" s="18" t="s">
        <v>481</v>
      </c>
      <c r="P51" s="20" t="s">
        <v>481</v>
      </c>
      <c r="Q51" s="18" t="n">
        <v>380.5422133</v>
      </c>
      <c r="R51" s="20" t="n">
        <v>4.31283207</v>
      </c>
      <c r="S51" s="18" t="s">
        <v>481</v>
      </c>
      <c r="T51" s="20" t="s">
        <v>481</v>
      </c>
      <c r="U51" s="18" t="n">
        <v>379.37713499</v>
      </c>
      <c r="V51" s="20" t="n">
        <v>6.41379783</v>
      </c>
    </row>
    <row r="52" spans="1:22">
      <c r="A52" s="15" t="s">
        <v>527</v>
      </c>
      <c r="B52" s="17" t="n">
        <v>5809</v>
      </c>
      <c r="C52" s="18">
        <f>(115.0/B52*100)</f>
        <v/>
      </c>
      <c r="D52" s="19" t="n">
        <v>5694</v>
      </c>
      <c r="E52" s="18" t="n">
        <v>476.78608868</v>
      </c>
      <c r="F52" s="20" t="n">
        <v>3.80551441</v>
      </c>
      <c r="G52" s="18" t="n">
        <v>473.11097247</v>
      </c>
      <c r="H52" s="20" t="n">
        <v>3.51625137</v>
      </c>
      <c r="I52" s="18" t="n">
        <v>466.62645878</v>
      </c>
      <c r="J52" s="20" t="n">
        <v>3.88554533</v>
      </c>
      <c r="K52" s="18" t="n">
        <v>430.04625786</v>
      </c>
      <c r="L52" s="20" t="n">
        <v>4.79770771</v>
      </c>
      <c r="M52" s="18" t="s">
        <v>481</v>
      </c>
      <c r="N52" s="20" t="s">
        <v>481</v>
      </c>
      <c r="O52" s="18" t="s">
        <v>481</v>
      </c>
      <c r="P52" s="20" t="s">
        <v>481</v>
      </c>
      <c r="Q52" s="18" t="s">
        <v>481</v>
      </c>
      <c r="R52" s="20" t="s">
        <v>481</v>
      </c>
      <c r="S52" s="18" t="s">
        <v>481</v>
      </c>
      <c r="T52" s="20" t="s">
        <v>481</v>
      </c>
      <c r="U52" s="18" t="n">
        <v>388.74702198</v>
      </c>
      <c r="V52" s="20" t="n">
        <v>6.62276488</v>
      </c>
    </row>
    <row r="53" spans="1:22">
      <c r="A53" s="15" t="s">
        <v>528</v>
      </c>
      <c r="B53" s="17" t="n">
        <v>5571</v>
      </c>
      <c r="C53" s="18">
        <f>(123.0/B53*100)</f>
        <v/>
      </c>
      <c r="D53" s="19" t="n">
        <v>5448</v>
      </c>
      <c r="E53" s="18" t="n">
        <v>441.91776377</v>
      </c>
      <c r="F53" s="20" t="n">
        <v>4.12149426</v>
      </c>
      <c r="G53" s="18" t="n">
        <v>445.98493481</v>
      </c>
      <c r="H53" s="20" t="n">
        <v>2.64263982</v>
      </c>
      <c r="I53" s="18" t="n">
        <v>449.0371625</v>
      </c>
      <c r="J53" s="20" t="n">
        <v>2.73792763</v>
      </c>
      <c r="K53" s="18" t="n">
        <v>439.71805621</v>
      </c>
      <c r="L53" s="20" t="n">
        <v>4.93219132</v>
      </c>
      <c r="M53" s="18" t="s">
        <v>481</v>
      </c>
      <c r="N53" s="20" t="s">
        <v>481</v>
      </c>
      <c r="O53" s="18" t="s">
        <v>481</v>
      </c>
      <c r="P53" s="20" t="s">
        <v>481</v>
      </c>
      <c r="Q53" s="18" t="s">
        <v>481</v>
      </c>
      <c r="R53" s="20" t="s">
        <v>481</v>
      </c>
      <c r="S53" s="18" t="s">
        <v>481</v>
      </c>
      <c r="T53" s="20" t="s">
        <v>481</v>
      </c>
      <c r="U53" s="18" t="n">
        <v>372.08738591</v>
      </c>
      <c r="V53" s="20" t="n">
        <v>4.37512406</v>
      </c>
    </row>
    <row r="54" spans="1:22">
      <c r="A54" s="15" t="s">
        <v>529</v>
      </c>
      <c r="B54" s="17" t="n">
        <v>4740</v>
      </c>
      <c r="C54" s="18">
        <f>(548.0/B54*100)</f>
        <v/>
      </c>
      <c r="D54" s="19" t="n">
        <v>4192</v>
      </c>
      <c r="E54" s="18" t="n">
        <v>335.42675717</v>
      </c>
      <c r="F54" s="20" t="n">
        <v>3.927989</v>
      </c>
      <c r="G54" s="18" t="n">
        <v>349.25865667</v>
      </c>
      <c r="H54" s="20" t="n">
        <v>3.49129868</v>
      </c>
      <c r="I54" s="18" t="n">
        <v>329.73290622</v>
      </c>
      <c r="J54" s="20" t="n">
        <v>5.14278719</v>
      </c>
      <c r="K54" s="18" t="n">
        <v>309.08042996</v>
      </c>
      <c r="L54" s="20" t="n">
        <v>6.64257273</v>
      </c>
      <c r="M54" s="18" t="s">
        <v>481</v>
      </c>
      <c r="N54" s="20" t="s">
        <v>481</v>
      </c>
      <c r="O54" s="18" t="s">
        <v>481</v>
      </c>
      <c r="P54" s="20" t="s">
        <v>481</v>
      </c>
      <c r="Q54" s="18" t="s">
        <v>481</v>
      </c>
      <c r="R54" s="20" t="s">
        <v>481</v>
      </c>
      <c r="S54" s="18" t="s">
        <v>481</v>
      </c>
      <c r="T54" s="20" t="s">
        <v>481</v>
      </c>
      <c r="U54" s="18" t="n">
        <v>292.05523088</v>
      </c>
      <c r="V54" s="20" t="n">
        <v>3.99943697</v>
      </c>
    </row>
    <row r="55" spans="1:22">
      <c r="A55" s="15" t="s">
        <v>530</v>
      </c>
      <c r="B55" s="17" t="n">
        <v>5316</v>
      </c>
      <c r="C55" s="18">
        <f>(22.0/B55*100)</f>
        <v/>
      </c>
      <c r="D55" s="19" t="n">
        <v>5294</v>
      </c>
      <c r="E55" s="18" t="n">
        <v>420.93499867</v>
      </c>
      <c r="F55" s="20" t="n">
        <v>3.04724606</v>
      </c>
      <c r="G55" s="18" t="n">
        <v>410.58126286</v>
      </c>
      <c r="H55" s="20" t="n">
        <v>3.15163856</v>
      </c>
      <c r="I55" s="18" t="n">
        <v>407.3076855</v>
      </c>
      <c r="J55" s="20" t="n">
        <v>4.46583224</v>
      </c>
      <c r="K55" s="18" t="n">
        <v>360.07138259</v>
      </c>
      <c r="L55" s="20" t="n">
        <v>6.61432472</v>
      </c>
      <c r="M55" s="18" t="s">
        <v>481</v>
      </c>
      <c r="N55" s="20" t="s">
        <v>481</v>
      </c>
      <c r="O55" s="18" t="s">
        <v>481</v>
      </c>
      <c r="P55" s="20" t="s">
        <v>481</v>
      </c>
      <c r="Q55" s="18" t="s">
        <v>481</v>
      </c>
      <c r="R55" s="20" t="s">
        <v>481</v>
      </c>
      <c r="S55" s="18" t="n">
        <v>301.64538453</v>
      </c>
      <c r="T55" s="20" t="n">
        <v>17.27092413</v>
      </c>
      <c r="U55" s="18" t="n">
        <v>308.82310219</v>
      </c>
      <c r="V55" s="20" t="n">
        <v>6.80492975</v>
      </c>
    </row>
    <row r="56" spans="1:22">
      <c r="A56" s="15" t="s">
        <v>531</v>
      </c>
      <c r="B56" s="17" t="n">
        <v>5359</v>
      </c>
      <c r="C56" s="18">
        <f>(77.0/B56*100)</f>
        <v/>
      </c>
      <c r="D56" s="19" t="n">
        <v>5282</v>
      </c>
      <c r="E56" s="18" t="n">
        <v>562.60027889</v>
      </c>
      <c r="F56" s="20" t="n">
        <v>5.5881954</v>
      </c>
      <c r="G56" s="18" t="n">
        <v>553.89616877</v>
      </c>
      <c r="H56" s="20" t="n">
        <v>3.23391834</v>
      </c>
      <c r="I56" s="18" t="n">
        <v>544.42871845</v>
      </c>
      <c r="J56" s="20" t="n">
        <v>3.89953825</v>
      </c>
      <c r="K56" s="18" t="n">
        <v>514.49817236</v>
      </c>
      <c r="L56" s="20" t="n">
        <v>5.48986978</v>
      </c>
      <c r="M56" s="18" t="s">
        <v>481</v>
      </c>
      <c r="N56" s="20" t="s">
        <v>481</v>
      </c>
      <c r="O56" s="18" t="s">
        <v>481</v>
      </c>
      <c r="P56" s="20" t="s">
        <v>481</v>
      </c>
      <c r="Q56" s="18" t="s">
        <v>481</v>
      </c>
      <c r="R56" s="20" t="s">
        <v>481</v>
      </c>
      <c r="S56" s="18" t="s">
        <v>481</v>
      </c>
      <c r="T56" s="20" t="s">
        <v>481</v>
      </c>
      <c r="U56" s="18" t="n">
        <v>474.95406286</v>
      </c>
      <c r="V56" s="20" t="n">
        <v>16.48485248</v>
      </c>
    </row>
    <row r="57" spans="1:22">
      <c r="A57" s="15" t="s">
        <v>532</v>
      </c>
      <c r="B57" s="17" t="n">
        <v>6513</v>
      </c>
      <c r="C57" s="18">
        <f>(0.0/B57*100)</f>
        <v/>
      </c>
      <c r="D57" s="19" t="n">
        <v>6513</v>
      </c>
      <c r="E57" s="18" t="n">
        <v>396.86647591</v>
      </c>
      <c r="F57" s="20" t="n">
        <v>4.67506414</v>
      </c>
      <c r="G57" s="18" t="n">
        <v>392.7783237</v>
      </c>
      <c r="H57" s="20" t="n">
        <v>3.56224595</v>
      </c>
      <c r="I57" s="18" t="n">
        <v>384.09906253</v>
      </c>
      <c r="J57" s="20" t="n">
        <v>3.09631068</v>
      </c>
      <c r="K57" s="18" t="n">
        <v>350.53522569</v>
      </c>
      <c r="L57" s="20" t="n">
        <v>6.00203715</v>
      </c>
      <c r="M57" s="18" t="s">
        <v>481</v>
      </c>
      <c r="N57" s="20" t="s">
        <v>481</v>
      </c>
      <c r="O57" s="18" t="s">
        <v>481</v>
      </c>
      <c r="P57" s="20" t="s">
        <v>481</v>
      </c>
      <c r="Q57" s="18" t="s">
        <v>481</v>
      </c>
      <c r="R57" s="20" t="s">
        <v>481</v>
      </c>
      <c r="S57" s="18" t="n">
        <v>375.71318652</v>
      </c>
      <c r="T57" s="20" t="n">
        <v>43.87519525</v>
      </c>
      <c r="U57" s="18" t="n">
        <v>354.73659298</v>
      </c>
      <c r="V57" s="20" t="n">
        <v>9.49130358</v>
      </c>
    </row>
    <row r="58" spans="1:22">
      <c r="A58" s="15" t="s">
        <v>533</v>
      </c>
      <c r="B58" s="17" t="n">
        <v>7267</v>
      </c>
      <c r="C58" s="18">
        <f>(10.0/B58*100)</f>
        <v/>
      </c>
      <c r="D58" s="19" t="n">
        <v>7257</v>
      </c>
      <c r="E58" s="18" t="n">
        <v>388.95207349</v>
      </c>
      <c r="F58" s="20" t="n">
        <v>3.46216659</v>
      </c>
      <c r="G58" s="18" t="n">
        <v>390.59827419</v>
      </c>
      <c r="H58" s="20" t="n">
        <v>3.091397</v>
      </c>
      <c r="I58" s="18" t="n">
        <v>370.04202035</v>
      </c>
      <c r="J58" s="20" t="n">
        <v>4.15748282</v>
      </c>
      <c r="K58" s="18" t="n">
        <v>357.55397468</v>
      </c>
      <c r="L58" s="20" t="n">
        <v>5.83343705</v>
      </c>
      <c r="M58" s="18" t="s">
        <v>481</v>
      </c>
      <c r="N58" s="20" t="s">
        <v>481</v>
      </c>
      <c r="O58" s="18" t="s">
        <v>481</v>
      </c>
      <c r="P58" s="20" t="s">
        <v>481</v>
      </c>
      <c r="Q58" s="18" t="s">
        <v>481</v>
      </c>
      <c r="R58" s="20" t="s">
        <v>481</v>
      </c>
      <c r="S58" s="18" t="n">
        <v>300.17637793</v>
      </c>
      <c r="T58" s="20" t="n">
        <v>21.35713215</v>
      </c>
      <c r="U58" s="18" t="n">
        <v>319.00485968</v>
      </c>
      <c r="V58" s="20" t="n">
        <v>12.55487083</v>
      </c>
    </row>
    <row r="59" spans="1:22">
      <c r="A59" s="15" t="s">
        <v>534</v>
      </c>
      <c r="B59" s="17" t="n">
        <v>4826</v>
      </c>
      <c r="C59" s="18">
        <f>(26.0/B59*100)</f>
        <v/>
      </c>
      <c r="D59" s="19" t="n">
        <v>4800</v>
      </c>
      <c r="E59" s="18" t="n">
        <v>346.13783007</v>
      </c>
      <c r="F59" s="20" t="n">
        <v>3.5672019</v>
      </c>
      <c r="G59" s="18" t="n">
        <v>364.2568176</v>
      </c>
      <c r="H59" s="20" t="n">
        <v>2.7242575</v>
      </c>
      <c r="I59" s="18" t="n">
        <v>381.33238458</v>
      </c>
      <c r="J59" s="20" t="n">
        <v>3.17725852</v>
      </c>
      <c r="K59" s="18" t="n">
        <v>361.67753488</v>
      </c>
      <c r="L59" s="20" t="n">
        <v>2.67275027</v>
      </c>
      <c r="M59" s="18" t="s">
        <v>481</v>
      </c>
      <c r="N59" s="20" t="s">
        <v>481</v>
      </c>
      <c r="O59" s="18" t="s">
        <v>481</v>
      </c>
      <c r="P59" s="20" t="s">
        <v>481</v>
      </c>
      <c r="Q59" s="18" t="s">
        <v>481</v>
      </c>
      <c r="R59" s="20" t="s">
        <v>481</v>
      </c>
      <c r="S59" s="18" t="n">
        <v>282.06783186</v>
      </c>
      <c r="T59" s="20" t="n">
        <v>14.16540908</v>
      </c>
      <c r="U59" s="18" t="n">
        <v>295.89208564</v>
      </c>
      <c r="V59" s="20" t="n">
        <v>7.43022597</v>
      </c>
    </row>
    <row r="60" spans="1:22">
      <c r="A60" s="15" t="s">
        <v>535</v>
      </c>
      <c r="B60" s="17" t="n">
        <v>4546</v>
      </c>
      <c r="C60" s="18">
        <f>(15.0/B60*100)</f>
        <v/>
      </c>
      <c r="D60" s="19" t="n">
        <v>4531</v>
      </c>
      <c r="E60" s="18" t="n">
        <v>401.40114089</v>
      </c>
      <c r="F60" s="20" t="n">
        <v>4.89696547</v>
      </c>
      <c r="G60" s="18" t="n">
        <v>408.02124244</v>
      </c>
      <c r="H60" s="20" t="n">
        <v>4.54966758</v>
      </c>
      <c r="I60" s="18" t="n">
        <v>403.0873808</v>
      </c>
      <c r="J60" s="20" t="n">
        <v>4.79057988</v>
      </c>
      <c r="K60" s="18" t="n">
        <v>357.03820436</v>
      </c>
      <c r="L60" s="20" t="n">
        <v>6.8568768</v>
      </c>
      <c r="M60" s="18" t="s">
        <v>481</v>
      </c>
      <c r="N60" s="20" t="s">
        <v>481</v>
      </c>
      <c r="O60" s="18" t="s">
        <v>481</v>
      </c>
      <c r="P60" s="20" t="s">
        <v>481</v>
      </c>
      <c r="Q60" s="18" t="n">
        <v>377.0732</v>
      </c>
      <c r="R60" s="20" t="n">
        <v>31.16406027</v>
      </c>
      <c r="S60" s="18" t="n">
        <v>338.44811166</v>
      </c>
      <c r="T60" s="20" t="n">
        <v>19.08175889</v>
      </c>
      <c r="U60" s="18" t="n">
        <v>360.21720954</v>
      </c>
      <c r="V60" s="20" t="n">
        <v>9.490351110000001</v>
      </c>
    </row>
    <row r="61" spans="1:22">
      <c r="A61" s="15" t="s">
        <v>536</v>
      </c>
      <c r="B61" s="17" t="n">
        <v>6525</v>
      </c>
      <c r="C61" s="18">
        <f>(184.0/B61*100)</f>
        <v/>
      </c>
      <c r="D61" s="19" t="n">
        <v>6341</v>
      </c>
      <c r="E61" s="18" t="n">
        <v>485.8552088</v>
      </c>
      <c r="F61" s="20" t="n">
        <v>3.67365311</v>
      </c>
      <c r="G61" s="18" t="n">
        <v>484.82311259</v>
      </c>
      <c r="H61" s="20" t="n">
        <v>2.55799487</v>
      </c>
      <c r="I61" s="18" t="n">
        <v>483.6502881</v>
      </c>
      <c r="J61" s="20" t="n">
        <v>4.05587519</v>
      </c>
      <c r="K61" s="18" t="n">
        <v>453.87333762</v>
      </c>
      <c r="L61" s="20" t="n">
        <v>5.36517809</v>
      </c>
      <c r="M61" s="18" t="s">
        <v>481</v>
      </c>
      <c r="N61" s="20" t="s">
        <v>481</v>
      </c>
      <c r="O61" s="18" t="s">
        <v>481</v>
      </c>
      <c r="P61" s="20" t="s">
        <v>481</v>
      </c>
      <c r="Q61" s="18" t="s">
        <v>481</v>
      </c>
      <c r="R61" s="20" t="s">
        <v>481</v>
      </c>
      <c r="S61" s="18" t="s">
        <v>481</v>
      </c>
      <c r="T61" s="20" t="s">
        <v>481</v>
      </c>
      <c r="U61" s="18" t="n">
        <v>414.49298911</v>
      </c>
      <c r="V61" s="20" t="n">
        <v>7.567163</v>
      </c>
    </row>
    <row r="62" spans="1:22">
      <c r="A62" s="15" t="s">
        <v>537</v>
      </c>
      <c r="B62" s="17" t="n">
        <v>4476</v>
      </c>
      <c r="C62" s="18">
        <f>(3.0/B62*100)</f>
        <v/>
      </c>
      <c r="D62" s="19" t="n">
        <v>4473</v>
      </c>
      <c r="E62" s="18" t="n">
        <v>554.53439804</v>
      </c>
      <c r="F62" s="20" t="n">
        <v>3.39271232</v>
      </c>
      <c r="G62" s="18" t="n">
        <v>548.64435557</v>
      </c>
      <c r="H62" s="20" t="n">
        <v>1.72194716</v>
      </c>
      <c r="I62" s="18" t="n">
        <v>539.77009937</v>
      </c>
      <c r="J62" s="20" t="n">
        <v>2.3487245</v>
      </c>
      <c r="K62" s="18" t="n">
        <v>514.00998357</v>
      </c>
      <c r="L62" s="20" t="n">
        <v>5.02213745</v>
      </c>
      <c r="M62" s="18" t="s">
        <v>481</v>
      </c>
      <c r="N62" s="20" t="s">
        <v>481</v>
      </c>
      <c r="O62" s="18" t="s">
        <v>481</v>
      </c>
      <c r="P62" s="20" t="s">
        <v>481</v>
      </c>
      <c r="Q62" s="18" t="s">
        <v>481</v>
      </c>
      <c r="R62" s="20" t="s">
        <v>481</v>
      </c>
      <c r="S62" s="18" t="s">
        <v>481</v>
      </c>
      <c r="T62" s="20" t="s">
        <v>481</v>
      </c>
      <c r="U62" s="18" t="n">
        <v>497.41910417</v>
      </c>
      <c r="V62" s="20" t="n">
        <v>18.91387162</v>
      </c>
    </row>
    <row r="63" spans="1:22">
      <c r="A63" s="15" t="s">
        <v>538</v>
      </c>
      <c r="B63" s="17" t="n">
        <v>5324</v>
      </c>
      <c r="C63" s="18">
        <f>(13.0/B63*100)</f>
        <v/>
      </c>
      <c r="D63" s="19" t="n">
        <v>5311</v>
      </c>
      <c r="E63" s="18" t="n">
        <v>375.51559493</v>
      </c>
      <c r="F63" s="20" t="n">
        <v>3.94599639</v>
      </c>
      <c r="G63" s="18" t="n">
        <v>383.54487612</v>
      </c>
      <c r="H63" s="20" t="n">
        <v>2.72548204</v>
      </c>
      <c r="I63" s="18" t="n">
        <v>381.99030055</v>
      </c>
      <c r="J63" s="20" t="n">
        <v>3.30630714</v>
      </c>
      <c r="K63" s="18" t="n">
        <v>359.73969347</v>
      </c>
      <c r="L63" s="20" t="n">
        <v>3.79268104</v>
      </c>
      <c r="M63" s="18" t="s">
        <v>481</v>
      </c>
      <c r="N63" s="20" t="s">
        <v>481</v>
      </c>
      <c r="O63" s="18" t="s">
        <v>481</v>
      </c>
      <c r="P63" s="20" t="s">
        <v>481</v>
      </c>
      <c r="Q63" s="18" t="n">
        <v>395.38395291</v>
      </c>
      <c r="R63" s="20" t="n">
        <v>48.2956823</v>
      </c>
      <c r="S63" s="18" t="n">
        <v>314.8370647</v>
      </c>
      <c r="T63" s="20" t="n">
        <v>33.43553389</v>
      </c>
      <c r="U63" s="18" t="n">
        <v>318.66162716</v>
      </c>
      <c r="V63" s="20" t="n">
        <v>5.78053225</v>
      </c>
    </row>
    <row r="64" spans="1:22">
      <c r="A64" s="15" t="s">
        <v>539</v>
      </c>
      <c r="B64" s="17" t="n">
        <v>3634</v>
      </c>
      <c r="C64" s="18">
        <f>(3.0/B64*100)</f>
        <v/>
      </c>
      <c r="D64" s="19" t="n">
        <v>3631</v>
      </c>
      <c r="E64" s="18" t="n">
        <v>501.59309687</v>
      </c>
      <c r="F64" s="20" t="n">
        <v>4.4666182</v>
      </c>
      <c r="G64" s="18" t="n">
        <v>497.21875141</v>
      </c>
      <c r="H64" s="20" t="n">
        <v>2.70414609</v>
      </c>
      <c r="I64" s="18" t="n">
        <v>491.72486587</v>
      </c>
      <c r="J64" s="20" t="n">
        <v>3.31495477</v>
      </c>
      <c r="K64" s="18" t="n">
        <v>430.02759524</v>
      </c>
      <c r="L64" s="20" t="n">
        <v>5.4958164</v>
      </c>
      <c r="M64" s="18" t="s">
        <v>481</v>
      </c>
      <c r="N64" s="20" t="s">
        <v>481</v>
      </c>
      <c r="O64" s="18" t="s">
        <v>481</v>
      </c>
      <c r="P64" s="20" t="s">
        <v>481</v>
      </c>
      <c r="Q64" s="18" t="s">
        <v>481</v>
      </c>
      <c r="R64" s="20" t="s">
        <v>481</v>
      </c>
      <c r="S64" s="18" t="n">
        <v>334.16164714</v>
      </c>
      <c r="T64" s="20" t="n">
        <v>67.76424912</v>
      </c>
      <c r="U64" s="18" t="n">
        <v>340.68160766</v>
      </c>
      <c r="V64" s="20" t="n">
        <v>9.35118904</v>
      </c>
    </row>
    <row r="65" spans="1:22">
      <c r="A65" s="15" t="s">
        <v>540</v>
      </c>
      <c r="B65" s="17" t="n">
        <v>5325</v>
      </c>
      <c r="C65" s="18">
        <f>(14.0/B65*100)</f>
        <v/>
      </c>
      <c r="D65" s="19" t="n">
        <v>5311</v>
      </c>
      <c r="E65" s="18" t="n">
        <v>430.22638475</v>
      </c>
      <c r="F65" s="20" t="n">
        <v>3.96953055</v>
      </c>
      <c r="G65" s="18" t="n">
        <v>431.97894086</v>
      </c>
      <c r="H65" s="20" t="n">
        <v>2.97701566</v>
      </c>
      <c r="I65" s="18" t="n">
        <v>418.11734637</v>
      </c>
      <c r="J65" s="20" t="n">
        <v>3.63090937</v>
      </c>
      <c r="K65" s="18" t="n">
        <v>369.28278596</v>
      </c>
      <c r="L65" s="20" t="n">
        <v>6.95165124</v>
      </c>
      <c r="M65" s="18" t="s">
        <v>481</v>
      </c>
      <c r="N65" s="20" t="s">
        <v>481</v>
      </c>
      <c r="O65" s="18" t="s">
        <v>481</v>
      </c>
      <c r="P65" s="20" t="s">
        <v>481</v>
      </c>
      <c r="Q65" s="18" t="n">
        <v>348.86066732</v>
      </c>
      <c r="R65" s="20" t="n">
        <v>20.49642882</v>
      </c>
      <c r="S65" s="18" t="s">
        <v>481</v>
      </c>
      <c r="T65" s="20" t="s">
        <v>481</v>
      </c>
      <c r="U65" s="18" t="n">
        <v>340.42556967</v>
      </c>
      <c r="V65" s="20" t="n">
        <v>6.55189491</v>
      </c>
    </row>
    <row r="66" spans="1:22">
      <c r="A66" s="15" t="s">
        <v>541</v>
      </c>
      <c r="B66" s="17" t="n">
        <v>5665</v>
      </c>
      <c r="C66" s="18">
        <f>(97.0/B66*100)</f>
        <v/>
      </c>
      <c r="D66" s="19" t="n">
        <v>5568</v>
      </c>
      <c r="E66" s="18" t="n">
        <v>432.86562179</v>
      </c>
      <c r="F66" s="20" t="n">
        <v>3.09231806</v>
      </c>
      <c r="G66" s="18" t="n">
        <v>433.71237145</v>
      </c>
      <c r="H66" s="20" t="n">
        <v>2.75108548</v>
      </c>
      <c r="I66" s="18" t="n">
        <v>427.25478415</v>
      </c>
      <c r="J66" s="20" t="n">
        <v>3.10138998</v>
      </c>
      <c r="K66" s="18" t="n">
        <v>406.78754566</v>
      </c>
      <c r="L66" s="20" t="n">
        <v>5.34392409</v>
      </c>
      <c r="M66" s="18" t="s">
        <v>481</v>
      </c>
      <c r="N66" s="20" t="s">
        <v>481</v>
      </c>
      <c r="O66" s="18" t="s">
        <v>481</v>
      </c>
      <c r="P66" s="20" t="s">
        <v>481</v>
      </c>
      <c r="Q66" s="18" t="s">
        <v>481</v>
      </c>
      <c r="R66" s="20" t="s">
        <v>481</v>
      </c>
      <c r="S66" s="18" t="s">
        <v>481</v>
      </c>
      <c r="T66" s="20" t="s">
        <v>481</v>
      </c>
      <c r="U66" s="18" t="n">
        <v>367.89580295</v>
      </c>
      <c r="V66" s="20" t="n">
        <v>3.52572525</v>
      </c>
    </row>
    <row r="67" spans="1:22">
      <c r="A67" s="15" t="s">
        <v>542</v>
      </c>
      <c r="B67" s="17" t="n">
        <v>6971</v>
      </c>
      <c r="C67" s="18">
        <f>(1089.0/B67*100)</f>
        <v/>
      </c>
      <c r="D67" s="19" t="n">
        <v>5882</v>
      </c>
      <c r="E67" s="18" t="n">
        <v>402.6356663</v>
      </c>
      <c r="F67" s="20" t="n">
        <v>3.30226274</v>
      </c>
      <c r="G67" s="18" t="n">
        <v>400.5732581</v>
      </c>
      <c r="H67" s="20" t="n">
        <v>3.3292034</v>
      </c>
      <c r="I67" s="18" t="n">
        <v>399.48582637</v>
      </c>
      <c r="J67" s="20" t="n">
        <v>4.19861347</v>
      </c>
      <c r="K67" s="18" t="n">
        <v>375.44471556</v>
      </c>
      <c r="L67" s="20" t="n">
        <v>8.44371977</v>
      </c>
      <c r="M67" s="18" t="s">
        <v>481</v>
      </c>
      <c r="N67" s="20" t="s">
        <v>481</v>
      </c>
      <c r="O67" s="18" t="s">
        <v>481</v>
      </c>
      <c r="P67" s="20" t="s">
        <v>481</v>
      </c>
      <c r="Q67" s="18" t="s">
        <v>481</v>
      </c>
      <c r="R67" s="20" t="s">
        <v>481</v>
      </c>
      <c r="S67" s="18" t="s">
        <v>481</v>
      </c>
      <c r="T67" s="20" t="s">
        <v>481</v>
      </c>
      <c r="U67" s="18" t="n">
        <v>347.11024875</v>
      </c>
      <c r="V67" s="20" t="n">
        <v>7.37562816</v>
      </c>
    </row>
    <row r="68" spans="1:22">
      <c r="A68" s="15" t="s">
        <v>543</v>
      </c>
      <c r="B68" s="17" t="n">
        <v>12083</v>
      </c>
      <c r="C68" s="18">
        <f>(31.0/B68*100)</f>
        <v/>
      </c>
      <c r="D68" s="19" t="n">
        <v>12052</v>
      </c>
      <c r="E68" s="18" t="n">
        <v>431.90231864</v>
      </c>
      <c r="F68" s="20" t="n">
        <v>2.37748994</v>
      </c>
      <c r="G68" s="18" t="n">
        <v>416.96455079</v>
      </c>
      <c r="H68" s="20" t="n">
        <v>2.14660392</v>
      </c>
      <c r="I68" s="18" t="n">
        <v>406.94118824</v>
      </c>
      <c r="J68" s="20" t="n">
        <v>3.07999777</v>
      </c>
      <c r="K68" s="18" t="n">
        <v>381.53577211</v>
      </c>
      <c r="L68" s="20" t="n">
        <v>4.67271215</v>
      </c>
      <c r="M68" s="18" t="s">
        <v>481</v>
      </c>
      <c r="N68" s="20" t="s">
        <v>481</v>
      </c>
      <c r="O68" s="18" t="s">
        <v>481</v>
      </c>
      <c r="P68" s="20" t="s">
        <v>481</v>
      </c>
      <c r="Q68" s="18" t="s">
        <v>481</v>
      </c>
      <c r="R68" s="20" t="s">
        <v>481</v>
      </c>
      <c r="S68" s="18" t="s">
        <v>481</v>
      </c>
      <c r="T68" s="20" t="s">
        <v>481</v>
      </c>
      <c r="U68" s="18" t="n">
        <v>350.20619051</v>
      </c>
      <c r="V68" s="20" t="n">
        <v>1.89467162</v>
      </c>
    </row>
    <row r="69" spans="1:22">
      <c r="A69" s="15" t="s">
        <v>544</v>
      </c>
      <c r="B69" s="17" t="n">
        <v>4876</v>
      </c>
      <c r="C69" s="18">
        <f>(0.0/B69*100)</f>
        <v/>
      </c>
      <c r="D69" s="19" t="n">
        <v>4876</v>
      </c>
      <c r="E69" s="18" t="n">
        <v>436.00676199</v>
      </c>
      <c r="F69" s="20" t="n">
        <v>5.42538804</v>
      </c>
      <c r="G69" s="18" t="n">
        <v>449.26544223</v>
      </c>
      <c r="H69" s="20" t="n">
        <v>4.26297933</v>
      </c>
      <c r="I69" s="18" t="n">
        <v>449.61606219</v>
      </c>
      <c r="J69" s="20" t="n">
        <v>4.06368805</v>
      </c>
      <c r="K69" s="18" t="n">
        <v>425.5171406</v>
      </c>
      <c r="L69" s="20" t="n">
        <v>6.03578183</v>
      </c>
      <c r="M69" s="18" t="s">
        <v>481</v>
      </c>
      <c r="N69" s="20" t="s">
        <v>481</v>
      </c>
      <c r="O69" s="18" t="s">
        <v>481</v>
      </c>
      <c r="P69" s="20" t="s">
        <v>481</v>
      </c>
      <c r="Q69" s="18" t="s">
        <v>481</v>
      </c>
      <c r="R69" s="20" t="s">
        <v>481</v>
      </c>
      <c r="S69" s="18" t="s">
        <v>481</v>
      </c>
      <c r="T69" s="20" t="s">
        <v>481</v>
      </c>
      <c r="U69" s="18" t="n">
        <v>412.6617783</v>
      </c>
      <c r="V69" s="20" t="n">
        <v>18.92278604</v>
      </c>
    </row>
    <row r="70" spans="1:22">
      <c r="A70" s="15" t="s">
        <v>545</v>
      </c>
      <c r="B70" s="17" t="n">
        <v>6036</v>
      </c>
      <c r="C70" s="18">
        <f>(223.0/B70*100)</f>
        <v/>
      </c>
      <c r="D70" s="19" t="n">
        <v>5813</v>
      </c>
      <c r="E70" s="18" t="n">
        <v>508.95767128</v>
      </c>
      <c r="F70" s="20" t="n">
        <v>4.18978684</v>
      </c>
      <c r="G70" s="18" t="n">
        <v>502.76296306</v>
      </c>
      <c r="H70" s="20" t="n">
        <v>3.26522922</v>
      </c>
      <c r="I70" s="18" t="n">
        <v>494.52705517</v>
      </c>
      <c r="J70" s="20" t="n">
        <v>3.63668271</v>
      </c>
      <c r="K70" s="18" t="n">
        <v>468.06993032</v>
      </c>
      <c r="L70" s="20" t="n">
        <v>5.94672658</v>
      </c>
      <c r="M70" s="18" t="s">
        <v>481</v>
      </c>
      <c r="N70" s="20" t="s">
        <v>481</v>
      </c>
      <c r="O70" s="18" t="s">
        <v>481</v>
      </c>
      <c r="P70" s="20" t="s">
        <v>481</v>
      </c>
      <c r="Q70" s="18" t="s">
        <v>481</v>
      </c>
      <c r="R70" s="20" t="s">
        <v>481</v>
      </c>
      <c r="S70" s="18" t="s">
        <v>481</v>
      </c>
      <c r="T70" s="20" t="s">
        <v>481</v>
      </c>
      <c r="U70" s="18" t="n">
        <v>449.0896691</v>
      </c>
      <c r="V70" s="20" t="n">
        <v>7.84544584</v>
      </c>
    </row>
    <row r="71" spans="1:22">
      <c r="A71" s="15" t="s">
        <v>546</v>
      </c>
      <c r="B71" s="17" t="n">
        <v>6115</v>
      </c>
      <c r="C71" s="18">
        <f>(43.0/B71*100)</f>
        <v/>
      </c>
      <c r="D71" s="19" t="n">
        <v>6072</v>
      </c>
      <c r="E71" s="18" t="n">
        <v>590.19789913</v>
      </c>
      <c r="F71" s="20" t="n">
        <v>4.42076051</v>
      </c>
      <c r="G71" s="18" t="n">
        <v>566.48021283</v>
      </c>
      <c r="H71" s="20" t="n">
        <v>2.08646547</v>
      </c>
      <c r="I71" s="18" t="n">
        <v>562.32797249</v>
      </c>
      <c r="J71" s="20" t="n">
        <v>2.74865495</v>
      </c>
      <c r="K71" s="18" t="n">
        <v>541.63407724</v>
      </c>
      <c r="L71" s="20" t="n">
        <v>4.47966397</v>
      </c>
      <c r="M71" s="18" t="s">
        <v>481</v>
      </c>
      <c r="N71" s="20" t="s">
        <v>481</v>
      </c>
      <c r="O71" s="18" t="s">
        <v>481</v>
      </c>
      <c r="P71" s="20" t="s">
        <v>481</v>
      </c>
      <c r="Q71" s="18" t="s">
        <v>481</v>
      </c>
      <c r="R71" s="20" t="s">
        <v>481</v>
      </c>
      <c r="S71" s="18" t="s">
        <v>481</v>
      </c>
      <c r="T71" s="20" t="s">
        <v>481</v>
      </c>
      <c r="U71" s="18" t="n">
        <v>490.16893351</v>
      </c>
      <c r="V71" s="20" t="n">
        <v>15.51918553</v>
      </c>
    </row>
    <row r="72" spans="1:22">
      <c r="A72" s="15" t="s">
        <v>547</v>
      </c>
      <c r="B72" s="17" t="n">
        <v>7708</v>
      </c>
      <c r="C72" s="18">
        <f>(7.0/B72*100)</f>
        <v/>
      </c>
      <c r="D72" s="19" t="n">
        <v>7701</v>
      </c>
      <c r="E72" s="18" t="n">
        <v>565.92044688</v>
      </c>
      <c r="F72" s="20" t="n">
        <v>4.33902301</v>
      </c>
      <c r="G72" s="18" t="n">
        <v>546.97304534</v>
      </c>
      <c r="H72" s="20" t="n">
        <v>3.3211043</v>
      </c>
      <c r="I72" s="18" t="n">
        <v>521.4711761999999</v>
      </c>
      <c r="J72" s="20" t="n">
        <v>4.18093874</v>
      </c>
      <c r="K72" s="18" t="n">
        <v>477.3953635</v>
      </c>
      <c r="L72" s="20" t="n">
        <v>7.74242749</v>
      </c>
      <c r="M72" s="18" t="s">
        <v>481</v>
      </c>
      <c r="N72" s="20" t="s">
        <v>481</v>
      </c>
      <c r="O72" s="18" t="s">
        <v>481</v>
      </c>
      <c r="P72" s="20" t="s">
        <v>481</v>
      </c>
      <c r="Q72" s="18" t="s">
        <v>481</v>
      </c>
      <c r="R72" s="20" t="s">
        <v>481</v>
      </c>
      <c r="S72" s="18" t="s">
        <v>481</v>
      </c>
      <c r="T72" s="20" t="s">
        <v>481</v>
      </c>
      <c r="U72" s="18" t="n">
        <v>478.57412795</v>
      </c>
      <c r="V72" s="20" t="n">
        <v>20.21271892</v>
      </c>
    </row>
    <row r="73" spans="1:22">
      <c r="A73" s="15" t="s">
        <v>548</v>
      </c>
      <c r="B73" s="17" t="n">
        <v>8249</v>
      </c>
      <c r="C73" s="18">
        <f>(205.0/B73*100)</f>
        <v/>
      </c>
      <c r="D73" s="19" t="n">
        <v>8044</v>
      </c>
      <c r="E73" s="18" t="n">
        <v>418.02086746</v>
      </c>
      <c r="F73" s="20" t="n">
        <v>4.42737344</v>
      </c>
      <c r="G73" s="18" t="n">
        <v>417.17914174</v>
      </c>
      <c r="H73" s="20" t="n">
        <v>3.16939633</v>
      </c>
      <c r="I73" s="18" t="n">
        <v>413.87802744</v>
      </c>
      <c r="J73" s="20" t="n">
        <v>4.26840428</v>
      </c>
      <c r="K73" s="18" t="n">
        <v>388.10172294</v>
      </c>
      <c r="L73" s="20" t="n">
        <v>10.12378827</v>
      </c>
      <c r="M73" s="18" t="s">
        <v>481</v>
      </c>
      <c r="N73" s="20" t="s">
        <v>481</v>
      </c>
      <c r="O73" s="18" t="s">
        <v>481</v>
      </c>
      <c r="P73" s="20" t="s">
        <v>481</v>
      </c>
      <c r="Q73" s="18" t="s">
        <v>481</v>
      </c>
      <c r="R73" s="20" t="s">
        <v>481</v>
      </c>
      <c r="S73" s="18" t="s">
        <v>481</v>
      </c>
      <c r="T73" s="20" t="s">
        <v>481</v>
      </c>
      <c r="U73" s="18" t="n">
        <v>397.37835089</v>
      </c>
      <c r="V73" s="20" t="n">
        <v>7.33236456</v>
      </c>
    </row>
    <row r="74" spans="1:22">
      <c r="A74" s="15" t="s">
        <v>549</v>
      </c>
      <c r="B74" s="17" t="n">
        <v>4692</v>
      </c>
      <c r="C74" s="18">
        <f>(82.0/B74*100)</f>
        <v/>
      </c>
      <c r="D74" s="19" t="n">
        <v>4610</v>
      </c>
      <c r="E74" s="18" t="n">
        <v>423.89213101</v>
      </c>
      <c r="F74" s="20" t="n">
        <v>3.42522344</v>
      </c>
      <c r="G74" s="18" t="n">
        <v>432.10796877</v>
      </c>
      <c r="H74" s="20" t="n">
        <v>2.9330981</v>
      </c>
      <c r="I74" s="18" t="n">
        <v>428.44867468</v>
      </c>
      <c r="J74" s="20" t="n">
        <v>4.00983042</v>
      </c>
      <c r="K74" s="18" t="n">
        <v>387.58574949</v>
      </c>
      <c r="L74" s="20" t="n">
        <v>5.86275928</v>
      </c>
      <c r="M74" s="18" t="s">
        <v>481</v>
      </c>
      <c r="N74" s="20" t="s">
        <v>481</v>
      </c>
      <c r="O74" s="18" t="s">
        <v>481</v>
      </c>
      <c r="P74" s="20" t="s">
        <v>481</v>
      </c>
      <c r="Q74" s="18" t="s">
        <v>481</v>
      </c>
      <c r="R74" s="20" t="s">
        <v>481</v>
      </c>
      <c r="S74" s="18" t="n">
        <v>337.91948996</v>
      </c>
      <c r="T74" s="20" t="n">
        <v>17.34772432</v>
      </c>
      <c r="U74" s="18" t="n">
        <v>355.06548165</v>
      </c>
      <c r="V74" s="20" t="n">
        <v>5.28799759</v>
      </c>
    </row>
    <row r="75" spans="1:22">
      <c r="A75" s="15" t="s">
        <v>550</v>
      </c>
      <c r="B75" s="17" t="n">
        <v>5375</v>
      </c>
      <c r="C75" s="18">
        <f>(331.0/B75*100)</f>
        <v/>
      </c>
      <c r="D75" s="19" t="n">
        <v>5044</v>
      </c>
      <c r="E75" s="18" t="n">
        <v>369.34834845</v>
      </c>
      <c r="F75" s="20" t="n">
        <v>4.40914358</v>
      </c>
      <c r="G75" s="18" t="n">
        <v>381.41126685</v>
      </c>
      <c r="H75" s="20" t="n">
        <v>3.89435954</v>
      </c>
      <c r="I75" s="18" t="n">
        <v>380.97264172</v>
      </c>
      <c r="J75" s="20" t="n">
        <v>4.35995357</v>
      </c>
      <c r="K75" s="18" t="n">
        <v>357.94683394</v>
      </c>
      <c r="L75" s="20" t="n">
        <v>5.59643263</v>
      </c>
      <c r="M75" s="18" t="s">
        <v>481</v>
      </c>
      <c r="N75" s="20" t="s">
        <v>481</v>
      </c>
      <c r="O75" s="18" t="s">
        <v>481</v>
      </c>
      <c r="P75" s="20" t="s">
        <v>481</v>
      </c>
      <c r="Q75" s="18" t="s">
        <v>481</v>
      </c>
      <c r="R75" s="20" t="s">
        <v>481</v>
      </c>
      <c r="S75" s="18" t="s">
        <v>481</v>
      </c>
      <c r="T75" s="20" t="s">
        <v>481</v>
      </c>
      <c r="U75" s="18" t="n">
        <v>336.45196555</v>
      </c>
      <c r="V75" s="20" t="n">
        <v>4.86190069</v>
      </c>
    </row>
    <row r="76" spans="1:22">
      <c r="A76" s="15" t="s">
        <v>551</v>
      </c>
      <c r="B76" s="17" t="n">
        <v>14167</v>
      </c>
      <c r="C76" s="18">
        <f>(237.0/B76*100)</f>
        <v/>
      </c>
      <c r="D76" s="19" t="n">
        <v>13930</v>
      </c>
      <c r="E76" s="18" t="n">
        <v>443.5767878</v>
      </c>
      <c r="F76" s="20" t="n">
        <v>3.19914299</v>
      </c>
      <c r="G76" s="18" t="n">
        <v>438.20518102</v>
      </c>
      <c r="H76" s="20" t="n">
        <v>2.95791959</v>
      </c>
      <c r="I76" s="18" t="n">
        <v>423.42516039</v>
      </c>
      <c r="J76" s="20" t="n">
        <v>3.81728836</v>
      </c>
      <c r="K76" s="18" t="n">
        <v>395.30197678</v>
      </c>
      <c r="L76" s="20" t="n">
        <v>5.5733138</v>
      </c>
      <c r="M76" s="18" t="s">
        <v>481</v>
      </c>
      <c r="N76" s="20" t="s">
        <v>481</v>
      </c>
      <c r="O76" s="18" t="s">
        <v>481</v>
      </c>
      <c r="P76" s="20" t="s">
        <v>481</v>
      </c>
      <c r="Q76" s="18" t="s">
        <v>481</v>
      </c>
      <c r="R76" s="20" t="s">
        <v>481</v>
      </c>
      <c r="S76" s="18" t="s">
        <v>481</v>
      </c>
      <c r="T76" s="20" t="s">
        <v>481</v>
      </c>
      <c r="U76" s="18" t="n">
        <v>365.94701982</v>
      </c>
      <c r="V76" s="20" t="n">
        <v>5.24476443</v>
      </c>
    </row>
    <row r="77" spans="1:22">
      <c r="A77" s="15" t="s">
        <v>552</v>
      </c>
      <c r="B77" s="17" t="n">
        <v>6062</v>
      </c>
      <c r="C77" s="18">
        <f>(416.0/B77*100)</f>
        <v/>
      </c>
      <c r="D77" s="19" t="n">
        <v>5646</v>
      </c>
      <c r="E77" s="18" t="n">
        <v>418.27405662</v>
      </c>
      <c r="F77" s="20" t="n">
        <v>3.85539948</v>
      </c>
      <c r="G77" s="18" t="n">
        <v>434.1634723</v>
      </c>
      <c r="H77" s="20" t="n">
        <v>3.36596732</v>
      </c>
      <c r="I77" s="18" t="n">
        <v>439.97605781</v>
      </c>
      <c r="J77" s="20" t="n">
        <v>4.13622856</v>
      </c>
      <c r="K77" s="18" t="n">
        <v>423.83587396</v>
      </c>
      <c r="L77" s="20" t="n">
        <v>5.57245801</v>
      </c>
      <c r="M77" s="18" t="s">
        <v>481</v>
      </c>
      <c r="N77" s="20" t="s">
        <v>481</v>
      </c>
      <c r="O77" s="18" t="s">
        <v>481</v>
      </c>
      <c r="P77" s="20" t="s">
        <v>481</v>
      </c>
      <c r="Q77" s="18" t="s">
        <v>481</v>
      </c>
      <c r="R77" s="20" t="s">
        <v>481</v>
      </c>
      <c r="S77" s="18" t="s">
        <v>481</v>
      </c>
      <c r="T77" s="20" t="s">
        <v>481</v>
      </c>
      <c r="U77" s="18" t="n">
        <v>367.27943545</v>
      </c>
      <c r="V77" s="20" t="n">
        <v>3.76705241</v>
      </c>
    </row>
    <row r="78" spans="1:22">
      <c r="A78" s="15" t="s">
        <v>553</v>
      </c>
      <c r="B78" s="17" t="n">
        <v>5826</v>
      </c>
      <c r="C78" s="18">
        <f>(0.0/B78*100)</f>
        <v/>
      </c>
      <c r="D78" s="19" t="n">
        <v>5826</v>
      </c>
      <c r="E78" s="18" t="n">
        <v>496.33097942</v>
      </c>
      <c r="F78" s="20" t="n">
        <v>4.57319012</v>
      </c>
      <c r="G78" s="18" t="n">
        <v>506.19172802</v>
      </c>
      <c r="H78" s="20" t="n">
        <v>4.91691401</v>
      </c>
      <c r="I78" s="18" t="n">
        <v>484.24532596</v>
      </c>
      <c r="J78" s="20" t="n">
        <v>5.75443807</v>
      </c>
      <c r="K78" s="18" t="n">
        <v>462.91544044</v>
      </c>
      <c r="L78" s="20" t="n">
        <v>7.2181379</v>
      </c>
      <c r="M78" s="18" t="s">
        <v>481</v>
      </c>
      <c r="N78" s="20" t="s">
        <v>481</v>
      </c>
      <c r="O78" s="18" t="s">
        <v>481</v>
      </c>
      <c r="P78" s="20" t="s">
        <v>481</v>
      </c>
      <c r="Q78" s="18" t="n">
        <v>386.12384552</v>
      </c>
      <c r="R78" s="20" t="n">
        <v>30.23690446</v>
      </c>
      <c r="S78" s="18" t="n">
        <v>409.05782146</v>
      </c>
      <c r="T78" s="20" t="n">
        <v>42.11071282</v>
      </c>
      <c r="U78" s="18" t="n">
        <v>446.35866215</v>
      </c>
      <c r="V78" s="20" t="n">
        <v>22.3535552</v>
      </c>
    </row>
    <row customHeight="1" ht="25" r="79" spans="1:22">
      <c r="A79" s="15" t="s">
        <v>554</v>
      </c>
      <c r="B79" s="17" t="n">
        <v>1657</v>
      </c>
      <c r="C79" s="18">
        <f>(41.0/B79*100)</f>
        <v/>
      </c>
      <c r="D79" s="19" t="n">
        <v>1616</v>
      </c>
      <c r="E79" s="18" t="n">
        <v>451.11063481</v>
      </c>
      <c r="F79" s="20" t="n">
        <v>8.93149459</v>
      </c>
      <c r="G79" s="18" t="n">
        <v>460.45614495</v>
      </c>
      <c r="H79" s="20" t="n">
        <v>8.07899853</v>
      </c>
      <c r="I79" s="18" t="n">
        <v>468.27478197</v>
      </c>
      <c r="J79" s="20" t="n">
        <v>8.01766858</v>
      </c>
      <c r="K79" s="18" t="n">
        <v>445.45777229</v>
      </c>
      <c r="L79" s="20" t="n">
        <v>10.60424694</v>
      </c>
      <c r="M79" s="18" t="s">
        <v>481</v>
      </c>
      <c r="N79" s="20" t="s">
        <v>481</v>
      </c>
      <c r="O79" s="18" t="s">
        <v>481</v>
      </c>
      <c r="P79" s="20" t="s">
        <v>481</v>
      </c>
      <c r="Q79" s="18" t="s">
        <v>481</v>
      </c>
      <c r="R79" s="20" t="s">
        <v>481</v>
      </c>
      <c r="S79" s="18" t="s">
        <v>481</v>
      </c>
      <c r="T79" s="20" t="s">
        <v>481</v>
      </c>
      <c r="U79" s="18" t="n">
        <v>373.51945422</v>
      </c>
      <c r="V79" s="20" t="n">
        <v>15.16396245</v>
      </c>
    </row>
    <row r="80" spans="1:22">
      <c r="A80" s="15" t="s">
        <v>555</v>
      </c>
      <c r="B80" s="17" t="n">
        <v>7841</v>
      </c>
      <c r="C80" s="18">
        <f>(0.0/B80*100)</f>
        <v/>
      </c>
      <c r="D80" s="19" t="n">
        <v>7841</v>
      </c>
      <c r="E80" s="18" t="n">
        <v>462.88209331</v>
      </c>
      <c r="F80" s="20" t="n">
        <v>4.78693037</v>
      </c>
      <c r="G80" s="18" t="n">
        <v>467.75226836</v>
      </c>
      <c r="H80" s="20" t="n">
        <v>4.86485547</v>
      </c>
      <c r="I80" s="18" t="n">
        <v>450.81629665</v>
      </c>
      <c r="J80" s="20" t="n">
        <v>5.93679732</v>
      </c>
      <c r="K80" s="18" t="n">
        <v>427.48214736</v>
      </c>
      <c r="L80" s="20" t="n">
        <v>7.5189811</v>
      </c>
      <c r="M80" s="18" t="s">
        <v>481</v>
      </c>
      <c r="N80" s="20" t="s">
        <v>481</v>
      </c>
      <c r="O80" s="18" t="s">
        <v>481</v>
      </c>
      <c r="P80" s="20" t="s">
        <v>481</v>
      </c>
      <c r="Q80" s="18" t="s">
        <v>481</v>
      </c>
      <c r="R80" s="20" t="s">
        <v>481</v>
      </c>
      <c r="S80" s="18" t="s">
        <v>481</v>
      </c>
      <c r="T80" s="20" t="s">
        <v>481</v>
      </c>
      <c r="U80" s="18" t="n">
        <v>423.99933325</v>
      </c>
      <c r="V80" s="20" t="n">
        <v>22.29234354</v>
      </c>
    </row>
    <row r="81" spans="1:22">
      <c r="A81" s="23" t="s">
        <v>556</v>
      </c>
      <c r="B81" s="17" t="n">
        <v>8861</v>
      </c>
      <c r="C81" s="18">
        <f>(103.0/B81*100)</f>
        <v/>
      </c>
      <c r="D81" s="19" t="n">
        <v>8758</v>
      </c>
      <c r="E81" s="18" t="n">
        <v>455.24075639</v>
      </c>
      <c r="F81" s="20" t="n">
        <v>4.40007405</v>
      </c>
      <c r="G81" s="18" t="n">
        <v>445.81566493</v>
      </c>
      <c r="H81" s="20" t="n">
        <v>3.6636185</v>
      </c>
      <c r="I81" s="18" t="n">
        <v>452.30659135</v>
      </c>
      <c r="J81" s="20" t="n">
        <v>4.10150039</v>
      </c>
      <c r="K81" s="18" t="n">
        <v>412.0421134</v>
      </c>
      <c r="L81" s="20" t="n">
        <v>7.0559333</v>
      </c>
      <c r="M81" s="18" t="s">
        <v>481</v>
      </c>
      <c r="N81" s="20" t="s">
        <v>481</v>
      </c>
      <c r="O81" s="18" t="s">
        <v>481</v>
      </c>
      <c r="P81" s="20" t="s">
        <v>481</v>
      </c>
      <c r="Q81" s="18" t="s">
        <v>481</v>
      </c>
      <c r="R81" s="20" t="s">
        <v>481</v>
      </c>
      <c r="S81" s="18" t="s">
        <v>481</v>
      </c>
      <c r="T81" s="20" t="s">
        <v>481</v>
      </c>
      <c r="U81" s="18" t="n">
        <v>408.87233231</v>
      </c>
      <c r="V81" s="20" t="n">
        <v>11.21783951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869</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535.71152084</v>
      </c>
      <c r="F7" s="20" t="n">
        <v>2.4776824</v>
      </c>
      <c r="G7" s="18" t="n">
        <v>498.67518667</v>
      </c>
      <c r="H7" s="20" t="n">
        <v>2.17253297</v>
      </c>
      <c r="I7" s="18" t="n">
        <v>462.33273306</v>
      </c>
      <c r="J7" s="20" t="n">
        <v>2.86830532</v>
      </c>
      <c r="K7" s="18" t="n">
        <v>434.03771268</v>
      </c>
      <c r="L7" s="20" t="n">
        <v>4.87235463</v>
      </c>
      <c r="M7" s="18" t="s">
        <v>481</v>
      </c>
      <c r="N7" s="20" t="s">
        <v>481</v>
      </c>
      <c r="O7" s="18" t="s">
        <v>481</v>
      </c>
      <c r="P7" s="20" t="s">
        <v>481</v>
      </c>
      <c r="Q7" s="18" t="s">
        <v>481</v>
      </c>
      <c r="R7" s="20" t="s">
        <v>481</v>
      </c>
      <c r="S7" s="18" t="s">
        <v>481</v>
      </c>
      <c r="T7" s="20" t="s">
        <v>481</v>
      </c>
      <c r="U7" s="18" t="n">
        <v>452.03223607</v>
      </c>
      <c r="V7" s="20" t="n">
        <v>4.90561342</v>
      </c>
    </row>
    <row r="8" spans="1:22">
      <c r="A8" s="15" t="s">
        <v>483</v>
      </c>
      <c r="B8" s="17" t="n">
        <v>7007</v>
      </c>
      <c r="C8" s="18">
        <f>(222.0/B8*100)</f>
        <v/>
      </c>
      <c r="D8" s="19" t="n">
        <v>6785</v>
      </c>
      <c r="E8" s="18" t="n">
        <v>526.9433698399999</v>
      </c>
      <c r="F8" s="20" t="n">
        <v>4.21440961</v>
      </c>
      <c r="G8" s="18" t="n">
        <v>514.7333587099999</v>
      </c>
      <c r="H8" s="20" t="n">
        <v>3.55682826</v>
      </c>
      <c r="I8" s="18" t="n">
        <v>488.89078708</v>
      </c>
      <c r="J8" s="20" t="n">
        <v>4.2975511</v>
      </c>
      <c r="K8" s="18" t="n">
        <v>469.6953396</v>
      </c>
      <c r="L8" s="20" t="n">
        <v>4.68950851</v>
      </c>
      <c r="M8" s="18" t="s">
        <v>481</v>
      </c>
      <c r="N8" s="20" t="s">
        <v>481</v>
      </c>
      <c r="O8" s="18" t="s">
        <v>481</v>
      </c>
      <c r="P8" s="20" t="s">
        <v>481</v>
      </c>
      <c r="Q8" s="18" t="n">
        <v>301.63126691</v>
      </c>
      <c r="R8" s="20" t="n">
        <v>25.14921031</v>
      </c>
      <c r="S8" s="18" t="s">
        <v>481</v>
      </c>
      <c r="T8" s="20" t="s">
        <v>481</v>
      </c>
      <c r="U8" s="18" t="n">
        <v>432.19251842</v>
      </c>
      <c r="V8" s="20" t="n">
        <v>5.97830124</v>
      </c>
    </row>
    <row r="9" spans="1:22">
      <c r="A9" s="15" t="s">
        <v>484</v>
      </c>
      <c r="B9" s="17" t="n">
        <v>9651</v>
      </c>
      <c r="C9" s="18">
        <f>(326.0/B9*100)</f>
        <v/>
      </c>
      <c r="D9" s="19" t="n">
        <v>9325</v>
      </c>
      <c r="E9" s="18" t="n">
        <v>546.19620599</v>
      </c>
      <c r="F9" s="20" t="n">
        <v>3.10806833</v>
      </c>
      <c r="G9" s="18" t="n">
        <v>530.65030556</v>
      </c>
      <c r="H9" s="20" t="n">
        <v>2.68385653</v>
      </c>
      <c r="I9" s="18" t="n">
        <v>510.11622729</v>
      </c>
      <c r="J9" s="20" t="n">
        <v>2.84202441</v>
      </c>
      <c r="K9" s="18" t="n">
        <v>467.00202917</v>
      </c>
      <c r="L9" s="20" t="n">
        <v>4.36466673</v>
      </c>
      <c r="M9" s="18" t="s">
        <v>481</v>
      </c>
      <c r="N9" s="20" t="s">
        <v>481</v>
      </c>
      <c r="O9" s="18" t="s">
        <v>481</v>
      </c>
      <c r="P9" s="20" t="s">
        <v>481</v>
      </c>
      <c r="Q9" s="18" t="n">
        <v>357.98454354</v>
      </c>
      <c r="R9" s="20" t="n">
        <v>11.51846445</v>
      </c>
      <c r="S9" s="18" t="s">
        <v>481</v>
      </c>
      <c r="T9" s="20" t="s">
        <v>481</v>
      </c>
      <c r="U9" s="18" t="n">
        <v>437.12123568</v>
      </c>
      <c r="V9" s="20" t="n">
        <v>4.77252272</v>
      </c>
    </row>
    <row r="10" spans="1:22">
      <c r="A10" s="15" t="s">
        <v>485</v>
      </c>
      <c r="B10" s="17" t="n">
        <v>20058</v>
      </c>
      <c r="C10" s="18">
        <f>(579.0/B10*100)</f>
        <v/>
      </c>
      <c r="D10" s="19" t="n">
        <v>19479</v>
      </c>
      <c r="E10" s="18" t="n">
        <v>546.45747871</v>
      </c>
      <c r="F10" s="20" t="n">
        <v>2.82651771</v>
      </c>
      <c r="G10" s="18" t="n">
        <v>516.0742589</v>
      </c>
      <c r="H10" s="20" t="n">
        <v>2.72236013</v>
      </c>
      <c r="I10" s="18" t="n">
        <v>486.53774505</v>
      </c>
      <c r="J10" s="20" t="n">
        <v>3.40615579</v>
      </c>
      <c r="K10" s="18" t="n">
        <v>457.5118022</v>
      </c>
      <c r="L10" s="20" t="n">
        <v>5.94165007</v>
      </c>
      <c r="M10" s="18" t="s">
        <v>481</v>
      </c>
      <c r="N10" s="20" t="s">
        <v>481</v>
      </c>
      <c r="O10" s="18" t="s">
        <v>481</v>
      </c>
      <c r="P10" s="20" t="s">
        <v>481</v>
      </c>
      <c r="Q10" s="18" t="s">
        <v>481</v>
      </c>
      <c r="R10" s="20" t="s">
        <v>481</v>
      </c>
      <c r="S10" s="18" t="s">
        <v>481</v>
      </c>
      <c r="T10" s="20" t="s">
        <v>481</v>
      </c>
      <c r="U10" s="18" t="n">
        <v>458.36541123</v>
      </c>
      <c r="V10" s="20" t="n">
        <v>5.72965754</v>
      </c>
    </row>
    <row r="11" spans="1:22">
      <c r="A11" s="15" t="s">
        <v>486</v>
      </c>
      <c r="B11" s="17" t="n">
        <v>7053</v>
      </c>
      <c r="C11" s="18">
        <f>(213.0/B11*100)</f>
        <v/>
      </c>
      <c r="D11" s="19" t="n">
        <v>6840</v>
      </c>
      <c r="E11" s="18" t="n">
        <v>451.89899181</v>
      </c>
      <c r="F11" s="20" t="n">
        <v>4.18553819</v>
      </c>
      <c r="G11" s="18" t="n">
        <v>432.07966328</v>
      </c>
      <c r="H11" s="20" t="n">
        <v>2.98701379</v>
      </c>
      <c r="I11" s="18" t="n">
        <v>414.54867371</v>
      </c>
      <c r="J11" s="20" t="n">
        <v>3.82295614</v>
      </c>
      <c r="K11" s="18" t="n">
        <v>408.18870081</v>
      </c>
      <c r="L11" s="20" t="n">
        <v>6.26574139</v>
      </c>
      <c r="M11" s="18" t="s">
        <v>481</v>
      </c>
      <c r="N11" s="20" t="s">
        <v>481</v>
      </c>
      <c r="O11" s="18" t="s">
        <v>481</v>
      </c>
      <c r="P11" s="20" t="s">
        <v>481</v>
      </c>
      <c r="Q11" s="18" t="s">
        <v>481</v>
      </c>
      <c r="R11" s="20" t="s">
        <v>481</v>
      </c>
      <c r="S11" s="18" t="s">
        <v>481</v>
      </c>
      <c r="T11" s="20" t="s">
        <v>481</v>
      </c>
      <c r="U11" s="18" t="n">
        <v>385.65922349</v>
      </c>
      <c r="V11" s="20" t="n">
        <v>5.31094142</v>
      </c>
    </row>
    <row r="12" spans="1:22">
      <c r="A12" s="15" t="s">
        <v>487</v>
      </c>
      <c r="B12" s="17" t="n">
        <v>6894</v>
      </c>
      <c r="C12" s="18">
        <f>(60.0/B12*100)</f>
        <v/>
      </c>
      <c r="D12" s="19" t="n">
        <v>6834</v>
      </c>
      <c r="E12" s="18" t="n">
        <v>514.77561611</v>
      </c>
      <c r="F12" s="20" t="n">
        <v>3.46770397</v>
      </c>
      <c r="G12" s="18" t="n">
        <v>507.11058981</v>
      </c>
      <c r="H12" s="20" t="n">
        <v>2.627065</v>
      </c>
      <c r="I12" s="18" t="n">
        <v>486.99200741</v>
      </c>
      <c r="J12" s="20" t="n">
        <v>3.25056494</v>
      </c>
      <c r="K12" s="18" t="n">
        <v>463.17686979</v>
      </c>
      <c r="L12" s="20" t="n">
        <v>4.7481527</v>
      </c>
      <c r="M12" s="18" t="s">
        <v>481</v>
      </c>
      <c r="N12" s="20" t="s">
        <v>481</v>
      </c>
      <c r="O12" s="18" t="s">
        <v>481</v>
      </c>
      <c r="P12" s="20" t="s">
        <v>481</v>
      </c>
      <c r="Q12" s="18" t="n">
        <v>340.98506961</v>
      </c>
      <c r="R12" s="20" t="n">
        <v>12.52444664</v>
      </c>
      <c r="S12" s="18" t="s">
        <v>481</v>
      </c>
      <c r="T12" s="20" t="s">
        <v>481</v>
      </c>
      <c r="U12" s="18" t="n">
        <v>422.53611023</v>
      </c>
      <c r="V12" s="20" t="n">
        <v>7.5001586</v>
      </c>
    </row>
    <row r="13" spans="1:22">
      <c r="A13" s="15" t="s">
        <v>488</v>
      </c>
      <c r="B13" s="17" t="n">
        <v>7161</v>
      </c>
      <c r="C13" s="18">
        <f>(283.0/B13*100)</f>
        <v/>
      </c>
      <c r="D13" s="19" t="n">
        <v>6878</v>
      </c>
      <c r="E13" s="18" t="n">
        <v>544.47625212</v>
      </c>
      <c r="F13" s="20" t="n">
        <v>3.48387705</v>
      </c>
      <c r="G13" s="18" t="n">
        <v>521.50428676</v>
      </c>
      <c r="H13" s="20" t="n">
        <v>2.25257907</v>
      </c>
      <c r="I13" s="18" t="n">
        <v>501.95864608</v>
      </c>
      <c r="J13" s="20" t="n">
        <v>3.35086621</v>
      </c>
      <c r="K13" s="18" t="n">
        <v>477.67536604</v>
      </c>
      <c r="L13" s="20" t="n">
        <v>4.42560776</v>
      </c>
      <c r="M13" s="18" t="s">
        <v>481</v>
      </c>
      <c r="N13" s="20" t="s">
        <v>481</v>
      </c>
      <c r="O13" s="18" t="s">
        <v>481</v>
      </c>
      <c r="P13" s="20" t="s">
        <v>481</v>
      </c>
      <c r="Q13" s="18" t="n">
        <v>447.51533769</v>
      </c>
      <c r="R13" s="20" t="n">
        <v>5.97365007</v>
      </c>
      <c r="S13" s="18" t="s">
        <v>481</v>
      </c>
      <c r="T13" s="20" t="s">
        <v>481</v>
      </c>
      <c r="U13" s="18" t="n">
        <v>435.23947597</v>
      </c>
      <c r="V13" s="20" t="n">
        <v>5.88093381</v>
      </c>
    </row>
    <row r="14" spans="1:22">
      <c r="A14" s="15" t="s">
        <v>489</v>
      </c>
      <c r="B14" s="17" t="n">
        <v>5587</v>
      </c>
      <c r="C14" s="18">
        <f>(89.0/B14*100)</f>
        <v/>
      </c>
      <c r="D14" s="19" t="n">
        <v>5498</v>
      </c>
      <c r="E14" s="18" t="n">
        <v>538.44778841</v>
      </c>
      <c r="F14" s="20" t="n">
        <v>4.29373068</v>
      </c>
      <c r="G14" s="18" t="n">
        <v>528.31429789</v>
      </c>
      <c r="H14" s="20" t="n">
        <v>2.47701014</v>
      </c>
      <c r="I14" s="18" t="n">
        <v>513.43733466</v>
      </c>
      <c r="J14" s="20" t="n">
        <v>3.05185424</v>
      </c>
      <c r="K14" s="18" t="n">
        <v>490.50317791</v>
      </c>
      <c r="L14" s="20" t="n">
        <v>5.59563003</v>
      </c>
      <c r="M14" s="18" t="s">
        <v>481</v>
      </c>
      <c r="N14" s="20" t="s">
        <v>481</v>
      </c>
      <c r="O14" s="18" t="s">
        <v>481</v>
      </c>
      <c r="P14" s="20" t="s">
        <v>481</v>
      </c>
      <c r="Q14" s="18" t="s">
        <v>481</v>
      </c>
      <c r="R14" s="20" t="s">
        <v>481</v>
      </c>
      <c r="S14" s="18" t="s">
        <v>481</v>
      </c>
      <c r="T14" s="20" t="s">
        <v>481</v>
      </c>
      <c r="U14" s="18" t="n">
        <v>465.67058358</v>
      </c>
      <c r="V14" s="20" t="n">
        <v>7.9475309</v>
      </c>
    </row>
    <row r="15" spans="1:22">
      <c r="A15" s="15" t="s">
        <v>490</v>
      </c>
      <c r="B15" s="17" t="n">
        <v>5882</v>
      </c>
      <c r="C15" s="18">
        <f>(153.0/B15*100)</f>
        <v/>
      </c>
      <c r="D15" s="19" t="n">
        <v>5729</v>
      </c>
      <c r="E15" s="18" t="n">
        <v>536.20956614</v>
      </c>
      <c r="F15" s="20" t="n">
        <v>3.42028718</v>
      </c>
      <c r="G15" s="18" t="n">
        <v>524.7106174199999</v>
      </c>
      <c r="H15" s="20" t="n">
        <v>2.28588817</v>
      </c>
      <c r="I15" s="18" t="n">
        <v>508.8520716</v>
      </c>
      <c r="J15" s="20" t="n">
        <v>3.05413357</v>
      </c>
      <c r="K15" s="18" t="n">
        <v>471.79098319</v>
      </c>
      <c r="L15" s="20" t="n">
        <v>4.87818344</v>
      </c>
      <c r="M15" s="18" t="s">
        <v>481</v>
      </c>
      <c r="N15" s="20" t="s">
        <v>481</v>
      </c>
      <c r="O15" s="18" t="s">
        <v>481</v>
      </c>
      <c r="P15" s="20" t="s">
        <v>481</v>
      </c>
      <c r="Q15" s="18" t="n">
        <v>368.85220715</v>
      </c>
      <c r="R15" s="20" t="n">
        <v>14.5875493</v>
      </c>
      <c r="S15" s="18" t="s">
        <v>481</v>
      </c>
      <c r="T15" s="20" t="s">
        <v>481</v>
      </c>
      <c r="U15" s="18" t="n">
        <v>444.55079909</v>
      </c>
      <c r="V15" s="20" t="n">
        <v>6.37664017</v>
      </c>
    </row>
    <row r="16" spans="1:22">
      <c r="A16" s="15" t="s">
        <v>491</v>
      </c>
      <c r="B16" s="17" t="n">
        <v>6108</v>
      </c>
      <c r="C16" s="18">
        <f>(178.0/B16*100)</f>
        <v/>
      </c>
      <c r="D16" s="19" t="n">
        <v>5930</v>
      </c>
      <c r="E16" s="18" t="n">
        <v>534.6771442100001</v>
      </c>
      <c r="F16" s="20" t="n">
        <v>3.76867379</v>
      </c>
      <c r="G16" s="18" t="n">
        <v>515.34793439</v>
      </c>
      <c r="H16" s="20" t="n">
        <v>2.50001325</v>
      </c>
      <c r="I16" s="18" t="n">
        <v>492.68217823</v>
      </c>
      <c r="J16" s="20" t="n">
        <v>2.92278942</v>
      </c>
      <c r="K16" s="18" t="n">
        <v>452.97567787</v>
      </c>
      <c r="L16" s="20" t="n">
        <v>4.19643371</v>
      </c>
      <c r="M16" s="18" t="s">
        <v>481</v>
      </c>
      <c r="N16" s="20" t="s">
        <v>481</v>
      </c>
      <c r="O16" s="18" t="s">
        <v>481</v>
      </c>
      <c r="P16" s="20" t="s">
        <v>481</v>
      </c>
      <c r="Q16" s="18" t="s">
        <v>481</v>
      </c>
      <c r="R16" s="20" t="s">
        <v>481</v>
      </c>
      <c r="S16" s="18" t="s">
        <v>481</v>
      </c>
      <c r="T16" s="20" t="s">
        <v>481</v>
      </c>
      <c r="U16" s="18" t="n">
        <v>413.47129563</v>
      </c>
      <c r="V16" s="20" t="n">
        <v>6.33683784</v>
      </c>
    </row>
    <row r="17" spans="1:22">
      <c r="A17" s="15" t="s">
        <v>492</v>
      </c>
      <c r="B17" s="17" t="n">
        <v>6504</v>
      </c>
      <c r="C17" s="18">
        <f>(2366.0/B17*100)</f>
        <v/>
      </c>
      <c r="D17" s="19" t="n">
        <v>4138</v>
      </c>
      <c r="E17" s="18" t="n">
        <v>542.97632075</v>
      </c>
      <c r="F17" s="20" t="n">
        <v>4.82564484</v>
      </c>
      <c r="G17" s="18" t="n">
        <v>522.90851802</v>
      </c>
      <c r="H17" s="20" t="n">
        <v>3.75448802</v>
      </c>
      <c r="I17" s="18" t="n">
        <v>503.8153542</v>
      </c>
      <c r="J17" s="20" t="n">
        <v>4.17860871</v>
      </c>
      <c r="K17" s="18" t="n">
        <v>477.27315052</v>
      </c>
      <c r="L17" s="20" t="n">
        <v>6.97313863</v>
      </c>
      <c r="M17" s="18" t="s">
        <v>481</v>
      </c>
      <c r="N17" s="20" t="s">
        <v>481</v>
      </c>
      <c r="O17" s="18" t="s">
        <v>481</v>
      </c>
      <c r="P17" s="20" t="s">
        <v>481</v>
      </c>
      <c r="Q17" s="18" t="n">
        <v>362.96139732</v>
      </c>
      <c r="R17" s="20" t="n">
        <v>12.64520278</v>
      </c>
      <c r="S17" s="18" t="s">
        <v>481</v>
      </c>
      <c r="T17" s="20" t="s">
        <v>481</v>
      </c>
      <c r="U17" s="18" t="n">
        <v>476.0230855</v>
      </c>
      <c r="V17" s="20" t="n">
        <v>6.00934476</v>
      </c>
    </row>
    <row r="18" spans="1:22">
      <c r="A18" s="15" t="s">
        <v>493</v>
      </c>
      <c r="B18" s="17" t="n">
        <v>5532</v>
      </c>
      <c r="C18" s="18">
        <f>(31.0/B18*100)</f>
        <v/>
      </c>
      <c r="D18" s="19" t="n">
        <v>5501</v>
      </c>
      <c r="E18" s="18" t="n">
        <v>477.21781797</v>
      </c>
      <c r="F18" s="20" t="n">
        <v>4.94823606</v>
      </c>
      <c r="G18" s="18" t="n">
        <v>464.88459248</v>
      </c>
      <c r="H18" s="20" t="n">
        <v>3.88091619</v>
      </c>
      <c r="I18" s="18" t="n">
        <v>450.43851488</v>
      </c>
      <c r="J18" s="20" t="n">
        <v>4.50627321</v>
      </c>
      <c r="K18" s="18" t="n">
        <v>420.39348064</v>
      </c>
      <c r="L18" s="20" t="n">
        <v>4.48542611</v>
      </c>
      <c r="M18" s="18" t="s">
        <v>481</v>
      </c>
      <c r="N18" s="20" t="s">
        <v>481</v>
      </c>
      <c r="O18" s="18" t="s">
        <v>481</v>
      </c>
      <c r="P18" s="20" t="s">
        <v>481</v>
      </c>
      <c r="Q18" s="18" t="s">
        <v>481</v>
      </c>
      <c r="R18" s="20" t="s">
        <v>481</v>
      </c>
      <c r="S18" s="18" t="s">
        <v>481</v>
      </c>
      <c r="T18" s="20" t="s">
        <v>481</v>
      </c>
      <c r="U18" s="18" t="n">
        <v>388.40373392</v>
      </c>
      <c r="V18" s="20" t="n">
        <v>7.68106488</v>
      </c>
    </row>
    <row r="19" spans="1:22">
      <c r="A19" s="15" t="s">
        <v>494</v>
      </c>
      <c r="B19" s="17" t="n">
        <v>5658</v>
      </c>
      <c r="C19" s="18">
        <f>(433.0/B19*100)</f>
        <v/>
      </c>
      <c r="D19" s="19" t="n">
        <v>5225</v>
      </c>
      <c r="E19" s="18" t="n">
        <v>486.94111406</v>
      </c>
      <c r="F19" s="20" t="n">
        <v>4.69537723</v>
      </c>
      <c r="G19" s="18" t="n">
        <v>490.79270488</v>
      </c>
      <c r="H19" s="20" t="n">
        <v>3.0054696</v>
      </c>
      <c r="I19" s="18" t="n">
        <v>481.50039409</v>
      </c>
      <c r="J19" s="20" t="n">
        <v>4.1080575</v>
      </c>
      <c r="K19" s="18" t="n">
        <v>464.69538858</v>
      </c>
      <c r="L19" s="20" t="n">
        <v>4.18928022</v>
      </c>
      <c r="M19" s="18" t="s">
        <v>481</v>
      </c>
      <c r="N19" s="20" t="s">
        <v>481</v>
      </c>
      <c r="O19" s="18" t="s">
        <v>481</v>
      </c>
      <c r="P19" s="20" t="s">
        <v>481</v>
      </c>
      <c r="Q19" s="18" t="s">
        <v>481</v>
      </c>
      <c r="R19" s="20" t="s">
        <v>481</v>
      </c>
      <c r="S19" s="18" t="s">
        <v>481</v>
      </c>
      <c r="T19" s="20" t="s">
        <v>481</v>
      </c>
      <c r="U19" s="18" t="n">
        <v>405.82135463</v>
      </c>
      <c r="V19" s="20" t="n">
        <v>7.36698878</v>
      </c>
    </row>
    <row r="20" spans="1:22">
      <c r="A20" s="15" t="s">
        <v>495</v>
      </c>
      <c r="B20" s="17" t="n">
        <v>3371</v>
      </c>
      <c r="C20" s="18">
        <f>(75.0/B20*100)</f>
        <v/>
      </c>
      <c r="D20" s="19" t="n">
        <v>3296</v>
      </c>
      <c r="E20" s="18" t="n">
        <v>523.49927762</v>
      </c>
      <c r="F20" s="20" t="n">
        <v>3.89124097</v>
      </c>
      <c r="G20" s="18" t="n">
        <v>493.82912673</v>
      </c>
      <c r="H20" s="20" t="n">
        <v>3.02749154</v>
      </c>
      <c r="I20" s="18" t="n">
        <v>464.67414415</v>
      </c>
      <c r="J20" s="20" t="n">
        <v>4.46252559</v>
      </c>
      <c r="K20" s="18" t="n">
        <v>446.2927547</v>
      </c>
      <c r="L20" s="20" t="n">
        <v>5.51143474</v>
      </c>
      <c r="M20" s="18" t="s">
        <v>481</v>
      </c>
      <c r="N20" s="20" t="s">
        <v>481</v>
      </c>
      <c r="O20" s="18" t="s">
        <v>481</v>
      </c>
      <c r="P20" s="20" t="s">
        <v>481</v>
      </c>
      <c r="Q20" s="18" t="s">
        <v>481</v>
      </c>
      <c r="R20" s="20" t="s">
        <v>481</v>
      </c>
      <c r="S20" s="18" t="s">
        <v>481</v>
      </c>
      <c r="T20" s="20" t="s">
        <v>481</v>
      </c>
      <c r="U20" s="18" t="n">
        <v>437.642281</v>
      </c>
      <c r="V20" s="20" t="n">
        <v>8.47634367</v>
      </c>
    </row>
    <row r="21" spans="1:22">
      <c r="A21" s="15" t="s">
        <v>496</v>
      </c>
      <c r="B21" s="17" t="n">
        <v>5741</v>
      </c>
      <c r="C21" s="18">
        <f>(70.0/B21*100)</f>
        <v/>
      </c>
      <c r="D21" s="19" t="n">
        <v>5671</v>
      </c>
      <c r="E21" s="18" t="n">
        <v>525.67042715</v>
      </c>
      <c r="F21" s="20" t="n">
        <v>2.57527537</v>
      </c>
      <c r="G21" s="18" t="n">
        <v>511.1589406</v>
      </c>
      <c r="H21" s="20" t="n">
        <v>2.25209418</v>
      </c>
      <c r="I21" s="18" t="n">
        <v>493.25971646</v>
      </c>
      <c r="J21" s="20" t="n">
        <v>2.98729959</v>
      </c>
      <c r="K21" s="18" t="n">
        <v>461.30054204</v>
      </c>
      <c r="L21" s="20" t="n">
        <v>4.16347155</v>
      </c>
      <c r="M21" s="18" t="s">
        <v>481</v>
      </c>
      <c r="N21" s="20" t="s">
        <v>481</v>
      </c>
      <c r="O21" s="18" t="s">
        <v>481</v>
      </c>
      <c r="P21" s="20" t="s">
        <v>481</v>
      </c>
      <c r="Q21" s="18" t="s">
        <v>481</v>
      </c>
      <c r="R21" s="20" t="s">
        <v>481</v>
      </c>
      <c r="S21" s="18" t="s">
        <v>481</v>
      </c>
      <c r="T21" s="20" t="s">
        <v>481</v>
      </c>
      <c r="U21" s="18" t="n">
        <v>447.85194452</v>
      </c>
      <c r="V21" s="20" t="n">
        <v>9.088667470000001</v>
      </c>
    </row>
    <row r="22" spans="1:22">
      <c r="A22" s="15" t="s">
        <v>497</v>
      </c>
      <c r="B22" s="17" t="n">
        <v>6598</v>
      </c>
      <c r="C22" s="18">
        <f>(43.0/B22*100)</f>
        <v/>
      </c>
      <c r="D22" s="19" t="n">
        <v>6555</v>
      </c>
      <c r="E22" s="18" t="n">
        <v>488.04315547</v>
      </c>
      <c r="F22" s="20" t="n">
        <v>4.56598888</v>
      </c>
      <c r="G22" s="18" t="n">
        <v>484.29442311</v>
      </c>
      <c r="H22" s="20" t="n">
        <v>4.46210039</v>
      </c>
      <c r="I22" s="18" t="n">
        <v>466.24758657</v>
      </c>
      <c r="J22" s="20" t="n">
        <v>4.60032535</v>
      </c>
      <c r="K22" s="18" t="n">
        <v>453.19354214</v>
      </c>
      <c r="L22" s="20" t="n">
        <v>6.09856596</v>
      </c>
      <c r="M22" s="18" t="s">
        <v>481</v>
      </c>
      <c r="N22" s="20" t="s">
        <v>481</v>
      </c>
      <c r="O22" s="18" t="s">
        <v>481</v>
      </c>
      <c r="P22" s="20" t="s">
        <v>481</v>
      </c>
      <c r="Q22" s="18" t="n">
        <v>465.3184081</v>
      </c>
      <c r="R22" s="20" t="n">
        <v>9.52311205</v>
      </c>
      <c r="S22" s="18" t="s">
        <v>481</v>
      </c>
      <c r="T22" s="20" t="s">
        <v>481</v>
      </c>
      <c r="U22" s="18" t="n">
        <v>390.45530087</v>
      </c>
      <c r="V22" s="20" t="n">
        <v>8.20286649</v>
      </c>
    </row>
    <row r="23" spans="1:22">
      <c r="A23" s="15" t="s">
        <v>498</v>
      </c>
      <c r="B23" s="17" t="n">
        <v>11583</v>
      </c>
      <c r="C23" s="18">
        <f>(281.0/B23*100)</f>
        <v/>
      </c>
      <c r="D23" s="19" t="n">
        <v>11302</v>
      </c>
      <c r="E23" s="18" t="n">
        <v>510.9616698</v>
      </c>
      <c r="F23" s="20" t="n">
        <v>3.61230188</v>
      </c>
      <c r="G23" s="18" t="n">
        <v>498.73813043</v>
      </c>
      <c r="H23" s="20" t="n">
        <v>3.35080053</v>
      </c>
      <c r="I23" s="18" t="n">
        <v>478.51320374</v>
      </c>
      <c r="J23" s="20" t="n">
        <v>3.98470433</v>
      </c>
      <c r="K23" s="18" t="n">
        <v>448.97408329</v>
      </c>
      <c r="L23" s="20" t="n">
        <v>6.82534653</v>
      </c>
      <c r="M23" s="18" t="s">
        <v>481</v>
      </c>
      <c r="N23" s="20" t="s">
        <v>481</v>
      </c>
      <c r="O23" s="18" t="s">
        <v>481</v>
      </c>
      <c r="P23" s="20" t="s">
        <v>481</v>
      </c>
      <c r="Q23" s="18" t="s">
        <v>481</v>
      </c>
      <c r="R23" s="20" t="s">
        <v>481</v>
      </c>
      <c r="S23" s="18" t="s">
        <v>481</v>
      </c>
      <c r="T23" s="20" t="s">
        <v>481</v>
      </c>
      <c r="U23" s="18" t="n">
        <v>440.4890554</v>
      </c>
      <c r="V23" s="20" t="n">
        <v>7.05216442</v>
      </c>
    </row>
    <row r="24" spans="1:22">
      <c r="A24" s="15" t="s">
        <v>499</v>
      </c>
      <c r="B24" s="17" t="n">
        <v>6647</v>
      </c>
      <c r="C24" s="18">
        <f>(14.0/B24*100)</f>
        <v/>
      </c>
      <c r="D24" s="19" t="n">
        <v>6633</v>
      </c>
      <c r="E24" s="18" t="n">
        <v>559.5177085399999</v>
      </c>
      <c r="F24" s="20" t="n">
        <v>4.72756884</v>
      </c>
      <c r="G24" s="18" t="n">
        <v>545.30198984</v>
      </c>
      <c r="H24" s="20" t="n">
        <v>2.82724488</v>
      </c>
      <c r="I24" s="18" t="n">
        <v>523.14937746</v>
      </c>
      <c r="J24" s="20" t="n">
        <v>3.95415407</v>
      </c>
      <c r="K24" s="18" t="n">
        <v>492.19648558</v>
      </c>
      <c r="L24" s="20" t="n">
        <v>4.43457274</v>
      </c>
      <c r="M24" s="18" t="s">
        <v>481</v>
      </c>
      <c r="N24" s="20" t="s">
        <v>481</v>
      </c>
      <c r="O24" s="18" t="s">
        <v>481</v>
      </c>
      <c r="P24" s="20" t="s">
        <v>481</v>
      </c>
      <c r="Q24" s="18" t="s">
        <v>481</v>
      </c>
      <c r="R24" s="20" t="s">
        <v>481</v>
      </c>
      <c r="S24" s="18" t="s">
        <v>481</v>
      </c>
      <c r="T24" s="20" t="s">
        <v>481</v>
      </c>
      <c r="U24" s="18" t="n">
        <v>469.09868979</v>
      </c>
      <c r="V24" s="20" t="n">
        <v>9.94274457</v>
      </c>
    </row>
    <row r="25" spans="1:22">
      <c r="A25" s="15" t="s">
        <v>500</v>
      </c>
      <c r="B25" s="17" t="n">
        <v>5581</v>
      </c>
      <c r="C25" s="18">
        <f>(25.0/B25*100)</f>
        <v/>
      </c>
      <c r="D25" s="19" t="n">
        <v>5556</v>
      </c>
      <c r="E25" s="18" t="n">
        <v>566.97985828</v>
      </c>
      <c r="F25" s="20" t="n">
        <v>4.95672118</v>
      </c>
      <c r="G25" s="18" t="n">
        <v>528.23089509</v>
      </c>
      <c r="H25" s="20" t="n">
        <v>3.58739481</v>
      </c>
      <c r="I25" s="18" t="n">
        <v>500.49128819</v>
      </c>
      <c r="J25" s="20" t="n">
        <v>4.2472965</v>
      </c>
      <c r="K25" s="18" t="n">
        <v>463.75557889</v>
      </c>
      <c r="L25" s="20" t="n">
        <v>8.249785169999999</v>
      </c>
      <c r="M25" s="18" t="s">
        <v>481</v>
      </c>
      <c r="N25" s="20" t="s">
        <v>481</v>
      </c>
      <c r="O25" s="18" t="s">
        <v>481</v>
      </c>
      <c r="P25" s="20" t="s">
        <v>481</v>
      </c>
      <c r="Q25" s="18" t="s">
        <v>481</v>
      </c>
      <c r="R25" s="20" t="s">
        <v>481</v>
      </c>
      <c r="S25" s="18" t="s">
        <v>481</v>
      </c>
      <c r="T25" s="20" t="s">
        <v>481</v>
      </c>
      <c r="U25" s="18" t="n">
        <v>475.9253606</v>
      </c>
      <c r="V25" s="20" t="n">
        <v>22.29276324</v>
      </c>
    </row>
    <row r="26" spans="1:22">
      <c r="A26" s="15" t="s">
        <v>501</v>
      </c>
      <c r="B26" s="17" t="n">
        <v>4869</v>
      </c>
      <c r="C26" s="18">
        <f>(88.0/B26*100)</f>
        <v/>
      </c>
      <c r="D26" s="19" t="n">
        <v>4781</v>
      </c>
      <c r="E26" s="18" t="n">
        <v>503.84174262</v>
      </c>
      <c r="F26" s="20" t="n">
        <v>3.00390049</v>
      </c>
      <c r="G26" s="18" t="n">
        <v>487.74316868</v>
      </c>
      <c r="H26" s="20" t="n">
        <v>2.45127706</v>
      </c>
      <c r="I26" s="18" t="n">
        <v>470.48658626</v>
      </c>
      <c r="J26" s="20" t="n">
        <v>3.16571516</v>
      </c>
      <c r="K26" s="18" t="n">
        <v>460.89425794</v>
      </c>
      <c r="L26" s="20" t="n">
        <v>5.55023033</v>
      </c>
      <c r="M26" s="18" t="s">
        <v>481</v>
      </c>
      <c r="N26" s="20" t="s">
        <v>481</v>
      </c>
      <c r="O26" s="18" t="s">
        <v>481</v>
      </c>
      <c r="P26" s="20" t="s">
        <v>481</v>
      </c>
      <c r="Q26" s="18" t="s">
        <v>481</v>
      </c>
      <c r="R26" s="20" t="s">
        <v>481</v>
      </c>
      <c r="S26" s="18" t="s">
        <v>481</v>
      </c>
      <c r="T26" s="20" t="s">
        <v>481</v>
      </c>
      <c r="U26" s="18" t="n">
        <v>434.16160448</v>
      </c>
      <c r="V26" s="20" t="n">
        <v>8.55786299</v>
      </c>
    </row>
    <row r="27" spans="1:22">
      <c r="A27" s="15" t="s">
        <v>502</v>
      </c>
      <c r="B27" s="17" t="n">
        <v>5299</v>
      </c>
      <c r="C27" s="18">
        <f>(170.0/B27*100)</f>
        <v/>
      </c>
      <c r="D27" s="19" t="n">
        <v>5129</v>
      </c>
      <c r="E27" s="18" t="n">
        <v>522.04159323</v>
      </c>
      <c r="F27" s="20" t="n">
        <v>3.36847106</v>
      </c>
      <c r="G27" s="18" t="n">
        <v>505.31191939</v>
      </c>
      <c r="H27" s="20" t="n">
        <v>2.57427837</v>
      </c>
      <c r="I27" s="18" t="n">
        <v>477.28697418</v>
      </c>
      <c r="J27" s="20" t="n">
        <v>2.64723704</v>
      </c>
      <c r="K27" s="18" t="n">
        <v>438.13674719</v>
      </c>
      <c r="L27" s="20" t="n">
        <v>4.40655909</v>
      </c>
      <c r="M27" s="18" t="s">
        <v>481</v>
      </c>
      <c r="N27" s="20" t="s">
        <v>481</v>
      </c>
      <c r="O27" s="18" t="s">
        <v>481</v>
      </c>
      <c r="P27" s="20" t="s">
        <v>481</v>
      </c>
      <c r="Q27" s="18" t="s">
        <v>481</v>
      </c>
      <c r="R27" s="20" t="s">
        <v>481</v>
      </c>
      <c r="S27" s="18" t="s">
        <v>481</v>
      </c>
      <c r="T27" s="20" t="s">
        <v>481</v>
      </c>
      <c r="U27" s="18" t="n">
        <v>420.54270365</v>
      </c>
      <c r="V27" s="20" t="n">
        <v>4.52278471</v>
      </c>
    </row>
    <row r="28" spans="1:22">
      <c r="A28" s="15" t="s">
        <v>503</v>
      </c>
      <c r="B28" s="17" t="n">
        <v>7568</v>
      </c>
      <c r="C28" s="18">
        <f>(490.0/B28*100)</f>
        <v/>
      </c>
      <c r="D28" s="19" t="n">
        <v>7078</v>
      </c>
      <c r="E28" s="18" t="n">
        <v>421.07012246</v>
      </c>
      <c r="F28" s="20" t="n">
        <v>3.3287213</v>
      </c>
      <c r="G28" s="18" t="n">
        <v>410.06016319</v>
      </c>
      <c r="H28" s="20" t="n">
        <v>2.70345201</v>
      </c>
      <c r="I28" s="18" t="n">
        <v>411.71491912</v>
      </c>
      <c r="J28" s="20" t="n">
        <v>3.15928061</v>
      </c>
      <c r="K28" s="18" t="n">
        <v>393.48177068</v>
      </c>
      <c r="L28" s="20" t="n">
        <v>5.99935789</v>
      </c>
      <c r="M28" s="18" t="s">
        <v>481</v>
      </c>
      <c r="N28" s="20" t="s">
        <v>481</v>
      </c>
      <c r="O28" s="18" t="s">
        <v>481</v>
      </c>
      <c r="P28" s="20" t="s">
        <v>481</v>
      </c>
      <c r="Q28" s="18" t="s">
        <v>481</v>
      </c>
      <c r="R28" s="20" t="s">
        <v>481</v>
      </c>
      <c r="S28" s="18" t="s">
        <v>481</v>
      </c>
      <c r="T28" s="20" t="s">
        <v>481</v>
      </c>
      <c r="U28" s="18" t="n">
        <v>375.7941468</v>
      </c>
      <c r="V28" s="20" t="n">
        <v>7.97677714</v>
      </c>
    </row>
    <row r="29" spans="1:22">
      <c r="A29" s="15" t="s">
        <v>504</v>
      </c>
      <c r="B29" s="17" t="n">
        <v>5385</v>
      </c>
      <c r="C29" s="18">
        <f>(30.0/B29*100)</f>
        <v/>
      </c>
      <c r="D29" s="19" t="n">
        <v>5355</v>
      </c>
      <c r="E29" s="18" t="n">
        <v>535.07265898</v>
      </c>
      <c r="F29" s="20" t="n">
        <v>4.12032746</v>
      </c>
      <c r="G29" s="18" t="n">
        <v>525.54816361</v>
      </c>
      <c r="H29" s="20" t="n">
        <v>2.82073588</v>
      </c>
      <c r="I29" s="18" t="n">
        <v>518.40370208</v>
      </c>
      <c r="J29" s="20" t="n">
        <v>3.21798278</v>
      </c>
      <c r="K29" s="18" t="n">
        <v>485.82742098</v>
      </c>
      <c r="L29" s="20" t="n">
        <v>5.06451686</v>
      </c>
      <c r="M29" s="18" t="s">
        <v>481</v>
      </c>
      <c r="N29" s="20" t="s">
        <v>481</v>
      </c>
      <c r="O29" s="18" t="s">
        <v>481</v>
      </c>
      <c r="P29" s="20" t="s">
        <v>481</v>
      </c>
      <c r="Q29" s="18" t="n">
        <v>335.3902018</v>
      </c>
      <c r="R29" s="20" t="n">
        <v>12.1685767</v>
      </c>
      <c r="S29" s="18" t="s">
        <v>481</v>
      </c>
      <c r="T29" s="20" t="s">
        <v>481</v>
      </c>
      <c r="U29" s="18" t="n">
        <v>428.70793264</v>
      </c>
      <c r="V29" s="20" t="n">
        <v>8.94052997</v>
      </c>
    </row>
    <row r="30" spans="1:22">
      <c r="A30" s="15" t="s">
        <v>505</v>
      </c>
      <c r="B30" s="17" t="n">
        <v>4520</v>
      </c>
      <c r="C30" s="18">
        <f>(243.0/B30*100)</f>
        <v/>
      </c>
      <c r="D30" s="19" t="n">
        <v>4277</v>
      </c>
      <c r="E30" s="18" t="n">
        <v>546.07244236</v>
      </c>
      <c r="F30" s="20" t="n">
        <v>3.00882916</v>
      </c>
      <c r="G30" s="18" t="n">
        <v>502.03201847</v>
      </c>
      <c r="H30" s="20" t="n">
        <v>2.74454178</v>
      </c>
      <c r="I30" s="18" t="n">
        <v>464.7074723</v>
      </c>
      <c r="J30" s="20" t="n">
        <v>4.05054565</v>
      </c>
      <c r="K30" s="18" t="n">
        <v>450.53215005</v>
      </c>
      <c r="L30" s="20" t="n">
        <v>6.20040154</v>
      </c>
      <c r="M30" s="18" t="s">
        <v>481</v>
      </c>
      <c r="N30" s="20" t="s">
        <v>481</v>
      </c>
      <c r="O30" s="18" t="s">
        <v>481</v>
      </c>
      <c r="P30" s="20" t="s">
        <v>481</v>
      </c>
      <c r="Q30" s="18" t="s">
        <v>481</v>
      </c>
      <c r="R30" s="20" t="s">
        <v>481</v>
      </c>
      <c r="S30" s="18" t="s">
        <v>481</v>
      </c>
      <c r="T30" s="20" t="s">
        <v>481</v>
      </c>
      <c r="U30" s="18" t="n">
        <v>414.13246701</v>
      </c>
      <c r="V30" s="20" t="n">
        <v>5.39949773</v>
      </c>
    </row>
    <row r="31" spans="1:22">
      <c r="A31" s="15" t="s">
        <v>506</v>
      </c>
      <c r="B31" s="17" t="n">
        <v>5456</v>
      </c>
      <c r="C31" s="18">
        <f>(152.0/B31*100)</f>
        <v/>
      </c>
      <c r="D31" s="19" t="n">
        <v>5304</v>
      </c>
      <c r="E31" s="18" t="n">
        <v>532.6965759</v>
      </c>
      <c r="F31" s="20" t="n">
        <v>3.81237565</v>
      </c>
      <c r="G31" s="18" t="n">
        <v>512.73374237</v>
      </c>
      <c r="H31" s="20" t="n">
        <v>2.44556404</v>
      </c>
      <c r="I31" s="18" t="n">
        <v>480.80729239</v>
      </c>
      <c r="J31" s="20" t="n">
        <v>3.64230109</v>
      </c>
      <c r="K31" s="18" t="n">
        <v>453.70826883</v>
      </c>
      <c r="L31" s="20" t="n">
        <v>6.26546714</v>
      </c>
      <c r="M31" s="18" t="s">
        <v>481</v>
      </c>
      <c r="N31" s="20" t="s">
        <v>481</v>
      </c>
      <c r="O31" s="18" t="s">
        <v>481</v>
      </c>
      <c r="P31" s="20" t="s">
        <v>481</v>
      </c>
      <c r="Q31" s="18" t="s">
        <v>481</v>
      </c>
      <c r="R31" s="20" t="s">
        <v>481</v>
      </c>
      <c r="S31" s="18" t="s">
        <v>481</v>
      </c>
      <c r="T31" s="20" t="s">
        <v>481</v>
      </c>
      <c r="U31" s="18" t="n">
        <v>439.30837021</v>
      </c>
      <c r="V31" s="20" t="n">
        <v>4.5922692</v>
      </c>
    </row>
    <row r="32" spans="1:22">
      <c r="A32" s="15" t="s">
        <v>507</v>
      </c>
      <c r="B32" s="17" t="n">
        <v>4478</v>
      </c>
      <c r="C32" s="18">
        <f>(6.0/B32*100)</f>
        <v/>
      </c>
      <c r="D32" s="19" t="n">
        <v>4472</v>
      </c>
      <c r="E32" s="18" t="n">
        <v>524.68314551</v>
      </c>
      <c r="F32" s="20" t="n">
        <v>3.79585304</v>
      </c>
      <c r="G32" s="18" t="n">
        <v>510.26263837</v>
      </c>
      <c r="H32" s="20" t="n">
        <v>2.86336605</v>
      </c>
      <c r="I32" s="18" t="n">
        <v>495.04654483</v>
      </c>
      <c r="J32" s="20" t="n">
        <v>3.25069804</v>
      </c>
      <c r="K32" s="18" t="n">
        <v>467.94900819</v>
      </c>
      <c r="L32" s="20" t="n">
        <v>6.1055294</v>
      </c>
      <c r="M32" s="18" t="s">
        <v>481</v>
      </c>
      <c r="N32" s="20" t="s">
        <v>481</v>
      </c>
      <c r="O32" s="18" t="s">
        <v>481</v>
      </c>
      <c r="P32" s="20" t="s">
        <v>481</v>
      </c>
      <c r="Q32" s="18" t="s">
        <v>481</v>
      </c>
      <c r="R32" s="20" t="s">
        <v>481</v>
      </c>
      <c r="S32" s="18" t="s">
        <v>481</v>
      </c>
      <c r="T32" s="20" t="s">
        <v>481</v>
      </c>
      <c r="U32" s="18" t="n">
        <v>445.35887756</v>
      </c>
      <c r="V32" s="20" t="n">
        <v>10.61373715</v>
      </c>
    </row>
    <row r="33" spans="1:22">
      <c r="A33" s="15" t="s">
        <v>508</v>
      </c>
      <c r="B33" s="17" t="n">
        <v>7325</v>
      </c>
      <c r="C33" s="18">
        <f>(85.0/B33*100)</f>
        <v/>
      </c>
      <c r="D33" s="19" t="n">
        <v>7240</v>
      </c>
      <c r="E33" s="18" t="n">
        <v>530.13561942</v>
      </c>
      <c r="F33" s="20" t="n">
        <v>3.41817874</v>
      </c>
      <c r="G33" s="18" t="n">
        <v>490.89178569</v>
      </c>
      <c r="H33" s="20" t="n">
        <v>2.77817592</v>
      </c>
      <c r="I33" s="18" t="n">
        <v>458.44173471</v>
      </c>
      <c r="J33" s="20" t="n">
        <v>4.76099532</v>
      </c>
      <c r="K33" s="18" t="n">
        <v>457.42545835</v>
      </c>
      <c r="L33" s="20" t="n">
        <v>7.6293614</v>
      </c>
      <c r="M33" s="18" t="s">
        <v>481</v>
      </c>
      <c r="N33" s="20" t="s">
        <v>481</v>
      </c>
      <c r="O33" s="18" t="s">
        <v>481</v>
      </c>
      <c r="P33" s="20" t="s">
        <v>481</v>
      </c>
      <c r="Q33" s="18" t="s">
        <v>481</v>
      </c>
      <c r="R33" s="20" t="s">
        <v>481</v>
      </c>
      <c r="S33" s="18" t="s">
        <v>481</v>
      </c>
      <c r="T33" s="20" t="s">
        <v>481</v>
      </c>
      <c r="U33" s="18" t="n">
        <v>412.45792117</v>
      </c>
      <c r="V33" s="20" t="n">
        <v>7.87158269</v>
      </c>
    </row>
    <row r="34" spans="1:22">
      <c r="A34" s="15" t="s">
        <v>509</v>
      </c>
      <c r="B34" s="17" t="n">
        <v>6350</v>
      </c>
      <c r="C34" s="18">
        <f>(106.0/B34*100)</f>
        <v/>
      </c>
      <c r="D34" s="19" t="n">
        <v>6244</v>
      </c>
      <c r="E34" s="18" t="n">
        <v>488.9677192</v>
      </c>
      <c r="F34" s="20" t="n">
        <v>4.62585703</v>
      </c>
      <c r="G34" s="18" t="n">
        <v>490.385681</v>
      </c>
      <c r="H34" s="20" t="n">
        <v>2.93416232</v>
      </c>
      <c r="I34" s="18" t="n">
        <v>483.69656235</v>
      </c>
      <c r="J34" s="20" t="n">
        <v>3.23296905</v>
      </c>
      <c r="K34" s="18" t="n">
        <v>461.61443219</v>
      </c>
      <c r="L34" s="20" t="n">
        <v>4.95564956</v>
      </c>
      <c r="M34" s="18" t="s">
        <v>481</v>
      </c>
      <c r="N34" s="20" t="s">
        <v>481</v>
      </c>
      <c r="O34" s="18" t="s">
        <v>481</v>
      </c>
      <c r="P34" s="20" t="s">
        <v>481</v>
      </c>
      <c r="Q34" s="18" t="n">
        <v>336.51078337</v>
      </c>
      <c r="R34" s="20" t="n">
        <v>12.24828707</v>
      </c>
      <c r="S34" s="18" t="s">
        <v>481</v>
      </c>
      <c r="T34" s="20" t="s">
        <v>481</v>
      </c>
      <c r="U34" s="18" t="n">
        <v>414.57396928</v>
      </c>
      <c r="V34" s="20" t="n">
        <v>8.32827958</v>
      </c>
    </row>
    <row r="35" spans="1:22">
      <c r="A35" s="15" t="s">
        <v>510</v>
      </c>
      <c r="B35" s="17" t="n">
        <v>6406</v>
      </c>
      <c r="C35" s="18">
        <f>(74.0/B35*100)</f>
        <v/>
      </c>
      <c r="D35" s="19" t="n">
        <v>6332</v>
      </c>
      <c r="E35" s="18" t="n">
        <v>533.23840551</v>
      </c>
      <c r="F35" s="20" t="n">
        <v>3.62701409</v>
      </c>
      <c r="G35" s="18" t="n">
        <v>522.33562256</v>
      </c>
      <c r="H35" s="20" t="n">
        <v>2.29303051</v>
      </c>
      <c r="I35" s="18" t="n">
        <v>504.2185742</v>
      </c>
      <c r="J35" s="20" t="n">
        <v>2.7910227</v>
      </c>
      <c r="K35" s="18" t="n">
        <v>487.23107143</v>
      </c>
      <c r="L35" s="20" t="n">
        <v>4.97421849</v>
      </c>
      <c r="M35" s="18" t="s">
        <v>481</v>
      </c>
      <c r="N35" s="20" t="s">
        <v>481</v>
      </c>
      <c r="O35" s="18" t="s">
        <v>481</v>
      </c>
      <c r="P35" s="20" t="s">
        <v>481</v>
      </c>
      <c r="Q35" s="18" t="n">
        <v>349.78970242</v>
      </c>
      <c r="R35" s="20" t="n">
        <v>6.90672373</v>
      </c>
      <c r="S35" s="18" t="s">
        <v>481</v>
      </c>
      <c r="T35" s="20" t="s">
        <v>481</v>
      </c>
      <c r="U35" s="18" t="n">
        <v>425.817985</v>
      </c>
      <c r="V35" s="20" t="n">
        <v>6.42813935</v>
      </c>
    </row>
    <row r="36" spans="1:22">
      <c r="A36" s="15" t="s">
        <v>511</v>
      </c>
      <c r="B36" s="17" t="n">
        <v>6736</v>
      </c>
      <c r="C36" s="18">
        <f>(88.0/B36*100)</f>
        <v/>
      </c>
      <c r="D36" s="19" t="n">
        <v>6648</v>
      </c>
      <c r="E36" s="18" t="n">
        <v>511.76440145</v>
      </c>
      <c r="F36" s="20" t="n">
        <v>2.86467057</v>
      </c>
      <c r="G36" s="18" t="n">
        <v>497.90980378</v>
      </c>
      <c r="H36" s="20" t="n">
        <v>2.92771824</v>
      </c>
      <c r="I36" s="18" t="n">
        <v>475.98386218</v>
      </c>
      <c r="J36" s="20" t="n">
        <v>2.70263244</v>
      </c>
      <c r="K36" s="18" t="n">
        <v>456.04847905</v>
      </c>
      <c r="L36" s="20" t="n">
        <v>4.18839111</v>
      </c>
      <c r="M36" s="18" t="s">
        <v>481</v>
      </c>
      <c r="N36" s="20" t="s">
        <v>481</v>
      </c>
      <c r="O36" s="18" t="s">
        <v>481</v>
      </c>
      <c r="P36" s="20" t="s">
        <v>481</v>
      </c>
      <c r="Q36" s="18" t="s">
        <v>481</v>
      </c>
      <c r="R36" s="20" t="s">
        <v>481</v>
      </c>
      <c r="S36" s="18" t="s">
        <v>481</v>
      </c>
      <c r="T36" s="20" t="s">
        <v>481</v>
      </c>
      <c r="U36" s="18" t="n">
        <v>431.58749286</v>
      </c>
      <c r="V36" s="20" t="n">
        <v>6.07074858</v>
      </c>
    </row>
    <row r="37" spans="1:22">
      <c r="A37" s="15" t="s">
        <v>512</v>
      </c>
      <c r="B37" s="17" t="n">
        <v>5458</v>
      </c>
      <c r="C37" s="18">
        <f>(181.0/B37*100)</f>
        <v/>
      </c>
      <c r="D37" s="19" t="n">
        <v>5277</v>
      </c>
      <c r="E37" s="18" t="n">
        <v>537.88466608</v>
      </c>
      <c r="F37" s="20" t="n">
        <v>4.31882085</v>
      </c>
      <c r="G37" s="18" t="n">
        <v>507.042133</v>
      </c>
      <c r="H37" s="20" t="n">
        <v>3.12278517</v>
      </c>
      <c r="I37" s="18" t="n">
        <v>473.9772299</v>
      </c>
      <c r="J37" s="20" t="n">
        <v>3.77390412</v>
      </c>
      <c r="K37" s="18" t="n">
        <v>446.66230806</v>
      </c>
      <c r="L37" s="20" t="n">
        <v>6.73257698</v>
      </c>
      <c r="M37" s="18" t="s">
        <v>481</v>
      </c>
      <c r="N37" s="20" t="s">
        <v>481</v>
      </c>
      <c r="O37" s="18" t="s">
        <v>481</v>
      </c>
      <c r="P37" s="20" t="s">
        <v>481</v>
      </c>
      <c r="Q37" s="18" t="s">
        <v>481</v>
      </c>
      <c r="R37" s="20" t="s">
        <v>481</v>
      </c>
      <c r="S37" s="18" t="s">
        <v>481</v>
      </c>
      <c r="T37" s="20" t="s">
        <v>481</v>
      </c>
      <c r="U37" s="18" t="n">
        <v>426.56075618</v>
      </c>
      <c r="V37" s="20" t="n">
        <v>5.77916996</v>
      </c>
    </row>
    <row r="38" spans="1:22">
      <c r="A38" s="15" t="s">
        <v>513</v>
      </c>
      <c r="B38" s="17" t="n">
        <v>5860</v>
      </c>
      <c r="C38" s="18">
        <f>(27.0/B38*100)</f>
        <v/>
      </c>
      <c r="D38" s="19" t="n">
        <v>5833</v>
      </c>
      <c r="E38" s="18" t="n">
        <v>550.84122085</v>
      </c>
      <c r="F38" s="20" t="n">
        <v>4.92081068</v>
      </c>
      <c r="G38" s="18" t="n">
        <v>538.40137251</v>
      </c>
      <c r="H38" s="20" t="n">
        <v>3.17567648</v>
      </c>
      <c r="I38" s="18" t="n">
        <v>510.94560564</v>
      </c>
      <c r="J38" s="20" t="n">
        <v>3.99611081</v>
      </c>
      <c r="K38" s="18" t="n">
        <v>487.15400309</v>
      </c>
      <c r="L38" s="20" t="n">
        <v>5.39313947</v>
      </c>
      <c r="M38" s="18" t="s">
        <v>481</v>
      </c>
      <c r="N38" s="20" t="s">
        <v>481</v>
      </c>
      <c r="O38" s="18" t="s">
        <v>481</v>
      </c>
      <c r="P38" s="20" t="s">
        <v>481</v>
      </c>
      <c r="Q38" s="18" t="s">
        <v>481</v>
      </c>
      <c r="R38" s="20" t="s">
        <v>481</v>
      </c>
      <c r="S38" s="18" t="s">
        <v>481</v>
      </c>
      <c r="T38" s="20" t="s">
        <v>481</v>
      </c>
      <c r="U38" s="18" t="n">
        <v>488.10216105</v>
      </c>
      <c r="V38" s="20" t="n">
        <v>6.41271571</v>
      </c>
    </row>
    <row r="39" spans="1:22">
      <c r="A39" s="15" t="s">
        <v>514</v>
      </c>
      <c r="B39" s="17" t="n">
        <v>5895</v>
      </c>
      <c r="C39" s="18">
        <f>(33.0/B39*100)</f>
        <v/>
      </c>
      <c r="D39" s="19" t="n">
        <v>5862</v>
      </c>
      <c r="E39" s="18" t="n">
        <v>427.50854365</v>
      </c>
      <c r="F39" s="20" t="n">
        <v>5.6434113</v>
      </c>
      <c r="G39" s="18" t="n">
        <v>427.57868355</v>
      </c>
      <c r="H39" s="20" t="n">
        <v>4.63668305</v>
      </c>
      <c r="I39" s="18" t="n">
        <v>414.3962287</v>
      </c>
      <c r="J39" s="20" t="n">
        <v>4.54120995</v>
      </c>
      <c r="K39" s="18" t="n">
        <v>404.56343191</v>
      </c>
      <c r="L39" s="20" t="n">
        <v>5.82328565</v>
      </c>
      <c r="M39" s="18" t="s">
        <v>481</v>
      </c>
      <c r="N39" s="20" t="s">
        <v>481</v>
      </c>
      <c r="O39" s="18" t="s">
        <v>481</v>
      </c>
      <c r="P39" s="20" t="s">
        <v>481</v>
      </c>
      <c r="Q39" s="18" t="s">
        <v>481</v>
      </c>
      <c r="R39" s="20" t="s">
        <v>481</v>
      </c>
      <c r="S39" s="18" t="s">
        <v>481</v>
      </c>
      <c r="T39" s="20" t="s">
        <v>481</v>
      </c>
      <c r="U39" s="18" t="n">
        <v>370.07845197</v>
      </c>
      <c r="V39" s="20" t="n">
        <v>8.98900665</v>
      </c>
    </row>
    <row r="40" spans="1:22">
      <c r="A40" s="15" t="s">
        <v>515</v>
      </c>
      <c r="B40" s="17" t="n">
        <v>14157</v>
      </c>
      <c r="C40" s="18">
        <f>(415.0/B40*100)</f>
        <v/>
      </c>
      <c r="D40" s="19" t="n">
        <v>13742</v>
      </c>
      <c r="E40" s="18" t="n">
        <v>527.95556506</v>
      </c>
      <c r="F40" s="20" t="n">
        <v>3.21880991</v>
      </c>
      <c r="G40" s="18" t="n">
        <v>499.49468596</v>
      </c>
      <c r="H40" s="20" t="n">
        <v>2.60151918</v>
      </c>
      <c r="I40" s="18" t="n">
        <v>456.60696035</v>
      </c>
      <c r="J40" s="20" t="n">
        <v>3.76120034</v>
      </c>
      <c r="K40" s="18" t="n">
        <v>439.5902271</v>
      </c>
      <c r="L40" s="20" t="n">
        <v>6.84356563</v>
      </c>
      <c r="M40" s="18" t="s">
        <v>481</v>
      </c>
      <c r="N40" s="20" t="s">
        <v>481</v>
      </c>
      <c r="O40" s="18" t="s">
        <v>481</v>
      </c>
      <c r="P40" s="20" t="s">
        <v>481</v>
      </c>
      <c r="Q40" s="18" t="s">
        <v>481</v>
      </c>
      <c r="R40" s="20" t="s">
        <v>481</v>
      </c>
      <c r="S40" s="18" t="s">
        <v>481</v>
      </c>
      <c r="T40" s="20" t="s">
        <v>481</v>
      </c>
      <c r="U40" s="18" t="n">
        <v>414.93231551</v>
      </c>
      <c r="V40" s="20" t="n">
        <v>6.3900934</v>
      </c>
    </row>
    <row r="41" spans="1:22">
      <c r="A41" s="15" t="s">
        <v>516</v>
      </c>
      <c r="B41" s="17" t="n">
        <v>5712</v>
      </c>
      <c r="C41" s="18">
        <f>(61.0/B41*100)</f>
        <v/>
      </c>
      <c r="D41" s="19" t="n">
        <v>5651</v>
      </c>
      <c r="E41" s="18" t="n">
        <v>501.45481382</v>
      </c>
      <c r="F41" s="20" t="n">
        <v>3.52380121</v>
      </c>
      <c r="G41" s="18" t="n">
        <v>472.70864408</v>
      </c>
      <c r="H41" s="20" t="n">
        <v>3.53928155</v>
      </c>
      <c r="I41" s="18" t="n">
        <v>443.57373348</v>
      </c>
      <c r="J41" s="20" t="n">
        <v>3.86190177</v>
      </c>
      <c r="K41" s="18" t="n">
        <v>420.08805652</v>
      </c>
      <c r="L41" s="20" t="n">
        <v>6.43843015</v>
      </c>
      <c r="M41" s="18" t="s">
        <v>481</v>
      </c>
      <c r="N41" s="20" t="s">
        <v>481</v>
      </c>
      <c r="O41" s="18" t="s">
        <v>481</v>
      </c>
      <c r="P41" s="20" t="s">
        <v>481</v>
      </c>
      <c r="Q41" s="18" t="n">
        <v>392.51815558</v>
      </c>
      <c r="R41" s="20" t="n">
        <v>16.89642718</v>
      </c>
      <c r="S41" s="18" t="s">
        <v>481</v>
      </c>
      <c r="T41" s="20" t="s">
        <v>481</v>
      </c>
      <c r="U41" s="18" t="n">
        <v>395.97418725</v>
      </c>
      <c r="V41" s="20" t="n">
        <v>8.201736589999999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361.34443878</v>
      </c>
      <c r="F45" s="20" t="n">
        <v>3.96347425</v>
      </c>
      <c r="G45" s="18" t="n">
        <v>358.98532347</v>
      </c>
      <c r="H45" s="20" t="n">
        <v>3.6399753</v>
      </c>
      <c r="I45" s="18" t="n">
        <v>369.26260572</v>
      </c>
      <c r="J45" s="20" t="n">
        <v>4.07107691</v>
      </c>
      <c r="K45" s="18" t="n">
        <v>355.32871438</v>
      </c>
      <c r="L45" s="20" t="n">
        <v>4.94591496</v>
      </c>
      <c r="M45" s="18" t="s">
        <v>481</v>
      </c>
      <c r="N45" s="20" t="s">
        <v>481</v>
      </c>
      <c r="O45" s="18" t="s">
        <v>481</v>
      </c>
      <c r="P45" s="20" t="s">
        <v>481</v>
      </c>
      <c r="Q45" s="18" t="n">
        <v>241.6742</v>
      </c>
      <c r="R45" s="20" t="n">
        <v>37.84369861</v>
      </c>
      <c r="S45" s="18" t="n">
        <v>331.40349682</v>
      </c>
      <c r="T45" s="20" t="n">
        <v>17.66816243</v>
      </c>
      <c r="U45" s="18" t="n">
        <v>338.48479384</v>
      </c>
      <c r="V45" s="20" t="n">
        <v>5.07192814</v>
      </c>
    </row>
    <row r="46" spans="1:22">
      <c r="A46" s="15" t="s">
        <v>521</v>
      </c>
      <c r="B46" s="17" t="n">
        <v>23141</v>
      </c>
      <c r="C46" s="18">
        <f>(2289.0/B46*100)</f>
        <v/>
      </c>
      <c r="D46" s="19" t="n">
        <v>20852</v>
      </c>
      <c r="E46" s="18" t="n">
        <v>408.21106826</v>
      </c>
      <c r="F46" s="20" t="n">
        <v>4.73664454</v>
      </c>
      <c r="G46" s="18" t="n">
        <v>399.62804998</v>
      </c>
      <c r="H46" s="20" t="n">
        <v>3.8067826</v>
      </c>
      <c r="I46" s="18" t="n">
        <v>386.68598985</v>
      </c>
      <c r="J46" s="20" t="n">
        <v>4.2048264</v>
      </c>
      <c r="K46" s="18" t="n">
        <v>360.77994703</v>
      </c>
      <c r="L46" s="20" t="n">
        <v>8.129945279999999</v>
      </c>
      <c r="M46" s="18" t="s">
        <v>481</v>
      </c>
      <c r="N46" s="20" t="s">
        <v>481</v>
      </c>
      <c r="O46" s="18" t="s">
        <v>481</v>
      </c>
      <c r="P46" s="20" t="s">
        <v>481</v>
      </c>
      <c r="Q46" s="18" t="s">
        <v>481</v>
      </c>
      <c r="R46" s="20" t="s">
        <v>481</v>
      </c>
      <c r="S46" s="18" t="s">
        <v>481</v>
      </c>
      <c r="T46" s="20" t="s">
        <v>481</v>
      </c>
      <c r="U46" s="18" t="n">
        <v>351.86451771</v>
      </c>
      <c r="V46" s="20" t="n">
        <v>3.01241418</v>
      </c>
    </row>
    <row r="47" spans="1:22">
      <c r="A47" s="15" t="s">
        <v>522</v>
      </c>
      <c r="B47" s="17" t="n">
        <v>5928</v>
      </c>
      <c r="C47" s="18">
        <f>(440.0/B47*100)</f>
        <v/>
      </c>
      <c r="D47" s="19" t="n">
        <v>5488</v>
      </c>
      <c r="E47" s="18" t="n">
        <v>462.2868031</v>
      </c>
      <c r="F47" s="20" t="n">
        <v>5.08374046</v>
      </c>
      <c r="G47" s="18" t="n">
        <v>456.13337743</v>
      </c>
      <c r="H47" s="20" t="n">
        <v>4.53769621</v>
      </c>
      <c r="I47" s="18" t="n">
        <v>445.41729965</v>
      </c>
      <c r="J47" s="20" t="n">
        <v>4.61307279</v>
      </c>
      <c r="K47" s="18" t="n">
        <v>421.31808238</v>
      </c>
      <c r="L47" s="20" t="n">
        <v>6.91965165</v>
      </c>
      <c r="M47" s="18" t="s">
        <v>481</v>
      </c>
      <c r="N47" s="20" t="s">
        <v>481</v>
      </c>
      <c r="O47" s="18" t="s">
        <v>481</v>
      </c>
      <c r="P47" s="20" t="s">
        <v>481</v>
      </c>
      <c r="Q47" s="18" t="s">
        <v>481</v>
      </c>
      <c r="R47" s="20" t="s">
        <v>481</v>
      </c>
      <c r="S47" s="18" t="s">
        <v>481</v>
      </c>
      <c r="T47" s="20" t="s">
        <v>481</v>
      </c>
      <c r="U47" s="18" t="n">
        <v>388.80289097</v>
      </c>
      <c r="V47" s="20" t="n">
        <v>5.1636347</v>
      </c>
    </row>
    <row r="48" spans="1:22">
      <c r="A48" s="15" t="s">
        <v>523</v>
      </c>
      <c r="B48" s="17" t="n">
        <v>9841</v>
      </c>
      <c r="C48" s="18">
        <f>(8.0/B48*100)</f>
        <v/>
      </c>
      <c r="D48" s="19" t="n">
        <v>9833</v>
      </c>
      <c r="E48" s="18" t="n">
        <v>554.14921109</v>
      </c>
      <c r="F48" s="20" t="n">
        <v>6.42060618</v>
      </c>
      <c r="G48" s="18" t="n">
        <v>532.06556019</v>
      </c>
      <c r="H48" s="20" t="n">
        <v>5.27129224</v>
      </c>
      <c r="I48" s="18" t="n">
        <v>533.45431559</v>
      </c>
      <c r="J48" s="20" t="n">
        <v>5.22024044</v>
      </c>
      <c r="K48" s="18" t="n">
        <v>492.47687244</v>
      </c>
      <c r="L48" s="20" t="n">
        <v>6.9349257</v>
      </c>
      <c r="M48" s="18" t="s">
        <v>481</v>
      </c>
      <c r="N48" s="20" t="s">
        <v>481</v>
      </c>
      <c r="O48" s="18" t="s">
        <v>481</v>
      </c>
      <c r="P48" s="20" t="s">
        <v>481</v>
      </c>
      <c r="Q48" s="18" t="s">
        <v>481</v>
      </c>
      <c r="R48" s="20" t="s">
        <v>481</v>
      </c>
      <c r="S48" s="18" t="s">
        <v>481</v>
      </c>
      <c r="T48" s="20" t="s">
        <v>481</v>
      </c>
      <c r="U48" s="18" t="n">
        <v>476.9277345</v>
      </c>
      <c r="V48" s="20" t="n">
        <v>22.70936143</v>
      </c>
    </row>
    <row r="49" spans="1:22">
      <c r="A49" s="15" t="s">
        <v>524</v>
      </c>
      <c r="B49" s="17" t="n">
        <v>6349</v>
      </c>
      <c r="C49" s="18">
        <f>(56.0/B49*100)</f>
        <v/>
      </c>
      <c r="D49" s="19" t="n">
        <v>6293</v>
      </c>
      <c r="E49" s="18" t="n">
        <v>421.80041844</v>
      </c>
      <c r="F49" s="20" t="n">
        <v>3.77361756</v>
      </c>
      <c r="G49" s="18" t="n">
        <v>413.52377213</v>
      </c>
      <c r="H49" s="20" t="n">
        <v>3.77415717</v>
      </c>
      <c r="I49" s="18" t="n">
        <v>403.81190677</v>
      </c>
      <c r="J49" s="20" t="n">
        <v>3.6339757</v>
      </c>
      <c r="K49" s="18" t="n">
        <v>389.2351133</v>
      </c>
      <c r="L49" s="20" t="n">
        <v>5.52864231</v>
      </c>
      <c r="M49" s="18" t="s">
        <v>481</v>
      </c>
      <c r="N49" s="20" t="s">
        <v>481</v>
      </c>
      <c r="O49" s="18" t="s">
        <v>481</v>
      </c>
      <c r="P49" s="20" t="s">
        <v>481</v>
      </c>
      <c r="Q49" s="18" t="s">
        <v>481</v>
      </c>
      <c r="R49" s="20" t="s">
        <v>481</v>
      </c>
      <c r="S49" s="18" t="n">
        <v>380.72513309</v>
      </c>
      <c r="T49" s="20" t="n">
        <v>44.49921783</v>
      </c>
      <c r="U49" s="18" t="n">
        <v>366.64116891</v>
      </c>
      <c r="V49" s="20" t="n">
        <v>9.30696429</v>
      </c>
    </row>
    <row r="50" spans="1:22">
      <c r="A50" s="15" t="s">
        <v>525</v>
      </c>
      <c r="B50" s="17" t="n">
        <v>11795</v>
      </c>
      <c r="C50" s="18">
        <f>(413.0/B50*100)</f>
        <v/>
      </c>
      <c r="D50" s="19" t="n">
        <v>11382</v>
      </c>
      <c r="E50" s="18" t="n">
        <v>400.98011821</v>
      </c>
      <c r="F50" s="20" t="n">
        <v>3.36735419</v>
      </c>
      <c r="G50" s="18" t="n">
        <v>394.39508814</v>
      </c>
      <c r="H50" s="20" t="n">
        <v>2.79598524</v>
      </c>
      <c r="I50" s="18" t="n">
        <v>394.58380223</v>
      </c>
      <c r="J50" s="20" t="n">
        <v>3.49584625</v>
      </c>
      <c r="K50" s="18" t="n">
        <v>371.90532816</v>
      </c>
      <c r="L50" s="20" t="n">
        <v>4.87578927</v>
      </c>
      <c r="M50" s="18" t="s">
        <v>481</v>
      </c>
      <c r="N50" s="20" t="s">
        <v>481</v>
      </c>
      <c r="O50" s="18" t="s">
        <v>481</v>
      </c>
      <c r="P50" s="20" t="s">
        <v>481</v>
      </c>
      <c r="Q50" s="18" t="s">
        <v>481</v>
      </c>
      <c r="R50" s="20" t="s">
        <v>481</v>
      </c>
      <c r="S50" s="18" t="s">
        <v>481</v>
      </c>
      <c r="T50" s="20" t="s">
        <v>481</v>
      </c>
      <c r="U50" s="18" t="n">
        <v>340.44384443</v>
      </c>
      <c r="V50" s="20" t="n">
        <v>6.97849452</v>
      </c>
    </row>
    <row r="51" spans="1:22">
      <c r="A51" s="15" t="s">
        <v>526</v>
      </c>
      <c r="B51" s="17" t="n">
        <v>6866</v>
      </c>
      <c r="C51" s="18">
        <f>(112.0/B51*100)</f>
        <v/>
      </c>
      <c r="D51" s="19" t="n">
        <v>6754</v>
      </c>
      <c r="E51" s="18" t="n">
        <v>415.73668041</v>
      </c>
      <c r="F51" s="20" t="n">
        <v>4.17700993</v>
      </c>
      <c r="G51" s="18" t="n">
        <v>406.98915514</v>
      </c>
      <c r="H51" s="20" t="n">
        <v>3.19080152</v>
      </c>
      <c r="I51" s="18" t="n">
        <v>401.3706074</v>
      </c>
      <c r="J51" s="20" t="n">
        <v>3.436436</v>
      </c>
      <c r="K51" s="18" t="n">
        <v>391.80955378</v>
      </c>
      <c r="L51" s="20" t="n">
        <v>4.81729536</v>
      </c>
      <c r="M51" s="18" t="s">
        <v>481</v>
      </c>
      <c r="N51" s="20" t="s">
        <v>481</v>
      </c>
      <c r="O51" s="18" t="s">
        <v>481</v>
      </c>
      <c r="P51" s="20" t="s">
        <v>481</v>
      </c>
      <c r="Q51" s="18" t="n">
        <v>380.5422133</v>
      </c>
      <c r="R51" s="20" t="n">
        <v>4.31283207</v>
      </c>
      <c r="S51" s="18" t="s">
        <v>481</v>
      </c>
      <c r="T51" s="20" t="s">
        <v>481</v>
      </c>
      <c r="U51" s="18" t="n">
        <v>378.23985704</v>
      </c>
      <c r="V51" s="20" t="n">
        <v>6.30117329</v>
      </c>
    </row>
    <row r="52" spans="1:22">
      <c r="A52" s="15" t="s">
        <v>527</v>
      </c>
      <c r="B52" s="17" t="n">
        <v>5809</v>
      </c>
      <c r="C52" s="18">
        <f>(115.0/B52*100)</f>
        <v/>
      </c>
      <c r="D52" s="19" t="n">
        <v>5694</v>
      </c>
      <c r="E52" s="18" t="n">
        <v>483.45646142</v>
      </c>
      <c r="F52" s="20" t="n">
        <v>3.49543456</v>
      </c>
      <c r="G52" s="18" t="n">
        <v>472.1538002</v>
      </c>
      <c r="H52" s="20" t="n">
        <v>3.35898608</v>
      </c>
      <c r="I52" s="18" t="n">
        <v>461.72439738</v>
      </c>
      <c r="J52" s="20" t="n">
        <v>3.56270835</v>
      </c>
      <c r="K52" s="18" t="n">
        <v>423.70741011</v>
      </c>
      <c r="L52" s="20" t="n">
        <v>4.9354562</v>
      </c>
      <c r="M52" s="18" t="s">
        <v>481</v>
      </c>
      <c r="N52" s="20" t="s">
        <v>481</v>
      </c>
      <c r="O52" s="18" t="s">
        <v>481</v>
      </c>
      <c r="P52" s="20" t="s">
        <v>481</v>
      </c>
      <c r="Q52" s="18" t="s">
        <v>481</v>
      </c>
      <c r="R52" s="20" t="s">
        <v>481</v>
      </c>
      <c r="S52" s="18" t="s">
        <v>481</v>
      </c>
      <c r="T52" s="20" t="s">
        <v>481</v>
      </c>
      <c r="U52" s="18" t="n">
        <v>387.70049293</v>
      </c>
      <c r="V52" s="20" t="n">
        <v>6.6445248</v>
      </c>
    </row>
    <row r="53" spans="1:22">
      <c r="A53" s="15" t="s">
        <v>528</v>
      </c>
      <c r="B53" s="17" t="n">
        <v>5571</v>
      </c>
      <c r="C53" s="18">
        <f>(123.0/B53*100)</f>
        <v/>
      </c>
      <c r="D53" s="19" t="n">
        <v>5448</v>
      </c>
      <c r="E53" s="18" t="n">
        <v>467.37039544</v>
      </c>
      <c r="F53" s="20" t="n">
        <v>4.02075243</v>
      </c>
      <c r="G53" s="18" t="n">
        <v>446.98650281</v>
      </c>
      <c r="H53" s="20" t="n">
        <v>2.20927859</v>
      </c>
      <c r="I53" s="18" t="n">
        <v>432.51452511</v>
      </c>
      <c r="J53" s="20" t="n">
        <v>3.2139909</v>
      </c>
      <c r="K53" s="18" t="n">
        <v>431.80907493</v>
      </c>
      <c r="L53" s="20" t="n">
        <v>4.92417599</v>
      </c>
      <c r="M53" s="18" t="s">
        <v>481</v>
      </c>
      <c r="N53" s="20" t="s">
        <v>481</v>
      </c>
      <c r="O53" s="18" t="s">
        <v>481</v>
      </c>
      <c r="P53" s="20" t="s">
        <v>481</v>
      </c>
      <c r="Q53" s="18" t="s">
        <v>481</v>
      </c>
      <c r="R53" s="20" t="s">
        <v>481</v>
      </c>
      <c r="S53" s="18" t="s">
        <v>481</v>
      </c>
      <c r="T53" s="20" t="s">
        <v>481</v>
      </c>
      <c r="U53" s="18" t="n">
        <v>370.69669648</v>
      </c>
      <c r="V53" s="20" t="n">
        <v>4.52348619</v>
      </c>
    </row>
    <row r="54" spans="1:22">
      <c r="A54" s="15" t="s">
        <v>529</v>
      </c>
      <c r="B54" s="17" t="n">
        <v>4740</v>
      </c>
      <c r="C54" s="18">
        <f>(548.0/B54*100)</f>
        <v/>
      </c>
      <c r="D54" s="19" t="n">
        <v>4192</v>
      </c>
      <c r="E54" s="18" t="n">
        <v>338.39375615</v>
      </c>
      <c r="F54" s="20" t="n">
        <v>3.97430825</v>
      </c>
      <c r="G54" s="18" t="n">
        <v>345.22513916</v>
      </c>
      <c r="H54" s="20" t="n">
        <v>3.76645066</v>
      </c>
      <c r="I54" s="18" t="n">
        <v>335.15465707</v>
      </c>
      <c r="J54" s="20" t="n">
        <v>4.75739267</v>
      </c>
      <c r="K54" s="18" t="n">
        <v>319.14458778</v>
      </c>
      <c r="L54" s="20" t="n">
        <v>7.54582961</v>
      </c>
      <c r="M54" s="18" t="s">
        <v>481</v>
      </c>
      <c r="N54" s="20" t="s">
        <v>481</v>
      </c>
      <c r="O54" s="18" t="s">
        <v>481</v>
      </c>
      <c r="P54" s="20" t="s">
        <v>481</v>
      </c>
      <c r="Q54" s="18" t="s">
        <v>481</v>
      </c>
      <c r="R54" s="20" t="s">
        <v>481</v>
      </c>
      <c r="S54" s="18" t="s">
        <v>481</v>
      </c>
      <c r="T54" s="20" t="s">
        <v>481</v>
      </c>
      <c r="U54" s="18" t="n">
        <v>290.94352534</v>
      </c>
      <c r="V54" s="20" t="n">
        <v>3.87243088</v>
      </c>
    </row>
    <row r="55" spans="1:22">
      <c r="A55" s="15" t="s">
        <v>530</v>
      </c>
      <c r="B55" s="17" t="n">
        <v>5316</v>
      </c>
      <c r="C55" s="18">
        <f>(22.0/B55*100)</f>
        <v/>
      </c>
      <c r="D55" s="19" t="n">
        <v>5294</v>
      </c>
      <c r="E55" s="18" t="n">
        <v>425.23499341</v>
      </c>
      <c r="F55" s="20" t="n">
        <v>3.1752829</v>
      </c>
      <c r="G55" s="18" t="n">
        <v>409.61404944</v>
      </c>
      <c r="H55" s="20" t="n">
        <v>2.83145984</v>
      </c>
      <c r="I55" s="18" t="n">
        <v>397.99187604</v>
      </c>
      <c r="J55" s="20" t="n">
        <v>4.90637697</v>
      </c>
      <c r="K55" s="18" t="n">
        <v>358.11440316</v>
      </c>
      <c r="L55" s="20" t="n">
        <v>6.86038507</v>
      </c>
      <c r="M55" s="18" t="s">
        <v>481</v>
      </c>
      <c r="N55" s="20" t="s">
        <v>481</v>
      </c>
      <c r="O55" s="18" t="s">
        <v>481</v>
      </c>
      <c r="P55" s="20" t="s">
        <v>481</v>
      </c>
      <c r="Q55" s="18" t="s">
        <v>481</v>
      </c>
      <c r="R55" s="20" t="s">
        <v>481</v>
      </c>
      <c r="S55" s="18" t="n">
        <v>326.99953868</v>
      </c>
      <c r="T55" s="20" t="n">
        <v>22.81127399</v>
      </c>
      <c r="U55" s="18" t="n">
        <v>312.26024526</v>
      </c>
      <c r="V55" s="20" t="n">
        <v>7.54235436</v>
      </c>
    </row>
    <row r="56" spans="1:22">
      <c r="A56" s="15" t="s">
        <v>531</v>
      </c>
      <c r="B56" s="17" t="n">
        <v>5359</v>
      </c>
      <c r="C56" s="18">
        <f>(77.0/B56*100)</f>
        <v/>
      </c>
      <c r="D56" s="19" t="n">
        <v>5282</v>
      </c>
      <c r="E56" s="18" t="n">
        <v>566.93227644</v>
      </c>
      <c r="F56" s="20" t="n">
        <v>4.5741259</v>
      </c>
      <c r="G56" s="18" t="n">
        <v>551.59873447</v>
      </c>
      <c r="H56" s="20" t="n">
        <v>3.38590461</v>
      </c>
      <c r="I56" s="18" t="n">
        <v>543.89365243</v>
      </c>
      <c r="J56" s="20" t="n">
        <v>3.927704</v>
      </c>
      <c r="K56" s="18" t="n">
        <v>509.64641716</v>
      </c>
      <c r="L56" s="20" t="n">
        <v>5.64155345</v>
      </c>
      <c r="M56" s="18" t="s">
        <v>481</v>
      </c>
      <c r="N56" s="20" t="s">
        <v>481</v>
      </c>
      <c r="O56" s="18" t="s">
        <v>481</v>
      </c>
      <c r="P56" s="20" t="s">
        <v>481</v>
      </c>
      <c r="Q56" s="18" t="s">
        <v>481</v>
      </c>
      <c r="R56" s="20" t="s">
        <v>481</v>
      </c>
      <c r="S56" s="18" t="s">
        <v>481</v>
      </c>
      <c r="T56" s="20" t="s">
        <v>481</v>
      </c>
      <c r="U56" s="18" t="n">
        <v>473.97496141</v>
      </c>
      <c r="V56" s="20" t="n">
        <v>16.60249717</v>
      </c>
    </row>
    <row r="57" spans="1:22">
      <c r="A57" s="15" t="s">
        <v>532</v>
      </c>
      <c r="B57" s="17" t="n">
        <v>6513</v>
      </c>
      <c r="C57" s="18">
        <f>(0.0/B57*100)</f>
        <v/>
      </c>
      <c r="D57" s="19" t="n">
        <v>6513</v>
      </c>
      <c r="E57" s="18" t="n">
        <v>382.62715287</v>
      </c>
      <c r="F57" s="20" t="n">
        <v>4.61565668</v>
      </c>
      <c r="G57" s="18" t="n">
        <v>387.83018952</v>
      </c>
      <c r="H57" s="20" t="n">
        <v>3.8565953</v>
      </c>
      <c r="I57" s="18" t="n">
        <v>402.2372665</v>
      </c>
      <c r="J57" s="20" t="n">
        <v>4.1118093</v>
      </c>
      <c r="K57" s="18" t="n">
        <v>372.42725453</v>
      </c>
      <c r="L57" s="20" t="n">
        <v>4.04906992</v>
      </c>
      <c r="M57" s="18" t="s">
        <v>481</v>
      </c>
      <c r="N57" s="20" t="s">
        <v>481</v>
      </c>
      <c r="O57" s="18" t="s">
        <v>481</v>
      </c>
      <c r="P57" s="20" t="s">
        <v>481</v>
      </c>
      <c r="Q57" s="18" t="n">
        <v>348.3576</v>
      </c>
      <c r="R57" s="20" t="n">
        <v>44.42867461</v>
      </c>
      <c r="S57" s="18" t="n">
        <v>362.23540642</v>
      </c>
      <c r="T57" s="20" t="n">
        <v>34.4996151</v>
      </c>
      <c r="U57" s="18" t="n">
        <v>355.36725376</v>
      </c>
      <c r="V57" s="20" t="n">
        <v>9.416187369999999</v>
      </c>
    </row>
    <row r="58" spans="1:22">
      <c r="A58" s="15" t="s">
        <v>533</v>
      </c>
      <c r="B58" s="17" t="n">
        <v>7267</v>
      </c>
      <c r="C58" s="18">
        <f>(10.0/B58*100)</f>
        <v/>
      </c>
      <c r="D58" s="19" t="n">
        <v>7257</v>
      </c>
      <c r="E58" s="18" t="n">
        <v>390.32364112</v>
      </c>
      <c r="F58" s="20" t="n">
        <v>3.5608598</v>
      </c>
      <c r="G58" s="18" t="n">
        <v>390.71242442</v>
      </c>
      <c r="H58" s="20" t="n">
        <v>2.88890808</v>
      </c>
      <c r="I58" s="18" t="n">
        <v>375.35889903</v>
      </c>
      <c r="J58" s="20" t="n">
        <v>3.45115911</v>
      </c>
      <c r="K58" s="18" t="n">
        <v>359.68368544</v>
      </c>
      <c r="L58" s="20" t="n">
        <v>5.7634815</v>
      </c>
      <c r="M58" s="18" t="s">
        <v>481</v>
      </c>
      <c r="N58" s="20" t="s">
        <v>481</v>
      </c>
      <c r="O58" s="18" t="s">
        <v>481</v>
      </c>
      <c r="P58" s="20" t="s">
        <v>481</v>
      </c>
      <c r="Q58" s="18" t="s">
        <v>481</v>
      </c>
      <c r="R58" s="20" t="s">
        <v>481</v>
      </c>
      <c r="S58" s="18" t="n">
        <v>323.20047525</v>
      </c>
      <c r="T58" s="20" t="n">
        <v>21.11595862</v>
      </c>
      <c r="U58" s="18" t="n">
        <v>316.93349947</v>
      </c>
      <c r="V58" s="20" t="n">
        <v>12.9375486</v>
      </c>
    </row>
    <row r="59" spans="1:22">
      <c r="A59" s="15" t="s">
        <v>534</v>
      </c>
      <c r="B59" s="17" t="n">
        <v>4826</v>
      </c>
      <c r="C59" s="18">
        <f>(26.0/B59*100)</f>
        <v/>
      </c>
      <c r="D59" s="19" t="n">
        <v>4800</v>
      </c>
      <c r="E59" s="18" t="n">
        <v>365.86970982</v>
      </c>
      <c r="F59" s="20" t="n">
        <v>3.11837744</v>
      </c>
      <c r="G59" s="18" t="n">
        <v>364.68716359</v>
      </c>
      <c r="H59" s="20" t="n">
        <v>3.37555929</v>
      </c>
      <c r="I59" s="18" t="n">
        <v>376.14953156</v>
      </c>
      <c r="J59" s="20" t="n">
        <v>3.21231815</v>
      </c>
      <c r="K59" s="18" t="n">
        <v>351.72732492</v>
      </c>
      <c r="L59" s="20" t="n">
        <v>4.1365221</v>
      </c>
      <c r="M59" s="18" t="s">
        <v>481</v>
      </c>
      <c r="N59" s="20" t="s">
        <v>481</v>
      </c>
      <c r="O59" s="18" t="s">
        <v>481</v>
      </c>
      <c r="P59" s="20" t="s">
        <v>481</v>
      </c>
      <c r="Q59" s="18" t="s">
        <v>481</v>
      </c>
      <c r="R59" s="20" t="s">
        <v>481</v>
      </c>
      <c r="S59" s="18" t="n">
        <v>294.96608632</v>
      </c>
      <c r="T59" s="20" t="n">
        <v>19.94748186</v>
      </c>
      <c r="U59" s="18" t="n">
        <v>295.26928467</v>
      </c>
      <c r="V59" s="20" t="n">
        <v>7.24425739</v>
      </c>
    </row>
    <row r="60" spans="1:22">
      <c r="A60" s="15" t="s">
        <v>535</v>
      </c>
      <c r="B60" s="17" t="n">
        <v>4546</v>
      </c>
      <c r="C60" s="18">
        <f>(15.0/B60*100)</f>
        <v/>
      </c>
      <c r="D60" s="19" t="n">
        <v>4531</v>
      </c>
      <c r="E60" s="18" t="n">
        <v>424.88477868</v>
      </c>
      <c r="F60" s="20" t="n">
        <v>5.16658495</v>
      </c>
      <c r="G60" s="18" t="n">
        <v>398.26401397</v>
      </c>
      <c r="H60" s="20" t="n">
        <v>4.50628657</v>
      </c>
      <c r="I60" s="18" t="n">
        <v>379.02387543</v>
      </c>
      <c r="J60" s="20" t="n">
        <v>4.65064317</v>
      </c>
      <c r="K60" s="18" t="n">
        <v>364.42978268</v>
      </c>
      <c r="L60" s="20" t="n">
        <v>7.37017895</v>
      </c>
      <c r="M60" s="18" t="s">
        <v>481</v>
      </c>
      <c r="N60" s="20" t="s">
        <v>481</v>
      </c>
      <c r="O60" s="18" t="s">
        <v>481</v>
      </c>
      <c r="P60" s="20" t="s">
        <v>481</v>
      </c>
      <c r="Q60" s="18" t="s">
        <v>481</v>
      </c>
      <c r="R60" s="20" t="s">
        <v>481</v>
      </c>
      <c r="S60" s="18" t="n">
        <v>328.10384195</v>
      </c>
      <c r="T60" s="20" t="n">
        <v>18.81774303</v>
      </c>
      <c r="U60" s="18" t="n">
        <v>362.16575933</v>
      </c>
      <c r="V60" s="20" t="n">
        <v>9.699631269999999</v>
      </c>
    </row>
    <row r="61" spans="1:22">
      <c r="A61" s="15" t="s">
        <v>536</v>
      </c>
      <c r="B61" s="17" t="n">
        <v>6525</v>
      </c>
      <c r="C61" s="18">
        <f>(184.0/B61*100)</f>
        <v/>
      </c>
      <c r="D61" s="19" t="n">
        <v>6341</v>
      </c>
      <c r="E61" s="18" t="n">
        <v>498.43418898</v>
      </c>
      <c r="F61" s="20" t="n">
        <v>3.67114506</v>
      </c>
      <c r="G61" s="18" t="n">
        <v>484.50593596</v>
      </c>
      <c r="H61" s="20" t="n">
        <v>2.67957937</v>
      </c>
      <c r="I61" s="18" t="n">
        <v>470.34160475</v>
      </c>
      <c r="J61" s="20" t="n">
        <v>3.51474528</v>
      </c>
      <c r="K61" s="18" t="n">
        <v>459.90143556</v>
      </c>
      <c r="L61" s="20" t="n">
        <v>5.32563964</v>
      </c>
      <c r="M61" s="18" t="s">
        <v>481</v>
      </c>
      <c r="N61" s="20" t="s">
        <v>481</v>
      </c>
      <c r="O61" s="18" t="s">
        <v>481</v>
      </c>
      <c r="P61" s="20" t="s">
        <v>481</v>
      </c>
      <c r="Q61" s="18" t="s">
        <v>481</v>
      </c>
      <c r="R61" s="20" t="s">
        <v>481</v>
      </c>
      <c r="S61" s="18" t="s">
        <v>481</v>
      </c>
      <c r="T61" s="20" t="s">
        <v>481</v>
      </c>
      <c r="U61" s="18" t="n">
        <v>411.93645762</v>
      </c>
      <c r="V61" s="20" t="n">
        <v>6.67153745</v>
      </c>
    </row>
    <row r="62" spans="1:22">
      <c r="A62" s="15" t="s">
        <v>537</v>
      </c>
      <c r="B62" s="17" t="n">
        <v>4476</v>
      </c>
      <c r="C62" s="18">
        <f>(3.0/B62*100)</f>
        <v/>
      </c>
      <c r="D62" s="19" t="n">
        <v>4473</v>
      </c>
      <c r="E62" s="18" t="n">
        <v>568.03523058</v>
      </c>
      <c r="F62" s="20" t="n">
        <v>3.20655557</v>
      </c>
      <c r="G62" s="18" t="n">
        <v>546.01954219</v>
      </c>
      <c r="H62" s="20" t="n">
        <v>1.7134172</v>
      </c>
      <c r="I62" s="18" t="n">
        <v>535.65293509</v>
      </c>
      <c r="J62" s="20" t="n">
        <v>2.40182602</v>
      </c>
      <c r="K62" s="18" t="n">
        <v>512.26831754</v>
      </c>
      <c r="L62" s="20" t="n">
        <v>4.83149859</v>
      </c>
      <c r="M62" s="18" t="s">
        <v>481</v>
      </c>
      <c r="N62" s="20" t="s">
        <v>481</v>
      </c>
      <c r="O62" s="18" t="s">
        <v>481</v>
      </c>
      <c r="P62" s="20" t="s">
        <v>481</v>
      </c>
      <c r="Q62" s="18" t="s">
        <v>481</v>
      </c>
      <c r="R62" s="20" t="s">
        <v>481</v>
      </c>
      <c r="S62" s="18" t="s">
        <v>481</v>
      </c>
      <c r="T62" s="20" t="s">
        <v>481</v>
      </c>
      <c r="U62" s="18" t="n">
        <v>480.56198972</v>
      </c>
      <c r="V62" s="20" t="n">
        <v>21.87722017</v>
      </c>
    </row>
    <row r="63" spans="1:22">
      <c r="A63" s="15" t="s">
        <v>538</v>
      </c>
      <c r="B63" s="17" t="n">
        <v>5324</v>
      </c>
      <c r="C63" s="18">
        <f>(13.0/B63*100)</f>
        <v/>
      </c>
      <c r="D63" s="19" t="n">
        <v>5311</v>
      </c>
      <c r="E63" s="18" t="n">
        <v>400.43001304</v>
      </c>
      <c r="F63" s="20" t="n">
        <v>3.36121627</v>
      </c>
      <c r="G63" s="18" t="n">
        <v>376.28291029</v>
      </c>
      <c r="H63" s="20" t="n">
        <v>2.76153692</v>
      </c>
      <c r="I63" s="18" t="n">
        <v>366.20564889</v>
      </c>
      <c r="J63" s="20" t="n">
        <v>3.12276673</v>
      </c>
      <c r="K63" s="18" t="n">
        <v>340.94133472</v>
      </c>
      <c r="L63" s="20" t="n">
        <v>5.29504014</v>
      </c>
      <c r="M63" s="18" t="s">
        <v>481</v>
      </c>
      <c r="N63" s="20" t="s">
        <v>481</v>
      </c>
      <c r="O63" s="18" t="s">
        <v>481</v>
      </c>
      <c r="P63" s="20" t="s">
        <v>481</v>
      </c>
      <c r="Q63" s="18" t="n">
        <v>395.38395291</v>
      </c>
      <c r="R63" s="20" t="n">
        <v>48.2956823</v>
      </c>
      <c r="S63" s="18" t="n">
        <v>261.61346757</v>
      </c>
      <c r="T63" s="20" t="n">
        <v>24.36094235</v>
      </c>
      <c r="U63" s="18" t="n">
        <v>320.24682235</v>
      </c>
      <c r="V63" s="20" t="n">
        <v>5.63387984</v>
      </c>
    </row>
    <row r="64" spans="1:22">
      <c r="A64" s="15" t="s">
        <v>539</v>
      </c>
      <c r="B64" s="17" t="n">
        <v>3634</v>
      </c>
      <c r="C64" s="18">
        <f>(3.0/B64*100)</f>
        <v/>
      </c>
      <c r="D64" s="19" t="n">
        <v>3631</v>
      </c>
      <c r="E64" s="18" t="n">
        <v>526.2916253</v>
      </c>
      <c r="F64" s="20" t="n">
        <v>2.49746058</v>
      </c>
      <c r="G64" s="18" t="n">
        <v>486.62036537</v>
      </c>
      <c r="H64" s="20" t="n">
        <v>3.0781163</v>
      </c>
      <c r="I64" s="18" t="n">
        <v>459.74308185</v>
      </c>
      <c r="J64" s="20" t="n">
        <v>4.05259823</v>
      </c>
      <c r="K64" s="18" t="n">
        <v>402.04318591</v>
      </c>
      <c r="L64" s="20" t="n">
        <v>5.89510403</v>
      </c>
      <c r="M64" s="18" t="s">
        <v>481</v>
      </c>
      <c r="N64" s="20" t="s">
        <v>481</v>
      </c>
      <c r="O64" s="18" t="s">
        <v>481</v>
      </c>
      <c r="P64" s="20" t="s">
        <v>481</v>
      </c>
      <c r="Q64" s="18" t="s">
        <v>481</v>
      </c>
      <c r="R64" s="20" t="s">
        <v>481</v>
      </c>
      <c r="S64" s="18" t="n">
        <v>331.82486764</v>
      </c>
      <c r="T64" s="20" t="n">
        <v>51.37407486</v>
      </c>
      <c r="U64" s="18" t="n">
        <v>339.76133819</v>
      </c>
      <c r="V64" s="20" t="n">
        <v>9.58183773</v>
      </c>
    </row>
    <row r="65" spans="1:22">
      <c r="A65" s="15" t="s">
        <v>540</v>
      </c>
      <c r="B65" s="17" t="n">
        <v>5325</v>
      </c>
      <c r="C65" s="18">
        <f>(14.0/B65*100)</f>
        <v/>
      </c>
      <c r="D65" s="19" t="n">
        <v>5311</v>
      </c>
      <c r="E65" s="18" t="n">
        <v>439.6995782</v>
      </c>
      <c r="F65" s="20" t="n">
        <v>3.72270364</v>
      </c>
      <c r="G65" s="18" t="n">
        <v>433.03682236</v>
      </c>
      <c r="H65" s="20" t="n">
        <v>3.24905599</v>
      </c>
      <c r="I65" s="18" t="n">
        <v>405.87685561</v>
      </c>
      <c r="J65" s="20" t="n">
        <v>3.60650202</v>
      </c>
      <c r="K65" s="18" t="n">
        <v>370.92737878</v>
      </c>
      <c r="L65" s="20" t="n">
        <v>5.45929286</v>
      </c>
      <c r="M65" s="18" t="s">
        <v>481</v>
      </c>
      <c r="N65" s="20" t="s">
        <v>481</v>
      </c>
      <c r="O65" s="18" t="s">
        <v>481</v>
      </c>
      <c r="P65" s="20" t="s">
        <v>481</v>
      </c>
      <c r="Q65" s="18" t="n">
        <v>340.72826952</v>
      </c>
      <c r="R65" s="20" t="n">
        <v>25.10918756</v>
      </c>
      <c r="S65" s="18" t="n">
        <v>421.0693</v>
      </c>
      <c r="T65" s="20" t="n">
        <v>36.18543798</v>
      </c>
      <c r="U65" s="18" t="n">
        <v>343.31412211</v>
      </c>
      <c r="V65" s="20" t="n">
        <v>6.38207477</v>
      </c>
    </row>
    <row r="66" spans="1:22">
      <c r="A66" s="15" t="s">
        <v>541</v>
      </c>
      <c r="B66" s="17" t="n">
        <v>5665</v>
      </c>
      <c r="C66" s="18">
        <f>(97.0/B66*100)</f>
        <v/>
      </c>
      <c r="D66" s="19" t="n">
        <v>5568</v>
      </c>
      <c r="E66" s="18" t="n">
        <v>437.99390934</v>
      </c>
      <c r="F66" s="20" t="n">
        <v>2.87357041</v>
      </c>
      <c r="G66" s="18" t="n">
        <v>433.60846314</v>
      </c>
      <c r="H66" s="20" t="n">
        <v>2.51161339</v>
      </c>
      <c r="I66" s="18" t="n">
        <v>421.15642544</v>
      </c>
      <c r="J66" s="20" t="n">
        <v>2.86512629</v>
      </c>
      <c r="K66" s="18" t="n">
        <v>404.59647971</v>
      </c>
      <c r="L66" s="20" t="n">
        <v>5.49442276</v>
      </c>
      <c r="M66" s="18" t="s">
        <v>481</v>
      </c>
      <c r="N66" s="20" t="s">
        <v>481</v>
      </c>
      <c r="O66" s="18" t="s">
        <v>481</v>
      </c>
      <c r="P66" s="20" t="s">
        <v>481</v>
      </c>
      <c r="Q66" s="18" t="s">
        <v>481</v>
      </c>
      <c r="R66" s="20" t="s">
        <v>481</v>
      </c>
      <c r="S66" s="18" t="s">
        <v>481</v>
      </c>
      <c r="T66" s="20" t="s">
        <v>481</v>
      </c>
      <c r="U66" s="18" t="n">
        <v>366.4288076</v>
      </c>
      <c r="V66" s="20" t="n">
        <v>3.68190238</v>
      </c>
    </row>
    <row r="67" spans="1:22">
      <c r="A67" s="15" t="s">
        <v>542</v>
      </c>
      <c r="B67" s="17" t="n">
        <v>6971</v>
      </c>
      <c r="C67" s="18">
        <f>(1089.0/B67*100)</f>
        <v/>
      </c>
      <c r="D67" s="19" t="n">
        <v>5882</v>
      </c>
      <c r="E67" s="18" t="n">
        <v>415.1969942</v>
      </c>
      <c r="F67" s="20" t="n">
        <v>4.00260036</v>
      </c>
      <c r="G67" s="18" t="n">
        <v>397.81452082</v>
      </c>
      <c r="H67" s="20" t="n">
        <v>2.93412375</v>
      </c>
      <c r="I67" s="18" t="n">
        <v>388.19229834</v>
      </c>
      <c r="J67" s="20" t="n">
        <v>3.6318105</v>
      </c>
      <c r="K67" s="18" t="n">
        <v>379.8090663</v>
      </c>
      <c r="L67" s="20" t="n">
        <v>7.03963598</v>
      </c>
      <c r="M67" s="18" t="s">
        <v>481</v>
      </c>
      <c r="N67" s="20" t="s">
        <v>481</v>
      </c>
      <c r="O67" s="18" t="s">
        <v>481</v>
      </c>
      <c r="P67" s="20" t="s">
        <v>481</v>
      </c>
      <c r="Q67" s="18" t="s">
        <v>481</v>
      </c>
      <c r="R67" s="20" t="s">
        <v>481</v>
      </c>
      <c r="S67" s="18" t="s">
        <v>481</v>
      </c>
      <c r="T67" s="20" t="s">
        <v>481</v>
      </c>
      <c r="U67" s="18" t="n">
        <v>345.22596735</v>
      </c>
      <c r="V67" s="20" t="n">
        <v>6.09377802</v>
      </c>
    </row>
    <row r="68" spans="1:22">
      <c r="A68" s="15" t="s">
        <v>543</v>
      </c>
      <c r="B68" s="17" t="n">
        <v>12083</v>
      </c>
      <c r="C68" s="18">
        <f>(31.0/B68*100)</f>
        <v/>
      </c>
      <c r="D68" s="19" t="n">
        <v>12052</v>
      </c>
      <c r="E68" s="18" t="n">
        <v>444.71979357</v>
      </c>
      <c r="F68" s="20" t="n">
        <v>2.20770527</v>
      </c>
      <c r="G68" s="18" t="n">
        <v>415.2499732</v>
      </c>
      <c r="H68" s="20" t="n">
        <v>2.13550868</v>
      </c>
      <c r="I68" s="18" t="n">
        <v>384.47937882</v>
      </c>
      <c r="J68" s="20" t="n">
        <v>3.78654759</v>
      </c>
      <c r="K68" s="18" t="n">
        <v>372.56963886</v>
      </c>
      <c r="L68" s="20" t="n">
        <v>4.83970853</v>
      </c>
      <c r="M68" s="18" t="s">
        <v>481</v>
      </c>
      <c r="N68" s="20" t="s">
        <v>481</v>
      </c>
      <c r="O68" s="18" t="s">
        <v>481</v>
      </c>
      <c r="P68" s="20" t="s">
        <v>481</v>
      </c>
      <c r="Q68" s="18" t="s">
        <v>481</v>
      </c>
      <c r="R68" s="20" t="s">
        <v>481</v>
      </c>
      <c r="S68" s="18" t="s">
        <v>481</v>
      </c>
      <c r="T68" s="20" t="s">
        <v>481</v>
      </c>
      <c r="U68" s="18" t="n">
        <v>349.60983314</v>
      </c>
      <c r="V68" s="20" t="n">
        <v>1.95867398</v>
      </c>
    </row>
    <row r="69" spans="1:22">
      <c r="A69" s="15" t="s">
        <v>544</v>
      </c>
      <c r="B69" s="17" t="n">
        <v>4876</v>
      </c>
      <c r="C69" s="18">
        <f>(0.0/B69*100)</f>
        <v/>
      </c>
      <c r="D69" s="19" t="n">
        <v>4876</v>
      </c>
      <c r="E69" s="18" t="n">
        <v>449.62810409</v>
      </c>
      <c r="F69" s="20" t="n">
        <v>5.91026998</v>
      </c>
      <c r="G69" s="18" t="n">
        <v>451.16513378</v>
      </c>
      <c r="H69" s="20" t="n">
        <v>4.19629533</v>
      </c>
      <c r="I69" s="18" t="n">
        <v>442.70011452</v>
      </c>
      <c r="J69" s="20" t="n">
        <v>4.15331149</v>
      </c>
      <c r="K69" s="18" t="n">
        <v>414.5527007</v>
      </c>
      <c r="L69" s="20" t="n">
        <v>6.53222748</v>
      </c>
      <c r="M69" s="18" t="s">
        <v>481</v>
      </c>
      <c r="N69" s="20" t="s">
        <v>481</v>
      </c>
      <c r="O69" s="18" t="s">
        <v>481</v>
      </c>
      <c r="P69" s="20" t="s">
        <v>481</v>
      </c>
      <c r="Q69" s="18" t="s">
        <v>481</v>
      </c>
      <c r="R69" s="20" t="s">
        <v>481</v>
      </c>
      <c r="S69" s="18" t="s">
        <v>481</v>
      </c>
      <c r="T69" s="20" t="s">
        <v>481</v>
      </c>
      <c r="U69" s="18" t="n">
        <v>413.44180625</v>
      </c>
      <c r="V69" s="20" t="n">
        <v>19.99998715</v>
      </c>
    </row>
    <row r="70" spans="1:22">
      <c r="A70" s="15" t="s">
        <v>545</v>
      </c>
      <c r="B70" s="17" t="n">
        <v>6036</v>
      </c>
      <c r="C70" s="18">
        <f>(223.0/B70*100)</f>
        <v/>
      </c>
      <c r="D70" s="19" t="n">
        <v>5813</v>
      </c>
      <c r="E70" s="18" t="n">
        <v>507.93726569</v>
      </c>
      <c r="F70" s="20" t="n">
        <v>4.53760397</v>
      </c>
      <c r="G70" s="18" t="n">
        <v>502.17579146</v>
      </c>
      <c r="H70" s="20" t="n">
        <v>3.26707933</v>
      </c>
      <c r="I70" s="18" t="n">
        <v>499.64506355</v>
      </c>
      <c r="J70" s="20" t="n">
        <v>3.44893035</v>
      </c>
      <c r="K70" s="18" t="n">
        <v>469.11384797</v>
      </c>
      <c r="L70" s="20" t="n">
        <v>5.50384156</v>
      </c>
      <c r="M70" s="18" t="s">
        <v>481</v>
      </c>
      <c r="N70" s="20" t="s">
        <v>481</v>
      </c>
      <c r="O70" s="18" t="s">
        <v>481</v>
      </c>
      <c r="P70" s="20" t="s">
        <v>481</v>
      </c>
      <c r="Q70" s="18" t="s">
        <v>481</v>
      </c>
      <c r="R70" s="20" t="s">
        <v>481</v>
      </c>
      <c r="S70" s="18" t="s">
        <v>481</v>
      </c>
      <c r="T70" s="20" t="s">
        <v>481</v>
      </c>
      <c r="U70" s="18" t="n">
        <v>452.18342935</v>
      </c>
      <c r="V70" s="20" t="n">
        <v>8.039306330000001</v>
      </c>
    </row>
    <row r="71" spans="1:22">
      <c r="A71" s="15" t="s">
        <v>546</v>
      </c>
      <c r="B71" s="17" t="n">
        <v>6115</v>
      </c>
      <c r="C71" s="18">
        <f>(43.0/B71*100)</f>
        <v/>
      </c>
      <c r="D71" s="19" t="n">
        <v>6072</v>
      </c>
      <c r="E71" s="18" t="n">
        <v>597.90699122</v>
      </c>
      <c r="F71" s="20" t="n">
        <v>2.74646251</v>
      </c>
      <c r="G71" s="18" t="n">
        <v>566.15065672</v>
      </c>
      <c r="H71" s="20" t="n">
        <v>2.16013639</v>
      </c>
      <c r="I71" s="18" t="n">
        <v>531.42260415</v>
      </c>
      <c r="J71" s="20" t="n">
        <v>3.06950839</v>
      </c>
      <c r="K71" s="18" t="n">
        <v>497.33199636</v>
      </c>
      <c r="L71" s="20" t="n">
        <v>5.85702518</v>
      </c>
      <c r="M71" s="18" t="s">
        <v>481</v>
      </c>
      <c r="N71" s="20" t="s">
        <v>481</v>
      </c>
      <c r="O71" s="18" t="s">
        <v>481</v>
      </c>
      <c r="P71" s="20" t="s">
        <v>481</v>
      </c>
      <c r="Q71" s="18" t="s">
        <v>481</v>
      </c>
      <c r="R71" s="20" t="s">
        <v>481</v>
      </c>
      <c r="S71" s="18" t="s">
        <v>481</v>
      </c>
      <c r="T71" s="20" t="s">
        <v>481</v>
      </c>
      <c r="U71" s="18" t="n">
        <v>478.78808059</v>
      </c>
      <c r="V71" s="20" t="n">
        <v>16.26676709</v>
      </c>
    </row>
    <row r="72" spans="1:22">
      <c r="A72" s="15" t="s">
        <v>547</v>
      </c>
      <c r="B72" s="17" t="n">
        <v>7708</v>
      </c>
      <c r="C72" s="18">
        <f>(7.0/B72*100)</f>
        <v/>
      </c>
      <c r="D72" s="19" t="n">
        <v>7701</v>
      </c>
      <c r="E72" s="18" t="n">
        <v>577.78144086</v>
      </c>
      <c r="F72" s="20" t="n">
        <v>4.03544628</v>
      </c>
      <c r="G72" s="18" t="n">
        <v>542.29242549</v>
      </c>
      <c r="H72" s="20" t="n">
        <v>3.46679732</v>
      </c>
      <c r="I72" s="18" t="n">
        <v>523.13300147</v>
      </c>
      <c r="J72" s="20" t="n">
        <v>3.63425692</v>
      </c>
      <c r="K72" s="18" t="n">
        <v>486.44171027</v>
      </c>
      <c r="L72" s="20" t="n">
        <v>5.89922961</v>
      </c>
      <c r="M72" s="18" t="s">
        <v>481</v>
      </c>
      <c r="N72" s="20" t="s">
        <v>481</v>
      </c>
      <c r="O72" s="18" t="s">
        <v>481</v>
      </c>
      <c r="P72" s="20" t="s">
        <v>481</v>
      </c>
      <c r="Q72" s="18" t="s">
        <v>481</v>
      </c>
      <c r="R72" s="20" t="s">
        <v>481</v>
      </c>
      <c r="S72" s="18" t="s">
        <v>481</v>
      </c>
      <c r="T72" s="20" t="s">
        <v>481</v>
      </c>
      <c r="U72" s="18" t="n">
        <v>480.02074544</v>
      </c>
      <c r="V72" s="20" t="n">
        <v>24.40693846</v>
      </c>
    </row>
    <row r="73" spans="1:22">
      <c r="A73" s="15" t="s">
        <v>548</v>
      </c>
      <c r="B73" s="17" t="n">
        <v>8249</v>
      </c>
      <c r="C73" s="18">
        <f>(205.0/B73*100)</f>
        <v/>
      </c>
      <c r="D73" s="19" t="n">
        <v>8044</v>
      </c>
      <c r="E73" s="18" t="n">
        <v>417.72090827</v>
      </c>
      <c r="F73" s="20" t="n">
        <v>5.3501238</v>
      </c>
      <c r="G73" s="18" t="n">
        <v>416.93657629</v>
      </c>
      <c r="H73" s="20" t="n">
        <v>3.39997409</v>
      </c>
      <c r="I73" s="18" t="n">
        <v>413.84205026</v>
      </c>
      <c r="J73" s="20" t="n">
        <v>3.91982307</v>
      </c>
      <c r="K73" s="18" t="n">
        <v>409.45562915</v>
      </c>
      <c r="L73" s="20" t="n">
        <v>4.59829482</v>
      </c>
      <c r="M73" s="18" t="s">
        <v>481</v>
      </c>
      <c r="N73" s="20" t="s">
        <v>481</v>
      </c>
      <c r="O73" s="18" t="s">
        <v>481</v>
      </c>
      <c r="P73" s="20" t="s">
        <v>481</v>
      </c>
      <c r="Q73" s="18" t="s">
        <v>481</v>
      </c>
      <c r="R73" s="20" t="s">
        <v>481</v>
      </c>
      <c r="S73" s="18" t="s">
        <v>481</v>
      </c>
      <c r="T73" s="20" t="s">
        <v>481</v>
      </c>
      <c r="U73" s="18" t="n">
        <v>397.14515043</v>
      </c>
      <c r="V73" s="20" t="n">
        <v>8.428166470000001</v>
      </c>
    </row>
    <row r="74" spans="1:22">
      <c r="A74" s="15" t="s">
        <v>549</v>
      </c>
      <c r="B74" s="17" t="n">
        <v>4692</v>
      </c>
      <c r="C74" s="18">
        <f>(82.0/B74*100)</f>
        <v/>
      </c>
      <c r="D74" s="19" t="n">
        <v>4610</v>
      </c>
      <c r="E74" s="18" t="n">
        <v>447.06963866</v>
      </c>
      <c r="F74" s="20" t="n">
        <v>2.9276783</v>
      </c>
      <c r="G74" s="18" t="n">
        <v>428.38840981</v>
      </c>
      <c r="H74" s="20" t="n">
        <v>2.64145078</v>
      </c>
      <c r="I74" s="18" t="n">
        <v>393.28926952</v>
      </c>
      <c r="J74" s="20" t="n">
        <v>4.15536548</v>
      </c>
      <c r="K74" s="18" t="n">
        <v>369.92140891</v>
      </c>
      <c r="L74" s="20" t="n">
        <v>6.77700775</v>
      </c>
      <c r="M74" s="18" t="s">
        <v>481</v>
      </c>
      <c r="N74" s="20" t="s">
        <v>481</v>
      </c>
      <c r="O74" s="18" t="s">
        <v>481</v>
      </c>
      <c r="P74" s="20" t="s">
        <v>481</v>
      </c>
      <c r="Q74" s="18" t="s">
        <v>481</v>
      </c>
      <c r="R74" s="20" t="s">
        <v>481</v>
      </c>
      <c r="S74" s="18" t="n">
        <v>369.78166648</v>
      </c>
      <c r="T74" s="20" t="n">
        <v>18.39892433</v>
      </c>
      <c r="U74" s="18" t="n">
        <v>354.72937187</v>
      </c>
      <c r="V74" s="20" t="n">
        <v>4.80741819</v>
      </c>
    </row>
    <row r="75" spans="1:22">
      <c r="A75" s="15" t="s">
        <v>550</v>
      </c>
      <c r="B75" s="17" t="n">
        <v>5375</v>
      </c>
      <c r="C75" s="18">
        <f>(331.0/B75*100)</f>
        <v/>
      </c>
      <c r="D75" s="19" t="n">
        <v>5044</v>
      </c>
      <c r="E75" s="18" t="n">
        <v>381.34804365</v>
      </c>
      <c r="F75" s="20" t="n">
        <v>5.65849468</v>
      </c>
      <c r="G75" s="18" t="n">
        <v>380.92132889</v>
      </c>
      <c r="H75" s="20" t="n">
        <v>4.01374274</v>
      </c>
      <c r="I75" s="18" t="n">
        <v>375.10663102</v>
      </c>
      <c r="J75" s="20" t="n">
        <v>3.80283756</v>
      </c>
      <c r="K75" s="18" t="n">
        <v>358.22142461</v>
      </c>
      <c r="L75" s="20" t="n">
        <v>5.32113081</v>
      </c>
      <c r="M75" s="18" t="s">
        <v>481</v>
      </c>
      <c r="N75" s="20" t="s">
        <v>481</v>
      </c>
      <c r="O75" s="18" t="s">
        <v>481</v>
      </c>
      <c r="P75" s="20" t="s">
        <v>481</v>
      </c>
      <c r="Q75" s="18" t="s">
        <v>481</v>
      </c>
      <c r="R75" s="20" t="s">
        <v>481</v>
      </c>
      <c r="S75" s="18" t="s">
        <v>481</v>
      </c>
      <c r="T75" s="20" t="s">
        <v>481</v>
      </c>
      <c r="U75" s="18" t="n">
        <v>337.23250254</v>
      </c>
      <c r="V75" s="20" t="n">
        <v>5.06939377</v>
      </c>
    </row>
    <row r="76" spans="1:22">
      <c r="A76" s="15" t="s">
        <v>551</v>
      </c>
      <c r="B76" s="17" t="n">
        <v>14167</v>
      </c>
      <c r="C76" s="18">
        <f>(237.0/B76*100)</f>
        <v/>
      </c>
      <c r="D76" s="19" t="n">
        <v>13930</v>
      </c>
      <c r="E76" s="18" t="n">
        <v>457.17863752</v>
      </c>
      <c r="F76" s="20" t="n">
        <v>3.25587509</v>
      </c>
      <c r="G76" s="18" t="n">
        <v>433.31244157</v>
      </c>
      <c r="H76" s="20" t="n">
        <v>2.72462471</v>
      </c>
      <c r="I76" s="18" t="n">
        <v>412.46387601</v>
      </c>
      <c r="J76" s="20" t="n">
        <v>3.98218716</v>
      </c>
      <c r="K76" s="18" t="n">
        <v>390.23469431</v>
      </c>
      <c r="L76" s="20" t="n">
        <v>4.90990663</v>
      </c>
      <c r="M76" s="18" t="s">
        <v>481</v>
      </c>
      <c r="N76" s="20" t="s">
        <v>481</v>
      </c>
      <c r="O76" s="18" t="s">
        <v>481</v>
      </c>
      <c r="P76" s="20" t="s">
        <v>481</v>
      </c>
      <c r="Q76" s="18" t="s">
        <v>481</v>
      </c>
      <c r="R76" s="20" t="s">
        <v>481</v>
      </c>
      <c r="S76" s="18" t="s">
        <v>481</v>
      </c>
      <c r="T76" s="20" t="s">
        <v>481</v>
      </c>
      <c r="U76" s="18" t="n">
        <v>365.37900914</v>
      </c>
      <c r="V76" s="20" t="n">
        <v>5.04188725</v>
      </c>
    </row>
    <row r="77" spans="1:22">
      <c r="A77" s="15" t="s">
        <v>552</v>
      </c>
      <c r="B77" s="17" t="n">
        <v>6062</v>
      </c>
      <c r="C77" s="18">
        <f>(416.0/B77*100)</f>
        <v/>
      </c>
      <c r="D77" s="19" t="n">
        <v>5646</v>
      </c>
      <c r="E77" s="18" t="n">
        <v>440.49610743</v>
      </c>
      <c r="F77" s="20" t="n">
        <v>4.27790728</v>
      </c>
      <c r="G77" s="18" t="n">
        <v>432.94492584</v>
      </c>
      <c r="H77" s="20" t="n">
        <v>3.4119174</v>
      </c>
      <c r="I77" s="18" t="n">
        <v>430.173984</v>
      </c>
      <c r="J77" s="20" t="n">
        <v>3.9945696</v>
      </c>
      <c r="K77" s="18" t="n">
        <v>412.52109403</v>
      </c>
      <c r="L77" s="20" t="n">
        <v>5.43071467</v>
      </c>
      <c r="M77" s="18" t="s">
        <v>481</v>
      </c>
      <c r="N77" s="20" t="s">
        <v>481</v>
      </c>
      <c r="O77" s="18" t="s">
        <v>481</v>
      </c>
      <c r="P77" s="20" t="s">
        <v>481</v>
      </c>
      <c r="Q77" s="18" t="s">
        <v>481</v>
      </c>
      <c r="R77" s="20" t="s">
        <v>481</v>
      </c>
      <c r="S77" s="18" t="s">
        <v>481</v>
      </c>
      <c r="T77" s="20" t="s">
        <v>481</v>
      </c>
      <c r="U77" s="18" t="n">
        <v>368.66113387</v>
      </c>
      <c r="V77" s="20" t="n">
        <v>3.87076759</v>
      </c>
    </row>
    <row r="78" spans="1:22">
      <c r="A78" s="15" t="s">
        <v>553</v>
      </c>
      <c r="B78" s="17" t="n">
        <v>5826</v>
      </c>
      <c r="C78" s="18">
        <f>(0.0/B78*100)</f>
        <v/>
      </c>
      <c r="D78" s="19" t="n">
        <v>5826</v>
      </c>
      <c r="E78" s="18" t="n">
        <v>515.75418898</v>
      </c>
      <c r="F78" s="20" t="n">
        <v>4.66038115</v>
      </c>
      <c r="G78" s="18" t="n">
        <v>501.90789251</v>
      </c>
      <c r="H78" s="20" t="n">
        <v>4.94761982</v>
      </c>
      <c r="I78" s="18" t="n">
        <v>483.87239253</v>
      </c>
      <c r="J78" s="20" t="n">
        <v>5.27030066</v>
      </c>
      <c r="K78" s="18" t="n">
        <v>455.22913043</v>
      </c>
      <c r="L78" s="20" t="n">
        <v>6.32916314</v>
      </c>
      <c r="M78" s="18" t="s">
        <v>481</v>
      </c>
      <c r="N78" s="20" t="s">
        <v>481</v>
      </c>
      <c r="O78" s="18" t="s">
        <v>481</v>
      </c>
      <c r="P78" s="20" t="s">
        <v>481</v>
      </c>
      <c r="Q78" s="18" t="s">
        <v>481</v>
      </c>
      <c r="R78" s="20" t="s">
        <v>481</v>
      </c>
      <c r="S78" s="18" t="n">
        <v>417.45324316</v>
      </c>
      <c r="T78" s="20" t="n">
        <v>30.15751754</v>
      </c>
      <c r="U78" s="18" t="n">
        <v>473.42251159</v>
      </c>
      <c r="V78" s="20" t="n">
        <v>23.02863655</v>
      </c>
    </row>
    <row customHeight="1" ht="25" r="79" spans="1:22">
      <c r="A79" s="15" t="s">
        <v>554</v>
      </c>
      <c r="B79" s="17" t="n">
        <v>1657</v>
      </c>
      <c r="C79" s="18">
        <f>(41.0/B79*100)</f>
        <v/>
      </c>
      <c r="D79" s="19" t="n">
        <v>1616</v>
      </c>
      <c r="E79" s="18" t="n">
        <v>477.27113693</v>
      </c>
      <c r="F79" s="20" t="n">
        <v>9.713869710000001</v>
      </c>
      <c r="G79" s="18" t="n">
        <v>460.33056416</v>
      </c>
      <c r="H79" s="20" t="n">
        <v>6.66656411</v>
      </c>
      <c r="I79" s="18" t="n">
        <v>445.30844558</v>
      </c>
      <c r="J79" s="20" t="n">
        <v>8.132145749999999</v>
      </c>
      <c r="K79" s="18" t="n">
        <v>422.15557358</v>
      </c>
      <c r="L79" s="20" t="n">
        <v>9.938374189999999</v>
      </c>
      <c r="M79" s="18" t="s">
        <v>481</v>
      </c>
      <c r="N79" s="20" t="s">
        <v>481</v>
      </c>
      <c r="O79" s="18" t="s">
        <v>481</v>
      </c>
      <c r="P79" s="20" t="s">
        <v>481</v>
      </c>
      <c r="Q79" s="18" t="s">
        <v>481</v>
      </c>
      <c r="R79" s="20" t="s">
        <v>481</v>
      </c>
      <c r="S79" s="18" t="n">
        <v>625.1994999999999</v>
      </c>
      <c r="T79" s="20" t="n">
        <v>36.58115498</v>
      </c>
      <c r="U79" s="18" t="n">
        <v>370.0113427</v>
      </c>
      <c r="V79" s="20" t="n">
        <v>15.51984233</v>
      </c>
    </row>
    <row r="80" spans="1:22">
      <c r="A80" s="15" t="s">
        <v>555</v>
      </c>
      <c r="B80" s="17" t="n">
        <v>7841</v>
      </c>
      <c r="C80" s="18">
        <f>(0.0/B80*100)</f>
        <v/>
      </c>
      <c r="D80" s="19" t="n">
        <v>7841</v>
      </c>
      <c r="E80" s="18" t="n">
        <v>465.99561411</v>
      </c>
      <c r="F80" s="20" t="n">
        <v>4.63480686</v>
      </c>
      <c r="G80" s="18" t="n">
        <v>465.5235674</v>
      </c>
      <c r="H80" s="20" t="n">
        <v>5.03625442</v>
      </c>
      <c r="I80" s="18" t="n">
        <v>445.96300679</v>
      </c>
      <c r="J80" s="20" t="n">
        <v>5.35955711</v>
      </c>
      <c r="K80" s="18" t="n">
        <v>430.55256796</v>
      </c>
      <c r="L80" s="20" t="n">
        <v>7.44015617</v>
      </c>
      <c r="M80" s="18" t="s">
        <v>481</v>
      </c>
      <c r="N80" s="20" t="s">
        <v>481</v>
      </c>
      <c r="O80" s="18" t="s">
        <v>481</v>
      </c>
      <c r="P80" s="20" t="s">
        <v>481</v>
      </c>
      <c r="Q80" s="18" t="s">
        <v>481</v>
      </c>
      <c r="R80" s="20" t="s">
        <v>481</v>
      </c>
      <c r="S80" s="18" t="s">
        <v>481</v>
      </c>
      <c r="T80" s="20" t="s">
        <v>481</v>
      </c>
      <c r="U80" s="18" t="n">
        <v>424.69071113</v>
      </c>
      <c r="V80" s="20" t="n">
        <v>25.32766637</v>
      </c>
    </row>
    <row r="81" spans="1:22">
      <c r="A81" s="23" t="s">
        <v>556</v>
      </c>
      <c r="B81" s="17" t="n">
        <v>8861</v>
      </c>
      <c r="C81" s="18">
        <f>(103.0/B81*100)</f>
        <v/>
      </c>
      <c r="D81" s="19" t="n">
        <v>8758</v>
      </c>
      <c r="E81" s="18" t="n">
        <v>469.31320826</v>
      </c>
      <c r="F81" s="20" t="n">
        <v>4.83376237</v>
      </c>
      <c r="G81" s="18" t="n">
        <v>448.07448703</v>
      </c>
      <c r="H81" s="20" t="n">
        <v>3.71827799</v>
      </c>
      <c r="I81" s="18" t="n">
        <v>442.8622747</v>
      </c>
      <c r="J81" s="20" t="n">
        <v>3.62041186</v>
      </c>
      <c r="K81" s="18" t="n">
        <v>410.36027673</v>
      </c>
      <c r="L81" s="20" t="n">
        <v>4.81074687</v>
      </c>
      <c r="M81" s="18" t="s">
        <v>481</v>
      </c>
      <c r="N81" s="20" t="s">
        <v>481</v>
      </c>
      <c r="O81" s="18" t="s">
        <v>481</v>
      </c>
      <c r="P81" s="20" t="s">
        <v>481</v>
      </c>
      <c r="Q81" s="18" t="s">
        <v>481</v>
      </c>
      <c r="R81" s="20" t="s">
        <v>481</v>
      </c>
      <c r="S81" s="18" t="s">
        <v>481</v>
      </c>
      <c r="T81" s="20" t="s">
        <v>481</v>
      </c>
      <c r="U81" s="18" t="n">
        <v>410.69662952</v>
      </c>
      <c r="V81" s="20" t="n">
        <v>10.99229972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870</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532.35173714</v>
      </c>
      <c r="F7" s="20" t="n">
        <v>3.0497125</v>
      </c>
      <c r="G7" s="18" t="n">
        <v>505.11568652</v>
      </c>
      <c r="H7" s="20" t="n">
        <v>2.35521371</v>
      </c>
      <c r="I7" s="18" t="n">
        <v>487.063132</v>
      </c>
      <c r="J7" s="20" t="n">
        <v>2.18099879</v>
      </c>
      <c r="K7" s="18" t="n">
        <v>455.94809647</v>
      </c>
      <c r="L7" s="20" t="n">
        <v>4.26810362</v>
      </c>
      <c r="M7" s="18" t="s">
        <v>481</v>
      </c>
      <c r="N7" s="20" t="s">
        <v>481</v>
      </c>
      <c r="O7" s="18" t="s">
        <v>481</v>
      </c>
      <c r="P7" s="20" t="s">
        <v>481</v>
      </c>
      <c r="Q7" s="18" t="s">
        <v>481</v>
      </c>
      <c r="R7" s="20" t="s">
        <v>481</v>
      </c>
      <c r="S7" s="18" t="s">
        <v>481</v>
      </c>
      <c r="T7" s="20" t="s">
        <v>481</v>
      </c>
      <c r="U7" s="18" t="n">
        <v>453.31477635</v>
      </c>
      <c r="V7" s="20" t="n">
        <v>4.74814188</v>
      </c>
    </row>
    <row r="8" spans="1:22">
      <c r="A8" s="15" t="s">
        <v>483</v>
      </c>
      <c r="B8" s="17" t="n">
        <v>7007</v>
      </c>
      <c r="C8" s="18">
        <f>(222.0/B8*100)</f>
        <v/>
      </c>
      <c r="D8" s="19" t="n">
        <v>6785</v>
      </c>
      <c r="E8" s="18" t="n">
        <v>523.19628633</v>
      </c>
      <c r="F8" s="20" t="n">
        <v>5.70021038</v>
      </c>
      <c r="G8" s="18" t="n">
        <v>516.26671091</v>
      </c>
      <c r="H8" s="20" t="n">
        <v>3.34054195</v>
      </c>
      <c r="I8" s="18" t="n">
        <v>500.11929764</v>
      </c>
      <c r="J8" s="20" t="n">
        <v>3.87495857</v>
      </c>
      <c r="K8" s="18" t="n">
        <v>474.95848858</v>
      </c>
      <c r="L8" s="20" t="n">
        <v>4.67701031</v>
      </c>
      <c r="M8" s="18" t="s">
        <v>481</v>
      </c>
      <c r="N8" s="20" t="s">
        <v>481</v>
      </c>
      <c r="O8" s="18" t="s">
        <v>481</v>
      </c>
      <c r="P8" s="20" t="s">
        <v>481</v>
      </c>
      <c r="Q8" s="18" t="n">
        <v>301.63126691</v>
      </c>
      <c r="R8" s="20" t="n">
        <v>25.14921031</v>
      </c>
      <c r="S8" s="18" t="s">
        <v>481</v>
      </c>
      <c r="T8" s="20" t="s">
        <v>481</v>
      </c>
      <c r="U8" s="18" t="n">
        <v>435.70051466</v>
      </c>
      <c r="V8" s="20" t="n">
        <v>5.70190601</v>
      </c>
    </row>
    <row r="9" spans="1:22">
      <c r="A9" s="15" t="s">
        <v>484</v>
      </c>
      <c r="B9" s="17" t="n">
        <v>9651</v>
      </c>
      <c r="C9" s="18">
        <f>(326.0/B9*100)</f>
        <v/>
      </c>
      <c r="D9" s="19" t="n">
        <v>9325</v>
      </c>
      <c r="E9" s="18" t="n">
        <v>544.07171851</v>
      </c>
      <c r="F9" s="20" t="n">
        <v>2.93262273</v>
      </c>
      <c r="G9" s="18" t="n">
        <v>528.03875497</v>
      </c>
      <c r="H9" s="20" t="n">
        <v>2.93454079</v>
      </c>
      <c r="I9" s="18" t="n">
        <v>515.18841976</v>
      </c>
      <c r="J9" s="20" t="n">
        <v>3.11847451</v>
      </c>
      <c r="K9" s="18" t="n">
        <v>476.12543907</v>
      </c>
      <c r="L9" s="20" t="n">
        <v>4.05628722</v>
      </c>
      <c r="M9" s="18" t="s">
        <v>481</v>
      </c>
      <c r="N9" s="20" t="s">
        <v>481</v>
      </c>
      <c r="O9" s="18" t="s">
        <v>481</v>
      </c>
      <c r="P9" s="20" t="s">
        <v>481</v>
      </c>
      <c r="Q9" s="18" t="n">
        <v>357.98454354</v>
      </c>
      <c r="R9" s="20" t="n">
        <v>11.51846445</v>
      </c>
      <c r="S9" s="18" t="s">
        <v>481</v>
      </c>
      <c r="T9" s="20" t="s">
        <v>481</v>
      </c>
      <c r="U9" s="18" t="n">
        <v>437.85602696</v>
      </c>
      <c r="V9" s="20" t="n">
        <v>4.81676775</v>
      </c>
    </row>
    <row r="10" spans="1:22">
      <c r="A10" s="15" t="s">
        <v>485</v>
      </c>
      <c r="B10" s="17" t="n">
        <v>20058</v>
      </c>
      <c r="C10" s="18">
        <f>(579.0/B10*100)</f>
        <v/>
      </c>
      <c r="D10" s="19" t="n">
        <v>19479</v>
      </c>
      <c r="E10" s="18" t="n">
        <v>544.8818692900001</v>
      </c>
      <c r="F10" s="20" t="n">
        <v>3.23092808</v>
      </c>
      <c r="G10" s="18" t="n">
        <v>519.53844286</v>
      </c>
      <c r="H10" s="20" t="n">
        <v>2.58001756</v>
      </c>
      <c r="I10" s="18" t="n">
        <v>504.15116883</v>
      </c>
      <c r="J10" s="20" t="n">
        <v>2.83019221</v>
      </c>
      <c r="K10" s="18" t="n">
        <v>474.65013029</v>
      </c>
      <c r="L10" s="20" t="n">
        <v>4.44312578</v>
      </c>
      <c r="M10" s="18" t="s">
        <v>481</v>
      </c>
      <c r="N10" s="20" t="s">
        <v>481</v>
      </c>
      <c r="O10" s="18" t="s">
        <v>481</v>
      </c>
      <c r="P10" s="20" t="s">
        <v>481</v>
      </c>
      <c r="Q10" s="18" t="s">
        <v>481</v>
      </c>
      <c r="R10" s="20" t="s">
        <v>481</v>
      </c>
      <c r="S10" s="18" t="s">
        <v>481</v>
      </c>
      <c r="T10" s="20" t="s">
        <v>481</v>
      </c>
      <c r="U10" s="18" t="n">
        <v>459.12604056</v>
      </c>
      <c r="V10" s="20" t="n">
        <v>6.07058779</v>
      </c>
    </row>
    <row r="11" spans="1:22">
      <c r="A11" s="15" t="s">
        <v>486</v>
      </c>
      <c r="B11" s="17" t="n">
        <v>7053</v>
      </c>
      <c r="C11" s="18">
        <f>(213.0/B11*100)</f>
        <v/>
      </c>
      <c r="D11" s="19" t="n">
        <v>6840</v>
      </c>
      <c r="E11" s="18" t="n">
        <v>451.0585217</v>
      </c>
      <c r="F11" s="20" t="n">
        <v>4.32378106</v>
      </c>
      <c r="G11" s="18" t="n">
        <v>428.95912666</v>
      </c>
      <c r="H11" s="20" t="n">
        <v>3.45428523</v>
      </c>
      <c r="I11" s="18" t="n">
        <v>421.38305173</v>
      </c>
      <c r="J11" s="20" t="n">
        <v>3.47212547</v>
      </c>
      <c r="K11" s="18" t="n">
        <v>415.25213839</v>
      </c>
      <c r="L11" s="20" t="n">
        <v>5.71142192</v>
      </c>
      <c r="M11" s="18" t="s">
        <v>481</v>
      </c>
      <c r="N11" s="20" t="s">
        <v>481</v>
      </c>
      <c r="O11" s="18" t="s">
        <v>481</v>
      </c>
      <c r="P11" s="20" t="s">
        <v>481</v>
      </c>
      <c r="Q11" s="18" t="s">
        <v>481</v>
      </c>
      <c r="R11" s="20" t="s">
        <v>481</v>
      </c>
      <c r="S11" s="18" t="s">
        <v>481</v>
      </c>
      <c r="T11" s="20" t="s">
        <v>481</v>
      </c>
      <c r="U11" s="18" t="n">
        <v>383.89562261</v>
      </c>
      <c r="V11" s="20" t="n">
        <v>5.16552938</v>
      </c>
    </row>
    <row r="12" spans="1:22">
      <c r="A12" s="15" t="s">
        <v>487</v>
      </c>
      <c r="B12" s="17" t="n">
        <v>6894</v>
      </c>
      <c r="C12" s="18">
        <f>(60.0/B12*100)</f>
        <v/>
      </c>
      <c r="D12" s="19" t="n">
        <v>6834</v>
      </c>
      <c r="E12" s="18" t="n">
        <v>512.9659303</v>
      </c>
      <c r="F12" s="20" t="n">
        <v>3.35085293</v>
      </c>
      <c r="G12" s="18" t="n">
        <v>502.78077519</v>
      </c>
      <c r="H12" s="20" t="n">
        <v>2.53232501</v>
      </c>
      <c r="I12" s="18" t="n">
        <v>495.34087922</v>
      </c>
      <c r="J12" s="20" t="n">
        <v>2.89009754</v>
      </c>
      <c r="K12" s="18" t="n">
        <v>473.56609987</v>
      </c>
      <c r="L12" s="20" t="n">
        <v>5.39298408</v>
      </c>
      <c r="M12" s="18" t="s">
        <v>481</v>
      </c>
      <c r="N12" s="20" t="s">
        <v>481</v>
      </c>
      <c r="O12" s="18" t="s">
        <v>481</v>
      </c>
      <c r="P12" s="20" t="s">
        <v>481</v>
      </c>
      <c r="Q12" s="18" t="n">
        <v>340.98506961</v>
      </c>
      <c r="R12" s="20" t="n">
        <v>12.52444664</v>
      </c>
      <c r="S12" s="18" t="s">
        <v>481</v>
      </c>
      <c r="T12" s="20" t="s">
        <v>481</v>
      </c>
      <c r="U12" s="18" t="n">
        <v>426.07633171</v>
      </c>
      <c r="V12" s="20" t="n">
        <v>6.91547174</v>
      </c>
    </row>
    <row r="13" spans="1:22">
      <c r="A13" s="15" t="s">
        <v>488</v>
      </c>
      <c r="B13" s="17" t="n">
        <v>7161</v>
      </c>
      <c r="C13" s="18">
        <f>(283.0/B13*100)</f>
        <v/>
      </c>
      <c r="D13" s="19" t="n">
        <v>6878</v>
      </c>
      <c r="E13" s="18" t="n">
        <v>544.41029481</v>
      </c>
      <c r="F13" s="20" t="n">
        <v>3.32292088</v>
      </c>
      <c r="G13" s="18" t="n">
        <v>520.1922669</v>
      </c>
      <c r="H13" s="20" t="n">
        <v>2.56866021</v>
      </c>
      <c r="I13" s="18" t="n">
        <v>501.79874583</v>
      </c>
      <c r="J13" s="20" t="n">
        <v>3.05145145</v>
      </c>
      <c r="K13" s="18" t="n">
        <v>476.82561408</v>
      </c>
      <c r="L13" s="20" t="n">
        <v>4.50761602</v>
      </c>
      <c r="M13" s="18" t="s">
        <v>481</v>
      </c>
      <c r="N13" s="20" t="s">
        <v>481</v>
      </c>
      <c r="O13" s="18" t="s">
        <v>481</v>
      </c>
      <c r="P13" s="20" t="s">
        <v>481</v>
      </c>
      <c r="Q13" s="18" t="n">
        <v>447.51533769</v>
      </c>
      <c r="R13" s="20" t="n">
        <v>5.97365007</v>
      </c>
      <c r="S13" s="18" t="s">
        <v>481</v>
      </c>
      <c r="T13" s="20" t="s">
        <v>481</v>
      </c>
      <c r="U13" s="18" t="n">
        <v>439.20019636</v>
      </c>
      <c r="V13" s="20" t="n">
        <v>5.82646138</v>
      </c>
    </row>
    <row r="14" spans="1:22">
      <c r="A14" s="15" t="s">
        <v>489</v>
      </c>
      <c r="B14" s="17" t="n">
        <v>5587</v>
      </c>
      <c r="C14" s="18">
        <f>(89.0/B14*100)</f>
        <v/>
      </c>
      <c r="D14" s="19" t="n">
        <v>5498</v>
      </c>
      <c r="E14" s="18" t="n">
        <v>531.301465</v>
      </c>
      <c r="F14" s="20" t="n">
        <v>3.99903078</v>
      </c>
      <c r="G14" s="18" t="n">
        <v>522.13710105</v>
      </c>
      <c r="H14" s="20" t="n">
        <v>2.42144404</v>
      </c>
      <c r="I14" s="18" t="n">
        <v>522.19224873</v>
      </c>
      <c r="J14" s="20" t="n">
        <v>3.0765655</v>
      </c>
      <c r="K14" s="18" t="n">
        <v>484.93745071</v>
      </c>
      <c r="L14" s="20" t="n">
        <v>5.91620865</v>
      </c>
      <c r="M14" s="18" t="s">
        <v>481</v>
      </c>
      <c r="N14" s="20" t="s">
        <v>481</v>
      </c>
      <c r="O14" s="18" t="s">
        <v>481</v>
      </c>
      <c r="P14" s="20" t="s">
        <v>481</v>
      </c>
      <c r="Q14" s="18" t="s">
        <v>481</v>
      </c>
      <c r="R14" s="20" t="s">
        <v>481</v>
      </c>
      <c r="S14" s="18" t="s">
        <v>481</v>
      </c>
      <c r="T14" s="20" t="s">
        <v>481</v>
      </c>
      <c r="U14" s="18" t="n">
        <v>470.42663473</v>
      </c>
      <c r="V14" s="20" t="n">
        <v>8.63959992</v>
      </c>
    </row>
    <row r="15" spans="1:22">
      <c r="A15" s="15" t="s">
        <v>490</v>
      </c>
      <c r="B15" s="17" t="n">
        <v>5882</v>
      </c>
      <c r="C15" s="18">
        <f>(153.0/B15*100)</f>
        <v/>
      </c>
      <c r="D15" s="19" t="n">
        <v>5729</v>
      </c>
      <c r="E15" s="18" t="n">
        <v>538.23482068</v>
      </c>
      <c r="F15" s="20" t="n">
        <v>3.30737949</v>
      </c>
      <c r="G15" s="18" t="n">
        <v>522.01409875</v>
      </c>
      <c r="H15" s="20" t="n">
        <v>2.30995654</v>
      </c>
      <c r="I15" s="18" t="n">
        <v>504.5090006</v>
      </c>
      <c r="J15" s="20" t="n">
        <v>3.28893643</v>
      </c>
      <c r="K15" s="18" t="n">
        <v>470.01787375</v>
      </c>
      <c r="L15" s="20" t="n">
        <v>5.50295398</v>
      </c>
      <c r="M15" s="18" t="s">
        <v>481</v>
      </c>
      <c r="N15" s="20" t="s">
        <v>481</v>
      </c>
      <c r="O15" s="18" t="s">
        <v>481</v>
      </c>
      <c r="P15" s="20" t="s">
        <v>481</v>
      </c>
      <c r="Q15" s="18" t="n">
        <v>368.85220715</v>
      </c>
      <c r="R15" s="20" t="n">
        <v>14.5875493</v>
      </c>
      <c r="S15" s="18" t="s">
        <v>481</v>
      </c>
      <c r="T15" s="20" t="s">
        <v>481</v>
      </c>
      <c r="U15" s="18" t="n">
        <v>443.24737435</v>
      </c>
      <c r="V15" s="20" t="n">
        <v>6.34824441</v>
      </c>
    </row>
    <row r="16" spans="1:22">
      <c r="A16" s="15" t="s">
        <v>491</v>
      </c>
      <c r="B16" s="17" t="n">
        <v>6108</v>
      </c>
      <c r="C16" s="18">
        <f>(178.0/B16*100)</f>
        <v/>
      </c>
      <c r="D16" s="19" t="n">
        <v>5930</v>
      </c>
      <c r="E16" s="18" t="n">
        <v>530.7456274899999</v>
      </c>
      <c r="F16" s="20" t="n">
        <v>3.49886506</v>
      </c>
      <c r="G16" s="18" t="n">
        <v>511.54698212</v>
      </c>
      <c r="H16" s="20" t="n">
        <v>2.45618286</v>
      </c>
      <c r="I16" s="18" t="n">
        <v>497.14350055</v>
      </c>
      <c r="J16" s="20" t="n">
        <v>3.20871641</v>
      </c>
      <c r="K16" s="18" t="n">
        <v>454.30569281</v>
      </c>
      <c r="L16" s="20" t="n">
        <v>4.11959107</v>
      </c>
      <c r="M16" s="18" t="s">
        <v>481</v>
      </c>
      <c r="N16" s="20" t="s">
        <v>481</v>
      </c>
      <c r="O16" s="18" t="s">
        <v>481</v>
      </c>
      <c r="P16" s="20" t="s">
        <v>481</v>
      </c>
      <c r="Q16" s="18" t="s">
        <v>481</v>
      </c>
      <c r="R16" s="20" t="s">
        <v>481</v>
      </c>
      <c r="S16" s="18" t="s">
        <v>481</v>
      </c>
      <c r="T16" s="20" t="s">
        <v>481</v>
      </c>
      <c r="U16" s="18" t="n">
        <v>414.09822684</v>
      </c>
      <c r="V16" s="20" t="n">
        <v>6.48319448</v>
      </c>
    </row>
    <row r="17" spans="1:22">
      <c r="A17" s="15" t="s">
        <v>492</v>
      </c>
      <c r="B17" s="17" t="n">
        <v>6504</v>
      </c>
      <c r="C17" s="18">
        <f>(2366.0/B17*100)</f>
        <v/>
      </c>
      <c r="D17" s="19" t="n">
        <v>4138</v>
      </c>
      <c r="E17" s="18" t="n">
        <v>543.18480197</v>
      </c>
      <c r="F17" s="20" t="n">
        <v>5.01354059</v>
      </c>
      <c r="G17" s="18" t="n">
        <v>526.9047129</v>
      </c>
      <c r="H17" s="20" t="n">
        <v>4.07918723</v>
      </c>
      <c r="I17" s="18" t="n">
        <v>507.13654907</v>
      </c>
      <c r="J17" s="20" t="n">
        <v>4.00094347</v>
      </c>
      <c r="K17" s="18" t="n">
        <v>490.67651767</v>
      </c>
      <c r="L17" s="20" t="n">
        <v>5.29597494</v>
      </c>
      <c r="M17" s="18" t="s">
        <v>481</v>
      </c>
      <c r="N17" s="20" t="s">
        <v>481</v>
      </c>
      <c r="O17" s="18" t="s">
        <v>481</v>
      </c>
      <c r="P17" s="20" t="s">
        <v>481</v>
      </c>
      <c r="Q17" s="18" t="n">
        <v>362.96139732</v>
      </c>
      <c r="R17" s="20" t="n">
        <v>12.64520278</v>
      </c>
      <c r="S17" s="18" t="s">
        <v>481</v>
      </c>
      <c r="T17" s="20" t="s">
        <v>481</v>
      </c>
      <c r="U17" s="18" t="n">
        <v>478.52181861</v>
      </c>
      <c r="V17" s="20" t="n">
        <v>5.84109871</v>
      </c>
    </row>
    <row r="18" spans="1:22">
      <c r="A18" s="15" t="s">
        <v>493</v>
      </c>
      <c r="B18" s="17" t="n">
        <v>5532</v>
      </c>
      <c r="C18" s="18">
        <f>(31.0/B18*100)</f>
        <v/>
      </c>
      <c r="D18" s="19" t="n">
        <v>5501</v>
      </c>
      <c r="E18" s="18" t="n">
        <v>466.765472</v>
      </c>
      <c r="F18" s="20" t="n">
        <v>5.34069103</v>
      </c>
      <c r="G18" s="18" t="n">
        <v>461.74675867</v>
      </c>
      <c r="H18" s="20" t="n">
        <v>4.31669543</v>
      </c>
      <c r="I18" s="18" t="n">
        <v>464.53241088</v>
      </c>
      <c r="J18" s="20" t="n">
        <v>3.90397981</v>
      </c>
      <c r="K18" s="18" t="n">
        <v>431.655979</v>
      </c>
      <c r="L18" s="20" t="n">
        <v>4.40543838</v>
      </c>
      <c r="M18" s="18" t="s">
        <v>481</v>
      </c>
      <c r="N18" s="20" t="s">
        <v>481</v>
      </c>
      <c r="O18" s="18" t="s">
        <v>481</v>
      </c>
      <c r="P18" s="20" t="s">
        <v>481</v>
      </c>
      <c r="Q18" s="18" t="s">
        <v>481</v>
      </c>
      <c r="R18" s="20" t="s">
        <v>481</v>
      </c>
      <c r="S18" s="18" t="s">
        <v>481</v>
      </c>
      <c r="T18" s="20" t="s">
        <v>481</v>
      </c>
      <c r="U18" s="18" t="n">
        <v>383.99880796</v>
      </c>
      <c r="V18" s="20" t="n">
        <v>7.75270159</v>
      </c>
    </row>
    <row r="19" spans="1:22">
      <c r="A19" s="15" t="s">
        <v>494</v>
      </c>
      <c r="B19" s="17" t="n">
        <v>5658</v>
      </c>
      <c r="C19" s="18">
        <f>(433.0/B19*100)</f>
        <v/>
      </c>
      <c r="D19" s="19" t="n">
        <v>5225</v>
      </c>
      <c r="E19" s="18" t="n">
        <v>483.73786872</v>
      </c>
      <c r="F19" s="20" t="n">
        <v>4.40578241</v>
      </c>
      <c r="G19" s="18" t="n">
        <v>488.68216206</v>
      </c>
      <c r="H19" s="20" t="n">
        <v>3.09984306</v>
      </c>
      <c r="I19" s="18" t="n">
        <v>480.45327951</v>
      </c>
      <c r="J19" s="20" t="n">
        <v>4.31764374</v>
      </c>
      <c r="K19" s="18" t="n">
        <v>472.93217535</v>
      </c>
      <c r="L19" s="20" t="n">
        <v>5.6429</v>
      </c>
      <c r="M19" s="18" t="s">
        <v>481</v>
      </c>
      <c r="N19" s="20" t="s">
        <v>481</v>
      </c>
      <c r="O19" s="18" t="s">
        <v>481</v>
      </c>
      <c r="P19" s="20" t="s">
        <v>481</v>
      </c>
      <c r="Q19" s="18" t="s">
        <v>481</v>
      </c>
      <c r="R19" s="20" t="s">
        <v>481</v>
      </c>
      <c r="S19" s="18" t="s">
        <v>481</v>
      </c>
      <c r="T19" s="20" t="s">
        <v>481</v>
      </c>
      <c r="U19" s="18" t="n">
        <v>409.9486251</v>
      </c>
      <c r="V19" s="20" t="n">
        <v>7.30384596</v>
      </c>
    </row>
    <row r="20" spans="1:22">
      <c r="A20" s="15" t="s">
        <v>495</v>
      </c>
      <c r="B20" s="17" t="n">
        <v>3371</v>
      </c>
      <c r="C20" s="18">
        <f>(75.0/B20*100)</f>
        <v/>
      </c>
      <c r="D20" s="19" t="n">
        <v>3296</v>
      </c>
      <c r="E20" s="18" t="n">
        <v>525.12656956</v>
      </c>
      <c r="F20" s="20" t="n">
        <v>3.78673434</v>
      </c>
      <c r="G20" s="18" t="n">
        <v>494.31390901</v>
      </c>
      <c r="H20" s="20" t="n">
        <v>3.16080172</v>
      </c>
      <c r="I20" s="18" t="n">
        <v>470.09358223</v>
      </c>
      <c r="J20" s="20" t="n">
        <v>3.86947924</v>
      </c>
      <c r="K20" s="18" t="n">
        <v>445.90098326</v>
      </c>
      <c r="L20" s="20" t="n">
        <v>5.52680804</v>
      </c>
      <c r="M20" s="18" t="s">
        <v>481</v>
      </c>
      <c r="N20" s="20" t="s">
        <v>481</v>
      </c>
      <c r="O20" s="18" t="s">
        <v>481</v>
      </c>
      <c r="P20" s="20" t="s">
        <v>481</v>
      </c>
      <c r="Q20" s="18" t="s">
        <v>481</v>
      </c>
      <c r="R20" s="20" t="s">
        <v>481</v>
      </c>
      <c r="S20" s="18" t="s">
        <v>481</v>
      </c>
      <c r="T20" s="20" t="s">
        <v>481</v>
      </c>
      <c r="U20" s="18" t="n">
        <v>437.75249819</v>
      </c>
      <c r="V20" s="20" t="n">
        <v>8.17716596</v>
      </c>
    </row>
    <row r="21" spans="1:22">
      <c r="A21" s="15" t="s">
        <v>496</v>
      </c>
      <c r="B21" s="17" t="n">
        <v>5741</v>
      </c>
      <c r="C21" s="18">
        <f>(70.0/B21*100)</f>
        <v/>
      </c>
      <c r="D21" s="19" t="n">
        <v>5671</v>
      </c>
      <c r="E21" s="18" t="n">
        <v>530.10568069</v>
      </c>
      <c r="F21" s="20" t="n">
        <v>3.32005944</v>
      </c>
      <c r="G21" s="18" t="n">
        <v>508.44201444</v>
      </c>
      <c r="H21" s="20" t="n">
        <v>2.41839803</v>
      </c>
      <c r="I21" s="18" t="n">
        <v>500.21126247</v>
      </c>
      <c r="J21" s="20" t="n">
        <v>2.54215003</v>
      </c>
      <c r="K21" s="18" t="n">
        <v>468.64399528</v>
      </c>
      <c r="L21" s="20" t="n">
        <v>3.6046431</v>
      </c>
      <c r="M21" s="18" t="s">
        <v>481</v>
      </c>
      <c r="N21" s="20" t="s">
        <v>481</v>
      </c>
      <c r="O21" s="18" t="s">
        <v>481</v>
      </c>
      <c r="P21" s="20" t="s">
        <v>481</v>
      </c>
      <c r="Q21" s="18" t="s">
        <v>481</v>
      </c>
      <c r="R21" s="20" t="s">
        <v>481</v>
      </c>
      <c r="S21" s="18" t="s">
        <v>481</v>
      </c>
      <c r="T21" s="20" t="s">
        <v>481</v>
      </c>
      <c r="U21" s="18" t="n">
        <v>449.45069821</v>
      </c>
      <c r="V21" s="20" t="n">
        <v>8.343198839999999</v>
      </c>
    </row>
    <row r="22" spans="1:22">
      <c r="A22" s="15" t="s">
        <v>497</v>
      </c>
      <c r="B22" s="17" t="n">
        <v>6598</v>
      </c>
      <c r="C22" s="18">
        <f>(43.0/B22*100)</f>
        <v/>
      </c>
      <c r="D22" s="19" t="n">
        <v>6555</v>
      </c>
      <c r="E22" s="18" t="n">
        <v>492.8238793</v>
      </c>
      <c r="F22" s="20" t="n">
        <v>3.71028792</v>
      </c>
      <c r="G22" s="18" t="n">
        <v>477.36995101</v>
      </c>
      <c r="H22" s="20" t="n">
        <v>4.01564594</v>
      </c>
      <c r="I22" s="18" t="n">
        <v>462.12940315</v>
      </c>
      <c r="J22" s="20" t="n">
        <v>5.59758297</v>
      </c>
      <c r="K22" s="18" t="n">
        <v>442.90409042</v>
      </c>
      <c r="L22" s="20" t="n">
        <v>5.79304602</v>
      </c>
      <c r="M22" s="18" t="s">
        <v>481</v>
      </c>
      <c r="N22" s="20" t="s">
        <v>481</v>
      </c>
      <c r="O22" s="18" t="s">
        <v>481</v>
      </c>
      <c r="P22" s="20" t="s">
        <v>481</v>
      </c>
      <c r="Q22" s="18" t="s">
        <v>481</v>
      </c>
      <c r="R22" s="20" t="s">
        <v>481</v>
      </c>
      <c r="S22" s="18" t="n">
        <v>487.77829925</v>
      </c>
      <c r="T22" s="20" t="n">
        <v>49.51352615</v>
      </c>
      <c r="U22" s="18" t="n">
        <v>391.97282678</v>
      </c>
      <c r="V22" s="20" t="n">
        <v>8.079900820000001</v>
      </c>
    </row>
    <row r="23" spans="1:22">
      <c r="A23" s="15" t="s">
        <v>498</v>
      </c>
      <c r="B23" s="17" t="n">
        <v>11583</v>
      </c>
      <c r="C23" s="18">
        <f>(281.0/B23*100)</f>
        <v/>
      </c>
      <c r="D23" s="19" t="n">
        <v>11302</v>
      </c>
      <c r="E23" s="18" t="n">
        <v>508.90037082</v>
      </c>
      <c r="F23" s="20" t="n">
        <v>4.12261191</v>
      </c>
      <c r="G23" s="18" t="n">
        <v>495.88469297</v>
      </c>
      <c r="H23" s="20" t="n">
        <v>2.93766412</v>
      </c>
      <c r="I23" s="18" t="n">
        <v>483.53759331</v>
      </c>
      <c r="J23" s="20" t="n">
        <v>3.99709143</v>
      </c>
      <c r="K23" s="18" t="n">
        <v>458.94741973</v>
      </c>
      <c r="L23" s="20" t="n">
        <v>6.61978011</v>
      </c>
      <c r="M23" s="18" t="s">
        <v>481</v>
      </c>
      <c r="N23" s="20" t="s">
        <v>481</v>
      </c>
      <c r="O23" s="18" t="s">
        <v>481</v>
      </c>
      <c r="P23" s="20" t="s">
        <v>481</v>
      </c>
      <c r="Q23" s="18" t="s">
        <v>481</v>
      </c>
      <c r="R23" s="20" t="s">
        <v>481</v>
      </c>
      <c r="S23" s="18" t="s">
        <v>481</v>
      </c>
      <c r="T23" s="20" t="s">
        <v>481</v>
      </c>
      <c r="U23" s="18" t="n">
        <v>443.33821598</v>
      </c>
      <c r="V23" s="20" t="n">
        <v>7.18188945</v>
      </c>
    </row>
    <row r="24" spans="1:22">
      <c r="A24" s="15" t="s">
        <v>499</v>
      </c>
      <c r="B24" s="17" t="n">
        <v>6647</v>
      </c>
      <c r="C24" s="18">
        <f>(14.0/B24*100)</f>
        <v/>
      </c>
      <c r="D24" s="19" t="n">
        <v>6633</v>
      </c>
      <c r="E24" s="18" t="n">
        <v>544.38387479</v>
      </c>
      <c r="F24" s="20" t="n">
        <v>6.35747784</v>
      </c>
      <c r="G24" s="18" t="n">
        <v>540.25515623</v>
      </c>
      <c r="H24" s="20" t="n">
        <v>3.15853116</v>
      </c>
      <c r="I24" s="18" t="n">
        <v>537.65716532</v>
      </c>
      <c r="J24" s="20" t="n">
        <v>3.79847802</v>
      </c>
      <c r="K24" s="18" t="n">
        <v>507.93609484</v>
      </c>
      <c r="L24" s="20" t="n">
        <v>4.2147189</v>
      </c>
      <c r="M24" s="18" t="s">
        <v>481</v>
      </c>
      <c r="N24" s="20" t="s">
        <v>481</v>
      </c>
      <c r="O24" s="18" t="s">
        <v>481</v>
      </c>
      <c r="P24" s="20" t="s">
        <v>481</v>
      </c>
      <c r="Q24" s="18" t="s">
        <v>481</v>
      </c>
      <c r="R24" s="20" t="s">
        <v>481</v>
      </c>
      <c r="S24" s="18" t="s">
        <v>481</v>
      </c>
      <c r="T24" s="20" t="s">
        <v>481</v>
      </c>
      <c r="U24" s="18" t="n">
        <v>469.41868331</v>
      </c>
      <c r="V24" s="20" t="n">
        <v>9.408222159999999</v>
      </c>
    </row>
    <row r="25" spans="1:22">
      <c r="A25" s="15" t="s">
        <v>500</v>
      </c>
      <c r="B25" s="17" t="n">
        <v>5581</v>
      </c>
      <c r="C25" s="18">
        <f>(25.0/B25*100)</f>
        <v/>
      </c>
      <c r="D25" s="19" t="n">
        <v>5556</v>
      </c>
      <c r="E25" s="18" t="n">
        <v>562.19582086</v>
      </c>
      <c r="F25" s="20" t="n">
        <v>6.43947588</v>
      </c>
      <c r="G25" s="18" t="n">
        <v>529.8009559</v>
      </c>
      <c r="H25" s="20" t="n">
        <v>3.97597645</v>
      </c>
      <c r="I25" s="18" t="n">
        <v>517.17084946</v>
      </c>
      <c r="J25" s="20" t="n">
        <v>3.91188201</v>
      </c>
      <c r="K25" s="18" t="n">
        <v>485.98467499</v>
      </c>
      <c r="L25" s="20" t="n">
        <v>6.74135732</v>
      </c>
      <c r="M25" s="18" t="s">
        <v>481</v>
      </c>
      <c r="N25" s="20" t="s">
        <v>481</v>
      </c>
      <c r="O25" s="18" t="s">
        <v>481</v>
      </c>
      <c r="P25" s="20" t="s">
        <v>481</v>
      </c>
      <c r="Q25" s="18" t="s">
        <v>481</v>
      </c>
      <c r="R25" s="20" t="s">
        <v>481</v>
      </c>
      <c r="S25" s="18" t="s">
        <v>481</v>
      </c>
      <c r="T25" s="20" t="s">
        <v>481</v>
      </c>
      <c r="U25" s="18" t="n">
        <v>488.51066356</v>
      </c>
      <c r="V25" s="20" t="n">
        <v>23.15099174</v>
      </c>
    </row>
    <row r="26" spans="1:22">
      <c r="A26" s="15" t="s">
        <v>501</v>
      </c>
      <c r="B26" s="17" t="n">
        <v>4869</v>
      </c>
      <c r="C26" s="18">
        <f>(88.0/B26*100)</f>
        <v/>
      </c>
      <c r="D26" s="19" t="n">
        <v>4781</v>
      </c>
      <c r="E26" s="18" t="n">
        <v>499.22017194</v>
      </c>
      <c r="F26" s="20" t="n">
        <v>3.10897787</v>
      </c>
      <c r="G26" s="18" t="n">
        <v>486.88895922</v>
      </c>
      <c r="H26" s="20" t="n">
        <v>2.57962832</v>
      </c>
      <c r="I26" s="18" t="n">
        <v>475.75579419</v>
      </c>
      <c r="J26" s="20" t="n">
        <v>2.82062434</v>
      </c>
      <c r="K26" s="18" t="n">
        <v>464.73009295</v>
      </c>
      <c r="L26" s="20" t="n">
        <v>4.84616578</v>
      </c>
      <c r="M26" s="18" t="s">
        <v>481</v>
      </c>
      <c r="N26" s="20" t="s">
        <v>481</v>
      </c>
      <c r="O26" s="18" t="s">
        <v>481</v>
      </c>
      <c r="P26" s="20" t="s">
        <v>481</v>
      </c>
      <c r="Q26" s="18" t="s">
        <v>481</v>
      </c>
      <c r="R26" s="20" t="s">
        <v>481</v>
      </c>
      <c r="S26" s="18" t="s">
        <v>481</v>
      </c>
      <c r="T26" s="20" t="s">
        <v>481</v>
      </c>
      <c r="U26" s="18" t="n">
        <v>441.36378337</v>
      </c>
      <c r="V26" s="20" t="n">
        <v>7.63014894</v>
      </c>
    </row>
    <row r="27" spans="1:22">
      <c r="A27" s="15" t="s">
        <v>502</v>
      </c>
      <c r="B27" s="17" t="n">
        <v>5299</v>
      </c>
      <c r="C27" s="18">
        <f>(170.0/B27*100)</f>
        <v/>
      </c>
      <c r="D27" s="19" t="n">
        <v>5129</v>
      </c>
      <c r="E27" s="18" t="n">
        <v>521.70609167</v>
      </c>
      <c r="F27" s="20" t="n">
        <v>3.53799016</v>
      </c>
      <c r="G27" s="18" t="n">
        <v>505.05898897</v>
      </c>
      <c r="H27" s="20" t="n">
        <v>2.68082166</v>
      </c>
      <c r="I27" s="18" t="n">
        <v>485.75921748</v>
      </c>
      <c r="J27" s="20" t="n">
        <v>2.47919386</v>
      </c>
      <c r="K27" s="18" t="n">
        <v>452.7304889</v>
      </c>
      <c r="L27" s="20" t="n">
        <v>4.00751317</v>
      </c>
      <c r="M27" s="18" t="s">
        <v>481</v>
      </c>
      <c r="N27" s="20" t="s">
        <v>481</v>
      </c>
      <c r="O27" s="18" t="s">
        <v>481</v>
      </c>
      <c r="P27" s="20" t="s">
        <v>481</v>
      </c>
      <c r="Q27" s="18" t="s">
        <v>481</v>
      </c>
      <c r="R27" s="20" t="s">
        <v>481</v>
      </c>
      <c r="S27" s="18" t="s">
        <v>481</v>
      </c>
      <c r="T27" s="20" t="s">
        <v>481</v>
      </c>
      <c r="U27" s="18" t="n">
        <v>421.0760999</v>
      </c>
      <c r="V27" s="20" t="n">
        <v>4.37564513</v>
      </c>
    </row>
    <row r="28" spans="1:22">
      <c r="A28" s="15" t="s">
        <v>503</v>
      </c>
      <c r="B28" s="17" t="n">
        <v>7568</v>
      </c>
      <c r="C28" s="18">
        <f>(490.0/B28*100)</f>
        <v/>
      </c>
      <c r="D28" s="19" t="n">
        <v>7078</v>
      </c>
      <c r="E28" s="18" t="n">
        <v>410.30056086</v>
      </c>
      <c r="F28" s="20" t="n">
        <v>3.97658041</v>
      </c>
      <c r="G28" s="18" t="n">
        <v>411.37299563</v>
      </c>
      <c r="H28" s="20" t="n">
        <v>2.82449981</v>
      </c>
      <c r="I28" s="18" t="n">
        <v>419.83246042</v>
      </c>
      <c r="J28" s="20" t="n">
        <v>2.99556372</v>
      </c>
      <c r="K28" s="18" t="n">
        <v>399.56094647</v>
      </c>
      <c r="L28" s="20" t="n">
        <v>5.62645393</v>
      </c>
      <c r="M28" s="18" t="s">
        <v>481</v>
      </c>
      <c r="N28" s="20" t="s">
        <v>481</v>
      </c>
      <c r="O28" s="18" t="s">
        <v>481</v>
      </c>
      <c r="P28" s="20" t="s">
        <v>481</v>
      </c>
      <c r="Q28" s="18" t="s">
        <v>481</v>
      </c>
      <c r="R28" s="20" t="s">
        <v>481</v>
      </c>
      <c r="S28" s="18" t="s">
        <v>481</v>
      </c>
      <c r="T28" s="20" t="s">
        <v>481</v>
      </c>
      <c r="U28" s="18" t="n">
        <v>376.06164393</v>
      </c>
      <c r="V28" s="20" t="n">
        <v>7.43080706</v>
      </c>
    </row>
    <row r="29" spans="1:22">
      <c r="A29" s="15" t="s">
        <v>504</v>
      </c>
      <c r="B29" s="17" t="n">
        <v>5385</v>
      </c>
      <c r="C29" s="18">
        <f>(30.0/B29*100)</f>
        <v/>
      </c>
      <c r="D29" s="19" t="n">
        <v>5355</v>
      </c>
      <c r="E29" s="18" t="n">
        <v>540.48516893</v>
      </c>
      <c r="F29" s="20" t="n">
        <v>4.93323611</v>
      </c>
      <c r="G29" s="18" t="n">
        <v>524.30404591</v>
      </c>
      <c r="H29" s="20" t="n">
        <v>2.74518578</v>
      </c>
      <c r="I29" s="18" t="n">
        <v>519.0626859499999</v>
      </c>
      <c r="J29" s="20" t="n">
        <v>3.04461474</v>
      </c>
      <c r="K29" s="18" t="n">
        <v>492.8896525</v>
      </c>
      <c r="L29" s="20" t="n">
        <v>4.55609321</v>
      </c>
      <c r="M29" s="18" t="s">
        <v>481</v>
      </c>
      <c r="N29" s="20" t="s">
        <v>481</v>
      </c>
      <c r="O29" s="18" t="s">
        <v>481</v>
      </c>
      <c r="P29" s="20" t="s">
        <v>481</v>
      </c>
      <c r="Q29" s="18" t="n">
        <v>335.3902018</v>
      </c>
      <c r="R29" s="20" t="n">
        <v>12.1685767</v>
      </c>
      <c r="S29" s="18" t="s">
        <v>481</v>
      </c>
      <c r="T29" s="20" t="s">
        <v>481</v>
      </c>
      <c r="U29" s="18" t="n">
        <v>441.9446376</v>
      </c>
      <c r="V29" s="20" t="n">
        <v>8.606516790000001</v>
      </c>
    </row>
    <row r="30" spans="1:22">
      <c r="A30" s="15" t="s">
        <v>505</v>
      </c>
      <c r="B30" s="17" t="n">
        <v>4520</v>
      </c>
      <c r="C30" s="18">
        <f>(243.0/B30*100)</f>
        <v/>
      </c>
      <c r="D30" s="19" t="n">
        <v>4277</v>
      </c>
      <c r="E30" s="18" t="n">
        <v>536.17270205</v>
      </c>
      <c r="F30" s="20" t="n">
        <v>4.34784556</v>
      </c>
      <c r="G30" s="18" t="n">
        <v>505.8862968</v>
      </c>
      <c r="H30" s="20" t="n">
        <v>2.83733996</v>
      </c>
      <c r="I30" s="18" t="n">
        <v>494.62025788</v>
      </c>
      <c r="J30" s="20" t="n">
        <v>2.68949054</v>
      </c>
      <c r="K30" s="18" t="n">
        <v>466.12222268</v>
      </c>
      <c r="L30" s="20" t="n">
        <v>5.35224981</v>
      </c>
      <c r="M30" s="18" t="s">
        <v>481</v>
      </c>
      <c r="N30" s="20" t="s">
        <v>481</v>
      </c>
      <c r="O30" s="18" t="s">
        <v>481</v>
      </c>
      <c r="P30" s="20" t="s">
        <v>481</v>
      </c>
      <c r="Q30" s="18" t="s">
        <v>481</v>
      </c>
      <c r="R30" s="20" t="s">
        <v>481</v>
      </c>
      <c r="S30" s="18" t="s">
        <v>481</v>
      </c>
      <c r="T30" s="20" t="s">
        <v>481</v>
      </c>
      <c r="U30" s="18" t="n">
        <v>416.48594271</v>
      </c>
      <c r="V30" s="20" t="n">
        <v>5.51683539</v>
      </c>
    </row>
    <row r="31" spans="1:22">
      <c r="A31" s="15" t="s">
        <v>506</v>
      </c>
      <c r="B31" s="17" t="n">
        <v>5456</v>
      </c>
      <c r="C31" s="18">
        <f>(152.0/B31*100)</f>
        <v/>
      </c>
      <c r="D31" s="19" t="n">
        <v>5304</v>
      </c>
      <c r="E31" s="18" t="n">
        <v>535.68801148</v>
      </c>
      <c r="F31" s="20" t="n">
        <v>4.57745492</v>
      </c>
      <c r="G31" s="18" t="n">
        <v>514.24841835</v>
      </c>
      <c r="H31" s="20" t="n">
        <v>2.71161539</v>
      </c>
      <c r="I31" s="18" t="n">
        <v>490.32465363</v>
      </c>
      <c r="J31" s="20" t="n">
        <v>3.25591465</v>
      </c>
      <c r="K31" s="18" t="n">
        <v>466.18564131</v>
      </c>
      <c r="L31" s="20" t="n">
        <v>5.44847654</v>
      </c>
      <c r="M31" s="18" t="s">
        <v>481</v>
      </c>
      <c r="N31" s="20" t="s">
        <v>481</v>
      </c>
      <c r="O31" s="18" t="s">
        <v>481</v>
      </c>
      <c r="P31" s="20" t="s">
        <v>481</v>
      </c>
      <c r="Q31" s="18" t="s">
        <v>481</v>
      </c>
      <c r="R31" s="20" t="s">
        <v>481</v>
      </c>
      <c r="S31" s="18" t="s">
        <v>481</v>
      </c>
      <c r="T31" s="20" t="s">
        <v>481</v>
      </c>
      <c r="U31" s="18" t="n">
        <v>441.16906047</v>
      </c>
      <c r="V31" s="20" t="n">
        <v>4.75870556</v>
      </c>
    </row>
    <row r="32" spans="1:22">
      <c r="A32" s="15" t="s">
        <v>507</v>
      </c>
      <c r="B32" s="17" t="n">
        <v>4478</v>
      </c>
      <c r="C32" s="18">
        <f>(6.0/B32*100)</f>
        <v/>
      </c>
      <c r="D32" s="19" t="n">
        <v>4472</v>
      </c>
      <c r="E32" s="18" t="n">
        <v>526.89080157</v>
      </c>
      <c r="F32" s="20" t="n">
        <v>3.63974946</v>
      </c>
      <c r="G32" s="18" t="n">
        <v>502.38165081</v>
      </c>
      <c r="H32" s="20" t="n">
        <v>2.71844956</v>
      </c>
      <c r="I32" s="18" t="n">
        <v>494.71160189</v>
      </c>
      <c r="J32" s="20" t="n">
        <v>3.57515444</v>
      </c>
      <c r="K32" s="18" t="n">
        <v>466.17961398</v>
      </c>
      <c r="L32" s="20" t="n">
        <v>5.75415509</v>
      </c>
      <c r="M32" s="18" t="s">
        <v>481</v>
      </c>
      <c r="N32" s="20" t="s">
        <v>481</v>
      </c>
      <c r="O32" s="18" t="s">
        <v>481</v>
      </c>
      <c r="P32" s="20" t="s">
        <v>481</v>
      </c>
      <c r="Q32" s="18" t="s">
        <v>481</v>
      </c>
      <c r="R32" s="20" t="s">
        <v>481</v>
      </c>
      <c r="S32" s="18" t="s">
        <v>481</v>
      </c>
      <c r="T32" s="20" t="s">
        <v>481</v>
      </c>
      <c r="U32" s="18" t="n">
        <v>437.95626438</v>
      </c>
      <c r="V32" s="20" t="n">
        <v>11.52739121</v>
      </c>
    </row>
    <row r="33" spans="1:22">
      <c r="A33" s="15" t="s">
        <v>508</v>
      </c>
      <c r="B33" s="17" t="n">
        <v>7325</v>
      </c>
      <c r="C33" s="18">
        <f>(85.0/B33*100)</f>
        <v/>
      </c>
      <c r="D33" s="19" t="n">
        <v>7240</v>
      </c>
      <c r="E33" s="18" t="n">
        <v>523.22225632</v>
      </c>
      <c r="F33" s="20" t="n">
        <v>3.50942401</v>
      </c>
      <c r="G33" s="18" t="n">
        <v>495.41967272</v>
      </c>
      <c r="H33" s="20" t="n">
        <v>2.98866877</v>
      </c>
      <c r="I33" s="18" t="n">
        <v>466.53488041</v>
      </c>
      <c r="J33" s="20" t="n">
        <v>3.50543172</v>
      </c>
      <c r="K33" s="18" t="n">
        <v>463.99257584</v>
      </c>
      <c r="L33" s="20" t="n">
        <v>7.08003336</v>
      </c>
      <c r="M33" s="18" t="s">
        <v>481</v>
      </c>
      <c r="N33" s="20" t="s">
        <v>481</v>
      </c>
      <c r="O33" s="18" t="s">
        <v>481</v>
      </c>
      <c r="P33" s="20" t="s">
        <v>481</v>
      </c>
      <c r="Q33" s="18" t="s">
        <v>481</v>
      </c>
      <c r="R33" s="20" t="s">
        <v>481</v>
      </c>
      <c r="S33" s="18" t="s">
        <v>481</v>
      </c>
      <c r="T33" s="20" t="s">
        <v>481</v>
      </c>
      <c r="U33" s="18" t="n">
        <v>419.86827282</v>
      </c>
      <c r="V33" s="20" t="n">
        <v>9.370714</v>
      </c>
    </row>
    <row r="34" spans="1:22">
      <c r="A34" s="15" t="s">
        <v>509</v>
      </c>
      <c r="B34" s="17" t="n">
        <v>6350</v>
      </c>
      <c r="C34" s="18">
        <f>(106.0/B34*100)</f>
        <v/>
      </c>
      <c r="D34" s="19" t="n">
        <v>6244</v>
      </c>
      <c r="E34" s="18" t="n">
        <v>499.5477042</v>
      </c>
      <c r="F34" s="20" t="n">
        <v>4.04833363</v>
      </c>
      <c r="G34" s="18" t="n">
        <v>488.4934777</v>
      </c>
      <c r="H34" s="20" t="n">
        <v>3.13441664</v>
      </c>
      <c r="I34" s="18" t="n">
        <v>478.70879291</v>
      </c>
      <c r="J34" s="20" t="n">
        <v>3.26284445</v>
      </c>
      <c r="K34" s="18" t="n">
        <v>453.93518597</v>
      </c>
      <c r="L34" s="20" t="n">
        <v>5.61985802</v>
      </c>
      <c r="M34" s="18" t="s">
        <v>481</v>
      </c>
      <c r="N34" s="20" t="s">
        <v>481</v>
      </c>
      <c r="O34" s="18" t="s">
        <v>481</v>
      </c>
      <c r="P34" s="20" t="s">
        <v>481</v>
      </c>
      <c r="Q34" s="18" t="n">
        <v>336.51078337</v>
      </c>
      <c r="R34" s="20" t="n">
        <v>12.24828707</v>
      </c>
      <c r="S34" s="18" t="s">
        <v>481</v>
      </c>
      <c r="T34" s="20" t="s">
        <v>481</v>
      </c>
      <c r="U34" s="18" t="n">
        <v>412.55525654</v>
      </c>
      <c r="V34" s="20" t="n">
        <v>8.617464</v>
      </c>
    </row>
    <row r="35" spans="1:22">
      <c r="A35" s="15" t="s">
        <v>510</v>
      </c>
      <c r="B35" s="17" t="n">
        <v>6406</v>
      </c>
      <c r="C35" s="18">
        <f>(74.0/B35*100)</f>
        <v/>
      </c>
      <c r="D35" s="19" t="n">
        <v>6332</v>
      </c>
      <c r="E35" s="18" t="n">
        <v>532.05708114</v>
      </c>
      <c r="F35" s="20" t="n">
        <v>3.68336061</v>
      </c>
      <c r="G35" s="18" t="n">
        <v>518.96191231</v>
      </c>
      <c r="H35" s="20" t="n">
        <v>2.29975331</v>
      </c>
      <c r="I35" s="18" t="n">
        <v>504.93491834</v>
      </c>
      <c r="J35" s="20" t="n">
        <v>2.9472368</v>
      </c>
      <c r="K35" s="18" t="n">
        <v>492.34662135</v>
      </c>
      <c r="L35" s="20" t="n">
        <v>5.41520811</v>
      </c>
      <c r="M35" s="18" t="s">
        <v>481</v>
      </c>
      <c r="N35" s="20" t="s">
        <v>481</v>
      </c>
      <c r="O35" s="18" t="s">
        <v>481</v>
      </c>
      <c r="P35" s="20" t="s">
        <v>481</v>
      </c>
      <c r="Q35" s="18" t="n">
        <v>349.78970242</v>
      </c>
      <c r="R35" s="20" t="n">
        <v>6.90672373</v>
      </c>
      <c r="S35" s="18" t="s">
        <v>481</v>
      </c>
      <c r="T35" s="20" t="s">
        <v>481</v>
      </c>
      <c r="U35" s="18" t="n">
        <v>441.47295407</v>
      </c>
      <c r="V35" s="20" t="n">
        <v>7.37727021</v>
      </c>
    </row>
    <row r="36" spans="1:22">
      <c r="A36" s="15" t="s">
        <v>511</v>
      </c>
      <c r="B36" s="17" t="n">
        <v>6736</v>
      </c>
      <c r="C36" s="18">
        <f>(88.0/B36*100)</f>
        <v/>
      </c>
      <c r="D36" s="19" t="n">
        <v>6648</v>
      </c>
      <c r="E36" s="18" t="n">
        <v>512.6011002</v>
      </c>
      <c r="F36" s="20" t="n">
        <v>2.94084114</v>
      </c>
      <c r="G36" s="18" t="n">
        <v>494.73186143</v>
      </c>
      <c r="H36" s="20" t="n">
        <v>2.90708372</v>
      </c>
      <c r="I36" s="18" t="n">
        <v>480.62709129</v>
      </c>
      <c r="J36" s="20" t="n">
        <v>2.79891675</v>
      </c>
      <c r="K36" s="18" t="n">
        <v>457.39789664</v>
      </c>
      <c r="L36" s="20" t="n">
        <v>4.44043125</v>
      </c>
      <c r="M36" s="18" t="s">
        <v>481</v>
      </c>
      <c r="N36" s="20" t="s">
        <v>481</v>
      </c>
      <c r="O36" s="18" t="s">
        <v>481</v>
      </c>
      <c r="P36" s="20" t="s">
        <v>481</v>
      </c>
      <c r="Q36" s="18" t="s">
        <v>481</v>
      </c>
      <c r="R36" s="20" t="s">
        <v>481</v>
      </c>
      <c r="S36" s="18" t="s">
        <v>481</v>
      </c>
      <c r="T36" s="20" t="s">
        <v>481</v>
      </c>
      <c r="U36" s="18" t="n">
        <v>429.8828548</v>
      </c>
      <c r="V36" s="20" t="n">
        <v>6.44247809</v>
      </c>
    </row>
    <row r="37" spans="1:22">
      <c r="A37" s="15" t="s">
        <v>512</v>
      </c>
      <c r="B37" s="17" t="n">
        <v>5458</v>
      </c>
      <c r="C37" s="18">
        <f>(181.0/B37*100)</f>
        <v/>
      </c>
      <c r="D37" s="19" t="n">
        <v>5277</v>
      </c>
      <c r="E37" s="18" t="n">
        <v>532.03934928</v>
      </c>
      <c r="F37" s="20" t="n">
        <v>4.40996131</v>
      </c>
      <c r="G37" s="18" t="n">
        <v>512.73220291</v>
      </c>
      <c r="H37" s="20" t="n">
        <v>3.43835282</v>
      </c>
      <c r="I37" s="18" t="n">
        <v>486.51699215</v>
      </c>
      <c r="J37" s="20" t="n">
        <v>3.51193339</v>
      </c>
      <c r="K37" s="18" t="n">
        <v>456.44302427</v>
      </c>
      <c r="L37" s="20" t="n">
        <v>6.13030097</v>
      </c>
      <c r="M37" s="18" t="s">
        <v>481</v>
      </c>
      <c r="N37" s="20" t="s">
        <v>481</v>
      </c>
      <c r="O37" s="18" t="s">
        <v>481</v>
      </c>
      <c r="P37" s="20" t="s">
        <v>481</v>
      </c>
      <c r="Q37" s="18" t="s">
        <v>481</v>
      </c>
      <c r="R37" s="20" t="s">
        <v>481</v>
      </c>
      <c r="S37" s="18" t="s">
        <v>481</v>
      </c>
      <c r="T37" s="20" t="s">
        <v>481</v>
      </c>
      <c r="U37" s="18" t="n">
        <v>429.67511312</v>
      </c>
      <c r="V37" s="20" t="n">
        <v>5.66899228</v>
      </c>
    </row>
    <row r="38" spans="1:22">
      <c r="A38" s="15" t="s">
        <v>513</v>
      </c>
      <c r="B38" s="17" t="n">
        <v>5860</v>
      </c>
      <c r="C38" s="18">
        <f>(27.0/B38*100)</f>
        <v/>
      </c>
      <c r="D38" s="19" t="n">
        <v>5833</v>
      </c>
      <c r="E38" s="18" t="n">
        <v>542.89704138</v>
      </c>
      <c r="F38" s="20" t="n">
        <v>5.36943203</v>
      </c>
      <c r="G38" s="18" t="n">
        <v>536.9055107</v>
      </c>
      <c r="H38" s="20" t="n">
        <v>3.76721741</v>
      </c>
      <c r="I38" s="18" t="n">
        <v>524.7612772</v>
      </c>
      <c r="J38" s="20" t="n">
        <v>3.24625717</v>
      </c>
      <c r="K38" s="18" t="n">
        <v>502.65490363</v>
      </c>
      <c r="L38" s="20" t="n">
        <v>4.76432934</v>
      </c>
      <c r="M38" s="18" t="s">
        <v>481</v>
      </c>
      <c r="N38" s="20" t="s">
        <v>481</v>
      </c>
      <c r="O38" s="18" t="s">
        <v>481</v>
      </c>
      <c r="P38" s="20" t="s">
        <v>481</v>
      </c>
      <c r="Q38" s="18" t="s">
        <v>481</v>
      </c>
      <c r="R38" s="20" t="s">
        <v>481</v>
      </c>
      <c r="S38" s="18" t="s">
        <v>481</v>
      </c>
      <c r="T38" s="20" t="s">
        <v>481</v>
      </c>
      <c r="U38" s="18" t="n">
        <v>488.06010518</v>
      </c>
      <c r="V38" s="20" t="n">
        <v>6.2711646</v>
      </c>
    </row>
    <row r="39" spans="1:22">
      <c r="A39" s="15" t="s">
        <v>514</v>
      </c>
      <c r="B39" s="17" t="n">
        <v>5895</v>
      </c>
      <c r="C39" s="18">
        <f>(33.0/B39*100)</f>
        <v/>
      </c>
      <c r="D39" s="19" t="n">
        <v>5862</v>
      </c>
      <c r="E39" s="18" t="n">
        <v>424.34710136</v>
      </c>
      <c r="F39" s="20" t="n">
        <v>5.33045382</v>
      </c>
      <c r="G39" s="18" t="n">
        <v>427.62968146</v>
      </c>
      <c r="H39" s="20" t="n">
        <v>4.72790372</v>
      </c>
      <c r="I39" s="18" t="n">
        <v>420.06631259</v>
      </c>
      <c r="J39" s="20" t="n">
        <v>5.21233406</v>
      </c>
      <c r="K39" s="18" t="n">
        <v>409.69799526</v>
      </c>
      <c r="L39" s="20" t="n">
        <v>5.87726435</v>
      </c>
      <c r="M39" s="18" t="s">
        <v>481</v>
      </c>
      <c r="N39" s="20" t="s">
        <v>481</v>
      </c>
      <c r="O39" s="18" t="s">
        <v>481</v>
      </c>
      <c r="P39" s="20" t="s">
        <v>481</v>
      </c>
      <c r="Q39" s="18" t="s">
        <v>481</v>
      </c>
      <c r="R39" s="20" t="s">
        <v>481</v>
      </c>
      <c r="S39" s="18" t="s">
        <v>481</v>
      </c>
      <c r="T39" s="20" t="s">
        <v>481</v>
      </c>
      <c r="U39" s="18" t="n">
        <v>367.61781781</v>
      </c>
      <c r="V39" s="20" t="n">
        <v>8.63179937</v>
      </c>
    </row>
    <row r="40" spans="1:22">
      <c r="A40" s="15" t="s">
        <v>515</v>
      </c>
      <c r="B40" s="17" t="n">
        <v>14157</v>
      </c>
      <c r="C40" s="18">
        <f>(415.0/B40*100)</f>
        <v/>
      </c>
      <c r="D40" s="19" t="n">
        <v>13742</v>
      </c>
      <c r="E40" s="18" t="n">
        <v>522.53829366</v>
      </c>
      <c r="F40" s="20" t="n">
        <v>4.47759811</v>
      </c>
      <c r="G40" s="18" t="n">
        <v>504.14684941</v>
      </c>
      <c r="H40" s="20" t="n">
        <v>2.98634924</v>
      </c>
      <c r="I40" s="18" t="n">
        <v>488.02746834</v>
      </c>
      <c r="J40" s="20" t="n">
        <v>3.13325598</v>
      </c>
      <c r="K40" s="18" t="n">
        <v>461.39632565</v>
      </c>
      <c r="L40" s="20" t="n">
        <v>5.74331634</v>
      </c>
      <c r="M40" s="18" t="s">
        <v>481</v>
      </c>
      <c r="N40" s="20" t="s">
        <v>481</v>
      </c>
      <c r="O40" s="18" t="s">
        <v>481</v>
      </c>
      <c r="P40" s="20" t="s">
        <v>481</v>
      </c>
      <c r="Q40" s="18" t="s">
        <v>481</v>
      </c>
      <c r="R40" s="20" t="s">
        <v>481</v>
      </c>
      <c r="S40" s="18" t="s">
        <v>481</v>
      </c>
      <c r="T40" s="20" t="s">
        <v>481</v>
      </c>
      <c r="U40" s="18" t="n">
        <v>411.17848349</v>
      </c>
      <c r="V40" s="20" t="n">
        <v>6.31535672</v>
      </c>
    </row>
    <row r="41" spans="1:22">
      <c r="A41" s="15" t="s">
        <v>516</v>
      </c>
      <c r="B41" s="17" t="n">
        <v>5712</v>
      </c>
      <c r="C41" s="18">
        <f>(61.0/B41*100)</f>
        <v/>
      </c>
      <c r="D41" s="19" t="n">
        <v>5651</v>
      </c>
      <c r="E41" s="18" t="n">
        <v>495.82186959</v>
      </c>
      <c r="F41" s="20" t="n">
        <v>4.1775042</v>
      </c>
      <c r="G41" s="18" t="n">
        <v>476.71445972</v>
      </c>
      <c r="H41" s="20" t="n">
        <v>3.52271523</v>
      </c>
      <c r="I41" s="18" t="n">
        <v>459.5747232</v>
      </c>
      <c r="J41" s="20" t="n">
        <v>3.81639907</v>
      </c>
      <c r="K41" s="18" t="n">
        <v>438.05848949</v>
      </c>
      <c r="L41" s="20" t="n">
        <v>5.97837247</v>
      </c>
      <c r="M41" s="18" t="s">
        <v>481</v>
      </c>
      <c r="N41" s="20" t="s">
        <v>481</v>
      </c>
      <c r="O41" s="18" t="s">
        <v>481</v>
      </c>
      <c r="P41" s="20" t="s">
        <v>481</v>
      </c>
      <c r="Q41" s="18" t="n">
        <v>392.51815558</v>
      </c>
      <c r="R41" s="20" t="n">
        <v>16.89642718</v>
      </c>
      <c r="S41" s="18" t="s">
        <v>481</v>
      </c>
      <c r="T41" s="20" t="s">
        <v>481</v>
      </c>
      <c r="U41" s="18" t="n">
        <v>400.73567256</v>
      </c>
      <c r="V41" s="20" t="n">
        <v>7.55732564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354.64493472</v>
      </c>
      <c r="F45" s="20" t="n">
        <v>3.68174984</v>
      </c>
      <c r="G45" s="18" t="n">
        <v>364.54971773</v>
      </c>
      <c r="H45" s="20" t="n">
        <v>4.10516243</v>
      </c>
      <c r="I45" s="18" t="n">
        <v>367.15568795</v>
      </c>
      <c r="J45" s="20" t="n">
        <v>3.99350971</v>
      </c>
      <c r="K45" s="18" t="n">
        <v>358.63233103</v>
      </c>
      <c r="L45" s="20" t="n">
        <v>3.98946206</v>
      </c>
      <c r="M45" s="18" t="s">
        <v>481</v>
      </c>
      <c r="N45" s="20" t="s">
        <v>481</v>
      </c>
      <c r="O45" s="18" t="s">
        <v>481</v>
      </c>
      <c r="P45" s="20" t="s">
        <v>481</v>
      </c>
      <c r="Q45" s="18" t="n">
        <v>241.6742</v>
      </c>
      <c r="R45" s="20" t="n">
        <v>37.84369861</v>
      </c>
      <c r="S45" s="18" t="n">
        <v>325.13435319</v>
      </c>
      <c r="T45" s="20" t="n">
        <v>17.781777</v>
      </c>
      <c r="U45" s="18" t="n">
        <v>334.96212871</v>
      </c>
      <c r="V45" s="20" t="n">
        <v>5.00804464</v>
      </c>
    </row>
    <row r="46" spans="1:22">
      <c r="A46" s="15" t="s">
        <v>521</v>
      </c>
      <c r="B46" s="17" t="n">
        <v>23141</v>
      </c>
      <c r="C46" s="18">
        <f>(2289.0/B46*100)</f>
        <v/>
      </c>
      <c r="D46" s="19" t="n">
        <v>20852</v>
      </c>
      <c r="E46" s="18" t="n">
        <v>405.03950741</v>
      </c>
      <c r="F46" s="20" t="n">
        <v>4.97498289</v>
      </c>
      <c r="G46" s="18" t="n">
        <v>398.12118358</v>
      </c>
      <c r="H46" s="20" t="n">
        <v>4.09244757</v>
      </c>
      <c r="I46" s="18" t="n">
        <v>392.82413996</v>
      </c>
      <c r="J46" s="20" t="n">
        <v>4.02327364</v>
      </c>
      <c r="K46" s="18" t="n">
        <v>366.88720679</v>
      </c>
      <c r="L46" s="20" t="n">
        <v>7.84936939</v>
      </c>
      <c r="M46" s="18" t="s">
        <v>481</v>
      </c>
      <c r="N46" s="20" t="s">
        <v>481</v>
      </c>
      <c r="O46" s="18" t="s">
        <v>481</v>
      </c>
      <c r="P46" s="20" t="s">
        <v>481</v>
      </c>
      <c r="Q46" s="18" t="s">
        <v>481</v>
      </c>
      <c r="R46" s="20" t="s">
        <v>481</v>
      </c>
      <c r="S46" s="18" t="s">
        <v>481</v>
      </c>
      <c r="T46" s="20" t="s">
        <v>481</v>
      </c>
      <c r="U46" s="18" t="n">
        <v>352.69712192</v>
      </c>
      <c r="V46" s="20" t="n">
        <v>2.99690058</v>
      </c>
    </row>
    <row r="47" spans="1:22">
      <c r="A47" s="15" t="s">
        <v>522</v>
      </c>
      <c r="B47" s="17" t="n">
        <v>5928</v>
      </c>
      <c r="C47" s="18">
        <f>(440.0/B47*100)</f>
        <v/>
      </c>
      <c r="D47" s="19" t="n">
        <v>5488</v>
      </c>
      <c r="E47" s="18" t="n">
        <v>459.03126356</v>
      </c>
      <c r="F47" s="20" t="n">
        <v>5.15612699</v>
      </c>
      <c r="G47" s="18" t="n">
        <v>457.18628146</v>
      </c>
      <c r="H47" s="20" t="n">
        <v>4.4370669</v>
      </c>
      <c r="I47" s="18" t="n">
        <v>449.64547818</v>
      </c>
      <c r="J47" s="20" t="n">
        <v>4.76323683</v>
      </c>
      <c r="K47" s="18" t="n">
        <v>425.56549229</v>
      </c>
      <c r="L47" s="20" t="n">
        <v>8.158314539999999</v>
      </c>
      <c r="M47" s="18" t="s">
        <v>481</v>
      </c>
      <c r="N47" s="20" t="s">
        <v>481</v>
      </c>
      <c r="O47" s="18" t="s">
        <v>481</v>
      </c>
      <c r="P47" s="20" t="s">
        <v>481</v>
      </c>
      <c r="Q47" s="18" t="s">
        <v>481</v>
      </c>
      <c r="R47" s="20" t="s">
        <v>481</v>
      </c>
      <c r="S47" s="18" t="s">
        <v>481</v>
      </c>
      <c r="T47" s="20" t="s">
        <v>481</v>
      </c>
      <c r="U47" s="18" t="n">
        <v>388.37797583</v>
      </c>
      <c r="V47" s="20" t="n">
        <v>5.0934104</v>
      </c>
    </row>
    <row r="48" spans="1:22">
      <c r="A48" s="15" t="s">
        <v>523</v>
      </c>
      <c r="B48" s="17" t="n">
        <v>9841</v>
      </c>
      <c r="C48" s="18">
        <f>(8.0/B48*100)</f>
        <v/>
      </c>
      <c r="D48" s="19" t="n">
        <v>9833</v>
      </c>
      <c r="E48" s="18" t="n">
        <v>556.61941429</v>
      </c>
      <c r="F48" s="20" t="n">
        <v>6.27909489</v>
      </c>
      <c r="G48" s="18" t="n">
        <v>533.06376215</v>
      </c>
      <c r="H48" s="20" t="n">
        <v>5.19885518</v>
      </c>
      <c r="I48" s="18" t="n">
        <v>522.40105967</v>
      </c>
      <c r="J48" s="20" t="n">
        <v>5.40757235</v>
      </c>
      <c r="K48" s="18" t="n">
        <v>470.53625095</v>
      </c>
      <c r="L48" s="20" t="n">
        <v>7.11472409</v>
      </c>
      <c r="M48" s="18" t="s">
        <v>481</v>
      </c>
      <c r="N48" s="20" t="s">
        <v>481</v>
      </c>
      <c r="O48" s="18" t="s">
        <v>481</v>
      </c>
      <c r="P48" s="20" t="s">
        <v>481</v>
      </c>
      <c r="Q48" s="18" t="s">
        <v>481</v>
      </c>
      <c r="R48" s="20" t="s">
        <v>481</v>
      </c>
      <c r="S48" s="18" t="s">
        <v>481</v>
      </c>
      <c r="T48" s="20" t="s">
        <v>481</v>
      </c>
      <c r="U48" s="18" t="n">
        <v>470.55430869</v>
      </c>
      <c r="V48" s="20" t="n">
        <v>21.9790988</v>
      </c>
    </row>
    <row r="49" spans="1:22">
      <c r="A49" s="15" t="s">
        <v>524</v>
      </c>
      <c r="B49" s="17" t="n">
        <v>6349</v>
      </c>
      <c r="C49" s="18">
        <f>(56.0/B49*100)</f>
        <v/>
      </c>
      <c r="D49" s="19" t="n">
        <v>6293</v>
      </c>
      <c r="E49" s="18" t="n">
        <v>415.04216739</v>
      </c>
      <c r="F49" s="20" t="n">
        <v>4.31469977</v>
      </c>
      <c r="G49" s="18" t="n">
        <v>413.90534912</v>
      </c>
      <c r="H49" s="20" t="n">
        <v>3.45038391</v>
      </c>
      <c r="I49" s="18" t="n">
        <v>409.06119415</v>
      </c>
      <c r="J49" s="20" t="n">
        <v>3.85592371</v>
      </c>
      <c r="K49" s="18" t="n">
        <v>398.90161981</v>
      </c>
      <c r="L49" s="20" t="n">
        <v>4.17446975</v>
      </c>
      <c r="M49" s="18" t="s">
        <v>481</v>
      </c>
      <c r="N49" s="20" t="s">
        <v>481</v>
      </c>
      <c r="O49" s="18" t="s">
        <v>481</v>
      </c>
      <c r="P49" s="20" t="s">
        <v>481</v>
      </c>
      <c r="Q49" s="18" t="s">
        <v>481</v>
      </c>
      <c r="R49" s="20" t="s">
        <v>481</v>
      </c>
      <c r="S49" s="18" t="n">
        <v>360.83056471</v>
      </c>
      <c r="T49" s="20" t="n">
        <v>39.15004227</v>
      </c>
      <c r="U49" s="18" t="n">
        <v>366.71948333</v>
      </c>
      <c r="V49" s="20" t="n">
        <v>9.330497060000001</v>
      </c>
    </row>
    <row r="50" spans="1:22">
      <c r="A50" s="15" t="s">
        <v>525</v>
      </c>
      <c r="B50" s="17" t="n">
        <v>11795</v>
      </c>
      <c r="C50" s="18">
        <f>(413.0/B50*100)</f>
        <v/>
      </c>
      <c r="D50" s="19" t="n">
        <v>11382</v>
      </c>
      <c r="E50" s="18" t="n">
        <v>390.28849101</v>
      </c>
      <c r="F50" s="20" t="n">
        <v>3.83600201</v>
      </c>
      <c r="G50" s="18" t="n">
        <v>393.17446009</v>
      </c>
      <c r="H50" s="20" t="n">
        <v>2.78795875</v>
      </c>
      <c r="I50" s="18" t="n">
        <v>402.05016414</v>
      </c>
      <c r="J50" s="20" t="n">
        <v>3.21581343</v>
      </c>
      <c r="K50" s="18" t="n">
        <v>380.72253421</v>
      </c>
      <c r="L50" s="20" t="n">
        <v>4.82519644</v>
      </c>
      <c r="M50" s="18" t="s">
        <v>481</v>
      </c>
      <c r="N50" s="20" t="s">
        <v>481</v>
      </c>
      <c r="O50" s="18" t="s">
        <v>481</v>
      </c>
      <c r="P50" s="20" t="s">
        <v>481</v>
      </c>
      <c r="Q50" s="18" t="s">
        <v>481</v>
      </c>
      <c r="R50" s="20" t="s">
        <v>481</v>
      </c>
      <c r="S50" s="18" t="s">
        <v>481</v>
      </c>
      <c r="T50" s="20" t="s">
        <v>481</v>
      </c>
      <c r="U50" s="18" t="n">
        <v>343.10629833</v>
      </c>
      <c r="V50" s="20" t="n">
        <v>6.94895578</v>
      </c>
    </row>
    <row r="51" spans="1:22">
      <c r="A51" s="15" t="s">
        <v>526</v>
      </c>
      <c r="B51" s="17" t="n">
        <v>6866</v>
      </c>
      <c r="C51" s="18">
        <f>(112.0/B51*100)</f>
        <v/>
      </c>
      <c r="D51" s="19" t="n">
        <v>6754</v>
      </c>
      <c r="E51" s="18" t="n">
        <v>404.57111535</v>
      </c>
      <c r="F51" s="20" t="n">
        <v>4.61206933</v>
      </c>
      <c r="G51" s="18" t="n">
        <v>405.79798012</v>
      </c>
      <c r="H51" s="20" t="n">
        <v>2.95334504</v>
      </c>
      <c r="I51" s="18" t="n">
        <v>409.92547966</v>
      </c>
      <c r="J51" s="20" t="n">
        <v>3.34727206</v>
      </c>
      <c r="K51" s="18" t="n">
        <v>396.15413151</v>
      </c>
      <c r="L51" s="20" t="n">
        <v>5.02867065</v>
      </c>
      <c r="M51" s="18" t="s">
        <v>481</v>
      </c>
      <c r="N51" s="20" t="s">
        <v>481</v>
      </c>
      <c r="O51" s="18" t="s">
        <v>481</v>
      </c>
      <c r="P51" s="20" t="s">
        <v>481</v>
      </c>
      <c r="Q51" s="18" t="n">
        <v>380.5422133</v>
      </c>
      <c r="R51" s="20" t="n">
        <v>4.31283207</v>
      </c>
      <c r="S51" s="18" t="s">
        <v>481</v>
      </c>
      <c r="T51" s="20" t="s">
        <v>481</v>
      </c>
      <c r="U51" s="18" t="n">
        <v>378.52556254</v>
      </c>
      <c r="V51" s="20" t="n">
        <v>6.02601096</v>
      </c>
    </row>
    <row r="52" spans="1:22">
      <c r="A52" s="15" t="s">
        <v>527</v>
      </c>
      <c r="B52" s="17" t="n">
        <v>5809</v>
      </c>
      <c r="C52" s="18">
        <f>(115.0/B52*100)</f>
        <v/>
      </c>
      <c r="D52" s="19" t="n">
        <v>5694</v>
      </c>
      <c r="E52" s="18" t="n">
        <v>473.75772375</v>
      </c>
      <c r="F52" s="20" t="n">
        <v>3.79860035</v>
      </c>
      <c r="G52" s="18" t="n">
        <v>468.12931845</v>
      </c>
      <c r="H52" s="20" t="n">
        <v>3.49065146</v>
      </c>
      <c r="I52" s="18" t="n">
        <v>472.24952654</v>
      </c>
      <c r="J52" s="20" t="n">
        <v>3.46005554</v>
      </c>
      <c r="K52" s="18" t="n">
        <v>442.97578416</v>
      </c>
      <c r="L52" s="20" t="n">
        <v>4.7333889</v>
      </c>
      <c r="M52" s="18" t="s">
        <v>481</v>
      </c>
      <c r="N52" s="20" t="s">
        <v>481</v>
      </c>
      <c r="O52" s="18" t="s">
        <v>481</v>
      </c>
      <c r="P52" s="20" t="s">
        <v>481</v>
      </c>
      <c r="Q52" s="18" t="s">
        <v>481</v>
      </c>
      <c r="R52" s="20" t="s">
        <v>481</v>
      </c>
      <c r="S52" s="18" t="s">
        <v>481</v>
      </c>
      <c r="T52" s="20" t="s">
        <v>481</v>
      </c>
      <c r="U52" s="18" t="n">
        <v>393.69000461</v>
      </c>
      <c r="V52" s="20" t="n">
        <v>6.64789935</v>
      </c>
    </row>
    <row r="53" spans="1:22">
      <c r="A53" s="15" t="s">
        <v>528</v>
      </c>
      <c r="B53" s="17" t="n">
        <v>5571</v>
      </c>
      <c r="C53" s="18">
        <f>(123.0/B53*100)</f>
        <v/>
      </c>
      <c r="D53" s="19" t="n">
        <v>5448</v>
      </c>
      <c r="E53" s="18" t="n">
        <v>455.85449638</v>
      </c>
      <c r="F53" s="20" t="n">
        <v>3.57338475</v>
      </c>
      <c r="G53" s="18" t="n">
        <v>449.23377883</v>
      </c>
      <c r="H53" s="20" t="n">
        <v>2.76733172</v>
      </c>
      <c r="I53" s="18" t="n">
        <v>437.23556271</v>
      </c>
      <c r="J53" s="20" t="n">
        <v>2.5814674</v>
      </c>
      <c r="K53" s="18" t="n">
        <v>433.53433866</v>
      </c>
      <c r="L53" s="20" t="n">
        <v>5.01783472</v>
      </c>
      <c r="M53" s="18" t="s">
        <v>481</v>
      </c>
      <c r="N53" s="20" t="s">
        <v>481</v>
      </c>
      <c r="O53" s="18" t="s">
        <v>481</v>
      </c>
      <c r="P53" s="20" t="s">
        <v>481</v>
      </c>
      <c r="Q53" s="18" t="s">
        <v>481</v>
      </c>
      <c r="R53" s="20" t="s">
        <v>481</v>
      </c>
      <c r="S53" s="18" t="s">
        <v>481</v>
      </c>
      <c r="T53" s="20" t="s">
        <v>481</v>
      </c>
      <c r="U53" s="18" t="n">
        <v>373.84457683</v>
      </c>
      <c r="V53" s="20" t="n">
        <v>4.38477877</v>
      </c>
    </row>
    <row r="54" spans="1:22">
      <c r="A54" s="15" t="s">
        <v>529</v>
      </c>
      <c r="B54" s="17" t="n">
        <v>4740</v>
      </c>
      <c r="C54" s="18">
        <f>(548.0/B54*100)</f>
        <v/>
      </c>
      <c r="D54" s="19" t="n">
        <v>4192</v>
      </c>
      <c r="E54" s="18" t="n">
        <v>329.15432965</v>
      </c>
      <c r="F54" s="20" t="n">
        <v>3.39653982</v>
      </c>
      <c r="G54" s="18" t="n">
        <v>349.76027226</v>
      </c>
      <c r="H54" s="20" t="n">
        <v>3.93319961</v>
      </c>
      <c r="I54" s="18" t="n">
        <v>340.00149449</v>
      </c>
      <c r="J54" s="20" t="n">
        <v>4.65432183</v>
      </c>
      <c r="K54" s="18" t="n">
        <v>316.77485254</v>
      </c>
      <c r="L54" s="20" t="n">
        <v>7.9974324</v>
      </c>
      <c r="M54" s="18" t="s">
        <v>481</v>
      </c>
      <c r="N54" s="20" t="s">
        <v>481</v>
      </c>
      <c r="O54" s="18" t="s">
        <v>481</v>
      </c>
      <c r="P54" s="20" t="s">
        <v>481</v>
      </c>
      <c r="Q54" s="18" t="s">
        <v>481</v>
      </c>
      <c r="R54" s="20" t="s">
        <v>481</v>
      </c>
      <c r="S54" s="18" t="s">
        <v>481</v>
      </c>
      <c r="T54" s="20" t="s">
        <v>481</v>
      </c>
      <c r="U54" s="18" t="n">
        <v>293.3943336</v>
      </c>
      <c r="V54" s="20" t="n">
        <v>3.68747502</v>
      </c>
    </row>
    <row r="55" spans="1:22">
      <c r="A55" s="15" t="s">
        <v>530</v>
      </c>
      <c r="B55" s="17" t="n">
        <v>5316</v>
      </c>
      <c r="C55" s="18">
        <f>(22.0/B55*100)</f>
        <v/>
      </c>
      <c r="D55" s="19" t="n">
        <v>5294</v>
      </c>
      <c r="E55" s="18" t="n">
        <v>419.99133297</v>
      </c>
      <c r="F55" s="20" t="n">
        <v>3.81266646</v>
      </c>
      <c r="G55" s="18" t="n">
        <v>413.86601915</v>
      </c>
      <c r="H55" s="20" t="n">
        <v>2.84722014</v>
      </c>
      <c r="I55" s="18" t="n">
        <v>405.7631255</v>
      </c>
      <c r="J55" s="20" t="n">
        <v>4.49880282</v>
      </c>
      <c r="K55" s="18" t="n">
        <v>364.62361018</v>
      </c>
      <c r="L55" s="20" t="n">
        <v>6.27324145</v>
      </c>
      <c r="M55" s="18" t="s">
        <v>481</v>
      </c>
      <c r="N55" s="20" t="s">
        <v>481</v>
      </c>
      <c r="O55" s="18" t="s">
        <v>481</v>
      </c>
      <c r="P55" s="20" t="s">
        <v>481</v>
      </c>
      <c r="Q55" s="18" t="s">
        <v>481</v>
      </c>
      <c r="R55" s="20" t="s">
        <v>481</v>
      </c>
      <c r="S55" s="18" t="n">
        <v>335.46869146</v>
      </c>
      <c r="T55" s="20" t="n">
        <v>15.06566907</v>
      </c>
      <c r="U55" s="18" t="n">
        <v>308.36941873</v>
      </c>
      <c r="V55" s="20" t="n">
        <v>8.14933798</v>
      </c>
    </row>
    <row r="56" spans="1:22">
      <c r="A56" s="15" t="s">
        <v>531</v>
      </c>
      <c r="B56" s="17" t="n">
        <v>5359</v>
      </c>
      <c r="C56" s="18">
        <f>(77.0/B56*100)</f>
        <v/>
      </c>
      <c r="D56" s="19" t="n">
        <v>5282</v>
      </c>
      <c r="E56" s="18" t="n">
        <v>567.99266413</v>
      </c>
      <c r="F56" s="20" t="n">
        <v>4.00525596</v>
      </c>
      <c r="G56" s="18" t="n">
        <v>549.66039174</v>
      </c>
      <c r="H56" s="20" t="n">
        <v>3.18162681</v>
      </c>
      <c r="I56" s="18" t="n">
        <v>544.51919498</v>
      </c>
      <c r="J56" s="20" t="n">
        <v>4.14140621</v>
      </c>
      <c r="K56" s="18" t="n">
        <v>512.45045559</v>
      </c>
      <c r="L56" s="20" t="n">
        <v>6.02542447</v>
      </c>
      <c r="M56" s="18" t="s">
        <v>481</v>
      </c>
      <c r="N56" s="20" t="s">
        <v>481</v>
      </c>
      <c r="O56" s="18" t="s">
        <v>481</v>
      </c>
      <c r="P56" s="20" t="s">
        <v>481</v>
      </c>
      <c r="Q56" s="18" t="s">
        <v>481</v>
      </c>
      <c r="R56" s="20" t="s">
        <v>481</v>
      </c>
      <c r="S56" s="18" t="s">
        <v>481</v>
      </c>
      <c r="T56" s="20" t="s">
        <v>481</v>
      </c>
      <c r="U56" s="18" t="n">
        <v>466.88651964</v>
      </c>
      <c r="V56" s="20" t="n">
        <v>15.4251905</v>
      </c>
    </row>
    <row r="57" spans="1:22">
      <c r="A57" s="15" t="s">
        <v>532</v>
      </c>
      <c r="B57" s="17" t="n">
        <v>6513</v>
      </c>
      <c r="C57" s="18">
        <f>(0.0/B57*100)</f>
        <v/>
      </c>
      <c r="D57" s="19" t="n">
        <v>6513</v>
      </c>
      <c r="E57" s="18" t="n">
        <v>373.48492794</v>
      </c>
      <c r="F57" s="20" t="n">
        <v>4.29706526</v>
      </c>
      <c r="G57" s="18" t="n">
        <v>387.13825563</v>
      </c>
      <c r="H57" s="20" t="n">
        <v>4.07830357</v>
      </c>
      <c r="I57" s="18" t="n">
        <v>401.22215328</v>
      </c>
      <c r="J57" s="20" t="n">
        <v>3.74662059</v>
      </c>
      <c r="K57" s="18" t="n">
        <v>374.89278832</v>
      </c>
      <c r="L57" s="20" t="n">
        <v>4.35489259</v>
      </c>
      <c r="M57" s="18" t="s">
        <v>481</v>
      </c>
      <c r="N57" s="20" t="s">
        <v>481</v>
      </c>
      <c r="O57" s="18" t="s">
        <v>481</v>
      </c>
      <c r="P57" s="20" t="s">
        <v>481</v>
      </c>
      <c r="Q57" s="18" t="s">
        <v>481</v>
      </c>
      <c r="R57" s="20" t="s">
        <v>481</v>
      </c>
      <c r="S57" s="18" t="n">
        <v>324.83401995</v>
      </c>
      <c r="T57" s="20" t="n">
        <v>28.25185692</v>
      </c>
      <c r="U57" s="18" t="n">
        <v>356.30200572</v>
      </c>
      <c r="V57" s="20" t="n">
        <v>9.54445142</v>
      </c>
    </row>
    <row r="58" spans="1:22">
      <c r="A58" s="15" t="s">
        <v>533</v>
      </c>
      <c r="B58" s="17" t="n">
        <v>7267</v>
      </c>
      <c r="C58" s="18">
        <f>(10.0/B58*100)</f>
        <v/>
      </c>
      <c r="D58" s="19" t="n">
        <v>7257</v>
      </c>
      <c r="E58" s="18" t="n">
        <v>385.55643452</v>
      </c>
      <c r="F58" s="20" t="n">
        <v>3.44468392</v>
      </c>
      <c r="G58" s="18" t="n">
        <v>389.42631901</v>
      </c>
      <c r="H58" s="20" t="n">
        <v>3.11997538</v>
      </c>
      <c r="I58" s="18" t="n">
        <v>379.85065749</v>
      </c>
      <c r="J58" s="20" t="n">
        <v>3.44443948</v>
      </c>
      <c r="K58" s="18" t="n">
        <v>368.36935408</v>
      </c>
      <c r="L58" s="20" t="n">
        <v>6.45963098</v>
      </c>
      <c r="M58" s="18" t="s">
        <v>481</v>
      </c>
      <c r="N58" s="20" t="s">
        <v>481</v>
      </c>
      <c r="O58" s="18" t="s">
        <v>481</v>
      </c>
      <c r="P58" s="20" t="s">
        <v>481</v>
      </c>
      <c r="Q58" s="18" t="s">
        <v>481</v>
      </c>
      <c r="R58" s="20" t="s">
        <v>481</v>
      </c>
      <c r="S58" s="18" t="n">
        <v>294.90849485</v>
      </c>
      <c r="T58" s="20" t="n">
        <v>17.26883418</v>
      </c>
      <c r="U58" s="18" t="n">
        <v>317.49130281</v>
      </c>
      <c r="V58" s="20" t="n">
        <v>13.58784497</v>
      </c>
    </row>
    <row r="59" spans="1:22">
      <c r="A59" s="15" t="s">
        <v>534</v>
      </c>
      <c r="B59" s="17" t="n">
        <v>4826</v>
      </c>
      <c r="C59" s="18">
        <f>(26.0/B59*100)</f>
        <v/>
      </c>
      <c r="D59" s="19" t="n">
        <v>4800</v>
      </c>
      <c r="E59" s="18" t="n">
        <v>355.52037402</v>
      </c>
      <c r="F59" s="20" t="n">
        <v>3.08014383</v>
      </c>
      <c r="G59" s="18" t="n">
        <v>367.68018135</v>
      </c>
      <c r="H59" s="20" t="n">
        <v>2.99889243</v>
      </c>
      <c r="I59" s="18" t="n">
        <v>378.7875842</v>
      </c>
      <c r="J59" s="20" t="n">
        <v>3.40053034</v>
      </c>
      <c r="K59" s="18" t="n">
        <v>355.25271954</v>
      </c>
      <c r="L59" s="20" t="n">
        <v>3.40752618</v>
      </c>
      <c r="M59" s="18" t="s">
        <v>481</v>
      </c>
      <c r="N59" s="20" t="s">
        <v>481</v>
      </c>
      <c r="O59" s="18" t="s">
        <v>481</v>
      </c>
      <c r="P59" s="20" t="s">
        <v>481</v>
      </c>
      <c r="Q59" s="18" t="s">
        <v>481</v>
      </c>
      <c r="R59" s="20" t="s">
        <v>481</v>
      </c>
      <c r="S59" s="18" t="n">
        <v>281.03267374</v>
      </c>
      <c r="T59" s="20" t="n">
        <v>14.67187858</v>
      </c>
      <c r="U59" s="18" t="n">
        <v>291.16956138</v>
      </c>
      <c r="V59" s="20" t="n">
        <v>7.50564048</v>
      </c>
    </row>
    <row r="60" spans="1:22">
      <c r="A60" s="15" t="s">
        <v>535</v>
      </c>
      <c r="B60" s="17" t="n">
        <v>4546</v>
      </c>
      <c r="C60" s="18">
        <f>(15.0/B60*100)</f>
        <v/>
      </c>
      <c r="D60" s="19" t="n">
        <v>4531</v>
      </c>
      <c r="E60" s="18" t="n">
        <v>416.8902734</v>
      </c>
      <c r="F60" s="20" t="n">
        <v>4.86094195</v>
      </c>
      <c r="G60" s="18" t="n">
        <v>396.12505583</v>
      </c>
      <c r="H60" s="20" t="n">
        <v>4.87054232</v>
      </c>
      <c r="I60" s="18" t="n">
        <v>392.25177913</v>
      </c>
      <c r="J60" s="20" t="n">
        <v>5.24233001</v>
      </c>
      <c r="K60" s="18" t="n">
        <v>362.79422981</v>
      </c>
      <c r="L60" s="20" t="n">
        <v>6.83196945</v>
      </c>
      <c r="M60" s="18" t="s">
        <v>481</v>
      </c>
      <c r="N60" s="20" t="s">
        <v>481</v>
      </c>
      <c r="O60" s="18" t="s">
        <v>481</v>
      </c>
      <c r="P60" s="20" t="s">
        <v>481</v>
      </c>
      <c r="Q60" s="18" t="s">
        <v>481</v>
      </c>
      <c r="R60" s="20" t="s">
        <v>481</v>
      </c>
      <c r="S60" s="18" t="n">
        <v>334.5838671</v>
      </c>
      <c r="T60" s="20" t="n">
        <v>15.27880571</v>
      </c>
      <c r="U60" s="18" t="n">
        <v>363.61984159</v>
      </c>
      <c r="V60" s="20" t="n">
        <v>9.676400259999999</v>
      </c>
    </row>
    <row r="61" spans="1:22">
      <c r="A61" s="15" t="s">
        <v>536</v>
      </c>
      <c r="B61" s="17" t="n">
        <v>6525</v>
      </c>
      <c r="C61" s="18">
        <f>(184.0/B61*100)</f>
        <v/>
      </c>
      <c r="D61" s="19" t="n">
        <v>6341</v>
      </c>
      <c r="E61" s="18" t="n">
        <v>495.01917278</v>
      </c>
      <c r="F61" s="20" t="n">
        <v>3.96829217</v>
      </c>
      <c r="G61" s="18" t="n">
        <v>481.28790229</v>
      </c>
      <c r="H61" s="20" t="n">
        <v>2.61816441</v>
      </c>
      <c r="I61" s="18" t="n">
        <v>480.89250787</v>
      </c>
      <c r="J61" s="20" t="n">
        <v>3.77174862</v>
      </c>
      <c r="K61" s="18" t="n">
        <v>458.75010333</v>
      </c>
      <c r="L61" s="20" t="n">
        <v>6.05226882</v>
      </c>
      <c r="M61" s="18" t="s">
        <v>481</v>
      </c>
      <c r="N61" s="20" t="s">
        <v>481</v>
      </c>
      <c r="O61" s="18" t="s">
        <v>481</v>
      </c>
      <c r="P61" s="20" t="s">
        <v>481</v>
      </c>
      <c r="Q61" s="18" t="s">
        <v>481</v>
      </c>
      <c r="R61" s="20" t="s">
        <v>481</v>
      </c>
      <c r="S61" s="18" t="s">
        <v>481</v>
      </c>
      <c r="T61" s="20" t="s">
        <v>481</v>
      </c>
      <c r="U61" s="18" t="n">
        <v>407.02129176</v>
      </c>
      <c r="V61" s="20" t="n">
        <v>7.80235108</v>
      </c>
    </row>
    <row r="62" spans="1:22">
      <c r="A62" s="15" t="s">
        <v>537</v>
      </c>
      <c r="B62" s="17" t="n">
        <v>4476</v>
      </c>
      <c r="C62" s="18">
        <f>(3.0/B62*100)</f>
        <v/>
      </c>
      <c r="D62" s="19" t="n">
        <v>4473</v>
      </c>
      <c r="E62" s="18" t="n">
        <v>559.38028794</v>
      </c>
      <c r="F62" s="20" t="n">
        <v>2.89947053</v>
      </c>
      <c r="G62" s="18" t="n">
        <v>547.22675727</v>
      </c>
      <c r="H62" s="20" t="n">
        <v>1.76258879</v>
      </c>
      <c r="I62" s="18" t="n">
        <v>537.16494808</v>
      </c>
      <c r="J62" s="20" t="n">
        <v>2.5351449</v>
      </c>
      <c r="K62" s="18" t="n">
        <v>516.26016149</v>
      </c>
      <c r="L62" s="20" t="n">
        <v>4.51396703</v>
      </c>
      <c r="M62" s="18" t="s">
        <v>481</v>
      </c>
      <c r="N62" s="20" t="s">
        <v>481</v>
      </c>
      <c r="O62" s="18" t="s">
        <v>481</v>
      </c>
      <c r="P62" s="20" t="s">
        <v>481</v>
      </c>
      <c r="Q62" s="18" t="s">
        <v>481</v>
      </c>
      <c r="R62" s="20" t="s">
        <v>481</v>
      </c>
      <c r="S62" s="18" t="s">
        <v>481</v>
      </c>
      <c r="T62" s="20" t="s">
        <v>481</v>
      </c>
      <c r="U62" s="18" t="n">
        <v>502.20422045</v>
      </c>
      <c r="V62" s="20" t="n">
        <v>17.01776544</v>
      </c>
    </row>
    <row r="63" spans="1:22">
      <c r="A63" s="15" t="s">
        <v>538</v>
      </c>
      <c r="B63" s="17" t="n">
        <v>5324</v>
      </c>
      <c r="C63" s="18">
        <f>(13.0/B63*100)</f>
        <v/>
      </c>
      <c r="D63" s="19" t="n">
        <v>5311</v>
      </c>
      <c r="E63" s="18" t="n">
        <v>390.93040128</v>
      </c>
      <c r="F63" s="20" t="n">
        <v>3.51426656</v>
      </c>
      <c r="G63" s="18" t="n">
        <v>380.07342793</v>
      </c>
      <c r="H63" s="20" t="n">
        <v>2.75508654</v>
      </c>
      <c r="I63" s="18" t="n">
        <v>375.70418149</v>
      </c>
      <c r="J63" s="20" t="n">
        <v>2.90047052</v>
      </c>
      <c r="K63" s="18" t="n">
        <v>346.3054789</v>
      </c>
      <c r="L63" s="20" t="n">
        <v>5.42104142</v>
      </c>
      <c r="M63" s="18" t="s">
        <v>481</v>
      </c>
      <c r="N63" s="20" t="s">
        <v>481</v>
      </c>
      <c r="O63" s="18" t="s">
        <v>481</v>
      </c>
      <c r="P63" s="20" t="s">
        <v>481</v>
      </c>
      <c r="Q63" s="18" t="n">
        <v>395.38395291</v>
      </c>
      <c r="R63" s="20" t="n">
        <v>48.2956823</v>
      </c>
      <c r="S63" s="18" t="n">
        <v>249.24846305</v>
      </c>
      <c r="T63" s="20" t="n">
        <v>29.12130366</v>
      </c>
      <c r="U63" s="18" t="n">
        <v>320.46363803</v>
      </c>
      <c r="V63" s="20" t="n">
        <v>5.74670536</v>
      </c>
    </row>
    <row r="64" spans="1:22">
      <c r="A64" s="15" t="s">
        <v>539</v>
      </c>
      <c r="B64" s="17" t="n">
        <v>3634</v>
      </c>
      <c r="C64" s="18">
        <f>(3.0/B64*100)</f>
        <v/>
      </c>
      <c r="D64" s="19" t="n">
        <v>3631</v>
      </c>
      <c r="E64" s="18" t="n">
        <v>510.03393805</v>
      </c>
      <c r="F64" s="20" t="n">
        <v>3.60206952</v>
      </c>
      <c r="G64" s="18" t="n">
        <v>486.6482043</v>
      </c>
      <c r="H64" s="20" t="n">
        <v>2.76641306</v>
      </c>
      <c r="I64" s="18" t="n">
        <v>482.26139638</v>
      </c>
      <c r="J64" s="20" t="n">
        <v>3.36422793</v>
      </c>
      <c r="K64" s="18" t="n">
        <v>435.56487417</v>
      </c>
      <c r="L64" s="20" t="n">
        <v>6.07750561</v>
      </c>
      <c r="M64" s="18" t="s">
        <v>481</v>
      </c>
      <c r="N64" s="20" t="s">
        <v>481</v>
      </c>
      <c r="O64" s="18" t="s">
        <v>481</v>
      </c>
      <c r="P64" s="20" t="s">
        <v>481</v>
      </c>
      <c r="Q64" s="18" t="s">
        <v>481</v>
      </c>
      <c r="R64" s="20" t="s">
        <v>481</v>
      </c>
      <c r="S64" s="18" t="n">
        <v>322.00485702</v>
      </c>
      <c r="T64" s="20" t="n">
        <v>55.82103846</v>
      </c>
      <c r="U64" s="18" t="n">
        <v>343.70445099</v>
      </c>
      <c r="V64" s="20" t="n">
        <v>9.191836459999999</v>
      </c>
    </row>
    <row r="65" spans="1:22">
      <c r="A65" s="15" t="s">
        <v>540</v>
      </c>
      <c r="B65" s="17" t="n">
        <v>5325</v>
      </c>
      <c r="C65" s="18">
        <f>(14.0/B65*100)</f>
        <v/>
      </c>
      <c r="D65" s="19" t="n">
        <v>5311</v>
      </c>
      <c r="E65" s="18" t="n">
        <v>426.49750256</v>
      </c>
      <c r="F65" s="20" t="n">
        <v>4.13010947</v>
      </c>
      <c r="G65" s="18" t="n">
        <v>427.24462011</v>
      </c>
      <c r="H65" s="20" t="n">
        <v>3.33598138</v>
      </c>
      <c r="I65" s="18" t="n">
        <v>427.32348409</v>
      </c>
      <c r="J65" s="20" t="n">
        <v>3.33895947</v>
      </c>
      <c r="K65" s="18" t="n">
        <v>393.14734241</v>
      </c>
      <c r="L65" s="20" t="n">
        <v>4.74065182</v>
      </c>
      <c r="M65" s="18" t="s">
        <v>481</v>
      </c>
      <c r="N65" s="20" t="s">
        <v>481</v>
      </c>
      <c r="O65" s="18" t="s">
        <v>481</v>
      </c>
      <c r="P65" s="20" t="s">
        <v>481</v>
      </c>
      <c r="Q65" s="18" t="n">
        <v>342.67142292</v>
      </c>
      <c r="R65" s="20" t="n">
        <v>24.54659122</v>
      </c>
      <c r="S65" s="18" t="s">
        <v>481</v>
      </c>
      <c r="T65" s="20" t="s">
        <v>481</v>
      </c>
      <c r="U65" s="18" t="n">
        <v>345.36423678</v>
      </c>
      <c r="V65" s="20" t="n">
        <v>6.69170528</v>
      </c>
    </row>
    <row r="66" spans="1:22">
      <c r="A66" s="15" t="s">
        <v>541</v>
      </c>
      <c r="B66" s="17" t="n">
        <v>5665</v>
      </c>
      <c r="C66" s="18">
        <f>(97.0/B66*100)</f>
        <v/>
      </c>
      <c r="D66" s="19" t="n">
        <v>5568</v>
      </c>
      <c r="E66" s="18" t="n">
        <v>439.28244739</v>
      </c>
      <c r="F66" s="20" t="n">
        <v>2.71888958</v>
      </c>
      <c r="G66" s="18" t="n">
        <v>428.62293761</v>
      </c>
      <c r="H66" s="20" t="n">
        <v>2.56687017</v>
      </c>
      <c r="I66" s="18" t="n">
        <v>426.50848881</v>
      </c>
      <c r="J66" s="20" t="n">
        <v>3.53114751</v>
      </c>
      <c r="K66" s="18" t="n">
        <v>410.84568425</v>
      </c>
      <c r="L66" s="20" t="n">
        <v>4.5370134</v>
      </c>
      <c r="M66" s="18" t="s">
        <v>481</v>
      </c>
      <c r="N66" s="20" t="s">
        <v>481</v>
      </c>
      <c r="O66" s="18" t="s">
        <v>481</v>
      </c>
      <c r="P66" s="20" t="s">
        <v>481</v>
      </c>
      <c r="Q66" s="18" t="s">
        <v>481</v>
      </c>
      <c r="R66" s="20" t="s">
        <v>481</v>
      </c>
      <c r="S66" s="18" t="s">
        <v>481</v>
      </c>
      <c r="T66" s="20" t="s">
        <v>481</v>
      </c>
      <c r="U66" s="18" t="n">
        <v>367.42583354</v>
      </c>
      <c r="V66" s="20" t="n">
        <v>3.69639515</v>
      </c>
    </row>
    <row r="67" spans="1:22">
      <c r="A67" s="15" t="s">
        <v>542</v>
      </c>
      <c r="B67" s="17" t="n">
        <v>6971</v>
      </c>
      <c r="C67" s="18">
        <f>(1089.0/B67*100)</f>
        <v/>
      </c>
      <c r="D67" s="19" t="n">
        <v>5882</v>
      </c>
      <c r="E67" s="18" t="n">
        <v>399.38859474</v>
      </c>
      <c r="F67" s="20" t="n">
        <v>3.74548575</v>
      </c>
      <c r="G67" s="18" t="n">
        <v>401.39939749</v>
      </c>
      <c r="H67" s="20" t="n">
        <v>3.1380128</v>
      </c>
      <c r="I67" s="18" t="n">
        <v>400.17163022</v>
      </c>
      <c r="J67" s="20" t="n">
        <v>3.69941774</v>
      </c>
      <c r="K67" s="18" t="n">
        <v>388.40637739</v>
      </c>
      <c r="L67" s="20" t="n">
        <v>7.16836406</v>
      </c>
      <c r="M67" s="18" t="s">
        <v>481</v>
      </c>
      <c r="N67" s="20" t="s">
        <v>481</v>
      </c>
      <c r="O67" s="18" t="s">
        <v>481</v>
      </c>
      <c r="P67" s="20" t="s">
        <v>481</v>
      </c>
      <c r="Q67" s="18" t="s">
        <v>481</v>
      </c>
      <c r="R67" s="20" t="s">
        <v>481</v>
      </c>
      <c r="S67" s="18" t="s">
        <v>481</v>
      </c>
      <c r="T67" s="20" t="s">
        <v>481</v>
      </c>
      <c r="U67" s="18" t="n">
        <v>350.00562364</v>
      </c>
      <c r="V67" s="20" t="n">
        <v>6.1295064</v>
      </c>
    </row>
    <row r="68" spans="1:22">
      <c r="A68" s="15" t="s">
        <v>543</v>
      </c>
      <c r="B68" s="17" t="n">
        <v>12083</v>
      </c>
      <c r="C68" s="18">
        <f>(31.0/B68*100)</f>
        <v/>
      </c>
      <c r="D68" s="19" t="n">
        <v>12052</v>
      </c>
      <c r="E68" s="18" t="n">
        <v>429.7104985</v>
      </c>
      <c r="F68" s="20" t="n">
        <v>2.33270509</v>
      </c>
      <c r="G68" s="18" t="n">
        <v>418.94274141</v>
      </c>
      <c r="H68" s="20" t="n">
        <v>2.22067963</v>
      </c>
      <c r="I68" s="18" t="n">
        <v>407.58291333</v>
      </c>
      <c r="J68" s="20" t="n">
        <v>3.51611136</v>
      </c>
      <c r="K68" s="18" t="n">
        <v>383.20672834</v>
      </c>
      <c r="L68" s="20" t="n">
        <v>4.64474139</v>
      </c>
      <c r="M68" s="18" t="s">
        <v>481</v>
      </c>
      <c r="N68" s="20" t="s">
        <v>481</v>
      </c>
      <c r="O68" s="18" t="s">
        <v>481</v>
      </c>
      <c r="P68" s="20" t="s">
        <v>481</v>
      </c>
      <c r="Q68" s="18" t="s">
        <v>481</v>
      </c>
      <c r="R68" s="20" t="s">
        <v>481</v>
      </c>
      <c r="S68" s="18" t="s">
        <v>481</v>
      </c>
      <c r="T68" s="20" t="s">
        <v>481</v>
      </c>
      <c r="U68" s="18" t="n">
        <v>350.51641</v>
      </c>
      <c r="V68" s="20" t="n">
        <v>1.90244714</v>
      </c>
    </row>
    <row r="69" spans="1:22">
      <c r="A69" s="15" t="s">
        <v>544</v>
      </c>
      <c r="B69" s="17" t="n">
        <v>4876</v>
      </c>
      <c r="C69" s="18">
        <f>(0.0/B69*100)</f>
        <v/>
      </c>
      <c r="D69" s="19" t="n">
        <v>4876</v>
      </c>
      <c r="E69" s="18" t="n">
        <v>443.17016367</v>
      </c>
      <c r="F69" s="20" t="n">
        <v>5.74869443</v>
      </c>
      <c r="G69" s="18" t="n">
        <v>446.85202685</v>
      </c>
      <c r="H69" s="20" t="n">
        <v>4.50647955</v>
      </c>
      <c r="I69" s="18" t="n">
        <v>446.57066799</v>
      </c>
      <c r="J69" s="20" t="n">
        <v>4.02776146</v>
      </c>
      <c r="K69" s="18" t="n">
        <v>427.95127926</v>
      </c>
      <c r="L69" s="20" t="n">
        <v>5.7438567</v>
      </c>
      <c r="M69" s="18" t="s">
        <v>481</v>
      </c>
      <c r="N69" s="20" t="s">
        <v>481</v>
      </c>
      <c r="O69" s="18" t="s">
        <v>481</v>
      </c>
      <c r="P69" s="20" t="s">
        <v>481</v>
      </c>
      <c r="Q69" s="18" t="s">
        <v>481</v>
      </c>
      <c r="R69" s="20" t="s">
        <v>481</v>
      </c>
      <c r="S69" s="18" t="s">
        <v>481</v>
      </c>
      <c r="T69" s="20" t="s">
        <v>481</v>
      </c>
      <c r="U69" s="18" t="n">
        <v>425.29682685</v>
      </c>
      <c r="V69" s="20" t="n">
        <v>17.38207024</v>
      </c>
    </row>
    <row r="70" spans="1:22">
      <c r="A70" s="15" t="s">
        <v>545</v>
      </c>
      <c r="B70" s="17" t="n">
        <v>6036</v>
      </c>
      <c r="C70" s="18">
        <f>(223.0/B70*100)</f>
        <v/>
      </c>
      <c r="D70" s="19" t="n">
        <v>5813</v>
      </c>
      <c r="E70" s="18" t="n">
        <v>515.20214159</v>
      </c>
      <c r="F70" s="20" t="n">
        <v>3.91549498</v>
      </c>
      <c r="G70" s="18" t="n">
        <v>501.16926365</v>
      </c>
      <c r="H70" s="20" t="n">
        <v>3.70156577</v>
      </c>
      <c r="I70" s="18" t="n">
        <v>492.03158311</v>
      </c>
      <c r="J70" s="20" t="n">
        <v>3.57185096</v>
      </c>
      <c r="K70" s="18" t="n">
        <v>464.3798682</v>
      </c>
      <c r="L70" s="20" t="n">
        <v>6.34153582</v>
      </c>
      <c r="M70" s="18" t="s">
        <v>481</v>
      </c>
      <c r="N70" s="20" t="s">
        <v>481</v>
      </c>
      <c r="O70" s="18" t="s">
        <v>481</v>
      </c>
      <c r="P70" s="20" t="s">
        <v>481</v>
      </c>
      <c r="Q70" s="18" t="s">
        <v>481</v>
      </c>
      <c r="R70" s="20" t="s">
        <v>481</v>
      </c>
      <c r="S70" s="18" t="s">
        <v>481</v>
      </c>
      <c r="T70" s="20" t="s">
        <v>481</v>
      </c>
      <c r="U70" s="18" t="n">
        <v>448.84282714</v>
      </c>
      <c r="V70" s="20" t="n">
        <v>7.84270516</v>
      </c>
    </row>
    <row r="71" spans="1:22">
      <c r="A71" s="15" t="s">
        <v>546</v>
      </c>
      <c r="B71" s="17" t="n">
        <v>6115</v>
      </c>
      <c r="C71" s="18">
        <f>(43.0/B71*100)</f>
        <v/>
      </c>
      <c r="D71" s="19" t="n">
        <v>6072</v>
      </c>
      <c r="E71" s="18" t="n">
        <v>597.06744999</v>
      </c>
      <c r="F71" s="20" t="n">
        <v>4.3129969</v>
      </c>
      <c r="G71" s="18" t="n">
        <v>567.1063162200001</v>
      </c>
      <c r="H71" s="20" t="n">
        <v>1.9810051</v>
      </c>
      <c r="I71" s="18" t="n">
        <v>556.04903862</v>
      </c>
      <c r="J71" s="20" t="n">
        <v>2.8480041</v>
      </c>
      <c r="K71" s="18" t="n">
        <v>531.24751858</v>
      </c>
      <c r="L71" s="20" t="n">
        <v>4.50788025</v>
      </c>
      <c r="M71" s="18" t="s">
        <v>481</v>
      </c>
      <c r="N71" s="20" t="s">
        <v>481</v>
      </c>
      <c r="O71" s="18" t="s">
        <v>481</v>
      </c>
      <c r="P71" s="20" t="s">
        <v>481</v>
      </c>
      <c r="Q71" s="18" t="s">
        <v>481</v>
      </c>
      <c r="R71" s="20" t="s">
        <v>481</v>
      </c>
      <c r="S71" s="18" t="s">
        <v>481</v>
      </c>
      <c r="T71" s="20" t="s">
        <v>481</v>
      </c>
      <c r="U71" s="18" t="n">
        <v>487.53681176</v>
      </c>
      <c r="V71" s="20" t="n">
        <v>16.38480657</v>
      </c>
    </row>
    <row r="72" spans="1:22">
      <c r="A72" s="15" t="s">
        <v>547</v>
      </c>
      <c r="B72" s="17" t="n">
        <v>7708</v>
      </c>
      <c r="C72" s="18">
        <f>(7.0/B72*100)</f>
        <v/>
      </c>
      <c r="D72" s="19" t="n">
        <v>7701</v>
      </c>
      <c r="E72" s="18" t="n">
        <v>572.38176572</v>
      </c>
      <c r="F72" s="20" t="n">
        <v>4.78107319</v>
      </c>
      <c r="G72" s="18" t="n">
        <v>545.6786991500001</v>
      </c>
      <c r="H72" s="20" t="n">
        <v>3.41031305</v>
      </c>
      <c r="I72" s="18" t="n">
        <v>526.02324129</v>
      </c>
      <c r="J72" s="20" t="n">
        <v>3.727273</v>
      </c>
      <c r="K72" s="18" t="n">
        <v>493.20865483</v>
      </c>
      <c r="L72" s="20" t="n">
        <v>6.32398705</v>
      </c>
      <c r="M72" s="18" t="s">
        <v>481</v>
      </c>
      <c r="N72" s="20" t="s">
        <v>481</v>
      </c>
      <c r="O72" s="18" t="s">
        <v>481</v>
      </c>
      <c r="P72" s="20" t="s">
        <v>481</v>
      </c>
      <c r="Q72" s="18" t="s">
        <v>481</v>
      </c>
      <c r="R72" s="20" t="s">
        <v>481</v>
      </c>
      <c r="S72" s="18" t="s">
        <v>481</v>
      </c>
      <c r="T72" s="20" t="s">
        <v>481</v>
      </c>
      <c r="U72" s="18" t="n">
        <v>508.62331903</v>
      </c>
      <c r="V72" s="20" t="n">
        <v>18.13476807</v>
      </c>
    </row>
    <row r="73" spans="1:22">
      <c r="A73" s="15" t="s">
        <v>548</v>
      </c>
      <c r="B73" s="17" t="n">
        <v>8249</v>
      </c>
      <c r="C73" s="18">
        <f>(205.0/B73*100)</f>
        <v/>
      </c>
      <c r="D73" s="19" t="n">
        <v>8044</v>
      </c>
      <c r="E73" s="18" t="n">
        <v>417.71900174</v>
      </c>
      <c r="F73" s="20" t="n">
        <v>5.33772837</v>
      </c>
      <c r="G73" s="18" t="n">
        <v>416.9057301</v>
      </c>
      <c r="H73" s="20" t="n">
        <v>3.32496541</v>
      </c>
      <c r="I73" s="18" t="n">
        <v>419.17978659</v>
      </c>
      <c r="J73" s="20" t="n">
        <v>3.64787426</v>
      </c>
      <c r="K73" s="18" t="n">
        <v>387.8350986</v>
      </c>
      <c r="L73" s="20" t="n">
        <v>5.54059441</v>
      </c>
      <c r="M73" s="18" t="s">
        <v>481</v>
      </c>
      <c r="N73" s="20" t="s">
        <v>481</v>
      </c>
      <c r="O73" s="18" t="s">
        <v>481</v>
      </c>
      <c r="P73" s="20" t="s">
        <v>481</v>
      </c>
      <c r="Q73" s="18" t="s">
        <v>481</v>
      </c>
      <c r="R73" s="20" t="s">
        <v>481</v>
      </c>
      <c r="S73" s="18" t="s">
        <v>481</v>
      </c>
      <c r="T73" s="20" t="s">
        <v>481</v>
      </c>
      <c r="U73" s="18" t="n">
        <v>392.65298031</v>
      </c>
      <c r="V73" s="20" t="n">
        <v>8.29637232</v>
      </c>
    </row>
    <row r="74" spans="1:22">
      <c r="A74" s="15" t="s">
        <v>549</v>
      </c>
      <c r="B74" s="17" t="n">
        <v>4692</v>
      </c>
      <c r="C74" s="18">
        <f>(82.0/B74*100)</f>
        <v/>
      </c>
      <c r="D74" s="19" t="n">
        <v>4610</v>
      </c>
      <c r="E74" s="18" t="n">
        <v>438.34421715</v>
      </c>
      <c r="F74" s="20" t="n">
        <v>3.82218291</v>
      </c>
      <c r="G74" s="18" t="n">
        <v>426.66080926</v>
      </c>
      <c r="H74" s="20" t="n">
        <v>2.60485395</v>
      </c>
      <c r="I74" s="18" t="n">
        <v>424.11576564</v>
      </c>
      <c r="J74" s="20" t="n">
        <v>3.71598293</v>
      </c>
      <c r="K74" s="18" t="n">
        <v>384.14783318</v>
      </c>
      <c r="L74" s="20" t="n">
        <v>5.86028114</v>
      </c>
      <c r="M74" s="18" t="s">
        <v>481</v>
      </c>
      <c r="N74" s="20" t="s">
        <v>481</v>
      </c>
      <c r="O74" s="18" t="s">
        <v>481</v>
      </c>
      <c r="P74" s="20" t="s">
        <v>481</v>
      </c>
      <c r="Q74" s="18" t="s">
        <v>481</v>
      </c>
      <c r="R74" s="20" t="s">
        <v>481</v>
      </c>
      <c r="S74" s="18" t="n">
        <v>364.33626546</v>
      </c>
      <c r="T74" s="20" t="n">
        <v>17.23623839</v>
      </c>
      <c r="U74" s="18" t="n">
        <v>353.97501424</v>
      </c>
      <c r="V74" s="20" t="n">
        <v>5.20638192</v>
      </c>
    </row>
    <row r="75" spans="1:22">
      <c r="A75" s="15" t="s">
        <v>550</v>
      </c>
      <c r="B75" s="17" t="n">
        <v>5375</v>
      </c>
      <c r="C75" s="18">
        <f>(331.0/B75*100)</f>
        <v/>
      </c>
      <c r="D75" s="19" t="n">
        <v>5044</v>
      </c>
      <c r="E75" s="18" t="n">
        <v>380.58475272</v>
      </c>
      <c r="F75" s="20" t="n">
        <v>4.56604556</v>
      </c>
      <c r="G75" s="18" t="n">
        <v>379.255633</v>
      </c>
      <c r="H75" s="20" t="n">
        <v>4.09671402</v>
      </c>
      <c r="I75" s="18" t="n">
        <v>374.58300116</v>
      </c>
      <c r="J75" s="20" t="n">
        <v>4.23885416</v>
      </c>
      <c r="K75" s="18" t="n">
        <v>356.9727713</v>
      </c>
      <c r="L75" s="20" t="n">
        <v>5.71748605</v>
      </c>
      <c r="M75" s="18" t="s">
        <v>481</v>
      </c>
      <c r="N75" s="20" t="s">
        <v>481</v>
      </c>
      <c r="O75" s="18" t="s">
        <v>481</v>
      </c>
      <c r="P75" s="20" t="s">
        <v>481</v>
      </c>
      <c r="Q75" s="18" t="s">
        <v>481</v>
      </c>
      <c r="R75" s="20" t="s">
        <v>481</v>
      </c>
      <c r="S75" s="18" t="s">
        <v>481</v>
      </c>
      <c r="T75" s="20" t="s">
        <v>481</v>
      </c>
      <c r="U75" s="18" t="n">
        <v>338.07722403</v>
      </c>
      <c r="V75" s="20" t="n">
        <v>4.90028545</v>
      </c>
    </row>
    <row r="76" spans="1:22">
      <c r="A76" s="15" t="s">
        <v>551</v>
      </c>
      <c r="B76" s="17" t="n">
        <v>14167</v>
      </c>
      <c r="C76" s="18">
        <f>(237.0/B76*100)</f>
        <v/>
      </c>
      <c r="D76" s="19" t="n">
        <v>13930</v>
      </c>
      <c r="E76" s="18" t="n">
        <v>442.45738685</v>
      </c>
      <c r="F76" s="20" t="n">
        <v>3.26703277</v>
      </c>
      <c r="G76" s="18" t="n">
        <v>436.21221583</v>
      </c>
      <c r="H76" s="20" t="n">
        <v>3.17019432</v>
      </c>
      <c r="I76" s="18" t="n">
        <v>427.72379939</v>
      </c>
      <c r="J76" s="20" t="n">
        <v>3.64850183</v>
      </c>
      <c r="K76" s="18" t="n">
        <v>404.23881792</v>
      </c>
      <c r="L76" s="20" t="n">
        <v>5.03838437</v>
      </c>
      <c r="M76" s="18" t="s">
        <v>481</v>
      </c>
      <c r="N76" s="20" t="s">
        <v>481</v>
      </c>
      <c r="O76" s="18" t="s">
        <v>481</v>
      </c>
      <c r="P76" s="20" t="s">
        <v>481</v>
      </c>
      <c r="Q76" s="18" t="s">
        <v>481</v>
      </c>
      <c r="R76" s="20" t="s">
        <v>481</v>
      </c>
      <c r="S76" s="18" t="s">
        <v>481</v>
      </c>
      <c r="T76" s="20" t="s">
        <v>481</v>
      </c>
      <c r="U76" s="18" t="n">
        <v>367.91671674</v>
      </c>
      <c r="V76" s="20" t="n">
        <v>4.86838713</v>
      </c>
    </row>
    <row r="77" spans="1:22">
      <c r="A77" s="15" t="s">
        <v>552</v>
      </c>
      <c r="B77" s="17" t="n">
        <v>6062</v>
      </c>
      <c r="C77" s="18">
        <f>(416.0/B77*100)</f>
        <v/>
      </c>
      <c r="D77" s="19" t="n">
        <v>5646</v>
      </c>
      <c r="E77" s="18" t="n">
        <v>442.03570576</v>
      </c>
      <c r="F77" s="20" t="n">
        <v>4.52010775</v>
      </c>
      <c r="G77" s="18" t="n">
        <v>433.56765073</v>
      </c>
      <c r="H77" s="20" t="n">
        <v>3.35422561</v>
      </c>
      <c r="I77" s="18" t="n">
        <v>428.82662065</v>
      </c>
      <c r="J77" s="20" t="n">
        <v>3.9118783</v>
      </c>
      <c r="K77" s="18" t="n">
        <v>413.29770242</v>
      </c>
      <c r="L77" s="20" t="n">
        <v>5.99569389</v>
      </c>
      <c r="M77" s="18" t="s">
        <v>481</v>
      </c>
      <c r="N77" s="20" t="s">
        <v>481</v>
      </c>
      <c r="O77" s="18" t="s">
        <v>481</v>
      </c>
      <c r="P77" s="20" t="s">
        <v>481</v>
      </c>
      <c r="Q77" s="18" t="s">
        <v>481</v>
      </c>
      <c r="R77" s="20" t="s">
        <v>481</v>
      </c>
      <c r="S77" s="18" t="s">
        <v>481</v>
      </c>
      <c r="T77" s="20" t="s">
        <v>481</v>
      </c>
      <c r="U77" s="18" t="n">
        <v>369.45250028</v>
      </c>
      <c r="V77" s="20" t="n">
        <v>3.79327346</v>
      </c>
    </row>
    <row r="78" spans="1:22">
      <c r="A78" s="15" t="s">
        <v>553</v>
      </c>
      <c r="B78" s="17" t="n">
        <v>5826</v>
      </c>
      <c r="C78" s="18">
        <f>(0.0/B78*100)</f>
        <v/>
      </c>
      <c r="D78" s="19" t="n">
        <v>5826</v>
      </c>
      <c r="E78" s="18" t="n">
        <v>495.80506491</v>
      </c>
      <c r="F78" s="20" t="n">
        <v>5.35156252</v>
      </c>
      <c r="G78" s="18" t="n">
        <v>506.0575212</v>
      </c>
      <c r="H78" s="20" t="n">
        <v>5.19001798</v>
      </c>
      <c r="I78" s="18" t="n">
        <v>493.28918894</v>
      </c>
      <c r="J78" s="20" t="n">
        <v>5.4040183</v>
      </c>
      <c r="K78" s="18" t="n">
        <v>476.58226803</v>
      </c>
      <c r="L78" s="20" t="n">
        <v>5.04856144</v>
      </c>
      <c r="M78" s="18" t="s">
        <v>481</v>
      </c>
      <c r="N78" s="20" t="s">
        <v>481</v>
      </c>
      <c r="O78" s="18" t="s">
        <v>481</v>
      </c>
      <c r="P78" s="20" t="s">
        <v>481</v>
      </c>
      <c r="Q78" s="18" t="n">
        <v>390.3611</v>
      </c>
      <c r="R78" s="20" t="n">
        <v>35.81002551</v>
      </c>
      <c r="S78" s="18" t="n">
        <v>379.4403</v>
      </c>
      <c r="T78" s="20" t="n">
        <v>51.12920616</v>
      </c>
      <c r="U78" s="18" t="n">
        <v>448.47070473</v>
      </c>
      <c r="V78" s="20" t="n">
        <v>23.58738947</v>
      </c>
    </row>
    <row customHeight="1" ht="25" r="79" spans="1:22">
      <c r="A79" s="15" t="s">
        <v>554</v>
      </c>
      <c r="B79" s="17" t="n">
        <v>1657</v>
      </c>
      <c r="C79" s="18">
        <f>(41.0/B79*100)</f>
        <v/>
      </c>
      <c r="D79" s="19" t="n">
        <v>1616</v>
      </c>
      <c r="E79" s="18" t="n">
        <v>474.87687217</v>
      </c>
      <c r="F79" s="20" t="n">
        <v>9.23665561</v>
      </c>
      <c r="G79" s="18" t="n">
        <v>464.94868052</v>
      </c>
      <c r="H79" s="20" t="n">
        <v>7.57269427</v>
      </c>
      <c r="I79" s="18" t="n">
        <v>452.56872765</v>
      </c>
      <c r="J79" s="20" t="n">
        <v>7.21446053</v>
      </c>
      <c r="K79" s="18" t="n">
        <v>432.87962256</v>
      </c>
      <c r="L79" s="20" t="n">
        <v>9.016244240000001</v>
      </c>
      <c r="M79" s="18" t="s">
        <v>481</v>
      </c>
      <c r="N79" s="20" t="s">
        <v>481</v>
      </c>
      <c r="O79" s="18" t="s">
        <v>481</v>
      </c>
      <c r="P79" s="20" t="s">
        <v>481</v>
      </c>
      <c r="Q79" s="18" t="s">
        <v>481</v>
      </c>
      <c r="R79" s="20" t="s">
        <v>481</v>
      </c>
      <c r="S79" s="18" t="s">
        <v>481</v>
      </c>
      <c r="T79" s="20" t="s">
        <v>481</v>
      </c>
      <c r="U79" s="18" t="n">
        <v>372.74260746</v>
      </c>
      <c r="V79" s="20" t="n">
        <v>15.93168654</v>
      </c>
    </row>
    <row r="80" spans="1:22">
      <c r="A80" s="15" t="s">
        <v>555</v>
      </c>
      <c r="B80" s="17" t="n">
        <v>7841</v>
      </c>
      <c r="C80" s="18">
        <f>(0.0/B80*100)</f>
        <v/>
      </c>
      <c r="D80" s="19" t="n">
        <v>7841</v>
      </c>
      <c r="E80" s="18" t="n">
        <v>457.58135286</v>
      </c>
      <c r="F80" s="20" t="n">
        <v>4.96562429</v>
      </c>
      <c r="G80" s="18" t="n">
        <v>463.9505656</v>
      </c>
      <c r="H80" s="20" t="n">
        <v>4.96418874</v>
      </c>
      <c r="I80" s="18" t="n">
        <v>464.91886956</v>
      </c>
      <c r="J80" s="20" t="n">
        <v>5.33387481</v>
      </c>
      <c r="K80" s="18" t="n">
        <v>433.62010767</v>
      </c>
      <c r="L80" s="20" t="n">
        <v>7.5551688</v>
      </c>
      <c r="M80" s="18" t="s">
        <v>481</v>
      </c>
      <c r="N80" s="20" t="s">
        <v>481</v>
      </c>
      <c r="O80" s="18" t="s">
        <v>481</v>
      </c>
      <c r="P80" s="20" t="s">
        <v>481</v>
      </c>
      <c r="Q80" s="18" t="s">
        <v>481</v>
      </c>
      <c r="R80" s="20" t="s">
        <v>481</v>
      </c>
      <c r="S80" s="18" t="s">
        <v>481</v>
      </c>
      <c r="T80" s="20" t="s">
        <v>481</v>
      </c>
      <c r="U80" s="18" t="n">
        <v>424.77488</v>
      </c>
      <c r="V80" s="20" t="n">
        <v>24.78562637</v>
      </c>
    </row>
    <row r="81" spans="1:22">
      <c r="A81" s="23" t="s">
        <v>556</v>
      </c>
      <c r="B81" s="17" t="n">
        <v>8861</v>
      </c>
      <c r="C81" s="18">
        <f>(103.0/B81*100)</f>
        <v/>
      </c>
      <c r="D81" s="19" t="n">
        <v>8758</v>
      </c>
      <c r="E81" s="18" t="n">
        <v>449.50073179</v>
      </c>
      <c r="F81" s="20" t="n">
        <v>5.41941224</v>
      </c>
      <c r="G81" s="18" t="n">
        <v>449.77537576</v>
      </c>
      <c r="H81" s="20" t="n">
        <v>3.68469153</v>
      </c>
      <c r="I81" s="18" t="n">
        <v>448.86138795</v>
      </c>
      <c r="J81" s="20" t="n">
        <v>3.48406948</v>
      </c>
      <c r="K81" s="18" t="n">
        <v>423.0599526</v>
      </c>
      <c r="L81" s="20" t="n">
        <v>5.8288505</v>
      </c>
      <c r="M81" s="18" t="s">
        <v>481</v>
      </c>
      <c r="N81" s="20" t="s">
        <v>481</v>
      </c>
      <c r="O81" s="18" t="s">
        <v>481</v>
      </c>
      <c r="P81" s="20" t="s">
        <v>481</v>
      </c>
      <c r="Q81" s="18" t="s">
        <v>481</v>
      </c>
      <c r="R81" s="20" t="s">
        <v>481</v>
      </c>
      <c r="S81" s="18" t="s">
        <v>481</v>
      </c>
      <c r="T81" s="20" t="s">
        <v>481</v>
      </c>
      <c r="U81" s="18" t="n">
        <v>406.42639901</v>
      </c>
      <c r="V81" s="20" t="n">
        <v>10.93027371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871</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535.6831815199999</v>
      </c>
      <c r="F7" s="20" t="n">
        <v>3.01485211</v>
      </c>
      <c r="G7" s="18" t="n">
        <v>503.94062728</v>
      </c>
      <c r="H7" s="20" t="n">
        <v>2.19875997</v>
      </c>
      <c r="I7" s="18" t="n">
        <v>490.29464078</v>
      </c>
      <c r="J7" s="20" t="n">
        <v>2.20791358</v>
      </c>
      <c r="K7" s="18" t="n">
        <v>464.35700979</v>
      </c>
      <c r="L7" s="20" t="n">
        <v>3.62536542</v>
      </c>
      <c r="M7" s="18" t="s">
        <v>481</v>
      </c>
      <c r="N7" s="20" t="s">
        <v>481</v>
      </c>
      <c r="O7" s="18" t="s">
        <v>481</v>
      </c>
      <c r="P7" s="20" t="s">
        <v>481</v>
      </c>
      <c r="Q7" s="18" t="s">
        <v>481</v>
      </c>
      <c r="R7" s="20" t="s">
        <v>481</v>
      </c>
      <c r="S7" s="18" t="s">
        <v>481</v>
      </c>
      <c r="T7" s="20" t="s">
        <v>481</v>
      </c>
      <c r="U7" s="18" t="n">
        <v>453.64275697</v>
      </c>
      <c r="V7" s="20" t="n">
        <v>4.84342725</v>
      </c>
    </row>
    <row r="8" spans="1:22">
      <c r="A8" s="15" t="s">
        <v>483</v>
      </c>
      <c r="B8" s="17" t="n">
        <v>7007</v>
      </c>
      <c r="C8" s="18">
        <f>(222.0/B8*100)</f>
        <v/>
      </c>
      <c r="D8" s="19" t="n">
        <v>6785</v>
      </c>
      <c r="E8" s="18" t="n">
        <v>518.18205118</v>
      </c>
      <c r="F8" s="20" t="n">
        <v>6.09579818</v>
      </c>
      <c r="G8" s="18" t="n">
        <v>513.42783431</v>
      </c>
      <c r="H8" s="20" t="n">
        <v>3.60458032</v>
      </c>
      <c r="I8" s="18" t="n">
        <v>504.11778608</v>
      </c>
      <c r="J8" s="20" t="n">
        <v>3.81208836</v>
      </c>
      <c r="K8" s="18" t="n">
        <v>483.72258905</v>
      </c>
      <c r="L8" s="20" t="n">
        <v>4.03382464</v>
      </c>
      <c r="M8" s="18" t="s">
        <v>481</v>
      </c>
      <c r="N8" s="20" t="s">
        <v>481</v>
      </c>
      <c r="O8" s="18" t="s">
        <v>481</v>
      </c>
      <c r="P8" s="20" t="s">
        <v>481</v>
      </c>
      <c r="Q8" s="18" t="n">
        <v>301.63126691</v>
      </c>
      <c r="R8" s="20" t="n">
        <v>25.14921031</v>
      </c>
      <c r="S8" s="18" t="s">
        <v>481</v>
      </c>
      <c r="T8" s="20" t="s">
        <v>481</v>
      </c>
      <c r="U8" s="18" t="n">
        <v>435.50977711</v>
      </c>
      <c r="V8" s="20" t="n">
        <v>5.69857888</v>
      </c>
    </row>
    <row r="9" spans="1:22">
      <c r="A9" s="15" t="s">
        <v>484</v>
      </c>
      <c r="B9" s="17" t="n">
        <v>9651</v>
      </c>
      <c r="C9" s="18">
        <f>(326.0/B9*100)</f>
        <v/>
      </c>
      <c r="D9" s="19" t="n">
        <v>9325</v>
      </c>
      <c r="E9" s="18" t="n">
        <v>543.48783449</v>
      </c>
      <c r="F9" s="20" t="n">
        <v>3.39021048</v>
      </c>
      <c r="G9" s="18" t="n">
        <v>531.77329707</v>
      </c>
      <c r="H9" s="20" t="n">
        <v>2.87452748</v>
      </c>
      <c r="I9" s="18" t="n">
        <v>518.97753088</v>
      </c>
      <c r="J9" s="20" t="n">
        <v>2.81131826</v>
      </c>
      <c r="K9" s="18" t="n">
        <v>487.73061167</v>
      </c>
      <c r="L9" s="20" t="n">
        <v>3.64115877</v>
      </c>
      <c r="M9" s="18" t="s">
        <v>481</v>
      </c>
      <c r="N9" s="20" t="s">
        <v>481</v>
      </c>
      <c r="O9" s="18" t="s">
        <v>481</v>
      </c>
      <c r="P9" s="20" t="s">
        <v>481</v>
      </c>
      <c r="Q9" s="18" t="n">
        <v>357.98454354</v>
      </c>
      <c r="R9" s="20" t="n">
        <v>11.51846445</v>
      </c>
      <c r="S9" s="18" t="s">
        <v>481</v>
      </c>
      <c r="T9" s="20" t="s">
        <v>481</v>
      </c>
      <c r="U9" s="18" t="n">
        <v>436.45500615</v>
      </c>
      <c r="V9" s="20" t="n">
        <v>4.68701815</v>
      </c>
    </row>
    <row r="10" spans="1:22">
      <c r="A10" s="15" t="s">
        <v>485</v>
      </c>
      <c r="B10" s="17" t="n">
        <v>20058</v>
      </c>
      <c r="C10" s="18">
        <f>(579.0/B10*100)</f>
        <v/>
      </c>
      <c r="D10" s="19" t="n">
        <v>19479</v>
      </c>
      <c r="E10" s="18" t="n">
        <v>542.11297932</v>
      </c>
      <c r="F10" s="20" t="n">
        <v>3.15563252</v>
      </c>
      <c r="G10" s="18" t="n">
        <v>522.42652254</v>
      </c>
      <c r="H10" s="20" t="n">
        <v>2.6033601</v>
      </c>
      <c r="I10" s="18" t="n">
        <v>507.73500723</v>
      </c>
      <c r="J10" s="20" t="n">
        <v>3.14241087</v>
      </c>
      <c r="K10" s="18" t="n">
        <v>490.15369304</v>
      </c>
      <c r="L10" s="20" t="n">
        <v>4.35835422</v>
      </c>
      <c r="M10" s="18" t="s">
        <v>481</v>
      </c>
      <c r="N10" s="20" t="s">
        <v>481</v>
      </c>
      <c r="O10" s="18" t="s">
        <v>481</v>
      </c>
      <c r="P10" s="20" t="s">
        <v>481</v>
      </c>
      <c r="Q10" s="18" t="s">
        <v>481</v>
      </c>
      <c r="R10" s="20" t="s">
        <v>481</v>
      </c>
      <c r="S10" s="18" t="s">
        <v>481</v>
      </c>
      <c r="T10" s="20" t="s">
        <v>481</v>
      </c>
      <c r="U10" s="18" t="n">
        <v>457.09934632</v>
      </c>
      <c r="V10" s="20" t="n">
        <v>5.96571031</v>
      </c>
    </row>
    <row r="11" spans="1:22">
      <c r="A11" s="15" t="s">
        <v>486</v>
      </c>
      <c r="B11" s="17" t="n">
        <v>7053</v>
      </c>
      <c r="C11" s="18">
        <f>(213.0/B11*100)</f>
        <v/>
      </c>
      <c r="D11" s="19" t="n">
        <v>6840</v>
      </c>
      <c r="E11" s="18" t="n">
        <v>442.9113995</v>
      </c>
      <c r="F11" s="20" t="n">
        <v>4.713715</v>
      </c>
      <c r="G11" s="18" t="n">
        <v>431.09290462</v>
      </c>
      <c r="H11" s="20" t="n">
        <v>3.66898365</v>
      </c>
      <c r="I11" s="18" t="n">
        <v>424.09365391</v>
      </c>
      <c r="J11" s="20" t="n">
        <v>3.68484509</v>
      </c>
      <c r="K11" s="18" t="n">
        <v>421.84465612</v>
      </c>
      <c r="L11" s="20" t="n">
        <v>4.33154062</v>
      </c>
      <c r="M11" s="18" t="s">
        <v>481</v>
      </c>
      <c r="N11" s="20" t="s">
        <v>481</v>
      </c>
      <c r="O11" s="18" t="s">
        <v>481</v>
      </c>
      <c r="P11" s="20" t="s">
        <v>481</v>
      </c>
      <c r="Q11" s="18" t="s">
        <v>481</v>
      </c>
      <c r="R11" s="20" t="s">
        <v>481</v>
      </c>
      <c r="S11" s="18" t="s">
        <v>481</v>
      </c>
      <c r="T11" s="20" t="s">
        <v>481</v>
      </c>
      <c r="U11" s="18" t="n">
        <v>384.18256914</v>
      </c>
      <c r="V11" s="20" t="n">
        <v>5.41836084</v>
      </c>
    </row>
    <row r="12" spans="1:22">
      <c r="A12" s="15" t="s">
        <v>487</v>
      </c>
      <c r="B12" s="17" t="n">
        <v>6894</v>
      </c>
      <c r="C12" s="18">
        <f>(60.0/B12*100)</f>
        <v/>
      </c>
      <c r="D12" s="19" t="n">
        <v>6834</v>
      </c>
      <c r="E12" s="18" t="n">
        <v>514.68048349</v>
      </c>
      <c r="F12" s="20" t="n">
        <v>4.10561445</v>
      </c>
      <c r="G12" s="18" t="n">
        <v>507.15613394</v>
      </c>
      <c r="H12" s="20" t="n">
        <v>2.89438211</v>
      </c>
      <c r="I12" s="18" t="n">
        <v>491.5786429</v>
      </c>
      <c r="J12" s="20" t="n">
        <v>3.17536124</v>
      </c>
      <c r="K12" s="18" t="n">
        <v>478.87114353</v>
      </c>
      <c r="L12" s="20" t="n">
        <v>4.07328723</v>
      </c>
      <c r="M12" s="18" t="s">
        <v>481</v>
      </c>
      <c r="N12" s="20" t="s">
        <v>481</v>
      </c>
      <c r="O12" s="18" t="s">
        <v>481</v>
      </c>
      <c r="P12" s="20" t="s">
        <v>481</v>
      </c>
      <c r="Q12" s="18" t="n">
        <v>340.98506961</v>
      </c>
      <c r="R12" s="20" t="n">
        <v>12.52444664</v>
      </c>
      <c r="S12" s="18" t="s">
        <v>481</v>
      </c>
      <c r="T12" s="20" t="s">
        <v>481</v>
      </c>
      <c r="U12" s="18" t="n">
        <v>424.2988993</v>
      </c>
      <c r="V12" s="20" t="n">
        <v>6.76160855</v>
      </c>
    </row>
    <row r="13" spans="1:22">
      <c r="A13" s="15" t="s">
        <v>488</v>
      </c>
      <c r="B13" s="17" t="n">
        <v>7161</v>
      </c>
      <c r="C13" s="18">
        <f>(283.0/B13*100)</f>
        <v/>
      </c>
      <c r="D13" s="19" t="n">
        <v>6878</v>
      </c>
      <c r="E13" s="18" t="n">
        <v>539.92160017</v>
      </c>
      <c r="F13" s="20" t="n">
        <v>3.61232705</v>
      </c>
      <c r="G13" s="18" t="n">
        <v>519.07133554</v>
      </c>
      <c r="H13" s="20" t="n">
        <v>2.72272648</v>
      </c>
      <c r="I13" s="18" t="n">
        <v>512.28264976</v>
      </c>
      <c r="J13" s="20" t="n">
        <v>3.20413518</v>
      </c>
      <c r="K13" s="18" t="n">
        <v>499.32991737</v>
      </c>
      <c r="L13" s="20" t="n">
        <v>3.9979176</v>
      </c>
      <c r="M13" s="18" t="s">
        <v>481</v>
      </c>
      <c r="N13" s="20" t="s">
        <v>481</v>
      </c>
      <c r="O13" s="18" t="s">
        <v>481</v>
      </c>
      <c r="P13" s="20" t="s">
        <v>481</v>
      </c>
      <c r="Q13" s="18" t="n">
        <v>447.51533769</v>
      </c>
      <c r="R13" s="20" t="n">
        <v>5.97365007</v>
      </c>
      <c r="S13" s="18" t="s">
        <v>481</v>
      </c>
      <c r="T13" s="20" t="s">
        <v>481</v>
      </c>
      <c r="U13" s="18" t="n">
        <v>437.71670484</v>
      </c>
      <c r="V13" s="20" t="n">
        <v>6.23215929</v>
      </c>
    </row>
    <row r="14" spans="1:22">
      <c r="A14" s="15" t="s">
        <v>489</v>
      </c>
      <c r="B14" s="17" t="n">
        <v>5587</v>
      </c>
      <c r="C14" s="18">
        <f>(89.0/B14*100)</f>
        <v/>
      </c>
      <c r="D14" s="19" t="n">
        <v>5498</v>
      </c>
      <c r="E14" s="18" t="n">
        <v>541.06207668</v>
      </c>
      <c r="F14" s="20" t="n">
        <v>4.3921279</v>
      </c>
      <c r="G14" s="18" t="n">
        <v>523.7362120400001</v>
      </c>
      <c r="H14" s="20" t="n">
        <v>2.96504985</v>
      </c>
      <c r="I14" s="18" t="n">
        <v>519.97848762</v>
      </c>
      <c r="J14" s="20" t="n">
        <v>2.97985692</v>
      </c>
      <c r="K14" s="18" t="n">
        <v>502.23099026</v>
      </c>
      <c r="L14" s="20" t="n">
        <v>3.79334361</v>
      </c>
      <c r="M14" s="18" t="s">
        <v>481</v>
      </c>
      <c r="N14" s="20" t="s">
        <v>481</v>
      </c>
      <c r="O14" s="18" t="s">
        <v>481</v>
      </c>
      <c r="P14" s="20" t="s">
        <v>481</v>
      </c>
      <c r="Q14" s="18" t="s">
        <v>481</v>
      </c>
      <c r="R14" s="20" t="s">
        <v>481</v>
      </c>
      <c r="S14" s="18" t="s">
        <v>481</v>
      </c>
      <c r="T14" s="20" t="s">
        <v>481</v>
      </c>
      <c r="U14" s="18" t="n">
        <v>474.23477111</v>
      </c>
      <c r="V14" s="20" t="n">
        <v>8.06038362</v>
      </c>
    </row>
    <row r="15" spans="1:22">
      <c r="A15" s="15" t="s">
        <v>490</v>
      </c>
      <c r="B15" s="17" t="n">
        <v>5882</v>
      </c>
      <c r="C15" s="18">
        <f>(153.0/B15*100)</f>
        <v/>
      </c>
      <c r="D15" s="19" t="n">
        <v>5729</v>
      </c>
      <c r="E15" s="18" t="n">
        <v>542.3775425</v>
      </c>
      <c r="F15" s="20" t="n">
        <v>4.0289588</v>
      </c>
      <c r="G15" s="18" t="n">
        <v>523.3263702100001</v>
      </c>
      <c r="H15" s="20" t="n">
        <v>2.21883761</v>
      </c>
      <c r="I15" s="18" t="n">
        <v>506.17639945</v>
      </c>
      <c r="J15" s="20" t="n">
        <v>2.94424983</v>
      </c>
      <c r="K15" s="18" t="n">
        <v>479.65166148</v>
      </c>
      <c r="L15" s="20" t="n">
        <v>4.75091791</v>
      </c>
      <c r="M15" s="18" t="s">
        <v>481</v>
      </c>
      <c r="N15" s="20" t="s">
        <v>481</v>
      </c>
      <c r="O15" s="18" t="s">
        <v>481</v>
      </c>
      <c r="P15" s="20" t="s">
        <v>481</v>
      </c>
      <c r="Q15" s="18" t="n">
        <v>368.85220715</v>
      </c>
      <c r="R15" s="20" t="n">
        <v>14.5875493</v>
      </c>
      <c r="S15" s="18" t="s">
        <v>481</v>
      </c>
      <c r="T15" s="20" t="s">
        <v>481</v>
      </c>
      <c r="U15" s="18" t="n">
        <v>453.15044925</v>
      </c>
      <c r="V15" s="20" t="n">
        <v>6.1109503</v>
      </c>
    </row>
    <row r="16" spans="1:22">
      <c r="A16" s="15" t="s">
        <v>491</v>
      </c>
      <c r="B16" s="17" t="n">
        <v>6108</v>
      </c>
      <c r="C16" s="18">
        <f>(178.0/B16*100)</f>
        <v/>
      </c>
      <c r="D16" s="19" t="n">
        <v>5930</v>
      </c>
      <c r="E16" s="18" t="n">
        <v>535.00508266</v>
      </c>
      <c r="F16" s="20" t="n">
        <v>3.62137204</v>
      </c>
      <c r="G16" s="18" t="n">
        <v>513.6541488300001</v>
      </c>
      <c r="H16" s="20" t="n">
        <v>2.78127606</v>
      </c>
      <c r="I16" s="18" t="n">
        <v>498.23530471</v>
      </c>
      <c r="J16" s="20" t="n">
        <v>3.02658168</v>
      </c>
      <c r="K16" s="18" t="n">
        <v>462.97183524</v>
      </c>
      <c r="L16" s="20" t="n">
        <v>3.57128658</v>
      </c>
      <c r="M16" s="18" t="s">
        <v>481</v>
      </c>
      <c r="N16" s="20" t="s">
        <v>481</v>
      </c>
      <c r="O16" s="18" t="s">
        <v>481</v>
      </c>
      <c r="P16" s="20" t="s">
        <v>481</v>
      </c>
      <c r="Q16" s="18" t="s">
        <v>481</v>
      </c>
      <c r="R16" s="20" t="s">
        <v>481</v>
      </c>
      <c r="S16" s="18" t="s">
        <v>481</v>
      </c>
      <c r="T16" s="20" t="s">
        <v>481</v>
      </c>
      <c r="U16" s="18" t="n">
        <v>412.82178113</v>
      </c>
      <c r="V16" s="20" t="n">
        <v>6.53297929</v>
      </c>
    </row>
    <row r="17" spans="1:22">
      <c r="A17" s="15" t="s">
        <v>492</v>
      </c>
      <c r="B17" s="17" t="n">
        <v>6504</v>
      </c>
      <c r="C17" s="18">
        <f>(2366.0/B17*100)</f>
        <v/>
      </c>
      <c r="D17" s="19" t="n">
        <v>4138</v>
      </c>
      <c r="E17" s="18" t="n">
        <v>542.9404942899999</v>
      </c>
      <c r="F17" s="20" t="n">
        <v>6.2019145</v>
      </c>
      <c r="G17" s="18" t="n">
        <v>523.86772667</v>
      </c>
      <c r="H17" s="20" t="n">
        <v>4.38025326</v>
      </c>
      <c r="I17" s="18" t="n">
        <v>516.61929763</v>
      </c>
      <c r="J17" s="20" t="n">
        <v>3.99201445</v>
      </c>
      <c r="K17" s="18" t="n">
        <v>499.13308045</v>
      </c>
      <c r="L17" s="20" t="n">
        <v>4.73638172</v>
      </c>
      <c r="M17" s="18" t="s">
        <v>481</v>
      </c>
      <c r="N17" s="20" t="s">
        <v>481</v>
      </c>
      <c r="O17" s="18" t="s">
        <v>481</v>
      </c>
      <c r="P17" s="20" t="s">
        <v>481</v>
      </c>
      <c r="Q17" s="18" t="n">
        <v>362.96139732</v>
      </c>
      <c r="R17" s="20" t="n">
        <v>12.64520278</v>
      </c>
      <c r="S17" s="18" t="s">
        <v>481</v>
      </c>
      <c r="T17" s="20" t="s">
        <v>481</v>
      </c>
      <c r="U17" s="18" t="n">
        <v>476.16012315</v>
      </c>
      <c r="V17" s="20" t="n">
        <v>5.83792373</v>
      </c>
    </row>
    <row r="18" spans="1:22">
      <c r="A18" s="15" t="s">
        <v>493</v>
      </c>
      <c r="B18" s="17" t="n">
        <v>5532</v>
      </c>
      <c r="C18" s="18">
        <f>(31.0/B18*100)</f>
        <v/>
      </c>
      <c r="D18" s="19" t="n">
        <v>5501</v>
      </c>
      <c r="E18" s="18" t="n">
        <v>472.56509652</v>
      </c>
      <c r="F18" s="20" t="n">
        <v>5.40995044</v>
      </c>
      <c r="G18" s="18" t="n">
        <v>462.55806192</v>
      </c>
      <c r="H18" s="20" t="n">
        <v>4.77580815</v>
      </c>
      <c r="I18" s="18" t="n">
        <v>459.19504218</v>
      </c>
      <c r="J18" s="20" t="n">
        <v>3.8125496</v>
      </c>
      <c r="K18" s="18" t="n">
        <v>441.53324388</v>
      </c>
      <c r="L18" s="20" t="n">
        <v>3.94602798</v>
      </c>
      <c r="M18" s="18" t="s">
        <v>481</v>
      </c>
      <c r="N18" s="20" t="s">
        <v>481</v>
      </c>
      <c r="O18" s="18" t="s">
        <v>481</v>
      </c>
      <c r="P18" s="20" t="s">
        <v>481</v>
      </c>
      <c r="Q18" s="18" t="s">
        <v>481</v>
      </c>
      <c r="R18" s="20" t="s">
        <v>481</v>
      </c>
      <c r="S18" s="18" t="s">
        <v>481</v>
      </c>
      <c r="T18" s="20" t="s">
        <v>481</v>
      </c>
      <c r="U18" s="18" t="n">
        <v>383.92328362</v>
      </c>
      <c r="V18" s="20" t="n">
        <v>7.70195995</v>
      </c>
    </row>
    <row r="19" spans="1:22">
      <c r="A19" s="15" t="s">
        <v>494</v>
      </c>
      <c r="B19" s="17" t="n">
        <v>5658</v>
      </c>
      <c r="C19" s="18">
        <f>(433.0/B19*100)</f>
        <v/>
      </c>
      <c r="D19" s="19" t="n">
        <v>5225</v>
      </c>
      <c r="E19" s="18" t="n">
        <v>476.80686185</v>
      </c>
      <c r="F19" s="20" t="n">
        <v>5.44459102</v>
      </c>
      <c r="G19" s="18" t="n">
        <v>486.60461783</v>
      </c>
      <c r="H19" s="20" t="n">
        <v>3.23333826</v>
      </c>
      <c r="I19" s="18" t="n">
        <v>486.48981485</v>
      </c>
      <c r="J19" s="20" t="n">
        <v>4.03758171</v>
      </c>
      <c r="K19" s="18" t="n">
        <v>479.22038865</v>
      </c>
      <c r="L19" s="20" t="n">
        <v>3.85150502</v>
      </c>
      <c r="M19" s="18" t="s">
        <v>481</v>
      </c>
      <c r="N19" s="20" t="s">
        <v>481</v>
      </c>
      <c r="O19" s="18" t="s">
        <v>481</v>
      </c>
      <c r="P19" s="20" t="s">
        <v>481</v>
      </c>
      <c r="Q19" s="18" t="s">
        <v>481</v>
      </c>
      <c r="R19" s="20" t="s">
        <v>481</v>
      </c>
      <c r="S19" s="18" t="s">
        <v>481</v>
      </c>
      <c r="T19" s="20" t="s">
        <v>481</v>
      </c>
      <c r="U19" s="18" t="n">
        <v>411.21966323</v>
      </c>
      <c r="V19" s="20" t="n">
        <v>7.26645459</v>
      </c>
    </row>
    <row r="20" spans="1:22">
      <c r="A20" s="15" t="s">
        <v>495</v>
      </c>
      <c r="B20" s="17" t="n">
        <v>3371</v>
      </c>
      <c r="C20" s="18">
        <f>(75.0/B20*100)</f>
        <v/>
      </c>
      <c r="D20" s="19" t="n">
        <v>3296</v>
      </c>
      <c r="E20" s="18" t="n">
        <v>520.1129502799999</v>
      </c>
      <c r="F20" s="20" t="n">
        <v>4.45077575</v>
      </c>
      <c r="G20" s="18" t="n">
        <v>494.46649904</v>
      </c>
      <c r="H20" s="20" t="n">
        <v>2.99454503</v>
      </c>
      <c r="I20" s="18" t="n">
        <v>480.79425386</v>
      </c>
      <c r="J20" s="20" t="n">
        <v>3.97686979</v>
      </c>
      <c r="K20" s="18" t="n">
        <v>458.58810206</v>
      </c>
      <c r="L20" s="20" t="n">
        <v>5.21931658</v>
      </c>
      <c r="M20" s="18" t="s">
        <v>481</v>
      </c>
      <c r="N20" s="20" t="s">
        <v>481</v>
      </c>
      <c r="O20" s="18" t="s">
        <v>481</v>
      </c>
      <c r="P20" s="20" t="s">
        <v>481</v>
      </c>
      <c r="Q20" s="18" t="s">
        <v>481</v>
      </c>
      <c r="R20" s="20" t="s">
        <v>481</v>
      </c>
      <c r="S20" s="18" t="s">
        <v>481</v>
      </c>
      <c r="T20" s="20" t="s">
        <v>481</v>
      </c>
      <c r="U20" s="18" t="n">
        <v>440.80420495</v>
      </c>
      <c r="V20" s="20" t="n">
        <v>8.140292280000001</v>
      </c>
    </row>
    <row r="21" spans="1:22">
      <c r="A21" s="15" t="s">
        <v>496</v>
      </c>
      <c r="B21" s="17" t="n">
        <v>5741</v>
      </c>
      <c r="C21" s="18">
        <f>(70.0/B21*100)</f>
        <v/>
      </c>
      <c r="D21" s="19" t="n">
        <v>5671</v>
      </c>
      <c r="E21" s="18" t="n">
        <v>530.5833895</v>
      </c>
      <c r="F21" s="20" t="n">
        <v>4.0337293</v>
      </c>
      <c r="G21" s="18" t="n">
        <v>511.43075874</v>
      </c>
      <c r="H21" s="20" t="n">
        <v>2.79442782</v>
      </c>
      <c r="I21" s="18" t="n">
        <v>505.69379325</v>
      </c>
      <c r="J21" s="20" t="n">
        <v>2.54308461</v>
      </c>
      <c r="K21" s="18" t="n">
        <v>482.86026634</v>
      </c>
      <c r="L21" s="20" t="n">
        <v>2.48306458</v>
      </c>
      <c r="M21" s="18" t="s">
        <v>481</v>
      </c>
      <c r="N21" s="20" t="s">
        <v>481</v>
      </c>
      <c r="O21" s="18" t="s">
        <v>481</v>
      </c>
      <c r="P21" s="20" t="s">
        <v>481</v>
      </c>
      <c r="Q21" s="18" t="s">
        <v>481</v>
      </c>
      <c r="R21" s="20" t="s">
        <v>481</v>
      </c>
      <c r="S21" s="18" t="s">
        <v>481</v>
      </c>
      <c r="T21" s="20" t="s">
        <v>481</v>
      </c>
      <c r="U21" s="18" t="n">
        <v>445.38472185</v>
      </c>
      <c r="V21" s="20" t="n">
        <v>8.90202569</v>
      </c>
    </row>
    <row r="22" spans="1:22">
      <c r="A22" s="15" t="s">
        <v>497</v>
      </c>
      <c r="B22" s="17" t="n">
        <v>6598</v>
      </c>
      <c r="C22" s="18">
        <f>(43.0/B22*100)</f>
        <v/>
      </c>
      <c r="D22" s="19" t="n">
        <v>6555</v>
      </c>
      <c r="E22" s="18" t="n">
        <v>484.85977014</v>
      </c>
      <c r="F22" s="20" t="n">
        <v>4.91152938</v>
      </c>
      <c r="G22" s="18" t="n">
        <v>473.75618155</v>
      </c>
      <c r="H22" s="20" t="n">
        <v>4.05553283</v>
      </c>
      <c r="I22" s="18" t="n">
        <v>478.84292974</v>
      </c>
      <c r="J22" s="20" t="n">
        <v>5.06145804</v>
      </c>
      <c r="K22" s="18" t="n">
        <v>474.01391183</v>
      </c>
      <c r="L22" s="20" t="n">
        <v>5.30452422</v>
      </c>
      <c r="M22" s="18" t="s">
        <v>481</v>
      </c>
      <c r="N22" s="20" t="s">
        <v>481</v>
      </c>
      <c r="O22" s="18" t="s">
        <v>481</v>
      </c>
      <c r="P22" s="20" t="s">
        <v>481</v>
      </c>
      <c r="Q22" s="18" t="n">
        <v>465.3184081</v>
      </c>
      <c r="R22" s="20" t="n">
        <v>9.52311205</v>
      </c>
      <c r="S22" s="18" t="s">
        <v>481</v>
      </c>
      <c r="T22" s="20" t="s">
        <v>481</v>
      </c>
      <c r="U22" s="18" t="n">
        <v>387.16208373</v>
      </c>
      <c r="V22" s="20" t="n">
        <v>8.2177743</v>
      </c>
    </row>
    <row r="23" spans="1:22">
      <c r="A23" s="15" t="s">
        <v>498</v>
      </c>
      <c r="B23" s="17" t="n">
        <v>11583</v>
      </c>
      <c r="C23" s="18">
        <f>(281.0/B23*100)</f>
        <v/>
      </c>
      <c r="D23" s="19" t="n">
        <v>11302</v>
      </c>
      <c r="E23" s="18" t="n">
        <v>506.25354828</v>
      </c>
      <c r="F23" s="20" t="n">
        <v>4.09372029</v>
      </c>
      <c r="G23" s="18" t="n">
        <v>494.52236084</v>
      </c>
      <c r="H23" s="20" t="n">
        <v>3.58481715</v>
      </c>
      <c r="I23" s="18" t="n">
        <v>497.98266673</v>
      </c>
      <c r="J23" s="20" t="n">
        <v>3.5948673</v>
      </c>
      <c r="K23" s="18" t="n">
        <v>473.39973155</v>
      </c>
      <c r="L23" s="20" t="n">
        <v>3.8823595</v>
      </c>
      <c r="M23" s="18" t="s">
        <v>481</v>
      </c>
      <c r="N23" s="20" t="s">
        <v>481</v>
      </c>
      <c r="O23" s="18" t="s">
        <v>481</v>
      </c>
      <c r="P23" s="20" t="s">
        <v>481</v>
      </c>
      <c r="Q23" s="18" t="s">
        <v>481</v>
      </c>
      <c r="R23" s="20" t="s">
        <v>481</v>
      </c>
      <c r="S23" s="18" t="s">
        <v>481</v>
      </c>
      <c r="T23" s="20" t="s">
        <v>481</v>
      </c>
      <c r="U23" s="18" t="n">
        <v>436.25123922</v>
      </c>
      <c r="V23" s="20" t="n">
        <v>6.97222956</v>
      </c>
    </row>
    <row r="24" spans="1:22">
      <c r="A24" s="15" t="s">
        <v>499</v>
      </c>
      <c r="B24" s="17" t="n">
        <v>6647</v>
      </c>
      <c r="C24" s="18">
        <f>(14.0/B24*100)</f>
        <v/>
      </c>
      <c r="D24" s="19" t="n">
        <v>6633</v>
      </c>
      <c r="E24" s="18" t="n">
        <v>552.53366306</v>
      </c>
      <c r="F24" s="20" t="n">
        <v>6.16973881</v>
      </c>
      <c r="G24" s="18" t="n">
        <v>539.20519471</v>
      </c>
      <c r="H24" s="20" t="n">
        <v>3.46467879</v>
      </c>
      <c r="I24" s="18" t="n">
        <v>538.46876723</v>
      </c>
      <c r="J24" s="20" t="n">
        <v>3.55814647</v>
      </c>
      <c r="K24" s="18" t="n">
        <v>516.42675353</v>
      </c>
      <c r="L24" s="20" t="n">
        <v>3.67011745</v>
      </c>
      <c r="M24" s="18" t="s">
        <v>481</v>
      </c>
      <c r="N24" s="20" t="s">
        <v>481</v>
      </c>
      <c r="O24" s="18" t="s">
        <v>481</v>
      </c>
      <c r="P24" s="20" t="s">
        <v>481</v>
      </c>
      <c r="Q24" s="18" t="s">
        <v>481</v>
      </c>
      <c r="R24" s="20" t="s">
        <v>481</v>
      </c>
      <c r="S24" s="18" t="s">
        <v>481</v>
      </c>
      <c r="T24" s="20" t="s">
        <v>481</v>
      </c>
      <c r="U24" s="18" t="n">
        <v>464.14003868</v>
      </c>
      <c r="V24" s="20" t="n">
        <v>9.507013649999999</v>
      </c>
    </row>
    <row r="25" spans="1:22">
      <c r="A25" s="15" t="s">
        <v>500</v>
      </c>
      <c r="B25" s="17" t="n">
        <v>5581</v>
      </c>
      <c r="C25" s="18">
        <f>(25.0/B25*100)</f>
        <v/>
      </c>
      <c r="D25" s="19" t="n">
        <v>5556</v>
      </c>
      <c r="E25" s="18" t="n">
        <v>568.36994049</v>
      </c>
      <c r="F25" s="20" t="n">
        <v>5.79820424</v>
      </c>
      <c r="G25" s="18" t="n">
        <v>529.09269724</v>
      </c>
      <c r="H25" s="20" t="n">
        <v>4.07107135</v>
      </c>
      <c r="I25" s="18" t="n">
        <v>513.76415222</v>
      </c>
      <c r="J25" s="20" t="n">
        <v>3.57135325</v>
      </c>
      <c r="K25" s="18" t="n">
        <v>487.03401699</v>
      </c>
      <c r="L25" s="20" t="n">
        <v>6.1661536</v>
      </c>
      <c r="M25" s="18" t="s">
        <v>481</v>
      </c>
      <c r="N25" s="20" t="s">
        <v>481</v>
      </c>
      <c r="O25" s="18" t="s">
        <v>481</v>
      </c>
      <c r="P25" s="20" t="s">
        <v>481</v>
      </c>
      <c r="Q25" s="18" t="s">
        <v>481</v>
      </c>
      <c r="R25" s="20" t="s">
        <v>481</v>
      </c>
      <c r="S25" s="18" t="s">
        <v>481</v>
      </c>
      <c r="T25" s="20" t="s">
        <v>481</v>
      </c>
      <c r="U25" s="18" t="n">
        <v>473.85908884</v>
      </c>
      <c r="V25" s="20" t="n">
        <v>25.29406354</v>
      </c>
    </row>
    <row r="26" spans="1:22">
      <c r="A26" s="15" t="s">
        <v>501</v>
      </c>
      <c r="B26" s="17" t="n">
        <v>4869</v>
      </c>
      <c r="C26" s="18">
        <f>(88.0/B26*100)</f>
        <v/>
      </c>
      <c r="D26" s="19" t="n">
        <v>4781</v>
      </c>
      <c r="E26" s="18" t="n">
        <v>505.29931317</v>
      </c>
      <c r="F26" s="20" t="n">
        <v>3.41388941</v>
      </c>
      <c r="G26" s="18" t="n">
        <v>487.94063813</v>
      </c>
      <c r="H26" s="20" t="n">
        <v>2.96337809</v>
      </c>
      <c r="I26" s="18" t="n">
        <v>477.00332894</v>
      </c>
      <c r="J26" s="20" t="n">
        <v>3.14413967</v>
      </c>
      <c r="K26" s="18" t="n">
        <v>465.75655247</v>
      </c>
      <c r="L26" s="20" t="n">
        <v>3.68100257</v>
      </c>
      <c r="M26" s="18" t="s">
        <v>481</v>
      </c>
      <c r="N26" s="20" t="s">
        <v>481</v>
      </c>
      <c r="O26" s="18" t="s">
        <v>481</v>
      </c>
      <c r="P26" s="20" t="s">
        <v>481</v>
      </c>
      <c r="Q26" s="18" t="s">
        <v>481</v>
      </c>
      <c r="R26" s="20" t="s">
        <v>481</v>
      </c>
      <c r="S26" s="18" t="s">
        <v>481</v>
      </c>
      <c r="T26" s="20" t="s">
        <v>481</v>
      </c>
      <c r="U26" s="18" t="n">
        <v>438.96726515</v>
      </c>
      <c r="V26" s="20" t="n">
        <v>8.328378170000001</v>
      </c>
    </row>
    <row r="27" spans="1:22">
      <c r="A27" s="15" t="s">
        <v>502</v>
      </c>
      <c r="B27" s="17" t="n">
        <v>5299</v>
      </c>
      <c r="C27" s="18">
        <f>(170.0/B27*100)</f>
        <v/>
      </c>
      <c r="D27" s="19" t="n">
        <v>5129</v>
      </c>
      <c r="E27" s="18" t="n">
        <v>507.22697396</v>
      </c>
      <c r="F27" s="20" t="n">
        <v>4.30124999</v>
      </c>
      <c r="G27" s="18" t="n">
        <v>503.11368397</v>
      </c>
      <c r="H27" s="20" t="n">
        <v>2.76953922</v>
      </c>
      <c r="I27" s="18" t="n">
        <v>497.70435572</v>
      </c>
      <c r="J27" s="20" t="n">
        <v>2.81251839</v>
      </c>
      <c r="K27" s="18" t="n">
        <v>470.90341794</v>
      </c>
      <c r="L27" s="20" t="n">
        <v>2.87604211</v>
      </c>
      <c r="M27" s="18" t="s">
        <v>481</v>
      </c>
      <c r="N27" s="20" t="s">
        <v>481</v>
      </c>
      <c r="O27" s="18" t="s">
        <v>481</v>
      </c>
      <c r="P27" s="20" t="s">
        <v>481</v>
      </c>
      <c r="Q27" s="18" t="s">
        <v>481</v>
      </c>
      <c r="R27" s="20" t="s">
        <v>481</v>
      </c>
      <c r="S27" s="18" t="s">
        <v>481</v>
      </c>
      <c r="T27" s="20" t="s">
        <v>481</v>
      </c>
      <c r="U27" s="18" t="n">
        <v>421.14597304</v>
      </c>
      <c r="V27" s="20" t="n">
        <v>4.14220809</v>
      </c>
    </row>
    <row r="28" spans="1:22">
      <c r="A28" s="15" t="s">
        <v>503</v>
      </c>
      <c r="B28" s="17" t="n">
        <v>7568</v>
      </c>
      <c r="C28" s="18">
        <f>(490.0/B28*100)</f>
        <v/>
      </c>
      <c r="D28" s="19" t="n">
        <v>7078</v>
      </c>
      <c r="E28" s="18" t="n">
        <v>415.51009017</v>
      </c>
      <c r="F28" s="20" t="n">
        <v>4.00527509</v>
      </c>
      <c r="G28" s="18" t="n">
        <v>409.28719639</v>
      </c>
      <c r="H28" s="20" t="n">
        <v>2.99756091</v>
      </c>
      <c r="I28" s="18" t="n">
        <v>417.91144447</v>
      </c>
      <c r="J28" s="20" t="n">
        <v>2.86080155</v>
      </c>
      <c r="K28" s="18" t="n">
        <v>405.79562813</v>
      </c>
      <c r="L28" s="20" t="n">
        <v>4.59713998</v>
      </c>
      <c r="M28" s="18" t="s">
        <v>481</v>
      </c>
      <c r="N28" s="20" t="s">
        <v>481</v>
      </c>
      <c r="O28" s="18" t="s">
        <v>481</v>
      </c>
      <c r="P28" s="20" t="s">
        <v>481</v>
      </c>
      <c r="Q28" s="18" t="s">
        <v>481</v>
      </c>
      <c r="R28" s="20" t="s">
        <v>481</v>
      </c>
      <c r="S28" s="18" t="s">
        <v>481</v>
      </c>
      <c r="T28" s="20" t="s">
        <v>481</v>
      </c>
      <c r="U28" s="18" t="n">
        <v>377.76809293</v>
      </c>
      <c r="V28" s="20" t="n">
        <v>7.43674002</v>
      </c>
    </row>
    <row r="29" spans="1:22">
      <c r="A29" s="15" t="s">
        <v>504</v>
      </c>
      <c r="B29" s="17" t="n">
        <v>5385</v>
      </c>
      <c r="C29" s="18">
        <f>(30.0/B29*100)</f>
        <v/>
      </c>
      <c r="D29" s="19" t="n">
        <v>5355</v>
      </c>
      <c r="E29" s="18" t="n">
        <v>534.55803425</v>
      </c>
      <c r="F29" s="20" t="n">
        <v>4.68151805</v>
      </c>
      <c r="G29" s="18" t="n">
        <v>525.00572673</v>
      </c>
      <c r="H29" s="20" t="n">
        <v>2.97939327</v>
      </c>
      <c r="I29" s="18" t="n">
        <v>521.38326385</v>
      </c>
      <c r="J29" s="20" t="n">
        <v>3.22211207</v>
      </c>
      <c r="K29" s="18" t="n">
        <v>499.63052186</v>
      </c>
      <c r="L29" s="20" t="n">
        <v>4.26539374</v>
      </c>
      <c r="M29" s="18" t="s">
        <v>481</v>
      </c>
      <c r="N29" s="20" t="s">
        <v>481</v>
      </c>
      <c r="O29" s="18" t="s">
        <v>481</v>
      </c>
      <c r="P29" s="20" t="s">
        <v>481</v>
      </c>
      <c r="Q29" s="18" t="n">
        <v>335.3902018</v>
      </c>
      <c r="R29" s="20" t="n">
        <v>12.1685767</v>
      </c>
      <c r="S29" s="18" t="s">
        <v>481</v>
      </c>
      <c r="T29" s="20" t="s">
        <v>481</v>
      </c>
      <c r="U29" s="18" t="n">
        <v>428.1781644</v>
      </c>
      <c r="V29" s="20" t="n">
        <v>8.86962918</v>
      </c>
    </row>
    <row r="30" spans="1:22">
      <c r="A30" s="15" t="s">
        <v>505</v>
      </c>
      <c r="B30" s="17" t="n">
        <v>4520</v>
      </c>
      <c r="C30" s="18">
        <f>(243.0/B30*100)</f>
        <v/>
      </c>
      <c r="D30" s="19" t="n">
        <v>4277</v>
      </c>
      <c r="E30" s="18" t="n">
        <v>537.90693556</v>
      </c>
      <c r="F30" s="20" t="n">
        <v>4.65217291</v>
      </c>
      <c r="G30" s="18" t="n">
        <v>505.3389614</v>
      </c>
      <c r="H30" s="20" t="n">
        <v>2.86084726</v>
      </c>
      <c r="I30" s="18" t="n">
        <v>495.97852484</v>
      </c>
      <c r="J30" s="20" t="n">
        <v>3.19272017</v>
      </c>
      <c r="K30" s="18" t="n">
        <v>478.98838999</v>
      </c>
      <c r="L30" s="20" t="n">
        <v>4.70043951</v>
      </c>
      <c r="M30" s="18" t="s">
        <v>481</v>
      </c>
      <c r="N30" s="20" t="s">
        <v>481</v>
      </c>
      <c r="O30" s="18" t="s">
        <v>481</v>
      </c>
      <c r="P30" s="20" t="s">
        <v>481</v>
      </c>
      <c r="Q30" s="18" t="s">
        <v>481</v>
      </c>
      <c r="R30" s="20" t="s">
        <v>481</v>
      </c>
      <c r="S30" s="18" t="s">
        <v>481</v>
      </c>
      <c r="T30" s="20" t="s">
        <v>481</v>
      </c>
      <c r="U30" s="18" t="n">
        <v>419.99677107</v>
      </c>
      <c r="V30" s="20" t="n">
        <v>6.10395461</v>
      </c>
    </row>
    <row r="31" spans="1:22">
      <c r="A31" s="15" t="s">
        <v>506</v>
      </c>
      <c r="B31" s="17" t="n">
        <v>5456</v>
      </c>
      <c r="C31" s="18">
        <f>(152.0/B31*100)</f>
        <v/>
      </c>
      <c r="D31" s="19" t="n">
        <v>5304</v>
      </c>
      <c r="E31" s="18" t="n">
        <v>531.17502423</v>
      </c>
      <c r="F31" s="20" t="n">
        <v>4.1520051</v>
      </c>
      <c r="G31" s="18" t="n">
        <v>513.12242814</v>
      </c>
      <c r="H31" s="20" t="n">
        <v>2.56410077</v>
      </c>
      <c r="I31" s="18" t="n">
        <v>489.59610799</v>
      </c>
      <c r="J31" s="20" t="n">
        <v>3.42198444</v>
      </c>
      <c r="K31" s="18" t="n">
        <v>471.82389141</v>
      </c>
      <c r="L31" s="20" t="n">
        <v>6.19149968</v>
      </c>
      <c r="M31" s="18" t="s">
        <v>481</v>
      </c>
      <c r="N31" s="20" t="s">
        <v>481</v>
      </c>
      <c r="O31" s="18" t="s">
        <v>481</v>
      </c>
      <c r="P31" s="20" t="s">
        <v>481</v>
      </c>
      <c r="Q31" s="18" t="s">
        <v>481</v>
      </c>
      <c r="R31" s="20" t="s">
        <v>481</v>
      </c>
      <c r="S31" s="18" t="s">
        <v>481</v>
      </c>
      <c r="T31" s="20" t="s">
        <v>481</v>
      </c>
      <c r="U31" s="18" t="n">
        <v>439.79262473</v>
      </c>
      <c r="V31" s="20" t="n">
        <v>4.84242693</v>
      </c>
    </row>
    <row r="32" spans="1:22">
      <c r="A32" s="15" t="s">
        <v>507</v>
      </c>
      <c r="B32" s="17" t="n">
        <v>4478</v>
      </c>
      <c r="C32" s="18">
        <f>(6.0/B32*100)</f>
        <v/>
      </c>
      <c r="D32" s="19" t="n">
        <v>4472</v>
      </c>
      <c r="E32" s="18" t="n">
        <v>525.33185969</v>
      </c>
      <c r="F32" s="20" t="n">
        <v>4.72918118</v>
      </c>
      <c r="G32" s="18" t="n">
        <v>511.15544564</v>
      </c>
      <c r="H32" s="20" t="n">
        <v>3.04067334</v>
      </c>
      <c r="I32" s="18" t="n">
        <v>499.82476851</v>
      </c>
      <c r="J32" s="20" t="n">
        <v>2.7775562</v>
      </c>
      <c r="K32" s="18" t="n">
        <v>484.29416324</v>
      </c>
      <c r="L32" s="20" t="n">
        <v>4.23361532</v>
      </c>
      <c r="M32" s="18" t="s">
        <v>481</v>
      </c>
      <c r="N32" s="20" t="s">
        <v>481</v>
      </c>
      <c r="O32" s="18" t="s">
        <v>481</v>
      </c>
      <c r="P32" s="20" t="s">
        <v>481</v>
      </c>
      <c r="Q32" s="18" t="s">
        <v>481</v>
      </c>
      <c r="R32" s="20" t="s">
        <v>481</v>
      </c>
      <c r="S32" s="18" t="s">
        <v>481</v>
      </c>
      <c r="T32" s="20" t="s">
        <v>481</v>
      </c>
      <c r="U32" s="18" t="n">
        <v>433.20255655</v>
      </c>
      <c r="V32" s="20" t="n">
        <v>12.63740373</v>
      </c>
    </row>
    <row r="33" spans="1:22">
      <c r="A33" s="15" t="s">
        <v>508</v>
      </c>
      <c r="B33" s="17" t="n">
        <v>7325</v>
      </c>
      <c r="C33" s="18">
        <f>(85.0/B33*100)</f>
        <v/>
      </c>
      <c r="D33" s="19" t="n">
        <v>7240</v>
      </c>
      <c r="E33" s="18" t="n">
        <v>526.3453302200001</v>
      </c>
      <c r="F33" s="20" t="n">
        <v>4.01035153</v>
      </c>
      <c r="G33" s="18" t="n">
        <v>498.09967599</v>
      </c>
      <c r="H33" s="20" t="n">
        <v>3.3874669</v>
      </c>
      <c r="I33" s="18" t="n">
        <v>476.24751865</v>
      </c>
      <c r="J33" s="20" t="n">
        <v>3.65407047</v>
      </c>
      <c r="K33" s="18" t="n">
        <v>473.43530978</v>
      </c>
      <c r="L33" s="20" t="n">
        <v>5.13512528</v>
      </c>
      <c r="M33" s="18" t="s">
        <v>481</v>
      </c>
      <c r="N33" s="20" t="s">
        <v>481</v>
      </c>
      <c r="O33" s="18" t="s">
        <v>481</v>
      </c>
      <c r="P33" s="20" t="s">
        <v>481</v>
      </c>
      <c r="Q33" s="18" t="s">
        <v>481</v>
      </c>
      <c r="R33" s="20" t="s">
        <v>481</v>
      </c>
      <c r="S33" s="18" t="s">
        <v>481</v>
      </c>
      <c r="T33" s="20" t="s">
        <v>481</v>
      </c>
      <c r="U33" s="18" t="n">
        <v>421.68094422</v>
      </c>
      <c r="V33" s="20" t="n">
        <v>9.35983379</v>
      </c>
    </row>
    <row r="34" spans="1:22">
      <c r="A34" s="15" t="s">
        <v>509</v>
      </c>
      <c r="B34" s="17" t="n">
        <v>6350</v>
      </c>
      <c r="C34" s="18">
        <f>(106.0/B34*100)</f>
        <v/>
      </c>
      <c r="D34" s="19" t="n">
        <v>6244</v>
      </c>
      <c r="E34" s="18" t="n">
        <v>490.01218299</v>
      </c>
      <c r="F34" s="20" t="n">
        <v>4.61737181</v>
      </c>
      <c r="G34" s="18" t="n">
        <v>487.13809275</v>
      </c>
      <c r="H34" s="20" t="n">
        <v>3.39452243</v>
      </c>
      <c r="I34" s="18" t="n">
        <v>487.6754187</v>
      </c>
      <c r="J34" s="20" t="n">
        <v>3.76368985</v>
      </c>
      <c r="K34" s="18" t="n">
        <v>468.13579254</v>
      </c>
      <c r="L34" s="20" t="n">
        <v>3.87313552</v>
      </c>
      <c r="M34" s="18" t="s">
        <v>481</v>
      </c>
      <c r="N34" s="20" t="s">
        <v>481</v>
      </c>
      <c r="O34" s="18" t="s">
        <v>481</v>
      </c>
      <c r="P34" s="20" t="s">
        <v>481</v>
      </c>
      <c r="Q34" s="18" t="n">
        <v>336.51078337</v>
      </c>
      <c r="R34" s="20" t="n">
        <v>12.24828707</v>
      </c>
      <c r="S34" s="18" t="s">
        <v>481</v>
      </c>
      <c r="T34" s="20" t="s">
        <v>481</v>
      </c>
      <c r="U34" s="18" t="n">
        <v>411.64722372</v>
      </c>
      <c r="V34" s="20" t="n">
        <v>8.56329895</v>
      </c>
    </row>
    <row r="35" spans="1:22">
      <c r="A35" s="15" t="s">
        <v>510</v>
      </c>
      <c r="B35" s="17" t="n">
        <v>6406</v>
      </c>
      <c r="C35" s="18">
        <f>(74.0/B35*100)</f>
        <v/>
      </c>
      <c r="D35" s="19" t="n">
        <v>6332</v>
      </c>
      <c r="E35" s="18" t="n">
        <v>537.43782578</v>
      </c>
      <c r="F35" s="20" t="n">
        <v>3.8594435</v>
      </c>
      <c r="G35" s="18" t="n">
        <v>517.63156931</v>
      </c>
      <c r="H35" s="20" t="n">
        <v>2.48641298</v>
      </c>
      <c r="I35" s="18" t="n">
        <v>510.19113789</v>
      </c>
      <c r="J35" s="20" t="n">
        <v>2.83134558</v>
      </c>
      <c r="K35" s="18" t="n">
        <v>497.46832449</v>
      </c>
      <c r="L35" s="20" t="n">
        <v>3.2633499</v>
      </c>
      <c r="M35" s="18" t="s">
        <v>481</v>
      </c>
      <c r="N35" s="20" t="s">
        <v>481</v>
      </c>
      <c r="O35" s="18" t="s">
        <v>481</v>
      </c>
      <c r="P35" s="20" t="s">
        <v>481</v>
      </c>
      <c r="Q35" s="18" t="n">
        <v>349.78970242</v>
      </c>
      <c r="R35" s="20" t="n">
        <v>6.90672373</v>
      </c>
      <c r="S35" s="18" t="s">
        <v>481</v>
      </c>
      <c r="T35" s="20" t="s">
        <v>481</v>
      </c>
      <c r="U35" s="18" t="n">
        <v>431.40947366</v>
      </c>
      <c r="V35" s="20" t="n">
        <v>6.96918704</v>
      </c>
    </row>
    <row r="36" spans="1:22">
      <c r="A36" s="15" t="s">
        <v>511</v>
      </c>
      <c r="B36" s="17" t="n">
        <v>6736</v>
      </c>
      <c r="C36" s="18">
        <f>(88.0/B36*100)</f>
        <v/>
      </c>
      <c r="D36" s="19" t="n">
        <v>6648</v>
      </c>
      <c r="E36" s="18" t="n">
        <v>518.27921903</v>
      </c>
      <c r="F36" s="20" t="n">
        <v>3.03125363</v>
      </c>
      <c r="G36" s="18" t="n">
        <v>494.00156049</v>
      </c>
      <c r="H36" s="20" t="n">
        <v>3.02666542</v>
      </c>
      <c r="I36" s="18" t="n">
        <v>481.92840731</v>
      </c>
      <c r="J36" s="20" t="n">
        <v>2.75012325</v>
      </c>
      <c r="K36" s="18" t="n">
        <v>462.35444812</v>
      </c>
      <c r="L36" s="20" t="n">
        <v>3.18850751</v>
      </c>
      <c r="M36" s="18" t="s">
        <v>481</v>
      </c>
      <c r="N36" s="20" t="s">
        <v>481</v>
      </c>
      <c r="O36" s="18" t="s">
        <v>481</v>
      </c>
      <c r="P36" s="20" t="s">
        <v>481</v>
      </c>
      <c r="Q36" s="18" t="s">
        <v>481</v>
      </c>
      <c r="R36" s="20" t="s">
        <v>481</v>
      </c>
      <c r="S36" s="18" t="s">
        <v>481</v>
      </c>
      <c r="T36" s="20" t="s">
        <v>481</v>
      </c>
      <c r="U36" s="18" t="n">
        <v>428.45732773</v>
      </c>
      <c r="V36" s="20" t="n">
        <v>6.22285781</v>
      </c>
    </row>
    <row r="37" spans="1:22">
      <c r="A37" s="15" t="s">
        <v>512</v>
      </c>
      <c r="B37" s="17" t="n">
        <v>5458</v>
      </c>
      <c r="C37" s="18">
        <f>(181.0/B37*100)</f>
        <v/>
      </c>
      <c r="D37" s="19" t="n">
        <v>5277</v>
      </c>
      <c r="E37" s="18" t="n">
        <v>531.37040157</v>
      </c>
      <c r="F37" s="20" t="n">
        <v>4.64817057</v>
      </c>
      <c r="G37" s="18" t="n">
        <v>508.0460064</v>
      </c>
      <c r="H37" s="20" t="n">
        <v>3.36775974</v>
      </c>
      <c r="I37" s="18" t="n">
        <v>495.94244032</v>
      </c>
      <c r="J37" s="20" t="n">
        <v>3.70267314</v>
      </c>
      <c r="K37" s="18" t="n">
        <v>473.13100825</v>
      </c>
      <c r="L37" s="20" t="n">
        <v>4.95739784</v>
      </c>
      <c r="M37" s="18" t="s">
        <v>481</v>
      </c>
      <c r="N37" s="20" t="s">
        <v>481</v>
      </c>
      <c r="O37" s="18" t="s">
        <v>481</v>
      </c>
      <c r="P37" s="20" t="s">
        <v>481</v>
      </c>
      <c r="Q37" s="18" t="s">
        <v>481</v>
      </c>
      <c r="R37" s="20" t="s">
        <v>481</v>
      </c>
      <c r="S37" s="18" t="s">
        <v>481</v>
      </c>
      <c r="T37" s="20" t="s">
        <v>481</v>
      </c>
      <c r="U37" s="18" t="n">
        <v>428.80008402</v>
      </c>
      <c r="V37" s="20" t="n">
        <v>5.8397976</v>
      </c>
    </row>
    <row r="38" spans="1:22">
      <c r="A38" s="15" t="s">
        <v>513</v>
      </c>
      <c r="B38" s="17" t="n">
        <v>5860</v>
      </c>
      <c r="C38" s="18">
        <f>(27.0/B38*100)</f>
        <v/>
      </c>
      <c r="D38" s="19" t="n">
        <v>5833</v>
      </c>
      <c r="E38" s="18" t="n">
        <v>547.7997406</v>
      </c>
      <c r="F38" s="20" t="n">
        <v>5.23262049</v>
      </c>
      <c r="G38" s="18" t="n">
        <v>533.99241019</v>
      </c>
      <c r="H38" s="20" t="n">
        <v>3.78804992</v>
      </c>
      <c r="I38" s="18" t="n">
        <v>524.27536932</v>
      </c>
      <c r="J38" s="20" t="n">
        <v>3.67519968</v>
      </c>
      <c r="K38" s="18" t="n">
        <v>508.11043642</v>
      </c>
      <c r="L38" s="20" t="n">
        <v>4.44603095</v>
      </c>
      <c r="M38" s="18" t="s">
        <v>481</v>
      </c>
      <c r="N38" s="20" t="s">
        <v>481</v>
      </c>
      <c r="O38" s="18" t="s">
        <v>481</v>
      </c>
      <c r="P38" s="20" t="s">
        <v>481</v>
      </c>
      <c r="Q38" s="18" t="s">
        <v>481</v>
      </c>
      <c r="R38" s="20" t="s">
        <v>481</v>
      </c>
      <c r="S38" s="18" t="s">
        <v>481</v>
      </c>
      <c r="T38" s="20" t="s">
        <v>481</v>
      </c>
      <c r="U38" s="18" t="n">
        <v>488.49012044</v>
      </c>
      <c r="V38" s="20" t="n">
        <v>6.24419135</v>
      </c>
    </row>
    <row r="39" spans="1:22">
      <c r="A39" s="15" t="s">
        <v>514</v>
      </c>
      <c r="B39" s="17" t="n">
        <v>5895</v>
      </c>
      <c r="C39" s="18">
        <f>(33.0/B39*100)</f>
        <v/>
      </c>
      <c r="D39" s="19" t="n">
        <v>5862</v>
      </c>
      <c r="E39" s="18" t="n">
        <v>426.8730919</v>
      </c>
      <c r="F39" s="20" t="n">
        <v>5.92043393</v>
      </c>
      <c r="G39" s="18" t="n">
        <v>427.41068709</v>
      </c>
      <c r="H39" s="20" t="n">
        <v>4.06159201</v>
      </c>
      <c r="I39" s="18" t="n">
        <v>421.72428843</v>
      </c>
      <c r="J39" s="20" t="n">
        <v>5.17100439</v>
      </c>
      <c r="K39" s="18" t="n">
        <v>408.36269659</v>
      </c>
      <c r="L39" s="20" t="n">
        <v>5.53669985</v>
      </c>
      <c r="M39" s="18" t="s">
        <v>481</v>
      </c>
      <c r="N39" s="20" t="s">
        <v>481</v>
      </c>
      <c r="O39" s="18" t="s">
        <v>481</v>
      </c>
      <c r="P39" s="20" t="s">
        <v>481</v>
      </c>
      <c r="Q39" s="18" t="s">
        <v>481</v>
      </c>
      <c r="R39" s="20" t="s">
        <v>481</v>
      </c>
      <c r="S39" s="18" t="s">
        <v>481</v>
      </c>
      <c r="T39" s="20" t="s">
        <v>481</v>
      </c>
      <c r="U39" s="18" t="n">
        <v>370.68973123</v>
      </c>
      <c r="V39" s="20" t="n">
        <v>9.35738714</v>
      </c>
    </row>
    <row r="40" spans="1:22">
      <c r="A40" s="15" t="s">
        <v>515</v>
      </c>
      <c r="B40" s="17" t="n">
        <v>14157</v>
      </c>
      <c r="C40" s="18">
        <f>(415.0/B40*100)</f>
        <v/>
      </c>
      <c r="D40" s="19" t="n">
        <v>13742</v>
      </c>
      <c r="E40" s="18" t="n">
        <v>526.64412032</v>
      </c>
      <c r="F40" s="20" t="n">
        <v>4.28676969</v>
      </c>
      <c r="G40" s="18" t="n">
        <v>503.51968077</v>
      </c>
      <c r="H40" s="20" t="n">
        <v>2.91885465</v>
      </c>
      <c r="I40" s="18" t="n">
        <v>487.50525155</v>
      </c>
      <c r="J40" s="20" t="n">
        <v>3.30174294</v>
      </c>
      <c r="K40" s="18" t="n">
        <v>471.89124861</v>
      </c>
      <c r="L40" s="20" t="n">
        <v>4.62929559</v>
      </c>
      <c r="M40" s="18" t="s">
        <v>481</v>
      </c>
      <c r="N40" s="20" t="s">
        <v>481</v>
      </c>
      <c r="O40" s="18" t="s">
        <v>481</v>
      </c>
      <c r="P40" s="20" t="s">
        <v>481</v>
      </c>
      <c r="Q40" s="18" t="s">
        <v>481</v>
      </c>
      <c r="R40" s="20" t="s">
        <v>481</v>
      </c>
      <c r="S40" s="18" t="s">
        <v>481</v>
      </c>
      <c r="T40" s="20" t="s">
        <v>481</v>
      </c>
      <c r="U40" s="18" t="n">
        <v>413.06755576</v>
      </c>
      <c r="V40" s="20" t="n">
        <v>6.28458135</v>
      </c>
    </row>
    <row r="41" spans="1:22">
      <c r="A41" s="15" t="s">
        <v>516</v>
      </c>
      <c r="B41" s="17" t="n">
        <v>5712</v>
      </c>
      <c r="C41" s="18">
        <f>(61.0/B41*100)</f>
        <v/>
      </c>
      <c r="D41" s="19" t="n">
        <v>5651</v>
      </c>
      <c r="E41" s="18" t="n">
        <v>498.37025368</v>
      </c>
      <c r="F41" s="20" t="n">
        <v>4.32717905</v>
      </c>
      <c r="G41" s="18" t="n">
        <v>476.22480351</v>
      </c>
      <c r="H41" s="20" t="n">
        <v>3.89082095</v>
      </c>
      <c r="I41" s="18" t="n">
        <v>464.51995475</v>
      </c>
      <c r="J41" s="20" t="n">
        <v>3.25863565</v>
      </c>
      <c r="K41" s="18" t="n">
        <v>444.7639045</v>
      </c>
      <c r="L41" s="20" t="n">
        <v>4.89564167</v>
      </c>
      <c r="M41" s="18" t="s">
        <v>481</v>
      </c>
      <c r="N41" s="20" t="s">
        <v>481</v>
      </c>
      <c r="O41" s="18" t="s">
        <v>481</v>
      </c>
      <c r="P41" s="20" t="s">
        <v>481</v>
      </c>
      <c r="Q41" s="18" t="n">
        <v>392.51815558</v>
      </c>
      <c r="R41" s="20" t="n">
        <v>16.89642718</v>
      </c>
      <c r="S41" s="18" t="s">
        <v>481</v>
      </c>
      <c r="T41" s="20" t="s">
        <v>481</v>
      </c>
      <c r="U41" s="18" t="n">
        <v>397.5840996</v>
      </c>
      <c r="V41" s="20" t="n">
        <v>8.408601579999999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354.68076006</v>
      </c>
      <c r="F45" s="20" t="n">
        <v>3.73182437</v>
      </c>
      <c r="G45" s="18" t="n">
        <v>363.59356181</v>
      </c>
      <c r="H45" s="20" t="n">
        <v>4.4711472</v>
      </c>
      <c r="I45" s="18" t="n">
        <v>367.92842472</v>
      </c>
      <c r="J45" s="20" t="n">
        <v>4.33298811</v>
      </c>
      <c r="K45" s="18" t="n">
        <v>358.26369526</v>
      </c>
      <c r="L45" s="20" t="n">
        <v>3.31314046</v>
      </c>
      <c r="M45" s="18" t="s">
        <v>481</v>
      </c>
      <c r="N45" s="20" t="s">
        <v>481</v>
      </c>
      <c r="O45" s="18" t="s">
        <v>481</v>
      </c>
      <c r="P45" s="20" t="s">
        <v>481</v>
      </c>
      <c r="Q45" s="18" t="n">
        <v>241.6742</v>
      </c>
      <c r="R45" s="20" t="n">
        <v>37.84369861</v>
      </c>
      <c r="S45" s="18" t="n">
        <v>328.31428982</v>
      </c>
      <c r="T45" s="20" t="n">
        <v>22.92228167</v>
      </c>
      <c r="U45" s="18" t="n">
        <v>336.84894117</v>
      </c>
      <c r="V45" s="20" t="n">
        <v>5.19355966</v>
      </c>
    </row>
    <row r="46" spans="1:22">
      <c r="A46" s="15" t="s">
        <v>521</v>
      </c>
      <c r="B46" s="17" t="n">
        <v>23141</v>
      </c>
      <c r="C46" s="18">
        <f>(2289.0/B46*100)</f>
        <v/>
      </c>
      <c r="D46" s="19" t="n">
        <v>20852</v>
      </c>
      <c r="E46" s="18" t="n">
        <v>401.02042866</v>
      </c>
      <c r="F46" s="20" t="n">
        <v>4.86381859</v>
      </c>
      <c r="G46" s="18" t="n">
        <v>399.42347591</v>
      </c>
      <c r="H46" s="20" t="n">
        <v>4.23224763</v>
      </c>
      <c r="I46" s="18" t="n">
        <v>393.97741477</v>
      </c>
      <c r="J46" s="20" t="n">
        <v>4.21528802</v>
      </c>
      <c r="K46" s="18" t="n">
        <v>383.92711121</v>
      </c>
      <c r="L46" s="20" t="n">
        <v>5.65005743</v>
      </c>
      <c r="M46" s="18" t="s">
        <v>481</v>
      </c>
      <c r="N46" s="20" t="s">
        <v>481</v>
      </c>
      <c r="O46" s="18" t="s">
        <v>481</v>
      </c>
      <c r="P46" s="20" t="s">
        <v>481</v>
      </c>
      <c r="Q46" s="18" t="s">
        <v>481</v>
      </c>
      <c r="R46" s="20" t="s">
        <v>481</v>
      </c>
      <c r="S46" s="18" t="s">
        <v>481</v>
      </c>
      <c r="T46" s="20" t="s">
        <v>481</v>
      </c>
      <c r="U46" s="18" t="n">
        <v>352.14417316</v>
      </c>
      <c r="V46" s="20" t="n">
        <v>3.01706539</v>
      </c>
    </row>
    <row r="47" spans="1:22">
      <c r="A47" s="15" t="s">
        <v>522</v>
      </c>
      <c r="B47" s="17" t="n">
        <v>5928</v>
      </c>
      <c r="C47" s="18">
        <f>(440.0/B47*100)</f>
        <v/>
      </c>
      <c r="D47" s="19" t="n">
        <v>5488</v>
      </c>
      <c r="E47" s="18" t="n">
        <v>450.14220431</v>
      </c>
      <c r="F47" s="20" t="n">
        <v>5.71051208</v>
      </c>
      <c r="G47" s="18" t="n">
        <v>458.32290427</v>
      </c>
      <c r="H47" s="20" t="n">
        <v>4.44136444</v>
      </c>
      <c r="I47" s="18" t="n">
        <v>455.71810046</v>
      </c>
      <c r="J47" s="20" t="n">
        <v>4.70452783</v>
      </c>
      <c r="K47" s="18" t="n">
        <v>439.75565644</v>
      </c>
      <c r="L47" s="20" t="n">
        <v>5.5962759</v>
      </c>
      <c r="M47" s="18" t="s">
        <v>481</v>
      </c>
      <c r="N47" s="20" t="s">
        <v>481</v>
      </c>
      <c r="O47" s="18" t="s">
        <v>481</v>
      </c>
      <c r="P47" s="20" t="s">
        <v>481</v>
      </c>
      <c r="Q47" s="18" t="s">
        <v>481</v>
      </c>
      <c r="R47" s="20" t="s">
        <v>481</v>
      </c>
      <c r="S47" s="18" t="s">
        <v>481</v>
      </c>
      <c r="T47" s="20" t="s">
        <v>481</v>
      </c>
      <c r="U47" s="18" t="n">
        <v>389.14784532</v>
      </c>
      <c r="V47" s="20" t="n">
        <v>5.0801922</v>
      </c>
    </row>
    <row r="48" spans="1:22">
      <c r="A48" s="15" t="s">
        <v>523</v>
      </c>
      <c r="B48" s="17" t="n">
        <v>9841</v>
      </c>
      <c r="C48" s="18">
        <f>(8.0/B48*100)</f>
        <v/>
      </c>
      <c r="D48" s="19" t="n">
        <v>9833</v>
      </c>
      <c r="E48" s="18" t="n">
        <v>556.22235976</v>
      </c>
      <c r="F48" s="20" t="n">
        <v>8.25778654</v>
      </c>
      <c r="G48" s="18" t="n">
        <v>535.6068471</v>
      </c>
      <c r="H48" s="20" t="n">
        <v>6.45080569</v>
      </c>
      <c r="I48" s="18" t="n">
        <v>540.55112672</v>
      </c>
      <c r="J48" s="20" t="n">
        <v>4.71171852</v>
      </c>
      <c r="K48" s="18" t="n">
        <v>497.60145858</v>
      </c>
      <c r="L48" s="20" t="n">
        <v>4.99117639</v>
      </c>
      <c r="M48" s="18" t="s">
        <v>481</v>
      </c>
      <c r="N48" s="20" t="s">
        <v>481</v>
      </c>
      <c r="O48" s="18" t="s">
        <v>481</v>
      </c>
      <c r="P48" s="20" t="s">
        <v>481</v>
      </c>
      <c r="Q48" s="18" t="s">
        <v>481</v>
      </c>
      <c r="R48" s="20" t="s">
        <v>481</v>
      </c>
      <c r="S48" s="18" t="s">
        <v>481</v>
      </c>
      <c r="T48" s="20" t="s">
        <v>481</v>
      </c>
      <c r="U48" s="18" t="n">
        <v>465.11827604</v>
      </c>
      <c r="V48" s="20" t="n">
        <v>21.93941468</v>
      </c>
    </row>
    <row r="49" spans="1:22">
      <c r="A49" s="15" t="s">
        <v>524</v>
      </c>
      <c r="B49" s="17" t="n">
        <v>6349</v>
      </c>
      <c r="C49" s="18">
        <f>(56.0/B49*100)</f>
        <v/>
      </c>
      <c r="D49" s="19" t="n">
        <v>6293</v>
      </c>
      <c r="E49" s="18" t="n">
        <v>415.80216477</v>
      </c>
      <c r="F49" s="20" t="n">
        <v>4.46451798</v>
      </c>
      <c r="G49" s="18" t="n">
        <v>410.6698398</v>
      </c>
      <c r="H49" s="20" t="n">
        <v>3.35033695</v>
      </c>
      <c r="I49" s="18" t="n">
        <v>413.29193631</v>
      </c>
      <c r="J49" s="20" t="n">
        <v>4.11908933</v>
      </c>
      <c r="K49" s="18" t="n">
        <v>403.38233483</v>
      </c>
      <c r="L49" s="20" t="n">
        <v>4.11058508</v>
      </c>
      <c r="M49" s="18" t="s">
        <v>481</v>
      </c>
      <c r="N49" s="20" t="s">
        <v>481</v>
      </c>
      <c r="O49" s="18" t="s">
        <v>481</v>
      </c>
      <c r="P49" s="20" t="s">
        <v>481</v>
      </c>
      <c r="Q49" s="18" t="s">
        <v>481</v>
      </c>
      <c r="R49" s="20" t="s">
        <v>481</v>
      </c>
      <c r="S49" s="18" t="n">
        <v>335.76682287</v>
      </c>
      <c r="T49" s="20" t="n">
        <v>31.61201017</v>
      </c>
      <c r="U49" s="18" t="n">
        <v>364.57892342</v>
      </c>
      <c r="V49" s="20" t="n">
        <v>9.60245007</v>
      </c>
    </row>
    <row r="50" spans="1:22">
      <c r="A50" s="15" t="s">
        <v>525</v>
      </c>
      <c r="B50" s="17" t="n">
        <v>11795</v>
      </c>
      <c r="C50" s="18">
        <f>(413.0/B50*100)</f>
        <v/>
      </c>
      <c r="D50" s="19" t="n">
        <v>11382</v>
      </c>
      <c r="E50" s="18" t="n">
        <v>386.20907427</v>
      </c>
      <c r="F50" s="20" t="n">
        <v>4.06327715</v>
      </c>
      <c r="G50" s="18" t="n">
        <v>394.01853039</v>
      </c>
      <c r="H50" s="20" t="n">
        <v>2.7274748</v>
      </c>
      <c r="I50" s="18" t="n">
        <v>401.54255451</v>
      </c>
      <c r="J50" s="20" t="n">
        <v>2.77448828</v>
      </c>
      <c r="K50" s="18" t="n">
        <v>387.7683618</v>
      </c>
      <c r="L50" s="20" t="n">
        <v>3.86089466</v>
      </c>
      <c r="M50" s="18" t="s">
        <v>481</v>
      </c>
      <c r="N50" s="20" t="s">
        <v>481</v>
      </c>
      <c r="O50" s="18" t="s">
        <v>481</v>
      </c>
      <c r="P50" s="20" t="s">
        <v>481</v>
      </c>
      <c r="Q50" s="18" t="s">
        <v>481</v>
      </c>
      <c r="R50" s="20" t="s">
        <v>481</v>
      </c>
      <c r="S50" s="18" t="s">
        <v>481</v>
      </c>
      <c r="T50" s="20" t="s">
        <v>481</v>
      </c>
      <c r="U50" s="18" t="n">
        <v>340.64285655</v>
      </c>
      <c r="V50" s="20" t="n">
        <v>6.54590183</v>
      </c>
    </row>
    <row r="51" spans="1:22">
      <c r="A51" s="15" t="s">
        <v>526</v>
      </c>
      <c r="B51" s="17" t="n">
        <v>6866</v>
      </c>
      <c r="C51" s="18">
        <f>(112.0/B51*100)</f>
        <v/>
      </c>
      <c r="D51" s="19" t="n">
        <v>6754</v>
      </c>
      <c r="E51" s="18" t="n">
        <v>409.53560726</v>
      </c>
      <c r="F51" s="20" t="n">
        <v>4.7789183</v>
      </c>
      <c r="G51" s="18" t="n">
        <v>401.65265029</v>
      </c>
      <c r="H51" s="20" t="n">
        <v>3.41247959</v>
      </c>
      <c r="I51" s="18" t="n">
        <v>409.613647</v>
      </c>
      <c r="J51" s="20" t="n">
        <v>3.27763732</v>
      </c>
      <c r="K51" s="18" t="n">
        <v>402.63278898</v>
      </c>
      <c r="L51" s="20" t="n">
        <v>3.90317052</v>
      </c>
      <c r="M51" s="18" t="s">
        <v>481</v>
      </c>
      <c r="N51" s="20" t="s">
        <v>481</v>
      </c>
      <c r="O51" s="18" t="s">
        <v>481</v>
      </c>
      <c r="P51" s="20" t="s">
        <v>481</v>
      </c>
      <c r="Q51" s="18" t="n">
        <v>380.5422133</v>
      </c>
      <c r="R51" s="20" t="n">
        <v>4.31283207</v>
      </c>
      <c r="S51" s="18" t="s">
        <v>481</v>
      </c>
      <c r="T51" s="20" t="s">
        <v>481</v>
      </c>
      <c r="U51" s="18" t="n">
        <v>379.33969457</v>
      </c>
      <c r="V51" s="20" t="n">
        <v>6.27805523</v>
      </c>
    </row>
    <row r="52" spans="1:22">
      <c r="A52" s="15" t="s">
        <v>527</v>
      </c>
      <c r="B52" s="17" t="n">
        <v>5809</v>
      </c>
      <c r="C52" s="18">
        <f>(115.0/B52*100)</f>
        <v/>
      </c>
      <c r="D52" s="19" t="n">
        <v>5694</v>
      </c>
      <c r="E52" s="18" t="n">
        <v>481.00525517</v>
      </c>
      <c r="F52" s="20" t="n">
        <v>4.11058949</v>
      </c>
      <c r="G52" s="18" t="n">
        <v>470.23530132</v>
      </c>
      <c r="H52" s="20" t="n">
        <v>3.58077262</v>
      </c>
      <c r="I52" s="18" t="n">
        <v>470.05953672</v>
      </c>
      <c r="J52" s="20" t="n">
        <v>3.77235445</v>
      </c>
      <c r="K52" s="18" t="n">
        <v>445.52549703</v>
      </c>
      <c r="L52" s="20" t="n">
        <v>4.37275948</v>
      </c>
      <c r="M52" s="18" t="s">
        <v>481</v>
      </c>
      <c r="N52" s="20" t="s">
        <v>481</v>
      </c>
      <c r="O52" s="18" t="s">
        <v>481</v>
      </c>
      <c r="P52" s="20" t="s">
        <v>481</v>
      </c>
      <c r="Q52" s="18" t="s">
        <v>481</v>
      </c>
      <c r="R52" s="20" t="s">
        <v>481</v>
      </c>
      <c r="S52" s="18" t="s">
        <v>481</v>
      </c>
      <c r="T52" s="20" t="s">
        <v>481</v>
      </c>
      <c r="U52" s="18" t="n">
        <v>387.12593976</v>
      </c>
      <c r="V52" s="20" t="n">
        <v>6.87074279</v>
      </c>
    </row>
    <row r="53" spans="1:22">
      <c r="A53" s="15" t="s">
        <v>528</v>
      </c>
      <c r="B53" s="17" t="n">
        <v>5571</v>
      </c>
      <c r="C53" s="18">
        <f>(123.0/B53*100)</f>
        <v/>
      </c>
      <c r="D53" s="19" t="n">
        <v>5448</v>
      </c>
      <c r="E53" s="18" t="n">
        <v>456.3924618</v>
      </c>
      <c r="F53" s="20" t="n">
        <v>3.77713826</v>
      </c>
      <c r="G53" s="18" t="n">
        <v>447.22343387</v>
      </c>
      <c r="H53" s="20" t="n">
        <v>2.93882022</v>
      </c>
      <c r="I53" s="18" t="n">
        <v>439.57534582</v>
      </c>
      <c r="J53" s="20" t="n">
        <v>3.15289309</v>
      </c>
      <c r="K53" s="18" t="n">
        <v>438.05331281</v>
      </c>
      <c r="L53" s="20" t="n">
        <v>4.47658985</v>
      </c>
      <c r="M53" s="18" t="s">
        <v>481</v>
      </c>
      <c r="N53" s="20" t="s">
        <v>481</v>
      </c>
      <c r="O53" s="18" t="s">
        <v>481</v>
      </c>
      <c r="P53" s="20" t="s">
        <v>481</v>
      </c>
      <c r="Q53" s="18" t="s">
        <v>481</v>
      </c>
      <c r="R53" s="20" t="s">
        <v>481</v>
      </c>
      <c r="S53" s="18" t="s">
        <v>481</v>
      </c>
      <c r="T53" s="20" t="s">
        <v>481</v>
      </c>
      <c r="U53" s="18" t="n">
        <v>370.80341463</v>
      </c>
      <c r="V53" s="20" t="n">
        <v>4.5117902</v>
      </c>
    </row>
    <row r="54" spans="1:22">
      <c r="A54" s="15" t="s">
        <v>529</v>
      </c>
      <c r="B54" s="17" t="n">
        <v>4740</v>
      </c>
      <c r="C54" s="18">
        <f>(548.0/B54*100)</f>
        <v/>
      </c>
      <c r="D54" s="19" t="n">
        <v>4192</v>
      </c>
      <c r="E54" s="18" t="n">
        <v>326.03362453</v>
      </c>
      <c r="F54" s="20" t="n">
        <v>3.86798466</v>
      </c>
      <c r="G54" s="18" t="n">
        <v>343.5556415</v>
      </c>
      <c r="H54" s="20" t="n">
        <v>3.89948055</v>
      </c>
      <c r="I54" s="18" t="n">
        <v>349.09141606</v>
      </c>
      <c r="J54" s="20" t="n">
        <v>4.44432387</v>
      </c>
      <c r="K54" s="18" t="n">
        <v>340.53670174</v>
      </c>
      <c r="L54" s="20" t="n">
        <v>5.53600979</v>
      </c>
      <c r="M54" s="18" t="s">
        <v>481</v>
      </c>
      <c r="N54" s="20" t="s">
        <v>481</v>
      </c>
      <c r="O54" s="18" t="s">
        <v>481</v>
      </c>
      <c r="P54" s="20" t="s">
        <v>481</v>
      </c>
      <c r="Q54" s="18" t="s">
        <v>481</v>
      </c>
      <c r="R54" s="20" t="s">
        <v>481</v>
      </c>
      <c r="S54" s="18" t="s">
        <v>481</v>
      </c>
      <c r="T54" s="20" t="s">
        <v>481</v>
      </c>
      <c r="U54" s="18" t="n">
        <v>292.18999876</v>
      </c>
      <c r="V54" s="20" t="n">
        <v>3.82634964</v>
      </c>
    </row>
    <row r="55" spans="1:22">
      <c r="A55" s="15" t="s">
        <v>530</v>
      </c>
      <c r="B55" s="17" t="n">
        <v>5316</v>
      </c>
      <c r="C55" s="18">
        <f>(22.0/B55*100)</f>
        <v/>
      </c>
      <c r="D55" s="19" t="n">
        <v>5294</v>
      </c>
      <c r="E55" s="18" t="n">
        <v>417.60674424</v>
      </c>
      <c r="F55" s="20" t="n">
        <v>3.78825113</v>
      </c>
      <c r="G55" s="18" t="n">
        <v>411.05541831</v>
      </c>
      <c r="H55" s="20" t="n">
        <v>3.19255258</v>
      </c>
      <c r="I55" s="18" t="n">
        <v>412.63034342</v>
      </c>
      <c r="J55" s="20" t="n">
        <v>3.74890161</v>
      </c>
      <c r="K55" s="18" t="n">
        <v>385.46268768</v>
      </c>
      <c r="L55" s="20" t="n">
        <v>5.14896595</v>
      </c>
      <c r="M55" s="18" t="s">
        <v>481</v>
      </c>
      <c r="N55" s="20" t="s">
        <v>481</v>
      </c>
      <c r="O55" s="18" t="s">
        <v>481</v>
      </c>
      <c r="P55" s="20" t="s">
        <v>481</v>
      </c>
      <c r="Q55" s="18" t="s">
        <v>481</v>
      </c>
      <c r="R55" s="20" t="s">
        <v>481</v>
      </c>
      <c r="S55" s="18" t="n">
        <v>319.10036292</v>
      </c>
      <c r="T55" s="20" t="n">
        <v>20.88118815</v>
      </c>
      <c r="U55" s="18" t="n">
        <v>307.37962888</v>
      </c>
      <c r="V55" s="20" t="n">
        <v>7.53952316</v>
      </c>
    </row>
    <row r="56" spans="1:22">
      <c r="A56" s="15" t="s">
        <v>531</v>
      </c>
      <c r="B56" s="17" t="n">
        <v>5359</v>
      </c>
      <c r="C56" s="18">
        <f>(77.0/B56*100)</f>
        <v/>
      </c>
      <c r="D56" s="19" t="n">
        <v>5282</v>
      </c>
      <c r="E56" s="18" t="n">
        <v>552.37589981</v>
      </c>
      <c r="F56" s="20" t="n">
        <v>5.60818029</v>
      </c>
      <c r="G56" s="18" t="n">
        <v>544.9516655800001</v>
      </c>
      <c r="H56" s="20" t="n">
        <v>3.57098141</v>
      </c>
      <c r="I56" s="18" t="n">
        <v>554.50807605</v>
      </c>
      <c r="J56" s="20" t="n">
        <v>3.6310744</v>
      </c>
      <c r="K56" s="18" t="n">
        <v>541.04736529</v>
      </c>
      <c r="L56" s="20" t="n">
        <v>4.73031185</v>
      </c>
      <c r="M56" s="18" t="s">
        <v>481</v>
      </c>
      <c r="N56" s="20" t="s">
        <v>481</v>
      </c>
      <c r="O56" s="18" t="s">
        <v>481</v>
      </c>
      <c r="P56" s="20" t="s">
        <v>481</v>
      </c>
      <c r="Q56" s="18" t="s">
        <v>481</v>
      </c>
      <c r="R56" s="20" t="s">
        <v>481</v>
      </c>
      <c r="S56" s="18" t="s">
        <v>481</v>
      </c>
      <c r="T56" s="20" t="s">
        <v>481</v>
      </c>
      <c r="U56" s="18" t="n">
        <v>499.5632358</v>
      </c>
      <c r="V56" s="20" t="n">
        <v>21.78331398</v>
      </c>
    </row>
    <row r="57" spans="1:22">
      <c r="A57" s="15" t="s">
        <v>532</v>
      </c>
      <c r="B57" s="17" t="n">
        <v>6513</v>
      </c>
      <c r="C57" s="18">
        <f>(0.0/B57*100)</f>
        <v/>
      </c>
      <c r="D57" s="19" t="n">
        <v>6513</v>
      </c>
      <c r="E57" s="18" t="n">
        <v>365.76119346</v>
      </c>
      <c r="F57" s="20" t="n">
        <v>4.72910507</v>
      </c>
      <c r="G57" s="18" t="n">
        <v>380.30988241</v>
      </c>
      <c r="H57" s="20" t="n">
        <v>3.94350684</v>
      </c>
      <c r="I57" s="18" t="n">
        <v>402.5748395</v>
      </c>
      <c r="J57" s="20" t="n">
        <v>4.33968739</v>
      </c>
      <c r="K57" s="18" t="n">
        <v>386.49393206</v>
      </c>
      <c r="L57" s="20" t="n">
        <v>3.68217025</v>
      </c>
      <c r="M57" s="18" t="s">
        <v>481</v>
      </c>
      <c r="N57" s="20" t="s">
        <v>481</v>
      </c>
      <c r="O57" s="18" t="s">
        <v>481</v>
      </c>
      <c r="P57" s="20" t="s">
        <v>481</v>
      </c>
      <c r="Q57" s="18" t="n">
        <v>348.3576</v>
      </c>
      <c r="R57" s="20" t="n">
        <v>44.42867461</v>
      </c>
      <c r="S57" s="18" t="n">
        <v>334.46636716</v>
      </c>
      <c r="T57" s="20" t="n">
        <v>24.56144512</v>
      </c>
      <c r="U57" s="18" t="n">
        <v>354.26589396</v>
      </c>
      <c r="V57" s="20" t="n">
        <v>9.501718759999999</v>
      </c>
    </row>
    <row r="58" spans="1:22">
      <c r="A58" s="15" t="s">
        <v>533</v>
      </c>
      <c r="B58" s="17" t="n">
        <v>7267</v>
      </c>
      <c r="C58" s="18">
        <f>(10.0/B58*100)</f>
        <v/>
      </c>
      <c r="D58" s="19" t="n">
        <v>7257</v>
      </c>
      <c r="E58" s="18" t="n">
        <v>389.38013316</v>
      </c>
      <c r="F58" s="20" t="n">
        <v>3.62932733</v>
      </c>
      <c r="G58" s="18" t="n">
        <v>386.43995048</v>
      </c>
      <c r="H58" s="20" t="n">
        <v>2.91493301</v>
      </c>
      <c r="I58" s="18" t="n">
        <v>384.28962669</v>
      </c>
      <c r="J58" s="20" t="n">
        <v>3.5340396</v>
      </c>
      <c r="K58" s="18" t="n">
        <v>368.64696357</v>
      </c>
      <c r="L58" s="20" t="n">
        <v>4.72925477</v>
      </c>
      <c r="M58" s="18" t="s">
        <v>481</v>
      </c>
      <c r="N58" s="20" t="s">
        <v>481</v>
      </c>
      <c r="O58" s="18" t="s">
        <v>481</v>
      </c>
      <c r="P58" s="20" t="s">
        <v>481</v>
      </c>
      <c r="Q58" s="18" t="s">
        <v>481</v>
      </c>
      <c r="R58" s="20" t="s">
        <v>481</v>
      </c>
      <c r="S58" s="18" t="n">
        <v>299.40760491</v>
      </c>
      <c r="T58" s="20" t="n">
        <v>20.31826103</v>
      </c>
      <c r="U58" s="18" t="n">
        <v>314.86815663</v>
      </c>
      <c r="V58" s="20" t="n">
        <v>13.11536747</v>
      </c>
    </row>
    <row r="59" spans="1:22">
      <c r="A59" s="15" t="s">
        <v>534</v>
      </c>
      <c r="B59" s="17" t="n">
        <v>4826</v>
      </c>
      <c r="C59" s="18">
        <f>(26.0/B59*100)</f>
        <v/>
      </c>
      <c r="D59" s="19" t="n">
        <v>4800</v>
      </c>
      <c r="E59" s="18" t="n">
        <v>350.38909229</v>
      </c>
      <c r="F59" s="20" t="n">
        <v>4.15110901</v>
      </c>
      <c r="G59" s="18" t="n">
        <v>360.79079404</v>
      </c>
      <c r="H59" s="20" t="n">
        <v>3.00947824</v>
      </c>
      <c r="I59" s="18" t="n">
        <v>378.55758837</v>
      </c>
      <c r="J59" s="20" t="n">
        <v>3.35528586</v>
      </c>
      <c r="K59" s="18" t="n">
        <v>365.56279056</v>
      </c>
      <c r="L59" s="20" t="n">
        <v>2.49796575</v>
      </c>
      <c r="M59" s="18" t="s">
        <v>481</v>
      </c>
      <c r="N59" s="20" t="s">
        <v>481</v>
      </c>
      <c r="O59" s="18" t="s">
        <v>481</v>
      </c>
      <c r="P59" s="20" t="s">
        <v>481</v>
      </c>
      <c r="Q59" s="18" t="s">
        <v>481</v>
      </c>
      <c r="R59" s="20" t="s">
        <v>481</v>
      </c>
      <c r="S59" s="18" t="n">
        <v>281.47390497</v>
      </c>
      <c r="T59" s="20" t="n">
        <v>15.92909882</v>
      </c>
      <c r="U59" s="18" t="n">
        <v>292.74151935</v>
      </c>
      <c r="V59" s="20" t="n">
        <v>7.42137404</v>
      </c>
    </row>
    <row r="60" spans="1:22">
      <c r="A60" s="15" t="s">
        <v>535</v>
      </c>
      <c r="B60" s="17" t="n">
        <v>4546</v>
      </c>
      <c r="C60" s="18">
        <f>(15.0/B60*100)</f>
        <v/>
      </c>
      <c r="D60" s="19" t="n">
        <v>4531</v>
      </c>
      <c r="E60" s="18" t="n">
        <v>411.73866565</v>
      </c>
      <c r="F60" s="20" t="n">
        <v>5.94529634</v>
      </c>
      <c r="G60" s="18" t="n">
        <v>399.68079148</v>
      </c>
      <c r="H60" s="20" t="n">
        <v>4.78718396</v>
      </c>
      <c r="I60" s="18" t="n">
        <v>398.67708733</v>
      </c>
      <c r="J60" s="20" t="n">
        <v>5.20110489</v>
      </c>
      <c r="K60" s="18" t="n">
        <v>383.14267823</v>
      </c>
      <c r="L60" s="20" t="n">
        <v>5.78944508</v>
      </c>
      <c r="M60" s="18" t="s">
        <v>481</v>
      </c>
      <c r="N60" s="20" t="s">
        <v>481</v>
      </c>
      <c r="O60" s="18" t="s">
        <v>481</v>
      </c>
      <c r="P60" s="20" t="s">
        <v>481</v>
      </c>
      <c r="Q60" s="18" t="s">
        <v>481</v>
      </c>
      <c r="R60" s="20" t="s">
        <v>481</v>
      </c>
      <c r="S60" s="18" t="n">
        <v>344.66150453</v>
      </c>
      <c r="T60" s="20" t="n">
        <v>16.58203516</v>
      </c>
      <c r="U60" s="18" t="n">
        <v>364.33698484</v>
      </c>
      <c r="V60" s="20" t="n">
        <v>9.92045493</v>
      </c>
    </row>
    <row r="61" spans="1:22">
      <c r="A61" s="15" t="s">
        <v>536</v>
      </c>
      <c r="B61" s="17" t="n">
        <v>6525</v>
      </c>
      <c r="C61" s="18">
        <f>(184.0/B61*100)</f>
        <v/>
      </c>
      <c r="D61" s="19" t="n">
        <v>6341</v>
      </c>
      <c r="E61" s="18" t="n">
        <v>491.55350897</v>
      </c>
      <c r="F61" s="20" t="n">
        <v>3.8804093</v>
      </c>
      <c r="G61" s="18" t="n">
        <v>482.92900038</v>
      </c>
      <c r="H61" s="20" t="n">
        <v>2.81059415</v>
      </c>
      <c r="I61" s="18" t="n">
        <v>480.292715</v>
      </c>
      <c r="J61" s="20" t="n">
        <v>3.34299633</v>
      </c>
      <c r="K61" s="18" t="n">
        <v>465.71780904</v>
      </c>
      <c r="L61" s="20" t="n">
        <v>4.79195255</v>
      </c>
      <c r="M61" s="18" t="s">
        <v>481</v>
      </c>
      <c r="N61" s="20" t="s">
        <v>481</v>
      </c>
      <c r="O61" s="18" t="s">
        <v>481</v>
      </c>
      <c r="P61" s="20" t="s">
        <v>481</v>
      </c>
      <c r="Q61" s="18" t="s">
        <v>481</v>
      </c>
      <c r="R61" s="20" t="s">
        <v>481</v>
      </c>
      <c r="S61" s="18" t="s">
        <v>481</v>
      </c>
      <c r="T61" s="20" t="s">
        <v>481</v>
      </c>
      <c r="U61" s="18" t="n">
        <v>413.88345979</v>
      </c>
      <c r="V61" s="20" t="n">
        <v>7.98544322</v>
      </c>
    </row>
    <row r="62" spans="1:22">
      <c r="A62" s="15" t="s">
        <v>537</v>
      </c>
      <c r="B62" s="17" t="n">
        <v>4476</v>
      </c>
      <c r="C62" s="18">
        <f>(3.0/B62*100)</f>
        <v/>
      </c>
      <c r="D62" s="19" t="n">
        <v>4473</v>
      </c>
      <c r="E62" s="18" t="n">
        <v>559.41213549</v>
      </c>
      <c r="F62" s="20" t="n">
        <v>4.53996265</v>
      </c>
      <c r="G62" s="18" t="n">
        <v>544.19294803</v>
      </c>
      <c r="H62" s="20" t="n">
        <v>2.36141668</v>
      </c>
      <c r="I62" s="18" t="n">
        <v>548.29758953</v>
      </c>
      <c r="J62" s="20" t="n">
        <v>2.09446369</v>
      </c>
      <c r="K62" s="18" t="n">
        <v>529.18431488</v>
      </c>
      <c r="L62" s="20" t="n">
        <v>2.71797391</v>
      </c>
      <c r="M62" s="18" t="s">
        <v>481</v>
      </c>
      <c r="N62" s="20" t="s">
        <v>481</v>
      </c>
      <c r="O62" s="18" t="s">
        <v>481</v>
      </c>
      <c r="P62" s="20" t="s">
        <v>481</v>
      </c>
      <c r="Q62" s="18" t="s">
        <v>481</v>
      </c>
      <c r="R62" s="20" t="s">
        <v>481</v>
      </c>
      <c r="S62" s="18" t="s">
        <v>481</v>
      </c>
      <c r="T62" s="20" t="s">
        <v>481</v>
      </c>
      <c r="U62" s="18" t="n">
        <v>491.74241382</v>
      </c>
      <c r="V62" s="20" t="n">
        <v>24.07684615</v>
      </c>
    </row>
    <row r="63" spans="1:22">
      <c r="A63" s="15" t="s">
        <v>538</v>
      </c>
      <c r="B63" s="17" t="n">
        <v>5324</v>
      </c>
      <c r="C63" s="18">
        <f>(13.0/B63*100)</f>
        <v/>
      </c>
      <c r="D63" s="19" t="n">
        <v>5311</v>
      </c>
      <c r="E63" s="18" t="n">
        <v>388.22193001</v>
      </c>
      <c r="F63" s="20" t="n">
        <v>3.61179758</v>
      </c>
      <c r="G63" s="18" t="n">
        <v>383.42208972</v>
      </c>
      <c r="H63" s="20" t="n">
        <v>2.99686345</v>
      </c>
      <c r="I63" s="18" t="n">
        <v>381.11107573</v>
      </c>
      <c r="J63" s="20" t="n">
        <v>3.22063008</v>
      </c>
      <c r="K63" s="18" t="n">
        <v>345.32846613</v>
      </c>
      <c r="L63" s="20" t="n">
        <v>4.35722259</v>
      </c>
      <c r="M63" s="18" t="s">
        <v>481</v>
      </c>
      <c r="N63" s="20" t="s">
        <v>481</v>
      </c>
      <c r="O63" s="18" t="s">
        <v>481</v>
      </c>
      <c r="P63" s="20" t="s">
        <v>481</v>
      </c>
      <c r="Q63" s="18" t="n">
        <v>395.38395291</v>
      </c>
      <c r="R63" s="20" t="n">
        <v>48.2956823</v>
      </c>
      <c r="S63" s="18" t="n">
        <v>283.01850442</v>
      </c>
      <c r="T63" s="20" t="n">
        <v>29.89451191</v>
      </c>
      <c r="U63" s="18" t="n">
        <v>317.62072494</v>
      </c>
      <c r="V63" s="20" t="n">
        <v>5.36352046</v>
      </c>
    </row>
    <row r="64" spans="1:22">
      <c r="A64" s="15" t="s">
        <v>539</v>
      </c>
      <c r="B64" s="17" t="n">
        <v>3634</v>
      </c>
      <c r="C64" s="18">
        <f>(3.0/B64*100)</f>
        <v/>
      </c>
      <c r="D64" s="19" t="n">
        <v>3631</v>
      </c>
      <c r="E64" s="18" t="n">
        <v>507.95268977</v>
      </c>
      <c r="F64" s="20" t="n">
        <v>5.17086724</v>
      </c>
      <c r="G64" s="18" t="n">
        <v>497.78871672</v>
      </c>
      <c r="H64" s="20" t="n">
        <v>2.6196249</v>
      </c>
      <c r="I64" s="18" t="n">
        <v>483.5208218</v>
      </c>
      <c r="J64" s="20" t="n">
        <v>3.22096768</v>
      </c>
      <c r="K64" s="18" t="n">
        <v>442.23534518</v>
      </c>
      <c r="L64" s="20" t="n">
        <v>5.09564812</v>
      </c>
      <c r="M64" s="18" t="s">
        <v>481</v>
      </c>
      <c r="N64" s="20" t="s">
        <v>481</v>
      </c>
      <c r="O64" s="18" t="s">
        <v>481</v>
      </c>
      <c r="P64" s="20" t="s">
        <v>481</v>
      </c>
      <c r="Q64" s="18" t="s">
        <v>481</v>
      </c>
      <c r="R64" s="20" t="s">
        <v>481</v>
      </c>
      <c r="S64" s="18" t="n">
        <v>373.20847148</v>
      </c>
      <c r="T64" s="20" t="n">
        <v>41.7798085</v>
      </c>
      <c r="U64" s="18" t="n">
        <v>340.02484083</v>
      </c>
      <c r="V64" s="20" t="n">
        <v>9.37355707</v>
      </c>
    </row>
    <row r="65" spans="1:22">
      <c r="A65" s="15" t="s">
        <v>540</v>
      </c>
      <c r="B65" s="17" t="n">
        <v>5325</v>
      </c>
      <c r="C65" s="18">
        <f>(14.0/B65*100)</f>
        <v/>
      </c>
      <c r="D65" s="19" t="n">
        <v>5311</v>
      </c>
      <c r="E65" s="18" t="n">
        <v>421.59596831</v>
      </c>
      <c r="F65" s="20" t="n">
        <v>4.64822281</v>
      </c>
      <c r="G65" s="18" t="n">
        <v>430.68712278</v>
      </c>
      <c r="H65" s="20" t="n">
        <v>3.27328657</v>
      </c>
      <c r="I65" s="18" t="n">
        <v>429.78993554</v>
      </c>
      <c r="J65" s="20" t="n">
        <v>2.6008088</v>
      </c>
      <c r="K65" s="18" t="n">
        <v>404.20603477</v>
      </c>
      <c r="L65" s="20" t="n">
        <v>4.19226195</v>
      </c>
      <c r="M65" s="18" t="s">
        <v>481</v>
      </c>
      <c r="N65" s="20" t="s">
        <v>481</v>
      </c>
      <c r="O65" s="18" t="s">
        <v>481</v>
      </c>
      <c r="P65" s="20" t="s">
        <v>481</v>
      </c>
      <c r="Q65" s="18" t="n">
        <v>374.5828816</v>
      </c>
      <c r="R65" s="20" t="n">
        <v>24.45473083</v>
      </c>
      <c r="S65" s="18" t="s">
        <v>481</v>
      </c>
      <c r="T65" s="20" t="s">
        <v>481</v>
      </c>
      <c r="U65" s="18" t="n">
        <v>345.56222562</v>
      </c>
      <c r="V65" s="20" t="n">
        <v>6.62427701</v>
      </c>
    </row>
    <row r="66" spans="1:22">
      <c r="A66" s="15" t="s">
        <v>541</v>
      </c>
      <c r="B66" s="17" t="n">
        <v>5665</v>
      </c>
      <c r="C66" s="18">
        <f>(97.0/B66*100)</f>
        <v/>
      </c>
      <c r="D66" s="19" t="n">
        <v>5568</v>
      </c>
      <c r="E66" s="18" t="n">
        <v>430.58369019</v>
      </c>
      <c r="F66" s="20" t="n">
        <v>3.20673898</v>
      </c>
      <c r="G66" s="18" t="n">
        <v>433.19144841</v>
      </c>
      <c r="H66" s="20" t="n">
        <v>2.06175817</v>
      </c>
      <c r="I66" s="18" t="n">
        <v>429.5722882</v>
      </c>
      <c r="J66" s="20" t="n">
        <v>3.0189322</v>
      </c>
      <c r="K66" s="18" t="n">
        <v>416.92194192</v>
      </c>
      <c r="L66" s="20" t="n">
        <v>3.62771631</v>
      </c>
      <c r="M66" s="18" t="s">
        <v>481</v>
      </c>
      <c r="N66" s="20" t="s">
        <v>481</v>
      </c>
      <c r="O66" s="18" t="s">
        <v>481</v>
      </c>
      <c r="P66" s="20" t="s">
        <v>481</v>
      </c>
      <c r="Q66" s="18" t="s">
        <v>481</v>
      </c>
      <c r="R66" s="20" t="s">
        <v>481</v>
      </c>
      <c r="S66" s="18" t="s">
        <v>481</v>
      </c>
      <c r="T66" s="20" t="s">
        <v>481</v>
      </c>
      <c r="U66" s="18" t="n">
        <v>367.23518832</v>
      </c>
      <c r="V66" s="20" t="n">
        <v>3.56397471</v>
      </c>
    </row>
    <row r="67" spans="1:22">
      <c r="A67" s="15" t="s">
        <v>542</v>
      </c>
      <c r="B67" s="17" t="n">
        <v>6971</v>
      </c>
      <c r="C67" s="18">
        <f>(1089.0/B67*100)</f>
        <v/>
      </c>
      <c r="D67" s="19" t="n">
        <v>5882</v>
      </c>
      <c r="E67" s="18" t="n">
        <v>403.50064281</v>
      </c>
      <c r="F67" s="20" t="n">
        <v>4.47192386</v>
      </c>
      <c r="G67" s="18" t="n">
        <v>398.05426833</v>
      </c>
      <c r="H67" s="20" t="n">
        <v>3.2045478</v>
      </c>
      <c r="I67" s="18" t="n">
        <v>403.6378611</v>
      </c>
      <c r="J67" s="20" t="n">
        <v>3.96150153</v>
      </c>
      <c r="K67" s="18" t="n">
        <v>393.86361732</v>
      </c>
      <c r="L67" s="20" t="n">
        <v>5.43817331</v>
      </c>
      <c r="M67" s="18" t="s">
        <v>481</v>
      </c>
      <c r="N67" s="20" t="s">
        <v>481</v>
      </c>
      <c r="O67" s="18" t="s">
        <v>481</v>
      </c>
      <c r="P67" s="20" t="s">
        <v>481</v>
      </c>
      <c r="Q67" s="18" t="s">
        <v>481</v>
      </c>
      <c r="R67" s="20" t="s">
        <v>481</v>
      </c>
      <c r="S67" s="18" t="s">
        <v>481</v>
      </c>
      <c r="T67" s="20" t="s">
        <v>481</v>
      </c>
      <c r="U67" s="18" t="n">
        <v>347.40075147</v>
      </c>
      <c r="V67" s="20" t="n">
        <v>6.3626877</v>
      </c>
    </row>
    <row r="68" spans="1:22">
      <c r="A68" s="15" t="s">
        <v>543</v>
      </c>
      <c r="B68" s="17" t="n">
        <v>12083</v>
      </c>
      <c r="C68" s="18">
        <f>(31.0/B68*100)</f>
        <v/>
      </c>
      <c r="D68" s="19" t="n">
        <v>12052</v>
      </c>
      <c r="E68" s="18" t="n">
        <v>422.0693835</v>
      </c>
      <c r="F68" s="20" t="n">
        <v>3.00573149</v>
      </c>
      <c r="G68" s="18" t="n">
        <v>419.67311645</v>
      </c>
      <c r="H68" s="20" t="n">
        <v>1.85463153</v>
      </c>
      <c r="I68" s="18" t="n">
        <v>413.47342169</v>
      </c>
      <c r="J68" s="20" t="n">
        <v>2.48448369</v>
      </c>
      <c r="K68" s="18" t="n">
        <v>401.6327818</v>
      </c>
      <c r="L68" s="20" t="n">
        <v>4.49675954</v>
      </c>
      <c r="M68" s="18" t="s">
        <v>481</v>
      </c>
      <c r="N68" s="20" t="s">
        <v>481</v>
      </c>
      <c r="O68" s="18" t="s">
        <v>481</v>
      </c>
      <c r="P68" s="20" t="s">
        <v>481</v>
      </c>
      <c r="Q68" s="18" t="s">
        <v>481</v>
      </c>
      <c r="R68" s="20" t="s">
        <v>481</v>
      </c>
      <c r="S68" s="18" t="s">
        <v>481</v>
      </c>
      <c r="T68" s="20" t="s">
        <v>481</v>
      </c>
      <c r="U68" s="18" t="n">
        <v>350.12349234</v>
      </c>
      <c r="V68" s="20" t="n">
        <v>1.94304096</v>
      </c>
    </row>
    <row r="69" spans="1:22">
      <c r="A69" s="15" t="s">
        <v>544</v>
      </c>
      <c r="B69" s="17" t="n">
        <v>4876</v>
      </c>
      <c r="C69" s="18">
        <f>(0.0/B69*100)</f>
        <v/>
      </c>
      <c r="D69" s="19" t="n">
        <v>4876</v>
      </c>
      <c r="E69" s="18" t="n">
        <v>441.47793216</v>
      </c>
      <c r="F69" s="20" t="n">
        <v>5.97719706</v>
      </c>
      <c r="G69" s="18" t="n">
        <v>448.4411761</v>
      </c>
      <c r="H69" s="20" t="n">
        <v>4.83034984</v>
      </c>
      <c r="I69" s="18" t="n">
        <v>447.97317755</v>
      </c>
      <c r="J69" s="20" t="n">
        <v>3.80765783</v>
      </c>
      <c r="K69" s="18" t="n">
        <v>431.70159857</v>
      </c>
      <c r="L69" s="20" t="n">
        <v>4.45411972</v>
      </c>
      <c r="M69" s="18" t="s">
        <v>481</v>
      </c>
      <c r="N69" s="20" t="s">
        <v>481</v>
      </c>
      <c r="O69" s="18" t="s">
        <v>481</v>
      </c>
      <c r="P69" s="20" t="s">
        <v>481</v>
      </c>
      <c r="Q69" s="18" t="s">
        <v>481</v>
      </c>
      <c r="R69" s="20" t="s">
        <v>481</v>
      </c>
      <c r="S69" s="18" t="s">
        <v>481</v>
      </c>
      <c r="T69" s="20" t="s">
        <v>481</v>
      </c>
      <c r="U69" s="18" t="n">
        <v>416.52923063</v>
      </c>
      <c r="V69" s="20" t="n">
        <v>19.32716954</v>
      </c>
    </row>
    <row r="70" spans="1:22">
      <c r="A70" s="15" t="s">
        <v>545</v>
      </c>
      <c r="B70" s="17" t="n">
        <v>6036</v>
      </c>
      <c r="C70" s="18">
        <f>(223.0/B70*100)</f>
        <v/>
      </c>
      <c r="D70" s="19" t="n">
        <v>5813</v>
      </c>
      <c r="E70" s="18" t="n">
        <v>507.66199067</v>
      </c>
      <c r="F70" s="20" t="n">
        <v>4.84872755</v>
      </c>
      <c r="G70" s="18" t="n">
        <v>501.18169171</v>
      </c>
      <c r="H70" s="20" t="n">
        <v>3.70552139</v>
      </c>
      <c r="I70" s="18" t="n">
        <v>500.02600785</v>
      </c>
      <c r="J70" s="20" t="n">
        <v>3.57083981</v>
      </c>
      <c r="K70" s="18" t="n">
        <v>482.65326107</v>
      </c>
      <c r="L70" s="20" t="n">
        <v>3.9884781</v>
      </c>
      <c r="M70" s="18" t="s">
        <v>481</v>
      </c>
      <c r="N70" s="20" t="s">
        <v>481</v>
      </c>
      <c r="O70" s="18" t="s">
        <v>481</v>
      </c>
      <c r="P70" s="20" t="s">
        <v>481</v>
      </c>
      <c r="Q70" s="18" t="s">
        <v>481</v>
      </c>
      <c r="R70" s="20" t="s">
        <v>481</v>
      </c>
      <c r="S70" s="18" t="s">
        <v>481</v>
      </c>
      <c r="T70" s="20" t="s">
        <v>481</v>
      </c>
      <c r="U70" s="18" t="n">
        <v>450.09511945</v>
      </c>
      <c r="V70" s="20" t="n">
        <v>8.369294139999999</v>
      </c>
    </row>
    <row r="71" spans="1:22">
      <c r="A71" s="15" t="s">
        <v>546</v>
      </c>
      <c r="B71" s="17" t="n">
        <v>6115</v>
      </c>
      <c r="C71" s="18">
        <f>(43.0/B71*100)</f>
        <v/>
      </c>
      <c r="D71" s="19" t="n">
        <v>6072</v>
      </c>
      <c r="E71" s="18" t="n">
        <v>596.05063439</v>
      </c>
      <c r="F71" s="20" t="n">
        <v>4.0860784</v>
      </c>
      <c r="G71" s="18" t="n">
        <v>565.3607710700001</v>
      </c>
      <c r="H71" s="20" t="n">
        <v>2.48026666</v>
      </c>
      <c r="I71" s="18" t="n">
        <v>562.04679369</v>
      </c>
      <c r="J71" s="20" t="n">
        <v>2.49002411</v>
      </c>
      <c r="K71" s="18" t="n">
        <v>549.25780274</v>
      </c>
      <c r="L71" s="20" t="n">
        <v>3.1195291</v>
      </c>
      <c r="M71" s="18" t="s">
        <v>481</v>
      </c>
      <c r="N71" s="20" t="s">
        <v>481</v>
      </c>
      <c r="O71" s="18" t="s">
        <v>481</v>
      </c>
      <c r="P71" s="20" t="s">
        <v>481</v>
      </c>
      <c r="Q71" s="18" t="s">
        <v>481</v>
      </c>
      <c r="R71" s="20" t="s">
        <v>481</v>
      </c>
      <c r="S71" s="18" t="s">
        <v>481</v>
      </c>
      <c r="T71" s="20" t="s">
        <v>481</v>
      </c>
      <c r="U71" s="18" t="n">
        <v>489.20411365</v>
      </c>
      <c r="V71" s="20" t="n">
        <v>14.22394934</v>
      </c>
    </row>
    <row r="72" spans="1:22">
      <c r="A72" s="15" t="s">
        <v>547</v>
      </c>
      <c r="B72" s="17" t="n">
        <v>7708</v>
      </c>
      <c r="C72" s="18">
        <f>(7.0/B72*100)</f>
        <v/>
      </c>
      <c r="D72" s="19" t="n">
        <v>7701</v>
      </c>
      <c r="E72" s="18" t="n">
        <v>579.00534917</v>
      </c>
      <c r="F72" s="20" t="n">
        <v>4.91178629</v>
      </c>
      <c r="G72" s="18" t="n">
        <v>543.81690873</v>
      </c>
      <c r="H72" s="20" t="n">
        <v>3.54572417</v>
      </c>
      <c r="I72" s="18" t="n">
        <v>535.10639997</v>
      </c>
      <c r="J72" s="20" t="n">
        <v>3.52217442</v>
      </c>
      <c r="K72" s="18" t="n">
        <v>511.3564589</v>
      </c>
      <c r="L72" s="20" t="n">
        <v>5.01907988</v>
      </c>
      <c r="M72" s="18" t="s">
        <v>481</v>
      </c>
      <c r="N72" s="20" t="s">
        <v>481</v>
      </c>
      <c r="O72" s="18" t="s">
        <v>481</v>
      </c>
      <c r="P72" s="20" t="s">
        <v>481</v>
      </c>
      <c r="Q72" s="18" t="s">
        <v>481</v>
      </c>
      <c r="R72" s="20" t="s">
        <v>481</v>
      </c>
      <c r="S72" s="18" t="s">
        <v>481</v>
      </c>
      <c r="T72" s="20" t="s">
        <v>481</v>
      </c>
      <c r="U72" s="18" t="n">
        <v>509.44292749</v>
      </c>
      <c r="V72" s="20" t="n">
        <v>22.62587076</v>
      </c>
    </row>
    <row r="73" spans="1:22">
      <c r="A73" s="15" t="s">
        <v>548</v>
      </c>
      <c r="B73" s="17" t="n">
        <v>8249</v>
      </c>
      <c r="C73" s="18">
        <f>(205.0/B73*100)</f>
        <v/>
      </c>
      <c r="D73" s="19" t="n">
        <v>8044</v>
      </c>
      <c r="E73" s="18" t="n">
        <v>403.61744021</v>
      </c>
      <c r="F73" s="20" t="n">
        <v>5.20551674</v>
      </c>
      <c r="G73" s="18" t="n">
        <v>416.52415055</v>
      </c>
      <c r="H73" s="20" t="n">
        <v>3.28955322</v>
      </c>
      <c r="I73" s="18" t="n">
        <v>424.25226908</v>
      </c>
      <c r="J73" s="20" t="n">
        <v>3.75971357</v>
      </c>
      <c r="K73" s="18" t="n">
        <v>405.83316262</v>
      </c>
      <c r="L73" s="20" t="n">
        <v>5.10083321</v>
      </c>
      <c r="M73" s="18" t="s">
        <v>481</v>
      </c>
      <c r="N73" s="20" t="s">
        <v>481</v>
      </c>
      <c r="O73" s="18" t="s">
        <v>481</v>
      </c>
      <c r="P73" s="20" t="s">
        <v>481</v>
      </c>
      <c r="Q73" s="18" t="s">
        <v>481</v>
      </c>
      <c r="R73" s="20" t="s">
        <v>481</v>
      </c>
      <c r="S73" s="18" t="s">
        <v>481</v>
      </c>
      <c r="T73" s="20" t="s">
        <v>481</v>
      </c>
      <c r="U73" s="18" t="n">
        <v>391.30812027</v>
      </c>
      <c r="V73" s="20" t="n">
        <v>8.260842240000001</v>
      </c>
    </row>
    <row r="74" spans="1:22">
      <c r="A74" s="15" t="s">
        <v>549</v>
      </c>
      <c r="B74" s="17" t="n">
        <v>4692</v>
      </c>
      <c r="C74" s="18">
        <f>(82.0/B74*100)</f>
        <v/>
      </c>
      <c r="D74" s="19" t="n">
        <v>4610</v>
      </c>
      <c r="E74" s="18" t="n">
        <v>420.79448911</v>
      </c>
      <c r="F74" s="20" t="n">
        <v>4.24168507</v>
      </c>
      <c r="G74" s="18" t="n">
        <v>428.01940834</v>
      </c>
      <c r="H74" s="20" t="n">
        <v>3.18066768</v>
      </c>
      <c r="I74" s="18" t="n">
        <v>428.76306099</v>
      </c>
      <c r="J74" s="20" t="n">
        <v>3.36001779</v>
      </c>
      <c r="K74" s="18" t="n">
        <v>415.34426443</v>
      </c>
      <c r="L74" s="20" t="n">
        <v>3.92535188</v>
      </c>
      <c r="M74" s="18" t="s">
        <v>481</v>
      </c>
      <c r="N74" s="20" t="s">
        <v>481</v>
      </c>
      <c r="O74" s="18" t="s">
        <v>481</v>
      </c>
      <c r="P74" s="20" t="s">
        <v>481</v>
      </c>
      <c r="Q74" s="18" t="s">
        <v>481</v>
      </c>
      <c r="R74" s="20" t="s">
        <v>481</v>
      </c>
      <c r="S74" s="18" t="n">
        <v>376.25292057</v>
      </c>
      <c r="T74" s="20" t="n">
        <v>21.95239628</v>
      </c>
      <c r="U74" s="18" t="n">
        <v>355.24642548</v>
      </c>
      <c r="V74" s="20" t="n">
        <v>5.03234416</v>
      </c>
    </row>
    <row r="75" spans="1:22">
      <c r="A75" s="15" t="s">
        <v>550</v>
      </c>
      <c r="B75" s="17" t="n">
        <v>5375</v>
      </c>
      <c r="C75" s="18">
        <f>(331.0/B75*100)</f>
        <v/>
      </c>
      <c r="D75" s="19" t="n">
        <v>5044</v>
      </c>
      <c r="E75" s="18" t="n">
        <v>373.43778701</v>
      </c>
      <c r="F75" s="20" t="n">
        <v>4.97391382</v>
      </c>
      <c r="G75" s="18" t="n">
        <v>371.26889431</v>
      </c>
      <c r="H75" s="20" t="n">
        <v>3.56306588</v>
      </c>
      <c r="I75" s="18" t="n">
        <v>383.19037256</v>
      </c>
      <c r="J75" s="20" t="n">
        <v>4.70618226</v>
      </c>
      <c r="K75" s="18" t="n">
        <v>373.84259892</v>
      </c>
      <c r="L75" s="20" t="n">
        <v>5.48588846</v>
      </c>
      <c r="M75" s="18" t="s">
        <v>481</v>
      </c>
      <c r="N75" s="20" t="s">
        <v>481</v>
      </c>
      <c r="O75" s="18" t="s">
        <v>481</v>
      </c>
      <c r="P75" s="20" t="s">
        <v>481</v>
      </c>
      <c r="Q75" s="18" t="s">
        <v>481</v>
      </c>
      <c r="R75" s="20" t="s">
        <v>481</v>
      </c>
      <c r="S75" s="18" t="s">
        <v>481</v>
      </c>
      <c r="T75" s="20" t="s">
        <v>481</v>
      </c>
      <c r="U75" s="18" t="n">
        <v>335.8951895</v>
      </c>
      <c r="V75" s="20" t="n">
        <v>5.20172306</v>
      </c>
    </row>
    <row r="76" spans="1:22">
      <c r="A76" s="15" t="s">
        <v>551</v>
      </c>
      <c r="B76" s="17" t="n">
        <v>14167</v>
      </c>
      <c r="C76" s="18">
        <f>(237.0/B76*100)</f>
        <v/>
      </c>
      <c r="D76" s="19" t="n">
        <v>13930</v>
      </c>
      <c r="E76" s="18" t="n">
        <v>440.97073874</v>
      </c>
      <c r="F76" s="20" t="n">
        <v>3.48750726</v>
      </c>
      <c r="G76" s="18" t="n">
        <v>437.3706741</v>
      </c>
      <c r="H76" s="20" t="n">
        <v>2.65252576</v>
      </c>
      <c r="I76" s="18" t="n">
        <v>426.50675334</v>
      </c>
      <c r="J76" s="20" t="n">
        <v>3.55577084</v>
      </c>
      <c r="K76" s="18" t="n">
        <v>418.83959482</v>
      </c>
      <c r="L76" s="20" t="n">
        <v>5.35133614</v>
      </c>
      <c r="M76" s="18" t="s">
        <v>481</v>
      </c>
      <c r="N76" s="20" t="s">
        <v>481</v>
      </c>
      <c r="O76" s="18" t="s">
        <v>481</v>
      </c>
      <c r="P76" s="20" t="s">
        <v>481</v>
      </c>
      <c r="Q76" s="18" t="s">
        <v>481</v>
      </c>
      <c r="R76" s="20" t="s">
        <v>481</v>
      </c>
      <c r="S76" s="18" t="s">
        <v>481</v>
      </c>
      <c r="T76" s="20" t="s">
        <v>481</v>
      </c>
      <c r="U76" s="18" t="n">
        <v>363.65702904</v>
      </c>
      <c r="V76" s="20" t="n">
        <v>5.11417051</v>
      </c>
    </row>
    <row r="77" spans="1:22">
      <c r="A77" s="15" t="s">
        <v>552</v>
      </c>
      <c r="B77" s="17" t="n">
        <v>6062</v>
      </c>
      <c r="C77" s="18">
        <f>(416.0/B77*100)</f>
        <v/>
      </c>
      <c r="D77" s="19" t="n">
        <v>5646</v>
      </c>
      <c r="E77" s="18" t="n">
        <v>441.09369567</v>
      </c>
      <c r="F77" s="20" t="n">
        <v>4.68392761</v>
      </c>
      <c r="G77" s="18" t="n">
        <v>432.48895111</v>
      </c>
      <c r="H77" s="20" t="n">
        <v>3.60237928</v>
      </c>
      <c r="I77" s="18" t="n">
        <v>431.96703868</v>
      </c>
      <c r="J77" s="20" t="n">
        <v>3.54215507</v>
      </c>
      <c r="K77" s="18" t="n">
        <v>422.77914199</v>
      </c>
      <c r="L77" s="20" t="n">
        <v>5.40181753</v>
      </c>
      <c r="M77" s="18" t="s">
        <v>481</v>
      </c>
      <c r="N77" s="20" t="s">
        <v>481</v>
      </c>
      <c r="O77" s="18" t="s">
        <v>481</v>
      </c>
      <c r="P77" s="20" t="s">
        <v>481</v>
      </c>
      <c r="Q77" s="18" t="s">
        <v>481</v>
      </c>
      <c r="R77" s="20" t="s">
        <v>481</v>
      </c>
      <c r="S77" s="18" t="s">
        <v>481</v>
      </c>
      <c r="T77" s="20" t="s">
        <v>481</v>
      </c>
      <c r="U77" s="18" t="n">
        <v>368.25475065</v>
      </c>
      <c r="V77" s="20" t="n">
        <v>3.68671633</v>
      </c>
    </row>
    <row r="78" spans="1:22">
      <c r="A78" s="15" t="s">
        <v>553</v>
      </c>
      <c r="B78" s="17" t="n">
        <v>5826</v>
      </c>
      <c r="C78" s="18">
        <f>(0.0/B78*100)</f>
        <v/>
      </c>
      <c r="D78" s="19" t="n">
        <v>5826</v>
      </c>
      <c r="E78" s="18" t="n">
        <v>482.08195203</v>
      </c>
      <c r="F78" s="20" t="n">
        <v>8.61912935</v>
      </c>
      <c r="G78" s="18" t="n">
        <v>495.70342963</v>
      </c>
      <c r="H78" s="20" t="n">
        <v>5.4386545</v>
      </c>
      <c r="I78" s="18" t="n">
        <v>510.31470507</v>
      </c>
      <c r="J78" s="20" t="n">
        <v>5.2320139</v>
      </c>
      <c r="K78" s="18" t="n">
        <v>485.76219001</v>
      </c>
      <c r="L78" s="20" t="n">
        <v>4.65160204</v>
      </c>
      <c r="M78" s="18" t="s">
        <v>481</v>
      </c>
      <c r="N78" s="20" t="s">
        <v>481</v>
      </c>
      <c r="O78" s="18" t="s">
        <v>481</v>
      </c>
      <c r="P78" s="20" t="s">
        <v>481</v>
      </c>
      <c r="Q78" s="18" t="s">
        <v>481</v>
      </c>
      <c r="R78" s="20" t="s">
        <v>481</v>
      </c>
      <c r="S78" s="18" t="n">
        <v>385.03811241</v>
      </c>
      <c r="T78" s="20" t="n">
        <v>45.99204254</v>
      </c>
      <c r="U78" s="18" t="n">
        <v>450.62431488</v>
      </c>
      <c r="V78" s="20" t="n">
        <v>23.50382706</v>
      </c>
    </row>
    <row customHeight="1" ht="25" r="79" spans="1:22">
      <c r="A79" s="15" t="s">
        <v>554</v>
      </c>
      <c r="B79" s="17" t="n">
        <v>1657</v>
      </c>
      <c r="C79" s="18">
        <f>(41.0/B79*100)</f>
        <v/>
      </c>
      <c r="D79" s="19" t="n">
        <v>1616</v>
      </c>
      <c r="E79" s="18" t="n">
        <v>476.72872178</v>
      </c>
      <c r="F79" s="20" t="n">
        <v>9.784551110000001</v>
      </c>
      <c r="G79" s="18" t="n">
        <v>465.92868409</v>
      </c>
      <c r="H79" s="20" t="n">
        <v>8.137779739999999</v>
      </c>
      <c r="I79" s="18" t="n">
        <v>455.72907595</v>
      </c>
      <c r="J79" s="20" t="n">
        <v>8.11092109</v>
      </c>
      <c r="K79" s="18" t="n">
        <v>434.88571067</v>
      </c>
      <c r="L79" s="20" t="n">
        <v>7.3558036</v>
      </c>
      <c r="M79" s="18" t="s">
        <v>481</v>
      </c>
      <c r="N79" s="20" t="s">
        <v>481</v>
      </c>
      <c r="O79" s="18" t="s">
        <v>481</v>
      </c>
      <c r="P79" s="20" t="s">
        <v>481</v>
      </c>
      <c r="Q79" s="18" t="s">
        <v>481</v>
      </c>
      <c r="R79" s="20" t="s">
        <v>481</v>
      </c>
      <c r="S79" s="18" t="s">
        <v>481</v>
      </c>
      <c r="T79" s="20" t="s">
        <v>481</v>
      </c>
      <c r="U79" s="18" t="n">
        <v>381.16881373</v>
      </c>
      <c r="V79" s="20" t="n">
        <v>17.56890776</v>
      </c>
    </row>
    <row r="80" spans="1:22">
      <c r="A80" s="15" t="s">
        <v>555</v>
      </c>
      <c r="B80" s="17" t="n">
        <v>7841</v>
      </c>
      <c r="C80" s="18">
        <f>(0.0/B80*100)</f>
        <v/>
      </c>
      <c r="D80" s="19" t="n">
        <v>7841</v>
      </c>
      <c r="E80" s="18" t="n">
        <v>460.84293642</v>
      </c>
      <c r="F80" s="20" t="n">
        <v>5.0425692</v>
      </c>
      <c r="G80" s="18" t="n">
        <v>467.43276696</v>
      </c>
      <c r="H80" s="20" t="n">
        <v>5.42483872</v>
      </c>
      <c r="I80" s="18" t="n">
        <v>460.49088296</v>
      </c>
      <c r="J80" s="20" t="n">
        <v>4.55104096</v>
      </c>
      <c r="K80" s="18" t="n">
        <v>434.11487874</v>
      </c>
      <c r="L80" s="20" t="n">
        <v>5.81696905</v>
      </c>
      <c r="M80" s="18" t="s">
        <v>481</v>
      </c>
      <c r="N80" s="20" t="s">
        <v>481</v>
      </c>
      <c r="O80" s="18" t="s">
        <v>481</v>
      </c>
      <c r="P80" s="20" t="s">
        <v>481</v>
      </c>
      <c r="Q80" s="18" t="s">
        <v>481</v>
      </c>
      <c r="R80" s="20" t="s">
        <v>481</v>
      </c>
      <c r="S80" s="18" t="s">
        <v>481</v>
      </c>
      <c r="T80" s="20" t="s">
        <v>481</v>
      </c>
      <c r="U80" s="18" t="n">
        <v>423.14500092</v>
      </c>
      <c r="V80" s="20" t="n">
        <v>26.71860148</v>
      </c>
    </row>
    <row r="81" spans="1:22">
      <c r="A81" s="23" t="s">
        <v>556</v>
      </c>
      <c r="B81" s="17" t="n">
        <v>8861</v>
      </c>
      <c r="C81" s="18">
        <f>(103.0/B81*100)</f>
        <v/>
      </c>
      <c r="D81" s="19" t="n">
        <v>8758</v>
      </c>
      <c r="E81" s="18" t="n">
        <v>441.99688984</v>
      </c>
      <c r="F81" s="20" t="n">
        <v>6.98255635</v>
      </c>
      <c r="G81" s="18" t="n">
        <v>443.79819211</v>
      </c>
      <c r="H81" s="20" t="n">
        <v>3.50991256</v>
      </c>
      <c r="I81" s="18" t="n">
        <v>456.94192435</v>
      </c>
      <c r="J81" s="20" t="n">
        <v>3.72909888</v>
      </c>
      <c r="K81" s="18" t="n">
        <v>439.18994761</v>
      </c>
      <c r="L81" s="20" t="n">
        <v>4.74669929</v>
      </c>
      <c r="M81" s="18" t="s">
        <v>481</v>
      </c>
      <c r="N81" s="20" t="s">
        <v>481</v>
      </c>
      <c r="O81" s="18" t="s">
        <v>481</v>
      </c>
      <c r="P81" s="20" t="s">
        <v>481</v>
      </c>
      <c r="Q81" s="18" t="s">
        <v>481</v>
      </c>
      <c r="R81" s="20" t="s">
        <v>481</v>
      </c>
      <c r="S81" s="18" t="s">
        <v>481</v>
      </c>
      <c r="T81" s="20" t="s">
        <v>481</v>
      </c>
      <c r="U81" s="18" t="n">
        <v>412.10527708</v>
      </c>
      <c r="V81" s="20" t="n">
        <v>11.18468737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872</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532.82116421</v>
      </c>
      <c r="F7" s="20" t="n">
        <v>3.57308845</v>
      </c>
      <c r="G7" s="18" t="n">
        <v>503.16997448</v>
      </c>
      <c r="H7" s="20" t="n">
        <v>2.25811152</v>
      </c>
      <c r="I7" s="18" t="n">
        <v>496.91023349</v>
      </c>
      <c r="J7" s="20" t="n">
        <v>2.25431845</v>
      </c>
      <c r="K7" s="18" t="n">
        <v>474.59568003</v>
      </c>
      <c r="L7" s="20" t="n">
        <v>2.90693599</v>
      </c>
      <c r="M7" s="18" t="s">
        <v>481</v>
      </c>
      <c r="N7" s="20" t="s">
        <v>481</v>
      </c>
      <c r="O7" s="18" t="s">
        <v>481</v>
      </c>
      <c r="P7" s="20" t="s">
        <v>481</v>
      </c>
      <c r="Q7" s="18" t="s">
        <v>481</v>
      </c>
      <c r="R7" s="20" t="s">
        <v>481</v>
      </c>
      <c r="S7" s="18" t="s">
        <v>481</v>
      </c>
      <c r="T7" s="20" t="s">
        <v>481</v>
      </c>
      <c r="U7" s="18" t="n">
        <v>452.86927546</v>
      </c>
      <c r="V7" s="20" t="n">
        <v>4.6872931</v>
      </c>
    </row>
    <row r="8" spans="1:22">
      <c r="A8" s="15" t="s">
        <v>483</v>
      </c>
      <c r="B8" s="17" t="n">
        <v>7007</v>
      </c>
      <c r="C8" s="18">
        <f>(222.0/B8*100)</f>
        <v/>
      </c>
      <c r="D8" s="19" t="n">
        <v>6785</v>
      </c>
      <c r="E8" s="18" t="n">
        <v>529.70939057</v>
      </c>
      <c r="F8" s="20" t="n">
        <v>5.13120475</v>
      </c>
      <c r="G8" s="18" t="n">
        <v>514.75772985</v>
      </c>
      <c r="H8" s="20" t="n">
        <v>3.73305458</v>
      </c>
      <c r="I8" s="18" t="n">
        <v>496.83909349</v>
      </c>
      <c r="J8" s="20" t="n">
        <v>4.19102125</v>
      </c>
      <c r="K8" s="18" t="n">
        <v>484.37926363</v>
      </c>
      <c r="L8" s="20" t="n">
        <v>3.98572515</v>
      </c>
      <c r="M8" s="18" t="s">
        <v>481</v>
      </c>
      <c r="N8" s="20" t="s">
        <v>481</v>
      </c>
      <c r="O8" s="18" t="s">
        <v>481</v>
      </c>
      <c r="P8" s="20" t="s">
        <v>481</v>
      </c>
      <c r="Q8" s="18" t="n">
        <v>301.63126691</v>
      </c>
      <c r="R8" s="20" t="n">
        <v>25.14921031</v>
      </c>
      <c r="S8" s="18" t="s">
        <v>481</v>
      </c>
      <c r="T8" s="20" t="s">
        <v>481</v>
      </c>
      <c r="U8" s="18" t="n">
        <v>433.51056991</v>
      </c>
      <c r="V8" s="20" t="n">
        <v>5.80535595</v>
      </c>
    </row>
    <row r="9" spans="1:22">
      <c r="A9" s="15" t="s">
        <v>484</v>
      </c>
      <c r="B9" s="17" t="n">
        <v>9651</v>
      </c>
      <c r="C9" s="18">
        <f>(326.0/B9*100)</f>
        <v/>
      </c>
      <c r="D9" s="19" t="n">
        <v>9325</v>
      </c>
      <c r="E9" s="18" t="n">
        <v>545.57911591</v>
      </c>
      <c r="F9" s="20" t="n">
        <v>3.85822176</v>
      </c>
      <c r="G9" s="18" t="n">
        <v>531.41169558</v>
      </c>
      <c r="H9" s="20" t="n">
        <v>2.85247184</v>
      </c>
      <c r="I9" s="18" t="n">
        <v>521.13746751</v>
      </c>
      <c r="J9" s="20" t="n">
        <v>3.0497227</v>
      </c>
      <c r="K9" s="18" t="n">
        <v>489.85936623</v>
      </c>
      <c r="L9" s="20" t="n">
        <v>3.37010803</v>
      </c>
      <c r="M9" s="18" t="s">
        <v>481</v>
      </c>
      <c r="N9" s="20" t="s">
        <v>481</v>
      </c>
      <c r="O9" s="18" t="s">
        <v>481</v>
      </c>
      <c r="P9" s="20" t="s">
        <v>481</v>
      </c>
      <c r="Q9" s="18" t="n">
        <v>357.98454354</v>
      </c>
      <c r="R9" s="20" t="n">
        <v>11.51846445</v>
      </c>
      <c r="S9" s="18" t="s">
        <v>481</v>
      </c>
      <c r="T9" s="20" t="s">
        <v>481</v>
      </c>
      <c r="U9" s="18" t="n">
        <v>435.96357946</v>
      </c>
      <c r="V9" s="20" t="n">
        <v>4.73381848</v>
      </c>
    </row>
    <row r="10" spans="1:22">
      <c r="A10" s="15" t="s">
        <v>485</v>
      </c>
      <c r="B10" s="17" t="n">
        <v>20058</v>
      </c>
      <c r="C10" s="18">
        <f>(579.0/B10*100)</f>
        <v/>
      </c>
      <c r="D10" s="19" t="n">
        <v>19479</v>
      </c>
      <c r="E10" s="18" t="n">
        <v>546.45247721</v>
      </c>
      <c r="F10" s="20" t="n">
        <v>3.46181802</v>
      </c>
      <c r="G10" s="18" t="n">
        <v>521.48822957</v>
      </c>
      <c r="H10" s="20" t="n">
        <v>2.47271227</v>
      </c>
      <c r="I10" s="18" t="n">
        <v>506.23622878</v>
      </c>
      <c r="J10" s="20" t="n">
        <v>2.77914472</v>
      </c>
      <c r="K10" s="18" t="n">
        <v>487.92545888</v>
      </c>
      <c r="L10" s="20" t="n">
        <v>4.0280482</v>
      </c>
      <c r="M10" s="18" t="s">
        <v>481</v>
      </c>
      <c r="N10" s="20" t="s">
        <v>481</v>
      </c>
      <c r="O10" s="18" t="s">
        <v>481</v>
      </c>
      <c r="P10" s="20" t="s">
        <v>481</v>
      </c>
      <c r="Q10" s="18" t="s">
        <v>481</v>
      </c>
      <c r="R10" s="20" t="s">
        <v>481</v>
      </c>
      <c r="S10" s="18" t="s">
        <v>481</v>
      </c>
      <c r="T10" s="20" t="s">
        <v>481</v>
      </c>
      <c r="U10" s="18" t="n">
        <v>458.5063763</v>
      </c>
      <c r="V10" s="20" t="n">
        <v>5.98741624</v>
      </c>
    </row>
    <row r="11" spans="1:22">
      <c r="A11" s="15" t="s">
        <v>486</v>
      </c>
      <c r="B11" s="17" t="n">
        <v>7053</v>
      </c>
      <c r="C11" s="18">
        <f>(213.0/B11*100)</f>
        <v/>
      </c>
      <c r="D11" s="19" t="n">
        <v>6840</v>
      </c>
      <c r="E11" s="18" t="n">
        <v>450.93647394</v>
      </c>
      <c r="F11" s="20" t="n">
        <v>4.48881551</v>
      </c>
      <c r="G11" s="18" t="n">
        <v>427.12429748</v>
      </c>
      <c r="H11" s="20" t="n">
        <v>3.50746555</v>
      </c>
      <c r="I11" s="18" t="n">
        <v>425.11755</v>
      </c>
      <c r="J11" s="20" t="n">
        <v>3.08918147</v>
      </c>
      <c r="K11" s="18" t="n">
        <v>421.05397102</v>
      </c>
      <c r="L11" s="20" t="n">
        <v>4.96984623</v>
      </c>
      <c r="M11" s="18" t="s">
        <v>481</v>
      </c>
      <c r="N11" s="20" t="s">
        <v>481</v>
      </c>
      <c r="O11" s="18" t="s">
        <v>481</v>
      </c>
      <c r="P11" s="20" t="s">
        <v>481</v>
      </c>
      <c r="Q11" s="18" t="s">
        <v>481</v>
      </c>
      <c r="R11" s="20" t="s">
        <v>481</v>
      </c>
      <c r="S11" s="18" t="s">
        <v>481</v>
      </c>
      <c r="T11" s="20" t="s">
        <v>481</v>
      </c>
      <c r="U11" s="18" t="n">
        <v>384.64104618</v>
      </c>
      <c r="V11" s="20" t="n">
        <v>5.08484058</v>
      </c>
    </row>
    <row r="12" spans="1:22">
      <c r="A12" s="15" t="s">
        <v>487</v>
      </c>
      <c r="B12" s="17" t="n">
        <v>6894</v>
      </c>
      <c r="C12" s="18">
        <f>(60.0/B12*100)</f>
        <v/>
      </c>
      <c r="D12" s="19" t="n">
        <v>6834</v>
      </c>
      <c r="E12" s="18" t="n">
        <v>502.47625335</v>
      </c>
      <c r="F12" s="20" t="n">
        <v>4.71359078</v>
      </c>
      <c r="G12" s="18" t="n">
        <v>505.25851967</v>
      </c>
      <c r="H12" s="20" t="n">
        <v>3.00020601</v>
      </c>
      <c r="I12" s="18" t="n">
        <v>499.91785195</v>
      </c>
      <c r="J12" s="20" t="n">
        <v>3.0589944</v>
      </c>
      <c r="K12" s="18" t="n">
        <v>489.7637906</v>
      </c>
      <c r="L12" s="20" t="n">
        <v>4.07198799</v>
      </c>
      <c r="M12" s="18" t="s">
        <v>481</v>
      </c>
      <c r="N12" s="20" t="s">
        <v>481</v>
      </c>
      <c r="O12" s="18" t="s">
        <v>481</v>
      </c>
      <c r="P12" s="20" t="s">
        <v>481</v>
      </c>
      <c r="Q12" s="18" t="n">
        <v>340.98506961</v>
      </c>
      <c r="R12" s="20" t="n">
        <v>12.52444664</v>
      </c>
      <c r="S12" s="18" t="s">
        <v>481</v>
      </c>
      <c r="T12" s="20" t="s">
        <v>481</v>
      </c>
      <c r="U12" s="18" t="n">
        <v>423.92871243</v>
      </c>
      <c r="V12" s="20" t="n">
        <v>6.54284366</v>
      </c>
    </row>
    <row r="13" spans="1:22">
      <c r="A13" s="15" t="s">
        <v>488</v>
      </c>
      <c r="B13" s="17" t="n">
        <v>7161</v>
      </c>
      <c r="C13" s="18">
        <f>(283.0/B13*100)</f>
        <v/>
      </c>
      <c r="D13" s="19" t="n">
        <v>6878</v>
      </c>
      <c r="E13" s="18" t="n">
        <v>536.16136061</v>
      </c>
      <c r="F13" s="20" t="n">
        <v>4.43107274</v>
      </c>
      <c r="G13" s="18" t="n">
        <v>519.57356397</v>
      </c>
      <c r="H13" s="20" t="n">
        <v>2.52668213</v>
      </c>
      <c r="I13" s="18" t="n">
        <v>515.89333283</v>
      </c>
      <c r="J13" s="20" t="n">
        <v>3.0394726</v>
      </c>
      <c r="K13" s="18" t="n">
        <v>508.93656361</v>
      </c>
      <c r="L13" s="20" t="n">
        <v>3.41546972</v>
      </c>
      <c r="M13" s="18" t="s">
        <v>481</v>
      </c>
      <c r="N13" s="20" t="s">
        <v>481</v>
      </c>
      <c r="O13" s="18" t="s">
        <v>481</v>
      </c>
      <c r="P13" s="20" t="s">
        <v>481</v>
      </c>
      <c r="Q13" s="18" t="n">
        <v>447.51533769</v>
      </c>
      <c r="R13" s="20" t="n">
        <v>5.97365007</v>
      </c>
      <c r="S13" s="18" t="s">
        <v>481</v>
      </c>
      <c r="T13" s="20" t="s">
        <v>481</v>
      </c>
      <c r="U13" s="18" t="n">
        <v>438.14871271</v>
      </c>
      <c r="V13" s="20" t="n">
        <v>5.75464199</v>
      </c>
    </row>
    <row r="14" spans="1:22">
      <c r="A14" s="15" t="s">
        <v>489</v>
      </c>
      <c r="B14" s="17" t="n">
        <v>5587</v>
      </c>
      <c r="C14" s="18">
        <f>(89.0/B14*100)</f>
        <v/>
      </c>
      <c r="D14" s="19" t="n">
        <v>5498</v>
      </c>
      <c r="E14" s="18" t="n">
        <v>543.84397093</v>
      </c>
      <c r="F14" s="20" t="n">
        <v>5.22472566</v>
      </c>
      <c r="G14" s="18" t="n">
        <v>526.4368467</v>
      </c>
      <c r="H14" s="20" t="n">
        <v>2.88735166</v>
      </c>
      <c r="I14" s="18" t="n">
        <v>518.44799068</v>
      </c>
      <c r="J14" s="20" t="n">
        <v>2.64076714</v>
      </c>
      <c r="K14" s="18" t="n">
        <v>495.46952457</v>
      </c>
      <c r="L14" s="20" t="n">
        <v>3.20342905</v>
      </c>
      <c r="M14" s="18" t="s">
        <v>481</v>
      </c>
      <c r="N14" s="20" t="s">
        <v>481</v>
      </c>
      <c r="O14" s="18" t="s">
        <v>481</v>
      </c>
      <c r="P14" s="20" t="s">
        <v>481</v>
      </c>
      <c r="Q14" s="18" t="s">
        <v>481</v>
      </c>
      <c r="R14" s="20" t="s">
        <v>481</v>
      </c>
      <c r="S14" s="18" t="s">
        <v>481</v>
      </c>
      <c r="T14" s="20" t="s">
        <v>481</v>
      </c>
      <c r="U14" s="18" t="n">
        <v>468.19130452</v>
      </c>
      <c r="V14" s="20" t="n">
        <v>8.654718219999999</v>
      </c>
    </row>
    <row r="15" spans="1:22">
      <c r="A15" s="15" t="s">
        <v>490</v>
      </c>
      <c r="B15" s="17" t="n">
        <v>5882</v>
      </c>
      <c r="C15" s="18">
        <f>(153.0/B15*100)</f>
        <v/>
      </c>
      <c r="D15" s="19" t="n">
        <v>5729</v>
      </c>
      <c r="E15" s="18" t="n">
        <v>541.61014272</v>
      </c>
      <c r="F15" s="20" t="n">
        <v>4.406575</v>
      </c>
      <c r="G15" s="18" t="n">
        <v>526.97143541</v>
      </c>
      <c r="H15" s="20" t="n">
        <v>2.60559201</v>
      </c>
      <c r="I15" s="18" t="n">
        <v>510.77877747</v>
      </c>
      <c r="J15" s="20" t="n">
        <v>2.88925082</v>
      </c>
      <c r="K15" s="18" t="n">
        <v>495.60852781</v>
      </c>
      <c r="L15" s="20" t="n">
        <v>3.43391343</v>
      </c>
      <c r="M15" s="18" t="s">
        <v>481</v>
      </c>
      <c r="N15" s="20" t="s">
        <v>481</v>
      </c>
      <c r="O15" s="18" t="s">
        <v>481</v>
      </c>
      <c r="P15" s="20" t="s">
        <v>481</v>
      </c>
      <c r="Q15" s="18" t="n">
        <v>368.85220715</v>
      </c>
      <c r="R15" s="20" t="n">
        <v>14.5875493</v>
      </c>
      <c r="S15" s="18" t="s">
        <v>481</v>
      </c>
      <c r="T15" s="20" t="s">
        <v>481</v>
      </c>
      <c r="U15" s="18" t="n">
        <v>447.56539336</v>
      </c>
      <c r="V15" s="20" t="n">
        <v>5.85865738</v>
      </c>
    </row>
    <row r="16" spans="1:22">
      <c r="A16" s="15" t="s">
        <v>491</v>
      </c>
      <c r="B16" s="17" t="n">
        <v>6108</v>
      </c>
      <c r="C16" s="18">
        <f>(178.0/B16*100)</f>
        <v/>
      </c>
      <c r="D16" s="19" t="n">
        <v>5930</v>
      </c>
      <c r="E16" s="18" t="n">
        <v>518.92526834</v>
      </c>
      <c r="F16" s="20" t="n">
        <v>5.08595652</v>
      </c>
      <c r="G16" s="18" t="n">
        <v>511.59315268</v>
      </c>
      <c r="H16" s="20" t="n">
        <v>3.13753352</v>
      </c>
      <c r="I16" s="18" t="n">
        <v>508.80309452</v>
      </c>
      <c r="J16" s="20" t="n">
        <v>3.03100881</v>
      </c>
      <c r="K16" s="18" t="n">
        <v>488.12097399</v>
      </c>
      <c r="L16" s="20" t="n">
        <v>2.98640881</v>
      </c>
      <c r="M16" s="18" t="s">
        <v>481</v>
      </c>
      <c r="N16" s="20" t="s">
        <v>481</v>
      </c>
      <c r="O16" s="18" t="s">
        <v>481</v>
      </c>
      <c r="P16" s="20" t="s">
        <v>481</v>
      </c>
      <c r="Q16" s="18" t="s">
        <v>481</v>
      </c>
      <c r="R16" s="20" t="s">
        <v>481</v>
      </c>
      <c r="S16" s="18" t="s">
        <v>481</v>
      </c>
      <c r="T16" s="20" t="s">
        <v>481</v>
      </c>
      <c r="U16" s="18" t="n">
        <v>413.77854168</v>
      </c>
      <c r="V16" s="20" t="n">
        <v>6.19640048</v>
      </c>
    </row>
    <row r="17" spans="1:22">
      <c r="A17" s="15" t="s">
        <v>492</v>
      </c>
      <c r="B17" s="17" t="n">
        <v>6504</v>
      </c>
      <c r="C17" s="18">
        <f>(2366.0/B17*100)</f>
        <v/>
      </c>
      <c r="D17" s="19" t="n">
        <v>4138</v>
      </c>
      <c r="E17" s="18" t="n">
        <v>550.35552283</v>
      </c>
      <c r="F17" s="20" t="n">
        <v>5.28059295</v>
      </c>
      <c r="G17" s="18" t="n">
        <v>520.62343695</v>
      </c>
      <c r="H17" s="20" t="n">
        <v>3.84728378</v>
      </c>
      <c r="I17" s="18" t="n">
        <v>508.00246744</v>
      </c>
      <c r="J17" s="20" t="n">
        <v>4.45327112</v>
      </c>
      <c r="K17" s="18" t="n">
        <v>500.88496492</v>
      </c>
      <c r="L17" s="20" t="n">
        <v>5.28460098</v>
      </c>
      <c r="M17" s="18" t="s">
        <v>481</v>
      </c>
      <c r="N17" s="20" t="s">
        <v>481</v>
      </c>
      <c r="O17" s="18" t="s">
        <v>481</v>
      </c>
      <c r="P17" s="20" t="s">
        <v>481</v>
      </c>
      <c r="Q17" s="18" t="n">
        <v>362.96139732</v>
      </c>
      <c r="R17" s="20" t="n">
        <v>12.64520278</v>
      </c>
      <c r="S17" s="18" t="s">
        <v>481</v>
      </c>
      <c r="T17" s="20" t="s">
        <v>481</v>
      </c>
      <c r="U17" s="18" t="n">
        <v>478.02271099</v>
      </c>
      <c r="V17" s="20" t="n">
        <v>5.72805947</v>
      </c>
    </row>
    <row r="18" spans="1:22">
      <c r="A18" s="15" t="s">
        <v>493</v>
      </c>
      <c r="B18" s="17" t="n">
        <v>5532</v>
      </c>
      <c r="C18" s="18">
        <f>(31.0/B18*100)</f>
        <v/>
      </c>
      <c r="D18" s="19" t="n">
        <v>5501</v>
      </c>
      <c r="E18" s="18" t="n">
        <v>483.48598982</v>
      </c>
      <c r="F18" s="20" t="n">
        <v>5.20865418</v>
      </c>
      <c r="G18" s="18" t="n">
        <v>465.30397026</v>
      </c>
      <c r="H18" s="20" t="n">
        <v>4.28570756</v>
      </c>
      <c r="I18" s="18" t="n">
        <v>450.33991449</v>
      </c>
      <c r="J18" s="20" t="n">
        <v>3.62647384</v>
      </c>
      <c r="K18" s="18" t="n">
        <v>426.12558093</v>
      </c>
      <c r="L18" s="20" t="n">
        <v>4.03521394</v>
      </c>
      <c r="M18" s="18" t="s">
        <v>481</v>
      </c>
      <c r="N18" s="20" t="s">
        <v>481</v>
      </c>
      <c r="O18" s="18" t="s">
        <v>481</v>
      </c>
      <c r="P18" s="20" t="s">
        <v>481</v>
      </c>
      <c r="Q18" s="18" t="s">
        <v>481</v>
      </c>
      <c r="R18" s="20" t="s">
        <v>481</v>
      </c>
      <c r="S18" s="18" t="s">
        <v>481</v>
      </c>
      <c r="T18" s="20" t="s">
        <v>481</v>
      </c>
      <c r="U18" s="18" t="n">
        <v>383.00323391</v>
      </c>
      <c r="V18" s="20" t="n">
        <v>7.79546965</v>
      </c>
    </row>
    <row r="19" spans="1:22">
      <c r="A19" s="15" t="s">
        <v>494</v>
      </c>
      <c r="B19" s="17" t="n">
        <v>5658</v>
      </c>
      <c r="C19" s="18">
        <f>(433.0/B19*100)</f>
        <v/>
      </c>
      <c r="D19" s="19" t="n">
        <v>5225</v>
      </c>
      <c r="E19" s="18" t="n">
        <v>492.5277637</v>
      </c>
      <c r="F19" s="20" t="n">
        <v>4.40250962</v>
      </c>
      <c r="G19" s="18" t="n">
        <v>489.0077704</v>
      </c>
      <c r="H19" s="20" t="n">
        <v>3.09494373</v>
      </c>
      <c r="I19" s="18" t="n">
        <v>481.20862328</v>
      </c>
      <c r="J19" s="20" t="n">
        <v>3.45255598</v>
      </c>
      <c r="K19" s="18" t="n">
        <v>463.38932561</v>
      </c>
      <c r="L19" s="20" t="n">
        <v>4.50210877</v>
      </c>
      <c r="M19" s="18" t="s">
        <v>481</v>
      </c>
      <c r="N19" s="20" t="s">
        <v>481</v>
      </c>
      <c r="O19" s="18" t="s">
        <v>481</v>
      </c>
      <c r="P19" s="20" t="s">
        <v>481</v>
      </c>
      <c r="Q19" s="18" t="s">
        <v>481</v>
      </c>
      <c r="R19" s="20" t="s">
        <v>481</v>
      </c>
      <c r="S19" s="18" t="s">
        <v>481</v>
      </c>
      <c r="T19" s="20" t="s">
        <v>481</v>
      </c>
      <c r="U19" s="18" t="n">
        <v>407.75750831</v>
      </c>
      <c r="V19" s="20" t="n">
        <v>7.26980006</v>
      </c>
    </row>
    <row r="20" spans="1:22">
      <c r="A20" s="15" t="s">
        <v>495</v>
      </c>
      <c r="B20" s="17" t="n">
        <v>3371</v>
      </c>
      <c r="C20" s="18">
        <f>(75.0/B20*100)</f>
        <v/>
      </c>
      <c r="D20" s="19" t="n">
        <v>3296</v>
      </c>
      <c r="E20" s="18" t="n">
        <v>520.61032281</v>
      </c>
      <c r="F20" s="20" t="n">
        <v>4.86480107</v>
      </c>
      <c r="G20" s="18" t="n">
        <v>494.96538407</v>
      </c>
      <c r="H20" s="20" t="n">
        <v>3.29829645</v>
      </c>
      <c r="I20" s="18" t="n">
        <v>479.57547741</v>
      </c>
      <c r="J20" s="20" t="n">
        <v>4.10680399</v>
      </c>
      <c r="K20" s="18" t="n">
        <v>467.34044175</v>
      </c>
      <c r="L20" s="20" t="n">
        <v>5.47844727</v>
      </c>
      <c r="M20" s="18" t="s">
        <v>481</v>
      </c>
      <c r="N20" s="20" t="s">
        <v>481</v>
      </c>
      <c r="O20" s="18" t="s">
        <v>481</v>
      </c>
      <c r="P20" s="20" t="s">
        <v>481</v>
      </c>
      <c r="Q20" s="18" t="s">
        <v>481</v>
      </c>
      <c r="R20" s="20" t="s">
        <v>481</v>
      </c>
      <c r="S20" s="18" t="s">
        <v>481</v>
      </c>
      <c r="T20" s="20" t="s">
        <v>481</v>
      </c>
      <c r="U20" s="18" t="n">
        <v>442.0963946</v>
      </c>
      <c r="V20" s="20" t="n">
        <v>7.85560319</v>
      </c>
    </row>
    <row r="21" spans="1:22">
      <c r="A21" s="15" t="s">
        <v>496</v>
      </c>
      <c r="B21" s="17" t="n">
        <v>5741</v>
      </c>
      <c r="C21" s="18">
        <f>(70.0/B21*100)</f>
        <v/>
      </c>
      <c r="D21" s="19" t="n">
        <v>5671</v>
      </c>
      <c r="E21" s="18" t="n">
        <v>534.88752342</v>
      </c>
      <c r="F21" s="20" t="n">
        <v>2.40278717</v>
      </c>
      <c r="G21" s="18" t="n">
        <v>507.42857965</v>
      </c>
      <c r="H21" s="20" t="n">
        <v>2.29873845</v>
      </c>
      <c r="I21" s="18" t="n">
        <v>487.26473523</v>
      </c>
      <c r="J21" s="20" t="n">
        <v>2.87682934</v>
      </c>
      <c r="K21" s="18" t="n">
        <v>463.28964884</v>
      </c>
      <c r="L21" s="20" t="n">
        <v>3.6076886</v>
      </c>
      <c r="M21" s="18" t="s">
        <v>481</v>
      </c>
      <c r="N21" s="20" t="s">
        <v>481</v>
      </c>
      <c r="O21" s="18" t="s">
        <v>481</v>
      </c>
      <c r="P21" s="20" t="s">
        <v>481</v>
      </c>
      <c r="Q21" s="18" t="s">
        <v>481</v>
      </c>
      <c r="R21" s="20" t="s">
        <v>481</v>
      </c>
      <c r="S21" s="18" t="s">
        <v>481</v>
      </c>
      <c r="T21" s="20" t="s">
        <v>481</v>
      </c>
      <c r="U21" s="18" t="n">
        <v>442.59901661</v>
      </c>
      <c r="V21" s="20" t="n">
        <v>8.476821080000001</v>
      </c>
    </row>
    <row r="22" spans="1:22">
      <c r="A22" s="15" t="s">
        <v>497</v>
      </c>
      <c r="B22" s="17" t="n">
        <v>6598</v>
      </c>
      <c r="C22" s="18">
        <f>(43.0/B22*100)</f>
        <v/>
      </c>
      <c r="D22" s="19" t="n">
        <v>6555</v>
      </c>
      <c r="E22" s="18" t="n">
        <v>477.73219771</v>
      </c>
      <c r="F22" s="20" t="n">
        <v>5.2627651</v>
      </c>
      <c r="G22" s="18" t="n">
        <v>470.23148053</v>
      </c>
      <c r="H22" s="20" t="n">
        <v>4.90565028</v>
      </c>
      <c r="I22" s="18" t="n">
        <v>483.24027089</v>
      </c>
      <c r="J22" s="20" t="n">
        <v>5.0793458</v>
      </c>
      <c r="K22" s="18" t="n">
        <v>482.21183775</v>
      </c>
      <c r="L22" s="20" t="n">
        <v>4.58321865</v>
      </c>
      <c r="M22" s="18" t="s">
        <v>481</v>
      </c>
      <c r="N22" s="20" t="s">
        <v>481</v>
      </c>
      <c r="O22" s="18" t="s">
        <v>481</v>
      </c>
      <c r="P22" s="20" t="s">
        <v>481</v>
      </c>
      <c r="Q22" s="18" t="n">
        <v>465.3184081</v>
      </c>
      <c r="R22" s="20" t="n">
        <v>9.52311205</v>
      </c>
      <c r="S22" s="18" t="s">
        <v>481</v>
      </c>
      <c r="T22" s="20" t="s">
        <v>481</v>
      </c>
      <c r="U22" s="18" t="n">
        <v>385.02703818</v>
      </c>
      <c r="V22" s="20" t="n">
        <v>7.90797139</v>
      </c>
    </row>
    <row r="23" spans="1:22">
      <c r="A23" s="15" t="s">
        <v>498</v>
      </c>
      <c r="B23" s="17" t="n">
        <v>11583</v>
      </c>
      <c r="C23" s="18">
        <f>(281.0/B23*100)</f>
        <v/>
      </c>
      <c r="D23" s="19" t="n">
        <v>11302</v>
      </c>
      <c r="E23" s="18" t="n">
        <v>507.31811996</v>
      </c>
      <c r="F23" s="20" t="n">
        <v>4.24163566</v>
      </c>
      <c r="G23" s="18" t="n">
        <v>499.71518404</v>
      </c>
      <c r="H23" s="20" t="n">
        <v>3.52278449</v>
      </c>
      <c r="I23" s="18" t="n">
        <v>490.07583577</v>
      </c>
      <c r="J23" s="20" t="n">
        <v>4.20620778</v>
      </c>
      <c r="K23" s="18" t="n">
        <v>466.3827847</v>
      </c>
      <c r="L23" s="20" t="n">
        <v>4.39805934</v>
      </c>
      <c r="M23" s="18" t="s">
        <v>481</v>
      </c>
      <c r="N23" s="20" t="s">
        <v>481</v>
      </c>
      <c r="O23" s="18" t="s">
        <v>481</v>
      </c>
      <c r="P23" s="20" t="s">
        <v>481</v>
      </c>
      <c r="Q23" s="18" t="s">
        <v>481</v>
      </c>
      <c r="R23" s="20" t="s">
        <v>481</v>
      </c>
      <c r="S23" s="18" t="s">
        <v>481</v>
      </c>
      <c r="T23" s="20" t="s">
        <v>481</v>
      </c>
      <c r="U23" s="18" t="n">
        <v>441.53631359</v>
      </c>
      <c r="V23" s="20" t="n">
        <v>7.09173278</v>
      </c>
    </row>
    <row r="24" spans="1:22">
      <c r="A24" s="15" t="s">
        <v>499</v>
      </c>
      <c r="B24" s="17" t="n">
        <v>6647</v>
      </c>
      <c r="C24" s="18">
        <f>(14.0/B24*100)</f>
        <v/>
      </c>
      <c r="D24" s="19" t="n">
        <v>6633</v>
      </c>
      <c r="E24" s="18" t="n">
        <v>540.56075053</v>
      </c>
      <c r="F24" s="20" t="n">
        <v>6.90333783</v>
      </c>
      <c r="G24" s="18" t="n">
        <v>545.3167160199999</v>
      </c>
      <c r="H24" s="20" t="n">
        <v>3.578264</v>
      </c>
      <c r="I24" s="18" t="n">
        <v>536.96306013</v>
      </c>
      <c r="J24" s="20" t="n">
        <v>3.41211867</v>
      </c>
      <c r="K24" s="18" t="n">
        <v>511.57425607</v>
      </c>
      <c r="L24" s="20" t="n">
        <v>3.55387231</v>
      </c>
      <c r="M24" s="18" t="s">
        <v>481</v>
      </c>
      <c r="N24" s="20" t="s">
        <v>481</v>
      </c>
      <c r="O24" s="18" t="s">
        <v>481</v>
      </c>
      <c r="P24" s="20" t="s">
        <v>481</v>
      </c>
      <c r="Q24" s="18" t="s">
        <v>481</v>
      </c>
      <c r="R24" s="20" t="s">
        <v>481</v>
      </c>
      <c r="S24" s="18" t="s">
        <v>481</v>
      </c>
      <c r="T24" s="20" t="s">
        <v>481</v>
      </c>
      <c r="U24" s="18" t="n">
        <v>464.20197202</v>
      </c>
      <c r="V24" s="20" t="n">
        <v>9.420734919999999</v>
      </c>
    </row>
    <row r="25" spans="1:22">
      <c r="A25" s="15" t="s">
        <v>500</v>
      </c>
      <c r="B25" s="17" t="n">
        <v>5581</v>
      </c>
      <c r="C25" s="18">
        <f>(25.0/B25*100)</f>
        <v/>
      </c>
      <c r="D25" s="19" t="n">
        <v>5556</v>
      </c>
      <c r="E25" s="18" t="n">
        <v>559.5715563700001</v>
      </c>
      <c r="F25" s="20" t="n">
        <v>6.28342342</v>
      </c>
      <c r="G25" s="18" t="n">
        <v>532.0142358099999</v>
      </c>
      <c r="H25" s="20" t="n">
        <v>3.72502225</v>
      </c>
      <c r="I25" s="18" t="n">
        <v>511.69796775</v>
      </c>
      <c r="J25" s="20" t="n">
        <v>3.9622753</v>
      </c>
      <c r="K25" s="18" t="n">
        <v>487.61742165</v>
      </c>
      <c r="L25" s="20" t="n">
        <v>6.8266055</v>
      </c>
      <c r="M25" s="18" t="s">
        <v>481</v>
      </c>
      <c r="N25" s="20" t="s">
        <v>481</v>
      </c>
      <c r="O25" s="18" t="s">
        <v>481</v>
      </c>
      <c r="P25" s="20" t="s">
        <v>481</v>
      </c>
      <c r="Q25" s="18" t="s">
        <v>481</v>
      </c>
      <c r="R25" s="20" t="s">
        <v>481</v>
      </c>
      <c r="S25" s="18" t="s">
        <v>481</v>
      </c>
      <c r="T25" s="20" t="s">
        <v>481</v>
      </c>
      <c r="U25" s="18" t="n">
        <v>471.49542582</v>
      </c>
      <c r="V25" s="20" t="n">
        <v>22.49218649</v>
      </c>
    </row>
    <row r="26" spans="1:22">
      <c r="A26" s="15" t="s">
        <v>501</v>
      </c>
      <c r="B26" s="17" t="n">
        <v>4869</v>
      </c>
      <c r="C26" s="18">
        <f>(88.0/B26*100)</f>
        <v/>
      </c>
      <c r="D26" s="19" t="n">
        <v>4781</v>
      </c>
      <c r="E26" s="18" t="n">
        <v>502.5173733</v>
      </c>
      <c r="F26" s="20" t="n">
        <v>3.7815919</v>
      </c>
      <c r="G26" s="18" t="n">
        <v>488.86639536</v>
      </c>
      <c r="H26" s="20" t="n">
        <v>2.70172871</v>
      </c>
      <c r="I26" s="18" t="n">
        <v>477.57706569</v>
      </c>
      <c r="J26" s="20" t="n">
        <v>2.83939319</v>
      </c>
      <c r="K26" s="18" t="n">
        <v>465.24607858</v>
      </c>
      <c r="L26" s="20" t="n">
        <v>3.78308608</v>
      </c>
      <c r="M26" s="18" t="s">
        <v>481</v>
      </c>
      <c r="N26" s="20" t="s">
        <v>481</v>
      </c>
      <c r="O26" s="18" t="s">
        <v>481</v>
      </c>
      <c r="P26" s="20" t="s">
        <v>481</v>
      </c>
      <c r="Q26" s="18" t="s">
        <v>481</v>
      </c>
      <c r="R26" s="20" t="s">
        <v>481</v>
      </c>
      <c r="S26" s="18" t="s">
        <v>481</v>
      </c>
      <c r="T26" s="20" t="s">
        <v>481</v>
      </c>
      <c r="U26" s="18" t="n">
        <v>439.51600473</v>
      </c>
      <c r="V26" s="20" t="n">
        <v>8.5790229</v>
      </c>
    </row>
    <row r="27" spans="1:22">
      <c r="A27" s="15" t="s">
        <v>502</v>
      </c>
      <c r="B27" s="17" t="n">
        <v>5299</v>
      </c>
      <c r="C27" s="18">
        <f>(170.0/B27*100)</f>
        <v/>
      </c>
      <c r="D27" s="19" t="n">
        <v>5129</v>
      </c>
      <c r="E27" s="18" t="n">
        <v>522.8989497699999</v>
      </c>
      <c r="F27" s="20" t="n">
        <v>4.19528963</v>
      </c>
      <c r="G27" s="18" t="n">
        <v>496.23704964</v>
      </c>
      <c r="H27" s="20" t="n">
        <v>2.74704486</v>
      </c>
      <c r="I27" s="18" t="n">
        <v>495.44102525</v>
      </c>
      <c r="J27" s="20" t="n">
        <v>2.7525479</v>
      </c>
      <c r="K27" s="18" t="n">
        <v>477.9607624</v>
      </c>
      <c r="L27" s="20" t="n">
        <v>2.98655643</v>
      </c>
      <c r="M27" s="18" t="s">
        <v>481</v>
      </c>
      <c r="N27" s="20" t="s">
        <v>481</v>
      </c>
      <c r="O27" s="18" t="s">
        <v>481</v>
      </c>
      <c r="P27" s="20" t="s">
        <v>481</v>
      </c>
      <c r="Q27" s="18" t="s">
        <v>481</v>
      </c>
      <c r="R27" s="20" t="s">
        <v>481</v>
      </c>
      <c r="S27" s="18" t="s">
        <v>481</v>
      </c>
      <c r="T27" s="20" t="s">
        <v>481</v>
      </c>
      <c r="U27" s="18" t="n">
        <v>419.98352397</v>
      </c>
      <c r="V27" s="20" t="n">
        <v>4.54999849</v>
      </c>
    </row>
    <row r="28" spans="1:22">
      <c r="A28" s="15" t="s">
        <v>503</v>
      </c>
      <c r="B28" s="17" t="n">
        <v>7568</v>
      </c>
      <c r="C28" s="18">
        <f>(490.0/B28*100)</f>
        <v/>
      </c>
      <c r="D28" s="19" t="n">
        <v>7078</v>
      </c>
      <c r="E28" s="18" t="n">
        <v>416.94799741</v>
      </c>
      <c r="F28" s="20" t="n">
        <v>4.00917919</v>
      </c>
      <c r="G28" s="18" t="n">
        <v>411.75917366</v>
      </c>
      <c r="H28" s="20" t="n">
        <v>2.89075049</v>
      </c>
      <c r="I28" s="18" t="n">
        <v>413.46137652</v>
      </c>
      <c r="J28" s="20" t="n">
        <v>3.20217055</v>
      </c>
      <c r="K28" s="18" t="n">
        <v>399.81739659</v>
      </c>
      <c r="L28" s="20" t="n">
        <v>5.29900139</v>
      </c>
      <c r="M28" s="18" t="s">
        <v>481</v>
      </c>
      <c r="N28" s="20" t="s">
        <v>481</v>
      </c>
      <c r="O28" s="18" t="s">
        <v>481</v>
      </c>
      <c r="P28" s="20" t="s">
        <v>481</v>
      </c>
      <c r="Q28" s="18" t="s">
        <v>481</v>
      </c>
      <c r="R28" s="20" t="s">
        <v>481</v>
      </c>
      <c r="S28" s="18" t="s">
        <v>481</v>
      </c>
      <c r="T28" s="20" t="s">
        <v>481</v>
      </c>
      <c r="U28" s="18" t="n">
        <v>377.26497509</v>
      </c>
      <c r="V28" s="20" t="n">
        <v>7.94363841</v>
      </c>
    </row>
    <row r="29" spans="1:22">
      <c r="A29" s="15" t="s">
        <v>504</v>
      </c>
      <c r="B29" s="17" t="n">
        <v>5385</v>
      </c>
      <c r="C29" s="18">
        <f>(30.0/B29*100)</f>
        <v/>
      </c>
      <c r="D29" s="19" t="n">
        <v>5355</v>
      </c>
      <c r="E29" s="18" t="n">
        <v>540.7037555000001</v>
      </c>
      <c r="F29" s="20" t="n">
        <v>3.80841721</v>
      </c>
      <c r="G29" s="18" t="n">
        <v>526.12641631</v>
      </c>
      <c r="H29" s="20" t="n">
        <v>3.0893122</v>
      </c>
      <c r="I29" s="18" t="n">
        <v>517.91109935</v>
      </c>
      <c r="J29" s="20" t="n">
        <v>3.247092</v>
      </c>
      <c r="K29" s="18" t="n">
        <v>493.54981496</v>
      </c>
      <c r="L29" s="20" t="n">
        <v>4.20211869</v>
      </c>
      <c r="M29" s="18" t="s">
        <v>481</v>
      </c>
      <c r="N29" s="20" t="s">
        <v>481</v>
      </c>
      <c r="O29" s="18" t="s">
        <v>481</v>
      </c>
      <c r="P29" s="20" t="s">
        <v>481</v>
      </c>
      <c r="Q29" s="18" t="n">
        <v>335.3902018</v>
      </c>
      <c r="R29" s="20" t="n">
        <v>12.1685767</v>
      </c>
      <c r="S29" s="18" t="s">
        <v>481</v>
      </c>
      <c r="T29" s="20" t="s">
        <v>481</v>
      </c>
      <c r="U29" s="18" t="n">
        <v>427.22145764</v>
      </c>
      <c r="V29" s="20" t="n">
        <v>8.40786265</v>
      </c>
    </row>
    <row r="30" spans="1:22">
      <c r="A30" s="15" t="s">
        <v>505</v>
      </c>
      <c r="B30" s="17" t="n">
        <v>4520</v>
      </c>
      <c r="C30" s="18">
        <f>(243.0/B30*100)</f>
        <v/>
      </c>
      <c r="D30" s="19" t="n">
        <v>4277</v>
      </c>
      <c r="E30" s="18" t="n">
        <v>544.15787249</v>
      </c>
      <c r="F30" s="20" t="n">
        <v>4.96199083</v>
      </c>
      <c r="G30" s="18" t="n">
        <v>506.44471451</v>
      </c>
      <c r="H30" s="20" t="n">
        <v>3.30183836</v>
      </c>
      <c r="I30" s="18" t="n">
        <v>489.74923767</v>
      </c>
      <c r="J30" s="20" t="n">
        <v>3.141614</v>
      </c>
      <c r="K30" s="18" t="n">
        <v>485.46891177</v>
      </c>
      <c r="L30" s="20" t="n">
        <v>4.43950709</v>
      </c>
      <c r="M30" s="18" t="s">
        <v>481</v>
      </c>
      <c r="N30" s="20" t="s">
        <v>481</v>
      </c>
      <c r="O30" s="18" t="s">
        <v>481</v>
      </c>
      <c r="P30" s="20" t="s">
        <v>481</v>
      </c>
      <c r="Q30" s="18" t="s">
        <v>481</v>
      </c>
      <c r="R30" s="20" t="s">
        <v>481</v>
      </c>
      <c r="S30" s="18" t="s">
        <v>481</v>
      </c>
      <c r="T30" s="20" t="s">
        <v>481</v>
      </c>
      <c r="U30" s="18" t="n">
        <v>413.48293093</v>
      </c>
      <c r="V30" s="20" t="n">
        <v>5.39025579</v>
      </c>
    </row>
    <row r="31" spans="1:22">
      <c r="A31" s="15" t="s">
        <v>506</v>
      </c>
      <c r="B31" s="17" t="n">
        <v>5456</v>
      </c>
      <c r="C31" s="18">
        <f>(152.0/B31*100)</f>
        <v/>
      </c>
      <c r="D31" s="19" t="n">
        <v>5304</v>
      </c>
      <c r="E31" s="18" t="n">
        <v>534.60479313</v>
      </c>
      <c r="F31" s="20" t="n">
        <v>4.40280108</v>
      </c>
      <c r="G31" s="18" t="n">
        <v>513.11516755</v>
      </c>
      <c r="H31" s="20" t="n">
        <v>2.36292244</v>
      </c>
      <c r="I31" s="18" t="n">
        <v>488.13362256</v>
      </c>
      <c r="J31" s="20" t="n">
        <v>3.50495319</v>
      </c>
      <c r="K31" s="18" t="n">
        <v>463.45716523</v>
      </c>
      <c r="L31" s="20" t="n">
        <v>5.44761483</v>
      </c>
      <c r="M31" s="18" t="s">
        <v>481</v>
      </c>
      <c r="N31" s="20" t="s">
        <v>481</v>
      </c>
      <c r="O31" s="18" t="s">
        <v>481</v>
      </c>
      <c r="P31" s="20" t="s">
        <v>481</v>
      </c>
      <c r="Q31" s="18" t="s">
        <v>481</v>
      </c>
      <c r="R31" s="20" t="s">
        <v>481</v>
      </c>
      <c r="S31" s="18" t="s">
        <v>481</v>
      </c>
      <c r="T31" s="20" t="s">
        <v>481</v>
      </c>
      <c r="U31" s="18" t="n">
        <v>437.13126383</v>
      </c>
      <c r="V31" s="20" t="n">
        <v>4.47504332</v>
      </c>
    </row>
    <row r="32" spans="1:22">
      <c r="A32" s="15" t="s">
        <v>507</v>
      </c>
      <c r="B32" s="17" t="n">
        <v>4478</v>
      </c>
      <c r="C32" s="18">
        <f>(6.0/B32*100)</f>
        <v/>
      </c>
      <c r="D32" s="19" t="n">
        <v>4472</v>
      </c>
      <c r="E32" s="18" t="n">
        <v>530.54917124</v>
      </c>
      <c r="F32" s="20" t="n">
        <v>4.51766841</v>
      </c>
      <c r="G32" s="18" t="n">
        <v>506.19699044</v>
      </c>
      <c r="H32" s="20" t="n">
        <v>2.66686179</v>
      </c>
      <c r="I32" s="18" t="n">
        <v>500.14945575</v>
      </c>
      <c r="J32" s="20" t="n">
        <v>3.5056546</v>
      </c>
      <c r="K32" s="18" t="n">
        <v>474.86446283</v>
      </c>
      <c r="L32" s="20" t="n">
        <v>4.24476785</v>
      </c>
      <c r="M32" s="18" t="s">
        <v>481</v>
      </c>
      <c r="N32" s="20" t="s">
        <v>481</v>
      </c>
      <c r="O32" s="18" t="s">
        <v>481</v>
      </c>
      <c r="P32" s="20" t="s">
        <v>481</v>
      </c>
      <c r="Q32" s="18" t="s">
        <v>481</v>
      </c>
      <c r="R32" s="20" t="s">
        <v>481</v>
      </c>
      <c r="S32" s="18" t="s">
        <v>481</v>
      </c>
      <c r="T32" s="20" t="s">
        <v>481</v>
      </c>
      <c r="U32" s="18" t="n">
        <v>426.3717757</v>
      </c>
      <c r="V32" s="20" t="n">
        <v>12.26528145</v>
      </c>
    </row>
    <row r="33" spans="1:22">
      <c r="A33" s="15" t="s">
        <v>508</v>
      </c>
      <c r="B33" s="17" t="n">
        <v>7325</v>
      </c>
      <c r="C33" s="18">
        <f>(85.0/B33*100)</f>
        <v/>
      </c>
      <c r="D33" s="19" t="n">
        <v>7240</v>
      </c>
      <c r="E33" s="18" t="n">
        <v>528.42409819</v>
      </c>
      <c r="F33" s="20" t="n">
        <v>3.40112815</v>
      </c>
      <c r="G33" s="18" t="n">
        <v>496.59314361</v>
      </c>
      <c r="H33" s="20" t="n">
        <v>3.31010154</v>
      </c>
      <c r="I33" s="18" t="n">
        <v>473.36519528</v>
      </c>
      <c r="J33" s="20" t="n">
        <v>4.09660198</v>
      </c>
      <c r="K33" s="18" t="n">
        <v>456.81798456</v>
      </c>
      <c r="L33" s="20" t="n">
        <v>6.23590533</v>
      </c>
      <c r="M33" s="18" t="s">
        <v>481</v>
      </c>
      <c r="N33" s="20" t="s">
        <v>481</v>
      </c>
      <c r="O33" s="18" t="s">
        <v>481</v>
      </c>
      <c r="P33" s="20" t="s">
        <v>481</v>
      </c>
      <c r="Q33" s="18" t="s">
        <v>481</v>
      </c>
      <c r="R33" s="20" t="s">
        <v>481</v>
      </c>
      <c r="S33" s="18" t="s">
        <v>481</v>
      </c>
      <c r="T33" s="20" t="s">
        <v>481</v>
      </c>
      <c r="U33" s="18" t="n">
        <v>411.83562315</v>
      </c>
      <c r="V33" s="20" t="n">
        <v>8.45607734</v>
      </c>
    </row>
    <row r="34" spans="1:22">
      <c r="A34" s="15" t="s">
        <v>509</v>
      </c>
      <c r="B34" s="17" t="n">
        <v>6350</v>
      </c>
      <c r="C34" s="18">
        <f>(106.0/B34*100)</f>
        <v/>
      </c>
      <c r="D34" s="19" t="n">
        <v>6244</v>
      </c>
      <c r="E34" s="18" t="n">
        <v>487.05818277</v>
      </c>
      <c r="F34" s="20" t="n">
        <v>4.24872727</v>
      </c>
      <c r="G34" s="18" t="n">
        <v>493.3255693</v>
      </c>
      <c r="H34" s="20" t="n">
        <v>2.98406065</v>
      </c>
      <c r="I34" s="18" t="n">
        <v>483.49312296</v>
      </c>
      <c r="J34" s="20" t="n">
        <v>3.37867795</v>
      </c>
      <c r="K34" s="18" t="n">
        <v>463.29438986</v>
      </c>
      <c r="L34" s="20" t="n">
        <v>4.41429476</v>
      </c>
      <c r="M34" s="18" t="s">
        <v>481</v>
      </c>
      <c r="N34" s="20" t="s">
        <v>481</v>
      </c>
      <c r="O34" s="18" t="s">
        <v>481</v>
      </c>
      <c r="P34" s="20" t="s">
        <v>481</v>
      </c>
      <c r="Q34" s="18" t="n">
        <v>336.51078337</v>
      </c>
      <c r="R34" s="20" t="n">
        <v>12.24828707</v>
      </c>
      <c r="S34" s="18" t="s">
        <v>481</v>
      </c>
      <c r="T34" s="20" t="s">
        <v>481</v>
      </c>
      <c r="U34" s="18" t="n">
        <v>413.60906664</v>
      </c>
      <c r="V34" s="20" t="n">
        <v>8.67763869</v>
      </c>
    </row>
    <row r="35" spans="1:22">
      <c r="A35" s="15" t="s">
        <v>510</v>
      </c>
      <c r="B35" s="17" t="n">
        <v>6406</v>
      </c>
      <c r="C35" s="18">
        <f>(74.0/B35*100)</f>
        <v/>
      </c>
      <c r="D35" s="19" t="n">
        <v>6332</v>
      </c>
      <c r="E35" s="18" t="n">
        <v>546.83450598</v>
      </c>
      <c r="F35" s="20" t="n">
        <v>3.04068326</v>
      </c>
      <c r="G35" s="18" t="n">
        <v>517.10070244</v>
      </c>
      <c r="H35" s="20" t="n">
        <v>2.44538677</v>
      </c>
      <c r="I35" s="18" t="n">
        <v>494.99364086</v>
      </c>
      <c r="J35" s="20" t="n">
        <v>2.98381254</v>
      </c>
      <c r="K35" s="18" t="n">
        <v>475.52947487</v>
      </c>
      <c r="L35" s="20" t="n">
        <v>4.47527424</v>
      </c>
      <c r="M35" s="18" t="s">
        <v>481</v>
      </c>
      <c r="N35" s="20" t="s">
        <v>481</v>
      </c>
      <c r="O35" s="18" t="s">
        <v>481</v>
      </c>
      <c r="P35" s="20" t="s">
        <v>481</v>
      </c>
      <c r="Q35" s="18" t="n">
        <v>349.78970242</v>
      </c>
      <c r="R35" s="20" t="n">
        <v>6.90672373</v>
      </c>
      <c r="S35" s="18" t="s">
        <v>481</v>
      </c>
      <c r="T35" s="20" t="s">
        <v>481</v>
      </c>
      <c r="U35" s="18" t="n">
        <v>417.29966841</v>
      </c>
      <c r="V35" s="20" t="n">
        <v>7.09196088</v>
      </c>
    </row>
    <row r="36" spans="1:22">
      <c r="A36" s="15" t="s">
        <v>511</v>
      </c>
      <c r="B36" s="17" t="n">
        <v>6736</v>
      </c>
      <c r="C36" s="18">
        <f>(88.0/B36*100)</f>
        <v/>
      </c>
      <c r="D36" s="19" t="n">
        <v>6648</v>
      </c>
      <c r="E36" s="18" t="n">
        <v>520.46249493</v>
      </c>
      <c r="F36" s="20" t="n">
        <v>3.04958381</v>
      </c>
      <c r="G36" s="18" t="n">
        <v>493.31959081</v>
      </c>
      <c r="H36" s="20" t="n">
        <v>2.83553414</v>
      </c>
      <c r="I36" s="18" t="n">
        <v>480.70236358</v>
      </c>
      <c r="J36" s="20" t="n">
        <v>2.94489982</v>
      </c>
      <c r="K36" s="18" t="n">
        <v>463.72110137</v>
      </c>
      <c r="L36" s="20" t="n">
        <v>3.6003192</v>
      </c>
      <c r="M36" s="18" t="s">
        <v>481</v>
      </c>
      <c r="N36" s="20" t="s">
        <v>481</v>
      </c>
      <c r="O36" s="18" t="s">
        <v>481</v>
      </c>
      <c r="P36" s="20" t="s">
        <v>481</v>
      </c>
      <c r="Q36" s="18" t="s">
        <v>481</v>
      </c>
      <c r="R36" s="20" t="s">
        <v>481</v>
      </c>
      <c r="S36" s="18" t="s">
        <v>481</v>
      </c>
      <c r="T36" s="20" t="s">
        <v>481</v>
      </c>
      <c r="U36" s="18" t="n">
        <v>426.13908386</v>
      </c>
      <c r="V36" s="20" t="n">
        <v>6.46950578</v>
      </c>
    </row>
    <row r="37" spans="1:22">
      <c r="A37" s="15" t="s">
        <v>512</v>
      </c>
      <c r="B37" s="17" t="n">
        <v>5458</v>
      </c>
      <c r="C37" s="18">
        <f>(181.0/B37*100)</f>
        <v/>
      </c>
      <c r="D37" s="19" t="n">
        <v>5277</v>
      </c>
      <c r="E37" s="18" t="n">
        <v>535.22470735</v>
      </c>
      <c r="F37" s="20" t="n">
        <v>4.38964013</v>
      </c>
      <c r="G37" s="18" t="n">
        <v>505.85208698</v>
      </c>
      <c r="H37" s="20" t="n">
        <v>3.42249056</v>
      </c>
      <c r="I37" s="18" t="n">
        <v>491.14463361</v>
      </c>
      <c r="J37" s="20" t="n">
        <v>3.63746531</v>
      </c>
      <c r="K37" s="18" t="n">
        <v>475.48430298</v>
      </c>
      <c r="L37" s="20" t="n">
        <v>4.93373247</v>
      </c>
      <c r="M37" s="18" t="s">
        <v>481</v>
      </c>
      <c r="N37" s="20" t="s">
        <v>481</v>
      </c>
      <c r="O37" s="18" t="s">
        <v>481</v>
      </c>
      <c r="P37" s="20" t="s">
        <v>481</v>
      </c>
      <c r="Q37" s="18" t="s">
        <v>481</v>
      </c>
      <c r="R37" s="20" t="s">
        <v>481</v>
      </c>
      <c r="S37" s="18" t="s">
        <v>481</v>
      </c>
      <c r="T37" s="20" t="s">
        <v>481</v>
      </c>
      <c r="U37" s="18" t="n">
        <v>428.06962705</v>
      </c>
      <c r="V37" s="20" t="n">
        <v>5.666023</v>
      </c>
    </row>
    <row r="38" spans="1:22">
      <c r="A38" s="15" t="s">
        <v>513</v>
      </c>
      <c r="B38" s="17" t="n">
        <v>5860</v>
      </c>
      <c r="C38" s="18">
        <f>(27.0/B38*100)</f>
        <v/>
      </c>
      <c r="D38" s="19" t="n">
        <v>5833</v>
      </c>
      <c r="E38" s="18" t="n">
        <v>544.692586</v>
      </c>
      <c r="F38" s="20" t="n">
        <v>5.88145105</v>
      </c>
      <c r="G38" s="18" t="n">
        <v>530.85588303</v>
      </c>
      <c r="H38" s="20" t="n">
        <v>4.41412699</v>
      </c>
      <c r="I38" s="18" t="n">
        <v>527.06962268</v>
      </c>
      <c r="J38" s="20" t="n">
        <v>3.96842718</v>
      </c>
      <c r="K38" s="18" t="n">
        <v>518.75150376</v>
      </c>
      <c r="L38" s="20" t="n">
        <v>3.79637191</v>
      </c>
      <c r="M38" s="18" t="s">
        <v>481</v>
      </c>
      <c r="N38" s="20" t="s">
        <v>481</v>
      </c>
      <c r="O38" s="18" t="s">
        <v>481</v>
      </c>
      <c r="P38" s="20" t="s">
        <v>481</v>
      </c>
      <c r="Q38" s="18" t="s">
        <v>481</v>
      </c>
      <c r="R38" s="20" t="s">
        <v>481</v>
      </c>
      <c r="S38" s="18" t="s">
        <v>481</v>
      </c>
      <c r="T38" s="20" t="s">
        <v>481</v>
      </c>
      <c r="U38" s="18" t="n">
        <v>489.36167879</v>
      </c>
      <c r="V38" s="20" t="n">
        <v>6.24579511</v>
      </c>
    </row>
    <row r="39" spans="1:22">
      <c r="A39" s="15" t="s">
        <v>514</v>
      </c>
      <c r="B39" s="17" t="n">
        <v>5895</v>
      </c>
      <c r="C39" s="18">
        <f>(33.0/B39*100)</f>
        <v/>
      </c>
      <c r="D39" s="19" t="n">
        <v>5862</v>
      </c>
      <c r="E39" s="18" t="n">
        <v>435.71622188</v>
      </c>
      <c r="F39" s="20" t="n">
        <v>6.26239928</v>
      </c>
      <c r="G39" s="18" t="n">
        <v>425.32640593</v>
      </c>
      <c r="H39" s="20" t="n">
        <v>4.40400877</v>
      </c>
      <c r="I39" s="18" t="n">
        <v>412.51563837</v>
      </c>
      <c r="J39" s="20" t="n">
        <v>4.52788959</v>
      </c>
      <c r="K39" s="18" t="n">
        <v>399.82860468</v>
      </c>
      <c r="L39" s="20" t="n">
        <v>5.77087901</v>
      </c>
      <c r="M39" s="18" t="s">
        <v>481</v>
      </c>
      <c r="N39" s="20" t="s">
        <v>481</v>
      </c>
      <c r="O39" s="18" t="s">
        <v>481</v>
      </c>
      <c r="P39" s="20" t="s">
        <v>481</v>
      </c>
      <c r="Q39" s="18" t="s">
        <v>481</v>
      </c>
      <c r="R39" s="20" t="s">
        <v>481</v>
      </c>
      <c r="S39" s="18" t="s">
        <v>481</v>
      </c>
      <c r="T39" s="20" t="s">
        <v>481</v>
      </c>
      <c r="U39" s="18" t="n">
        <v>368.17265848</v>
      </c>
      <c r="V39" s="20" t="n">
        <v>9.158310609999999</v>
      </c>
    </row>
    <row r="40" spans="1:22">
      <c r="A40" s="15" t="s">
        <v>515</v>
      </c>
      <c r="B40" s="17" t="n">
        <v>14157</v>
      </c>
      <c r="C40" s="18">
        <f>(415.0/B40*100)</f>
        <v/>
      </c>
      <c r="D40" s="19" t="n">
        <v>13742</v>
      </c>
      <c r="E40" s="18" t="n">
        <v>529.53912676</v>
      </c>
      <c r="F40" s="20" t="n">
        <v>3.69092927</v>
      </c>
      <c r="G40" s="18" t="n">
        <v>501.47659848</v>
      </c>
      <c r="H40" s="20" t="n">
        <v>3.01542767</v>
      </c>
      <c r="I40" s="18" t="n">
        <v>485.15729058</v>
      </c>
      <c r="J40" s="20" t="n">
        <v>3.23870641</v>
      </c>
      <c r="K40" s="18" t="n">
        <v>462.1899419</v>
      </c>
      <c r="L40" s="20" t="n">
        <v>4.85439134</v>
      </c>
      <c r="M40" s="18" t="s">
        <v>481</v>
      </c>
      <c r="N40" s="20" t="s">
        <v>481</v>
      </c>
      <c r="O40" s="18" t="s">
        <v>481</v>
      </c>
      <c r="P40" s="20" t="s">
        <v>481</v>
      </c>
      <c r="Q40" s="18" t="s">
        <v>481</v>
      </c>
      <c r="R40" s="20" t="s">
        <v>481</v>
      </c>
      <c r="S40" s="18" t="s">
        <v>481</v>
      </c>
      <c r="T40" s="20" t="s">
        <v>481</v>
      </c>
      <c r="U40" s="18" t="n">
        <v>409.4572171</v>
      </c>
      <c r="V40" s="20" t="n">
        <v>6.36289924</v>
      </c>
    </row>
    <row r="41" spans="1:22">
      <c r="A41" s="15" t="s">
        <v>516</v>
      </c>
      <c r="B41" s="17" t="n">
        <v>5712</v>
      </c>
      <c r="C41" s="18">
        <f>(61.0/B41*100)</f>
        <v/>
      </c>
      <c r="D41" s="19" t="n">
        <v>5651</v>
      </c>
      <c r="E41" s="18" t="n">
        <v>484.82631387</v>
      </c>
      <c r="F41" s="20" t="n">
        <v>5.30332676</v>
      </c>
      <c r="G41" s="18" t="n">
        <v>473.80939045</v>
      </c>
      <c r="H41" s="20" t="n">
        <v>3.5463677</v>
      </c>
      <c r="I41" s="18" t="n">
        <v>477.53345428</v>
      </c>
      <c r="J41" s="20" t="n">
        <v>3.35834831</v>
      </c>
      <c r="K41" s="18" t="n">
        <v>458.68150965</v>
      </c>
      <c r="L41" s="20" t="n">
        <v>4.66035896</v>
      </c>
      <c r="M41" s="18" t="s">
        <v>481</v>
      </c>
      <c r="N41" s="20" t="s">
        <v>481</v>
      </c>
      <c r="O41" s="18" t="s">
        <v>481</v>
      </c>
      <c r="P41" s="20" t="s">
        <v>481</v>
      </c>
      <c r="Q41" s="18" t="n">
        <v>392.51815558</v>
      </c>
      <c r="R41" s="20" t="n">
        <v>16.89642718</v>
      </c>
      <c r="S41" s="18" t="s">
        <v>481</v>
      </c>
      <c r="T41" s="20" t="s">
        <v>481</v>
      </c>
      <c r="U41" s="18" t="n">
        <v>395.15104461</v>
      </c>
      <c r="V41" s="20" t="n">
        <v>8.23391576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355.88146553</v>
      </c>
      <c r="F45" s="20" t="n">
        <v>4.0539339</v>
      </c>
      <c r="G45" s="18" t="n">
        <v>361.50425737</v>
      </c>
      <c r="H45" s="20" t="n">
        <v>3.71259698</v>
      </c>
      <c r="I45" s="18" t="n">
        <v>369.92328296</v>
      </c>
      <c r="J45" s="20" t="n">
        <v>3.71394915</v>
      </c>
      <c r="K45" s="18" t="n">
        <v>358.53986971</v>
      </c>
      <c r="L45" s="20" t="n">
        <v>4.07330043</v>
      </c>
      <c r="M45" s="18" t="s">
        <v>481</v>
      </c>
      <c r="N45" s="20" t="s">
        <v>481</v>
      </c>
      <c r="O45" s="18" t="s">
        <v>481</v>
      </c>
      <c r="P45" s="20" t="s">
        <v>481</v>
      </c>
      <c r="Q45" s="18" t="n">
        <v>241.6742</v>
      </c>
      <c r="R45" s="20" t="n">
        <v>37.84369861</v>
      </c>
      <c r="S45" s="18" t="n">
        <v>343.58096414</v>
      </c>
      <c r="T45" s="20" t="n">
        <v>23.39542173</v>
      </c>
      <c r="U45" s="18" t="n">
        <v>335.64725456</v>
      </c>
      <c r="V45" s="20" t="n">
        <v>4.90313028</v>
      </c>
    </row>
    <row r="46" spans="1:22">
      <c r="A46" s="15" t="s">
        <v>521</v>
      </c>
      <c r="B46" s="17" t="n">
        <v>23141</v>
      </c>
      <c r="C46" s="18">
        <f>(2289.0/B46*100)</f>
        <v/>
      </c>
      <c r="D46" s="19" t="n">
        <v>20852</v>
      </c>
      <c r="E46" s="18" t="n">
        <v>407.67932829</v>
      </c>
      <c r="F46" s="20" t="n">
        <v>4.935777</v>
      </c>
      <c r="G46" s="18" t="n">
        <v>401.0689244</v>
      </c>
      <c r="H46" s="20" t="n">
        <v>4.32402794</v>
      </c>
      <c r="I46" s="18" t="n">
        <v>390.16302872</v>
      </c>
      <c r="J46" s="20" t="n">
        <v>3.9001093</v>
      </c>
      <c r="K46" s="18" t="n">
        <v>374.11433595</v>
      </c>
      <c r="L46" s="20" t="n">
        <v>5.16792686</v>
      </c>
      <c r="M46" s="18" t="s">
        <v>481</v>
      </c>
      <c r="N46" s="20" t="s">
        <v>481</v>
      </c>
      <c r="O46" s="18" t="s">
        <v>481</v>
      </c>
      <c r="P46" s="20" t="s">
        <v>481</v>
      </c>
      <c r="Q46" s="18" t="s">
        <v>481</v>
      </c>
      <c r="R46" s="20" t="s">
        <v>481</v>
      </c>
      <c r="S46" s="18" t="s">
        <v>481</v>
      </c>
      <c r="T46" s="20" t="s">
        <v>481</v>
      </c>
      <c r="U46" s="18" t="n">
        <v>352.31498178</v>
      </c>
      <c r="V46" s="20" t="n">
        <v>2.99390163</v>
      </c>
    </row>
    <row r="47" spans="1:22">
      <c r="A47" s="15" t="s">
        <v>522</v>
      </c>
      <c r="B47" s="17" t="n">
        <v>5928</v>
      </c>
      <c r="C47" s="18">
        <f>(440.0/B47*100)</f>
        <v/>
      </c>
      <c r="D47" s="19" t="n">
        <v>5488</v>
      </c>
      <c r="E47" s="18" t="n">
        <v>458.07020328</v>
      </c>
      <c r="F47" s="20" t="n">
        <v>5.74287132</v>
      </c>
      <c r="G47" s="18" t="n">
        <v>459.17219087</v>
      </c>
      <c r="H47" s="20" t="n">
        <v>4.26496722</v>
      </c>
      <c r="I47" s="18" t="n">
        <v>451.89003171</v>
      </c>
      <c r="J47" s="20" t="n">
        <v>4.44468225</v>
      </c>
      <c r="K47" s="18" t="n">
        <v>424.6679663</v>
      </c>
      <c r="L47" s="20" t="n">
        <v>5.888228</v>
      </c>
      <c r="M47" s="18" t="s">
        <v>481</v>
      </c>
      <c r="N47" s="20" t="s">
        <v>481</v>
      </c>
      <c r="O47" s="18" t="s">
        <v>481</v>
      </c>
      <c r="P47" s="20" t="s">
        <v>481</v>
      </c>
      <c r="Q47" s="18" t="s">
        <v>481</v>
      </c>
      <c r="R47" s="20" t="s">
        <v>481</v>
      </c>
      <c r="S47" s="18" t="s">
        <v>481</v>
      </c>
      <c r="T47" s="20" t="s">
        <v>481</v>
      </c>
      <c r="U47" s="18" t="n">
        <v>389.4532984</v>
      </c>
      <c r="V47" s="20" t="n">
        <v>5.12778457</v>
      </c>
    </row>
    <row r="48" spans="1:22">
      <c r="A48" s="15" t="s">
        <v>523</v>
      </c>
      <c r="B48" s="17" t="n">
        <v>9841</v>
      </c>
      <c r="C48" s="18">
        <f>(8.0/B48*100)</f>
        <v/>
      </c>
      <c r="D48" s="19" t="n">
        <v>9833</v>
      </c>
      <c r="E48" s="18" t="n">
        <v>570.25416778</v>
      </c>
      <c r="F48" s="20" t="n">
        <v>6.38050081</v>
      </c>
      <c r="G48" s="18" t="n">
        <v>535.25271502</v>
      </c>
      <c r="H48" s="20" t="n">
        <v>5.2954931</v>
      </c>
      <c r="I48" s="18" t="n">
        <v>523.28993263</v>
      </c>
      <c r="J48" s="20" t="n">
        <v>5.42372282</v>
      </c>
      <c r="K48" s="18" t="n">
        <v>475.5865125</v>
      </c>
      <c r="L48" s="20" t="n">
        <v>6.39222715</v>
      </c>
      <c r="M48" s="18" t="s">
        <v>481</v>
      </c>
      <c r="N48" s="20" t="s">
        <v>481</v>
      </c>
      <c r="O48" s="18" t="s">
        <v>481</v>
      </c>
      <c r="P48" s="20" t="s">
        <v>481</v>
      </c>
      <c r="Q48" s="18" t="s">
        <v>481</v>
      </c>
      <c r="R48" s="20" t="s">
        <v>481</v>
      </c>
      <c r="S48" s="18" t="s">
        <v>481</v>
      </c>
      <c r="T48" s="20" t="s">
        <v>481</v>
      </c>
      <c r="U48" s="18" t="n">
        <v>454.54058798</v>
      </c>
      <c r="V48" s="20" t="n">
        <v>24.69983159</v>
      </c>
    </row>
    <row r="49" spans="1:22">
      <c r="A49" s="15" t="s">
        <v>524</v>
      </c>
      <c r="B49" s="17" t="n">
        <v>6349</v>
      </c>
      <c r="C49" s="18">
        <f>(56.0/B49*100)</f>
        <v/>
      </c>
      <c r="D49" s="19" t="n">
        <v>6293</v>
      </c>
      <c r="E49" s="18" t="n">
        <v>415.93919678</v>
      </c>
      <c r="F49" s="20" t="n">
        <v>4.74797565</v>
      </c>
      <c r="G49" s="18" t="n">
        <v>413.06734768</v>
      </c>
      <c r="H49" s="20" t="n">
        <v>3.55467447</v>
      </c>
      <c r="I49" s="18" t="n">
        <v>409.93229564</v>
      </c>
      <c r="J49" s="20" t="n">
        <v>4.30850208</v>
      </c>
      <c r="K49" s="18" t="n">
        <v>403.33541959</v>
      </c>
      <c r="L49" s="20" t="n">
        <v>3.83170351</v>
      </c>
      <c r="M49" s="18" t="s">
        <v>481</v>
      </c>
      <c r="N49" s="20" t="s">
        <v>481</v>
      </c>
      <c r="O49" s="18" t="s">
        <v>481</v>
      </c>
      <c r="P49" s="20" t="s">
        <v>481</v>
      </c>
      <c r="Q49" s="18" t="s">
        <v>481</v>
      </c>
      <c r="R49" s="20" t="s">
        <v>481</v>
      </c>
      <c r="S49" s="18" t="s">
        <v>481</v>
      </c>
      <c r="T49" s="20" t="s">
        <v>481</v>
      </c>
      <c r="U49" s="18" t="n">
        <v>364.04833276</v>
      </c>
      <c r="V49" s="20" t="n">
        <v>9.24107983</v>
      </c>
    </row>
    <row r="50" spans="1:22">
      <c r="A50" s="15" t="s">
        <v>525</v>
      </c>
      <c r="B50" s="17" t="n">
        <v>11795</v>
      </c>
      <c r="C50" s="18">
        <f>(413.0/B50*100)</f>
        <v/>
      </c>
      <c r="D50" s="19" t="n">
        <v>11382</v>
      </c>
      <c r="E50" s="18" t="n">
        <v>390.93282566</v>
      </c>
      <c r="F50" s="20" t="n">
        <v>3.67096441</v>
      </c>
      <c r="G50" s="18" t="n">
        <v>394.12179675</v>
      </c>
      <c r="H50" s="20" t="n">
        <v>3.02651692</v>
      </c>
      <c r="I50" s="18" t="n">
        <v>400.97075791</v>
      </c>
      <c r="J50" s="20" t="n">
        <v>3.16555001</v>
      </c>
      <c r="K50" s="18" t="n">
        <v>379.90091821</v>
      </c>
      <c r="L50" s="20" t="n">
        <v>3.68008421</v>
      </c>
      <c r="M50" s="18" t="s">
        <v>481</v>
      </c>
      <c r="N50" s="20" t="s">
        <v>481</v>
      </c>
      <c r="O50" s="18" t="s">
        <v>481</v>
      </c>
      <c r="P50" s="20" t="s">
        <v>481</v>
      </c>
      <c r="Q50" s="18" t="s">
        <v>481</v>
      </c>
      <c r="R50" s="20" t="s">
        <v>481</v>
      </c>
      <c r="S50" s="18" t="s">
        <v>481</v>
      </c>
      <c r="T50" s="20" t="s">
        <v>481</v>
      </c>
      <c r="U50" s="18" t="n">
        <v>344.6997396</v>
      </c>
      <c r="V50" s="20" t="n">
        <v>6.45247354</v>
      </c>
    </row>
    <row r="51" spans="1:22">
      <c r="A51" s="15" t="s">
        <v>526</v>
      </c>
      <c r="B51" s="17" t="n">
        <v>6866</v>
      </c>
      <c r="C51" s="18">
        <f>(112.0/B51*100)</f>
        <v/>
      </c>
      <c r="D51" s="19" t="n">
        <v>6754</v>
      </c>
      <c r="E51" s="18" t="n">
        <v>403.37105186</v>
      </c>
      <c r="F51" s="20" t="n">
        <v>4.53259789</v>
      </c>
      <c r="G51" s="18" t="n">
        <v>406.70109061</v>
      </c>
      <c r="H51" s="20" t="n">
        <v>3.17030433</v>
      </c>
      <c r="I51" s="18" t="n">
        <v>409.73206247</v>
      </c>
      <c r="J51" s="20" t="n">
        <v>3.38542565</v>
      </c>
      <c r="K51" s="18" t="n">
        <v>398.06758642</v>
      </c>
      <c r="L51" s="20" t="n">
        <v>3.88916033</v>
      </c>
      <c r="M51" s="18" t="s">
        <v>481</v>
      </c>
      <c r="N51" s="20" t="s">
        <v>481</v>
      </c>
      <c r="O51" s="18" t="s">
        <v>481</v>
      </c>
      <c r="P51" s="20" t="s">
        <v>481</v>
      </c>
      <c r="Q51" s="18" t="n">
        <v>380.5422133</v>
      </c>
      <c r="R51" s="20" t="n">
        <v>4.31283207</v>
      </c>
      <c r="S51" s="18" t="s">
        <v>481</v>
      </c>
      <c r="T51" s="20" t="s">
        <v>481</v>
      </c>
      <c r="U51" s="18" t="n">
        <v>378.59396767</v>
      </c>
      <c r="V51" s="20" t="n">
        <v>6.36226891</v>
      </c>
    </row>
    <row r="52" spans="1:22">
      <c r="A52" s="15" t="s">
        <v>527</v>
      </c>
      <c r="B52" s="17" t="n">
        <v>5809</v>
      </c>
      <c r="C52" s="18">
        <f>(115.0/B52*100)</f>
        <v/>
      </c>
      <c r="D52" s="19" t="n">
        <v>5694</v>
      </c>
      <c r="E52" s="18" t="n">
        <v>493.90721842</v>
      </c>
      <c r="F52" s="20" t="n">
        <v>3.90856039</v>
      </c>
      <c r="G52" s="18" t="n">
        <v>467.87499451</v>
      </c>
      <c r="H52" s="20" t="n">
        <v>3.54253602</v>
      </c>
      <c r="I52" s="18" t="n">
        <v>459.48062002</v>
      </c>
      <c r="J52" s="20" t="n">
        <v>3.27252179</v>
      </c>
      <c r="K52" s="18" t="n">
        <v>425.28929968</v>
      </c>
      <c r="L52" s="20" t="n">
        <v>5.04966358</v>
      </c>
      <c r="M52" s="18" t="s">
        <v>481</v>
      </c>
      <c r="N52" s="20" t="s">
        <v>481</v>
      </c>
      <c r="O52" s="18" t="s">
        <v>481</v>
      </c>
      <c r="P52" s="20" t="s">
        <v>481</v>
      </c>
      <c r="Q52" s="18" t="s">
        <v>481</v>
      </c>
      <c r="R52" s="20" t="s">
        <v>481</v>
      </c>
      <c r="S52" s="18" t="s">
        <v>481</v>
      </c>
      <c r="T52" s="20" t="s">
        <v>481</v>
      </c>
      <c r="U52" s="18" t="n">
        <v>388.02299163</v>
      </c>
      <c r="V52" s="20" t="n">
        <v>7.49945375</v>
      </c>
    </row>
    <row r="53" spans="1:22">
      <c r="A53" s="15" t="s">
        <v>528</v>
      </c>
      <c r="B53" s="17" t="n">
        <v>5571</v>
      </c>
      <c r="C53" s="18">
        <f>(123.0/B53*100)</f>
        <v/>
      </c>
      <c r="D53" s="19" t="n">
        <v>5448</v>
      </c>
      <c r="E53" s="18" t="n">
        <v>461.39280783</v>
      </c>
      <c r="F53" s="20" t="n">
        <v>3.51683543</v>
      </c>
      <c r="G53" s="18" t="n">
        <v>450.14484579</v>
      </c>
      <c r="H53" s="20" t="n">
        <v>2.79307509</v>
      </c>
      <c r="I53" s="18" t="n">
        <v>437.11607393</v>
      </c>
      <c r="J53" s="20" t="n">
        <v>2.89758541</v>
      </c>
      <c r="K53" s="18" t="n">
        <v>428.74399136</v>
      </c>
      <c r="L53" s="20" t="n">
        <v>4.82957073</v>
      </c>
      <c r="M53" s="18" t="s">
        <v>481</v>
      </c>
      <c r="N53" s="20" t="s">
        <v>481</v>
      </c>
      <c r="O53" s="18" t="s">
        <v>481</v>
      </c>
      <c r="P53" s="20" t="s">
        <v>481</v>
      </c>
      <c r="Q53" s="18" t="s">
        <v>481</v>
      </c>
      <c r="R53" s="20" t="s">
        <v>481</v>
      </c>
      <c r="S53" s="18" t="s">
        <v>481</v>
      </c>
      <c r="T53" s="20" t="s">
        <v>481</v>
      </c>
      <c r="U53" s="18" t="n">
        <v>368.61030747</v>
      </c>
      <c r="V53" s="20" t="n">
        <v>4.44047662</v>
      </c>
    </row>
    <row r="54" spans="1:22">
      <c r="A54" s="15" t="s">
        <v>529</v>
      </c>
      <c r="B54" s="17" t="n">
        <v>4740</v>
      </c>
      <c r="C54" s="18">
        <f>(548.0/B54*100)</f>
        <v/>
      </c>
      <c r="D54" s="19" t="n">
        <v>4192</v>
      </c>
      <c r="E54" s="18" t="n">
        <v>331.38969877</v>
      </c>
      <c r="F54" s="20" t="n">
        <v>3.77222106</v>
      </c>
      <c r="G54" s="18" t="n">
        <v>346.00251389</v>
      </c>
      <c r="H54" s="20" t="n">
        <v>4.04508852</v>
      </c>
      <c r="I54" s="18" t="n">
        <v>346.75467069</v>
      </c>
      <c r="J54" s="20" t="n">
        <v>4.21465293</v>
      </c>
      <c r="K54" s="18" t="n">
        <v>323.17112723</v>
      </c>
      <c r="L54" s="20" t="n">
        <v>6.73980362</v>
      </c>
      <c r="M54" s="18" t="s">
        <v>481</v>
      </c>
      <c r="N54" s="20" t="s">
        <v>481</v>
      </c>
      <c r="O54" s="18" t="s">
        <v>481</v>
      </c>
      <c r="P54" s="20" t="s">
        <v>481</v>
      </c>
      <c r="Q54" s="18" t="s">
        <v>481</v>
      </c>
      <c r="R54" s="20" t="s">
        <v>481</v>
      </c>
      <c r="S54" s="18" t="s">
        <v>481</v>
      </c>
      <c r="T54" s="20" t="s">
        <v>481</v>
      </c>
      <c r="U54" s="18" t="n">
        <v>292.91298766</v>
      </c>
      <c r="V54" s="20" t="n">
        <v>3.76243257</v>
      </c>
    </row>
    <row r="55" spans="1:22">
      <c r="A55" s="15" t="s">
        <v>530</v>
      </c>
      <c r="B55" s="17" t="n">
        <v>5316</v>
      </c>
      <c r="C55" s="18">
        <f>(22.0/B55*100)</f>
        <v/>
      </c>
      <c r="D55" s="19" t="n">
        <v>5294</v>
      </c>
      <c r="E55" s="18" t="n">
        <v>416.50570614</v>
      </c>
      <c r="F55" s="20" t="n">
        <v>3.71339095</v>
      </c>
      <c r="G55" s="18" t="n">
        <v>410.71873918</v>
      </c>
      <c r="H55" s="20" t="n">
        <v>3.03330337</v>
      </c>
      <c r="I55" s="18" t="n">
        <v>412.33950076</v>
      </c>
      <c r="J55" s="20" t="n">
        <v>3.96038258</v>
      </c>
      <c r="K55" s="18" t="n">
        <v>390.48441723</v>
      </c>
      <c r="L55" s="20" t="n">
        <v>4.95202264</v>
      </c>
      <c r="M55" s="18" t="s">
        <v>481</v>
      </c>
      <c r="N55" s="20" t="s">
        <v>481</v>
      </c>
      <c r="O55" s="18" t="s">
        <v>481</v>
      </c>
      <c r="P55" s="20" t="s">
        <v>481</v>
      </c>
      <c r="Q55" s="18" t="s">
        <v>481</v>
      </c>
      <c r="R55" s="20" t="s">
        <v>481</v>
      </c>
      <c r="S55" s="18" t="n">
        <v>284.70646892</v>
      </c>
      <c r="T55" s="20" t="n">
        <v>24.29636521</v>
      </c>
      <c r="U55" s="18" t="n">
        <v>302.50301659</v>
      </c>
      <c r="V55" s="20" t="n">
        <v>7.73459278</v>
      </c>
    </row>
    <row r="56" spans="1:22">
      <c r="A56" s="15" t="s">
        <v>531</v>
      </c>
      <c r="B56" s="17" t="n">
        <v>5359</v>
      </c>
      <c r="C56" s="18">
        <f>(77.0/B56*100)</f>
        <v/>
      </c>
      <c r="D56" s="19" t="n">
        <v>5282</v>
      </c>
      <c r="E56" s="18" t="n">
        <v>573.44335567</v>
      </c>
      <c r="F56" s="20" t="n">
        <v>3.7823991</v>
      </c>
      <c r="G56" s="18" t="n">
        <v>550.78719491</v>
      </c>
      <c r="H56" s="20" t="n">
        <v>3.4892606</v>
      </c>
      <c r="I56" s="18" t="n">
        <v>538.79771052</v>
      </c>
      <c r="J56" s="20" t="n">
        <v>4.17170231</v>
      </c>
      <c r="K56" s="18" t="n">
        <v>514.16259269</v>
      </c>
      <c r="L56" s="20" t="n">
        <v>5.96571932</v>
      </c>
      <c r="M56" s="18" t="s">
        <v>481</v>
      </c>
      <c r="N56" s="20" t="s">
        <v>481</v>
      </c>
      <c r="O56" s="18" t="s">
        <v>481</v>
      </c>
      <c r="P56" s="20" t="s">
        <v>481</v>
      </c>
      <c r="Q56" s="18" t="s">
        <v>481</v>
      </c>
      <c r="R56" s="20" t="s">
        <v>481</v>
      </c>
      <c r="S56" s="18" t="s">
        <v>481</v>
      </c>
      <c r="T56" s="20" t="s">
        <v>481</v>
      </c>
      <c r="U56" s="18" t="n">
        <v>468.75696815</v>
      </c>
      <c r="V56" s="20" t="n">
        <v>15.04097396</v>
      </c>
    </row>
    <row r="57" spans="1:22">
      <c r="A57" s="15" t="s">
        <v>532</v>
      </c>
      <c r="B57" s="17" t="n">
        <v>6513</v>
      </c>
      <c r="C57" s="18">
        <f>(0.0/B57*100)</f>
        <v/>
      </c>
      <c r="D57" s="19" t="n">
        <v>6513</v>
      </c>
      <c r="E57" s="18" t="n">
        <v>365.97457266</v>
      </c>
      <c r="F57" s="20" t="n">
        <v>5.89319124</v>
      </c>
      <c r="G57" s="18" t="n">
        <v>385.42587511</v>
      </c>
      <c r="H57" s="20" t="n">
        <v>4.0120996</v>
      </c>
      <c r="I57" s="18" t="n">
        <v>407.47064357</v>
      </c>
      <c r="J57" s="20" t="n">
        <v>3.87667366</v>
      </c>
      <c r="K57" s="18" t="n">
        <v>375.16063464</v>
      </c>
      <c r="L57" s="20" t="n">
        <v>3.76082711</v>
      </c>
      <c r="M57" s="18" t="s">
        <v>481</v>
      </c>
      <c r="N57" s="20" t="s">
        <v>481</v>
      </c>
      <c r="O57" s="18" t="s">
        <v>481</v>
      </c>
      <c r="P57" s="20" t="s">
        <v>481</v>
      </c>
      <c r="Q57" s="18" t="n">
        <v>288.7775</v>
      </c>
      <c r="R57" s="20" t="n">
        <v>43.70376585</v>
      </c>
      <c r="S57" s="18" t="n">
        <v>326.88014018</v>
      </c>
      <c r="T57" s="20" t="n">
        <v>28.56795109</v>
      </c>
      <c r="U57" s="18" t="n">
        <v>355.50842918</v>
      </c>
      <c r="V57" s="20" t="n">
        <v>9.63343388</v>
      </c>
    </row>
    <row r="58" spans="1:22">
      <c r="A58" s="15" t="s">
        <v>533</v>
      </c>
      <c r="B58" s="17" t="n">
        <v>7267</v>
      </c>
      <c r="C58" s="18">
        <f>(10.0/B58*100)</f>
        <v/>
      </c>
      <c r="D58" s="19" t="n">
        <v>7257</v>
      </c>
      <c r="E58" s="18" t="n">
        <v>396.89673589</v>
      </c>
      <c r="F58" s="20" t="n">
        <v>3.09558374</v>
      </c>
      <c r="G58" s="18" t="n">
        <v>387.30780494</v>
      </c>
      <c r="H58" s="20" t="n">
        <v>3.28382959</v>
      </c>
      <c r="I58" s="18" t="n">
        <v>373.15947576</v>
      </c>
      <c r="J58" s="20" t="n">
        <v>3.85923606</v>
      </c>
      <c r="K58" s="18" t="n">
        <v>344.54647361</v>
      </c>
      <c r="L58" s="20" t="n">
        <v>5.40053966</v>
      </c>
      <c r="M58" s="18" t="s">
        <v>481</v>
      </c>
      <c r="N58" s="20" t="s">
        <v>481</v>
      </c>
      <c r="O58" s="18" t="s">
        <v>481</v>
      </c>
      <c r="P58" s="20" t="s">
        <v>481</v>
      </c>
      <c r="Q58" s="18" t="s">
        <v>481</v>
      </c>
      <c r="R58" s="20" t="s">
        <v>481</v>
      </c>
      <c r="S58" s="18" t="n">
        <v>279.20248051</v>
      </c>
      <c r="T58" s="20" t="n">
        <v>26.73408621</v>
      </c>
      <c r="U58" s="18" t="n">
        <v>315.05795099</v>
      </c>
      <c r="V58" s="20" t="n">
        <v>14.46734726</v>
      </c>
    </row>
    <row r="59" spans="1:22">
      <c r="A59" s="15" t="s">
        <v>534</v>
      </c>
      <c r="B59" s="17" t="n">
        <v>4826</v>
      </c>
      <c r="C59" s="18">
        <f>(26.0/B59*100)</f>
        <v/>
      </c>
      <c r="D59" s="19" t="n">
        <v>4800</v>
      </c>
      <c r="E59" s="18" t="n">
        <v>363.256327</v>
      </c>
      <c r="F59" s="20" t="n">
        <v>3.38646333</v>
      </c>
      <c r="G59" s="18" t="n">
        <v>363.88834264</v>
      </c>
      <c r="H59" s="20" t="n">
        <v>3.14283642</v>
      </c>
      <c r="I59" s="18" t="n">
        <v>382.05539646</v>
      </c>
      <c r="J59" s="20" t="n">
        <v>3.38495385</v>
      </c>
      <c r="K59" s="18" t="n">
        <v>351.29559778</v>
      </c>
      <c r="L59" s="20" t="n">
        <v>3.05678948</v>
      </c>
      <c r="M59" s="18" t="s">
        <v>481</v>
      </c>
      <c r="N59" s="20" t="s">
        <v>481</v>
      </c>
      <c r="O59" s="18" t="s">
        <v>481</v>
      </c>
      <c r="P59" s="20" t="s">
        <v>481</v>
      </c>
      <c r="Q59" s="18" t="s">
        <v>481</v>
      </c>
      <c r="R59" s="20" t="s">
        <v>481</v>
      </c>
      <c r="S59" s="18" t="n">
        <v>275.25690258</v>
      </c>
      <c r="T59" s="20" t="n">
        <v>16.08570381</v>
      </c>
      <c r="U59" s="18" t="n">
        <v>288.91759313</v>
      </c>
      <c r="V59" s="20" t="n">
        <v>7.30431788</v>
      </c>
    </row>
    <row r="60" spans="1:22">
      <c r="A60" s="15" t="s">
        <v>535</v>
      </c>
      <c r="B60" s="17" t="n">
        <v>4546</v>
      </c>
      <c r="C60" s="18">
        <f>(15.0/B60*100)</f>
        <v/>
      </c>
      <c r="D60" s="19" t="n">
        <v>4531</v>
      </c>
      <c r="E60" s="18" t="n">
        <v>405.86454176</v>
      </c>
      <c r="F60" s="20" t="n">
        <v>5.168634</v>
      </c>
      <c r="G60" s="18" t="n">
        <v>407.4351669</v>
      </c>
      <c r="H60" s="20" t="n">
        <v>4.65412941</v>
      </c>
      <c r="I60" s="18" t="n">
        <v>400.96089133</v>
      </c>
      <c r="J60" s="20" t="n">
        <v>4.94709875</v>
      </c>
      <c r="K60" s="18" t="n">
        <v>362.26212172</v>
      </c>
      <c r="L60" s="20" t="n">
        <v>5.60580969</v>
      </c>
      <c r="M60" s="18" t="s">
        <v>481</v>
      </c>
      <c r="N60" s="20" t="s">
        <v>481</v>
      </c>
      <c r="O60" s="18" t="s">
        <v>481</v>
      </c>
      <c r="P60" s="20" t="s">
        <v>481</v>
      </c>
      <c r="Q60" s="18" t="s">
        <v>481</v>
      </c>
      <c r="R60" s="20" t="s">
        <v>481</v>
      </c>
      <c r="S60" s="18" t="n">
        <v>344.103523</v>
      </c>
      <c r="T60" s="20" t="n">
        <v>22.79776214</v>
      </c>
      <c r="U60" s="18" t="n">
        <v>361.15662425</v>
      </c>
      <c r="V60" s="20" t="n">
        <v>10.24915684</v>
      </c>
    </row>
    <row r="61" spans="1:22">
      <c r="A61" s="15" t="s">
        <v>536</v>
      </c>
      <c r="B61" s="17" t="n">
        <v>6525</v>
      </c>
      <c r="C61" s="18">
        <f>(184.0/B61*100)</f>
        <v/>
      </c>
      <c r="D61" s="19" t="n">
        <v>6341</v>
      </c>
      <c r="E61" s="18" t="n">
        <v>496.89363293</v>
      </c>
      <c r="F61" s="20" t="n">
        <v>3.86955777</v>
      </c>
      <c r="G61" s="18" t="n">
        <v>482.84579986</v>
      </c>
      <c r="H61" s="20" t="n">
        <v>2.74079202</v>
      </c>
      <c r="I61" s="18" t="n">
        <v>477.91025176</v>
      </c>
      <c r="J61" s="20" t="n">
        <v>3.68903214</v>
      </c>
      <c r="K61" s="18" t="n">
        <v>467.40582697</v>
      </c>
      <c r="L61" s="20" t="n">
        <v>4.13151997</v>
      </c>
      <c r="M61" s="18" t="s">
        <v>481</v>
      </c>
      <c r="N61" s="20" t="s">
        <v>481</v>
      </c>
      <c r="O61" s="18" t="s">
        <v>481</v>
      </c>
      <c r="P61" s="20" t="s">
        <v>481</v>
      </c>
      <c r="Q61" s="18" t="s">
        <v>481</v>
      </c>
      <c r="R61" s="20" t="s">
        <v>481</v>
      </c>
      <c r="S61" s="18" t="s">
        <v>481</v>
      </c>
      <c r="T61" s="20" t="s">
        <v>481</v>
      </c>
      <c r="U61" s="18" t="n">
        <v>410.62699097</v>
      </c>
      <c r="V61" s="20" t="n">
        <v>7.60808506</v>
      </c>
    </row>
    <row r="62" spans="1:22">
      <c r="A62" s="15" t="s">
        <v>537</v>
      </c>
      <c r="B62" s="17" t="n">
        <v>4476</v>
      </c>
      <c r="C62" s="18">
        <f>(3.0/B62*100)</f>
        <v/>
      </c>
      <c r="D62" s="19" t="n">
        <v>4473</v>
      </c>
      <c r="E62" s="18" t="n">
        <v>566.0937099499999</v>
      </c>
      <c r="F62" s="20" t="n">
        <v>2.81873568</v>
      </c>
      <c r="G62" s="18" t="n">
        <v>545.27610276</v>
      </c>
      <c r="H62" s="20" t="n">
        <v>1.80105845</v>
      </c>
      <c r="I62" s="18" t="n">
        <v>535.50580556</v>
      </c>
      <c r="J62" s="20" t="n">
        <v>2.48938133</v>
      </c>
      <c r="K62" s="18" t="n">
        <v>508.08021468</v>
      </c>
      <c r="L62" s="20" t="n">
        <v>4.95083557</v>
      </c>
      <c r="M62" s="18" t="s">
        <v>481</v>
      </c>
      <c r="N62" s="20" t="s">
        <v>481</v>
      </c>
      <c r="O62" s="18" t="s">
        <v>481</v>
      </c>
      <c r="P62" s="20" t="s">
        <v>481</v>
      </c>
      <c r="Q62" s="18" t="s">
        <v>481</v>
      </c>
      <c r="R62" s="20" t="s">
        <v>481</v>
      </c>
      <c r="S62" s="18" t="s">
        <v>481</v>
      </c>
      <c r="T62" s="20" t="s">
        <v>481</v>
      </c>
      <c r="U62" s="18" t="n">
        <v>471.22330953</v>
      </c>
      <c r="V62" s="20" t="n">
        <v>24.81962996</v>
      </c>
    </row>
    <row r="63" spans="1:22">
      <c r="A63" s="15" t="s">
        <v>538</v>
      </c>
      <c r="B63" s="17" t="n">
        <v>5324</v>
      </c>
      <c r="C63" s="18">
        <f>(13.0/B63*100)</f>
        <v/>
      </c>
      <c r="D63" s="19" t="n">
        <v>5311</v>
      </c>
      <c r="E63" s="18" t="n">
        <v>387.98316441</v>
      </c>
      <c r="F63" s="20" t="n">
        <v>3.60121982</v>
      </c>
      <c r="G63" s="18" t="n">
        <v>379.90704186</v>
      </c>
      <c r="H63" s="20" t="n">
        <v>3.33761613</v>
      </c>
      <c r="I63" s="18" t="n">
        <v>381.24899655</v>
      </c>
      <c r="J63" s="20" t="n">
        <v>3.40170192</v>
      </c>
      <c r="K63" s="18" t="n">
        <v>354.99327997</v>
      </c>
      <c r="L63" s="20" t="n">
        <v>3.44117527</v>
      </c>
      <c r="M63" s="18" t="s">
        <v>481</v>
      </c>
      <c r="N63" s="20" t="s">
        <v>481</v>
      </c>
      <c r="O63" s="18" t="s">
        <v>481</v>
      </c>
      <c r="P63" s="20" t="s">
        <v>481</v>
      </c>
      <c r="Q63" s="18" t="n">
        <v>405.97583855</v>
      </c>
      <c r="R63" s="20" t="n">
        <v>37.4414547</v>
      </c>
      <c r="S63" s="18" t="n">
        <v>260.54323197</v>
      </c>
      <c r="T63" s="20" t="n">
        <v>33.57059775</v>
      </c>
      <c r="U63" s="18" t="n">
        <v>316.74636475</v>
      </c>
      <c r="V63" s="20" t="n">
        <v>5.58828373</v>
      </c>
    </row>
    <row r="64" spans="1:22">
      <c r="A64" s="15" t="s">
        <v>539</v>
      </c>
      <c r="B64" s="17" t="n">
        <v>3634</v>
      </c>
      <c r="C64" s="18">
        <f>(3.0/B64*100)</f>
        <v/>
      </c>
      <c r="D64" s="19" t="n">
        <v>3631</v>
      </c>
      <c r="E64" s="18" t="n">
        <v>527.7918621699999</v>
      </c>
      <c r="F64" s="20" t="n">
        <v>3.58189045</v>
      </c>
      <c r="G64" s="18" t="n">
        <v>488.27021032</v>
      </c>
      <c r="H64" s="20" t="n">
        <v>3.24659068</v>
      </c>
      <c r="I64" s="18" t="n">
        <v>480.25975361</v>
      </c>
      <c r="J64" s="20" t="n">
        <v>3.37401946</v>
      </c>
      <c r="K64" s="18" t="n">
        <v>429.12403745</v>
      </c>
      <c r="L64" s="20" t="n">
        <v>4.71535458</v>
      </c>
      <c r="M64" s="18" t="s">
        <v>481</v>
      </c>
      <c r="N64" s="20" t="s">
        <v>481</v>
      </c>
      <c r="O64" s="18" t="s">
        <v>481</v>
      </c>
      <c r="P64" s="20" t="s">
        <v>481</v>
      </c>
      <c r="Q64" s="18" t="s">
        <v>481</v>
      </c>
      <c r="R64" s="20" t="s">
        <v>481</v>
      </c>
      <c r="S64" s="18" t="n">
        <v>276.28507476</v>
      </c>
      <c r="T64" s="20" t="n">
        <v>43.20028771</v>
      </c>
      <c r="U64" s="18" t="n">
        <v>339.74999381</v>
      </c>
      <c r="V64" s="20" t="n">
        <v>9.202566259999999</v>
      </c>
    </row>
    <row r="65" spans="1:22">
      <c r="A65" s="15" t="s">
        <v>540</v>
      </c>
      <c r="B65" s="17" t="n">
        <v>5325</v>
      </c>
      <c r="C65" s="18">
        <f>(14.0/B65*100)</f>
        <v/>
      </c>
      <c r="D65" s="19" t="n">
        <v>5311</v>
      </c>
      <c r="E65" s="18" t="n">
        <v>434.02570428</v>
      </c>
      <c r="F65" s="20" t="n">
        <v>4.67700802</v>
      </c>
      <c r="G65" s="18" t="n">
        <v>429.20380804</v>
      </c>
      <c r="H65" s="20" t="n">
        <v>2.87544636</v>
      </c>
      <c r="I65" s="18" t="n">
        <v>421.87342857</v>
      </c>
      <c r="J65" s="20" t="n">
        <v>3.54922459</v>
      </c>
      <c r="K65" s="18" t="n">
        <v>403.51068834</v>
      </c>
      <c r="L65" s="20" t="n">
        <v>4.85532377</v>
      </c>
      <c r="M65" s="18" t="s">
        <v>481</v>
      </c>
      <c r="N65" s="20" t="s">
        <v>481</v>
      </c>
      <c r="O65" s="18" t="s">
        <v>481</v>
      </c>
      <c r="P65" s="20" t="s">
        <v>481</v>
      </c>
      <c r="Q65" s="18" t="n">
        <v>336.08862766</v>
      </c>
      <c r="R65" s="20" t="n">
        <v>40.75836267</v>
      </c>
      <c r="S65" s="18" t="n">
        <v>318.6741</v>
      </c>
      <c r="T65" s="20" t="n">
        <v>31.86220291</v>
      </c>
      <c r="U65" s="18" t="n">
        <v>344.75514332</v>
      </c>
      <c r="V65" s="20" t="n">
        <v>6.50845648</v>
      </c>
    </row>
    <row r="66" spans="1:22">
      <c r="A66" s="15" t="s">
        <v>541</v>
      </c>
      <c r="B66" s="17" t="n">
        <v>5665</v>
      </c>
      <c r="C66" s="18">
        <f>(97.0/B66*100)</f>
        <v/>
      </c>
      <c r="D66" s="19" t="n">
        <v>5568</v>
      </c>
      <c r="E66" s="18" t="n">
        <v>438.58192677</v>
      </c>
      <c r="F66" s="20" t="n">
        <v>3.24290218</v>
      </c>
      <c r="G66" s="18" t="n">
        <v>429.40995041</v>
      </c>
      <c r="H66" s="20" t="n">
        <v>2.75801349</v>
      </c>
      <c r="I66" s="18" t="n">
        <v>426.89745518</v>
      </c>
      <c r="J66" s="20" t="n">
        <v>3.32592291</v>
      </c>
      <c r="K66" s="18" t="n">
        <v>412.18288347</v>
      </c>
      <c r="L66" s="20" t="n">
        <v>4.29774313</v>
      </c>
      <c r="M66" s="18" t="s">
        <v>481</v>
      </c>
      <c r="N66" s="20" t="s">
        <v>481</v>
      </c>
      <c r="O66" s="18" t="s">
        <v>481</v>
      </c>
      <c r="P66" s="20" t="s">
        <v>481</v>
      </c>
      <c r="Q66" s="18" t="s">
        <v>481</v>
      </c>
      <c r="R66" s="20" t="s">
        <v>481</v>
      </c>
      <c r="S66" s="18" t="s">
        <v>481</v>
      </c>
      <c r="T66" s="20" t="s">
        <v>481</v>
      </c>
      <c r="U66" s="18" t="n">
        <v>366.6934944</v>
      </c>
      <c r="V66" s="20" t="n">
        <v>3.85564841</v>
      </c>
    </row>
    <row r="67" spans="1:22">
      <c r="A67" s="15" t="s">
        <v>542</v>
      </c>
      <c r="B67" s="17" t="n">
        <v>6971</v>
      </c>
      <c r="C67" s="18">
        <f>(1089.0/B67*100)</f>
        <v/>
      </c>
      <c r="D67" s="19" t="n">
        <v>5882</v>
      </c>
      <c r="E67" s="18" t="n">
        <v>407.41401207</v>
      </c>
      <c r="F67" s="20" t="n">
        <v>4.06040984</v>
      </c>
      <c r="G67" s="18" t="n">
        <v>398.30278168</v>
      </c>
      <c r="H67" s="20" t="n">
        <v>3.30817186</v>
      </c>
      <c r="I67" s="18" t="n">
        <v>402.25037426</v>
      </c>
      <c r="J67" s="20" t="n">
        <v>3.97576414</v>
      </c>
      <c r="K67" s="18" t="n">
        <v>389.63006117</v>
      </c>
      <c r="L67" s="20" t="n">
        <v>6.50438259</v>
      </c>
      <c r="M67" s="18" t="s">
        <v>481</v>
      </c>
      <c r="N67" s="20" t="s">
        <v>481</v>
      </c>
      <c r="O67" s="18" t="s">
        <v>481</v>
      </c>
      <c r="P67" s="20" t="s">
        <v>481</v>
      </c>
      <c r="Q67" s="18" t="s">
        <v>481</v>
      </c>
      <c r="R67" s="20" t="s">
        <v>481</v>
      </c>
      <c r="S67" s="18" t="s">
        <v>481</v>
      </c>
      <c r="T67" s="20" t="s">
        <v>481</v>
      </c>
      <c r="U67" s="18" t="n">
        <v>346.40344491</v>
      </c>
      <c r="V67" s="20" t="n">
        <v>5.8742473</v>
      </c>
    </row>
    <row r="68" spans="1:22">
      <c r="A68" s="15" t="s">
        <v>543</v>
      </c>
      <c r="B68" s="17" t="n">
        <v>12083</v>
      </c>
      <c r="C68" s="18">
        <f>(31.0/B68*100)</f>
        <v/>
      </c>
      <c r="D68" s="19" t="n">
        <v>12052</v>
      </c>
      <c r="E68" s="18" t="n">
        <v>442.92549999</v>
      </c>
      <c r="F68" s="20" t="n">
        <v>2.23758852</v>
      </c>
      <c r="G68" s="18" t="n">
        <v>414.51440824</v>
      </c>
      <c r="H68" s="20" t="n">
        <v>1.91540396</v>
      </c>
      <c r="I68" s="18" t="n">
        <v>400.5758008</v>
      </c>
      <c r="J68" s="20" t="n">
        <v>3.02306858</v>
      </c>
      <c r="K68" s="18" t="n">
        <v>378.17894053</v>
      </c>
      <c r="L68" s="20" t="n">
        <v>4.09151486</v>
      </c>
      <c r="M68" s="18" t="s">
        <v>481</v>
      </c>
      <c r="N68" s="20" t="s">
        <v>481</v>
      </c>
      <c r="O68" s="18" t="s">
        <v>481</v>
      </c>
      <c r="P68" s="20" t="s">
        <v>481</v>
      </c>
      <c r="Q68" s="18" t="s">
        <v>481</v>
      </c>
      <c r="R68" s="20" t="s">
        <v>481</v>
      </c>
      <c r="S68" s="18" t="s">
        <v>481</v>
      </c>
      <c r="T68" s="20" t="s">
        <v>481</v>
      </c>
      <c r="U68" s="18" t="n">
        <v>349.91956566</v>
      </c>
      <c r="V68" s="20" t="n">
        <v>1.92833734</v>
      </c>
    </row>
    <row r="69" spans="1:22">
      <c r="A69" s="15" t="s">
        <v>544</v>
      </c>
      <c r="B69" s="17" t="n">
        <v>4876</v>
      </c>
      <c r="C69" s="18">
        <f>(0.0/B69*100)</f>
        <v/>
      </c>
      <c r="D69" s="19" t="n">
        <v>4876</v>
      </c>
      <c r="E69" s="18" t="n">
        <v>442.44684171</v>
      </c>
      <c r="F69" s="20" t="n">
        <v>6.64165233</v>
      </c>
      <c r="G69" s="18" t="n">
        <v>446.12782227</v>
      </c>
      <c r="H69" s="20" t="n">
        <v>4.19289781</v>
      </c>
      <c r="I69" s="18" t="n">
        <v>451.55588033</v>
      </c>
      <c r="J69" s="20" t="n">
        <v>4.08102819</v>
      </c>
      <c r="K69" s="18" t="n">
        <v>429.35138007</v>
      </c>
      <c r="L69" s="20" t="n">
        <v>4.7548185</v>
      </c>
      <c r="M69" s="18" t="s">
        <v>481</v>
      </c>
      <c r="N69" s="20" t="s">
        <v>481</v>
      </c>
      <c r="O69" s="18" t="s">
        <v>481</v>
      </c>
      <c r="P69" s="20" t="s">
        <v>481</v>
      </c>
      <c r="Q69" s="18" t="s">
        <v>481</v>
      </c>
      <c r="R69" s="20" t="s">
        <v>481</v>
      </c>
      <c r="S69" s="18" t="s">
        <v>481</v>
      </c>
      <c r="T69" s="20" t="s">
        <v>481</v>
      </c>
      <c r="U69" s="18" t="n">
        <v>418.43191194</v>
      </c>
      <c r="V69" s="20" t="n">
        <v>19.7101294</v>
      </c>
    </row>
    <row r="70" spans="1:22">
      <c r="A70" s="15" t="s">
        <v>545</v>
      </c>
      <c r="B70" s="17" t="n">
        <v>6036</v>
      </c>
      <c r="C70" s="18">
        <f>(223.0/B70*100)</f>
        <v/>
      </c>
      <c r="D70" s="19" t="n">
        <v>5813</v>
      </c>
      <c r="E70" s="18" t="n">
        <v>511.66401198</v>
      </c>
      <c r="F70" s="20" t="n">
        <v>5.30955081</v>
      </c>
      <c r="G70" s="18" t="n">
        <v>501.52037055</v>
      </c>
      <c r="H70" s="20" t="n">
        <v>3.57363151</v>
      </c>
      <c r="I70" s="18" t="n">
        <v>496.76977118</v>
      </c>
      <c r="J70" s="20" t="n">
        <v>3.54763114</v>
      </c>
      <c r="K70" s="18" t="n">
        <v>486.2213906</v>
      </c>
      <c r="L70" s="20" t="n">
        <v>4.20652228</v>
      </c>
      <c r="M70" s="18" t="s">
        <v>481</v>
      </c>
      <c r="N70" s="20" t="s">
        <v>481</v>
      </c>
      <c r="O70" s="18" t="s">
        <v>481</v>
      </c>
      <c r="P70" s="20" t="s">
        <v>481</v>
      </c>
      <c r="Q70" s="18" t="s">
        <v>481</v>
      </c>
      <c r="R70" s="20" t="s">
        <v>481</v>
      </c>
      <c r="S70" s="18" t="s">
        <v>481</v>
      </c>
      <c r="T70" s="20" t="s">
        <v>481</v>
      </c>
      <c r="U70" s="18" t="n">
        <v>447.82771841</v>
      </c>
      <c r="V70" s="20" t="n">
        <v>8.21214485</v>
      </c>
    </row>
    <row r="71" spans="1:22">
      <c r="A71" s="15" t="s">
        <v>546</v>
      </c>
      <c r="B71" s="17" t="n">
        <v>6115</v>
      </c>
      <c r="C71" s="18">
        <f>(43.0/B71*100)</f>
        <v/>
      </c>
      <c r="D71" s="19" t="n">
        <v>6072</v>
      </c>
      <c r="E71" s="18" t="n">
        <v>603.74509471</v>
      </c>
      <c r="F71" s="20" t="n">
        <v>2.52398632</v>
      </c>
      <c r="G71" s="18" t="n">
        <v>559.14686182</v>
      </c>
      <c r="H71" s="20" t="n">
        <v>2.04987683</v>
      </c>
      <c r="I71" s="18" t="n">
        <v>536.28333006</v>
      </c>
      <c r="J71" s="20" t="n">
        <v>3.44399613</v>
      </c>
      <c r="K71" s="18" t="n">
        <v>508.99259258</v>
      </c>
      <c r="L71" s="20" t="n">
        <v>6.23112297</v>
      </c>
      <c r="M71" s="18" t="s">
        <v>481</v>
      </c>
      <c r="N71" s="20" t="s">
        <v>481</v>
      </c>
      <c r="O71" s="18" t="s">
        <v>481</v>
      </c>
      <c r="P71" s="20" t="s">
        <v>481</v>
      </c>
      <c r="Q71" s="18" t="s">
        <v>481</v>
      </c>
      <c r="R71" s="20" t="s">
        <v>481</v>
      </c>
      <c r="S71" s="18" t="s">
        <v>481</v>
      </c>
      <c r="T71" s="20" t="s">
        <v>481</v>
      </c>
      <c r="U71" s="18" t="n">
        <v>460.46519741</v>
      </c>
      <c r="V71" s="20" t="n">
        <v>15.88585946</v>
      </c>
    </row>
    <row r="72" spans="1:22">
      <c r="A72" s="15" t="s">
        <v>547</v>
      </c>
      <c r="B72" s="17" t="n">
        <v>7708</v>
      </c>
      <c r="C72" s="18">
        <f>(7.0/B72*100)</f>
        <v/>
      </c>
      <c r="D72" s="19" t="n">
        <v>7701</v>
      </c>
      <c r="E72" s="18" t="n">
        <v>589.49672773</v>
      </c>
      <c r="F72" s="20" t="n">
        <v>4.33103378</v>
      </c>
      <c r="G72" s="18" t="n">
        <v>542.75701044</v>
      </c>
      <c r="H72" s="20" t="n">
        <v>3.42094858</v>
      </c>
      <c r="I72" s="18" t="n">
        <v>514.35267822</v>
      </c>
      <c r="J72" s="20" t="n">
        <v>3.38141198</v>
      </c>
      <c r="K72" s="18" t="n">
        <v>484.45508794</v>
      </c>
      <c r="L72" s="20" t="n">
        <v>6.3791153</v>
      </c>
      <c r="M72" s="18" t="s">
        <v>481</v>
      </c>
      <c r="N72" s="20" t="s">
        <v>481</v>
      </c>
      <c r="O72" s="18" t="s">
        <v>481</v>
      </c>
      <c r="P72" s="20" t="s">
        <v>481</v>
      </c>
      <c r="Q72" s="18" t="s">
        <v>481</v>
      </c>
      <c r="R72" s="20" t="s">
        <v>481</v>
      </c>
      <c r="S72" s="18" t="s">
        <v>481</v>
      </c>
      <c r="T72" s="20" t="s">
        <v>481</v>
      </c>
      <c r="U72" s="18" t="n">
        <v>460.39519059</v>
      </c>
      <c r="V72" s="20" t="n">
        <v>23.81510416</v>
      </c>
    </row>
    <row r="73" spans="1:22">
      <c r="A73" s="15" t="s">
        <v>548</v>
      </c>
      <c r="B73" s="17" t="n">
        <v>8249</v>
      </c>
      <c r="C73" s="18">
        <f>(205.0/B73*100)</f>
        <v/>
      </c>
      <c r="D73" s="19" t="n">
        <v>8044</v>
      </c>
      <c r="E73" s="18" t="n">
        <v>420.08665205</v>
      </c>
      <c r="F73" s="20" t="n">
        <v>6.0863543</v>
      </c>
      <c r="G73" s="18" t="n">
        <v>418.69759235</v>
      </c>
      <c r="H73" s="20" t="n">
        <v>3.07998604</v>
      </c>
      <c r="I73" s="18" t="n">
        <v>413.3754385</v>
      </c>
      <c r="J73" s="20" t="n">
        <v>3.84532214</v>
      </c>
      <c r="K73" s="18" t="n">
        <v>390.92482557</v>
      </c>
      <c r="L73" s="20" t="n">
        <v>5.85721493</v>
      </c>
      <c r="M73" s="18" t="s">
        <v>481</v>
      </c>
      <c r="N73" s="20" t="s">
        <v>481</v>
      </c>
      <c r="O73" s="18" t="s">
        <v>481</v>
      </c>
      <c r="P73" s="20" t="s">
        <v>481</v>
      </c>
      <c r="Q73" s="18" t="s">
        <v>481</v>
      </c>
      <c r="R73" s="20" t="s">
        <v>481</v>
      </c>
      <c r="S73" s="18" t="s">
        <v>481</v>
      </c>
      <c r="T73" s="20" t="s">
        <v>481</v>
      </c>
      <c r="U73" s="18" t="n">
        <v>388.33841592</v>
      </c>
      <c r="V73" s="20" t="n">
        <v>8.221942609999999</v>
      </c>
    </row>
    <row r="74" spans="1:22">
      <c r="A74" s="15" t="s">
        <v>549</v>
      </c>
      <c r="B74" s="17" t="n">
        <v>4692</v>
      </c>
      <c r="C74" s="18">
        <f>(82.0/B74*100)</f>
        <v/>
      </c>
      <c r="D74" s="19" t="n">
        <v>4610</v>
      </c>
      <c r="E74" s="18" t="n">
        <v>440.66098846</v>
      </c>
      <c r="F74" s="20" t="n">
        <v>3.66899483</v>
      </c>
      <c r="G74" s="18" t="n">
        <v>429.64042363</v>
      </c>
      <c r="H74" s="20" t="n">
        <v>3.03300379</v>
      </c>
      <c r="I74" s="18" t="n">
        <v>419.58953021</v>
      </c>
      <c r="J74" s="20" t="n">
        <v>3.14419412</v>
      </c>
      <c r="K74" s="18" t="n">
        <v>399.93968795</v>
      </c>
      <c r="L74" s="20" t="n">
        <v>4.41305134</v>
      </c>
      <c r="M74" s="18" t="s">
        <v>481</v>
      </c>
      <c r="N74" s="20" t="s">
        <v>481</v>
      </c>
      <c r="O74" s="18" t="s">
        <v>481</v>
      </c>
      <c r="P74" s="20" t="s">
        <v>481</v>
      </c>
      <c r="Q74" s="18" t="s">
        <v>481</v>
      </c>
      <c r="R74" s="20" t="s">
        <v>481</v>
      </c>
      <c r="S74" s="18" t="n">
        <v>332.48470205</v>
      </c>
      <c r="T74" s="20" t="n">
        <v>35.50092279</v>
      </c>
      <c r="U74" s="18" t="n">
        <v>356.34820277</v>
      </c>
      <c r="V74" s="20" t="n">
        <v>5.08929737</v>
      </c>
    </row>
    <row r="75" spans="1:22">
      <c r="A75" s="15" t="s">
        <v>550</v>
      </c>
      <c r="B75" s="17" t="n">
        <v>5375</v>
      </c>
      <c r="C75" s="18">
        <f>(331.0/B75*100)</f>
        <v/>
      </c>
      <c r="D75" s="19" t="n">
        <v>5044</v>
      </c>
      <c r="E75" s="18" t="n">
        <v>369.29607729</v>
      </c>
      <c r="F75" s="20" t="n">
        <v>5.04305157</v>
      </c>
      <c r="G75" s="18" t="n">
        <v>376.06987383</v>
      </c>
      <c r="H75" s="20" t="n">
        <v>4.41237379</v>
      </c>
      <c r="I75" s="18" t="n">
        <v>382.84129016</v>
      </c>
      <c r="J75" s="20" t="n">
        <v>4.05036153</v>
      </c>
      <c r="K75" s="18" t="n">
        <v>371.69735593</v>
      </c>
      <c r="L75" s="20" t="n">
        <v>4.10738787</v>
      </c>
      <c r="M75" s="18" t="s">
        <v>481</v>
      </c>
      <c r="N75" s="20" t="s">
        <v>481</v>
      </c>
      <c r="O75" s="18" t="s">
        <v>481</v>
      </c>
      <c r="P75" s="20" t="s">
        <v>481</v>
      </c>
      <c r="Q75" s="18" t="s">
        <v>481</v>
      </c>
      <c r="R75" s="20" t="s">
        <v>481</v>
      </c>
      <c r="S75" s="18" t="s">
        <v>481</v>
      </c>
      <c r="T75" s="20" t="s">
        <v>481</v>
      </c>
      <c r="U75" s="18" t="n">
        <v>336.42859315</v>
      </c>
      <c r="V75" s="20" t="n">
        <v>5.03458047</v>
      </c>
    </row>
    <row r="76" spans="1:22">
      <c r="A76" s="15" t="s">
        <v>551</v>
      </c>
      <c r="B76" s="17" t="n">
        <v>14167</v>
      </c>
      <c r="C76" s="18">
        <f>(237.0/B76*100)</f>
        <v/>
      </c>
      <c r="D76" s="19" t="n">
        <v>13930</v>
      </c>
      <c r="E76" s="18" t="n">
        <v>452.3593952</v>
      </c>
      <c r="F76" s="20" t="n">
        <v>3.34087545</v>
      </c>
      <c r="G76" s="18" t="n">
        <v>435.66678059</v>
      </c>
      <c r="H76" s="20" t="n">
        <v>2.61934353</v>
      </c>
      <c r="I76" s="18" t="n">
        <v>418.84881026</v>
      </c>
      <c r="J76" s="20" t="n">
        <v>4.11529517</v>
      </c>
      <c r="K76" s="18" t="n">
        <v>394.30180406</v>
      </c>
      <c r="L76" s="20" t="n">
        <v>5.03072176</v>
      </c>
      <c r="M76" s="18" t="s">
        <v>481</v>
      </c>
      <c r="N76" s="20" t="s">
        <v>481</v>
      </c>
      <c r="O76" s="18" t="s">
        <v>481</v>
      </c>
      <c r="P76" s="20" t="s">
        <v>481</v>
      </c>
      <c r="Q76" s="18" t="s">
        <v>481</v>
      </c>
      <c r="R76" s="20" t="s">
        <v>481</v>
      </c>
      <c r="S76" s="18" t="s">
        <v>481</v>
      </c>
      <c r="T76" s="20" t="s">
        <v>481</v>
      </c>
      <c r="U76" s="18" t="n">
        <v>363.65096584</v>
      </c>
      <c r="V76" s="20" t="n">
        <v>5.20182383</v>
      </c>
    </row>
    <row r="77" spans="1:22">
      <c r="A77" s="15" t="s">
        <v>552</v>
      </c>
      <c r="B77" s="17" t="n">
        <v>6062</v>
      </c>
      <c r="C77" s="18">
        <f>(416.0/B77*100)</f>
        <v/>
      </c>
      <c r="D77" s="19" t="n">
        <v>5646</v>
      </c>
      <c r="E77" s="18" t="n">
        <v>436.41597702</v>
      </c>
      <c r="F77" s="20" t="n">
        <v>4.60261965</v>
      </c>
      <c r="G77" s="18" t="n">
        <v>433.10746864</v>
      </c>
      <c r="H77" s="20" t="n">
        <v>3.89899184</v>
      </c>
      <c r="I77" s="18" t="n">
        <v>434.81765968</v>
      </c>
      <c r="J77" s="20" t="n">
        <v>4.03101157</v>
      </c>
      <c r="K77" s="18" t="n">
        <v>420.04044407</v>
      </c>
      <c r="L77" s="20" t="n">
        <v>4.50014168</v>
      </c>
      <c r="M77" s="18" t="s">
        <v>481</v>
      </c>
      <c r="N77" s="20" t="s">
        <v>481</v>
      </c>
      <c r="O77" s="18" t="s">
        <v>481</v>
      </c>
      <c r="P77" s="20" t="s">
        <v>481</v>
      </c>
      <c r="Q77" s="18" t="s">
        <v>481</v>
      </c>
      <c r="R77" s="20" t="s">
        <v>481</v>
      </c>
      <c r="S77" s="18" t="s">
        <v>481</v>
      </c>
      <c r="T77" s="20" t="s">
        <v>481</v>
      </c>
      <c r="U77" s="18" t="n">
        <v>368.43303104</v>
      </c>
      <c r="V77" s="20" t="n">
        <v>3.91051034</v>
      </c>
    </row>
    <row r="78" spans="1:22">
      <c r="A78" s="15" t="s">
        <v>553</v>
      </c>
      <c r="B78" s="17" t="n">
        <v>5826</v>
      </c>
      <c r="C78" s="18">
        <f>(0.0/B78*100)</f>
        <v/>
      </c>
      <c r="D78" s="19" t="n">
        <v>5826</v>
      </c>
      <c r="E78" s="18" t="n">
        <v>520.2733111</v>
      </c>
      <c r="F78" s="20" t="n">
        <v>7.08969836</v>
      </c>
      <c r="G78" s="18" t="n">
        <v>502.64322034</v>
      </c>
      <c r="H78" s="20" t="n">
        <v>5.58516353</v>
      </c>
      <c r="I78" s="18" t="n">
        <v>491.76788791</v>
      </c>
      <c r="J78" s="20" t="n">
        <v>4.41840726</v>
      </c>
      <c r="K78" s="18" t="n">
        <v>466.61068117</v>
      </c>
      <c r="L78" s="20" t="n">
        <v>5.34796463</v>
      </c>
      <c r="M78" s="18" t="s">
        <v>481</v>
      </c>
      <c r="N78" s="20" t="s">
        <v>481</v>
      </c>
      <c r="O78" s="18" t="s">
        <v>481</v>
      </c>
      <c r="P78" s="20" t="s">
        <v>481</v>
      </c>
      <c r="Q78" s="18" t="n">
        <v>390.3611</v>
      </c>
      <c r="R78" s="20" t="n">
        <v>35.81002551</v>
      </c>
      <c r="S78" s="18" t="n">
        <v>469.6319459</v>
      </c>
      <c r="T78" s="20" t="n">
        <v>49.03197679</v>
      </c>
      <c r="U78" s="18" t="n">
        <v>442.0207693</v>
      </c>
      <c r="V78" s="20" t="n">
        <v>23.09089436</v>
      </c>
    </row>
    <row customHeight="1" ht="25" r="79" spans="1:22">
      <c r="A79" s="15" t="s">
        <v>554</v>
      </c>
      <c r="B79" s="17" t="n">
        <v>1657</v>
      </c>
      <c r="C79" s="18">
        <f>(41.0/B79*100)</f>
        <v/>
      </c>
      <c r="D79" s="19" t="n">
        <v>1616</v>
      </c>
      <c r="E79" s="18" t="n">
        <v>480.98868677</v>
      </c>
      <c r="F79" s="20" t="n">
        <v>10.79180701</v>
      </c>
      <c r="G79" s="18" t="n">
        <v>460.09264663</v>
      </c>
      <c r="H79" s="20" t="n">
        <v>7.82745969</v>
      </c>
      <c r="I79" s="18" t="n">
        <v>458.17751416</v>
      </c>
      <c r="J79" s="20" t="n">
        <v>7.12447073</v>
      </c>
      <c r="K79" s="18" t="n">
        <v>441.63934149</v>
      </c>
      <c r="L79" s="20" t="n">
        <v>8.048693350000001</v>
      </c>
      <c r="M79" s="18" t="s">
        <v>481</v>
      </c>
      <c r="N79" s="20" t="s">
        <v>481</v>
      </c>
      <c r="O79" s="18" t="s">
        <v>481</v>
      </c>
      <c r="P79" s="20" t="s">
        <v>481</v>
      </c>
      <c r="Q79" s="18" t="s">
        <v>481</v>
      </c>
      <c r="R79" s="20" t="s">
        <v>481</v>
      </c>
      <c r="S79" s="18" t="s">
        <v>481</v>
      </c>
      <c r="T79" s="20" t="s">
        <v>481</v>
      </c>
      <c r="U79" s="18" t="n">
        <v>383.5499922</v>
      </c>
      <c r="V79" s="20" t="n">
        <v>17.36355977</v>
      </c>
    </row>
    <row r="80" spans="1:22">
      <c r="A80" s="15" t="s">
        <v>555</v>
      </c>
      <c r="B80" s="17" t="n">
        <v>7841</v>
      </c>
      <c r="C80" s="18">
        <f>(0.0/B80*100)</f>
        <v/>
      </c>
      <c r="D80" s="19" t="n">
        <v>7841</v>
      </c>
      <c r="E80" s="18" t="n">
        <v>461.85177098</v>
      </c>
      <c r="F80" s="20" t="n">
        <v>4.95412834</v>
      </c>
      <c r="G80" s="18" t="n">
        <v>467.76061595</v>
      </c>
      <c r="H80" s="20" t="n">
        <v>5.27824609</v>
      </c>
      <c r="I80" s="18" t="n">
        <v>457.86429999</v>
      </c>
      <c r="J80" s="20" t="n">
        <v>5.69268343</v>
      </c>
      <c r="K80" s="18" t="n">
        <v>433.58214344</v>
      </c>
      <c r="L80" s="20" t="n">
        <v>6.47175085</v>
      </c>
      <c r="M80" s="18" t="s">
        <v>481</v>
      </c>
      <c r="N80" s="20" t="s">
        <v>481</v>
      </c>
      <c r="O80" s="18" t="s">
        <v>481</v>
      </c>
      <c r="P80" s="20" t="s">
        <v>481</v>
      </c>
      <c r="Q80" s="18" t="s">
        <v>481</v>
      </c>
      <c r="R80" s="20" t="s">
        <v>481</v>
      </c>
      <c r="S80" s="18" t="s">
        <v>481</v>
      </c>
      <c r="T80" s="20" t="s">
        <v>481</v>
      </c>
      <c r="U80" s="18" t="n">
        <v>421.66891424</v>
      </c>
      <c r="V80" s="20" t="n">
        <v>24.06791589</v>
      </c>
    </row>
    <row r="81" spans="1:22">
      <c r="A81" s="23" t="s">
        <v>556</v>
      </c>
      <c r="B81" s="17" t="n">
        <v>8861</v>
      </c>
      <c r="C81" s="18">
        <f>(103.0/B81*100)</f>
        <v/>
      </c>
      <c r="D81" s="19" t="n">
        <v>8758</v>
      </c>
      <c r="E81" s="18" t="n">
        <v>462.52819351</v>
      </c>
      <c r="F81" s="20" t="n">
        <v>5.53009559</v>
      </c>
      <c r="G81" s="18" t="n">
        <v>450.53639296</v>
      </c>
      <c r="H81" s="20" t="n">
        <v>3.6327367</v>
      </c>
      <c r="I81" s="18" t="n">
        <v>448.79838096</v>
      </c>
      <c r="J81" s="20" t="n">
        <v>3.48455127</v>
      </c>
      <c r="K81" s="18" t="n">
        <v>407.49713155</v>
      </c>
      <c r="L81" s="20" t="n">
        <v>4.79844464</v>
      </c>
      <c r="M81" s="18" t="s">
        <v>481</v>
      </c>
      <c r="N81" s="20" t="s">
        <v>481</v>
      </c>
      <c r="O81" s="18" t="s">
        <v>481</v>
      </c>
      <c r="P81" s="20" t="s">
        <v>481</v>
      </c>
      <c r="Q81" s="18" t="s">
        <v>481</v>
      </c>
      <c r="R81" s="20" t="s">
        <v>481</v>
      </c>
      <c r="S81" s="18" t="s">
        <v>481</v>
      </c>
      <c r="T81" s="20" t="s">
        <v>481</v>
      </c>
      <c r="U81" s="18" t="n">
        <v>408.57311392</v>
      </c>
      <c r="V81" s="20" t="n">
        <v>11.20157116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873</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434.6912188</v>
      </c>
      <c r="F7" s="20" t="n">
        <v>5.96240788</v>
      </c>
      <c r="G7" s="18" t="n">
        <v>470.53516496</v>
      </c>
      <c r="H7" s="20" t="n">
        <v>4.82074591</v>
      </c>
      <c r="I7" s="18" t="n">
        <v>497.29410868</v>
      </c>
      <c r="J7" s="20" t="n">
        <v>1.92765228</v>
      </c>
      <c r="K7" s="18" t="n">
        <v>521.84974248</v>
      </c>
      <c r="L7" s="20" t="n">
        <v>3.00212185</v>
      </c>
      <c r="M7" s="18" t="s">
        <v>481</v>
      </c>
      <c r="N7" s="20" t="s">
        <v>481</v>
      </c>
      <c r="O7" s="18" t="s">
        <v>481</v>
      </c>
      <c r="P7" s="20" t="s">
        <v>481</v>
      </c>
      <c r="Q7" s="18" t="s">
        <v>481</v>
      </c>
      <c r="R7" s="20" t="s">
        <v>481</v>
      </c>
      <c r="S7" s="18" t="s">
        <v>481</v>
      </c>
      <c r="T7" s="20" t="s">
        <v>481</v>
      </c>
      <c r="U7" s="18" t="n">
        <v>456.87293496</v>
      </c>
      <c r="V7" s="20" t="n">
        <v>4.72455378</v>
      </c>
    </row>
    <row r="8" spans="1:22">
      <c r="A8" s="15" t="s">
        <v>483</v>
      </c>
      <c r="B8" s="17" t="n">
        <v>7007</v>
      </c>
      <c r="C8" s="18">
        <f>(262.0/B8*100)</f>
        <v/>
      </c>
      <c r="D8" s="19" t="n">
        <v>6745</v>
      </c>
      <c r="E8" s="18" t="n">
        <v>441.4587807</v>
      </c>
      <c r="F8" s="20" t="n">
        <v>4.69981273</v>
      </c>
      <c r="G8" s="18" t="n">
        <v>467.00379309</v>
      </c>
      <c r="H8" s="20" t="n">
        <v>4.94878345</v>
      </c>
      <c r="I8" s="18" t="n">
        <v>511.15021627</v>
      </c>
      <c r="J8" s="20" t="n">
        <v>3.56851667</v>
      </c>
      <c r="K8" s="18" t="n">
        <v>529.8888497299999</v>
      </c>
      <c r="L8" s="20" t="n">
        <v>3.42585085</v>
      </c>
      <c r="M8" s="18" t="s">
        <v>481</v>
      </c>
      <c r="N8" s="20" t="s">
        <v>481</v>
      </c>
      <c r="O8" s="18" t="s">
        <v>481</v>
      </c>
      <c r="P8" s="20" t="s">
        <v>481</v>
      </c>
      <c r="Q8" s="18" t="n">
        <v>301.63126691</v>
      </c>
      <c r="R8" s="20" t="n">
        <v>25.14921031</v>
      </c>
      <c r="S8" s="18" t="s">
        <v>481</v>
      </c>
      <c r="T8" s="20" t="s">
        <v>481</v>
      </c>
      <c r="U8" s="18" t="n">
        <v>434.75064949</v>
      </c>
      <c r="V8" s="20" t="n">
        <v>6.44216258</v>
      </c>
    </row>
    <row r="9" spans="1:22">
      <c r="A9" s="15" t="s">
        <v>484</v>
      </c>
      <c r="B9" s="17" t="n">
        <v>9651</v>
      </c>
      <c r="C9" s="18">
        <f>(344.0/B9*100)</f>
        <v/>
      </c>
      <c r="D9" s="19" t="n">
        <v>9307</v>
      </c>
      <c r="E9" s="18" t="n">
        <v>447.95644168</v>
      </c>
      <c r="F9" s="20" t="n">
        <v>5.24578536</v>
      </c>
      <c r="G9" s="18" t="n">
        <v>465.12168069</v>
      </c>
      <c r="H9" s="20" t="n">
        <v>5.46958621</v>
      </c>
      <c r="I9" s="18" t="n">
        <v>521.78920204</v>
      </c>
      <c r="J9" s="20" t="n">
        <v>2.42861699</v>
      </c>
      <c r="K9" s="18" t="n">
        <v>540.56783464</v>
      </c>
      <c r="L9" s="20" t="n">
        <v>2.79805169</v>
      </c>
      <c r="M9" s="18" t="s">
        <v>481</v>
      </c>
      <c r="N9" s="20" t="s">
        <v>481</v>
      </c>
      <c r="O9" s="18" t="s">
        <v>481</v>
      </c>
      <c r="P9" s="20" t="s">
        <v>481</v>
      </c>
      <c r="Q9" s="18" t="n">
        <v>357.98454354</v>
      </c>
      <c r="R9" s="20" t="n">
        <v>11.51846445</v>
      </c>
      <c r="S9" s="18" t="s">
        <v>481</v>
      </c>
      <c r="T9" s="20" t="s">
        <v>481</v>
      </c>
      <c r="U9" s="18" t="n">
        <v>430.74849459</v>
      </c>
      <c r="V9" s="20" t="n">
        <v>5.56962224</v>
      </c>
    </row>
    <row r="10" spans="1:22">
      <c r="A10" s="15" t="s">
        <v>485</v>
      </c>
      <c r="B10" s="17" t="n">
        <v>20058</v>
      </c>
      <c r="C10" s="18">
        <f>(583.0/B10*100)</f>
        <v/>
      </c>
      <c r="D10" s="19" t="n">
        <v>19475</v>
      </c>
      <c r="E10" s="18" t="n">
        <v>471.30936288</v>
      </c>
      <c r="F10" s="20" t="n">
        <v>5.35810315</v>
      </c>
      <c r="G10" s="18" t="n">
        <v>482.35871665</v>
      </c>
      <c r="H10" s="20" t="n">
        <v>5.27336171</v>
      </c>
      <c r="I10" s="18" t="n">
        <v>516.76982142</v>
      </c>
      <c r="J10" s="20" t="n">
        <v>2.33888333</v>
      </c>
      <c r="K10" s="18" t="n">
        <v>539.25671529</v>
      </c>
      <c r="L10" s="20" t="n">
        <v>3.09460151</v>
      </c>
      <c r="M10" s="18" t="s">
        <v>481</v>
      </c>
      <c r="N10" s="20" t="s">
        <v>481</v>
      </c>
      <c r="O10" s="18" t="s">
        <v>481</v>
      </c>
      <c r="P10" s="20" t="s">
        <v>481</v>
      </c>
      <c r="Q10" s="18" t="s">
        <v>481</v>
      </c>
      <c r="R10" s="20" t="s">
        <v>481</v>
      </c>
      <c r="S10" s="18" t="s">
        <v>481</v>
      </c>
      <c r="T10" s="20" t="s">
        <v>481</v>
      </c>
      <c r="U10" s="18" t="n">
        <v>452.45327148</v>
      </c>
      <c r="V10" s="20" t="n">
        <v>6.90331541</v>
      </c>
    </row>
    <row r="11" spans="1:22">
      <c r="A11" s="15" t="s">
        <v>486</v>
      </c>
      <c r="B11" s="17" t="n">
        <v>7053</v>
      </c>
      <c r="C11" s="18">
        <f>(229.0/B11*100)</f>
        <v/>
      </c>
      <c r="D11" s="19" t="n">
        <v>6824</v>
      </c>
      <c r="E11" s="18" t="n">
        <v>394.29247936</v>
      </c>
      <c r="F11" s="20" t="n">
        <v>6.15566144</v>
      </c>
      <c r="G11" s="18" t="n">
        <v>393.97621923</v>
      </c>
      <c r="H11" s="20" t="n">
        <v>5.01432959</v>
      </c>
      <c r="I11" s="18" t="n">
        <v>425.66097024</v>
      </c>
      <c r="J11" s="20" t="n">
        <v>2.97105008</v>
      </c>
      <c r="K11" s="18" t="n">
        <v>460.91655083</v>
      </c>
      <c r="L11" s="20" t="n">
        <v>3.7362694</v>
      </c>
      <c r="M11" s="18" t="s">
        <v>481</v>
      </c>
      <c r="N11" s="20" t="s">
        <v>481</v>
      </c>
      <c r="O11" s="18" t="s">
        <v>481</v>
      </c>
      <c r="P11" s="20" t="s">
        <v>481</v>
      </c>
      <c r="Q11" s="18" t="s">
        <v>481</v>
      </c>
      <c r="R11" s="20" t="s">
        <v>481</v>
      </c>
      <c r="S11" s="18" t="s">
        <v>481</v>
      </c>
      <c r="T11" s="20" t="s">
        <v>481</v>
      </c>
      <c r="U11" s="18" t="n">
        <v>388.87361103</v>
      </c>
      <c r="V11" s="20" t="n">
        <v>5.77368229</v>
      </c>
    </row>
    <row r="12" spans="1:22">
      <c r="A12" s="15" t="s">
        <v>487</v>
      </c>
      <c r="B12" s="17" t="n">
        <v>6894</v>
      </c>
      <c r="C12" s="18">
        <f>(60.0/B12*100)</f>
        <v/>
      </c>
      <c r="D12" s="19" t="n">
        <v>6834</v>
      </c>
      <c r="E12" s="18" t="n">
        <v>439.26465366</v>
      </c>
      <c r="F12" s="20" t="n">
        <v>5.23839692</v>
      </c>
      <c r="G12" s="18" t="n">
        <v>463.89303413</v>
      </c>
      <c r="H12" s="20" t="n">
        <v>4.44174411</v>
      </c>
      <c r="I12" s="18" t="n">
        <v>502.10837104</v>
      </c>
      <c r="J12" s="20" t="n">
        <v>2.16106609</v>
      </c>
      <c r="K12" s="18" t="n">
        <v>537.11151911</v>
      </c>
      <c r="L12" s="20" t="n">
        <v>4.09613955</v>
      </c>
      <c r="M12" s="18" t="s">
        <v>481</v>
      </c>
      <c r="N12" s="20" t="s">
        <v>481</v>
      </c>
      <c r="O12" s="18" t="s">
        <v>481</v>
      </c>
      <c r="P12" s="20" t="s">
        <v>481</v>
      </c>
      <c r="Q12" s="18" t="n">
        <v>340.98506961</v>
      </c>
      <c r="R12" s="20" t="n">
        <v>12.52444664</v>
      </c>
      <c r="S12" s="18" t="s">
        <v>481</v>
      </c>
      <c r="T12" s="20" t="s">
        <v>481</v>
      </c>
      <c r="U12" s="18" t="n">
        <v>413.68995259</v>
      </c>
      <c r="V12" s="20" t="n">
        <v>8.683970540000001</v>
      </c>
    </row>
    <row r="13" spans="1:22">
      <c r="A13" s="15" t="s">
        <v>488</v>
      </c>
      <c r="B13" s="17" t="n">
        <v>7161</v>
      </c>
      <c r="C13" s="18">
        <f>(318.0/B13*100)</f>
        <v/>
      </c>
      <c r="D13" s="19" t="n">
        <v>6843</v>
      </c>
      <c r="E13" s="18" t="n">
        <v>490.3685398</v>
      </c>
      <c r="F13" s="20" t="n">
        <v>5.85923672</v>
      </c>
      <c r="G13" s="18" t="n">
        <v>471.10547745</v>
      </c>
      <c r="H13" s="20" t="n">
        <v>6.29675941</v>
      </c>
      <c r="I13" s="18" t="n">
        <v>511.98966009</v>
      </c>
      <c r="J13" s="20" t="n">
        <v>2.27699148</v>
      </c>
      <c r="K13" s="18" t="n">
        <v>541.53672599</v>
      </c>
      <c r="L13" s="20" t="n">
        <v>3.01058367</v>
      </c>
      <c r="M13" s="18" t="s">
        <v>481</v>
      </c>
      <c r="N13" s="20" t="s">
        <v>481</v>
      </c>
      <c r="O13" s="18" t="s">
        <v>481</v>
      </c>
      <c r="P13" s="20" t="s">
        <v>481</v>
      </c>
      <c r="Q13" s="18" t="n">
        <v>447.51533769</v>
      </c>
      <c r="R13" s="20" t="n">
        <v>5.97365007</v>
      </c>
      <c r="S13" s="18" t="s">
        <v>481</v>
      </c>
      <c r="T13" s="20" t="s">
        <v>481</v>
      </c>
      <c r="U13" s="18" t="n">
        <v>430.12102</v>
      </c>
      <c r="V13" s="20" t="n">
        <v>6.28941292</v>
      </c>
    </row>
    <row r="14" spans="1:22">
      <c r="A14" s="15" t="s">
        <v>489</v>
      </c>
      <c r="B14" s="17" t="n">
        <v>5587</v>
      </c>
      <c r="C14" s="18">
        <f>(93.0/B14*100)</f>
        <v/>
      </c>
      <c r="D14" s="19" t="n">
        <v>5494</v>
      </c>
      <c r="E14" s="18" t="n">
        <v>455.6328209</v>
      </c>
      <c r="F14" s="20" t="n">
        <v>6.63447991</v>
      </c>
      <c r="G14" s="18" t="n">
        <v>496.56897756</v>
      </c>
      <c r="H14" s="20" t="n">
        <v>5.37974558</v>
      </c>
      <c r="I14" s="18" t="n">
        <v>523.65179572</v>
      </c>
      <c r="J14" s="20" t="n">
        <v>2.10043107</v>
      </c>
      <c r="K14" s="18" t="n">
        <v>537.48935121</v>
      </c>
      <c r="L14" s="20" t="n">
        <v>4.37047912</v>
      </c>
      <c r="M14" s="18" t="s">
        <v>481</v>
      </c>
      <c r="N14" s="20" t="s">
        <v>481</v>
      </c>
      <c r="O14" s="18" t="s">
        <v>481</v>
      </c>
      <c r="P14" s="20" t="s">
        <v>481</v>
      </c>
      <c r="Q14" s="18" t="s">
        <v>481</v>
      </c>
      <c r="R14" s="20" t="s">
        <v>481</v>
      </c>
      <c r="S14" s="18" t="s">
        <v>481</v>
      </c>
      <c r="T14" s="20" t="s">
        <v>481</v>
      </c>
      <c r="U14" s="18" t="n">
        <v>448.42726112</v>
      </c>
      <c r="V14" s="20" t="n">
        <v>11.66937157</v>
      </c>
    </row>
    <row r="15" spans="1:22">
      <c r="A15" s="15" t="s">
        <v>490</v>
      </c>
      <c r="B15" s="17" t="n">
        <v>5882</v>
      </c>
      <c r="C15" s="18">
        <f>(169.0/B15*100)</f>
        <v/>
      </c>
      <c r="D15" s="19" t="n">
        <v>5713</v>
      </c>
      <c r="E15" s="18" t="n">
        <v>460.61082327</v>
      </c>
      <c r="F15" s="20" t="n">
        <v>6.37844577</v>
      </c>
      <c r="G15" s="18" t="n">
        <v>475.47278597</v>
      </c>
      <c r="H15" s="20" t="n">
        <v>4.0846854</v>
      </c>
      <c r="I15" s="18" t="n">
        <v>518.07249058</v>
      </c>
      <c r="J15" s="20" t="n">
        <v>2.10817933</v>
      </c>
      <c r="K15" s="18" t="n">
        <v>543.38769862</v>
      </c>
      <c r="L15" s="20" t="n">
        <v>3.44323398</v>
      </c>
      <c r="M15" s="18" t="s">
        <v>481</v>
      </c>
      <c r="N15" s="20" t="s">
        <v>481</v>
      </c>
      <c r="O15" s="18" t="s">
        <v>481</v>
      </c>
      <c r="P15" s="20" t="s">
        <v>481</v>
      </c>
      <c r="Q15" s="18" t="n">
        <v>368.85220715</v>
      </c>
      <c r="R15" s="20" t="n">
        <v>14.5875493</v>
      </c>
      <c r="S15" s="18" t="s">
        <v>481</v>
      </c>
      <c r="T15" s="20" t="s">
        <v>481</v>
      </c>
      <c r="U15" s="18" t="n">
        <v>446.36457444</v>
      </c>
      <c r="V15" s="20" t="n">
        <v>7.73057838</v>
      </c>
    </row>
    <row r="16" spans="1:22">
      <c r="A16" s="15" t="s">
        <v>491</v>
      </c>
      <c r="B16" s="17" t="n">
        <v>6108</v>
      </c>
      <c r="C16" s="18">
        <f>(188.0/B16*100)</f>
        <v/>
      </c>
      <c r="D16" s="19" t="n">
        <v>5920</v>
      </c>
      <c r="E16" s="18" t="n">
        <v>419.94656944</v>
      </c>
      <c r="F16" s="20" t="n">
        <v>6.45394817</v>
      </c>
      <c r="G16" s="18" t="n">
        <v>465.64758202</v>
      </c>
      <c r="H16" s="20" t="n">
        <v>5.43903859</v>
      </c>
      <c r="I16" s="18" t="n">
        <v>506.37311509</v>
      </c>
      <c r="J16" s="20" t="n">
        <v>2.19561053</v>
      </c>
      <c r="K16" s="18" t="n">
        <v>518.10599149</v>
      </c>
      <c r="L16" s="20" t="n">
        <v>3.22749852</v>
      </c>
      <c r="M16" s="18" t="s">
        <v>481</v>
      </c>
      <c r="N16" s="20" t="s">
        <v>481</v>
      </c>
      <c r="O16" s="18" t="s">
        <v>481</v>
      </c>
      <c r="P16" s="20" t="s">
        <v>481</v>
      </c>
      <c r="Q16" s="18" t="s">
        <v>481</v>
      </c>
      <c r="R16" s="20" t="s">
        <v>481</v>
      </c>
      <c r="S16" s="18" t="s">
        <v>481</v>
      </c>
      <c r="T16" s="20" t="s">
        <v>481</v>
      </c>
      <c r="U16" s="18" t="n">
        <v>409.93125369</v>
      </c>
      <c r="V16" s="20" t="n">
        <v>7.67879243</v>
      </c>
    </row>
    <row r="17" spans="1:22">
      <c r="A17" s="15" t="s">
        <v>492</v>
      </c>
      <c r="B17" s="17" t="n">
        <v>6504</v>
      </c>
      <c r="C17" s="18">
        <f>(2526.0/B17*100)</f>
        <v/>
      </c>
      <c r="D17" s="19" t="n">
        <v>3978</v>
      </c>
      <c r="E17" s="18" t="n">
        <v>464.96231905</v>
      </c>
      <c r="F17" s="20" t="n">
        <v>7.14858043</v>
      </c>
      <c r="G17" s="18" t="n">
        <v>488.45183764</v>
      </c>
      <c r="H17" s="20" t="n">
        <v>5.15032378</v>
      </c>
      <c r="I17" s="18" t="n">
        <v>519.58195707</v>
      </c>
      <c r="J17" s="20" t="n">
        <v>4.27903512</v>
      </c>
      <c r="K17" s="18" t="n">
        <v>536.67707888</v>
      </c>
      <c r="L17" s="20" t="n">
        <v>3.84833647</v>
      </c>
      <c r="M17" s="18" t="s">
        <v>481</v>
      </c>
      <c r="N17" s="20" t="s">
        <v>481</v>
      </c>
      <c r="O17" s="18" t="s">
        <v>481</v>
      </c>
      <c r="P17" s="20" t="s">
        <v>481</v>
      </c>
      <c r="Q17" s="18" t="n">
        <v>362.96139732</v>
      </c>
      <c r="R17" s="20" t="n">
        <v>12.64520278</v>
      </c>
      <c r="S17" s="18" t="s">
        <v>481</v>
      </c>
      <c r="T17" s="20" t="s">
        <v>481</v>
      </c>
      <c r="U17" s="18" t="n">
        <v>471.43117563</v>
      </c>
      <c r="V17" s="20" t="n">
        <v>7.0622878</v>
      </c>
    </row>
    <row r="18" spans="1:22">
      <c r="A18" s="15" t="s">
        <v>493</v>
      </c>
      <c r="B18" s="17" t="n">
        <v>5532</v>
      </c>
      <c r="C18" s="18">
        <f>(32.0/B18*100)</f>
        <v/>
      </c>
      <c r="D18" s="19" t="n">
        <v>5500</v>
      </c>
      <c r="E18" s="18" t="n">
        <v>388.06244801</v>
      </c>
      <c r="F18" s="20" t="n">
        <v>6.41657968</v>
      </c>
      <c r="G18" s="18" t="n">
        <v>427.35655371</v>
      </c>
      <c r="H18" s="20" t="n">
        <v>5.15766566</v>
      </c>
      <c r="I18" s="18" t="n">
        <v>461.50365426</v>
      </c>
      <c r="J18" s="20" t="n">
        <v>3.37561971</v>
      </c>
      <c r="K18" s="18" t="n">
        <v>488.48792071</v>
      </c>
      <c r="L18" s="20" t="n">
        <v>4.67068704</v>
      </c>
      <c r="M18" s="18" t="s">
        <v>481</v>
      </c>
      <c r="N18" s="20" t="s">
        <v>481</v>
      </c>
      <c r="O18" s="18" t="s">
        <v>481</v>
      </c>
      <c r="P18" s="20" t="s">
        <v>481</v>
      </c>
      <c r="Q18" s="18" t="s">
        <v>481</v>
      </c>
      <c r="R18" s="20" t="s">
        <v>481</v>
      </c>
      <c r="S18" s="18" t="s">
        <v>481</v>
      </c>
      <c r="T18" s="20" t="s">
        <v>481</v>
      </c>
      <c r="U18" s="18" t="n">
        <v>382.53666936</v>
      </c>
      <c r="V18" s="20" t="n">
        <v>9.40375701</v>
      </c>
    </row>
    <row r="19" spans="1:22">
      <c r="A19" s="15" t="s">
        <v>494</v>
      </c>
      <c r="B19" s="17" t="n">
        <v>5658</v>
      </c>
      <c r="C19" s="18">
        <f>(462.0/B19*100)</f>
        <v/>
      </c>
      <c r="D19" s="19" t="n">
        <v>5196</v>
      </c>
      <c r="E19" s="18" t="n">
        <v>410.25377039</v>
      </c>
      <c r="F19" s="20" t="n">
        <v>6.31635277</v>
      </c>
      <c r="G19" s="18" t="n">
        <v>451.04614018</v>
      </c>
      <c r="H19" s="20" t="n">
        <v>5.13124202</v>
      </c>
      <c r="I19" s="18" t="n">
        <v>488.34418055</v>
      </c>
      <c r="J19" s="20" t="n">
        <v>2.76463185</v>
      </c>
      <c r="K19" s="18" t="n">
        <v>525.10229163</v>
      </c>
      <c r="L19" s="20" t="n">
        <v>4.13214933</v>
      </c>
      <c r="M19" s="18" t="s">
        <v>481</v>
      </c>
      <c r="N19" s="20" t="s">
        <v>481</v>
      </c>
      <c r="O19" s="18" t="s">
        <v>481</v>
      </c>
      <c r="P19" s="20" t="s">
        <v>481</v>
      </c>
      <c r="Q19" s="18" t="s">
        <v>481</v>
      </c>
      <c r="R19" s="20" t="s">
        <v>481</v>
      </c>
      <c r="S19" s="18" t="s">
        <v>481</v>
      </c>
      <c r="T19" s="20" t="s">
        <v>481</v>
      </c>
      <c r="U19" s="18" t="n">
        <v>401.95946508</v>
      </c>
      <c r="V19" s="20" t="n">
        <v>7.54755639</v>
      </c>
    </row>
    <row r="20" spans="1:22">
      <c r="A20" s="15" t="s">
        <v>495</v>
      </c>
      <c r="B20" s="17" t="n">
        <v>3371</v>
      </c>
      <c r="C20" s="18">
        <f>(75.0/B20*100)</f>
        <v/>
      </c>
      <c r="D20" s="19" t="n">
        <v>3296</v>
      </c>
      <c r="E20" s="18" t="n">
        <v>455.04048961</v>
      </c>
      <c r="F20" s="20" t="n">
        <v>8.624703370000001</v>
      </c>
      <c r="G20" s="18" t="n">
        <v>439.35123975</v>
      </c>
      <c r="H20" s="20" t="n">
        <v>7.4431921</v>
      </c>
      <c r="I20" s="18" t="n">
        <v>482.31702207</v>
      </c>
      <c r="J20" s="20" t="n">
        <v>2.47857376</v>
      </c>
      <c r="K20" s="18" t="n">
        <v>527.34618554</v>
      </c>
      <c r="L20" s="20" t="n">
        <v>3.11599626</v>
      </c>
      <c r="M20" s="18" t="s">
        <v>481</v>
      </c>
      <c r="N20" s="20" t="s">
        <v>481</v>
      </c>
      <c r="O20" s="18" t="s">
        <v>481</v>
      </c>
      <c r="P20" s="20" t="s">
        <v>481</v>
      </c>
      <c r="Q20" s="18" t="s">
        <v>481</v>
      </c>
      <c r="R20" s="20" t="s">
        <v>481</v>
      </c>
      <c r="S20" s="18" t="s">
        <v>481</v>
      </c>
      <c r="T20" s="20" t="s">
        <v>481</v>
      </c>
      <c r="U20" s="18" t="n">
        <v>434.22607683</v>
      </c>
      <c r="V20" s="20" t="n">
        <v>9.58434211</v>
      </c>
    </row>
    <row r="21" spans="1:22">
      <c r="A21" s="15" t="s">
        <v>496</v>
      </c>
      <c r="B21" s="17" t="n">
        <v>5741</v>
      </c>
      <c r="C21" s="18">
        <f>(77.0/B21*100)</f>
        <v/>
      </c>
      <c r="D21" s="19" t="n">
        <v>5664</v>
      </c>
      <c r="E21" s="18" t="n">
        <v>429.06460605</v>
      </c>
      <c r="F21" s="20" t="n">
        <v>10.19321373</v>
      </c>
      <c r="G21" s="18" t="n">
        <v>472.42065206</v>
      </c>
      <c r="H21" s="20" t="n">
        <v>5.79743517</v>
      </c>
      <c r="I21" s="18" t="n">
        <v>501.47410696</v>
      </c>
      <c r="J21" s="20" t="n">
        <v>2.18224559</v>
      </c>
      <c r="K21" s="18" t="n">
        <v>521.69472654</v>
      </c>
      <c r="L21" s="20" t="n">
        <v>2.47101113</v>
      </c>
      <c r="M21" s="18" t="s">
        <v>481</v>
      </c>
      <c r="N21" s="20" t="s">
        <v>481</v>
      </c>
      <c r="O21" s="18" t="s">
        <v>481</v>
      </c>
      <c r="P21" s="20" t="s">
        <v>481</v>
      </c>
      <c r="Q21" s="18" t="s">
        <v>481</v>
      </c>
      <c r="R21" s="20" t="s">
        <v>481</v>
      </c>
      <c r="S21" s="18" t="s">
        <v>481</v>
      </c>
      <c r="T21" s="20" t="s">
        <v>481</v>
      </c>
      <c r="U21" s="18" t="n">
        <v>442.92531549</v>
      </c>
      <c r="V21" s="20" t="n">
        <v>9.631047089999999</v>
      </c>
    </row>
    <row r="22" spans="1:22">
      <c r="A22" s="15" t="s">
        <v>497</v>
      </c>
      <c r="B22" s="17" t="n">
        <v>6598</v>
      </c>
      <c r="C22" s="18">
        <f>(43.0/B22*100)</f>
        <v/>
      </c>
      <c r="D22" s="19" t="n">
        <v>6555</v>
      </c>
      <c r="E22" s="18" t="n">
        <v>383.77033945</v>
      </c>
      <c r="F22" s="20" t="n">
        <v>4.98123966</v>
      </c>
      <c r="G22" s="18" t="n">
        <v>415.08108261</v>
      </c>
      <c r="H22" s="20" t="n">
        <v>7.28054367</v>
      </c>
      <c r="I22" s="18" t="n">
        <v>481.99244772</v>
      </c>
      <c r="J22" s="20" t="n">
        <v>4.38469909</v>
      </c>
      <c r="K22" s="18" t="n">
        <v>499.76773466</v>
      </c>
      <c r="L22" s="20" t="n">
        <v>3.2929851</v>
      </c>
      <c r="M22" s="18" t="s">
        <v>481</v>
      </c>
      <c r="N22" s="20" t="s">
        <v>481</v>
      </c>
      <c r="O22" s="18" t="s">
        <v>481</v>
      </c>
      <c r="P22" s="20" t="s">
        <v>481</v>
      </c>
      <c r="Q22" s="18" t="s">
        <v>481</v>
      </c>
      <c r="R22" s="20" t="s">
        <v>481</v>
      </c>
      <c r="S22" s="18" t="n">
        <v>388.04392793</v>
      </c>
      <c r="T22" s="20" t="n">
        <v>25.93675584</v>
      </c>
      <c r="U22" s="18" t="n">
        <v>376.16032269</v>
      </c>
      <c r="V22" s="20" t="n">
        <v>8.931570049999999</v>
      </c>
    </row>
    <row r="23" spans="1:22">
      <c r="A23" s="15" t="s">
        <v>498</v>
      </c>
      <c r="B23" s="17" t="n">
        <v>11583</v>
      </c>
      <c r="C23" s="18">
        <f>(295.0/B23*100)</f>
        <v/>
      </c>
      <c r="D23" s="19" t="n">
        <v>11288</v>
      </c>
      <c r="E23" s="18" t="n">
        <v>434.51983769</v>
      </c>
      <c r="F23" s="20" t="n">
        <v>6.6138275</v>
      </c>
      <c r="G23" s="18" t="n">
        <v>451.51675371</v>
      </c>
      <c r="H23" s="20" t="n">
        <v>5.63708945</v>
      </c>
      <c r="I23" s="18" t="n">
        <v>495.13513716</v>
      </c>
      <c r="J23" s="20" t="n">
        <v>2.80354131</v>
      </c>
      <c r="K23" s="18" t="n">
        <v>517.57076892</v>
      </c>
      <c r="L23" s="20" t="n">
        <v>4.45490696</v>
      </c>
      <c r="M23" s="18" t="s">
        <v>481</v>
      </c>
      <c r="N23" s="20" t="s">
        <v>481</v>
      </c>
      <c r="O23" s="18" t="s">
        <v>481</v>
      </c>
      <c r="P23" s="20" t="s">
        <v>481</v>
      </c>
      <c r="Q23" s="18" t="s">
        <v>481</v>
      </c>
      <c r="R23" s="20" t="s">
        <v>481</v>
      </c>
      <c r="S23" s="18" t="s">
        <v>481</v>
      </c>
      <c r="T23" s="20" t="s">
        <v>481</v>
      </c>
      <c r="U23" s="18" t="n">
        <v>429.59319583</v>
      </c>
      <c r="V23" s="20" t="n">
        <v>8.37042879</v>
      </c>
    </row>
    <row r="24" spans="1:22">
      <c r="A24" s="15" t="s">
        <v>499</v>
      </c>
      <c r="B24" s="17" t="n">
        <v>6647</v>
      </c>
      <c r="C24" s="18">
        <f>(16.0/B24*100)</f>
        <v/>
      </c>
      <c r="D24" s="19" t="n">
        <v>6631</v>
      </c>
      <c r="E24" s="18" t="n">
        <v>470.77822355</v>
      </c>
      <c r="F24" s="20" t="n">
        <v>5.91617848</v>
      </c>
      <c r="G24" s="18" t="n">
        <v>515.02239203</v>
      </c>
      <c r="H24" s="20" t="n">
        <v>3.95851127</v>
      </c>
      <c r="I24" s="18" t="n">
        <v>539.3450527</v>
      </c>
      <c r="J24" s="20" t="n">
        <v>3.0194294</v>
      </c>
      <c r="K24" s="18" t="n">
        <v>550.16276355</v>
      </c>
      <c r="L24" s="20" t="n">
        <v>4.05318193</v>
      </c>
      <c r="M24" s="18" t="s">
        <v>481</v>
      </c>
      <c r="N24" s="20" t="s">
        <v>481</v>
      </c>
      <c r="O24" s="18" t="s">
        <v>481</v>
      </c>
      <c r="P24" s="20" t="s">
        <v>481</v>
      </c>
      <c r="Q24" s="18" t="s">
        <v>481</v>
      </c>
      <c r="R24" s="20" t="s">
        <v>481</v>
      </c>
      <c r="S24" s="18" t="s">
        <v>481</v>
      </c>
      <c r="T24" s="20" t="s">
        <v>481</v>
      </c>
      <c r="U24" s="18" t="n">
        <v>458.18201718</v>
      </c>
      <c r="V24" s="20" t="n">
        <v>12.01541935</v>
      </c>
    </row>
    <row r="25" spans="1:22">
      <c r="A25" s="15" t="s">
        <v>500</v>
      </c>
      <c r="B25" s="17" t="n">
        <v>5581</v>
      </c>
      <c r="C25" s="18">
        <f>(26.0/B25*100)</f>
        <v/>
      </c>
      <c r="D25" s="19" t="n">
        <v>5555</v>
      </c>
      <c r="E25" s="18" t="n">
        <v>438.24987781</v>
      </c>
      <c r="F25" s="20" t="n">
        <v>10.04681766</v>
      </c>
      <c r="G25" s="18" t="n">
        <v>473.6765256</v>
      </c>
      <c r="H25" s="20" t="n">
        <v>6.60686001</v>
      </c>
      <c r="I25" s="18" t="n">
        <v>524.66771797</v>
      </c>
      <c r="J25" s="20" t="n">
        <v>3.5001515</v>
      </c>
      <c r="K25" s="18" t="n">
        <v>572.31285514</v>
      </c>
      <c r="L25" s="20" t="n">
        <v>4.5751408</v>
      </c>
      <c r="M25" s="18" t="s">
        <v>481</v>
      </c>
      <c r="N25" s="20" t="s">
        <v>481</v>
      </c>
      <c r="O25" s="18" t="s">
        <v>481</v>
      </c>
      <c r="P25" s="20" t="s">
        <v>481</v>
      </c>
      <c r="Q25" s="18" t="s">
        <v>481</v>
      </c>
      <c r="R25" s="20" t="s">
        <v>481</v>
      </c>
      <c r="S25" s="18" t="s">
        <v>481</v>
      </c>
      <c r="T25" s="20" t="s">
        <v>481</v>
      </c>
      <c r="U25" s="18" t="n">
        <v>438.99795383</v>
      </c>
      <c r="V25" s="20" t="n">
        <v>26.89182293</v>
      </c>
    </row>
    <row r="26" spans="1:22">
      <c r="A26" s="15" t="s">
        <v>501</v>
      </c>
      <c r="B26" s="17" t="n">
        <v>4869</v>
      </c>
      <c r="C26" s="18">
        <f>(96.0/B26*100)</f>
        <v/>
      </c>
      <c r="D26" s="19" t="n">
        <v>4773</v>
      </c>
      <c r="E26" s="18" t="n">
        <v>450.21432097</v>
      </c>
      <c r="F26" s="20" t="n">
        <v>4.41962907</v>
      </c>
      <c r="G26" s="18" t="n">
        <v>458.55641329</v>
      </c>
      <c r="H26" s="20" t="n">
        <v>4.237492</v>
      </c>
      <c r="I26" s="18" t="n">
        <v>483.71482114</v>
      </c>
      <c r="J26" s="20" t="n">
        <v>2.58247677</v>
      </c>
      <c r="K26" s="18" t="n">
        <v>509.47951439</v>
      </c>
      <c r="L26" s="20" t="n">
        <v>3.34723351</v>
      </c>
      <c r="M26" s="18" t="s">
        <v>481</v>
      </c>
      <c r="N26" s="20" t="s">
        <v>481</v>
      </c>
      <c r="O26" s="18" t="s">
        <v>481</v>
      </c>
      <c r="P26" s="20" t="s">
        <v>481</v>
      </c>
      <c r="Q26" s="18" t="s">
        <v>481</v>
      </c>
      <c r="R26" s="20" t="s">
        <v>481</v>
      </c>
      <c r="S26" s="18" t="s">
        <v>481</v>
      </c>
      <c r="T26" s="20" t="s">
        <v>481</v>
      </c>
      <c r="U26" s="18" t="n">
        <v>423.73842512</v>
      </c>
      <c r="V26" s="20" t="n">
        <v>10.08533818</v>
      </c>
    </row>
    <row r="27" spans="1:22">
      <c r="A27" s="15" t="s">
        <v>502</v>
      </c>
      <c r="B27" s="17" t="n">
        <v>5299</v>
      </c>
      <c r="C27" s="18">
        <f>(191.0/B27*100)</f>
        <v/>
      </c>
      <c r="D27" s="19" t="n">
        <v>5108</v>
      </c>
      <c r="E27" s="18" t="n">
        <v>423.04893991</v>
      </c>
      <c r="F27" s="20" t="n">
        <v>4.33291589</v>
      </c>
      <c r="G27" s="18" t="n">
        <v>452.82601573</v>
      </c>
      <c r="H27" s="20" t="n">
        <v>4.57884198</v>
      </c>
      <c r="I27" s="18" t="n">
        <v>496.53266046</v>
      </c>
      <c r="J27" s="20" t="n">
        <v>2.35220113</v>
      </c>
      <c r="K27" s="18" t="n">
        <v>528.14496317</v>
      </c>
      <c r="L27" s="20" t="n">
        <v>2.40490663</v>
      </c>
      <c r="M27" s="18" t="s">
        <v>481</v>
      </c>
      <c r="N27" s="20" t="s">
        <v>481</v>
      </c>
      <c r="O27" s="18" t="s">
        <v>481</v>
      </c>
      <c r="P27" s="20" t="s">
        <v>481</v>
      </c>
      <c r="Q27" s="18" t="s">
        <v>481</v>
      </c>
      <c r="R27" s="20" t="s">
        <v>481</v>
      </c>
      <c r="S27" s="18" t="s">
        <v>481</v>
      </c>
      <c r="T27" s="20" t="s">
        <v>481</v>
      </c>
      <c r="U27" s="18" t="n">
        <v>409.72049375</v>
      </c>
      <c r="V27" s="20" t="n">
        <v>4.19311188</v>
      </c>
    </row>
    <row r="28" spans="1:22">
      <c r="A28" s="15" t="s">
        <v>503</v>
      </c>
      <c r="B28" s="17" t="n">
        <v>7568</v>
      </c>
      <c r="C28" s="18">
        <f>(528.0/B28*100)</f>
        <v/>
      </c>
      <c r="D28" s="19" t="n">
        <v>7040</v>
      </c>
      <c r="E28" s="18" t="n">
        <v>382.00860655</v>
      </c>
      <c r="F28" s="20" t="n">
        <v>4.14087064</v>
      </c>
      <c r="G28" s="18" t="n">
        <v>386.41227187</v>
      </c>
      <c r="H28" s="20" t="n">
        <v>4.71056884</v>
      </c>
      <c r="I28" s="18" t="n">
        <v>409.10136418</v>
      </c>
      <c r="J28" s="20" t="n">
        <v>2.77233928</v>
      </c>
      <c r="K28" s="18" t="n">
        <v>437.33368565</v>
      </c>
      <c r="L28" s="20" t="n">
        <v>3.42377989</v>
      </c>
      <c r="M28" s="18" t="s">
        <v>481</v>
      </c>
      <c r="N28" s="20" t="s">
        <v>481</v>
      </c>
      <c r="O28" s="18" t="s">
        <v>481</v>
      </c>
      <c r="P28" s="20" t="s">
        <v>481</v>
      </c>
      <c r="Q28" s="18" t="s">
        <v>481</v>
      </c>
      <c r="R28" s="20" t="s">
        <v>481</v>
      </c>
      <c r="S28" s="18" t="s">
        <v>481</v>
      </c>
      <c r="T28" s="20" t="s">
        <v>481</v>
      </c>
      <c r="U28" s="18" t="n">
        <v>377.48259667</v>
      </c>
      <c r="V28" s="20" t="n">
        <v>8.57709148</v>
      </c>
    </row>
    <row r="29" spans="1:22">
      <c r="A29" s="15" t="s">
        <v>504</v>
      </c>
      <c r="B29" s="17" t="n">
        <v>5385</v>
      </c>
      <c r="C29" s="18">
        <f>(30.0/B29*100)</f>
        <v/>
      </c>
      <c r="D29" s="19" t="n">
        <v>5355</v>
      </c>
      <c r="E29" s="18" t="n">
        <v>442.6416028</v>
      </c>
      <c r="F29" s="20" t="n">
        <v>5.66188595</v>
      </c>
      <c r="G29" s="18" t="n">
        <v>463.56512492</v>
      </c>
      <c r="H29" s="20" t="n">
        <v>4.66092055</v>
      </c>
      <c r="I29" s="18" t="n">
        <v>524.98318982</v>
      </c>
      <c r="J29" s="20" t="n">
        <v>2.16082337</v>
      </c>
      <c r="K29" s="18" t="n">
        <v>551.17783974</v>
      </c>
      <c r="L29" s="20" t="n">
        <v>3.64883679</v>
      </c>
      <c r="M29" s="18" t="s">
        <v>481</v>
      </c>
      <c r="N29" s="20" t="s">
        <v>481</v>
      </c>
      <c r="O29" s="18" t="s">
        <v>481</v>
      </c>
      <c r="P29" s="20" t="s">
        <v>481</v>
      </c>
      <c r="Q29" s="18" t="n">
        <v>335.3902018</v>
      </c>
      <c r="R29" s="20" t="n">
        <v>12.1685767</v>
      </c>
      <c r="S29" s="18" t="s">
        <v>481</v>
      </c>
      <c r="T29" s="20" t="s">
        <v>481</v>
      </c>
      <c r="U29" s="18" t="n">
        <v>418.3922079</v>
      </c>
      <c r="V29" s="20" t="n">
        <v>10.26579239</v>
      </c>
    </row>
    <row r="30" spans="1:22">
      <c r="A30" s="15" t="s">
        <v>505</v>
      </c>
      <c r="B30" s="17" t="n">
        <v>4520</v>
      </c>
      <c r="C30" s="18">
        <f>(254.0/B30*100)</f>
        <v/>
      </c>
      <c r="D30" s="19" t="n">
        <v>4266</v>
      </c>
      <c r="E30" s="18" t="n">
        <v>434.0412752</v>
      </c>
      <c r="F30" s="20" t="n">
        <v>7.68146122</v>
      </c>
      <c r="G30" s="18" t="n">
        <v>471.32884405</v>
      </c>
      <c r="H30" s="20" t="n">
        <v>7.03021078</v>
      </c>
      <c r="I30" s="18" t="n">
        <v>501.88296048</v>
      </c>
      <c r="J30" s="20" t="n">
        <v>2.44777052</v>
      </c>
      <c r="K30" s="18" t="n">
        <v>521.83943316</v>
      </c>
      <c r="L30" s="20" t="n">
        <v>3.85198026</v>
      </c>
      <c r="M30" s="18" t="s">
        <v>481</v>
      </c>
      <c r="N30" s="20" t="s">
        <v>481</v>
      </c>
      <c r="O30" s="18" t="s">
        <v>481</v>
      </c>
      <c r="P30" s="20" t="s">
        <v>481</v>
      </c>
      <c r="Q30" s="18" t="s">
        <v>481</v>
      </c>
      <c r="R30" s="20" t="s">
        <v>481</v>
      </c>
      <c r="S30" s="18" t="s">
        <v>481</v>
      </c>
      <c r="T30" s="20" t="s">
        <v>481</v>
      </c>
      <c r="U30" s="18" t="n">
        <v>406.10060626</v>
      </c>
      <c r="V30" s="20" t="n">
        <v>6.56573009</v>
      </c>
    </row>
    <row r="31" spans="1:22">
      <c r="A31" s="15" t="s">
        <v>506</v>
      </c>
      <c r="B31" s="17" t="n">
        <v>5456</v>
      </c>
      <c r="C31" s="18">
        <f>(155.0/B31*100)</f>
        <v/>
      </c>
      <c r="D31" s="19" t="n">
        <v>5301</v>
      </c>
      <c r="E31" s="18" t="n">
        <v>446.47384671</v>
      </c>
      <c r="F31" s="20" t="n">
        <v>5.87261907</v>
      </c>
      <c r="G31" s="18" t="n">
        <v>475.29620793</v>
      </c>
      <c r="H31" s="20" t="n">
        <v>4.79228047</v>
      </c>
      <c r="I31" s="18" t="n">
        <v>509.77454315</v>
      </c>
      <c r="J31" s="20" t="n">
        <v>2.69971053</v>
      </c>
      <c r="K31" s="18" t="n">
        <v>528.4202529200001</v>
      </c>
      <c r="L31" s="20" t="n">
        <v>3.08307195</v>
      </c>
      <c r="M31" s="18" t="s">
        <v>481</v>
      </c>
      <c r="N31" s="20" t="s">
        <v>481</v>
      </c>
      <c r="O31" s="18" t="s">
        <v>481</v>
      </c>
      <c r="P31" s="20" t="s">
        <v>481</v>
      </c>
      <c r="Q31" s="18" t="s">
        <v>481</v>
      </c>
      <c r="R31" s="20" t="s">
        <v>481</v>
      </c>
      <c r="S31" s="18" t="s">
        <v>481</v>
      </c>
      <c r="T31" s="20" t="s">
        <v>481</v>
      </c>
      <c r="U31" s="18" t="n">
        <v>439.00021752</v>
      </c>
      <c r="V31" s="20" t="n">
        <v>5.58302323</v>
      </c>
    </row>
    <row r="32" spans="1:22">
      <c r="A32" s="15" t="s">
        <v>507</v>
      </c>
      <c r="B32" s="17" t="n">
        <v>4478</v>
      </c>
      <c r="C32" s="18">
        <f>(6.0/B32*100)</f>
        <v/>
      </c>
      <c r="D32" s="19" t="n">
        <v>4472</v>
      </c>
      <c r="E32" s="18" t="n">
        <v>461.4099806</v>
      </c>
      <c r="F32" s="20" t="n">
        <v>6.12847666</v>
      </c>
      <c r="G32" s="18" t="n">
        <v>452.30421674</v>
      </c>
      <c r="H32" s="20" t="n">
        <v>5.17297239</v>
      </c>
      <c r="I32" s="18" t="n">
        <v>502.75986774</v>
      </c>
      <c r="J32" s="20" t="n">
        <v>2.65762967</v>
      </c>
      <c r="K32" s="18" t="n">
        <v>529.64367669</v>
      </c>
      <c r="L32" s="20" t="n">
        <v>3.06082401</v>
      </c>
      <c r="M32" s="18" t="s">
        <v>481</v>
      </c>
      <c r="N32" s="20" t="s">
        <v>481</v>
      </c>
      <c r="O32" s="18" t="s">
        <v>481</v>
      </c>
      <c r="P32" s="20" t="s">
        <v>481</v>
      </c>
      <c r="Q32" s="18" t="s">
        <v>481</v>
      </c>
      <c r="R32" s="20" t="s">
        <v>481</v>
      </c>
      <c r="S32" s="18" t="s">
        <v>481</v>
      </c>
      <c r="T32" s="20" t="s">
        <v>481</v>
      </c>
      <c r="U32" s="18" t="n">
        <v>415.75290168</v>
      </c>
      <c r="V32" s="20" t="n">
        <v>13.67456582</v>
      </c>
    </row>
    <row r="33" spans="1:22">
      <c r="A33" s="15" t="s">
        <v>508</v>
      </c>
      <c r="B33" s="17" t="n">
        <v>7325</v>
      </c>
      <c r="C33" s="18">
        <f>(87.0/B33*100)</f>
        <v/>
      </c>
      <c r="D33" s="19" t="n">
        <v>7238</v>
      </c>
      <c r="E33" s="18" t="n">
        <v>437.01942522</v>
      </c>
      <c r="F33" s="20" t="n">
        <v>8.27001568</v>
      </c>
      <c r="G33" s="18" t="n">
        <v>451.26832424</v>
      </c>
      <c r="H33" s="20" t="n">
        <v>6.04435233</v>
      </c>
      <c r="I33" s="18" t="n">
        <v>488.05170561</v>
      </c>
      <c r="J33" s="20" t="n">
        <v>2.79568503</v>
      </c>
      <c r="K33" s="18" t="n">
        <v>527.1095299</v>
      </c>
      <c r="L33" s="20" t="n">
        <v>3.50476659</v>
      </c>
      <c r="M33" s="18" t="s">
        <v>481</v>
      </c>
      <c r="N33" s="20" t="s">
        <v>481</v>
      </c>
      <c r="O33" s="18" t="s">
        <v>481</v>
      </c>
      <c r="P33" s="20" t="s">
        <v>481</v>
      </c>
      <c r="Q33" s="18" t="s">
        <v>481</v>
      </c>
      <c r="R33" s="20" t="s">
        <v>481</v>
      </c>
      <c r="S33" s="18" t="s">
        <v>481</v>
      </c>
      <c r="T33" s="20" t="s">
        <v>481</v>
      </c>
      <c r="U33" s="18" t="n">
        <v>408.12743119</v>
      </c>
      <c r="V33" s="20" t="n">
        <v>7.83091971</v>
      </c>
    </row>
    <row r="34" spans="1:22">
      <c r="A34" s="15" t="s">
        <v>509</v>
      </c>
      <c r="B34" s="17" t="n">
        <v>6350</v>
      </c>
      <c r="C34" s="18">
        <f>(107.0/B34*100)</f>
        <v/>
      </c>
      <c r="D34" s="19" t="n">
        <v>6243</v>
      </c>
      <c r="E34" s="18" t="n">
        <v>428.43618256</v>
      </c>
      <c r="F34" s="20" t="n">
        <v>4.89078148</v>
      </c>
      <c r="G34" s="18" t="n">
        <v>445.12645833</v>
      </c>
      <c r="H34" s="20" t="n">
        <v>4.70195478</v>
      </c>
      <c r="I34" s="18" t="n">
        <v>493.73062657</v>
      </c>
      <c r="J34" s="20" t="n">
        <v>2.52236016</v>
      </c>
      <c r="K34" s="18" t="n">
        <v>518.85232144</v>
      </c>
      <c r="L34" s="20" t="n">
        <v>4.37570425</v>
      </c>
      <c r="M34" s="18" t="s">
        <v>481</v>
      </c>
      <c r="N34" s="20" t="s">
        <v>481</v>
      </c>
      <c r="O34" s="18" t="s">
        <v>481</v>
      </c>
      <c r="P34" s="20" t="s">
        <v>481</v>
      </c>
      <c r="Q34" s="18" t="n">
        <v>336.51078337</v>
      </c>
      <c r="R34" s="20" t="n">
        <v>12.24828707</v>
      </c>
      <c r="S34" s="18" t="s">
        <v>481</v>
      </c>
      <c r="T34" s="20" t="s">
        <v>481</v>
      </c>
      <c r="U34" s="18" t="n">
        <v>414.87114456</v>
      </c>
      <c r="V34" s="20" t="n">
        <v>8.617588270000001</v>
      </c>
    </row>
    <row r="35" spans="1:22">
      <c r="A35" s="15" t="s">
        <v>510</v>
      </c>
      <c r="B35" s="17" t="n">
        <v>6406</v>
      </c>
      <c r="C35" s="18">
        <f>(78.0/B35*100)</f>
        <v/>
      </c>
      <c r="D35" s="19" t="n">
        <v>6328</v>
      </c>
      <c r="E35" s="18" t="n">
        <v>452.84711296</v>
      </c>
      <c r="F35" s="20" t="n">
        <v>6.02128838</v>
      </c>
      <c r="G35" s="18" t="n">
        <v>489.91021112</v>
      </c>
      <c r="H35" s="20" t="n">
        <v>8.508072889999999</v>
      </c>
      <c r="I35" s="18" t="n">
        <v>515.15249881</v>
      </c>
      <c r="J35" s="20" t="n">
        <v>2.05790338</v>
      </c>
      <c r="K35" s="18" t="n">
        <v>529.9887413599999</v>
      </c>
      <c r="L35" s="20" t="n">
        <v>3.0312667</v>
      </c>
      <c r="M35" s="18" t="s">
        <v>481</v>
      </c>
      <c r="N35" s="20" t="s">
        <v>481</v>
      </c>
      <c r="O35" s="18" t="s">
        <v>481</v>
      </c>
      <c r="P35" s="20" t="s">
        <v>481</v>
      </c>
      <c r="Q35" s="18" t="n">
        <v>349.78970242</v>
      </c>
      <c r="R35" s="20" t="n">
        <v>6.90672373</v>
      </c>
      <c r="S35" s="18" t="s">
        <v>481</v>
      </c>
      <c r="T35" s="20" t="s">
        <v>481</v>
      </c>
      <c r="U35" s="18" t="n">
        <v>421.40040018</v>
      </c>
      <c r="V35" s="20" t="n">
        <v>7.1267528</v>
      </c>
    </row>
    <row r="36" spans="1:22">
      <c r="A36" s="15" t="s">
        <v>511</v>
      </c>
      <c r="B36" s="17" t="n">
        <v>6736</v>
      </c>
      <c r="C36" s="18">
        <f>(97.0/B36*100)</f>
        <v/>
      </c>
      <c r="D36" s="19" t="n">
        <v>6639</v>
      </c>
      <c r="E36" s="18" t="n">
        <v>441.99622573</v>
      </c>
      <c r="F36" s="20" t="n">
        <v>5.65113632</v>
      </c>
      <c r="G36" s="18" t="n">
        <v>442.25218435</v>
      </c>
      <c r="H36" s="20" t="n">
        <v>5.33374002</v>
      </c>
      <c r="I36" s="18" t="n">
        <v>486.09589313</v>
      </c>
      <c r="J36" s="20" t="n">
        <v>2.55438738</v>
      </c>
      <c r="K36" s="18" t="n">
        <v>516.48669403</v>
      </c>
      <c r="L36" s="20" t="n">
        <v>2.64599478</v>
      </c>
      <c r="M36" s="18" t="s">
        <v>481</v>
      </c>
      <c r="N36" s="20" t="s">
        <v>481</v>
      </c>
      <c r="O36" s="18" t="s">
        <v>481</v>
      </c>
      <c r="P36" s="20" t="s">
        <v>481</v>
      </c>
      <c r="Q36" s="18" t="s">
        <v>481</v>
      </c>
      <c r="R36" s="20" t="s">
        <v>481</v>
      </c>
      <c r="S36" s="18" t="s">
        <v>481</v>
      </c>
      <c r="T36" s="20" t="s">
        <v>481</v>
      </c>
      <c r="U36" s="18" t="n">
        <v>428.3295079</v>
      </c>
      <c r="V36" s="20" t="n">
        <v>6.87720815</v>
      </c>
    </row>
    <row r="37" spans="1:22">
      <c r="A37" s="15" t="s">
        <v>512</v>
      </c>
      <c r="B37" s="17" t="n">
        <v>5458</v>
      </c>
      <c r="C37" s="18">
        <f>(208.0/B37*100)</f>
        <v/>
      </c>
      <c r="D37" s="19" t="n">
        <v>5250</v>
      </c>
      <c r="E37" s="18" t="n">
        <v>437.24370773</v>
      </c>
      <c r="F37" s="20" t="n">
        <v>7.34336217</v>
      </c>
      <c r="G37" s="18" t="n">
        <v>471.69935316</v>
      </c>
      <c r="H37" s="20" t="n">
        <v>5.45227395</v>
      </c>
      <c r="I37" s="18" t="n">
        <v>503.71273654</v>
      </c>
      <c r="J37" s="20" t="n">
        <v>3.20520458</v>
      </c>
      <c r="K37" s="18" t="n">
        <v>528.78968857</v>
      </c>
      <c r="L37" s="20" t="n">
        <v>4.20876924</v>
      </c>
      <c r="M37" s="18" t="s">
        <v>481</v>
      </c>
      <c r="N37" s="20" t="s">
        <v>481</v>
      </c>
      <c r="O37" s="18" t="s">
        <v>481</v>
      </c>
      <c r="P37" s="20" t="s">
        <v>481</v>
      </c>
      <c r="Q37" s="18" t="s">
        <v>481</v>
      </c>
      <c r="R37" s="20" t="s">
        <v>481</v>
      </c>
      <c r="S37" s="18" t="s">
        <v>481</v>
      </c>
      <c r="T37" s="20" t="s">
        <v>481</v>
      </c>
      <c r="U37" s="18" t="n">
        <v>421.10760608</v>
      </c>
      <c r="V37" s="20" t="n">
        <v>5.70075061</v>
      </c>
    </row>
    <row r="38" spans="1:22">
      <c r="A38" s="15" t="s">
        <v>513</v>
      </c>
      <c r="B38" s="17" t="n">
        <v>5860</v>
      </c>
      <c r="C38" s="18">
        <f>(30.0/B38*100)</f>
        <v/>
      </c>
      <c r="D38" s="19" t="n">
        <v>5830</v>
      </c>
      <c r="E38" s="18" t="n">
        <v>445.42324148</v>
      </c>
      <c r="F38" s="20" t="n">
        <v>7.59931891</v>
      </c>
      <c r="G38" s="18" t="n">
        <v>492.4209931</v>
      </c>
      <c r="H38" s="20" t="n">
        <v>5.68752626</v>
      </c>
      <c r="I38" s="18" t="n">
        <v>530.44555564</v>
      </c>
      <c r="J38" s="20" t="n">
        <v>3.34567209</v>
      </c>
      <c r="K38" s="18" t="n">
        <v>550.4894164999999</v>
      </c>
      <c r="L38" s="20" t="n">
        <v>3.14911909</v>
      </c>
      <c r="M38" s="18" t="s">
        <v>481</v>
      </c>
      <c r="N38" s="20" t="s">
        <v>481</v>
      </c>
      <c r="O38" s="18" t="s">
        <v>481</v>
      </c>
      <c r="P38" s="20" t="s">
        <v>481</v>
      </c>
      <c r="Q38" s="18" t="s">
        <v>481</v>
      </c>
      <c r="R38" s="20" t="s">
        <v>481</v>
      </c>
      <c r="S38" s="18" t="s">
        <v>481</v>
      </c>
      <c r="T38" s="20" t="s">
        <v>481</v>
      </c>
      <c r="U38" s="18" t="n">
        <v>494.7090498</v>
      </c>
      <c r="V38" s="20" t="n">
        <v>6.05414347</v>
      </c>
    </row>
    <row r="39" spans="1:22">
      <c r="A39" s="15" t="s">
        <v>514</v>
      </c>
      <c r="B39" s="17" t="n">
        <v>5895</v>
      </c>
      <c r="C39" s="18">
        <f>(33.0/B39*100)</f>
        <v/>
      </c>
      <c r="D39" s="19" t="n">
        <v>5862</v>
      </c>
      <c r="E39" s="18" t="n">
        <v>389.38649431</v>
      </c>
      <c r="F39" s="20" t="n">
        <v>5.01446334</v>
      </c>
      <c r="G39" s="18" t="n">
        <v>406.48242569</v>
      </c>
      <c r="H39" s="20" t="n">
        <v>5.57878813</v>
      </c>
      <c r="I39" s="18" t="n">
        <v>428.02110255</v>
      </c>
      <c r="J39" s="20" t="n">
        <v>4.35684479</v>
      </c>
      <c r="K39" s="18" t="n">
        <v>437.49906176</v>
      </c>
      <c r="L39" s="20" t="n">
        <v>5.01914347</v>
      </c>
      <c r="M39" s="18" t="s">
        <v>481</v>
      </c>
      <c r="N39" s="20" t="s">
        <v>481</v>
      </c>
      <c r="O39" s="18" t="s">
        <v>481</v>
      </c>
      <c r="P39" s="20" t="s">
        <v>481</v>
      </c>
      <c r="Q39" s="18" t="s">
        <v>481</v>
      </c>
      <c r="R39" s="20" t="s">
        <v>481</v>
      </c>
      <c r="S39" s="18" t="s">
        <v>481</v>
      </c>
      <c r="T39" s="20" t="s">
        <v>481</v>
      </c>
      <c r="U39" s="18" t="n">
        <v>373.92841421</v>
      </c>
      <c r="V39" s="20" t="n">
        <v>10.85157079</v>
      </c>
    </row>
    <row r="40" spans="1:22">
      <c r="A40" s="15" t="s">
        <v>515</v>
      </c>
      <c r="B40" s="17" t="n">
        <v>14157</v>
      </c>
      <c r="C40" s="18">
        <f>(430.0/B40*100)</f>
        <v/>
      </c>
      <c r="D40" s="19" t="n">
        <v>13727</v>
      </c>
      <c r="E40" s="18" t="n">
        <v>451.47401512</v>
      </c>
      <c r="F40" s="20" t="n">
        <v>9.27913328</v>
      </c>
      <c r="G40" s="18" t="n">
        <v>468.22420893</v>
      </c>
      <c r="H40" s="20" t="n">
        <v>5.9296233</v>
      </c>
      <c r="I40" s="18" t="n">
        <v>498.75124463</v>
      </c>
      <c r="J40" s="20" t="n">
        <v>2.78247821</v>
      </c>
      <c r="K40" s="18" t="n">
        <v>507.94357857</v>
      </c>
      <c r="L40" s="20" t="n">
        <v>3.41843179</v>
      </c>
      <c r="M40" s="18" t="s">
        <v>481</v>
      </c>
      <c r="N40" s="20" t="s">
        <v>481</v>
      </c>
      <c r="O40" s="18" t="s">
        <v>481</v>
      </c>
      <c r="P40" s="20" t="s">
        <v>481</v>
      </c>
      <c r="Q40" s="18" t="s">
        <v>481</v>
      </c>
      <c r="R40" s="20" t="s">
        <v>481</v>
      </c>
      <c r="S40" s="18" t="s">
        <v>481</v>
      </c>
      <c r="T40" s="20" t="s">
        <v>481</v>
      </c>
      <c r="U40" s="18" t="n">
        <v>412.38140709</v>
      </c>
      <c r="V40" s="20" t="n">
        <v>6.83678295</v>
      </c>
    </row>
    <row r="41" spans="1:22">
      <c r="A41" s="15" t="s">
        <v>516</v>
      </c>
      <c r="B41" s="17" t="n">
        <v>5712</v>
      </c>
      <c r="C41" s="18">
        <f>(71.0/B41*100)</f>
        <v/>
      </c>
      <c r="D41" s="19" t="n">
        <v>5641</v>
      </c>
      <c r="E41" s="18" t="n">
        <v>429.60325624</v>
      </c>
      <c r="F41" s="20" t="n">
        <v>6.91632823</v>
      </c>
      <c r="G41" s="18" t="n">
        <v>429.08484841</v>
      </c>
      <c r="H41" s="20" t="n">
        <v>7.15570549</v>
      </c>
      <c r="I41" s="18" t="n">
        <v>472.07807808</v>
      </c>
      <c r="J41" s="20" t="n">
        <v>3.22267687</v>
      </c>
      <c r="K41" s="18" t="n">
        <v>494.79317113</v>
      </c>
      <c r="L41" s="20" t="n">
        <v>3.68828591</v>
      </c>
      <c r="M41" s="18" t="s">
        <v>481</v>
      </c>
      <c r="N41" s="20" t="s">
        <v>481</v>
      </c>
      <c r="O41" s="18" t="s">
        <v>481</v>
      </c>
      <c r="P41" s="20" t="s">
        <v>481</v>
      </c>
      <c r="Q41" s="18" t="n">
        <v>392.51815558</v>
      </c>
      <c r="R41" s="20" t="n">
        <v>16.89642718</v>
      </c>
      <c r="S41" s="18" t="s">
        <v>481</v>
      </c>
      <c r="T41" s="20" t="s">
        <v>481</v>
      </c>
      <c r="U41" s="18" t="n">
        <v>397.89114873</v>
      </c>
      <c r="V41" s="20" t="n">
        <v>10.64623047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340.55897396</v>
      </c>
      <c r="F45" s="20" t="n">
        <v>4.71427357</v>
      </c>
      <c r="G45" s="18" t="n">
        <v>335.59738109</v>
      </c>
      <c r="H45" s="20" t="n">
        <v>5.24157133</v>
      </c>
      <c r="I45" s="18" t="n">
        <v>358.66127448</v>
      </c>
      <c r="J45" s="20" t="n">
        <v>2.87827041</v>
      </c>
      <c r="K45" s="18" t="n">
        <v>384.56659894</v>
      </c>
      <c r="L45" s="20" t="n">
        <v>4.67627814</v>
      </c>
      <c r="M45" s="18" t="s">
        <v>481</v>
      </c>
      <c r="N45" s="20" t="s">
        <v>481</v>
      </c>
      <c r="O45" s="18" t="s">
        <v>481</v>
      </c>
      <c r="P45" s="20" t="s">
        <v>481</v>
      </c>
      <c r="Q45" s="18" t="n">
        <v>319.45676034</v>
      </c>
      <c r="R45" s="20" t="n">
        <v>37.83418711</v>
      </c>
      <c r="S45" s="18" t="n">
        <v>325.19284709</v>
      </c>
      <c r="T45" s="20" t="n">
        <v>21.8516453</v>
      </c>
      <c r="U45" s="18" t="n">
        <v>335.10864637</v>
      </c>
      <c r="V45" s="20" t="n">
        <v>5.58638957</v>
      </c>
    </row>
    <row r="46" spans="1:22">
      <c r="A46" s="15" t="s">
        <v>521</v>
      </c>
      <c r="B46" s="17" t="n">
        <v>23141</v>
      </c>
      <c r="C46" s="18">
        <f>(2327.0/B46*100)</f>
        <v/>
      </c>
      <c r="D46" s="19" t="n">
        <v>20814</v>
      </c>
      <c r="E46" s="18" t="n">
        <v>341.32169361</v>
      </c>
      <c r="F46" s="20" t="n">
        <v>6.14471013</v>
      </c>
      <c r="G46" s="18" t="n">
        <v>376.40973484</v>
      </c>
      <c r="H46" s="20" t="n">
        <v>5.54827728</v>
      </c>
      <c r="I46" s="18" t="n">
        <v>389.92009353</v>
      </c>
      <c r="J46" s="20" t="n">
        <v>3.61683577</v>
      </c>
      <c r="K46" s="18" t="n">
        <v>416.55192167</v>
      </c>
      <c r="L46" s="20" t="n">
        <v>4.52751621</v>
      </c>
      <c r="M46" s="18" t="s">
        <v>481</v>
      </c>
      <c r="N46" s="20" t="s">
        <v>481</v>
      </c>
      <c r="O46" s="18" t="s">
        <v>481</v>
      </c>
      <c r="P46" s="20" t="s">
        <v>481</v>
      </c>
      <c r="Q46" s="18" t="s">
        <v>481</v>
      </c>
      <c r="R46" s="20" t="s">
        <v>481</v>
      </c>
      <c r="S46" s="18" t="s">
        <v>481</v>
      </c>
      <c r="T46" s="20" t="s">
        <v>481</v>
      </c>
      <c r="U46" s="18" t="n">
        <v>356.07035272</v>
      </c>
      <c r="V46" s="20" t="n">
        <v>3.5620034</v>
      </c>
    </row>
    <row r="47" spans="1:22">
      <c r="A47" s="15" t="s">
        <v>522</v>
      </c>
      <c r="B47" s="17" t="n">
        <v>5928</v>
      </c>
      <c r="C47" s="18">
        <f>(456.0/B47*100)</f>
        <v/>
      </c>
      <c r="D47" s="19" t="n">
        <v>5472</v>
      </c>
      <c r="E47" s="18" t="n">
        <v>384.60422279</v>
      </c>
      <c r="F47" s="20" t="n">
        <v>5.05434616</v>
      </c>
      <c r="G47" s="18" t="n">
        <v>402.66096123</v>
      </c>
      <c r="H47" s="20" t="n">
        <v>5.51405247</v>
      </c>
      <c r="I47" s="18" t="n">
        <v>453.78426444</v>
      </c>
      <c r="J47" s="20" t="n">
        <v>3.63972574</v>
      </c>
      <c r="K47" s="18" t="n">
        <v>493.19939694</v>
      </c>
      <c r="L47" s="20" t="n">
        <v>5.24274656</v>
      </c>
      <c r="M47" s="18" t="s">
        <v>481</v>
      </c>
      <c r="N47" s="20" t="s">
        <v>481</v>
      </c>
      <c r="O47" s="18" t="s">
        <v>481</v>
      </c>
      <c r="P47" s="20" t="s">
        <v>481</v>
      </c>
      <c r="Q47" s="18" t="s">
        <v>481</v>
      </c>
      <c r="R47" s="20" t="s">
        <v>481</v>
      </c>
      <c r="S47" s="18" t="s">
        <v>481</v>
      </c>
      <c r="T47" s="20" t="s">
        <v>481</v>
      </c>
      <c r="U47" s="18" t="n">
        <v>387.77133762</v>
      </c>
      <c r="V47" s="20" t="n">
        <v>6.02137557</v>
      </c>
    </row>
    <row r="48" spans="1:22">
      <c r="A48" s="15" t="s">
        <v>523</v>
      </c>
      <c r="B48" s="17" t="n">
        <v>9841</v>
      </c>
      <c r="C48" s="18">
        <f>(8.0/B48*100)</f>
        <v/>
      </c>
      <c r="D48" s="19" t="n">
        <v>9833</v>
      </c>
      <c r="E48" s="18" t="n">
        <v>483.42011172</v>
      </c>
      <c r="F48" s="20" t="n">
        <v>13.62332359</v>
      </c>
      <c r="G48" s="18" t="n">
        <v>472.50435906</v>
      </c>
      <c r="H48" s="20" t="n">
        <v>7.21816241</v>
      </c>
      <c r="I48" s="18" t="n">
        <v>525.67735378</v>
      </c>
      <c r="J48" s="20" t="n">
        <v>4.72242371</v>
      </c>
      <c r="K48" s="18" t="n">
        <v>584.33231969</v>
      </c>
      <c r="L48" s="20" t="n">
        <v>5.65467855</v>
      </c>
      <c r="M48" s="18" t="s">
        <v>481</v>
      </c>
      <c r="N48" s="20" t="s">
        <v>481</v>
      </c>
      <c r="O48" s="18" t="s">
        <v>481</v>
      </c>
      <c r="P48" s="20" t="s">
        <v>481</v>
      </c>
      <c r="Q48" s="18" t="s">
        <v>481</v>
      </c>
      <c r="R48" s="20" t="s">
        <v>481</v>
      </c>
      <c r="S48" s="18" t="s">
        <v>481</v>
      </c>
      <c r="T48" s="20" t="s">
        <v>481</v>
      </c>
      <c r="U48" s="18" t="n">
        <v>471.54798077</v>
      </c>
      <c r="V48" s="20" t="n">
        <v>29.15423033</v>
      </c>
    </row>
    <row r="49" spans="1:22">
      <c r="A49" s="15" t="s">
        <v>524</v>
      </c>
      <c r="B49" s="17" t="n">
        <v>6349</v>
      </c>
      <c r="C49" s="18">
        <f>(56.0/B49*100)</f>
        <v/>
      </c>
      <c r="D49" s="19" t="n">
        <v>6293</v>
      </c>
      <c r="E49" s="18" t="n">
        <v>382.79041672</v>
      </c>
      <c r="F49" s="20" t="n">
        <v>4.94556231</v>
      </c>
      <c r="G49" s="18" t="n">
        <v>386.77320694</v>
      </c>
      <c r="H49" s="20" t="n">
        <v>4.96557104</v>
      </c>
      <c r="I49" s="18" t="n">
        <v>410.71542686</v>
      </c>
      <c r="J49" s="20" t="n">
        <v>3.25694536</v>
      </c>
      <c r="K49" s="18" t="n">
        <v>440.44197979</v>
      </c>
      <c r="L49" s="20" t="n">
        <v>4.19541034</v>
      </c>
      <c r="M49" s="18" t="s">
        <v>481</v>
      </c>
      <c r="N49" s="20" t="s">
        <v>481</v>
      </c>
      <c r="O49" s="18" t="s">
        <v>481</v>
      </c>
      <c r="P49" s="20" t="s">
        <v>481</v>
      </c>
      <c r="Q49" s="18" t="s">
        <v>481</v>
      </c>
      <c r="R49" s="20" t="s">
        <v>481</v>
      </c>
      <c r="S49" s="18" t="n">
        <v>406.1301679</v>
      </c>
      <c r="T49" s="20" t="n">
        <v>27.0656622</v>
      </c>
      <c r="U49" s="18" t="n">
        <v>368.59710374</v>
      </c>
      <c r="V49" s="20" t="n">
        <v>9.08959254</v>
      </c>
    </row>
    <row r="50" spans="1:22">
      <c r="A50" s="15" t="s">
        <v>525</v>
      </c>
      <c r="B50" s="17" t="n">
        <v>11795</v>
      </c>
      <c r="C50" s="18">
        <f>(457.0/B50*100)</f>
        <v/>
      </c>
      <c r="D50" s="19" t="n">
        <v>11338</v>
      </c>
      <c r="E50" s="18" t="n">
        <v>349.08088063</v>
      </c>
      <c r="F50" s="20" t="n">
        <v>4.5235974</v>
      </c>
      <c r="G50" s="18" t="n">
        <v>372.74212052</v>
      </c>
      <c r="H50" s="20" t="n">
        <v>4.92093873</v>
      </c>
      <c r="I50" s="18" t="n">
        <v>393.60514481</v>
      </c>
      <c r="J50" s="20" t="n">
        <v>2.32299585</v>
      </c>
      <c r="K50" s="18" t="n">
        <v>420.3423026</v>
      </c>
      <c r="L50" s="20" t="n">
        <v>3.64366806</v>
      </c>
      <c r="M50" s="18" t="s">
        <v>481</v>
      </c>
      <c r="N50" s="20" t="s">
        <v>481</v>
      </c>
      <c r="O50" s="18" t="s">
        <v>481</v>
      </c>
      <c r="P50" s="20" t="s">
        <v>481</v>
      </c>
      <c r="Q50" s="18" t="s">
        <v>481</v>
      </c>
      <c r="R50" s="20" t="s">
        <v>481</v>
      </c>
      <c r="S50" s="18" t="s">
        <v>481</v>
      </c>
      <c r="T50" s="20" t="s">
        <v>481</v>
      </c>
      <c r="U50" s="18" t="n">
        <v>338.45956934</v>
      </c>
      <c r="V50" s="20" t="n">
        <v>8.881873710000001</v>
      </c>
    </row>
    <row r="51" spans="1:22">
      <c r="A51" s="15" t="s">
        <v>526</v>
      </c>
      <c r="B51" s="17" t="n">
        <v>6866</v>
      </c>
      <c r="C51" s="18">
        <f>(119.0/B51*100)</f>
        <v/>
      </c>
      <c r="D51" s="19" t="n">
        <v>6747</v>
      </c>
      <c r="E51" s="18" t="n">
        <v>377.58426275</v>
      </c>
      <c r="F51" s="20" t="n">
        <v>4.42340444</v>
      </c>
      <c r="G51" s="18" t="n">
        <v>392.00269677</v>
      </c>
      <c r="H51" s="20" t="n">
        <v>3.8689726</v>
      </c>
      <c r="I51" s="18" t="n">
        <v>404.48790964</v>
      </c>
      <c r="J51" s="20" t="n">
        <v>2.90874646</v>
      </c>
      <c r="K51" s="18" t="n">
        <v>426.73668414</v>
      </c>
      <c r="L51" s="20" t="n">
        <v>5.02667403</v>
      </c>
      <c r="M51" s="18" t="s">
        <v>481</v>
      </c>
      <c r="N51" s="20" t="s">
        <v>481</v>
      </c>
      <c r="O51" s="18" t="s">
        <v>481</v>
      </c>
      <c r="P51" s="20" t="s">
        <v>481</v>
      </c>
      <c r="Q51" s="18" t="n">
        <v>380.5422133</v>
      </c>
      <c r="R51" s="20" t="n">
        <v>4.31283207</v>
      </c>
      <c r="S51" s="18" t="s">
        <v>481</v>
      </c>
      <c r="T51" s="20" t="s">
        <v>481</v>
      </c>
      <c r="U51" s="18" t="n">
        <v>379.44587672</v>
      </c>
      <c r="V51" s="20" t="n">
        <v>6.87353799</v>
      </c>
    </row>
    <row r="52" spans="1:22">
      <c r="A52" s="15" t="s">
        <v>527</v>
      </c>
      <c r="B52" s="17" t="n">
        <v>5809</v>
      </c>
      <c r="C52" s="18">
        <f>(120.0/B52*100)</f>
        <v/>
      </c>
      <c r="D52" s="19" t="n">
        <v>5689</v>
      </c>
      <c r="E52" s="18" t="n">
        <v>393.81419188</v>
      </c>
      <c r="F52" s="20" t="n">
        <v>5.81356243</v>
      </c>
      <c r="G52" s="18" t="n">
        <v>408.34582897</v>
      </c>
      <c r="H52" s="20" t="n">
        <v>5.78973599</v>
      </c>
      <c r="I52" s="18" t="n">
        <v>462.29712337</v>
      </c>
      <c r="J52" s="20" t="n">
        <v>3.19297263</v>
      </c>
      <c r="K52" s="18" t="n">
        <v>495.54558062</v>
      </c>
      <c r="L52" s="20" t="n">
        <v>3.25800917</v>
      </c>
      <c r="M52" s="18" t="s">
        <v>481</v>
      </c>
      <c r="N52" s="20" t="s">
        <v>481</v>
      </c>
      <c r="O52" s="18" t="s">
        <v>481</v>
      </c>
      <c r="P52" s="20" t="s">
        <v>481</v>
      </c>
      <c r="Q52" s="18" t="s">
        <v>481</v>
      </c>
      <c r="R52" s="20" t="s">
        <v>481</v>
      </c>
      <c r="S52" s="18" t="s">
        <v>481</v>
      </c>
      <c r="T52" s="20" t="s">
        <v>481</v>
      </c>
      <c r="U52" s="18" t="n">
        <v>389.63662588</v>
      </c>
      <c r="V52" s="20" t="n">
        <v>8.75562277</v>
      </c>
    </row>
    <row r="53" spans="1:22">
      <c r="A53" s="15" t="s">
        <v>528</v>
      </c>
      <c r="B53" s="17" t="n">
        <v>5571</v>
      </c>
      <c r="C53" s="18">
        <f>(129.0/B53*100)</f>
        <v/>
      </c>
      <c r="D53" s="19" t="n">
        <v>5442</v>
      </c>
      <c r="E53" s="18" t="n">
        <v>384.2074381</v>
      </c>
      <c r="F53" s="20" t="n">
        <v>3.92523084</v>
      </c>
      <c r="G53" s="18" t="n">
        <v>407.21452668</v>
      </c>
      <c r="H53" s="20" t="n">
        <v>4.71192865</v>
      </c>
      <c r="I53" s="18" t="n">
        <v>446.6041708</v>
      </c>
      <c r="J53" s="20" t="n">
        <v>2.21284552</v>
      </c>
      <c r="K53" s="18" t="n">
        <v>485.31633489</v>
      </c>
      <c r="L53" s="20" t="n">
        <v>3.32024909</v>
      </c>
      <c r="M53" s="18" t="s">
        <v>481</v>
      </c>
      <c r="N53" s="20" t="s">
        <v>481</v>
      </c>
      <c r="O53" s="18" t="s">
        <v>481</v>
      </c>
      <c r="P53" s="20" t="s">
        <v>481</v>
      </c>
      <c r="Q53" s="18" t="s">
        <v>481</v>
      </c>
      <c r="R53" s="20" t="s">
        <v>481</v>
      </c>
      <c r="S53" s="18" t="s">
        <v>481</v>
      </c>
      <c r="T53" s="20" t="s">
        <v>481</v>
      </c>
      <c r="U53" s="18" t="n">
        <v>363.64682646</v>
      </c>
      <c r="V53" s="20" t="n">
        <v>4.93250342</v>
      </c>
    </row>
    <row r="54" spans="1:22">
      <c r="A54" s="15" t="s">
        <v>529</v>
      </c>
      <c r="B54" s="17" t="n">
        <v>4740</v>
      </c>
      <c r="C54" s="18">
        <f>(580.0/B54*100)</f>
        <v/>
      </c>
      <c r="D54" s="19" t="n">
        <v>4160</v>
      </c>
      <c r="E54" s="18" t="n">
        <v>306.07315569</v>
      </c>
      <c r="F54" s="20" t="n">
        <v>4.41612861</v>
      </c>
      <c r="G54" s="18" t="n">
        <v>311.73555481</v>
      </c>
      <c r="H54" s="20" t="n">
        <v>6.54605259</v>
      </c>
      <c r="I54" s="18" t="n">
        <v>337.18652995</v>
      </c>
      <c r="J54" s="20" t="n">
        <v>3.59478356</v>
      </c>
      <c r="K54" s="18" t="n">
        <v>355.94653546</v>
      </c>
      <c r="L54" s="20" t="n">
        <v>3.81708809</v>
      </c>
      <c r="M54" s="18" t="s">
        <v>481</v>
      </c>
      <c r="N54" s="20" t="s">
        <v>481</v>
      </c>
      <c r="O54" s="18" t="s">
        <v>481</v>
      </c>
      <c r="P54" s="20" t="s">
        <v>481</v>
      </c>
      <c r="Q54" s="18" t="s">
        <v>481</v>
      </c>
      <c r="R54" s="20" t="s">
        <v>481</v>
      </c>
      <c r="S54" s="18" t="s">
        <v>481</v>
      </c>
      <c r="T54" s="20" t="s">
        <v>481</v>
      </c>
      <c r="U54" s="18" t="n">
        <v>291.72670645</v>
      </c>
      <c r="V54" s="20" t="n">
        <v>4.13982077</v>
      </c>
    </row>
    <row r="55" spans="1:22">
      <c r="A55" s="15" t="s">
        <v>530</v>
      </c>
      <c r="B55" s="17" t="n">
        <v>5316</v>
      </c>
      <c r="C55" s="18">
        <f>(22.0/B55*100)</f>
        <v/>
      </c>
      <c r="D55" s="19" t="n">
        <v>5294</v>
      </c>
      <c r="E55" s="18" t="n">
        <v>334.38650747</v>
      </c>
      <c r="F55" s="20" t="n">
        <v>6.82194599</v>
      </c>
      <c r="G55" s="18" t="n">
        <v>350.66436348</v>
      </c>
      <c r="H55" s="20" t="n">
        <v>6.04766804</v>
      </c>
      <c r="I55" s="18" t="n">
        <v>402.76675973</v>
      </c>
      <c r="J55" s="20" t="n">
        <v>2.9254047</v>
      </c>
      <c r="K55" s="18" t="n">
        <v>447.18290045</v>
      </c>
      <c r="L55" s="20" t="n">
        <v>3.54077623</v>
      </c>
      <c r="M55" s="18" t="s">
        <v>481</v>
      </c>
      <c r="N55" s="20" t="s">
        <v>481</v>
      </c>
      <c r="O55" s="18" t="s">
        <v>481</v>
      </c>
      <c r="P55" s="20" t="s">
        <v>481</v>
      </c>
      <c r="Q55" s="18" t="s">
        <v>481</v>
      </c>
      <c r="R55" s="20" t="s">
        <v>481</v>
      </c>
      <c r="S55" s="18" t="n">
        <v>347.44957589</v>
      </c>
      <c r="T55" s="20" t="n">
        <v>25.11645991</v>
      </c>
      <c r="U55" s="18" t="n">
        <v>314.45715255</v>
      </c>
      <c r="V55" s="20" t="n">
        <v>9.03582593</v>
      </c>
    </row>
    <row r="56" spans="1:22">
      <c r="A56" s="15" t="s">
        <v>531</v>
      </c>
      <c r="B56" s="17" t="n">
        <v>5359</v>
      </c>
      <c r="C56" s="18">
        <f>(77.0/B56*100)</f>
        <v/>
      </c>
      <c r="D56" s="19" t="n">
        <v>5282</v>
      </c>
      <c r="E56" s="18" t="n">
        <v>492.80248261</v>
      </c>
      <c r="F56" s="20" t="n">
        <v>8.83555984</v>
      </c>
      <c r="G56" s="18" t="n">
        <v>518.98038906</v>
      </c>
      <c r="H56" s="20" t="n">
        <v>4.99020013</v>
      </c>
      <c r="I56" s="18" t="n">
        <v>552.12764608</v>
      </c>
      <c r="J56" s="20" t="n">
        <v>2.85261507</v>
      </c>
      <c r="K56" s="18" t="n">
        <v>565.86890699</v>
      </c>
      <c r="L56" s="20" t="n">
        <v>4.33474463</v>
      </c>
      <c r="M56" s="18" t="s">
        <v>481</v>
      </c>
      <c r="N56" s="20" t="s">
        <v>481</v>
      </c>
      <c r="O56" s="18" t="s">
        <v>481</v>
      </c>
      <c r="P56" s="20" t="s">
        <v>481</v>
      </c>
      <c r="Q56" s="18" t="s">
        <v>481</v>
      </c>
      <c r="R56" s="20" t="s">
        <v>481</v>
      </c>
      <c r="S56" s="18" t="s">
        <v>481</v>
      </c>
      <c r="T56" s="20" t="s">
        <v>481</v>
      </c>
      <c r="U56" s="18" t="n">
        <v>457.52565608</v>
      </c>
      <c r="V56" s="20" t="n">
        <v>15.40631721</v>
      </c>
    </row>
    <row r="57" spans="1:22">
      <c r="A57" s="15" t="s">
        <v>532</v>
      </c>
      <c r="B57" s="17" t="n">
        <v>6513</v>
      </c>
      <c r="C57" s="18">
        <f>(0.0/B57*100)</f>
        <v/>
      </c>
      <c r="D57" s="19" t="n">
        <v>6513</v>
      </c>
      <c r="E57" s="18" t="n">
        <v>352.17536333</v>
      </c>
      <c r="F57" s="20" t="n">
        <v>5.9662364</v>
      </c>
      <c r="G57" s="18" t="n">
        <v>350.47573345</v>
      </c>
      <c r="H57" s="20" t="n">
        <v>7.17777482</v>
      </c>
      <c r="I57" s="18" t="n">
        <v>381.24225029</v>
      </c>
      <c r="J57" s="20" t="n">
        <v>3.02020525</v>
      </c>
      <c r="K57" s="18" t="n">
        <v>408.16830642</v>
      </c>
      <c r="L57" s="20" t="n">
        <v>4.02062821</v>
      </c>
      <c r="M57" s="18" t="s">
        <v>481</v>
      </c>
      <c r="N57" s="20" t="s">
        <v>481</v>
      </c>
      <c r="O57" s="18" t="s">
        <v>481</v>
      </c>
      <c r="P57" s="20" t="s">
        <v>481</v>
      </c>
      <c r="Q57" s="18" t="s">
        <v>481</v>
      </c>
      <c r="R57" s="20" t="s">
        <v>481</v>
      </c>
      <c r="S57" s="18" t="n">
        <v>306.94074935</v>
      </c>
      <c r="T57" s="20" t="n">
        <v>35.20254956</v>
      </c>
      <c r="U57" s="18" t="n">
        <v>359.1691392</v>
      </c>
      <c r="V57" s="20" t="n">
        <v>8.67875686</v>
      </c>
    </row>
    <row r="58" spans="1:22">
      <c r="A58" s="15" t="s">
        <v>533</v>
      </c>
      <c r="B58" s="17" t="n">
        <v>7267</v>
      </c>
      <c r="C58" s="18">
        <f>(10.0/B58*100)</f>
        <v/>
      </c>
      <c r="D58" s="19" t="n">
        <v>7257</v>
      </c>
      <c r="E58" s="18" t="n">
        <v>340.98112745</v>
      </c>
      <c r="F58" s="20" t="n">
        <v>4.90634859</v>
      </c>
      <c r="G58" s="18" t="n">
        <v>354.75013969</v>
      </c>
      <c r="H58" s="20" t="n">
        <v>5.36367067</v>
      </c>
      <c r="I58" s="18" t="n">
        <v>379.23940948</v>
      </c>
      <c r="J58" s="20" t="n">
        <v>3.09412922</v>
      </c>
      <c r="K58" s="18" t="n">
        <v>418.52495146</v>
      </c>
      <c r="L58" s="20" t="n">
        <v>3.03844424</v>
      </c>
      <c r="M58" s="18" t="s">
        <v>481</v>
      </c>
      <c r="N58" s="20" t="s">
        <v>481</v>
      </c>
      <c r="O58" s="18" t="s">
        <v>481</v>
      </c>
      <c r="P58" s="20" t="s">
        <v>481</v>
      </c>
      <c r="Q58" s="18" t="n">
        <v>510.92408173</v>
      </c>
      <c r="R58" s="20" t="n">
        <v>19.55060235</v>
      </c>
      <c r="S58" s="18" t="n">
        <v>322.25549625</v>
      </c>
      <c r="T58" s="20" t="n">
        <v>20.55576334</v>
      </c>
      <c r="U58" s="18" t="n">
        <v>323.60930358</v>
      </c>
      <c r="V58" s="20" t="n">
        <v>13.41732299</v>
      </c>
    </row>
    <row r="59" spans="1:22">
      <c r="A59" s="15" t="s">
        <v>534</v>
      </c>
      <c r="B59" s="17" t="n">
        <v>4826</v>
      </c>
      <c r="C59" s="18">
        <f>(26.0/B59*100)</f>
        <v/>
      </c>
      <c r="D59" s="19" t="n">
        <v>4800</v>
      </c>
      <c r="E59" s="18" t="n">
        <v>312.18220667</v>
      </c>
      <c r="F59" s="20" t="n">
        <v>5.714434</v>
      </c>
      <c r="G59" s="18" t="n">
        <v>327.52038722</v>
      </c>
      <c r="H59" s="20" t="n">
        <v>7.30595054</v>
      </c>
      <c r="I59" s="18" t="n">
        <v>356.32953281</v>
      </c>
      <c r="J59" s="20" t="n">
        <v>1.93476348</v>
      </c>
      <c r="K59" s="18" t="n">
        <v>397.91624764</v>
      </c>
      <c r="L59" s="20" t="n">
        <v>2.65200266</v>
      </c>
      <c r="M59" s="18" t="s">
        <v>481</v>
      </c>
      <c r="N59" s="20" t="s">
        <v>481</v>
      </c>
      <c r="O59" s="18" t="s">
        <v>481</v>
      </c>
      <c r="P59" s="20" t="s">
        <v>481</v>
      </c>
      <c r="Q59" s="18" t="s">
        <v>481</v>
      </c>
      <c r="R59" s="20" t="s">
        <v>481</v>
      </c>
      <c r="S59" s="18" t="n">
        <v>265.787025</v>
      </c>
      <c r="T59" s="20" t="n">
        <v>15.01579262</v>
      </c>
      <c r="U59" s="18" t="n">
        <v>295.97188479</v>
      </c>
      <c r="V59" s="20" t="n">
        <v>7.41295554</v>
      </c>
    </row>
    <row r="60" spans="1:22">
      <c r="A60" s="15" t="s">
        <v>535</v>
      </c>
      <c r="B60" s="17" t="n">
        <v>4546</v>
      </c>
      <c r="C60" s="18">
        <f>(15.0/B60*100)</f>
        <v/>
      </c>
      <c r="D60" s="19" t="n">
        <v>4531</v>
      </c>
      <c r="E60" s="18" t="n">
        <v>321.60343855</v>
      </c>
      <c r="F60" s="20" t="n">
        <v>5.92411447</v>
      </c>
      <c r="G60" s="18" t="n">
        <v>366.07932875</v>
      </c>
      <c r="H60" s="20" t="n">
        <v>8.73526552</v>
      </c>
      <c r="I60" s="18" t="n">
        <v>401.04817647</v>
      </c>
      <c r="J60" s="20" t="n">
        <v>4.30608187</v>
      </c>
      <c r="K60" s="18" t="n">
        <v>436.43663468</v>
      </c>
      <c r="L60" s="20" t="n">
        <v>5.35823158</v>
      </c>
      <c r="M60" s="18" t="s">
        <v>481</v>
      </c>
      <c r="N60" s="20" t="s">
        <v>481</v>
      </c>
      <c r="O60" s="18" t="s">
        <v>481</v>
      </c>
      <c r="P60" s="20" t="s">
        <v>481</v>
      </c>
      <c r="Q60" s="18" t="n">
        <v>361.3501</v>
      </c>
      <c r="R60" s="20" t="n">
        <v>41.98770483</v>
      </c>
      <c r="S60" s="18" t="n">
        <v>329.38562218</v>
      </c>
      <c r="T60" s="20" t="n">
        <v>20.41627001</v>
      </c>
      <c r="U60" s="18" t="n">
        <v>373.07815034</v>
      </c>
      <c r="V60" s="20" t="n">
        <v>8.895458440000001</v>
      </c>
    </row>
    <row r="61" spans="1:22">
      <c r="A61" s="15" t="s">
        <v>536</v>
      </c>
      <c r="B61" s="17" t="n">
        <v>6525</v>
      </c>
      <c r="C61" s="18">
        <f>(184.0/B61*100)</f>
        <v/>
      </c>
      <c r="D61" s="19" t="n">
        <v>6341</v>
      </c>
      <c r="E61" s="18" t="n">
        <v>444.40199186</v>
      </c>
      <c r="F61" s="20" t="n">
        <v>5.20395624</v>
      </c>
      <c r="G61" s="18" t="n">
        <v>436.55654739</v>
      </c>
      <c r="H61" s="20" t="n">
        <v>5.77229954</v>
      </c>
      <c r="I61" s="18" t="n">
        <v>473.60570584</v>
      </c>
      <c r="J61" s="20" t="n">
        <v>2.67971012</v>
      </c>
      <c r="K61" s="18" t="n">
        <v>504.46463752</v>
      </c>
      <c r="L61" s="20" t="n">
        <v>2.53738807</v>
      </c>
      <c r="M61" s="18" t="s">
        <v>481</v>
      </c>
      <c r="N61" s="20" t="s">
        <v>481</v>
      </c>
      <c r="O61" s="18" t="s">
        <v>481</v>
      </c>
      <c r="P61" s="20" t="s">
        <v>481</v>
      </c>
      <c r="Q61" s="18" t="s">
        <v>481</v>
      </c>
      <c r="R61" s="20" t="s">
        <v>481</v>
      </c>
      <c r="S61" s="18" t="s">
        <v>481</v>
      </c>
      <c r="T61" s="20" t="s">
        <v>481</v>
      </c>
      <c r="U61" s="18" t="n">
        <v>406.15832963</v>
      </c>
      <c r="V61" s="20" t="n">
        <v>9.274417</v>
      </c>
    </row>
    <row r="62" spans="1:22">
      <c r="A62" s="15" t="s">
        <v>537</v>
      </c>
      <c r="B62" s="17" t="n">
        <v>4476</v>
      </c>
      <c r="C62" s="18">
        <f>(3.0/B62*100)</f>
        <v/>
      </c>
      <c r="D62" s="19" t="n">
        <v>4473</v>
      </c>
      <c r="E62" s="18" t="n">
        <v>489.15056146</v>
      </c>
      <c r="F62" s="20" t="n">
        <v>7.67223453</v>
      </c>
      <c r="G62" s="18" t="n">
        <v>528.08638811</v>
      </c>
      <c r="H62" s="20" t="n">
        <v>4.2498024</v>
      </c>
      <c r="I62" s="18" t="n">
        <v>544.0981576200001</v>
      </c>
      <c r="J62" s="20" t="n">
        <v>1.55628779</v>
      </c>
      <c r="K62" s="18" t="n">
        <v>560.4536854</v>
      </c>
      <c r="L62" s="20" t="n">
        <v>2.8495304</v>
      </c>
      <c r="M62" s="18" t="s">
        <v>481</v>
      </c>
      <c r="N62" s="20" t="s">
        <v>481</v>
      </c>
      <c r="O62" s="18" t="s">
        <v>481</v>
      </c>
      <c r="P62" s="20" t="s">
        <v>481</v>
      </c>
      <c r="Q62" s="18" t="s">
        <v>481</v>
      </c>
      <c r="R62" s="20" t="s">
        <v>481</v>
      </c>
      <c r="S62" s="18" t="s">
        <v>481</v>
      </c>
      <c r="T62" s="20" t="s">
        <v>481</v>
      </c>
      <c r="U62" s="18" t="n">
        <v>508.26009958</v>
      </c>
      <c r="V62" s="20" t="n">
        <v>41.44715166</v>
      </c>
    </row>
    <row r="63" spans="1:22">
      <c r="A63" s="15" t="s">
        <v>538</v>
      </c>
      <c r="B63" s="17" t="n">
        <v>5324</v>
      </c>
      <c r="C63" s="18">
        <f>(13.0/B63*100)</f>
        <v/>
      </c>
      <c r="D63" s="19" t="n">
        <v>5311</v>
      </c>
      <c r="E63" s="18" t="n">
        <v>313.67268921</v>
      </c>
      <c r="F63" s="20" t="n">
        <v>5.44353453</v>
      </c>
      <c r="G63" s="18" t="n">
        <v>362.68632866</v>
      </c>
      <c r="H63" s="20" t="n">
        <v>4.9741426</v>
      </c>
      <c r="I63" s="18" t="n">
        <v>377.32696109</v>
      </c>
      <c r="J63" s="20" t="n">
        <v>2.2505665</v>
      </c>
      <c r="K63" s="18" t="n">
        <v>398.10065192</v>
      </c>
      <c r="L63" s="20" t="n">
        <v>4.79481673</v>
      </c>
      <c r="M63" s="18" t="s">
        <v>481</v>
      </c>
      <c r="N63" s="20" t="s">
        <v>481</v>
      </c>
      <c r="O63" s="18" t="s">
        <v>481</v>
      </c>
      <c r="P63" s="20" t="s">
        <v>481</v>
      </c>
      <c r="Q63" s="18" t="n">
        <v>392.50790978</v>
      </c>
      <c r="R63" s="20" t="n">
        <v>81.16223564000001</v>
      </c>
      <c r="S63" s="18" t="n">
        <v>303.29684076</v>
      </c>
      <c r="T63" s="20" t="n">
        <v>32.25408567</v>
      </c>
      <c r="U63" s="18" t="n">
        <v>337.62211822</v>
      </c>
      <c r="V63" s="20" t="n">
        <v>6.04149518</v>
      </c>
    </row>
    <row r="64" spans="1:22">
      <c r="A64" s="15" t="s">
        <v>539</v>
      </c>
      <c r="B64" s="17" t="n">
        <v>3634</v>
      </c>
      <c r="C64" s="18">
        <f>(3.0/B64*100)</f>
        <v/>
      </c>
      <c r="D64" s="19" t="n">
        <v>3631</v>
      </c>
      <c r="E64" s="18" t="n">
        <v>378.89862804</v>
      </c>
      <c r="F64" s="20" t="n">
        <v>8.28278055</v>
      </c>
      <c r="G64" s="18" t="n">
        <v>422.3338183</v>
      </c>
      <c r="H64" s="20" t="n">
        <v>5.27138108</v>
      </c>
      <c r="I64" s="18" t="n">
        <v>488.51904351</v>
      </c>
      <c r="J64" s="20" t="n">
        <v>2.15986118</v>
      </c>
      <c r="K64" s="18" t="n">
        <v>518.19252829</v>
      </c>
      <c r="L64" s="20" t="n">
        <v>3.57309497</v>
      </c>
      <c r="M64" s="18" t="s">
        <v>481</v>
      </c>
      <c r="N64" s="20" t="s">
        <v>481</v>
      </c>
      <c r="O64" s="18" t="s">
        <v>481</v>
      </c>
      <c r="P64" s="20" t="s">
        <v>481</v>
      </c>
      <c r="Q64" s="18" t="s">
        <v>481</v>
      </c>
      <c r="R64" s="20" t="s">
        <v>481</v>
      </c>
      <c r="S64" s="18" t="n">
        <v>397.83059082</v>
      </c>
      <c r="T64" s="20" t="n">
        <v>24.40783666</v>
      </c>
      <c r="U64" s="18" t="n">
        <v>339.25888484</v>
      </c>
      <c r="V64" s="20" t="n">
        <v>10.25732684</v>
      </c>
    </row>
    <row r="65" spans="1:22">
      <c r="A65" s="15" t="s">
        <v>540</v>
      </c>
      <c r="B65" s="17" t="n">
        <v>5325</v>
      </c>
      <c r="C65" s="18">
        <f>(14.0/B65*100)</f>
        <v/>
      </c>
      <c r="D65" s="19" t="n">
        <v>5311</v>
      </c>
      <c r="E65" s="18" t="n">
        <v>374.7924685</v>
      </c>
      <c r="F65" s="20" t="n">
        <v>6.52646689</v>
      </c>
      <c r="G65" s="18" t="n">
        <v>394.58271356</v>
      </c>
      <c r="H65" s="20" t="n">
        <v>4.8963696</v>
      </c>
      <c r="I65" s="18" t="n">
        <v>423.38706007</v>
      </c>
      <c r="J65" s="20" t="n">
        <v>2.74086366</v>
      </c>
      <c r="K65" s="18" t="n">
        <v>467.4701988</v>
      </c>
      <c r="L65" s="20" t="n">
        <v>5.11997443</v>
      </c>
      <c r="M65" s="18" t="s">
        <v>481</v>
      </c>
      <c r="N65" s="20" t="s">
        <v>481</v>
      </c>
      <c r="O65" s="18" t="s">
        <v>481</v>
      </c>
      <c r="P65" s="20" t="s">
        <v>481</v>
      </c>
      <c r="Q65" s="18" t="n">
        <v>360.39544107</v>
      </c>
      <c r="R65" s="20" t="n">
        <v>31.35339308</v>
      </c>
      <c r="S65" s="18" t="s">
        <v>481</v>
      </c>
      <c r="T65" s="20" t="s">
        <v>481</v>
      </c>
      <c r="U65" s="18" t="n">
        <v>350.56940516</v>
      </c>
      <c r="V65" s="20" t="n">
        <v>6.86019429</v>
      </c>
    </row>
    <row r="66" spans="1:22">
      <c r="A66" s="15" t="s">
        <v>541</v>
      </c>
      <c r="B66" s="17" t="n">
        <v>5665</v>
      </c>
      <c r="C66" s="18">
        <f>(100.0/B66*100)</f>
        <v/>
      </c>
      <c r="D66" s="19" t="n">
        <v>5565</v>
      </c>
      <c r="E66" s="18" t="n">
        <v>393.44738752</v>
      </c>
      <c r="F66" s="20" t="n">
        <v>4.05105436</v>
      </c>
      <c r="G66" s="18" t="n">
        <v>417.69725534</v>
      </c>
      <c r="H66" s="20" t="n">
        <v>3.95489422</v>
      </c>
      <c r="I66" s="18" t="n">
        <v>431.35855485</v>
      </c>
      <c r="J66" s="20" t="n">
        <v>1.79953049</v>
      </c>
      <c r="K66" s="18" t="n">
        <v>455.45849889</v>
      </c>
      <c r="L66" s="20" t="n">
        <v>4.20151878</v>
      </c>
      <c r="M66" s="18" t="s">
        <v>481</v>
      </c>
      <c r="N66" s="20" t="s">
        <v>481</v>
      </c>
      <c r="O66" s="18" t="s">
        <v>481</v>
      </c>
      <c r="P66" s="20" t="s">
        <v>481</v>
      </c>
      <c r="Q66" s="18" t="s">
        <v>481</v>
      </c>
      <c r="R66" s="20" t="s">
        <v>481</v>
      </c>
      <c r="S66" s="18" t="s">
        <v>481</v>
      </c>
      <c r="T66" s="20" t="s">
        <v>481</v>
      </c>
      <c r="U66" s="18" t="n">
        <v>360.90712548</v>
      </c>
      <c r="V66" s="20" t="n">
        <v>4.97860827</v>
      </c>
    </row>
    <row r="67" spans="1:22">
      <c r="A67" s="15" t="s">
        <v>542</v>
      </c>
      <c r="B67" s="17" t="n">
        <v>6971</v>
      </c>
      <c r="C67" s="18">
        <f>(1164.0/B67*100)</f>
        <v/>
      </c>
      <c r="D67" s="19" t="n">
        <v>5807</v>
      </c>
      <c r="E67" s="18" t="n">
        <v>361.2977434</v>
      </c>
      <c r="F67" s="20" t="n">
        <v>5.11944911</v>
      </c>
      <c r="G67" s="18" t="n">
        <v>363.6472867</v>
      </c>
      <c r="H67" s="20" t="n">
        <v>5.08354941</v>
      </c>
      <c r="I67" s="18" t="n">
        <v>399.63196317</v>
      </c>
      <c r="J67" s="20" t="n">
        <v>3.14995547</v>
      </c>
      <c r="K67" s="18" t="n">
        <v>429.74732448</v>
      </c>
      <c r="L67" s="20" t="n">
        <v>4.10480557</v>
      </c>
      <c r="M67" s="18" t="s">
        <v>481</v>
      </c>
      <c r="N67" s="20" t="s">
        <v>481</v>
      </c>
      <c r="O67" s="18" t="s">
        <v>481</v>
      </c>
      <c r="P67" s="20" t="s">
        <v>481</v>
      </c>
      <c r="Q67" s="18" t="s">
        <v>481</v>
      </c>
      <c r="R67" s="20" t="s">
        <v>481</v>
      </c>
      <c r="S67" s="18" t="s">
        <v>481</v>
      </c>
      <c r="T67" s="20" t="s">
        <v>481</v>
      </c>
      <c r="U67" s="18" t="n">
        <v>341.95965584</v>
      </c>
      <c r="V67" s="20" t="n">
        <v>8.3090288</v>
      </c>
    </row>
    <row r="68" spans="1:22">
      <c r="A68" s="15" t="s">
        <v>543</v>
      </c>
      <c r="B68" s="17" t="n">
        <v>12083</v>
      </c>
      <c r="C68" s="18">
        <f>(32.0/B68*100)</f>
        <v/>
      </c>
      <c r="D68" s="19" t="n">
        <v>12051</v>
      </c>
      <c r="E68" s="18" t="n">
        <v>350.34051249</v>
      </c>
      <c r="F68" s="20" t="n">
        <v>3.83851859</v>
      </c>
      <c r="G68" s="18" t="n">
        <v>369.22436798</v>
      </c>
      <c r="H68" s="20" t="n">
        <v>4.09154504</v>
      </c>
      <c r="I68" s="18" t="n">
        <v>418.96978835</v>
      </c>
      <c r="J68" s="20" t="n">
        <v>1.95751991</v>
      </c>
      <c r="K68" s="18" t="n">
        <v>449.36503123</v>
      </c>
      <c r="L68" s="20" t="n">
        <v>2.39978655</v>
      </c>
      <c r="M68" s="18" t="s">
        <v>481</v>
      </c>
      <c r="N68" s="20" t="s">
        <v>481</v>
      </c>
      <c r="O68" s="18" t="s">
        <v>481</v>
      </c>
      <c r="P68" s="20" t="s">
        <v>481</v>
      </c>
      <c r="Q68" s="18" t="s">
        <v>481</v>
      </c>
      <c r="R68" s="20" t="s">
        <v>481</v>
      </c>
      <c r="S68" s="18" t="s">
        <v>481</v>
      </c>
      <c r="T68" s="20" t="s">
        <v>481</v>
      </c>
      <c r="U68" s="18" t="n">
        <v>349.38693662</v>
      </c>
      <c r="V68" s="20" t="n">
        <v>2.11427469</v>
      </c>
    </row>
    <row r="69" spans="1:22">
      <c r="A69" s="15" t="s">
        <v>544</v>
      </c>
      <c r="B69" s="17" t="n">
        <v>4876</v>
      </c>
      <c r="C69" s="18">
        <f>(0.0/B69*100)</f>
        <v/>
      </c>
      <c r="D69" s="19" t="n">
        <v>4876</v>
      </c>
      <c r="E69" s="18" t="n">
        <v>403.48100468</v>
      </c>
      <c r="F69" s="20" t="n">
        <v>9.06388673</v>
      </c>
      <c r="G69" s="18" t="n">
        <v>418.1934287</v>
      </c>
      <c r="H69" s="20" t="n">
        <v>5.36984017</v>
      </c>
      <c r="I69" s="18" t="n">
        <v>443.79421754</v>
      </c>
      <c r="J69" s="20" t="n">
        <v>3.81706163</v>
      </c>
      <c r="K69" s="18" t="n">
        <v>492.47013721</v>
      </c>
      <c r="L69" s="20" t="n">
        <v>5.66910618</v>
      </c>
      <c r="M69" s="18" t="s">
        <v>481</v>
      </c>
      <c r="N69" s="20" t="s">
        <v>481</v>
      </c>
      <c r="O69" s="18" t="s">
        <v>481</v>
      </c>
      <c r="P69" s="20" t="s">
        <v>481</v>
      </c>
      <c r="Q69" s="18" t="s">
        <v>481</v>
      </c>
      <c r="R69" s="20" t="s">
        <v>481</v>
      </c>
      <c r="S69" s="18" t="s">
        <v>481</v>
      </c>
      <c r="T69" s="20" t="s">
        <v>481</v>
      </c>
      <c r="U69" s="18" t="n">
        <v>439.77904597</v>
      </c>
      <c r="V69" s="20" t="n">
        <v>21.12426892</v>
      </c>
    </row>
    <row r="70" spans="1:22">
      <c r="A70" s="15" t="s">
        <v>545</v>
      </c>
      <c r="B70" s="17" t="n">
        <v>6036</v>
      </c>
      <c r="C70" s="18">
        <f>(223.0/B70*100)</f>
        <v/>
      </c>
      <c r="D70" s="19" t="n">
        <v>5813</v>
      </c>
      <c r="E70" s="18" t="n">
        <v>463.83893676</v>
      </c>
      <c r="F70" s="20" t="n">
        <v>7.17615739</v>
      </c>
      <c r="G70" s="18" t="n">
        <v>472.30473018</v>
      </c>
      <c r="H70" s="20" t="n">
        <v>4.70868598</v>
      </c>
      <c r="I70" s="18" t="n">
        <v>501.58924488</v>
      </c>
      <c r="J70" s="20" t="n">
        <v>3.225205</v>
      </c>
      <c r="K70" s="18" t="n">
        <v>526.07360313</v>
      </c>
      <c r="L70" s="20" t="n">
        <v>4.10647484</v>
      </c>
      <c r="M70" s="18" t="s">
        <v>481</v>
      </c>
      <c r="N70" s="20" t="s">
        <v>481</v>
      </c>
      <c r="O70" s="18" t="s">
        <v>481</v>
      </c>
      <c r="P70" s="20" t="s">
        <v>481</v>
      </c>
      <c r="Q70" s="18" t="s">
        <v>481</v>
      </c>
      <c r="R70" s="20" t="s">
        <v>481</v>
      </c>
      <c r="S70" s="18" t="s">
        <v>481</v>
      </c>
      <c r="T70" s="20" t="s">
        <v>481</v>
      </c>
      <c r="U70" s="18" t="n">
        <v>445.0858265</v>
      </c>
      <c r="V70" s="20" t="n">
        <v>9.01413468</v>
      </c>
    </row>
    <row r="71" spans="1:22">
      <c r="A71" s="15" t="s">
        <v>546</v>
      </c>
      <c r="B71" s="17" t="n">
        <v>6115</v>
      </c>
      <c r="C71" s="18">
        <f>(50.0/B71*100)</f>
        <v/>
      </c>
      <c r="D71" s="19" t="n">
        <v>6065</v>
      </c>
      <c r="E71" s="18" t="n">
        <v>507.12181041</v>
      </c>
      <c r="F71" s="20" t="n">
        <v>9.35932498</v>
      </c>
      <c r="G71" s="18" t="n">
        <v>540.23320964</v>
      </c>
      <c r="H71" s="20" t="n">
        <v>5.43032372</v>
      </c>
      <c r="I71" s="18" t="n">
        <v>563.63732407</v>
      </c>
      <c r="J71" s="20" t="n">
        <v>1.88470522</v>
      </c>
      <c r="K71" s="18" t="n">
        <v>581.11522565</v>
      </c>
      <c r="L71" s="20" t="n">
        <v>3.02513141</v>
      </c>
      <c r="M71" s="18" t="s">
        <v>481</v>
      </c>
      <c r="N71" s="20" t="s">
        <v>481</v>
      </c>
      <c r="O71" s="18" t="s">
        <v>481</v>
      </c>
      <c r="P71" s="20" t="s">
        <v>481</v>
      </c>
      <c r="Q71" s="18" t="s">
        <v>481</v>
      </c>
      <c r="R71" s="20" t="s">
        <v>481</v>
      </c>
      <c r="S71" s="18" t="s">
        <v>481</v>
      </c>
      <c r="T71" s="20" t="s">
        <v>481</v>
      </c>
      <c r="U71" s="18" t="n">
        <v>445.1431172</v>
      </c>
      <c r="V71" s="20" t="n">
        <v>18.0712447</v>
      </c>
    </row>
    <row r="72" spans="1:22">
      <c r="A72" s="15" t="s">
        <v>547</v>
      </c>
      <c r="B72" s="17" t="n">
        <v>7708</v>
      </c>
      <c r="C72" s="18">
        <f>(8.0/B72*100)</f>
        <v/>
      </c>
      <c r="D72" s="19" t="n">
        <v>7700</v>
      </c>
      <c r="E72" s="18" t="n">
        <v>482.27655617</v>
      </c>
      <c r="F72" s="20" t="n">
        <v>10.44208967</v>
      </c>
      <c r="G72" s="18" t="n">
        <v>511.61965035</v>
      </c>
      <c r="H72" s="20" t="n">
        <v>5.22513458</v>
      </c>
      <c r="I72" s="18" t="n">
        <v>538.14798322</v>
      </c>
      <c r="J72" s="20" t="n">
        <v>3.29091164</v>
      </c>
      <c r="K72" s="18" t="n">
        <v>581.81554188</v>
      </c>
      <c r="L72" s="20" t="n">
        <v>4.40965494</v>
      </c>
      <c r="M72" s="18" t="s">
        <v>481</v>
      </c>
      <c r="N72" s="20" t="s">
        <v>481</v>
      </c>
      <c r="O72" s="18" t="s">
        <v>481</v>
      </c>
      <c r="P72" s="20" t="s">
        <v>481</v>
      </c>
      <c r="Q72" s="18" t="s">
        <v>481</v>
      </c>
      <c r="R72" s="20" t="s">
        <v>481</v>
      </c>
      <c r="S72" s="18" t="s">
        <v>481</v>
      </c>
      <c r="T72" s="20" t="s">
        <v>481</v>
      </c>
      <c r="U72" s="18" t="n">
        <v>415.23977112</v>
      </c>
      <c r="V72" s="20" t="n">
        <v>29.40228781</v>
      </c>
    </row>
    <row r="73" spans="1:22">
      <c r="A73" s="15" t="s">
        <v>548</v>
      </c>
      <c r="B73" s="17" t="n">
        <v>8249</v>
      </c>
      <c r="C73" s="18">
        <f>(209.0/B73*100)</f>
        <v/>
      </c>
      <c r="D73" s="19" t="n">
        <v>8040</v>
      </c>
      <c r="E73" s="18" t="n">
        <v>369.89282042</v>
      </c>
      <c r="F73" s="20" t="n">
        <v>8.87091631</v>
      </c>
      <c r="G73" s="18" t="n">
        <v>383.05944845</v>
      </c>
      <c r="H73" s="20" t="n">
        <v>5.76823509</v>
      </c>
      <c r="I73" s="18" t="n">
        <v>411.93636854</v>
      </c>
      <c r="J73" s="20" t="n">
        <v>2.99170554</v>
      </c>
      <c r="K73" s="18" t="n">
        <v>457.98786966</v>
      </c>
      <c r="L73" s="20" t="n">
        <v>5.28990667</v>
      </c>
      <c r="M73" s="18" t="s">
        <v>481</v>
      </c>
      <c r="N73" s="20" t="s">
        <v>481</v>
      </c>
      <c r="O73" s="18" t="s">
        <v>481</v>
      </c>
      <c r="P73" s="20" t="s">
        <v>481</v>
      </c>
      <c r="Q73" s="18" t="s">
        <v>481</v>
      </c>
      <c r="R73" s="20" t="s">
        <v>481</v>
      </c>
      <c r="S73" s="18" t="s">
        <v>481</v>
      </c>
      <c r="T73" s="20" t="s">
        <v>481</v>
      </c>
      <c r="U73" s="18" t="n">
        <v>385.83649332</v>
      </c>
      <c r="V73" s="20" t="n">
        <v>10.59497974</v>
      </c>
    </row>
    <row r="74" spans="1:22">
      <c r="A74" s="15" t="s">
        <v>549</v>
      </c>
      <c r="B74" s="17" t="n">
        <v>4692</v>
      </c>
      <c r="C74" s="18">
        <f>(82.0/B74*100)</f>
        <v/>
      </c>
      <c r="D74" s="19" t="n">
        <v>4610</v>
      </c>
      <c r="E74" s="18" t="n">
        <v>374.08867849</v>
      </c>
      <c r="F74" s="20" t="n">
        <v>5.37580427</v>
      </c>
      <c r="G74" s="18" t="n">
        <v>391.43441218</v>
      </c>
      <c r="H74" s="20" t="n">
        <v>7.39928282</v>
      </c>
      <c r="I74" s="18" t="n">
        <v>419.05072733</v>
      </c>
      <c r="J74" s="20" t="n">
        <v>2.3159729</v>
      </c>
      <c r="K74" s="18" t="n">
        <v>445.85224398</v>
      </c>
      <c r="L74" s="20" t="n">
        <v>2.76490741</v>
      </c>
      <c r="M74" s="18" t="s">
        <v>481</v>
      </c>
      <c r="N74" s="20" t="s">
        <v>481</v>
      </c>
      <c r="O74" s="18" t="s">
        <v>481</v>
      </c>
      <c r="P74" s="20" t="s">
        <v>481</v>
      </c>
      <c r="Q74" s="18" t="s">
        <v>481</v>
      </c>
      <c r="R74" s="20" t="s">
        <v>481</v>
      </c>
      <c r="S74" s="18" t="n">
        <v>350.17919428</v>
      </c>
      <c r="T74" s="20" t="n">
        <v>38.3389471</v>
      </c>
      <c r="U74" s="18" t="n">
        <v>359.1798337</v>
      </c>
      <c r="V74" s="20" t="n">
        <v>7.28898306</v>
      </c>
    </row>
    <row r="75" spans="1:22">
      <c r="A75" s="15" t="s">
        <v>550</v>
      </c>
      <c r="B75" s="17" t="n">
        <v>5375</v>
      </c>
      <c r="C75" s="18">
        <f>(341.0/B75*100)</f>
        <v/>
      </c>
      <c r="D75" s="19" t="n">
        <v>5034</v>
      </c>
      <c r="E75" s="18" t="n">
        <v>335.33075969</v>
      </c>
      <c r="F75" s="20" t="n">
        <v>6.24707836</v>
      </c>
      <c r="G75" s="18" t="n">
        <v>343.52979929</v>
      </c>
      <c r="H75" s="20" t="n">
        <v>4.79767364</v>
      </c>
      <c r="I75" s="18" t="n">
        <v>374.4424871</v>
      </c>
      <c r="J75" s="20" t="n">
        <v>3.26305452</v>
      </c>
      <c r="K75" s="18" t="n">
        <v>410.35556801</v>
      </c>
      <c r="L75" s="20" t="n">
        <v>6.24966784</v>
      </c>
      <c r="M75" s="18" t="s">
        <v>481</v>
      </c>
      <c r="N75" s="20" t="s">
        <v>481</v>
      </c>
      <c r="O75" s="18" t="s">
        <v>481</v>
      </c>
      <c r="P75" s="20" t="s">
        <v>481</v>
      </c>
      <c r="Q75" s="18" t="s">
        <v>481</v>
      </c>
      <c r="R75" s="20" t="s">
        <v>481</v>
      </c>
      <c r="S75" s="18" t="s">
        <v>481</v>
      </c>
      <c r="T75" s="20" t="s">
        <v>481</v>
      </c>
      <c r="U75" s="18" t="n">
        <v>338.04570629</v>
      </c>
      <c r="V75" s="20" t="n">
        <v>5.77399394</v>
      </c>
    </row>
    <row r="76" spans="1:22">
      <c r="A76" s="15" t="s">
        <v>551</v>
      </c>
      <c r="B76" s="17" t="n">
        <v>14167</v>
      </c>
      <c r="C76" s="18">
        <f>(238.0/B76*100)</f>
        <v/>
      </c>
      <c r="D76" s="19" t="n">
        <v>13929</v>
      </c>
      <c r="E76" s="18" t="n">
        <v>372.25923244</v>
      </c>
      <c r="F76" s="20" t="n">
        <v>4.89208437</v>
      </c>
      <c r="G76" s="18" t="n">
        <v>388.40300997</v>
      </c>
      <c r="H76" s="20" t="n">
        <v>4.67998933</v>
      </c>
      <c r="I76" s="18" t="n">
        <v>432.44024036</v>
      </c>
      <c r="J76" s="20" t="n">
        <v>2.58793132</v>
      </c>
      <c r="K76" s="18" t="n">
        <v>463.35555787</v>
      </c>
      <c r="L76" s="20" t="n">
        <v>3.00927165</v>
      </c>
      <c r="M76" s="18" t="s">
        <v>481</v>
      </c>
      <c r="N76" s="20" t="s">
        <v>481</v>
      </c>
      <c r="O76" s="18" t="s">
        <v>481</v>
      </c>
      <c r="P76" s="20" t="s">
        <v>481</v>
      </c>
      <c r="Q76" s="18" t="s">
        <v>481</v>
      </c>
      <c r="R76" s="20" t="s">
        <v>481</v>
      </c>
      <c r="S76" s="18" t="s">
        <v>481</v>
      </c>
      <c r="T76" s="20" t="s">
        <v>481</v>
      </c>
      <c r="U76" s="18" t="n">
        <v>358.82071122</v>
      </c>
      <c r="V76" s="20" t="n">
        <v>5.5674509</v>
      </c>
    </row>
    <row r="77" spans="1:22">
      <c r="A77" s="15" t="s">
        <v>552</v>
      </c>
      <c r="B77" s="17" t="n">
        <v>6062</v>
      </c>
      <c r="C77" s="18">
        <f>(455.0/B77*100)</f>
        <v/>
      </c>
      <c r="D77" s="19" t="n">
        <v>5607</v>
      </c>
      <c r="E77" s="18" t="n">
        <v>377.81161697</v>
      </c>
      <c r="F77" s="20" t="n">
        <v>5.03089283</v>
      </c>
      <c r="G77" s="18" t="n">
        <v>404.88209908</v>
      </c>
      <c r="H77" s="20" t="n">
        <v>5.36367835</v>
      </c>
      <c r="I77" s="18" t="n">
        <v>429.8126787</v>
      </c>
      <c r="J77" s="20" t="n">
        <v>3.07740547</v>
      </c>
      <c r="K77" s="18" t="n">
        <v>461.9668392</v>
      </c>
      <c r="L77" s="20" t="n">
        <v>4.94468146</v>
      </c>
      <c r="M77" s="18" t="s">
        <v>481</v>
      </c>
      <c r="N77" s="20" t="s">
        <v>481</v>
      </c>
      <c r="O77" s="18" t="s">
        <v>481</v>
      </c>
      <c r="P77" s="20" t="s">
        <v>481</v>
      </c>
      <c r="Q77" s="18" t="s">
        <v>481</v>
      </c>
      <c r="R77" s="20" t="s">
        <v>481</v>
      </c>
      <c r="S77" s="18" t="s">
        <v>481</v>
      </c>
      <c r="T77" s="20" t="s">
        <v>481</v>
      </c>
      <c r="U77" s="18" t="n">
        <v>366.92115116</v>
      </c>
      <c r="V77" s="20" t="n">
        <v>3.94582927</v>
      </c>
    </row>
    <row r="78" spans="1:22">
      <c r="A78" s="15" t="s">
        <v>553</v>
      </c>
      <c r="B78" s="17" t="n">
        <v>5826</v>
      </c>
      <c r="C78" s="18">
        <f>(0.0/B78*100)</f>
        <v/>
      </c>
      <c r="D78" s="19" t="n">
        <v>5826</v>
      </c>
      <c r="E78" s="18" t="n">
        <v>472.42249159</v>
      </c>
      <c r="F78" s="20" t="n">
        <v>7.85880259</v>
      </c>
      <c r="G78" s="18" t="n">
        <v>472.32502519</v>
      </c>
      <c r="H78" s="20" t="n">
        <v>6.19164324</v>
      </c>
      <c r="I78" s="18" t="n">
        <v>491.63487997</v>
      </c>
      <c r="J78" s="20" t="n">
        <v>4.29340893</v>
      </c>
      <c r="K78" s="18" t="n">
        <v>530.03775809</v>
      </c>
      <c r="L78" s="20" t="n">
        <v>6.50161954</v>
      </c>
      <c r="M78" s="18" t="s">
        <v>481</v>
      </c>
      <c r="N78" s="20" t="s">
        <v>481</v>
      </c>
      <c r="O78" s="18" t="s">
        <v>481</v>
      </c>
      <c r="P78" s="20" t="s">
        <v>481</v>
      </c>
      <c r="Q78" s="18" t="n">
        <v>390.3611</v>
      </c>
      <c r="R78" s="20" t="n">
        <v>35.81002551</v>
      </c>
      <c r="S78" s="18" t="n">
        <v>397.61789631</v>
      </c>
      <c r="T78" s="20" t="n">
        <v>46.522432</v>
      </c>
      <c r="U78" s="18" t="n">
        <v>455.41694188</v>
      </c>
      <c r="V78" s="20" t="n">
        <v>21.09832128</v>
      </c>
    </row>
    <row customHeight="1" ht="25" r="79" spans="1:22">
      <c r="A79" s="15" t="s">
        <v>554</v>
      </c>
      <c r="B79" s="17" t="n">
        <v>1657</v>
      </c>
      <c r="C79" s="18">
        <f>(41.0/B79*100)</f>
        <v/>
      </c>
      <c r="D79" s="19" t="n">
        <v>1616</v>
      </c>
      <c r="E79" s="18" t="n">
        <v>427.48736419</v>
      </c>
      <c r="F79" s="20" t="n">
        <v>11.73206753</v>
      </c>
      <c r="G79" s="18" t="n">
        <v>409.52740121</v>
      </c>
      <c r="H79" s="20" t="n">
        <v>9.157975909999999</v>
      </c>
      <c r="I79" s="18" t="n">
        <v>452.80399961</v>
      </c>
      <c r="J79" s="20" t="n">
        <v>7.54127853</v>
      </c>
      <c r="K79" s="18" t="n">
        <v>489.85313314</v>
      </c>
      <c r="L79" s="20" t="n">
        <v>7.22203654</v>
      </c>
      <c r="M79" s="18" t="s">
        <v>481</v>
      </c>
      <c r="N79" s="20" t="s">
        <v>481</v>
      </c>
      <c r="O79" s="18" t="s">
        <v>481</v>
      </c>
      <c r="P79" s="20" t="s">
        <v>481</v>
      </c>
      <c r="Q79" s="18" t="s">
        <v>481</v>
      </c>
      <c r="R79" s="20" t="s">
        <v>481</v>
      </c>
      <c r="S79" s="18" t="s">
        <v>481</v>
      </c>
      <c r="T79" s="20" t="s">
        <v>481</v>
      </c>
      <c r="U79" s="18" t="n">
        <v>379.3386713</v>
      </c>
      <c r="V79" s="20" t="n">
        <v>13.76617173</v>
      </c>
    </row>
    <row r="80" spans="1:22">
      <c r="A80" s="15" t="s">
        <v>555</v>
      </c>
      <c r="B80" s="17" t="n">
        <v>7841</v>
      </c>
      <c r="C80" s="18">
        <f>(0.0/B80*100)</f>
        <v/>
      </c>
      <c r="D80" s="19" t="n">
        <v>7841</v>
      </c>
      <c r="E80" s="18" t="n">
        <v>435.69219557</v>
      </c>
      <c r="F80" s="20" t="n">
        <v>6.70716543</v>
      </c>
      <c r="G80" s="18" t="n">
        <v>433.89030789</v>
      </c>
      <c r="H80" s="20" t="n">
        <v>6.98234774</v>
      </c>
      <c r="I80" s="18" t="n">
        <v>456.94677955</v>
      </c>
      <c r="J80" s="20" t="n">
        <v>4.63556291</v>
      </c>
      <c r="K80" s="18" t="n">
        <v>477.33324585</v>
      </c>
      <c r="L80" s="20" t="n">
        <v>4.6450968</v>
      </c>
      <c r="M80" s="18" t="s">
        <v>481</v>
      </c>
      <c r="N80" s="20" t="s">
        <v>481</v>
      </c>
      <c r="O80" s="18" t="s">
        <v>481</v>
      </c>
      <c r="P80" s="20" t="s">
        <v>481</v>
      </c>
      <c r="Q80" s="18" t="s">
        <v>481</v>
      </c>
      <c r="R80" s="20" t="s">
        <v>481</v>
      </c>
      <c r="S80" s="18" t="s">
        <v>481</v>
      </c>
      <c r="T80" s="20" t="s">
        <v>481</v>
      </c>
      <c r="U80" s="18" t="n">
        <v>417.02623859</v>
      </c>
      <c r="V80" s="20" t="n">
        <v>31.02453415</v>
      </c>
    </row>
    <row r="81" spans="1:22">
      <c r="A81" s="23" t="s">
        <v>556</v>
      </c>
      <c r="B81" s="17" t="n">
        <v>8861</v>
      </c>
      <c r="C81" s="18">
        <f>(113.0/B81*100)</f>
        <v/>
      </c>
      <c r="D81" s="19" t="n">
        <v>8748</v>
      </c>
      <c r="E81" s="18" t="n">
        <v>390.0898196</v>
      </c>
      <c r="F81" s="20" t="n">
        <v>9.51015378</v>
      </c>
      <c r="G81" s="18" t="n">
        <v>378.70515793</v>
      </c>
      <c r="H81" s="20" t="n">
        <v>6.27719268</v>
      </c>
      <c r="I81" s="18" t="n">
        <v>442.64069873</v>
      </c>
      <c r="J81" s="20" t="n">
        <v>3.49391077</v>
      </c>
      <c r="K81" s="18" t="n">
        <v>472.83996729</v>
      </c>
      <c r="L81" s="20" t="n">
        <v>3.75018947</v>
      </c>
      <c r="M81" s="18" t="s">
        <v>481</v>
      </c>
      <c r="N81" s="20" t="s">
        <v>481</v>
      </c>
      <c r="O81" s="18" t="s">
        <v>481</v>
      </c>
      <c r="P81" s="20" t="s">
        <v>481</v>
      </c>
      <c r="Q81" s="18" t="s">
        <v>481</v>
      </c>
      <c r="R81" s="20" t="s">
        <v>481</v>
      </c>
      <c r="S81" s="18" t="s">
        <v>481</v>
      </c>
      <c r="T81" s="20" t="s">
        <v>481</v>
      </c>
      <c r="U81" s="18" t="n">
        <v>400.31295091</v>
      </c>
      <c r="V81" s="20" t="n">
        <v>11.40818772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874</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440.49976887</v>
      </c>
      <c r="F7" s="20" t="n">
        <v>6.40701273</v>
      </c>
      <c r="G7" s="18" t="n">
        <v>440.393446</v>
      </c>
      <c r="H7" s="20" t="n">
        <v>4.96445581</v>
      </c>
      <c r="I7" s="18" t="n">
        <v>488.22892012</v>
      </c>
      <c r="J7" s="20" t="n">
        <v>1.69845389</v>
      </c>
      <c r="K7" s="18" t="n">
        <v>541.15031077</v>
      </c>
      <c r="L7" s="20" t="n">
        <v>3.02024287</v>
      </c>
      <c r="M7" s="18" t="s">
        <v>481</v>
      </c>
      <c r="N7" s="20" t="s">
        <v>481</v>
      </c>
      <c r="O7" s="18" t="s">
        <v>481</v>
      </c>
      <c r="P7" s="20" t="s">
        <v>481</v>
      </c>
      <c r="Q7" s="18" t="s">
        <v>481</v>
      </c>
      <c r="R7" s="20" t="s">
        <v>481</v>
      </c>
      <c r="S7" s="18" t="s">
        <v>481</v>
      </c>
      <c r="T7" s="20" t="s">
        <v>481</v>
      </c>
      <c r="U7" s="18" t="n">
        <v>456.82654952</v>
      </c>
      <c r="V7" s="20" t="n">
        <v>4.43627396</v>
      </c>
    </row>
    <row r="8" spans="1:22">
      <c r="A8" s="15" t="s">
        <v>483</v>
      </c>
      <c r="B8" s="17" t="n">
        <v>7007</v>
      </c>
      <c r="C8" s="18">
        <f>(262.0/B8*100)</f>
        <v/>
      </c>
      <c r="D8" s="19" t="n">
        <v>6745</v>
      </c>
      <c r="E8" s="18" t="n">
        <v>455.66853782</v>
      </c>
      <c r="F8" s="20" t="n">
        <v>4.98666796</v>
      </c>
      <c r="G8" s="18" t="n">
        <v>490.80998439</v>
      </c>
      <c r="H8" s="20" t="n">
        <v>4.11237033</v>
      </c>
      <c r="I8" s="18" t="n">
        <v>511.68467187</v>
      </c>
      <c r="J8" s="20" t="n">
        <v>3.82129058</v>
      </c>
      <c r="K8" s="18" t="n">
        <v>528.57309306</v>
      </c>
      <c r="L8" s="20" t="n">
        <v>4.88435339</v>
      </c>
      <c r="M8" s="18" t="s">
        <v>481</v>
      </c>
      <c r="N8" s="20" t="s">
        <v>481</v>
      </c>
      <c r="O8" s="18" t="s">
        <v>481</v>
      </c>
      <c r="P8" s="20" t="s">
        <v>481</v>
      </c>
      <c r="Q8" s="18" t="n">
        <v>301.63126691</v>
      </c>
      <c r="R8" s="20" t="n">
        <v>25.14921031</v>
      </c>
      <c r="S8" s="18" t="s">
        <v>481</v>
      </c>
      <c r="T8" s="20" t="s">
        <v>481</v>
      </c>
      <c r="U8" s="18" t="n">
        <v>440.84028141</v>
      </c>
      <c r="V8" s="20" t="n">
        <v>5.83530856</v>
      </c>
    </row>
    <row r="9" spans="1:22">
      <c r="A9" s="15" t="s">
        <v>484</v>
      </c>
      <c r="B9" s="17" t="n">
        <v>9651</v>
      </c>
      <c r="C9" s="18">
        <f>(344.0/B9*100)</f>
        <v/>
      </c>
      <c r="D9" s="19" t="n">
        <v>9307</v>
      </c>
      <c r="E9" s="18" t="n">
        <v>458.0220479</v>
      </c>
      <c r="F9" s="20" t="n">
        <v>6.07284054</v>
      </c>
      <c r="G9" s="18" t="n">
        <v>490.27539156</v>
      </c>
      <c r="H9" s="20" t="n">
        <v>4.04695412</v>
      </c>
      <c r="I9" s="18" t="n">
        <v>523.19142751</v>
      </c>
      <c r="J9" s="20" t="n">
        <v>2.20799701</v>
      </c>
      <c r="K9" s="18" t="n">
        <v>550.83494224</v>
      </c>
      <c r="L9" s="20" t="n">
        <v>3.49742489</v>
      </c>
      <c r="M9" s="18" t="s">
        <v>481</v>
      </c>
      <c r="N9" s="20" t="s">
        <v>481</v>
      </c>
      <c r="O9" s="18" t="s">
        <v>481</v>
      </c>
      <c r="P9" s="20" t="s">
        <v>481</v>
      </c>
      <c r="Q9" s="18" t="n">
        <v>357.98454354</v>
      </c>
      <c r="R9" s="20" t="n">
        <v>11.51846445</v>
      </c>
      <c r="S9" s="18" t="s">
        <v>481</v>
      </c>
      <c r="T9" s="20" t="s">
        <v>481</v>
      </c>
      <c r="U9" s="18" t="n">
        <v>432.96664223</v>
      </c>
      <c r="V9" s="20" t="n">
        <v>5.4291534</v>
      </c>
    </row>
    <row r="10" spans="1:22">
      <c r="A10" s="15" t="s">
        <v>485</v>
      </c>
      <c r="B10" s="17" t="n">
        <v>20058</v>
      </c>
      <c r="C10" s="18">
        <f>(583.0/B10*100)</f>
        <v/>
      </c>
      <c r="D10" s="19" t="n">
        <v>19475</v>
      </c>
      <c r="E10" s="18" t="n">
        <v>474.05254579</v>
      </c>
      <c r="F10" s="20" t="n">
        <v>7.48336106</v>
      </c>
      <c r="G10" s="18" t="n">
        <v>487.09489722</v>
      </c>
      <c r="H10" s="20" t="n">
        <v>4.77641796</v>
      </c>
      <c r="I10" s="18" t="n">
        <v>508.82875516</v>
      </c>
      <c r="J10" s="20" t="n">
        <v>2.38739104</v>
      </c>
      <c r="K10" s="18" t="n">
        <v>551.0851271400001</v>
      </c>
      <c r="L10" s="20" t="n">
        <v>2.97527262</v>
      </c>
      <c r="M10" s="18" t="s">
        <v>481</v>
      </c>
      <c r="N10" s="20" t="s">
        <v>481</v>
      </c>
      <c r="O10" s="18" t="s">
        <v>481</v>
      </c>
      <c r="P10" s="20" t="s">
        <v>481</v>
      </c>
      <c r="Q10" s="18" t="s">
        <v>481</v>
      </c>
      <c r="R10" s="20" t="s">
        <v>481</v>
      </c>
      <c r="S10" s="18" t="s">
        <v>481</v>
      </c>
      <c r="T10" s="20" t="s">
        <v>481</v>
      </c>
      <c r="U10" s="18" t="n">
        <v>455.05859409</v>
      </c>
      <c r="V10" s="20" t="n">
        <v>6.57177585</v>
      </c>
    </row>
    <row r="11" spans="1:22">
      <c r="A11" s="15" t="s">
        <v>486</v>
      </c>
      <c r="B11" s="17" t="n">
        <v>7053</v>
      </c>
      <c r="C11" s="18">
        <f>(229.0/B11*100)</f>
        <v/>
      </c>
      <c r="D11" s="19" t="n">
        <v>6824</v>
      </c>
      <c r="E11" s="18" t="n">
        <v>401.22891128</v>
      </c>
      <c r="F11" s="20" t="n">
        <v>5.68366724</v>
      </c>
      <c r="G11" s="18" t="n">
        <v>416.63688336</v>
      </c>
      <c r="H11" s="20" t="n">
        <v>4.2561256</v>
      </c>
      <c r="I11" s="18" t="n">
        <v>428.21410701</v>
      </c>
      <c r="J11" s="20" t="n">
        <v>2.89214299</v>
      </c>
      <c r="K11" s="18" t="n">
        <v>455.11610425</v>
      </c>
      <c r="L11" s="20" t="n">
        <v>4.9098109</v>
      </c>
      <c r="M11" s="18" t="s">
        <v>481</v>
      </c>
      <c r="N11" s="20" t="s">
        <v>481</v>
      </c>
      <c r="O11" s="18" t="s">
        <v>481</v>
      </c>
      <c r="P11" s="20" t="s">
        <v>481</v>
      </c>
      <c r="Q11" s="18" t="s">
        <v>481</v>
      </c>
      <c r="R11" s="20" t="s">
        <v>481</v>
      </c>
      <c r="S11" s="18" t="s">
        <v>481</v>
      </c>
      <c r="T11" s="20" t="s">
        <v>481</v>
      </c>
      <c r="U11" s="18" t="n">
        <v>388.85285224</v>
      </c>
      <c r="V11" s="20" t="n">
        <v>5.60345094</v>
      </c>
    </row>
    <row r="12" spans="1:22">
      <c r="A12" s="15" t="s">
        <v>487</v>
      </c>
      <c r="B12" s="17" t="n">
        <v>6894</v>
      </c>
      <c r="C12" s="18">
        <f>(60.0/B12*100)</f>
        <v/>
      </c>
      <c r="D12" s="19" t="n">
        <v>6834</v>
      </c>
      <c r="E12" s="18" t="n">
        <v>448.70084486</v>
      </c>
      <c r="F12" s="20" t="n">
        <v>6.70805215</v>
      </c>
      <c r="G12" s="18" t="n">
        <v>474.96855647</v>
      </c>
      <c r="H12" s="20" t="n">
        <v>3.56059352</v>
      </c>
      <c r="I12" s="18" t="n">
        <v>503.53792392</v>
      </c>
      <c r="J12" s="20" t="n">
        <v>2.19078127</v>
      </c>
      <c r="K12" s="18" t="n">
        <v>538.23400707</v>
      </c>
      <c r="L12" s="20" t="n">
        <v>4.9097703</v>
      </c>
      <c r="M12" s="18" t="s">
        <v>481</v>
      </c>
      <c r="N12" s="20" t="s">
        <v>481</v>
      </c>
      <c r="O12" s="18" t="s">
        <v>481</v>
      </c>
      <c r="P12" s="20" t="s">
        <v>481</v>
      </c>
      <c r="Q12" s="18" t="n">
        <v>340.98506961</v>
      </c>
      <c r="R12" s="20" t="n">
        <v>12.52444664</v>
      </c>
      <c r="S12" s="18" t="s">
        <v>481</v>
      </c>
      <c r="T12" s="20" t="s">
        <v>481</v>
      </c>
      <c r="U12" s="18" t="n">
        <v>417.70503345</v>
      </c>
      <c r="V12" s="20" t="n">
        <v>7.32373029</v>
      </c>
    </row>
    <row r="13" spans="1:22">
      <c r="A13" s="15" t="s">
        <v>488</v>
      </c>
      <c r="B13" s="17" t="n">
        <v>7161</v>
      </c>
      <c r="C13" s="18">
        <f>(318.0/B13*100)</f>
        <v/>
      </c>
      <c r="D13" s="19" t="n">
        <v>6843</v>
      </c>
      <c r="E13" s="18" t="n">
        <v>495.50295442</v>
      </c>
      <c r="F13" s="20" t="n">
        <v>6.49181701</v>
      </c>
      <c r="G13" s="18" t="n">
        <v>485.52148279</v>
      </c>
      <c r="H13" s="20" t="n">
        <v>5.01974123</v>
      </c>
      <c r="I13" s="18" t="n">
        <v>517.13080278</v>
      </c>
      <c r="J13" s="20" t="n">
        <v>2.20861954</v>
      </c>
      <c r="K13" s="18" t="n">
        <v>553.23312229</v>
      </c>
      <c r="L13" s="20" t="n">
        <v>3.72159914</v>
      </c>
      <c r="M13" s="18" t="s">
        <v>481</v>
      </c>
      <c r="N13" s="20" t="s">
        <v>481</v>
      </c>
      <c r="O13" s="18" t="s">
        <v>481</v>
      </c>
      <c r="P13" s="20" t="s">
        <v>481</v>
      </c>
      <c r="Q13" s="18" t="n">
        <v>447.51533769</v>
      </c>
      <c r="R13" s="20" t="n">
        <v>5.97365007</v>
      </c>
      <c r="S13" s="18" t="s">
        <v>481</v>
      </c>
      <c r="T13" s="20" t="s">
        <v>481</v>
      </c>
      <c r="U13" s="18" t="n">
        <v>437.03416925</v>
      </c>
      <c r="V13" s="20" t="n">
        <v>6.64467399</v>
      </c>
    </row>
    <row r="14" spans="1:22">
      <c r="A14" s="15" t="s">
        <v>489</v>
      </c>
      <c r="B14" s="17" t="n">
        <v>5587</v>
      </c>
      <c r="C14" s="18">
        <f>(93.0/B14*100)</f>
        <v/>
      </c>
      <c r="D14" s="19" t="n">
        <v>5494</v>
      </c>
      <c r="E14" s="18" t="n">
        <v>464.10810433</v>
      </c>
      <c r="F14" s="20" t="n">
        <v>7.63095417</v>
      </c>
      <c r="G14" s="18" t="n">
        <v>503.11255491</v>
      </c>
      <c r="H14" s="20" t="n">
        <v>4.89784469</v>
      </c>
      <c r="I14" s="18" t="n">
        <v>521.23502445</v>
      </c>
      <c r="J14" s="20" t="n">
        <v>2.04696912</v>
      </c>
      <c r="K14" s="18" t="n">
        <v>550.60816158</v>
      </c>
      <c r="L14" s="20" t="n">
        <v>4.66645864</v>
      </c>
      <c r="M14" s="18" t="s">
        <v>481</v>
      </c>
      <c r="N14" s="20" t="s">
        <v>481</v>
      </c>
      <c r="O14" s="18" t="s">
        <v>481</v>
      </c>
      <c r="P14" s="20" t="s">
        <v>481</v>
      </c>
      <c r="Q14" s="18" t="s">
        <v>481</v>
      </c>
      <c r="R14" s="20" t="s">
        <v>481</v>
      </c>
      <c r="S14" s="18" t="s">
        <v>481</v>
      </c>
      <c r="T14" s="20" t="s">
        <v>481</v>
      </c>
      <c r="U14" s="18" t="n">
        <v>461.59897192</v>
      </c>
      <c r="V14" s="20" t="n">
        <v>9.88475897</v>
      </c>
    </row>
    <row r="15" spans="1:22">
      <c r="A15" s="15" t="s">
        <v>490</v>
      </c>
      <c r="B15" s="17" t="n">
        <v>5882</v>
      </c>
      <c r="C15" s="18">
        <f>(169.0/B15*100)</f>
        <v/>
      </c>
      <c r="D15" s="19" t="n">
        <v>5713</v>
      </c>
      <c r="E15" s="18" t="n">
        <v>463.58957303</v>
      </c>
      <c r="F15" s="20" t="n">
        <v>6.95758897</v>
      </c>
      <c r="G15" s="18" t="n">
        <v>473.36590335</v>
      </c>
      <c r="H15" s="20" t="n">
        <v>3.66804421</v>
      </c>
      <c r="I15" s="18" t="n">
        <v>519.56708123</v>
      </c>
      <c r="J15" s="20" t="n">
        <v>2.13505195</v>
      </c>
      <c r="K15" s="18" t="n">
        <v>552.5669877399999</v>
      </c>
      <c r="L15" s="20" t="n">
        <v>3.8395948</v>
      </c>
      <c r="M15" s="18" t="s">
        <v>481</v>
      </c>
      <c r="N15" s="20" t="s">
        <v>481</v>
      </c>
      <c r="O15" s="18" t="s">
        <v>481</v>
      </c>
      <c r="P15" s="20" t="s">
        <v>481</v>
      </c>
      <c r="Q15" s="18" t="n">
        <v>368.85220715</v>
      </c>
      <c r="R15" s="20" t="n">
        <v>14.5875493</v>
      </c>
      <c r="S15" s="18" t="s">
        <v>481</v>
      </c>
      <c r="T15" s="20" t="s">
        <v>481</v>
      </c>
      <c r="U15" s="18" t="n">
        <v>443.48457826</v>
      </c>
      <c r="V15" s="20" t="n">
        <v>6.56099154</v>
      </c>
    </row>
    <row r="16" spans="1:22">
      <c r="A16" s="15" t="s">
        <v>491</v>
      </c>
      <c r="B16" s="17" t="n">
        <v>6108</v>
      </c>
      <c r="C16" s="18">
        <f>(188.0/B16*100)</f>
        <v/>
      </c>
      <c r="D16" s="19" t="n">
        <v>5920</v>
      </c>
      <c r="E16" s="18" t="n">
        <v>425.3999345</v>
      </c>
      <c r="F16" s="20" t="n">
        <v>7.55608017</v>
      </c>
      <c r="G16" s="18" t="n">
        <v>472.60507151</v>
      </c>
      <c r="H16" s="20" t="n">
        <v>4.07463969</v>
      </c>
      <c r="I16" s="18" t="n">
        <v>508.25285811</v>
      </c>
      <c r="J16" s="20" t="n">
        <v>2.06112961</v>
      </c>
      <c r="K16" s="18" t="n">
        <v>526.69115199</v>
      </c>
      <c r="L16" s="20" t="n">
        <v>4.20913056</v>
      </c>
      <c r="M16" s="18" t="s">
        <v>481</v>
      </c>
      <c r="N16" s="20" t="s">
        <v>481</v>
      </c>
      <c r="O16" s="18" t="s">
        <v>481</v>
      </c>
      <c r="P16" s="20" t="s">
        <v>481</v>
      </c>
      <c r="Q16" s="18" t="s">
        <v>481</v>
      </c>
      <c r="R16" s="20" t="s">
        <v>481</v>
      </c>
      <c r="S16" s="18" t="s">
        <v>481</v>
      </c>
      <c r="T16" s="20" t="s">
        <v>481</v>
      </c>
      <c r="U16" s="18" t="n">
        <v>415.55166914</v>
      </c>
      <c r="V16" s="20" t="n">
        <v>7.27530894</v>
      </c>
    </row>
    <row r="17" spans="1:22">
      <c r="A17" s="15" t="s">
        <v>492</v>
      </c>
      <c r="B17" s="17" t="n">
        <v>6504</v>
      </c>
      <c r="C17" s="18">
        <f>(2526.0/B17*100)</f>
        <v/>
      </c>
      <c r="D17" s="19" t="n">
        <v>3978</v>
      </c>
      <c r="E17" s="18" t="n">
        <v>478.27211587</v>
      </c>
      <c r="F17" s="20" t="n">
        <v>7.59628851</v>
      </c>
      <c r="G17" s="18" t="n">
        <v>502.48708992</v>
      </c>
      <c r="H17" s="20" t="n">
        <v>4.15589812</v>
      </c>
      <c r="I17" s="18" t="n">
        <v>517.47461603</v>
      </c>
      <c r="J17" s="20" t="n">
        <v>3.50706716</v>
      </c>
      <c r="K17" s="18" t="n">
        <v>549.89923173</v>
      </c>
      <c r="L17" s="20" t="n">
        <v>5.00521017</v>
      </c>
      <c r="M17" s="18" t="s">
        <v>481</v>
      </c>
      <c r="N17" s="20" t="s">
        <v>481</v>
      </c>
      <c r="O17" s="18" t="s">
        <v>481</v>
      </c>
      <c r="P17" s="20" t="s">
        <v>481</v>
      </c>
      <c r="Q17" s="18" t="n">
        <v>362.96139732</v>
      </c>
      <c r="R17" s="20" t="n">
        <v>12.64520278</v>
      </c>
      <c r="S17" s="18" t="s">
        <v>481</v>
      </c>
      <c r="T17" s="20" t="s">
        <v>481</v>
      </c>
      <c r="U17" s="18" t="n">
        <v>470.75185816</v>
      </c>
      <c r="V17" s="20" t="n">
        <v>6.4570992</v>
      </c>
    </row>
    <row r="18" spans="1:22">
      <c r="A18" s="15" t="s">
        <v>493</v>
      </c>
      <c r="B18" s="17" t="n">
        <v>5532</v>
      </c>
      <c r="C18" s="18">
        <f>(32.0/B18*100)</f>
        <v/>
      </c>
      <c r="D18" s="19" t="n">
        <v>5500</v>
      </c>
      <c r="E18" s="18" t="n">
        <v>407.38276837</v>
      </c>
      <c r="F18" s="20" t="n">
        <v>7.18000581</v>
      </c>
      <c r="G18" s="18" t="n">
        <v>444.27099222</v>
      </c>
      <c r="H18" s="20" t="n">
        <v>4.40804193</v>
      </c>
      <c r="I18" s="18" t="n">
        <v>464.58877379</v>
      </c>
      <c r="J18" s="20" t="n">
        <v>3.4475244</v>
      </c>
      <c r="K18" s="18" t="n">
        <v>484.30189392</v>
      </c>
      <c r="L18" s="20" t="n">
        <v>5.66749116</v>
      </c>
      <c r="M18" s="18" t="s">
        <v>481</v>
      </c>
      <c r="N18" s="20" t="s">
        <v>481</v>
      </c>
      <c r="O18" s="18" t="s">
        <v>481</v>
      </c>
      <c r="P18" s="20" t="s">
        <v>481</v>
      </c>
      <c r="Q18" s="18" t="s">
        <v>481</v>
      </c>
      <c r="R18" s="20" t="s">
        <v>481</v>
      </c>
      <c r="S18" s="18" t="s">
        <v>481</v>
      </c>
      <c r="T18" s="20" t="s">
        <v>481</v>
      </c>
      <c r="U18" s="18" t="n">
        <v>382.51630277</v>
      </c>
      <c r="V18" s="20" t="n">
        <v>8.84105403</v>
      </c>
    </row>
    <row r="19" spans="1:22">
      <c r="A19" s="15" t="s">
        <v>494</v>
      </c>
      <c r="B19" s="17" t="n">
        <v>5658</v>
      </c>
      <c r="C19" s="18">
        <f>(462.0/B19*100)</f>
        <v/>
      </c>
      <c r="D19" s="19" t="n">
        <v>5196</v>
      </c>
      <c r="E19" s="18" t="n">
        <v>430.38146314</v>
      </c>
      <c r="F19" s="20" t="n">
        <v>6.04462216</v>
      </c>
      <c r="G19" s="18" t="n">
        <v>457.39120597</v>
      </c>
      <c r="H19" s="20" t="n">
        <v>3.71939518</v>
      </c>
      <c r="I19" s="18" t="n">
        <v>491.84002087</v>
      </c>
      <c r="J19" s="20" t="n">
        <v>2.83054915</v>
      </c>
      <c r="K19" s="18" t="n">
        <v>521.57253772</v>
      </c>
      <c r="L19" s="20" t="n">
        <v>5.63030055</v>
      </c>
      <c r="M19" s="18" t="s">
        <v>481</v>
      </c>
      <c r="N19" s="20" t="s">
        <v>481</v>
      </c>
      <c r="O19" s="18" t="s">
        <v>481</v>
      </c>
      <c r="P19" s="20" t="s">
        <v>481</v>
      </c>
      <c r="Q19" s="18" t="s">
        <v>481</v>
      </c>
      <c r="R19" s="20" t="s">
        <v>481</v>
      </c>
      <c r="S19" s="18" t="s">
        <v>481</v>
      </c>
      <c r="T19" s="20" t="s">
        <v>481</v>
      </c>
      <c r="U19" s="18" t="n">
        <v>408.5436107</v>
      </c>
      <c r="V19" s="20" t="n">
        <v>6.84557694</v>
      </c>
    </row>
    <row r="20" spans="1:22">
      <c r="A20" s="15" t="s">
        <v>495</v>
      </c>
      <c r="B20" s="17" t="n">
        <v>3371</v>
      </c>
      <c r="C20" s="18">
        <f>(75.0/B20*100)</f>
        <v/>
      </c>
      <c r="D20" s="19" t="n">
        <v>3296</v>
      </c>
      <c r="E20" s="18" t="n">
        <v>464.21839878</v>
      </c>
      <c r="F20" s="20" t="n">
        <v>9.891254050000001</v>
      </c>
      <c r="G20" s="18" t="n">
        <v>446.90553401</v>
      </c>
      <c r="H20" s="20" t="n">
        <v>6.74884708</v>
      </c>
      <c r="I20" s="18" t="n">
        <v>487.35549672</v>
      </c>
      <c r="J20" s="20" t="n">
        <v>2.25082103</v>
      </c>
      <c r="K20" s="18" t="n">
        <v>525.66587198</v>
      </c>
      <c r="L20" s="20" t="n">
        <v>3.71545627</v>
      </c>
      <c r="M20" s="18" t="s">
        <v>481</v>
      </c>
      <c r="N20" s="20" t="s">
        <v>481</v>
      </c>
      <c r="O20" s="18" t="s">
        <v>481</v>
      </c>
      <c r="P20" s="20" t="s">
        <v>481</v>
      </c>
      <c r="Q20" s="18" t="s">
        <v>481</v>
      </c>
      <c r="R20" s="20" t="s">
        <v>481</v>
      </c>
      <c r="S20" s="18" t="s">
        <v>481</v>
      </c>
      <c r="T20" s="20" t="s">
        <v>481</v>
      </c>
      <c r="U20" s="18" t="n">
        <v>435.7625795</v>
      </c>
      <c r="V20" s="20" t="n">
        <v>9.136451429999999</v>
      </c>
    </row>
    <row r="21" spans="1:22">
      <c r="A21" s="15" t="s">
        <v>496</v>
      </c>
      <c r="B21" s="17" t="n">
        <v>5741</v>
      </c>
      <c r="C21" s="18">
        <f>(77.0/B21*100)</f>
        <v/>
      </c>
      <c r="D21" s="19" t="n">
        <v>5664</v>
      </c>
      <c r="E21" s="18" t="n">
        <v>440.21092719</v>
      </c>
      <c r="F21" s="20" t="n">
        <v>9.03077113</v>
      </c>
      <c r="G21" s="18" t="n">
        <v>463.85589471</v>
      </c>
      <c r="H21" s="20" t="n">
        <v>6.17252277</v>
      </c>
      <c r="I21" s="18" t="n">
        <v>502.9120185</v>
      </c>
      <c r="J21" s="20" t="n">
        <v>2.06871094</v>
      </c>
      <c r="K21" s="18" t="n">
        <v>534.5185179</v>
      </c>
      <c r="L21" s="20" t="n">
        <v>3.20700274</v>
      </c>
      <c r="M21" s="18" t="s">
        <v>481</v>
      </c>
      <c r="N21" s="20" t="s">
        <v>481</v>
      </c>
      <c r="O21" s="18" t="s">
        <v>481</v>
      </c>
      <c r="P21" s="20" t="s">
        <v>481</v>
      </c>
      <c r="Q21" s="18" t="s">
        <v>481</v>
      </c>
      <c r="R21" s="20" t="s">
        <v>481</v>
      </c>
      <c r="S21" s="18" t="s">
        <v>481</v>
      </c>
      <c r="T21" s="20" t="s">
        <v>481</v>
      </c>
      <c r="U21" s="18" t="n">
        <v>444.04488376</v>
      </c>
      <c r="V21" s="20" t="n">
        <v>8.31528924</v>
      </c>
    </row>
    <row r="22" spans="1:22">
      <c r="A22" s="15" t="s">
        <v>497</v>
      </c>
      <c r="B22" s="17" t="n">
        <v>6598</v>
      </c>
      <c r="C22" s="18">
        <f>(43.0/B22*100)</f>
        <v/>
      </c>
      <c r="D22" s="19" t="n">
        <v>6555</v>
      </c>
      <c r="E22" s="18" t="n">
        <v>388.61721629</v>
      </c>
      <c r="F22" s="20" t="n">
        <v>5.54307308</v>
      </c>
      <c r="G22" s="18" t="n">
        <v>416.48637749</v>
      </c>
      <c r="H22" s="20" t="n">
        <v>5.61907229</v>
      </c>
      <c r="I22" s="18" t="n">
        <v>480.13274416</v>
      </c>
      <c r="J22" s="20" t="n">
        <v>3.60217019</v>
      </c>
      <c r="K22" s="18" t="n">
        <v>515.0477057000001</v>
      </c>
      <c r="L22" s="20" t="n">
        <v>4.71348506</v>
      </c>
      <c r="M22" s="18" t="s">
        <v>481</v>
      </c>
      <c r="N22" s="20" t="s">
        <v>481</v>
      </c>
      <c r="O22" s="18" t="s">
        <v>481</v>
      </c>
      <c r="P22" s="20" t="s">
        <v>481</v>
      </c>
      <c r="Q22" s="18" t="s">
        <v>481</v>
      </c>
      <c r="R22" s="20" t="s">
        <v>481</v>
      </c>
      <c r="S22" s="18" t="n">
        <v>384.3074</v>
      </c>
      <c r="T22" s="20" t="n">
        <v>29.09849813</v>
      </c>
      <c r="U22" s="18" t="n">
        <v>384.54843365</v>
      </c>
      <c r="V22" s="20" t="n">
        <v>8.190985619999999</v>
      </c>
    </row>
    <row r="23" spans="1:22">
      <c r="A23" s="15" t="s">
        <v>498</v>
      </c>
      <c r="B23" s="17" t="n">
        <v>11583</v>
      </c>
      <c r="C23" s="18">
        <f>(295.0/B23*100)</f>
        <v/>
      </c>
      <c r="D23" s="19" t="n">
        <v>11288</v>
      </c>
      <c r="E23" s="18" t="n">
        <v>438.4084431</v>
      </c>
      <c r="F23" s="20" t="n">
        <v>8.7145598</v>
      </c>
      <c r="G23" s="18" t="n">
        <v>469.91288856</v>
      </c>
      <c r="H23" s="20" t="n">
        <v>4.73756637</v>
      </c>
      <c r="I23" s="18" t="n">
        <v>496.93627845</v>
      </c>
      <c r="J23" s="20" t="n">
        <v>2.94254864</v>
      </c>
      <c r="K23" s="18" t="n">
        <v>522.7344402799999</v>
      </c>
      <c r="L23" s="20" t="n">
        <v>4.85786391</v>
      </c>
      <c r="M23" s="18" t="s">
        <v>481</v>
      </c>
      <c r="N23" s="20" t="s">
        <v>481</v>
      </c>
      <c r="O23" s="18" t="s">
        <v>481</v>
      </c>
      <c r="P23" s="20" t="s">
        <v>481</v>
      </c>
      <c r="Q23" s="18" t="s">
        <v>481</v>
      </c>
      <c r="R23" s="20" t="s">
        <v>481</v>
      </c>
      <c r="S23" s="18" t="s">
        <v>481</v>
      </c>
      <c r="T23" s="20" t="s">
        <v>481</v>
      </c>
      <c r="U23" s="18" t="n">
        <v>434.01483463</v>
      </c>
      <c r="V23" s="20" t="n">
        <v>6.3104285</v>
      </c>
    </row>
    <row r="24" spans="1:22">
      <c r="A24" s="15" t="s">
        <v>499</v>
      </c>
      <c r="B24" s="17" t="n">
        <v>6647</v>
      </c>
      <c r="C24" s="18">
        <f>(16.0/B24*100)</f>
        <v/>
      </c>
      <c r="D24" s="19" t="n">
        <v>6631</v>
      </c>
      <c r="E24" s="18" t="n">
        <v>468.3660232</v>
      </c>
      <c r="F24" s="20" t="n">
        <v>5.16549349</v>
      </c>
      <c r="G24" s="18" t="n">
        <v>486.550989</v>
      </c>
      <c r="H24" s="20" t="n">
        <v>4.14072725</v>
      </c>
      <c r="I24" s="18" t="n">
        <v>537.60150493</v>
      </c>
      <c r="J24" s="20" t="n">
        <v>2.77075058</v>
      </c>
      <c r="K24" s="18" t="n">
        <v>571.31354612</v>
      </c>
      <c r="L24" s="20" t="n">
        <v>4.47905715</v>
      </c>
      <c r="M24" s="18" t="s">
        <v>481</v>
      </c>
      <c r="N24" s="20" t="s">
        <v>481</v>
      </c>
      <c r="O24" s="18" t="s">
        <v>481</v>
      </c>
      <c r="P24" s="20" t="s">
        <v>481</v>
      </c>
      <c r="Q24" s="18" t="s">
        <v>481</v>
      </c>
      <c r="R24" s="20" t="s">
        <v>481</v>
      </c>
      <c r="S24" s="18" t="s">
        <v>481</v>
      </c>
      <c r="T24" s="20" t="s">
        <v>481</v>
      </c>
      <c r="U24" s="18" t="n">
        <v>459.23230411</v>
      </c>
      <c r="V24" s="20" t="n">
        <v>10.98905013</v>
      </c>
    </row>
    <row r="25" spans="1:22">
      <c r="A25" s="15" t="s">
        <v>500</v>
      </c>
      <c r="B25" s="17" t="n">
        <v>5581</v>
      </c>
      <c r="C25" s="18">
        <f>(26.0/B25*100)</f>
        <v/>
      </c>
      <c r="D25" s="19" t="n">
        <v>5555</v>
      </c>
      <c r="E25" s="18" t="n">
        <v>429.57916433</v>
      </c>
      <c r="F25" s="20" t="n">
        <v>10.39467213</v>
      </c>
      <c r="G25" s="18" t="n">
        <v>447.07882177</v>
      </c>
      <c r="H25" s="20" t="n">
        <v>6.47242894</v>
      </c>
      <c r="I25" s="18" t="n">
        <v>521.81664285</v>
      </c>
      <c r="J25" s="20" t="n">
        <v>3.44684796</v>
      </c>
      <c r="K25" s="18" t="n">
        <v>575.96786752</v>
      </c>
      <c r="L25" s="20" t="n">
        <v>4.58914071</v>
      </c>
      <c r="M25" s="18" t="s">
        <v>481</v>
      </c>
      <c r="N25" s="20" t="s">
        <v>481</v>
      </c>
      <c r="O25" s="18" t="s">
        <v>481</v>
      </c>
      <c r="P25" s="20" t="s">
        <v>481</v>
      </c>
      <c r="Q25" s="18" t="s">
        <v>481</v>
      </c>
      <c r="R25" s="20" t="s">
        <v>481</v>
      </c>
      <c r="S25" s="18" t="s">
        <v>481</v>
      </c>
      <c r="T25" s="20" t="s">
        <v>481</v>
      </c>
      <c r="U25" s="18" t="n">
        <v>439.51443596</v>
      </c>
      <c r="V25" s="20" t="n">
        <v>28.80795143</v>
      </c>
    </row>
    <row r="26" spans="1:22">
      <c r="A26" s="15" t="s">
        <v>501</v>
      </c>
      <c r="B26" s="17" t="n">
        <v>4869</v>
      </c>
      <c r="C26" s="18">
        <f>(96.0/B26*100)</f>
        <v/>
      </c>
      <c r="D26" s="19" t="n">
        <v>4773</v>
      </c>
      <c r="E26" s="18" t="n">
        <v>454.28251222</v>
      </c>
      <c r="F26" s="20" t="n">
        <v>5.77115192</v>
      </c>
      <c r="G26" s="18" t="n">
        <v>463.79497284</v>
      </c>
      <c r="H26" s="20" t="n">
        <v>3.8490137</v>
      </c>
      <c r="I26" s="18" t="n">
        <v>486.81573705</v>
      </c>
      <c r="J26" s="20" t="n">
        <v>2.22236625</v>
      </c>
      <c r="K26" s="18" t="n">
        <v>512.11506232</v>
      </c>
      <c r="L26" s="20" t="n">
        <v>4.62615954</v>
      </c>
      <c r="M26" s="18" t="s">
        <v>481</v>
      </c>
      <c r="N26" s="20" t="s">
        <v>481</v>
      </c>
      <c r="O26" s="18" t="s">
        <v>481</v>
      </c>
      <c r="P26" s="20" t="s">
        <v>481</v>
      </c>
      <c r="Q26" s="18" t="s">
        <v>481</v>
      </c>
      <c r="R26" s="20" t="s">
        <v>481</v>
      </c>
      <c r="S26" s="18" t="s">
        <v>481</v>
      </c>
      <c r="T26" s="20" t="s">
        <v>481</v>
      </c>
      <c r="U26" s="18" t="n">
        <v>436.30561561</v>
      </c>
      <c r="V26" s="20" t="n">
        <v>8.76965008</v>
      </c>
    </row>
    <row r="27" spans="1:22">
      <c r="A27" s="15" t="s">
        <v>502</v>
      </c>
      <c r="B27" s="17" t="n">
        <v>5299</v>
      </c>
      <c r="C27" s="18">
        <f>(191.0/B27*100)</f>
        <v/>
      </c>
      <c r="D27" s="19" t="n">
        <v>5108</v>
      </c>
      <c r="E27" s="18" t="n">
        <v>441.81703514</v>
      </c>
      <c r="F27" s="20" t="n">
        <v>4.90804827</v>
      </c>
      <c r="G27" s="18" t="n">
        <v>485.06487473</v>
      </c>
      <c r="H27" s="20" t="n">
        <v>2.9717432</v>
      </c>
      <c r="I27" s="18" t="n">
        <v>500.43946772</v>
      </c>
      <c r="J27" s="20" t="n">
        <v>2.11965018</v>
      </c>
      <c r="K27" s="18" t="n">
        <v>526.32809471</v>
      </c>
      <c r="L27" s="20" t="n">
        <v>4.59988617</v>
      </c>
      <c r="M27" s="18" t="s">
        <v>481</v>
      </c>
      <c r="N27" s="20" t="s">
        <v>481</v>
      </c>
      <c r="O27" s="18" t="s">
        <v>481</v>
      </c>
      <c r="P27" s="20" t="s">
        <v>481</v>
      </c>
      <c r="Q27" s="18" t="s">
        <v>481</v>
      </c>
      <c r="R27" s="20" t="s">
        <v>481</v>
      </c>
      <c r="S27" s="18" t="s">
        <v>481</v>
      </c>
      <c r="T27" s="20" t="s">
        <v>481</v>
      </c>
      <c r="U27" s="18" t="n">
        <v>414.93433829</v>
      </c>
      <c r="V27" s="20" t="n">
        <v>4.41832621</v>
      </c>
    </row>
    <row r="28" spans="1:22">
      <c r="A28" s="15" t="s">
        <v>503</v>
      </c>
      <c r="B28" s="17" t="n">
        <v>7568</v>
      </c>
      <c r="C28" s="18">
        <f>(528.0/B28*100)</f>
        <v/>
      </c>
      <c r="D28" s="19" t="n">
        <v>7040</v>
      </c>
      <c r="E28" s="18" t="n">
        <v>396.90113844</v>
      </c>
      <c r="F28" s="20" t="n">
        <v>5.77357562</v>
      </c>
      <c r="G28" s="18" t="n">
        <v>409.748214</v>
      </c>
      <c r="H28" s="20" t="n">
        <v>3.54313958</v>
      </c>
      <c r="I28" s="18" t="n">
        <v>413.00759938</v>
      </c>
      <c r="J28" s="20" t="n">
        <v>2.59343211</v>
      </c>
      <c r="K28" s="18" t="n">
        <v>423.05280685</v>
      </c>
      <c r="L28" s="20" t="n">
        <v>5.12995895</v>
      </c>
      <c r="M28" s="18" t="s">
        <v>481</v>
      </c>
      <c r="N28" s="20" t="s">
        <v>481</v>
      </c>
      <c r="O28" s="18" t="s">
        <v>481</v>
      </c>
      <c r="P28" s="20" t="s">
        <v>481</v>
      </c>
      <c r="Q28" s="18" t="s">
        <v>481</v>
      </c>
      <c r="R28" s="20" t="s">
        <v>481</v>
      </c>
      <c r="S28" s="18" t="s">
        <v>481</v>
      </c>
      <c r="T28" s="20" t="s">
        <v>481</v>
      </c>
      <c r="U28" s="18" t="n">
        <v>377.03873068</v>
      </c>
      <c r="V28" s="20" t="n">
        <v>7.72394867</v>
      </c>
    </row>
    <row r="29" spans="1:22">
      <c r="A29" s="15" t="s">
        <v>504</v>
      </c>
      <c r="B29" s="17" t="n">
        <v>5385</v>
      </c>
      <c r="C29" s="18">
        <f>(30.0/B29*100)</f>
        <v/>
      </c>
      <c r="D29" s="19" t="n">
        <v>5355</v>
      </c>
      <c r="E29" s="18" t="n">
        <v>449.44210892</v>
      </c>
      <c r="F29" s="20" t="n">
        <v>7.05809748</v>
      </c>
      <c r="G29" s="18" t="n">
        <v>482.15452514</v>
      </c>
      <c r="H29" s="20" t="n">
        <v>4.34538192</v>
      </c>
      <c r="I29" s="18" t="n">
        <v>526.97345054</v>
      </c>
      <c r="J29" s="20" t="n">
        <v>2.24086001</v>
      </c>
      <c r="K29" s="18" t="n">
        <v>562.72842266</v>
      </c>
      <c r="L29" s="20" t="n">
        <v>5.23037747</v>
      </c>
      <c r="M29" s="18" t="s">
        <v>481</v>
      </c>
      <c r="N29" s="20" t="s">
        <v>481</v>
      </c>
      <c r="O29" s="18" t="s">
        <v>481</v>
      </c>
      <c r="P29" s="20" t="s">
        <v>481</v>
      </c>
      <c r="Q29" s="18" t="n">
        <v>335.3902018</v>
      </c>
      <c r="R29" s="20" t="n">
        <v>12.1685767</v>
      </c>
      <c r="S29" s="18" t="s">
        <v>481</v>
      </c>
      <c r="T29" s="20" t="s">
        <v>481</v>
      </c>
      <c r="U29" s="18" t="n">
        <v>428.40551119</v>
      </c>
      <c r="V29" s="20" t="n">
        <v>9.704851619999999</v>
      </c>
    </row>
    <row r="30" spans="1:22">
      <c r="A30" s="15" t="s">
        <v>505</v>
      </c>
      <c r="B30" s="17" t="n">
        <v>4520</v>
      </c>
      <c r="C30" s="18">
        <f>(254.0/B30*100)</f>
        <v/>
      </c>
      <c r="D30" s="19" t="n">
        <v>4266</v>
      </c>
      <c r="E30" s="18" t="n">
        <v>440.93179143</v>
      </c>
      <c r="F30" s="20" t="n">
        <v>9.873853929999999</v>
      </c>
      <c r="G30" s="18" t="n">
        <v>461.33263008</v>
      </c>
      <c r="H30" s="20" t="n">
        <v>5.72753359</v>
      </c>
      <c r="I30" s="18" t="n">
        <v>494.95803231</v>
      </c>
      <c r="J30" s="20" t="n">
        <v>2.38909781</v>
      </c>
      <c r="K30" s="18" t="n">
        <v>541.2389918699999</v>
      </c>
      <c r="L30" s="20" t="n">
        <v>4.09309197</v>
      </c>
      <c r="M30" s="18" t="s">
        <v>481</v>
      </c>
      <c r="N30" s="20" t="s">
        <v>481</v>
      </c>
      <c r="O30" s="18" t="s">
        <v>481</v>
      </c>
      <c r="P30" s="20" t="s">
        <v>481</v>
      </c>
      <c r="Q30" s="18" t="s">
        <v>481</v>
      </c>
      <c r="R30" s="20" t="s">
        <v>481</v>
      </c>
      <c r="S30" s="18" t="s">
        <v>481</v>
      </c>
      <c r="T30" s="20" t="s">
        <v>481</v>
      </c>
      <c r="U30" s="18" t="n">
        <v>411.15632665</v>
      </c>
      <c r="V30" s="20" t="n">
        <v>6.28381098</v>
      </c>
    </row>
    <row r="31" spans="1:22">
      <c r="A31" s="15" t="s">
        <v>506</v>
      </c>
      <c r="B31" s="17" t="n">
        <v>5456</v>
      </c>
      <c r="C31" s="18">
        <f>(155.0/B31*100)</f>
        <v/>
      </c>
      <c r="D31" s="19" t="n">
        <v>5301</v>
      </c>
      <c r="E31" s="18" t="n">
        <v>448.33392161</v>
      </c>
      <c r="F31" s="20" t="n">
        <v>7.14004236</v>
      </c>
      <c r="G31" s="18" t="n">
        <v>464.49169247</v>
      </c>
      <c r="H31" s="20" t="n">
        <v>4.07395062</v>
      </c>
      <c r="I31" s="18" t="n">
        <v>511.98599831</v>
      </c>
      <c r="J31" s="20" t="n">
        <v>2.43022758</v>
      </c>
      <c r="K31" s="18" t="n">
        <v>539.5959716900001</v>
      </c>
      <c r="L31" s="20" t="n">
        <v>4.44092012</v>
      </c>
      <c r="M31" s="18" t="s">
        <v>481</v>
      </c>
      <c r="N31" s="20" t="s">
        <v>481</v>
      </c>
      <c r="O31" s="18" t="s">
        <v>481</v>
      </c>
      <c r="P31" s="20" t="s">
        <v>481</v>
      </c>
      <c r="Q31" s="18" t="s">
        <v>481</v>
      </c>
      <c r="R31" s="20" t="s">
        <v>481</v>
      </c>
      <c r="S31" s="18" t="s">
        <v>481</v>
      </c>
      <c r="T31" s="20" t="s">
        <v>481</v>
      </c>
      <c r="U31" s="18" t="n">
        <v>438.96372636</v>
      </c>
      <c r="V31" s="20" t="n">
        <v>5.03846803</v>
      </c>
    </row>
    <row r="32" spans="1:22">
      <c r="A32" s="15" t="s">
        <v>507</v>
      </c>
      <c r="B32" s="17" t="n">
        <v>4478</v>
      </c>
      <c r="C32" s="18">
        <f>(6.0/B32*100)</f>
        <v/>
      </c>
      <c r="D32" s="19" t="n">
        <v>4472</v>
      </c>
      <c r="E32" s="18" t="n">
        <v>465.11505801</v>
      </c>
      <c r="F32" s="20" t="n">
        <v>6.7582233</v>
      </c>
      <c r="G32" s="18" t="n">
        <v>478.2561504</v>
      </c>
      <c r="H32" s="20" t="n">
        <v>3.60668196</v>
      </c>
      <c r="I32" s="18" t="n">
        <v>514.24693609</v>
      </c>
      <c r="J32" s="20" t="n">
        <v>2.49130329</v>
      </c>
      <c r="K32" s="18" t="n">
        <v>523.7560363699999</v>
      </c>
      <c r="L32" s="20" t="n">
        <v>6.41566539</v>
      </c>
      <c r="M32" s="18" t="s">
        <v>481</v>
      </c>
      <c r="N32" s="20" t="s">
        <v>481</v>
      </c>
      <c r="O32" s="18" t="s">
        <v>481</v>
      </c>
      <c r="P32" s="20" t="s">
        <v>481</v>
      </c>
      <c r="Q32" s="18" t="s">
        <v>481</v>
      </c>
      <c r="R32" s="20" t="s">
        <v>481</v>
      </c>
      <c r="S32" s="18" t="s">
        <v>481</v>
      </c>
      <c r="T32" s="20" t="s">
        <v>481</v>
      </c>
      <c r="U32" s="18" t="n">
        <v>423.04017429</v>
      </c>
      <c r="V32" s="20" t="n">
        <v>12.26374728</v>
      </c>
    </row>
    <row r="33" spans="1:22">
      <c r="A33" s="15" t="s">
        <v>508</v>
      </c>
      <c r="B33" s="17" t="n">
        <v>7325</v>
      </c>
      <c r="C33" s="18">
        <f>(87.0/B33*100)</f>
        <v/>
      </c>
      <c r="D33" s="19" t="n">
        <v>7238</v>
      </c>
      <c r="E33" s="18" t="n">
        <v>442.34748158</v>
      </c>
      <c r="F33" s="20" t="n">
        <v>9.40685113</v>
      </c>
      <c r="G33" s="18" t="n">
        <v>454.63158126</v>
      </c>
      <c r="H33" s="20" t="n">
        <v>6.09004212</v>
      </c>
      <c r="I33" s="18" t="n">
        <v>483.30109362</v>
      </c>
      <c r="J33" s="20" t="n">
        <v>2.5793154</v>
      </c>
      <c r="K33" s="18" t="n">
        <v>534.72252616</v>
      </c>
      <c r="L33" s="20" t="n">
        <v>3.55481582</v>
      </c>
      <c r="M33" s="18" t="s">
        <v>481</v>
      </c>
      <c r="N33" s="20" t="s">
        <v>481</v>
      </c>
      <c r="O33" s="18" t="s">
        <v>481</v>
      </c>
      <c r="P33" s="20" t="s">
        <v>481</v>
      </c>
      <c r="Q33" s="18" t="s">
        <v>481</v>
      </c>
      <c r="R33" s="20" t="s">
        <v>481</v>
      </c>
      <c r="S33" s="18" t="s">
        <v>481</v>
      </c>
      <c r="T33" s="20" t="s">
        <v>481</v>
      </c>
      <c r="U33" s="18" t="n">
        <v>413.09209241</v>
      </c>
      <c r="V33" s="20" t="n">
        <v>8.12692886</v>
      </c>
    </row>
    <row r="34" spans="1:22">
      <c r="A34" s="15" t="s">
        <v>509</v>
      </c>
      <c r="B34" s="17" t="n">
        <v>6350</v>
      </c>
      <c r="C34" s="18">
        <f>(107.0/B34*100)</f>
        <v/>
      </c>
      <c r="D34" s="19" t="n">
        <v>6243</v>
      </c>
      <c r="E34" s="18" t="n">
        <v>429.9788294</v>
      </c>
      <c r="F34" s="20" t="n">
        <v>5.66571801</v>
      </c>
      <c r="G34" s="18" t="n">
        <v>456.60942834</v>
      </c>
      <c r="H34" s="20" t="n">
        <v>4.13093229</v>
      </c>
      <c r="I34" s="18" t="n">
        <v>495.98386377</v>
      </c>
      <c r="J34" s="20" t="n">
        <v>2.51477383</v>
      </c>
      <c r="K34" s="18" t="n">
        <v>510.42252189</v>
      </c>
      <c r="L34" s="20" t="n">
        <v>5.83989919</v>
      </c>
      <c r="M34" s="18" t="s">
        <v>481</v>
      </c>
      <c r="N34" s="20" t="s">
        <v>481</v>
      </c>
      <c r="O34" s="18" t="s">
        <v>481</v>
      </c>
      <c r="P34" s="20" t="s">
        <v>481</v>
      </c>
      <c r="Q34" s="18" t="n">
        <v>336.51078337</v>
      </c>
      <c r="R34" s="20" t="n">
        <v>12.24828707</v>
      </c>
      <c r="S34" s="18" t="s">
        <v>481</v>
      </c>
      <c r="T34" s="20" t="s">
        <v>481</v>
      </c>
      <c r="U34" s="18" t="n">
        <v>411.65338546</v>
      </c>
      <c r="V34" s="20" t="n">
        <v>8.3776755</v>
      </c>
    </row>
    <row r="35" spans="1:22">
      <c r="A35" s="15" t="s">
        <v>510</v>
      </c>
      <c r="B35" s="17" t="n">
        <v>6406</v>
      </c>
      <c r="C35" s="18">
        <f>(78.0/B35*100)</f>
        <v/>
      </c>
      <c r="D35" s="19" t="n">
        <v>6328</v>
      </c>
      <c r="E35" s="18" t="n">
        <v>458.71731315</v>
      </c>
      <c r="F35" s="20" t="n">
        <v>7.36587678</v>
      </c>
      <c r="G35" s="18" t="n">
        <v>470.4150345</v>
      </c>
      <c r="H35" s="20" t="n">
        <v>6.08425663</v>
      </c>
      <c r="I35" s="18" t="n">
        <v>516.77859377</v>
      </c>
      <c r="J35" s="20" t="n">
        <v>1.71150888</v>
      </c>
      <c r="K35" s="18" t="n">
        <v>543.96808999</v>
      </c>
      <c r="L35" s="20" t="n">
        <v>3.57417228</v>
      </c>
      <c r="M35" s="18" t="s">
        <v>481</v>
      </c>
      <c r="N35" s="20" t="s">
        <v>481</v>
      </c>
      <c r="O35" s="18" t="s">
        <v>481</v>
      </c>
      <c r="P35" s="20" t="s">
        <v>481</v>
      </c>
      <c r="Q35" s="18" t="n">
        <v>349.78970242</v>
      </c>
      <c r="R35" s="20" t="n">
        <v>6.90672373</v>
      </c>
      <c r="S35" s="18" t="s">
        <v>481</v>
      </c>
      <c r="T35" s="20" t="s">
        <v>481</v>
      </c>
      <c r="U35" s="18" t="n">
        <v>437.12995807</v>
      </c>
      <c r="V35" s="20" t="n">
        <v>8.08119677</v>
      </c>
    </row>
    <row r="36" spans="1:22">
      <c r="A36" s="15" t="s">
        <v>511</v>
      </c>
      <c r="B36" s="17" t="n">
        <v>6736</v>
      </c>
      <c r="C36" s="18">
        <f>(97.0/B36*100)</f>
        <v/>
      </c>
      <c r="D36" s="19" t="n">
        <v>6639</v>
      </c>
      <c r="E36" s="18" t="n">
        <v>448.42686452</v>
      </c>
      <c r="F36" s="20" t="n">
        <v>6.41149922</v>
      </c>
      <c r="G36" s="18" t="n">
        <v>471.23327358</v>
      </c>
      <c r="H36" s="20" t="n">
        <v>4.63977731</v>
      </c>
      <c r="I36" s="18" t="n">
        <v>489.52617735</v>
      </c>
      <c r="J36" s="20" t="n">
        <v>2.20407263</v>
      </c>
      <c r="K36" s="18" t="n">
        <v>514.83685596</v>
      </c>
      <c r="L36" s="20" t="n">
        <v>3.46407854</v>
      </c>
      <c r="M36" s="18" t="s">
        <v>481</v>
      </c>
      <c r="N36" s="20" t="s">
        <v>481</v>
      </c>
      <c r="O36" s="18" t="s">
        <v>481</v>
      </c>
      <c r="P36" s="20" t="s">
        <v>481</v>
      </c>
      <c r="Q36" s="18" t="s">
        <v>481</v>
      </c>
      <c r="R36" s="20" t="s">
        <v>481</v>
      </c>
      <c r="S36" s="18" t="s">
        <v>481</v>
      </c>
      <c r="T36" s="20" t="s">
        <v>481</v>
      </c>
      <c r="U36" s="18" t="n">
        <v>430.9537025</v>
      </c>
      <c r="V36" s="20" t="n">
        <v>6.26537062</v>
      </c>
    </row>
    <row r="37" spans="1:22">
      <c r="A37" s="15" t="s">
        <v>512</v>
      </c>
      <c r="B37" s="17" t="n">
        <v>5458</v>
      </c>
      <c r="C37" s="18">
        <f>(208.0/B37*100)</f>
        <v/>
      </c>
      <c r="D37" s="19" t="n">
        <v>5250</v>
      </c>
      <c r="E37" s="18" t="n">
        <v>443.22682802</v>
      </c>
      <c r="F37" s="20" t="n">
        <v>7.85865685</v>
      </c>
      <c r="G37" s="18" t="n">
        <v>464.99335727</v>
      </c>
      <c r="H37" s="20" t="n">
        <v>5.29175245</v>
      </c>
      <c r="I37" s="18" t="n">
        <v>501.0725925</v>
      </c>
      <c r="J37" s="20" t="n">
        <v>3.16230105</v>
      </c>
      <c r="K37" s="18" t="n">
        <v>542.94252746</v>
      </c>
      <c r="L37" s="20" t="n">
        <v>4.79808873</v>
      </c>
      <c r="M37" s="18" t="s">
        <v>481</v>
      </c>
      <c r="N37" s="20" t="s">
        <v>481</v>
      </c>
      <c r="O37" s="18" t="s">
        <v>481</v>
      </c>
      <c r="P37" s="20" t="s">
        <v>481</v>
      </c>
      <c r="Q37" s="18" t="s">
        <v>481</v>
      </c>
      <c r="R37" s="20" t="s">
        <v>481</v>
      </c>
      <c r="S37" s="18" t="s">
        <v>481</v>
      </c>
      <c r="T37" s="20" t="s">
        <v>481</v>
      </c>
      <c r="U37" s="18" t="n">
        <v>422.96107336</v>
      </c>
      <c r="V37" s="20" t="n">
        <v>5.37770173</v>
      </c>
    </row>
    <row r="38" spans="1:22">
      <c r="A38" s="15" t="s">
        <v>513</v>
      </c>
      <c r="B38" s="17" t="n">
        <v>5860</v>
      </c>
      <c r="C38" s="18">
        <f>(30.0/B38*100)</f>
        <v/>
      </c>
      <c r="D38" s="19" t="n">
        <v>5830</v>
      </c>
      <c r="E38" s="18" t="n">
        <v>474.83741845</v>
      </c>
      <c r="F38" s="20" t="n">
        <v>6.55815055</v>
      </c>
      <c r="G38" s="18" t="n">
        <v>519.2859416700001</v>
      </c>
      <c r="H38" s="20" t="n">
        <v>4.19058993</v>
      </c>
      <c r="I38" s="18" t="n">
        <v>532.70807008</v>
      </c>
      <c r="J38" s="20" t="n">
        <v>3.12954835</v>
      </c>
      <c r="K38" s="18" t="n">
        <v>545.880164</v>
      </c>
      <c r="L38" s="20" t="n">
        <v>5.6246054</v>
      </c>
      <c r="M38" s="18" t="s">
        <v>481</v>
      </c>
      <c r="N38" s="20" t="s">
        <v>481</v>
      </c>
      <c r="O38" s="18" t="s">
        <v>481</v>
      </c>
      <c r="P38" s="20" t="s">
        <v>481</v>
      </c>
      <c r="Q38" s="18" t="s">
        <v>481</v>
      </c>
      <c r="R38" s="20" t="s">
        <v>481</v>
      </c>
      <c r="S38" s="18" t="s">
        <v>481</v>
      </c>
      <c r="T38" s="20" t="s">
        <v>481</v>
      </c>
      <c r="U38" s="18" t="n">
        <v>492.56756599</v>
      </c>
      <c r="V38" s="20" t="n">
        <v>6.0819833</v>
      </c>
    </row>
    <row r="39" spans="1:22">
      <c r="A39" s="15" t="s">
        <v>514</v>
      </c>
      <c r="B39" s="17" t="n">
        <v>5895</v>
      </c>
      <c r="C39" s="18">
        <f>(33.0/B39*100)</f>
        <v/>
      </c>
      <c r="D39" s="19" t="n">
        <v>5862</v>
      </c>
      <c r="E39" s="18" t="n">
        <v>386.93437111</v>
      </c>
      <c r="F39" s="20" t="n">
        <v>5.74181735</v>
      </c>
      <c r="G39" s="18" t="n">
        <v>400.7093175</v>
      </c>
      <c r="H39" s="20" t="n">
        <v>4.95912935</v>
      </c>
      <c r="I39" s="18" t="n">
        <v>431.1473235</v>
      </c>
      <c r="J39" s="20" t="n">
        <v>4.45915383</v>
      </c>
      <c r="K39" s="18" t="n">
        <v>441.25977838</v>
      </c>
      <c r="L39" s="20" t="n">
        <v>5.54515389</v>
      </c>
      <c r="M39" s="18" t="s">
        <v>481</v>
      </c>
      <c r="N39" s="20" t="s">
        <v>481</v>
      </c>
      <c r="O39" s="18" t="s">
        <v>481</v>
      </c>
      <c r="P39" s="20" t="s">
        <v>481</v>
      </c>
      <c r="Q39" s="18" t="s">
        <v>481</v>
      </c>
      <c r="R39" s="20" t="s">
        <v>481</v>
      </c>
      <c r="S39" s="18" t="s">
        <v>481</v>
      </c>
      <c r="T39" s="20" t="s">
        <v>481</v>
      </c>
      <c r="U39" s="18" t="n">
        <v>372.59613841</v>
      </c>
      <c r="V39" s="20" t="n">
        <v>9.448199069999999</v>
      </c>
    </row>
    <row r="40" spans="1:22">
      <c r="A40" s="15" t="s">
        <v>515</v>
      </c>
      <c r="B40" s="17" t="n">
        <v>14157</v>
      </c>
      <c r="C40" s="18">
        <f>(430.0/B40*100)</f>
        <v/>
      </c>
      <c r="D40" s="19" t="n">
        <v>13727</v>
      </c>
      <c r="E40" s="18" t="n">
        <v>456.48876148</v>
      </c>
      <c r="F40" s="20" t="n">
        <v>11.87151968</v>
      </c>
      <c r="G40" s="18" t="n">
        <v>434.66600218</v>
      </c>
      <c r="H40" s="20" t="n">
        <v>5.98756752</v>
      </c>
      <c r="I40" s="18" t="n">
        <v>490.42793513</v>
      </c>
      <c r="J40" s="20" t="n">
        <v>2.55069203</v>
      </c>
      <c r="K40" s="18" t="n">
        <v>536.31401722</v>
      </c>
      <c r="L40" s="20" t="n">
        <v>3.541416</v>
      </c>
      <c r="M40" s="18" t="s">
        <v>481</v>
      </c>
      <c r="N40" s="20" t="s">
        <v>481</v>
      </c>
      <c r="O40" s="18" t="s">
        <v>481</v>
      </c>
      <c r="P40" s="20" t="s">
        <v>481</v>
      </c>
      <c r="Q40" s="18" t="s">
        <v>481</v>
      </c>
      <c r="R40" s="20" t="s">
        <v>481</v>
      </c>
      <c r="S40" s="18" t="s">
        <v>481</v>
      </c>
      <c r="T40" s="20" t="s">
        <v>481</v>
      </c>
      <c r="U40" s="18" t="n">
        <v>412.62111231</v>
      </c>
      <c r="V40" s="20" t="n">
        <v>6.31028259</v>
      </c>
    </row>
    <row r="41" spans="1:22">
      <c r="A41" s="15" t="s">
        <v>516</v>
      </c>
      <c r="B41" s="17" t="n">
        <v>5712</v>
      </c>
      <c r="C41" s="18">
        <f>(71.0/B41*100)</f>
        <v/>
      </c>
      <c r="D41" s="19" t="n">
        <v>5641</v>
      </c>
      <c r="E41" s="18" t="n">
        <v>436.25847898</v>
      </c>
      <c r="F41" s="20" t="n">
        <v>7.53741328</v>
      </c>
      <c r="G41" s="18" t="n">
        <v>413.56911282</v>
      </c>
      <c r="H41" s="20" t="n">
        <v>7.03656714</v>
      </c>
      <c r="I41" s="18" t="n">
        <v>462.55457238</v>
      </c>
      <c r="J41" s="20" t="n">
        <v>3.00495711</v>
      </c>
      <c r="K41" s="18" t="n">
        <v>512.1665697</v>
      </c>
      <c r="L41" s="20" t="n">
        <v>3.90787849</v>
      </c>
      <c r="M41" s="18" t="s">
        <v>481</v>
      </c>
      <c r="N41" s="20" t="s">
        <v>481</v>
      </c>
      <c r="O41" s="18" t="s">
        <v>481</v>
      </c>
      <c r="P41" s="20" t="s">
        <v>481</v>
      </c>
      <c r="Q41" s="18" t="n">
        <v>392.51815558</v>
      </c>
      <c r="R41" s="20" t="n">
        <v>16.89642718</v>
      </c>
      <c r="S41" s="18" t="s">
        <v>481</v>
      </c>
      <c r="T41" s="20" t="s">
        <v>481</v>
      </c>
      <c r="U41" s="18" t="n">
        <v>396.64262612</v>
      </c>
      <c r="V41" s="20" t="n">
        <v>9.957031369999999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342.69972864</v>
      </c>
      <c r="F45" s="20" t="n">
        <v>4.7759586</v>
      </c>
      <c r="G45" s="18" t="n">
        <v>365.5703047</v>
      </c>
      <c r="H45" s="20" t="n">
        <v>4.70521912</v>
      </c>
      <c r="I45" s="18" t="n">
        <v>362.58732314</v>
      </c>
      <c r="J45" s="20" t="n">
        <v>3.34105504</v>
      </c>
      <c r="K45" s="18" t="n">
        <v>358.5982783</v>
      </c>
      <c r="L45" s="20" t="n">
        <v>4.38088095</v>
      </c>
      <c r="M45" s="18" t="s">
        <v>481</v>
      </c>
      <c r="N45" s="20" t="s">
        <v>481</v>
      </c>
      <c r="O45" s="18" t="s">
        <v>481</v>
      </c>
      <c r="P45" s="20" t="s">
        <v>481</v>
      </c>
      <c r="Q45" s="18" t="n">
        <v>331.5185</v>
      </c>
      <c r="R45" s="20" t="n">
        <v>35.94900385</v>
      </c>
      <c r="S45" s="18" t="n">
        <v>326.86515445</v>
      </c>
      <c r="T45" s="20" t="n">
        <v>21.26245121</v>
      </c>
      <c r="U45" s="18" t="n">
        <v>336.77798496</v>
      </c>
      <c r="V45" s="20" t="n">
        <v>5.42642467</v>
      </c>
    </row>
    <row r="46" spans="1:22">
      <c r="A46" s="15" t="s">
        <v>521</v>
      </c>
      <c r="B46" s="17" t="n">
        <v>23141</v>
      </c>
      <c r="C46" s="18">
        <f>(2327.0/B46*100)</f>
        <v/>
      </c>
      <c r="D46" s="19" t="n">
        <v>20814</v>
      </c>
      <c r="E46" s="18" t="n">
        <v>345.55108736</v>
      </c>
      <c r="F46" s="20" t="n">
        <v>7.65032568</v>
      </c>
      <c r="G46" s="18" t="n">
        <v>369.86744156</v>
      </c>
      <c r="H46" s="20" t="n">
        <v>5.55468494</v>
      </c>
      <c r="I46" s="18" t="n">
        <v>392.83302156</v>
      </c>
      <c r="J46" s="20" t="n">
        <v>3.32378986</v>
      </c>
      <c r="K46" s="18" t="n">
        <v>418.87971184</v>
      </c>
      <c r="L46" s="20" t="n">
        <v>5.66938494</v>
      </c>
      <c r="M46" s="18" t="s">
        <v>481</v>
      </c>
      <c r="N46" s="20" t="s">
        <v>481</v>
      </c>
      <c r="O46" s="18" t="s">
        <v>481</v>
      </c>
      <c r="P46" s="20" t="s">
        <v>481</v>
      </c>
      <c r="Q46" s="18" t="s">
        <v>481</v>
      </c>
      <c r="R46" s="20" t="s">
        <v>481</v>
      </c>
      <c r="S46" s="18" t="s">
        <v>481</v>
      </c>
      <c r="T46" s="20" t="s">
        <v>481</v>
      </c>
      <c r="U46" s="18" t="n">
        <v>355.25341067</v>
      </c>
      <c r="V46" s="20" t="n">
        <v>3.49540863</v>
      </c>
    </row>
    <row r="47" spans="1:22">
      <c r="A47" s="15" t="s">
        <v>522</v>
      </c>
      <c r="B47" s="17" t="n">
        <v>5928</v>
      </c>
      <c r="C47" s="18">
        <f>(456.0/B47*100)</f>
        <v/>
      </c>
      <c r="D47" s="19" t="n">
        <v>5472</v>
      </c>
      <c r="E47" s="18" t="n">
        <v>386.71782704</v>
      </c>
      <c r="F47" s="20" t="n">
        <v>6.58363173</v>
      </c>
      <c r="G47" s="18" t="n">
        <v>428.12539577</v>
      </c>
      <c r="H47" s="20" t="n">
        <v>5.43567088</v>
      </c>
      <c r="I47" s="18" t="n">
        <v>462.57191849</v>
      </c>
      <c r="J47" s="20" t="n">
        <v>3.95985431</v>
      </c>
      <c r="K47" s="18" t="n">
        <v>476.76110432</v>
      </c>
      <c r="L47" s="20" t="n">
        <v>7.37163857</v>
      </c>
      <c r="M47" s="18" t="s">
        <v>481</v>
      </c>
      <c r="N47" s="20" t="s">
        <v>481</v>
      </c>
      <c r="O47" s="18" t="s">
        <v>481</v>
      </c>
      <c r="P47" s="20" t="s">
        <v>481</v>
      </c>
      <c r="Q47" s="18" t="s">
        <v>481</v>
      </c>
      <c r="R47" s="20" t="s">
        <v>481</v>
      </c>
      <c r="S47" s="18" t="s">
        <v>481</v>
      </c>
      <c r="T47" s="20" t="s">
        <v>481</v>
      </c>
      <c r="U47" s="18" t="n">
        <v>389.15458304</v>
      </c>
      <c r="V47" s="20" t="n">
        <v>5.55855192</v>
      </c>
    </row>
    <row r="48" spans="1:22">
      <c r="A48" s="15" t="s">
        <v>523</v>
      </c>
      <c r="B48" s="17" t="n">
        <v>9841</v>
      </c>
      <c r="C48" s="18">
        <f>(8.0/B48*100)</f>
        <v/>
      </c>
      <c r="D48" s="19" t="n">
        <v>9833</v>
      </c>
      <c r="E48" s="18" t="n">
        <v>496.43597093</v>
      </c>
      <c r="F48" s="20" t="n">
        <v>12.13863425</v>
      </c>
      <c r="G48" s="18" t="n">
        <v>501.60755139</v>
      </c>
      <c r="H48" s="20" t="n">
        <v>7.21297623</v>
      </c>
      <c r="I48" s="18" t="n">
        <v>534.63412198</v>
      </c>
      <c r="J48" s="20" t="n">
        <v>4.87792299</v>
      </c>
      <c r="K48" s="18" t="n">
        <v>573.21894006</v>
      </c>
      <c r="L48" s="20" t="n">
        <v>6.52231301</v>
      </c>
      <c r="M48" s="18" t="s">
        <v>481</v>
      </c>
      <c r="N48" s="20" t="s">
        <v>481</v>
      </c>
      <c r="O48" s="18" t="s">
        <v>481</v>
      </c>
      <c r="P48" s="20" t="s">
        <v>481</v>
      </c>
      <c r="Q48" s="18" t="s">
        <v>481</v>
      </c>
      <c r="R48" s="20" t="s">
        <v>481</v>
      </c>
      <c r="S48" s="18" t="s">
        <v>481</v>
      </c>
      <c r="T48" s="20" t="s">
        <v>481</v>
      </c>
      <c r="U48" s="18" t="n">
        <v>460.69925058</v>
      </c>
      <c r="V48" s="20" t="n">
        <v>24.46824578</v>
      </c>
    </row>
    <row r="49" spans="1:22">
      <c r="A49" s="15" t="s">
        <v>524</v>
      </c>
      <c r="B49" s="17" t="n">
        <v>6349</v>
      </c>
      <c r="C49" s="18">
        <f>(56.0/B49*100)</f>
        <v/>
      </c>
      <c r="D49" s="19" t="n">
        <v>6293</v>
      </c>
      <c r="E49" s="18" t="n">
        <v>386.57864383</v>
      </c>
      <c r="F49" s="20" t="n">
        <v>6.58964435</v>
      </c>
      <c r="G49" s="18" t="n">
        <v>391.68450539</v>
      </c>
      <c r="H49" s="20" t="n">
        <v>5.41475762</v>
      </c>
      <c r="I49" s="18" t="n">
        <v>412.81637398</v>
      </c>
      <c r="J49" s="20" t="n">
        <v>3.21487554</v>
      </c>
      <c r="K49" s="18" t="n">
        <v>434.5781457</v>
      </c>
      <c r="L49" s="20" t="n">
        <v>4.60195249</v>
      </c>
      <c r="M49" s="18" t="s">
        <v>481</v>
      </c>
      <c r="N49" s="20" t="s">
        <v>481</v>
      </c>
      <c r="O49" s="18" t="s">
        <v>481</v>
      </c>
      <c r="P49" s="20" t="s">
        <v>481</v>
      </c>
      <c r="Q49" s="18" t="s">
        <v>481</v>
      </c>
      <c r="R49" s="20" t="s">
        <v>481</v>
      </c>
      <c r="S49" s="18" t="n">
        <v>368.80704167</v>
      </c>
      <c r="T49" s="20" t="n">
        <v>42.72656279</v>
      </c>
      <c r="U49" s="18" t="n">
        <v>368.70548282</v>
      </c>
      <c r="V49" s="20" t="n">
        <v>8.08693712</v>
      </c>
    </row>
    <row r="50" spans="1:22">
      <c r="A50" s="15" t="s">
        <v>525</v>
      </c>
      <c r="B50" s="17" t="n">
        <v>11795</v>
      </c>
      <c r="C50" s="18">
        <f>(457.0/B50*100)</f>
        <v/>
      </c>
      <c r="D50" s="19" t="n">
        <v>11338</v>
      </c>
      <c r="E50" s="18" t="n">
        <v>358.51430785</v>
      </c>
      <c r="F50" s="20" t="n">
        <v>5.50779764</v>
      </c>
      <c r="G50" s="18" t="n">
        <v>383.08188946</v>
      </c>
      <c r="H50" s="20" t="n">
        <v>3.63938742</v>
      </c>
      <c r="I50" s="18" t="n">
        <v>397.25692219</v>
      </c>
      <c r="J50" s="20" t="n">
        <v>2.201669</v>
      </c>
      <c r="K50" s="18" t="n">
        <v>406.82392451</v>
      </c>
      <c r="L50" s="20" t="n">
        <v>4.35786178</v>
      </c>
      <c r="M50" s="18" t="s">
        <v>481</v>
      </c>
      <c r="N50" s="20" t="s">
        <v>481</v>
      </c>
      <c r="O50" s="18" t="s">
        <v>481</v>
      </c>
      <c r="P50" s="20" t="s">
        <v>481</v>
      </c>
      <c r="Q50" s="18" t="s">
        <v>481</v>
      </c>
      <c r="R50" s="20" t="s">
        <v>481</v>
      </c>
      <c r="S50" s="18" t="s">
        <v>481</v>
      </c>
      <c r="T50" s="20" t="s">
        <v>481</v>
      </c>
      <c r="U50" s="18" t="n">
        <v>338.13918877</v>
      </c>
      <c r="V50" s="20" t="n">
        <v>7.61927013</v>
      </c>
    </row>
    <row r="51" spans="1:22">
      <c r="A51" s="15" t="s">
        <v>526</v>
      </c>
      <c r="B51" s="17" t="n">
        <v>6866</v>
      </c>
      <c r="C51" s="18">
        <f>(119.0/B51*100)</f>
        <v/>
      </c>
      <c r="D51" s="19" t="n">
        <v>6747</v>
      </c>
      <c r="E51" s="18" t="n">
        <v>381.64795084</v>
      </c>
      <c r="F51" s="20" t="n">
        <v>5.59211465</v>
      </c>
      <c r="G51" s="18" t="n">
        <v>404.81871158</v>
      </c>
      <c r="H51" s="20" t="n">
        <v>4.08321728</v>
      </c>
      <c r="I51" s="18" t="n">
        <v>406.9929958</v>
      </c>
      <c r="J51" s="20" t="n">
        <v>2.70654817</v>
      </c>
      <c r="K51" s="18" t="n">
        <v>414.84793199</v>
      </c>
      <c r="L51" s="20" t="n">
        <v>6.64540092</v>
      </c>
      <c r="M51" s="18" t="s">
        <v>481</v>
      </c>
      <c r="N51" s="20" t="s">
        <v>481</v>
      </c>
      <c r="O51" s="18" t="s">
        <v>481</v>
      </c>
      <c r="P51" s="20" t="s">
        <v>481</v>
      </c>
      <c r="Q51" s="18" t="n">
        <v>380.5422133</v>
      </c>
      <c r="R51" s="20" t="n">
        <v>4.31283207</v>
      </c>
      <c r="S51" s="18" t="s">
        <v>481</v>
      </c>
      <c r="T51" s="20" t="s">
        <v>481</v>
      </c>
      <c r="U51" s="18" t="n">
        <v>379.63171455</v>
      </c>
      <c r="V51" s="20" t="n">
        <v>6.43253994</v>
      </c>
    </row>
    <row r="52" spans="1:22">
      <c r="A52" s="15" t="s">
        <v>527</v>
      </c>
      <c r="B52" s="17" t="n">
        <v>5809</v>
      </c>
      <c r="C52" s="18">
        <f>(120.0/B52*100)</f>
        <v/>
      </c>
      <c r="D52" s="19" t="n">
        <v>5689</v>
      </c>
      <c r="E52" s="18" t="n">
        <v>389.87617059</v>
      </c>
      <c r="F52" s="20" t="n">
        <v>6.52748855</v>
      </c>
      <c r="G52" s="18" t="n">
        <v>430.54981376</v>
      </c>
      <c r="H52" s="20" t="n">
        <v>4.55321447</v>
      </c>
      <c r="I52" s="18" t="n">
        <v>470.45013422</v>
      </c>
      <c r="J52" s="20" t="n">
        <v>2.93686739</v>
      </c>
      <c r="K52" s="18" t="n">
        <v>493.21484407</v>
      </c>
      <c r="L52" s="20" t="n">
        <v>4.51360261</v>
      </c>
      <c r="M52" s="18" t="s">
        <v>481</v>
      </c>
      <c r="N52" s="20" t="s">
        <v>481</v>
      </c>
      <c r="O52" s="18" t="s">
        <v>481</v>
      </c>
      <c r="P52" s="20" t="s">
        <v>481</v>
      </c>
      <c r="Q52" s="18" t="s">
        <v>481</v>
      </c>
      <c r="R52" s="20" t="s">
        <v>481</v>
      </c>
      <c r="S52" s="18" t="s">
        <v>481</v>
      </c>
      <c r="T52" s="20" t="s">
        <v>481</v>
      </c>
      <c r="U52" s="18" t="n">
        <v>394.97997118</v>
      </c>
      <c r="V52" s="20" t="n">
        <v>8.01253311</v>
      </c>
    </row>
    <row r="53" spans="1:22">
      <c r="A53" s="15" t="s">
        <v>528</v>
      </c>
      <c r="B53" s="17" t="n">
        <v>5571</v>
      </c>
      <c r="C53" s="18">
        <f>(129.0/B53*100)</f>
        <v/>
      </c>
      <c r="D53" s="19" t="n">
        <v>5442</v>
      </c>
      <c r="E53" s="18" t="n">
        <v>399.32089131</v>
      </c>
      <c r="F53" s="20" t="n">
        <v>6.71682133</v>
      </c>
      <c r="G53" s="18" t="n">
        <v>425.1045426</v>
      </c>
      <c r="H53" s="20" t="n">
        <v>3.39171539</v>
      </c>
      <c r="I53" s="18" t="n">
        <v>449.62687728</v>
      </c>
      <c r="J53" s="20" t="n">
        <v>2.22571817</v>
      </c>
      <c r="K53" s="18" t="n">
        <v>474.29224243</v>
      </c>
      <c r="L53" s="20" t="n">
        <v>4.15887812</v>
      </c>
      <c r="M53" s="18" t="s">
        <v>481</v>
      </c>
      <c r="N53" s="20" t="s">
        <v>481</v>
      </c>
      <c r="O53" s="18" t="s">
        <v>481</v>
      </c>
      <c r="P53" s="20" t="s">
        <v>481</v>
      </c>
      <c r="Q53" s="18" t="s">
        <v>481</v>
      </c>
      <c r="R53" s="20" t="s">
        <v>481</v>
      </c>
      <c r="S53" s="18" t="s">
        <v>481</v>
      </c>
      <c r="T53" s="20" t="s">
        <v>481</v>
      </c>
      <c r="U53" s="18" t="n">
        <v>366.65650302</v>
      </c>
      <c r="V53" s="20" t="n">
        <v>4.64713043</v>
      </c>
    </row>
    <row r="54" spans="1:22">
      <c r="A54" s="15" t="s">
        <v>529</v>
      </c>
      <c r="B54" s="17" t="n">
        <v>4740</v>
      </c>
      <c r="C54" s="18">
        <f>(580.0/B54*100)</f>
        <v/>
      </c>
      <c r="D54" s="19" t="n">
        <v>4160</v>
      </c>
      <c r="E54" s="18" t="n">
        <v>310.0686535</v>
      </c>
      <c r="F54" s="20" t="n">
        <v>4.48209549</v>
      </c>
      <c r="G54" s="18" t="n">
        <v>316.20251994</v>
      </c>
      <c r="H54" s="20" t="n">
        <v>5.52079265</v>
      </c>
      <c r="I54" s="18" t="n">
        <v>347.06201994</v>
      </c>
      <c r="J54" s="20" t="n">
        <v>3.80271193</v>
      </c>
      <c r="K54" s="18" t="n">
        <v>342.67537598</v>
      </c>
      <c r="L54" s="20" t="n">
        <v>4.61196099</v>
      </c>
      <c r="M54" s="18" t="s">
        <v>481</v>
      </c>
      <c r="N54" s="20" t="s">
        <v>481</v>
      </c>
      <c r="O54" s="18" t="s">
        <v>481</v>
      </c>
      <c r="P54" s="20" t="s">
        <v>481</v>
      </c>
      <c r="Q54" s="18" t="s">
        <v>481</v>
      </c>
      <c r="R54" s="20" t="s">
        <v>481</v>
      </c>
      <c r="S54" s="18" t="s">
        <v>481</v>
      </c>
      <c r="T54" s="20" t="s">
        <v>481</v>
      </c>
      <c r="U54" s="18" t="n">
        <v>292.59195118</v>
      </c>
      <c r="V54" s="20" t="n">
        <v>3.46476626</v>
      </c>
    </row>
    <row r="55" spans="1:22">
      <c r="A55" s="15" t="s">
        <v>530</v>
      </c>
      <c r="B55" s="17" t="n">
        <v>5316</v>
      </c>
      <c r="C55" s="18">
        <f>(22.0/B55*100)</f>
        <v/>
      </c>
      <c r="D55" s="19" t="n">
        <v>5294</v>
      </c>
      <c r="E55" s="18" t="n">
        <v>345.6142647</v>
      </c>
      <c r="F55" s="20" t="n">
        <v>7.81231789</v>
      </c>
      <c r="G55" s="18" t="n">
        <v>354.51888503</v>
      </c>
      <c r="H55" s="20" t="n">
        <v>5.96051795</v>
      </c>
      <c r="I55" s="18" t="n">
        <v>409.20122237</v>
      </c>
      <c r="J55" s="20" t="n">
        <v>2.67594852</v>
      </c>
      <c r="K55" s="18" t="n">
        <v>441.97810456</v>
      </c>
      <c r="L55" s="20" t="n">
        <v>4.80202436</v>
      </c>
      <c r="M55" s="18" t="s">
        <v>481</v>
      </c>
      <c r="N55" s="20" t="s">
        <v>481</v>
      </c>
      <c r="O55" s="18" t="s">
        <v>481</v>
      </c>
      <c r="P55" s="20" t="s">
        <v>481</v>
      </c>
      <c r="Q55" s="18" t="s">
        <v>481</v>
      </c>
      <c r="R55" s="20" t="s">
        <v>481</v>
      </c>
      <c r="S55" s="18" t="n">
        <v>314.45351059</v>
      </c>
      <c r="T55" s="20" t="n">
        <v>22.93509051</v>
      </c>
      <c r="U55" s="18" t="n">
        <v>312.04061022</v>
      </c>
      <c r="V55" s="20" t="n">
        <v>8.84801796</v>
      </c>
    </row>
    <row r="56" spans="1:22">
      <c r="A56" s="15" t="s">
        <v>531</v>
      </c>
      <c r="B56" s="17" t="n">
        <v>5359</v>
      </c>
      <c r="C56" s="18">
        <f>(77.0/B56*100)</f>
        <v/>
      </c>
      <c r="D56" s="19" t="n">
        <v>5282</v>
      </c>
      <c r="E56" s="18" t="n">
        <v>491.36648521</v>
      </c>
      <c r="F56" s="20" t="n">
        <v>8.776526179999999</v>
      </c>
      <c r="G56" s="18" t="n">
        <v>505.77687716</v>
      </c>
      <c r="H56" s="20" t="n">
        <v>6.42578178</v>
      </c>
      <c r="I56" s="18" t="n">
        <v>549.62823117</v>
      </c>
      <c r="J56" s="20" t="n">
        <v>2.83902897</v>
      </c>
      <c r="K56" s="18" t="n">
        <v>573.10141792</v>
      </c>
      <c r="L56" s="20" t="n">
        <v>4.22283546</v>
      </c>
      <c r="M56" s="18" t="s">
        <v>481</v>
      </c>
      <c r="N56" s="20" t="s">
        <v>481</v>
      </c>
      <c r="O56" s="18" t="s">
        <v>481</v>
      </c>
      <c r="P56" s="20" t="s">
        <v>481</v>
      </c>
      <c r="Q56" s="18" t="s">
        <v>481</v>
      </c>
      <c r="R56" s="20" t="s">
        <v>481</v>
      </c>
      <c r="S56" s="18" t="s">
        <v>481</v>
      </c>
      <c r="T56" s="20" t="s">
        <v>481</v>
      </c>
      <c r="U56" s="18" t="n">
        <v>475.49543752</v>
      </c>
      <c r="V56" s="20" t="n">
        <v>15.34172564</v>
      </c>
    </row>
    <row r="57" spans="1:22">
      <c r="A57" s="15" t="s">
        <v>532</v>
      </c>
      <c r="B57" s="17" t="n">
        <v>6513</v>
      </c>
      <c r="C57" s="18">
        <f>(0.0/B57*100)</f>
        <v/>
      </c>
      <c r="D57" s="19" t="n">
        <v>6513</v>
      </c>
      <c r="E57" s="18" t="n">
        <v>358.98889441</v>
      </c>
      <c r="F57" s="20" t="n">
        <v>7.09474828</v>
      </c>
      <c r="G57" s="18" t="n">
        <v>392.67831892</v>
      </c>
      <c r="H57" s="20" t="n">
        <v>4.0799482</v>
      </c>
      <c r="I57" s="18" t="n">
        <v>388.6039992</v>
      </c>
      <c r="J57" s="20" t="n">
        <v>3.17766441</v>
      </c>
      <c r="K57" s="18" t="n">
        <v>357.80882763</v>
      </c>
      <c r="L57" s="20" t="n">
        <v>6.96762392</v>
      </c>
      <c r="M57" s="18" t="s">
        <v>481</v>
      </c>
      <c r="N57" s="20" t="s">
        <v>481</v>
      </c>
      <c r="O57" s="18" t="s">
        <v>481</v>
      </c>
      <c r="P57" s="20" t="s">
        <v>481</v>
      </c>
      <c r="Q57" s="18" t="s">
        <v>481</v>
      </c>
      <c r="R57" s="20" t="s">
        <v>481</v>
      </c>
      <c r="S57" s="18" t="n">
        <v>339.46574424</v>
      </c>
      <c r="T57" s="20" t="n">
        <v>35.06484687</v>
      </c>
      <c r="U57" s="18" t="n">
        <v>353.92755172</v>
      </c>
      <c r="V57" s="20" t="n">
        <v>9.41542293</v>
      </c>
    </row>
    <row r="58" spans="1:22">
      <c r="A58" s="15" t="s">
        <v>533</v>
      </c>
      <c r="B58" s="17" t="n">
        <v>7267</v>
      </c>
      <c r="C58" s="18">
        <f>(10.0/B58*100)</f>
        <v/>
      </c>
      <c r="D58" s="19" t="n">
        <v>7257</v>
      </c>
      <c r="E58" s="18" t="n">
        <v>334.9875121</v>
      </c>
      <c r="F58" s="20" t="n">
        <v>6.11839005</v>
      </c>
      <c r="G58" s="18" t="n">
        <v>356.0636359</v>
      </c>
      <c r="H58" s="20" t="n">
        <v>4.64326542</v>
      </c>
      <c r="I58" s="18" t="n">
        <v>393.22756295</v>
      </c>
      <c r="J58" s="20" t="n">
        <v>2.8637734</v>
      </c>
      <c r="K58" s="18" t="n">
        <v>404.76514361</v>
      </c>
      <c r="L58" s="20" t="n">
        <v>3.93438456</v>
      </c>
      <c r="M58" s="18" t="s">
        <v>481</v>
      </c>
      <c r="N58" s="20" t="s">
        <v>481</v>
      </c>
      <c r="O58" s="18" t="s">
        <v>481</v>
      </c>
      <c r="P58" s="20" t="s">
        <v>481</v>
      </c>
      <c r="Q58" s="18" t="s">
        <v>481</v>
      </c>
      <c r="R58" s="20" t="s">
        <v>481</v>
      </c>
      <c r="S58" s="18" t="n">
        <v>305.88214014</v>
      </c>
      <c r="T58" s="20" t="n">
        <v>17.4982055</v>
      </c>
      <c r="U58" s="18" t="n">
        <v>320.36109458</v>
      </c>
      <c r="V58" s="20" t="n">
        <v>13.05125765</v>
      </c>
    </row>
    <row r="59" spans="1:22">
      <c r="A59" s="15" t="s">
        <v>534</v>
      </c>
      <c r="B59" s="17" t="n">
        <v>4826</v>
      </c>
      <c r="C59" s="18">
        <f>(26.0/B59*100)</f>
        <v/>
      </c>
      <c r="D59" s="19" t="n">
        <v>4800</v>
      </c>
      <c r="E59" s="18" t="n">
        <v>326.32581733</v>
      </c>
      <c r="F59" s="20" t="n">
        <v>7.24514767</v>
      </c>
      <c r="G59" s="18" t="n">
        <v>350.1853014</v>
      </c>
      <c r="H59" s="20" t="n">
        <v>4.33924515</v>
      </c>
      <c r="I59" s="18" t="n">
        <v>370.70731993</v>
      </c>
      <c r="J59" s="20" t="n">
        <v>1.96523167</v>
      </c>
      <c r="K59" s="18" t="n">
        <v>371.13474523</v>
      </c>
      <c r="L59" s="20" t="n">
        <v>4.32642722</v>
      </c>
      <c r="M59" s="18" t="s">
        <v>481</v>
      </c>
      <c r="N59" s="20" t="s">
        <v>481</v>
      </c>
      <c r="O59" s="18" t="s">
        <v>481</v>
      </c>
      <c r="P59" s="20" t="s">
        <v>481</v>
      </c>
      <c r="Q59" s="18" t="s">
        <v>481</v>
      </c>
      <c r="R59" s="20" t="s">
        <v>481</v>
      </c>
      <c r="S59" s="18" t="n">
        <v>282.5718679</v>
      </c>
      <c r="T59" s="20" t="n">
        <v>18.22343605</v>
      </c>
      <c r="U59" s="18" t="n">
        <v>288.89886636</v>
      </c>
      <c r="V59" s="20" t="n">
        <v>6.7725761</v>
      </c>
    </row>
    <row r="60" spans="1:22">
      <c r="A60" s="15" t="s">
        <v>535</v>
      </c>
      <c r="B60" s="17" t="n">
        <v>4546</v>
      </c>
      <c r="C60" s="18">
        <f>(15.0/B60*100)</f>
        <v/>
      </c>
      <c r="D60" s="19" t="n">
        <v>4531</v>
      </c>
      <c r="E60" s="18" t="n">
        <v>372.06577557</v>
      </c>
      <c r="F60" s="20" t="n">
        <v>9.56534727</v>
      </c>
      <c r="G60" s="18" t="n">
        <v>368.08631339</v>
      </c>
      <c r="H60" s="20" t="n">
        <v>5.28217216</v>
      </c>
      <c r="I60" s="18" t="n">
        <v>410.53753459</v>
      </c>
      <c r="J60" s="20" t="n">
        <v>4.07468531</v>
      </c>
      <c r="K60" s="18" t="n">
        <v>428.06247348</v>
      </c>
      <c r="L60" s="20" t="n">
        <v>7.58635395</v>
      </c>
      <c r="M60" s="18" t="s">
        <v>481</v>
      </c>
      <c r="N60" s="20" t="s">
        <v>481</v>
      </c>
      <c r="O60" s="18" t="s">
        <v>481</v>
      </c>
      <c r="P60" s="20" t="s">
        <v>481</v>
      </c>
      <c r="Q60" s="18" t="s">
        <v>481</v>
      </c>
      <c r="R60" s="20" t="s">
        <v>481</v>
      </c>
      <c r="S60" s="18" t="n">
        <v>334.88249963</v>
      </c>
      <c r="T60" s="20" t="n">
        <v>24.24515244</v>
      </c>
      <c r="U60" s="18" t="n">
        <v>370.74845993</v>
      </c>
      <c r="V60" s="20" t="n">
        <v>7.9422841</v>
      </c>
    </row>
    <row r="61" spans="1:22">
      <c r="A61" s="15" t="s">
        <v>536</v>
      </c>
      <c r="B61" s="17" t="n">
        <v>6525</v>
      </c>
      <c r="C61" s="18">
        <f>(184.0/B61*100)</f>
        <v/>
      </c>
      <c r="D61" s="19" t="n">
        <v>6341</v>
      </c>
      <c r="E61" s="18" t="n">
        <v>448.75526368</v>
      </c>
      <c r="F61" s="20" t="n">
        <v>6.42165738</v>
      </c>
      <c r="G61" s="18" t="n">
        <v>455.16590801</v>
      </c>
      <c r="H61" s="20" t="n">
        <v>4.34542255</v>
      </c>
      <c r="I61" s="18" t="n">
        <v>487.37182689</v>
      </c>
      <c r="J61" s="20" t="n">
        <v>2.33168229</v>
      </c>
      <c r="K61" s="18" t="n">
        <v>498.79938378</v>
      </c>
      <c r="L61" s="20" t="n">
        <v>3.48020887</v>
      </c>
      <c r="M61" s="18" t="s">
        <v>481</v>
      </c>
      <c r="N61" s="20" t="s">
        <v>481</v>
      </c>
      <c r="O61" s="18" t="s">
        <v>481</v>
      </c>
      <c r="P61" s="20" t="s">
        <v>481</v>
      </c>
      <c r="Q61" s="18" t="s">
        <v>481</v>
      </c>
      <c r="R61" s="20" t="s">
        <v>481</v>
      </c>
      <c r="S61" s="18" t="s">
        <v>481</v>
      </c>
      <c r="T61" s="20" t="s">
        <v>481</v>
      </c>
      <c r="U61" s="18" t="n">
        <v>402.69163557</v>
      </c>
      <c r="V61" s="20" t="n">
        <v>8.05751879</v>
      </c>
    </row>
    <row r="62" spans="1:22">
      <c r="A62" s="15" t="s">
        <v>537</v>
      </c>
      <c r="B62" s="17" t="n">
        <v>4476</v>
      </c>
      <c r="C62" s="18">
        <f>(3.0/B62*100)</f>
        <v/>
      </c>
      <c r="D62" s="19" t="n">
        <v>4473</v>
      </c>
      <c r="E62" s="18" t="n">
        <v>499.64359372</v>
      </c>
      <c r="F62" s="20" t="n">
        <v>8.426709089999999</v>
      </c>
      <c r="G62" s="18" t="n">
        <v>519.97605543</v>
      </c>
      <c r="H62" s="20" t="n">
        <v>4.7775406</v>
      </c>
      <c r="I62" s="18" t="n">
        <v>545.02209883</v>
      </c>
      <c r="J62" s="20" t="n">
        <v>1.44421084</v>
      </c>
      <c r="K62" s="18" t="n">
        <v>567.05873079</v>
      </c>
      <c r="L62" s="20" t="n">
        <v>3.95102021</v>
      </c>
      <c r="M62" s="18" t="s">
        <v>481</v>
      </c>
      <c r="N62" s="20" t="s">
        <v>481</v>
      </c>
      <c r="O62" s="18" t="s">
        <v>481</v>
      </c>
      <c r="P62" s="20" t="s">
        <v>481</v>
      </c>
      <c r="Q62" s="18" t="s">
        <v>481</v>
      </c>
      <c r="R62" s="20" t="s">
        <v>481</v>
      </c>
      <c r="S62" s="18" t="s">
        <v>481</v>
      </c>
      <c r="T62" s="20" t="s">
        <v>481</v>
      </c>
      <c r="U62" s="18" t="n">
        <v>470.08737793</v>
      </c>
      <c r="V62" s="20" t="n">
        <v>26.40113369</v>
      </c>
    </row>
    <row r="63" spans="1:22">
      <c r="A63" s="15" t="s">
        <v>538</v>
      </c>
      <c r="B63" s="17" t="n">
        <v>5324</v>
      </c>
      <c r="C63" s="18">
        <f>(13.0/B63*100)</f>
        <v/>
      </c>
      <c r="D63" s="19" t="n">
        <v>5311</v>
      </c>
      <c r="E63" s="18" t="n">
        <v>325.9955792</v>
      </c>
      <c r="F63" s="20" t="n">
        <v>7.07139266</v>
      </c>
      <c r="G63" s="18" t="n">
        <v>354.83838289</v>
      </c>
      <c r="H63" s="20" t="n">
        <v>5.12064906</v>
      </c>
      <c r="I63" s="18" t="n">
        <v>380.93007113</v>
      </c>
      <c r="J63" s="20" t="n">
        <v>1.86013134</v>
      </c>
      <c r="K63" s="18" t="n">
        <v>394.51569075</v>
      </c>
      <c r="L63" s="20" t="n">
        <v>5.65060894</v>
      </c>
      <c r="M63" s="18" t="s">
        <v>481</v>
      </c>
      <c r="N63" s="20" t="s">
        <v>481</v>
      </c>
      <c r="O63" s="18" t="s">
        <v>481</v>
      </c>
      <c r="P63" s="20" t="s">
        <v>481</v>
      </c>
      <c r="Q63" s="18" t="n">
        <v>269.74025</v>
      </c>
      <c r="R63" s="20" t="n">
        <v>72.04987559</v>
      </c>
      <c r="S63" s="18" t="n">
        <v>292.22743542</v>
      </c>
      <c r="T63" s="20" t="n">
        <v>51.27626204</v>
      </c>
      <c r="U63" s="18" t="n">
        <v>334.24605164</v>
      </c>
      <c r="V63" s="20" t="n">
        <v>5.53591692</v>
      </c>
    </row>
    <row r="64" spans="1:22">
      <c r="A64" s="15" t="s">
        <v>539</v>
      </c>
      <c r="B64" s="17" t="n">
        <v>3634</v>
      </c>
      <c r="C64" s="18">
        <f>(3.0/B64*100)</f>
        <v/>
      </c>
      <c r="D64" s="19" t="n">
        <v>3631</v>
      </c>
      <c r="E64" s="18" t="n">
        <v>378.84859254</v>
      </c>
      <c r="F64" s="20" t="n">
        <v>11.6007486</v>
      </c>
      <c r="G64" s="18" t="n">
        <v>439.10582464</v>
      </c>
      <c r="H64" s="20" t="n">
        <v>6.49808959</v>
      </c>
      <c r="I64" s="18" t="n">
        <v>485.23342066</v>
      </c>
      <c r="J64" s="20" t="n">
        <v>2.30635162</v>
      </c>
      <c r="K64" s="18" t="n">
        <v>525.83254847</v>
      </c>
      <c r="L64" s="20" t="n">
        <v>3.74833112</v>
      </c>
      <c r="M64" s="18" t="s">
        <v>481</v>
      </c>
      <c r="N64" s="20" t="s">
        <v>481</v>
      </c>
      <c r="O64" s="18" t="s">
        <v>481</v>
      </c>
      <c r="P64" s="20" t="s">
        <v>481</v>
      </c>
      <c r="Q64" s="18" t="s">
        <v>481</v>
      </c>
      <c r="R64" s="20" t="s">
        <v>481</v>
      </c>
      <c r="S64" s="18" t="n">
        <v>466.62266539</v>
      </c>
      <c r="T64" s="20" t="n">
        <v>47.52758874</v>
      </c>
      <c r="U64" s="18" t="n">
        <v>338.51891293</v>
      </c>
      <c r="V64" s="20" t="n">
        <v>9.675577990000001</v>
      </c>
    </row>
    <row r="65" spans="1:22">
      <c r="A65" s="15" t="s">
        <v>540</v>
      </c>
      <c r="B65" s="17" t="n">
        <v>5325</v>
      </c>
      <c r="C65" s="18">
        <f>(14.0/B65*100)</f>
        <v/>
      </c>
      <c r="D65" s="19" t="n">
        <v>5311</v>
      </c>
      <c r="E65" s="18" t="n">
        <v>388.99039133</v>
      </c>
      <c r="F65" s="20" t="n">
        <v>8.56295619</v>
      </c>
      <c r="G65" s="18" t="n">
        <v>406.27919475</v>
      </c>
      <c r="H65" s="20" t="n">
        <v>4.16060611</v>
      </c>
      <c r="I65" s="18" t="n">
        <v>427.08578699</v>
      </c>
      <c r="J65" s="20" t="n">
        <v>2.72966238</v>
      </c>
      <c r="K65" s="18" t="n">
        <v>438.68039848</v>
      </c>
      <c r="L65" s="20" t="n">
        <v>5.72984729</v>
      </c>
      <c r="M65" s="18" t="s">
        <v>481</v>
      </c>
      <c r="N65" s="20" t="s">
        <v>481</v>
      </c>
      <c r="O65" s="18" t="s">
        <v>481</v>
      </c>
      <c r="P65" s="20" t="s">
        <v>481</v>
      </c>
      <c r="Q65" s="18" t="n">
        <v>379.6959118</v>
      </c>
      <c r="R65" s="20" t="n">
        <v>39.81106505</v>
      </c>
      <c r="S65" s="18" t="s">
        <v>481</v>
      </c>
      <c r="T65" s="20" t="s">
        <v>481</v>
      </c>
      <c r="U65" s="18" t="n">
        <v>349.6072793</v>
      </c>
      <c r="V65" s="20" t="n">
        <v>7.2111472</v>
      </c>
    </row>
    <row r="66" spans="1:22">
      <c r="A66" s="15" t="s">
        <v>541</v>
      </c>
      <c r="B66" s="17" t="n">
        <v>5665</v>
      </c>
      <c r="C66" s="18">
        <f>(100.0/B66*100)</f>
        <v/>
      </c>
      <c r="D66" s="19" t="n">
        <v>5565</v>
      </c>
      <c r="E66" s="18" t="n">
        <v>390.40538662</v>
      </c>
      <c r="F66" s="20" t="n">
        <v>4.88316602</v>
      </c>
      <c r="G66" s="18" t="n">
        <v>410.47495288</v>
      </c>
      <c r="H66" s="20" t="n">
        <v>3.59806408</v>
      </c>
      <c r="I66" s="18" t="n">
        <v>435.3129826</v>
      </c>
      <c r="J66" s="20" t="n">
        <v>1.8468693</v>
      </c>
      <c r="K66" s="18" t="n">
        <v>448.16509332</v>
      </c>
      <c r="L66" s="20" t="n">
        <v>5.24327213</v>
      </c>
      <c r="M66" s="18" t="s">
        <v>481</v>
      </c>
      <c r="N66" s="20" t="s">
        <v>481</v>
      </c>
      <c r="O66" s="18" t="s">
        <v>481</v>
      </c>
      <c r="P66" s="20" t="s">
        <v>481</v>
      </c>
      <c r="Q66" s="18" t="s">
        <v>481</v>
      </c>
      <c r="R66" s="20" t="s">
        <v>481</v>
      </c>
      <c r="S66" s="18" t="s">
        <v>481</v>
      </c>
      <c r="T66" s="20" t="s">
        <v>481</v>
      </c>
      <c r="U66" s="18" t="n">
        <v>362.72697279</v>
      </c>
      <c r="V66" s="20" t="n">
        <v>4.74240481</v>
      </c>
    </row>
    <row r="67" spans="1:22">
      <c r="A67" s="15" t="s">
        <v>542</v>
      </c>
      <c r="B67" s="17" t="n">
        <v>6971</v>
      </c>
      <c r="C67" s="18">
        <f>(1164.0/B67*100)</f>
        <v/>
      </c>
      <c r="D67" s="19" t="n">
        <v>5807</v>
      </c>
      <c r="E67" s="18" t="n">
        <v>359.38840588</v>
      </c>
      <c r="F67" s="20" t="n">
        <v>6.77151514</v>
      </c>
      <c r="G67" s="18" t="n">
        <v>379.21663295</v>
      </c>
      <c r="H67" s="20" t="n">
        <v>4.26035254</v>
      </c>
      <c r="I67" s="18" t="n">
        <v>404.24019608</v>
      </c>
      <c r="J67" s="20" t="n">
        <v>3.00665191</v>
      </c>
      <c r="K67" s="18" t="n">
        <v>424.24927649</v>
      </c>
      <c r="L67" s="20" t="n">
        <v>5.33939662</v>
      </c>
      <c r="M67" s="18" t="s">
        <v>481</v>
      </c>
      <c r="N67" s="20" t="s">
        <v>481</v>
      </c>
      <c r="O67" s="18" t="s">
        <v>481</v>
      </c>
      <c r="P67" s="20" t="s">
        <v>481</v>
      </c>
      <c r="Q67" s="18" t="s">
        <v>481</v>
      </c>
      <c r="R67" s="20" t="s">
        <v>481</v>
      </c>
      <c r="S67" s="18" t="s">
        <v>481</v>
      </c>
      <c r="T67" s="20" t="s">
        <v>481</v>
      </c>
      <c r="U67" s="18" t="n">
        <v>341.82902198</v>
      </c>
      <c r="V67" s="20" t="n">
        <v>7.21586274</v>
      </c>
    </row>
    <row r="68" spans="1:22">
      <c r="A68" s="15" t="s">
        <v>543</v>
      </c>
      <c r="B68" s="17" t="n">
        <v>12083</v>
      </c>
      <c r="C68" s="18">
        <f>(32.0/B68*100)</f>
        <v/>
      </c>
      <c r="D68" s="19" t="n">
        <v>12051</v>
      </c>
      <c r="E68" s="18" t="n">
        <v>359.7288204</v>
      </c>
      <c r="F68" s="20" t="n">
        <v>4.7707392</v>
      </c>
      <c r="G68" s="18" t="n">
        <v>376.55947446</v>
      </c>
      <c r="H68" s="20" t="n">
        <v>3.13391314</v>
      </c>
      <c r="I68" s="18" t="n">
        <v>424.89800662</v>
      </c>
      <c r="J68" s="20" t="n">
        <v>1.86193154</v>
      </c>
      <c r="K68" s="18" t="n">
        <v>439.12990909</v>
      </c>
      <c r="L68" s="20" t="n">
        <v>3.09708491</v>
      </c>
      <c r="M68" s="18" t="s">
        <v>481</v>
      </c>
      <c r="N68" s="20" t="s">
        <v>481</v>
      </c>
      <c r="O68" s="18" t="s">
        <v>481</v>
      </c>
      <c r="P68" s="20" t="s">
        <v>481</v>
      </c>
      <c r="Q68" s="18" t="s">
        <v>481</v>
      </c>
      <c r="R68" s="20" t="s">
        <v>481</v>
      </c>
      <c r="S68" s="18" t="s">
        <v>481</v>
      </c>
      <c r="T68" s="20" t="s">
        <v>481</v>
      </c>
      <c r="U68" s="18" t="n">
        <v>350.27141398</v>
      </c>
      <c r="V68" s="20" t="n">
        <v>2.06042708</v>
      </c>
    </row>
    <row r="69" spans="1:22">
      <c r="A69" s="15" t="s">
        <v>544</v>
      </c>
      <c r="B69" s="17" t="n">
        <v>4876</v>
      </c>
      <c r="C69" s="18">
        <f>(0.0/B69*100)</f>
        <v/>
      </c>
      <c r="D69" s="19" t="n">
        <v>4876</v>
      </c>
      <c r="E69" s="18" t="n">
        <v>418.66944616</v>
      </c>
      <c r="F69" s="20" t="n">
        <v>7.79413811</v>
      </c>
      <c r="G69" s="18" t="n">
        <v>445.92218841</v>
      </c>
      <c r="H69" s="20" t="n">
        <v>4.60917187</v>
      </c>
      <c r="I69" s="18" t="n">
        <v>444.9200013</v>
      </c>
      <c r="J69" s="20" t="n">
        <v>3.80522706</v>
      </c>
      <c r="K69" s="18" t="n">
        <v>452.1651713</v>
      </c>
      <c r="L69" s="20" t="n">
        <v>8.1204182</v>
      </c>
      <c r="M69" s="18" t="s">
        <v>481</v>
      </c>
      <c r="N69" s="20" t="s">
        <v>481</v>
      </c>
      <c r="O69" s="18" t="s">
        <v>481</v>
      </c>
      <c r="P69" s="20" t="s">
        <v>481</v>
      </c>
      <c r="Q69" s="18" t="s">
        <v>481</v>
      </c>
      <c r="R69" s="20" t="s">
        <v>481</v>
      </c>
      <c r="S69" s="18" t="s">
        <v>481</v>
      </c>
      <c r="T69" s="20" t="s">
        <v>481</v>
      </c>
      <c r="U69" s="18" t="n">
        <v>428.66445281</v>
      </c>
      <c r="V69" s="20" t="n">
        <v>21.14740279</v>
      </c>
    </row>
    <row r="70" spans="1:22">
      <c r="A70" s="15" t="s">
        <v>545</v>
      </c>
      <c r="B70" s="17" t="n">
        <v>6036</v>
      </c>
      <c r="C70" s="18">
        <f>(223.0/B70*100)</f>
        <v/>
      </c>
      <c r="D70" s="19" t="n">
        <v>5813</v>
      </c>
      <c r="E70" s="18" t="n">
        <v>466.33814864</v>
      </c>
      <c r="F70" s="20" t="n">
        <v>6.98429327</v>
      </c>
      <c r="G70" s="18" t="n">
        <v>469.09067979</v>
      </c>
      <c r="H70" s="20" t="n">
        <v>5.11468444</v>
      </c>
      <c r="I70" s="18" t="n">
        <v>502.62832169</v>
      </c>
      <c r="J70" s="20" t="n">
        <v>2.88405931</v>
      </c>
      <c r="K70" s="18" t="n">
        <v>533.4017239</v>
      </c>
      <c r="L70" s="20" t="n">
        <v>5.52474723</v>
      </c>
      <c r="M70" s="18" t="s">
        <v>481</v>
      </c>
      <c r="N70" s="20" t="s">
        <v>481</v>
      </c>
      <c r="O70" s="18" t="s">
        <v>481</v>
      </c>
      <c r="P70" s="20" t="s">
        <v>481</v>
      </c>
      <c r="Q70" s="18" t="s">
        <v>481</v>
      </c>
      <c r="R70" s="20" t="s">
        <v>481</v>
      </c>
      <c r="S70" s="18" t="s">
        <v>481</v>
      </c>
      <c r="T70" s="20" t="s">
        <v>481</v>
      </c>
      <c r="U70" s="18" t="n">
        <v>445.70960547</v>
      </c>
      <c r="V70" s="20" t="n">
        <v>7.87346912</v>
      </c>
    </row>
    <row r="71" spans="1:22">
      <c r="A71" s="15" t="s">
        <v>546</v>
      </c>
      <c r="B71" s="17" t="n">
        <v>6115</v>
      </c>
      <c r="C71" s="18">
        <f>(50.0/B71*100)</f>
        <v/>
      </c>
      <c r="D71" s="19" t="n">
        <v>6065</v>
      </c>
      <c r="E71" s="18" t="n">
        <v>507.25305632</v>
      </c>
      <c r="F71" s="20" t="n">
        <v>9.59848575</v>
      </c>
      <c r="G71" s="18" t="n">
        <v>530.30798268</v>
      </c>
      <c r="H71" s="20" t="n">
        <v>4.73027923</v>
      </c>
      <c r="I71" s="18" t="n">
        <v>562.77412806</v>
      </c>
      <c r="J71" s="20" t="n">
        <v>1.88345499</v>
      </c>
      <c r="K71" s="18" t="n">
        <v>599.1183392200001</v>
      </c>
      <c r="L71" s="20" t="n">
        <v>4.0445439</v>
      </c>
      <c r="M71" s="18" t="s">
        <v>481</v>
      </c>
      <c r="N71" s="20" t="s">
        <v>481</v>
      </c>
      <c r="O71" s="18" t="s">
        <v>481</v>
      </c>
      <c r="P71" s="20" t="s">
        <v>481</v>
      </c>
      <c r="Q71" s="18" t="s">
        <v>481</v>
      </c>
      <c r="R71" s="20" t="s">
        <v>481</v>
      </c>
      <c r="S71" s="18" t="s">
        <v>481</v>
      </c>
      <c r="T71" s="20" t="s">
        <v>481</v>
      </c>
      <c r="U71" s="18" t="n">
        <v>468.79911118</v>
      </c>
      <c r="V71" s="20" t="n">
        <v>13.02168947</v>
      </c>
    </row>
    <row r="72" spans="1:22">
      <c r="A72" s="15" t="s">
        <v>547</v>
      </c>
      <c r="B72" s="17" t="n">
        <v>7708</v>
      </c>
      <c r="C72" s="18">
        <f>(8.0/B72*100)</f>
        <v/>
      </c>
      <c r="D72" s="19" t="n">
        <v>7700</v>
      </c>
      <c r="E72" s="18" t="n">
        <v>482.54430176</v>
      </c>
      <c r="F72" s="20" t="n">
        <v>11.80853916</v>
      </c>
      <c r="G72" s="18" t="n">
        <v>453.55561448</v>
      </c>
      <c r="H72" s="20" t="n">
        <v>6.93552607</v>
      </c>
      <c r="I72" s="18" t="n">
        <v>527.80176746</v>
      </c>
      <c r="J72" s="20" t="n">
        <v>2.90367812</v>
      </c>
      <c r="K72" s="18" t="n">
        <v>590.47831007</v>
      </c>
      <c r="L72" s="20" t="n">
        <v>4.10657599</v>
      </c>
      <c r="M72" s="18" t="s">
        <v>481</v>
      </c>
      <c r="N72" s="20" t="s">
        <v>481</v>
      </c>
      <c r="O72" s="18" t="s">
        <v>481</v>
      </c>
      <c r="P72" s="20" t="s">
        <v>481</v>
      </c>
      <c r="Q72" s="18" t="s">
        <v>481</v>
      </c>
      <c r="R72" s="20" t="s">
        <v>481</v>
      </c>
      <c r="S72" s="18" t="s">
        <v>481</v>
      </c>
      <c r="T72" s="20" t="s">
        <v>481</v>
      </c>
      <c r="U72" s="18" t="n">
        <v>452.35378433</v>
      </c>
      <c r="V72" s="20" t="n">
        <v>34.70117095</v>
      </c>
    </row>
    <row r="73" spans="1:22">
      <c r="A73" s="15" t="s">
        <v>548</v>
      </c>
      <c r="B73" s="17" t="n">
        <v>8249</v>
      </c>
      <c r="C73" s="18">
        <f>(209.0/B73*100)</f>
        <v/>
      </c>
      <c r="D73" s="19" t="n">
        <v>8040</v>
      </c>
      <c r="E73" s="18" t="n">
        <v>378.12276576</v>
      </c>
      <c r="F73" s="20" t="n">
        <v>10.38336616</v>
      </c>
      <c r="G73" s="18" t="n">
        <v>389.47551569</v>
      </c>
      <c r="H73" s="20" t="n">
        <v>4.68615085</v>
      </c>
      <c r="I73" s="18" t="n">
        <v>415.3298591</v>
      </c>
      <c r="J73" s="20" t="n">
        <v>2.89948688</v>
      </c>
      <c r="K73" s="18" t="n">
        <v>450.78904327</v>
      </c>
      <c r="L73" s="20" t="n">
        <v>7.12991142</v>
      </c>
      <c r="M73" s="18" t="s">
        <v>481</v>
      </c>
      <c r="N73" s="20" t="s">
        <v>481</v>
      </c>
      <c r="O73" s="18" t="s">
        <v>481</v>
      </c>
      <c r="P73" s="20" t="s">
        <v>481</v>
      </c>
      <c r="Q73" s="18" t="s">
        <v>481</v>
      </c>
      <c r="R73" s="20" t="s">
        <v>481</v>
      </c>
      <c r="S73" s="18" t="s">
        <v>481</v>
      </c>
      <c r="T73" s="20" t="s">
        <v>481</v>
      </c>
      <c r="U73" s="18" t="n">
        <v>385.27253564</v>
      </c>
      <c r="V73" s="20" t="n">
        <v>10.25845181</v>
      </c>
    </row>
    <row r="74" spans="1:22">
      <c r="A74" s="15" t="s">
        <v>549</v>
      </c>
      <c r="B74" s="17" t="n">
        <v>4692</v>
      </c>
      <c r="C74" s="18">
        <f>(82.0/B74*100)</f>
        <v/>
      </c>
      <c r="D74" s="19" t="n">
        <v>4610</v>
      </c>
      <c r="E74" s="18" t="n">
        <v>384.20875114</v>
      </c>
      <c r="F74" s="20" t="n">
        <v>7.16106307</v>
      </c>
      <c r="G74" s="18" t="n">
        <v>383.86859738</v>
      </c>
      <c r="H74" s="20" t="n">
        <v>4.34174905</v>
      </c>
      <c r="I74" s="18" t="n">
        <v>431.42192205</v>
      </c>
      <c r="J74" s="20" t="n">
        <v>1.69494591</v>
      </c>
      <c r="K74" s="18" t="n">
        <v>445.11384169</v>
      </c>
      <c r="L74" s="20" t="n">
        <v>5.15173545</v>
      </c>
      <c r="M74" s="18" t="s">
        <v>481</v>
      </c>
      <c r="N74" s="20" t="s">
        <v>481</v>
      </c>
      <c r="O74" s="18" t="s">
        <v>481</v>
      </c>
      <c r="P74" s="20" t="s">
        <v>481</v>
      </c>
      <c r="Q74" s="18" t="s">
        <v>481</v>
      </c>
      <c r="R74" s="20" t="s">
        <v>481</v>
      </c>
      <c r="S74" s="18" t="n">
        <v>377.20516278</v>
      </c>
      <c r="T74" s="20" t="n">
        <v>21.17239544</v>
      </c>
      <c r="U74" s="18" t="n">
        <v>362.35581034</v>
      </c>
      <c r="V74" s="20" t="n">
        <v>6.14243319</v>
      </c>
    </row>
    <row r="75" spans="1:22">
      <c r="A75" s="15" t="s">
        <v>550</v>
      </c>
      <c r="B75" s="17" t="n">
        <v>5375</v>
      </c>
      <c r="C75" s="18">
        <f>(341.0/B75*100)</f>
        <v/>
      </c>
      <c r="D75" s="19" t="n">
        <v>5034</v>
      </c>
      <c r="E75" s="18" t="n">
        <v>358.14544952</v>
      </c>
      <c r="F75" s="20" t="n">
        <v>6.33058269</v>
      </c>
      <c r="G75" s="18" t="n">
        <v>364.74748549</v>
      </c>
      <c r="H75" s="20" t="n">
        <v>4.23221698</v>
      </c>
      <c r="I75" s="18" t="n">
        <v>378.92922746</v>
      </c>
      <c r="J75" s="20" t="n">
        <v>4.06754202</v>
      </c>
      <c r="K75" s="18" t="n">
        <v>388.29845801</v>
      </c>
      <c r="L75" s="20" t="n">
        <v>5.79031678</v>
      </c>
      <c r="M75" s="18" t="s">
        <v>481</v>
      </c>
      <c r="N75" s="20" t="s">
        <v>481</v>
      </c>
      <c r="O75" s="18" t="s">
        <v>481</v>
      </c>
      <c r="P75" s="20" t="s">
        <v>481</v>
      </c>
      <c r="Q75" s="18" t="s">
        <v>481</v>
      </c>
      <c r="R75" s="20" t="s">
        <v>481</v>
      </c>
      <c r="S75" s="18" t="s">
        <v>481</v>
      </c>
      <c r="T75" s="20" t="s">
        <v>481</v>
      </c>
      <c r="U75" s="18" t="n">
        <v>338.92753737</v>
      </c>
      <c r="V75" s="20" t="n">
        <v>5.37270865</v>
      </c>
    </row>
    <row r="76" spans="1:22">
      <c r="A76" s="15" t="s">
        <v>551</v>
      </c>
      <c r="B76" s="17" t="n">
        <v>14167</v>
      </c>
      <c r="C76" s="18">
        <f>(238.0/B76*100)</f>
        <v/>
      </c>
      <c r="D76" s="19" t="n">
        <v>13929</v>
      </c>
      <c r="E76" s="18" t="n">
        <v>382.42156862</v>
      </c>
      <c r="F76" s="20" t="n">
        <v>5.2916262</v>
      </c>
      <c r="G76" s="18" t="n">
        <v>400.02845283</v>
      </c>
      <c r="H76" s="20" t="n">
        <v>4.12112532</v>
      </c>
      <c r="I76" s="18" t="n">
        <v>438.12054506</v>
      </c>
      <c r="J76" s="20" t="n">
        <v>2.70034826</v>
      </c>
      <c r="K76" s="18" t="n">
        <v>456.53438104</v>
      </c>
      <c r="L76" s="20" t="n">
        <v>4.20689478</v>
      </c>
      <c r="M76" s="18" t="s">
        <v>481</v>
      </c>
      <c r="N76" s="20" t="s">
        <v>481</v>
      </c>
      <c r="O76" s="18" t="s">
        <v>481</v>
      </c>
      <c r="P76" s="20" t="s">
        <v>481</v>
      </c>
      <c r="Q76" s="18" t="s">
        <v>481</v>
      </c>
      <c r="R76" s="20" t="s">
        <v>481</v>
      </c>
      <c r="S76" s="18" t="s">
        <v>481</v>
      </c>
      <c r="T76" s="20" t="s">
        <v>481</v>
      </c>
      <c r="U76" s="18" t="n">
        <v>361.54769751</v>
      </c>
      <c r="V76" s="20" t="n">
        <v>4.85114833</v>
      </c>
    </row>
    <row r="77" spans="1:22">
      <c r="A77" s="15" t="s">
        <v>552</v>
      </c>
      <c r="B77" s="17" t="n">
        <v>6062</v>
      </c>
      <c r="C77" s="18">
        <f>(455.0/B77*100)</f>
        <v/>
      </c>
      <c r="D77" s="19" t="n">
        <v>5607</v>
      </c>
      <c r="E77" s="18" t="n">
        <v>391.06113419</v>
      </c>
      <c r="F77" s="20" t="n">
        <v>6.3296868</v>
      </c>
      <c r="G77" s="18" t="n">
        <v>401.01859228</v>
      </c>
      <c r="H77" s="20" t="n">
        <v>4.49916553</v>
      </c>
      <c r="I77" s="18" t="n">
        <v>431.4441303</v>
      </c>
      <c r="J77" s="20" t="n">
        <v>2.89246963</v>
      </c>
      <c r="K77" s="18" t="n">
        <v>462.23505052</v>
      </c>
      <c r="L77" s="20" t="n">
        <v>5.65696579</v>
      </c>
      <c r="M77" s="18" t="s">
        <v>481</v>
      </c>
      <c r="N77" s="20" t="s">
        <v>481</v>
      </c>
      <c r="O77" s="18" t="s">
        <v>481</v>
      </c>
      <c r="P77" s="20" t="s">
        <v>481</v>
      </c>
      <c r="Q77" s="18" t="s">
        <v>481</v>
      </c>
      <c r="R77" s="20" t="s">
        <v>481</v>
      </c>
      <c r="S77" s="18" t="s">
        <v>481</v>
      </c>
      <c r="T77" s="20" t="s">
        <v>481</v>
      </c>
      <c r="U77" s="18" t="n">
        <v>364.74887403</v>
      </c>
      <c r="V77" s="20" t="n">
        <v>3.89209497</v>
      </c>
    </row>
    <row r="78" spans="1:22">
      <c r="A78" s="15" t="s">
        <v>553</v>
      </c>
      <c r="B78" s="17" t="n">
        <v>5826</v>
      </c>
      <c r="C78" s="18">
        <f>(0.0/B78*100)</f>
        <v/>
      </c>
      <c r="D78" s="19" t="n">
        <v>5826</v>
      </c>
      <c r="E78" s="18" t="n">
        <v>455.81899523</v>
      </c>
      <c r="F78" s="20" t="n">
        <v>8.827185589999999</v>
      </c>
      <c r="G78" s="18" t="n">
        <v>475.44241102</v>
      </c>
      <c r="H78" s="20" t="n">
        <v>5.98995295</v>
      </c>
      <c r="I78" s="18" t="n">
        <v>499.74007971</v>
      </c>
      <c r="J78" s="20" t="n">
        <v>4.53533799</v>
      </c>
      <c r="K78" s="18" t="n">
        <v>499.8568272</v>
      </c>
      <c r="L78" s="20" t="n">
        <v>8.02328934</v>
      </c>
      <c r="M78" s="18" t="s">
        <v>481</v>
      </c>
      <c r="N78" s="20" t="s">
        <v>481</v>
      </c>
      <c r="O78" s="18" t="s">
        <v>481</v>
      </c>
      <c r="P78" s="20" t="s">
        <v>481</v>
      </c>
      <c r="Q78" s="18" t="n">
        <v>390.3611</v>
      </c>
      <c r="R78" s="20" t="n">
        <v>35.81002551</v>
      </c>
      <c r="S78" s="18" t="n">
        <v>379.4403</v>
      </c>
      <c r="T78" s="20" t="n">
        <v>51.12920616</v>
      </c>
      <c r="U78" s="18" t="n">
        <v>457.42346224</v>
      </c>
      <c r="V78" s="20" t="n">
        <v>19.61781689</v>
      </c>
    </row>
    <row customHeight="1" ht="25" r="79" spans="1:22">
      <c r="A79" s="15" t="s">
        <v>554</v>
      </c>
      <c r="B79" s="17" t="n">
        <v>1657</v>
      </c>
      <c r="C79" s="18">
        <f>(41.0/B79*100)</f>
        <v/>
      </c>
      <c r="D79" s="19" t="n">
        <v>1616</v>
      </c>
      <c r="E79" s="18" t="n">
        <v>420.96961253</v>
      </c>
      <c r="F79" s="20" t="n">
        <v>14.52201125</v>
      </c>
      <c r="G79" s="18" t="n">
        <v>434.83203927</v>
      </c>
      <c r="H79" s="20" t="n">
        <v>8.36284377</v>
      </c>
      <c r="I79" s="18" t="n">
        <v>452.66818805</v>
      </c>
      <c r="J79" s="20" t="n">
        <v>7.47470872</v>
      </c>
      <c r="K79" s="18" t="n">
        <v>493.89913715</v>
      </c>
      <c r="L79" s="20" t="n">
        <v>8.703349299999999</v>
      </c>
      <c r="M79" s="18" t="s">
        <v>481</v>
      </c>
      <c r="N79" s="20" t="s">
        <v>481</v>
      </c>
      <c r="O79" s="18" t="s">
        <v>481</v>
      </c>
      <c r="P79" s="20" t="s">
        <v>481</v>
      </c>
      <c r="Q79" s="18" t="s">
        <v>481</v>
      </c>
      <c r="R79" s="20" t="s">
        <v>481</v>
      </c>
      <c r="S79" s="18" t="n">
        <v>431.085</v>
      </c>
      <c r="T79" s="20" t="n">
        <v>44.64625102</v>
      </c>
      <c r="U79" s="18" t="n">
        <v>374.73450701</v>
      </c>
      <c r="V79" s="20" t="n">
        <v>14.65993627</v>
      </c>
    </row>
    <row r="80" spans="1:22">
      <c r="A80" s="15" t="s">
        <v>555</v>
      </c>
      <c r="B80" s="17" t="n">
        <v>7841</v>
      </c>
      <c r="C80" s="18">
        <f>(0.0/B80*100)</f>
        <v/>
      </c>
      <c r="D80" s="19" t="n">
        <v>7841</v>
      </c>
      <c r="E80" s="18" t="n">
        <v>446.00845199</v>
      </c>
      <c r="F80" s="20" t="n">
        <v>7.7042078</v>
      </c>
      <c r="G80" s="18" t="n">
        <v>445.49177536</v>
      </c>
      <c r="H80" s="20" t="n">
        <v>5.4017828</v>
      </c>
      <c r="I80" s="18" t="n">
        <v>463.82055789</v>
      </c>
      <c r="J80" s="20" t="n">
        <v>4.65322594</v>
      </c>
      <c r="K80" s="18" t="n">
        <v>463.34179064</v>
      </c>
      <c r="L80" s="20" t="n">
        <v>6.3536248</v>
      </c>
      <c r="M80" s="18" t="s">
        <v>481</v>
      </c>
      <c r="N80" s="20" t="s">
        <v>481</v>
      </c>
      <c r="O80" s="18" t="s">
        <v>481</v>
      </c>
      <c r="P80" s="20" t="s">
        <v>481</v>
      </c>
      <c r="Q80" s="18" t="s">
        <v>481</v>
      </c>
      <c r="R80" s="20" t="s">
        <v>481</v>
      </c>
      <c r="S80" s="18" t="s">
        <v>481</v>
      </c>
      <c r="T80" s="20" t="s">
        <v>481</v>
      </c>
      <c r="U80" s="18" t="n">
        <v>428.27552126</v>
      </c>
      <c r="V80" s="20" t="n">
        <v>28.94357172</v>
      </c>
    </row>
    <row r="81" spans="1:22">
      <c r="A81" s="23" t="s">
        <v>556</v>
      </c>
      <c r="B81" s="17" t="n">
        <v>8861</v>
      </c>
      <c r="C81" s="18">
        <f>(113.0/B81*100)</f>
        <v/>
      </c>
      <c r="D81" s="19" t="n">
        <v>8748</v>
      </c>
      <c r="E81" s="18" t="n">
        <v>405.80059871</v>
      </c>
      <c r="F81" s="20" t="n">
        <v>10.12847136</v>
      </c>
      <c r="G81" s="18" t="n">
        <v>422.61480092</v>
      </c>
      <c r="H81" s="20" t="n">
        <v>4.71759137</v>
      </c>
      <c r="I81" s="18" t="n">
        <v>449.57275032</v>
      </c>
      <c r="J81" s="20" t="n">
        <v>3.35567046</v>
      </c>
      <c r="K81" s="18" t="n">
        <v>464.63940662</v>
      </c>
      <c r="L81" s="20" t="n">
        <v>5.85991601</v>
      </c>
      <c r="M81" s="18" t="s">
        <v>481</v>
      </c>
      <c r="N81" s="20" t="s">
        <v>481</v>
      </c>
      <c r="O81" s="18" t="s">
        <v>481</v>
      </c>
      <c r="P81" s="20" t="s">
        <v>481</v>
      </c>
      <c r="Q81" s="18" t="s">
        <v>481</v>
      </c>
      <c r="R81" s="20" t="s">
        <v>481</v>
      </c>
      <c r="S81" s="18" t="s">
        <v>481</v>
      </c>
      <c r="T81" s="20" t="s">
        <v>481</v>
      </c>
      <c r="U81" s="18" t="n">
        <v>405.73731084</v>
      </c>
      <c r="V81" s="20" t="n">
        <v>11.2003699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875</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440.49240158</v>
      </c>
      <c r="F7" s="20" t="n">
        <v>6.77264304</v>
      </c>
      <c r="G7" s="18" t="n">
        <v>442.75778504</v>
      </c>
      <c r="H7" s="20" t="n">
        <v>6.31350405</v>
      </c>
      <c r="I7" s="18" t="n">
        <v>484.22919152</v>
      </c>
      <c r="J7" s="20" t="n">
        <v>1.79845695</v>
      </c>
      <c r="K7" s="18" t="n">
        <v>536.6335807299999</v>
      </c>
      <c r="L7" s="20" t="n">
        <v>2.7934845</v>
      </c>
      <c r="M7" s="18" t="s">
        <v>481</v>
      </c>
      <c r="N7" s="20" t="s">
        <v>481</v>
      </c>
      <c r="O7" s="18" t="s">
        <v>481</v>
      </c>
      <c r="P7" s="20" t="s">
        <v>481</v>
      </c>
      <c r="Q7" s="18" t="s">
        <v>481</v>
      </c>
      <c r="R7" s="20" t="s">
        <v>481</v>
      </c>
      <c r="S7" s="18" t="s">
        <v>481</v>
      </c>
      <c r="T7" s="20" t="s">
        <v>481</v>
      </c>
      <c r="U7" s="18" t="n">
        <v>456.9556703</v>
      </c>
      <c r="V7" s="20" t="n">
        <v>4.440129</v>
      </c>
    </row>
    <row r="8" spans="1:22">
      <c r="A8" s="15" t="s">
        <v>483</v>
      </c>
      <c r="B8" s="17" t="n">
        <v>7007</v>
      </c>
      <c r="C8" s="18">
        <f>(262.0/B8*100)</f>
        <v/>
      </c>
      <c r="D8" s="19" t="n">
        <v>6745</v>
      </c>
      <c r="E8" s="18" t="n">
        <v>442.46589001</v>
      </c>
      <c r="F8" s="20" t="n">
        <v>5.26108804</v>
      </c>
      <c r="G8" s="18" t="n">
        <v>458.07110671</v>
      </c>
      <c r="H8" s="20" t="n">
        <v>5.32738144</v>
      </c>
      <c r="I8" s="18" t="n">
        <v>500.81979113</v>
      </c>
      <c r="J8" s="20" t="n">
        <v>3.63387607</v>
      </c>
      <c r="K8" s="18" t="n">
        <v>539.1804432</v>
      </c>
      <c r="L8" s="20" t="n">
        <v>3.18633166</v>
      </c>
      <c r="M8" s="18" t="s">
        <v>481</v>
      </c>
      <c r="N8" s="20" t="s">
        <v>481</v>
      </c>
      <c r="O8" s="18" t="s">
        <v>481</v>
      </c>
      <c r="P8" s="20" t="s">
        <v>481</v>
      </c>
      <c r="Q8" s="18" t="n">
        <v>301.63126691</v>
      </c>
      <c r="R8" s="20" t="n">
        <v>25.14921031</v>
      </c>
      <c r="S8" s="18" t="s">
        <v>481</v>
      </c>
      <c r="T8" s="20" t="s">
        <v>481</v>
      </c>
      <c r="U8" s="18" t="n">
        <v>441.70427322</v>
      </c>
      <c r="V8" s="20" t="n">
        <v>6.10950936</v>
      </c>
    </row>
    <row r="9" spans="1:22">
      <c r="A9" s="15" t="s">
        <v>484</v>
      </c>
      <c r="B9" s="17" t="n">
        <v>9651</v>
      </c>
      <c r="C9" s="18">
        <f>(344.0/B9*100)</f>
        <v/>
      </c>
      <c r="D9" s="19" t="n">
        <v>9307</v>
      </c>
      <c r="E9" s="18" t="n">
        <v>451.30350082</v>
      </c>
      <c r="F9" s="20" t="n">
        <v>6.1517062</v>
      </c>
      <c r="G9" s="18" t="n">
        <v>461.72987152</v>
      </c>
      <c r="H9" s="20" t="n">
        <v>4.4179353</v>
      </c>
      <c r="I9" s="18" t="n">
        <v>518.8954647199999</v>
      </c>
      <c r="J9" s="20" t="n">
        <v>2.40299226</v>
      </c>
      <c r="K9" s="18" t="n">
        <v>550.76700533</v>
      </c>
      <c r="L9" s="20" t="n">
        <v>3.08417518</v>
      </c>
      <c r="M9" s="18" t="s">
        <v>481</v>
      </c>
      <c r="N9" s="20" t="s">
        <v>481</v>
      </c>
      <c r="O9" s="18" t="s">
        <v>481</v>
      </c>
      <c r="P9" s="20" t="s">
        <v>481</v>
      </c>
      <c r="Q9" s="18" t="n">
        <v>357.98454354</v>
      </c>
      <c r="R9" s="20" t="n">
        <v>11.51846445</v>
      </c>
      <c r="S9" s="18" t="s">
        <v>481</v>
      </c>
      <c r="T9" s="20" t="s">
        <v>481</v>
      </c>
      <c r="U9" s="18" t="n">
        <v>436.05073748</v>
      </c>
      <c r="V9" s="20" t="n">
        <v>5.23490441</v>
      </c>
    </row>
    <row r="10" spans="1:22">
      <c r="A10" s="15" t="s">
        <v>485</v>
      </c>
      <c r="B10" s="17" t="n">
        <v>20058</v>
      </c>
      <c r="C10" s="18">
        <f>(583.0/B10*100)</f>
        <v/>
      </c>
      <c r="D10" s="19" t="n">
        <v>19475</v>
      </c>
      <c r="E10" s="18" t="n">
        <v>471.75603551</v>
      </c>
      <c r="F10" s="20" t="n">
        <v>6.83919191</v>
      </c>
      <c r="G10" s="18" t="n">
        <v>463.23522665</v>
      </c>
      <c r="H10" s="20" t="n">
        <v>5.55889078</v>
      </c>
      <c r="I10" s="18" t="n">
        <v>506.3285488</v>
      </c>
      <c r="J10" s="20" t="n">
        <v>2.45046064</v>
      </c>
      <c r="K10" s="18" t="n">
        <v>550.39356447</v>
      </c>
      <c r="L10" s="20" t="n">
        <v>2.79508702</v>
      </c>
      <c r="M10" s="18" t="s">
        <v>481</v>
      </c>
      <c r="N10" s="20" t="s">
        <v>481</v>
      </c>
      <c r="O10" s="18" t="s">
        <v>481</v>
      </c>
      <c r="P10" s="20" t="s">
        <v>481</v>
      </c>
      <c r="Q10" s="18" t="s">
        <v>481</v>
      </c>
      <c r="R10" s="20" t="s">
        <v>481</v>
      </c>
      <c r="S10" s="18" t="s">
        <v>481</v>
      </c>
      <c r="T10" s="20" t="s">
        <v>481</v>
      </c>
      <c r="U10" s="18" t="n">
        <v>456.38278328</v>
      </c>
      <c r="V10" s="20" t="n">
        <v>6.21206426</v>
      </c>
    </row>
    <row r="11" spans="1:22">
      <c r="A11" s="15" t="s">
        <v>486</v>
      </c>
      <c r="B11" s="17" t="n">
        <v>7053</v>
      </c>
      <c r="C11" s="18">
        <f>(229.0/B11*100)</f>
        <v/>
      </c>
      <c r="D11" s="19" t="n">
        <v>6824</v>
      </c>
      <c r="E11" s="18" t="n">
        <v>400.25508509</v>
      </c>
      <c r="F11" s="20" t="n">
        <v>6.28584581</v>
      </c>
      <c r="G11" s="18" t="n">
        <v>390.38492084</v>
      </c>
      <c r="H11" s="20" t="n">
        <v>4.65366298</v>
      </c>
      <c r="I11" s="18" t="n">
        <v>423.25657316</v>
      </c>
      <c r="J11" s="20" t="n">
        <v>3.00447444</v>
      </c>
      <c r="K11" s="18" t="n">
        <v>462.25596151</v>
      </c>
      <c r="L11" s="20" t="n">
        <v>3.66058263</v>
      </c>
      <c r="M11" s="18" t="s">
        <v>481</v>
      </c>
      <c r="N11" s="20" t="s">
        <v>481</v>
      </c>
      <c r="O11" s="18" t="s">
        <v>481</v>
      </c>
      <c r="P11" s="20" t="s">
        <v>481</v>
      </c>
      <c r="Q11" s="18" t="s">
        <v>481</v>
      </c>
      <c r="R11" s="20" t="s">
        <v>481</v>
      </c>
      <c r="S11" s="18" t="s">
        <v>481</v>
      </c>
      <c r="T11" s="20" t="s">
        <v>481</v>
      </c>
      <c r="U11" s="18" t="n">
        <v>388.40429559</v>
      </c>
      <c r="V11" s="20" t="n">
        <v>5.66037071</v>
      </c>
    </row>
    <row r="12" spans="1:22">
      <c r="A12" s="15" t="s">
        <v>487</v>
      </c>
      <c r="B12" s="17" t="n">
        <v>6894</v>
      </c>
      <c r="C12" s="18">
        <f>(60.0/B12*100)</f>
        <v/>
      </c>
      <c r="D12" s="19" t="n">
        <v>6834</v>
      </c>
      <c r="E12" s="18" t="n">
        <v>438.33762997</v>
      </c>
      <c r="F12" s="20" t="n">
        <v>6.85359899</v>
      </c>
      <c r="G12" s="18" t="n">
        <v>458.36287719</v>
      </c>
      <c r="H12" s="20" t="n">
        <v>4.51852484</v>
      </c>
      <c r="I12" s="18" t="n">
        <v>500.96164553</v>
      </c>
      <c r="J12" s="20" t="n">
        <v>2.23382709</v>
      </c>
      <c r="K12" s="18" t="n">
        <v>543.12581109</v>
      </c>
      <c r="L12" s="20" t="n">
        <v>4.1600777</v>
      </c>
      <c r="M12" s="18" t="s">
        <v>481</v>
      </c>
      <c r="N12" s="20" t="s">
        <v>481</v>
      </c>
      <c r="O12" s="18" t="s">
        <v>481</v>
      </c>
      <c r="P12" s="20" t="s">
        <v>481</v>
      </c>
      <c r="Q12" s="18" t="n">
        <v>340.98506961</v>
      </c>
      <c r="R12" s="20" t="n">
        <v>12.52444664</v>
      </c>
      <c r="S12" s="18" t="s">
        <v>481</v>
      </c>
      <c r="T12" s="20" t="s">
        <v>481</v>
      </c>
      <c r="U12" s="18" t="n">
        <v>414.00082223</v>
      </c>
      <c r="V12" s="20" t="n">
        <v>7.32958164</v>
      </c>
    </row>
    <row r="13" spans="1:22">
      <c r="A13" s="15" t="s">
        <v>488</v>
      </c>
      <c r="B13" s="17" t="n">
        <v>7161</v>
      </c>
      <c r="C13" s="18">
        <f>(318.0/B13*100)</f>
        <v/>
      </c>
      <c r="D13" s="19" t="n">
        <v>6843</v>
      </c>
      <c r="E13" s="18" t="n">
        <v>502.95381604</v>
      </c>
      <c r="F13" s="20" t="n">
        <v>6.0243502</v>
      </c>
      <c r="G13" s="18" t="n">
        <v>476.67594642</v>
      </c>
      <c r="H13" s="20" t="n">
        <v>6.19493847</v>
      </c>
      <c r="I13" s="18" t="n">
        <v>505.04208285</v>
      </c>
      <c r="J13" s="20" t="n">
        <v>2.44381147</v>
      </c>
      <c r="K13" s="18" t="n">
        <v>549.36096457</v>
      </c>
      <c r="L13" s="20" t="n">
        <v>2.7108902</v>
      </c>
      <c r="M13" s="18" t="s">
        <v>481</v>
      </c>
      <c r="N13" s="20" t="s">
        <v>481</v>
      </c>
      <c r="O13" s="18" t="s">
        <v>481</v>
      </c>
      <c r="P13" s="20" t="s">
        <v>481</v>
      </c>
      <c r="Q13" s="18" t="n">
        <v>447.51533769</v>
      </c>
      <c r="R13" s="20" t="n">
        <v>5.97365007</v>
      </c>
      <c r="S13" s="18" t="s">
        <v>481</v>
      </c>
      <c r="T13" s="20" t="s">
        <v>481</v>
      </c>
      <c r="U13" s="18" t="n">
        <v>435.14130003</v>
      </c>
      <c r="V13" s="20" t="n">
        <v>5.96755207</v>
      </c>
    </row>
    <row r="14" spans="1:22">
      <c r="A14" s="15" t="s">
        <v>489</v>
      </c>
      <c r="B14" s="17" t="n">
        <v>5587</v>
      </c>
      <c r="C14" s="18">
        <f>(93.0/B14*100)</f>
        <v/>
      </c>
      <c r="D14" s="19" t="n">
        <v>5494</v>
      </c>
      <c r="E14" s="18" t="n">
        <v>466.52945274</v>
      </c>
      <c r="F14" s="20" t="n">
        <v>6.56903751</v>
      </c>
      <c r="G14" s="18" t="n">
        <v>470.96952785</v>
      </c>
      <c r="H14" s="20" t="n">
        <v>5.84369211</v>
      </c>
      <c r="I14" s="18" t="n">
        <v>515.50051337</v>
      </c>
      <c r="J14" s="20" t="n">
        <v>2.19804662</v>
      </c>
      <c r="K14" s="18" t="n">
        <v>556.54730556</v>
      </c>
      <c r="L14" s="20" t="n">
        <v>3.66993451</v>
      </c>
      <c r="M14" s="18" t="s">
        <v>481</v>
      </c>
      <c r="N14" s="20" t="s">
        <v>481</v>
      </c>
      <c r="O14" s="18" t="s">
        <v>481</v>
      </c>
      <c r="P14" s="20" t="s">
        <v>481</v>
      </c>
      <c r="Q14" s="18" t="s">
        <v>481</v>
      </c>
      <c r="R14" s="20" t="s">
        <v>481</v>
      </c>
      <c r="S14" s="18" t="s">
        <v>481</v>
      </c>
      <c r="T14" s="20" t="s">
        <v>481</v>
      </c>
      <c r="U14" s="18" t="n">
        <v>465.66856124</v>
      </c>
      <c r="V14" s="20" t="n">
        <v>8.5975678</v>
      </c>
    </row>
    <row r="15" spans="1:22">
      <c r="A15" s="15" t="s">
        <v>490</v>
      </c>
      <c r="B15" s="17" t="n">
        <v>5882</v>
      </c>
      <c r="C15" s="18">
        <f>(169.0/B15*100)</f>
        <v/>
      </c>
      <c r="D15" s="19" t="n">
        <v>5713</v>
      </c>
      <c r="E15" s="18" t="n">
        <v>460.38215181</v>
      </c>
      <c r="F15" s="20" t="n">
        <v>7.25312083</v>
      </c>
      <c r="G15" s="18" t="n">
        <v>465.08542112</v>
      </c>
      <c r="H15" s="20" t="n">
        <v>4.78287726</v>
      </c>
      <c r="I15" s="18" t="n">
        <v>510.14652674</v>
      </c>
      <c r="J15" s="20" t="n">
        <v>2.04953227</v>
      </c>
      <c r="K15" s="18" t="n">
        <v>556.40299163</v>
      </c>
      <c r="L15" s="20" t="n">
        <v>2.99212114</v>
      </c>
      <c r="M15" s="18" t="s">
        <v>481</v>
      </c>
      <c r="N15" s="20" t="s">
        <v>481</v>
      </c>
      <c r="O15" s="18" t="s">
        <v>481</v>
      </c>
      <c r="P15" s="20" t="s">
        <v>481</v>
      </c>
      <c r="Q15" s="18" t="n">
        <v>368.85220715</v>
      </c>
      <c r="R15" s="20" t="n">
        <v>14.5875493</v>
      </c>
      <c r="S15" s="18" t="s">
        <v>481</v>
      </c>
      <c r="T15" s="20" t="s">
        <v>481</v>
      </c>
      <c r="U15" s="18" t="n">
        <v>447.0747454</v>
      </c>
      <c r="V15" s="20" t="n">
        <v>6.46092747</v>
      </c>
    </row>
    <row r="16" spans="1:22">
      <c r="A16" s="15" t="s">
        <v>491</v>
      </c>
      <c r="B16" s="17" t="n">
        <v>6108</v>
      </c>
      <c r="C16" s="18">
        <f>(188.0/B16*100)</f>
        <v/>
      </c>
      <c r="D16" s="19" t="n">
        <v>5920</v>
      </c>
      <c r="E16" s="18" t="n">
        <v>424.28836102</v>
      </c>
      <c r="F16" s="20" t="n">
        <v>6.99615353</v>
      </c>
      <c r="G16" s="18" t="n">
        <v>462.75967109</v>
      </c>
      <c r="H16" s="20" t="n">
        <v>5.11384372</v>
      </c>
      <c r="I16" s="18" t="n">
        <v>503.90235736</v>
      </c>
      <c r="J16" s="20" t="n">
        <v>2.18613685</v>
      </c>
      <c r="K16" s="18" t="n">
        <v>529.20593619</v>
      </c>
      <c r="L16" s="20" t="n">
        <v>3.24412064</v>
      </c>
      <c r="M16" s="18" t="s">
        <v>481</v>
      </c>
      <c r="N16" s="20" t="s">
        <v>481</v>
      </c>
      <c r="O16" s="18" t="s">
        <v>481</v>
      </c>
      <c r="P16" s="20" t="s">
        <v>481</v>
      </c>
      <c r="Q16" s="18" t="s">
        <v>481</v>
      </c>
      <c r="R16" s="20" t="s">
        <v>481</v>
      </c>
      <c r="S16" s="18" t="s">
        <v>481</v>
      </c>
      <c r="T16" s="20" t="s">
        <v>481</v>
      </c>
      <c r="U16" s="18" t="n">
        <v>416.80374367</v>
      </c>
      <c r="V16" s="20" t="n">
        <v>7.09331034</v>
      </c>
    </row>
    <row r="17" spans="1:22">
      <c r="A17" s="15" t="s">
        <v>492</v>
      </c>
      <c r="B17" s="17" t="n">
        <v>6504</v>
      </c>
      <c r="C17" s="18">
        <f>(2526.0/B17*100)</f>
        <v/>
      </c>
      <c r="D17" s="19" t="n">
        <v>3978</v>
      </c>
      <c r="E17" s="18" t="n">
        <v>471.26209194</v>
      </c>
      <c r="F17" s="20" t="n">
        <v>8.58438758</v>
      </c>
      <c r="G17" s="18" t="n">
        <v>472.40084721</v>
      </c>
      <c r="H17" s="20" t="n">
        <v>4.96412728</v>
      </c>
      <c r="I17" s="18" t="n">
        <v>516.27862955</v>
      </c>
      <c r="J17" s="20" t="n">
        <v>3.86045271</v>
      </c>
      <c r="K17" s="18" t="n">
        <v>550.8749979</v>
      </c>
      <c r="L17" s="20" t="n">
        <v>4.46491899</v>
      </c>
      <c r="M17" s="18" t="s">
        <v>481</v>
      </c>
      <c r="N17" s="20" t="s">
        <v>481</v>
      </c>
      <c r="O17" s="18" t="s">
        <v>481</v>
      </c>
      <c r="P17" s="20" t="s">
        <v>481</v>
      </c>
      <c r="Q17" s="18" t="n">
        <v>362.96139732</v>
      </c>
      <c r="R17" s="20" t="n">
        <v>12.64520278</v>
      </c>
      <c r="S17" s="18" t="s">
        <v>481</v>
      </c>
      <c r="T17" s="20" t="s">
        <v>481</v>
      </c>
      <c r="U17" s="18" t="n">
        <v>472.83297376</v>
      </c>
      <c r="V17" s="20" t="n">
        <v>6.41567929</v>
      </c>
    </row>
    <row r="18" spans="1:22">
      <c r="A18" s="15" t="s">
        <v>493</v>
      </c>
      <c r="B18" s="17" t="n">
        <v>5532</v>
      </c>
      <c r="C18" s="18">
        <f>(32.0/B18*100)</f>
        <v/>
      </c>
      <c r="D18" s="19" t="n">
        <v>5500</v>
      </c>
      <c r="E18" s="18" t="n">
        <v>380.10778391</v>
      </c>
      <c r="F18" s="20" t="n">
        <v>7.52111394</v>
      </c>
      <c r="G18" s="18" t="n">
        <v>411.31395986</v>
      </c>
      <c r="H18" s="20" t="n">
        <v>5.28522307</v>
      </c>
      <c r="I18" s="18" t="n">
        <v>455.43591983</v>
      </c>
      <c r="J18" s="20" t="n">
        <v>3.35655007</v>
      </c>
      <c r="K18" s="18" t="n">
        <v>496.20224845</v>
      </c>
      <c r="L18" s="20" t="n">
        <v>4.03371995</v>
      </c>
      <c r="M18" s="18" t="s">
        <v>481</v>
      </c>
      <c r="N18" s="20" t="s">
        <v>481</v>
      </c>
      <c r="O18" s="18" t="s">
        <v>481</v>
      </c>
      <c r="P18" s="20" t="s">
        <v>481</v>
      </c>
      <c r="Q18" s="18" t="s">
        <v>481</v>
      </c>
      <c r="R18" s="20" t="s">
        <v>481</v>
      </c>
      <c r="S18" s="18" t="s">
        <v>481</v>
      </c>
      <c r="T18" s="20" t="s">
        <v>481</v>
      </c>
      <c r="U18" s="18" t="n">
        <v>381.25037863</v>
      </c>
      <c r="V18" s="20" t="n">
        <v>8.30613625</v>
      </c>
    </row>
    <row r="19" spans="1:22">
      <c r="A19" s="15" t="s">
        <v>494</v>
      </c>
      <c r="B19" s="17" t="n">
        <v>5658</v>
      </c>
      <c r="C19" s="18">
        <f>(462.0/B19*100)</f>
        <v/>
      </c>
      <c r="D19" s="19" t="n">
        <v>5196</v>
      </c>
      <c r="E19" s="18" t="n">
        <v>424.42210371</v>
      </c>
      <c r="F19" s="20" t="n">
        <v>6.53917817</v>
      </c>
      <c r="G19" s="18" t="n">
        <v>445.06172832</v>
      </c>
      <c r="H19" s="20" t="n">
        <v>5.05052851</v>
      </c>
      <c r="I19" s="18" t="n">
        <v>487.12852668</v>
      </c>
      <c r="J19" s="20" t="n">
        <v>2.7278787</v>
      </c>
      <c r="K19" s="18" t="n">
        <v>524.1965532299999</v>
      </c>
      <c r="L19" s="20" t="n">
        <v>4.37295033</v>
      </c>
      <c r="M19" s="18" t="s">
        <v>481</v>
      </c>
      <c r="N19" s="20" t="s">
        <v>481</v>
      </c>
      <c r="O19" s="18" t="s">
        <v>481</v>
      </c>
      <c r="P19" s="20" t="s">
        <v>481</v>
      </c>
      <c r="Q19" s="18" t="s">
        <v>481</v>
      </c>
      <c r="R19" s="20" t="s">
        <v>481</v>
      </c>
      <c r="S19" s="18" t="s">
        <v>481</v>
      </c>
      <c r="T19" s="20" t="s">
        <v>481</v>
      </c>
      <c r="U19" s="18" t="n">
        <v>408.77738773</v>
      </c>
      <c r="V19" s="20" t="n">
        <v>6.77742685</v>
      </c>
    </row>
    <row r="20" spans="1:22">
      <c r="A20" s="15" t="s">
        <v>495</v>
      </c>
      <c r="B20" s="17" t="n">
        <v>3371</v>
      </c>
      <c r="C20" s="18">
        <f>(75.0/B20*100)</f>
        <v/>
      </c>
      <c r="D20" s="19" t="n">
        <v>3296</v>
      </c>
      <c r="E20" s="18" t="n">
        <v>468.08634224</v>
      </c>
      <c r="F20" s="20" t="n">
        <v>10.36190162</v>
      </c>
      <c r="G20" s="18" t="n">
        <v>432.30373687</v>
      </c>
      <c r="H20" s="20" t="n">
        <v>7.25226888</v>
      </c>
      <c r="I20" s="18" t="n">
        <v>473.62049465</v>
      </c>
      <c r="J20" s="20" t="n">
        <v>2.59795749</v>
      </c>
      <c r="K20" s="18" t="n">
        <v>530.30841701</v>
      </c>
      <c r="L20" s="20" t="n">
        <v>2.86694104</v>
      </c>
      <c r="M20" s="18" t="s">
        <v>481</v>
      </c>
      <c r="N20" s="20" t="s">
        <v>481</v>
      </c>
      <c r="O20" s="18" t="s">
        <v>481</v>
      </c>
      <c r="P20" s="20" t="s">
        <v>481</v>
      </c>
      <c r="Q20" s="18" t="s">
        <v>481</v>
      </c>
      <c r="R20" s="20" t="s">
        <v>481</v>
      </c>
      <c r="S20" s="18" t="s">
        <v>481</v>
      </c>
      <c r="T20" s="20" t="s">
        <v>481</v>
      </c>
      <c r="U20" s="18" t="n">
        <v>433.59767128</v>
      </c>
      <c r="V20" s="20" t="n">
        <v>8.83068325</v>
      </c>
    </row>
    <row r="21" spans="1:22">
      <c r="A21" s="15" t="s">
        <v>496</v>
      </c>
      <c r="B21" s="17" t="n">
        <v>5741</v>
      </c>
      <c r="C21" s="18">
        <f>(77.0/B21*100)</f>
        <v/>
      </c>
      <c r="D21" s="19" t="n">
        <v>5664</v>
      </c>
      <c r="E21" s="18" t="n">
        <v>441.15902102</v>
      </c>
      <c r="F21" s="20" t="n">
        <v>8.498356769999999</v>
      </c>
      <c r="G21" s="18" t="n">
        <v>465.4916261</v>
      </c>
      <c r="H21" s="20" t="n">
        <v>6.80406279</v>
      </c>
      <c r="I21" s="18" t="n">
        <v>494.06342976</v>
      </c>
      <c r="J21" s="20" t="n">
        <v>2.12878505</v>
      </c>
      <c r="K21" s="18" t="n">
        <v>532.80870558</v>
      </c>
      <c r="L21" s="20" t="n">
        <v>2.33298992</v>
      </c>
      <c r="M21" s="18" t="s">
        <v>481</v>
      </c>
      <c r="N21" s="20" t="s">
        <v>481</v>
      </c>
      <c r="O21" s="18" t="s">
        <v>481</v>
      </c>
      <c r="P21" s="20" t="s">
        <v>481</v>
      </c>
      <c r="Q21" s="18" t="s">
        <v>481</v>
      </c>
      <c r="R21" s="20" t="s">
        <v>481</v>
      </c>
      <c r="S21" s="18" t="s">
        <v>481</v>
      </c>
      <c r="T21" s="20" t="s">
        <v>481</v>
      </c>
      <c r="U21" s="18" t="n">
        <v>447.27185338</v>
      </c>
      <c r="V21" s="20" t="n">
        <v>8.15317319</v>
      </c>
    </row>
    <row r="22" spans="1:22">
      <c r="A22" s="15" t="s">
        <v>497</v>
      </c>
      <c r="B22" s="17" t="n">
        <v>6598</v>
      </c>
      <c r="C22" s="18">
        <f>(43.0/B22*100)</f>
        <v/>
      </c>
      <c r="D22" s="19" t="n">
        <v>6555</v>
      </c>
      <c r="E22" s="18" t="n">
        <v>390.97688882</v>
      </c>
      <c r="F22" s="20" t="n">
        <v>6.41600093</v>
      </c>
      <c r="G22" s="18" t="n">
        <v>410.31086596</v>
      </c>
      <c r="H22" s="20" t="n">
        <v>5.97609591</v>
      </c>
      <c r="I22" s="18" t="n">
        <v>472.88424117</v>
      </c>
      <c r="J22" s="20" t="n">
        <v>4.0001123</v>
      </c>
      <c r="K22" s="18" t="n">
        <v>511.40840093</v>
      </c>
      <c r="L22" s="20" t="n">
        <v>3.57138098</v>
      </c>
      <c r="M22" s="18" t="s">
        <v>481</v>
      </c>
      <c r="N22" s="20" t="s">
        <v>481</v>
      </c>
      <c r="O22" s="18" t="s">
        <v>481</v>
      </c>
      <c r="P22" s="20" t="s">
        <v>481</v>
      </c>
      <c r="Q22" s="18" t="s">
        <v>481</v>
      </c>
      <c r="R22" s="20" t="s">
        <v>481</v>
      </c>
      <c r="S22" s="18" t="n">
        <v>456.00860776</v>
      </c>
      <c r="T22" s="20" t="n">
        <v>52.30789664</v>
      </c>
      <c r="U22" s="18" t="n">
        <v>383.73698828</v>
      </c>
      <c r="V22" s="20" t="n">
        <v>8.25350203</v>
      </c>
    </row>
    <row r="23" spans="1:22">
      <c r="A23" s="15" t="s">
        <v>498</v>
      </c>
      <c r="B23" s="17" t="n">
        <v>11583</v>
      </c>
      <c r="C23" s="18">
        <f>(295.0/B23*100)</f>
        <v/>
      </c>
      <c r="D23" s="19" t="n">
        <v>11288</v>
      </c>
      <c r="E23" s="18" t="n">
        <v>432.59446805</v>
      </c>
      <c r="F23" s="20" t="n">
        <v>9.333419559999999</v>
      </c>
      <c r="G23" s="18" t="n">
        <v>449.24663419</v>
      </c>
      <c r="H23" s="20" t="n">
        <v>4.3119806</v>
      </c>
      <c r="I23" s="18" t="n">
        <v>491.42791166</v>
      </c>
      <c r="J23" s="20" t="n">
        <v>2.96826794</v>
      </c>
      <c r="K23" s="18" t="n">
        <v>529.9206523</v>
      </c>
      <c r="L23" s="20" t="n">
        <v>4.39010511</v>
      </c>
      <c r="M23" s="18" t="s">
        <v>481</v>
      </c>
      <c r="N23" s="20" t="s">
        <v>481</v>
      </c>
      <c r="O23" s="18" t="s">
        <v>481</v>
      </c>
      <c r="P23" s="20" t="s">
        <v>481</v>
      </c>
      <c r="Q23" s="18" t="s">
        <v>481</v>
      </c>
      <c r="R23" s="20" t="s">
        <v>481</v>
      </c>
      <c r="S23" s="18" t="s">
        <v>481</v>
      </c>
      <c r="T23" s="20" t="s">
        <v>481</v>
      </c>
      <c r="U23" s="18" t="n">
        <v>436.02579852</v>
      </c>
      <c r="V23" s="20" t="n">
        <v>7.83396622</v>
      </c>
    </row>
    <row r="24" spans="1:22">
      <c r="A24" s="15" t="s">
        <v>499</v>
      </c>
      <c r="B24" s="17" t="n">
        <v>6647</v>
      </c>
      <c r="C24" s="18">
        <f>(16.0/B24*100)</f>
        <v/>
      </c>
      <c r="D24" s="19" t="n">
        <v>6631</v>
      </c>
      <c r="E24" s="18" t="n">
        <v>468.98870927</v>
      </c>
      <c r="F24" s="20" t="n">
        <v>6.30897136</v>
      </c>
      <c r="G24" s="18" t="n">
        <v>493.72537328</v>
      </c>
      <c r="H24" s="20" t="n">
        <v>4.47676475</v>
      </c>
      <c r="I24" s="18" t="n">
        <v>535.92836903</v>
      </c>
      <c r="J24" s="20" t="n">
        <v>3.02453329</v>
      </c>
      <c r="K24" s="18" t="n">
        <v>561.9377740800001</v>
      </c>
      <c r="L24" s="20" t="n">
        <v>3.78217299</v>
      </c>
      <c r="M24" s="18" t="s">
        <v>481</v>
      </c>
      <c r="N24" s="20" t="s">
        <v>481</v>
      </c>
      <c r="O24" s="18" t="s">
        <v>481</v>
      </c>
      <c r="P24" s="20" t="s">
        <v>481</v>
      </c>
      <c r="Q24" s="18" t="s">
        <v>481</v>
      </c>
      <c r="R24" s="20" t="s">
        <v>481</v>
      </c>
      <c r="S24" s="18" t="s">
        <v>481</v>
      </c>
      <c r="T24" s="20" t="s">
        <v>481</v>
      </c>
      <c r="U24" s="18" t="n">
        <v>464.06344327</v>
      </c>
      <c r="V24" s="20" t="n">
        <v>11.08374699</v>
      </c>
    </row>
    <row r="25" spans="1:22">
      <c r="A25" s="15" t="s">
        <v>500</v>
      </c>
      <c r="B25" s="17" t="n">
        <v>5581</v>
      </c>
      <c r="C25" s="18">
        <f>(26.0/B25*100)</f>
        <v/>
      </c>
      <c r="D25" s="19" t="n">
        <v>5555</v>
      </c>
      <c r="E25" s="18" t="n">
        <v>440.63101354</v>
      </c>
      <c r="F25" s="20" t="n">
        <v>10.58023628</v>
      </c>
      <c r="G25" s="18" t="n">
        <v>473.87597887</v>
      </c>
      <c r="H25" s="20" t="n">
        <v>7.21307081</v>
      </c>
      <c r="I25" s="18" t="n">
        <v>521.34020318</v>
      </c>
      <c r="J25" s="20" t="n">
        <v>3.32082095</v>
      </c>
      <c r="K25" s="18" t="n">
        <v>577.5323640300001</v>
      </c>
      <c r="L25" s="20" t="n">
        <v>4.24577626</v>
      </c>
      <c r="M25" s="18" t="s">
        <v>481</v>
      </c>
      <c r="N25" s="20" t="s">
        <v>481</v>
      </c>
      <c r="O25" s="18" t="s">
        <v>481</v>
      </c>
      <c r="P25" s="20" t="s">
        <v>481</v>
      </c>
      <c r="Q25" s="18" t="s">
        <v>481</v>
      </c>
      <c r="R25" s="20" t="s">
        <v>481</v>
      </c>
      <c r="S25" s="18" t="s">
        <v>481</v>
      </c>
      <c r="T25" s="20" t="s">
        <v>481</v>
      </c>
      <c r="U25" s="18" t="n">
        <v>430.83217438</v>
      </c>
      <c r="V25" s="20" t="n">
        <v>22.30658663</v>
      </c>
    </row>
    <row r="26" spans="1:22">
      <c r="A26" s="15" t="s">
        <v>501</v>
      </c>
      <c r="B26" s="17" t="n">
        <v>4869</v>
      </c>
      <c r="C26" s="18">
        <f>(96.0/B26*100)</f>
        <v/>
      </c>
      <c r="D26" s="19" t="n">
        <v>4773</v>
      </c>
      <c r="E26" s="18" t="n">
        <v>462.5552901</v>
      </c>
      <c r="F26" s="20" t="n">
        <v>5.38490243</v>
      </c>
      <c r="G26" s="18" t="n">
        <v>452.94312419</v>
      </c>
      <c r="H26" s="20" t="n">
        <v>4.32953873</v>
      </c>
      <c r="I26" s="18" t="n">
        <v>483.39538602</v>
      </c>
      <c r="J26" s="20" t="n">
        <v>2.38893345</v>
      </c>
      <c r="K26" s="18" t="n">
        <v>515.66943078</v>
      </c>
      <c r="L26" s="20" t="n">
        <v>4.06439741</v>
      </c>
      <c r="M26" s="18" t="s">
        <v>481</v>
      </c>
      <c r="N26" s="20" t="s">
        <v>481</v>
      </c>
      <c r="O26" s="18" t="s">
        <v>481</v>
      </c>
      <c r="P26" s="20" t="s">
        <v>481</v>
      </c>
      <c r="Q26" s="18" t="s">
        <v>481</v>
      </c>
      <c r="R26" s="20" t="s">
        <v>481</v>
      </c>
      <c r="S26" s="18" t="s">
        <v>481</v>
      </c>
      <c r="T26" s="20" t="s">
        <v>481</v>
      </c>
      <c r="U26" s="18" t="n">
        <v>436.77876306</v>
      </c>
      <c r="V26" s="20" t="n">
        <v>7.89211248</v>
      </c>
    </row>
    <row r="27" spans="1:22">
      <c r="A27" s="15" t="s">
        <v>502</v>
      </c>
      <c r="B27" s="17" t="n">
        <v>5299</v>
      </c>
      <c r="C27" s="18">
        <f>(191.0/B27*100)</f>
        <v/>
      </c>
      <c r="D27" s="19" t="n">
        <v>5108</v>
      </c>
      <c r="E27" s="18" t="n">
        <v>427.5782896</v>
      </c>
      <c r="F27" s="20" t="n">
        <v>4.8557086</v>
      </c>
      <c r="G27" s="18" t="n">
        <v>445.71578626</v>
      </c>
      <c r="H27" s="20" t="n">
        <v>3.82732568</v>
      </c>
      <c r="I27" s="18" t="n">
        <v>490.24997516</v>
      </c>
      <c r="J27" s="20" t="n">
        <v>2.04897</v>
      </c>
      <c r="K27" s="18" t="n">
        <v>537.21903416</v>
      </c>
      <c r="L27" s="20" t="n">
        <v>2.55926743</v>
      </c>
      <c r="M27" s="18" t="s">
        <v>481</v>
      </c>
      <c r="N27" s="20" t="s">
        <v>481</v>
      </c>
      <c r="O27" s="18" t="s">
        <v>481</v>
      </c>
      <c r="P27" s="20" t="s">
        <v>481</v>
      </c>
      <c r="Q27" s="18" t="s">
        <v>481</v>
      </c>
      <c r="R27" s="20" t="s">
        <v>481</v>
      </c>
      <c r="S27" s="18" t="s">
        <v>481</v>
      </c>
      <c r="T27" s="20" t="s">
        <v>481</v>
      </c>
      <c r="U27" s="18" t="n">
        <v>414.9702775</v>
      </c>
      <c r="V27" s="20" t="n">
        <v>4.26487398</v>
      </c>
    </row>
    <row r="28" spans="1:22">
      <c r="A28" s="15" t="s">
        <v>503</v>
      </c>
      <c r="B28" s="17" t="n">
        <v>7568</v>
      </c>
      <c r="C28" s="18">
        <f>(528.0/B28*100)</f>
        <v/>
      </c>
      <c r="D28" s="19" t="n">
        <v>7040</v>
      </c>
      <c r="E28" s="18" t="n">
        <v>382.84206404</v>
      </c>
      <c r="F28" s="20" t="n">
        <v>5.08374754</v>
      </c>
      <c r="G28" s="18" t="n">
        <v>385.61460383</v>
      </c>
      <c r="H28" s="20" t="n">
        <v>4.24441517</v>
      </c>
      <c r="I28" s="18" t="n">
        <v>408.75575556</v>
      </c>
      <c r="J28" s="20" t="n">
        <v>2.78903082</v>
      </c>
      <c r="K28" s="18" t="n">
        <v>440.508121</v>
      </c>
      <c r="L28" s="20" t="n">
        <v>3.26707775</v>
      </c>
      <c r="M28" s="18" t="s">
        <v>481</v>
      </c>
      <c r="N28" s="20" t="s">
        <v>481</v>
      </c>
      <c r="O28" s="18" t="s">
        <v>481</v>
      </c>
      <c r="P28" s="20" t="s">
        <v>481</v>
      </c>
      <c r="Q28" s="18" t="s">
        <v>481</v>
      </c>
      <c r="R28" s="20" t="s">
        <v>481</v>
      </c>
      <c r="S28" s="18" t="s">
        <v>481</v>
      </c>
      <c r="T28" s="20" t="s">
        <v>481</v>
      </c>
      <c r="U28" s="18" t="n">
        <v>378.61660738</v>
      </c>
      <c r="V28" s="20" t="n">
        <v>7.76601843</v>
      </c>
    </row>
    <row r="29" spans="1:22">
      <c r="A29" s="15" t="s">
        <v>504</v>
      </c>
      <c r="B29" s="17" t="n">
        <v>5385</v>
      </c>
      <c r="C29" s="18">
        <f>(30.0/B29*100)</f>
        <v/>
      </c>
      <c r="D29" s="19" t="n">
        <v>5355</v>
      </c>
      <c r="E29" s="18" t="n">
        <v>445.41827575</v>
      </c>
      <c r="F29" s="20" t="n">
        <v>7.22709874</v>
      </c>
      <c r="G29" s="18" t="n">
        <v>461.68684194</v>
      </c>
      <c r="H29" s="20" t="n">
        <v>4.52155555</v>
      </c>
      <c r="I29" s="18" t="n">
        <v>520.64353943</v>
      </c>
      <c r="J29" s="20" t="n">
        <v>2.08305489</v>
      </c>
      <c r="K29" s="18" t="n">
        <v>565.74548972</v>
      </c>
      <c r="L29" s="20" t="n">
        <v>3.24425537</v>
      </c>
      <c r="M29" s="18" t="s">
        <v>481</v>
      </c>
      <c r="N29" s="20" t="s">
        <v>481</v>
      </c>
      <c r="O29" s="18" t="s">
        <v>481</v>
      </c>
      <c r="P29" s="20" t="s">
        <v>481</v>
      </c>
      <c r="Q29" s="18" t="n">
        <v>335.3902018</v>
      </c>
      <c r="R29" s="20" t="n">
        <v>12.1685767</v>
      </c>
      <c r="S29" s="18" t="s">
        <v>481</v>
      </c>
      <c r="T29" s="20" t="s">
        <v>481</v>
      </c>
      <c r="U29" s="18" t="n">
        <v>434.32478545</v>
      </c>
      <c r="V29" s="20" t="n">
        <v>8.927483369999999</v>
      </c>
    </row>
    <row r="30" spans="1:22">
      <c r="A30" s="15" t="s">
        <v>505</v>
      </c>
      <c r="B30" s="17" t="n">
        <v>4520</v>
      </c>
      <c r="C30" s="18">
        <f>(254.0/B30*100)</f>
        <v/>
      </c>
      <c r="D30" s="19" t="n">
        <v>4266</v>
      </c>
      <c r="E30" s="18" t="n">
        <v>443.02688689</v>
      </c>
      <c r="F30" s="20" t="n">
        <v>8.255774949999999</v>
      </c>
      <c r="G30" s="18" t="n">
        <v>447.71792578</v>
      </c>
      <c r="H30" s="20" t="n">
        <v>7.05879851</v>
      </c>
      <c r="I30" s="18" t="n">
        <v>490.68652797</v>
      </c>
      <c r="J30" s="20" t="n">
        <v>2.52861503</v>
      </c>
      <c r="K30" s="18" t="n">
        <v>537.31148022</v>
      </c>
      <c r="L30" s="20" t="n">
        <v>3.6296234</v>
      </c>
      <c r="M30" s="18" t="s">
        <v>481</v>
      </c>
      <c r="N30" s="20" t="s">
        <v>481</v>
      </c>
      <c r="O30" s="18" t="s">
        <v>481</v>
      </c>
      <c r="P30" s="20" t="s">
        <v>481</v>
      </c>
      <c r="Q30" s="18" t="s">
        <v>481</v>
      </c>
      <c r="R30" s="20" t="s">
        <v>481</v>
      </c>
      <c r="S30" s="18" t="s">
        <v>481</v>
      </c>
      <c r="T30" s="20" t="s">
        <v>481</v>
      </c>
      <c r="U30" s="18" t="n">
        <v>411.90495556</v>
      </c>
      <c r="V30" s="20" t="n">
        <v>6.48258686</v>
      </c>
    </row>
    <row r="31" spans="1:22">
      <c r="A31" s="15" t="s">
        <v>506</v>
      </c>
      <c r="B31" s="17" t="n">
        <v>5456</v>
      </c>
      <c r="C31" s="18">
        <f>(155.0/B31*100)</f>
        <v/>
      </c>
      <c r="D31" s="19" t="n">
        <v>5301</v>
      </c>
      <c r="E31" s="18" t="n">
        <v>448.20881246</v>
      </c>
      <c r="F31" s="20" t="n">
        <v>6.76097242</v>
      </c>
      <c r="G31" s="18" t="n">
        <v>452.84180612</v>
      </c>
      <c r="H31" s="20" t="n">
        <v>4.84771626</v>
      </c>
      <c r="I31" s="18" t="n">
        <v>499.44706591</v>
      </c>
      <c r="J31" s="20" t="n">
        <v>2.49361559</v>
      </c>
      <c r="K31" s="18" t="n">
        <v>548.87883069</v>
      </c>
      <c r="L31" s="20" t="n">
        <v>3.13651773</v>
      </c>
      <c r="M31" s="18" t="s">
        <v>481</v>
      </c>
      <c r="N31" s="20" t="s">
        <v>481</v>
      </c>
      <c r="O31" s="18" t="s">
        <v>481</v>
      </c>
      <c r="P31" s="20" t="s">
        <v>481</v>
      </c>
      <c r="Q31" s="18" t="s">
        <v>481</v>
      </c>
      <c r="R31" s="20" t="s">
        <v>481</v>
      </c>
      <c r="S31" s="18" t="s">
        <v>481</v>
      </c>
      <c r="T31" s="20" t="s">
        <v>481</v>
      </c>
      <c r="U31" s="18" t="n">
        <v>441.55108914</v>
      </c>
      <c r="V31" s="20" t="n">
        <v>5.07477806</v>
      </c>
    </row>
    <row r="32" spans="1:22">
      <c r="A32" s="15" t="s">
        <v>507</v>
      </c>
      <c r="B32" s="17" t="n">
        <v>4478</v>
      </c>
      <c r="C32" s="18">
        <f>(6.0/B32*100)</f>
        <v/>
      </c>
      <c r="D32" s="19" t="n">
        <v>4472</v>
      </c>
      <c r="E32" s="18" t="n">
        <v>466.38858028</v>
      </c>
      <c r="F32" s="20" t="n">
        <v>7.34396975</v>
      </c>
      <c r="G32" s="18" t="n">
        <v>464.1842685</v>
      </c>
      <c r="H32" s="20" t="n">
        <v>5.33201853</v>
      </c>
      <c r="I32" s="18" t="n">
        <v>506.5171594</v>
      </c>
      <c r="J32" s="20" t="n">
        <v>2.34426003</v>
      </c>
      <c r="K32" s="18" t="n">
        <v>535.4179083</v>
      </c>
      <c r="L32" s="20" t="n">
        <v>3.89307009</v>
      </c>
      <c r="M32" s="18" t="s">
        <v>481</v>
      </c>
      <c r="N32" s="20" t="s">
        <v>481</v>
      </c>
      <c r="O32" s="18" t="s">
        <v>481</v>
      </c>
      <c r="P32" s="20" t="s">
        <v>481</v>
      </c>
      <c r="Q32" s="18" t="s">
        <v>481</v>
      </c>
      <c r="R32" s="20" t="s">
        <v>481</v>
      </c>
      <c r="S32" s="18" t="s">
        <v>481</v>
      </c>
      <c r="T32" s="20" t="s">
        <v>481</v>
      </c>
      <c r="U32" s="18" t="n">
        <v>425.05574015</v>
      </c>
      <c r="V32" s="20" t="n">
        <v>11.02116993</v>
      </c>
    </row>
    <row r="33" spans="1:22">
      <c r="A33" s="15" t="s">
        <v>508</v>
      </c>
      <c r="B33" s="17" t="n">
        <v>7325</v>
      </c>
      <c r="C33" s="18">
        <f>(87.0/B33*100)</f>
        <v/>
      </c>
      <c r="D33" s="19" t="n">
        <v>7238</v>
      </c>
      <c r="E33" s="18" t="n">
        <v>444.24012688</v>
      </c>
      <c r="F33" s="20" t="n">
        <v>11.11331608</v>
      </c>
      <c r="G33" s="18" t="n">
        <v>453.96286038</v>
      </c>
      <c r="H33" s="20" t="n">
        <v>5.9315162</v>
      </c>
      <c r="I33" s="18" t="n">
        <v>483.06351773</v>
      </c>
      <c r="J33" s="20" t="n">
        <v>2.71303914</v>
      </c>
      <c r="K33" s="18" t="n">
        <v>537.07014804</v>
      </c>
      <c r="L33" s="20" t="n">
        <v>3.47777</v>
      </c>
      <c r="M33" s="18" t="s">
        <v>481</v>
      </c>
      <c r="N33" s="20" t="s">
        <v>481</v>
      </c>
      <c r="O33" s="18" t="s">
        <v>481</v>
      </c>
      <c r="P33" s="20" t="s">
        <v>481</v>
      </c>
      <c r="Q33" s="18" t="s">
        <v>481</v>
      </c>
      <c r="R33" s="20" t="s">
        <v>481</v>
      </c>
      <c r="S33" s="18" t="s">
        <v>481</v>
      </c>
      <c r="T33" s="20" t="s">
        <v>481</v>
      </c>
      <c r="U33" s="18" t="n">
        <v>413.1769567</v>
      </c>
      <c r="V33" s="20" t="n">
        <v>8.20388093</v>
      </c>
    </row>
    <row r="34" spans="1:22">
      <c r="A34" s="15" t="s">
        <v>509</v>
      </c>
      <c r="B34" s="17" t="n">
        <v>6350</v>
      </c>
      <c r="C34" s="18">
        <f>(107.0/B34*100)</f>
        <v/>
      </c>
      <c r="D34" s="19" t="n">
        <v>6243</v>
      </c>
      <c r="E34" s="18" t="n">
        <v>428.41044981</v>
      </c>
      <c r="F34" s="20" t="n">
        <v>6.14793142</v>
      </c>
      <c r="G34" s="18" t="n">
        <v>436.51881349</v>
      </c>
      <c r="H34" s="20" t="n">
        <v>4.71958796</v>
      </c>
      <c r="I34" s="18" t="n">
        <v>489.83422839</v>
      </c>
      <c r="J34" s="20" t="n">
        <v>2.55325778</v>
      </c>
      <c r="K34" s="18" t="n">
        <v>525.68691721</v>
      </c>
      <c r="L34" s="20" t="n">
        <v>4.237829</v>
      </c>
      <c r="M34" s="18" t="s">
        <v>481</v>
      </c>
      <c r="N34" s="20" t="s">
        <v>481</v>
      </c>
      <c r="O34" s="18" t="s">
        <v>481</v>
      </c>
      <c r="P34" s="20" t="s">
        <v>481</v>
      </c>
      <c r="Q34" s="18" t="n">
        <v>336.51078337</v>
      </c>
      <c r="R34" s="20" t="n">
        <v>12.24828707</v>
      </c>
      <c r="S34" s="18" t="s">
        <v>481</v>
      </c>
      <c r="T34" s="20" t="s">
        <v>481</v>
      </c>
      <c r="U34" s="18" t="n">
        <v>417.24877485</v>
      </c>
      <c r="V34" s="20" t="n">
        <v>8.654519260000001</v>
      </c>
    </row>
    <row r="35" spans="1:22">
      <c r="A35" s="15" t="s">
        <v>510</v>
      </c>
      <c r="B35" s="17" t="n">
        <v>6406</v>
      </c>
      <c r="C35" s="18">
        <f>(78.0/B35*100)</f>
        <v/>
      </c>
      <c r="D35" s="19" t="n">
        <v>6328</v>
      </c>
      <c r="E35" s="18" t="n">
        <v>464.88343836</v>
      </c>
      <c r="F35" s="20" t="n">
        <v>7.4593112</v>
      </c>
      <c r="G35" s="18" t="n">
        <v>461.87947259</v>
      </c>
      <c r="H35" s="20" t="n">
        <v>5.97449401</v>
      </c>
      <c r="I35" s="18" t="n">
        <v>500.68119032</v>
      </c>
      <c r="J35" s="20" t="n">
        <v>1.88685752</v>
      </c>
      <c r="K35" s="18" t="n">
        <v>549.73714652</v>
      </c>
      <c r="L35" s="20" t="n">
        <v>2.67458517</v>
      </c>
      <c r="M35" s="18" t="s">
        <v>481</v>
      </c>
      <c r="N35" s="20" t="s">
        <v>481</v>
      </c>
      <c r="O35" s="18" t="s">
        <v>481</v>
      </c>
      <c r="P35" s="20" t="s">
        <v>481</v>
      </c>
      <c r="Q35" s="18" t="n">
        <v>349.78970242</v>
      </c>
      <c r="R35" s="20" t="n">
        <v>6.90672373</v>
      </c>
      <c r="S35" s="18" t="s">
        <v>481</v>
      </c>
      <c r="T35" s="20" t="s">
        <v>481</v>
      </c>
      <c r="U35" s="18" t="n">
        <v>435.98089088</v>
      </c>
      <c r="V35" s="20" t="n">
        <v>6.97347256</v>
      </c>
    </row>
    <row r="36" spans="1:22">
      <c r="A36" s="15" t="s">
        <v>511</v>
      </c>
      <c r="B36" s="17" t="n">
        <v>6736</v>
      </c>
      <c r="C36" s="18">
        <f>(97.0/B36*100)</f>
        <v/>
      </c>
      <c r="D36" s="19" t="n">
        <v>6639</v>
      </c>
      <c r="E36" s="18" t="n">
        <v>450.70329897</v>
      </c>
      <c r="F36" s="20" t="n">
        <v>6.84977261</v>
      </c>
      <c r="G36" s="18" t="n">
        <v>448.12491699</v>
      </c>
      <c r="H36" s="20" t="n">
        <v>5.50638149</v>
      </c>
      <c r="I36" s="18" t="n">
        <v>481.65041283</v>
      </c>
      <c r="J36" s="20" t="n">
        <v>2.56103264</v>
      </c>
      <c r="K36" s="18" t="n">
        <v>517.81046869</v>
      </c>
      <c r="L36" s="20" t="n">
        <v>2.60313152</v>
      </c>
      <c r="M36" s="18" t="s">
        <v>481</v>
      </c>
      <c r="N36" s="20" t="s">
        <v>481</v>
      </c>
      <c r="O36" s="18" t="s">
        <v>481</v>
      </c>
      <c r="P36" s="20" t="s">
        <v>481</v>
      </c>
      <c r="Q36" s="18" t="s">
        <v>481</v>
      </c>
      <c r="R36" s="20" t="s">
        <v>481</v>
      </c>
      <c r="S36" s="18" t="s">
        <v>481</v>
      </c>
      <c r="T36" s="20" t="s">
        <v>481</v>
      </c>
      <c r="U36" s="18" t="n">
        <v>425.67121533</v>
      </c>
      <c r="V36" s="20" t="n">
        <v>6.24993593</v>
      </c>
    </row>
    <row r="37" spans="1:22">
      <c r="A37" s="15" t="s">
        <v>512</v>
      </c>
      <c r="B37" s="17" t="n">
        <v>5458</v>
      </c>
      <c r="C37" s="18">
        <f>(208.0/B37*100)</f>
        <v/>
      </c>
      <c r="D37" s="19" t="n">
        <v>5250</v>
      </c>
      <c r="E37" s="18" t="n">
        <v>439.51722043</v>
      </c>
      <c r="F37" s="20" t="n">
        <v>7.21219237</v>
      </c>
      <c r="G37" s="18" t="n">
        <v>460.78529047</v>
      </c>
      <c r="H37" s="20" t="n">
        <v>5.76446148</v>
      </c>
      <c r="I37" s="18" t="n">
        <v>492.23994473</v>
      </c>
      <c r="J37" s="20" t="n">
        <v>2.88585777</v>
      </c>
      <c r="K37" s="18" t="n">
        <v>545.16055449</v>
      </c>
      <c r="L37" s="20" t="n">
        <v>4.2636128</v>
      </c>
      <c r="M37" s="18" t="s">
        <v>481</v>
      </c>
      <c r="N37" s="20" t="s">
        <v>481</v>
      </c>
      <c r="O37" s="18" t="s">
        <v>481</v>
      </c>
      <c r="P37" s="20" t="s">
        <v>481</v>
      </c>
      <c r="Q37" s="18" t="s">
        <v>481</v>
      </c>
      <c r="R37" s="20" t="s">
        <v>481</v>
      </c>
      <c r="S37" s="18" t="s">
        <v>481</v>
      </c>
      <c r="T37" s="20" t="s">
        <v>481</v>
      </c>
      <c r="U37" s="18" t="n">
        <v>423.92075371</v>
      </c>
      <c r="V37" s="20" t="n">
        <v>5.40002359</v>
      </c>
    </row>
    <row r="38" spans="1:22">
      <c r="A38" s="15" t="s">
        <v>513</v>
      </c>
      <c r="B38" s="17" t="n">
        <v>5860</v>
      </c>
      <c r="C38" s="18">
        <f>(30.0/B38*100)</f>
        <v/>
      </c>
      <c r="D38" s="19" t="n">
        <v>5830</v>
      </c>
      <c r="E38" s="18" t="n">
        <v>452.50132437</v>
      </c>
      <c r="F38" s="20" t="n">
        <v>7.2090569</v>
      </c>
      <c r="G38" s="18" t="n">
        <v>480.27728526</v>
      </c>
      <c r="H38" s="20" t="n">
        <v>4.85648086</v>
      </c>
      <c r="I38" s="18" t="n">
        <v>524.53560663</v>
      </c>
      <c r="J38" s="20" t="n">
        <v>3.12844941</v>
      </c>
      <c r="K38" s="18" t="n">
        <v>561.35618875</v>
      </c>
      <c r="L38" s="20" t="n">
        <v>3.5393155</v>
      </c>
      <c r="M38" s="18" t="s">
        <v>481</v>
      </c>
      <c r="N38" s="20" t="s">
        <v>481</v>
      </c>
      <c r="O38" s="18" t="s">
        <v>481</v>
      </c>
      <c r="P38" s="20" t="s">
        <v>481</v>
      </c>
      <c r="Q38" s="18" t="s">
        <v>481</v>
      </c>
      <c r="R38" s="20" t="s">
        <v>481</v>
      </c>
      <c r="S38" s="18" t="s">
        <v>481</v>
      </c>
      <c r="T38" s="20" t="s">
        <v>481</v>
      </c>
      <c r="U38" s="18" t="n">
        <v>493.52970373</v>
      </c>
      <c r="V38" s="20" t="n">
        <v>6.17433204</v>
      </c>
    </row>
    <row r="39" spans="1:22">
      <c r="A39" s="15" t="s">
        <v>514</v>
      </c>
      <c r="B39" s="17" t="n">
        <v>5895</v>
      </c>
      <c r="C39" s="18">
        <f>(33.0/B39*100)</f>
        <v/>
      </c>
      <c r="D39" s="19" t="n">
        <v>5862</v>
      </c>
      <c r="E39" s="18" t="n">
        <v>391.87701941</v>
      </c>
      <c r="F39" s="20" t="n">
        <v>5.90254957</v>
      </c>
      <c r="G39" s="18" t="n">
        <v>400.88362686</v>
      </c>
      <c r="H39" s="20" t="n">
        <v>5.29699164</v>
      </c>
      <c r="I39" s="18" t="n">
        <v>422.72408826</v>
      </c>
      <c r="J39" s="20" t="n">
        <v>3.93964985</v>
      </c>
      <c r="K39" s="18" t="n">
        <v>447.37043263</v>
      </c>
      <c r="L39" s="20" t="n">
        <v>5.39554395</v>
      </c>
      <c r="M39" s="18" t="s">
        <v>481</v>
      </c>
      <c r="N39" s="20" t="s">
        <v>481</v>
      </c>
      <c r="O39" s="18" t="s">
        <v>481</v>
      </c>
      <c r="P39" s="20" t="s">
        <v>481</v>
      </c>
      <c r="Q39" s="18" t="s">
        <v>481</v>
      </c>
      <c r="R39" s="20" t="s">
        <v>481</v>
      </c>
      <c r="S39" s="18" t="s">
        <v>481</v>
      </c>
      <c r="T39" s="20" t="s">
        <v>481</v>
      </c>
      <c r="U39" s="18" t="n">
        <v>376.54828797</v>
      </c>
      <c r="V39" s="20" t="n">
        <v>9.06501426</v>
      </c>
    </row>
    <row r="40" spans="1:22">
      <c r="A40" s="15" t="s">
        <v>515</v>
      </c>
      <c r="B40" s="17" t="n">
        <v>14157</v>
      </c>
      <c r="C40" s="18">
        <f>(430.0/B40*100)</f>
        <v/>
      </c>
      <c r="D40" s="19" t="n">
        <v>13727</v>
      </c>
      <c r="E40" s="18" t="n">
        <v>458.91441146</v>
      </c>
      <c r="F40" s="20" t="n">
        <v>11.67514815</v>
      </c>
      <c r="G40" s="18" t="n">
        <v>450.6599704</v>
      </c>
      <c r="H40" s="20" t="n">
        <v>5.91533104</v>
      </c>
      <c r="I40" s="18" t="n">
        <v>486.57770377</v>
      </c>
      <c r="J40" s="20" t="n">
        <v>2.77693856</v>
      </c>
      <c r="K40" s="18" t="n">
        <v>534.0469140599999</v>
      </c>
      <c r="L40" s="20" t="n">
        <v>3.46203884</v>
      </c>
      <c r="M40" s="18" t="s">
        <v>481</v>
      </c>
      <c r="N40" s="20" t="s">
        <v>481</v>
      </c>
      <c r="O40" s="18" t="s">
        <v>481</v>
      </c>
      <c r="P40" s="20" t="s">
        <v>481</v>
      </c>
      <c r="Q40" s="18" t="s">
        <v>481</v>
      </c>
      <c r="R40" s="20" t="s">
        <v>481</v>
      </c>
      <c r="S40" s="18" t="s">
        <v>481</v>
      </c>
      <c r="T40" s="20" t="s">
        <v>481</v>
      </c>
      <c r="U40" s="18" t="n">
        <v>414.94769674</v>
      </c>
      <c r="V40" s="20" t="n">
        <v>6.50824236</v>
      </c>
    </row>
    <row r="41" spans="1:22">
      <c r="A41" s="15" t="s">
        <v>516</v>
      </c>
      <c r="B41" s="17" t="n">
        <v>5712</v>
      </c>
      <c r="C41" s="18">
        <f>(71.0/B41*100)</f>
        <v/>
      </c>
      <c r="D41" s="19" t="n">
        <v>5641</v>
      </c>
      <c r="E41" s="18" t="n">
        <v>438.2270139</v>
      </c>
      <c r="F41" s="20" t="n">
        <v>6.98936537</v>
      </c>
      <c r="G41" s="18" t="n">
        <v>411.57150885</v>
      </c>
      <c r="H41" s="20" t="n">
        <v>6.46958334</v>
      </c>
      <c r="I41" s="18" t="n">
        <v>460.83964202</v>
      </c>
      <c r="J41" s="20" t="n">
        <v>3.15642745</v>
      </c>
      <c r="K41" s="18" t="n">
        <v>508.66748163</v>
      </c>
      <c r="L41" s="20" t="n">
        <v>3.59463966</v>
      </c>
      <c r="M41" s="18" t="s">
        <v>481</v>
      </c>
      <c r="N41" s="20" t="s">
        <v>481</v>
      </c>
      <c r="O41" s="18" t="s">
        <v>481</v>
      </c>
      <c r="P41" s="20" t="s">
        <v>481</v>
      </c>
      <c r="Q41" s="18" t="n">
        <v>392.51815558</v>
      </c>
      <c r="R41" s="20" t="n">
        <v>16.89642718</v>
      </c>
      <c r="S41" s="18" t="s">
        <v>481</v>
      </c>
      <c r="T41" s="20" t="s">
        <v>481</v>
      </c>
      <c r="U41" s="18" t="n">
        <v>400.36495772</v>
      </c>
      <c r="V41" s="20" t="n">
        <v>9.371757280000001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339.26864887</v>
      </c>
      <c r="F45" s="20" t="n">
        <v>4.35319055</v>
      </c>
      <c r="G45" s="18" t="n">
        <v>341.14065623</v>
      </c>
      <c r="H45" s="20" t="n">
        <v>4.76314205</v>
      </c>
      <c r="I45" s="18" t="n">
        <v>360.9353383</v>
      </c>
      <c r="J45" s="20" t="n">
        <v>3.24087265</v>
      </c>
      <c r="K45" s="18" t="n">
        <v>383.16340599</v>
      </c>
      <c r="L45" s="20" t="n">
        <v>4.29339685</v>
      </c>
      <c r="M45" s="18" t="s">
        <v>481</v>
      </c>
      <c r="N45" s="20" t="s">
        <v>481</v>
      </c>
      <c r="O45" s="18" t="s">
        <v>481</v>
      </c>
      <c r="P45" s="20" t="s">
        <v>481</v>
      </c>
      <c r="Q45" s="18" t="n">
        <v>356.15237352</v>
      </c>
      <c r="R45" s="20" t="n">
        <v>28.66341813</v>
      </c>
      <c r="S45" s="18" t="n">
        <v>338.1066256</v>
      </c>
      <c r="T45" s="20" t="n">
        <v>19.28243915</v>
      </c>
      <c r="U45" s="18" t="n">
        <v>335.91715764</v>
      </c>
      <c r="V45" s="20" t="n">
        <v>5.47127592</v>
      </c>
    </row>
    <row r="46" spans="1:22">
      <c r="A46" s="15" t="s">
        <v>521</v>
      </c>
      <c r="B46" s="17" t="n">
        <v>23141</v>
      </c>
      <c r="C46" s="18">
        <f>(2327.0/B46*100)</f>
        <v/>
      </c>
      <c r="D46" s="19" t="n">
        <v>20814</v>
      </c>
      <c r="E46" s="18" t="n">
        <v>341.01322312</v>
      </c>
      <c r="F46" s="20" t="n">
        <v>7.60442206</v>
      </c>
      <c r="G46" s="18" t="n">
        <v>358.48705858</v>
      </c>
      <c r="H46" s="20" t="n">
        <v>5.30330951</v>
      </c>
      <c r="I46" s="18" t="n">
        <v>390.64905778</v>
      </c>
      <c r="J46" s="20" t="n">
        <v>3.49676478</v>
      </c>
      <c r="K46" s="18" t="n">
        <v>424.20578023</v>
      </c>
      <c r="L46" s="20" t="n">
        <v>5.28467463</v>
      </c>
      <c r="M46" s="18" t="s">
        <v>481</v>
      </c>
      <c r="N46" s="20" t="s">
        <v>481</v>
      </c>
      <c r="O46" s="18" t="s">
        <v>481</v>
      </c>
      <c r="P46" s="20" t="s">
        <v>481</v>
      </c>
      <c r="Q46" s="18" t="s">
        <v>481</v>
      </c>
      <c r="R46" s="20" t="s">
        <v>481</v>
      </c>
      <c r="S46" s="18" t="s">
        <v>481</v>
      </c>
      <c r="T46" s="20" t="s">
        <v>481</v>
      </c>
      <c r="U46" s="18" t="n">
        <v>354.92038438</v>
      </c>
      <c r="V46" s="20" t="n">
        <v>3.50102061</v>
      </c>
    </row>
    <row r="47" spans="1:22">
      <c r="A47" s="15" t="s">
        <v>522</v>
      </c>
      <c r="B47" s="17" t="n">
        <v>5928</v>
      </c>
      <c r="C47" s="18">
        <f>(456.0/B47*100)</f>
        <v/>
      </c>
      <c r="D47" s="19" t="n">
        <v>5472</v>
      </c>
      <c r="E47" s="18" t="n">
        <v>381.65058227</v>
      </c>
      <c r="F47" s="20" t="n">
        <v>5.98150608</v>
      </c>
      <c r="G47" s="18" t="n">
        <v>404.98339364</v>
      </c>
      <c r="H47" s="20" t="n">
        <v>5.36397717</v>
      </c>
      <c r="I47" s="18" t="n">
        <v>454.02023924</v>
      </c>
      <c r="J47" s="20" t="n">
        <v>3.67170917</v>
      </c>
      <c r="K47" s="18" t="n">
        <v>492.59828336</v>
      </c>
      <c r="L47" s="20" t="n">
        <v>5.21811011</v>
      </c>
      <c r="M47" s="18" t="s">
        <v>481</v>
      </c>
      <c r="N47" s="20" t="s">
        <v>481</v>
      </c>
      <c r="O47" s="18" t="s">
        <v>481</v>
      </c>
      <c r="P47" s="20" t="s">
        <v>481</v>
      </c>
      <c r="Q47" s="18" t="s">
        <v>481</v>
      </c>
      <c r="R47" s="20" t="s">
        <v>481</v>
      </c>
      <c r="S47" s="18" t="s">
        <v>481</v>
      </c>
      <c r="T47" s="20" t="s">
        <v>481</v>
      </c>
      <c r="U47" s="18" t="n">
        <v>388.01178538</v>
      </c>
      <c r="V47" s="20" t="n">
        <v>5.41729667</v>
      </c>
    </row>
    <row r="48" spans="1:22">
      <c r="A48" s="15" t="s">
        <v>523</v>
      </c>
      <c r="B48" s="17" t="n">
        <v>9841</v>
      </c>
      <c r="C48" s="18">
        <f>(8.0/B48*100)</f>
        <v/>
      </c>
      <c r="D48" s="19" t="n">
        <v>9833</v>
      </c>
      <c r="E48" s="18" t="n">
        <v>483.00513955</v>
      </c>
      <c r="F48" s="20" t="n">
        <v>12.81366626</v>
      </c>
      <c r="G48" s="18" t="n">
        <v>428.45479996</v>
      </c>
      <c r="H48" s="20" t="n">
        <v>7.38765317</v>
      </c>
      <c r="I48" s="18" t="n">
        <v>521.67846275</v>
      </c>
      <c r="J48" s="20" t="n">
        <v>4.48164997</v>
      </c>
      <c r="K48" s="18" t="n">
        <v>586.56549961</v>
      </c>
      <c r="L48" s="20" t="n">
        <v>5.1917829</v>
      </c>
      <c r="M48" s="18" t="s">
        <v>481</v>
      </c>
      <c r="N48" s="20" t="s">
        <v>481</v>
      </c>
      <c r="O48" s="18" t="s">
        <v>481</v>
      </c>
      <c r="P48" s="20" t="s">
        <v>481</v>
      </c>
      <c r="Q48" s="18" t="s">
        <v>481</v>
      </c>
      <c r="R48" s="20" t="s">
        <v>481</v>
      </c>
      <c r="S48" s="18" t="s">
        <v>481</v>
      </c>
      <c r="T48" s="20" t="s">
        <v>481</v>
      </c>
      <c r="U48" s="18" t="n">
        <v>473.87556269</v>
      </c>
      <c r="V48" s="20" t="n">
        <v>21.27279077</v>
      </c>
    </row>
    <row r="49" spans="1:22">
      <c r="A49" s="15" t="s">
        <v>524</v>
      </c>
      <c r="B49" s="17" t="n">
        <v>6349</v>
      </c>
      <c r="C49" s="18">
        <f>(56.0/B49*100)</f>
        <v/>
      </c>
      <c r="D49" s="19" t="n">
        <v>6293</v>
      </c>
      <c r="E49" s="18" t="n">
        <v>382.56760479</v>
      </c>
      <c r="F49" s="20" t="n">
        <v>5.39367933</v>
      </c>
      <c r="G49" s="18" t="n">
        <v>388.45470297</v>
      </c>
      <c r="H49" s="20" t="n">
        <v>5.19386502</v>
      </c>
      <c r="I49" s="18" t="n">
        <v>410.74120095</v>
      </c>
      <c r="J49" s="20" t="n">
        <v>3.29582483</v>
      </c>
      <c r="K49" s="18" t="n">
        <v>440.24580865</v>
      </c>
      <c r="L49" s="20" t="n">
        <v>4.10027482</v>
      </c>
      <c r="M49" s="18" t="s">
        <v>481</v>
      </c>
      <c r="N49" s="20" t="s">
        <v>481</v>
      </c>
      <c r="O49" s="18" t="s">
        <v>481</v>
      </c>
      <c r="P49" s="20" t="s">
        <v>481</v>
      </c>
      <c r="Q49" s="18" t="s">
        <v>481</v>
      </c>
      <c r="R49" s="20" t="s">
        <v>481</v>
      </c>
      <c r="S49" s="18" t="n">
        <v>308.95486904</v>
      </c>
      <c r="T49" s="20" t="n">
        <v>28.38382211</v>
      </c>
      <c r="U49" s="18" t="n">
        <v>365.95640547</v>
      </c>
      <c r="V49" s="20" t="n">
        <v>7.24387673</v>
      </c>
    </row>
    <row r="50" spans="1:22">
      <c r="A50" s="15" t="s">
        <v>525</v>
      </c>
      <c r="B50" s="17" t="n">
        <v>11795</v>
      </c>
      <c r="C50" s="18">
        <f>(457.0/B50*100)</f>
        <v/>
      </c>
      <c r="D50" s="19" t="n">
        <v>11338</v>
      </c>
      <c r="E50" s="18" t="n">
        <v>353.74971411</v>
      </c>
      <c r="F50" s="20" t="n">
        <v>5.18570048</v>
      </c>
      <c r="G50" s="18" t="n">
        <v>365.29355072</v>
      </c>
      <c r="H50" s="20" t="n">
        <v>4.08617345</v>
      </c>
      <c r="I50" s="18" t="n">
        <v>393.94593196</v>
      </c>
      <c r="J50" s="20" t="n">
        <v>2.26174861</v>
      </c>
      <c r="K50" s="18" t="n">
        <v>418.89735832</v>
      </c>
      <c r="L50" s="20" t="n">
        <v>3.37463981</v>
      </c>
      <c r="M50" s="18" t="s">
        <v>481</v>
      </c>
      <c r="N50" s="20" t="s">
        <v>481</v>
      </c>
      <c r="O50" s="18" t="s">
        <v>481</v>
      </c>
      <c r="P50" s="20" t="s">
        <v>481</v>
      </c>
      <c r="Q50" s="18" t="s">
        <v>481</v>
      </c>
      <c r="R50" s="20" t="s">
        <v>481</v>
      </c>
      <c r="S50" s="18" t="s">
        <v>481</v>
      </c>
      <c r="T50" s="20" t="s">
        <v>481</v>
      </c>
      <c r="U50" s="18" t="n">
        <v>343.37584257</v>
      </c>
      <c r="V50" s="20" t="n">
        <v>6.97936077</v>
      </c>
    </row>
    <row r="51" spans="1:22">
      <c r="A51" s="15" t="s">
        <v>526</v>
      </c>
      <c r="B51" s="17" t="n">
        <v>6866</v>
      </c>
      <c r="C51" s="18">
        <f>(119.0/B51*100)</f>
        <v/>
      </c>
      <c r="D51" s="19" t="n">
        <v>6747</v>
      </c>
      <c r="E51" s="18" t="n">
        <v>377.65268573</v>
      </c>
      <c r="F51" s="20" t="n">
        <v>5.23211242</v>
      </c>
      <c r="G51" s="18" t="n">
        <v>389.15035566</v>
      </c>
      <c r="H51" s="20" t="n">
        <v>3.66909154</v>
      </c>
      <c r="I51" s="18" t="n">
        <v>400.74319903</v>
      </c>
      <c r="J51" s="20" t="n">
        <v>2.55428718</v>
      </c>
      <c r="K51" s="18" t="n">
        <v>432.6578015</v>
      </c>
      <c r="L51" s="20" t="n">
        <v>5.02632564</v>
      </c>
      <c r="M51" s="18" t="s">
        <v>481</v>
      </c>
      <c r="N51" s="20" t="s">
        <v>481</v>
      </c>
      <c r="O51" s="18" t="s">
        <v>481</v>
      </c>
      <c r="P51" s="20" t="s">
        <v>481</v>
      </c>
      <c r="Q51" s="18" t="n">
        <v>380.5422133</v>
      </c>
      <c r="R51" s="20" t="n">
        <v>4.31283207</v>
      </c>
      <c r="S51" s="18" t="s">
        <v>481</v>
      </c>
      <c r="T51" s="20" t="s">
        <v>481</v>
      </c>
      <c r="U51" s="18" t="n">
        <v>379.67348534</v>
      </c>
      <c r="V51" s="20" t="n">
        <v>6.11624248</v>
      </c>
    </row>
    <row r="52" spans="1:22">
      <c r="A52" s="15" t="s">
        <v>527</v>
      </c>
      <c r="B52" s="17" t="n">
        <v>5809</v>
      </c>
      <c r="C52" s="18">
        <f>(120.0/B52*100)</f>
        <v/>
      </c>
      <c r="D52" s="19" t="n">
        <v>5689</v>
      </c>
      <c r="E52" s="18" t="n">
        <v>389.69095498</v>
      </c>
      <c r="F52" s="20" t="n">
        <v>6.9988841</v>
      </c>
      <c r="G52" s="18" t="n">
        <v>420.17361803</v>
      </c>
      <c r="H52" s="20" t="n">
        <v>5.10882217</v>
      </c>
      <c r="I52" s="18" t="n">
        <v>462.00019601</v>
      </c>
      <c r="J52" s="20" t="n">
        <v>3.17041872</v>
      </c>
      <c r="K52" s="18" t="n">
        <v>499.3894166</v>
      </c>
      <c r="L52" s="20" t="n">
        <v>3.20240084</v>
      </c>
      <c r="M52" s="18" t="s">
        <v>481</v>
      </c>
      <c r="N52" s="20" t="s">
        <v>481</v>
      </c>
      <c r="O52" s="18" t="s">
        <v>481</v>
      </c>
      <c r="P52" s="20" t="s">
        <v>481</v>
      </c>
      <c r="Q52" s="18" t="s">
        <v>481</v>
      </c>
      <c r="R52" s="20" t="s">
        <v>481</v>
      </c>
      <c r="S52" s="18" t="s">
        <v>481</v>
      </c>
      <c r="T52" s="20" t="s">
        <v>481</v>
      </c>
      <c r="U52" s="18" t="n">
        <v>393.71308951</v>
      </c>
      <c r="V52" s="20" t="n">
        <v>7.52343648</v>
      </c>
    </row>
    <row r="53" spans="1:22">
      <c r="A53" s="15" t="s">
        <v>528</v>
      </c>
      <c r="B53" s="17" t="n">
        <v>5571</v>
      </c>
      <c r="C53" s="18">
        <f>(129.0/B53*100)</f>
        <v/>
      </c>
      <c r="D53" s="19" t="n">
        <v>5442</v>
      </c>
      <c r="E53" s="18" t="n">
        <v>385.25036839</v>
      </c>
      <c r="F53" s="20" t="n">
        <v>6.50774368</v>
      </c>
      <c r="G53" s="18" t="n">
        <v>403.2716394</v>
      </c>
      <c r="H53" s="20" t="n">
        <v>4.13969487</v>
      </c>
      <c r="I53" s="18" t="n">
        <v>440.99702739</v>
      </c>
      <c r="J53" s="20" t="n">
        <v>2.41675042</v>
      </c>
      <c r="K53" s="18" t="n">
        <v>487.66934353</v>
      </c>
      <c r="L53" s="20" t="n">
        <v>2.74104447</v>
      </c>
      <c r="M53" s="18" t="s">
        <v>481</v>
      </c>
      <c r="N53" s="20" t="s">
        <v>481</v>
      </c>
      <c r="O53" s="18" t="s">
        <v>481</v>
      </c>
      <c r="P53" s="20" t="s">
        <v>481</v>
      </c>
      <c r="Q53" s="18" t="s">
        <v>481</v>
      </c>
      <c r="R53" s="20" t="s">
        <v>481</v>
      </c>
      <c r="S53" s="18" t="s">
        <v>481</v>
      </c>
      <c r="T53" s="20" t="s">
        <v>481</v>
      </c>
      <c r="U53" s="18" t="n">
        <v>366.3442324</v>
      </c>
      <c r="V53" s="20" t="n">
        <v>4.51732927</v>
      </c>
    </row>
    <row r="54" spans="1:22">
      <c r="A54" s="15" t="s">
        <v>529</v>
      </c>
      <c r="B54" s="17" t="n">
        <v>4740</v>
      </c>
      <c r="C54" s="18">
        <f>(580.0/B54*100)</f>
        <v/>
      </c>
      <c r="D54" s="19" t="n">
        <v>4160</v>
      </c>
      <c r="E54" s="18" t="n">
        <v>311.96225629</v>
      </c>
      <c r="F54" s="20" t="n">
        <v>4.97222678</v>
      </c>
      <c r="G54" s="18" t="n">
        <v>304.28614763</v>
      </c>
      <c r="H54" s="20" t="n">
        <v>4.92154006</v>
      </c>
      <c r="I54" s="18" t="n">
        <v>340.09778354</v>
      </c>
      <c r="J54" s="20" t="n">
        <v>3.64246276</v>
      </c>
      <c r="K54" s="18" t="n">
        <v>355.98118949</v>
      </c>
      <c r="L54" s="20" t="n">
        <v>3.90058235</v>
      </c>
      <c r="M54" s="18" t="s">
        <v>481</v>
      </c>
      <c r="N54" s="20" t="s">
        <v>481</v>
      </c>
      <c r="O54" s="18" t="s">
        <v>481</v>
      </c>
      <c r="P54" s="20" t="s">
        <v>481</v>
      </c>
      <c r="Q54" s="18" t="s">
        <v>481</v>
      </c>
      <c r="R54" s="20" t="s">
        <v>481</v>
      </c>
      <c r="S54" s="18" t="s">
        <v>481</v>
      </c>
      <c r="T54" s="20" t="s">
        <v>481</v>
      </c>
      <c r="U54" s="18" t="n">
        <v>292.01097674</v>
      </c>
      <c r="V54" s="20" t="n">
        <v>4.05084349</v>
      </c>
    </row>
    <row r="55" spans="1:22">
      <c r="A55" s="15" t="s">
        <v>530</v>
      </c>
      <c r="B55" s="17" t="n">
        <v>5316</v>
      </c>
      <c r="C55" s="18">
        <f>(22.0/B55*100)</f>
        <v/>
      </c>
      <c r="D55" s="19" t="n">
        <v>5294</v>
      </c>
      <c r="E55" s="18" t="n">
        <v>344.1879877</v>
      </c>
      <c r="F55" s="20" t="n">
        <v>7.5831739</v>
      </c>
      <c r="G55" s="18" t="n">
        <v>353.56367965</v>
      </c>
      <c r="H55" s="20" t="n">
        <v>5.6141381</v>
      </c>
      <c r="I55" s="18" t="n">
        <v>401.74910291</v>
      </c>
      <c r="J55" s="20" t="n">
        <v>2.66829872</v>
      </c>
      <c r="K55" s="18" t="n">
        <v>447.64028396</v>
      </c>
      <c r="L55" s="20" t="n">
        <v>3.70185903</v>
      </c>
      <c r="M55" s="18" t="s">
        <v>481</v>
      </c>
      <c r="N55" s="20" t="s">
        <v>481</v>
      </c>
      <c r="O55" s="18" t="s">
        <v>481</v>
      </c>
      <c r="P55" s="20" t="s">
        <v>481</v>
      </c>
      <c r="Q55" s="18" t="s">
        <v>481</v>
      </c>
      <c r="R55" s="20" t="s">
        <v>481</v>
      </c>
      <c r="S55" s="18" t="n">
        <v>312.85502434</v>
      </c>
      <c r="T55" s="20" t="n">
        <v>16.68950192</v>
      </c>
      <c r="U55" s="18" t="n">
        <v>314.75576586</v>
      </c>
      <c r="V55" s="20" t="n">
        <v>8.14281424</v>
      </c>
    </row>
    <row r="56" spans="1:22">
      <c r="A56" s="15" t="s">
        <v>531</v>
      </c>
      <c r="B56" s="17" t="n">
        <v>5359</v>
      </c>
      <c r="C56" s="18">
        <f>(77.0/B56*100)</f>
        <v/>
      </c>
      <c r="D56" s="19" t="n">
        <v>5282</v>
      </c>
      <c r="E56" s="18" t="n">
        <v>487.43049526</v>
      </c>
      <c r="F56" s="20" t="n">
        <v>9.25486458</v>
      </c>
      <c r="G56" s="18" t="n">
        <v>489.24791024</v>
      </c>
      <c r="H56" s="20" t="n">
        <v>6.24318684</v>
      </c>
      <c r="I56" s="18" t="n">
        <v>547.41494155</v>
      </c>
      <c r="J56" s="20" t="n">
        <v>2.94841693</v>
      </c>
      <c r="K56" s="18" t="n">
        <v>575.00578897</v>
      </c>
      <c r="L56" s="20" t="n">
        <v>3.97301528</v>
      </c>
      <c r="M56" s="18" t="s">
        <v>481</v>
      </c>
      <c r="N56" s="20" t="s">
        <v>481</v>
      </c>
      <c r="O56" s="18" t="s">
        <v>481</v>
      </c>
      <c r="P56" s="20" t="s">
        <v>481</v>
      </c>
      <c r="Q56" s="18" t="s">
        <v>481</v>
      </c>
      <c r="R56" s="20" t="s">
        <v>481</v>
      </c>
      <c r="S56" s="18" t="s">
        <v>481</v>
      </c>
      <c r="T56" s="20" t="s">
        <v>481</v>
      </c>
      <c r="U56" s="18" t="n">
        <v>476.29824697</v>
      </c>
      <c r="V56" s="20" t="n">
        <v>15.02884578</v>
      </c>
    </row>
    <row r="57" spans="1:22">
      <c r="A57" s="15" t="s">
        <v>532</v>
      </c>
      <c r="B57" s="17" t="n">
        <v>6513</v>
      </c>
      <c r="C57" s="18">
        <f>(0.0/B57*100)</f>
        <v/>
      </c>
      <c r="D57" s="19" t="n">
        <v>6513</v>
      </c>
      <c r="E57" s="18" t="n">
        <v>349.49709478</v>
      </c>
      <c r="F57" s="20" t="n">
        <v>7.35447588</v>
      </c>
      <c r="G57" s="18" t="n">
        <v>355.59357259</v>
      </c>
      <c r="H57" s="20" t="n">
        <v>4.78902641</v>
      </c>
      <c r="I57" s="18" t="n">
        <v>387.42755515</v>
      </c>
      <c r="J57" s="20" t="n">
        <v>3.05757449</v>
      </c>
      <c r="K57" s="18" t="n">
        <v>414.60025822</v>
      </c>
      <c r="L57" s="20" t="n">
        <v>4.74983387</v>
      </c>
      <c r="M57" s="18" t="s">
        <v>481</v>
      </c>
      <c r="N57" s="20" t="s">
        <v>481</v>
      </c>
      <c r="O57" s="18" t="s">
        <v>481</v>
      </c>
      <c r="P57" s="20" t="s">
        <v>481</v>
      </c>
      <c r="Q57" s="18" t="s">
        <v>481</v>
      </c>
      <c r="R57" s="20" t="s">
        <v>481</v>
      </c>
      <c r="S57" s="18" t="n">
        <v>302.57583123</v>
      </c>
      <c r="T57" s="20" t="n">
        <v>38.32348895</v>
      </c>
      <c r="U57" s="18" t="n">
        <v>356.30311021</v>
      </c>
      <c r="V57" s="20" t="n">
        <v>9.334622810000001</v>
      </c>
    </row>
    <row r="58" spans="1:22">
      <c r="A58" s="15" t="s">
        <v>533</v>
      </c>
      <c r="B58" s="17" t="n">
        <v>7267</v>
      </c>
      <c r="C58" s="18">
        <f>(10.0/B58*100)</f>
        <v/>
      </c>
      <c r="D58" s="19" t="n">
        <v>7257</v>
      </c>
      <c r="E58" s="18" t="n">
        <v>336.41373298</v>
      </c>
      <c r="F58" s="20" t="n">
        <v>5.95837551</v>
      </c>
      <c r="G58" s="18" t="n">
        <v>353.82657346</v>
      </c>
      <c r="H58" s="20" t="n">
        <v>5.36634055</v>
      </c>
      <c r="I58" s="18" t="n">
        <v>381.00563217</v>
      </c>
      <c r="J58" s="20" t="n">
        <v>2.78034208</v>
      </c>
      <c r="K58" s="18" t="n">
        <v>418.14793969</v>
      </c>
      <c r="L58" s="20" t="n">
        <v>3.60878299</v>
      </c>
      <c r="M58" s="18" t="s">
        <v>481</v>
      </c>
      <c r="N58" s="20" t="s">
        <v>481</v>
      </c>
      <c r="O58" s="18" t="s">
        <v>481</v>
      </c>
      <c r="P58" s="20" t="s">
        <v>481</v>
      </c>
      <c r="Q58" s="18" t="s">
        <v>481</v>
      </c>
      <c r="R58" s="20" t="s">
        <v>481</v>
      </c>
      <c r="S58" s="18" t="n">
        <v>316.09001336</v>
      </c>
      <c r="T58" s="20" t="n">
        <v>14.78247459</v>
      </c>
      <c r="U58" s="18" t="n">
        <v>324.4454405</v>
      </c>
      <c r="V58" s="20" t="n">
        <v>12.20511425</v>
      </c>
    </row>
    <row r="59" spans="1:22">
      <c r="A59" s="15" t="s">
        <v>534</v>
      </c>
      <c r="B59" s="17" t="n">
        <v>4826</v>
      </c>
      <c r="C59" s="18">
        <f>(26.0/B59*100)</f>
        <v/>
      </c>
      <c r="D59" s="19" t="n">
        <v>4800</v>
      </c>
      <c r="E59" s="18" t="n">
        <v>309.99352084</v>
      </c>
      <c r="F59" s="20" t="n">
        <v>6.80072353</v>
      </c>
      <c r="G59" s="18" t="n">
        <v>337.53286625</v>
      </c>
      <c r="H59" s="20" t="n">
        <v>5.23380698</v>
      </c>
      <c r="I59" s="18" t="n">
        <v>361.20882403</v>
      </c>
      <c r="J59" s="20" t="n">
        <v>2.07248421</v>
      </c>
      <c r="K59" s="18" t="n">
        <v>388.24724275</v>
      </c>
      <c r="L59" s="20" t="n">
        <v>2.89683096</v>
      </c>
      <c r="M59" s="18" t="s">
        <v>481</v>
      </c>
      <c r="N59" s="20" t="s">
        <v>481</v>
      </c>
      <c r="O59" s="18" t="s">
        <v>481</v>
      </c>
      <c r="P59" s="20" t="s">
        <v>481</v>
      </c>
      <c r="Q59" s="18" t="s">
        <v>481</v>
      </c>
      <c r="R59" s="20" t="s">
        <v>481</v>
      </c>
      <c r="S59" s="18" t="n">
        <v>274.49397853</v>
      </c>
      <c r="T59" s="20" t="n">
        <v>18.30413277</v>
      </c>
      <c r="U59" s="18" t="n">
        <v>303.41775031</v>
      </c>
      <c r="V59" s="20" t="n">
        <v>6.89840823</v>
      </c>
    </row>
    <row r="60" spans="1:22">
      <c r="A60" s="15" t="s">
        <v>535</v>
      </c>
      <c r="B60" s="17" t="n">
        <v>4546</v>
      </c>
      <c r="C60" s="18">
        <f>(15.0/B60*100)</f>
        <v/>
      </c>
      <c r="D60" s="19" t="n">
        <v>4531</v>
      </c>
      <c r="E60" s="18" t="n">
        <v>342.7479378</v>
      </c>
      <c r="F60" s="20" t="n">
        <v>6.39854243</v>
      </c>
      <c r="G60" s="18" t="n">
        <v>344.60701555</v>
      </c>
      <c r="H60" s="20" t="n">
        <v>6.19693022</v>
      </c>
      <c r="I60" s="18" t="n">
        <v>396.13720728</v>
      </c>
      <c r="J60" s="20" t="n">
        <v>4.50960102</v>
      </c>
      <c r="K60" s="18" t="n">
        <v>433.41503228</v>
      </c>
      <c r="L60" s="20" t="n">
        <v>4.87156256</v>
      </c>
      <c r="M60" s="18" t="s">
        <v>481</v>
      </c>
      <c r="N60" s="20" t="s">
        <v>481</v>
      </c>
      <c r="O60" s="18" t="s">
        <v>481</v>
      </c>
      <c r="P60" s="20" t="s">
        <v>481</v>
      </c>
      <c r="Q60" s="18" t="s">
        <v>481</v>
      </c>
      <c r="R60" s="20" t="s">
        <v>481</v>
      </c>
      <c r="S60" s="18" t="n">
        <v>342.12556746</v>
      </c>
      <c r="T60" s="20" t="n">
        <v>21.55785608</v>
      </c>
      <c r="U60" s="18" t="n">
        <v>374.18508231</v>
      </c>
      <c r="V60" s="20" t="n">
        <v>8.735225529999999</v>
      </c>
    </row>
    <row r="61" spans="1:22">
      <c r="A61" s="15" t="s">
        <v>536</v>
      </c>
      <c r="B61" s="17" t="n">
        <v>6525</v>
      </c>
      <c r="C61" s="18">
        <f>(184.0/B61*100)</f>
        <v/>
      </c>
      <c r="D61" s="19" t="n">
        <v>6341</v>
      </c>
      <c r="E61" s="18" t="n">
        <v>453.05437556</v>
      </c>
      <c r="F61" s="20" t="n">
        <v>6.20030151</v>
      </c>
      <c r="G61" s="18" t="n">
        <v>442.66192615</v>
      </c>
      <c r="H61" s="20" t="n">
        <v>5.17034673</v>
      </c>
      <c r="I61" s="18" t="n">
        <v>472.98838655</v>
      </c>
      <c r="J61" s="20" t="n">
        <v>2.37045183</v>
      </c>
      <c r="K61" s="18" t="n">
        <v>509.51268094</v>
      </c>
      <c r="L61" s="20" t="n">
        <v>2.79382793</v>
      </c>
      <c r="M61" s="18" t="s">
        <v>481</v>
      </c>
      <c r="N61" s="20" t="s">
        <v>481</v>
      </c>
      <c r="O61" s="18" t="s">
        <v>481</v>
      </c>
      <c r="P61" s="20" t="s">
        <v>481</v>
      </c>
      <c r="Q61" s="18" t="s">
        <v>481</v>
      </c>
      <c r="R61" s="20" t="s">
        <v>481</v>
      </c>
      <c r="S61" s="18" t="s">
        <v>481</v>
      </c>
      <c r="T61" s="20" t="s">
        <v>481</v>
      </c>
      <c r="U61" s="18" t="n">
        <v>416.99806043</v>
      </c>
      <c r="V61" s="20" t="n">
        <v>8.253174509999999</v>
      </c>
    </row>
    <row r="62" spans="1:22">
      <c r="A62" s="15" t="s">
        <v>537</v>
      </c>
      <c r="B62" s="17" t="n">
        <v>4476</v>
      </c>
      <c r="C62" s="18">
        <f>(3.0/B62*100)</f>
        <v/>
      </c>
      <c r="D62" s="19" t="n">
        <v>4473</v>
      </c>
      <c r="E62" s="18" t="n">
        <v>498.79763152</v>
      </c>
      <c r="F62" s="20" t="n">
        <v>9.35293632</v>
      </c>
      <c r="G62" s="18" t="n">
        <v>493.91526498</v>
      </c>
      <c r="H62" s="20" t="n">
        <v>5.42140152</v>
      </c>
      <c r="I62" s="18" t="n">
        <v>540.36785507</v>
      </c>
      <c r="J62" s="20" t="n">
        <v>1.55608566</v>
      </c>
      <c r="K62" s="18" t="n">
        <v>573.48665036</v>
      </c>
      <c r="L62" s="20" t="n">
        <v>2.36940602</v>
      </c>
      <c r="M62" s="18" t="s">
        <v>481</v>
      </c>
      <c r="N62" s="20" t="s">
        <v>481</v>
      </c>
      <c r="O62" s="18" t="s">
        <v>481</v>
      </c>
      <c r="P62" s="20" t="s">
        <v>481</v>
      </c>
      <c r="Q62" s="18" t="s">
        <v>481</v>
      </c>
      <c r="R62" s="20" t="s">
        <v>481</v>
      </c>
      <c r="S62" s="18" t="s">
        <v>481</v>
      </c>
      <c r="T62" s="20" t="s">
        <v>481</v>
      </c>
      <c r="U62" s="18" t="n">
        <v>489.31573419</v>
      </c>
      <c r="V62" s="20" t="n">
        <v>26.57622339</v>
      </c>
    </row>
    <row r="63" spans="1:22">
      <c r="A63" s="15" t="s">
        <v>538</v>
      </c>
      <c r="B63" s="17" t="n">
        <v>5324</v>
      </c>
      <c r="C63" s="18">
        <f>(13.0/B63*100)</f>
        <v/>
      </c>
      <c r="D63" s="19" t="n">
        <v>5311</v>
      </c>
      <c r="E63" s="18" t="n">
        <v>316.11138608</v>
      </c>
      <c r="F63" s="20" t="n">
        <v>7.23897983</v>
      </c>
      <c r="G63" s="18" t="n">
        <v>346.24844387</v>
      </c>
      <c r="H63" s="20" t="n">
        <v>5.71995074</v>
      </c>
      <c r="I63" s="18" t="n">
        <v>369.27967854</v>
      </c>
      <c r="J63" s="20" t="n">
        <v>2.04347735</v>
      </c>
      <c r="K63" s="18" t="n">
        <v>417.99541249</v>
      </c>
      <c r="L63" s="20" t="n">
        <v>3.49404977</v>
      </c>
      <c r="M63" s="18" t="s">
        <v>481</v>
      </c>
      <c r="N63" s="20" t="s">
        <v>481</v>
      </c>
      <c r="O63" s="18" t="s">
        <v>481</v>
      </c>
      <c r="P63" s="20" t="s">
        <v>481</v>
      </c>
      <c r="Q63" s="18" t="n">
        <v>320.8992195</v>
      </c>
      <c r="R63" s="20" t="n">
        <v>49.51360162</v>
      </c>
      <c r="S63" s="18" t="n">
        <v>320.77870614</v>
      </c>
      <c r="T63" s="20" t="n">
        <v>57.41722233</v>
      </c>
      <c r="U63" s="18" t="n">
        <v>334.85709087</v>
      </c>
      <c r="V63" s="20" t="n">
        <v>5.78061048</v>
      </c>
    </row>
    <row r="64" spans="1:22">
      <c r="A64" s="15" t="s">
        <v>539</v>
      </c>
      <c r="B64" s="17" t="n">
        <v>3634</v>
      </c>
      <c r="C64" s="18">
        <f>(3.0/B64*100)</f>
        <v/>
      </c>
      <c r="D64" s="19" t="n">
        <v>3631</v>
      </c>
      <c r="E64" s="18" t="n">
        <v>380.51233669</v>
      </c>
      <c r="F64" s="20" t="n">
        <v>10.39370987</v>
      </c>
      <c r="G64" s="18" t="n">
        <v>408.51451621</v>
      </c>
      <c r="H64" s="20" t="n">
        <v>6.84332724</v>
      </c>
      <c r="I64" s="18" t="n">
        <v>473.48207889</v>
      </c>
      <c r="J64" s="20" t="n">
        <v>2.32776991</v>
      </c>
      <c r="K64" s="18" t="n">
        <v>527.96980566</v>
      </c>
      <c r="L64" s="20" t="n">
        <v>3.15041005</v>
      </c>
      <c r="M64" s="18" t="s">
        <v>481</v>
      </c>
      <c r="N64" s="20" t="s">
        <v>481</v>
      </c>
      <c r="O64" s="18" t="s">
        <v>481</v>
      </c>
      <c r="P64" s="20" t="s">
        <v>481</v>
      </c>
      <c r="Q64" s="18" t="s">
        <v>481</v>
      </c>
      <c r="R64" s="20" t="s">
        <v>481</v>
      </c>
      <c r="S64" s="18" t="n">
        <v>311.37916757</v>
      </c>
      <c r="T64" s="20" t="n">
        <v>42.10391254</v>
      </c>
      <c r="U64" s="18" t="n">
        <v>342.09271598</v>
      </c>
      <c r="V64" s="20" t="n">
        <v>9.62793125</v>
      </c>
    </row>
    <row r="65" spans="1:22">
      <c r="A65" s="15" t="s">
        <v>540</v>
      </c>
      <c r="B65" s="17" t="n">
        <v>5325</v>
      </c>
      <c r="C65" s="18">
        <f>(14.0/B65*100)</f>
        <v/>
      </c>
      <c r="D65" s="19" t="n">
        <v>5311</v>
      </c>
      <c r="E65" s="18" t="n">
        <v>381.21349209</v>
      </c>
      <c r="F65" s="20" t="n">
        <v>6.96956377</v>
      </c>
      <c r="G65" s="18" t="n">
        <v>385.28881557</v>
      </c>
      <c r="H65" s="20" t="n">
        <v>4.797393</v>
      </c>
      <c r="I65" s="18" t="n">
        <v>417.4398537</v>
      </c>
      <c r="J65" s="20" t="n">
        <v>2.67795257</v>
      </c>
      <c r="K65" s="18" t="n">
        <v>453.82791248</v>
      </c>
      <c r="L65" s="20" t="n">
        <v>3.6187823</v>
      </c>
      <c r="M65" s="18" t="s">
        <v>481</v>
      </c>
      <c r="N65" s="20" t="s">
        <v>481</v>
      </c>
      <c r="O65" s="18" t="s">
        <v>481</v>
      </c>
      <c r="P65" s="20" t="s">
        <v>481</v>
      </c>
      <c r="Q65" s="18" t="n">
        <v>375.09145793</v>
      </c>
      <c r="R65" s="20" t="n">
        <v>41.08264726</v>
      </c>
      <c r="S65" s="18" t="n">
        <v>396.88644217</v>
      </c>
      <c r="T65" s="20" t="n">
        <v>49.53609425</v>
      </c>
      <c r="U65" s="18" t="n">
        <v>348.07019332</v>
      </c>
      <c r="V65" s="20" t="n">
        <v>6.83308576</v>
      </c>
    </row>
    <row r="66" spans="1:22">
      <c r="A66" s="15" t="s">
        <v>541</v>
      </c>
      <c r="B66" s="17" t="n">
        <v>5665</v>
      </c>
      <c r="C66" s="18">
        <f>(100.0/B66*100)</f>
        <v/>
      </c>
      <c r="D66" s="19" t="n">
        <v>5565</v>
      </c>
      <c r="E66" s="18" t="n">
        <v>394.20245657</v>
      </c>
      <c r="F66" s="20" t="n">
        <v>5.21926512</v>
      </c>
      <c r="G66" s="18" t="n">
        <v>413.80851401</v>
      </c>
      <c r="H66" s="20" t="n">
        <v>3.48726937</v>
      </c>
      <c r="I66" s="18" t="n">
        <v>430.93983208</v>
      </c>
      <c r="J66" s="20" t="n">
        <v>1.88730935</v>
      </c>
      <c r="K66" s="18" t="n">
        <v>453.40350854</v>
      </c>
      <c r="L66" s="20" t="n">
        <v>4.21455371</v>
      </c>
      <c r="M66" s="18" t="s">
        <v>481</v>
      </c>
      <c r="N66" s="20" t="s">
        <v>481</v>
      </c>
      <c r="O66" s="18" t="s">
        <v>481</v>
      </c>
      <c r="P66" s="20" t="s">
        <v>481</v>
      </c>
      <c r="Q66" s="18" t="s">
        <v>481</v>
      </c>
      <c r="R66" s="20" t="s">
        <v>481</v>
      </c>
      <c r="S66" s="18" t="s">
        <v>481</v>
      </c>
      <c r="T66" s="20" t="s">
        <v>481</v>
      </c>
      <c r="U66" s="18" t="n">
        <v>362.43830076</v>
      </c>
      <c r="V66" s="20" t="n">
        <v>4.09700229</v>
      </c>
    </row>
    <row r="67" spans="1:22">
      <c r="A67" s="15" t="s">
        <v>542</v>
      </c>
      <c r="B67" s="17" t="n">
        <v>6971</v>
      </c>
      <c r="C67" s="18">
        <f>(1164.0/B67*100)</f>
        <v/>
      </c>
      <c r="D67" s="19" t="n">
        <v>5807</v>
      </c>
      <c r="E67" s="18" t="n">
        <v>369.29440629</v>
      </c>
      <c r="F67" s="20" t="n">
        <v>6.33820999</v>
      </c>
      <c r="G67" s="18" t="n">
        <v>361.2359838</v>
      </c>
      <c r="H67" s="20" t="n">
        <v>4.24980747</v>
      </c>
      <c r="I67" s="18" t="n">
        <v>398.96205732</v>
      </c>
      <c r="J67" s="20" t="n">
        <v>2.95968143</v>
      </c>
      <c r="K67" s="18" t="n">
        <v>433.58699203</v>
      </c>
      <c r="L67" s="20" t="n">
        <v>4.33880576</v>
      </c>
      <c r="M67" s="18" t="s">
        <v>481</v>
      </c>
      <c r="N67" s="20" t="s">
        <v>481</v>
      </c>
      <c r="O67" s="18" t="s">
        <v>481</v>
      </c>
      <c r="P67" s="20" t="s">
        <v>481</v>
      </c>
      <c r="Q67" s="18" t="s">
        <v>481</v>
      </c>
      <c r="R67" s="20" t="s">
        <v>481</v>
      </c>
      <c r="S67" s="18" t="s">
        <v>481</v>
      </c>
      <c r="T67" s="20" t="s">
        <v>481</v>
      </c>
      <c r="U67" s="18" t="n">
        <v>342.59360223</v>
      </c>
      <c r="V67" s="20" t="n">
        <v>6.57599732</v>
      </c>
    </row>
    <row r="68" spans="1:22">
      <c r="A68" s="15" t="s">
        <v>543</v>
      </c>
      <c r="B68" s="17" t="n">
        <v>12083</v>
      </c>
      <c r="C68" s="18">
        <f>(32.0/B68*100)</f>
        <v/>
      </c>
      <c r="D68" s="19" t="n">
        <v>12051</v>
      </c>
      <c r="E68" s="18" t="n">
        <v>357.54585094</v>
      </c>
      <c r="F68" s="20" t="n">
        <v>5.77682402</v>
      </c>
      <c r="G68" s="18" t="n">
        <v>359.52445491</v>
      </c>
      <c r="H68" s="20" t="n">
        <v>3.40600292</v>
      </c>
      <c r="I68" s="18" t="n">
        <v>410.01174081</v>
      </c>
      <c r="J68" s="20" t="n">
        <v>1.63141703</v>
      </c>
      <c r="K68" s="18" t="n">
        <v>462.8777534</v>
      </c>
      <c r="L68" s="20" t="n">
        <v>2.27374034</v>
      </c>
      <c r="M68" s="18" t="s">
        <v>481</v>
      </c>
      <c r="N68" s="20" t="s">
        <v>481</v>
      </c>
      <c r="O68" s="18" t="s">
        <v>481</v>
      </c>
      <c r="P68" s="20" t="s">
        <v>481</v>
      </c>
      <c r="Q68" s="18" t="s">
        <v>481</v>
      </c>
      <c r="R68" s="20" t="s">
        <v>481</v>
      </c>
      <c r="S68" s="18" t="s">
        <v>481</v>
      </c>
      <c r="T68" s="20" t="s">
        <v>481</v>
      </c>
      <c r="U68" s="18" t="n">
        <v>350.27192933</v>
      </c>
      <c r="V68" s="20" t="n">
        <v>1.93142664</v>
      </c>
    </row>
    <row r="69" spans="1:22">
      <c r="A69" s="15" t="s">
        <v>544</v>
      </c>
      <c r="B69" s="17" t="n">
        <v>4876</v>
      </c>
      <c r="C69" s="18">
        <f>(0.0/B69*100)</f>
        <v/>
      </c>
      <c r="D69" s="19" t="n">
        <v>4876</v>
      </c>
      <c r="E69" s="18" t="n">
        <v>403.38882564</v>
      </c>
      <c r="F69" s="20" t="n">
        <v>10.1786655</v>
      </c>
      <c r="G69" s="18" t="n">
        <v>411.99654407</v>
      </c>
      <c r="H69" s="20" t="n">
        <v>5.18580026</v>
      </c>
      <c r="I69" s="18" t="n">
        <v>440.49211626</v>
      </c>
      <c r="J69" s="20" t="n">
        <v>3.7385426</v>
      </c>
      <c r="K69" s="18" t="n">
        <v>474.20892358</v>
      </c>
      <c r="L69" s="20" t="n">
        <v>5.1669402</v>
      </c>
      <c r="M69" s="18" t="s">
        <v>481</v>
      </c>
      <c r="N69" s="20" t="s">
        <v>481</v>
      </c>
      <c r="O69" s="18" t="s">
        <v>481</v>
      </c>
      <c r="P69" s="20" t="s">
        <v>481</v>
      </c>
      <c r="Q69" s="18" t="s">
        <v>481</v>
      </c>
      <c r="R69" s="20" t="s">
        <v>481</v>
      </c>
      <c r="S69" s="18" t="s">
        <v>481</v>
      </c>
      <c r="T69" s="20" t="s">
        <v>481</v>
      </c>
      <c r="U69" s="18" t="n">
        <v>438.25883055</v>
      </c>
      <c r="V69" s="20" t="n">
        <v>20.54252695</v>
      </c>
    </row>
    <row r="70" spans="1:22">
      <c r="A70" s="15" t="s">
        <v>545</v>
      </c>
      <c r="B70" s="17" t="n">
        <v>6036</v>
      </c>
      <c r="C70" s="18">
        <f>(223.0/B70*100)</f>
        <v/>
      </c>
      <c r="D70" s="19" t="n">
        <v>5813</v>
      </c>
      <c r="E70" s="18" t="n">
        <v>465.61628458</v>
      </c>
      <c r="F70" s="20" t="n">
        <v>7.85548578</v>
      </c>
      <c r="G70" s="18" t="n">
        <v>464.27198479</v>
      </c>
      <c r="H70" s="20" t="n">
        <v>5.50175033</v>
      </c>
      <c r="I70" s="18" t="n">
        <v>499.90391473</v>
      </c>
      <c r="J70" s="20" t="n">
        <v>2.98703226</v>
      </c>
      <c r="K70" s="18" t="n">
        <v>528.7627743199999</v>
      </c>
      <c r="L70" s="20" t="n">
        <v>3.84359633</v>
      </c>
      <c r="M70" s="18" t="s">
        <v>481</v>
      </c>
      <c r="N70" s="20" t="s">
        <v>481</v>
      </c>
      <c r="O70" s="18" t="s">
        <v>481</v>
      </c>
      <c r="P70" s="20" t="s">
        <v>481</v>
      </c>
      <c r="Q70" s="18" t="s">
        <v>481</v>
      </c>
      <c r="R70" s="20" t="s">
        <v>481</v>
      </c>
      <c r="S70" s="18" t="s">
        <v>481</v>
      </c>
      <c r="T70" s="20" t="s">
        <v>481</v>
      </c>
      <c r="U70" s="18" t="n">
        <v>444.75526786</v>
      </c>
      <c r="V70" s="20" t="n">
        <v>8.822842209999999</v>
      </c>
    </row>
    <row r="71" spans="1:22">
      <c r="A71" s="15" t="s">
        <v>546</v>
      </c>
      <c r="B71" s="17" t="n">
        <v>6115</v>
      </c>
      <c r="C71" s="18">
        <f>(50.0/B71*100)</f>
        <v/>
      </c>
      <c r="D71" s="19" t="n">
        <v>6065</v>
      </c>
      <c r="E71" s="18" t="n">
        <v>506.17928349</v>
      </c>
      <c r="F71" s="20" t="n">
        <v>10.55042543</v>
      </c>
      <c r="G71" s="18" t="n">
        <v>506.70434934</v>
      </c>
      <c r="H71" s="20" t="n">
        <v>7.73387618</v>
      </c>
      <c r="I71" s="18" t="n">
        <v>555.41149019</v>
      </c>
      <c r="J71" s="20" t="n">
        <v>1.87525431</v>
      </c>
      <c r="K71" s="18" t="n">
        <v>593.29383446</v>
      </c>
      <c r="L71" s="20" t="n">
        <v>2.72407295</v>
      </c>
      <c r="M71" s="18" t="s">
        <v>481</v>
      </c>
      <c r="N71" s="20" t="s">
        <v>481</v>
      </c>
      <c r="O71" s="18" t="s">
        <v>481</v>
      </c>
      <c r="P71" s="20" t="s">
        <v>481</v>
      </c>
      <c r="Q71" s="18" t="s">
        <v>481</v>
      </c>
      <c r="R71" s="20" t="s">
        <v>481</v>
      </c>
      <c r="S71" s="18" t="s">
        <v>481</v>
      </c>
      <c r="T71" s="20" t="s">
        <v>481</v>
      </c>
      <c r="U71" s="18" t="n">
        <v>468.59063833</v>
      </c>
      <c r="V71" s="20" t="n">
        <v>14.2527371</v>
      </c>
    </row>
    <row r="72" spans="1:22">
      <c r="A72" s="15" t="s">
        <v>547</v>
      </c>
      <c r="B72" s="17" t="n">
        <v>7708</v>
      </c>
      <c r="C72" s="18">
        <f>(8.0/B72*100)</f>
        <v/>
      </c>
      <c r="D72" s="19" t="n">
        <v>7700</v>
      </c>
      <c r="E72" s="18" t="n">
        <v>482.31426434</v>
      </c>
      <c r="F72" s="20" t="n">
        <v>12.11993926</v>
      </c>
      <c r="G72" s="18" t="n">
        <v>454.75488977</v>
      </c>
      <c r="H72" s="20" t="n">
        <v>8.5192602</v>
      </c>
      <c r="I72" s="18" t="n">
        <v>526.67529337</v>
      </c>
      <c r="J72" s="20" t="n">
        <v>3.08335187</v>
      </c>
      <c r="K72" s="18" t="n">
        <v>583.320913</v>
      </c>
      <c r="L72" s="20" t="n">
        <v>3.68274513</v>
      </c>
      <c r="M72" s="18" t="s">
        <v>481</v>
      </c>
      <c r="N72" s="20" t="s">
        <v>481</v>
      </c>
      <c r="O72" s="18" t="s">
        <v>481</v>
      </c>
      <c r="P72" s="20" t="s">
        <v>481</v>
      </c>
      <c r="Q72" s="18" t="s">
        <v>481</v>
      </c>
      <c r="R72" s="20" t="s">
        <v>481</v>
      </c>
      <c r="S72" s="18" t="s">
        <v>481</v>
      </c>
      <c r="T72" s="20" t="s">
        <v>481</v>
      </c>
      <c r="U72" s="18" t="n">
        <v>450.36575413</v>
      </c>
      <c r="V72" s="20" t="n">
        <v>35.32791939</v>
      </c>
    </row>
    <row r="73" spans="1:22">
      <c r="A73" s="15" t="s">
        <v>548</v>
      </c>
      <c r="B73" s="17" t="n">
        <v>8249</v>
      </c>
      <c r="C73" s="18">
        <f>(209.0/B73*100)</f>
        <v/>
      </c>
      <c r="D73" s="19" t="n">
        <v>8040</v>
      </c>
      <c r="E73" s="18" t="n">
        <v>372.24833669</v>
      </c>
      <c r="F73" s="20" t="n">
        <v>10.38438648</v>
      </c>
      <c r="G73" s="18" t="n">
        <v>390.19032266</v>
      </c>
      <c r="H73" s="20" t="n">
        <v>4.53072669</v>
      </c>
      <c r="I73" s="18" t="n">
        <v>410.99294534</v>
      </c>
      <c r="J73" s="20" t="n">
        <v>2.85530895</v>
      </c>
      <c r="K73" s="18" t="n">
        <v>454.79004084</v>
      </c>
      <c r="L73" s="20" t="n">
        <v>5.44966273</v>
      </c>
      <c r="M73" s="18" t="s">
        <v>481</v>
      </c>
      <c r="N73" s="20" t="s">
        <v>481</v>
      </c>
      <c r="O73" s="18" t="s">
        <v>481</v>
      </c>
      <c r="P73" s="20" t="s">
        <v>481</v>
      </c>
      <c r="Q73" s="18" t="s">
        <v>481</v>
      </c>
      <c r="R73" s="20" t="s">
        <v>481</v>
      </c>
      <c r="S73" s="18" t="s">
        <v>481</v>
      </c>
      <c r="T73" s="20" t="s">
        <v>481</v>
      </c>
      <c r="U73" s="18" t="n">
        <v>388.57108184</v>
      </c>
      <c r="V73" s="20" t="n">
        <v>9.71797252</v>
      </c>
    </row>
    <row r="74" spans="1:22">
      <c r="A74" s="15" t="s">
        <v>549</v>
      </c>
      <c r="B74" s="17" t="n">
        <v>4692</v>
      </c>
      <c r="C74" s="18">
        <f>(82.0/B74*100)</f>
        <v/>
      </c>
      <c r="D74" s="19" t="n">
        <v>4610</v>
      </c>
      <c r="E74" s="18" t="n">
        <v>374.82469769</v>
      </c>
      <c r="F74" s="20" t="n">
        <v>6.59979625</v>
      </c>
      <c r="G74" s="18" t="n">
        <v>376.22632418</v>
      </c>
      <c r="H74" s="20" t="n">
        <v>7.08004786</v>
      </c>
      <c r="I74" s="18" t="n">
        <v>418.79925346</v>
      </c>
      <c r="J74" s="20" t="n">
        <v>1.95888608</v>
      </c>
      <c r="K74" s="18" t="n">
        <v>450.07938591</v>
      </c>
      <c r="L74" s="20" t="n">
        <v>3.26635797</v>
      </c>
      <c r="M74" s="18" t="s">
        <v>481</v>
      </c>
      <c r="N74" s="20" t="s">
        <v>481</v>
      </c>
      <c r="O74" s="18" t="s">
        <v>481</v>
      </c>
      <c r="P74" s="20" t="s">
        <v>481</v>
      </c>
      <c r="Q74" s="18" t="s">
        <v>481</v>
      </c>
      <c r="R74" s="20" t="s">
        <v>481</v>
      </c>
      <c r="S74" s="18" t="n">
        <v>347.26289101</v>
      </c>
      <c r="T74" s="20" t="n">
        <v>22.37329746</v>
      </c>
      <c r="U74" s="18" t="n">
        <v>355.28622633</v>
      </c>
      <c r="V74" s="20" t="n">
        <v>6.52562093</v>
      </c>
    </row>
    <row r="75" spans="1:22">
      <c r="A75" s="15" t="s">
        <v>550</v>
      </c>
      <c r="B75" s="17" t="n">
        <v>5375</v>
      </c>
      <c r="C75" s="18">
        <f>(341.0/B75*100)</f>
        <v/>
      </c>
      <c r="D75" s="19" t="n">
        <v>5034</v>
      </c>
      <c r="E75" s="18" t="n">
        <v>335.16467349</v>
      </c>
      <c r="F75" s="20" t="n">
        <v>6.96828059</v>
      </c>
      <c r="G75" s="18" t="n">
        <v>359.85969556</v>
      </c>
      <c r="H75" s="20" t="n">
        <v>4.17299028</v>
      </c>
      <c r="I75" s="18" t="n">
        <v>375.57727126</v>
      </c>
      <c r="J75" s="20" t="n">
        <v>3.97827797</v>
      </c>
      <c r="K75" s="18" t="n">
        <v>396.78005255</v>
      </c>
      <c r="L75" s="20" t="n">
        <v>5.99327744</v>
      </c>
      <c r="M75" s="18" t="s">
        <v>481</v>
      </c>
      <c r="N75" s="20" t="s">
        <v>481</v>
      </c>
      <c r="O75" s="18" t="s">
        <v>481</v>
      </c>
      <c r="P75" s="20" t="s">
        <v>481</v>
      </c>
      <c r="Q75" s="18" t="s">
        <v>481</v>
      </c>
      <c r="R75" s="20" t="s">
        <v>481</v>
      </c>
      <c r="S75" s="18" t="s">
        <v>481</v>
      </c>
      <c r="T75" s="20" t="s">
        <v>481</v>
      </c>
      <c r="U75" s="18" t="n">
        <v>338.6826193</v>
      </c>
      <c r="V75" s="20" t="n">
        <v>5.54293611</v>
      </c>
    </row>
    <row r="76" spans="1:22">
      <c r="A76" s="15" t="s">
        <v>551</v>
      </c>
      <c r="B76" s="17" t="n">
        <v>14167</v>
      </c>
      <c r="C76" s="18">
        <f>(238.0/B76*100)</f>
        <v/>
      </c>
      <c r="D76" s="19" t="n">
        <v>13929</v>
      </c>
      <c r="E76" s="18" t="n">
        <v>380.42766962</v>
      </c>
      <c r="F76" s="20" t="n">
        <v>5.19165791</v>
      </c>
      <c r="G76" s="18" t="n">
        <v>378.66396339</v>
      </c>
      <c r="H76" s="20" t="n">
        <v>4.17256152</v>
      </c>
      <c r="I76" s="18" t="n">
        <v>425.92086134</v>
      </c>
      <c r="J76" s="20" t="n">
        <v>2.73415422</v>
      </c>
      <c r="K76" s="18" t="n">
        <v>476.43912526</v>
      </c>
      <c r="L76" s="20" t="n">
        <v>3.59393226</v>
      </c>
      <c r="M76" s="18" t="s">
        <v>481</v>
      </c>
      <c r="N76" s="20" t="s">
        <v>481</v>
      </c>
      <c r="O76" s="18" t="s">
        <v>481</v>
      </c>
      <c r="P76" s="20" t="s">
        <v>481</v>
      </c>
      <c r="Q76" s="18" t="s">
        <v>481</v>
      </c>
      <c r="R76" s="20" t="s">
        <v>481</v>
      </c>
      <c r="S76" s="18" t="s">
        <v>481</v>
      </c>
      <c r="T76" s="20" t="s">
        <v>481</v>
      </c>
      <c r="U76" s="18" t="n">
        <v>360.90969874</v>
      </c>
      <c r="V76" s="20" t="n">
        <v>4.62112975</v>
      </c>
    </row>
    <row r="77" spans="1:22">
      <c r="A77" s="15" t="s">
        <v>552</v>
      </c>
      <c r="B77" s="17" t="n">
        <v>6062</v>
      </c>
      <c r="C77" s="18">
        <f>(455.0/B77*100)</f>
        <v/>
      </c>
      <c r="D77" s="19" t="n">
        <v>5607</v>
      </c>
      <c r="E77" s="18" t="n">
        <v>383.20760899</v>
      </c>
      <c r="F77" s="20" t="n">
        <v>5.57278638</v>
      </c>
      <c r="G77" s="18" t="n">
        <v>397.94427092</v>
      </c>
      <c r="H77" s="20" t="n">
        <v>4.8076693</v>
      </c>
      <c r="I77" s="18" t="n">
        <v>428.53031319</v>
      </c>
      <c r="J77" s="20" t="n">
        <v>2.88673035</v>
      </c>
      <c r="K77" s="18" t="n">
        <v>464.76128158</v>
      </c>
      <c r="L77" s="20" t="n">
        <v>4.93819163</v>
      </c>
      <c r="M77" s="18" t="s">
        <v>481</v>
      </c>
      <c r="N77" s="20" t="s">
        <v>481</v>
      </c>
      <c r="O77" s="18" t="s">
        <v>481</v>
      </c>
      <c r="P77" s="20" t="s">
        <v>481</v>
      </c>
      <c r="Q77" s="18" t="s">
        <v>481</v>
      </c>
      <c r="R77" s="20" t="s">
        <v>481</v>
      </c>
      <c r="S77" s="18" t="s">
        <v>481</v>
      </c>
      <c r="T77" s="20" t="s">
        <v>481</v>
      </c>
      <c r="U77" s="18" t="n">
        <v>366.91385167</v>
      </c>
      <c r="V77" s="20" t="n">
        <v>3.88315039</v>
      </c>
    </row>
    <row r="78" spans="1:22">
      <c r="A78" s="15" t="s">
        <v>553</v>
      </c>
      <c r="B78" s="17" t="n">
        <v>5826</v>
      </c>
      <c r="C78" s="18">
        <f>(0.0/B78*100)</f>
        <v/>
      </c>
      <c r="D78" s="19" t="n">
        <v>5826</v>
      </c>
      <c r="E78" s="18" t="n">
        <v>473.70011838</v>
      </c>
      <c r="F78" s="20" t="n">
        <v>9.669617779999999</v>
      </c>
      <c r="G78" s="18" t="n">
        <v>454.90016743</v>
      </c>
      <c r="H78" s="20" t="n">
        <v>7.69949167</v>
      </c>
      <c r="I78" s="18" t="n">
        <v>486.38702173</v>
      </c>
      <c r="J78" s="20" t="n">
        <v>4.23856891</v>
      </c>
      <c r="K78" s="18" t="n">
        <v>524.1309813</v>
      </c>
      <c r="L78" s="20" t="n">
        <v>5.37760677</v>
      </c>
      <c r="M78" s="18" t="s">
        <v>481</v>
      </c>
      <c r="N78" s="20" t="s">
        <v>481</v>
      </c>
      <c r="O78" s="18" t="s">
        <v>481</v>
      </c>
      <c r="P78" s="20" t="s">
        <v>481</v>
      </c>
      <c r="Q78" s="18" t="n">
        <v>390.3611</v>
      </c>
      <c r="R78" s="20" t="n">
        <v>35.81002551</v>
      </c>
      <c r="S78" s="18" t="n">
        <v>423.67747708</v>
      </c>
      <c r="T78" s="20" t="n">
        <v>40.24465423</v>
      </c>
      <c r="U78" s="18" t="n">
        <v>452.66304809</v>
      </c>
      <c r="V78" s="20" t="n">
        <v>18.06784897</v>
      </c>
    </row>
    <row customHeight="1" ht="25" r="79" spans="1:22">
      <c r="A79" s="15" t="s">
        <v>554</v>
      </c>
      <c r="B79" s="17" t="n">
        <v>1657</v>
      </c>
      <c r="C79" s="18">
        <f>(41.0/B79*100)</f>
        <v/>
      </c>
      <c r="D79" s="19" t="n">
        <v>1616</v>
      </c>
      <c r="E79" s="18" t="n">
        <v>438.15192612</v>
      </c>
      <c r="F79" s="20" t="n">
        <v>14.04987114</v>
      </c>
      <c r="G79" s="18" t="n">
        <v>413.44294496</v>
      </c>
      <c r="H79" s="20" t="n">
        <v>9.562589600000001</v>
      </c>
      <c r="I79" s="18" t="n">
        <v>449.68130525</v>
      </c>
      <c r="J79" s="20" t="n">
        <v>7.15349368</v>
      </c>
      <c r="K79" s="18" t="n">
        <v>492.35385302</v>
      </c>
      <c r="L79" s="20" t="n">
        <v>7.30319266</v>
      </c>
      <c r="M79" s="18" t="s">
        <v>481</v>
      </c>
      <c r="N79" s="20" t="s">
        <v>481</v>
      </c>
      <c r="O79" s="18" t="s">
        <v>481</v>
      </c>
      <c r="P79" s="20" t="s">
        <v>481</v>
      </c>
      <c r="Q79" s="18" t="s">
        <v>481</v>
      </c>
      <c r="R79" s="20" t="s">
        <v>481</v>
      </c>
      <c r="S79" s="18" t="n">
        <v>314.0637</v>
      </c>
      <c r="T79" s="20" t="n">
        <v>47.60698827</v>
      </c>
      <c r="U79" s="18" t="n">
        <v>376.52635701</v>
      </c>
      <c r="V79" s="20" t="n">
        <v>14.8523822</v>
      </c>
    </row>
    <row r="80" spans="1:22">
      <c r="A80" s="15" t="s">
        <v>555</v>
      </c>
      <c r="B80" s="17" t="n">
        <v>7841</v>
      </c>
      <c r="C80" s="18">
        <f>(0.0/B80*100)</f>
        <v/>
      </c>
      <c r="D80" s="19" t="n">
        <v>7841</v>
      </c>
      <c r="E80" s="18" t="n">
        <v>439.20967831</v>
      </c>
      <c r="F80" s="20" t="n">
        <v>6.89254319</v>
      </c>
      <c r="G80" s="18" t="n">
        <v>430.83591823</v>
      </c>
      <c r="H80" s="20" t="n">
        <v>7.84813161</v>
      </c>
      <c r="I80" s="18" t="n">
        <v>452.57957422</v>
      </c>
      <c r="J80" s="20" t="n">
        <v>4.52003288</v>
      </c>
      <c r="K80" s="18" t="n">
        <v>483.06288656</v>
      </c>
      <c r="L80" s="20" t="n">
        <v>4.73549505</v>
      </c>
      <c r="M80" s="18" t="s">
        <v>481</v>
      </c>
      <c r="N80" s="20" t="s">
        <v>481</v>
      </c>
      <c r="O80" s="18" t="s">
        <v>481</v>
      </c>
      <c r="P80" s="20" t="s">
        <v>481</v>
      </c>
      <c r="Q80" s="18" t="s">
        <v>481</v>
      </c>
      <c r="R80" s="20" t="s">
        <v>481</v>
      </c>
      <c r="S80" s="18" t="s">
        <v>481</v>
      </c>
      <c r="T80" s="20" t="s">
        <v>481</v>
      </c>
      <c r="U80" s="18" t="n">
        <v>435.85174973</v>
      </c>
      <c r="V80" s="20" t="n">
        <v>22.75350972</v>
      </c>
    </row>
    <row r="81" spans="1:22">
      <c r="A81" s="23" t="s">
        <v>556</v>
      </c>
      <c r="B81" s="17" t="n">
        <v>8861</v>
      </c>
      <c r="C81" s="18">
        <f>(113.0/B81*100)</f>
        <v/>
      </c>
      <c r="D81" s="19" t="n">
        <v>8748</v>
      </c>
      <c r="E81" s="18" t="n">
        <v>408.70124893</v>
      </c>
      <c r="F81" s="20" t="n">
        <v>11.15162076</v>
      </c>
      <c r="G81" s="18" t="n">
        <v>384.36818</v>
      </c>
      <c r="H81" s="20" t="n">
        <v>6.2515307</v>
      </c>
      <c r="I81" s="18" t="n">
        <v>440.53549513</v>
      </c>
      <c r="J81" s="20" t="n">
        <v>3.4992279</v>
      </c>
      <c r="K81" s="18" t="n">
        <v>475.97239689</v>
      </c>
      <c r="L81" s="20" t="n">
        <v>3.57890411</v>
      </c>
      <c r="M81" s="18" t="s">
        <v>481</v>
      </c>
      <c r="N81" s="20" t="s">
        <v>481</v>
      </c>
      <c r="O81" s="18" t="s">
        <v>481</v>
      </c>
      <c r="P81" s="20" t="s">
        <v>481</v>
      </c>
      <c r="Q81" s="18" t="s">
        <v>481</v>
      </c>
      <c r="R81" s="20" t="s">
        <v>481</v>
      </c>
      <c r="S81" s="18" t="s">
        <v>481</v>
      </c>
      <c r="T81" s="20" t="s">
        <v>481</v>
      </c>
      <c r="U81" s="18" t="n">
        <v>404.12374098</v>
      </c>
      <c r="V81" s="20" t="n">
        <v>9.962242659999999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876</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439.23569776</v>
      </c>
      <c r="F7" s="20" t="n">
        <v>6.77518828</v>
      </c>
      <c r="G7" s="18" t="n">
        <v>431.95752249</v>
      </c>
      <c r="H7" s="20" t="n">
        <v>5.63262847</v>
      </c>
      <c r="I7" s="18" t="n">
        <v>480.21121596</v>
      </c>
      <c r="J7" s="20" t="n">
        <v>1.85002985</v>
      </c>
      <c r="K7" s="18" t="n">
        <v>532.30208375</v>
      </c>
      <c r="L7" s="20" t="n">
        <v>2.69811166</v>
      </c>
      <c r="M7" s="18" t="s">
        <v>481</v>
      </c>
      <c r="N7" s="20" t="s">
        <v>481</v>
      </c>
      <c r="O7" s="18" t="s">
        <v>481</v>
      </c>
      <c r="P7" s="20" t="s">
        <v>481</v>
      </c>
      <c r="Q7" s="18" t="s">
        <v>481</v>
      </c>
      <c r="R7" s="20" t="s">
        <v>481</v>
      </c>
      <c r="S7" s="18" t="s">
        <v>481</v>
      </c>
      <c r="T7" s="20" t="s">
        <v>481</v>
      </c>
      <c r="U7" s="18" t="n">
        <v>456.99129349</v>
      </c>
      <c r="V7" s="20" t="n">
        <v>4.55348515</v>
      </c>
    </row>
    <row r="8" spans="1:22">
      <c r="A8" s="15" t="s">
        <v>483</v>
      </c>
      <c r="B8" s="17" t="n">
        <v>7007</v>
      </c>
      <c r="C8" s="18">
        <f>(262.0/B8*100)</f>
        <v/>
      </c>
      <c r="D8" s="19" t="n">
        <v>6745</v>
      </c>
      <c r="E8" s="18" t="n">
        <v>445.08612802</v>
      </c>
      <c r="F8" s="20" t="n">
        <v>5.26257705</v>
      </c>
      <c r="G8" s="18" t="n">
        <v>463.08176499</v>
      </c>
      <c r="H8" s="20" t="n">
        <v>4.47067886</v>
      </c>
      <c r="I8" s="18" t="n">
        <v>495.49726066</v>
      </c>
      <c r="J8" s="20" t="n">
        <v>4.0655835</v>
      </c>
      <c r="K8" s="18" t="n">
        <v>534.74986359</v>
      </c>
      <c r="L8" s="20" t="n">
        <v>3.13903021</v>
      </c>
      <c r="M8" s="18" t="s">
        <v>481</v>
      </c>
      <c r="N8" s="20" t="s">
        <v>481</v>
      </c>
      <c r="O8" s="18" t="s">
        <v>481</v>
      </c>
      <c r="P8" s="20" t="s">
        <v>481</v>
      </c>
      <c r="Q8" s="18" t="n">
        <v>301.63126691</v>
      </c>
      <c r="R8" s="20" t="n">
        <v>25.14921031</v>
      </c>
      <c r="S8" s="18" t="s">
        <v>481</v>
      </c>
      <c r="T8" s="20" t="s">
        <v>481</v>
      </c>
      <c r="U8" s="18" t="n">
        <v>438.42289604</v>
      </c>
      <c r="V8" s="20" t="n">
        <v>6.17430052</v>
      </c>
    </row>
    <row r="9" spans="1:22">
      <c r="A9" s="15" t="s">
        <v>484</v>
      </c>
      <c r="B9" s="17" t="n">
        <v>9651</v>
      </c>
      <c r="C9" s="18">
        <f>(344.0/B9*100)</f>
        <v/>
      </c>
      <c r="D9" s="19" t="n">
        <v>9307</v>
      </c>
      <c r="E9" s="18" t="n">
        <v>453.29569041</v>
      </c>
      <c r="F9" s="20" t="n">
        <v>6.02630915</v>
      </c>
      <c r="G9" s="18" t="n">
        <v>474.96083279</v>
      </c>
      <c r="H9" s="20" t="n">
        <v>4.0107129</v>
      </c>
      <c r="I9" s="18" t="n">
        <v>517.30975059</v>
      </c>
      <c r="J9" s="20" t="n">
        <v>2.47782144</v>
      </c>
      <c r="K9" s="18" t="n">
        <v>547.0587847199999</v>
      </c>
      <c r="L9" s="20" t="n">
        <v>2.92220046</v>
      </c>
      <c r="M9" s="18" t="s">
        <v>481</v>
      </c>
      <c r="N9" s="20" t="s">
        <v>481</v>
      </c>
      <c r="O9" s="18" t="s">
        <v>481</v>
      </c>
      <c r="P9" s="20" t="s">
        <v>481</v>
      </c>
      <c r="Q9" s="18" t="n">
        <v>357.98454354</v>
      </c>
      <c r="R9" s="20" t="n">
        <v>11.51846445</v>
      </c>
      <c r="S9" s="18" t="s">
        <v>481</v>
      </c>
      <c r="T9" s="20" t="s">
        <v>481</v>
      </c>
      <c r="U9" s="18" t="n">
        <v>433.22856098</v>
      </c>
      <c r="V9" s="20" t="n">
        <v>5.40328681</v>
      </c>
    </row>
    <row r="10" spans="1:22">
      <c r="A10" s="15" t="s">
        <v>485</v>
      </c>
      <c r="B10" s="17" t="n">
        <v>20058</v>
      </c>
      <c r="C10" s="18">
        <f>(583.0/B10*100)</f>
        <v/>
      </c>
      <c r="D10" s="19" t="n">
        <v>19475</v>
      </c>
      <c r="E10" s="18" t="n">
        <v>467.87680785</v>
      </c>
      <c r="F10" s="20" t="n">
        <v>6.91890903</v>
      </c>
      <c r="G10" s="18" t="n">
        <v>472.81659932</v>
      </c>
      <c r="H10" s="20" t="n">
        <v>4.68902737</v>
      </c>
      <c r="I10" s="18" t="n">
        <v>505.69836965</v>
      </c>
      <c r="J10" s="20" t="n">
        <v>2.42766951</v>
      </c>
      <c r="K10" s="18" t="n">
        <v>547.50253427</v>
      </c>
      <c r="L10" s="20" t="n">
        <v>2.89994138</v>
      </c>
      <c r="M10" s="18" t="s">
        <v>481</v>
      </c>
      <c r="N10" s="20" t="s">
        <v>481</v>
      </c>
      <c r="O10" s="18" t="s">
        <v>481</v>
      </c>
      <c r="P10" s="20" t="s">
        <v>481</v>
      </c>
      <c r="Q10" s="18" t="s">
        <v>481</v>
      </c>
      <c r="R10" s="20" t="s">
        <v>481</v>
      </c>
      <c r="S10" s="18" t="s">
        <v>481</v>
      </c>
      <c r="T10" s="20" t="s">
        <v>481</v>
      </c>
      <c r="U10" s="18" t="n">
        <v>457.21587404</v>
      </c>
      <c r="V10" s="20" t="n">
        <v>6.10553248</v>
      </c>
    </row>
    <row r="11" spans="1:22">
      <c r="A11" s="15" t="s">
        <v>486</v>
      </c>
      <c r="B11" s="17" t="n">
        <v>7053</v>
      </c>
      <c r="C11" s="18">
        <f>(229.0/B11*100)</f>
        <v/>
      </c>
      <c r="D11" s="19" t="n">
        <v>6824</v>
      </c>
      <c r="E11" s="18" t="n">
        <v>395.64922382</v>
      </c>
      <c r="F11" s="20" t="n">
        <v>6.16576119</v>
      </c>
      <c r="G11" s="18" t="n">
        <v>391.43405174</v>
      </c>
      <c r="H11" s="20" t="n">
        <v>5.34493629</v>
      </c>
      <c r="I11" s="18" t="n">
        <v>419.12158349</v>
      </c>
      <c r="J11" s="20" t="n">
        <v>2.82546542</v>
      </c>
      <c r="K11" s="18" t="n">
        <v>464.59306498</v>
      </c>
      <c r="L11" s="20" t="n">
        <v>3.94740506</v>
      </c>
      <c r="M11" s="18" t="s">
        <v>481</v>
      </c>
      <c r="N11" s="20" t="s">
        <v>481</v>
      </c>
      <c r="O11" s="18" t="s">
        <v>481</v>
      </c>
      <c r="P11" s="20" t="s">
        <v>481</v>
      </c>
      <c r="Q11" s="18" t="s">
        <v>481</v>
      </c>
      <c r="R11" s="20" t="s">
        <v>481</v>
      </c>
      <c r="S11" s="18" t="s">
        <v>481</v>
      </c>
      <c r="T11" s="20" t="s">
        <v>481</v>
      </c>
      <c r="U11" s="18" t="n">
        <v>389.40627041</v>
      </c>
      <c r="V11" s="20" t="n">
        <v>5.5675346</v>
      </c>
    </row>
    <row r="12" spans="1:22">
      <c r="A12" s="15" t="s">
        <v>487</v>
      </c>
      <c r="B12" s="17" t="n">
        <v>6894</v>
      </c>
      <c r="C12" s="18">
        <f>(60.0/B12*100)</f>
        <v/>
      </c>
      <c r="D12" s="19" t="n">
        <v>6834</v>
      </c>
      <c r="E12" s="18" t="n">
        <v>440.7306847</v>
      </c>
      <c r="F12" s="20" t="n">
        <v>6.71503418</v>
      </c>
      <c r="G12" s="18" t="n">
        <v>465.5008176</v>
      </c>
      <c r="H12" s="20" t="n">
        <v>4.75659213</v>
      </c>
      <c r="I12" s="18" t="n">
        <v>498.17027688</v>
      </c>
      <c r="J12" s="20" t="n">
        <v>2.27630376</v>
      </c>
      <c r="K12" s="18" t="n">
        <v>539.12414517</v>
      </c>
      <c r="L12" s="20" t="n">
        <v>3.6980027</v>
      </c>
      <c r="M12" s="18" t="s">
        <v>481</v>
      </c>
      <c r="N12" s="20" t="s">
        <v>481</v>
      </c>
      <c r="O12" s="18" t="s">
        <v>481</v>
      </c>
      <c r="P12" s="20" t="s">
        <v>481</v>
      </c>
      <c r="Q12" s="18" t="n">
        <v>340.98506961</v>
      </c>
      <c r="R12" s="20" t="n">
        <v>12.52444664</v>
      </c>
      <c r="S12" s="18" t="s">
        <v>481</v>
      </c>
      <c r="T12" s="20" t="s">
        <v>481</v>
      </c>
      <c r="U12" s="18" t="n">
        <v>417.67684811</v>
      </c>
      <c r="V12" s="20" t="n">
        <v>6.95431135</v>
      </c>
    </row>
    <row r="13" spans="1:22">
      <c r="A13" s="15" t="s">
        <v>488</v>
      </c>
      <c r="B13" s="17" t="n">
        <v>7161</v>
      </c>
      <c r="C13" s="18">
        <f>(318.0/B13*100)</f>
        <v/>
      </c>
      <c r="D13" s="19" t="n">
        <v>6843</v>
      </c>
      <c r="E13" s="18" t="n">
        <v>503.37954248</v>
      </c>
      <c r="F13" s="20" t="n">
        <v>6.49061725</v>
      </c>
      <c r="G13" s="18" t="n">
        <v>481.83183644</v>
      </c>
      <c r="H13" s="20" t="n">
        <v>5.62884596</v>
      </c>
      <c r="I13" s="18" t="n">
        <v>506.97627878</v>
      </c>
      <c r="J13" s="20" t="n">
        <v>2.78691533</v>
      </c>
      <c r="K13" s="18" t="n">
        <v>543.7950003</v>
      </c>
      <c r="L13" s="20" t="n">
        <v>2.6476738</v>
      </c>
      <c r="M13" s="18" t="s">
        <v>481</v>
      </c>
      <c r="N13" s="20" t="s">
        <v>481</v>
      </c>
      <c r="O13" s="18" t="s">
        <v>481</v>
      </c>
      <c r="P13" s="20" t="s">
        <v>481</v>
      </c>
      <c r="Q13" s="18" t="n">
        <v>447.51533769</v>
      </c>
      <c r="R13" s="20" t="n">
        <v>5.97365007</v>
      </c>
      <c r="S13" s="18" t="s">
        <v>481</v>
      </c>
      <c r="T13" s="20" t="s">
        <v>481</v>
      </c>
      <c r="U13" s="18" t="n">
        <v>437.45571414</v>
      </c>
      <c r="V13" s="20" t="n">
        <v>6.2414535</v>
      </c>
    </row>
    <row r="14" spans="1:22">
      <c r="A14" s="15" t="s">
        <v>489</v>
      </c>
      <c r="B14" s="17" t="n">
        <v>5587</v>
      </c>
      <c r="C14" s="18">
        <f>(93.0/B14*100)</f>
        <v/>
      </c>
      <c r="D14" s="19" t="n">
        <v>5494</v>
      </c>
      <c r="E14" s="18" t="n">
        <v>463.52096826</v>
      </c>
      <c r="F14" s="20" t="n">
        <v>7.38355394</v>
      </c>
      <c r="G14" s="18" t="n">
        <v>473.52879353</v>
      </c>
      <c r="H14" s="20" t="n">
        <v>4.65151865</v>
      </c>
      <c r="I14" s="18" t="n">
        <v>513.33722827</v>
      </c>
      <c r="J14" s="20" t="n">
        <v>1.99594112</v>
      </c>
      <c r="K14" s="18" t="n">
        <v>549.67081344</v>
      </c>
      <c r="L14" s="20" t="n">
        <v>3.48323309</v>
      </c>
      <c r="M14" s="18" t="s">
        <v>481</v>
      </c>
      <c r="N14" s="20" t="s">
        <v>481</v>
      </c>
      <c r="O14" s="18" t="s">
        <v>481</v>
      </c>
      <c r="P14" s="20" t="s">
        <v>481</v>
      </c>
      <c r="Q14" s="18" t="s">
        <v>481</v>
      </c>
      <c r="R14" s="20" t="s">
        <v>481</v>
      </c>
      <c r="S14" s="18" t="s">
        <v>481</v>
      </c>
      <c r="T14" s="20" t="s">
        <v>481</v>
      </c>
      <c r="U14" s="18" t="n">
        <v>458.42957496</v>
      </c>
      <c r="V14" s="20" t="n">
        <v>10.02939672</v>
      </c>
    </row>
    <row r="15" spans="1:22">
      <c r="A15" s="15" t="s">
        <v>490</v>
      </c>
      <c r="B15" s="17" t="n">
        <v>5882</v>
      </c>
      <c r="C15" s="18">
        <f>(169.0/B15*100)</f>
        <v/>
      </c>
      <c r="D15" s="19" t="n">
        <v>5713</v>
      </c>
      <c r="E15" s="18" t="n">
        <v>461.59013494</v>
      </c>
      <c r="F15" s="20" t="n">
        <v>6.78841682</v>
      </c>
      <c r="G15" s="18" t="n">
        <v>461.65420602</v>
      </c>
      <c r="H15" s="20" t="n">
        <v>4.298005</v>
      </c>
      <c r="I15" s="18" t="n">
        <v>510.48610405</v>
      </c>
      <c r="J15" s="20" t="n">
        <v>2.25353923</v>
      </c>
      <c r="K15" s="18" t="n">
        <v>550.72810194</v>
      </c>
      <c r="L15" s="20" t="n">
        <v>2.79890607</v>
      </c>
      <c r="M15" s="18" t="s">
        <v>481</v>
      </c>
      <c r="N15" s="20" t="s">
        <v>481</v>
      </c>
      <c r="O15" s="18" t="s">
        <v>481</v>
      </c>
      <c r="P15" s="20" t="s">
        <v>481</v>
      </c>
      <c r="Q15" s="18" t="n">
        <v>368.85220715</v>
      </c>
      <c r="R15" s="20" t="n">
        <v>14.5875493</v>
      </c>
      <c r="S15" s="18" t="s">
        <v>481</v>
      </c>
      <c r="T15" s="20" t="s">
        <v>481</v>
      </c>
      <c r="U15" s="18" t="n">
        <v>448.82142333</v>
      </c>
      <c r="V15" s="20" t="n">
        <v>6.32456847</v>
      </c>
    </row>
    <row r="16" spans="1:22">
      <c r="A16" s="15" t="s">
        <v>491</v>
      </c>
      <c r="B16" s="17" t="n">
        <v>6108</v>
      </c>
      <c r="C16" s="18">
        <f>(188.0/B16*100)</f>
        <v/>
      </c>
      <c r="D16" s="19" t="n">
        <v>5920</v>
      </c>
      <c r="E16" s="18" t="n">
        <v>423.94842932</v>
      </c>
      <c r="F16" s="20" t="n">
        <v>7.32836376</v>
      </c>
      <c r="G16" s="18" t="n">
        <v>475.54433218</v>
      </c>
      <c r="H16" s="20" t="n">
        <v>4.28929845</v>
      </c>
      <c r="I16" s="18" t="n">
        <v>503.3514451</v>
      </c>
      <c r="J16" s="20" t="n">
        <v>2.21186526</v>
      </c>
      <c r="K16" s="18" t="n">
        <v>524.69957362</v>
      </c>
      <c r="L16" s="20" t="n">
        <v>3.53048979</v>
      </c>
      <c r="M16" s="18" t="s">
        <v>481</v>
      </c>
      <c r="N16" s="20" t="s">
        <v>481</v>
      </c>
      <c r="O16" s="18" t="s">
        <v>481</v>
      </c>
      <c r="P16" s="20" t="s">
        <v>481</v>
      </c>
      <c r="Q16" s="18" t="s">
        <v>481</v>
      </c>
      <c r="R16" s="20" t="s">
        <v>481</v>
      </c>
      <c r="S16" s="18" t="s">
        <v>481</v>
      </c>
      <c r="T16" s="20" t="s">
        <v>481</v>
      </c>
      <c r="U16" s="18" t="n">
        <v>414.31237344</v>
      </c>
      <c r="V16" s="20" t="n">
        <v>7.36848595</v>
      </c>
    </row>
    <row r="17" spans="1:22">
      <c r="A17" s="15" t="s">
        <v>492</v>
      </c>
      <c r="B17" s="17" t="n">
        <v>6504</v>
      </c>
      <c r="C17" s="18">
        <f>(2526.0/B17*100)</f>
        <v/>
      </c>
      <c r="D17" s="19" t="n">
        <v>3978</v>
      </c>
      <c r="E17" s="18" t="n">
        <v>481.39791444</v>
      </c>
      <c r="F17" s="20" t="n">
        <v>8.148394789999999</v>
      </c>
      <c r="G17" s="18" t="n">
        <v>483.91834147</v>
      </c>
      <c r="H17" s="20" t="n">
        <v>4.95600077</v>
      </c>
      <c r="I17" s="18" t="n">
        <v>512.10339</v>
      </c>
      <c r="J17" s="20" t="n">
        <v>4.32130226</v>
      </c>
      <c r="K17" s="18" t="n">
        <v>547.52575817</v>
      </c>
      <c r="L17" s="20" t="n">
        <v>3.81555318</v>
      </c>
      <c r="M17" s="18" t="s">
        <v>481</v>
      </c>
      <c r="N17" s="20" t="s">
        <v>481</v>
      </c>
      <c r="O17" s="18" t="s">
        <v>481</v>
      </c>
      <c r="P17" s="20" t="s">
        <v>481</v>
      </c>
      <c r="Q17" s="18" t="n">
        <v>362.96139732</v>
      </c>
      <c r="R17" s="20" t="n">
        <v>12.64520278</v>
      </c>
      <c r="S17" s="18" t="s">
        <v>481</v>
      </c>
      <c r="T17" s="20" t="s">
        <v>481</v>
      </c>
      <c r="U17" s="18" t="n">
        <v>473.31892958</v>
      </c>
      <c r="V17" s="20" t="n">
        <v>6.47707395</v>
      </c>
    </row>
    <row r="18" spans="1:22">
      <c r="A18" s="15" t="s">
        <v>493</v>
      </c>
      <c r="B18" s="17" t="n">
        <v>5532</v>
      </c>
      <c r="C18" s="18">
        <f>(32.0/B18*100)</f>
        <v/>
      </c>
      <c r="D18" s="19" t="n">
        <v>5500</v>
      </c>
      <c r="E18" s="18" t="n">
        <v>389.94875196</v>
      </c>
      <c r="F18" s="20" t="n">
        <v>7.91999073</v>
      </c>
      <c r="G18" s="18" t="n">
        <v>416.97070011</v>
      </c>
      <c r="H18" s="20" t="n">
        <v>5.25226586</v>
      </c>
      <c r="I18" s="18" t="n">
        <v>456.42078486</v>
      </c>
      <c r="J18" s="20" t="n">
        <v>3.30696429</v>
      </c>
      <c r="K18" s="18" t="n">
        <v>486.64172734</v>
      </c>
      <c r="L18" s="20" t="n">
        <v>4.16599747</v>
      </c>
      <c r="M18" s="18" t="s">
        <v>481</v>
      </c>
      <c r="N18" s="20" t="s">
        <v>481</v>
      </c>
      <c r="O18" s="18" t="s">
        <v>481</v>
      </c>
      <c r="P18" s="20" t="s">
        <v>481</v>
      </c>
      <c r="Q18" s="18" t="s">
        <v>481</v>
      </c>
      <c r="R18" s="20" t="s">
        <v>481</v>
      </c>
      <c r="S18" s="18" t="s">
        <v>481</v>
      </c>
      <c r="T18" s="20" t="s">
        <v>481</v>
      </c>
      <c r="U18" s="18" t="n">
        <v>385.79201383</v>
      </c>
      <c r="V18" s="20" t="n">
        <v>8.76380054</v>
      </c>
    </row>
    <row r="19" spans="1:22">
      <c r="A19" s="15" t="s">
        <v>494</v>
      </c>
      <c r="B19" s="17" t="n">
        <v>5658</v>
      </c>
      <c r="C19" s="18">
        <f>(462.0/B19*100)</f>
        <v/>
      </c>
      <c r="D19" s="19" t="n">
        <v>5196</v>
      </c>
      <c r="E19" s="18" t="n">
        <v>427.59488846</v>
      </c>
      <c r="F19" s="20" t="n">
        <v>6.20727164</v>
      </c>
      <c r="G19" s="18" t="n">
        <v>454.17813987</v>
      </c>
      <c r="H19" s="20" t="n">
        <v>4.65724416</v>
      </c>
      <c r="I19" s="18" t="n">
        <v>483.25484373</v>
      </c>
      <c r="J19" s="20" t="n">
        <v>2.93354109</v>
      </c>
      <c r="K19" s="18" t="n">
        <v>516.53324968</v>
      </c>
      <c r="L19" s="20" t="n">
        <v>4.11077806</v>
      </c>
      <c r="M19" s="18" t="s">
        <v>481</v>
      </c>
      <c r="N19" s="20" t="s">
        <v>481</v>
      </c>
      <c r="O19" s="18" t="s">
        <v>481</v>
      </c>
      <c r="P19" s="20" t="s">
        <v>481</v>
      </c>
      <c r="Q19" s="18" t="s">
        <v>481</v>
      </c>
      <c r="R19" s="20" t="s">
        <v>481</v>
      </c>
      <c r="S19" s="18" t="s">
        <v>481</v>
      </c>
      <c r="T19" s="20" t="s">
        <v>481</v>
      </c>
      <c r="U19" s="18" t="n">
        <v>408.56685187</v>
      </c>
      <c r="V19" s="20" t="n">
        <v>7.21450132</v>
      </c>
    </row>
    <row r="20" spans="1:22">
      <c r="A20" s="15" t="s">
        <v>495</v>
      </c>
      <c r="B20" s="17" t="n">
        <v>3371</v>
      </c>
      <c r="C20" s="18">
        <f>(75.0/B20*100)</f>
        <v/>
      </c>
      <c r="D20" s="19" t="n">
        <v>3296</v>
      </c>
      <c r="E20" s="18" t="n">
        <v>466.3291908</v>
      </c>
      <c r="F20" s="20" t="n">
        <v>9.95485731</v>
      </c>
      <c r="G20" s="18" t="n">
        <v>432.87455531</v>
      </c>
      <c r="H20" s="20" t="n">
        <v>8.554413029999999</v>
      </c>
      <c r="I20" s="18" t="n">
        <v>471.67774969</v>
      </c>
      <c r="J20" s="20" t="n">
        <v>2.66436546</v>
      </c>
      <c r="K20" s="18" t="n">
        <v>525.6266080300001</v>
      </c>
      <c r="L20" s="20" t="n">
        <v>3.08612965</v>
      </c>
      <c r="M20" s="18" t="s">
        <v>481</v>
      </c>
      <c r="N20" s="20" t="s">
        <v>481</v>
      </c>
      <c r="O20" s="18" t="s">
        <v>481</v>
      </c>
      <c r="P20" s="20" t="s">
        <v>481</v>
      </c>
      <c r="Q20" s="18" t="s">
        <v>481</v>
      </c>
      <c r="R20" s="20" t="s">
        <v>481</v>
      </c>
      <c r="S20" s="18" t="s">
        <v>481</v>
      </c>
      <c r="T20" s="20" t="s">
        <v>481</v>
      </c>
      <c r="U20" s="18" t="n">
        <v>435.71842384</v>
      </c>
      <c r="V20" s="20" t="n">
        <v>9.017957060000001</v>
      </c>
    </row>
    <row r="21" spans="1:22">
      <c r="A21" s="15" t="s">
        <v>496</v>
      </c>
      <c r="B21" s="17" t="n">
        <v>5741</v>
      </c>
      <c r="C21" s="18">
        <f>(77.0/B21*100)</f>
        <v/>
      </c>
      <c r="D21" s="19" t="n">
        <v>5664</v>
      </c>
      <c r="E21" s="18" t="n">
        <v>448.23696643</v>
      </c>
      <c r="F21" s="20" t="n">
        <v>8.141338409999999</v>
      </c>
      <c r="G21" s="18" t="n">
        <v>455.10851749</v>
      </c>
      <c r="H21" s="20" t="n">
        <v>7.55030594</v>
      </c>
      <c r="I21" s="18" t="n">
        <v>490.02290451</v>
      </c>
      <c r="J21" s="20" t="n">
        <v>2.53134709</v>
      </c>
      <c r="K21" s="18" t="n">
        <v>529.73255618</v>
      </c>
      <c r="L21" s="20" t="n">
        <v>2.06070651</v>
      </c>
      <c r="M21" s="18" t="s">
        <v>481</v>
      </c>
      <c r="N21" s="20" t="s">
        <v>481</v>
      </c>
      <c r="O21" s="18" t="s">
        <v>481</v>
      </c>
      <c r="P21" s="20" t="s">
        <v>481</v>
      </c>
      <c r="Q21" s="18" t="s">
        <v>481</v>
      </c>
      <c r="R21" s="20" t="s">
        <v>481</v>
      </c>
      <c r="S21" s="18" t="s">
        <v>481</v>
      </c>
      <c r="T21" s="20" t="s">
        <v>481</v>
      </c>
      <c r="U21" s="18" t="n">
        <v>456.41201768</v>
      </c>
      <c r="V21" s="20" t="n">
        <v>8.856168889999999</v>
      </c>
    </row>
    <row r="22" spans="1:22">
      <c r="A22" s="15" t="s">
        <v>497</v>
      </c>
      <c r="B22" s="17" t="n">
        <v>6598</v>
      </c>
      <c r="C22" s="18">
        <f>(43.0/B22*100)</f>
        <v/>
      </c>
      <c r="D22" s="19" t="n">
        <v>6555</v>
      </c>
      <c r="E22" s="18" t="n">
        <v>385.81155429</v>
      </c>
      <c r="F22" s="20" t="n">
        <v>6.35539735</v>
      </c>
      <c r="G22" s="18" t="n">
        <v>415.90278751</v>
      </c>
      <c r="H22" s="20" t="n">
        <v>4.8941432</v>
      </c>
      <c r="I22" s="18" t="n">
        <v>466.94168199</v>
      </c>
      <c r="J22" s="20" t="n">
        <v>4.42035595</v>
      </c>
      <c r="K22" s="18" t="n">
        <v>508.57856136</v>
      </c>
      <c r="L22" s="20" t="n">
        <v>3.68983827</v>
      </c>
      <c r="M22" s="18" t="s">
        <v>481</v>
      </c>
      <c r="N22" s="20" t="s">
        <v>481</v>
      </c>
      <c r="O22" s="18" t="s">
        <v>481</v>
      </c>
      <c r="P22" s="20" t="s">
        <v>481</v>
      </c>
      <c r="Q22" s="18" t="s">
        <v>481</v>
      </c>
      <c r="R22" s="20" t="s">
        <v>481</v>
      </c>
      <c r="S22" s="18" t="n">
        <v>430.85796315</v>
      </c>
      <c r="T22" s="20" t="n">
        <v>32.86703002</v>
      </c>
      <c r="U22" s="18" t="n">
        <v>380.31792012</v>
      </c>
      <c r="V22" s="20" t="n">
        <v>7.97492029</v>
      </c>
    </row>
    <row r="23" spans="1:22">
      <c r="A23" s="15" t="s">
        <v>498</v>
      </c>
      <c r="B23" s="17" t="n">
        <v>11583</v>
      </c>
      <c r="C23" s="18">
        <f>(295.0/B23*100)</f>
        <v/>
      </c>
      <c r="D23" s="19" t="n">
        <v>11288</v>
      </c>
      <c r="E23" s="18" t="n">
        <v>437.45403198</v>
      </c>
      <c r="F23" s="20" t="n">
        <v>8.79210252</v>
      </c>
      <c r="G23" s="18" t="n">
        <v>446.32115021</v>
      </c>
      <c r="H23" s="20" t="n">
        <v>4.38256349</v>
      </c>
      <c r="I23" s="18" t="n">
        <v>487.06197272</v>
      </c>
      <c r="J23" s="20" t="n">
        <v>2.95346255</v>
      </c>
      <c r="K23" s="18" t="n">
        <v>524.92614718</v>
      </c>
      <c r="L23" s="20" t="n">
        <v>4.00570943</v>
      </c>
      <c r="M23" s="18" t="s">
        <v>481</v>
      </c>
      <c r="N23" s="20" t="s">
        <v>481</v>
      </c>
      <c r="O23" s="18" t="s">
        <v>481</v>
      </c>
      <c r="P23" s="20" t="s">
        <v>481</v>
      </c>
      <c r="Q23" s="18" t="s">
        <v>481</v>
      </c>
      <c r="R23" s="20" t="s">
        <v>481</v>
      </c>
      <c r="S23" s="18" t="s">
        <v>481</v>
      </c>
      <c r="T23" s="20" t="s">
        <v>481</v>
      </c>
      <c r="U23" s="18" t="n">
        <v>437.09102976</v>
      </c>
      <c r="V23" s="20" t="n">
        <v>7.31959382</v>
      </c>
    </row>
    <row r="24" spans="1:22">
      <c r="A24" s="15" t="s">
        <v>499</v>
      </c>
      <c r="B24" s="17" t="n">
        <v>6647</v>
      </c>
      <c r="C24" s="18">
        <f>(16.0/B24*100)</f>
        <v/>
      </c>
      <c r="D24" s="19" t="n">
        <v>6631</v>
      </c>
      <c r="E24" s="18" t="n">
        <v>466.11314089</v>
      </c>
      <c r="F24" s="20" t="n">
        <v>5.02271219</v>
      </c>
      <c r="G24" s="18" t="n">
        <v>489.16692903</v>
      </c>
      <c r="H24" s="20" t="n">
        <v>3.8015338</v>
      </c>
      <c r="I24" s="18" t="n">
        <v>534.86973189</v>
      </c>
      <c r="J24" s="20" t="n">
        <v>3.08714914</v>
      </c>
      <c r="K24" s="18" t="n">
        <v>566.61863053</v>
      </c>
      <c r="L24" s="20" t="n">
        <v>3.845406</v>
      </c>
      <c r="M24" s="18" t="s">
        <v>481</v>
      </c>
      <c r="N24" s="20" t="s">
        <v>481</v>
      </c>
      <c r="O24" s="18" t="s">
        <v>481</v>
      </c>
      <c r="P24" s="20" t="s">
        <v>481</v>
      </c>
      <c r="Q24" s="18" t="s">
        <v>481</v>
      </c>
      <c r="R24" s="20" t="s">
        <v>481</v>
      </c>
      <c r="S24" s="18" t="s">
        <v>481</v>
      </c>
      <c r="T24" s="20" t="s">
        <v>481</v>
      </c>
      <c r="U24" s="18" t="n">
        <v>462.35442183</v>
      </c>
      <c r="V24" s="20" t="n">
        <v>10.57066381</v>
      </c>
    </row>
    <row r="25" spans="1:22">
      <c r="A25" s="15" t="s">
        <v>500</v>
      </c>
      <c r="B25" s="17" t="n">
        <v>5581</v>
      </c>
      <c r="C25" s="18">
        <f>(26.0/B25*100)</f>
        <v/>
      </c>
      <c r="D25" s="19" t="n">
        <v>5555</v>
      </c>
      <c r="E25" s="18" t="n">
        <v>436.26015512</v>
      </c>
      <c r="F25" s="20" t="n">
        <v>11.08074389</v>
      </c>
      <c r="G25" s="18" t="n">
        <v>462.97311208</v>
      </c>
      <c r="H25" s="20" t="n">
        <v>6.66993932</v>
      </c>
      <c r="I25" s="18" t="n">
        <v>517.78936161</v>
      </c>
      <c r="J25" s="20" t="n">
        <v>3.28854243</v>
      </c>
      <c r="K25" s="18" t="n">
        <v>576.8698096099999</v>
      </c>
      <c r="L25" s="20" t="n">
        <v>4.20532703</v>
      </c>
      <c r="M25" s="18" t="s">
        <v>481</v>
      </c>
      <c r="N25" s="20" t="s">
        <v>481</v>
      </c>
      <c r="O25" s="18" t="s">
        <v>481</v>
      </c>
      <c r="P25" s="20" t="s">
        <v>481</v>
      </c>
      <c r="Q25" s="18" t="s">
        <v>481</v>
      </c>
      <c r="R25" s="20" t="s">
        <v>481</v>
      </c>
      <c r="S25" s="18" t="s">
        <v>481</v>
      </c>
      <c r="T25" s="20" t="s">
        <v>481</v>
      </c>
      <c r="U25" s="18" t="n">
        <v>479.41839013</v>
      </c>
      <c r="V25" s="20" t="n">
        <v>27.52987015</v>
      </c>
    </row>
    <row r="26" spans="1:22">
      <c r="A26" s="15" t="s">
        <v>501</v>
      </c>
      <c r="B26" s="17" t="n">
        <v>4869</v>
      </c>
      <c r="C26" s="18">
        <f>(96.0/B26*100)</f>
        <v/>
      </c>
      <c r="D26" s="19" t="n">
        <v>4773</v>
      </c>
      <c r="E26" s="18" t="n">
        <v>460.58296221</v>
      </c>
      <c r="F26" s="20" t="n">
        <v>5.54585858</v>
      </c>
      <c r="G26" s="18" t="n">
        <v>464.18173855</v>
      </c>
      <c r="H26" s="20" t="n">
        <v>3.95582044</v>
      </c>
      <c r="I26" s="18" t="n">
        <v>479.68080056</v>
      </c>
      <c r="J26" s="20" t="n">
        <v>2.76931592</v>
      </c>
      <c r="K26" s="18" t="n">
        <v>517.27899089</v>
      </c>
      <c r="L26" s="20" t="n">
        <v>3.09048468</v>
      </c>
      <c r="M26" s="18" t="s">
        <v>481</v>
      </c>
      <c r="N26" s="20" t="s">
        <v>481</v>
      </c>
      <c r="O26" s="18" t="s">
        <v>481</v>
      </c>
      <c r="P26" s="20" t="s">
        <v>481</v>
      </c>
      <c r="Q26" s="18" t="s">
        <v>481</v>
      </c>
      <c r="R26" s="20" t="s">
        <v>481</v>
      </c>
      <c r="S26" s="18" t="s">
        <v>481</v>
      </c>
      <c r="T26" s="20" t="s">
        <v>481</v>
      </c>
      <c r="U26" s="18" t="n">
        <v>434.8593</v>
      </c>
      <c r="V26" s="20" t="n">
        <v>9.218275569999999</v>
      </c>
    </row>
    <row r="27" spans="1:22">
      <c r="A27" s="15" t="s">
        <v>502</v>
      </c>
      <c r="B27" s="17" t="n">
        <v>5299</v>
      </c>
      <c r="C27" s="18">
        <f>(191.0/B27*100)</f>
        <v/>
      </c>
      <c r="D27" s="19" t="n">
        <v>5108</v>
      </c>
      <c r="E27" s="18" t="n">
        <v>422.91405628</v>
      </c>
      <c r="F27" s="20" t="n">
        <v>4.74956036</v>
      </c>
      <c r="G27" s="18" t="n">
        <v>463.09186903</v>
      </c>
      <c r="H27" s="20" t="n">
        <v>3.9592789</v>
      </c>
      <c r="I27" s="18" t="n">
        <v>492.25986797</v>
      </c>
      <c r="J27" s="20" t="n">
        <v>2.22601424</v>
      </c>
      <c r="K27" s="18" t="n">
        <v>528.10065701</v>
      </c>
      <c r="L27" s="20" t="n">
        <v>2.30544665</v>
      </c>
      <c r="M27" s="18" t="s">
        <v>481</v>
      </c>
      <c r="N27" s="20" t="s">
        <v>481</v>
      </c>
      <c r="O27" s="18" t="s">
        <v>481</v>
      </c>
      <c r="P27" s="20" t="s">
        <v>481</v>
      </c>
      <c r="Q27" s="18" t="s">
        <v>481</v>
      </c>
      <c r="R27" s="20" t="s">
        <v>481</v>
      </c>
      <c r="S27" s="18" t="s">
        <v>481</v>
      </c>
      <c r="T27" s="20" t="s">
        <v>481</v>
      </c>
      <c r="U27" s="18" t="n">
        <v>416.45204934</v>
      </c>
      <c r="V27" s="20" t="n">
        <v>4.24950911</v>
      </c>
    </row>
    <row r="28" spans="1:22">
      <c r="A28" s="15" t="s">
        <v>503</v>
      </c>
      <c r="B28" s="17" t="n">
        <v>7568</v>
      </c>
      <c r="C28" s="18">
        <f>(528.0/B28*100)</f>
        <v/>
      </c>
      <c r="D28" s="19" t="n">
        <v>7040</v>
      </c>
      <c r="E28" s="18" t="n">
        <v>386.10829614</v>
      </c>
      <c r="F28" s="20" t="n">
        <v>5.15781684</v>
      </c>
      <c r="G28" s="18" t="n">
        <v>392.8535088</v>
      </c>
      <c r="H28" s="20" t="n">
        <v>4.36017612</v>
      </c>
      <c r="I28" s="18" t="n">
        <v>410.32052811</v>
      </c>
      <c r="J28" s="20" t="n">
        <v>2.80321304</v>
      </c>
      <c r="K28" s="18" t="n">
        <v>436.02316829</v>
      </c>
      <c r="L28" s="20" t="n">
        <v>3.29818878</v>
      </c>
      <c r="M28" s="18" t="s">
        <v>481</v>
      </c>
      <c r="N28" s="20" t="s">
        <v>481</v>
      </c>
      <c r="O28" s="18" t="s">
        <v>481</v>
      </c>
      <c r="P28" s="20" t="s">
        <v>481</v>
      </c>
      <c r="Q28" s="18" t="s">
        <v>481</v>
      </c>
      <c r="R28" s="20" t="s">
        <v>481</v>
      </c>
      <c r="S28" s="18" t="s">
        <v>481</v>
      </c>
      <c r="T28" s="20" t="s">
        <v>481</v>
      </c>
      <c r="U28" s="18" t="n">
        <v>380.41605286</v>
      </c>
      <c r="V28" s="20" t="n">
        <v>7.69189814</v>
      </c>
    </row>
    <row r="29" spans="1:22">
      <c r="A29" s="15" t="s">
        <v>504</v>
      </c>
      <c r="B29" s="17" t="n">
        <v>5385</v>
      </c>
      <c r="C29" s="18">
        <f>(30.0/B29*100)</f>
        <v/>
      </c>
      <c r="D29" s="19" t="n">
        <v>5355</v>
      </c>
      <c r="E29" s="18" t="n">
        <v>446.24455813</v>
      </c>
      <c r="F29" s="20" t="n">
        <v>7.88358674</v>
      </c>
      <c r="G29" s="18" t="n">
        <v>462.93900889</v>
      </c>
      <c r="H29" s="20" t="n">
        <v>4.57898123</v>
      </c>
      <c r="I29" s="18" t="n">
        <v>513.3979468799999</v>
      </c>
      <c r="J29" s="20" t="n">
        <v>2.3535246</v>
      </c>
      <c r="K29" s="18" t="n">
        <v>564.97381706</v>
      </c>
      <c r="L29" s="20" t="n">
        <v>3.05208671</v>
      </c>
      <c r="M29" s="18" t="s">
        <v>481</v>
      </c>
      <c r="N29" s="20" t="s">
        <v>481</v>
      </c>
      <c r="O29" s="18" t="s">
        <v>481</v>
      </c>
      <c r="P29" s="20" t="s">
        <v>481</v>
      </c>
      <c r="Q29" s="18" t="n">
        <v>335.3902018</v>
      </c>
      <c r="R29" s="20" t="n">
        <v>12.1685767</v>
      </c>
      <c r="S29" s="18" t="s">
        <v>481</v>
      </c>
      <c r="T29" s="20" t="s">
        <v>481</v>
      </c>
      <c r="U29" s="18" t="n">
        <v>427.97563761</v>
      </c>
      <c r="V29" s="20" t="n">
        <v>9.29130131</v>
      </c>
    </row>
    <row r="30" spans="1:22">
      <c r="A30" s="15" t="s">
        <v>505</v>
      </c>
      <c r="B30" s="17" t="n">
        <v>4520</v>
      </c>
      <c r="C30" s="18">
        <f>(254.0/B30*100)</f>
        <v/>
      </c>
      <c r="D30" s="19" t="n">
        <v>4266</v>
      </c>
      <c r="E30" s="18" t="n">
        <v>441.65766996</v>
      </c>
      <c r="F30" s="20" t="n">
        <v>8.615513119999999</v>
      </c>
      <c r="G30" s="18" t="n">
        <v>425.57914657</v>
      </c>
      <c r="H30" s="20" t="n">
        <v>6.31883815</v>
      </c>
      <c r="I30" s="18" t="n">
        <v>484.39782941</v>
      </c>
      <c r="J30" s="20" t="n">
        <v>2.75027563</v>
      </c>
      <c r="K30" s="18" t="n">
        <v>533.57985898</v>
      </c>
      <c r="L30" s="20" t="n">
        <v>3.07782138</v>
      </c>
      <c r="M30" s="18" t="s">
        <v>481</v>
      </c>
      <c r="N30" s="20" t="s">
        <v>481</v>
      </c>
      <c r="O30" s="18" t="s">
        <v>481</v>
      </c>
      <c r="P30" s="20" t="s">
        <v>481</v>
      </c>
      <c r="Q30" s="18" t="s">
        <v>481</v>
      </c>
      <c r="R30" s="20" t="s">
        <v>481</v>
      </c>
      <c r="S30" s="18" t="s">
        <v>481</v>
      </c>
      <c r="T30" s="20" t="s">
        <v>481</v>
      </c>
      <c r="U30" s="18" t="n">
        <v>412.41261331</v>
      </c>
      <c r="V30" s="20" t="n">
        <v>6.53046335</v>
      </c>
    </row>
    <row r="31" spans="1:22">
      <c r="A31" s="15" t="s">
        <v>506</v>
      </c>
      <c r="B31" s="17" t="n">
        <v>5456</v>
      </c>
      <c r="C31" s="18">
        <f>(155.0/B31*100)</f>
        <v/>
      </c>
      <c r="D31" s="19" t="n">
        <v>5301</v>
      </c>
      <c r="E31" s="18" t="n">
        <v>449.88793349</v>
      </c>
      <c r="F31" s="20" t="n">
        <v>7.19020449</v>
      </c>
      <c r="G31" s="18" t="n">
        <v>467.76515307</v>
      </c>
      <c r="H31" s="20" t="n">
        <v>4.68443153</v>
      </c>
      <c r="I31" s="18" t="n">
        <v>499.47869387</v>
      </c>
      <c r="J31" s="20" t="n">
        <v>2.44397265</v>
      </c>
      <c r="K31" s="18" t="n">
        <v>541.3037758200001</v>
      </c>
      <c r="L31" s="20" t="n">
        <v>2.94264309</v>
      </c>
      <c r="M31" s="18" t="s">
        <v>481</v>
      </c>
      <c r="N31" s="20" t="s">
        <v>481</v>
      </c>
      <c r="O31" s="18" t="s">
        <v>481</v>
      </c>
      <c r="P31" s="20" t="s">
        <v>481</v>
      </c>
      <c r="Q31" s="18" t="s">
        <v>481</v>
      </c>
      <c r="R31" s="20" t="s">
        <v>481</v>
      </c>
      <c r="S31" s="18" t="s">
        <v>481</v>
      </c>
      <c r="T31" s="20" t="s">
        <v>481</v>
      </c>
      <c r="U31" s="18" t="n">
        <v>441.99175944</v>
      </c>
      <c r="V31" s="20" t="n">
        <v>5.01754391</v>
      </c>
    </row>
    <row r="32" spans="1:22">
      <c r="A32" s="15" t="s">
        <v>507</v>
      </c>
      <c r="B32" s="17" t="n">
        <v>4478</v>
      </c>
      <c r="C32" s="18">
        <f>(6.0/B32*100)</f>
        <v/>
      </c>
      <c r="D32" s="19" t="n">
        <v>4472</v>
      </c>
      <c r="E32" s="18" t="n">
        <v>467.2430311</v>
      </c>
      <c r="F32" s="20" t="n">
        <v>6.57963948</v>
      </c>
      <c r="G32" s="18" t="n">
        <v>479.27977447</v>
      </c>
      <c r="H32" s="20" t="n">
        <v>4.73698766</v>
      </c>
      <c r="I32" s="18" t="n">
        <v>503.94844446</v>
      </c>
      <c r="J32" s="20" t="n">
        <v>2.62464645</v>
      </c>
      <c r="K32" s="18" t="n">
        <v>531.38978091</v>
      </c>
      <c r="L32" s="20" t="n">
        <v>3.49796311</v>
      </c>
      <c r="M32" s="18" t="s">
        <v>481</v>
      </c>
      <c r="N32" s="20" t="s">
        <v>481</v>
      </c>
      <c r="O32" s="18" t="s">
        <v>481</v>
      </c>
      <c r="P32" s="20" t="s">
        <v>481</v>
      </c>
      <c r="Q32" s="18" t="s">
        <v>481</v>
      </c>
      <c r="R32" s="20" t="s">
        <v>481</v>
      </c>
      <c r="S32" s="18" t="s">
        <v>481</v>
      </c>
      <c r="T32" s="20" t="s">
        <v>481</v>
      </c>
      <c r="U32" s="18" t="n">
        <v>430.71246892</v>
      </c>
      <c r="V32" s="20" t="n">
        <v>10.86473651</v>
      </c>
    </row>
    <row r="33" spans="1:22">
      <c r="A33" s="15" t="s">
        <v>508</v>
      </c>
      <c r="B33" s="17" t="n">
        <v>7325</v>
      </c>
      <c r="C33" s="18">
        <f>(87.0/B33*100)</f>
        <v/>
      </c>
      <c r="D33" s="19" t="n">
        <v>7238</v>
      </c>
      <c r="E33" s="18" t="n">
        <v>446.59091554</v>
      </c>
      <c r="F33" s="20" t="n">
        <v>11.13111997</v>
      </c>
      <c r="G33" s="18" t="n">
        <v>436.16172235</v>
      </c>
      <c r="H33" s="20" t="n">
        <v>7.11505222</v>
      </c>
      <c r="I33" s="18" t="n">
        <v>477.79050968</v>
      </c>
      <c r="J33" s="20" t="n">
        <v>2.9326877</v>
      </c>
      <c r="K33" s="18" t="n">
        <v>532.17799687</v>
      </c>
      <c r="L33" s="20" t="n">
        <v>2.87667383</v>
      </c>
      <c r="M33" s="18" t="s">
        <v>481</v>
      </c>
      <c r="N33" s="20" t="s">
        <v>481</v>
      </c>
      <c r="O33" s="18" t="s">
        <v>481</v>
      </c>
      <c r="P33" s="20" t="s">
        <v>481</v>
      </c>
      <c r="Q33" s="18" t="s">
        <v>481</v>
      </c>
      <c r="R33" s="20" t="s">
        <v>481</v>
      </c>
      <c r="S33" s="18" t="s">
        <v>481</v>
      </c>
      <c r="T33" s="20" t="s">
        <v>481</v>
      </c>
      <c r="U33" s="18" t="n">
        <v>415.28285131</v>
      </c>
      <c r="V33" s="20" t="n">
        <v>7.69738909</v>
      </c>
    </row>
    <row r="34" spans="1:22">
      <c r="A34" s="15" t="s">
        <v>509</v>
      </c>
      <c r="B34" s="17" t="n">
        <v>6350</v>
      </c>
      <c r="C34" s="18">
        <f>(107.0/B34*100)</f>
        <v/>
      </c>
      <c r="D34" s="19" t="n">
        <v>6243</v>
      </c>
      <c r="E34" s="18" t="n">
        <v>431.35071484</v>
      </c>
      <c r="F34" s="20" t="n">
        <v>6.11684039</v>
      </c>
      <c r="G34" s="18" t="n">
        <v>443.59006248</v>
      </c>
      <c r="H34" s="20" t="n">
        <v>4.40545125</v>
      </c>
      <c r="I34" s="18" t="n">
        <v>491.38395923</v>
      </c>
      <c r="J34" s="20" t="n">
        <v>2.63045255</v>
      </c>
      <c r="K34" s="18" t="n">
        <v>516.23567718</v>
      </c>
      <c r="L34" s="20" t="n">
        <v>4.11294419</v>
      </c>
      <c r="M34" s="18" t="s">
        <v>481</v>
      </c>
      <c r="N34" s="20" t="s">
        <v>481</v>
      </c>
      <c r="O34" s="18" t="s">
        <v>481</v>
      </c>
      <c r="P34" s="20" t="s">
        <v>481</v>
      </c>
      <c r="Q34" s="18" t="n">
        <v>336.51078337</v>
      </c>
      <c r="R34" s="20" t="n">
        <v>12.24828707</v>
      </c>
      <c r="S34" s="18" t="s">
        <v>481</v>
      </c>
      <c r="T34" s="20" t="s">
        <v>481</v>
      </c>
      <c r="U34" s="18" t="n">
        <v>417.14000123</v>
      </c>
      <c r="V34" s="20" t="n">
        <v>8.09378948</v>
      </c>
    </row>
    <row r="35" spans="1:22">
      <c r="A35" s="15" t="s">
        <v>510</v>
      </c>
      <c r="B35" s="17" t="n">
        <v>6406</v>
      </c>
      <c r="C35" s="18">
        <f>(78.0/B35*100)</f>
        <v/>
      </c>
      <c r="D35" s="19" t="n">
        <v>6328</v>
      </c>
      <c r="E35" s="18" t="n">
        <v>459.76106954</v>
      </c>
      <c r="F35" s="20" t="n">
        <v>7.64862577</v>
      </c>
      <c r="G35" s="18" t="n">
        <v>475.44471032</v>
      </c>
      <c r="H35" s="20" t="n">
        <v>6.50697303</v>
      </c>
      <c r="I35" s="18" t="n">
        <v>502.16755105</v>
      </c>
      <c r="J35" s="20" t="n">
        <v>2.24450757</v>
      </c>
      <c r="K35" s="18" t="n">
        <v>544.14531821</v>
      </c>
      <c r="L35" s="20" t="n">
        <v>2.8137666</v>
      </c>
      <c r="M35" s="18" t="s">
        <v>481</v>
      </c>
      <c r="N35" s="20" t="s">
        <v>481</v>
      </c>
      <c r="O35" s="18" t="s">
        <v>481</v>
      </c>
      <c r="P35" s="20" t="s">
        <v>481</v>
      </c>
      <c r="Q35" s="18" t="n">
        <v>349.78970242</v>
      </c>
      <c r="R35" s="20" t="n">
        <v>6.90672373</v>
      </c>
      <c r="S35" s="18" t="s">
        <v>481</v>
      </c>
      <c r="T35" s="20" t="s">
        <v>481</v>
      </c>
      <c r="U35" s="18" t="n">
        <v>433.15446167</v>
      </c>
      <c r="V35" s="20" t="n">
        <v>7.31994571</v>
      </c>
    </row>
    <row r="36" spans="1:22">
      <c r="A36" s="15" t="s">
        <v>511</v>
      </c>
      <c r="B36" s="17" t="n">
        <v>6736</v>
      </c>
      <c r="C36" s="18">
        <f>(97.0/B36*100)</f>
        <v/>
      </c>
      <c r="D36" s="19" t="n">
        <v>6639</v>
      </c>
      <c r="E36" s="18" t="n">
        <v>447.60001094</v>
      </c>
      <c r="F36" s="20" t="n">
        <v>6.94216611</v>
      </c>
      <c r="G36" s="18" t="n">
        <v>437.66664438</v>
      </c>
      <c r="H36" s="20" t="n">
        <v>4.88797639</v>
      </c>
      <c r="I36" s="18" t="n">
        <v>481.08507279</v>
      </c>
      <c r="J36" s="20" t="n">
        <v>2.60821755</v>
      </c>
      <c r="K36" s="18" t="n">
        <v>512.90401762</v>
      </c>
      <c r="L36" s="20" t="n">
        <v>2.70717491</v>
      </c>
      <c r="M36" s="18" t="s">
        <v>481</v>
      </c>
      <c r="N36" s="20" t="s">
        <v>481</v>
      </c>
      <c r="O36" s="18" t="s">
        <v>481</v>
      </c>
      <c r="P36" s="20" t="s">
        <v>481</v>
      </c>
      <c r="Q36" s="18" t="s">
        <v>481</v>
      </c>
      <c r="R36" s="20" t="s">
        <v>481</v>
      </c>
      <c r="S36" s="18" t="s">
        <v>481</v>
      </c>
      <c r="T36" s="20" t="s">
        <v>481</v>
      </c>
      <c r="U36" s="18" t="n">
        <v>433.33721018</v>
      </c>
      <c r="V36" s="20" t="n">
        <v>6.3377469</v>
      </c>
    </row>
    <row r="37" spans="1:22">
      <c r="A37" s="15" t="s">
        <v>512</v>
      </c>
      <c r="B37" s="17" t="n">
        <v>5458</v>
      </c>
      <c r="C37" s="18">
        <f>(208.0/B37*100)</f>
        <v/>
      </c>
      <c r="D37" s="19" t="n">
        <v>5250</v>
      </c>
      <c r="E37" s="18" t="n">
        <v>440.32305465</v>
      </c>
      <c r="F37" s="20" t="n">
        <v>7.73619003</v>
      </c>
      <c r="G37" s="18" t="n">
        <v>451.93324951</v>
      </c>
      <c r="H37" s="20" t="n">
        <v>5.85740931</v>
      </c>
      <c r="I37" s="18" t="n">
        <v>491.04275912</v>
      </c>
      <c r="J37" s="20" t="n">
        <v>3.25453274</v>
      </c>
      <c r="K37" s="18" t="n">
        <v>538.29557039</v>
      </c>
      <c r="L37" s="20" t="n">
        <v>3.73127484</v>
      </c>
      <c r="M37" s="18" t="s">
        <v>481</v>
      </c>
      <c r="N37" s="20" t="s">
        <v>481</v>
      </c>
      <c r="O37" s="18" t="s">
        <v>481</v>
      </c>
      <c r="P37" s="20" t="s">
        <v>481</v>
      </c>
      <c r="Q37" s="18" t="s">
        <v>481</v>
      </c>
      <c r="R37" s="20" t="s">
        <v>481</v>
      </c>
      <c r="S37" s="18" t="s">
        <v>481</v>
      </c>
      <c r="T37" s="20" t="s">
        <v>481</v>
      </c>
      <c r="U37" s="18" t="n">
        <v>422.46530027</v>
      </c>
      <c r="V37" s="20" t="n">
        <v>5.49734215</v>
      </c>
    </row>
    <row r="38" spans="1:22">
      <c r="A38" s="15" t="s">
        <v>513</v>
      </c>
      <c r="B38" s="17" t="n">
        <v>5860</v>
      </c>
      <c r="C38" s="18">
        <f>(30.0/B38*100)</f>
        <v/>
      </c>
      <c r="D38" s="19" t="n">
        <v>5830</v>
      </c>
      <c r="E38" s="18" t="n">
        <v>465.7689377</v>
      </c>
      <c r="F38" s="20" t="n">
        <v>6.74230152</v>
      </c>
      <c r="G38" s="18" t="n">
        <v>491.65138597</v>
      </c>
      <c r="H38" s="20" t="n">
        <v>5.08365866</v>
      </c>
      <c r="I38" s="18" t="n">
        <v>522.2487764</v>
      </c>
      <c r="J38" s="20" t="n">
        <v>3.73268078</v>
      </c>
      <c r="K38" s="18" t="n">
        <v>559.47330721</v>
      </c>
      <c r="L38" s="20" t="n">
        <v>3.65607038</v>
      </c>
      <c r="M38" s="18" t="s">
        <v>481</v>
      </c>
      <c r="N38" s="20" t="s">
        <v>481</v>
      </c>
      <c r="O38" s="18" t="s">
        <v>481</v>
      </c>
      <c r="P38" s="20" t="s">
        <v>481</v>
      </c>
      <c r="Q38" s="18" t="s">
        <v>481</v>
      </c>
      <c r="R38" s="20" t="s">
        <v>481</v>
      </c>
      <c r="S38" s="18" t="s">
        <v>481</v>
      </c>
      <c r="T38" s="20" t="s">
        <v>481</v>
      </c>
      <c r="U38" s="18" t="n">
        <v>492.81932264</v>
      </c>
      <c r="V38" s="20" t="n">
        <v>5.82015666</v>
      </c>
    </row>
    <row r="39" spans="1:22">
      <c r="A39" s="15" t="s">
        <v>514</v>
      </c>
      <c r="B39" s="17" t="n">
        <v>5895</v>
      </c>
      <c r="C39" s="18">
        <f>(33.0/B39*100)</f>
        <v/>
      </c>
      <c r="D39" s="19" t="n">
        <v>5862</v>
      </c>
      <c r="E39" s="18" t="n">
        <v>391.21921899</v>
      </c>
      <c r="F39" s="20" t="n">
        <v>5.98788137</v>
      </c>
      <c r="G39" s="18" t="n">
        <v>393.47481543</v>
      </c>
      <c r="H39" s="20" t="n">
        <v>5.00575881</v>
      </c>
      <c r="I39" s="18" t="n">
        <v>422.73447504</v>
      </c>
      <c r="J39" s="20" t="n">
        <v>4.21071737</v>
      </c>
      <c r="K39" s="18" t="n">
        <v>447.34304467</v>
      </c>
      <c r="L39" s="20" t="n">
        <v>5.49052309</v>
      </c>
      <c r="M39" s="18" t="s">
        <v>481</v>
      </c>
      <c r="N39" s="20" t="s">
        <v>481</v>
      </c>
      <c r="O39" s="18" t="s">
        <v>481</v>
      </c>
      <c r="P39" s="20" t="s">
        <v>481</v>
      </c>
      <c r="Q39" s="18" t="s">
        <v>481</v>
      </c>
      <c r="R39" s="20" t="s">
        <v>481</v>
      </c>
      <c r="S39" s="18" t="s">
        <v>481</v>
      </c>
      <c r="T39" s="20" t="s">
        <v>481</v>
      </c>
      <c r="U39" s="18" t="n">
        <v>378.03430768</v>
      </c>
      <c r="V39" s="20" t="n">
        <v>10.70624479</v>
      </c>
    </row>
    <row r="40" spans="1:22">
      <c r="A40" s="15" t="s">
        <v>515</v>
      </c>
      <c r="B40" s="17" t="n">
        <v>14157</v>
      </c>
      <c r="C40" s="18">
        <f>(430.0/B40*100)</f>
        <v/>
      </c>
      <c r="D40" s="19" t="n">
        <v>13727</v>
      </c>
      <c r="E40" s="18" t="n">
        <v>456.41658709</v>
      </c>
      <c r="F40" s="20" t="n">
        <v>11.69481128</v>
      </c>
      <c r="G40" s="18" t="n">
        <v>433.08389008</v>
      </c>
      <c r="H40" s="20" t="n">
        <v>8.038174400000001</v>
      </c>
      <c r="I40" s="18" t="n">
        <v>478.92647389</v>
      </c>
      <c r="J40" s="20" t="n">
        <v>3.08485649</v>
      </c>
      <c r="K40" s="18" t="n">
        <v>528.46356488</v>
      </c>
      <c r="L40" s="20" t="n">
        <v>2.90651557</v>
      </c>
      <c r="M40" s="18" t="s">
        <v>481</v>
      </c>
      <c r="N40" s="20" t="s">
        <v>481</v>
      </c>
      <c r="O40" s="18" t="s">
        <v>481</v>
      </c>
      <c r="P40" s="20" t="s">
        <v>481</v>
      </c>
      <c r="Q40" s="18" t="s">
        <v>481</v>
      </c>
      <c r="R40" s="20" t="s">
        <v>481</v>
      </c>
      <c r="S40" s="18" t="s">
        <v>481</v>
      </c>
      <c r="T40" s="20" t="s">
        <v>481</v>
      </c>
      <c r="U40" s="18" t="n">
        <v>414.40597745</v>
      </c>
      <c r="V40" s="20" t="n">
        <v>6.31853471</v>
      </c>
    </row>
    <row r="41" spans="1:22">
      <c r="A41" s="15" t="s">
        <v>516</v>
      </c>
      <c r="B41" s="17" t="n">
        <v>5712</v>
      </c>
      <c r="C41" s="18">
        <f>(71.0/B41*100)</f>
        <v/>
      </c>
      <c r="D41" s="19" t="n">
        <v>5641</v>
      </c>
      <c r="E41" s="18" t="n">
        <v>434.32064335</v>
      </c>
      <c r="F41" s="20" t="n">
        <v>7.06895844</v>
      </c>
      <c r="G41" s="18" t="n">
        <v>408.89610261</v>
      </c>
      <c r="H41" s="20" t="n">
        <v>7.34259593</v>
      </c>
      <c r="I41" s="18" t="n">
        <v>456.63549772</v>
      </c>
      <c r="J41" s="20" t="n">
        <v>3.14655473</v>
      </c>
      <c r="K41" s="18" t="n">
        <v>507.9503006</v>
      </c>
      <c r="L41" s="20" t="n">
        <v>3.28164298</v>
      </c>
      <c r="M41" s="18" t="s">
        <v>481</v>
      </c>
      <c r="N41" s="20" t="s">
        <v>481</v>
      </c>
      <c r="O41" s="18" t="s">
        <v>481</v>
      </c>
      <c r="P41" s="20" t="s">
        <v>481</v>
      </c>
      <c r="Q41" s="18" t="n">
        <v>392.51815558</v>
      </c>
      <c r="R41" s="20" t="n">
        <v>16.89642718</v>
      </c>
      <c r="S41" s="18" t="s">
        <v>481</v>
      </c>
      <c r="T41" s="20" t="s">
        <v>481</v>
      </c>
      <c r="U41" s="18" t="n">
        <v>398.11751686</v>
      </c>
      <c r="V41" s="20" t="n">
        <v>9.760641939999999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338.15253574</v>
      </c>
      <c r="F45" s="20" t="n">
        <v>4.63873256</v>
      </c>
      <c r="G45" s="18" t="n">
        <v>345.63674582</v>
      </c>
      <c r="H45" s="20" t="n">
        <v>5.07355556</v>
      </c>
      <c r="I45" s="18" t="n">
        <v>362.32555276</v>
      </c>
      <c r="J45" s="20" t="n">
        <v>3.46602819</v>
      </c>
      <c r="K45" s="18" t="n">
        <v>372.356053</v>
      </c>
      <c r="L45" s="20" t="n">
        <v>3.53547499</v>
      </c>
      <c r="M45" s="18" t="s">
        <v>481</v>
      </c>
      <c r="N45" s="20" t="s">
        <v>481</v>
      </c>
      <c r="O45" s="18" t="s">
        <v>481</v>
      </c>
      <c r="P45" s="20" t="s">
        <v>481</v>
      </c>
      <c r="Q45" s="18" t="n">
        <v>341.20293111</v>
      </c>
      <c r="R45" s="20" t="n">
        <v>27.63946934</v>
      </c>
      <c r="S45" s="18" t="n">
        <v>332.07732722</v>
      </c>
      <c r="T45" s="20" t="n">
        <v>16.17581032</v>
      </c>
      <c r="U45" s="18" t="n">
        <v>336.40709125</v>
      </c>
      <c r="V45" s="20" t="n">
        <v>5.1264696</v>
      </c>
    </row>
    <row r="46" spans="1:22">
      <c r="A46" s="15" t="s">
        <v>521</v>
      </c>
      <c r="B46" s="17" t="n">
        <v>23141</v>
      </c>
      <c r="C46" s="18">
        <f>(2327.0/B46*100)</f>
        <v/>
      </c>
      <c r="D46" s="19" t="n">
        <v>20814</v>
      </c>
      <c r="E46" s="18" t="n">
        <v>344.44353983</v>
      </c>
      <c r="F46" s="20" t="n">
        <v>7.26084314</v>
      </c>
      <c r="G46" s="18" t="n">
        <v>354.83531222</v>
      </c>
      <c r="H46" s="20" t="n">
        <v>5.59149294</v>
      </c>
      <c r="I46" s="18" t="n">
        <v>389.67796269</v>
      </c>
      <c r="J46" s="20" t="n">
        <v>3.52600433</v>
      </c>
      <c r="K46" s="18" t="n">
        <v>419.477279</v>
      </c>
      <c r="L46" s="20" t="n">
        <v>4.88258703</v>
      </c>
      <c r="M46" s="18" t="s">
        <v>481</v>
      </c>
      <c r="N46" s="20" t="s">
        <v>481</v>
      </c>
      <c r="O46" s="18" t="s">
        <v>481</v>
      </c>
      <c r="P46" s="20" t="s">
        <v>481</v>
      </c>
      <c r="Q46" s="18" t="s">
        <v>481</v>
      </c>
      <c r="R46" s="20" t="s">
        <v>481</v>
      </c>
      <c r="S46" s="18" t="s">
        <v>481</v>
      </c>
      <c r="T46" s="20" t="s">
        <v>481</v>
      </c>
      <c r="U46" s="18" t="n">
        <v>355.12047948</v>
      </c>
      <c r="V46" s="20" t="n">
        <v>3.43483791</v>
      </c>
    </row>
    <row r="47" spans="1:22">
      <c r="A47" s="15" t="s">
        <v>522</v>
      </c>
      <c r="B47" s="17" t="n">
        <v>5928</v>
      </c>
      <c r="C47" s="18">
        <f>(456.0/B47*100)</f>
        <v/>
      </c>
      <c r="D47" s="19" t="n">
        <v>5472</v>
      </c>
      <c r="E47" s="18" t="n">
        <v>380.6695778</v>
      </c>
      <c r="F47" s="20" t="n">
        <v>7.00215151</v>
      </c>
      <c r="G47" s="18" t="n">
        <v>434.88679986</v>
      </c>
      <c r="H47" s="20" t="n">
        <v>5.64720264</v>
      </c>
      <c r="I47" s="18" t="n">
        <v>454.56495362</v>
      </c>
      <c r="J47" s="20" t="n">
        <v>4.0444925</v>
      </c>
      <c r="K47" s="18" t="n">
        <v>480.36320158</v>
      </c>
      <c r="L47" s="20" t="n">
        <v>5.34484373</v>
      </c>
      <c r="M47" s="18" t="s">
        <v>481</v>
      </c>
      <c r="N47" s="20" t="s">
        <v>481</v>
      </c>
      <c r="O47" s="18" t="s">
        <v>481</v>
      </c>
      <c r="P47" s="20" t="s">
        <v>481</v>
      </c>
      <c r="Q47" s="18" t="s">
        <v>481</v>
      </c>
      <c r="R47" s="20" t="s">
        <v>481</v>
      </c>
      <c r="S47" s="18" t="s">
        <v>481</v>
      </c>
      <c r="T47" s="20" t="s">
        <v>481</v>
      </c>
      <c r="U47" s="18" t="n">
        <v>387.92297492</v>
      </c>
      <c r="V47" s="20" t="n">
        <v>5.63302797</v>
      </c>
    </row>
    <row r="48" spans="1:22">
      <c r="A48" s="15" t="s">
        <v>523</v>
      </c>
      <c r="B48" s="17" t="n">
        <v>9841</v>
      </c>
      <c r="C48" s="18">
        <f>(8.0/B48*100)</f>
        <v/>
      </c>
      <c r="D48" s="19" t="n">
        <v>9833</v>
      </c>
      <c r="E48" s="18" t="n">
        <v>527.61308882</v>
      </c>
      <c r="F48" s="20" t="n">
        <v>9.71563446</v>
      </c>
      <c r="G48" s="18" t="n">
        <v>486.17879728</v>
      </c>
      <c r="H48" s="20" t="n">
        <v>6.7847691</v>
      </c>
      <c r="I48" s="18" t="n">
        <v>519.21781407</v>
      </c>
      <c r="J48" s="20" t="n">
        <v>4.52451842</v>
      </c>
      <c r="K48" s="18" t="n">
        <v>584.50243991</v>
      </c>
      <c r="L48" s="20" t="n">
        <v>5.93961499</v>
      </c>
      <c r="M48" s="18" t="s">
        <v>481</v>
      </c>
      <c r="N48" s="20" t="s">
        <v>481</v>
      </c>
      <c r="O48" s="18" t="s">
        <v>481</v>
      </c>
      <c r="P48" s="20" t="s">
        <v>481</v>
      </c>
      <c r="Q48" s="18" t="s">
        <v>481</v>
      </c>
      <c r="R48" s="20" t="s">
        <v>481</v>
      </c>
      <c r="S48" s="18" t="s">
        <v>481</v>
      </c>
      <c r="T48" s="20" t="s">
        <v>481</v>
      </c>
      <c r="U48" s="18" t="n">
        <v>469.88384534</v>
      </c>
      <c r="V48" s="20" t="n">
        <v>22.93300943</v>
      </c>
    </row>
    <row r="49" spans="1:22">
      <c r="A49" s="15" t="s">
        <v>524</v>
      </c>
      <c r="B49" s="17" t="n">
        <v>6349</v>
      </c>
      <c r="C49" s="18">
        <f>(56.0/B49*100)</f>
        <v/>
      </c>
      <c r="D49" s="19" t="n">
        <v>6293</v>
      </c>
      <c r="E49" s="18" t="n">
        <v>386.78515608</v>
      </c>
      <c r="F49" s="20" t="n">
        <v>5.15783467</v>
      </c>
      <c r="G49" s="18" t="n">
        <v>379.01616387</v>
      </c>
      <c r="H49" s="20" t="n">
        <v>5.09777641</v>
      </c>
      <c r="I49" s="18" t="n">
        <v>409.94477254</v>
      </c>
      <c r="J49" s="20" t="n">
        <v>3.46308888</v>
      </c>
      <c r="K49" s="18" t="n">
        <v>433.59909595</v>
      </c>
      <c r="L49" s="20" t="n">
        <v>3.60007241</v>
      </c>
      <c r="M49" s="18" t="s">
        <v>481</v>
      </c>
      <c r="N49" s="20" t="s">
        <v>481</v>
      </c>
      <c r="O49" s="18" t="s">
        <v>481</v>
      </c>
      <c r="P49" s="20" t="s">
        <v>481</v>
      </c>
      <c r="Q49" s="18" t="s">
        <v>481</v>
      </c>
      <c r="R49" s="20" t="s">
        <v>481</v>
      </c>
      <c r="S49" s="18" t="n">
        <v>351.33110595</v>
      </c>
      <c r="T49" s="20" t="n">
        <v>33.18590301</v>
      </c>
      <c r="U49" s="18" t="n">
        <v>368.66087085</v>
      </c>
      <c r="V49" s="20" t="n">
        <v>8.81246765</v>
      </c>
    </row>
    <row r="50" spans="1:22">
      <c r="A50" s="15" t="s">
        <v>525</v>
      </c>
      <c r="B50" s="17" t="n">
        <v>11795</v>
      </c>
      <c r="C50" s="18">
        <f>(457.0/B50*100)</f>
        <v/>
      </c>
      <c r="D50" s="19" t="n">
        <v>11338</v>
      </c>
      <c r="E50" s="18" t="n">
        <v>355.16209062</v>
      </c>
      <c r="F50" s="20" t="n">
        <v>4.68015941</v>
      </c>
      <c r="G50" s="18" t="n">
        <v>369.22608349</v>
      </c>
      <c r="H50" s="20" t="n">
        <v>5.70090349</v>
      </c>
      <c r="I50" s="18" t="n">
        <v>391.76369502</v>
      </c>
      <c r="J50" s="20" t="n">
        <v>2.20153686</v>
      </c>
      <c r="K50" s="18" t="n">
        <v>415.95349314</v>
      </c>
      <c r="L50" s="20" t="n">
        <v>3.29578847</v>
      </c>
      <c r="M50" s="18" t="s">
        <v>481</v>
      </c>
      <c r="N50" s="20" t="s">
        <v>481</v>
      </c>
      <c r="O50" s="18" t="s">
        <v>481</v>
      </c>
      <c r="P50" s="20" t="s">
        <v>481</v>
      </c>
      <c r="Q50" s="18" t="s">
        <v>481</v>
      </c>
      <c r="R50" s="20" t="s">
        <v>481</v>
      </c>
      <c r="S50" s="18" t="s">
        <v>481</v>
      </c>
      <c r="T50" s="20" t="s">
        <v>481</v>
      </c>
      <c r="U50" s="18" t="n">
        <v>342.71708307</v>
      </c>
      <c r="V50" s="20" t="n">
        <v>7.53777662</v>
      </c>
    </row>
    <row r="51" spans="1:22">
      <c r="A51" s="15" t="s">
        <v>526</v>
      </c>
      <c r="B51" s="17" t="n">
        <v>6866</v>
      </c>
      <c r="C51" s="18">
        <f>(119.0/B51*100)</f>
        <v/>
      </c>
      <c r="D51" s="19" t="n">
        <v>6747</v>
      </c>
      <c r="E51" s="18" t="n">
        <v>379.21966915</v>
      </c>
      <c r="F51" s="20" t="n">
        <v>4.69964382</v>
      </c>
      <c r="G51" s="18" t="n">
        <v>388.6067264</v>
      </c>
      <c r="H51" s="20" t="n">
        <v>4.87028638</v>
      </c>
      <c r="I51" s="18" t="n">
        <v>402.26008798</v>
      </c>
      <c r="J51" s="20" t="n">
        <v>2.62154928</v>
      </c>
      <c r="K51" s="18" t="n">
        <v>425.00313277</v>
      </c>
      <c r="L51" s="20" t="n">
        <v>4.51596318</v>
      </c>
      <c r="M51" s="18" t="s">
        <v>481</v>
      </c>
      <c r="N51" s="20" t="s">
        <v>481</v>
      </c>
      <c r="O51" s="18" t="s">
        <v>481</v>
      </c>
      <c r="P51" s="20" t="s">
        <v>481</v>
      </c>
      <c r="Q51" s="18" t="n">
        <v>380.5422133</v>
      </c>
      <c r="R51" s="20" t="n">
        <v>4.31283207</v>
      </c>
      <c r="S51" s="18" t="s">
        <v>481</v>
      </c>
      <c r="T51" s="20" t="s">
        <v>481</v>
      </c>
      <c r="U51" s="18" t="n">
        <v>380.1400436</v>
      </c>
      <c r="V51" s="20" t="n">
        <v>6.19108411</v>
      </c>
    </row>
    <row r="52" spans="1:22">
      <c r="A52" s="15" t="s">
        <v>527</v>
      </c>
      <c r="B52" s="17" t="n">
        <v>5809</v>
      </c>
      <c r="C52" s="18">
        <f>(120.0/B52*100)</f>
        <v/>
      </c>
      <c r="D52" s="19" t="n">
        <v>5689</v>
      </c>
      <c r="E52" s="18" t="n">
        <v>400.87990271</v>
      </c>
      <c r="F52" s="20" t="n">
        <v>7.74420175</v>
      </c>
      <c r="G52" s="18" t="n">
        <v>440.78772915</v>
      </c>
      <c r="H52" s="20" t="n">
        <v>4.57274051</v>
      </c>
      <c r="I52" s="18" t="n">
        <v>463.41542916</v>
      </c>
      <c r="J52" s="20" t="n">
        <v>3.24829427</v>
      </c>
      <c r="K52" s="18" t="n">
        <v>493.9779149</v>
      </c>
      <c r="L52" s="20" t="n">
        <v>3.41583659</v>
      </c>
      <c r="M52" s="18" t="s">
        <v>481</v>
      </c>
      <c r="N52" s="20" t="s">
        <v>481</v>
      </c>
      <c r="O52" s="18" t="s">
        <v>481</v>
      </c>
      <c r="P52" s="20" t="s">
        <v>481</v>
      </c>
      <c r="Q52" s="18" t="s">
        <v>481</v>
      </c>
      <c r="R52" s="20" t="s">
        <v>481</v>
      </c>
      <c r="S52" s="18" t="s">
        <v>481</v>
      </c>
      <c r="T52" s="20" t="s">
        <v>481</v>
      </c>
      <c r="U52" s="18" t="n">
        <v>394.79708527</v>
      </c>
      <c r="V52" s="20" t="n">
        <v>7.34409169</v>
      </c>
    </row>
    <row r="53" spans="1:22">
      <c r="A53" s="15" t="s">
        <v>528</v>
      </c>
      <c r="B53" s="17" t="n">
        <v>5571</v>
      </c>
      <c r="C53" s="18">
        <f>(129.0/B53*100)</f>
        <v/>
      </c>
      <c r="D53" s="19" t="n">
        <v>5442</v>
      </c>
      <c r="E53" s="18" t="n">
        <v>391.44201849</v>
      </c>
      <c r="F53" s="20" t="n">
        <v>5.41295662</v>
      </c>
      <c r="G53" s="18" t="n">
        <v>403.52490521</v>
      </c>
      <c r="H53" s="20" t="n">
        <v>3.98073144</v>
      </c>
      <c r="I53" s="18" t="n">
        <v>439.99146316</v>
      </c>
      <c r="J53" s="20" t="n">
        <v>2.37973056</v>
      </c>
      <c r="K53" s="18" t="n">
        <v>484.52075537</v>
      </c>
      <c r="L53" s="20" t="n">
        <v>3.07524613</v>
      </c>
      <c r="M53" s="18" t="s">
        <v>481</v>
      </c>
      <c r="N53" s="20" t="s">
        <v>481</v>
      </c>
      <c r="O53" s="18" t="s">
        <v>481</v>
      </c>
      <c r="P53" s="20" t="s">
        <v>481</v>
      </c>
      <c r="Q53" s="18" t="s">
        <v>481</v>
      </c>
      <c r="R53" s="20" t="s">
        <v>481</v>
      </c>
      <c r="S53" s="18" t="s">
        <v>481</v>
      </c>
      <c r="T53" s="20" t="s">
        <v>481</v>
      </c>
      <c r="U53" s="18" t="n">
        <v>366.48544793</v>
      </c>
      <c r="V53" s="20" t="n">
        <v>4.43910831</v>
      </c>
    </row>
    <row r="54" spans="1:22">
      <c r="A54" s="15" t="s">
        <v>529</v>
      </c>
      <c r="B54" s="17" t="n">
        <v>4740</v>
      </c>
      <c r="C54" s="18">
        <f>(580.0/B54*100)</f>
        <v/>
      </c>
      <c r="D54" s="19" t="n">
        <v>4160</v>
      </c>
      <c r="E54" s="18" t="n">
        <v>307.73002637</v>
      </c>
      <c r="F54" s="20" t="n">
        <v>4.51002193</v>
      </c>
      <c r="G54" s="18" t="n">
        <v>306.83854397</v>
      </c>
      <c r="H54" s="20" t="n">
        <v>4.41450744</v>
      </c>
      <c r="I54" s="18" t="n">
        <v>338.48123292</v>
      </c>
      <c r="J54" s="20" t="n">
        <v>3.4814866</v>
      </c>
      <c r="K54" s="18" t="n">
        <v>357.67409821</v>
      </c>
      <c r="L54" s="20" t="n">
        <v>4.14181016</v>
      </c>
      <c r="M54" s="18" t="s">
        <v>481</v>
      </c>
      <c r="N54" s="20" t="s">
        <v>481</v>
      </c>
      <c r="O54" s="18" t="s">
        <v>481</v>
      </c>
      <c r="P54" s="20" t="s">
        <v>481</v>
      </c>
      <c r="Q54" s="18" t="s">
        <v>481</v>
      </c>
      <c r="R54" s="20" t="s">
        <v>481</v>
      </c>
      <c r="S54" s="18" t="s">
        <v>481</v>
      </c>
      <c r="T54" s="20" t="s">
        <v>481</v>
      </c>
      <c r="U54" s="18" t="n">
        <v>292.6954483</v>
      </c>
      <c r="V54" s="20" t="n">
        <v>3.99967794</v>
      </c>
    </row>
    <row r="55" spans="1:22">
      <c r="A55" s="15" t="s">
        <v>530</v>
      </c>
      <c r="B55" s="17" t="n">
        <v>5316</v>
      </c>
      <c r="C55" s="18">
        <f>(22.0/B55*100)</f>
        <v/>
      </c>
      <c r="D55" s="19" t="n">
        <v>5294</v>
      </c>
      <c r="E55" s="18" t="n">
        <v>341.31739246</v>
      </c>
      <c r="F55" s="20" t="n">
        <v>7.51442938</v>
      </c>
      <c r="G55" s="18" t="n">
        <v>367.5668761</v>
      </c>
      <c r="H55" s="20" t="n">
        <v>5.8176972</v>
      </c>
      <c r="I55" s="18" t="n">
        <v>397.54899779</v>
      </c>
      <c r="J55" s="20" t="n">
        <v>2.89221536</v>
      </c>
      <c r="K55" s="18" t="n">
        <v>440.55895557</v>
      </c>
      <c r="L55" s="20" t="n">
        <v>3.29409303</v>
      </c>
      <c r="M55" s="18" t="s">
        <v>481</v>
      </c>
      <c r="N55" s="20" t="s">
        <v>481</v>
      </c>
      <c r="O55" s="18" t="s">
        <v>481</v>
      </c>
      <c r="P55" s="20" t="s">
        <v>481</v>
      </c>
      <c r="Q55" s="18" t="s">
        <v>481</v>
      </c>
      <c r="R55" s="20" t="s">
        <v>481</v>
      </c>
      <c r="S55" s="18" t="n">
        <v>304.53253625</v>
      </c>
      <c r="T55" s="20" t="n">
        <v>18.47703311</v>
      </c>
      <c r="U55" s="18" t="n">
        <v>307.17963301</v>
      </c>
      <c r="V55" s="20" t="n">
        <v>9.161614269999999</v>
      </c>
    </row>
    <row r="56" spans="1:22">
      <c r="A56" s="15" t="s">
        <v>531</v>
      </c>
      <c r="B56" s="17" t="n">
        <v>5359</v>
      </c>
      <c r="C56" s="18">
        <f>(77.0/B56*100)</f>
        <v/>
      </c>
      <c r="D56" s="19" t="n">
        <v>5282</v>
      </c>
      <c r="E56" s="18" t="n">
        <v>495.41926277</v>
      </c>
      <c r="F56" s="20" t="n">
        <v>9.427984650000001</v>
      </c>
      <c r="G56" s="18" t="n">
        <v>492.04683114</v>
      </c>
      <c r="H56" s="20" t="n">
        <v>6.72598109</v>
      </c>
      <c r="I56" s="18" t="n">
        <v>545.40446457</v>
      </c>
      <c r="J56" s="20" t="n">
        <v>2.94090257</v>
      </c>
      <c r="K56" s="18" t="n">
        <v>576.3158174599999</v>
      </c>
      <c r="L56" s="20" t="n">
        <v>3.52945844</v>
      </c>
      <c r="M56" s="18" t="s">
        <v>481</v>
      </c>
      <c r="N56" s="20" t="s">
        <v>481</v>
      </c>
      <c r="O56" s="18" t="s">
        <v>481</v>
      </c>
      <c r="P56" s="20" t="s">
        <v>481</v>
      </c>
      <c r="Q56" s="18" t="s">
        <v>481</v>
      </c>
      <c r="R56" s="20" t="s">
        <v>481</v>
      </c>
      <c r="S56" s="18" t="s">
        <v>481</v>
      </c>
      <c r="T56" s="20" t="s">
        <v>481</v>
      </c>
      <c r="U56" s="18" t="n">
        <v>473.15056893</v>
      </c>
      <c r="V56" s="20" t="n">
        <v>15.21709658</v>
      </c>
    </row>
    <row r="57" spans="1:22">
      <c r="A57" s="15" t="s">
        <v>532</v>
      </c>
      <c r="B57" s="17" t="n">
        <v>6513</v>
      </c>
      <c r="C57" s="18">
        <f>(0.0/B57*100)</f>
        <v/>
      </c>
      <c r="D57" s="19" t="n">
        <v>6513</v>
      </c>
      <c r="E57" s="18" t="n">
        <v>359.39410315</v>
      </c>
      <c r="F57" s="20" t="n">
        <v>8.053394600000001</v>
      </c>
      <c r="G57" s="18" t="n">
        <v>339.41082909</v>
      </c>
      <c r="H57" s="20" t="n">
        <v>5.34245443</v>
      </c>
      <c r="I57" s="18" t="n">
        <v>380.74259167</v>
      </c>
      <c r="J57" s="20" t="n">
        <v>2.98794047</v>
      </c>
      <c r="K57" s="18" t="n">
        <v>414.7087663</v>
      </c>
      <c r="L57" s="20" t="n">
        <v>4.24563214</v>
      </c>
      <c r="M57" s="18" t="s">
        <v>481</v>
      </c>
      <c r="N57" s="20" t="s">
        <v>481</v>
      </c>
      <c r="O57" s="18" t="s">
        <v>481</v>
      </c>
      <c r="P57" s="20" t="s">
        <v>481</v>
      </c>
      <c r="Q57" s="18" t="s">
        <v>481</v>
      </c>
      <c r="R57" s="20" t="s">
        <v>481</v>
      </c>
      <c r="S57" s="18" t="n">
        <v>275.7751767</v>
      </c>
      <c r="T57" s="20" t="n">
        <v>39.08036737</v>
      </c>
      <c r="U57" s="18" t="n">
        <v>355.34497866</v>
      </c>
      <c r="V57" s="20" t="n">
        <v>9.170361310000001</v>
      </c>
    </row>
    <row r="58" spans="1:22">
      <c r="A58" s="15" t="s">
        <v>533</v>
      </c>
      <c r="B58" s="17" t="n">
        <v>7267</v>
      </c>
      <c r="C58" s="18">
        <f>(10.0/B58*100)</f>
        <v/>
      </c>
      <c r="D58" s="19" t="n">
        <v>7257</v>
      </c>
      <c r="E58" s="18" t="n">
        <v>337.2113005</v>
      </c>
      <c r="F58" s="20" t="n">
        <v>6.08163663</v>
      </c>
      <c r="G58" s="18" t="n">
        <v>353.59380075</v>
      </c>
      <c r="H58" s="20" t="n">
        <v>5.1311115</v>
      </c>
      <c r="I58" s="18" t="n">
        <v>380.01255826</v>
      </c>
      <c r="J58" s="20" t="n">
        <v>2.80891118</v>
      </c>
      <c r="K58" s="18" t="n">
        <v>408.96852808</v>
      </c>
      <c r="L58" s="20" t="n">
        <v>3.07209454</v>
      </c>
      <c r="M58" s="18" t="s">
        <v>481</v>
      </c>
      <c r="N58" s="20" t="s">
        <v>481</v>
      </c>
      <c r="O58" s="18" t="s">
        <v>481</v>
      </c>
      <c r="P58" s="20" t="s">
        <v>481</v>
      </c>
      <c r="Q58" s="18" t="n">
        <v>286.8765</v>
      </c>
      <c r="R58" s="20" t="n">
        <v>47.23869677</v>
      </c>
      <c r="S58" s="18" t="n">
        <v>304.94594485</v>
      </c>
      <c r="T58" s="20" t="n">
        <v>16.88858356</v>
      </c>
      <c r="U58" s="18" t="n">
        <v>320.55363902</v>
      </c>
      <c r="V58" s="20" t="n">
        <v>12.92020293</v>
      </c>
    </row>
    <row r="59" spans="1:22">
      <c r="A59" s="15" t="s">
        <v>534</v>
      </c>
      <c r="B59" s="17" t="n">
        <v>4826</v>
      </c>
      <c r="C59" s="18">
        <f>(26.0/B59*100)</f>
        <v/>
      </c>
      <c r="D59" s="19" t="n">
        <v>4800</v>
      </c>
      <c r="E59" s="18" t="n">
        <v>314.24056785</v>
      </c>
      <c r="F59" s="20" t="n">
        <v>7.06503206</v>
      </c>
      <c r="G59" s="18" t="n">
        <v>327.53394337</v>
      </c>
      <c r="H59" s="20" t="n">
        <v>5.65646101</v>
      </c>
      <c r="I59" s="18" t="n">
        <v>357.3048178</v>
      </c>
      <c r="J59" s="20" t="n">
        <v>2.29066119</v>
      </c>
      <c r="K59" s="18" t="n">
        <v>385.25605365</v>
      </c>
      <c r="L59" s="20" t="n">
        <v>2.34498747</v>
      </c>
      <c r="M59" s="18" t="s">
        <v>481</v>
      </c>
      <c r="N59" s="20" t="s">
        <v>481</v>
      </c>
      <c r="O59" s="18" t="s">
        <v>481</v>
      </c>
      <c r="P59" s="20" t="s">
        <v>481</v>
      </c>
      <c r="Q59" s="18" t="s">
        <v>481</v>
      </c>
      <c r="R59" s="20" t="s">
        <v>481</v>
      </c>
      <c r="S59" s="18" t="n">
        <v>290.97507485</v>
      </c>
      <c r="T59" s="20" t="n">
        <v>13.14759368</v>
      </c>
      <c r="U59" s="18" t="n">
        <v>292.55750486</v>
      </c>
      <c r="V59" s="20" t="n">
        <v>7.32352747</v>
      </c>
    </row>
    <row r="60" spans="1:22">
      <c r="A60" s="15" t="s">
        <v>535</v>
      </c>
      <c r="B60" s="17" t="n">
        <v>4546</v>
      </c>
      <c r="C60" s="18">
        <f>(15.0/B60*100)</f>
        <v/>
      </c>
      <c r="D60" s="19" t="n">
        <v>4531</v>
      </c>
      <c r="E60" s="18" t="n">
        <v>342.05537962</v>
      </c>
      <c r="F60" s="20" t="n">
        <v>7.31949902</v>
      </c>
      <c r="G60" s="18" t="n">
        <v>366.57500285</v>
      </c>
      <c r="H60" s="20" t="n">
        <v>7.2152006</v>
      </c>
      <c r="I60" s="18" t="n">
        <v>395.18770387</v>
      </c>
      <c r="J60" s="20" t="n">
        <v>4.62576783</v>
      </c>
      <c r="K60" s="18" t="n">
        <v>422.17191005</v>
      </c>
      <c r="L60" s="20" t="n">
        <v>4.82728045</v>
      </c>
      <c r="M60" s="18" t="s">
        <v>481</v>
      </c>
      <c r="N60" s="20" t="s">
        <v>481</v>
      </c>
      <c r="O60" s="18" t="s">
        <v>481</v>
      </c>
      <c r="P60" s="20" t="s">
        <v>481</v>
      </c>
      <c r="Q60" s="18" t="s">
        <v>481</v>
      </c>
      <c r="R60" s="20" t="s">
        <v>481</v>
      </c>
      <c r="S60" s="18" t="n">
        <v>328.86096823</v>
      </c>
      <c r="T60" s="20" t="n">
        <v>17.1632974</v>
      </c>
      <c r="U60" s="18" t="n">
        <v>373.97000605</v>
      </c>
      <c r="V60" s="20" t="n">
        <v>8.98377647</v>
      </c>
    </row>
    <row r="61" spans="1:22">
      <c r="A61" s="15" t="s">
        <v>536</v>
      </c>
      <c r="B61" s="17" t="n">
        <v>6525</v>
      </c>
      <c r="C61" s="18">
        <f>(184.0/B61*100)</f>
        <v/>
      </c>
      <c r="D61" s="19" t="n">
        <v>6341</v>
      </c>
      <c r="E61" s="18" t="n">
        <v>454.90964975</v>
      </c>
      <c r="F61" s="20" t="n">
        <v>6.08710444</v>
      </c>
      <c r="G61" s="18" t="n">
        <v>453.78445613</v>
      </c>
      <c r="H61" s="20" t="n">
        <v>5.00012179</v>
      </c>
      <c r="I61" s="18" t="n">
        <v>472.44558253</v>
      </c>
      <c r="J61" s="20" t="n">
        <v>2.89833166</v>
      </c>
      <c r="K61" s="18" t="n">
        <v>507.90718529</v>
      </c>
      <c r="L61" s="20" t="n">
        <v>2.90839316</v>
      </c>
      <c r="M61" s="18" t="s">
        <v>481</v>
      </c>
      <c r="N61" s="20" t="s">
        <v>481</v>
      </c>
      <c r="O61" s="18" t="s">
        <v>481</v>
      </c>
      <c r="P61" s="20" t="s">
        <v>481</v>
      </c>
      <c r="Q61" s="18" t="s">
        <v>481</v>
      </c>
      <c r="R61" s="20" t="s">
        <v>481</v>
      </c>
      <c r="S61" s="18" t="s">
        <v>481</v>
      </c>
      <c r="T61" s="20" t="s">
        <v>481</v>
      </c>
      <c r="U61" s="18" t="n">
        <v>412.08242648</v>
      </c>
      <c r="V61" s="20" t="n">
        <v>8.446834040000001</v>
      </c>
    </row>
    <row r="62" spans="1:22">
      <c r="A62" s="15" t="s">
        <v>537</v>
      </c>
      <c r="B62" s="17" t="n">
        <v>4476</v>
      </c>
      <c r="C62" s="18">
        <f>(3.0/B62*100)</f>
        <v/>
      </c>
      <c r="D62" s="19" t="n">
        <v>4473</v>
      </c>
      <c r="E62" s="18" t="n">
        <v>502.84456518</v>
      </c>
      <c r="F62" s="20" t="n">
        <v>8.79121743</v>
      </c>
      <c r="G62" s="18" t="n">
        <v>534.81309422</v>
      </c>
      <c r="H62" s="20" t="n">
        <v>3.37949592</v>
      </c>
      <c r="I62" s="18" t="n">
        <v>542.39163135</v>
      </c>
      <c r="J62" s="20" t="n">
        <v>1.51460679</v>
      </c>
      <c r="K62" s="18" t="n">
        <v>563.37619125</v>
      </c>
      <c r="L62" s="20" t="n">
        <v>2.98424428</v>
      </c>
      <c r="M62" s="18" t="s">
        <v>481</v>
      </c>
      <c r="N62" s="20" t="s">
        <v>481</v>
      </c>
      <c r="O62" s="18" t="s">
        <v>481</v>
      </c>
      <c r="P62" s="20" t="s">
        <v>481</v>
      </c>
      <c r="Q62" s="18" t="s">
        <v>481</v>
      </c>
      <c r="R62" s="20" t="s">
        <v>481</v>
      </c>
      <c r="S62" s="18" t="s">
        <v>481</v>
      </c>
      <c r="T62" s="20" t="s">
        <v>481</v>
      </c>
      <c r="U62" s="18" t="n">
        <v>504.39326205</v>
      </c>
      <c r="V62" s="20" t="n">
        <v>22.25252153</v>
      </c>
    </row>
    <row r="63" spans="1:22">
      <c r="A63" s="15" t="s">
        <v>538</v>
      </c>
      <c r="B63" s="17" t="n">
        <v>5324</v>
      </c>
      <c r="C63" s="18">
        <f>(13.0/B63*100)</f>
        <v/>
      </c>
      <c r="D63" s="19" t="n">
        <v>5311</v>
      </c>
      <c r="E63" s="18" t="n">
        <v>321.09696177</v>
      </c>
      <c r="F63" s="20" t="n">
        <v>6.59383546</v>
      </c>
      <c r="G63" s="18" t="n">
        <v>348.34738388</v>
      </c>
      <c r="H63" s="20" t="n">
        <v>5.90030594</v>
      </c>
      <c r="I63" s="18" t="n">
        <v>370.56101879</v>
      </c>
      <c r="J63" s="20" t="n">
        <v>1.9317297</v>
      </c>
      <c r="K63" s="18" t="n">
        <v>399.6629473</v>
      </c>
      <c r="L63" s="20" t="n">
        <v>2.91680104</v>
      </c>
      <c r="M63" s="18" t="s">
        <v>481</v>
      </c>
      <c r="N63" s="20" t="s">
        <v>481</v>
      </c>
      <c r="O63" s="18" t="s">
        <v>481</v>
      </c>
      <c r="P63" s="20" t="s">
        <v>481</v>
      </c>
      <c r="Q63" s="18" t="n">
        <v>326.26042693</v>
      </c>
      <c r="R63" s="20" t="n">
        <v>50.96776775</v>
      </c>
      <c r="S63" s="18" t="n">
        <v>266.53707418</v>
      </c>
      <c r="T63" s="20" t="n">
        <v>39.76478715</v>
      </c>
      <c r="U63" s="18" t="n">
        <v>336.47822137</v>
      </c>
      <c r="V63" s="20" t="n">
        <v>5.74867586</v>
      </c>
    </row>
    <row r="64" spans="1:22">
      <c r="A64" s="15" t="s">
        <v>539</v>
      </c>
      <c r="B64" s="17" t="n">
        <v>3634</v>
      </c>
      <c r="C64" s="18">
        <f>(3.0/B64*100)</f>
        <v/>
      </c>
      <c r="D64" s="19" t="n">
        <v>3631</v>
      </c>
      <c r="E64" s="18" t="n">
        <v>376.878892</v>
      </c>
      <c r="F64" s="20" t="n">
        <v>11.87288742</v>
      </c>
      <c r="G64" s="18" t="n">
        <v>409.53438262</v>
      </c>
      <c r="H64" s="20" t="n">
        <v>7.00782781</v>
      </c>
      <c r="I64" s="18" t="n">
        <v>462.72109024</v>
      </c>
      <c r="J64" s="20" t="n">
        <v>3.02227282</v>
      </c>
      <c r="K64" s="18" t="n">
        <v>523.30410928</v>
      </c>
      <c r="L64" s="20" t="n">
        <v>2.75041647</v>
      </c>
      <c r="M64" s="18" t="s">
        <v>481</v>
      </c>
      <c r="N64" s="20" t="s">
        <v>481</v>
      </c>
      <c r="O64" s="18" t="s">
        <v>481</v>
      </c>
      <c r="P64" s="20" t="s">
        <v>481</v>
      </c>
      <c r="Q64" s="18" t="s">
        <v>481</v>
      </c>
      <c r="R64" s="20" t="s">
        <v>481</v>
      </c>
      <c r="S64" s="18" t="n">
        <v>306.73693634</v>
      </c>
      <c r="T64" s="20" t="n">
        <v>51.91012032</v>
      </c>
      <c r="U64" s="18" t="n">
        <v>336.78017449</v>
      </c>
      <c r="V64" s="20" t="n">
        <v>9.80416789</v>
      </c>
    </row>
    <row r="65" spans="1:22">
      <c r="A65" s="15" t="s">
        <v>540</v>
      </c>
      <c r="B65" s="17" t="n">
        <v>5325</v>
      </c>
      <c r="C65" s="18">
        <f>(14.0/B65*100)</f>
        <v/>
      </c>
      <c r="D65" s="19" t="n">
        <v>5311</v>
      </c>
      <c r="E65" s="18" t="n">
        <v>378.4124559</v>
      </c>
      <c r="F65" s="20" t="n">
        <v>6.85450307</v>
      </c>
      <c r="G65" s="18" t="n">
        <v>389.38628693</v>
      </c>
      <c r="H65" s="20" t="n">
        <v>5.33374678</v>
      </c>
      <c r="I65" s="18" t="n">
        <v>419.13019122</v>
      </c>
      <c r="J65" s="20" t="n">
        <v>2.61238018</v>
      </c>
      <c r="K65" s="18" t="n">
        <v>450.90948906</v>
      </c>
      <c r="L65" s="20" t="n">
        <v>3.58599757</v>
      </c>
      <c r="M65" s="18" t="s">
        <v>481</v>
      </c>
      <c r="N65" s="20" t="s">
        <v>481</v>
      </c>
      <c r="O65" s="18" t="s">
        <v>481</v>
      </c>
      <c r="P65" s="20" t="s">
        <v>481</v>
      </c>
      <c r="Q65" s="18" t="n">
        <v>363.02198575</v>
      </c>
      <c r="R65" s="20" t="n">
        <v>25.01563834</v>
      </c>
      <c r="S65" s="18" t="n">
        <v>512.8754</v>
      </c>
      <c r="T65" s="20" t="n">
        <v>34.70123658</v>
      </c>
      <c r="U65" s="18" t="n">
        <v>348.17330398</v>
      </c>
      <c r="V65" s="20" t="n">
        <v>6.87969037</v>
      </c>
    </row>
    <row r="66" spans="1:22">
      <c r="A66" s="15" t="s">
        <v>541</v>
      </c>
      <c r="B66" s="17" t="n">
        <v>5665</v>
      </c>
      <c r="C66" s="18">
        <f>(100.0/B66*100)</f>
        <v/>
      </c>
      <c r="D66" s="19" t="n">
        <v>5565</v>
      </c>
      <c r="E66" s="18" t="n">
        <v>392.73704879</v>
      </c>
      <c r="F66" s="20" t="n">
        <v>5.46590797</v>
      </c>
      <c r="G66" s="18" t="n">
        <v>411.46168531</v>
      </c>
      <c r="H66" s="20" t="n">
        <v>4.48407815</v>
      </c>
      <c r="I66" s="18" t="n">
        <v>428.48841801</v>
      </c>
      <c r="J66" s="20" t="n">
        <v>2.12377278</v>
      </c>
      <c r="K66" s="18" t="n">
        <v>453.50376443</v>
      </c>
      <c r="L66" s="20" t="n">
        <v>4.00059131</v>
      </c>
      <c r="M66" s="18" t="s">
        <v>481</v>
      </c>
      <c r="N66" s="20" t="s">
        <v>481</v>
      </c>
      <c r="O66" s="18" t="s">
        <v>481</v>
      </c>
      <c r="P66" s="20" t="s">
        <v>481</v>
      </c>
      <c r="Q66" s="18" t="s">
        <v>481</v>
      </c>
      <c r="R66" s="20" t="s">
        <v>481</v>
      </c>
      <c r="S66" s="18" t="s">
        <v>481</v>
      </c>
      <c r="T66" s="20" t="s">
        <v>481</v>
      </c>
      <c r="U66" s="18" t="n">
        <v>362.0461375</v>
      </c>
      <c r="V66" s="20" t="n">
        <v>4.46353785</v>
      </c>
    </row>
    <row r="67" spans="1:22">
      <c r="A67" s="15" t="s">
        <v>542</v>
      </c>
      <c r="B67" s="17" t="n">
        <v>6971</v>
      </c>
      <c r="C67" s="18">
        <f>(1164.0/B67*100)</f>
        <v/>
      </c>
      <c r="D67" s="19" t="n">
        <v>5807</v>
      </c>
      <c r="E67" s="18" t="n">
        <v>374.10212717</v>
      </c>
      <c r="F67" s="20" t="n">
        <v>6.06959932</v>
      </c>
      <c r="G67" s="18" t="n">
        <v>358.32945123</v>
      </c>
      <c r="H67" s="20" t="n">
        <v>4.14856575</v>
      </c>
      <c r="I67" s="18" t="n">
        <v>393.3620438</v>
      </c>
      <c r="J67" s="20" t="n">
        <v>2.89174668</v>
      </c>
      <c r="K67" s="18" t="n">
        <v>431.97532225</v>
      </c>
      <c r="L67" s="20" t="n">
        <v>3.9521201</v>
      </c>
      <c r="M67" s="18" t="s">
        <v>481</v>
      </c>
      <c r="N67" s="20" t="s">
        <v>481</v>
      </c>
      <c r="O67" s="18" t="s">
        <v>481</v>
      </c>
      <c r="P67" s="20" t="s">
        <v>481</v>
      </c>
      <c r="Q67" s="18" t="s">
        <v>481</v>
      </c>
      <c r="R67" s="20" t="s">
        <v>481</v>
      </c>
      <c r="S67" s="18" t="s">
        <v>481</v>
      </c>
      <c r="T67" s="20" t="s">
        <v>481</v>
      </c>
      <c r="U67" s="18" t="n">
        <v>348.54230384</v>
      </c>
      <c r="V67" s="20" t="n">
        <v>6.49616453</v>
      </c>
    </row>
    <row r="68" spans="1:22">
      <c r="A68" s="15" t="s">
        <v>543</v>
      </c>
      <c r="B68" s="17" t="n">
        <v>12083</v>
      </c>
      <c r="C68" s="18">
        <f>(32.0/B68*100)</f>
        <v/>
      </c>
      <c r="D68" s="19" t="n">
        <v>12051</v>
      </c>
      <c r="E68" s="18" t="n">
        <v>357.7492571</v>
      </c>
      <c r="F68" s="20" t="n">
        <v>5.34292855</v>
      </c>
      <c r="G68" s="18" t="n">
        <v>355.68782776</v>
      </c>
      <c r="H68" s="20" t="n">
        <v>3.63383338</v>
      </c>
      <c r="I68" s="18" t="n">
        <v>408.04086077</v>
      </c>
      <c r="J68" s="20" t="n">
        <v>1.83702274</v>
      </c>
      <c r="K68" s="18" t="n">
        <v>456.68647292</v>
      </c>
      <c r="L68" s="20" t="n">
        <v>2.26404396</v>
      </c>
      <c r="M68" s="18" t="s">
        <v>481</v>
      </c>
      <c r="N68" s="20" t="s">
        <v>481</v>
      </c>
      <c r="O68" s="18" t="s">
        <v>481</v>
      </c>
      <c r="P68" s="20" t="s">
        <v>481</v>
      </c>
      <c r="Q68" s="18" t="s">
        <v>481</v>
      </c>
      <c r="R68" s="20" t="s">
        <v>481</v>
      </c>
      <c r="S68" s="18" t="s">
        <v>481</v>
      </c>
      <c r="T68" s="20" t="s">
        <v>481</v>
      </c>
      <c r="U68" s="18" t="n">
        <v>350.92755841</v>
      </c>
      <c r="V68" s="20" t="n">
        <v>2.07516953</v>
      </c>
    </row>
    <row r="69" spans="1:22">
      <c r="A69" s="15" t="s">
        <v>544</v>
      </c>
      <c r="B69" s="17" t="n">
        <v>4876</v>
      </c>
      <c r="C69" s="18">
        <f>(0.0/B69*100)</f>
        <v/>
      </c>
      <c r="D69" s="19" t="n">
        <v>4876</v>
      </c>
      <c r="E69" s="18" t="n">
        <v>409.63586744</v>
      </c>
      <c r="F69" s="20" t="n">
        <v>8.60325256</v>
      </c>
      <c r="G69" s="18" t="n">
        <v>424.24359605</v>
      </c>
      <c r="H69" s="20" t="n">
        <v>5.13407703</v>
      </c>
      <c r="I69" s="18" t="n">
        <v>441.07085106</v>
      </c>
      <c r="J69" s="20" t="n">
        <v>3.77813205</v>
      </c>
      <c r="K69" s="18" t="n">
        <v>468.05579474</v>
      </c>
      <c r="L69" s="20" t="n">
        <v>5.31982302</v>
      </c>
      <c r="M69" s="18" t="s">
        <v>481</v>
      </c>
      <c r="N69" s="20" t="s">
        <v>481</v>
      </c>
      <c r="O69" s="18" t="s">
        <v>481</v>
      </c>
      <c r="P69" s="20" t="s">
        <v>481</v>
      </c>
      <c r="Q69" s="18" t="s">
        <v>481</v>
      </c>
      <c r="R69" s="20" t="s">
        <v>481</v>
      </c>
      <c r="S69" s="18" t="s">
        <v>481</v>
      </c>
      <c r="T69" s="20" t="s">
        <v>481</v>
      </c>
      <c r="U69" s="18" t="n">
        <v>441.57297982</v>
      </c>
      <c r="V69" s="20" t="n">
        <v>21.43831872</v>
      </c>
    </row>
    <row r="70" spans="1:22">
      <c r="A70" s="15" t="s">
        <v>545</v>
      </c>
      <c r="B70" s="17" t="n">
        <v>6036</v>
      </c>
      <c r="C70" s="18">
        <f>(223.0/B70*100)</f>
        <v/>
      </c>
      <c r="D70" s="19" t="n">
        <v>5813</v>
      </c>
      <c r="E70" s="18" t="n">
        <v>461.94366159</v>
      </c>
      <c r="F70" s="20" t="n">
        <v>7.96227335</v>
      </c>
      <c r="G70" s="18" t="n">
        <v>470.13925875</v>
      </c>
      <c r="H70" s="20" t="n">
        <v>5.26350345</v>
      </c>
      <c r="I70" s="18" t="n">
        <v>498.14314358</v>
      </c>
      <c r="J70" s="20" t="n">
        <v>3.17567829</v>
      </c>
      <c r="K70" s="18" t="n">
        <v>529.00308265</v>
      </c>
      <c r="L70" s="20" t="n">
        <v>3.55441183</v>
      </c>
      <c r="M70" s="18" t="s">
        <v>481</v>
      </c>
      <c r="N70" s="20" t="s">
        <v>481</v>
      </c>
      <c r="O70" s="18" t="s">
        <v>481</v>
      </c>
      <c r="P70" s="20" t="s">
        <v>481</v>
      </c>
      <c r="Q70" s="18" t="s">
        <v>481</v>
      </c>
      <c r="R70" s="20" t="s">
        <v>481</v>
      </c>
      <c r="S70" s="18" t="s">
        <v>481</v>
      </c>
      <c r="T70" s="20" t="s">
        <v>481</v>
      </c>
      <c r="U70" s="18" t="n">
        <v>443.54256038</v>
      </c>
      <c r="V70" s="20" t="n">
        <v>8.548985330000001</v>
      </c>
    </row>
    <row r="71" spans="1:22">
      <c r="A71" s="15" t="s">
        <v>546</v>
      </c>
      <c r="B71" s="17" t="n">
        <v>6115</v>
      </c>
      <c r="C71" s="18">
        <f>(50.0/B71*100)</f>
        <v/>
      </c>
      <c r="D71" s="19" t="n">
        <v>6065</v>
      </c>
      <c r="E71" s="18" t="n">
        <v>506.07113336</v>
      </c>
      <c r="F71" s="20" t="n">
        <v>10.15460102</v>
      </c>
      <c r="G71" s="18" t="n">
        <v>488.41843844</v>
      </c>
      <c r="H71" s="20" t="n">
        <v>7.7390719</v>
      </c>
      <c r="I71" s="18" t="n">
        <v>547.4191438</v>
      </c>
      <c r="J71" s="20" t="n">
        <v>1.92159425</v>
      </c>
      <c r="K71" s="18" t="n">
        <v>595.87412321</v>
      </c>
      <c r="L71" s="20" t="n">
        <v>2.32245751</v>
      </c>
      <c r="M71" s="18" t="s">
        <v>481</v>
      </c>
      <c r="N71" s="20" t="s">
        <v>481</v>
      </c>
      <c r="O71" s="18" t="s">
        <v>481</v>
      </c>
      <c r="P71" s="20" t="s">
        <v>481</v>
      </c>
      <c r="Q71" s="18" t="s">
        <v>481</v>
      </c>
      <c r="R71" s="20" t="s">
        <v>481</v>
      </c>
      <c r="S71" s="18" t="s">
        <v>481</v>
      </c>
      <c r="T71" s="20" t="s">
        <v>481</v>
      </c>
      <c r="U71" s="18" t="n">
        <v>494.6206613</v>
      </c>
      <c r="V71" s="20" t="n">
        <v>12.2250812</v>
      </c>
    </row>
    <row r="72" spans="1:22">
      <c r="A72" s="15" t="s">
        <v>547</v>
      </c>
      <c r="B72" s="17" t="n">
        <v>7708</v>
      </c>
      <c r="C72" s="18">
        <f>(8.0/B72*100)</f>
        <v/>
      </c>
      <c r="D72" s="19" t="n">
        <v>7700</v>
      </c>
      <c r="E72" s="18" t="n">
        <v>477.43589792</v>
      </c>
      <c r="F72" s="20" t="n">
        <v>11.63470849</v>
      </c>
      <c r="G72" s="18" t="n">
        <v>458.63074219</v>
      </c>
      <c r="H72" s="20" t="n">
        <v>7.70626543</v>
      </c>
      <c r="I72" s="18" t="n">
        <v>529.29954557</v>
      </c>
      <c r="J72" s="20" t="n">
        <v>3.1219429</v>
      </c>
      <c r="K72" s="18" t="n">
        <v>584.01911776</v>
      </c>
      <c r="L72" s="20" t="n">
        <v>3.54462556</v>
      </c>
      <c r="M72" s="18" t="s">
        <v>481</v>
      </c>
      <c r="N72" s="20" t="s">
        <v>481</v>
      </c>
      <c r="O72" s="18" t="s">
        <v>481</v>
      </c>
      <c r="P72" s="20" t="s">
        <v>481</v>
      </c>
      <c r="Q72" s="18" t="s">
        <v>481</v>
      </c>
      <c r="R72" s="20" t="s">
        <v>481</v>
      </c>
      <c r="S72" s="18" t="s">
        <v>481</v>
      </c>
      <c r="T72" s="20" t="s">
        <v>481</v>
      </c>
      <c r="U72" s="18" t="n">
        <v>476.58895391</v>
      </c>
      <c r="V72" s="20" t="n">
        <v>21.82066341</v>
      </c>
    </row>
    <row r="73" spans="1:22">
      <c r="A73" s="15" t="s">
        <v>548</v>
      </c>
      <c r="B73" s="17" t="n">
        <v>8249</v>
      </c>
      <c r="C73" s="18">
        <f>(209.0/B73*100)</f>
        <v/>
      </c>
      <c r="D73" s="19" t="n">
        <v>8040</v>
      </c>
      <c r="E73" s="18" t="n">
        <v>377.56550127</v>
      </c>
      <c r="F73" s="20" t="n">
        <v>12.01646427</v>
      </c>
      <c r="G73" s="18" t="n">
        <v>383.15853057</v>
      </c>
      <c r="H73" s="20" t="n">
        <v>4.86995603</v>
      </c>
      <c r="I73" s="18" t="n">
        <v>409.95035274</v>
      </c>
      <c r="J73" s="20" t="n">
        <v>3.07381027</v>
      </c>
      <c r="K73" s="18" t="n">
        <v>452.02369605</v>
      </c>
      <c r="L73" s="20" t="n">
        <v>5.54748978</v>
      </c>
      <c r="M73" s="18" t="s">
        <v>481</v>
      </c>
      <c r="N73" s="20" t="s">
        <v>481</v>
      </c>
      <c r="O73" s="18" t="s">
        <v>481</v>
      </c>
      <c r="P73" s="20" t="s">
        <v>481</v>
      </c>
      <c r="Q73" s="18" t="s">
        <v>481</v>
      </c>
      <c r="R73" s="20" t="s">
        <v>481</v>
      </c>
      <c r="S73" s="18" t="s">
        <v>481</v>
      </c>
      <c r="T73" s="20" t="s">
        <v>481</v>
      </c>
      <c r="U73" s="18" t="n">
        <v>387.0954043</v>
      </c>
      <c r="V73" s="20" t="n">
        <v>9.96916439</v>
      </c>
    </row>
    <row r="74" spans="1:22">
      <c r="A74" s="15" t="s">
        <v>549</v>
      </c>
      <c r="B74" s="17" t="n">
        <v>4692</v>
      </c>
      <c r="C74" s="18">
        <f>(82.0/B74*100)</f>
        <v/>
      </c>
      <c r="D74" s="19" t="n">
        <v>4610</v>
      </c>
      <c r="E74" s="18" t="n">
        <v>379.37244907</v>
      </c>
      <c r="F74" s="20" t="n">
        <v>6.57751476</v>
      </c>
      <c r="G74" s="18" t="n">
        <v>369.60877086</v>
      </c>
      <c r="H74" s="20" t="n">
        <v>6.90702758</v>
      </c>
      <c r="I74" s="18" t="n">
        <v>414.43128807</v>
      </c>
      <c r="J74" s="20" t="n">
        <v>2.38292575</v>
      </c>
      <c r="K74" s="18" t="n">
        <v>446.79734654</v>
      </c>
      <c r="L74" s="20" t="n">
        <v>2.97135314</v>
      </c>
      <c r="M74" s="18" t="s">
        <v>481</v>
      </c>
      <c r="N74" s="20" t="s">
        <v>481</v>
      </c>
      <c r="O74" s="18" t="s">
        <v>481</v>
      </c>
      <c r="P74" s="20" t="s">
        <v>481</v>
      </c>
      <c r="Q74" s="18" t="s">
        <v>481</v>
      </c>
      <c r="R74" s="20" t="s">
        <v>481</v>
      </c>
      <c r="S74" s="18" t="n">
        <v>352.60057451</v>
      </c>
      <c r="T74" s="20" t="n">
        <v>21.64289748</v>
      </c>
      <c r="U74" s="18" t="n">
        <v>357.20401117</v>
      </c>
      <c r="V74" s="20" t="n">
        <v>6.94509961</v>
      </c>
    </row>
    <row r="75" spans="1:22">
      <c r="A75" s="15" t="s">
        <v>550</v>
      </c>
      <c r="B75" s="17" t="n">
        <v>5375</v>
      </c>
      <c r="C75" s="18">
        <f>(341.0/B75*100)</f>
        <v/>
      </c>
      <c r="D75" s="19" t="n">
        <v>5034</v>
      </c>
      <c r="E75" s="18" t="n">
        <v>340.0746445</v>
      </c>
      <c r="F75" s="20" t="n">
        <v>8.69996546</v>
      </c>
      <c r="G75" s="18" t="n">
        <v>354.33545399</v>
      </c>
      <c r="H75" s="20" t="n">
        <v>5.59922979</v>
      </c>
      <c r="I75" s="18" t="n">
        <v>378.07891043</v>
      </c>
      <c r="J75" s="20" t="n">
        <v>3.650597</v>
      </c>
      <c r="K75" s="18" t="n">
        <v>383.74792611</v>
      </c>
      <c r="L75" s="20" t="n">
        <v>4.94565501</v>
      </c>
      <c r="M75" s="18" t="s">
        <v>481</v>
      </c>
      <c r="N75" s="20" t="s">
        <v>481</v>
      </c>
      <c r="O75" s="18" t="s">
        <v>481</v>
      </c>
      <c r="P75" s="20" t="s">
        <v>481</v>
      </c>
      <c r="Q75" s="18" t="s">
        <v>481</v>
      </c>
      <c r="R75" s="20" t="s">
        <v>481</v>
      </c>
      <c r="S75" s="18" t="s">
        <v>481</v>
      </c>
      <c r="T75" s="20" t="s">
        <v>481</v>
      </c>
      <c r="U75" s="18" t="n">
        <v>339.42706997</v>
      </c>
      <c r="V75" s="20" t="n">
        <v>5.28010072</v>
      </c>
    </row>
    <row r="76" spans="1:22">
      <c r="A76" s="15" t="s">
        <v>551</v>
      </c>
      <c r="B76" s="17" t="n">
        <v>14167</v>
      </c>
      <c r="C76" s="18">
        <f>(238.0/B76*100)</f>
        <v/>
      </c>
      <c r="D76" s="19" t="n">
        <v>13929</v>
      </c>
      <c r="E76" s="18" t="n">
        <v>380.2930378</v>
      </c>
      <c r="F76" s="20" t="n">
        <v>6.18384742</v>
      </c>
      <c r="G76" s="18" t="n">
        <v>373.18425071</v>
      </c>
      <c r="H76" s="20" t="n">
        <v>4.66792174</v>
      </c>
      <c r="I76" s="18" t="n">
        <v>424.35100728</v>
      </c>
      <c r="J76" s="20" t="n">
        <v>2.42537101</v>
      </c>
      <c r="K76" s="18" t="n">
        <v>466.44215962</v>
      </c>
      <c r="L76" s="20" t="n">
        <v>3.06493481</v>
      </c>
      <c r="M76" s="18" t="s">
        <v>481</v>
      </c>
      <c r="N76" s="20" t="s">
        <v>481</v>
      </c>
      <c r="O76" s="18" t="s">
        <v>481</v>
      </c>
      <c r="P76" s="20" t="s">
        <v>481</v>
      </c>
      <c r="Q76" s="18" t="s">
        <v>481</v>
      </c>
      <c r="R76" s="20" t="s">
        <v>481</v>
      </c>
      <c r="S76" s="18" t="s">
        <v>481</v>
      </c>
      <c r="T76" s="20" t="s">
        <v>481</v>
      </c>
      <c r="U76" s="18" t="n">
        <v>363.55139018</v>
      </c>
      <c r="V76" s="20" t="n">
        <v>4.74476039</v>
      </c>
    </row>
    <row r="77" spans="1:22">
      <c r="A77" s="15" t="s">
        <v>552</v>
      </c>
      <c r="B77" s="17" t="n">
        <v>6062</v>
      </c>
      <c r="C77" s="18">
        <f>(455.0/B77*100)</f>
        <v/>
      </c>
      <c r="D77" s="19" t="n">
        <v>5607</v>
      </c>
      <c r="E77" s="18" t="n">
        <v>382.24268536</v>
      </c>
      <c r="F77" s="20" t="n">
        <v>6.11035926</v>
      </c>
      <c r="G77" s="18" t="n">
        <v>405.47296413</v>
      </c>
      <c r="H77" s="20" t="n">
        <v>5.14441218</v>
      </c>
      <c r="I77" s="18" t="n">
        <v>428.63472184</v>
      </c>
      <c r="J77" s="20" t="n">
        <v>2.81466809</v>
      </c>
      <c r="K77" s="18" t="n">
        <v>456.11598241</v>
      </c>
      <c r="L77" s="20" t="n">
        <v>4.79197049</v>
      </c>
      <c r="M77" s="18" t="s">
        <v>481</v>
      </c>
      <c r="N77" s="20" t="s">
        <v>481</v>
      </c>
      <c r="O77" s="18" t="s">
        <v>481</v>
      </c>
      <c r="P77" s="20" t="s">
        <v>481</v>
      </c>
      <c r="Q77" s="18" t="s">
        <v>481</v>
      </c>
      <c r="R77" s="20" t="s">
        <v>481</v>
      </c>
      <c r="S77" s="18" t="s">
        <v>481</v>
      </c>
      <c r="T77" s="20" t="s">
        <v>481</v>
      </c>
      <c r="U77" s="18" t="n">
        <v>366.35957799</v>
      </c>
      <c r="V77" s="20" t="n">
        <v>3.97051354</v>
      </c>
    </row>
    <row r="78" spans="1:22">
      <c r="A78" s="15" t="s">
        <v>553</v>
      </c>
      <c r="B78" s="17" t="n">
        <v>5826</v>
      </c>
      <c r="C78" s="18">
        <f>(0.0/B78*100)</f>
        <v/>
      </c>
      <c r="D78" s="19" t="n">
        <v>5826</v>
      </c>
      <c r="E78" s="18" t="n">
        <v>489.37997735</v>
      </c>
      <c r="F78" s="20" t="n">
        <v>6.8333893</v>
      </c>
      <c r="G78" s="18" t="n">
        <v>459.92929527</v>
      </c>
      <c r="H78" s="20" t="n">
        <v>5.2557262</v>
      </c>
      <c r="I78" s="18" t="n">
        <v>478.72729083</v>
      </c>
      <c r="J78" s="20" t="n">
        <v>4.30118317</v>
      </c>
      <c r="K78" s="18" t="n">
        <v>530.74457004</v>
      </c>
      <c r="L78" s="20" t="n">
        <v>5.37857456</v>
      </c>
      <c r="M78" s="18" t="s">
        <v>481</v>
      </c>
      <c r="N78" s="20" t="s">
        <v>481</v>
      </c>
      <c r="O78" s="18" t="s">
        <v>481</v>
      </c>
      <c r="P78" s="20" t="s">
        <v>481</v>
      </c>
      <c r="Q78" s="18" t="n">
        <v>390.3611</v>
      </c>
      <c r="R78" s="20" t="n">
        <v>35.81002551</v>
      </c>
      <c r="S78" s="18" t="n">
        <v>476.83860961</v>
      </c>
      <c r="T78" s="20" t="n">
        <v>54.19248753</v>
      </c>
      <c r="U78" s="18" t="n">
        <v>458.05574205</v>
      </c>
      <c r="V78" s="20" t="n">
        <v>20.01690069</v>
      </c>
    </row>
    <row customHeight="1" ht="25" r="79" spans="1:22">
      <c r="A79" s="15" t="s">
        <v>554</v>
      </c>
      <c r="B79" s="17" t="n">
        <v>1657</v>
      </c>
      <c r="C79" s="18">
        <f>(41.0/B79*100)</f>
        <v/>
      </c>
      <c r="D79" s="19" t="n">
        <v>1616</v>
      </c>
      <c r="E79" s="18" t="n">
        <v>427.03420792</v>
      </c>
      <c r="F79" s="20" t="n">
        <v>14.56507197</v>
      </c>
      <c r="G79" s="18" t="n">
        <v>419.47177326</v>
      </c>
      <c r="H79" s="20" t="n">
        <v>10.67649257</v>
      </c>
      <c r="I79" s="18" t="n">
        <v>446.82823378</v>
      </c>
      <c r="J79" s="20" t="n">
        <v>6.9906091</v>
      </c>
      <c r="K79" s="18" t="n">
        <v>482.80126132</v>
      </c>
      <c r="L79" s="20" t="n">
        <v>7.46296857</v>
      </c>
      <c r="M79" s="18" t="s">
        <v>481</v>
      </c>
      <c r="N79" s="20" t="s">
        <v>481</v>
      </c>
      <c r="O79" s="18" t="s">
        <v>481</v>
      </c>
      <c r="P79" s="20" t="s">
        <v>481</v>
      </c>
      <c r="Q79" s="18" t="s">
        <v>481</v>
      </c>
      <c r="R79" s="20" t="s">
        <v>481</v>
      </c>
      <c r="S79" s="18" t="s">
        <v>481</v>
      </c>
      <c r="T79" s="20" t="s">
        <v>481</v>
      </c>
      <c r="U79" s="18" t="n">
        <v>370.62061133</v>
      </c>
      <c r="V79" s="20" t="n">
        <v>14.31260358</v>
      </c>
    </row>
    <row r="80" spans="1:22">
      <c r="A80" s="15" t="s">
        <v>555</v>
      </c>
      <c r="B80" s="17" t="n">
        <v>7841</v>
      </c>
      <c r="C80" s="18">
        <f>(0.0/B80*100)</f>
        <v/>
      </c>
      <c r="D80" s="19" t="n">
        <v>7841</v>
      </c>
      <c r="E80" s="18" t="n">
        <v>438.95683769</v>
      </c>
      <c r="F80" s="20" t="n">
        <v>6.85813736</v>
      </c>
      <c r="G80" s="18" t="n">
        <v>455.29110108</v>
      </c>
      <c r="H80" s="20" t="n">
        <v>6.27216557</v>
      </c>
      <c r="I80" s="18" t="n">
        <v>452.66454594</v>
      </c>
      <c r="J80" s="20" t="n">
        <v>5.14034974</v>
      </c>
      <c r="K80" s="18" t="n">
        <v>475.89360628</v>
      </c>
      <c r="L80" s="20" t="n">
        <v>4.74380593</v>
      </c>
      <c r="M80" s="18" t="s">
        <v>481</v>
      </c>
      <c r="N80" s="20" t="s">
        <v>481</v>
      </c>
      <c r="O80" s="18" t="s">
        <v>481</v>
      </c>
      <c r="P80" s="20" t="s">
        <v>481</v>
      </c>
      <c r="Q80" s="18" t="s">
        <v>481</v>
      </c>
      <c r="R80" s="20" t="s">
        <v>481</v>
      </c>
      <c r="S80" s="18" t="s">
        <v>481</v>
      </c>
      <c r="T80" s="20" t="s">
        <v>481</v>
      </c>
      <c r="U80" s="18" t="n">
        <v>421.64946799</v>
      </c>
      <c r="V80" s="20" t="n">
        <v>26.1531053</v>
      </c>
    </row>
    <row r="81" spans="1:22">
      <c r="A81" s="23" t="s">
        <v>556</v>
      </c>
      <c r="B81" s="17" t="n">
        <v>8861</v>
      </c>
      <c r="C81" s="18">
        <f>(113.0/B81*100)</f>
        <v/>
      </c>
      <c r="D81" s="19" t="n">
        <v>8748</v>
      </c>
      <c r="E81" s="18" t="n">
        <v>417.06309892</v>
      </c>
      <c r="F81" s="20" t="n">
        <v>10.18968522</v>
      </c>
      <c r="G81" s="18" t="n">
        <v>390.41943467</v>
      </c>
      <c r="H81" s="20" t="n">
        <v>5.8266003</v>
      </c>
      <c r="I81" s="18" t="n">
        <v>437.37042522</v>
      </c>
      <c r="J81" s="20" t="n">
        <v>3.60061661</v>
      </c>
      <c r="K81" s="18" t="n">
        <v>479.32665907</v>
      </c>
      <c r="L81" s="20" t="n">
        <v>3.69128621</v>
      </c>
      <c r="M81" s="18" t="s">
        <v>481</v>
      </c>
      <c r="N81" s="20" t="s">
        <v>481</v>
      </c>
      <c r="O81" s="18" t="s">
        <v>481</v>
      </c>
      <c r="P81" s="20" t="s">
        <v>481</v>
      </c>
      <c r="Q81" s="18" t="s">
        <v>481</v>
      </c>
      <c r="R81" s="20" t="s">
        <v>481</v>
      </c>
      <c r="S81" s="18" t="s">
        <v>481</v>
      </c>
      <c r="T81" s="20" t="s">
        <v>481</v>
      </c>
      <c r="U81" s="18" t="n">
        <v>405.10105098</v>
      </c>
      <c r="V81" s="20" t="n">
        <v>9.998760259999999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877</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446.41029133</v>
      </c>
      <c r="F7" s="20" t="n">
        <v>6.54829929</v>
      </c>
      <c r="G7" s="18" t="n">
        <v>467.90660296</v>
      </c>
      <c r="H7" s="20" t="n">
        <v>3.94330515</v>
      </c>
      <c r="I7" s="18" t="n">
        <v>494.26523859</v>
      </c>
      <c r="J7" s="20" t="n">
        <v>1.65926742</v>
      </c>
      <c r="K7" s="18" t="n">
        <v>531.7708053600001</v>
      </c>
      <c r="L7" s="20" t="n">
        <v>3.25418835</v>
      </c>
      <c r="M7" s="18" t="s">
        <v>481</v>
      </c>
      <c r="N7" s="20" t="s">
        <v>481</v>
      </c>
      <c r="O7" s="18" t="s">
        <v>481</v>
      </c>
      <c r="P7" s="20" t="s">
        <v>481</v>
      </c>
      <c r="Q7" s="18" t="s">
        <v>481</v>
      </c>
      <c r="R7" s="20" t="s">
        <v>481</v>
      </c>
      <c r="S7" s="18" t="s">
        <v>481</v>
      </c>
      <c r="T7" s="20" t="s">
        <v>481</v>
      </c>
      <c r="U7" s="18" t="n">
        <v>455.76176835</v>
      </c>
      <c r="V7" s="20" t="n">
        <v>4.60186987</v>
      </c>
    </row>
    <row r="8" spans="1:22">
      <c r="A8" s="15" t="s">
        <v>483</v>
      </c>
      <c r="B8" s="17" t="n">
        <v>7007</v>
      </c>
      <c r="C8" s="18">
        <f>(262.0/B8*100)</f>
        <v/>
      </c>
      <c r="D8" s="19" t="n">
        <v>6745</v>
      </c>
      <c r="E8" s="18" t="n">
        <v>443.94696521</v>
      </c>
      <c r="F8" s="20" t="n">
        <v>5.18013578</v>
      </c>
      <c r="G8" s="18" t="n">
        <v>489.74320735</v>
      </c>
      <c r="H8" s="20" t="n">
        <v>4.01868974</v>
      </c>
      <c r="I8" s="18" t="n">
        <v>509.93674331</v>
      </c>
      <c r="J8" s="20" t="n">
        <v>3.35254267</v>
      </c>
      <c r="K8" s="18" t="n">
        <v>530.51958983</v>
      </c>
      <c r="L8" s="20" t="n">
        <v>4.46577164</v>
      </c>
      <c r="M8" s="18" t="s">
        <v>481</v>
      </c>
      <c r="N8" s="20" t="s">
        <v>481</v>
      </c>
      <c r="O8" s="18" t="s">
        <v>481</v>
      </c>
      <c r="P8" s="20" t="s">
        <v>481</v>
      </c>
      <c r="Q8" s="18" t="n">
        <v>301.63126691</v>
      </c>
      <c r="R8" s="20" t="n">
        <v>25.14921031</v>
      </c>
      <c r="S8" s="18" t="s">
        <v>481</v>
      </c>
      <c r="T8" s="20" t="s">
        <v>481</v>
      </c>
      <c r="U8" s="18" t="n">
        <v>440.18862279</v>
      </c>
      <c r="V8" s="20" t="n">
        <v>5.80485436</v>
      </c>
    </row>
    <row r="9" spans="1:22">
      <c r="A9" s="15" t="s">
        <v>484</v>
      </c>
      <c r="B9" s="17" t="n">
        <v>9651</v>
      </c>
      <c r="C9" s="18">
        <f>(344.0/B9*100)</f>
        <v/>
      </c>
      <c r="D9" s="19" t="n">
        <v>9307</v>
      </c>
      <c r="E9" s="18" t="n">
        <v>457.65600714</v>
      </c>
      <c r="F9" s="20" t="n">
        <v>6.66776193</v>
      </c>
      <c r="G9" s="18" t="n">
        <v>495.32478767</v>
      </c>
      <c r="H9" s="20" t="n">
        <v>4.03428242</v>
      </c>
      <c r="I9" s="18" t="n">
        <v>524.75402879</v>
      </c>
      <c r="J9" s="20" t="n">
        <v>2.22267663</v>
      </c>
      <c r="K9" s="18" t="n">
        <v>542.08239882</v>
      </c>
      <c r="L9" s="20" t="n">
        <v>3.59755924</v>
      </c>
      <c r="M9" s="18" t="s">
        <v>481</v>
      </c>
      <c r="N9" s="20" t="s">
        <v>481</v>
      </c>
      <c r="O9" s="18" t="s">
        <v>481</v>
      </c>
      <c r="P9" s="20" t="s">
        <v>481</v>
      </c>
      <c r="Q9" s="18" t="n">
        <v>357.98454354</v>
      </c>
      <c r="R9" s="20" t="n">
        <v>11.51846445</v>
      </c>
      <c r="S9" s="18" t="s">
        <v>481</v>
      </c>
      <c r="T9" s="20" t="s">
        <v>481</v>
      </c>
      <c r="U9" s="18" t="n">
        <v>435.1998914</v>
      </c>
      <c r="V9" s="20" t="n">
        <v>5.26981089</v>
      </c>
    </row>
    <row r="10" spans="1:22">
      <c r="A10" s="15" t="s">
        <v>485</v>
      </c>
      <c r="B10" s="17" t="n">
        <v>20058</v>
      </c>
      <c r="C10" s="18">
        <f>(583.0/B10*100)</f>
        <v/>
      </c>
      <c r="D10" s="19" t="n">
        <v>19475</v>
      </c>
      <c r="E10" s="18" t="n">
        <v>475.27460804</v>
      </c>
      <c r="F10" s="20" t="n">
        <v>6.84797709</v>
      </c>
      <c r="G10" s="18" t="n">
        <v>488.1436497</v>
      </c>
      <c r="H10" s="20" t="n">
        <v>4.12409242</v>
      </c>
      <c r="I10" s="18" t="n">
        <v>515.00560221</v>
      </c>
      <c r="J10" s="20" t="n">
        <v>2.40121955</v>
      </c>
      <c r="K10" s="18" t="n">
        <v>543.93440186</v>
      </c>
      <c r="L10" s="20" t="n">
        <v>3.35065258</v>
      </c>
      <c r="M10" s="18" t="s">
        <v>481</v>
      </c>
      <c r="N10" s="20" t="s">
        <v>481</v>
      </c>
      <c r="O10" s="18" t="s">
        <v>481</v>
      </c>
      <c r="P10" s="20" t="s">
        <v>481</v>
      </c>
      <c r="Q10" s="18" t="s">
        <v>481</v>
      </c>
      <c r="R10" s="20" t="s">
        <v>481</v>
      </c>
      <c r="S10" s="18" t="s">
        <v>481</v>
      </c>
      <c r="T10" s="20" t="s">
        <v>481</v>
      </c>
      <c r="U10" s="18" t="n">
        <v>454.71489401</v>
      </c>
      <c r="V10" s="20" t="n">
        <v>6.62558681</v>
      </c>
    </row>
    <row r="11" spans="1:22">
      <c r="A11" s="15" t="s">
        <v>486</v>
      </c>
      <c r="B11" s="17" t="n">
        <v>7053</v>
      </c>
      <c r="C11" s="18">
        <f>(229.0/B11*100)</f>
        <v/>
      </c>
      <c r="D11" s="19" t="n">
        <v>6824</v>
      </c>
      <c r="E11" s="18" t="n">
        <v>404.62303444</v>
      </c>
      <c r="F11" s="20" t="n">
        <v>6.22939149</v>
      </c>
      <c r="G11" s="18" t="n">
        <v>419.92963104</v>
      </c>
      <c r="H11" s="20" t="n">
        <v>4.03170041</v>
      </c>
      <c r="I11" s="18" t="n">
        <v>429.93782128</v>
      </c>
      <c r="J11" s="20" t="n">
        <v>2.93188371</v>
      </c>
      <c r="K11" s="18" t="n">
        <v>442.89248344</v>
      </c>
      <c r="L11" s="20" t="n">
        <v>4.53450386</v>
      </c>
      <c r="M11" s="18" t="s">
        <v>481</v>
      </c>
      <c r="N11" s="20" t="s">
        <v>481</v>
      </c>
      <c r="O11" s="18" t="s">
        <v>481</v>
      </c>
      <c r="P11" s="20" t="s">
        <v>481</v>
      </c>
      <c r="Q11" s="18" t="s">
        <v>481</v>
      </c>
      <c r="R11" s="20" t="s">
        <v>481</v>
      </c>
      <c r="S11" s="18" t="s">
        <v>481</v>
      </c>
      <c r="T11" s="20" t="s">
        <v>481</v>
      </c>
      <c r="U11" s="18" t="n">
        <v>389.24272985</v>
      </c>
      <c r="V11" s="20" t="n">
        <v>5.43904389</v>
      </c>
    </row>
    <row r="12" spans="1:22">
      <c r="A12" s="15" t="s">
        <v>487</v>
      </c>
      <c r="B12" s="17" t="n">
        <v>6894</v>
      </c>
      <c r="C12" s="18">
        <f>(60.0/B12*100)</f>
        <v/>
      </c>
      <c r="D12" s="19" t="n">
        <v>6834</v>
      </c>
      <c r="E12" s="18" t="n">
        <v>435.00072169</v>
      </c>
      <c r="F12" s="20" t="n">
        <v>6.80401001</v>
      </c>
      <c r="G12" s="18" t="n">
        <v>463.59273264</v>
      </c>
      <c r="H12" s="20" t="n">
        <v>3.98289345</v>
      </c>
      <c r="I12" s="18" t="n">
        <v>505.86834684</v>
      </c>
      <c r="J12" s="20" t="n">
        <v>2.20120729</v>
      </c>
      <c r="K12" s="18" t="n">
        <v>536.19135106</v>
      </c>
      <c r="L12" s="20" t="n">
        <v>4.61252146</v>
      </c>
      <c r="M12" s="18" t="s">
        <v>481</v>
      </c>
      <c r="N12" s="20" t="s">
        <v>481</v>
      </c>
      <c r="O12" s="18" t="s">
        <v>481</v>
      </c>
      <c r="P12" s="20" t="s">
        <v>481</v>
      </c>
      <c r="Q12" s="18" t="n">
        <v>340.98506961</v>
      </c>
      <c r="R12" s="20" t="n">
        <v>12.52444664</v>
      </c>
      <c r="S12" s="18" t="s">
        <v>481</v>
      </c>
      <c r="T12" s="20" t="s">
        <v>481</v>
      </c>
      <c r="U12" s="18" t="n">
        <v>419.1428971</v>
      </c>
      <c r="V12" s="20" t="n">
        <v>7.61416651</v>
      </c>
    </row>
    <row r="13" spans="1:22">
      <c r="A13" s="15" t="s">
        <v>488</v>
      </c>
      <c r="B13" s="17" t="n">
        <v>7161</v>
      </c>
      <c r="C13" s="18">
        <f>(318.0/B13*100)</f>
        <v/>
      </c>
      <c r="D13" s="19" t="n">
        <v>6843</v>
      </c>
      <c r="E13" s="18" t="n">
        <v>501.99978155</v>
      </c>
      <c r="F13" s="20" t="n">
        <v>5.85505415</v>
      </c>
      <c r="G13" s="18" t="n">
        <v>467.75878321</v>
      </c>
      <c r="H13" s="20" t="n">
        <v>5.36382605</v>
      </c>
      <c r="I13" s="18" t="n">
        <v>508.79924775</v>
      </c>
      <c r="J13" s="20" t="n">
        <v>2.48183364</v>
      </c>
      <c r="K13" s="18" t="n">
        <v>546.23462237</v>
      </c>
      <c r="L13" s="20" t="n">
        <v>2.74968164</v>
      </c>
      <c r="M13" s="18" t="s">
        <v>481</v>
      </c>
      <c r="N13" s="20" t="s">
        <v>481</v>
      </c>
      <c r="O13" s="18" t="s">
        <v>481</v>
      </c>
      <c r="P13" s="20" t="s">
        <v>481</v>
      </c>
      <c r="Q13" s="18" t="n">
        <v>447.51533769</v>
      </c>
      <c r="R13" s="20" t="n">
        <v>5.97365007</v>
      </c>
      <c r="S13" s="18" t="s">
        <v>481</v>
      </c>
      <c r="T13" s="20" t="s">
        <v>481</v>
      </c>
      <c r="U13" s="18" t="n">
        <v>435.30999543</v>
      </c>
      <c r="V13" s="20" t="n">
        <v>5.94615034</v>
      </c>
    </row>
    <row r="14" spans="1:22">
      <c r="A14" s="15" t="s">
        <v>489</v>
      </c>
      <c r="B14" s="17" t="n">
        <v>5587</v>
      </c>
      <c r="C14" s="18">
        <f>(93.0/B14*100)</f>
        <v/>
      </c>
      <c r="D14" s="19" t="n">
        <v>5494</v>
      </c>
      <c r="E14" s="18" t="n">
        <v>463.91311889</v>
      </c>
      <c r="F14" s="20" t="n">
        <v>8.17635263</v>
      </c>
      <c r="G14" s="18" t="n">
        <v>503.41742594</v>
      </c>
      <c r="H14" s="20" t="n">
        <v>4.047353</v>
      </c>
      <c r="I14" s="18" t="n">
        <v>522.94072993</v>
      </c>
      <c r="J14" s="20" t="n">
        <v>2.04272023</v>
      </c>
      <c r="K14" s="18" t="n">
        <v>545.4539261899999</v>
      </c>
      <c r="L14" s="20" t="n">
        <v>4.15816546</v>
      </c>
      <c r="M14" s="18" t="s">
        <v>481</v>
      </c>
      <c r="N14" s="20" t="s">
        <v>481</v>
      </c>
      <c r="O14" s="18" t="s">
        <v>481</v>
      </c>
      <c r="P14" s="20" t="s">
        <v>481</v>
      </c>
      <c r="Q14" s="18" t="s">
        <v>481</v>
      </c>
      <c r="R14" s="20" t="s">
        <v>481</v>
      </c>
      <c r="S14" s="18" t="s">
        <v>481</v>
      </c>
      <c r="T14" s="20" t="s">
        <v>481</v>
      </c>
      <c r="U14" s="18" t="n">
        <v>468.96226615</v>
      </c>
      <c r="V14" s="20" t="n">
        <v>8.57731422</v>
      </c>
    </row>
    <row r="15" spans="1:22">
      <c r="A15" s="15" t="s">
        <v>490</v>
      </c>
      <c r="B15" s="17" t="n">
        <v>5882</v>
      </c>
      <c r="C15" s="18">
        <f>(169.0/B15*100)</f>
        <v/>
      </c>
      <c r="D15" s="19" t="n">
        <v>5713</v>
      </c>
      <c r="E15" s="18" t="n">
        <v>464.34716448</v>
      </c>
      <c r="F15" s="20" t="n">
        <v>6.38754726</v>
      </c>
      <c r="G15" s="18" t="n">
        <v>497.49691551</v>
      </c>
      <c r="H15" s="20" t="n">
        <v>3.62411571</v>
      </c>
      <c r="I15" s="18" t="n">
        <v>519.95806943</v>
      </c>
      <c r="J15" s="20" t="n">
        <v>2.15138893</v>
      </c>
      <c r="K15" s="18" t="n">
        <v>543.99908662</v>
      </c>
      <c r="L15" s="20" t="n">
        <v>4.71052154</v>
      </c>
      <c r="M15" s="18" t="s">
        <v>481</v>
      </c>
      <c r="N15" s="20" t="s">
        <v>481</v>
      </c>
      <c r="O15" s="18" t="s">
        <v>481</v>
      </c>
      <c r="P15" s="20" t="s">
        <v>481</v>
      </c>
      <c r="Q15" s="18" t="n">
        <v>368.85220715</v>
      </c>
      <c r="R15" s="20" t="n">
        <v>14.5875493</v>
      </c>
      <c r="S15" s="18" t="s">
        <v>481</v>
      </c>
      <c r="T15" s="20" t="s">
        <v>481</v>
      </c>
      <c r="U15" s="18" t="n">
        <v>449.86670055</v>
      </c>
      <c r="V15" s="20" t="n">
        <v>5.8682</v>
      </c>
    </row>
    <row r="16" spans="1:22">
      <c r="A16" s="15" t="s">
        <v>491</v>
      </c>
      <c r="B16" s="17" t="n">
        <v>6108</v>
      </c>
      <c r="C16" s="18">
        <f>(188.0/B16*100)</f>
        <v/>
      </c>
      <c r="D16" s="19" t="n">
        <v>5920</v>
      </c>
      <c r="E16" s="18" t="n">
        <v>431.59911729</v>
      </c>
      <c r="F16" s="20" t="n">
        <v>8.16864256</v>
      </c>
      <c r="G16" s="18" t="n">
        <v>476.78239857</v>
      </c>
      <c r="H16" s="20" t="n">
        <v>3.6959919</v>
      </c>
      <c r="I16" s="18" t="n">
        <v>508.00487491</v>
      </c>
      <c r="J16" s="20" t="n">
        <v>2.16255795</v>
      </c>
      <c r="K16" s="18" t="n">
        <v>525.3232207</v>
      </c>
      <c r="L16" s="20" t="n">
        <v>4.01153823</v>
      </c>
      <c r="M16" s="18" t="s">
        <v>481</v>
      </c>
      <c r="N16" s="20" t="s">
        <v>481</v>
      </c>
      <c r="O16" s="18" t="s">
        <v>481</v>
      </c>
      <c r="P16" s="20" t="s">
        <v>481</v>
      </c>
      <c r="Q16" s="18" t="s">
        <v>481</v>
      </c>
      <c r="R16" s="20" t="s">
        <v>481</v>
      </c>
      <c r="S16" s="18" t="s">
        <v>481</v>
      </c>
      <c r="T16" s="20" t="s">
        <v>481</v>
      </c>
      <c r="U16" s="18" t="n">
        <v>418.58772344</v>
      </c>
      <c r="V16" s="20" t="n">
        <v>7.2638374</v>
      </c>
    </row>
    <row r="17" spans="1:22">
      <c r="A17" s="15" t="s">
        <v>492</v>
      </c>
      <c r="B17" s="17" t="n">
        <v>6504</v>
      </c>
      <c r="C17" s="18">
        <f>(2526.0/B17*100)</f>
        <v/>
      </c>
      <c r="D17" s="19" t="n">
        <v>3978</v>
      </c>
      <c r="E17" s="18" t="n">
        <v>485.10738885</v>
      </c>
      <c r="F17" s="20" t="n">
        <v>8.1137148</v>
      </c>
      <c r="G17" s="18" t="n">
        <v>509.89776078</v>
      </c>
      <c r="H17" s="20" t="n">
        <v>4.61675982</v>
      </c>
      <c r="I17" s="18" t="n">
        <v>518.4673438900001</v>
      </c>
      <c r="J17" s="20" t="n">
        <v>3.67634389</v>
      </c>
      <c r="K17" s="18" t="n">
        <v>539.3211655600001</v>
      </c>
      <c r="L17" s="20" t="n">
        <v>5.06910646</v>
      </c>
      <c r="M17" s="18" t="s">
        <v>481</v>
      </c>
      <c r="N17" s="20" t="s">
        <v>481</v>
      </c>
      <c r="O17" s="18" t="s">
        <v>481</v>
      </c>
      <c r="P17" s="20" t="s">
        <v>481</v>
      </c>
      <c r="Q17" s="18" t="n">
        <v>362.96139732</v>
      </c>
      <c r="R17" s="20" t="n">
        <v>12.64520278</v>
      </c>
      <c r="S17" s="18" t="s">
        <v>481</v>
      </c>
      <c r="T17" s="20" t="s">
        <v>481</v>
      </c>
      <c r="U17" s="18" t="n">
        <v>473.76465534</v>
      </c>
      <c r="V17" s="20" t="n">
        <v>6.16910545</v>
      </c>
    </row>
    <row r="18" spans="1:22">
      <c r="A18" s="15" t="s">
        <v>493</v>
      </c>
      <c r="B18" s="17" t="n">
        <v>5532</v>
      </c>
      <c r="C18" s="18">
        <f>(32.0/B18*100)</f>
        <v/>
      </c>
      <c r="D18" s="19" t="n">
        <v>5500</v>
      </c>
      <c r="E18" s="18" t="n">
        <v>405.12587651</v>
      </c>
      <c r="F18" s="20" t="n">
        <v>6.84232055</v>
      </c>
      <c r="G18" s="18" t="n">
        <v>448.54823282</v>
      </c>
      <c r="H18" s="20" t="n">
        <v>4.18116356</v>
      </c>
      <c r="I18" s="18" t="n">
        <v>462.29219436</v>
      </c>
      <c r="J18" s="20" t="n">
        <v>3.67418406</v>
      </c>
      <c r="K18" s="18" t="n">
        <v>474.35515796</v>
      </c>
      <c r="L18" s="20" t="n">
        <v>5.86941082</v>
      </c>
      <c r="M18" s="18" t="s">
        <v>481</v>
      </c>
      <c r="N18" s="20" t="s">
        <v>481</v>
      </c>
      <c r="O18" s="18" t="s">
        <v>481</v>
      </c>
      <c r="P18" s="20" t="s">
        <v>481</v>
      </c>
      <c r="Q18" s="18" t="s">
        <v>481</v>
      </c>
      <c r="R18" s="20" t="s">
        <v>481</v>
      </c>
      <c r="S18" s="18" t="s">
        <v>481</v>
      </c>
      <c r="T18" s="20" t="s">
        <v>481</v>
      </c>
      <c r="U18" s="18" t="n">
        <v>381.48916252</v>
      </c>
      <c r="V18" s="20" t="n">
        <v>8.5778734</v>
      </c>
    </row>
    <row r="19" spans="1:22">
      <c r="A19" s="15" t="s">
        <v>494</v>
      </c>
      <c r="B19" s="17" t="n">
        <v>5658</v>
      </c>
      <c r="C19" s="18">
        <f>(462.0/B19*100)</f>
        <v/>
      </c>
      <c r="D19" s="19" t="n">
        <v>5196</v>
      </c>
      <c r="E19" s="18" t="n">
        <v>444.25841256</v>
      </c>
      <c r="F19" s="20" t="n">
        <v>6.59225968</v>
      </c>
      <c r="G19" s="18" t="n">
        <v>477.3934925</v>
      </c>
      <c r="H19" s="20" t="n">
        <v>3.77343392</v>
      </c>
      <c r="I19" s="18" t="n">
        <v>488.26167146</v>
      </c>
      <c r="J19" s="20" t="n">
        <v>2.84059582</v>
      </c>
      <c r="K19" s="18" t="n">
        <v>495.43923989</v>
      </c>
      <c r="L19" s="20" t="n">
        <v>6.46566741</v>
      </c>
      <c r="M19" s="18" t="s">
        <v>481</v>
      </c>
      <c r="N19" s="20" t="s">
        <v>481</v>
      </c>
      <c r="O19" s="18" t="s">
        <v>481</v>
      </c>
      <c r="P19" s="20" t="s">
        <v>481</v>
      </c>
      <c r="Q19" s="18" t="s">
        <v>481</v>
      </c>
      <c r="R19" s="20" t="s">
        <v>481</v>
      </c>
      <c r="S19" s="18" t="s">
        <v>481</v>
      </c>
      <c r="T19" s="20" t="s">
        <v>481</v>
      </c>
      <c r="U19" s="18" t="n">
        <v>407.4389864</v>
      </c>
      <c r="V19" s="20" t="n">
        <v>7.39186676</v>
      </c>
    </row>
    <row r="20" spans="1:22">
      <c r="A20" s="15" t="s">
        <v>495</v>
      </c>
      <c r="B20" s="17" t="n">
        <v>3371</v>
      </c>
      <c r="C20" s="18">
        <f>(75.0/B20*100)</f>
        <v/>
      </c>
      <c r="D20" s="19" t="n">
        <v>3296</v>
      </c>
      <c r="E20" s="18" t="n">
        <v>471.29028138</v>
      </c>
      <c r="F20" s="20" t="n">
        <v>9.5068286</v>
      </c>
      <c r="G20" s="18" t="n">
        <v>463.87769821</v>
      </c>
      <c r="H20" s="20" t="n">
        <v>6.18046917</v>
      </c>
      <c r="I20" s="18" t="n">
        <v>486.46152594</v>
      </c>
      <c r="J20" s="20" t="n">
        <v>2.392582</v>
      </c>
      <c r="K20" s="18" t="n">
        <v>522.9371098</v>
      </c>
      <c r="L20" s="20" t="n">
        <v>3.69705671</v>
      </c>
      <c r="M20" s="18" t="s">
        <v>481</v>
      </c>
      <c r="N20" s="20" t="s">
        <v>481</v>
      </c>
      <c r="O20" s="18" t="s">
        <v>481</v>
      </c>
      <c r="P20" s="20" t="s">
        <v>481</v>
      </c>
      <c r="Q20" s="18" t="s">
        <v>481</v>
      </c>
      <c r="R20" s="20" t="s">
        <v>481</v>
      </c>
      <c r="S20" s="18" t="s">
        <v>481</v>
      </c>
      <c r="T20" s="20" t="s">
        <v>481</v>
      </c>
      <c r="U20" s="18" t="n">
        <v>435.25455654</v>
      </c>
      <c r="V20" s="20" t="n">
        <v>8.884426169999999</v>
      </c>
    </row>
    <row r="21" spans="1:22">
      <c r="A21" s="15" t="s">
        <v>496</v>
      </c>
      <c r="B21" s="17" t="n">
        <v>5741</v>
      </c>
      <c r="C21" s="18">
        <f>(77.0/B21*100)</f>
        <v/>
      </c>
      <c r="D21" s="19" t="n">
        <v>5664</v>
      </c>
      <c r="E21" s="18" t="n">
        <v>456.91280159</v>
      </c>
      <c r="F21" s="20" t="n">
        <v>8.890346940000001</v>
      </c>
      <c r="G21" s="18" t="n">
        <v>491.09377887</v>
      </c>
      <c r="H21" s="20" t="n">
        <v>3.94671241</v>
      </c>
      <c r="I21" s="18" t="n">
        <v>506.35386836</v>
      </c>
      <c r="J21" s="20" t="n">
        <v>2.20685133</v>
      </c>
      <c r="K21" s="18" t="n">
        <v>525.12667572</v>
      </c>
      <c r="L21" s="20" t="n">
        <v>3.03524212</v>
      </c>
      <c r="M21" s="18" t="s">
        <v>481</v>
      </c>
      <c r="N21" s="20" t="s">
        <v>481</v>
      </c>
      <c r="O21" s="18" t="s">
        <v>481</v>
      </c>
      <c r="P21" s="20" t="s">
        <v>481</v>
      </c>
      <c r="Q21" s="18" t="s">
        <v>481</v>
      </c>
      <c r="R21" s="20" t="s">
        <v>481</v>
      </c>
      <c r="S21" s="18" t="s">
        <v>481</v>
      </c>
      <c r="T21" s="20" t="s">
        <v>481</v>
      </c>
      <c r="U21" s="18" t="n">
        <v>443.20911383</v>
      </c>
      <c r="V21" s="20" t="n">
        <v>8.632429200000001</v>
      </c>
    </row>
    <row r="22" spans="1:22">
      <c r="A22" s="15" t="s">
        <v>497</v>
      </c>
      <c r="B22" s="17" t="n">
        <v>6598</v>
      </c>
      <c r="C22" s="18">
        <f>(43.0/B22*100)</f>
        <v/>
      </c>
      <c r="D22" s="19" t="n">
        <v>6555</v>
      </c>
      <c r="E22" s="18" t="n">
        <v>396.3678976</v>
      </c>
      <c r="F22" s="20" t="n">
        <v>5.9355719</v>
      </c>
      <c r="G22" s="18" t="n">
        <v>452.29031902</v>
      </c>
      <c r="H22" s="20" t="n">
        <v>5.26138533</v>
      </c>
      <c r="I22" s="18" t="n">
        <v>479.53240977</v>
      </c>
      <c r="J22" s="20" t="n">
        <v>3.92680513</v>
      </c>
      <c r="K22" s="18" t="n">
        <v>503.56130695</v>
      </c>
      <c r="L22" s="20" t="n">
        <v>4.86429345</v>
      </c>
      <c r="M22" s="18" t="s">
        <v>481</v>
      </c>
      <c r="N22" s="20" t="s">
        <v>481</v>
      </c>
      <c r="O22" s="18" t="s">
        <v>481</v>
      </c>
      <c r="P22" s="20" t="s">
        <v>481</v>
      </c>
      <c r="Q22" s="18" t="s">
        <v>481</v>
      </c>
      <c r="R22" s="20" t="s">
        <v>481</v>
      </c>
      <c r="S22" s="18" t="n">
        <v>402.66547806</v>
      </c>
      <c r="T22" s="20" t="n">
        <v>33.42866931</v>
      </c>
      <c r="U22" s="18" t="n">
        <v>383.88645692</v>
      </c>
      <c r="V22" s="20" t="n">
        <v>7.71561105</v>
      </c>
    </row>
    <row r="23" spans="1:22">
      <c r="A23" s="15" t="s">
        <v>498</v>
      </c>
      <c r="B23" s="17" t="n">
        <v>11583</v>
      </c>
      <c r="C23" s="18">
        <f>(295.0/B23*100)</f>
        <v/>
      </c>
      <c r="D23" s="19" t="n">
        <v>11288</v>
      </c>
      <c r="E23" s="18" t="n">
        <v>444.96116076</v>
      </c>
      <c r="F23" s="20" t="n">
        <v>8.785512239999999</v>
      </c>
      <c r="G23" s="18" t="n">
        <v>480.88574621</v>
      </c>
      <c r="H23" s="20" t="n">
        <v>4.4147171</v>
      </c>
      <c r="I23" s="18" t="n">
        <v>497.55356651</v>
      </c>
      <c r="J23" s="20" t="n">
        <v>3.08648085</v>
      </c>
      <c r="K23" s="18" t="n">
        <v>513.26658529</v>
      </c>
      <c r="L23" s="20" t="n">
        <v>4.75695954</v>
      </c>
      <c r="M23" s="18" t="s">
        <v>481</v>
      </c>
      <c r="N23" s="20" t="s">
        <v>481</v>
      </c>
      <c r="O23" s="18" t="s">
        <v>481</v>
      </c>
      <c r="P23" s="20" t="s">
        <v>481</v>
      </c>
      <c r="Q23" s="18" t="s">
        <v>481</v>
      </c>
      <c r="R23" s="20" t="s">
        <v>481</v>
      </c>
      <c r="S23" s="18" t="s">
        <v>481</v>
      </c>
      <c r="T23" s="20" t="s">
        <v>481</v>
      </c>
      <c r="U23" s="18" t="n">
        <v>434.53373341</v>
      </c>
      <c r="V23" s="20" t="n">
        <v>6.93854293</v>
      </c>
    </row>
    <row r="24" spans="1:22">
      <c r="A24" s="15" t="s">
        <v>499</v>
      </c>
      <c r="B24" s="17" t="n">
        <v>6647</v>
      </c>
      <c r="C24" s="18">
        <f>(16.0/B24*100)</f>
        <v/>
      </c>
      <c r="D24" s="19" t="n">
        <v>6631</v>
      </c>
      <c r="E24" s="18" t="n">
        <v>463.91303338</v>
      </c>
      <c r="F24" s="20" t="n">
        <v>5.76157537</v>
      </c>
      <c r="G24" s="18" t="n">
        <v>505.10829607</v>
      </c>
      <c r="H24" s="20" t="n">
        <v>3.33562761</v>
      </c>
      <c r="I24" s="18" t="n">
        <v>540.52547</v>
      </c>
      <c r="J24" s="20" t="n">
        <v>3.02836056</v>
      </c>
      <c r="K24" s="18" t="n">
        <v>566.47415182</v>
      </c>
      <c r="L24" s="20" t="n">
        <v>4.49597423</v>
      </c>
      <c r="M24" s="18" t="s">
        <v>481</v>
      </c>
      <c r="N24" s="20" t="s">
        <v>481</v>
      </c>
      <c r="O24" s="18" t="s">
        <v>481</v>
      </c>
      <c r="P24" s="20" t="s">
        <v>481</v>
      </c>
      <c r="Q24" s="18" t="s">
        <v>481</v>
      </c>
      <c r="R24" s="20" t="s">
        <v>481</v>
      </c>
      <c r="S24" s="18" t="s">
        <v>481</v>
      </c>
      <c r="T24" s="20" t="s">
        <v>481</v>
      </c>
      <c r="U24" s="18" t="n">
        <v>465.66978445</v>
      </c>
      <c r="V24" s="20" t="n">
        <v>9.830298920000001</v>
      </c>
    </row>
    <row r="25" spans="1:22">
      <c r="A25" s="15" t="s">
        <v>500</v>
      </c>
      <c r="B25" s="17" t="n">
        <v>5581</v>
      </c>
      <c r="C25" s="18">
        <f>(26.0/B25*100)</f>
        <v/>
      </c>
      <c r="D25" s="19" t="n">
        <v>5555</v>
      </c>
      <c r="E25" s="18" t="n">
        <v>434.00210699</v>
      </c>
      <c r="F25" s="20" t="n">
        <v>10.81137979</v>
      </c>
      <c r="G25" s="18" t="n">
        <v>456.6302706</v>
      </c>
      <c r="H25" s="20" t="n">
        <v>6.49306649</v>
      </c>
      <c r="I25" s="18" t="n">
        <v>521.57678962</v>
      </c>
      <c r="J25" s="20" t="n">
        <v>3.29152752</v>
      </c>
      <c r="K25" s="18" t="n">
        <v>578.13511964</v>
      </c>
      <c r="L25" s="20" t="n">
        <v>4.61786451</v>
      </c>
      <c r="M25" s="18" t="s">
        <v>481</v>
      </c>
      <c r="N25" s="20" t="s">
        <v>481</v>
      </c>
      <c r="O25" s="18" t="s">
        <v>481</v>
      </c>
      <c r="P25" s="20" t="s">
        <v>481</v>
      </c>
      <c r="Q25" s="18" t="s">
        <v>481</v>
      </c>
      <c r="R25" s="20" t="s">
        <v>481</v>
      </c>
      <c r="S25" s="18" t="s">
        <v>481</v>
      </c>
      <c r="T25" s="20" t="s">
        <v>481</v>
      </c>
      <c r="U25" s="18" t="n">
        <v>450.01753636</v>
      </c>
      <c r="V25" s="20" t="n">
        <v>26.2745127</v>
      </c>
    </row>
    <row r="26" spans="1:22">
      <c r="A26" s="15" t="s">
        <v>501</v>
      </c>
      <c r="B26" s="17" t="n">
        <v>4869</v>
      </c>
      <c r="C26" s="18">
        <f>(96.0/B26*100)</f>
        <v/>
      </c>
      <c r="D26" s="19" t="n">
        <v>4773</v>
      </c>
      <c r="E26" s="18" t="n">
        <v>460.01608194</v>
      </c>
      <c r="F26" s="20" t="n">
        <v>5.50365236</v>
      </c>
      <c r="G26" s="18" t="n">
        <v>463.45545484</v>
      </c>
      <c r="H26" s="20" t="n">
        <v>3.65995702</v>
      </c>
      <c r="I26" s="18" t="n">
        <v>485.70717387</v>
      </c>
      <c r="J26" s="20" t="n">
        <v>2.28169836</v>
      </c>
      <c r="K26" s="18" t="n">
        <v>510.67423082</v>
      </c>
      <c r="L26" s="20" t="n">
        <v>4.81215536</v>
      </c>
      <c r="M26" s="18" t="s">
        <v>481</v>
      </c>
      <c r="N26" s="20" t="s">
        <v>481</v>
      </c>
      <c r="O26" s="18" t="s">
        <v>481</v>
      </c>
      <c r="P26" s="20" t="s">
        <v>481</v>
      </c>
      <c r="Q26" s="18" t="s">
        <v>481</v>
      </c>
      <c r="R26" s="20" t="s">
        <v>481</v>
      </c>
      <c r="S26" s="18" t="s">
        <v>481</v>
      </c>
      <c r="T26" s="20" t="s">
        <v>481</v>
      </c>
      <c r="U26" s="18" t="n">
        <v>433.42107652</v>
      </c>
      <c r="V26" s="20" t="n">
        <v>8.399587439999999</v>
      </c>
    </row>
    <row r="27" spans="1:22">
      <c r="A27" s="15" t="s">
        <v>502</v>
      </c>
      <c r="B27" s="17" t="n">
        <v>5299</v>
      </c>
      <c r="C27" s="18">
        <f>(191.0/B27*100)</f>
        <v/>
      </c>
      <c r="D27" s="19" t="n">
        <v>5108</v>
      </c>
      <c r="E27" s="18" t="n">
        <v>440.57907879</v>
      </c>
      <c r="F27" s="20" t="n">
        <v>4.47775316</v>
      </c>
      <c r="G27" s="18" t="n">
        <v>486.53033426</v>
      </c>
      <c r="H27" s="20" t="n">
        <v>3.1026252</v>
      </c>
      <c r="I27" s="18" t="n">
        <v>501.25108765</v>
      </c>
      <c r="J27" s="20" t="n">
        <v>2.00106214</v>
      </c>
      <c r="K27" s="18" t="n">
        <v>520.81405797</v>
      </c>
      <c r="L27" s="20" t="n">
        <v>4.25157722</v>
      </c>
      <c r="M27" s="18" t="s">
        <v>481</v>
      </c>
      <c r="N27" s="20" t="s">
        <v>481</v>
      </c>
      <c r="O27" s="18" t="s">
        <v>481</v>
      </c>
      <c r="P27" s="20" t="s">
        <v>481</v>
      </c>
      <c r="Q27" s="18" t="s">
        <v>481</v>
      </c>
      <c r="R27" s="20" t="s">
        <v>481</v>
      </c>
      <c r="S27" s="18" t="s">
        <v>481</v>
      </c>
      <c r="T27" s="20" t="s">
        <v>481</v>
      </c>
      <c r="U27" s="18" t="n">
        <v>418.27518918</v>
      </c>
      <c r="V27" s="20" t="n">
        <v>4.36870601</v>
      </c>
    </row>
    <row r="28" spans="1:22">
      <c r="A28" s="15" t="s">
        <v>503</v>
      </c>
      <c r="B28" s="17" t="n">
        <v>7568</v>
      </c>
      <c r="C28" s="18">
        <f>(528.0/B28*100)</f>
        <v/>
      </c>
      <c r="D28" s="19" t="n">
        <v>7040</v>
      </c>
      <c r="E28" s="18" t="n">
        <v>386.48834303</v>
      </c>
      <c r="F28" s="20" t="n">
        <v>5.55555561</v>
      </c>
      <c r="G28" s="18" t="n">
        <v>404.05453144</v>
      </c>
      <c r="H28" s="20" t="n">
        <v>3.59063394</v>
      </c>
      <c r="I28" s="18" t="n">
        <v>415.96020028</v>
      </c>
      <c r="J28" s="20" t="n">
        <v>2.70021697</v>
      </c>
      <c r="K28" s="18" t="n">
        <v>419.37086682</v>
      </c>
      <c r="L28" s="20" t="n">
        <v>4.01781585</v>
      </c>
      <c r="M28" s="18" t="s">
        <v>481</v>
      </c>
      <c r="N28" s="20" t="s">
        <v>481</v>
      </c>
      <c r="O28" s="18" t="s">
        <v>481</v>
      </c>
      <c r="P28" s="20" t="s">
        <v>481</v>
      </c>
      <c r="Q28" s="18" t="s">
        <v>481</v>
      </c>
      <c r="R28" s="20" t="s">
        <v>481</v>
      </c>
      <c r="S28" s="18" t="s">
        <v>481</v>
      </c>
      <c r="T28" s="20" t="s">
        <v>481</v>
      </c>
      <c r="U28" s="18" t="n">
        <v>380.26047332</v>
      </c>
      <c r="V28" s="20" t="n">
        <v>8.10889446</v>
      </c>
    </row>
    <row r="29" spans="1:22">
      <c r="A29" s="15" t="s">
        <v>504</v>
      </c>
      <c r="B29" s="17" t="n">
        <v>5385</v>
      </c>
      <c r="C29" s="18">
        <f>(30.0/B29*100)</f>
        <v/>
      </c>
      <c r="D29" s="19" t="n">
        <v>5355</v>
      </c>
      <c r="E29" s="18" t="n">
        <v>449.54109368</v>
      </c>
      <c r="F29" s="20" t="n">
        <v>7.50272086</v>
      </c>
      <c r="G29" s="18" t="n">
        <v>493.81881862</v>
      </c>
      <c r="H29" s="20" t="n">
        <v>3.6744706</v>
      </c>
      <c r="I29" s="18" t="n">
        <v>527.51856265</v>
      </c>
      <c r="J29" s="20" t="n">
        <v>2.1709295</v>
      </c>
      <c r="K29" s="18" t="n">
        <v>553.86507475</v>
      </c>
      <c r="L29" s="20" t="n">
        <v>5.1841176</v>
      </c>
      <c r="M29" s="18" t="s">
        <v>481</v>
      </c>
      <c r="N29" s="20" t="s">
        <v>481</v>
      </c>
      <c r="O29" s="18" t="s">
        <v>481</v>
      </c>
      <c r="P29" s="20" t="s">
        <v>481</v>
      </c>
      <c r="Q29" s="18" t="n">
        <v>335.3902018</v>
      </c>
      <c r="R29" s="20" t="n">
        <v>12.1685767</v>
      </c>
      <c r="S29" s="18" t="s">
        <v>481</v>
      </c>
      <c r="T29" s="20" t="s">
        <v>481</v>
      </c>
      <c r="U29" s="18" t="n">
        <v>430.49404401</v>
      </c>
      <c r="V29" s="20" t="n">
        <v>9.546742009999999</v>
      </c>
    </row>
    <row r="30" spans="1:22">
      <c r="A30" s="15" t="s">
        <v>505</v>
      </c>
      <c r="B30" s="17" t="n">
        <v>4520</v>
      </c>
      <c r="C30" s="18">
        <f>(254.0/B30*100)</f>
        <v/>
      </c>
      <c r="D30" s="19" t="n">
        <v>4266</v>
      </c>
      <c r="E30" s="18" t="n">
        <v>452.67015861</v>
      </c>
      <c r="F30" s="20" t="n">
        <v>9.15675968</v>
      </c>
      <c r="G30" s="18" t="n">
        <v>483.33650934</v>
      </c>
      <c r="H30" s="20" t="n">
        <v>5.08857379</v>
      </c>
      <c r="I30" s="18" t="n">
        <v>497.10671838</v>
      </c>
      <c r="J30" s="20" t="n">
        <v>2.5033574</v>
      </c>
      <c r="K30" s="18" t="n">
        <v>534.87048261</v>
      </c>
      <c r="L30" s="20" t="n">
        <v>4.63884173</v>
      </c>
      <c r="M30" s="18" t="s">
        <v>481</v>
      </c>
      <c r="N30" s="20" t="s">
        <v>481</v>
      </c>
      <c r="O30" s="18" t="s">
        <v>481</v>
      </c>
      <c r="P30" s="20" t="s">
        <v>481</v>
      </c>
      <c r="Q30" s="18" t="s">
        <v>481</v>
      </c>
      <c r="R30" s="20" t="s">
        <v>481</v>
      </c>
      <c r="S30" s="18" t="s">
        <v>481</v>
      </c>
      <c r="T30" s="20" t="s">
        <v>481</v>
      </c>
      <c r="U30" s="18" t="n">
        <v>412.71744526</v>
      </c>
      <c r="V30" s="20" t="n">
        <v>6.32770817</v>
      </c>
    </row>
    <row r="31" spans="1:22">
      <c r="A31" s="15" t="s">
        <v>506</v>
      </c>
      <c r="B31" s="17" t="n">
        <v>5456</v>
      </c>
      <c r="C31" s="18">
        <f>(155.0/B31*100)</f>
        <v/>
      </c>
      <c r="D31" s="19" t="n">
        <v>5301</v>
      </c>
      <c r="E31" s="18" t="n">
        <v>446.62970252</v>
      </c>
      <c r="F31" s="20" t="n">
        <v>7.41807332</v>
      </c>
      <c r="G31" s="18" t="n">
        <v>472.32437695</v>
      </c>
      <c r="H31" s="20" t="n">
        <v>4.42952919</v>
      </c>
      <c r="I31" s="18" t="n">
        <v>508.05554011</v>
      </c>
      <c r="J31" s="20" t="n">
        <v>2.55315639</v>
      </c>
      <c r="K31" s="18" t="n">
        <v>542.34355896</v>
      </c>
      <c r="L31" s="20" t="n">
        <v>4.03160427</v>
      </c>
      <c r="M31" s="18" t="s">
        <v>481</v>
      </c>
      <c r="N31" s="20" t="s">
        <v>481</v>
      </c>
      <c r="O31" s="18" t="s">
        <v>481</v>
      </c>
      <c r="P31" s="20" t="s">
        <v>481</v>
      </c>
      <c r="Q31" s="18" t="s">
        <v>481</v>
      </c>
      <c r="R31" s="20" t="s">
        <v>481</v>
      </c>
      <c r="S31" s="18" t="s">
        <v>481</v>
      </c>
      <c r="T31" s="20" t="s">
        <v>481</v>
      </c>
      <c r="U31" s="18" t="n">
        <v>441.62975904</v>
      </c>
      <c r="V31" s="20" t="n">
        <v>5.13284084</v>
      </c>
    </row>
    <row r="32" spans="1:22">
      <c r="A32" s="15" t="s">
        <v>507</v>
      </c>
      <c r="B32" s="17" t="n">
        <v>4478</v>
      </c>
      <c r="C32" s="18">
        <f>(6.0/B32*100)</f>
        <v/>
      </c>
      <c r="D32" s="19" t="n">
        <v>4472</v>
      </c>
      <c r="E32" s="18" t="n">
        <v>473.33822494</v>
      </c>
      <c r="F32" s="20" t="n">
        <v>6.21226903</v>
      </c>
      <c r="G32" s="18" t="n">
        <v>491.81756064</v>
      </c>
      <c r="H32" s="20" t="n">
        <v>3.96596466</v>
      </c>
      <c r="I32" s="18" t="n">
        <v>510.678626</v>
      </c>
      <c r="J32" s="20" t="n">
        <v>2.44307082</v>
      </c>
      <c r="K32" s="18" t="n">
        <v>516.78499418</v>
      </c>
      <c r="L32" s="20" t="n">
        <v>5.27737889</v>
      </c>
      <c r="M32" s="18" t="s">
        <v>481</v>
      </c>
      <c r="N32" s="20" t="s">
        <v>481</v>
      </c>
      <c r="O32" s="18" t="s">
        <v>481</v>
      </c>
      <c r="P32" s="20" t="s">
        <v>481</v>
      </c>
      <c r="Q32" s="18" t="s">
        <v>481</v>
      </c>
      <c r="R32" s="20" t="s">
        <v>481</v>
      </c>
      <c r="S32" s="18" t="s">
        <v>481</v>
      </c>
      <c r="T32" s="20" t="s">
        <v>481</v>
      </c>
      <c r="U32" s="18" t="n">
        <v>427.30252827</v>
      </c>
      <c r="V32" s="20" t="n">
        <v>11.608688</v>
      </c>
    </row>
    <row r="33" spans="1:22">
      <c r="A33" s="15" t="s">
        <v>508</v>
      </c>
      <c r="B33" s="17" t="n">
        <v>7325</v>
      </c>
      <c r="C33" s="18">
        <f>(87.0/B33*100)</f>
        <v/>
      </c>
      <c r="D33" s="19" t="n">
        <v>7238</v>
      </c>
      <c r="E33" s="18" t="n">
        <v>457.02041481</v>
      </c>
      <c r="F33" s="20" t="n">
        <v>11.86325354</v>
      </c>
      <c r="G33" s="18" t="n">
        <v>467.73217931</v>
      </c>
      <c r="H33" s="20" t="n">
        <v>6.06933188</v>
      </c>
      <c r="I33" s="18" t="n">
        <v>483.66632757</v>
      </c>
      <c r="J33" s="20" t="n">
        <v>2.64655373</v>
      </c>
      <c r="K33" s="18" t="n">
        <v>532.3715503</v>
      </c>
      <c r="L33" s="20" t="n">
        <v>3.40747805</v>
      </c>
      <c r="M33" s="18" t="s">
        <v>481</v>
      </c>
      <c r="N33" s="20" t="s">
        <v>481</v>
      </c>
      <c r="O33" s="18" t="s">
        <v>481</v>
      </c>
      <c r="P33" s="20" t="s">
        <v>481</v>
      </c>
      <c r="Q33" s="18" t="s">
        <v>481</v>
      </c>
      <c r="R33" s="20" t="s">
        <v>481</v>
      </c>
      <c r="S33" s="18" t="s">
        <v>481</v>
      </c>
      <c r="T33" s="20" t="s">
        <v>481</v>
      </c>
      <c r="U33" s="18" t="n">
        <v>416.00210658</v>
      </c>
      <c r="V33" s="20" t="n">
        <v>7.60154732</v>
      </c>
    </row>
    <row r="34" spans="1:22">
      <c r="A34" s="15" t="s">
        <v>509</v>
      </c>
      <c r="B34" s="17" t="n">
        <v>6350</v>
      </c>
      <c r="C34" s="18">
        <f>(107.0/B34*100)</f>
        <v/>
      </c>
      <c r="D34" s="19" t="n">
        <v>6243</v>
      </c>
      <c r="E34" s="18" t="n">
        <v>428.25041114</v>
      </c>
      <c r="F34" s="20" t="n">
        <v>5.56741083</v>
      </c>
      <c r="G34" s="18" t="n">
        <v>453.1270401</v>
      </c>
      <c r="H34" s="20" t="n">
        <v>4.31937988</v>
      </c>
      <c r="I34" s="18" t="n">
        <v>496.10294325</v>
      </c>
      <c r="J34" s="20" t="n">
        <v>2.42405767</v>
      </c>
      <c r="K34" s="18" t="n">
        <v>504.99466392</v>
      </c>
      <c r="L34" s="20" t="n">
        <v>5.471543</v>
      </c>
      <c r="M34" s="18" t="s">
        <v>481</v>
      </c>
      <c r="N34" s="20" t="s">
        <v>481</v>
      </c>
      <c r="O34" s="18" t="s">
        <v>481</v>
      </c>
      <c r="P34" s="20" t="s">
        <v>481</v>
      </c>
      <c r="Q34" s="18" t="n">
        <v>336.51078337</v>
      </c>
      <c r="R34" s="20" t="n">
        <v>12.24828707</v>
      </c>
      <c r="S34" s="18" t="s">
        <v>481</v>
      </c>
      <c r="T34" s="20" t="s">
        <v>481</v>
      </c>
      <c r="U34" s="18" t="n">
        <v>414.26803517</v>
      </c>
      <c r="V34" s="20" t="n">
        <v>9.08980858</v>
      </c>
    </row>
    <row r="35" spans="1:22">
      <c r="A35" s="15" t="s">
        <v>510</v>
      </c>
      <c r="B35" s="17" t="n">
        <v>6406</v>
      </c>
      <c r="C35" s="18">
        <f>(78.0/B35*100)</f>
        <v/>
      </c>
      <c r="D35" s="19" t="n">
        <v>6328</v>
      </c>
      <c r="E35" s="18" t="n">
        <v>468.57756638</v>
      </c>
      <c r="F35" s="20" t="n">
        <v>7.7590671</v>
      </c>
      <c r="G35" s="18" t="n">
        <v>504.16165864</v>
      </c>
      <c r="H35" s="20" t="n">
        <v>4.44728341</v>
      </c>
      <c r="I35" s="18" t="n">
        <v>516.1007455500001</v>
      </c>
      <c r="J35" s="20" t="n">
        <v>1.81674762</v>
      </c>
      <c r="K35" s="18" t="n">
        <v>534.41583351</v>
      </c>
      <c r="L35" s="20" t="n">
        <v>4.26039476</v>
      </c>
      <c r="M35" s="18" t="s">
        <v>481</v>
      </c>
      <c r="N35" s="20" t="s">
        <v>481</v>
      </c>
      <c r="O35" s="18" t="s">
        <v>481</v>
      </c>
      <c r="P35" s="20" t="s">
        <v>481</v>
      </c>
      <c r="Q35" s="18" t="n">
        <v>349.78970242</v>
      </c>
      <c r="R35" s="20" t="n">
        <v>6.90672373</v>
      </c>
      <c r="S35" s="18" t="s">
        <v>481</v>
      </c>
      <c r="T35" s="20" t="s">
        <v>481</v>
      </c>
      <c r="U35" s="18" t="n">
        <v>420.85501398</v>
      </c>
      <c r="V35" s="20" t="n">
        <v>6.41366586</v>
      </c>
    </row>
    <row r="36" spans="1:22">
      <c r="A36" s="15" t="s">
        <v>511</v>
      </c>
      <c r="B36" s="17" t="n">
        <v>6736</v>
      </c>
      <c r="C36" s="18">
        <f>(97.0/B36*100)</f>
        <v/>
      </c>
      <c r="D36" s="19" t="n">
        <v>6639</v>
      </c>
      <c r="E36" s="18" t="n">
        <v>449.67950885</v>
      </c>
      <c r="F36" s="20" t="n">
        <v>7.11644888</v>
      </c>
      <c r="G36" s="18" t="n">
        <v>473.27442119</v>
      </c>
      <c r="H36" s="20" t="n">
        <v>3.87981697</v>
      </c>
      <c r="I36" s="18" t="n">
        <v>490.95377513</v>
      </c>
      <c r="J36" s="20" t="n">
        <v>2.3242052</v>
      </c>
      <c r="K36" s="18" t="n">
        <v>509.77332939</v>
      </c>
      <c r="L36" s="20" t="n">
        <v>3.25812158</v>
      </c>
      <c r="M36" s="18" t="s">
        <v>481</v>
      </c>
      <c r="N36" s="20" t="s">
        <v>481</v>
      </c>
      <c r="O36" s="18" t="s">
        <v>481</v>
      </c>
      <c r="P36" s="20" t="s">
        <v>481</v>
      </c>
      <c r="Q36" s="18" t="s">
        <v>481</v>
      </c>
      <c r="R36" s="20" t="s">
        <v>481</v>
      </c>
      <c r="S36" s="18" t="s">
        <v>481</v>
      </c>
      <c r="T36" s="20" t="s">
        <v>481</v>
      </c>
      <c r="U36" s="18" t="n">
        <v>428.07610549</v>
      </c>
      <c r="V36" s="20" t="n">
        <v>6.78002056</v>
      </c>
    </row>
    <row r="37" spans="1:22">
      <c r="A37" s="15" t="s">
        <v>512</v>
      </c>
      <c r="B37" s="17" t="n">
        <v>5458</v>
      </c>
      <c r="C37" s="18">
        <f>(208.0/B37*100)</f>
        <v/>
      </c>
      <c r="D37" s="19" t="n">
        <v>5250</v>
      </c>
      <c r="E37" s="18" t="n">
        <v>438.83220329</v>
      </c>
      <c r="F37" s="20" t="n">
        <v>8.41703154</v>
      </c>
      <c r="G37" s="18" t="n">
        <v>465.27743063</v>
      </c>
      <c r="H37" s="20" t="n">
        <v>5.04247249</v>
      </c>
      <c r="I37" s="18" t="n">
        <v>501.79056334</v>
      </c>
      <c r="J37" s="20" t="n">
        <v>3.07062521</v>
      </c>
      <c r="K37" s="18" t="n">
        <v>539.29584883</v>
      </c>
      <c r="L37" s="20" t="n">
        <v>4.74789175</v>
      </c>
      <c r="M37" s="18" t="s">
        <v>481</v>
      </c>
      <c r="N37" s="20" t="s">
        <v>481</v>
      </c>
      <c r="O37" s="18" t="s">
        <v>481</v>
      </c>
      <c r="P37" s="20" t="s">
        <v>481</v>
      </c>
      <c r="Q37" s="18" t="s">
        <v>481</v>
      </c>
      <c r="R37" s="20" t="s">
        <v>481</v>
      </c>
      <c r="S37" s="18" t="s">
        <v>481</v>
      </c>
      <c r="T37" s="20" t="s">
        <v>481</v>
      </c>
      <c r="U37" s="18" t="n">
        <v>423.42853891</v>
      </c>
      <c r="V37" s="20" t="n">
        <v>5.5152507</v>
      </c>
    </row>
    <row r="38" spans="1:22">
      <c r="A38" s="15" t="s">
        <v>513</v>
      </c>
      <c r="B38" s="17" t="n">
        <v>5860</v>
      </c>
      <c r="C38" s="18">
        <f>(30.0/B38*100)</f>
        <v/>
      </c>
      <c r="D38" s="19" t="n">
        <v>5830</v>
      </c>
      <c r="E38" s="18" t="n">
        <v>469.55866789</v>
      </c>
      <c r="F38" s="20" t="n">
        <v>7.51821264</v>
      </c>
      <c r="G38" s="18" t="n">
        <v>514.8389078</v>
      </c>
      <c r="H38" s="20" t="n">
        <v>4.33310831</v>
      </c>
      <c r="I38" s="18" t="n">
        <v>534.93583684</v>
      </c>
      <c r="J38" s="20" t="n">
        <v>3.51795359</v>
      </c>
      <c r="K38" s="18" t="n">
        <v>543.4065822600001</v>
      </c>
      <c r="L38" s="20" t="n">
        <v>4.93300062</v>
      </c>
      <c r="M38" s="18" t="s">
        <v>481</v>
      </c>
      <c r="N38" s="20" t="s">
        <v>481</v>
      </c>
      <c r="O38" s="18" t="s">
        <v>481</v>
      </c>
      <c r="P38" s="20" t="s">
        <v>481</v>
      </c>
      <c r="Q38" s="18" t="s">
        <v>481</v>
      </c>
      <c r="R38" s="20" t="s">
        <v>481</v>
      </c>
      <c r="S38" s="18" t="s">
        <v>481</v>
      </c>
      <c r="T38" s="20" t="s">
        <v>481</v>
      </c>
      <c r="U38" s="18" t="n">
        <v>493.99132427</v>
      </c>
      <c r="V38" s="20" t="n">
        <v>5.94663493</v>
      </c>
    </row>
    <row r="39" spans="1:22">
      <c r="A39" s="15" t="s">
        <v>514</v>
      </c>
      <c r="B39" s="17" t="n">
        <v>5895</v>
      </c>
      <c r="C39" s="18">
        <f>(33.0/B39*100)</f>
        <v/>
      </c>
      <c r="D39" s="19" t="n">
        <v>5862</v>
      </c>
      <c r="E39" s="18" t="n">
        <v>389.86424381</v>
      </c>
      <c r="F39" s="20" t="n">
        <v>5.76236402</v>
      </c>
      <c r="G39" s="18" t="n">
        <v>403.7346249</v>
      </c>
      <c r="H39" s="20" t="n">
        <v>4.36844319</v>
      </c>
      <c r="I39" s="18" t="n">
        <v>428.6174355</v>
      </c>
      <c r="J39" s="20" t="n">
        <v>4.3868163</v>
      </c>
      <c r="K39" s="18" t="n">
        <v>441.99068554</v>
      </c>
      <c r="L39" s="20" t="n">
        <v>5.39050559</v>
      </c>
      <c r="M39" s="18" t="s">
        <v>481</v>
      </c>
      <c r="N39" s="20" t="s">
        <v>481</v>
      </c>
      <c r="O39" s="18" t="s">
        <v>481</v>
      </c>
      <c r="P39" s="20" t="s">
        <v>481</v>
      </c>
      <c r="Q39" s="18" t="s">
        <v>481</v>
      </c>
      <c r="R39" s="20" t="s">
        <v>481</v>
      </c>
      <c r="S39" s="18" t="s">
        <v>481</v>
      </c>
      <c r="T39" s="20" t="s">
        <v>481</v>
      </c>
      <c r="U39" s="18" t="n">
        <v>371.72388621</v>
      </c>
      <c r="V39" s="20" t="n">
        <v>10.19522</v>
      </c>
    </row>
    <row r="40" spans="1:22">
      <c r="A40" s="15" t="s">
        <v>515</v>
      </c>
      <c r="B40" s="17" t="n">
        <v>14157</v>
      </c>
      <c r="C40" s="18">
        <f>(430.0/B40*100)</f>
        <v/>
      </c>
      <c r="D40" s="19" t="n">
        <v>13727</v>
      </c>
      <c r="E40" s="18" t="n">
        <v>457.14063844</v>
      </c>
      <c r="F40" s="20" t="n">
        <v>11.31934945</v>
      </c>
      <c r="G40" s="18" t="n">
        <v>463.48356321</v>
      </c>
      <c r="H40" s="20" t="n">
        <v>5.27058472</v>
      </c>
      <c r="I40" s="18" t="n">
        <v>495.06319602</v>
      </c>
      <c r="J40" s="20" t="n">
        <v>2.79494045</v>
      </c>
      <c r="K40" s="18" t="n">
        <v>528.13579885</v>
      </c>
      <c r="L40" s="20" t="n">
        <v>3.62431035</v>
      </c>
      <c r="M40" s="18" t="s">
        <v>481</v>
      </c>
      <c r="N40" s="20" t="s">
        <v>481</v>
      </c>
      <c r="O40" s="18" t="s">
        <v>481</v>
      </c>
      <c r="P40" s="20" t="s">
        <v>481</v>
      </c>
      <c r="Q40" s="18" t="s">
        <v>481</v>
      </c>
      <c r="R40" s="20" t="s">
        <v>481</v>
      </c>
      <c r="S40" s="18" t="s">
        <v>481</v>
      </c>
      <c r="T40" s="20" t="s">
        <v>481</v>
      </c>
      <c r="U40" s="18" t="n">
        <v>416.79344286</v>
      </c>
      <c r="V40" s="20" t="n">
        <v>5.86482712</v>
      </c>
    </row>
    <row r="41" spans="1:22">
      <c r="A41" s="15" t="s">
        <v>516</v>
      </c>
      <c r="B41" s="17" t="n">
        <v>5712</v>
      </c>
      <c r="C41" s="18">
        <f>(71.0/B41*100)</f>
        <v/>
      </c>
      <c r="D41" s="19" t="n">
        <v>5641</v>
      </c>
      <c r="E41" s="18" t="n">
        <v>439.71110394</v>
      </c>
      <c r="F41" s="20" t="n">
        <v>7.5500807</v>
      </c>
      <c r="G41" s="18" t="n">
        <v>446.33743342</v>
      </c>
      <c r="H41" s="20" t="n">
        <v>5.74043172</v>
      </c>
      <c r="I41" s="18" t="n">
        <v>470.3870517</v>
      </c>
      <c r="J41" s="20" t="n">
        <v>3.26318084</v>
      </c>
      <c r="K41" s="18" t="n">
        <v>500.10761806</v>
      </c>
      <c r="L41" s="20" t="n">
        <v>3.91760931</v>
      </c>
      <c r="M41" s="18" t="s">
        <v>481</v>
      </c>
      <c r="N41" s="20" t="s">
        <v>481</v>
      </c>
      <c r="O41" s="18" t="s">
        <v>481</v>
      </c>
      <c r="P41" s="20" t="s">
        <v>481</v>
      </c>
      <c r="Q41" s="18" t="n">
        <v>392.51815558</v>
      </c>
      <c r="R41" s="20" t="n">
        <v>16.89642718</v>
      </c>
      <c r="S41" s="18" t="s">
        <v>481</v>
      </c>
      <c r="T41" s="20" t="s">
        <v>481</v>
      </c>
      <c r="U41" s="18" t="n">
        <v>400.82724226</v>
      </c>
      <c r="V41" s="20" t="n">
        <v>9.19599281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348.5754759</v>
      </c>
      <c r="F45" s="20" t="n">
        <v>3.90695621</v>
      </c>
      <c r="G45" s="18" t="n">
        <v>361.09371915</v>
      </c>
      <c r="H45" s="20" t="n">
        <v>3.90110165</v>
      </c>
      <c r="I45" s="18" t="n">
        <v>365.91442832</v>
      </c>
      <c r="J45" s="20" t="n">
        <v>3.79722148</v>
      </c>
      <c r="K45" s="18" t="n">
        <v>358.50870359</v>
      </c>
      <c r="L45" s="20" t="n">
        <v>3.87583248</v>
      </c>
      <c r="M45" s="18" t="s">
        <v>481</v>
      </c>
      <c r="N45" s="20" t="s">
        <v>481</v>
      </c>
      <c r="O45" s="18" t="s">
        <v>481</v>
      </c>
      <c r="P45" s="20" t="s">
        <v>481</v>
      </c>
      <c r="Q45" s="18" t="n">
        <v>341.20293111</v>
      </c>
      <c r="R45" s="20" t="n">
        <v>27.63946934</v>
      </c>
      <c r="S45" s="18" t="n">
        <v>332.31613982</v>
      </c>
      <c r="T45" s="20" t="n">
        <v>15.782597</v>
      </c>
      <c r="U45" s="18" t="n">
        <v>335.87798722</v>
      </c>
      <c r="V45" s="20" t="n">
        <v>5.54606117</v>
      </c>
    </row>
    <row r="46" spans="1:22">
      <c r="A46" s="15" t="s">
        <v>521</v>
      </c>
      <c r="B46" s="17" t="n">
        <v>23141</v>
      </c>
      <c r="C46" s="18">
        <f>(2327.0/B46*100)</f>
        <v/>
      </c>
      <c r="D46" s="19" t="n">
        <v>20814</v>
      </c>
      <c r="E46" s="18" t="n">
        <v>349.80008096</v>
      </c>
      <c r="F46" s="20" t="n">
        <v>7.31100404</v>
      </c>
      <c r="G46" s="18" t="n">
        <v>375.87732557</v>
      </c>
      <c r="H46" s="20" t="n">
        <v>5.36834743</v>
      </c>
      <c r="I46" s="18" t="n">
        <v>393.09951718</v>
      </c>
      <c r="J46" s="20" t="n">
        <v>3.38145769</v>
      </c>
      <c r="K46" s="18" t="n">
        <v>416.91472851</v>
      </c>
      <c r="L46" s="20" t="n">
        <v>5.35367232</v>
      </c>
      <c r="M46" s="18" t="s">
        <v>481</v>
      </c>
      <c r="N46" s="20" t="s">
        <v>481</v>
      </c>
      <c r="O46" s="18" t="s">
        <v>481</v>
      </c>
      <c r="P46" s="20" t="s">
        <v>481</v>
      </c>
      <c r="Q46" s="18" t="s">
        <v>481</v>
      </c>
      <c r="R46" s="20" t="s">
        <v>481</v>
      </c>
      <c r="S46" s="18" t="s">
        <v>481</v>
      </c>
      <c r="T46" s="20" t="s">
        <v>481</v>
      </c>
      <c r="U46" s="18" t="n">
        <v>354.67873164</v>
      </c>
      <c r="V46" s="20" t="n">
        <v>3.45431284</v>
      </c>
    </row>
    <row r="47" spans="1:22">
      <c r="A47" s="15" t="s">
        <v>522</v>
      </c>
      <c r="B47" s="17" t="n">
        <v>5928</v>
      </c>
      <c r="C47" s="18">
        <f>(456.0/B47*100)</f>
        <v/>
      </c>
      <c r="D47" s="19" t="n">
        <v>5472</v>
      </c>
      <c r="E47" s="18" t="n">
        <v>387.86808996</v>
      </c>
      <c r="F47" s="20" t="n">
        <v>7.31927205</v>
      </c>
      <c r="G47" s="18" t="n">
        <v>441.05562189</v>
      </c>
      <c r="H47" s="20" t="n">
        <v>5.73351071</v>
      </c>
      <c r="I47" s="18" t="n">
        <v>460.55711031</v>
      </c>
      <c r="J47" s="20" t="n">
        <v>3.81311235</v>
      </c>
      <c r="K47" s="18" t="n">
        <v>467.41294475</v>
      </c>
      <c r="L47" s="20" t="n">
        <v>6.85956009</v>
      </c>
      <c r="M47" s="18" t="s">
        <v>481</v>
      </c>
      <c r="N47" s="20" t="s">
        <v>481</v>
      </c>
      <c r="O47" s="18" t="s">
        <v>481</v>
      </c>
      <c r="P47" s="20" t="s">
        <v>481</v>
      </c>
      <c r="Q47" s="18" t="s">
        <v>481</v>
      </c>
      <c r="R47" s="20" t="s">
        <v>481</v>
      </c>
      <c r="S47" s="18" t="s">
        <v>481</v>
      </c>
      <c r="T47" s="20" t="s">
        <v>481</v>
      </c>
      <c r="U47" s="18" t="n">
        <v>389.34388302</v>
      </c>
      <c r="V47" s="20" t="n">
        <v>5.53339146</v>
      </c>
    </row>
    <row r="48" spans="1:22">
      <c r="A48" s="15" t="s">
        <v>523</v>
      </c>
      <c r="B48" s="17" t="n">
        <v>9841</v>
      </c>
      <c r="C48" s="18">
        <f>(8.0/B48*100)</f>
        <v/>
      </c>
      <c r="D48" s="19" t="n">
        <v>9833</v>
      </c>
      <c r="E48" s="18" t="n">
        <v>495.68325021</v>
      </c>
      <c r="F48" s="20" t="n">
        <v>11.40308415</v>
      </c>
      <c r="G48" s="18" t="n">
        <v>508.12126092</v>
      </c>
      <c r="H48" s="20" t="n">
        <v>6.79268576</v>
      </c>
      <c r="I48" s="18" t="n">
        <v>533.5467180000001</v>
      </c>
      <c r="J48" s="20" t="n">
        <v>4.89345911</v>
      </c>
      <c r="K48" s="18" t="n">
        <v>564.03256935</v>
      </c>
      <c r="L48" s="20" t="n">
        <v>6.66459543</v>
      </c>
      <c r="M48" s="18" t="s">
        <v>481</v>
      </c>
      <c r="N48" s="20" t="s">
        <v>481</v>
      </c>
      <c r="O48" s="18" t="s">
        <v>481</v>
      </c>
      <c r="P48" s="20" t="s">
        <v>481</v>
      </c>
      <c r="Q48" s="18" t="s">
        <v>481</v>
      </c>
      <c r="R48" s="20" t="s">
        <v>481</v>
      </c>
      <c r="S48" s="18" t="s">
        <v>481</v>
      </c>
      <c r="T48" s="20" t="s">
        <v>481</v>
      </c>
      <c r="U48" s="18" t="n">
        <v>469.10514128</v>
      </c>
      <c r="V48" s="20" t="n">
        <v>23.01940787</v>
      </c>
    </row>
    <row r="49" spans="1:22">
      <c r="A49" s="15" t="s">
        <v>524</v>
      </c>
      <c r="B49" s="17" t="n">
        <v>6349</v>
      </c>
      <c r="C49" s="18">
        <f>(56.0/B49*100)</f>
        <v/>
      </c>
      <c r="D49" s="19" t="n">
        <v>6293</v>
      </c>
      <c r="E49" s="18" t="n">
        <v>388.595312</v>
      </c>
      <c r="F49" s="20" t="n">
        <v>5.45607132</v>
      </c>
      <c r="G49" s="18" t="n">
        <v>399.10836233</v>
      </c>
      <c r="H49" s="20" t="n">
        <v>4.58010485</v>
      </c>
      <c r="I49" s="18" t="n">
        <v>414.02211044</v>
      </c>
      <c r="J49" s="20" t="n">
        <v>3.46933776</v>
      </c>
      <c r="K49" s="18" t="n">
        <v>422.51590966</v>
      </c>
      <c r="L49" s="20" t="n">
        <v>4.01068752</v>
      </c>
      <c r="M49" s="18" t="s">
        <v>481</v>
      </c>
      <c r="N49" s="20" t="s">
        <v>481</v>
      </c>
      <c r="O49" s="18" t="s">
        <v>481</v>
      </c>
      <c r="P49" s="20" t="s">
        <v>481</v>
      </c>
      <c r="Q49" s="18" t="s">
        <v>481</v>
      </c>
      <c r="R49" s="20" t="s">
        <v>481</v>
      </c>
      <c r="S49" s="18" t="n">
        <v>343.97031361</v>
      </c>
      <c r="T49" s="20" t="n">
        <v>49.23621449</v>
      </c>
      <c r="U49" s="18" t="n">
        <v>366.12391908</v>
      </c>
      <c r="V49" s="20" t="n">
        <v>8.05072427</v>
      </c>
    </row>
    <row r="50" spans="1:22">
      <c r="A50" s="15" t="s">
        <v>525</v>
      </c>
      <c r="B50" s="17" t="n">
        <v>11795</v>
      </c>
      <c r="C50" s="18">
        <f>(457.0/B50*100)</f>
        <v/>
      </c>
      <c r="D50" s="19" t="n">
        <v>11338</v>
      </c>
      <c r="E50" s="18" t="n">
        <v>358.31141797</v>
      </c>
      <c r="F50" s="20" t="n">
        <v>5.43586128</v>
      </c>
      <c r="G50" s="18" t="n">
        <v>387.4467138</v>
      </c>
      <c r="H50" s="20" t="n">
        <v>3.88340628</v>
      </c>
      <c r="I50" s="18" t="n">
        <v>397.77768802</v>
      </c>
      <c r="J50" s="20" t="n">
        <v>2.56609682</v>
      </c>
      <c r="K50" s="18" t="n">
        <v>400.6330772</v>
      </c>
      <c r="L50" s="20" t="n">
        <v>4.18681393</v>
      </c>
      <c r="M50" s="18" t="s">
        <v>481</v>
      </c>
      <c r="N50" s="20" t="s">
        <v>481</v>
      </c>
      <c r="O50" s="18" t="s">
        <v>481</v>
      </c>
      <c r="P50" s="20" t="s">
        <v>481</v>
      </c>
      <c r="Q50" s="18" t="s">
        <v>481</v>
      </c>
      <c r="R50" s="20" t="s">
        <v>481</v>
      </c>
      <c r="S50" s="18" t="s">
        <v>481</v>
      </c>
      <c r="T50" s="20" t="s">
        <v>481</v>
      </c>
      <c r="U50" s="18" t="n">
        <v>340.99187338</v>
      </c>
      <c r="V50" s="20" t="n">
        <v>7.04890187</v>
      </c>
    </row>
    <row r="51" spans="1:22">
      <c r="A51" s="15" t="s">
        <v>526</v>
      </c>
      <c r="B51" s="17" t="n">
        <v>6866</v>
      </c>
      <c r="C51" s="18">
        <f>(119.0/B51*100)</f>
        <v/>
      </c>
      <c r="D51" s="19" t="n">
        <v>6747</v>
      </c>
      <c r="E51" s="18" t="n">
        <v>376.20728094</v>
      </c>
      <c r="F51" s="20" t="n">
        <v>4.82823653</v>
      </c>
      <c r="G51" s="18" t="n">
        <v>403.23778347</v>
      </c>
      <c r="H51" s="20" t="n">
        <v>4.01864558</v>
      </c>
      <c r="I51" s="18" t="n">
        <v>406.25778906</v>
      </c>
      <c r="J51" s="20" t="n">
        <v>2.92888471</v>
      </c>
      <c r="K51" s="18" t="n">
        <v>418.55999596</v>
      </c>
      <c r="L51" s="20" t="n">
        <v>5.28320049</v>
      </c>
      <c r="M51" s="18" t="s">
        <v>481</v>
      </c>
      <c r="N51" s="20" t="s">
        <v>481</v>
      </c>
      <c r="O51" s="18" t="s">
        <v>481</v>
      </c>
      <c r="P51" s="20" t="s">
        <v>481</v>
      </c>
      <c r="Q51" s="18" t="n">
        <v>380.5422133</v>
      </c>
      <c r="R51" s="20" t="n">
        <v>4.31283207</v>
      </c>
      <c r="S51" s="18" t="s">
        <v>481</v>
      </c>
      <c r="T51" s="20" t="s">
        <v>481</v>
      </c>
      <c r="U51" s="18" t="n">
        <v>379.64227793</v>
      </c>
      <c r="V51" s="20" t="n">
        <v>6.21625861</v>
      </c>
    </row>
    <row r="52" spans="1:22">
      <c r="A52" s="15" t="s">
        <v>527</v>
      </c>
      <c r="B52" s="17" t="n">
        <v>5809</v>
      </c>
      <c r="C52" s="18">
        <f>(120.0/B52*100)</f>
        <v/>
      </c>
      <c r="D52" s="19" t="n">
        <v>5689</v>
      </c>
      <c r="E52" s="18" t="n">
        <v>403.52940194</v>
      </c>
      <c r="F52" s="20" t="n">
        <v>6.77314386</v>
      </c>
      <c r="G52" s="18" t="n">
        <v>443.57358298</v>
      </c>
      <c r="H52" s="20" t="n">
        <v>4.56782236</v>
      </c>
      <c r="I52" s="18" t="n">
        <v>471.6166522</v>
      </c>
      <c r="J52" s="20" t="n">
        <v>2.92909209</v>
      </c>
      <c r="K52" s="18" t="n">
        <v>484.89511929</v>
      </c>
      <c r="L52" s="20" t="n">
        <v>4.82061986</v>
      </c>
      <c r="M52" s="18" t="s">
        <v>481</v>
      </c>
      <c r="N52" s="20" t="s">
        <v>481</v>
      </c>
      <c r="O52" s="18" t="s">
        <v>481</v>
      </c>
      <c r="P52" s="20" t="s">
        <v>481</v>
      </c>
      <c r="Q52" s="18" t="s">
        <v>481</v>
      </c>
      <c r="R52" s="20" t="s">
        <v>481</v>
      </c>
      <c r="S52" s="18" t="s">
        <v>481</v>
      </c>
      <c r="T52" s="20" t="s">
        <v>481</v>
      </c>
      <c r="U52" s="18" t="n">
        <v>395.73922269</v>
      </c>
      <c r="V52" s="20" t="n">
        <v>7.55022698</v>
      </c>
    </row>
    <row r="53" spans="1:22">
      <c r="A53" s="15" t="s">
        <v>528</v>
      </c>
      <c r="B53" s="17" t="n">
        <v>5571</v>
      </c>
      <c r="C53" s="18">
        <f>(129.0/B53*100)</f>
        <v/>
      </c>
      <c r="D53" s="19" t="n">
        <v>5442</v>
      </c>
      <c r="E53" s="18" t="n">
        <v>397.79858188</v>
      </c>
      <c r="F53" s="20" t="n">
        <v>6.37315437</v>
      </c>
      <c r="G53" s="18" t="n">
        <v>433.64901259</v>
      </c>
      <c r="H53" s="20" t="n">
        <v>3.53507913</v>
      </c>
      <c r="I53" s="18" t="n">
        <v>447.63222657</v>
      </c>
      <c r="J53" s="20" t="n">
        <v>2.2627614</v>
      </c>
      <c r="K53" s="18" t="n">
        <v>469.68040769</v>
      </c>
      <c r="L53" s="20" t="n">
        <v>3.69734818</v>
      </c>
      <c r="M53" s="18" t="s">
        <v>481</v>
      </c>
      <c r="N53" s="20" t="s">
        <v>481</v>
      </c>
      <c r="O53" s="18" t="s">
        <v>481</v>
      </c>
      <c r="P53" s="20" t="s">
        <v>481</v>
      </c>
      <c r="Q53" s="18" t="s">
        <v>481</v>
      </c>
      <c r="R53" s="20" t="s">
        <v>481</v>
      </c>
      <c r="S53" s="18" t="s">
        <v>481</v>
      </c>
      <c r="T53" s="20" t="s">
        <v>481</v>
      </c>
      <c r="U53" s="18" t="n">
        <v>366.99408092</v>
      </c>
      <c r="V53" s="20" t="n">
        <v>4.55800128</v>
      </c>
    </row>
    <row r="54" spans="1:22">
      <c r="A54" s="15" t="s">
        <v>529</v>
      </c>
      <c r="B54" s="17" t="n">
        <v>4740</v>
      </c>
      <c r="C54" s="18">
        <f>(580.0/B54*100)</f>
        <v/>
      </c>
      <c r="D54" s="19" t="n">
        <v>4160</v>
      </c>
      <c r="E54" s="18" t="n">
        <v>312.38137593</v>
      </c>
      <c r="F54" s="20" t="n">
        <v>4.69550346</v>
      </c>
      <c r="G54" s="18" t="n">
        <v>331.49592529</v>
      </c>
      <c r="H54" s="20" t="n">
        <v>5.01411277</v>
      </c>
      <c r="I54" s="18" t="n">
        <v>345.61810925</v>
      </c>
      <c r="J54" s="20" t="n">
        <v>3.84137811</v>
      </c>
      <c r="K54" s="18" t="n">
        <v>340.0416303</v>
      </c>
      <c r="L54" s="20" t="n">
        <v>4.36470976</v>
      </c>
      <c r="M54" s="18" t="s">
        <v>481</v>
      </c>
      <c r="N54" s="20" t="s">
        <v>481</v>
      </c>
      <c r="O54" s="18" t="s">
        <v>481</v>
      </c>
      <c r="P54" s="20" t="s">
        <v>481</v>
      </c>
      <c r="Q54" s="18" t="s">
        <v>481</v>
      </c>
      <c r="R54" s="20" t="s">
        <v>481</v>
      </c>
      <c r="S54" s="18" t="s">
        <v>481</v>
      </c>
      <c r="T54" s="20" t="s">
        <v>481</v>
      </c>
      <c r="U54" s="18" t="n">
        <v>291.31806995</v>
      </c>
      <c r="V54" s="20" t="n">
        <v>3.911542</v>
      </c>
    </row>
    <row r="55" spans="1:22">
      <c r="A55" s="15" t="s">
        <v>530</v>
      </c>
      <c r="B55" s="17" t="n">
        <v>5316</v>
      </c>
      <c r="C55" s="18">
        <f>(22.0/B55*100)</f>
        <v/>
      </c>
      <c r="D55" s="19" t="n">
        <v>5294</v>
      </c>
      <c r="E55" s="18" t="n">
        <v>348.77601186</v>
      </c>
      <c r="F55" s="20" t="n">
        <v>8.821459750000001</v>
      </c>
      <c r="G55" s="18" t="n">
        <v>374.28497219</v>
      </c>
      <c r="H55" s="20" t="n">
        <v>4.56214746</v>
      </c>
      <c r="I55" s="18" t="n">
        <v>410.01242535</v>
      </c>
      <c r="J55" s="20" t="n">
        <v>2.83501797</v>
      </c>
      <c r="K55" s="18" t="n">
        <v>437.59384028</v>
      </c>
      <c r="L55" s="20" t="n">
        <v>4.24619672</v>
      </c>
      <c r="M55" s="18" t="s">
        <v>481</v>
      </c>
      <c r="N55" s="20" t="s">
        <v>481</v>
      </c>
      <c r="O55" s="18" t="s">
        <v>481</v>
      </c>
      <c r="P55" s="20" t="s">
        <v>481</v>
      </c>
      <c r="Q55" s="18" t="s">
        <v>481</v>
      </c>
      <c r="R55" s="20" t="s">
        <v>481</v>
      </c>
      <c r="S55" s="18" t="n">
        <v>299.4366301</v>
      </c>
      <c r="T55" s="20" t="n">
        <v>20.96903374</v>
      </c>
      <c r="U55" s="18" t="n">
        <v>308.7190025</v>
      </c>
      <c r="V55" s="20" t="n">
        <v>8.56124093</v>
      </c>
    </row>
    <row r="56" spans="1:22">
      <c r="A56" s="15" t="s">
        <v>531</v>
      </c>
      <c r="B56" s="17" t="n">
        <v>5359</v>
      </c>
      <c r="C56" s="18">
        <f>(77.0/B56*100)</f>
        <v/>
      </c>
      <c r="D56" s="19" t="n">
        <v>5282</v>
      </c>
      <c r="E56" s="18" t="n">
        <v>492.66721314</v>
      </c>
      <c r="F56" s="20" t="n">
        <v>8.974911329999999</v>
      </c>
      <c r="G56" s="18" t="n">
        <v>513.1791382500001</v>
      </c>
      <c r="H56" s="20" t="n">
        <v>6.30051443</v>
      </c>
      <c r="I56" s="18" t="n">
        <v>550.00347164</v>
      </c>
      <c r="J56" s="20" t="n">
        <v>2.72832943</v>
      </c>
      <c r="K56" s="18" t="n">
        <v>568.91356692</v>
      </c>
      <c r="L56" s="20" t="n">
        <v>4.4810442</v>
      </c>
      <c r="M56" s="18" t="s">
        <v>481</v>
      </c>
      <c r="N56" s="20" t="s">
        <v>481</v>
      </c>
      <c r="O56" s="18" t="s">
        <v>481</v>
      </c>
      <c r="P56" s="20" t="s">
        <v>481</v>
      </c>
      <c r="Q56" s="18" t="s">
        <v>481</v>
      </c>
      <c r="R56" s="20" t="s">
        <v>481</v>
      </c>
      <c r="S56" s="18" t="s">
        <v>481</v>
      </c>
      <c r="T56" s="20" t="s">
        <v>481</v>
      </c>
      <c r="U56" s="18" t="n">
        <v>457.31911591</v>
      </c>
      <c r="V56" s="20" t="n">
        <v>16.84053843</v>
      </c>
    </row>
    <row r="57" spans="1:22">
      <c r="A57" s="15" t="s">
        <v>532</v>
      </c>
      <c r="B57" s="17" t="n">
        <v>6513</v>
      </c>
      <c r="C57" s="18">
        <f>(0.0/B57*100)</f>
        <v/>
      </c>
      <c r="D57" s="19" t="n">
        <v>6513</v>
      </c>
      <c r="E57" s="18" t="n">
        <v>363.5762448</v>
      </c>
      <c r="F57" s="20" t="n">
        <v>7.48983859</v>
      </c>
      <c r="G57" s="18" t="n">
        <v>388.38641837</v>
      </c>
      <c r="H57" s="20" t="n">
        <v>4.12693037</v>
      </c>
      <c r="I57" s="18" t="n">
        <v>391.77946015</v>
      </c>
      <c r="J57" s="20" t="n">
        <v>3.0779604</v>
      </c>
      <c r="K57" s="18" t="n">
        <v>366.43003211</v>
      </c>
      <c r="L57" s="20" t="n">
        <v>4.91829125</v>
      </c>
      <c r="M57" s="18" t="s">
        <v>481</v>
      </c>
      <c r="N57" s="20" t="s">
        <v>481</v>
      </c>
      <c r="O57" s="18" t="s">
        <v>481</v>
      </c>
      <c r="P57" s="20" t="s">
        <v>481</v>
      </c>
      <c r="Q57" s="18" t="s">
        <v>481</v>
      </c>
      <c r="R57" s="20" t="s">
        <v>481</v>
      </c>
      <c r="S57" s="18" t="n">
        <v>325.6173</v>
      </c>
      <c r="T57" s="20" t="n">
        <v>43.03961183</v>
      </c>
      <c r="U57" s="18" t="n">
        <v>355.94172734</v>
      </c>
      <c r="V57" s="20" t="n">
        <v>9.1233936</v>
      </c>
    </row>
    <row r="58" spans="1:22">
      <c r="A58" s="15" t="s">
        <v>533</v>
      </c>
      <c r="B58" s="17" t="n">
        <v>7267</v>
      </c>
      <c r="C58" s="18">
        <f>(10.0/B58*100)</f>
        <v/>
      </c>
      <c r="D58" s="19" t="n">
        <v>7257</v>
      </c>
      <c r="E58" s="18" t="n">
        <v>342.25104014</v>
      </c>
      <c r="F58" s="20" t="n">
        <v>5.83528811</v>
      </c>
      <c r="G58" s="18" t="n">
        <v>380.68448489</v>
      </c>
      <c r="H58" s="20" t="n">
        <v>3.7636311</v>
      </c>
      <c r="I58" s="18" t="n">
        <v>387.36601725</v>
      </c>
      <c r="J58" s="20" t="n">
        <v>2.90311198</v>
      </c>
      <c r="K58" s="18" t="n">
        <v>401.33938249</v>
      </c>
      <c r="L58" s="20" t="n">
        <v>3.22228023</v>
      </c>
      <c r="M58" s="18" t="s">
        <v>481</v>
      </c>
      <c r="N58" s="20" t="s">
        <v>481</v>
      </c>
      <c r="O58" s="18" t="s">
        <v>481</v>
      </c>
      <c r="P58" s="20" t="s">
        <v>481</v>
      </c>
      <c r="Q58" s="18" t="s">
        <v>481</v>
      </c>
      <c r="R58" s="20" t="s">
        <v>481</v>
      </c>
      <c r="S58" s="18" t="n">
        <v>317.79340522</v>
      </c>
      <c r="T58" s="20" t="n">
        <v>19.39159895</v>
      </c>
      <c r="U58" s="18" t="n">
        <v>316.45081844</v>
      </c>
      <c r="V58" s="20" t="n">
        <v>12.99118624</v>
      </c>
    </row>
    <row r="59" spans="1:22">
      <c r="A59" s="15" t="s">
        <v>534</v>
      </c>
      <c r="B59" s="17" t="n">
        <v>4826</v>
      </c>
      <c r="C59" s="18">
        <f>(26.0/B59*100)</f>
        <v/>
      </c>
      <c r="D59" s="19" t="n">
        <v>4800</v>
      </c>
      <c r="E59" s="18" t="n">
        <v>332.88007325</v>
      </c>
      <c r="F59" s="20" t="n">
        <v>6.23474786</v>
      </c>
      <c r="G59" s="18" t="n">
        <v>363.22383144</v>
      </c>
      <c r="H59" s="20" t="n">
        <v>3.17867847</v>
      </c>
      <c r="I59" s="18" t="n">
        <v>368.80612918</v>
      </c>
      <c r="J59" s="20" t="n">
        <v>2.10517103</v>
      </c>
      <c r="K59" s="18" t="n">
        <v>369.45093485</v>
      </c>
      <c r="L59" s="20" t="n">
        <v>3.70274605</v>
      </c>
      <c r="M59" s="18" t="s">
        <v>481</v>
      </c>
      <c r="N59" s="20" t="s">
        <v>481</v>
      </c>
      <c r="O59" s="18" t="s">
        <v>481</v>
      </c>
      <c r="P59" s="20" t="s">
        <v>481</v>
      </c>
      <c r="Q59" s="18" t="s">
        <v>481</v>
      </c>
      <c r="R59" s="20" t="s">
        <v>481</v>
      </c>
      <c r="S59" s="18" t="n">
        <v>284.5131972</v>
      </c>
      <c r="T59" s="20" t="n">
        <v>16.36653159</v>
      </c>
      <c r="U59" s="18" t="n">
        <v>291.32626347</v>
      </c>
      <c r="V59" s="20" t="n">
        <v>6.65132187</v>
      </c>
    </row>
    <row r="60" spans="1:22">
      <c r="A60" s="15" t="s">
        <v>535</v>
      </c>
      <c r="B60" s="17" t="n">
        <v>4546</v>
      </c>
      <c r="C60" s="18">
        <f>(15.0/B60*100)</f>
        <v/>
      </c>
      <c r="D60" s="19" t="n">
        <v>4531</v>
      </c>
      <c r="E60" s="18" t="n">
        <v>359.2104211</v>
      </c>
      <c r="F60" s="20" t="n">
        <v>6.58988885</v>
      </c>
      <c r="G60" s="18" t="n">
        <v>390.96517684</v>
      </c>
      <c r="H60" s="20" t="n">
        <v>5.44255263</v>
      </c>
      <c r="I60" s="18" t="n">
        <v>403.02370082</v>
      </c>
      <c r="J60" s="20" t="n">
        <v>4.50950967</v>
      </c>
      <c r="K60" s="18" t="n">
        <v>414.02847558</v>
      </c>
      <c r="L60" s="20" t="n">
        <v>6.74876375</v>
      </c>
      <c r="M60" s="18" t="s">
        <v>481</v>
      </c>
      <c r="N60" s="20" t="s">
        <v>481</v>
      </c>
      <c r="O60" s="18" t="s">
        <v>481</v>
      </c>
      <c r="P60" s="20" t="s">
        <v>481</v>
      </c>
      <c r="Q60" s="18" t="s">
        <v>481</v>
      </c>
      <c r="R60" s="20" t="s">
        <v>481</v>
      </c>
      <c r="S60" s="18" t="n">
        <v>316.57105739</v>
      </c>
      <c r="T60" s="20" t="n">
        <v>24.75362427</v>
      </c>
      <c r="U60" s="18" t="n">
        <v>377.06199893</v>
      </c>
      <c r="V60" s="20" t="n">
        <v>8.69852197</v>
      </c>
    </row>
    <row r="61" spans="1:22">
      <c r="A61" s="15" t="s">
        <v>536</v>
      </c>
      <c r="B61" s="17" t="n">
        <v>6525</v>
      </c>
      <c r="C61" s="18">
        <f>(184.0/B61*100)</f>
        <v/>
      </c>
      <c r="D61" s="19" t="n">
        <v>6341</v>
      </c>
      <c r="E61" s="18" t="n">
        <v>456.31799834</v>
      </c>
      <c r="F61" s="20" t="n">
        <v>5.7217291</v>
      </c>
      <c r="G61" s="18" t="n">
        <v>459.43281023</v>
      </c>
      <c r="H61" s="20" t="n">
        <v>4.96884007</v>
      </c>
      <c r="I61" s="18" t="n">
        <v>485.86147154</v>
      </c>
      <c r="J61" s="20" t="n">
        <v>2.64370618</v>
      </c>
      <c r="K61" s="18" t="n">
        <v>495.09244518</v>
      </c>
      <c r="L61" s="20" t="n">
        <v>2.82053275</v>
      </c>
      <c r="M61" s="18" t="s">
        <v>481</v>
      </c>
      <c r="N61" s="20" t="s">
        <v>481</v>
      </c>
      <c r="O61" s="18" t="s">
        <v>481</v>
      </c>
      <c r="P61" s="20" t="s">
        <v>481</v>
      </c>
      <c r="Q61" s="18" t="s">
        <v>481</v>
      </c>
      <c r="R61" s="20" t="s">
        <v>481</v>
      </c>
      <c r="S61" s="18" t="s">
        <v>481</v>
      </c>
      <c r="T61" s="20" t="s">
        <v>481</v>
      </c>
      <c r="U61" s="18" t="n">
        <v>409.98371262</v>
      </c>
      <c r="V61" s="20" t="n">
        <v>8.348221130000001</v>
      </c>
    </row>
    <row r="62" spans="1:22">
      <c r="A62" s="15" t="s">
        <v>537</v>
      </c>
      <c r="B62" s="17" t="n">
        <v>4476</v>
      </c>
      <c r="C62" s="18">
        <f>(3.0/B62*100)</f>
        <v/>
      </c>
      <c r="D62" s="19" t="n">
        <v>4473</v>
      </c>
      <c r="E62" s="18" t="n">
        <v>497.73504181</v>
      </c>
      <c r="F62" s="20" t="n">
        <v>8.213071859999999</v>
      </c>
      <c r="G62" s="18" t="n">
        <v>522.63882039</v>
      </c>
      <c r="H62" s="20" t="n">
        <v>4.53209942</v>
      </c>
      <c r="I62" s="18" t="n">
        <v>545.60035013</v>
      </c>
      <c r="J62" s="20" t="n">
        <v>1.54717968</v>
      </c>
      <c r="K62" s="18" t="n">
        <v>562.94562703</v>
      </c>
      <c r="L62" s="20" t="n">
        <v>3.92737286</v>
      </c>
      <c r="M62" s="18" t="s">
        <v>481</v>
      </c>
      <c r="N62" s="20" t="s">
        <v>481</v>
      </c>
      <c r="O62" s="18" t="s">
        <v>481</v>
      </c>
      <c r="P62" s="20" t="s">
        <v>481</v>
      </c>
      <c r="Q62" s="18" t="s">
        <v>481</v>
      </c>
      <c r="R62" s="20" t="s">
        <v>481</v>
      </c>
      <c r="S62" s="18" t="s">
        <v>481</v>
      </c>
      <c r="T62" s="20" t="s">
        <v>481</v>
      </c>
      <c r="U62" s="18" t="n">
        <v>492.91861815</v>
      </c>
      <c r="V62" s="20" t="n">
        <v>25.38298757</v>
      </c>
    </row>
    <row r="63" spans="1:22">
      <c r="A63" s="15" t="s">
        <v>538</v>
      </c>
      <c r="B63" s="17" t="n">
        <v>5324</v>
      </c>
      <c r="C63" s="18">
        <f>(13.0/B63*100)</f>
        <v/>
      </c>
      <c r="D63" s="19" t="n">
        <v>5311</v>
      </c>
      <c r="E63" s="18" t="n">
        <v>331.40145344</v>
      </c>
      <c r="F63" s="20" t="n">
        <v>7.29127424</v>
      </c>
      <c r="G63" s="18" t="n">
        <v>369.65222553</v>
      </c>
      <c r="H63" s="20" t="n">
        <v>4.41731901</v>
      </c>
      <c r="I63" s="18" t="n">
        <v>376.52288095</v>
      </c>
      <c r="J63" s="20" t="n">
        <v>1.95015263</v>
      </c>
      <c r="K63" s="18" t="n">
        <v>394.18008228</v>
      </c>
      <c r="L63" s="20" t="n">
        <v>5.25729915</v>
      </c>
      <c r="M63" s="18" t="s">
        <v>481</v>
      </c>
      <c r="N63" s="20" t="s">
        <v>481</v>
      </c>
      <c r="O63" s="18" t="s">
        <v>481</v>
      </c>
      <c r="P63" s="20" t="s">
        <v>481</v>
      </c>
      <c r="Q63" s="18" t="n">
        <v>269.74025</v>
      </c>
      <c r="R63" s="20" t="n">
        <v>72.04987559</v>
      </c>
      <c r="S63" s="18" t="n">
        <v>319.49432219</v>
      </c>
      <c r="T63" s="20" t="n">
        <v>30.97488826</v>
      </c>
      <c r="U63" s="18" t="n">
        <v>335.39214024</v>
      </c>
      <c r="V63" s="20" t="n">
        <v>5.72604814</v>
      </c>
    </row>
    <row r="64" spans="1:22">
      <c r="A64" s="15" t="s">
        <v>539</v>
      </c>
      <c r="B64" s="17" t="n">
        <v>3634</v>
      </c>
      <c r="C64" s="18">
        <f>(3.0/B64*100)</f>
        <v/>
      </c>
      <c r="D64" s="19" t="n">
        <v>3631</v>
      </c>
      <c r="E64" s="18" t="n">
        <v>404.1945303</v>
      </c>
      <c r="F64" s="20" t="n">
        <v>10.33432304</v>
      </c>
      <c r="G64" s="18" t="n">
        <v>473.50860871</v>
      </c>
      <c r="H64" s="20" t="n">
        <v>3.9553052</v>
      </c>
      <c r="I64" s="18" t="n">
        <v>489.28650754</v>
      </c>
      <c r="J64" s="20" t="n">
        <v>2.32017788</v>
      </c>
      <c r="K64" s="18" t="n">
        <v>506.59164274</v>
      </c>
      <c r="L64" s="20" t="n">
        <v>4.43585473</v>
      </c>
      <c r="M64" s="18" t="s">
        <v>481</v>
      </c>
      <c r="N64" s="20" t="s">
        <v>481</v>
      </c>
      <c r="O64" s="18" t="s">
        <v>481</v>
      </c>
      <c r="P64" s="20" t="s">
        <v>481</v>
      </c>
      <c r="Q64" s="18" t="s">
        <v>481</v>
      </c>
      <c r="R64" s="20" t="s">
        <v>481</v>
      </c>
      <c r="S64" s="18" t="n">
        <v>359.46125759</v>
      </c>
      <c r="T64" s="20" t="n">
        <v>25.71881343</v>
      </c>
      <c r="U64" s="18" t="n">
        <v>339.2239706</v>
      </c>
      <c r="V64" s="20" t="n">
        <v>9.56462284</v>
      </c>
    </row>
    <row r="65" spans="1:22">
      <c r="A65" s="15" t="s">
        <v>540</v>
      </c>
      <c r="B65" s="17" t="n">
        <v>5325</v>
      </c>
      <c r="C65" s="18">
        <f>(14.0/B65*100)</f>
        <v/>
      </c>
      <c r="D65" s="19" t="n">
        <v>5311</v>
      </c>
      <c r="E65" s="18" t="n">
        <v>375.86511728</v>
      </c>
      <c r="F65" s="20" t="n">
        <v>8.065788899999999</v>
      </c>
      <c r="G65" s="18" t="n">
        <v>421.28972357</v>
      </c>
      <c r="H65" s="20" t="n">
        <v>4.68526944</v>
      </c>
      <c r="I65" s="18" t="n">
        <v>425.82843083</v>
      </c>
      <c r="J65" s="20" t="n">
        <v>2.68289139</v>
      </c>
      <c r="K65" s="18" t="n">
        <v>432.25865375</v>
      </c>
      <c r="L65" s="20" t="n">
        <v>4.52863385</v>
      </c>
      <c r="M65" s="18" t="s">
        <v>481</v>
      </c>
      <c r="N65" s="20" t="s">
        <v>481</v>
      </c>
      <c r="O65" s="18" t="s">
        <v>481</v>
      </c>
      <c r="P65" s="20" t="s">
        <v>481</v>
      </c>
      <c r="Q65" s="18" t="n">
        <v>351.38642285</v>
      </c>
      <c r="R65" s="20" t="n">
        <v>24.35477936</v>
      </c>
      <c r="S65" s="18" t="s">
        <v>481</v>
      </c>
      <c r="T65" s="20" t="s">
        <v>481</v>
      </c>
      <c r="U65" s="18" t="n">
        <v>347.20324533</v>
      </c>
      <c r="V65" s="20" t="n">
        <v>7.17677943</v>
      </c>
    </row>
    <row r="66" spans="1:22">
      <c r="A66" s="15" t="s">
        <v>541</v>
      </c>
      <c r="B66" s="17" t="n">
        <v>5665</v>
      </c>
      <c r="C66" s="18">
        <f>(100.0/B66*100)</f>
        <v/>
      </c>
      <c r="D66" s="19" t="n">
        <v>5565</v>
      </c>
      <c r="E66" s="18" t="n">
        <v>394.28402595</v>
      </c>
      <c r="F66" s="20" t="n">
        <v>5.03757521</v>
      </c>
      <c r="G66" s="18" t="n">
        <v>418.21695865</v>
      </c>
      <c r="H66" s="20" t="n">
        <v>3.60242991</v>
      </c>
      <c r="I66" s="18" t="n">
        <v>433.48421644</v>
      </c>
      <c r="J66" s="20" t="n">
        <v>2.09103996</v>
      </c>
      <c r="K66" s="18" t="n">
        <v>442.84523794</v>
      </c>
      <c r="L66" s="20" t="n">
        <v>4.98754725</v>
      </c>
      <c r="M66" s="18" t="s">
        <v>481</v>
      </c>
      <c r="N66" s="20" t="s">
        <v>481</v>
      </c>
      <c r="O66" s="18" t="s">
        <v>481</v>
      </c>
      <c r="P66" s="20" t="s">
        <v>481</v>
      </c>
      <c r="Q66" s="18" t="s">
        <v>481</v>
      </c>
      <c r="R66" s="20" t="s">
        <v>481</v>
      </c>
      <c r="S66" s="18" t="s">
        <v>481</v>
      </c>
      <c r="T66" s="20" t="s">
        <v>481</v>
      </c>
      <c r="U66" s="18" t="n">
        <v>362.93960866</v>
      </c>
      <c r="V66" s="20" t="n">
        <v>4.58819559</v>
      </c>
    </row>
    <row r="67" spans="1:22">
      <c r="A67" s="15" t="s">
        <v>542</v>
      </c>
      <c r="B67" s="17" t="n">
        <v>6971</v>
      </c>
      <c r="C67" s="18">
        <f>(1164.0/B67*100)</f>
        <v/>
      </c>
      <c r="D67" s="19" t="n">
        <v>5807</v>
      </c>
      <c r="E67" s="18" t="n">
        <v>366.20563913</v>
      </c>
      <c r="F67" s="20" t="n">
        <v>6.39511098</v>
      </c>
      <c r="G67" s="18" t="n">
        <v>387.73104705</v>
      </c>
      <c r="H67" s="20" t="n">
        <v>4.73964204</v>
      </c>
      <c r="I67" s="18" t="n">
        <v>404.20442821</v>
      </c>
      <c r="J67" s="20" t="n">
        <v>3.12378091</v>
      </c>
      <c r="K67" s="18" t="n">
        <v>414.04120964</v>
      </c>
      <c r="L67" s="20" t="n">
        <v>4.22431348</v>
      </c>
      <c r="M67" s="18" t="s">
        <v>481</v>
      </c>
      <c r="N67" s="20" t="s">
        <v>481</v>
      </c>
      <c r="O67" s="18" t="s">
        <v>481</v>
      </c>
      <c r="P67" s="20" t="s">
        <v>481</v>
      </c>
      <c r="Q67" s="18" t="s">
        <v>481</v>
      </c>
      <c r="R67" s="20" t="s">
        <v>481</v>
      </c>
      <c r="S67" s="18" t="s">
        <v>481</v>
      </c>
      <c r="T67" s="20" t="s">
        <v>481</v>
      </c>
      <c r="U67" s="18" t="n">
        <v>346.21297032</v>
      </c>
      <c r="V67" s="20" t="n">
        <v>6.18978796</v>
      </c>
    </row>
    <row r="68" spans="1:22">
      <c r="A68" s="15" t="s">
        <v>543</v>
      </c>
      <c r="B68" s="17" t="n">
        <v>12083</v>
      </c>
      <c r="C68" s="18">
        <f>(32.0/B68*100)</f>
        <v/>
      </c>
      <c r="D68" s="19" t="n">
        <v>12051</v>
      </c>
      <c r="E68" s="18" t="n">
        <v>357.54431279</v>
      </c>
      <c r="F68" s="20" t="n">
        <v>4.98574081</v>
      </c>
      <c r="G68" s="18" t="n">
        <v>392.99763614</v>
      </c>
      <c r="H68" s="20" t="n">
        <v>3.45726837</v>
      </c>
      <c r="I68" s="18" t="n">
        <v>422.55440569</v>
      </c>
      <c r="J68" s="20" t="n">
        <v>1.93361639</v>
      </c>
      <c r="K68" s="18" t="n">
        <v>434.99168105</v>
      </c>
      <c r="L68" s="20" t="n">
        <v>3.14702148</v>
      </c>
      <c r="M68" s="18" t="s">
        <v>481</v>
      </c>
      <c r="N68" s="20" t="s">
        <v>481</v>
      </c>
      <c r="O68" s="18" t="s">
        <v>481</v>
      </c>
      <c r="P68" s="20" t="s">
        <v>481</v>
      </c>
      <c r="Q68" s="18" t="s">
        <v>481</v>
      </c>
      <c r="R68" s="20" t="s">
        <v>481</v>
      </c>
      <c r="S68" s="18" t="s">
        <v>481</v>
      </c>
      <c r="T68" s="20" t="s">
        <v>481</v>
      </c>
      <c r="U68" s="18" t="n">
        <v>351.08631163</v>
      </c>
      <c r="V68" s="20" t="n">
        <v>2.0680312</v>
      </c>
    </row>
    <row r="69" spans="1:22">
      <c r="A69" s="15" t="s">
        <v>544</v>
      </c>
      <c r="B69" s="17" t="n">
        <v>4876</v>
      </c>
      <c r="C69" s="18">
        <f>(0.0/B69*100)</f>
        <v/>
      </c>
      <c r="D69" s="19" t="n">
        <v>4876</v>
      </c>
      <c r="E69" s="18" t="n">
        <v>415.51253386</v>
      </c>
      <c r="F69" s="20" t="n">
        <v>7.28741241</v>
      </c>
      <c r="G69" s="18" t="n">
        <v>437.87460654</v>
      </c>
      <c r="H69" s="20" t="n">
        <v>4.10093769</v>
      </c>
      <c r="I69" s="18" t="n">
        <v>448.40198893</v>
      </c>
      <c r="J69" s="20" t="n">
        <v>3.95890631</v>
      </c>
      <c r="K69" s="18" t="n">
        <v>457.34287613</v>
      </c>
      <c r="L69" s="20" t="n">
        <v>6.84566178</v>
      </c>
      <c r="M69" s="18" t="s">
        <v>481</v>
      </c>
      <c r="N69" s="20" t="s">
        <v>481</v>
      </c>
      <c r="O69" s="18" t="s">
        <v>481</v>
      </c>
      <c r="P69" s="20" t="s">
        <v>481</v>
      </c>
      <c r="Q69" s="18" t="s">
        <v>481</v>
      </c>
      <c r="R69" s="20" t="s">
        <v>481</v>
      </c>
      <c r="S69" s="18" t="s">
        <v>481</v>
      </c>
      <c r="T69" s="20" t="s">
        <v>481</v>
      </c>
      <c r="U69" s="18" t="n">
        <v>431.17718096</v>
      </c>
      <c r="V69" s="20" t="n">
        <v>19.0119155</v>
      </c>
    </row>
    <row r="70" spans="1:22">
      <c r="A70" s="15" t="s">
        <v>545</v>
      </c>
      <c r="B70" s="17" t="n">
        <v>6036</v>
      </c>
      <c r="C70" s="18">
        <f>(223.0/B70*100)</f>
        <v/>
      </c>
      <c r="D70" s="19" t="n">
        <v>5813</v>
      </c>
      <c r="E70" s="18" t="n">
        <v>464.56958422</v>
      </c>
      <c r="F70" s="20" t="n">
        <v>6.56575325</v>
      </c>
      <c r="G70" s="18" t="n">
        <v>480.66819604</v>
      </c>
      <c r="H70" s="20" t="n">
        <v>6.16110501</v>
      </c>
      <c r="I70" s="18" t="n">
        <v>500.58160649</v>
      </c>
      <c r="J70" s="20" t="n">
        <v>2.93315801</v>
      </c>
      <c r="K70" s="18" t="n">
        <v>522.09024645</v>
      </c>
      <c r="L70" s="20" t="n">
        <v>4.4370501</v>
      </c>
      <c r="M70" s="18" t="s">
        <v>481</v>
      </c>
      <c r="N70" s="20" t="s">
        <v>481</v>
      </c>
      <c r="O70" s="18" t="s">
        <v>481</v>
      </c>
      <c r="P70" s="20" t="s">
        <v>481</v>
      </c>
      <c r="Q70" s="18" t="s">
        <v>481</v>
      </c>
      <c r="R70" s="20" t="s">
        <v>481</v>
      </c>
      <c r="S70" s="18" t="s">
        <v>481</v>
      </c>
      <c r="T70" s="20" t="s">
        <v>481</v>
      </c>
      <c r="U70" s="18" t="n">
        <v>447.72188563</v>
      </c>
      <c r="V70" s="20" t="n">
        <v>9.06163078</v>
      </c>
    </row>
    <row r="71" spans="1:22">
      <c r="A71" s="15" t="s">
        <v>546</v>
      </c>
      <c r="B71" s="17" t="n">
        <v>6115</v>
      </c>
      <c r="C71" s="18">
        <f>(50.0/B71*100)</f>
        <v/>
      </c>
      <c r="D71" s="19" t="n">
        <v>6065</v>
      </c>
      <c r="E71" s="18" t="n">
        <v>516.49610447</v>
      </c>
      <c r="F71" s="20" t="n">
        <v>10.56368498</v>
      </c>
      <c r="G71" s="18" t="n">
        <v>555.4969271799999</v>
      </c>
      <c r="H71" s="20" t="n">
        <v>4.51982401</v>
      </c>
      <c r="I71" s="18" t="n">
        <v>561.93519057</v>
      </c>
      <c r="J71" s="20" t="n">
        <v>1.73517791</v>
      </c>
      <c r="K71" s="18" t="n">
        <v>589.49594763</v>
      </c>
      <c r="L71" s="20" t="n">
        <v>4.05026036</v>
      </c>
      <c r="M71" s="18" t="s">
        <v>481</v>
      </c>
      <c r="N71" s="20" t="s">
        <v>481</v>
      </c>
      <c r="O71" s="18" t="s">
        <v>481</v>
      </c>
      <c r="P71" s="20" t="s">
        <v>481</v>
      </c>
      <c r="Q71" s="18" t="s">
        <v>481</v>
      </c>
      <c r="R71" s="20" t="s">
        <v>481</v>
      </c>
      <c r="S71" s="18" t="s">
        <v>481</v>
      </c>
      <c r="T71" s="20" t="s">
        <v>481</v>
      </c>
      <c r="U71" s="18" t="n">
        <v>477.56348318</v>
      </c>
      <c r="V71" s="20" t="n">
        <v>15.06151927</v>
      </c>
    </row>
    <row r="72" spans="1:22">
      <c r="A72" s="15" t="s">
        <v>547</v>
      </c>
      <c r="B72" s="17" t="n">
        <v>7708</v>
      </c>
      <c r="C72" s="18">
        <f>(8.0/B72*100)</f>
        <v/>
      </c>
      <c r="D72" s="19" t="n">
        <v>7700</v>
      </c>
      <c r="E72" s="18" t="n">
        <v>483.47631328</v>
      </c>
      <c r="F72" s="20" t="n">
        <v>12.37605605</v>
      </c>
      <c r="G72" s="18" t="n">
        <v>463.83519919</v>
      </c>
      <c r="H72" s="20" t="n">
        <v>7.37541552</v>
      </c>
      <c r="I72" s="18" t="n">
        <v>532.62832729</v>
      </c>
      <c r="J72" s="20" t="n">
        <v>2.94841917</v>
      </c>
      <c r="K72" s="18" t="n">
        <v>585.70259479</v>
      </c>
      <c r="L72" s="20" t="n">
        <v>4.23451842</v>
      </c>
      <c r="M72" s="18" t="s">
        <v>481</v>
      </c>
      <c r="N72" s="20" t="s">
        <v>481</v>
      </c>
      <c r="O72" s="18" t="s">
        <v>481</v>
      </c>
      <c r="P72" s="20" t="s">
        <v>481</v>
      </c>
      <c r="Q72" s="18" t="s">
        <v>481</v>
      </c>
      <c r="R72" s="20" t="s">
        <v>481</v>
      </c>
      <c r="S72" s="18" t="s">
        <v>481</v>
      </c>
      <c r="T72" s="20" t="s">
        <v>481</v>
      </c>
      <c r="U72" s="18" t="n">
        <v>466.02640396</v>
      </c>
      <c r="V72" s="20" t="n">
        <v>29.65542767</v>
      </c>
    </row>
    <row r="73" spans="1:22">
      <c r="A73" s="15" t="s">
        <v>548</v>
      </c>
      <c r="B73" s="17" t="n">
        <v>8249</v>
      </c>
      <c r="C73" s="18">
        <f>(209.0/B73*100)</f>
        <v/>
      </c>
      <c r="D73" s="19" t="n">
        <v>8040</v>
      </c>
      <c r="E73" s="18" t="n">
        <v>386.3360452</v>
      </c>
      <c r="F73" s="20" t="n">
        <v>9.95571011</v>
      </c>
      <c r="G73" s="18" t="n">
        <v>395.26229659</v>
      </c>
      <c r="H73" s="20" t="n">
        <v>5.25234073</v>
      </c>
      <c r="I73" s="18" t="n">
        <v>415.21212713</v>
      </c>
      <c r="J73" s="20" t="n">
        <v>2.98781339</v>
      </c>
      <c r="K73" s="18" t="n">
        <v>442.88988491</v>
      </c>
      <c r="L73" s="20" t="n">
        <v>6.89482402</v>
      </c>
      <c r="M73" s="18" t="s">
        <v>481</v>
      </c>
      <c r="N73" s="20" t="s">
        <v>481</v>
      </c>
      <c r="O73" s="18" t="s">
        <v>481</v>
      </c>
      <c r="P73" s="20" t="s">
        <v>481</v>
      </c>
      <c r="Q73" s="18" t="s">
        <v>481</v>
      </c>
      <c r="R73" s="20" t="s">
        <v>481</v>
      </c>
      <c r="S73" s="18" t="s">
        <v>481</v>
      </c>
      <c r="T73" s="20" t="s">
        <v>481</v>
      </c>
      <c r="U73" s="18" t="n">
        <v>384.57635737</v>
      </c>
      <c r="V73" s="20" t="n">
        <v>9.32974377</v>
      </c>
    </row>
    <row r="74" spans="1:22">
      <c r="A74" s="15" t="s">
        <v>549</v>
      </c>
      <c r="B74" s="17" t="n">
        <v>4692</v>
      </c>
      <c r="C74" s="18">
        <f>(82.0/B74*100)</f>
        <v/>
      </c>
      <c r="D74" s="19" t="n">
        <v>4610</v>
      </c>
      <c r="E74" s="18" t="n">
        <v>374.97512607</v>
      </c>
      <c r="F74" s="20" t="n">
        <v>6.64048073</v>
      </c>
      <c r="G74" s="18" t="n">
        <v>406.49873562</v>
      </c>
      <c r="H74" s="20" t="n">
        <v>3.72220625</v>
      </c>
      <c r="I74" s="18" t="n">
        <v>433.08989693</v>
      </c>
      <c r="J74" s="20" t="n">
        <v>1.98007796</v>
      </c>
      <c r="K74" s="18" t="n">
        <v>427.51110673</v>
      </c>
      <c r="L74" s="20" t="n">
        <v>3.87296608</v>
      </c>
      <c r="M74" s="18" t="s">
        <v>481</v>
      </c>
      <c r="N74" s="20" t="s">
        <v>481</v>
      </c>
      <c r="O74" s="18" t="s">
        <v>481</v>
      </c>
      <c r="P74" s="20" t="s">
        <v>481</v>
      </c>
      <c r="Q74" s="18" t="s">
        <v>481</v>
      </c>
      <c r="R74" s="20" t="s">
        <v>481</v>
      </c>
      <c r="S74" s="18" t="n">
        <v>335.16615081</v>
      </c>
      <c r="T74" s="20" t="n">
        <v>25.43106906</v>
      </c>
      <c r="U74" s="18" t="n">
        <v>362.33271942</v>
      </c>
      <c r="V74" s="20" t="n">
        <v>6.55023633</v>
      </c>
    </row>
    <row r="75" spans="1:22">
      <c r="A75" s="15" t="s">
        <v>550</v>
      </c>
      <c r="B75" s="17" t="n">
        <v>5375</v>
      </c>
      <c r="C75" s="18">
        <f>(341.0/B75*100)</f>
        <v/>
      </c>
      <c r="D75" s="19" t="n">
        <v>5034</v>
      </c>
      <c r="E75" s="18" t="n">
        <v>357.15789052</v>
      </c>
      <c r="F75" s="20" t="n">
        <v>5.97094848</v>
      </c>
      <c r="G75" s="18" t="n">
        <v>371.83901053</v>
      </c>
      <c r="H75" s="20" t="n">
        <v>4.49204381</v>
      </c>
      <c r="I75" s="18" t="n">
        <v>377.08150243</v>
      </c>
      <c r="J75" s="20" t="n">
        <v>3.92820566</v>
      </c>
      <c r="K75" s="18" t="n">
        <v>382.1097006</v>
      </c>
      <c r="L75" s="20" t="n">
        <v>5.55839941</v>
      </c>
      <c r="M75" s="18" t="s">
        <v>481</v>
      </c>
      <c r="N75" s="20" t="s">
        <v>481</v>
      </c>
      <c r="O75" s="18" t="s">
        <v>481</v>
      </c>
      <c r="P75" s="20" t="s">
        <v>481</v>
      </c>
      <c r="Q75" s="18" t="s">
        <v>481</v>
      </c>
      <c r="R75" s="20" t="s">
        <v>481</v>
      </c>
      <c r="S75" s="18" t="s">
        <v>481</v>
      </c>
      <c r="T75" s="20" t="s">
        <v>481</v>
      </c>
      <c r="U75" s="18" t="n">
        <v>338.19791227</v>
      </c>
      <c r="V75" s="20" t="n">
        <v>5.30126401</v>
      </c>
    </row>
    <row r="76" spans="1:22">
      <c r="A76" s="15" t="s">
        <v>551</v>
      </c>
      <c r="B76" s="17" t="n">
        <v>14167</v>
      </c>
      <c r="C76" s="18">
        <f>(238.0/B76*100)</f>
        <v/>
      </c>
      <c r="D76" s="19" t="n">
        <v>13929</v>
      </c>
      <c r="E76" s="18" t="n">
        <v>387.44328321</v>
      </c>
      <c r="F76" s="20" t="n">
        <v>5.54513193</v>
      </c>
      <c r="G76" s="18" t="n">
        <v>416.08365434</v>
      </c>
      <c r="H76" s="20" t="n">
        <v>4.58843719</v>
      </c>
      <c r="I76" s="18" t="n">
        <v>435.9550087</v>
      </c>
      <c r="J76" s="20" t="n">
        <v>2.69259266</v>
      </c>
      <c r="K76" s="18" t="n">
        <v>449.39854374</v>
      </c>
      <c r="L76" s="20" t="n">
        <v>4.01172036</v>
      </c>
      <c r="M76" s="18" t="s">
        <v>481</v>
      </c>
      <c r="N76" s="20" t="s">
        <v>481</v>
      </c>
      <c r="O76" s="18" t="s">
        <v>481</v>
      </c>
      <c r="P76" s="20" t="s">
        <v>481</v>
      </c>
      <c r="Q76" s="18" t="s">
        <v>481</v>
      </c>
      <c r="R76" s="20" t="s">
        <v>481</v>
      </c>
      <c r="S76" s="18" t="s">
        <v>481</v>
      </c>
      <c r="T76" s="20" t="s">
        <v>481</v>
      </c>
      <c r="U76" s="18" t="n">
        <v>365.16401576</v>
      </c>
      <c r="V76" s="20" t="n">
        <v>4.80301676</v>
      </c>
    </row>
    <row r="77" spans="1:22">
      <c r="A77" s="15" t="s">
        <v>552</v>
      </c>
      <c r="B77" s="17" t="n">
        <v>6062</v>
      </c>
      <c r="C77" s="18">
        <f>(455.0/B77*100)</f>
        <v/>
      </c>
      <c r="D77" s="19" t="n">
        <v>5607</v>
      </c>
      <c r="E77" s="18" t="n">
        <v>387.34577427</v>
      </c>
      <c r="F77" s="20" t="n">
        <v>5.74938916</v>
      </c>
      <c r="G77" s="18" t="n">
        <v>420.41084385</v>
      </c>
      <c r="H77" s="20" t="n">
        <v>3.67584171</v>
      </c>
      <c r="I77" s="18" t="n">
        <v>432.27889902</v>
      </c>
      <c r="J77" s="20" t="n">
        <v>3.27733591</v>
      </c>
      <c r="K77" s="18" t="n">
        <v>452.41449758</v>
      </c>
      <c r="L77" s="20" t="n">
        <v>5.08348139</v>
      </c>
      <c r="M77" s="18" t="s">
        <v>481</v>
      </c>
      <c r="N77" s="20" t="s">
        <v>481</v>
      </c>
      <c r="O77" s="18" t="s">
        <v>481</v>
      </c>
      <c r="P77" s="20" t="s">
        <v>481</v>
      </c>
      <c r="Q77" s="18" t="s">
        <v>481</v>
      </c>
      <c r="R77" s="20" t="s">
        <v>481</v>
      </c>
      <c r="S77" s="18" t="s">
        <v>481</v>
      </c>
      <c r="T77" s="20" t="s">
        <v>481</v>
      </c>
      <c r="U77" s="18" t="n">
        <v>366.07885032</v>
      </c>
      <c r="V77" s="20" t="n">
        <v>3.83801983</v>
      </c>
    </row>
    <row r="78" spans="1:22">
      <c r="A78" s="15" t="s">
        <v>553</v>
      </c>
      <c r="B78" s="17" t="n">
        <v>5826</v>
      </c>
      <c r="C78" s="18">
        <f>(0.0/B78*100)</f>
        <v/>
      </c>
      <c r="D78" s="19" t="n">
        <v>5826</v>
      </c>
      <c r="E78" s="18" t="n">
        <v>472.82218076</v>
      </c>
      <c r="F78" s="20" t="n">
        <v>7.96641651</v>
      </c>
      <c r="G78" s="18" t="n">
        <v>483.20542118</v>
      </c>
      <c r="H78" s="20" t="n">
        <v>5.95466575</v>
      </c>
      <c r="I78" s="18" t="n">
        <v>497.84847192</v>
      </c>
      <c r="J78" s="20" t="n">
        <v>4.49038311</v>
      </c>
      <c r="K78" s="18" t="n">
        <v>503.07851664</v>
      </c>
      <c r="L78" s="20" t="n">
        <v>6.80024141</v>
      </c>
      <c r="M78" s="18" t="s">
        <v>481</v>
      </c>
      <c r="N78" s="20" t="s">
        <v>481</v>
      </c>
      <c r="O78" s="18" t="s">
        <v>481</v>
      </c>
      <c r="P78" s="20" t="s">
        <v>481</v>
      </c>
      <c r="Q78" s="18" t="n">
        <v>390.3611</v>
      </c>
      <c r="R78" s="20" t="n">
        <v>35.81002551</v>
      </c>
      <c r="S78" s="18" t="n">
        <v>430.57915412</v>
      </c>
      <c r="T78" s="20" t="n">
        <v>48.80779042</v>
      </c>
      <c r="U78" s="18" t="n">
        <v>459.78927167</v>
      </c>
      <c r="V78" s="20" t="n">
        <v>19.74762624</v>
      </c>
    </row>
    <row customHeight="1" ht="25" r="79" spans="1:22">
      <c r="A79" s="15" t="s">
        <v>554</v>
      </c>
      <c r="B79" s="17" t="n">
        <v>1657</v>
      </c>
      <c r="C79" s="18">
        <f>(41.0/B79*100)</f>
        <v/>
      </c>
      <c r="D79" s="19" t="n">
        <v>1616</v>
      </c>
      <c r="E79" s="18" t="n">
        <v>430.15219284</v>
      </c>
      <c r="F79" s="20" t="n">
        <v>14.51350734</v>
      </c>
      <c r="G79" s="18" t="n">
        <v>441.63531146</v>
      </c>
      <c r="H79" s="20" t="n">
        <v>8.812696000000001</v>
      </c>
      <c r="I79" s="18" t="n">
        <v>458.5967253</v>
      </c>
      <c r="J79" s="20" t="n">
        <v>7.12011281</v>
      </c>
      <c r="K79" s="18" t="n">
        <v>480.23280121</v>
      </c>
      <c r="L79" s="20" t="n">
        <v>9.467984749999999</v>
      </c>
      <c r="M79" s="18" t="s">
        <v>481</v>
      </c>
      <c r="N79" s="20" t="s">
        <v>481</v>
      </c>
      <c r="O79" s="18" t="s">
        <v>481</v>
      </c>
      <c r="P79" s="20" t="s">
        <v>481</v>
      </c>
      <c r="Q79" s="18" t="s">
        <v>481</v>
      </c>
      <c r="R79" s="20" t="s">
        <v>481</v>
      </c>
      <c r="S79" s="18" t="s">
        <v>481</v>
      </c>
      <c r="T79" s="20" t="s">
        <v>481</v>
      </c>
      <c r="U79" s="18" t="n">
        <v>375.83710324</v>
      </c>
      <c r="V79" s="20" t="n">
        <v>14.16792751</v>
      </c>
    </row>
    <row r="80" spans="1:22">
      <c r="A80" s="15" t="s">
        <v>555</v>
      </c>
      <c r="B80" s="17" t="n">
        <v>7841</v>
      </c>
      <c r="C80" s="18">
        <f>(0.0/B80*100)</f>
        <v/>
      </c>
      <c r="D80" s="19" t="n">
        <v>7841</v>
      </c>
      <c r="E80" s="18" t="n">
        <v>442.16856271</v>
      </c>
      <c r="F80" s="20" t="n">
        <v>8.05951072</v>
      </c>
      <c r="G80" s="18" t="n">
        <v>457.97793468</v>
      </c>
      <c r="H80" s="20" t="n">
        <v>5.52167682</v>
      </c>
      <c r="I80" s="18" t="n">
        <v>459.11850421</v>
      </c>
      <c r="J80" s="20" t="n">
        <v>4.3654949</v>
      </c>
      <c r="K80" s="18" t="n">
        <v>469.05434487</v>
      </c>
      <c r="L80" s="20" t="n">
        <v>6.20271784</v>
      </c>
      <c r="M80" s="18" t="s">
        <v>481</v>
      </c>
      <c r="N80" s="20" t="s">
        <v>481</v>
      </c>
      <c r="O80" s="18" t="s">
        <v>481</v>
      </c>
      <c r="P80" s="20" t="s">
        <v>481</v>
      </c>
      <c r="Q80" s="18" t="s">
        <v>481</v>
      </c>
      <c r="R80" s="20" t="s">
        <v>481</v>
      </c>
      <c r="S80" s="18" t="s">
        <v>481</v>
      </c>
      <c r="T80" s="20" t="s">
        <v>481</v>
      </c>
      <c r="U80" s="18" t="n">
        <v>432.59136543</v>
      </c>
      <c r="V80" s="20" t="n">
        <v>23.94404333</v>
      </c>
    </row>
    <row r="81" spans="1:22">
      <c r="A81" s="23" t="s">
        <v>556</v>
      </c>
      <c r="B81" s="17" t="n">
        <v>8861</v>
      </c>
      <c r="C81" s="18">
        <f>(113.0/B81*100)</f>
        <v/>
      </c>
      <c r="D81" s="19" t="n">
        <v>8748</v>
      </c>
      <c r="E81" s="18" t="n">
        <v>414.09396695</v>
      </c>
      <c r="F81" s="20" t="n">
        <v>10.44333372</v>
      </c>
      <c r="G81" s="18" t="n">
        <v>423.62057995</v>
      </c>
      <c r="H81" s="20" t="n">
        <v>4.7927274</v>
      </c>
      <c r="I81" s="18" t="n">
        <v>448.37008378</v>
      </c>
      <c r="J81" s="20" t="n">
        <v>3.39791778</v>
      </c>
      <c r="K81" s="18" t="n">
        <v>463.06014496</v>
      </c>
      <c r="L81" s="20" t="n">
        <v>4.40970659</v>
      </c>
      <c r="M81" s="18" t="s">
        <v>481</v>
      </c>
      <c r="N81" s="20" t="s">
        <v>481</v>
      </c>
      <c r="O81" s="18" t="s">
        <v>481</v>
      </c>
      <c r="P81" s="20" t="s">
        <v>481</v>
      </c>
      <c r="Q81" s="18" t="s">
        <v>481</v>
      </c>
      <c r="R81" s="20" t="s">
        <v>481</v>
      </c>
      <c r="S81" s="18" t="s">
        <v>481</v>
      </c>
      <c r="T81" s="20" t="s">
        <v>481</v>
      </c>
      <c r="U81" s="18" t="n">
        <v>406.12283588</v>
      </c>
      <c r="V81" s="20" t="n">
        <v>9.907061049999999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878</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442.44380128</v>
      </c>
      <c r="F7" s="20" t="n">
        <v>5.61941899</v>
      </c>
      <c r="G7" s="18" t="n">
        <v>465.74191702</v>
      </c>
      <c r="H7" s="20" t="n">
        <v>4.12334323</v>
      </c>
      <c r="I7" s="18" t="n">
        <v>494.46211878</v>
      </c>
      <c r="J7" s="20" t="n">
        <v>1.6677284</v>
      </c>
      <c r="K7" s="18" t="n">
        <v>537.0077781700001</v>
      </c>
      <c r="L7" s="20" t="n">
        <v>3.45630886</v>
      </c>
      <c r="M7" s="18" t="s">
        <v>481</v>
      </c>
      <c r="N7" s="20" t="s">
        <v>481</v>
      </c>
      <c r="O7" s="18" t="s">
        <v>481</v>
      </c>
      <c r="P7" s="20" t="s">
        <v>481</v>
      </c>
      <c r="Q7" s="18" t="s">
        <v>481</v>
      </c>
      <c r="R7" s="20" t="s">
        <v>481</v>
      </c>
      <c r="S7" s="18" t="s">
        <v>481</v>
      </c>
      <c r="T7" s="20" t="s">
        <v>481</v>
      </c>
      <c r="U7" s="18" t="n">
        <v>455.27750499</v>
      </c>
      <c r="V7" s="20" t="n">
        <v>4.50313835</v>
      </c>
    </row>
    <row r="8" spans="1:22">
      <c r="A8" s="15" t="s">
        <v>483</v>
      </c>
      <c r="B8" s="17" t="n">
        <v>7007</v>
      </c>
      <c r="C8" s="18">
        <f>(262.0/B8*100)</f>
        <v/>
      </c>
      <c r="D8" s="19" t="n">
        <v>6745</v>
      </c>
      <c r="E8" s="18" t="n">
        <v>449.57318769</v>
      </c>
      <c r="F8" s="20" t="n">
        <v>5.34346103</v>
      </c>
      <c r="G8" s="18" t="n">
        <v>487.44770118</v>
      </c>
      <c r="H8" s="20" t="n">
        <v>3.69869993</v>
      </c>
      <c r="I8" s="18" t="n">
        <v>510.64557753</v>
      </c>
      <c r="J8" s="20" t="n">
        <v>3.67771287</v>
      </c>
      <c r="K8" s="18" t="n">
        <v>528.42234916</v>
      </c>
      <c r="L8" s="20" t="n">
        <v>4.19758158</v>
      </c>
      <c r="M8" s="18" t="s">
        <v>481</v>
      </c>
      <c r="N8" s="20" t="s">
        <v>481</v>
      </c>
      <c r="O8" s="18" t="s">
        <v>481</v>
      </c>
      <c r="P8" s="20" t="s">
        <v>481</v>
      </c>
      <c r="Q8" s="18" t="n">
        <v>301.63126691</v>
      </c>
      <c r="R8" s="20" t="n">
        <v>25.14921031</v>
      </c>
      <c r="S8" s="18" t="s">
        <v>481</v>
      </c>
      <c r="T8" s="20" t="s">
        <v>481</v>
      </c>
      <c r="U8" s="18" t="n">
        <v>440.37440697</v>
      </c>
      <c r="V8" s="20" t="n">
        <v>6.16558441</v>
      </c>
    </row>
    <row r="9" spans="1:22">
      <c r="A9" s="15" t="s">
        <v>484</v>
      </c>
      <c r="B9" s="17" t="n">
        <v>9651</v>
      </c>
      <c r="C9" s="18">
        <f>(344.0/B9*100)</f>
        <v/>
      </c>
      <c r="D9" s="19" t="n">
        <v>9307</v>
      </c>
      <c r="E9" s="18" t="n">
        <v>458.42213095</v>
      </c>
      <c r="F9" s="20" t="n">
        <v>5.67800713</v>
      </c>
      <c r="G9" s="18" t="n">
        <v>498.26809661</v>
      </c>
      <c r="H9" s="20" t="n">
        <v>3.6899347</v>
      </c>
      <c r="I9" s="18" t="n">
        <v>527.07451297</v>
      </c>
      <c r="J9" s="20" t="n">
        <v>2.43010054</v>
      </c>
      <c r="K9" s="18" t="n">
        <v>539.68404558</v>
      </c>
      <c r="L9" s="20" t="n">
        <v>3.54825702</v>
      </c>
      <c r="M9" s="18" t="s">
        <v>481</v>
      </c>
      <c r="N9" s="20" t="s">
        <v>481</v>
      </c>
      <c r="O9" s="18" t="s">
        <v>481</v>
      </c>
      <c r="P9" s="20" t="s">
        <v>481</v>
      </c>
      <c r="Q9" s="18" t="n">
        <v>357.98454354</v>
      </c>
      <c r="R9" s="20" t="n">
        <v>11.51846445</v>
      </c>
      <c r="S9" s="18" t="s">
        <v>481</v>
      </c>
      <c r="T9" s="20" t="s">
        <v>481</v>
      </c>
      <c r="U9" s="18" t="n">
        <v>434.73563211</v>
      </c>
      <c r="V9" s="20" t="n">
        <v>5.03386271</v>
      </c>
    </row>
    <row r="10" spans="1:22">
      <c r="A10" s="15" t="s">
        <v>485</v>
      </c>
      <c r="B10" s="17" t="n">
        <v>20058</v>
      </c>
      <c r="C10" s="18">
        <f>(583.0/B10*100)</f>
        <v/>
      </c>
      <c r="D10" s="19" t="n">
        <v>19475</v>
      </c>
      <c r="E10" s="18" t="n">
        <v>474.20986477</v>
      </c>
      <c r="F10" s="20" t="n">
        <v>7.01260594</v>
      </c>
      <c r="G10" s="18" t="n">
        <v>487.80493539</v>
      </c>
      <c r="H10" s="20" t="n">
        <v>4.30244579</v>
      </c>
      <c r="I10" s="18" t="n">
        <v>513.71170712</v>
      </c>
      <c r="J10" s="20" t="n">
        <v>2.39539696</v>
      </c>
      <c r="K10" s="18" t="n">
        <v>546.6005899</v>
      </c>
      <c r="L10" s="20" t="n">
        <v>3.33497207</v>
      </c>
      <c r="M10" s="18" t="s">
        <v>481</v>
      </c>
      <c r="N10" s="20" t="s">
        <v>481</v>
      </c>
      <c r="O10" s="18" t="s">
        <v>481</v>
      </c>
      <c r="P10" s="20" t="s">
        <v>481</v>
      </c>
      <c r="Q10" s="18" t="s">
        <v>481</v>
      </c>
      <c r="R10" s="20" t="s">
        <v>481</v>
      </c>
      <c r="S10" s="18" t="s">
        <v>481</v>
      </c>
      <c r="T10" s="20" t="s">
        <v>481</v>
      </c>
      <c r="U10" s="18" t="n">
        <v>456.58532758</v>
      </c>
      <c r="V10" s="20" t="n">
        <v>5.97291172</v>
      </c>
    </row>
    <row r="11" spans="1:22">
      <c r="A11" s="15" t="s">
        <v>486</v>
      </c>
      <c r="B11" s="17" t="n">
        <v>7053</v>
      </c>
      <c r="C11" s="18">
        <f>(229.0/B11*100)</f>
        <v/>
      </c>
      <c r="D11" s="19" t="n">
        <v>6824</v>
      </c>
      <c r="E11" s="18" t="n">
        <v>403.00357297</v>
      </c>
      <c r="F11" s="20" t="n">
        <v>7.30109455</v>
      </c>
      <c r="G11" s="18" t="n">
        <v>426.93338103</v>
      </c>
      <c r="H11" s="20" t="n">
        <v>3.81060113</v>
      </c>
      <c r="I11" s="18" t="n">
        <v>427.70791355</v>
      </c>
      <c r="J11" s="20" t="n">
        <v>2.95361418</v>
      </c>
      <c r="K11" s="18" t="n">
        <v>444.18980214</v>
      </c>
      <c r="L11" s="20" t="n">
        <v>4.71744068</v>
      </c>
      <c r="M11" s="18" t="s">
        <v>481</v>
      </c>
      <c r="N11" s="20" t="s">
        <v>481</v>
      </c>
      <c r="O11" s="18" t="s">
        <v>481</v>
      </c>
      <c r="P11" s="20" t="s">
        <v>481</v>
      </c>
      <c r="Q11" s="18" t="s">
        <v>481</v>
      </c>
      <c r="R11" s="20" t="s">
        <v>481</v>
      </c>
      <c r="S11" s="18" t="s">
        <v>481</v>
      </c>
      <c r="T11" s="20" t="s">
        <v>481</v>
      </c>
      <c r="U11" s="18" t="n">
        <v>391.92919139</v>
      </c>
      <c r="V11" s="20" t="n">
        <v>5.40317115</v>
      </c>
    </row>
    <row r="12" spans="1:22">
      <c r="A12" s="15" t="s">
        <v>487</v>
      </c>
      <c r="B12" s="17" t="n">
        <v>6894</v>
      </c>
      <c r="C12" s="18">
        <f>(60.0/B12*100)</f>
        <v/>
      </c>
      <c r="D12" s="19" t="n">
        <v>6834</v>
      </c>
      <c r="E12" s="18" t="n">
        <v>446.58556851</v>
      </c>
      <c r="F12" s="20" t="n">
        <v>6.1668799</v>
      </c>
      <c r="G12" s="18" t="n">
        <v>478.65970153</v>
      </c>
      <c r="H12" s="20" t="n">
        <v>3.51549982</v>
      </c>
      <c r="I12" s="18" t="n">
        <v>505.31697646</v>
      </c>
      <c r="J12" s="20" t="n">
        <v>2.30281174</v>
      </c>
      <c r="K12" s="18" t="n">
        <v>530.94355938</v>
      </c>
      <c r="L12" s="20" t="n">
        <v>4.73282478</v>
      </c>
      <c r="M12" s="18" t="s">
        <v>481</v>
      </c>
      <c r="N12" s="20" t="s">
        <v>481</v>
      </c>
      <c r="O12" s="18" t="s">
        <v>481</v>
      </c>
      <c r="P12" s="20" t="s">
        <v>481</v>
      </c>
      <c r="Q12" s="18" t="n">
        <v>340.98506961</v>
      </c>
      <c r="R12" s="20" t="n">
        <v>12.52444664</v>
      </c>
      <c r="S12" s="18" t="s">
        <v>481</v>
      </c>
      <c r="T12" s="20" t="s">
        <v>481</v>
      </c>
      <c r="U12" s="18" t="n">
        <v>414.95918383</v>
      </c>
      <c r="V12" s="20" t="n">
        <v>7.60429558</v>
      </c>
    </row>
    <row r="13" spans="1:22">
      <c r="A13" s="15" t="s">
        <v>488</v>
      </c>
      <c r="B13" s="17" t="n">
        <v>7161</v>
      </c>
      <c r="C13" s="18">
        <f>(318.0/B13*100)</f>
        <v/>
      </c>
      <c r="D13" s="19" t="n">
        <v>6843</v>
      </c>
      <c r="E13" s="18" t="n">
        <v>494.77851532</v>
      </c>
      <c r="F13" s="20" t="n">
        <v>6.79277648</v>
      </c>
      <c r="G13" s="18" t="n">
        <v>500.89651507</v>
      </c>
      <c r="H13" s="20" t="n">
        <v>3.80656798</v>
      </c>
      <c r="I13" s="18" t="n">
        <v>516.24967249</v>
      </c>
      <c r="J13" s="20" t="n">
        <v>2.47816946</v>
      </c>
      <c r="K13" s="18" t="n">
        <v>546.21340957</v>
      </c>
      <c r="L13" s="20" t="n">
        <v>3.5687759</v>
      </c>
      <c r="M13" s="18" t="s">
        <v>481</v>
      </c>
      <c r="N13" s="20" t="s">
        <v>481</v>
      </c>
      <c r="O13" s="18" t="s">
        <v>481</v>
      </c>
      <c r="P13" s="20" t="s">
        <v>481</v>
      </c>
      <c r="Q13" s="18" t="n">
        <v>447.51533769</v>
      </c>
      <c r="R13" s="20" t="n">
        <v>5.97365007</v>
      </c>
      <c r="S13" s="18" t="s">
        <v>481</v>
      </c>
      <c r="T13" s="20" t="s">
        <v>481</v>
      </c>
      <c r="U13" s="18" t="n">
        <v>435.89034355</v>
      </c>
      <c r="V13" s="20" t="n">
        <v>6.09581387</v>
      </c>
    </row>
    <row r="14" spans="1:22">
      <c r="A14" s="15" t="s">
        <v>489</v>
      </c>
      <c r="B14" s="17" t="n">
        <v>5587</v>
      </c>
      <c r="C14" s="18">
        <f>(93.0/B14*100)</f>
        <v/>
      </c>
      <c r="D14" s="19" t="n">
        <v>5494</v>
      </c>
      <c r="E14" s="18" t="n">
        <v>466.49005459</v>
      </c>
      <c r="F14" s="20" t="n">
        <v>7.79225666</v>
      </c>
      <c r="G14" s="18" t="n">
        <v>499.36057847</v>
      </c>
      <c r="H14" s="20" t="n">
        <v>4.48086598</v>
      </c>
      <c r="I14" s="18" t="n">
        <v>522.54987937</v>
      </c>
      <c r="J14" s="20" t="n">
        <v>2.05954688</v>
      </c>
      <c r="K14" s="18" t="n">
        <v>545.06999503</v>
      </c>
      <c r="L14" s="20" t="n">
        <v>4.3284565</v>
      </c>
      <c r="M14" s="18" t="s">
        <v>481</v>
      </c>
      <c r="N14" s="20" t="s">
        <v>481</v>
      </c>
      <c r="O14" s="18" t="s">
        <v>481</v>
      </c>
      <c r="P14" s="20" t="s">
        <v>481</v>
      </c>
      <c r="Q14" s="18" t="s">
        <v>481</v>
      </c>
      <c r="R14" s="20" t="s">
        <v>481</v>
      </c>
      <c r="S14" s="18" t="s">
        <v>481</v>
      </c>
      <c r="T14" s="20" t="s">
        <v>481</v>
      </c>
      <c r="U14" s="18" t="n">
        <v>458.68750406</v>
      </c>
      <c r="V14" s="20" t="n">
        <v>9.19728244</v>
      </c>
    </row>
    <row r="15" spans="1:22">
      <c r="A15" s="15" t="s">
        <v>490</v>
      </c>
      <c r="B15" s="17" t="n">
        <v>5882</v>
      </c>
      <c r="C15" s="18">
        <f>(169.0/B15*100)</f>
        <v/>
      </c>
      <c r="D15" s="19" t="n">
        <v>5713</v>
      </c>
      <c r="E15" s="18" t="n">
        <v>465.80148523</v>
      </c>
      <c r="F15" s="20" t="n">
        <v>6.4327496</v>
      </c>
      <c r="G15" s="18" t="n">
        <v>490.5781901</v>
      </c>
      <c r="H15" s="20" t="n">
        <v>3.98524522</v>
      </c>
      <c r="I15" s="18" t="n">
        <v>520.96781059</v>
      </c>
      <c r="J15" s="20" t="n">
        <v>2.10635642</v>
      </c>
      <c r="K15" s="18" t="n">
        <v>542.3067883</v>
      </c>
      <c r="L15" s="20" t="n">
        <v>4.7251786</v>
      </c>
      <c r="M15" s="18" t="s">
        <v>481</v>
      </c>
      <c r="N15" s="20" t="s">
        <v>481</v>
      </c>
      <c r="O15" s="18" t="s">
        <v>481</v>
      </c>
      <c r="P15" s="20" t="s">
        <v>481</v>
      </c>
      <c r="Q15" s="18" t="n">
        <v>368.85220715</v>
      </c>
      <c r="R15" s="20" t="n">
        <v>14.5875493</v>
      </c>
      <c r="S15" s="18" t="s">
        <v>481</v>
      </c>
      <c r="T15" s="20" t="s">
        <v>481</v>
      </c>
      <c r="U15" s="18" t="n">
        <v>449.55759212</v>
      </c>
      <c r="V15" s="20" t="n">
        <v>5.8724556</v>
      </c>
    </row>
    <row r="16" spans="1:22">
      <c r="A16" s="15" t="s">
        <v>491</v>
      </c>
      <c r="B16" s="17" t="n">
        <v>6108</v>
      </c>
      <c r="C16" s="18">
        <f>(188.0/B16*100)</f>
        <v/>
      </c>
      <c r="D16" s="19" t="n">
        <v>5920</v>
      </c>
      <c r="E16" s="18" t="n">
        <v>431.51937878</v>
      </c>
      <c r="F16" s="20" t="n">
        <v>6.86114784</v>
      </c>
      <c r="G16" s="18" t="n">
        <v>481.69775154</v>
      </c>
      <c r="H16" s="20" t="n">
        <v>3.46547436</v>
      </c>
      <c r="I16" s="18" t="n">
        <v>509.71129028</v>
      </c>
      <c r="J16" s="20" t="n">
        <v>2.22879771</v>
      </c>
      <c r="K16" s="18" t="n">
        <v>519.6833046199999</v>
      </c>
      <c r="L16" s="20" t="n">
        <v>3.90242212</v>
      </c>
      <c r="M16" s="18" t="s">
        <v>481</v>
      </c>
      <c r="N16" s="20" t="s">
        <v>481</v>
      </c>
      <c r="O16" s="18" t="s">
        <v>481</v>
      </c>
      <c r="P16" s="20" t="s">
        <v>481</v>
      </c>
      <c r="Q16" s="18" t="s">
        <v>481</v>
      </c>
      <c r="R16" s="20" t="s">
        <v>481</v>
      </c>
      <c r="S16" s="18" t="s">
        <v>481</v>
      </c>
      <c r="T16" s="20" t="s">
        <v>481</v>
      </c>
      <c r="U16" s="18" t="n">
        <v>419.65025522</v>
      </c>
      <c r="V16" s="20" t="n">
        <v>7.02745272</v>
      </c>
    </row>
    <row r="17" spans="1:22">
      <c r="A17" s="15" t="s">
        <v>492</v>
      </c>
      <c r="B17" s="17" t="n">
        <v>6504</v>
      </c>
      <c r="C17" s="18">
        <f>(2526.0/B17*100)</f>
        <v/>
      </c>
      <c r="D17" s="19" t="n">
        <v>3978</v>
      </c>
      <c r="E17" s="18" t="n">
        <v>481.04503818</v>
      </c>
      <c r="F17" s="20" t="n">
        <v>7.00417623</v>
      </c>
      <c r="G17" s="18" t="n">
        <v>506.92833563</v>
      </c>
      <c r="H17" s="20" t="n">
        <v>4.59673701</v>
      </c>
      <c r="I17" s="18" t="n">
        <v>518.97327911</v>
      </c>
      <c r="J17" s="20" t="n">
        <v>3.6758425</v>
      </c>
      <c r="K17" s="18" t="n">
        <v>542.84095524</v>
      </c>
      <c r="L17" s="20" t="n">
        <v>5.42677137</v>
      </c>
      <c r="M17" s="18" t="s">
        <v>481</v>
      </c>
      <c r="N17" s="20" t="s">
        <v>481</v>
      </c>
      <c r="O17" s="18" t="s">
        <v>481</v>
      </c>
      <c r="P17" s="20" t="s">
        <v>481</v>
      </c>
      <c r="Q17" s="18" t="n">
        <v>362.96139732</v>
      </c>
      <c r="R17" s="20" t="n">
        <v>12.64520278</v>
      </c>
      <c r="S17" s="18" t="s">
        <v>481</v>
      </c>
      <c r="T17" s="20" t="s">
        <v>481</v>
      </c>
      <c r="U17" s="18" t="n">
        <v>475.08162092</v>
      </c>
      <c r="V17" s="20" t="n">
        <v>6.05882319</v>
      </c>
    </row>
    <row r="18" spans="1:22">
      <c r="A18" s="15" t="s">
        <v>493</v>
      </c>
      <c r="B18" s="17" t="n">
        <v>5532</v>
      </c>
      <c r="C18" s="18">
        <f>(32.0/B18*100)</f>
        <v/>
      </c>
      <c r="D18" s="19" t="n">
        <v>5500</v>
      </c>
      <c r="E18" s="18" t="n">
        <v>411.32941696</v>
      </c>
      <c r="F18" s="20" t="n">
        <v>7.25613713</v>
      </c>
      <c r="G18" s="18" t="n">
        <v>453.15484962</v>
      </c>
      <c r="H18" s="20" t="n">
        <v>3.80512495</v>
      </c>
      <c r="I18" s="18" t="n">
        <v>465.51209348</v>
      </c>
      <c r="J18" s="20" t="n">
        <v>3.89127932</v>
      </c>
      <c r="K18" s="18" t="n">
        <v>459.51517431</v>
      </c>
      <c r="L18" s="20" t="n">
        <v>6.22050487</v>
      </c>
      <c r="M18" s="18" t="s">
        <v>481</v>
      </c>
      <c r="N18" s="20" t="s">
        <v>481</v>
      </c>
      <c r="O18" s="18" t="s">
        <v>481</v>
      </c>
      <c r="P18" s="20" t="s">
        <v>481</v>
      </c>
      <c r="Q18" s="18" t="s">
        <v>481</v>
      </c>
      <c r="R18" s="20" t="s">
        <v>481</v>
      </c>
      <c r="S18" s="18" t="s">
        <v>481</v>
      </c>
      <c r="T18" s="20" t="s">
        <v>481</v>
      </c>
      <c r="U18" s="18" t="n">
        <v>384.02705163</v>
      </c>
      <c r="V18" s="20" t="n">
        <v>8.863878440000001</v>
      </c>
    </row>
    <row r="19" spans="1:22">
      <c r="A19" s="15" t="s">
        <v>494</v>
      </c>
      <c r="B19" s="17" t="n">
        <v>5658</v>
      </c>
      <c r="C19" s="18">
        <f>(462.0/B19*100)</f>
        <v/>
      </c>
      <c r="D19" s="19" t="n">
        <v>5196</v>
      </c>
      <c r="E19" s="18" t="n">
        <v>441.29993929</v>
      </c>
      <c r="F19" s="20" t="n">
        <v>6.19080685</v>
      </c>
      <c r="G19" s="18" t="n">
        <v>471.47779994</v>
      </c>
      <c r="H19" s="20" t="n">
        <v>4.07048033</v>
      </c>
      <c r="I19" s="18" t="n">
        <v>491.01468761</v>
      </c>
      <c r="J19" s="20" t="n">
        <v>3.0641577</v>
      </c>
      <c r="K19" s="18" t="n">
        <v>490.23088182</v>
      </c>
      <c r="L19" s="20" t="n">
        <v>6.20196145</v>
      </c>
      <c r="M19" s="18" t="s">
        <v>481</v>
      </c>
      <c r="N19" s="20" t="s">
        <v>481</v>
      </c>
      <c r="O19" s="18" t="s">
        <v>481</v>
      </c>
      <c r="P19" s="20" t="s">
        <v>481</v>
      </c>
      <c r="Q19" s="18" t="s">
        <v>481</v>
      </c>
      <c r="R19" s="20" t="s">
        <v>481</v>
      </c>
      <c r="S19" s="18" t="s">
        <v>481</v>
      </c>
      <c r="T19" s="20" t="s">
        <v>481</v>
      </c>
      <c r="U19" s="18" t="n">
        <v>412.66684123</v>
      </c>
      <c r="V19" s="20" t="n">
        <v>7.59364804</v>
      </c>
    </row>
    <row r="20" spans="1:22">
      <c r="A20" s="15" t="s">
        <v>495</v>
      </c>
      <c r="B20" s="17" t="n">
        <v>3371</v>
      </c>
      <c r="C20" s="18">
        <f>(75.0/B20*100)</f>
        <v/>
      </c>
      <c r="D20" s="19" t="n">
        <v>3296</v>
      </c>
      <c r="E20" s="18" t="n">
        <v>467.83086684</v>
      </c>
      <c r="F20" s="20" t="n">
        <v>9.184899359999999</v>
      </c>
      <c r="G20" s="18" t="n">
        <v>462.99192145</v>
      </c>
      <c r="H20" s="20" t="n">
        <v>5.84555636</v>
      </c>
      <c r="I20" s="18" t="n">
        <v>485.19233872</v>
      </c>
      <c r="J20" s="20" t="n">
        <v>2.27965208</v>
      </c>
      <c r="K20" s="18" t="n">
        <v>529.03536465</v>
      </c>
      <c r="L20" s="20" t="n">
        <v>3.66189977</v>
      </c>
      <c r="M20" s="18" t="s">
        <v>481</v>
      </c>
      <c r="N20" s="20" t="s">
        <v>481</v>
      </c>
      <c r="O20" s="18" t="s">
        <v>481</v>
      </c>
      <c r="P20" s="20" t="s">
        <v>481</v>
      </c>
      <c r="Q20" s="18" t="s">
        <v>481</v>
      </c>
      <c r="R20" s="20" t="s">
        <v>481</v>
      </c>
      <c r="S20" s="18" t="s">
        <v>481</v>
      </c>
      <c r="T20" s="20" t="s">
        <v>481</v>
      </c>
      <c r="U20" s="18" t="n">
        <v>436.63471241</v>
      </c>
      <c r="V20" s="20" t="n">
        <v>8.5452919</v>
      </c>
    </row>
    <row r="21" spans="1:22">
      <c r="A21" s="15" t="s">
        <v>496</v>
      </c>
      <c r="B21" s="17" t="n">
        <v>5741</v>
      </c>
      <c r="C21" s="18">
        <f>(77.0/B21*100)</f>
        <v/>
      </c>
      <c r="D21" s="19" t="n">
        <v>5664</v>
      </c>
      <c r="E21" s="18" t="n">
        <v>455.48499837</v>
      </c>
      <c r="F21" s="20" t="n">
        <v>11.51996347</v>
      </c>
      <c r="G21" s="18" t="n">
        <v>491.53771628</v>
      </c>
      <c r="H21" s="20" t="n">
        <v>3.19583084</v>
      </c>
      <c r="I21" s="18" t="n">
        <v>506.94272915</v>
      </c>
      <c r="J21" s="20" t="n">
        <v>2.10782489</v>
      </c>
      <c r="K21" s="18" t="n">
        <v>522.7092139</v>
      </c>
      <c r="L21" s="20" t="n">
        <v>3.42455292</v>
      </c>
      <c r="M21" s="18" t="s">
        <v>481</v>
      </c>
      <c r="N21" s="20" t="s">
        <v>481</v>
      </c>
      <c r="O21" s="18" t="s">
        <v>481</v>
      </c>
      <c r="P21" s="20" t="s">
        <v>481</v>
      </c>
      <c r="Q21" s="18" t="s">
        <v>481</v>
      </c>
      <c r="R21" s="20" t="s">
        <v>481</v>
      </c>
      <c r="S21" s="18" t="s">
        <v>481</v>
      </c>
      <c r="T21" s="20" t="s">
        <v>481</v>
      </c>
      <c r="U21" s="18" t="n">
        <v>443.68117064</v>
      </c>
      <c r="V21" s="20" t="n">
        <v>8.15442094</v>
      </c>
    </row>
    <row r="22" spans="1:22">
      <c r="A22" s="15" t="s">
        <v>497</v>
      </c>
      <c r="B22" s="17" t="n">
        <v>6598</v>
      </c>
      <c r="C22" s="18">
        <f>(43.0/B22*100)</f>
        <v/>
      </c>
      <c r="D22" s="19" t="n">
        <v>6555</v>
      </c>
      <c r="E22" s="18" t="n">
        <v>401.45928142</v>
      </c>
      <c r="F22" s="20" t="n">
        <v>6.05592182</v>
      </c>
      <c r="G22" s="18" t="n">
        <v>458.74802776</v>
      </c>
      <c r="H22" s="20" t="n">
        <v>5.30501745</v>
      </c>
      <c r="I22" s="18" t="n">
        <v>478.56446835</v>
      </c>
      <c r="J22" s="20" t="n">
        <v>3.81484113</v>
      </c>
      <c r="K22" s="18" t="n">
        <v>504.18525834</v>
      </c>
      <c r="L22" s="20" t="n">
        <v>5.17676258</v>
      </c>
      <c r="M22" s="18" t="s">
        <v>481</v>
      </c>
      <c r="N22" s="20" t="s">
        <v>481</v>
      </c>
      <c r="O22" s="18" t="s">
        <v>481</v>
      </c>
      <c r="P22" s="20" t="s">
        <v>481</v>
      </c>
      <c r="Q22" s="18" t="s">
        <v>481</v>
      </c>
      <c r="R22" s="20" t="s">
        <v>481</v>
      </c>
      <c r="S22" s="18" t="n">
        <v>476.19828358</v>
      </c>
      <c r="T22" s="20" t="n">
        <v>30.91424759</v>
      </c>
      <c r="U22" s="18" t="n">
        <v>386.85769221</v>
      </c>
      <c r="V22" s="20" t="n">
        <v>7.95725727</v>
      </c>
    </row>
    <row r="23" spans="1:22">
      <c r="A23" s="15" t="s">
        <v>498</v>
      </c>
      <c r="B23" s="17" t="n">
        <v>11583</v>
      </c>
      <c r="C23" s="18">
        <f>(295.0/B23*100)</f>
        <v/>
      </c>
      <c r="D23" s="19" t="n">
        <v>11288</v>
      </c>
      <c r="E23" s="18" t="n">
        <v>449.92232462</v>
      </c>
      <c r="F23" s="20" t="n">
        <v>7.55997244</v>
      </c>
      <c r="G23" s="18" t="n">
        <v>482.61847999</v>
      </c>
      <c r="H23" s="20" t="n">
        <v>4.5007696</v>
      </c>
      <c r="I23" s="18" t="n">
        <v>497.28483042</v>
      </c>
      <c r="J23" s="20" t="n">
        <v>3.02038521</v>
      </c>
      <c r="K23" s="18" t="n">
        <v>509.10817025</v>
      </c>
      <c r="L23" s="20" t="n">
        <v>5.07861634</v>
      </c>
      <c r="M23" s="18" t="s">
        <v>481</v>
      </c>
      <c r="N23" s="20" t="s">
        <v>481</v>
      </c>
      <c r="O23" s="18" t="s">
        <v>481</v>
      </c>
      <c r="P23" s="20" t="s">
        <v>481</v>
      </c>
      <c r="Q23" s="18" t="s">
        <v>481</v>
      </c>
      <c r="R23" s="20" t="s">
        <v>481</v>
      </c>
      <c r="S23" s="18" t="s">
        <v>481</v>
      </c>
      <c r="T23" s="20" t="s">
        <v>481</v>
      </c>
      <c r="U23" s="18" t="n">
        <v>434.7628218</v>
      </c>
      <c r="V23" s="20" t="n">
        <v>6.6843931</v>
      </c>
    </row>
    <row r="24" spans="1:22">
      <c r="A24" s="15" t="s">
        <v>499</v>
      </c>
      <c r="B24" s="17" t="n">
        <v>6647</v>
      </c>
      <c r="C24" s="18">
        <f>(16.0/B24*100)</f>
        <v/>
      </c>
      <c r="D24" s="19" t="n">
        <v>6631</v>
      </c>
      <c r="E24" s="18" t="n">
        <v>465.07203893</v>
      </c>
      <c r="F24" s="20" t="n">
        <v>5.12593504</v>
      </c>
      <c r="G24" s="18" t="n">
        <v>503.82817776</v>
      </c>
      <c r="H24" s="20" t="n">
        <v>3.6778428</v>
      </c>
      <c r="I24" s="18" t="n">
        <v>539.52465111</v>
      </c>
      <c r="J24" s="20" t="n">
        <v>2.95102884</v>
      </c>
      <c r="K24" s="18" t="n">
        <v>568.91190376</v>
      </c>
      <c r="L24" s="20" t="n">
        <v>4.23714422</v>
      </c>
      <c r="M24" s="18" t="s">
        <v>481</v>
      </c>
      <c r="N24" s="20" t="s">
        <v>481</v>
      </c>
      <c r="O24" s="18" t="s">
        <v>481</v>
      </c>
      <c r="P24" s="20" t="s">
        <v>481</v>
      </c>
      <c r="Q24" s="18" t="s">
        <v>481</v>
      </c>
      <c r="R24" s="20" t="s">
        <v>481</v>
      </c>
      <c r="S24" s="18" t="s">
        <v>481</v>
      </c>
      <c r="T24" s="20" t="s">
        <v>481</v>
      </c>
      <c r="U24" s="18" t="n">
        <v>463.1706995</v>
      </c>
      <c r="V24" s="20" t="n">
        <v>10.59065919</v>
      </c>
    </row>
    <row r="25" spans="1:22">
      <c r="A25" s="15" t="s">
        <v>500</v>
      </c>
      <c r="B25" s="17" t="n">
        <v>5581</v>
      </c>
      <c r="C25" s="18">
        <f>(26.0/B25*100)</f>
        <v/>
      </c>
      <c r="D25" s="19" t="n">
        <v>5555</v>
      </c>
      <c r="E25" s="18" t="n">
        <v>436.90000013</v>
      </c>
      <c r="F25" s="20" t="n">
        <v>10.90175932</v>
      </c>
      <c r="G25" s="18" t="n">
        <v>472.87090431</v>
      </c>
      <c r="H25" s="20" t="n">
        <v>6.34224075</v>
      </c>
      <c r="I25" s="18" t="n">
        <v>523.31684194</v>
      </c>
      <c r="J25" s="20" t="n">
        <v>3.31066474</v>
      </c>
      <c r="K25" s="18" t="n">
        <v>576.9291696</v>
      </c>
      <c r="L25" s="20" t="n">
        <v>5.00450823</v>
      </c>
      <c r="M25" s="18" t="s">
        <v>481</v>
      </c>
      <c r="N25" s="20" t="s">
        <v>481</v>
      </c>
      <c r="O25" s="18" t="s">
        <v>481</v>
      </c>
      <c r="P25" s="20" t="s">
        <v>481</v>
      </c>
      <c r="Q25" s="18" t="s">
        <v>481</v>
      </c>
      <c r="R25" s="20" t="s">
        <v>481</v>
      </c>
      <c r="S25" s="18" t="s">
        <v>481</v>
      </c>
      <c r="T25" s="20" t="s">
        <v>481</v>
      </c>
      <c r="U25" s="18" t="n">
        <v>442.93845404</v>
      </c>
      <c r="V25" s="20" t="n">
        <v>25.70414228</v>
      </c>
    </row>
    <row r="26" spans="1:22">
      <c r="A26" s="15" t="s">
        <v>501</v>
      </c>
      <c r="B26" s="17" t="n">
        <v>4869</v>
      </c>
      <c r="C26" s="18">
        <f>(96.0/B26*100)</f>
        <v/>
      </c>
      <c r="D26" s="19" t="n">
        <v>4773</v>
      </c>
      <c r="E26" s="18" t="n">
        <v>455.0208525</v>
      </c>
      <c r="F26" s="20" t="n">
        <v>6.01258853</v>
      </c>
      <c r="G26" s="18" t="n">
        <v>467.71768352</v>
      </c>
      <c r="H26" s="20" t="n">
        <v>3.72920568</v>
      </c>
      <c r="I26" s="18" t="n">
        <v>487.27204709</v>
      </c>
      <c r="J26" s="20" t="n">
        <v>2.16645125</v>
      </c>
      <c r="K26" s="18" t="n">
        <v>503.09387977</v>
      </c>
      <c r="L26" s="20" t="n">
        <v>4.41274114</v>
      </c>
      <c r="M26" s="18" t="s">
        <v>481</v>
      </c>
      <c r="N26" s="20" t="s">
        <v>481</v>
      </c>
      <c r="O26" s="18" t="s">
        <v>481</v>
      </c>
      <c r="P26" s="20" t="s">
        <v>481</v>
      </c>
      <c r="Q26" s="18" t="s">
        <v>481</v>
      </c>
      <c r="R26" s="20" t="s">
        <v>481</v>
      </c>
      <c r="S26" s="18" t="s">
        <v>481</v>
      </c>
      <c r="T26" s="20" t="s">
        <v>481</v>
      </c>
      <c r="U26" s="18" t="n">
        <v>436.59089373</v>
      </c>
      <c r="V26" s="20" t="n">
        <v>8.14206648</v>
      </c>
    </row>
    <row r="27" spans="1:22">
      <c r="A27" s="15" t="s">
        <v>502</v>
      </c>
      <c r="B27" s="17" t="n">
        <v>5299</v>
      </c>
      <c r="C27" s="18">
        <f>(191.0/B27*100)</f>
        <v/>
      </c>
      <c r="D27" s="19" t="n">
        <v>5108</v>
      </c>
      <c r="E27" s="18" t="n">
        <v>437.16863329</v>
      </c>
      <c r="F27" s="20" t="n">
        <v>4.72576344</v>
      </c>
      <c r="G27" s="18" t="n">
        <v>484.13387061</v>
      </c>
      <c r="H27" s="20" t="n">
        <v>2.71807987</v>
      </c>
      <c r="I27" s="18" t="n">
        <v>502.09475277</v>
      </c>
      <c r="J27" s="20" t="n">
        <v>2.25787718</v>
      </c>
      <c r="K27" s="18" t="n">
        <v>519.99376576</v>
      </c>
      <c r="L27" s="20" t="n">
        <v>4.15253196</v>
      </c>
      <c r="M27" s="18" t="s">
        <v>481</v>
      </c>
      <c r="N27" s="20" t="s">
        <v>481</v>
      </c>
      <c r="O27" s="18" t="s">
        <v>481</v>
      </c>
      <c r="P27" s="20" t="s">
        <v>481</v>
      </c>
      <c r="Q27" s="18" t="s">
        <v>481</v>
      </c>
      <c r="R27" s="20" t="s">
        <v>481</v>
      </c>
      <c r="S27" s="18" t="s">
        <v>481</v>
      </c>
      <c r="T27" s="20" t="s">
        <v>481</v>
      </c>
      <c r="U27" s="18" t="n">
        <v>421.13603584</v>
      </c>
      <c r="V27" s="20" t="n">
        <v>4.27968265</v>
      </c>
    </row>
    <row r="28" spans="1:22">
      <c r="A28" s="15" t="s">
        <v>503</v>
      </c>
      <c r="B28" s="17" t="n">
        <v>7568</v>
      </c>
      <c r="C28" s="18">
        <f>(528.0/B28*100)</f>
        <v/>
      </c>
      <c r="D28" s="19" t="n">
        <v>7040</v>
      </c>
      <c r="E28" s="18" t="n">
        <v>388.41622265</v>
      </c>
      <c r="F28" s="20" t="n">
        <v>5.35356871</v>
      </c>
      <c r="G28" s="18" t="n">
        <v>408.884678</v>
      </c>
      <c r="H28" s="20" t="n">
        <v>3.77276275</v>
      </c>
      <c r="I28" s="18" t="n">
        <v>412.13116402</v>
      </c>
      <c r="J28" s="20" t="n">
        <v>2.72672448</v>
      </c>
      <c r="K28" s="18" t="n">
        <v>425.88915849</v>
      </c>
      <c r="L28" s="20" t="n">
        <v>3.93525553</v>
      </c>
      <c r="M28" s="18" t="s">
        <v>481</v>
      </c>
      <c r="N28" s="20" t="s">
        <v>481</v>
      </c>
      <c r="O28" s="18" t="s">
        <v>481</v>
      </c>
      <c r="P28" s="20" t="s">
        <v>481</v>
      </c>
      <c r="Q28" s="18" t="s">
        <v>481</v>
      </c>
      <c r="R28" s="20" t="s">
        <v>481</v>
      </c>
      <c r="S28" s="18" t="s">
        <v>481</v>
      </c>
      <c r="T28" s="20" t="s">
        <v>481</v>
      </c>
      <c r="U28" s="18" t="n">
        <v>379.77585378</v>
      </c>
      <c r="V28" s="20" t="n">
        <v>7.60736331</v>
      </c>
    </row>
    <row r="29" spans="1:22">
      <c r="A29" s="15" t="s">
        <v>504</v>
      </c>
      <c r="B29" s="17" t="n">
        <v>5385</v>
      </c>
      <c r="C29" s="18">
        <f>(30.0/B29*100)</f>
        <v/>
      </c>
      <c r="D29" s="19" t="n">
        <v>5355</v>
      </c>
      <c r="E29" s="18" t="n">
        <v>455.11120461</v>
      </c>
      <c r="F29" s="20" t="n">
        <v>7.0048293</v>
      </c>
      <c r="G29" s="18" t="n">
        <v>506.84194869</v>
      </c>
      <c r="H29" s="20" t="n">
        <v>3.42646441</v>
      </c>
      <c r="I29" s="18" t="n">
        <v>527.28806413</v>
      </c>
      <c r="J29" s="20" t="n">
        <v>2.43520377</v>
      </c>
      <c r="K29" s="18" t="n">
        <v>542.6182298</v>
      </c>
      <c r="L29" s="20" t="n">
        <v>5.84560828</v>
      </c>
      <c r="M29" s="18" t="s">
        <v>481</v>
      </c>
      <c r="N29" s="20" t="s">
        <v>481</v>
      </c>
      <c r="O29" s="18" t="s">
        <v>481</v>
      </c>
      <c r="P29" s="20" t="s">
        <v>481</v>
      </c>
      <c r="Q29" s="18" t="n">
        <v>335.3902018</v>
      </c>
      <c r="R29" s="20" t="n">
        <v>12.1685767</v>
      </c>
      <c r="S29" s="18" t="s">
        <v>481</v>
      </c>
      <c r="T29" s="20" t="s">
        <v>481</v>
      </c>
      <c r="U29" s="18" t="n">
        <v>427.20522</v>
      </c>
      <c r="V29" s="20" t="n">
        <v>9.899906270000001</v>
      </c>
    </row>
    <row r="30" spans="1:22">
      <c r="A30" s="15" t="s">
        <v>505</v>
      </c>
      <c r="B30" s="17" t="n">
        <v>4520</v>
      </c>
      <c r="C30" s="18">
        <f>(254.0/B30*100)</f>
        <v/>
      </c>
      <c r="D30" s="19" t="n">
        <v>4266</v>
      </c>
      <c r="E30" s="18" t="n">
        <v>459.44565656</v>
      </c>
      <c r="F30" s="20" t="n">
        <v>8.02739895</v>
      </c>
      <c r="G30" s="18" t="n">
        <v>479.67143832</v>
      </c>
      <c r="H30" s="20" t="n">
        <v>4.66145965</v>
      </c>
      <c r="I30" s="18" t="n">
        <v>498.57808438</v>
      </c>
      <c r="J30" s="20" t="n">
        <v>2.72344531</v>
      </c>
      <c r="K30" s="18" t="n">
        <v>534.25607701</v>
      </c>
      <c r="L30" s="20" t="n">
        <v>4.99877532</v>
      </c>
      <c r="M30" s="18" t="s">
        <v>481</v>
      </c>
      <c r="N30" s="20" t="s">
        <v>481</v>
      </c>
      <c r="O30" s="18" t="s">
        <v>481</v>
      </c>
      <c r="P30" s="20" t="s">
        <v>481</v>
      </c>
      <c r="Q30" s="18" t="s">
        <v>481</v>
      </c>
      <c r="R30" s="20" t="s">
        <v>481</v>
      </c>
      <c r="S30" s="18" t="s">
        <v>481</v>
      </c>
      <c r="T30" s="20" t="s">
        <v>481</v>
      </c>
      <c r="U30" s="18" t="n">
        <v>413.81943134</v>
      </c>
      <c r="V30" s="20" t="n">
        <v>5.78648177</v>
      </c>
    </row>
    <row r="31" spans="1:22">
      <c r="A31" s="15" t="s">
        <v>506</v>
      </c>
      <c r="B31" s="17" t="n">
        <v>5456</v>
      </c>
      <c r="C31" s="18">
        <f>(155.0/B31*100)</f>
        <v/>
      </c>
      <c r="D31" s="19" t="n">
        <v>5301</v>
      </c>
      <c r="E31" s="18" t="n">
        <v>454.86331012</v>
      </c>
      <c r="F31" s="20" t="n">
        <v>7.28170174</v>
      </c>
      <c r="G31" s="18" t="n">
        <v>486.71779158</v>
      </c>
      <c r="H31" s="20" t="n">
        <v>4.32432467</v>
      </c>
      <c r="I31" s="18" t="n">
        <v>509.17614154</v>
      </c>
      <c r="J31" s="20" t="n">
        <v>2.41009082</v>
      </c>
      <c r="K31" s="18" t="n">
        <v>537.2049667799999</v>
      </c>
      <c r="L31" s="20" t="n">
        <v>4.43108606</v>
      </c>
      <c r="M31" s="18" t="s">
        <v>481</v>
      </c>
      <c r="N31" s="20" t="s">
        <v>481</v>
      </c>
      <c r="O31" s="18" t="s">
        <v>481</v>
      </c>
      <c r="P31" s="20" t="s">
        <v>481</v>
      </c>
      <c r="Q31" s="18" t="s">
        <v>481</v>
      </c>
      <c r="R31" s="20" t="s">
        <v>481</v>
      </c>
      <c r="S31" s="18" t="s">
        <v>481</v>
      </c>
      <c r="T31" s="20" t="s">
        <v>481</v>
      </c>
      <c r="U31" s="18" t="n">
        <v>446.14170354</v>
      </c>
      <c r="V31" s="20" t="n">
        <v>4.69792865</v>
      </c>
    </row>
    <row r="32" spans="1:22">
      <c r="A32" s="15" t="s">
        <v>507</v>
      </c>
      <c r="B32" s="17" t="n">
        <v>4478</v>
      </c>
      <c r="C32" s="18">
        <f>(6.0/B32*100)</f>
        <v/>
      </c>
      <c r="D32" s="19" t="n">
        <v>4472</v>
      </c>
      <c r="E32" s="18" t="n">
        <v>472.26540902</v>
      </c>
      <c r="F32" s="20" t="n">
        <v>6.39423999</v>
      </c>
      <c r="G32" s="18" t="n">
        <v>470.83925455</v>
      </c>
      <c r="H32" s="20" t="n">
        <v>4.24375631</v>
      </c>
      <c r="I32" s="18" t="n">
        <v>511.89038644</v>
      </c>
      <c r="J32" s="20" t="n">
        <v>2.35036396</v>
      </c>
      <c r="K32" s="18" t="n">
        <v>521.65435327</v>
      </c>
      <c r="L32" s="20" t="n">
        <v>4.4401791</v>
      </c>
      <c r="M32" s="18" t="s">
        <v>481</v>
      </c>
      <c r="N32" s="20" t="s">
        <v>481</v>
      </c>
      <c r="O32" s="18" t="s">
        <v>481</v>
      </c>
      <c r="P32" s="20" t="s">
        <v>481</v>
      </c>
      <c r="Q32" s="18" t="s">
        <v>481</v>
      </c>
      <c r="R32" s="20" t="s">
        <v>481</v>
      </c>
      <c r="S32" s="18" t="s">
        <v>481</v>
      </c>
      <c r="T32" s="20" t="s">
        <v>481</v>
      </c>
      <c r="U32" s="18" t="n">
        <v>425.74396723</v>
      </c>
      <c r="V32" s="20" t="n">
        <v>11.59687038</v>
      </c>
    </row>
    <row r="33" spans="1:22">
      <c r="A33" s="15" t="s">
        <v>508</v>
      </c>
      <c r="B33" s="17" t="n">
        <v>7325</v>
      </c>
      <c r="C33" s="18">
        <f>(87.0/B33*100)</f>
        <v/>
      </c>
      <c r="D33" s="19" t="n">
        <v>7238</v>
      </c>
      <c r="E33" s="18" t="n">
        <v>451.56739707</v>
      </c>
      <c r="F33" s="20" t="n">
        <v>10.77876207</v>
      </c>
      <c r="G33" s="18" t="n">
        <v>458.1590952</v>
      </c>
      <c r="H33" s="20" t="n">
        <v>5.80287717</v>
      </c>
      <c r="I33" s="18" t="n">
        <v>484.30188698</v>
      </c>
      <c r="J33" s="20" t="n">
        <v>2.71323335</v>
      </c>
      <c r="K33" s="18" t="n">
        <v>531.42209516</v>
      </c>
      <c r="L33" s="20" t="n">
        <v>3.30608894</v>
      </c>
      <c r="M33" s="18" t="s">
        <v>481</v>
      </c>
      <c r="N33" s="20" t="s">
        <v>481</v>
      </c>
      <c r="O33" s="18" t="s">
        <v>481</v>
      </c>
      <c r="P33" s="20" t="s">
        <v>481</v>
      </c>
      <c r="Q33" s="18" t="s">
        <v>481</v>
      </c>
      <c r="R33" s="20" t="s">
        <v>481</v>
      </c>
      <c r="S33" s="18" t="s">
        <v>481</v>
      </c>
      <c r="T33" s="20" t="s">
        <v>481</v>
      </c>
      <c r="U33" s="18" t="n">
        <v>415.01856838</v>
      </c>
      <c r="V33" s="20" t="n">
        <v>7.0085909</v>
      </c>
    </row>
    <row r="34" spans="1:22">
      <c r="A34" s="15" t="s">
        <v>509</v>
      </c>
      <c r="B34" s="17" t="n">
        <v>6350</v>
      </c>
      <c r="C34" s="18">
        <f>(107.0/B34*100)</f>
        <v/>
      </c>
      <c r="D34" s="19" t="n">
        <v>6243</v>
      </c>
      <c r="E34" s="18" t="n">
        <v>433.92015935</v>
      </c>
      <c r="F34" s="20" t="n">
        <v>6.54472571</v>
      </c>
      <c r="G34" s="18" t="n">
        <v>464.03870475</v>
      </c>
      <c r="H34" s="20" t="n">
        <v>4.20747536</v>
      </c>
      <c r="I34" s="18" t="n">
        <v>496.73578537</v>
      </c>
      <c r="J34" s="20" t="n">
        <v>2.43860943</v>
      </c>
      <c r="K34" s="18" t="n">
        <v>492.18188913</v>
      </c>
      <c r="L34" s="20" t="n">
        <v>5.35909321</v>
      </c>
      <c r="M34" s="18" t="s">
        <v>481</v>
      </c>
      <c r="N34" s="20" t="s">
        <v>481</v>
      </c>
      <c r="O34" s="18" t="s">
        <v>481</v>
      </c>
      <c r="P34" s="20" t="s">
        <v>481</v>
      </c>
      <c r="Q34" s="18" t="n">
        <v>336.51078337</v>
      </c>
      <c r="R34" s="20" t="n">
        <v>12.24828707</v>
      </c>
      <c r="S34" s="18" t="s">
        <v>481</v>
      </c>
      <c r="T34" s="20" t="s">
        <v>481</v>
      </c>
      <c r="U34" s="18" t="n">
        <v>412.71618902</v>
      </c>
      <c r="V34" s="20" t="n">
        <v>8.139220740000001</v>
      </c>
    </row>
    <row r="35" spans="1:22">
      <c r="A35" s="15" t="s">
        <v>510</v>
      </c>
      <c r="B35" s="17" t="n">
        <v>6406</v>
      </c>
      <c r="C35" s="18">
        <f>(78.0/B35*100)</f>
        <v/>
      </c>
      <c r="D35" s="19" t="n">
        <v>6328</v>
      </c>
      <c r="E35" s="18" t="n">
        <v>468.37164761</v>
      </c>
      <c r="F35" s="20" t="n">
        <v>5.90410534</v>
      </c>
      <c r="G35" s="18" t="n">
        <v>502.27136084</v>
      </c>
      <c r="H35" s="20" t="n">
        <v>3.6653721</v>
      </c>
      <c r="I35" s="18" t="n">
        <v>517.0658180200001</v>
      </c>
      <c r="J35" s="20" t="n">
        <v>1.87470389</v>
      </c>
      <c r="K35" s="18" t="n">
        <v>535.21549956</v>
      </c>
      <c r="L35" s="20" t="n">
        <v>3.9381945</v>
      </c>
      <c r="M35" s="18" t="s">
        <v>481</v>
      </c>
      <c r="N35" s="20" t="s">
        <v>481</v>
      </c>
      <c r="O35" s="18" t="s">
        <v>481</v>
      </c>
      <c r="P35" s="20" t="s">
        <v>481</v>
      </c>
      <c r="Q35" s="18" t="n">
        <v>349.78970242</v>
      </c>
      <c r="R35" s="20" t="n">
        <v>6.90672373</v>
      </c>
      <c r="S35" s="18" t="s">
        <v>481</v>
      </c>
      <c r="T35" s="20" t="s">
        <v>481</v>
      </c>
      <c r="U35" s="18" t="n">
        <v>421.75800961</v>
      </c>
      <c r="V35" s="20" t="n">
        <v>7.35676722</v>
      </c>
    </row>
    <row r="36" spans="1:22">
      <c r="A36" s="15" t="s">
        <v>511</v>
      </c>
      <c r="B36" s="17" t="n">
        <v>6736</v>
      </c>
      <c r="C36" s="18">
        <f>(97.0/B36*100)</f>
        <v/>
      </c>
      <c r="D36" s="19" t="n">
        <v>6639</v>
      </c>
      <c r="E36" s="18" t="n">
        <v>452.88378842</v>
      </c>
      <c r="F36" s="20" t="n">
        <v>6.36867172</v>
      </c>
      <c r="G36" s="18" t="n">
        <v>473.50319508</v>
      </c>
      <c r="H36" s="20" t="n">
        <v>4.0955074</v>
      </c>
      <c r="I36" s="18" t="n">
        <v>489.14183872</v>
      </c>
      <c r="J36" s="20" t="n">
        <v>2.29265107</v>
      </c>
      <c r="K36" s="18" t="n">
        <v>511.23974654</v>
      </c>
      <c r="L36" s="20" t="n">
        <v>3.34185265</v>
      </c>
      <c r="M36" s="18" t="s">
        <v>481</v>
      </c>
      <c r="N36" s="20" t="s">
        <v>481</v>
      </c>
      <c r="O36" s="18" t="s">
        <v>481</v>
      </c>
      <c r="P36" s="20" t="s">
        <v>481</v>
      </c>
      <c r="Q36" s="18" t="s">
        <v>481</v>
      </c>
      <c r="R36" s="20" t="s">
        <v>481</v>
      </c>
      <c r="S36" s="18" t="s">
        <v>481</v>
      </c>
      <c r="T36" s="20" t="s">
        <v>481</v>
      </c>
      <c r="U36" s="18" t="n">
        <v>428.81457874</v>
      </c>
      <c r="V36" s="20" t="n">
        <v>6.21321401</v>
      </c>
    </row>
    <row r="37" spans="1:22">
      <c r="A37" s="15" t="s">
        <v>512</v>
      </c>
      <c r="B37" s="17" t="n">
        <v>5458</v>
      </c>
      <c r="C37" s="18">
        <f>(208.0/B37*100)</f>
        <v/>
      </c>
      <c r="D37" s="19" t="n">
        <v>5250</v>
      </c>
      <c r="E37" s="18" t="n">
        <v>443.81847904</v>
      </c>
      <c r="F37" s="20" t="n">
        <v>7.99091266</v>
      </c>
      <c r="G37" s="18" t="n">
        <v>470.92350323</v>
      </c>
      <c r="H37" s="20" t="n">
        <v>4.89936791</v>
      </c>
      <c r="I37" s="18" t="n">
        <v>502.44160864</v>
      </c>
      <c r="J37" s="20" t="n">
        <v>3.14767404</v>
      </c>
      <c r="K37" s="18" t="n">
        <v>537.0525814</v>
      </c>
      <c r="L37" s="20" t="n">
        <v>4.76613294</v>
      </c>
      <c r="M37" s="18" t="s">
        <v>481</v>
      </c>
      <c r="N37" s="20" t="s">
        <v>481</v>
      </c>
      <c r="O37" s="18" t="s">
        <v>481</v>
      </c>
      <c r="P37" s="20" t="s">
        <v>481</v>
      </c>
      <c r="Q37" s="18" t="s">
        <v>481</v>
      </c>
      <c r="R37" s="20" t="s">
        <v>481</v>
      </c>
      <c r="S37" s="18" t="s">
        <v>481</v>
      </c>
      <c r="T37" s="20" t="s">
        <v>481</v>
      </c>
      <c r="U37" s="18" t="n">
        <v>424.33443421</v>
      </c>
      <c r="V37" s="20" t="n">
        <v>5.2805693</v>
      </c>
    </row>
    <row r="38" spans="1:22">
      <c r="A38" s="15" t="s">
        <v>513</v>
      </c>
      <c r="B38" s="17" t="n">
        <v>5860</v>
      </c>
      <c r="C38" s="18">
        <f>(30.0/B38*100)</f>
        <v/>
      </c>
      <c r="D38" s="19" t="n">
        <v>5830</v>
      </c>
      <c r="E38" s="18" t="n">
        <v>471.08188083</v>
      </c>
      <c r="F38" s="20" t="n">
        <v>6.62970666</v>
      </c>
      <c r="G38" s="18" t="n">
        <v>514.2966429000001</v>
      </c>
      <c r="H38" s="20" t="n">
        <v>4.28750483</v>
      </c>
      <c r="I38" s="18" t="n">
        <v>533.2843805700001</v>
      </c>
      <c r="J38" s="20" t="n">
        <v>3.76179154</v>
      </c>
      <c r="K38" s="18" t="n">
        <v>546.39476691</v>
      </c>
      <c r="L38" s="20" t="n">
        <v>4.8865593</v>
      </c>
      <c r="M38" s="18" t="s">
        <v>481</v>
      </c>
      <c r="N38" s="20" t="s">
        <v>481</v>
      </c>
      <c r="O38" s="18" t="s">
        <v>481</v>
      </c>
      <c r="P38" s="20" t="s">
        <v>481</v>
      </c>
      <c r="Q38" s="18" t="s">
        <v>481</v>
      </c>
      <c r="R38" s="20" t="s">
        <v>481</v>
      </c>
      <c r="S38" s="18" t="s">
        <v>481</v>
      </c>
      <c r="T38" s="20" t="s">
        <v>481</v>
      </c>
      <c r="U38" s="18" t="n">
        <v>494.08918327</v>
      </c>
      <c r="V38" s="20" t="n">
        <v>5.84961611</v>
      </c>
    </row>
    <row r="39" spans="1:22">
      <c r="A39" s="15" t="s">
        <v>514</v>
      </c>
      <c r="B39" s="17" t="n">
        <v>5895</v>
      </c>
      <c r="C39" s="18">
        <f>(33.0/B39*100)</f>
        <v/>
      </c>
      <c r="D39" s="19" t="n">
        <v>5862</v>
      </c>
      <c r="E39" s="18" t="n">
        <v>388.48645052</v>
      </c>
      <c r="F39" s="20" t="n">
        <v>5.68371753</v>
      </c>
      <c r="G39" s="18" t="n">
        <v>409.18925269</v>
      </c>
      <c r="H39" s="20" t="n">
        <v>4.47641803</v>
      </c>
      <c r="I39" s="18" t="n">
        <v>428.36984343</v>
      </c>
      <c r="J39" s="20" t="n">
        <v>4.46574248</v>
      </c>
      <c r="K39" s="18" t="n">
        <v>439.73729483</v>
      </c>
      <c r="L39" s="20" t="n">
        <v>5.01298197</v>
      </c>
      <c r="M39" s="18" t="s">
        <v>481</v>
      </c>
      <c r="N39" s="20" t="s">
        <v>481</v>
      </c>
      <c r="O39" s="18" t="s">
        <v>481</v>
      </c>
      <c r="P39" s="20" t="s">
        <v>481</v>
      </c>
      <c r="Q39" s="18" t="s">
        <v>481</v>
      </c>
      <c r="R39" s="20" t="s">
        <v>481</v>
      </c>
      <c r="S39" s="18" t="s">
        <v>481</v>
      </c>
      <c r="T39" s="20" t="s">
        <v>481</v>
      </c>
      <c r="U39" s="18" t="n">
        <v>373.33212052</v>
      </c>
      <c r="V39" s="20" t="n">
        <v>9.29216246</v>
      </c>
    </row>
    <row r="40" spans="1:22">
      <c r="A40" s="15" t="s">
        <v>515</v>
      </c>
      <c r="B40" s="17" t="n">
        <v>14157</v>
      </c>
      <c r="C40" s="18">
        <f>(430.0/B40*100)</f>
        <v/>
      </c>
      <c r="D40" s="19" t="n">
        <v>13727</v>
      </c>
      <c r="E40" s="18" t="n">
        <v>453.40726202</v>
      </c>
      <c r="F40" s="20" t="n">
        <v>10.20213748</v>
      </c>
      <c r="G40" s="18" t="n">
        <v>464.50180026</v>
      </c>
      <c r="H40" s="20" t="n">
        <v>4.95807718</v>
      </c>
      <c r="I40" s="18" t="n">
        <v>496.72402844</v>
      </c>
      <c r="J40" s="20" t="n">
        <v>2.65111433</v>
      </c>
      <c r="K40" s="18" t="n">
        <v>526.35878615</v>
      </c>
      <c r="L40" s="20" t="n">
        <v>3.84448502</v>
      </c>
      <c r="M40" s="18" t="s">
        <v>481</v>
      </c>
      <c r="N40" s="20" t="s">
        <v>481</v>
      </c>
      <c r="O40" s="18" t="s">
        <v>481</v>
      </c>
      <c r="P40" s="20" t="s">
        <v>481</v>
      </c>
      <c r="Q40" s="18" t="s">
        <v>481</v>
      </c>
      <c r="R40" s="20" t="s">
        <v>481</v>
      </c>
      <c r="S40" s="18" t="s">
        <v>481</v>
      </c>
      <c r="T40" s="20" t="s">
        <v>481</v>
      </c>
      <c r="U40" s="18" t="n">
        <v>419.63989344</v>
      </c>
      <c r="V40" s="20" t="n">
        <v>6.18442975</v>
      </c>
    </row>
    <row r="41" spans="1:22">
      <c r="A41" s="15" t="s">
        <v>516</v>
      </c>
      <c r="B41" s="17" t="n">
        <v>5712</v>
      </c>
      <c r="C41" s="18">
        <f>(71.0/B41*100)</f>
        <v/>
      </c>
      <c r="D41" s="19" t="n">
        <v>5641</v>
      </c>
      <c r="E41" s="18" t="n">
        <v>436.74759813</v>
      </c>
      <c r="F41" s="20" t="n">
        <v>6.38870214</v>
      </c>
      <c r="G41" s="18" t="n">
        <v>439.56598732</v>
      </c>
      <c r="H41" s="20" t="n">
        <v>5.62355716</v>
      </c>
      <c r="I41" s="18" t="n">
        <v>467.59192002</v>
      </c>
      <c r="J41" s="20" t="n">
        <v>3.2691928</v>
      </c>
      <c r="K41" s="18" t="n">
        <v>508.70369307</v>
      </c>
      <c r="L41" s="20" t="n">
        <v>3.8283428</v>
      </c>
      <c r="M41" s="18" t="s">
        <v>481</v>
      </c>
      <c r="N41" s="20" t="s">
        <v>481</v>
      </c>
      <c r="O41" s="18" t="s">
        <v>481</v>
      </c>
      <c r="P41" s="20" t="s">
        <v>481</v>
      </c>
      <c r="Q41" s="18" t="n">
        <v>392.51815558</v>
      </c>
      <c r="R41" s="20" t="n">
        <v>16.89642718</v>
      </c>
      <c r="S41" s="18" t="s">
        <v>481</v>
      </c>
      <c r="T41" s="20" t="s">
        <v>481</v>
      </c>
      <c r="U41" s="18" t="n">
        <v>400.12084774</v>
      </c>
      <c r="V41" s="20" t="n">
        <v>8.53032104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351.67411592</v>
      </c>
      <c r="F45" s="20" t="n">
        <v>4.74964648</v>
      </c>
      <c r="G45" s="18" t="n">
        <v>359.08297135</v>
      </c>
      <c r="H45" s="20" t="n">
        <v>4.33992846</v>
      </c>
      <c r="I45" s="18" t="n">
        <v>365.43702382</v>
      </c>
      <c r="J45" s="20" t="n">
        <v>3.59826255</v>
      </c>
      <c r="K45" s="18" t="n">
        <v>359.2510168</v>
      </c>
      <c r="L45" s="20" t="n">
        <v>4.25913499</v>
      </c>
      <c r="M45" s="18" t="s">
        <v>481</v>
      </c>
      <c r="N45" s="20" t="s">
        <v>481</v>
      </c>
      <c r="O45" s="18" t="s">
        <v>481</v>
      </c>
      <c r="P45" s="20" t="s">
        <v>481</v>
      </c>
      <c r="Q45" s="18" t="n">
        <v>359.8191291</v>
      </c>
      <c r="R45" s="20" t="n">
        <v>50.98663397</v>
      </c>
      <c r="S45" s="18" t="n">
        <v>337.76927397</v>
      </c>
      <c r="T45" s="20" t="n">
        <v>14.89190063</v>
      </c>
      <c r="U45" s="18" t="n">
        <v>336.86976808</v>
      </c>
      <c r="V45" s="20" t="n">
        <v>5.3026207</v>
      </c>
    </row>
    <row r="46" spans="1:22">
      <c r="A46" s="15" t="s">
        <v>521</v>
      </c>
      <c r="B46" s="17" t="n">
        <v>23141</v>
      </c>
      <c r="C46" s="18">
        <f>(2327.0/B46*100)</f>
        <v/>
      </c>
      <c r="D46" s="19" t="n">
        <v>20814</v>
      </c>
      <c r="E46" s="18" t="n">
        <v>345.75920773</v>
      </c>
      <c r="F46" s="20" t="n">
        <v>7.50269135</v>
      </c>
      <c r="G46" s="18" t="n">
        <v>385.65610661</v>
      </c>
      <c r="H46" s="20" t="n">
        <v>5.66768</v>
      </c>
      <c r="I46" s="18" t="n">
        <v>394.37943843</v>
      </c>
      <c r="J46" s="20" t="n">
        <v>3.54404518</v>
      </c>
      <c r="K46" s="18" t="n">
        <v>405.90083558</v>
      </c>
      <c r="L46" s="20" t="n">
        <v>5.46670667</v>
      </c>
      <c r="M46" s="18" t="s">
        <v>481</v>
      </c>
      <c r="N46" s="20" t="s">
        <v>481</v>
      </c>
      <c r="O46" s="18" t="s">
        <v>481</v>
      </c>
      <c r="P46" s="20" t="s">
        <v>481</v>
      </c>
      <c r="Q46" s="18" t="s">
        <v>481</v>
      </c>
      <c r="R46" s="20" t="s">
        <v>481</v>
      </c>
      <c r="S46" s="18" t="s">
        <v>481</v>
      </c>
      <c r="T46" s="20" t="s">
        <v>481</v>
      </c>
      <c r="U46" s="18" t="n">
        <v>355.19691999</v>
      </c>
      <c r="V46" s="20" t="n">
        <v>3.33483791</v>
      </c>
    </row>
    <row r="47" spans="1:22">
      <c r="A47" s="15" t="s">
        <v>522</v>
      </c>
      <c r="B47" s="17" t="n">
        <v>5928</v>
      </c>
      <c r="C47" s="18">
        <f>(456.0/B47*100)</f>
        <v/>
      </c>
      <c r="D47" s="19" t="n">
        <v>5472</v>
      </c>
      <c r="E47" s="18" t="n">
        <v>391.27234134</v>
      </c>
      <c r="F47" s="20" t="n">
        <v>5.63202598</v>
      </c>
      <c r="G47" s="18" t="n">
        <v>438.32740491</v>
      </c>
      <c r="H47" s="20" t="n">
        <v>4.86742617</v>
      </c>
      <c r="I47" s="18" t="n">
        <v>462.48511636</v>
      </c>
      <c r="J47" s="20" t="n">
        <v>3.98332967</v>
      </c>
      <c r="K47" s="18" t="n">
        <v>461.48273138</v>
      </c>
      <c r="L47" s="20" t="n">
        <v>6.94775921</v>
      </c>
      <c r="M47" s="18" t="s">
        <v>481</v>
      </c>
      <c r="N47" s="20" t="s">
        <v>481</v>
      </c>
      <c r="O47" s="18" t="s">
        <v>481</v>
      </c>
      <c r="P47" s="20" t="s">
        <v>481</v>
      </c>
      <c r="Q47" s="18" t="s">
        <v>481</v>
      </c>
      <c r="R47" s="20" t="s">
        <v>481</v>
      </c>
      <c r="S47" s="18" t="s">
        <v>481</v>
      </c>
      <c r="T47" s="20" t="s">
        <v>481</v>
      </c>
      <c r="U47" s="18" t="n">
        <v>390.49723914</v>
      </c>
      <c r="V47" s="20" t="n">
        <v>5.34740896</v>
      </c>
    </row>
    <row r="48" spans="1:22">
      <c r="A48" s="15" t="s">
        <v>523</v>
      </c>
      <c r="B48" s="17" t="n">
        <v>9841</v>
      </c>
      <c r="C48" s="18">
        <f>(8.0/B48*100)</f>
        <v/>
      </c>
      <c r="D48" s="19" t="n">
        <v>9833</v>
      </c>
      <c r="E48" s="18" t="n">
        <v>500.28550581</v>
      </c>
      <c r="F48" s="20" t="n">
        <v>11.5765066</v>
      </c>
      <c r="G48" s="18" t="n">
        <v>515.44593079</v>
      </c>
      <c r="H48" s="20" t="n">
        <v>6.82463491</v>
      </c>
      <c r="I48" s="18" t="n">
        <v>532.75716859</v>
      </c>
      <c r="J48" s="20" t="n">
        <v>4.76082638</v>
      </c>
      <c r="K48" s="18" t="n">
        <v>562.80866177</v>
      </c>
      <c r="L48" s="20" t="n">
        <v>7.75009781</v>
      </c>
      <c r="M48" s="18" t="s">
        <v>481</v>
      </c>
      <c r="N48" s="20" t="s">
        <v>481</v>
      </c>
      <c r="O48" s="18" t="s">
        <v>481</v>
      </c>
      <c r="P48" s="20" t="s">
        <v>481</v>
      </c>
      <c r="Q48" s="18" t="s">
        <v>481</v>
      </c>
      <c r="R48" s="20" t="s">
        <v>481</v>
      </c>
      <c r="S48" s="18" t="s">
        <v>481</v>
      </c>
      <c r="T48" s="20" t="s">
        <v>481</v>
      </c>
      <c r="U48" s="18" t="n">
        <v>456.22768658</v>
      </c>
      <c r="V48" s="20" t="n">
        <v>24.91655867</v>
      </c>
    </row>
    <row r="49" spans="1:22">
      <c r="A49" s="15" t="s">
        <v>524</v>
      </c>
      <c r="B49" s="17" t="n">
        <v>6349</v>
      </c>
      <c r="C49" s="18">
        <f>(56.0/B49*100)</f>
        <v/>
      </c>
      <c r="D49" s="19" t="n">
        <v>6293</v>
      </c>
      <c r="E49" s="18" t="n">
        <v>394.85068058</v>
      </c>
      <c r="F49" s="20" t="n">
        <v>5.37335592</v>
      </c>
      <c r="G49" s="18" t="n">
        <v>404.44300628</v>
      </c>
      <c r="H49" s="20" t="n">
        <v>4.24945571</v>
      </c>
      <c r="I49" s="18" t="n">
        <v>412.57490151</v>
      </c>
      <c r="J49" s="20" t="n">
        <v>3.23656311</v>
      </c>
      <c r="K49" s="18" t="n">
        <v>420.35682988</v>
      </c>
      <c r="L49" s="20" t="n">
        <v>4.42288083</v>
      </c>
      <c r="M49" s="18" t="s">
        <v>481</v>
      </c>
      <c r="N49" s="20" t="s">
        <v>481</v>
      </c>
      <c r="O49" s="18" t="s">
        <v>481</v>
      </c>
      <c r="P49" s="20" t="s">
        <v>481</v>
      </c>
      <c r="Q49" s="18" t="s">
        <v>481</v>
      </c>
      <c r="R49" s="20" t="s">
        <v>481</v>
      </c>
      <c r="S49" s="18" t="n">
        <v>372.59877131</v>
      </c>
      <c r="T49" s="20" t="n">
        <v>43.8980119</v>
      </c>
      <c r="U49" s="18" t="n">
        <v>367.74159805</v>
      </c>
      <c r="V49" s="20" t="n">
        <v>8.573848419999999</v>
      </c>
    </row>
    <row r="50" spans="1:22">
      <c r="A50" s="15" t="s">
        <v>525</v>
      </c>
      <c r="B50" s="17" t="n">
        <v>11795</v>
      </c>
      <c r="C50" s="18">
        <f>(457.0/B50*100)</f>
        <v/>
      </c>
      <c r="D50" s="19" t="n">
        <v>11338</v>
      </c>
      <c r="E50" s="18" t="n">
        <v>363.43731799</v>
      </c>
      <c r="F50" s="20" t="n">
        <v>5.14546787</v>
      </c>
      <c r="G50" s="18" t="n">
        <v>392.35402408</v>
      </c>
      <c r="H50" s="20" t="n">
        <v>3.43853368</v>
      </c>
      <c r="I50" s="18" t="n">
        <v>396.90154467</v>
      </c>
      <c r="J50" s="20" t="n">
        <v>2.6198378</v>
      </c>
      <c r="K50" s="18" t="n">
        <v>397.10260325</v>
      </c>
      <c r="L50" s="20" t="n">
        <v>4.5549054</v>
      </c>
      <c r="M50" s="18" t="s">
        <v>481</v>
      </c>
      <c r="N50" s="20" t="s">
        <v>481</v>
      </c>
      <c r="O50" s="18" t="s">
        <v>481</v>
      </c>
      <c r="P50" s="20" t="s">
        <v>481</v>
      </c>
      <c r="Q50" s="18" t="s">
        <v>481</v>
      </c>
      <c r="R50" s="20" t="s">
        <v>481</v>
      </c>
      <c r="S50" s="18" t="s">
        <v>481</v>
      </c>
      <c r="T50" s="20" t="s">
        <v>481</v>
      </c>
      <c r="U50" s="18" t="n">
        <v>343.27950305</v>
      </c>
      <c r="V50" s="20" t="n">
        <v>7.40643146</v>
      </c>
    </row>
    <row r="51" spans="1:22">
      <c r="A51" s="15" t="s">
        <v>526</v>
      </c>
      <c r="B51" s="17" t="n">
        <v>6866</v>
      </c>
      <c r="C51" s="18">
        <f>(119.0/B51*100)</f>
        <v/>
      </c>
      <c r="D51" s="19" t="n">
        <v>6747</v>
      </c>
      <c r="E51" s="18" t="n">
        <v>384.97038964</v>
      </c>
      <c r="F51" s="20" t="n">
        <v>5.08680463</v>
      </c>
      <c r="G51" s="18" t="n">
        <v>400.71258683</v>
      </c>
      <c r="H51" s="20" t="n">
        <v>4.1820307</v>
      </c>
      <c r="I51" s="18" t="n">
        <v>406.59466776</v>
      </c>
      <c r="J51" s="20" t="n">
        <v>2.67849391</v>
      </c>
      <c r="K51" s="18" t="n">
        <v>417.1412482</v>
      </c>
      <c r="L51" s="20" t="n">
        <v>5.0821808</v>
      </c>
      <c r="M51" s="18" t="s">
        <v>481</v>
      </c>
      <c r="N51" s="20" t="s">
        <v>481</v>
      </c>
      <c r="O51" s="18" t="s">
        <v>481</v>
      </c>
      <c r="P51" s="20" t="s">
        <v>481</v>
      </c>
      <c r="Q51" s="18" t="n">
        <v>380.5422133</v>
      </c>
      <c r="R51" s="20" t="n">
        <v>4.31283207</v>
      </c>
      <c r="S51" s="18" t="s">
        <v>481</v>
      </c>
      <c r="T51" s="20" t="s">
        <v>481</v>
      </c>
      <c r="U51" s="18" t="n">
        <v>378.98092832</v>
      </c>
      <c r="V51" s="20" t="n">
        <v>6.20378997</v>
      </c>
    </row>
    <row r="52" spans="1:22">
      <c r="A52" s="15" t="s">
        <v>527</v>
      </c>
      <c r="B52" s="17" t="n">
        <v>5809</v>
      </c>
      <c r="C52" s="18">
        <f>(120.0/B52*100)</f>
        <v/>
      </c>
      <c r="D52" s="19" t="n">
        <v>5689</v>
      </c>
      <c r="E52" s="18" t="n">
        <v>400.93251332</v>
      </c>
      <c r="F52" s="20" t="n">
        <v>7.04584628</v>
      </c>
      <c r="G52" s="18" t="n">
        <v>453.94486732</v>
      </c>
      <c r="H52" s="20" t="n">
        <v>3.92950968</v>
      </c>
      <c r="I52" s="18" t="n">
        <v>468.97051526</v>
      </c>
      <c r="J52" s="20" t="n">
        <v>3.05299005</v>
      </c>
      <c r="K52" s="18" t="n">
        <v>487.24335351</v>
      </c>
      <c r="L52" s="20" t="n">
        <v>4.14272449</v>
      </c>
      <c r="M52" s="18" t="s">
        <v>481</v>
      </c>
      <c r="N52" s="20" t="s">
        <v>481</v>
      </c>
      <c r="O52" s="18" t="s">
        <v>481</v>
      </c>
      <c r="P52" s="20" t="s">
        <v>481</v>
      </c>
      <c r="Q52" s="18" t="s">
        <v>481</v>
      </c>
      <c r="R52" s="20" t="s">
        <v>481</v>
      </c>
      <c r="S52" s="18" t="s">
        <v>481</v>
      </c>
      <c r="T52" s="20" t="s">
        <v>481</v>
      </c>
      <c r="U52" s="18" t="n">
        <v>392.39069289</v>
      </c>
      <c r="V52" s="20" t="n">
        <v>8.16451739</v>
      </c>
    </row>
    <row r="53" spans="1:22">
      <c r="A53" s="15" t="s">
        <v>528</v>
      </c>
      <c r="B53" s="17" t="n">
        <v>5571</v>
      </c>
      <c r="C53" s="18">
        <f>(129.0/B53*100)</f>
        <v/>
      </c>
      <c r="D53" s="19" t="n">
        <v>5442</v>
      </c>
      <c r="E53" s="18" t="n">
        <v>407.94260823</v>
      </c>
      <c r="F53" s="20" t="n">
        <v>5.75681667</v>
      </c>
      <c r="G53" s="18" t="n">
        <v>432.86085993</v>
      </c>
      <c r="H53" s="20" t="n">
        <v>4.04632555</v>
      </c>
      <c r="I53" s="18" t="n">
        <v>449.09023303</v>
      </c>
      <c r="J53" s="20" t="n">
        <v>2.14399943</v>
      </c>
      <c r="K53" s="18" t="n">
        <v>460.44446962</v>
      </c>
      <c r="L53" s="20" t="n">
        <v>3.71286344</v>
      </c>
      <c r="M53" s="18" t="s">
        <v>481</v>
      </c>
      <c r="N53" s="20" t="s">
        <v>481</v>
      </c>
      <c r="O53" s="18" t="s">
        <v>481</v>
      </c>
      <c r="P53" s="20" t="s">
        <v>481</v>
      </c>
      <c r="Q53" s="18" t="s">
        <v>481</v>
      </c>
      <c r="R53" s="20" t="s">
        <v>481</v>
      </c>
      <c r="S53" s="18" t="s">
        <v>481</v>
      </c>
      <c r="T53" s="20" t="s">
        <v>481</v>
      </c>
      <c r="U53" s="18" t="n">
        <v>365.8107581</v>
      </c>
      <c r="V53" s="20" t="n">
        <v>4.6581595</v>
      </c>
    </row>
    <row r="54" spans="1:22">
      <c r="A54" s="15" t="s">
        <v>529</v>
      </c>
      <c r="B54" s="17" t="n">
        <v>4740</v>
      </c>
      <c r="C54" s="18">
        <f>(580.0/B54*100)</f>
        <v/>
      </c>
      <c r="D54" s="19" t="n">
        <v>4160</v>
      </c>
      <c r="E54" s="18" t="n">
        <v>317.16347577</v>
      </c>
      <c r="F54" s="20" t="n">
        <v>4.78721888</v>
      </c>
      <c r="G54" s="18" t="n">
        <v>338.63935266</v>
      </c>
      <c r="H54" s="20" t="n">
        <v>4.6192479</v>
      </c>
      <c r="I54" s="18" t="n">
        <v>343.71826375</v>
      </c>
      <c r="J54" s="20" t="n">
        <v>3.82926394</v>
      </c>
      <c r="K54" s="18" t="n">
        <v>337.83658593</v>
      </c>
      <c r="L54" s="20" t="n">
        <v>4.41577664</v>
      </c>
      <c r="M54" s="18" t="s">
        <v>481</v>
      </c>
      <c r="N54" s="20" t="s">
        <v>481</v>
      </c>
      <c r="O54" s="18" t="s">
        <v>481</v>
      </c>
      <c r="P54" s="20" t="s">
        <v>481</v>
      </c>
      <c r="Q54" s="18" t="s">
        <v>481</v>
      </c>
      <c r="R54" s="20" t="s">
        <v>481</v>
      </c>
      <c r="S54" s="18" t="s">
        <v>481</v>
      </c>
      <c r="T54" s="20" t="s">
        <v>481</v>
      </c>
      <c r="U54" s="18" t="n">
        <v>292.72417861</v>
      </c>
      <c r="V54" s="20" t="n">
        <v>3.73189623</v>
      </c>
    </row>
    <row r="55" spans="1:22">
      <c r="A55" s="15" t="s">
        <v>530</v>
      </c>
      <c r="B55" s="17" t="n">
        <v>5316</v>
      </c>
      <c r="C55" s="18">
        <f>(22.0/B55*100)</f>
        <v/>
      </c>
      <c r="D55" s="19" t="n">
        <v>5294</v>
      </c>
      <c r="E55" s="18" t="n">
        <v>357.7175181</v>
      </c>
      <c r="F55" s="20" t="n">
        <v>7.09986345</v>
      </c>
      <c r="G55" s="18" t="n">
        <v>384.49739151</v>
      </c>
      <c r="H55" s="20" t="n">
        <v>4.60157101</v>
      </c>
      <c r="I55" s="18" t="n">
        <v>411.14037411</v>
      </c>
      <c r="J55" s="20" t="n">
        <v>2.90624165</v>
      </c>
      <c r="K55" s="18" t="n">
        <v>432.31637908</v>
      </c>
      <c r="L55" s="20" t="n">
        <v>4.92489887</v>
      </c>
      <c r="M55" s="18" t="s">
        <v>481</v>
      </c>
      <c r="N55" s="20" t="s">
        <v>481</v>
      </c>
      <c r="O55" s="18" t="s">
        <v>481</v>
      </c>
      <c r="P55" s="20" t="s">
        <v>481</v>
      </c>
      <c r="Q55" s="18" t="s">
        <v>481</v>
      </c>
      <c r="R55" s="20" t="s">
        <v>481</v>
      </c>
      <c r="S55" s="18" t="n">
        <v>311.32723982</v>
      </c>
      <c r="T55" s="20" t="n">
        <v>30.21809067</v>
      </c>
      <c r="U55" s="18" t="n">
        <v>304.92362544</v>
      </c>
      <c r="V55" s="20" t="n">
        <v>8.956625949999999</v>
      </c>
    </row>
    <row r="56" spans="1:22">
      <c r="A56" s="15" t="s">
        <v>531</v>
      </c>
      <c r="B56" s="17" t="n">
        <v>5359</v>
      </c>
      <c r="C56" s="18">
        <f>(77.0/B56*100)</f>
        <v/>
      </c>
      <c r="D56" s="19" t="n">
        <v>5282</v>
      </c>
      <c r="E56" s="18" t="n">
        <v>491.15136152</v>
      </c>
      <c r="F56" s="20" t="n">
        <v>7.73997941</v>
      </c>
      <c r="G56" s="18" t="n">
        <v>518.3511284800001</v>
      </c>
      <c r="H56" s="20" t="n">
        <v>5.5462762</v>
      </c>
      <c r="I56" s="18" t="n">
        <v>550.76709365</v>
      </c>
      <c r="J56" s="20" t="n">
        <v>3.02176305</v>
      </c>
      <c r="K56" s="18" t="n">
        <v>568.27573655</v>
      </c>
      <c r="L56" s="20" t="n">
        <v>4.32192939</v>
      </c>
      <c r="M56" s="18" t="s">
        <v>481</v>
      </c>
      <c r="N56" s="20" t="s">
        <v>481</v>
      </c>
      <c r="O56" s="18" t="s">
        <v>481</v>
      </c>
      <c r="P56" s="20" t="s">
        <v>481</v>
      </c>
      <c r="Q56" s="18" t="s">
        <v>481</v>
      </c>
      <c r="R56" s="20" t="s">
        <v>481</v>
      </c>
      <c r="S56" s="18" t="s">
        <v>481</v>
      </c>
      <c r="T56" s="20" t="s">
        <v>481</v>
      </c>
      <c r="U56" s="18" t="n">
        <v>477.35807673</v>
      </c>
      <c r="V56" s="20" t="n">
        <v>16.38601269</v>
      </c>
    </row>
    <row r="57" spans="1:22">
      <c r="A57" s="15" t="s">
        <v>532</v>
      </c>
      <c r="B57" s="17" t="n">
        <v>6513</v>
      </c>
      <c r="C57" s="18">
        <f>(0.0/B57*100)</f>
        <v/>
      </c>
      <c r="D57" s="19" t="n">
        <v>6513</v>
      </c>
      <c r="E57" s="18" t="n">
        <v>369.11816892</v>
      </c>
      <c r="F57" s="20" t="n">
        <v>6.22601729</v>
      </c>
      <c r="G57" s="18" t="n">
        <v>388.81498993</v>
      </c>
      <c r="H57" s="20" t="n">
        <v>3.95622832</v>
      </c>
      <c r="I57" s="18" t="n">
        <v>391.28230843</v>
      </c>
      <c r="J57" s="20" t="n">
        <v>2.93917671</v>
      </c>
      <c r="K57" s="18" t="n">
        <v>360.28188549</v>
      </c>
      <c r="L57" s="20" t="n">
        <v>6.72531317</v>
      </c>
      <c r="M57" s="18" t="s">
        <v>481</v>
      </c>
      <c r="N57" s="20" t="s">
        <v>481</v>
      </c>
      <c r="O57" s="18" t="s">
        <v>481</v>
      </c>
      <c r="P57" s="20" t="s">
        <v>481</v>
      </c>
      <c r="Q57" s="18" t="s">
        <v>481</v>
      </c>
      <c r="R57" s="20" t="s">
        <v>481</v>
      </c>
      <c r="S57" s="18" t="n">
        <v>347.59659296</v>
      </c>
      <c r="T57" s="20" t="n">
        <v>37.78117084</v>
      </c>
      <c r="U57" s="18" t="n">
        <v>357.90777846</v>
      </c>
      <c r="V57" s="20" t="n">
        <v>9.14845704</v>
      </c>
    </row>
    <row r="58" spans="1:22">
      <c r="A58" s="15" t="s">
        <v>533</v>
      </c>
      <c r="B58" s="17" t="n">
        <v>7267</v>
      </c>
      <c r="C58" s="18">
        <f>(11.0/B58*100)</f>
        <v/>
      </c>
      <c r="D58" s="19" t="n">
        <v>7256</v>
      </c>
      <c r="E58" s="18" t="n">
        <v>350.86393196</v>
      </c>
      <c r="F58" s="20" t="n">
        <v>5.17153017</v>
      </c>
      <c r="G58" s="18" t="n">
        <v>373.5317748</v>
      </c>
      <c r="H58" s="20" t="n">
        <v>4.215043</v>
      </c>
      <c r="I58" s="18" t="n">
        <v>390.41849853</v>
      </c>
      <c r="J58" s="20" t="n">
        <v>2.63974037</v>
      </c>
      <c r="K58" s="18" t="n">
        <v>396.59518717</v>
      </c>
      <c r="L58" s="20" t="n">
        <v>3.77076906</v>
      </c>
      <c r="M58" s="18" t="s">
        <v>481</v>
      </c>
      <c r="N58" s="20" t="s">
        <v>481</v>
      </c>
      <c r="O58" s="18" t="s">
        <v>481</v>
      </c>
      <c r="P58" s="20" t="s">
        <v>481</v>
      </c>
      <c r="Q58" s="18" t="s">
        <v>481</v>
      </c>
      <c r="R58" s="20" t="s">
        <v>481</v>
      </c>
      <c r="S58" s="18" t="n">
        <v>293.275988</v>
      </c>
      <c r="T58" s="20" t="n">
        <v>23.7804982</v>
      </c>
      <c r="U58" s="18" t="n">
        <v>317.17535835</v>
      </c>
      <c r="V58" s="20" t="n">
        <v>13.52185849</v>
      </c>
    </row>
    <row r="59" spans="1:22">
      <c r="A59" s="15" t="s">
        <v>534</v>
      </c>
      <c r="B59" s="17" t="n">
        <v>4826</v>
      </c>
      <c r="C59" s="18">
        <f>(26.0/B59*100)</f>
        <v/>
      </c>
      <c r="D59" s="19" t="n">
        <v>4800</v>
      </c>
      <c r="E59" s="18" t="n">
        <v>331.40030699</v>
      </c>
      <c r="F59" s="20" t="n">
        <v>5.76516741</v>
      </c>
      <c r="G59" s="18" t="n">
        <v>360.69564598</v>
      </c>
      <c r="H59" s="20" t="n">
        <v>4.65701229</v>
      </c>
      <c r="I59" s="18" t="n">
        <v>369.37800187</v>
      </c>
      <c r="J59" s="20" t="n">
        <v>2.02055325</v>
      </c>
      <c r="K59" s="18" t="n">
        <v>368.52363809</v>
      </c>
      <c r="L59" s="20" t="n">
        <v>3.45912488</v>
      </c>
      <c r="M59" s="18" t="s">
        <v>481</v>
      </c>
      <c r="N59" s="20" t="s">
        <v>481</v>
      </c>
      <c r="O59" s="18" t="s">
        <v>481</v>
      </c>
      <c r="P59" s="20" t="s">
        <v>481</v>
      </c>
      <c r="Q59" s="18" t="s">
        <v>481</v>
      </c>
      <c r="R59" s="20" t="s">
        <v>481</v>
      </c>
      <c r="S59" s="18" t="n">
        <v>281.77732341</v>
      </c>
      <c r="T59" s="20" t="n">
        <v>21.89764257</v>
      </c>
      <c r="U59" s="18" t="n">
        <v>291.46284662</v>
      </c>
      <c r="V59" s="20" t="n">
        <v>7.19571493</v>
      </c>
    </row>
    <row r="60" spans="1:22">
      <c r="A60" s="15" t="s">
        <v>535</v>
      </c>
      <c r="B60" s="17" t="n">
        <v>4546</v>
      </c>
      <c r="C60" s="18">
        <f>(15.0/B60*100)</f>
        <v/>
      </c>
      <c r="D60" s="19" t="n">
        <v>4531</v>
      </c>
      <c r="E60" s="18" t="n">
        <v>362.56491699</v>
      </c>
      <c r="F60" s="20" t="n">
        <v>6.4803917</v>
      </c>
      <c r="G60" s="18" t="n">
        <v>391.37172731</v>
      </c>
      <c r="H60" s="20" t="n">
        <v>5.69718433</v>
      </c>
      <c r="I60" s="18" t="n">
        <v>407.53449535</v>
      </c>
      <c r="J60" s="20" t="n">
        <v>4.34969043</v>
      </c>
      <c r="K60" s="18" t="n">
        <v>399.07163911</v>
      </c>
      <c r="L60" s="20" t="n">
        <v>7.13503603</v>
      </c>
      <c r="M60" s="18" t="s">
        <v>481</v>
      </c>
      <c r="N60" s="20" t="s">
        <v>481</v>
      </c>
      <c r="O60" s="18" t="s">
        <v>481</v>
      </c>
      <c r="P60" s="20" t="s">
        <v>481</v>
      </c>
      <c r="Q60" s="18" t="s">
        <v>481</v>
      </c>
      <c r="R60" s="20" t="s">
        <v>481</v>
      </c>
      <c r="S60" s="18" t="n">
        <v>320.05940985</v>
      </c>
      <c r="T60" s="20" t="n">
        <v>22.79132641</v>
      </c>
      <c r="U60" s="18" t="n">
        <v>373.85284513</v>
      </c>
      <c r="V60" s="20" t="n">
        <v>9.30954485</v>
      </c>
    </row>
    <row r="61" spans="1:22">
      <c r="A61" s="15" t="s">
        <v>536</v>
      </c>
      <c r="B61" s="17" t="n">
        <v>6525</v>
      </c>
      <c r="C61" s="18">
        <f>(184.0/B61*100)</f>
        <v/>
      </c>
      <c r="D61" s="19" t="n">
        <v>6341</v>
      </c>
      <c r="E61" s="18" t="n">
        <v>455.23476946</v>
      </c>
      <c r="F61" s="20" t="n">
        <v>6.39675814</v>
      </c>
      <c r="G61" s="18" t="n">
        <v>472.46614452</v>
      </c>
      <c r="H61" s="20" t="n">
        <v>4.92011055</v>
      </c>
      <c r="I61" s="18" t="n">
        <v>482.32565567</v>
      </c>
      <c r="J61" s="20" t="n">
        <v>2.70007999</v>
      </c>
      <c r="K61" s="18" t="n">
        <v>493.96998433</v>
      </c>
      <c r="L61" s="20" t="n">
        <v>3.04623799</v>
      </c>
      <c r="M61" s="18" t="s">
        <v>481</v>
      </c>
      <c r="N61" s="20" t="s">
        <v>481</v>
      </c>
      <c r="O61" s="18" t="s">
        <v>481</v>
      </c>
      <c r="P61" s="20" t="s">
        <v>481</v>
      </c>
      <c r="Q61" s="18" t="s">
        <v>481</v>
      </c>
      <c r="R61" s="20" t="s">
        <v>481</v>
      </c>
      <c r="S61" s="18" t="s">
        <v>481</v>
      </c>
      <c r="T61" s="20" t="s">
        <v>481</v>
      </c>
      <c r="U61" s="18" t="n">
        <v>414.24450921</v>
      </c>
      <c r="V61" s="20" t="n">
        <v>8.036982009999999</v>
      </c>
    </row>
    <row r="62" spans="1:22">
      <c r="A62" s="15" t="s">
        <v>537</v>
      </c>
      <c r="B62" s="17" t="n">
        <v>4476</v>
      </c>
      <c r="C62" s="18">
        <f>(3.0/B62*100)</f>
        <v/>
      </c>
      <c r="D62" s="19" t="n">
        <v>4473</v>
      </c>
      <c r="E62" s="18" t="n">
        <v>500.81492027</v>
      </c>
      <c r="F62" s="20" t="n">
        <v>8.20049294</v>
      </c>
      <c r="G62" s="18" t="n">
        <v>530.2736347</v>
      </c>
      <c r="H62" s="20" t="n">
        <v>4.52469012</v>
      </c>
      <c r="I62" s="18" t="n">
        <v>544.17061304</v>
      </c>
      <c r="J62" s="20" t="n">
        <v>1.44452077</v>
      </c>
      <c r="K62" s="18" t="n">
        <v>563.92956013</v>
      </c>
      <c r="L62" s="20" t="n">
        <v>3.3656847</v>
      </c>
      <c r="M62" s="18" t="s">
        <v>481</v>
      </c>
      <c r="N62" s="20" t="s">
        <v>481</v>
      </c>
      <c r="O62" s="18" t="s">
        <v>481</v>
      </c>
      <c r="P62" s="20" t="s">
        <v>481</v>
      </c>
      <c r="Q62" s="18" t="s">
        <v>481</v>
      </c>
      <c r="R62" s="20" t="s">
        <v>481</v>
      </c>
      <c r="S62" s="18" t="s">
        <v>481</v>
      </c>
      <c r="T62" s="20" t="s">
        <v>481</v>
      </c>
      <c r="U62" s="18" t="n">
        <v>480.32666687</v>
      </c>
      <c r="V62" s="20" t="n">
        <v>31.06127272</v>
      </c>
    </row>
    <row r="63" spans="1:22">
      <c r="A63" s="15" t="s">
        <v>538</v>
      </c>
      <c r="B63" s="17" t="n">
        <v>5324</v>
      </c>
      <c r="C63" s="18">
        <f>(13.0/B63*100)</f>
        <v/>
      </c>
      <c r="D63" s="19" t="n">
        <v>5311</v>
      </c>
      <c r="E63" s="18" t="n">
        <v>327.13454721</v>
      </c>
      <c r="F63" s="20" t="n">
        <v>6.51989127</v>
      </c>
      <c r="G63" s="18" t="n">
        <v>374.5372988</v>
      </c>
      <c r="H63" s="20" t="n">
        <v>4.66394014</v>
      </c>
      <c r="I63" s="18" t="n">
        <v>378.14828088</v>
      </c>
      <c r="J63" s="20" t="n">
        <v>1.85332855</v>
      </c>
      <c r="K63" s="18" t="n">
        <v>383.58227655</v>
      </c>
      <c r="L63" s="20" t="n">
        <v>4.68421522</v>
      </c>
      <c r="M63" s="18" t="s">
        <v>481</v>
      </c>
      <c r="N63" s="20" t="s">
        <v>481</v>
      </c>
      <c r="O63" s="18" t="s">
        <v>481</v>
      </c>
      <c r="P63" s="20" t="s">
        <v>481</v>
      </c>
      <c r="Q63" s="18" t="n">
        <v>290.46548154</v>
      </c>
      <c r="R63" s="20" t="n">
        <v>54.2254841</v>
      </c>
      <c r="S63" s="18" t="n">
        <v>275.30475186</v>
      </c>
      <c r="T63" s="20" t="n">
        <v>33.0829407</v>
      </c>
      <c r="U63" s="18" t="n">
        <v>335.98124546</v>
      </c>
      <c r="V63" s="20" t="n">
        <v>5.67196384</v>
      </c>
    </row>
    <row r="64" spans="1:22">
      <c r="A64" s="15" t="s">
        <v>539</v>
      </c>
      <c r="B64" s="17" t="n">
        <v>3634</v>
      </c>
      <c r="C64" s="18">
        <f>(3.0/B64*100)</f>
        <v/>
      </c>
      <c r="D64" s="19" t="n">
        <v>3631</v>
      </c>
      <c r="E64" s="18" t="n">
        <v>404.182943</v>
      </c>
      <c r="F64" s="20" t="n">
        <v>10.13875</v>
      </c>
      <c r="G64" s="18" t="n">
        <v>465.53560105</v>
      </c>
      <c r="H64" s="20" t="n">
        <v>4.51254704</v>
      </c>
      <c r="I64" s="18" t="n">
        <v>491.31462748</v>
      </c>
      <c r="J64" s="20" t="n">
        <v>2.29616564</v>
      </c>
      <c r="K64" s="18" t="n">
        <v>505.00909554</v>
      </c>
      <c r="L64" s="20" t="n">
        <v>4.65236932</v>
      </c>
      <c r="M64" s="18" t="s">
        <v>481</v>
      </c>
      <c r="N64" s="20" t="s">
        <v>481</v>
      </c>
      <c r="O64" s="18" t="s">
        <v>481</v>
      </c>
      <c r="P64" s="20" t="s">
        <v>481</v>
      </c>
      <c r="Q64" s="18" t="s">
        <v>481</v>
      </c>
      <c r="R64" s="20" t="s">
        <v>481</v>
      </c>
      <c r="S64" s="18" t="n">
        <v>421.47878897</v>
      </c>
      <c r="T64" s="20" t="n">
        <v>32.55961328</v>
      </c>
      <c r="U64" s="18" t="n">
        <v>340.13981837</v>
      </c>
      <c r="V64" s="20" t="n">
        <v>9.69363583</v>
      </c>
    </row>
    <row r="65" spans="1:22">
      <c r="A65" s="15" t="s">
        <v>540</v>
      </c>
      <c r="B65" s="17" t="n">
        <v>5325</v>
      </c>
      <c r="C65" s="18">
        <f>(14.0/B65*100)</f>
        <v/>
      </c>
      <c r="D65" s="19" t="n">
        <v>5311</v>
      </c>
      <c r="E65" s="18" t="n">
        <v>390.14614284</v>
      </c>
      <c r="F65" s="20" t="n">
        <v>8.01482083</v>
      </c>
      <c r="G65" s="18" t="n">
        <v>430.17938663</v>
      </c>
      <c r="H65" s="20" t="n">
        <v>4.00651028</v>
      </c>
      <c r="I65" s="18" t="n">
        <v>424.12795252</v>
      </c>
      <c r="J65" s="20" t="n">
        <v>2.75211174</v>
      </c>
      <c r="K65" s="18" t="n">
        <v>424.38623254</v>
      </c>
      <c r="L65" s="20" t="n">
        <v>4.51272884</v>
      </c>
      <c r="M65" s="18" t="s">
        <v>481</v>
      </c>
      <c r="N65" s="20" t="s">
        <v>481</v>
      </c>
      <c r="O65" s="18" t="s">
        <v>481</v>
      </c>
      <c r="P65" s="20" t="s">
        <v>481</v>
      </c>
      <c r="Q65" s="18" t="n">
        <v>356.04043111</v>
      </c>
      <c r="R65" s="20" t="n">
        <v>34.157365</v>
      </c>
      <c r="S65" s="18" t="s">
        <v>481</v>
      </c>
      <c r="T65" s="20" t="s">
        <v>481</v>
      </c>
      <c r="U65" s="18" t="n">
        <v>348.2381919</v>
      </c>
      <c r="V65" s="20" t="n">
        <v>6.84992314</v>
      </c>
    </row>
    <row r="66" spans="1:22">
      <c r="A66" s="15" t="s">
        <v>541</v>
      </c>
      <c r="B66" s="17" t="n">
        <v>5665</v>
      </c>
      <c r="C66" s="18">
        <f>(100.0/B66*100)</f>
        <v/>
      </c>
      <c r="D66" s="19" t="n">
        <v>5565</v>
      </c>
      <c r="E66" s="18" t="n">
        <v>396.70242149</v>
      </c>
      <c r="F66" s="20" t="n">
        <v>5.85079195</v>
      </c>
      <c r="G66" s="18" t="n">
        <v>421.01521302</v>
      </c>
      <c r="H66" s="20" t="n">
        <v>3.9651117</v>
      </c>
      <c r="I66" s="18" t="n">
        <v>434.103351</v>
      </c>
      <c r="J66" s="20" t="n">
        <v>1.82194345</v>
      </c>
      <c r="K66" s="18" t="n">
        <v>435.34835342</v>
      </c>
      <c r="L66" s="20" t="n">
        <v>4.48708173</v>
      </c>
      <c r="M66" s="18" t="s">
        <v>481</v>
      </c>
      <c r="N66" s="20" t="s">
        <v>481</v>
      </c>
      <c r="O66" s="18" t="s">
        <v>481</v>
      </c>
      <c r="P66" s="20" t="s">
        <v>481</v>
      </c>
      <c r="Q66" s="18" t="s">
        <v>481</v>
      </c>
      <c r="R66" s="20" t="s">
        <v>481</v>
      </c>
      <c r="S66" s="18" t="s">
        <v>481</v>
      </c>
      <c r="T66" s="20" t="s">
        <v>481</v>
      </c>
      <c r="U66" s="18" t="n">
        <v>362.26176338</v>
      </c>
      <c r="V66" s="20" t="n">
        <v>4.538652</v>
      </c>
    </row>
    <row r="67" spans="1:22">
      <c r="A67" s="15" t="s">
        <v>542</v>
      </c>
      <c r="B67" s="17" t="n">
        <v>6971</v>
      </c>
      <c r="C67" s="18">
        <f>(1164.0/B67*100)</f>
        <v/>
      </c>
      <c r="D67" s="19" t="n">
        <v>5807</v>
      </c>
      <c r="E67" s="18" t="n">
        <v>372.62059772</v>
      </c>
      <c r="F67" s="20" t="n">
        <v>6.7110885</v>
      </c>
      <c r="G67" s="18" t="n">
        <v>389.81053036</v>
      </c>
      <c r="H67" s="20" t="n">
        <v>3.85829591</v>
      </c>
      <c r="I67" s="18" t="n">
        <v>403.87436811</v>
      </c>
      <c r="J67" s="20" t="n">
        <v>3.09772408</v>
      </c>
      <c r="K67" s="18" t="n">
        <v>412.67294382</v>
      </c>
      <c r="L67" s="20" t="n">
        <v>4.89252136</v>
      </c>
      <c r="M67" s="18" t="s">
        <v>481</v>
      </c>
      <c r="N67" s="20" t="s">
        <v>481</v>
      </c>
      <c r="O67" s="18" t="s">
        <v>481</v>
      </c>
      <c r="P67" s="20" t="s">
        <v>481</v>
      </c>
      <c r="Q67" s="18" t="s">
        <v>481</v>
      </c>
      <c r="R67" s="20" t="s">
        <v>481</v>
      </c>
      <c r="S67" s="18" t="s">
        <v>481</v>
      </c>
      <c r="T67" s="20" t="s">
        <v>481</v>
      </c>
      <c r="U67" s="18" t="n">
        <v>342.95534301</v>
      </c>
      <c r="V67" s="20" t="n">
        <v>6.02285118</v>
      </c>
    </row>
    <row r="68" spans="1:22">
      <c r="A68" s="15" t="s">
        <v>543</v>
      </c>
      <c r="B68" s="17" t="n">
        <v>12083</v>
      </c>
      <c r="C68" s="18">
        <f>(32.0/B68*100)</f>
        <v/>
      </c>
      <c r="D68" s="19" t="n">
        <v>12051</v>
      </c>
      <c r="E68" s="18" t="n">
        <v>357.52923022</v>
      </c>
      <c r="F68" s="20" t="n">
        <v>5.14796423</v>
      </c>
      <c r="G68" s="18" t="n">
        <v>395.49731007</v>
      </c>
      <c r="H68" s="20" t="n">
        <v>3.17523765</v>
      </c>
      <c r="I68" s="18" t="n">
        <v>423.79087737</v>
      </c>
      <c r="J68" s="20" t="n">
        <v>1.93744209</v>
      </c>
      <c r="K68" s="18" t="n">
        <v>429.52335926</v>
      </c>
      <c r="L68" s="20" t="n">
        <v>2.60974804</v>
      </c>
      <c r="M68" s="18" t="s">
        <v>481</v>
      </c>
      <c r="N68" s="20" t="s">
        <v>481</v>
      </c>
      <c r="O68" s="18" t="s">
        <v>481</v>
      </c>
      <c r="P68" s="20" t="s">
        <v>481</v>
      </c>
      <c r="Q68" s="18" t="s">
        <v>481</v>
      </c>
      <c r="R68" s="20" t="s">
        <v>481</v>
      </c>
      <c r="S68" s="18" t="s">
        <v>481</v>
      </c>
      <c r="T68" s="20" t="s">
        <v>481</v>
      </c>
      <c r="U68" s="18" t="n">
        <v>351.90284112</v>
      </c>
      <c r="V68" s="20" t="n">
        <v>2.0699016</v>
      </c>
    </row>
    <row r="69" spans="1:22">
      <c r="A69" s="15" t="s">
        <v>544</v>
      </c>
      <c r="B69" s="17" t="n">
        <v>4876</v>
      </c>
      <c r="C69" s="18">
        <f>(0.0/B69*100)</f>
        <v/>
      </c>
      <c r="D69" s="19" t="n">
        <v>4876</v>
      </c>
      <c r="E69" s="18" t="n">
        <v>426.43496808</v>
      </c>
      <c r="F69" s="20" t="n">
        <v>7.37408679</v>
      </c>
      <c r="G69" s="18" t="n">
        <v>449.23729346</v>
      </c>
      <c r="H69" s="20" t="n">
        <v>4.4005118</v>
      </c>
      <c r="I69" s="18" t="n">
        <v>445.71603888</v>
      </c>
      <c r="J69" s="20" t="n">
        <v>3.91593568</v>
      </c>
      <c r="K69" s="18" t="n">
        <v>436.84173179</v>
      </c>
      <c r="L69" s="20" t="n">
        <v>6.82999692</v>
      </c>
      <c r="M69" s="18" t="s">
        <v>481</v>
      </c>
      <c r="N69" s="20" t="s">
        <v>481</v>
      </c>
      <c r="O69" s="18" t="s">
        <v>481</v>
      </c>
      <c r="P69" s="20" t="s">
        <v>481</v>
      </c>
      <c r="Q69" s="18" t="s">
        <v>481</v>
      </c>
      <c r="R69" s="20" t="s">
        <v>481</v>
      </c>
      <c r="S69" s="18" t="s">
        <v>481</v>
      </c>
      <c r="T69" s="20" t="s">
        <v>481</v>
      </c>
      <c r="U69" s="18" t="n">
        <v>432.37582164</v>
      </c>
      <c r="V69" s="20" t="n">
        <v>18.39468562</v>
      </c>
    </row>
    <row r="70" spans="1:22">
      <c r="A70" s="15" t="s">
        <v>545</v>
      </c>
      <c r="B70" s="17" t="n">
        <v>6036</v>
      </c>
      <c r="C70" s="18">
        <f>(223.0/B70*100)</f>
        <v/>
      </c>
      <c r="D70" s="19" t="n">
        <v>5813</v>
      </c>
      <c r="E70" s="18" t="n">
        <v>468.6783807</v>
      </c>
      <c r="F70" s="20" t="n">
        <v>7.80232075</v>
      </c>
      <c r="G70" s="18" t="n">
        <v>489.45793656</v>
      </c>
      <c r="H70" s="20" t="n">
        <v>4.66338373</v>
      </c>
      <c r="I70" s="18" t="n">
        <v>500.2504768</v>
      </c>
      <c r="J70" s="20" t="n">
        <v>3.1133641</v>
      </c>
      <c r="K70" s="18" t="n">
        <v>515.11368672</v>
      </c>
      <c r="L70" s="20" t="n">
        <v>5.00565639</v>
      </c>
      <c r="M70" s="18" t="s">
        <v>481</v>
      </c>
      <c r="N70" s="20" t="s">
        <v>481</v>
      </c>
      <c r="O70" s="18" t="s">
        <v>481</v>
      </c>
      <c r="P70" s="20" t="s">
        <v>481</v>
      </c>
      <c r="Q70" s="18" t="s">
        <v>481</v>
      </c>
      <c r="R70" s="20" t="s">
        <v>481</v>
      </c>
      <c r="S70" s="18" t="s">
        <v>481</v>
      </c>
      <c r="T70" s="20" t="s">
        <v>481</v>
      </c>
      <c r="U70" s="18" t="n">
        <v>449.97064748</v>
      </c>
      <c r="V70" s="20" t="n">
        <v>8.500714670000001</v>
      </c>
    </row>
    <row r="71" spans="1:22">
      <c r="A71" s="15" t="s">
        <v>546</v>
      </c>
      <c r="B71" s="17" t="n">
        <v>6115</v>
      </c>
      <c r="C71" s="18">
        <f>(50.0/B71*100)</f>
        <v/>
      </c>
      <c r="D71" s="19" t="n">
        <v>6065</v>
      </c>
      <c r="E71" s="18" t="n">
        <v>518.72771645</v>
      </c>
      <c r="F71" s="20" t="n">
        <v>10.41783866</v>
      </c>
      <c r="G71" s="18" t="n">
        <v>552.16820622</v>
      </c>
      <c r="H71" s="20" t="n">
        <v>4.02525321</v>
      </c>
      <c r="I71" s="18" t="n">
        <v>562.12759455</v>
      </c>
      <c r="J71" s="20" t="n">
        <v>1.81631952</v>
      </c>
      <c r="K71" s="18" t="n">
        <v>592.10087277</v>
      </c>
      <c r="L71" s="20" t="n">
        <v>3.84516879</v>
      </c>
      <c r="M71" s="18" t="s">
        <v>481</v>
      </c>
      <c r="N71" s="20" t="s">
        <v>481</v>
      </c>
      <c r="O71" s="18" t="s">
        <v>481</v>
      </c>
      <c r="P71" s="20" t="s">
        <v>481</v>
      </c>
      <c r="Q71" s="18" t="s">
        <v>481</v>
      </c>
      <c r="R71" s="20" t="s">
        <v>481</v>
      </c>
      <c r="S71" s="18" t="s">
        <v>481</v>
      </c>
      <c r="T71" s="20" t="s">
        <v>481</v>
      </c>
      <c r="U71" s="18" t="n">
        <v>471.14988642</v>
      </c>
      <c r="V71" s="20" t="n">
        <v>16.14329787</v>
      </c>
    </row>
    <row r="72" spans="1:22">
      <c r="A72" s="15" t="s">
        <v>547</v>
      </c>
      <c r="B72" s="17" t="n">
        <v>7708</v>
      </c>
      <c r="C72" s="18">
        <f>(8.0/B72*100)</f>
        <v/>
      </c>
      <c r="D72" s="19" t="n">
        <v>7700</v>
      </c>
      <c r="E72" s="18" t="n">
        <v>471.98941281</v>
      </c>
      <c r="F72" s="20" t="n">
        <v>12.24509971</v>
      </c>
      <c r="G72" s="18" t="n">
        <v>460.61984038</v>
      </c>
      <c r="H72" s="20" t="n">
        <v>7.6783352</v>
      </c>
      <c r="I72" s="18" t="n">
        <v>530.15036806</v>
      </c>
      <c r="J72" s="20" t="n">
        <v>2.99535251</v>
      </c>
      <c r="K72" s="18" t="n">
        <v>588.41003304</v>
      </c>
      <c r="L72" s="20" t="n">
        <v>4.0703459</v>
      </c>
      <c r="M72" s="18" t="s">
        <v>481</v>
      </c>
      <c r="N72" s="20" t="s">
        <v>481</v>
      </c>
      <c r="O72" s="18" t="s">
        <v>481</v>
      </c>
      <c r="P72" s="20" t="s">
        <v>481</v>
      </c>
      <c r="Q72" s="18" t="s">
        <v>481</v>
      </c>
      <c r="R72" s="20" t="s">
        <v>481</v>
      </c>
      <c r="S72" s="18" t="s">
        <v>481</v>
      </c>
      <c r="T72" s="20" t="s">
        <v>481</v>
      </c>
      <c r="U72" s="18" t="n">
        <v>441.4797838</v>
      </c>
      <c r="V72" s="20" t="n">
        <v>28.19179735</v>
      </c>
    </row>
    <row r="73" spans="1:22">
      <c r="A73" s="15" t="s">
        <v>548</v>
      </c>
      <c r="B73" s="17" t="n">
        <v>8249</v>
      </c>
      <c r="C73" s="18">
        <f>(209.0/B73*100)</f>
        <v/>
      </c>
      <c r="D73" s="19" t="n">
        <v>8040</v>
      </c>
      <c r="E73" s="18" t="n">
        <v>379.28147191</v>
      </c>
      <c r="F73" s="20" t="n">
        <v>10.03140396</v>
      </c>
      <c r="G73" s="18" t="n">
        <v>399.21106812</v>
      </c>
      <c r="H73" s="20" t="n">
        <v>5.67566789</v>
      </c>
      <c r="I73" s="18" t="n">
        <v>413.52542765</v>
      </c>
      <c r="J73" s="20" t="n">
        <v>2.91155769</v>
      </c>
      <c r="K73" s="18" t="n">
        <v>448.98049979</v>
      </c>
      <c r="L73" s="20" t="n">
        <v>6.05536168</v>
      </c>
      <c r="M73" s="18" t="s">
        <v>481</v>
      </c>
      <c r="N73" s="20" t="s">
        <v>481</v>
      </c>
      <c r="O73" s="18" t="s">
        <v>481</v>
      </c>
      <c r="P73" s="20" t="s">
        <v>481</v>
      </c>
      <c r="Q73" s="18" t="s">
        <v>481</v>
      </c>
      <c r="R73" s="20" t="s">
        <v>481</v>
      </c>
      <c r="S73" s="18" t="s">
        <v>481</v>
      </c>
      <c r="T73" s="20" t="s">
        <v>481</v>
      </c>
      <c r="U73" s="18" t="n">
        <v>382.75362351</v>
      </c>
      <c r="V73" s="20" t="n">
        <v>9.745509</v>
      </c>
    </row>
    <row r="74" spans="1:22">
      <c r="A74" s="15" t="s">
        <v>549</v>
      </c>
      <c r="B74" s="17" t="n">
        <v>4692</v>
      </c>
      <c r="C74" s="18">
        <f>(82.0/B74*100)</f>
        <v/>
      </c>
      <c r="D74" s="19" t="n">
        <v>4610</v>
      </c>
      <c r="E74" s="18" t="n">
        <v>378.1040846</v>
      </c>
      <c r="F74" s="20" t="n">
        <v>6.52019633</v>
      </c>
      <c r="G74" s="18" t="n">
        <v>406.75101686</v>
      </c>
      <c r="H74" s="20" t="n">
        <v>3.92068279</v>
      </c>
      <c r="I74" s="18" t="n">
        <v>432.4617065</v>
      </c>
      <c r="J74" s="20" t="n">
        <v>2.162397</v>
      </c>
      <c r="K74" s="18" t="n">
        <v>427.31884263</v>
      </c>
      <c r="L74" s="20" t="n">
        <v>4.23070688</v>
      </c>
      <c r="M74" s="18" t="s">
        <v>481</v>
      </c>
      <c r="N74" s="20" t="s">
        <v>481</v>
      </c>
      <c r="O74" s="18" t="s">
        <v>481</v>
      </c>
      <c r="P74" s="20" t="s">
        <v>481</v>
      </c>
      <c r="Q74" s="18" t="s">
        <v>481</v>
      </c>
      <c r="R74" s="20" t="s">
        <v>481</v>
      </c>
      <c r="S74" s="18" t="n">
        <v>357.41758788</v>
      </c>
      <c r="T74" s="20" t="n">
        <v>37.34421742</v>
      </c>
      <c r="U74" s="18" t="n">
        <v>361.60703099</v>
      </c>
      <c r="V74" s="20" t="n">
        <v>6.49145506</v>
      </c>
    </row>
    <row r="75" spans="1:22">
      <c r="A75" s="15" t="s">
        <v>550</v>
      </c>
      <c r="B75" s="17" t="n">
        <v>5375</v>
      </c>
      <c r="C75" s="18">
        <f>(341.0/B75*100)</f>
        <v/>
      </c>
      <c r="D75" s="19" t="n">
        <v>5034</v>
      </c>
      <c r="E75" s="18" t="n">
        <v>360.76015884</v>
      </c>
      <c r="F75" s="20" t="n">
        <v>5.6266512</v>
      </c>
      <c r="G75" s="18" t="n">
        <v>372.38616838</v>
      </c>
      <c r="H75" s="20" t="n">
        <v>3.88126317</v>
      </c>
      <c r="I75" s="18" t="n">
        <v>377.54768856</v>
      </c>
      <c r="J75" s="20" t="n">
        <v>4.18030962</v>
      </c>
      <c r="K75" s="18" t="n">
        <v>377.45602179</v>
      </c>
      <c r="L75" s="20" t="n">
        <v>5.56667474</v>
      </c>
      <c r="M75" s="18" t="s">
        <v>481</v>
      </c>
      <c r="N75" s="20" t="s">
        <v>481</v>
      </c>
      <c r="O75" s="18" t="s">
        <v>481</v>
      </c>
      <c r="P75" s="20" t="s">
        <v>481</v>
      </c>
      <c r="Q75" s="18" t="s">
        <v>481</v>
      </c>
      <c r="R75" s="20" t="s">
        <v>481</v>
      </c>
      <c r="S75" s="18" t="s">
        <v>481</v>
      </c>
      <c r="T75" s="20" t="s">
        <v>481</v>
      </c>
      <c r="U75" s="18" t="n">
        <v>339.65315646</v>
      </c>
      <c r="V75" s="20" t="n">
        <v>5.10506097</v>
      </c>
    </row>
    <row r="76" spans="1:22">
      <c r="A76" s="15" t="s">
        <v>551</v>
      </c>
      <c r="B76" s="17" t="n">
        <v>14167</v>
      </c>
      <c r="C76" s="18">
        <f>(238.0/B76*100)</f>
        <v/>
      </c>
      <c r="D76" s="19" t="n">
        <v>13929</v>
      </c>
      <c r="E76" s="18" t="n">
        <v>387.0608077</v>
      </c>
      <c r="F76" s="20" t="n">
        <v>4.99664541</v>
      </c>
      <c r="G76" s="18" t="n">
        <v>416.00442602</v>
      </c>
      <c r="H76" s="20" t="n">
        <v>4.28307461</v>
      </c>
      <c r="I76" s="18" t="n">
        <v>438.28006259</v>
      </c>
      <c r="J76" s="20" t="n">
        <v>2.57109398</v>
      </c>
      <c r="K76" s="18" t="n">
        <v>444.2721148</v>
      </c>
      <c r="L76" s="20" t="n">
        <v>3.97254429</v>
      </c>
      <c r="M76" s="18" t="s">
        <v>481</v>
      </c>
      <c r="N76" s="20" t="s">
        <v>481</v>
      </c>
      <c r="O76" s="18" t="s">
        <v>481</v>
      </c>
      <c r="P76" s="20" t="s">
        <v>481</v>
      </c>
      <c r="Q76" s="18" t="s">
        <v>481</v>
      </c>
      <c r="R76" s="20" t="s">
        <v>481</v>
      </c>
      <c r="S76" s="18" t="s">
        <v>481</v>
      </c>
      <c r="T76" s="20" t="s">
        <v>481</v>
      </c>
      <c r="U76" s="18" t="n">
        <v>363.83689811</v>
      </c>
      <c r="V76" s="20" t="n">
        <v>4.41109076</v>
      </c>
    </row>
    <row r="77" spans="1:22">
      <c r="A77" s="15" t="s">
        <v>552</v>
      </c>
      <c r="B77" s="17" t="n">
        <v>6062</v>
      </c>
      <c r="C77" s="18">
        <f>(455.0/B77*100)</f>
        <v/>
      </c>
      <c r="D77" s="19" t="n">
        <v>5607</v>
      </c>
      <c r="E77" s="18" t="n">
        <v>390.97120227</v>
      </c>
      <c r="F77" s="20" t="n">
        <v>5.65985877</v>
      </c>
      <c r="G77" s="18" t="n">
        <v>405.58198805</v>
      </c>
      <c r="H77" s="20" t="n">
        <v>5.06515856</v>
      </c>
      <c r="I77" s="18" t="n">
        <v>435.16404995</v>
      </c>
      <c r="J77" s="20" t="n">
        <v>3.05722621</v>
      </c>
      <c r="K77" s="18" t="n">
        <v>449.44318213</v>
      </c>
      <c r="L77" s="20" t="n">
        <v>5.33375599</v>
      </c>
      <c r="M77" s="18" t="s">
        <v>481</v>
      </c>
      <c r="N77" s="20" t="s">
        <v>481</v>
      </c>
      <c r="O77" s="18" t="s">
        <v>481</v>
      </c>
      <c r="P77" s="20" t="s">
        <v>481</v>
      </c>
      <c r="Q77" s="18" t="s">
        <v>481</v>
      </c>
      <c r="R77" s="20" t="s">
        <v>481</v>
      </c>
      <c r="S77" s="18" t="s">
        <v>481</v>
      </c>
      <c r="T77" s="20" t="s">
        <v>481</v>
      </c>
      <c r="U77" s="18" t="n">
        <v>366.73772752</v>
      </c>
      <c r="V77" s="20" t="n">
        <v>4.10169889</v>
      </c>
    </row>
    <row r="78" spans="1:22">
      <c r="A78" s="15" t="s">
        <v>553</v>
      </c>
      <c r="B78" s="17" t="n">
        <v>5826</v>
      </c>
      <c r="C78" s="18">
        <f>(0.0/B78*100)</f>
        <v/>
      </c>
      <c r="D78" s="19" t="n">
        <v>5826</v>
      </c>
      <c r="E78" s="18" t="n">
        <v>467.24096641</v>
      </c>
      <c r="F78" s="20" t="n">
        <v>8.91237031</v>
      </c>
      <c r="G78" s="18" t="n">
        <v>490.63378056</v>
      </c>
      <c r="H78" s="20" t="n">
        <v>5.77744115</v>
      </c>
      <c r="I78" s="18" t="n">
        <v>496.98684657</v>
      </c>
      <c r="J78" s="20" t="n">
        <v>4.46573643</v>
      </c>
      <c r="K78" s="18" t="n">
        <v>497.9401066</v>
      </c>
      <c r="L78" s="20" t="n">
        <v>7.22077849</v>
      </c>
      <c r="M78" s="18" t="s">
        <v>481</v>
      </c>
      <c r="N78" s="20" t="s">
        <v>481</v>
      </c>
      <c r="O78" s="18" t="s">
        <v>481</v>
      </c>
      <c r="P78" s="20" t="s">
        <v>481</v>
      </c>
      <c r="Q78" s="18" t="n">
        <v>390.3611</v>
      </c>
      <c r="R78" s="20" t="n">
        <v>35.81002551</v>
      </c>
      <c r="S78" s="18" t="n">
        <v>441.52628749</v>
      </c>
      <c r="T78" s="20" t="n">
        <v>41.3009501</v>
      </c>
      <c r="U78" s="18" t="n">
        <v>454.92230498</v>
      </c>
      <c r="V78" s="20" t="n">
        <v>18.67470642</v>
      </c>
    </row>
    <row customHeight="1" ht="25" r="79" spans="1:22">
      <c r="A79" s="15" t="s">
        <v>554</v>
      </c>
      <c r="B79" s="17" t="n">
        <v>1657</v>
      </c>
      <c r="C79" s="18">
        <f>(41.0/B79*100)</f>
        <v/>
      </c>
      <c r="D79" s="19" t="n">
        <v>1616</v>
      </c>
      <c r="E79" s="18" t="n">
        <v>439.30544628</v>
      </c>
      <c r="F79" s="20" t="n">
        <v>11.62537398</v>
      </c>
      <c r="G79" s="18" t="n">
        <v>451.71978949</v>
      </c>
      <c r="H79" s="20" t="n">
        <v>6.92996067</v>
      </c>
      <c r="I79" s="18" t="n">
        <v>455.33061074</v>
      </c>
      <c r="J79" s="20" t="n">
        <v>7.51197863</v>
      </c>
      <c r="K79" s="18" t="n">
        <v>478.9820776</v>
      </c>
      <c r="L79" s="20" t="n">
        <v>9.55154748</v>
      </c>
      <c r="M79" s="18" t="s">
        <v>481</v>
      </c>
      <c r="N79" s="20" t="s">
        <v>481</v>
      </c>
      <c r="O79" s="18" t="s">
        <v>481</v>
      </c>
      <c r="P79" s="20" t="s">
        <v>481</v>
      </c>
      <c r="Q79" s="18" t="s">
        <v>481</v>
      </c>
      <c r="R79" s="20" t="s">
        <v>481</v>
      </c>
      <c r="S79" s="18" t="n">
        <v>431.00464438</v>
      </c>
      <c r="T79" s="20" t="n">
        <v>26.84862166</v>
      </c>
      <c r="U79" s="18" t="n">
        <v>382.5716421</v>
      </c>
      <c r="V79" s="20" t="n">
        <v>15.39640726</v>
      </c>
    </row>
    <row r="80" spans="1:22">
      <c r="A80" s="15" t="s">
        <v>555</v>
      </c>
      <c r="B80" s="17" t="n">
        <v>7841</v>
      </c>
      <c r="C80" s="18">
        <f>(0.0/B80*100)</f>
        <v/>
      </c>
      <c r="D80" s="19" t="n">
        <v>7841</v>
      </c>
      <c r="E80" s="18" t="n">
        <v>440.40936192</v>
      </c>
      <c r="F80" s="20" t="n">
        <v>6.97743693</v>
      </c>
      <c r="G80" s="18" t="n">
        <v>460.26018687</v>
      </c>
      <c r="H80" s="20" t="n">
        <v>5.08004909</v>
      </c>
      <c r="I80" s="18" t="n">
        <v>461.13536677</v>
      </c>
      <c r="J80" s="20" t="n">
        <v>4.66584051</v>
      </c>
      <c r="K80" s="18" t="n">
        <v>461.70370795</v>
      </c>
      <c r="L80" s="20" t="n">
        <v>6.2964862</v>
      </c>
      <c r="M80" s="18" t="s">
        <v>481</v>
      </c>
      <c r="N80" s="20" t="s">
        <v>481</v>
      </c>
      <c r="O80" s="18" t="s">
        <v>481</v>
      </c>
      <c r="P80" s="20" t="s">
        <v>481</v>
      </c>
      <c r="Q80" s="18" t="s">
        <v>481</v>
      </c>
      <c r="R80" s="20" t="s">
        <v>481</v>
      </c>
      <c r="S80" s="18" t="s">
        <v>481</v>
      </c>
      <c r="T80" s="20" t="s">
        <v>481</v>
      </c>
      <c r="U80" s="18" t="n">
        <v>426.48447887</v>
      </c>
      <c r="V80" s="20" t="n">
        <v>25.34123656</v>
      </c>
    </row>
    <row r="81" spans="1:22">
      <c r="A81" s="23" t="s">
        <v>556</v>
      </c>
      <c r="B81" s="17" t="n">
        <v>8861</v>
      </c>
      <c r="C81" s="18">
        <f>(113.0/B81*100)</f>
        <v/>
      </c>
      <c r="D81" s="19" t="n">
        <v>8748</v>
      </c>
      <c r="E81" s="18" t="n">
        <v>417.51861177</v>
      </c>
      <c r="F81" s="20" t="n">
        <v>8.638530980000001</v>
      </c>
      <c r="G81" s="18" t="n">
        <v>438.81201033</v>
      </c>
      <c r="H81" s="20" t="n">
        <v>4.40435349</v>
      </c>
      <c r="I81" s="18" t="n">
        <v>448.45392376</v>
      </c>
      <c r="J81" s="20" t="n">
        <v>3.46301058</v>
      </c>
      <c r="K81" s="18" t="n">
        <v>456.00483872</v>
      </c>
      <c r="L81" s="20" t="n">
        <v>5.11531142</v>
      </c>
      <c r="M81" s="18" t="s">
        <v>481</v>
      </c>
      <c r="N81" s="20" t="s">
        <v>481</v>
      </c>
      <c r="O81" s="18" t="s">
        <v>481</v>
      </c>
      <c r="P81" s="20" t="s">
        <v>481</v>
      </c>
      <c r="Q81" s="18" t="s">
        <v>481</v>
      </c>
      <c r="R81" s="20" t="s">
        <v>481</v>
      </c>
      <c r="S81" s="18" t="s">
        <v>481</v>
      </c>
      <c r="T81" s="20" t="s">
        <v>481</v>
      </c>
      <c r="U81" s="18" t="n">
        <v>403.90009928</v>
      </c>
      <c r="V81" s="20" t="n">
        <v>10.94443051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879</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491.97507162</v>
      </c>
      <c r="F7" s="20" t="n">
        <v>5.73736847</v>
      </c>
      <c r="G7" s="18" t="n">
        <v>519.91092567</v>
      </c>
      <c r="H7" s="20" t="n">
        <v>3.86957437</v>
      </c>
      <c r="I7" s="18" t="n">
        <v>512.23753601</v>
      </c>
      <c r="J7" s="20" t="n">
        <v>2.18122925</v>
      </c>
      <c r="K7" s="18" t="n">
        <v>478.32720014</v>
      </c>
      <c r="L7" s="20" t="n">
        <v>2.2296418</v>
      </c>
      <c r="M7" s="18" t="s">
        <v>481</v>
      </c>
      <c r="N7" s="20" t="s">
        <v>481</v>
      </c>
      <c r="O7" s="18" t="s">
        <v>481</v>
      </c>
      <c r="P7" s="20" t="s">
        <v>481</v>
      </c>
      <c r="Q7" s="18" t="s">
        <v>481</v>
      </c>
      <c r="R7" s="20" t="s">
        <v>481</v>
      </c>
      <c r="S7" s="18" t="s">
        <v>481</v>
      </c>
      <c r="T7" s="20" t="s">
        <v>481</v>
      </c>
      <c r="U7" s="18" t="n">
        <v>458.35494876</v>
      </c>
      <c r="V7" s="20" t="n">
        <v>4.6228753</v>
      </c>
    </row>
    <row r="8" spans="1:22">
      <c r="A8" s="15" t="s">
        <v>483</v>
      </c>
      <c r="B8" s="17" t="n">
        <v>7007</v>
      </c>
      <c r="C8" s="18">
        <f>(299.0/B8*100)</f>
        <v/>
      </c>
      <c r="D8" s="19" t="n">
        <v>6708</v>
      </c>
      <c r="E8" s="18" t="n">
        <v>473.37954793</v>
      </c>
      <c r="F8" s="20" t="n">
        <v>7.00260582</v>
      </c>
      <c r="G8" s="18" t="n">
        <v>516.94033268</v>
      </c>
      <c r="H8" s="20" t="n">
        <v>6.21569136</v>
      </c>
      <c r="I8" s="18" t="n">
        <v>514.08538806</v>
      </c>
      <c r="J8" s="20" t="n">
        <v>3.52622486</v>
      </c>
      <c r="K8" s="18" t="n">
        <v>489.63467181</v>
      </c>
      <c r="L8" s="20" t="n">
        <v>3.19978129</v>
      </c>
      <c r="M8" s="18" t="s">
        <v>481</v>
      </c>
      <c r="N8" s="20" t="s">
        <v>481</v>
      </c>
      <c r="O8" s="18" t="s">
        <v>481</v>
      </c>
      <c r="P8" s="20" t="s">
        <v>481</v>
      </c>
      <c r="Q8" s="18" t="n">
        <v>301.63126691</v>
      </c>
      <c r="R8" s="20" t="n">
        <v>25.14921031</v>
      </c>
      <c r="S8" s="18" t="s">
        <v>481</v>
      </c>
      <c r="T8" s="20" t="s">
        <v>481</v>
      </c>
      <c r="U8" s="18" t="n">
        <v>433.44073332</v>
      </c>
      <c r="V8" s="20" t="n">
        <v>7.57381793</v>
      </c>
    </row>
    <row r="9" spans="1:22">
      <c r="A9" s="15" t="s">
        <v>484</v>
      </c>
      <c r="B9" s="17" t="n">
        <v>9651</v>
      </c>
      <c r="C9" s="18">
        <f>(357.0/B9*100)</f>
        <v/>
      </c>
      <c r="D9" s="19" t="n">
        <v>9294</v>
      </c>
      <c r="E9" s="18" t="n">
        <v>508.84247109</v>
      </c>
      <c r="F9" s="20" t="n">
        <v>4.46276721</v>
      </c>
      <c r="G9" s="18" t="n">
        <v>538.96772275</v>
      </c>
      <c r="H9" s="20" t="n">
        <v>3.57054096</v>
      </c>
      <c r="I9" s="18" t="n">
        <v>527.01467651</v>
      </c>
      <c r="J9" s="20" t="n">
        <v>2.72532796</v>
      </c>
      <c r="K9" s="18" t="n">
        <v>494.94150748</v>
      </c>
      <c r="L9" s="20" t="n">
        <v>2.83502133</v>
      </c>
      <c r="M9" s="18" t="s">
        <v>481</v>
      </c>
      <c r="N9" s="20" t="s">
        <v>481</v>
      </c>
      <c r="O9" s="18" t="s">
        <v>481</v>
      </c>
      <c r="P9" s="20" t="s">
        <v>481</v>
      </c>
      <c r="Q9" s="18" t="n">
        <v>357.98454354</v>
      </c>
      <c r="R9" s="20" t="n">
        <v>11.51846445</v>
      </c>
      <c r="S9" s="18" t="s">
        <v>481</v>
      </c>
      <c r="T9" s="20" t="s">
        <v>481</v>
      </c>
      <c r="U9" s="18" t="n">
        <v>432.09139697</v>
      </c>
      <c r="V9" s="20" t="n">
        <v>6.94151226</v>
      </c>
    </row>
    <row r="10" spans="1:22">
      <c r="A10" s="15" t="s">
        <v>485</v>
      </c>
      <c r="B10" s="17" t="n">
        <v>20058</v>
      </c>
      <c r="C10" s="18">
        <f>(585.0/B10*100)</f>
        <v/>
      </c>
      <c r="D10" s="19" t="n">
        <v>19473</v>
      </c>
      <c r="E10" s="18" t="n">
        <v>508.82603368</v>
      </c>
      <c r="F10" s="20" t="n">
        <v>4.37358952</v>
      </c>
      <c r="G10" s="18" t="n">
        <v>534.38683721</v>
      </c>
      <c r="H10" s="20" t="n">
        <v>3.86452216</v>
      </c>
      <c r="I10" s="18" t="n">
        <v>527.93299724</v>
      </c>
      <c r="J10" s="20" t="n">
        <v>2.79579733</v>
      </c>
      <c r="K10" s="18" t="n">
        <v>501.77381853</v>
      </c>
      <c r="L10" s="20" t="n">
        <v>2.69618147</v>
      </c>
      <c r="M10" s="18" t="s">
        <v>481</v>
      </c>
      <c r="N10" s="20" t="s">
        <v>481</v>
      </c>
      <c r="O10" s="18" t="s">
        <v>481</v>
      </c>
      <c r="P10" s="20" t="s">
        <v>481</v>
      </c>
      <c r="Q10" s="18" t="s">
        <v>481</v>
      </c>
      <c r="R10" s="20" t="s">
        <v>481</v>
      </c>
      <c r="S10" s="18" t="s">
        <v>481</v>
      </c>
      <c r="T10" s="20" t="s">
        <v>481</v>
      </c>
      <c r="U10" s="18" t="n">
        <v>453.88114197</v>
      </c>
      <c r="V10" s="20" t="n">
        <v>6.45064386</v>
      </c>
    </row>
    <row r="11" spans="1:22">
      <c r="A11" s="15" t="s">
        <v>486</v>
      </c>
      <c r="B11" s="17" t="n">
        <v>7053</v>
      </c>
      <c r="C11" s="18">
        <f>(242.0/B11*100)</f>
        <v/>
      </c>
      <c r="D11" s="19" t="n">
        <v>6811</v>
      </c>
      <c r="E11" s="18" t="n">
        <v>416.2842979</v>
      </c>
      <c r="F11" s="20" t="n">
        <v>5.44685991</v>
      </c>
      <c r="G11" s="18" t="n">
        <v>431.28987407</v>
      </c>
      <c r="H11" s="20" t="n">
        <v>3.97740763</v>
      </c>
      <c r="I11" s="18" t="n">
        <v>433.22610767</v>
      </c>
      <c r="J11" s="20" t="n">
        <v>3.31215476</v>
      </c>
      <c r="K11" s="18" t="n">
        <v>420.39946148</v>
      </c>
      <c r="L11" s="20" t="n">
        <v>3.4439338</v>
      </c>
      <c r="M11" s="18" t="s">
        <v>481</v>
      </c>
      <c r="N11" s="20" t="s">
        <v>481</v>
      </c>
      <c r="O11" s="18" t="s">
        <v>481</v>
      </c>
      <c r="P11" s="20" t="s">
        <v>481</v>
      </c>
      <c r="Q11" s="18" t="s">
        <v>481</v>
      </c>
      <c r="R11" s="20" t="s">
        <v>481</v>
      </c>
      <c r="S11" s="18" t="s">
        <v>481</v>
      </c>
      <c r="T11" s="20" t="s">
        <v>481</v>
      </c>
      <c r="U11" s="18" t="n">
        <v>391.11342791</v>
      </c>
      <c r="V11" s="20" t="n">
        <v>5.76757872</v>
      </c>
    </row>
    <row r="12" spans="1:22">
      <c r="A12" s="15" t="s">
        <v>487</v>
      </c>
      <c r="B12" s="17" t="n">
        <v>6894</v>
      </c>
      <c r="C12" s="18">
        <f>(60.0/B12*100)</f>
        <v/>
      </c>
      <c r="D12" s="19" t="n">
        <v>6834</v>
      </c>
      <c r="E12" s="18" t="n">
        <v>469.26046148</v>
      </c>
      <c r="F12" s="20" t="n">
        <v>4.36226168</v>
      </c>
      <c r="G12" s="18" t="n">
        <v>506.79575131</v>
      </c>
      <c r="H12" s="20" t="n">
        <v>5.32374462</v>
      </c>
      <c r="I12" s="18" t="n">
        <v>506.72965854</v>
      </c>
      <c r="J12" s="20" t="n">
        <v>2.45644262</v>
      </c>
      <c r="K12" s="18" t="n">
        <v>489.79345268</v>
      </c>
      <c r="L12" s="20" t="n">
        <v>3.00715443</v>
      </c>
      <c r="M12" s="18" t="s">
        <v>481</v>
      </c>
      <c r="N12" s="20" t="s">
        <v>481</v>
      </c>
      <c r="O12" s="18" t="s">
        <v>481</v>
      </c>
      <c r="P12" s="20" t="s">
        <v>481</v>
      </c>
      <c r="Q12" s="18" t="n">
        <v>340.98506961</v>
      </c>
      <c r="R12" s="20" t="n">
        <v>12.52444664</v>
      </c>
      <c r="S12" s="18" t="s">
        <v>481</v>
      </c>
      <c r="T12" s="20" t="s">
        <v>481</v>
      </c>
      <c r="U12" s="18" t="n">
        <v>405.519896</v>
      </c>
      <c r="V12" s="20" t="n">
        <v>8.89629088</v>
      </c>
    </row>
    <row r="13" spans="1:22">
      <c r="A13" s="15" t="s">
        <v>488</v>
      </c>
      <c r="B13" s="17" t="n">
        <v>7161</v>
      </c>
      <c r="C13" s="18">
        <f>(340.0/B13*100)</f>
        <v/>
      </c>
      <c r="D13" s="19" t="n">
        <v>6821</v>
      </c>
      <c r="E13" s="18" t="n">
        <v>507.9244176</v>
      </c>
      <c r="F13" s="20" t="n">
        <v>6.44106559</v>
      </c>
      <c r="G13" s="18" t="n">
        <v>531.5153159</v>
      </c>
      <c r="H13" s="20" t="n">
        <v>4.16577723</v>
      </c>
      <c r="I13" s="18" t="n">
        <v>521.50563454</v>
      </c>
      <c r="J13" s="20" t="n">
        <v>2.53782934</v>
      </c>
      <c r="K13" s="18" t="n">
        <v>504.66423752</v>
      </c>
      <c r="L13" s="20" t="n">
        <v>3.30390521</v>
      </c>
      <c r="M13" s="18" t="s">
        <v>481</v>
      </c>
      <c r="N13" s="20" t="s">
        <v>481</v>
      </c>
      <c r="O13" s="18" t="s">
        <v>481</v>
      </c>
      <c r="P13" s="20" t="s">
        <v>481</v>
      </c>
      <c r="Q13" s="18" t="n">
        <v>447.51533769</v>
      </c>
      <c r="R13" s="20" t="n">
        <v>5.97365007</v>
      </c>
      <c r="S13" s="18" t="s">
        <v>481</v>
      </c>
      <c r="T13" s="20" t="s">
        <v>481</v>
      </c>
      <c r="U13" s="18" t="n">
        <v>432.80027541</v>
      </c>
      <c r="V13" s="20" t="n">
        <v>6.49079618</v>
      </c>
    </row>
    <row r="14" spans="1:22">
      <c r="A14" s="15" t="s">
        <v>489</v>
      </c>
      <c r="B14" s="17" t="n">
        <v>5587</v>
      </c>
      <c r="C14" s="18">
        <f>(93.0/B14*100)</f>
        <v/>
      </c>
      <c r="D14" s="19" t="n">
        <v>5494</v>
      </c>
      <c r="E14" s="18" t="n">
        <v>504.01404425</v>
      </c>
      <c r="F14" s="20" t="n">
        <v>5.65516969</v>
      </c>
      <c r="G14" s="18" t="n">
        <v>530.75063693</v>
      </c>
      <c r="H14" s="20" t="n">
        <v>3.33647324</v>
      </c>
      <c r="I14" s="18" t="n">
        <v>521.69021392</v>
      </c>
      <c r="J14" s="20" t="n">
        <v>2.3198594</v>
      </c>
      <c r="K14" s="18" t="n">
        <v>514.2772185</v>
      </c>
      <c r="L14" s="20" t="n">
        <v>4.20326213</v>
      </c>
      <c r="M14" s="18" t="s">
        <v>481</v>
      </c>
      <c r="N14" s="20" t="s">
        <v>481</v>
      </c>
      <c r="O14" s="18" t="s">
        <v>481</v>
      </c>
      <c r="P14" s="20" t="s">
        <v>481</v>
      </c>
      <c r="Q14" s="18" t="s">
        <v>481</v>
      </c>
      <c r="R14" s="20" t="s">
        <v>481</v>
      </c>
      <c r="S14" s="18" t="s">
        <v>481</v>
      </c>
      <c r="T14" s="20" t="s">
        <v>481</v>
      </c>
      <c r="U14" s="18" t="n">
        <v>452.69934505</v>
      </c>
      <c r="V14" s="20" t="n">
        <v>10.59308281</v>
      </c>
    </row>
    <row r="15" spans="1:22">
      <c r="A15" s="15" t="s">
        <v>490</v>
      </c>
      <c r="B15" s="17" t="n">
        <v>5882</v>
      </c>
      <c r="C15" s="18">
        <f>(186.0/B15*100)</f>
        <v/>
      </c>
      <c r="D15" s="19" t="n">
        <v>5696</v>
      </c>
      <c r="E15" s="18" t="n">
        <v>496.05115473</v>
      </c>
      <c r="F15" s="20" t="n">
        <v>6.38141065</v>
      </c>
      <c r="G15" s="18" t="n">
        <v>518.90104153</v>
      </c>
      <c r="H15" s="20" t="n">
        <v>5.22279932</v>
      </c>
      <c r="I15" s="18" t="n">
        <v>524.22071096</v>
      </c>
      <c r="J15" s="20" t="n">
        <v>2.51771474</v>
      </c>
      <c r="K15" s="18" t="n">
        <v>503.21511867</v>
      </c>
      <c r="L15" s="20" t="n">
        <v>2.9603053</v>
      </c>
      <c r="M15" s="18" t="s">
        <v>481</v>
      </c>
      <c r="N15" s="20" t="s">
        <v>481</v>
      </c>
      <c r="O15" s="18" t="s">
        <v>481</v>
      </c>
      <c r="P15" s="20" t="s">
        <v>481</v>
      </c>
      <c r="Q15" s="18" t="n">
        <v>368.85220715</v>
      </c>
      <c r="R15" s="20" t="n">
        <v>14.5875493</v>
      </c>
      <c r="S15" s="18" t="s">
        <v>481</v>
      </c>
      <c r="T15" s="20" t="s">
        <v>481</v>
      </c>
      <c r="U15" s="18" t="n">
        <v>447.61273415</v>
      </c>
      <c r="V15" s="20" t="n">
        <v>7.6658124</v>
      </c>
    </row>
    <row r="16" spans="1:22">
      <c r="A16" s="15" t="s">
        <v>491</v>
      </c>
      <c r="B16" s="17" t="n">
        <v>6108</v>
      </c>
      <c r="C16" s="18">
        <f>(198.0/B16*100)</f>
        <v/>
      </c>
      <c r="D16" s="19" t="n">
        <v>5910</v>
      </c>
      <c r="E16" s="18" t="n">
        <v>471.68256897</v>
      </c>
      <c r="F16" s="20" t="n">
        <v>5.7088162</v>
      </c>
      <c r="G16" s="18" t="n">
        <v>521.44674617</v>
      </c>
      <c r="H16" s="20" t="n">
        <v>4.22861706</v>
      </c>
      <c r="I16" s="18" t="n">
        <v>514.44162791</v>
      </c>
      <c r="J16" s="20" t="n">
        <v>2.60409374</v>
      </c>
      <c r="K16" s="18" t="n">
        <v>485.82112063</v>
      </c>
      <c r="L16" s="20" t="n">
        <v>2.64909079</v>
      </c>
      <c r="M16" s="18" t="s">
        <v>481</v>
      </c>
      <c r="N16" s="20" t="s">
        <v>481</v>
      </c>
      <c r="O16" s="18" t="s">
        <v>481</v>
      </c>
      <c r="P16" s="20" t="s">
        <v>481</v>
      </c>
      <c r="Q16" s="18" t="s">
        <v>481</v>
      </c>
      <c r="R16" s="20" t="s">
        <v>481</v>
      </c>
      <c r="S16" s="18" t="s">
        <v>481</v>
      </c>
      <c r="T16" s="20" t="s">
        <v>481</v>
      </c>
      <c r="U16" s="18" t="n">
        <v>410.64179922</v>
      </c>
      <c r="V16" s="20" t="n">
        <v>8.137115189999999</v>
      </c>
    </row>
    <row r="17" spans="1:22">
      <c r="A17" s="15" t="s">
        <v>492</v>
      </c>
      <c r="B17" s="17" t="n">
        <v>6504</v>
      </c>
      <c r="C17" s="18">
        <f>(2634.0/B17*100)</f>
        <v/>
      </c>
      <c r="D17" s="19" t="n">
        <v>3870</v>
      </c>
      <c r="E17" s="18" t="n">
        <v>507.97349336</v>
      </c>
      <c r="F17" s="20" t="n">
        <v>8.81968079</v>
      </c>
      <c r="G17" s="18" t="n">
        <v>525.30954164</v>
      </c>
      <c r="H17" s="20" t="n">
        <v>6.76673245</v>
      </c>
      <c r="I17" s="18" t="n">
        <v>523.31352959</v>
      </c>
      <c r="J17" s="20" t="n">
        <v>3.97737547</v>
      </c>
      <c r="K17" s="18" t="n">
        <v>505.22984886</v>
      </c>
      <c r="L17" s="20" t="n">
        <v>3.79896111</v>
      </c>
      <c r="M17" s="18" t="s">
        <v>481</v>
      </c>
      <c r="N17" s="20" t="s">
        <v>481</v>
      </c>
      <c r="O17" s="18" t="s">
        <v>481</v>
      </c>
      <c r="P17" s="20" t="s">
        <v>481</v>
      </c>
      <c r="Q17" s="18" t="n">
        <v>362.96139732</v>
      </c>
      <c r="R17" s="20" t="n">
        <v>12.64520278</v>
      </c>
      <c r="S17" s="18" t="s">
        <v>481</v>
      </c>
      <c r="T17" s="20" t="s">
        <v>481</v>
      </c>
      <c r="U17" s="18" t="n">
        <v>467.25001827</v>
      </c>
      <c r="V17" s="20" t="n">
        <v>7.92891147</v>
      </c>
    </row>
    <row r="18" spans="1:22">
      <c r="A18" s="15" t="s">
        <v>493</v>
      </c>
      <c r="B18" s="17" t="n">
        <v>5532</v>
      </c>
      <c r="C18" s="18">
        <f>(33.0/B18*100)</f>
        <v/>
      </c>
      <c r="D18" s="19" t="n">
        <v>5499</v>
      </c>
      <c r="E18" s="18" t="n">
        <v>429.07890533</v>
      </c>
      <c r="F18" s="20" t="n">
        <v>7.03082929</v>
      </c>
      <c r="G18" s="18" t="n">
        <v>462.89939389</v>
      </c>
      <c r="H18" s="20" t="n">
        <v>6.080176</v>
      </c>
      <c r="I18" s="18" t="n">
        <v>473.77836457</v>
      </c>
      <c r="J18" s="20" t="n">
        <v>3.44255386</v>
      </c>
      <c r="K18" s="18" t="n">
        <v>448.91237998</v>
      </c>
      <c r="L18" s="20" t="n">
        <v>3.57990937</v>
      </c>
      <c r="M18" s="18" t="s">
        <v>481</v>
      </c>
      <c r="N18" s="20" t="s">
        <v>481</v>
      </c>
      <c r="O18" s="18" t="s">
        <v>481</v>
      </c>
      <c r="P18" s="20" t="s">
        <v>481</v>
      </c>
      <c r="Q18" s="18" t="s">
        <v>481</v>
      </c>
      <c r="R18" s="20" t="s">
        <v>481</v>
      </c>
      <c r="S18" s="18" t="s">
        <v>481</v>
      </c>
      <c r="T18" s="20" t="s">
        <v>481</v>
      </c>
      <c r="U18" s="18" t="n">
        <v>378.20154359</v>
      </c>
      <c r="V18" s="20" t="n">
        <v>9.73554873</v>
      </c>
    </row>
    <row r="19" spans="1:22">
      <c r="A19" s="15" t="s">
        <v>494</v>
      </c>
      <c r="B19" s="17" t="n">
        <v>5658</v>
      </c>
      <c r="C19" s="18">
        <f>(493.0/B19*100)</f>
        <v/>
      </c>
      <c r="D19" s="19" t="n">
        <v>5165</v>
      </c>
      <c r="E19" s="18" t="n">
        <v>443.84890651</v>
      </c>
      <c r="F19" s="20" t="n">
        <v>5.40995872</v>
      </c>
      <c r="G19" s="18" t="n">
        <v>502.39489879</v>
      </c>
      <c r="H19" s="20" t="n">
        <v>4.54273398</v>
      </c>
      <c r="I19" s="18" t="n">
        <v>488.09559915</v>
      </c>
      <c r="J19" s="20" t="n">
        <v>2.90678816</v>
      </c>
      <c r="K19" s="18" t="n">
        <v>478.70668064</v>
      </c>
      <c r="L19" s="20" t="n">
        <v>4.00617291</v>
      </c>
      <c r="M19" s="18" t="s">
        <v>481</v>
      </c>
      <c r="N19" s="20" t="s">
        <v>481</v>
      </c>
      <c r="O19" s="18" t="s">
        <v>481</v>
      </c>
      <c r="P19" s="20" t="s">
        <v>481</v>
      </c>
      <c r="Q19" s="18" t="s">
        <v>481</v>
      </c>
      <c r="R19" s="20" t="s">
        <v>481</v>
      </c>
      <c r="S19" s="18" t="s">
        <v>481</v>
      </c>
      <c r="T19" s="20" t="s">
        <v>481</v>
      </c>
      <c r="U19" s="18" t="n">
        <v>403.6894883</v>
      </c>
      <c r="V19" s="20" t="n">
        <v>8.317336279999999</v>
      </c>
    </row>
    <row r="20" spans="1:22">
      <c r="A20" s="15" t="s">
        <v>495</v>
      </c>
      <c r="B20" s="17" t="n">
        <v>3371</v>
      </c>
      <c r="C20" s="18">
        <f>(75.0/B20*100)</f>
        <v/>
      </c>
      <c r="D20" s="19" t="n">
        <v>3296</v>
      </c>
      <c r="E20" s="18" t="n">
        <v>487.78553519</v>
      </c>
      <c r="F20" s="20" t="n">
        <v>8.512558479999999</v>
      </c>
      <c r="G20" s="18" t="n">
        <v>501.91704667</v>
      </c>
      <c r="H20" s="20" t="n">
        <v>4.63082033</v>
      </c>
      <c r="I20" s="18" t="n">
        <v>498.82383968</v>
      </c>
      <c r="J20" s="20" t="n">
        <v>3.07381092</v>
      </c>
      <c r="K20" s="18" t="n">
        <v>478.31574659</v>
      </c>
      <c r="L20" s="20" t="n">
        <v>3.3509991</v>
      </c>
      <c r="M20" s="18" t="s">
        <v>481</v>
      </c>
      <c r="N20" s="20" t="s">
        <v>481</v>
      </c>
      <c r="O20" s="18" t="s">
        <v>481</v>
      </c>
      <c r="P20" s="20" t="s">
        <v>481</v>
      </c>
      <c r="Q20" s="18" t="s">
        <v>481</v>
      </c>
      <c r="R20" s="20" t="s">
        <v>481</v>
      </c>
      <c r="S20" s="18" t="s">
        <v>481</v>
      </c>
      <c r="T20" s="20" t="s">
        <v>481</v>
      </c>
      <c r="U20" s="18" t="n">
        <v>443.54416003</v>
      </c>
      <c r="V20" s="20" t="n">
        <v>10.08193358</v>
      </c>
    </row>
    <row r="21" spans="1:22">
      <c r="A21" s="15" t="s">
        <v>496</v>
      </c>
      <c r="B21" s="17" t="n">
        <v>5741</v>
      </c>
      <c r="C21" s="18">
        <f>(83.0/B21*100)</f>
        <v/>
      </c>
      <c r="D21" s="19" t="n">
        <v>5658</v>
      </c>
      <c r="E21" s="18" t="n">
        <v>505.29362585</v>
      </c>
      <c r="F21" s="20" t="n">
        <v>6.50698094</v>
      </c>
      <c r="G21" s="18" t="n">
        <v>529.35080319</v>
      </c>
      <c r="H21" s="20" t="n">
        <v>4.3444963</v>
      </c>
      <c r="I21" s="18" t="n">
        <v>518.65938804</v>
      </c>
      <c r="J21" s="20" t="n">
        <v>1.99530368</v>
      </c>
      <c r="K21" s="18" t="n">
        <v>482.23079176</v>
      </c>
      <c r="L21" s="20" t="n">
        <v>2.6561902</v>
      </c>
      <c r="M21" s="18" t="s">
        <v>481</v>
      </c>
      <c r="N21" s="20" t="s">
        <v>481</v>
      </c>
      <c r="O21" s="18" t="s">
        <v>481</v>
      </c>
      <c r="P21" s="20" t="s">
        <v>481</v>
      </c>
      <c r="Q21" s="18" t="s">
        <v>481</v>
      </c>
      <c r="R21" s="20" t="s">
        <v>481</v>
      </c>
      <c r="S21" s="18" t="s">
        <v>481</v>
      </c>
      <c r="T21" s="20" t="s">
        <v>481</v>
      </c>
      <c r="U21" s="18" t="n">
        <v>452.95308148</v>
      </c>
      <c r="V21" s="20" t="n">
        <v>11.87100641</v>
      </c>
    </row>
    <row r="22" spans="1:22">
      <c r="A22" s="15" t="s">
        <v>497</v>
      </c>
      <c r="B22" s="17" t="n">
        <v>6598</v>
      </c>
      <c r="C22" s="18">
        <f>(44.0/B22*100)</f>
        <v/>
      </c>
      <c r="D22" s="19" t="n">
        <v>6554</v>
      </c>
      <c r="E22" s="18" t="n">
        <v>431.21058041</v>
      </c>
      <c r="F22" s="20" t="n">
        <v>6.10133452</v>
      </c>
      <c r="G22" s="18" t="n">
        <v>453.83753896</v>
      </c>
      <c r="H22" s="20" t="n">
        <v>5.52705294</v>
      </c>
      <c r="I22" s="18" t="n">
        <v>488.08946512</v>
      </c>
      <c r="J22" s="20" t="n">
        <v>4.42586099</v>
      </c>
      <c r="K22" s="18" t="n">
        <v>494.69299591</v>
      </c>
      <c r="L22" s="20" t="n">
        <v>5.36292059</v>
      </c>
      <c r="M22" s="18" t="s">
        <v>481</v>
      </c>
      <c r="N22" s="20" t="s">
        <v>481</v>
      </c>
      <c r="O22" s="18" t="s">
        <v>481</v>
      </c>
      <c r="P22" s="20" t="s">
        <v>481</v>
      </c>
      <c r="Q22" s="18" t="n">
        <v>465.3184081</v>
      </c>
      <c r="R22" s="20" t="n">
        <v>9.52311205</v>
      </c>
      <c r="S22" s="18" t="s">
        <v>481</v>
      </c>
      <c r="T22" s="20" t="s">
        <v>481</v>
      </c>
      <c r="U22" s="18" t="n">
        <v>371.31414255</v>
      </c>
      <c r="V22" s="20" t="n">
        <v>7.98803005</v>
      </c>
    </row>
    <row r="23" spans="1:22">
      <c r="A23" s="15" t="s">
        <v>498</v>
      </c>
      <c r="B23" s="17" t="n">
        <v>11583</v>
      </c>
      <c r="C23" s="18">
        <f>(307.0/B23*100)</f>
        <v/>
      </c>
      <c r="D23" s="19" t="n">
        <v>11276</v>
      </c>
      <c r="E23" s="18" t="n">
        <v>476.97434369</v>
      </c>
      <c r="F23" s="20" t="n">
        <v>5.70784745</v>
      </c>
      <c r="G23" s="18" t="n">
        <v>503.43261342</v>
      </c>
      <c r="H23" s="20" t="n">
        <v>5.46497151</v>
      </c>
      <c r="I23" s="18" t="n">
        <v>502.71562789</v>
      </c>
      <c r="J23" s="20" t="n">
        <v>3.37007972</v>
      </c>
      <c r="K23" s="18" t="n">
        <v>476.04725736</v>
      </c>
      <c r="L23" s="20" t="n">
        <v>3.93127387</v>
      </c>
      <c r="M23" s="18" t="s">
        <v>481</v>
      </c>
      <c r="N23" s="20" t="s">
        <v>481</v>
      </c>
      <c r="O23" s="18" t="s">
        <v>481</v>
      </c>
      <c r="P23" s="20" t="s">
        <v>481</v>
      </c>
      <c r="Q23" s="18" t="s">
        <v>481</v>
      </c>
      <c r="R23" s="20" t="s">
        <v>481</v>
      </c>
      <c r="S23" s="18" t="s">
        <v>481</v>
      </c>
      <c r="T23" s="20" t="s">
        <v>481</v>
      </c>
      <c r="U23" s="18" t="n">
        <v>427.27578777</v>
      </c>
      <c r="V23" s="20" t="n">
        <v>7.48968486</v>
      </c>
    </row>
    <row r="24" spans="1:22">
      <c r="A24" s="15" t="s">
        <v>499</v>
      </c>
      <c r="B24" s="17" t="n">
        <v>6647</v>
      </c>
      <c r="C24" s="18">
        <f>(18.0/B24*100)</f>
        <v/>
      </c>
      <c r="D24" s="19" t="n">
        <v>6629</v>
      </c>
      <c r="E24" s="18" t="n">
        <v>544.66425925</v>
      </c>
      <c r="F24" s="20" t="n">
        <v>7.65419109</v>
      </c>
      <c r="G24" s="18" t="n">
        <v>546.29147416</v>
      </c>
      <c r="H24" s="20" t="n">
        <v>5.51021689</v>
      </c>
      <c r="I24" s="18" t="n">
        <v>544.87028306</v>
      </c>
      <c r="J24" s="20" t="n">
        <v>3.18621681</v>
      </c>
      <c r="K24" s="18" t="n">
        <v>516.26463681</v>
      </c>
      <c r="L24" s="20" t="n">
        <v>3.16830017</v>
      </c>
      <c r="M24" s="18" t="s">
        <v>481</v>
      </c>
      <c r="N24" s="20" t="s">
        <v>481</v>
      </c>
      <c r="O24" s="18" t="s">
        <v>481</v>
      </c>
      <c r="P24" s="20" t="s">
        <v>481</v>
      </c>
      <c r="Q24" s="18" t="s">
        <v>481</v>
      </c>
      <c r="R24" s="20" t="s">
        <v>481</v>
      </c>
      <c r="S24" s="18" t="s">
        <v>481</v>
      </c>
      <c r="T24" s="20" t="s">
        <v>481</v>
      </c>
      <c r="U24" s="18" t="n">
        <v>462.49264822</v>
      </c>
      <c r="V24" s="20" t="n">
        <v>12.78841484</v>
      </c>
    </row>
    <row r="25" spans="1:22">
      <c r="A25" s="15" t="s">
        <v>500</v>
      </c>
      <c r="B25" s="17" t="n">
        <v>5581</v>
      </c>
      <c r="C25" s="18">
        <f>(26.0/B25*100)</f>
        <v/>
      </c>
      <c r="D25" s="19" t="n">
        <v>5555</v>
      </c>
      <c r="E25" s="18" t="n">
        <v>531.89248701</v>
      </c>
      <c r="F25" s="20" t="n">
        <v>13.97806896</v>
      </c>
      <c r="G25" s="18" t="n">
        <v>554.4476453</v>
      </c>
      <c r="H25" s="20" t="n">
        <v>7.21099575</v>
      </c>
      <c r="I25" s="18" t="n">
        <v>536.05522114</v>
      </c>
      <c r="J25" s="20" t="n">
        <v>4.05035739</v>
      </c>
      <c r="K25" s="18" t="n">
        <v>508.19218028</v>
      </c>
      <c r="L25" s="20" t="n">
        <v>3.91799133</v>
      </c>
      <c r="M25" s="18" t="s">
        <v>481</v>
      </c>
      <c r="N25" s="20" t="s">
        <v>481</v>
      </c>
      <c r="O25" s="18" t="s">
        <v>481</v>
      </c>
      <c r="P25" s="20" t="s">
        <v>481</v>
      </c>
      <c r="Q25" s="18" t="s">
        <v>481</v>
      </c>
      <c r="R25" s="20" t="s">
        <v>481</v>
      </c>
      <c r="S25" s="18" t="s">
        <v>481</v>
      </c>
      <c r="T25" s="20" t="s">
        <v>481</v>
      </c>
      <c r="U25" s="18" t="n">
        <v>448.52512004</v>
      </c>
      <c r="V25" s="20" t="n">
        <v>30.14951937</v>
      </c>
    </row>
    <row r="26" spans="1:22">
      <c r="A26" s="15" t="s">
        <v>501</v>
      </c>
      <c r="B26" s="17" t="n">
        <v>4869</v>
      </c>
      <c r="C26" s="18">
        <f>(97.0/B26*100)</f>
        <v/>
      </c>
      <c r="D26" s="19" t="n">
        <v>4772</v>
      </c>
      <c r="E26" s="18" t="n">
        <v>461.26468186</v>
      </c>
      <c r="F26" s="20" t="n">
        <v>5.26059823</v>
      </c>
      <c r="G26" s="18" t="n">
        <v>494.94580603</v>
      </c>
      <c r="H26" s="20" t="n">
        <v>3.78053311</v>
      </c>
      <c r="I26" s="18" t="n">
        <v>484.14239009</v>
      </c>
      <c r="J26" s="20" t="n">
        <v>2.09670887</v>
      </c>
      <c r="K26" s="18" t="n">
        <v>484.13635889</v>
      </c>
      <c r="L26" s="20" t="n">
        <v>3.96804226</v>
      </c>
      <c r="M26" s="18" t="s">
        <v>481</v>
      </c>
      <c r="N26" s="20" t="s">
        <v>481</v>
      </c>
      <c r="O26" s="18" t="s">
        <v>481</v>
      </c>
      <c r="P26" s="20" t="s">
        <v>481</v>
      </c>
      <c r="Q26" s="18" t="s">
        <v>481</v>
      </c>
      <c r="R26" s="20" t="s">
        <v>481</v>
      </c>
      <c r="S26" s="18" t="s">
        <v>481</v>
      </c>
      <c r="T26" s="20" t="s">
        <v>481</v>
      </c>
      <c r="U26" s="18" t="n">
        <v>441.31934811</v>
      </c>
      <c r="V26" s="20" t="n">
        <v>11.68471322</v>
      </c>
    </row>
    <row r="27" spans="1:22">
      <c r="A27" s="15" t="s">
        <v>502</v>
      </c>
      <c r="B27" s="17" t="n">
        <v>5299</v>
      </c>
      <c r="C27" s="18">
        <f>(208.0/B27*100)</f>
        <v/>
      </c>
      <c r="D27" s="19" t="n">
        <v>5091</v>
      </c>
      <c r="E27" s="18" t="n">
        <v>472.68067226</v>
      </c>
      <c r="F27" s="20" t="n">
        <v>4.90098321</v>
      </c>
      <c r="G27" s="18" t="n">
        <v>503.09628866</v>
      </c>
      <c r="H27" s="20" t="n">
        <v>4.6157654</v>
      </c>
      <c r="I27" s="18" t="n">
        <v>504.12622527</v>
      </c>
      <c r="J27" s="20" t="n">
        <v>2.41715935</v>
      </c>
      <c r="K27" s="18" t="n">
        <v>482.39992573</v>
      </c>
      <c r="L27" s="20" t="n">
        <v>2.50029336</v>
      </c>
      <c r="M27" s="18" t="s">
        <v>481</v>
      </c>
      <c r="N27" s="20" t="s">
        <v>481</v>
      </c>
      <c r="O27" s="18" t="s">
        <v>481</v>
      </c>
      <c r="P27" s="20" t="s">
        <v>481</v>
      </c>
      <c r="Q27" s="18" t="s">
        <v>481</v>
      </c>
      <c r="R27" s="20" t="s">
        <v>481</v>
      </c>
      <c r="S27" s="18" t="s">
        <v>481</v>
      </c>
      <c r="T27" s="20" t="s">
        <v>481</v>
      </c>
      <c r="U27" s="18" t="n">
        <v>410.70944776</v>
      </c>
      <c r="V27" s="20" t="n">
        <v>4.72070139</v>
      </c>
    </row>
    <row r="28" spans="1:22">
      <c r="A28" s="15" t="s">
        <v>503</v>
      </c>
      <c r="B28" s="17" t="n">
        <v>7568</v>
      </c>
      <c r="C28" s="18">
        <f>(562.0/B28*100)</f>
        <v/>
      </c>
      <c r="D28" s="19" t="n">
        <v>7006</v>
      </c>
      <c r="E28" s="18" t="n">
        <v>408.45706105</v>
      </c>
      <c r="F28" s="20" t="n">
        <v>4.66599116</v>
      </c>
      <c r="G28" s="18" t="n">
        <v>418.80542287</v>
      </c>
      <c r="H28" s="20" t="n">
        <v>3.22832187</v>
      </c>
      <c r="I28" s="18" t="n">
        <v>409.56667087</v>
      </c>
      <c r="J28" s="20" t="n">
        <v>3.04842355</v>
      </c>
      <c r="K28" s="18" t="n">
        <v>411.34204997</v>
      </c>
      <c r="L28" s="20" t="n">
        <v>3.67122079</v>
      </c>
      <c r="M28" s="18" t="s">
        <v>481</v>
      </c>
      <c r="N28" s="20" t="s">
        <v>481</v>
      </c>
      <c r="O28" s="18" t="s">
        <v>481</v>
      </c>
      <c r="P28" s="20" t="s">
        <v>481</v>
      </c>
      <c r="Q28" s="18" t="s">
        <v>481</v>
      </c>
      <c r="R28" s="20" t="s">
        <v>481</v>
      </c>
      <c r="S28" s="18" t="s">
        <v>481</v>
      </c>
      <c r="T28" s="20" t="s">
        <v>481</v>
      </c>
      <c r="U28" s="18" t="n">
        <v>378.99768922</v>
      </c>
      <c r="V28" s="20" t="n">
        <v>8.40325887</v>
      </c>
    </row>
    <row r="29" spans="1:22">
      <c r="A29" s="15" t="s">
        <v>504</v>
      </c>
      <c r="B29" s="17" t="n">
        <v>5385</v>
      </c>
      <c r="C29" s="18">
        <f>(30.0/B29*100)</f>
        <v/>
      </c>
      <c r="D29" s="19" t="n">
        <v>5355</v>
      </c>
      <c r="E29" s="18" t="n">
        <v>523.14893273</v>
      </c>
      <c r="F29" s="20" t="n">
        <v>6.51619364</v>
      </c>
      <c r="G29" s="18" t="n">
        <v>525.860768</v>
      </c>
      <c r="H29" s="20" t="n">
        <v>3.44777744</v>
      </c>
      <c r="I29" s="18" t="n">
        <v>534.21979751</v>
      </c>
      <c r="J29" s="20" t="n">
        <v>2.94713191</v>
      </c>
      <c r="K29" s="18" t="n">
        <v>502.79226155</v>
      </c>
      <c r="L29" s="20" t="n">
        <v>2.85300318</v>
      </c>
      <c r="M29" s="18" t="s">
        <v>481</v>
      </c>
      <c r="N29" s="20" t="s">
        <v>481</v>
      </c>
      <c r="O29" s="18" t="s">
        <v>481</v>
      </c>
      <c r="P29" s="20" t="s">
        <v>481</v>
      </c>
      <c r="Q29" s="18" t="n">
        <v>335.3902018</v>
      </c>
      <c r="R29" s="20" t="n">
        <v>12.1685767</v>
      </c>
      <c r="S29" s="18" t="s">
        <v>481</v>
      </c>
      <c r="T29" s="20" t="s">
        <v>481</v>
      </c>
      <c r="U29" s="18" t="n">
        <v>424.26266688</v>
      </c>
      <c r="V29" s="20" t="n">
        <v>10.5226652</v>
      </c>
    </row>
    <row r="30" spans="1:22">
      <c r="A30" s="15" t="s">
        <v>505</v>
      </c>
      <c r="B30" s="17" t="n">
        <v>4520</v>
      </c>
      <c r="C30" s="18">
        <f>(266.0/B30*100)</f>
        <v/>
      </c>
      <c r="D30" s="19" t="n">
        <v>4254</v>
      </c>
      <c r="E30" s="18" t="n">
        <v>495.30011909</v>
      </c>
      <c r="F30" s="20" t="n">
        <v>7.69535742</v>
      </c>
      <c r="G30" s="18" t="n">
        <v>517.95522464</v>
      </c>
      <c r="H30" s="20" t="n">
        <v>5.80538199</v>
      </c>
      <c r="I30" s="18" t="n">
        <v>513.6217953399999</v>
      </c>
      <c r="J30" s="20" t="n">
        <v>3.37809663</v>
      </c>
      <c r="K30" s="18" t="n">
        <v>481.88951193</v>
      </c>
      <c r="L30" s="20" t="n">
        <v>3.0482661</v>
      </c>
      <c r="M30" s="18" t="s">
        <v>481</v>
      </c>
      <c r="N30" s="20" t="s">
        <v>481</v>
      </c>
      <c r="O30" s="18" t="s">
        <v>481</v>
      </c>
      <c r="P30" s="20" t="s">
        <v>481</v>
      </c>
      <c r="Q30" s="18" t="s">
        <v>481</v>
      </c>
      <c r="R30" s="20" t="s">
        <v>481</v>
      </c>
      <c r="S30" s="18" t="s">
        <v>481</v>
      </c>
      <c r="T30" s="20" t="s">
        <v>481</v>
      </c>
      <c r="U30" s="18" t="n">
        <v>414.43977993</v>
      </c>
      <c r="V30" s="20" t="n">
        <v>7.06993721</v>
      </c>
    </row>
    <row r="31" spans="1:22">
      <c r="A31" s="15" t="s">
        <v>506</v>
      </c>
      <c r="B31" s="17" t="n">
        <v>5456</v>
      </c>
      <c r="C31" s="18">
        <f>(158.0/B31*100)</f>
        <v/>
      </c>
      <c r="D31" s="19" t="n">
        <v>5298</v>
      </c>
      <c r="E31" s="18" t="n">
        <v>487.37719264</v>
      </c>
      <c r="F31" s="20" t="n">
        <v>6.68650502</v>
      </c>
      <c r="G31" s="18" t="n">
        <v>515.61788315</v>
      </c>
      <c r="H31" s="20" t="n">
        <v>4.58899658</v>
      </c>
      <c r="I31" s="18" t="n">
        <v>515.48133516</v>
      </c>
      <c r="J31" s="20" t="n">
        <v>2.95239349</v>
      </c>
      <c r="K31" s="18" t="n">
        <v>492.47448695</v>
      </c>
      <c r="L31" s="20" t="n">
        <v>2.98734733</v>
      </c>
      <c r="M31" s="18" t="s">
        <v>481</v>
      </c>
      <c r="N31" s="20" t="s">
        <v>481</v>
      </c>
      <c r="O31" s="18" t="s">
        <v>481</v>
      </c>
      <c r="P31" s="20" t="s">
        <v>481</v>
      </c>
      <c r="Q31" s="18" t="s">
        <v>481</v>
      </c>
      <c r="R31" s="20" t="s">
        <v>481</v>
      </c>
      <c r="S31" s="18" t="s">
        <v>481</v>
      </c>
      <c r="T31" s="20" t="s">
        <v>481</v>
      </c>
      <c r="U31" s="18" t="n">
        <v>431.09120373</v>
      </c>
      <c r="V31" s="20" t="n">
        <v>6.51688707</v>
      </c>
    </row>
    <row r="32" spans="1:22">
      <c r="A32" s="15" t="s">
        <v>507</v>
      </c>
      <c r="B32" s="17" t="n">
        <v>4478</v>
      </c>
      <c r="C32" s="18">
        <f>(6.0/B32*100)</f>
        <v/>
      </c>
      <c r="D32" s="19" t="n">
        <v>4472</v>
      </c>
      <c r="E32" s="18" t="n">
        <v>498.77709404</v>
      </c>
      <c r="F32" s="20" t="n">
        <v>4.71547634</v>
      </c>
      <c r="G32" s="18" t="n">
        <v>515.7112544</v>
      </c>
      <c r="H32" s="20" t="n">
        <v>3.48056973</v>
      </c>
      <c r="I32" s="18" t="n">
        <v>504.5278958</v>
      </c>
      <c r="J32" s="20" t="n">
        <v>2.71419866</v>
      </c>
      <c r="K32" s="18" t="n">
        <v>498.43960406</v>
      </c>
      <c r="L32" s="20" t="n">
        <v>5.22653848</v>
      </c>
      <c r="M32" s="18" t="s">
        <v>481</v>
      </c>
      <c r="N32" s="20" t="s">
        <v>481</v>
      </c>
      <c r="O32" s="18" t="s">
        <v>481</v>
      </c>
      <c r="P32" s="20" t="s">
        <v>481</v>
      </c>
      <c r="Q32" s="18" t="s">
        <v>481</v>
      </c>
      <c r="R32" s="20" t="s">
        <v>481</v>
      </c>
      <c r="S32" s="18" t="s">
        <v>481</v>
      </c>
      <c r="T32" s="20" t="s">
        <v>481</v>
      </c>
      <c r="U32" s="18" t="n">
        <v>407.46883196</v>
      </c>
      <c r="V32" s="20" t="n">
        <v>16.43787738</v>
      </c>
    </row>
    <row r="33" spans="1:22">
      <c r="A33" s="15" t="s">
        <v>508</v>
      </c>
      <c r="B33" s="17" t="n">
        <v>7325</v>
      </c>
      <c r="C33" s="18">
        <f>(88.0/B33*100)</f>
        <v/>
      </c>
      <c r="D33" s="19" t="n">
        <v>7237</v>
      </c>
      <c r="E33" s="18" t="n">
        <v>498.95600109</v>
      </c>
      <c r="F33" s="20" t="n">
        <v>5.1719449</v>
      </c>
      <c r="G33" s="18" t="n">
        <v>514.54819542</v>
      </c>
      <c r="H33" s="20" t="n">
        <v>4.3099278</v>
      </c>
      <c r="I33" s="18" t="n">
        <v>493.51416679</v>
      </c>
      <c r="J33" s="20" t="n">
        <v>2.87372688</v>
      </c>
      <c r="K33" s="18" t="n">
        <v>472.18981726</v>
      </c>
      <c r="L33" s="20" t="n">
        <v>4.46585447</v>
      </c>
      <c r="M33" s="18" t="s">
        <v>481</v>
      </c>
      <c r="N33" s="20" t="s">
        <v>481</v>
      </c>
      <c r="O33" s="18" t="s">
        <v>481</v>
      </c>
      <c r="P33" s="20" t="s">
        <v>481</v>
      </c>
      <c r="Q33" s="18" t="s">
        <v>481</v>
      </c>
      <c r="R33" s="20" t="s">
        <v>481</v>
      </c>
      <c r="S33" s="18" t="s">
        <v>481</v>
      </c>
      <c r="T33" s="20" t="s">
        <v>481</v>
      </c>
      <c r="U33" s="18" t="n">
        <v>405.431853</v>
      </c>
      <c r="V33" s="20" t="n">
        <v>10.16528229</v>
      </c>
    </row>
    <row r="34" spans="1:22">
      <c r="A34" s="15" t="s">
        <v>509</v>
      </c>
      <c r="B34" s="17" t="n">
        <v>6350</v>
      </c>
      <c r="C34" s="18">
        <f>(113.0/B34*100)</f>
        <v/>
      </c>
      <c r="D34" s="19" t="n">
        <v>6237</v>
      </c>
      <c r="E34" s="18" t="n">
        <v>445.1483978</v>
      </c>
      <c r="F34" s="20" t="n">
        <v>4.17848382</v>
      </c>
      <c r="G34" s="18" t="n">
        <v>478.40890244</v>
      </c>
      <c r="H34" s="20" t="n">
        <v>5.34099273</v>
      </c>
      <c r="I34" s="18" t="n">
        <v>495.65109381</v>
      </c>
      <c r="J34" s="20" t="n">
        <v>2.78908043</v>
      </c>
      <c r="K34" s="18" t="n">
        <v>479.57116344</v>
      </c>
      <c r="L34" s="20" t="n">
        <v>3.60665281</v>
      </c>
      <c r="M34" s="18" t="s">
        <v>481</v>
      </c>
      <c r="N34" s="20" t="s">
        <v>481</v>
      </c>
      <c r="O34" s="18" t="s">
        <v>481</v>
      </c>
      <c r="P34" s="20" t="s">
        <v>481</v>
      </c>
      <c r="Q34" s="18" t="n">
        <v>336.51078337</v>
      </c>
      <c r="R34" s="20" t="n">
        <v>12.24828707</v>
      </c>
      <c r="S34" s="18" t="s">
        <v>481</v>
      </c>
      <c r="T34" s="20" t="s">
        <v>481</v>
      </c>
      <c r="U34" s="18" t="n">
        <v>412.57304613</v>
      </c>
      <c r="V34" s="20" t="n">
        <v>9.376187030000001</v>
      </c>
    </row>
    <row r="35" spans="1:22">
      <c r="A35" s="15" t="s">
        <v>510</v>
      </c>
      <c r="B35" s="17" t="n">
        <v>6406</v>
      </c>
      <c r="C35" s="18">
        <f>(80.0/B35*100)</f>
        <v/>
      </c>
      <c r="D35" s="19" t="n">
        <v>6326</v>
      </c>
      <c r="E35" s="18" t="n">
        <v>503.48686694</v>
      </c>
      <c r="F35" s="20" t="n">
        <v>5.01414722</v>
      </c>
      <c r="G35" s="18" t="n">
        <v>524.14351007</v>
      </c>
      <c r="H35" s="20" t="n">
        <v>3.73064176</v>
      </c>
      <c r="I35" s="18" t="n">
        <v>519.5979447</v>
      </c>
      <c r="J35" s="20" t="n">
        <v>2.07224441</v>
      </c>
      <c r="K35" s="18" t="n">
        <v>495.34473432</v>
      </c>
      <c r="L35" s="20" t="n">
        <v>3.38117014</v>
      </c>
      <c r="M35" s="18" t="s">
        <v>481</v>
      </c>
      <c r="N35" s="20" t="s">
        <v>481</v>
      </c>
      <c r="O35" s="18" t="s">
        <v>481</v>
      </c>
      <c r="P35" s="20" t="s">
        <v>481</v>
      </c>
      <c r="Q35" s="18" t="n">
        <v>349.78970242</v>
      </c>
      <c r="R35" s="20" t="n">
        <v>6.90672373</v>
      </c>
      <c r="S35" s="18" t="s">
        <v>481</v>
      </c>
      <c r="T35" s="20" t="s">
        <v>481</v>
      </c>
      <c r="U35" s="18" t="n">
        <v>427.30524072</v>
      </c>
      <c r="V35" s="20" t="n">
        <v>9.124016790000001</v>
      </c>
    </row>
    <row r="36" spans="1:22">
      <c r="A36" s="15" t="s">
        <v>511</v>
      </c>
      <c r="B36" s="17" t="n">
        <v>6736</v>
      </c>
      <c r="C36" s="18">
        <f>(107.0/B36*100)</f>
        <v/>
      </c>
      <c r="D36" s="19" t="n">
        <v>6629</v>
      </c>
      <c r="E36" s="18" t="n">
        <v>478.40981577</v>
      </c>
      <c r="F36" s="20" t="n">
        <v>5.23291794</v>
      </c>
      <c r="G36" s="18" t="n">
        <v>506.80581491</v>
      </c>
      <c r="H36" s="20" t="n">
        <v>4.61511592</v>
      </c>
      <c r="I36" s="18" t="n">
        <v>498.86925176</v>
      </c>
      <c r="J36" s="20" t="n">
        <v>2.57763224</v>
      </c>
      <c r="K36" s="18" t="n">
        <v>476.88705693</v>
      </c>
      <c r="L36" s="20" t="n">
        <v>2.64164112</v>
      </c>
      <c r="M36" s="18" t="s">
        <v>481</v>
      </c>
      <c r="N36" s="20" t="s">
        <v>481</v>
      </c>
      <c r="O36" s="18" t="s">
        <v>481</v>
      </c>
      <c r="P36" s="20" t="s">
        <v>481</v>
      </c>
      <c r="Q36" s="18" t="s">
        <v>481</v>
      </c>
      <c r="R36" s="20" t="s">
        <v>481</v>
      </c>
      <c r="S36" s="18" t="s">
        <v>481</v>
      </c>
      <c r="T36" s="20" t="s">
        <v>481</v>
      </c>
      <c r="U36" s="18" t="n">
        <v>429.3835214</v>
      </c>
      <c r="V36" s="20" t="n">
        <v>7.142072</v>
      </c>
    </row>
    <row r="37" spans="1:22">
      <c r="A37" s="15" t="s">
        <v>512</v>
      </c>
      <c r="B37" s="17" t="n">
        <v>5458</v>
      </c>
      <c r="C37" s="18">
        <f>(222.0/B37*100)</f>
        <v/>
      </c>
      <c r="D37" s="19" t="n">
        <v>5236</v>
      </c>
      <c r="E37" s="18" t="n">
        <v>478.23254115</v>
      </c>
      <c r="F37" s="20" t="n">
        <v>8.199677210000001</v>
      </c>
      <c r="G37" s="18" t="n">
        <v>526.40193193</v>
      </c>
      <c r="H37" s="20" t="n">
        <v>6.72777995</v>
      </c>
      <c r="I37" s="18" t="n">
        <v>514.43782302</v>
      </c>
      <c r="J37" s="20" t="n">
        <v>3.37334005</v>
      </c>
      <c r="K37" s="18" t="n">
        <v>483.43823472</v>
      </c>
      <c r="L37" s="20" t="n">
        <v>2.98325299</v>
      </c>
      <c r="M37" s="18" t="s">
        <v>481</v>
      </c>
      <c r="N37" s="20" t="s">
        <v>481</v>
      </c>
      <c r="O37" s="18" t="s">
        <v>481</v>
      </c>
      <c r="P37" s="20" t="s">
        <v>481</v>
      </c>
      <c r="Q37" s="18" t="s">
        <v>481</v>
      </c>
      <c r="R37" s="20" t="s">
        <v>481</v>
      </c>
      <c r="S37" s="18" t="s">
        <v>481</v>
      </c>
      <c r="T37" s="20" t="s">
        <v>481</v>
      </c>
      <c r="U37" s="18" t="n">
        <v>423.81873549</v>
      </c>
      <c r="V37" s="20" t="n">
        <v>6.76691715</v>
      </c>
    </row>
    <row r="38" spans="1:22">
      <c r="A38" s="15" t="s">
        <v>513</v>
      </c>
      <c r="B38" s="17" t="n">
        <v>5860</v>
      </c>
      <c r="C38" s="18">
        <f>(34.0/B38*100)</f>
        <v/>
      </c>
      <c r="D38" s="19" t="n">
        <v>5826</v>
      </c>
      <c r="E38" s="18" t="n">
        <v>483.07962582</v>
      </c>
      <c r="F38" s="20" t="n">
        <v>7.61773979</v>
      </c>
      <c r="G38" s="18" t="n">
        <v>534.74131037</v>
      </c>
      <c r="H38" s="20" t="n">
        <v>5.91835135</v>
      </c>
      <c r="I38" s="18" t="n">
        <v>538.31295169</v>
      </c>
      <c r="J38" s="20" t="n">
        <v>3.38541829</v>
      </c>
      <c r="K38" s="18" t="n">
        <v>515.0337831000001</v>
      </c>
      <c r="L38" s="20" t="n">
        <v>3.43863559</v>
      </c>
      <c r="M38" s="18" t="s">
        <v>481</v>
      </c>
      <c r="N38" s="20" t="s">
        <v>481</v>
      </c>
      <c r="O38" s="18" t="s">
        <v>481</v>
      </c>
      <c r="P38" s="20" t="s">
        <v>481</v>
      </c>
      <c r="Q38" s="18" t="s">
        <v>481</v>
      </c>
      <c r="R38" s="20" t="s">
        <v>481</v>
      </c>
      <c r="S38" s="18" t="s">
        <v>481</v>
      </c>
      <c r="T38" s="20" t="s">
        <v>481</v>
      </c>
      <c r="U38" s="18" t="n">
        <v>502.03416308</v>
      </c>
      <c r="V38" s="20" t="n">
        <v>5.8440681</v>
      </c>
    </row>
    <row r="39" spans="1:22">
      <c r="A39" s="15" t="s">
        <v>514</v>
      </c>
      <c r="B39" s="17" t="n">
        <v>5895</v>
      </c>
      <c r="C39" s="18">
        <f>(34.0/B39*100)</f>
        <v/>
      </c>
      <c r="D39" s="19" t="n">
        <v>5861</v>
      </c>
      <c r="E39" s="18" t="n">
        <v>405.11954692</v>
      </c>
      <c r="F39" s="20" t="n">
        <v>5.82725759</v>
      </c>
      <c r="G39" s="18" t="n">
        <v>423.01041875</v>
      </c>
      <c r="H39" s="20" t="n">
        <v>5.60690701</v>
      </c>
      <c r="I39" s="18" t="n">
        <v>427.91168016</v>
      </c>
      <c r="J39" s="20" t="n">
        <v>4.64510533</v>
      </c>
      <c r="K39" s="18" t="n">
        <v>422.72044706</v>
      </c>
      <c r="L39" s="20" t="n">
        <v>4.37363621</v>
      </c>
      <c r="M39" s="18" t="s">
        <v>481</v>
      </c>
      <c r="N39" s="20" t="s">
        <v>481</v>
      </c>
      <c r="O39" s="18" t="s">
        <v>481</v>
      </c>
      <c r="P39" s="20" t="s">
        <v>481</v>
      </c>
      <c r="Q39" s="18" t="s">
        <v>481</v>
      </c>
      <c r="R39" s="20" t="s">
        <v>481</v>
      </c>
      <c r="S39" s="18" t="s">
        <v>481</v>
      </c>
      <c r="T39" s="20" t="s">
        <v>481</v>
      </c>
      <c r="U39" s="18" t="n">
        <v>374.0048448</v>
      </c>
      <c r="V39" s="20" t="n">
        <v>10.7704605</v>
      </c>
    </row>
    <row r="40" spans="1:22">
      <c r="A40" s="15" t="s">
        <v>515</v>
      </c>
      <c r="B40" s="17" t="n">
        <v>14157</v>
      </c>
      <c r="C40" s="18">
        <f>(437.0/B40*100)</f>
        <v/>
      </c>
      <c r="D40" s="19" t="n">
        <v>13720</v>
      </c>
      <c r="E40" s="18" t="n">
        <v>484.6637152</v>
      </c>
      <c r="F40" s="20" t="n">
        <v>7.40645709</v>
      </c>
      <c r="G40" s="18" t="n">
        <v>521.15415492</v>
      </c>
      <c r="H40" s="20" t="n">
        <v>4.83499025</v>
      </c>
      <c r="I40" s="18" t="n">
        <v>513.3612874299999</v>
      </c>
      <c r="J40" s="20" t="n">
        <v>2.82634348</v>
      </c>
      <c r="K40" s="18" t="n">
        <v>470.11879031</v>
      </c>
      <c r="L40" s="20" t="n">
        <v>2.95555662</v>
      </c>
      <c r="M40" s="18" t="s">
        <v>481</v>
      </c>
      <c r="N40" s="20" t="s">
        <v>481</v>
      </c>
      <c r="O40" s="18" t="s">
        <v>481</v>
      </c>
      <c r="P40" s="20" t="s">
        <v>481</v>
      </c>
      <c r="Q40" s="18" t="s">
        <v>481</v>
      </c>
      <c r="R40" s="20" t="s">
        <v>481</v>
      </c>
      <c r="S40" s="18" t="s">
        <v>481</v>
      </c>
      <c r="T40" s="20" t="s">
        <v>481</v>
      </c>
      <c r="U40" s="18" t="n">
        <v>415.9189014</v>
      </c>
      <c r="V40" s="20" t="n">
        <v>7.09655199</v>
      </c>
    </row>
    <row r="41" spans="1:22">
      <c r="A41" s="15" t="s">
        <v>516</v>
      </c>
      <c r="B41" s="17" t="n">
        <v>5712</v>
      </c>
      <c r="C41" s="18">
        <f>(76.0/B41*100)</f>
        <v/>
      </c>
      <c r="D41" s="19" t="n">
        <v>5636</v>
      </c>
      <c r="E41" s="18" t="n">
        <v>465.16960748</v>
      </c>
      <c r="F41" s="20" t="n">
        <v>5.71748904</v>
      </c>
      <c r="G41" s="18" t="n">
        <v>469.66644927</v>
      </c>
      <c r="H41" s="20" t="n">
        <v>5.90039791</v>
      </c>
      <c r="I41" s="18" t="n">
        <v>483.72708772</v>
      </c>
      <c r="J41" s="20" t="n">
        <v>3.88208046</v>
      </c>
      <c r="K41" s="18" t="n">
        <v>462.40457407</v>
      </c>
      <c r="L41" s="20" t="n">
        <v>3.21125743</v>
      </c>
      <c r="M41" s="18" t="s">
        <v>481</v>
      </c>
      <c r="N41" s="20" t="s">
        <v>481</v>
      </c>
      <c r="O41" s="18" t="s">
        <v>481</v>
      </c>
      <c r="P41" s="20" t="s">
        <v>481</v>
      </c>
      <c r="Q41" s="18" t="n">
        <v>392.51815558</v>
      </c>
      <c r="R41" s="20" t="n">
        <v>16.89642718</v>
      </c>
      <c r="S41" s="18" t="s">
        <v>481</v>
      </c>
      <c r="T41" s="20" t="s">
        <v>481</v>
      </c>
      <c r="U41" s="18" t="n">
        <v>407.47056645</v>
      </c>
      <c r="V41" s="20" t="n">
        <v>9.58153341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(2365.0/B46*100)</f>
        <v/>
      </c>
      <c r="D46" s="19" t="n">
        <v>20776</v>
      </c>
      <c r="E46" s="18" t="n">
        <v>373.98838749</v>
      </c>
      <c r="F46" s="20" t="n">
        <v>4.25767282</v>
      </c>
      <c r="G46" s="18" t="n">
        <v>400.02446875</v>
      </c>
      <c r="H46" s="20" t="n">
        <v>5.04715211</v>
      </c>
      <c r="I46" s="18" t="n">
        <v>395.92575009</v>
      </c>
      <c r="J46" s="20" t="n">
        <v>4.146313</v>
      </c>
      <c r="K46" s="18" t="n">
        <v>388.56499811</v>
      </c>
      <c r="L46" s="20" t="n">
        <v>4.76090049</v>
      </c>
      <c r="M46" s="18" t="s">
        <v>481</v>
      </c>
      <c r="N46" s="20" t="s">
        <v>481</v>
      </c>
      <c r="O46" s="18" t="s">
        <v>481</v>
      </c>
      <c r="P46" s="20" t="s">
        <v>481</v>
      </c>
      <c r="Q46" s="18" t="s">
        <v>481</v>
      </c>
      <c r="R46" s="20" t="s">
        <v>481</v>
      </c>
      <c r="S46" s="18" t="s">
        <v>481</v>
      </c>
      <c r="T46" s="20" t="s">
        <v>481</v>
      </c>
      <c r="U46" s="18" t="n">
        <v>355.97344553</v>
      </c>
      <c r="V46" s="20" t="n">
        <v>3.21644492</v>
      </c>
    </row>
    <row r="47" spans="1:22">
      <c r="A47" s="15" t="s">
        <v>522</v>
      </c>
      <c r="B47" s="17" t="n">
        <v>5928</v>
      </c>
      <c r="C47" s="18">
        <f>(471.0/B47*100)</f>
        <v/>
      </c>
      <c r="D47" s="19" t="n">
        <v>5457</v>
      </c>
      <c r="E47" s="18" t="n">
        <v>440.33189156</v>
      </c>
      <c r="F47" s="20" t="n">
        <v>5.58014675</v>
      </c>
      <c r="G47" s="18" t="n">
        <v>456.8657428</v>
      </c>
      <c r="H47" s="20" t="n">
        <v>6.18549236</v>
      </c>
      <c r="I47" s="18" t="n">
        <v>459.72948097</v>
      </c>
      <c r="J47" s="20" t="n">
        <v>3.51256612</v>
      </c>
      <c r="K47" s="18" t="n">
        <v>434.5669119</v>
      </c>
      <c r="L47" s="20" t="n">
        <v>7.50468791</v>
      </c>
      <c r="M47" s="18" t="s">
        <v>481</v>
      </c>
      <c r="N47" s="20" t="s">
        <v>481</v>
      </c>
      <c r="O47" s="18" t="s">
        <v>481</v>
      </c>
      <c r="P47" s="20" t="s">
        <v>481</v>
      </c>
      <c r="Q47" s="18" t="s">
        <v>481</v>
      </c>
      <c r="R47" s="20" t="s">
        <v>481</v>
      </c>
      <c r="S47" s="18" t="s">
        <v>481</v>
      </c>
      <c r="T47" s="20" t="s">
        <v>481</v>
      </c>
      <c r="U47" s="18" t="n">
        <v>388.82268847</v>
      </c>
      <c r="V47" s="20" t="n">
        <v>5.52193164</v>
      </c>
    </row>
    <row r="48" spans="1:22">
      <c r="A48" s="15" t="s">
        <v>523</v>
      </c>
      <c r="B48" s="17" t="n">
        <v>9841</v>
      </c>
      <c r="C48" s="18">
        <f>(8.0/B48*100)</f>
        <v/>
      </c>
      <c r="D48" s="19" t="n">
        <v>9833</v>
      </c>
      <c r="E48" s="18" t="n">
        <v>548.84867364</v>
      </c>
      <c r="F48" s="20" t="n">
        <v>9.33284767</v>
      </c>
      <c r="G48" s="18" t="n">
        <v>537.2317686599999</v>
      </c>
      <c r="H48" s="20" t="n">
        <v>6.05964351</v>
      </c>
      <c r="I48" s="18" t="n">
        <v>531.98649202</v>
      </c>
      <c r="J48" s="20" t="n">
        <v>4.81465178</v>
      </c>
      <c r="K48" s="18" t="n">
        <v>516.1052012599999</v>
      </c>
      <c r="L48" s="20" t="n">
        <v>7.08127096</v>
      </c>
      <c r="M48" s="18" t="s">
        <v>481</v>
      </c>
      <c r="N48" s="20" t="s">
        <v>481</v>
      </c>
      <c r="O48" s="18" t="s">
        <v>481</v>
      </c>
      <c r="P48" s="20" t="s">
        <v>481</v>
      </c>
      <c r="Q48" s="18" t="s">
        <v>481</v>
      </c>
      <c r="R48" s="20" t="s">
        <v>481</v>
      </c>
      <c r="S48" s="18" t="s">
        <v>481</v>
      </c>
      <c r="T48" s="20" t="s">
        <v>481</v>
      </c>
      <c r="U48" s="18" t="n">
        <v>469.73718099</v>
      </c>
      <c r="V48" s="20" t="n">
        <v>28.05054264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(468.0/B50*100)</f>
        <v/>
      </c>
      <c r="D50" s="19" t="n">
        <v>11327</v>
      </c>
      <c r="E50" s="18" t="n">
        <v>379.72045234</v>
      </c>
      <c r="F50" s="20" t="n">
        <v>3.41431431</v>
      </c>
      <c r="G50" s="18" t="n">
        <v>402.50700335</v>
      </c>
      <c r="H50" s="20" t="n">
        <v>2.87615159</v>
      </c>
      <c r="I50" s="18" t="n">
        <v>396.51727462</v>
      </c>
      <c r="J50" s="20" t="n">
        <v>2.97286886</v>
      </c>
      <c r="K50" s="18" t="n">
        <v>385.42435314</v>
      </c>
      <c r="L50" s="20" t="n">
        <v>4.35572501</v>
      </c>
      <c r="M50" s="18" t="s">
        <v>481</v>
      </c>
      <c r="N50" s="20" t="s">
        <v>481</v>
      </c>
      <c r="O50" s="18" t="s">
        <v>481</v>
      </c>
      <c r="P50" s="20" t="s">
        <v>481</v>
      </c>
      <c r="Q50" s="18" t="s">
        <v>481</v>
      </c>
      <c r="R50" s="20" t="s">
        <v>481</v>
      </c>
      <c r="S50" s="18" t="s">
        <v>481</v>
      </c>
      <c r="T50" s="20" t="s">
        <v>481</v>
      </c>
      <c r="U50" s="18" t="n">
        <v>334.87402576</v>
      </c>
      <c r="V50" s="20" t="n">
        <v>8.969185339999999</v>
      </c>
    </row>
    <row r="51" spans="1:22">
      <c r="A51" s="15" t="s">
        <v>526</v>
      </c>
      <c r="B51" s="17" t="n">
        <v>6866</v>
      </c>
      <c r="C51" s="18">
        <f>(115.0/B51*100)</f>
        <v/>
      </c>
      <c r="D51" s="19" t="n">
        <v>6751</v>
      </c>
      <c r="E51" s="18" t="n">
        <v>396.1725581</v>
      </c>
      <c r="F51" s="20" t="n">
        <v>3.79521666</v>
      </c>
      <c r="G51" s="18" t="n">
        <v>406.15439231</v>
      </c>
      <c r="H51" s="20" t="n">
        <v>3.60610394</v>
      </c>
      <c r="I51" s="18" t="n">
        <v>411.91749316</v>
      </c>
      <c r="J51" s="20" t="n">
        <v>3.10312541</v>
      </c>
      <c r="K51" s="18" t="n">
        <v>398.36546466</v>
      </c>
      <c r="L51" s="20" t="n">
        <v>3.88502393</v>
      </c>
      <c r="M51" s="18" t="s">
        <v>481</v>
      </c>
      <c r="N51" s="20" t="s">
        <v>481</v>
      </c>
      <c r="O51" s="18" t="s">
        <v>481</v>
      </c>
      <c r="P51" s="20" t="s">
        <v>481</v>
      </c>
      <c r="Q51" s="18" t="n">
        <v>380.5422133</v>
      </c>
      <c r="R51" s="20" t="n">
        <v>4.31283207</v>
      </c>
      <c r="S51" s="18" t="s">
        <v>481</v>
      </c>
      <c r="T51" s="20" t="s">
        <v>481</v>
      </c>
      <c r="U51" s="18" t="n">
        <v>384.04252729</v>
      </c>
      <c r="V51" s="20" t="n">
        <v>6.77739475</v>
      </c>
    </row>
    <row r="52" spans="1:22">
      <c r="A52" s="15" t="s">
        <v>527</v>
      </c>
      <c r="B52" s="17" t="n">
        <v>5809</v>
      </c>
      <c r="C52" s="18">
        <f>(120.0/B52*100)</f>
        <v/>
      </c>
      <c r="D52" s="19" t="n">
        <v>5689</v>
      </c>
      <c r="E52" s="18" t="n">
        <v>463.17070904</v>
      </c>
      <c r="F52" s="20" t="n">
        <v>5.02947554</v>
      </c>
      <c r="G52" s="18" t="n">
        <v>481.29759329</v>
      </c>
      <c r="H52" s="20" t="n">
        <v>4.35089831</v>
      </c>
      <c r="I52" s="18" t="n">
        <v>471.20960199</v>
      </c>
      <c r="J52" s="20" t="n">
        <v>2.9630475</v>
      </c>
      <c r="K52" s="18" t="n">
        <v>445.32716057</v>
      </c>
      <c r="L52" s="20" t="n">
        <v>4.41769849</v>
      </c>
      <c r="M52" s="18" t="s">
        <v>481</v>
      </c>
      <c r="N52" s="20" t="s">
        <v>481</v>
      </c>
      <c r="O52" s="18" t="s">
        <v>481</v>
      </c>
      <c r="P52" s="20" t="s">
        <v>481</v>
      </c>
      <c r="Q52" s="18" t="s">
        <v>481</v>
      </c>
      <c r="R52" s="20" t="s">
        <v>481</v>
      </c>
      <c r="S52" s="18" t="s">
        <v>481</v>
      </c>
      <c r="T52" s="20" t="s">
        <v>481</v>
      </c>
      <c r="U52" s="18" t="n">
        <v>388.44861927</v>
      </c>
      <c r="V52" s="20" t="n">
        <v>8.75831696</v>
      </c>
    </row>
    <row r="53" spans="1:22">
      <c r="A53" s="15" t="s">
        <v>528</v>
      </c>
      <c r="B53" s="17" t="n">
        <v>5571</v>
      </c>
      <c r="C53" s="18">
        <f>(136.0/B53*100)</f>
        <v/>
      </c>
      <c r="D53" s="19" t="n">
        <v>5435</v>
      </c>
      <c r="E53" s="18" t="n">
        <v>426.59578235</v>
      </c>
      <c r="F53" s="20" t="n">
        <v>3.90976451</v>
      </c>
      <c r="G53" s="18" t="n">
        <v>446.98301782</v>
      </c>
      <c r="H53" s="20" t="n">
        <v>3.50677732</v>
      </c>
      <c r="I53" s="18" t="n">
        <v>457.88825575</v>
      </c>
      <c r="J53" s="20" t="n">
        <v>2.8915279</v>
      </c>
      <c r="K53" s="18" t="n">
        <v>433.97262302</v>
      </c>
      <c r="L53" s="20" t="n">
        <v>2.75860606</v>
      </c>
      <c r="M53" s="18" t="s">
        <v>481</v>
      </c>
      <c r="N53" s="20" t="s">
        <v>481</v>
      </c>
      <c r="O53" s="18" t="s">
        <v>481</v>
      </c>
      <c r="P53" s="20" t="s">
        <v>481</v>
      </c>
      <c r="Q53" s="18" t="s">
        <v>481</v>
      </c>
      <c r="R53" s="20" t="s">
        <v>481</v>
      </c>
      <c r="S53" s="18" t="s">
        <v>481</v>
      </c>
      <c r="T53" s="20" t="s">
        <v>481</v>
      </c>
      <c r="U53" s="18" t="n">
        <v>365.6843184</v>
      </c>
      <c r="V53" s="20" t="n">
        <v>4.95753783</v>
      </c>
    </row>
    <row r="54" spans="1:22">
      <c r="A54" s="15" t="s">
        <v>529</v>
      </c>
      <c r="B54" s="17" t="n">
        <v>4740</v>
      </c>
      <c r="C54" s="18">
        <f>(606.0/B54*100)</f>
        <v/>
      </c>
      <c r="D54" s="19" t="n">
        <v>4134</v>
      </c>
      <c r="E54" s="18" t="n">
        <v>324.53394928</v>
      </c>
      <c r="F54" s="20" t="n">
        <v>3.933122</v>
      </c>
      <c r="G54" s="18" t="n">
        <v>350.33507384</v>
      </c>
      <c r="H54" s="20" t="n">
        <v>3.46343853</v>
      </c>
      <c r="I54" s="18" t="n">
        <v>338.52697699</v>
      </c>
      <c r="J54" s="20" t="n">
        <v>3.72156089</v>
      </c>
      <c r="K54" s="18" t="n">
        <v>333.76132406</v>
      </c>
      <c r="L54" s="20" t="n">
        <v>5.0587714</v>
      </c>
      <c r="M54" s="18" t="s">
        <v>481</v>
      </c>
      <c r="N54" s="20" t="s">
        <v>481</v>
      </c>
      <c r="O54" s="18" t="s">
        <v>481</v>
      </c>
      <c r="P54" s="20" t="s">
        <v>481</v>
      </c>
      <c r="Q54" s="18" t="s">
        <v>481</v>
      </c>
      <c r="R54" s="20" t="s">
        <v>481</v>
      </c>
      <c r="S54" s="18" t="s">
        <v>481</v>
      </c>
      <c r="T54" s="20" t="s">
        <v>481</v>
      </c>
      <c r="U54" s="18" t="n">
        <v>295.4183188</v>
      </c>
      <c r="V54" s="20" t="n">
        <v>4.63288523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(77.0/B56*100)</f>
        <v/>
      </c>
      <c r="D56" s="19" t="n">
        <v>5282</v>
      </c>
      <c r="E56" s="18" t="n">
        <v>555.87786193</v>
      </c>
      <c r="F56" s="20" t="n">
        <v>6.14260663</v>
      </c>
      <c r="G56" s="18" t="n">
        <v>573.4251172100001</v>
      </c>
      <c r="H56" s="20" t="n">
        <v>4.77730241</v>
      </c>
      <c r="I56" s="18" t="n">
        <v>550.98290532</v>
      </c>
      <c r="J56" s="20" t="n">
        <v>2.99329443</v>
      </c>
      <c r="K56" s="18" t="n">
        <v>519.92890622</v>
      </c>
      <c r="L56" s="20" t="n">
        <v>4.11322632</v>
      </c>
      <c r="M56" s="18" t="s">
        <v>481</v>
      </c>
      <c r="N56" s="20" t="s">
        <v>481</v>
      </c>
      <c r="O56" s="18" t="s">
        <v>481</v>
      </c>
      <c r="P56" s="20" t="s">
        <v>481</v>
      </c>
      <c r="Q56" s="18" t="s">
        <v>481</v>
      </c>
      <c r="R56" s="20" t="s">
        <v>481</v>
      </c>
      <c r="S56" s="18" t="s">
        <v>481</v>
      </c>
      <c r="T56" s="20" t="s">
        <v>481</v>
      </c>
      <c r="U56" s="18" t="n">
        <v>454.00402741</v>
      </c>
      <c r="V56" s="20" t="n">
        <v>18.57189559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(189.0/B61*100)</f>
        <v/>
      </c>
      <c r="D61" s="19" t="n">
        <v>6336</v>
      </c>
      <c r="E61" s="18" t="n">
        <v>447.38614383</v>
      </c>
      <c r="F61" s="20" t="n">
        <v>5.02063694</v>
      </c>
      <c r="G61" s="18" t="n">
        <v>469.59682155</v>
      </c>
      <c r="H61" s="20" t="n">
        <v>3.3033708</v>
      </c>
      <c r="I61" s="18" t="n">
        <v>487.48390263</v>
      </c>
      <c r="J61" s="20" t="n">
        <v>2.56221456</v>
      </c>
      <c r="K61" s="18" t="n">
        <v>496.05152707</v>
      </c>
      <c r="L61" s="20" t="n">
        <v>3.70233412</v>
      </c>
      <c r="M61" s="18" t="s">
        <v>481</v>
      </c>
      <c r="N61" s="20" t="s">
        <v>481</v>
      </c>
      <c r="O61" s="18" t="s">
        <v>481</v>
      </c>
      <c r="P61" s="20" t="s">
        <v>481</v>
      </c>
      <c r="Q61" s="18" t="s">
        <v>481</v>
      </c>
      <c r="R61" s="20" t="s">
        <v>481</v>
      </c>
      <c r="S61" s="18" t="s">
        <v>481</v>
      </c>
      <c r="T61" s="20" t="s">
        <v>481</v>
      </c>
      <c r="U61" s="18" t="n">
        <v>411.50565795</v>
      </c>
      <c r="V61" s="20" t="n">
        <v>9.056480179999999</v>
      </c>
    </row>
    <row r="62" spans="1:22">
      <c r="A62" s="15" t="s">
        <v>537</v>
      </c>
      <c r="B62" s="17" t="n">
        <v>4476</v>
      </c>
      <c r="C62" s="18">
        <f>(3.0/B62*100)</f>
        <v/>
      </c>
      <c r="D62" s="19" t="n">
        <v>4473</v>
      </c>
      <c r="E62" s="18" t="n">
        <v>543.6263540899999</v>
      </c>
      <c r="F62" s="20" t="n">
        <v>5.00560827</v>
      </c>
      <c r="G62" s="18" t="n">
        <v>553.07087975</v>
      </c>
      <c r="H62" s="20" t="n">
        <v>4.11636719</v>
      </c>
      <c r="I62" s="18" t="n">
        <v>546.54467988</v>
      </c>
      <c r="J62" s="20" t="n">
        <v>1.52197212</v>
      </c>
      <c r="K62" s="18" t="n">
        <v>530.6167334</v>
      </c>
      <c r="L62" s="20" t="n">
        <v>3.12026554</v>
      </c>
      <c r="M62" s="18" t="s">
        <v>481</v>
      </c>
      <c r="N62" s="20" t="s">
        <v>481</v>
      </c>
      <c r="O62" s="18" t="s">
        <v>481</v>
      </c>
      <c r="P62" s="20" t="s">
        <v>481</v>
      </c>
      <c r="Q62" s="18" t="s">
        <v>481</v>
      </c>
      <c r="R62" s="20" t="s">
        <v>481</v>
      </c>
      <c r="S62" s="18" t="s">
        <v>481</v>
      </c>
      <c r="T62" s="20" t="s">
        <v>481</v>
      </c>
      <c r="U62" s="18" t="n">
        <v>419.54841638</v>
      </c>
      <c r="V62" s="20" t="n">
        <v>51.74335682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(103.0/B66*100)</f>
        <v/>
      </c>
      <c r="D66" s="19" t="n">
        <v>5562</v>
      </c>
      <c r="E66" s="18" t="n">
        <v>414.72898381</v>
      </c>
      <c r="F66" s="20" t="n">
        <v>2.82773921</v>
      </c>
      <c r="G66" s="18" t="n">
        <v>427.43194492</v>
      </c>
      <c r="H66" s="20" t="n">
        <v>3.1037375</v>
      </c>
      <c r="I66" s="18" t="n">
        <v>433.48552193</v>
      </c>
      <c r="J66" s="20" t="n">
        <v>2.35665215</v>
      </c>
      <c r="K66" s="18" t="n">
        <v>417.6343503</v>
      </c>
      <c r="L66" s="20" t="n">
        <v>5.52353592</v>
      </c>
      <c r="M66" s="18" t="s">
        <v>481</v>
      </c>
      <c r="N66" s="20" t="s">
        <v>481</v>
      </c>
      <c r="O66" s="18" t="s">
        <v>481</v>
      </c>
      <c r="P66" s="20" t="s">
        <v>481</v>
      </c>
      <c r="Q66" s="18" t="s">
        <v>481</v>
      </c>
      <c r="R66" s="20" t="s">
        <v>481</v>
      </c>
      <c r="S66" s="18" t="s">
        <v>481</v>
      </c>
      <c r="T66" s="20" t="s">
        <v>481</v>
      </c>
      <c r="U66" s="18" t="n">
        <v>364.84811189</v>
      </c>
      <c r="V66" s="20" t="n">
        <v>5.20567626</v>
      </c>
    </row>
    <row r="67" spans="1:22">
      <c r="A67" s="15" t="s">
        <v>542</v>
      </c>
      <c r="B67" s="17" t="n">
        <v>6971</v>
      </c>
      <c r="C67" s="18">
        <f>(1233.0/B67*100)</f>
        <v/>
      </c>
      <c r="D67" s="19" t="n">
        <v>5738</v>
      </c>
      <c r="E67" s="18" t="n">
        <v>367.21252961</v>
      </c>
      <c r="F67" s="20" t="n">
        <v>4.22073102</v>
      </c>
      <c r="G67" s="18" t="n">
        <v>408.534447</v>
      </c>
      <c r="H67" s="20" t="n">
        <v>3.31631679</v>
      </c>
      <c r="I67" s="18" t="n">
        <v>405.86981745</v>
      </c>
      <c r="J67" s="20" t="n">
        <v>3.70406309</v>
      </c>
      <c r="K67" s="18" t="n">
        <v>401.32647866</v>
      </c>
      <c r="L67" s="20" t="n">
        <v>5.74369211</v>
      </c>
      <c r="M67" s="18" t="s">
        <v>481</v>
      </c>
      <c r="N67" s="20" t="s">
        <v>481</v>
      </c>
      <c r="O67" s="18" t="s">
        <v>481</v>
      </c>
      <c r="P67" s="20" t="s">
        <v>481</v>
      </c>
      <c r="Q67" s="18" t="s">
        <v>481</v>
      </c>
      <c r="R67" s="20" t="s">
        <v>481</v>
      </c>
      <c r="S67" s="18" t="s">
        <v>481</v>
      </c>
      <c r="T67" s="20" t="s">
        <v>481</v>
      </c>
      <c r="U67" s="18" t="n">
        <v>332.50608196</v>
      </c>
      <c r="V67" s="20" t="n">
        <v>9.648394679999999</v>
      </c>
    </row>
    <row r="68" spans="1:22">
      <c r="A68" s="15" t="s">
        <v>543</v>
      </c>
      <c r="B68" s="17" t="n">
        <v>12083</v>
      </c>
      <c r="C68" s="18">
        <f>(32.0/B68*100)</f>
        <v/>
      </c>
      <c r="D68" s="19" t="n">
        <v>12051</v>
      </c>
      <c r="E68" s="18" t="n">
        <v>391.22192664</v>
      </c>
      <c r="F68" s="20" t="n">
        <v>3.13327522</v>
      </c>
      <c r="G68" s="18" t="n">
        <v>413.40004447</v>
      </c>
      <c r="H68" s="20" t="n">
        <v>2.55769554</v>
      </c>
      <c r="I68" s="18" t="n">
        <v>427.71963488</v>
      </c>
      <c r="J68" s="20" t="n">
        <v>2.07239916</v>
      </c>
      <c r="K68" s="18" t="n">
        <v>405.67334252</v>
      </c>
      <c r="L68" s="20" t="n">
        <v>2.93833827</v>
      </c>
      <c r="M68" s="18" t="s">
        <v>481</v>
      </c>
      <c r="N68" s="20" t="s">
        <v>481</v>
      </c>
      <c r="O68" s="18" t="s">
        <v>481</v>
      </c>
      <c r="P68" s="20" t="s">
        <v>481</v>
      </c>
      <c r="Q68" s="18" t="s">
        <v>481</v>
      </c>
      <c r="R68" s="20" t="s">
        <v>481</v>
      </c>
      <c r="S68" s="18" t="s">
        <v>481</v>
      </c>
      <c r="T68" s="20" t="s">
        <v>481</v>
      </c>
      <c r="U68" s="18" t="n">
        <v>349.4520553</v>
      </c>
      <c r="V68" s="20" t="n">
        <v>2.11532692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484.36380005</v>
      </c>
      <c r="F70" s="20" t="n">
        <v>5.3085516</v>
      </c>
      <c r="G70" s="18" t="n">
        <v>505.65974679</v>
      </c>
      <c r="H70" s="20" t="n">
        <v>4.30530521</v>
      </c>
      <c r="I70" s="18" t="n">
        <v>500.45009879</v>
      </c>
      <c r="J70" s="20" t="n">
        <v>2.90797501</v>
      </c>
      <c r="K70" s="18" t="n">
        <v>482.69913018</v>
      </c>
      <c r="L70" s="20" t="n">
        <v>6.0851278</v>
      </c>
      <c r="M70" s="18" t="s">
        <v>481</v>
      </c>
      <c r="N70" s="20" t="s">
        <v>481</v>
      </c>
      <c r="O70" s="18" t="s">
        <v>481</v>
      </c>
      <c r="P70" s="20" t="s">
        <v>481</v>
      </c>
      <c r="Q70" s="18" t="s">
        <v>481</v>
      </c>
      <c r="R70" s="20" t="s">
        <v>481</v>
      </c>
      <c r="S70" s="18" t="s">
        <v>481</v>
      </c>
      <c r="T70" s="20" t="s">
        <v>481</v>
      </c>
      <c r="U70" s="18" t="n">
        <v>442.13596083</v>
      </c>
      <c r="V70" s="20" t="n">
        <v>10.88207495</v>
      </c>
    </row>
    <row r="71" spans="1:22">
      <c r="A71" s="15" t="s">
        <v>546</v>
      </c>
      <c r="B71" s="17" t="n">
        <v>6115</v>
      </c>
      <c r="C71" s="18">
        <f>(55.0/B71*100)</f>
        <v/>
      </c>
      <c r="D71" s="19" t="n">
        <v>6060</v>
      </c>
      <c r="E71" s="18" t="n">
        <v>560.75993792</v>
      </c>
      <c r="F71" s="20" t="n">
        <v>7.28515379</v>
      </c>
      <c r="G71" s="18" t="n">
        <v>578.55318937</v>
      </c>
      <c r="H71" s="20" t="n">
        <v>3.76887781</v>
      </c>
      <c r="I71" s="18" t="n">
        <v>568.82723715</v>
      </c>
      <c r="J71" s="20" t="n">
        <v>2.12726361</v>
      </c>
      <c r="K71" s="18" t="n">
        <v>552.69279838</v>
      </c>
      <c r="L71" s="20" t="n">
        <v>2.52005175</v>
      </c>
      <c r="M71" s="18" t="s">
        <v>481</v>
      </c>
      <c r="N71" s="20" t="s">
        <v>481</v>
      </c>
      <c r="O71" s="18" t="s">
        <v>481</v>
      </c>
      <c r="P71" s="20" t="s">
        <v>481</v>
      </c>
      <c r="Q71" s="18" t="s">
        <v>481</v>
      </c>
      <c r="R71" s="20" t="s">
        <v>481</v>
      </c>
      <c r="S71" s="18" t="s">
        <v>481</v>
      </c>
      <c r="T71" s="20" t="s">
        <v>481</v>
      </c>
      <c r="U71" s="18" t="n">
        <v>482.29423711</v>
      </c>
      <c r="V71" s="20" t="n">
        <v>18.08163081</v>
      </c>
    </row>
    <row r="72" spans="1:22">
      <c r="A72" s="15" t="s">
        <v>547</v>
      </c>
      <c r="B72" s="17" t="n">
        <v>7708</v>
      </c>
      <c r="C72" s="18">
        <f>(9.0/B72*100)</f>
        <v/>
      </c>
      <c r="D72" s="19" t="n">
        <v>7699</v>
      </c>
      <c r="E72" s="18" t="n">
        <v>541.7956067</v>
      </c>
      <c r="F72" s="20" t="n">
        <v>6.9617117</v>
      </c>
      <c r="G72" s="18" t="n">
        <v>553.15038186</v>
      </c>
      <c r="H72" s="20" t="n">
        <v>4.84920485</v>
      </c>
      <c r="I72" s="18" t="n">
        <v>545.90915598</v>
      </c>
      <c r="J72" s="20" t="n">
        <v>3.21027182</v>
      </c>
      <c r="K72" s="18" t="n">
        <v>520.68181914</v>
      </c>
      <c r="L72" s="20" t="n">
        <v>4.41957454</v>
      </c>
      <c r="M72" s="18" t="s">
        <v>481</v>
      </c>
      <c r="N72" s="20" t="s">
        <v>481</v>
      </c>
      <c r="O72" s="18" t="s">
        <v>481</v>
      </c>
      <c r="P72" s="20" t="s">
        <v>481</v>
      </c>
      <c r="Q72" s="18" t="s">
        <v>481</v>
      </c>
      <c r="R72" s="20" t="s">
        <v>481</v>
      </c>
      <c r="S72" s="18" t="s">
        <v>481</v>
      </c>
      <c r="T72" s="20" t="s">
        <v>481</v>
      </c>
      <c r="U72" s="18" t="n">
        <v>436.44028476</v>
      </c>
      <c r="V72" s="20" t="n">
        <v>48.34676439</v>
      </c>
    </row>
    <row r="73" spans="1:22">
      <c r="A73" s="15" t="s">
        <v>548</v>
      </c>
      <c r="B73" s="17" t="n">
        <v>8249</v>
      </c>
      <c r="C73" s="18">
        <f>(212.0/B73*100)</f>
        <v/>
      </c>
      <c r="D73" s="19" t="n">
        <v>8037</v>
      </c>
      <c r="E73" s="18" t="n">
        <v>412.21214578</v>
      </c>
      <c r="F73" s="20" t="n">
        <v>5.30922542</v>
      </c>
      <c r="G73" s="18" t="n">
        <v>424.57787135</v>
      </c>
      <c r="H73" s="20" t="n">
        <v>4.24098613</v>
      </c>
      <c r="I73" s="18" t="n">
        <v>414.39319591</v>
      </c>
      <c r="J73" s="20" t="n">
        <v>3.22027775</v>
      </c>
      <c r="K73" s="18" t="n">
        <v>401.17035812</v>
      </c>
      <c r="L73" s="20" t="n">
        <v>5.82863876</v>
      </c>
      <c r="M73" s="18" t="s">
        <v>481</v>
      </c>
      <c r="N73" s="20" t="s">
        <v>481</v>
      </c>
      <c r="O73" s="18" t="s">
        <v>481</v>
      </c>
      <c r="P73" s="20" t="s">
        <v>481</v>
      </c>
      <c r="Q73" s="18" t="s">
        <v>481</v>
      </c>
      <c r="R73" s="20" t="s">
        <v>481</v>
      </c>
      <c r="S73" s="18" t="s">
        <v>481</v>
      </c>
      <c r="T73" s="20" t="s">
        <v>481</v>
      </c>
      <c r="U73" s="18" t="n">
        <v>385.81487075</v>
      </c>
      <c r="V73" s="20" t="n">
        <v>11.10542265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(345.0/B75*100)</f>
        <v/>
      </c>
      <c r="D75" s="19" t="n">
        <v>5030</v>
      </c>
      <c r="E75" s="18" t="n">
        <v>366.2667503</v>
      </c>
      <c r="F75" s="20" t="n">
        <v>3.92860427</v>
      </c>
      <c r="G75" s="18" t="n">
        <v>367.94401243</v>
      </c>
      <c r="H75" s="20" t="n">
        <v>5.04502138</v>
      </c>
      <c r="I75" s="18" t="n">
        <v>384.82180998</v>
      </c>
      <c r="J75" s="20" t="n">
        <v>4.66318236</v>
      </c>
      <c r="K75" s="18" t="n">
        <v>361.88721279</v>
      </c>
      <c r="L75" s="20" t="n">
        <v>8.96543393</v>
      </c>
      <c r="M75" s="18" t="s">
        <v>481</v>
      </c>
      <c r="N75" s="20" t="s">
        <v>481</v>
      </c>
      <c r="O75" s="18" t="s">
        <v>481</v>
      </c>
      <c r="P75" s="20" t="s">
        <v>481</v>
      </c>
      <c r="Q75" s="18" t="s">
        <v>481</v>
      </c>
      <c r="R75" s="20" t="s">
        <v>481</v>
      </c>
      <c r="S75" s="18" t="s">
        <v>481</v>
      </c>
      <c r="T75" s="20" t="s">
        <v>481</v>
      </c>
      <c r="U75" s="18" t="n">
        <v>336.59711602</v>
      </c>
      <c r="V75" s="20" t="n">
        <v>5.41984763</v>
      </c>
    </row>
    <row r="76" spans="1:22">
      <c r="A76" s="15" t="s">
        <v>551</v>
      </c>
      <c r="B76" s="17" t="n">
        <v>14167</v>
      </c>
      <c r="C76" s="18">
        <f>(238.0/B76*100)</f>
        <v/>
      </c>
      <c r="D76" s="19" t="n">
        <v>13929</v>
      </c>
      <c r="E76" s="18" t="n">
        <v>411.3044135</v>
      </c>
      <c r="F76" s="20" t="n">
        <v>3.68729878</v>
      </c>
      <c r="G76" s="18" t="n">
        <v>424.26912552</v>
      </c>
      <c r="H76" s="20" t="n">
        <v>3.68295131</v>
      </c>
      <c r="I76" s="18" t="n">
        <v>442.45369056</v>
      </c>
      <c r="J76" s="20" t="n">
        <v>2.7213121</v>
      </c>
      <c r="K76" s="18" t="n">
        <v>443.39314942</v>
      </c>
      <c r="L76" s="20" t="n">
        <v>4.28533342</v>
      </c>
      <c r="M76" s="18" t="s">
        <v>481</v>
      </c>
      <c r="N76" s="20" t="s">
        <v>481</v>
      </c>
      <c r="O76" s="18" t="s">
        <v>481</v>
      </c>
      <c r="P76" s="20" t="s">
        <v>481</v>
      </c>
      <c r="Q76" s="18" t="s">
        <v>481</v>
      </c>
      <c r="R76" s="20" t="s">
        <v>481</v>
      </c>
      <c r="S76" s="18" t="s">
        <v>481</v>
      </c>
      <c r="T76" s="20" t="s">
        <v>481</v>
      </c>
      <c r="U76" s="18" t="n">
        <v>358.51508546</v>
      </c>
      <c r="V76" s="20" t="n">
        <v>5.46547823</v>
      </c>
    </row>
    <row r="77" spans="1:22">
      <c r="A77" s="15" t="s">
        <v>552</v>
      </c>
      <c r="B77" s="17" t="n">
        <v>6062</v>
      </c>
      <c r="C77" s="18">
        <f>(480.0/B77*100)</f>
        <v/>
      </c>
      <c r="D77" s="19" t="n">
        <v>5582</v>
      </c>
      <c r="E77" s="18" t="n">
        <v>399.1231871</v>
      </c>
      <c r="F77" s="20" t="n">
        <v>4.58358755</v>
      </c>
      <c r="G77" s="18" t="n">
        <v>439.90012224</v>
      </c>
      <c r="H77" s="20" t="n">
        <v>4.62409158</v>
      </c>
      <c r="I77" s="18" t="n">
        <v>435.1450295</v>
      </c>
      <c r="J77" s="20" t="n">
        <v>3.17850014</v>
      </c>
      <c r="K77" s="18" t="n">
        <v>420.93820193</v>
      </c>
      <c r="L77" s="20" t="n">
        <v>3.95919336</v>
      </c>
      <c r="M77" s="18" t="s">
        <v>481</v>
      </c>
      <c r="N77" s="20" t="s">
        <v>481</v>
      </c>
      <c r="O77" s="18" t="s">
        <v>481</v>
      </c>
      <c r="P77" s="20" t="s">
        <v>481</v>
      </c>
      <c r="Q77" s="18" t="s">
        <v>481</v>
      </c>
      <c r="R77" s="20" t="s">
        <v>481</v>
      </c>
      <c r="S77" s="18" t="s">
        <v>481</v>
      </c>
      <c r="T77" s="20" t="s">
        <v>481</v>
      </c>
      <c r="U77" s="18" t="n">
        <v>362.39750259</v>
      </c>
      <c r="V77" s="20" t="n">
        <v>4.27956915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(118.0/B81*100)</f>
        <v/>
      </c>
      <c r="D81" s="19" t="n">
        <v>8743</v>
      </c>
      <c r="E81" s="18" t="n">
        <v>435.40191338</v>
      </c>
      <c r="F81" s="20" t="n">
        <v>5.38286521</v>
      </c>
      <c r="G81" s="18" t="n">
        <v>456.58402699</v>
      </c>
      <c r="H81" s="20" t="n">
        <v>3.62622429</v>
      </c>
      <c r="I81" s="18" t="n">
        <v>448.02414232</v>
      </c>
      <c r="J81" s="20" t="n">
        <v>3.50094205</v>
      </c>
      <c r="K81" s="18" t="n">
        <v>434.60337451</v>
      </c>
      <c r="L81" s="20" t="n">
        <v>6.16507764</v>
      </c>
      <c r="M81" s="18" t="s">
        <v>481</v>
      </c>
      <c r="N81" s="20" t="s">
        <v>481</v>
      </c>
      <c r="O81" s="18" t="s">
        <v>481</v>
      </c>
      <c r="P81" s="20" t="s">
        <v>481</v>
      </c>
      <c r="Q81" s="18" t="s">
        <v>481</v>
      </c>
      <c r="R81" s="20" t="s">
        <v>481</v>
      </c>
      <c r="S81" s="18" t="s">
        <v>481</v>
      </c>
      <c r="T81" s="20" t="s">
        <v>481</v>
      </c>
      <c r="U81" s="18" t="n">
        <v>395.88283691</v>
      </c>
      <c r="V81" s="20" t="n">
        <v>12.61221224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883</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491.09566498</v>
      </c>
      <c r="F7" s="20" t="n">
        <v>8.551691630000001</v>
      </c>
      <c r="G7" s="18" t="n">
        <v>497.11193477</v>
      </c>
      <c r="H7" s="20" t="n">
        <v>5.84700102</v>
      </c>
      <c r="I7" s="18" t="n">
        <v>520.62518101</v>
      </c>
      <c r="J7" s="20" t="n">
        <v>3.0806587</v>
      </c>
      <c r="K7" s="18" t="n">
        <v>491.97745268</v>
      </c>
      <c r="L7" s="20" t="n">
        <v>1.85225455</v>
      </c>
      <c r="M7" s="18" t="s">
        <v>481</v>
      </c>
      <c r="N7" s="20" t="s">
        <v>481</v>
      </c>
      <c r="O7" s="18" t="s">
        <v>481</v>
      </c>
      <c r="P7" s="20" t="s">
        <v>481</v>
      </c>
      <c r="Q7" s="18" t="s">
        <v>481</v>
      </c>
      <c r="R7" s="20" t="s">
        <v>481</v>
      </c>
      <c r="S7" s="18" t="s">
        <v>481</v>
      </c>
      <c r="T7" s="20" t="s">
        <v>481</v>
      </c>
      <c r="U7" s="18" t="n">
        <v>459.3384945</v>
      </c>
      <c r="V7" s="20" t="n">
        <v>4.56195677</v>
      </c>
    </row>
    <row r="8" spans="1:22">
      <c r="A8" s="15" t="s">
        <v>483</v>
      </c>
      <c r="B8" s="17" t="n">
        <v>7007</v>
      </c>
      <c r="C8" s="18">
        <f>(299.0/B8*100)</f>
        <v/>
      </c>
      <c r="D8" s="19" t="n">
        <v>6708</v>
      </c>
      <c r="E8" s="18" t="n">
        <v>468.97654664</v>
      </c>
      <c r="F8" s="20" t="n">
        <v>11.98365653</v>
      </c>
      <c r="G8" s="18" t="n">
        <v>486.49714859</v>
      </c>
      <c r="H8" s="20" t="n">
        <v>8.885390599999999</v>
      </c>
      <c r="I8" s="18" t="n">
        <v>512.4144573900001</v>
      </c>
      <c r="J8" s="20" t="n">
        <v>5.33080519</v>
      </c>
      <c r="K8" s="18" t="n">
        <v>501.64179437</v>
      </c>
      <c r="L8" s="20" t="n">
        <v>2.85550214</v>
      </c>
      <c r="M8" s="18" t="s">
        <v>481</v>
      </c>
      <c r="N8" s="20" t="s">
        <v>481</v>
      </c>
      <c r="O8" s="18" t="s">
        <v>481</v>
      </c>
      <c r="P8" s="20" t="s">
        <v>481</v>
      </c>
      <c r="Q8" s="18" t="n">
        <v>301.63126691</v>
      </c>
      <c r="R8" s="20" t="n">
        <v>25.14921031</v>
      </c>
      <c r="S8" s="18" t="s">
        <v>481</v>
      </c>
      <c r="T8" s="20" t="s">
        <v>481</v>
      </c>
      <c r="U8" s="18" t="n">
        <v>431.86536631</v>
      </c>
      <c r="V8" s="20" t="n">
        <v>7.40763624</v>
      </c>
    </row>
    <row r="9" spans="1:22">
      <c r="A9" s="15" t="s">
        <v>484</v>
      </c>
      <c r="B9" s="17" t="n">
        <v>9651</v>
      </c>
      <c r="C9" s="18">
        <f>(357.0/B9*100)</f>
        <v/>
      </c>
      <c r="D9" s="19" t="n">
        <v>9294</v>
      </c>
      <c r="E9" s="18" t="n">
        <v>497.16409555</v>
      </c>
      <c r="F9" s="20" t="n">
        <v>8.8654733</v>
      </c>
      <c r="G9" s="18" t="n">
        <v>504.17549628</v>
      </c>
      <c r="H9" s="20" t="n">
        <v>5.57513351</v>
      </c>
      <c r="I9" s="18" t="n">
        <v>532.32898963</v>
      </c>
      <c r="J9" s="20" t="n">
        <v>3.46184688</v>
      </c>
      <c r="K9" s="18" t="n">
        <v>516.9342183799999</v>
      </c>
      <c r="L9" s="20" t="n">
        <v>2.26897867</v>
      </c>
      <c r="M9" s="18" t="s">
        <v>481</v>
      </c>
      <c r="N9" s="20" t="s">
        <v>481</v>
      </c>
      <c r="O9" s="18" t="s">
        <v>481</v>
      </c>
      <c r="P9" s="20" t="s">
        <v>481</v>
      </c>
      <c r="Q9" s="18" t="n">
        <v>357.98454354</v>
      </c>
      <c r="R9" s="20" t="n">
        <v>11.51846445</v>
      </c>
      <c r="S9" s="18" t="s">
        <v>481</v>
      </c>
      <c r="T9" s="20" t="s">
        <v>481</v>
      </c>
      <c r="U9" s="18" t="n">
        <v>431.07843916</v>
      </c>
      <c r="V9" s="20" t="n">
        <v>6.44046916</v>
      </c>
    </row>
    <row r="10" spans="1:22">
      <c r="A10" s="15" t="s">
        <v>485</v>
      </c>
      <c r="B10" s="17" t="n">
        <v>20058</v>
      </c>
      <c r="C10" s="18">
        <f>(585.0/B10*100)</f>
        <v/>
      </c>
      <c r="D10" s="19" t="n">
        <v>19473</v>
      </c>
      <c r="E10" s="18" t="n">
        <v>496.84763431</v>
      </c>
      <c r="F10" s="20" t="n">
        <v>6.2677905</v>
      </c>
      <c r="G10" s="18" t="n">
        <v>519.01065799</v>
      </c>
      <c r="H10" s="20" t="n">
        <v>4.95089718</v>
      </c>
      <c r="I10" s="18" t="n">
        <v>533.1983391799999</v>
      </c>
      <c r="J10" s="20" t="n">
        <v>3.11377161</v>
      </c>
      <c r="K10" s="18" t="n">
        <v>512.61183383</v>
      </c>
      <c r="L10" s="20" t="n">
        <v>2.40591439</v>
      </c>
      <c r="M10" s="18" t="s">
        <v>481</v>
      </c>
      <c r="N10" s="20" t="s">
        <v>481</v>
      </c>
      <c r="O10" s="18" t="s">
        <v>481</v>
      </c>
      <c r="P10" s="20" t="s">
        <v>481</v>
      </c>
      <c r="Q10" s="18" t="s">
        <v>481</v>
      </c>
      <c r="R10" s="20" t="s">
        <v>481</v>
      </c>
      <c r="S10" s="18" t="s">
        <v>481</v>
      </c>
      <c r="T10" s="20" t="s">
        <v>481</v>
      </c>
      <c r="U10" s="18" t="n">
        <v>457.60900734</v>
      </c>
      <c r="V10" s="20" t="n">
        <v>5.99347814</v>
      </c>
    </row>
    <row r="11" spans="1:22">
      <c r="A11" s="15" t="s">
        <v>486</v>
      </c>
      <c r="B11" s="17" t="n">
        <v>7053</v>
      </c>
      <c r="C11" s="18">
        <f>(242.0/B11*100)</f>
        <v/>
      </c>
      <c r="D11" s="19" t="n">
        <v>6811</v>
      </c>
      <c r="E11" s="18" t="n">
        <v>385.0736826</v>
      </c>
      <c r="F11" s="20" t="n">
        <v>8.663175649999999</v>
      </c>
      <c r="G11" s="18" t="n">
        <v>409.32916326</v>
      </c>
      <c r="H11" s="20" t="n">
        <v>5.7565859</v>
      </c>
      <c r="I11" s="18" t="n">
        <v>422.68458986</v>
      </c>
      <c r="J11" s="20" t="n">
        <v>3.52534207</v>
      </c>
      <c r="K11" s="18" t="n">
        <v>435.97265233</v>
      </c>
      <c r="L11" s="20" t="n">
        <v>2.83206124</v>
      </c>
      <c r="M11" s="18" t="s">
        <v>481</v>
      </c>
      <c r="N11" s="20" t="s">
        <v>481</v>
      </c>
      <c r="O11" s="18" t="s">
        <v>481</v>
      </c>
      <c r="P11" s="20" t="s">
        <v>481</v>
      </c>
      <c r="Q11" s="18" t="s">
        <v>481</v>
      </c>
      <c r="R11" s="20" t="s">
        <v>481</v>
      </c>
      <c r="S11" s="18" t="s">
        <v>481</v>
      </c>
      <c r="T11" s="20" t="s">
        <v>481</v>
      </c>
      <c r="U11" s="18" t="n">
        <v>391.99547394</v>
      </c>
      <c r="V11" s="20" t="n">
        <v>5.54850585</v>
      </c>
    </row>
    <row r="12" spans="1:22">
      <c r="A12" s="15" t="s">
        <v>487</v>
      </c>
      <c r="B12" s="17" t="n">
        <v>6894</v>
      </c>
      <c r="C12" s="18">
        <f>(60.0/B12*100)</f>
        <v/>
      </c>
      <c r="D12" s="19" t="n">
        <v>6834</v>
      </c>
      <c r="E12" s="18" t="n">
        <v>463.65632638</v>
      </c>
      <c r="F12" s="20" t="n">
        <v>8.073938829999999</v>
      </c>
      <c r="G12" s="18" t="n">
        <v>471.48248446</v>
      </c>
      <c r="H12" s="20" t="n">
        <v>6.66453603</v>
      </c>
      <c r="I12" s="18" t="n">
        <v>500.56611794</v>
      </c>
      <c r="J12" s="20" t="n">
        <v>3.20389157</v>
      </c>
      <c r="K12" s="18" t="n">
        <v>504.41620734</v>
      </c>
      <c r="L12" s="20" t="n">
        <v>2.12460821</v>
      </c>
      <c r="M12" s="18" t="s">
        <v>481</v>
      </c>
      <c r="N12" s="20" t="s">
        <v>481</v>
      </c>
      <c r="O12" s="18" t="s">
        <v>481</v>
      </c>
      <c r="P12" s="20" t="s">
        <v>481</v>
      </c>
      <c r="Q12" s="18" t="n">
        <v>340.98506961</v>
      </c>
      <c r="R12" s="20" t="n">
        <v>12.52444664</v>
      </c>
      <c r="S12" s="18" t="s">
        <v>481</v>
      </c>
      <c r="T12" s="20" t="s">
        <v>481</v>
      </c>
      <c r="U12" s="18" t="n">
        <v>405.18435914</v>
      </c>
      <c r="V12" s="20" t="n">
        <v>7.70065756</v>
      </c>
    </row>
    <row r="13" spans="1:22">
      <c r="A13" s="15" t="s">
        <v>488</v>
      </c>
      <c r="B13" s="17" t="n">
        <v>7161</v>
      </c>
      <c r="C13" s="18">
        <f>(340.0/B13*100)</f>
        <v/>
      </c>
      <c r="D13" s="19" t="n">
        <v>6821</v>
      </c>
      <c r="E13" s="18" t="n">
        <v>482.39694917</v>
      </c>
      <c r="F13" s="20" t="n">
        <v>11.19284774</v>
      </c>
      <c r="G13" s="18" t="n">
        <v>496.02822159</v>
      </c>
      <c r="H13" s="20" t="n">
        <v>7.31698494</v>
      </c>
      <c r="I13" s="18" t="n">
        <v>519.9033220699999</v>
      </c>
      <c r="J13" s="20" t="n">
        <v>4.09412233</v>
      </c>
      <c r="K13" s="18" t="n">
        <v>518.82754474</v>
      </c>
      <c r="L13" s="20" t="n">
        <v>2.28553188</v>
      </c>
      <c r="M13" s="18" t="s">
        <v>481</v>
      </c>
      <c r="N13" s="20" t="s">
        <v>481</v>
      </c>
      <c r="O13" s="18" t="s">
        <v>481</v>
      </c>
      <c r="P13" s="20" t="s">
        <v>481</v>
      </c>
      <c r="Q13" s="18" t="n">
        <v>447.51533769</v>
      </c>
      <c r="R13" s="20" t="n">
        <v>5.97365007</v>
      </c>
      <c r="S13" s="18" t="s">
        <v>481</v>
      </c>
      <c r="T13" s="20" t="s">
        <v>481</v>
      </c>
      <c r="U13" s="18" t="n">
        <v>445.17324695</v>
      </c>
      <c r="V13" s="20" t="n">
        <v>7.02158504</v>
      </c>
    </row>
    <row r="14" spans="1:22">
      <c r="A14" s="15" t="s">
        <v>489</v>
      </c>
      <c r="B14" s="17" t="n">
        <v>5587</v>
      </c>
      <c r="C14" s="18">
        <f>(93.0/B14*100)</f>
        <v/>
      </c>
      <c r="D14" s="19" t="n">
        <v>5494</v>
      </c>
      <c r="E14" s="18" t="n">
        <v>491.34388527</v>
      </c>
      <c r="F14" s="20" t="n">
        <v>9.49337117</v>
      </c>
      <c r="G14" s="18" t="n">
        <v>506.95467105</v>
      </c>
      <c r="H14" s="20" t="n">
        <v>5.72524714</v>
      </c>
      <c r="I14" s="18" t="n">
        <v>524.0641859900001</v>
      </c>
      <c r="J14" s="20" t="n">
        <v>2.96597518</v>
      </c>
      <c r="K14" s="18" t="n">
        <v>523.48230478</v>
      </c>
      <c r="L14" s="20" t="n">
        <v>2.28482456</v>
      </c>
      <c r="M14" s="18" t="s">
        <v>481</v>
      </c>
      <c r="N14" s="20" t="s">
        <v>481</v>
      </c>
      <c r="O14" s="18" t="s">
        <v>481</v>
      </c>
      <c r="P14" s="20" t="s">
        <v>481</v>
      </c>
      <c r="Q14" s="18" t="s">
        <v>481</v>
      </c>
      <c r="R14" s="20" t="s">
        <v>481</v>
      </c>
      <c r="S14" s="18" t="s">
        <v>481</v>
      </c>
      <c r="T14" s="20" t="s">
        <v>481</v>
      </c>
      <c r="U14" s="18" t="n">
        <v>466.26988872</v>
      </c>
      <c r="V14" s="20" t="n">
        <v>11.4724995</v>
      </c>
    </row>
    <row r="15" spans="1:22">
      <c r="A15" s="15" t="s">
        <v>490</v>
      </c>
      <c r="B15" s="17" t="n">
        <v>5882</v>
      </c>
      <c r="C15" s="18">
        <f>(186.0/B15*100)</f>
        <v/>
      </c>
      <c r="D15" s="19" t="n">
        <v>5696</v>
      </c>
      <c r="E15" s="18" t="n">
        <v>472.49093812</v>
      </c>
      <c r="F15" s="20" t="n">
        <v>11.63384125</v>
      </c>
      <c r="G15" s="18" t="n">
        <v>512.77882693</v>
      </c>
      <c r="H15" s="20" t="n">
        <v>9.085074949999999</v>
      </c>
      <c r="I15" s="18" t="n">
        <v>523.69637456</v>
      </c>
      <c r="J15" s="20" t="n">
        <v>3.66168198</v>
      </c>
      <c r="K15" s="18" t="n">
        <v>515.1062811199999</v>
      </c>
      <c r="L15" s="20" t="n">
        <v>2.27977151</v>
      </c>
      <c r="M15" s="18" t="s">
        <v>481</v>
      </c>
      <c r="N15" s="20" t="s">
        <v>481</v>
      </c>
      <c r="O15" s="18" t="s">
        <v>481</v>
      </c>
      <c r="P15" s="20" t="s">
        <v>481</v>
      </c>
      <c r="Q15" s="18" t="n">
        <v>368.85220715</v>
      </c>
      <c r="R15" s="20" t="n">
        <v>14.5875493</v>
      </c>
      <c r="S15" s="18" t="s">
        <v>481</v>
      </c>
      <c r="T15" s="20" t="s">
        <v>481</v>
      </c>
      <c r="U15" s="18" t="n">
        <v>448.53005035</v>
      </c>
      <c r="V15" s="20" t="n">
        <v>7.28499354</v>
      </c>
    </row>
    <row r="16" spans="1:22">
      <c r="A16" s="15" t="s">
        <v>491</v>
      </c>
      <c r="B16" s="17" t="n">
        <v>6108</v>
      </c>
      <c r="C16" s="18">
        <f>(198.0/B16*100)</f>
        <v/>
      </c>
      <c r="D16" s="19" t="n">
        <v>5910</v>
      </c>
      <c r="E16" s="18" t="n">
        <v>482.3154515</v>
      </c>
      <c r="F16" s="20" t="n">
        <v>9.92623</v>
      </c>
      <c r="G16" s="18" t="n">
        <v>500.92868284</v>
      </c>
      <c r="H16" s="20" t="n">
        <v>6.29991387</v>
      </c>
      <c r="I16" s="18" t="n">
        <v>522.79571234</v>
      </c>
      <c r="J16" s="20" t="n">
        <v>3.67234945</v>
      </c>
      <c r="K16" s="18" t="n">
        <v>496.19478722</v>
      </c>
      <c r="L16" s="20" t="n">
        <v>2.0821721</v>
      </c>
      <c r="M16" s="18" t="s">
        <v>481</v>
      </c>
      <c r="N16" s="20" t="s">
        <v>481</v>
      </c>
      <c r="O16" s="18" t="s">
        <v>481</v>
      </c>
      <c r="P16" s="20" t="s">
        <v>481</v>
      </c>
      <c r="Q16" s="18" t="s">
        <v>481</v>
      </c>
      <c r="R16" s="20" t="s">
        <v>481</v>
      </c>
      <c r="S16" s="18" t="s">
        <v>481</v>
      </c>
      <c r="T16" s="20" t="s">
        <v>481</v>
      </c>
      <c r="U16" s="18" t="n">
        <v>415.21353594</v>
      </c>
      <c r="V16" s="20" t="n">
        <v>7.37177959</v>
      </c>
    </row>
    <row r="17" spans="1:22">
      <c r="A17" s="15" t="s">
        <v>492</v>
      </c>
      <c r="B17" s="17" t="n">
        <v>6504</v>
      </c>
      <c r="C17" s="18">
        <f>(2634.0/B17*100)</f>
        <v/>
      </c>
      <c r="D17" s="19" t="n">
        <v>3870</v>
      </c>
      <c r="E17" s="18" t="n">
        <v>496.96821506</v>
      </c>
      <c r="F17" s="20" t="n">
        <v>13.70281813</v>
      </c>
      <c r="G17" s="18" t="n">
        <v>505.40031312</v>
      </c>
      <c r="H17" s="20" t="n">
        <v>8.07451453</v>
      </c>
      <c r="I17" s="18" t="n">
        <v>524.68935391</v>
      </c>
      <c r="J17" s="20" t="n">
        <v>5.34738162</v>
      </c>
      <c r="K17" s="18" t="n">
        <v>514.50124065</v>
      </c>
      <c r="L17" s="20" t="n">
        <v>3.21722034</v>
      </c>
      <c r="M17" s="18" t="s">
        <v>481</v>
      </c>
      <c r="N17" s="20" t="s">
        <v>481</v>
      </c>
      <c r="O17" s="18" t="s">
        <v>481</v>
      </c>
      <c r="P17" s="20" t="s">
        <v>481</v>
      </c>
      <c r="Q17" s="18" t="n">
        <v>362.96139732</v>
      </c>
      <c r="R17" s="20" t="n">
        <v>12.64520278</v>
      </c>
      <c r="S17" s="18" t="s">
        <v>481</v>
      </c>
      <c r="T17" s="20" t="s">
        <v>481</v>
      </c>
      <c r="U17" s="18" t="n">
        <v>469.74519268</v>
      </c>
      <c r="V17" s="20" t="n">
        <v>7.74548815</v>
      </c>
    </row>
    <row r="18" spans="1:22">
      <c r="A18" s="15" t="s">
        <v>493</v>
      </c>
      <c r="B18" s="17" t="n">
        <v>5532</v>
      </c>
      <c r="C18" s="18">
        <f>(33.0/B18*100)</f>
        <v/>
      </c>
      <c r="D18" s="19" t="n">
        <v>5499</v>
      </c>
      <c r="E18" s="18" t="n">
        <v>427.05977528</v>
      </c>
      <c r="F18" s="20" t="n">
        <v>8.729732329999999</v>
      </c>
      <c r="G18" s="18" t="n">
        <v>438.43434204</v>
      </c>
      <c r="H18" s="20" t="n">
        <v>7.30808781</v>
      </c>
      <c r="I18" s="18" t="n">
        <v>473.37505642</v>
      </c>
      <c r="J18" s="20" t="n">
        <v>4.26420278</v>
      </c>
      <c r="K18" s="18" t="n">
        <v>459.47942232</v>
      </c>
      <c r="L18" s="20" t="n">
        <v>3.2872954</v>
      </c>
      <c r="M18" s="18" t="s">
        <v>481</v>
      </c>
      <c r="N18" s="20" t="s">
        <v>481</v>
      </c>
      <c r="O18" s="18" t="s">
        <v>481</v>
      </c>
      <c r="P18" s="20" t="s">
        <v>481</v>
      </c>
      <c r="Q18" s="18" t="s">
        <v>481</v>
      </c>
      <c r="R18" s="20" t="s">
        <v>481</v>
      </c>
      <c r="S18" s="18" t="s">
        <v>481</v>
      </c>
      <c r="T18" s="20" t="s">
        <v>481</v>
      </c>
      <c r="U18" s="18" t="n">
        <v>384.26895865</v>
      </c>
      <c r="V18" s="20" t="n">
        <v>8.6036945</v>
      </c>
    </row>
    <row r="19" spans="1:22">
      <c r="A19" s="15" t="s">
        <v>494</v>
      </c>
      <c r="B19" s="17" t="n">
        <v>5658</v>
      </c>
      <c r="C19" s="18">
        <f>(493.0/B19*100)</f>
        <v/>
      </c>
      <c r="D19" s="19" t="n">
        <v>5165</v>
      </c>
      <c r="E19" s="18" t="n">
        <v>424.07469503</v>
      </c>
      <c r="F19" s="20" t="n">
        <v>6.83413436</v>
      </c>
      <c r="G19" s="18" t="n">
        <v>453.15838337</v>
      </c>
      <c r="H19" s="20" t="n">
        <v>5.68123983</v>
      </c>
      <c r="I19" s="18" t="n">
        <v>489.88065779</v>
      </c>
      <c r="J19" s="20" t="n">
        <v>3.55722596</v>
      </c>
      <c r="K19" s="18" t="n">
        <v>493.0110468</v>
      </c>
      <c r="L19" s="20" t="n">
        <v>2.73721466</v>
      </c>
      <c r="M19" s="18" t="s">
        <v>481</v>
      </c>
      <c r="N19" s="20" t="s">
        <v>481</v>
      </c>
      <c r="O19" s="18" t="s">
        <v>481</v>
      </c>
      <c r="P19" s="20" t="s">
        <v>481</v>
      </c>
      <c r="Q19" s="18" t="s">
        <v>481</v>
      </c>
      <c r="R19" s="20" t="s">
        <v>481</v>
      </c>
      <c r="S19" s="18" t="s">
        <v>481</v>
      </c>
      <c r="T19" s="20" t="s">
        <v>481</v>
      </c>
      <c r="U19" s="18" t="n">
        <v>403.36076284</v>
      </c>
      <c r="V19" s="20" t="n">
        <v>7.26345238</v>
      </c>
    </row>
    <row r="20" spans="1:22">
      <c r="A20" s="15" t="s">
        <v>495</v>
      </c>
      <c r="B20" s="17" t="n">
        <v>3371</v>
      </c>
      <c r="C20" s="18">
        <f>(75.0/B20*100)</f>
        <v/>
      </c>
      <c r="D20" s="19" t="n">
        <v>3296</v>
      </c>
      <c r="E20" s="18" t="n">
        <v>478.81770386</v>
      </c>
      <c r="F20" s="20" t="n">
        <v>14.19872708</v>
      </c>
      <c r="G20" s="18" t="n">
        <v>477.04766398</v>
      </c>
      <c r="H20" s="20" t="n">
        <v>8.80433427</v>
      </c>
      <c r="I20" s="18" t="n">
        <v>508.39688381</v>
      </c>
      <c r="J20" s="20" t="n">
        <v>4.72031794</v>
      </c>
      <c r="K20" s="18" t="n">
        <v>488.97926091</v>
      </c>
      <c r="L20" s="20" t="n">
        <v>2.22007913</v>
      </c>
      <c r="M20" s="18" t="s">
        <v>481</v>
      </c>
      <c r="N20" s="20" t="s">
        <v>481</v>
      </c>
      <c r="O20" s="18" t="s">
        <v>481</v>
      </c>
      <c r="P20" s="20" t="s">
        <v>481</v>
      </c>
      <c r="Q20" s="18" t="s">
        <v>481</v>
      </c>
      <c r="R20" s="20" t="s">
        <v>481</v>
      </c>
      <c r="S20" s="18" t="s">
        <v>481</v>
      </c>
      <c r="T20" s="20" t="s">
        <v>481</v>
      </c>
      <c r="U20" s="18" t="n">
        <v>445.86789733</v>
      </c>
      <c r="V20" s="20" t="n">
        <v>9.65899011</v>
      </c>
    </row>
    <row r="21" spans="1:22">
      <c r="A21" s="15" t="s">
        <v>496</v>
      </c>
      <c r="B21" s="17" t="n">
        <v>5741</v>
      </c>
      <c r="C21" s="18">
        <f>(83.0/B21*100)</f>
        <v/>
      </c>
      <c r="D21" s="19" t="n">
        <v>5658</v>
      </c>
      <c r="E21" s="18" t="n">
        <v>505.21239868</v>
      </c>
      <c r="F21" s="20" t="n">
        <v>9.719504949999999</v>
      </c>
      <c r="G21" s="18" t="n">
        <v>531.7965657</v>
      </c>
      <c r="H21" s="20" t="n">
        <v>8.233863360000001</v>
      </c>
      <c r="I21" s="18" t="n">
        <v>524.40160522</v>
      </c>
      <c r="J21" s="20" t="n">
        <v>3.38470743</v>
      </c>
      <c r="K21" s="18" t="n">
        <v>497.15484141</v>
      </c>
      <c r="L21" s="20" t="n">
        <v>2.16599318</v>
      </c>
      <c r="M21" s="18" t="s">
        <v>481</v>
      </c>
      <c r="N21" s="20" t="s">
        <v>481</v>
      </c>
      <c r="O21" s="18" t="s">
        <v>481</v>
      </c>
      <c r="P21" s="20" t="s">
        <v>481</v>
      </c>
      <c r="Q21" s="18" t="s">
        <v>481</v>
      </c>
      <c r="R21" s="20" t="s">
        <v>481</v>
      </c>
      <c r="S21" s="18" t="s">
        <v>481</v>
      </c>
      <c r="T21" s="20" t="s">
        <v>481</v>
      </c>
      <c r="U21" s="18" t="n">
        <v>457.23523228</v>
      </c>
      <c r="V21" s="20" t="n">
        <v>9.772514790000001</v>
      </c>
    </row>
    <row r="22" spans="1:22">
      <c r="A22" s="15" t="s">
        <v>497</v>
      </c>
      <c r="B22" s="17" t="n">
        <v>6598</v>
      </c>
      <c r="C22" s="18">
        <f>(44.0/B22*100)</f>
        <v/>
      </c>
      <c r="D22" s="19" t="n">
        <v>6554</v>
      </c>
      <c r="E22" s="18" t="n">
        <v>416.02663473</v>
      </c>
      <c r="F22" s="20" t="n">
        <v>7.1641077</v>
      </c>
      <c r="G22" s="18" t="n">
        <v>421.79850862</v>
      </c>
      <c r="H22" s="20" t="n">
        <v>5.16046576</v>
      </c>
      <c r="I22" s="18" t="n">
        <v>476.11904153</v>
      </c>
      <c r="J22" s="20" t="n">
        <v>5.11985281</v>
      </c>
      <c r="K22" s="18" t="n">
        <v>496.8093539</v>
      </c>
      <c r="L22" s="20" t="n">
        <v>3.76172137</v>
      </c>
      <c r="M22" s="18" t="s">
        <v>481</v>
      </c>
      <c r="N22" s="20" t="s">
        <v>481</v>
      </c>
      <c r="O22" s="18" t="s">
        <v>481</v>
      </c>
      <c r="P22" s="20" t="s">
        <v>481</v>
      </c>
      <c r="Q22" s="18" t="s">
        <v>481</v>
      </c>
      <c r="R22" s="20" t="s">
        <v>481</v>
      </c>
      <c r="S22" s="18" t="n">
        <v>543.79513218</v>
      </c>
      <c r="T22" s="20" t="n">
        <v>40.89870408</v>
      </c>
      <c r="U22" s="18" t="n">
        <v>376.28345899</v>
      </c>
      <c r="V22" s="20" t="n">
        <v>8.191513369999999</v>
      </c>
    </row>
    <row r="23" spans="1:22">
      <c r="A23" s="15" t="s">
        <v>498</v>
      </c>
      <c r="B23" s="17" t="n">
        <v>11583</v>
      </c>
      <c r="C23" s="18">
        <f>(307.0/B23*100)</f>
        <v/>
      </c>
      <c r="D23" s="19" t="n">
        <v>11276</v>
      </c>
      <c r="E23" s="18" t="n">
        <v>461.68442835</v>
      </c>
      <c r="F23" s="20" t="n">
        <v>9.414430380000001</v>
      </c>
      <c r="G23" s="18" t="n">
        <v>476.81965184</v>
      </c>
      <c r="H23" s="20" t="n">
        <v>5.42418035</v>
      </c>
      <c r="I23" s="18" t="n">
        <v>506.25983431</v>
      </c>
      <c r="J23" s="20" t="n">
        <v>3.71308319</v>
      </c>
      <c r="K23" s="18" t="n">
        <v>491.57385734</v>
      </c>
      <c r="L23" s="20" t="n">
        <v>3.03320214</v>
      </c>
      <c r="M23" s="18" t="s">
        <v>481</v>
      </c>
      <c r="N23" s="20" t="s">
        <v>481</v>
      </c>
      <c r="O23" s="18" t="s">
        <v>481</v>
      </c>
      <c r="P23" s="20" t="s">
        <v>481</v>
      </c>
      <c r="Q23" s="18" t="s">
        <v>481</v>
      </c>
      <c r="R23" s="20" t="s">
        <v>481</v>
      </c>
      <c r="S23" s="18" t="s">
        <v>481</v>
      </c>
      <c r="T23" s="20" t="s">
        <v>481</v>
      </c>
      <c r="U23" s="18" t="n">
        <v>432.07728469</v>
      </c>
      <c r="V23" s="20" t="n">
        <v>6.58039928</v>
      </c>
    </row>
    <row r="24" spans="1:22">
      <c r="A24" s="15" t="s">
        <v>499</v>
      </c>
      <c r="B24" s="17" t="n">
        <v>6647</v>
      </c>
      <c r="C24" s="18">
        <f>(18.0/B24*100)</f>
        <v/>
      </c>
      <c r="D24" s="19" t="n">
        <v>6629</v>
      </c>
      <c r="E24" s="18" t="n">
        <v>538.7038839000001</v>
      </c>
      <c r="F24" s="20" t="n">
        <v>11.00789604</v>
      </c>
      <c r="G24" s="18" t="n">
        <v>545.79642747</v>
      </c>
      <c r="H24" s="20" t="n">
        <v>10.00334669</v>
      </c>
      <c r="I24" s="18" t="n">
        <v>553.53230967</v>
      </c>
      <c r="J24" s="20" t="n">
        <v>4.51130421</v>
      </c>
      <c r="K24" s="18" t="n">
        <v>528.55939621</v>
      </c>
      <c r="L24" s="20" t="n">
        <v>2.80369236</v>
      </c>
      <c r="M24" s="18" t="s">
        <v>481</v>
      </c>
      <c r="N24" s="20" t="s">
        <v>481</v>
      </c>
      <c r="O24" s="18" t="s">
        <v>481</v>
      </c>
      <c r="P24" s="20" t="s">
        <v>481</v>
      </c>
      <c r="Q24" s="18" t="s">
        <v>481</v>
      </c>
      <c r="R24" s="20" t="s">
        <v>481</v>
      </c>
      <c r="S24" s="18" t="s">
        <v>481</v>
      </c>
      <c r="T24" s="20" t="s">
        <v>481</v>
      </c>
      <c r="U24" s="18" t="n">
        <v>470.20345929</v>
      </c>
      <c r="V24" s="20" t="n">
        <v>11.01430026</v>
      </c>
    </row>
    <row r="25" spans="1:22">
      <c r="A25" s="15" t="s">
        <v>500</v>
      </c>
      <c r="B25" s="17" t="n">
        <v>5581</v>
      </c>
      <c r="C25" s="18">
        <f>(26.0/B25*100)</f>
        <v/>
      </c>
      <c r="D25" s="19" t="n">
        <v>5555</v>
      </c>
      <c r="E25" s="18" t="n">
        <v>556.91936557</v>
      </c>
      <c r="F25" s="20" t="n">
        <v>14.34576824</v>
      </c>
      <c r="G25" s="18" t="n">
        <v>574.98896512</v>
      </c>
      <c r="H25" s="20" t="n">
        <v>7.67028185</v>
      </c>
      <c r="I25" s="18" t="n">
        <v>538.36460634</v>
      </c>
      <c r="J25" s="20" t="n">
        <v>4.25062888</v>
      </c>
      <c r="K25" s="18" t="n">
        <v>507.91365969</v>
      </c>
      <c r="L25" s="20" t="n">
        <v>3.49880193</v>
      </c>
      <c r="M25" s="18" t="s">
        <v>481</v>
      </c>
      <c r="N25" s="20" t="s">
        <v>481</v>
      </c>
      <c r="O25" s="18" t="s">
        <v>481</v>
      </c>
      <c r="P25" s="20" t="s">
        <v>481</v>
      </c>
      <c r="Q25" s="18" t="s">
        <v>481</v>
      </c>
      <c r="R25" s="20" t="s">
        <v>481</v>
      </c>
      <c r="S25" s="18" t="s">
        <v>481</v>
      </c>
      <c r="T25" s="20" t="s">
        <v>481</v>
      </c>
      <c r="U25" s="18" t="n">
        <v>454.59931344</v>
      </c>
      <c r="V25" s="20" t="n">
        <v>28.35518163</v>
      </c>
    </row>
    <row r="26" spans="1:22">
      <c r="A26" s="15" t="s">
        <v>501</v>
      </c>
      <c r="B26" s="17" t="n">
        <v>4869</v>
      </c>
      <c r="C26" s="18">
        <f>(97.0/B26*100)</f>
        <v/>
      </c>
      <c r="D26" s="19" t="n">
        <v>4772</v>
      </c>
      <c r="E26" s="18" t="n">
        <v>456.98442847</v>
      </c>
      <c r="F26" s="20" t="n">
        <v>8.226074880000001</v>
      </c>
      <c r="G26" s="18" t="n">
        <v>477.57005617</v>
      </c>
      <c r="H26" s="20" t="n">
        <v>6.12833421</v>
      </c>
      <c r="I26" s="18" t="n">
        <v>483.67575583</v>
      </c>
      <c r="J26" s="20" t="n">
        <v>2.44647128</v>
      </c>
      <c r="K26" s="18" t="n">
        <v>486.75877298</v>
      </c>
      <c r="L26" s="20" t="n">
        <v>2.55372854</v>
      </c>
      <c r="M26" s="18" t="s">
        <v>481</v>
      </c>
      <c r="N26" s="20" t="s">
        <v>481</v>
      </c>
      <c r="O26" s="18" t="s">
        <v>481</v>
      </c>
      <c r="P26" s="20" t="s">
        <v>481</v>
      </c>
      <c r="Q26" s="18" t="s">
        <v>481</v>
      </c>
      <c r="R26" s="20" t="s">
        <v>481</v>
      </c>
      <c r="S26" s="18" t="s">
        <v>481</v>
      </c>
      <c r="T26" s="20" t="s">
        <v>481</v>
      </c>
      <c r="U26" s="18" t="n">
        <v>444.53649909</v>
      </c>
      <c r="V26" s="20" t="n">
        <v>9.21587751</v>
      </c>
    </row>
    <row r="27" spans="1:22">
      <c r="A27" s="15" t="s">
        <v>502</v>
      </c>
      <c r="B27" s="17" t="n">
        <v>5299</v>
      </c>
      <c r="C27" s="18">
        <f>(208.0/B27*100)</f>
        <v/>
      </c>
      <c r="D27" s="19" t="n">
        <v>5091</v>
      </c>
      <c r="E27" s="18" t="n">
        <v>471.86658408</v>
      </c>
      <c r="F27" s="20" t="n">
        <v>7.49628077</v>
      </c>
      <c r="G27" s="18" t="n">
        <v>472.95946823</v>
      </c>
      <c r="H27" s="20" t="n">
        <v>5.91534396</v>
      </c>
      <c r="I27" s="18" t="n">
        <v>504.71964982</v>
      </c>
      <c r="J27" s="20" t="n">
        <v>3.14857578</v>
      </c>
      <c r="K27" s="18" t="n">
        <v>494.37295673</v>
      </c>
      <c r="L27" s="20" t="n">
        <v>1.68307138</v>
      </c>
      <c r="M27" s="18" t="s">
        <v>481</v>
      </c>
      <c r="N27" s="20" t="s">
        <v>481</v>
      </c>
      <c r="O27" s="18" t="s">
        <v>481</v>
      </c>
      <c r="P27" s="20" t="s">
        <v>481</v>
      </c>
      <c r="Q27" s="18" t="s">
        <v>481</v>
      </c>
      <c r="R27" s="20" t="s">
        <v>481</v>
      </c>
      <c r="S27" s="18" t="s">
        <v>481</v>
      </c>
      <c r="T27" s="20" t="s">
        <v>481</v>
      </c>
      <c r="U27" s="18" t="n">
        <v>413.46848383</v>
      </c>
      <c r="V27" s="20" t="n">
        <v>4.76245132</v>
      </c>
    </row>
    <row r="28" spans="1:22">
      <c r="A28" s="15" t="s">
        <v>503</v>
      </c>
      <c r="B28" s="17" t="n">
        <v>7568</v>
      </c>
      <c r="C28" s="18">
        <f>(562.0/B28*100)</f>
        <v/>
      </c>
      <c r="D28" s="19" t="n">
        <v>7006</v>
      </c>
      <c r="E28" s="18" t="n">
        <v>388.737927</v>
      </c>
      <c r="F28" s="20" t="n">
        <v>6.92183823</v>
      </c>
      <c r="G28" s="18" t="n">
        <v>404.42358963</v>
      </c>
      <c r="H28" s="20" t="n">
        <v>4.25379336</v>
      </c>
      <c r="I28" s="18" t="n">
        <v>410.38449621</v>
      </c>
      <c r="J28" s="20" t="n">
        <v>3.0685019</v>
      </c>
      <c r="K28" s="18" t="n">
        <v>421.64375603</v>
      </c>
      <c r="L28" s="20" t="n">
        <v>2.82428856</v>
      </c>
      <c r="M28" s="18" t="s">
        <v>481</v>
      </c>
      <c r="N28" s="20" t="s">
        <v>481</v>
      </c>
      <c r="O28" s="18" t="s">
        <v>481</v>
      </c>
      <c r="P28" s="20" t="s">
        <v>481</v>
      </c>
      <c r="Q28" s="18" t="s">
        <v>481</v>
      </c>
      <c r="R28" s="20" t="s">
        <v>481</v>
      </c>
      <c r="S28" s="18" t="s">
        <v>481</v>
      </c>
      <c r="T28" s="20" t="s">
        <v>481</v>
      </c>
      <c r="U28" s="18" t="n">
        <v>378.18890106</v>
      </c>
      <c r="V28" s="20" t="n">
        <v>7.64206899</v>
      </c>
    </row>
    <row r="29" spans="1:22">
      <c r="A29" s="15" t="s">
        <v>504</v>
      </c>
      <c r="B29" s="17" t="n">
        <v>5385</v>
      </c>
      <c r="C29" s="18">
        <f>(30.0/B29*100)</f>
        <v/>
      </c>
      <c r="D29" s="19" t="n">
        <v>5355</v>
      </c>
      <c r="E29" s="18" t="n">
        <v>459.51680416</v>
      </c>
      <c r="F29" s="20" t="n">
        <v>13.12513112</v>
      </c>
      <c r="G29" s="18" t="n">
        <v>474.05593815</v>
      </c>
      <c r="H29" s="20" t="n">
        <v>7.86377599</v>
      </c>
      <c r="I29" s="18" t="n">
        <v>531.30902336</v>
      </c>
      <c r="J29" s="20" t="n">
        <v>4.39613062</v>
      </c>
      <c r="K29" s="18" t="n">
        <v>521.98113849</v>
      </c>
      <c r="L29" s="20" t="n">
        <v>2.28292914</v>
      </c>
      <c r="M29" s="18" t="s">
        <v>481</v>
      </c>
      <c r="N29" s="20" t="s">
        <v>481</v>
      </c>
      <c r="O29" s="18" t="s">
        <v>481</v>
      </c>
      <c r="P29" s="20" t="s">
        <v>481</v>
      </c>
      <c r="Q29" s="18" t="n">
        <v>335.3902018</v>
      </c>
      <c r="R29" s="20" t="n">
        <v>12.1685767</v>
      </c>
      <c r="S29" s="18" t="s">
        <v>481</v>
      </c>
      <c r="T29" s="20" t="s">
        <v>481</v>
      </c>
      <c r="U29" s="18" t="n">
        <v>426.31017213</v>
      </c>
      <c r="V29" s="20" t="n">
        <v>9.86945218</v>
      </c>
    </row>
    <row r="30" spans="1:22">
      <c r="A30" s="15" t="s">
        <v>505</v>
      </c>
      <c r="B30" s="17" t="n">
        <v>4520</v>
      </c>
      <c r="C30" s="18">
        <f>(266.0/B30*100)</f>
        <v/>
      </c>
      <c r="D30" s="19" t="n">
        <v>4254</v>
      </c>
      <c r="E30" s="18" t="n">
        <v>482.12035173</v>
      </c>
      <c r="F30" s="20" t="n">
        <v>10.49992562</v>
      </c>
      <c r="G30" s="18" t="n">
        <v>499.97803475</v>
      </c>
      <c r="H30" s="20" t="n">
        <v>7.1885998</v>
      </c>
      <c r="I30" s="18" t="n">
        <v>523.74941945</v>
      </c>
      <c r="J30" s="20" t="n">
        <v>3.90992504</v>
      </c>
      <c r="K30" s="18" t="n">
        <v>493.529513</v>
      </c>
      <c r="L30" s="20" t="n">
        <v>2.81674084</v>
      </c>
      <c r="M30" s="18" t="s">
        <v>481</v>
      </c>
      <c r="N30" s="20" t="s">
        <v>481</v>
      </c>
      <c r="O30" s="18" t="s">
        <v>481</v>
      </c>
      <c r="P30" s="20" t="s">
        <v>481</v>
      </c>
      <c r="Q30" s="18" t="s">
        <v>481</v>
      </c>
      <c r="R30" s="20" t="s">
        <v>481</v>
      </c>
      <c r="S30" s="18" t="s">
        <v>481</v>
      </c>
      <c r="T30" s="20" t="s">
        <v>481</v>
      </c>
      <c r="U30" s="18" t="n">
        <v>416.82386461</v>
      </c>
      <c r="V30" s="20" t="n">
        <v>6.69695804</v>
      </c>
    </row>
    <row r="31" spans="1:22">
      <c r="A31" s="15" t="s">
        <v>506</v>
      </c>
      <c r="B31" s="17" t="n">
        <v>5456</v>
      </c>
      <c r="C31" s="18">
        <f>(158.0/B31*100)</f>
        <v/>
      </c>
      <c r="D31" s="19" t="n">
        <v>5298</v>
      </c>
      <c r="E31" s="18" t="n">
        <v>470.56924818</v>
      </c>
      <c r="F31" s="20" t="n">
        <v>9.601872930000001</v>
      </c>
      <c r="G31" s="18" t="n">
        <v>469.73071191</v>
      </c>
      <c r="H31" s="20" t="n">
        <v>6.82617313</v>
      </c>
      <c r="I31" s="18" t="n">
        <v>515.64637548</v>
      </c>
      <c r="J31" s="20" t="n">
        <v>4.33690348</v>
      </c>
      <c r="K31" s="18" t="n">
        <v>508.60226831</v>
      </c>
      <c r="L31" s="20" t="n">
        <v>2.20189771</v>
      </c>
      <c r="M31" s="18" t="s">
        <v>481</v>
      </c>
      <c r="N31" s="20" t="s">
        <v>481</v>
      </c>
      <c r="O31" s="18" t="s">
        <v>481</v>
      </c>
      <c r="P31" s="20" t="s">
        <v>481</v>
      </c>
      <c r="Q31" s="18" t="s">
        <v>481</v>
      </c>
      <c r="R31" s="20" t="s">
        <v>481</v>
      </c>
      <c r="S31" s="18" t="s">
        <v>481</v>
      </c>
      <c r="T31" s="20" t="s">
        <v>481</v>
      </c>
      <c r="U31" s="18" t="n">
        <v>431.88243335</v>
      </c>
      <c r="V31" s="20" t="n">
        <v>6.21111249</v>
      </c>
    </row>
    <row r="32" spans="1:22">
      <c r="A32" s="15" t="s">
        <v>507</v>
      </c>
      <c r="B32" s="17" t="n">
        <v>4478</v>
      </c>
      <c r="C32" s="18">
        <f>(6.0/B32*100)</f>
        <v/>
      </c>
      <c r="D32" s="19" t="n">
        <v>4472</v>
      </c>
      <c r="E32" s="18" t="n">
        <v>480.44867467</v>
      </c>
      <c r="F32" s="20" t="n">
        <v>8.308197180000001</v>
      </c>
      <c r="G32" s="18" t="n">
        <v>495.7498247</v>
      </c>
      <c r="H32" s="20" t="n">
        <v>4.92454137</v>
      </c>
      <c r="I32" s="18" t="n">
        <v>510.60867064</v>
      </c>
      <c r="J32" s="20" t="n">
        <v>3.18152544</v>
      </c>
      <c r="K32" s="18" t="n">
        <v>507.20781972</v>
      </c>
      <c r="L32" s="20" t="n">
        <v>2.84984174</v>
      </c>
      <c r="M32" s="18" t="s">
        <v>481</v>
      </c>
      <c r="N32" s="20" t="s">
        <v>481</v>
      </c>
      <c r="O32" s="18" t="s">
        <v>481</v>
      </c>
      <c r="P32" s="20" t="s">
        <v>481</v>
      </c>
      <c r="Q32" s="18" t="s">
        <v>481</v>
      </c>
      <c r="R32" s="20" t="s">
        <v>481</v>
      </c>
      <c r="S32" s="18" t="s">
        <v>481</v>
      </c>
      <c r="T32" s="20" t="s">
        <v>481</v>
      </c>
      <c r="U32" s="18" t="n">
        <v>425.64958427</v>
      </c>
      <c r="V32" s="20" t="n">
        <v>12.85330892</v>
      </c>
    </row>
    <row r="33" spans="1:22">
      <c r="A33" s="15" t="s">
        <v>508</v>
      </c>
      <c r="B33" s="17" t="n">
        <v>7325</v>
      </c>
      <c r="C33" s="18">
        <f>(88.0/B33*100)</f>
        <v/>
      </c>
      <c r="D33" s="19" t="n">
        <v>7237</v>
      </c>
      <c r="E33" s="18" t="n">
        <v>469.22222967</v>
      </c>
      <c r="F33" s="20" t="n">
        <v>8.79914063</v>
      </c>
      <c r="G33" s="18" t="n">
        <v>480.65473999</v>
      </c>
      <c r="H33" s="20" t="n">
        <v>5.13253988</v>
      </c>
      <c r="I33" s="18" t="n">
        <v>506.54980087</v>
      </c>
      <c r="J33" s="20" t="n">
        <v>3.44687527</v>
      </c>
      <c r="K33" s="18" t="n">
        <v>492.01311557</v>
      </c>
      <c r="L33" s="20" t="n">
        <v>2.96971826</v>
      </c>
      <c r="M33" s="18" t="s">
        <v>481</v>
      </c>
      <c r="N33" s="20" t="s">
        <v>481</v>
      </c>
      <c r="O33" s="18" t="s">
        <v>481</v>
      </c>
      <c r="P33" s="20" t="s">
        <v>481</v>
      </c>
      <c r="Q33" s="18" t="s">
        <v>481</v>
      </c>
      <c r="R33" s="20" t="s">
        <v>481</v>
      </c>
      <c r="S33" s="18" t="s">
        <v>481</v>
      </c>
      <c r="T33" s="20" t="s">
        <v>481</v>
      </c>
      <c r="U33" s="18" t="n">
        <v>414.95371461</v>
      </c>
      <c r="V33" s="20" t="n">
        <v>10.2603188</v>
      </c>
    </row>
    <row r="34" spans="1:22">
      <c r="A34" s="15" t="s">
        <v>509</v>
      </c>
      <c r="B34" s="17" t="n">
        <v>6350</v>
      </c>
      <c r="C34" s="18">
        <f>(113.0/B34*100)</f>
        <v/>
      </c>
      <c r="D34" s="19" t="n">
        <v>6237</v>
      </c>
      <c r="E34" s="18" t="n">
        <v>439.81883812</v>
      </c>
      <c r="F34" s="20" t="n">
        <v>6.67387679</v>
      </c>
      <c r="G34" s="18" t="n">
        <v>450.04474185</v>
      </c>
      <c r="H34" s="20" t="n">
        <v>5.41893478</v>
      </c>
      <c r="I34" s="18" t="n">
        <v>491.28445842</v>
      </c>
      <c r="J34" s="20" t="n">
        <v>3.70102356</v>
      </c>
      <c r="K34" s="18" t="n">
        <v>491.89285082</v>
      </c>
      <c r="L34" s="20" t="n">
        <v>2.70035453</v>
      </c>
      <c r="M34" s="18" t="s">
        <v>481</v>
      </c>
      <c r="N34" s="20" t="s">
        <v>481</v>
      </c>
      <c r="O34" s="18" t="s">
        <v>481</v>
      </c>
      <c r="P34" s="20" t="s">
        <v>481</v>
      </c>
      <c r="Q34" s="18" t="n">
        <v>336.51078337</v>
      </c>
      <c r="R34" s="20" t="n">
        <v>12.24828707</v>
      </c>
      <c r="S34" s="18" t="s">
        <v>481</v>
      </c>
      <c r="T34" s="20" t="s">
        <v>481</v>
      </c>
      <c r="U34" s="18" t="n">
        <v>405.80153339</v>
      </c>
      <c r="V34" s="20" t="n">
        <v>9.34874958</v>
      </c>
    </row>
    <row r="35" spans="1:22">
      <c r="A35" s="15" t="s">
        <v>510</v>
      </c>
      <c r="B35" s="17" t="n">
        <v>6406</v>
      </c>
      <c r="C35" s="18">
        <f>(80.0/B35*100)</f>
        <v/>
      </c>
      <c r="D35" s="19" t="n">
        <v>6326</v>
      </c>
      <c r="E35" s="18" t="n">
        <v>488.54315873</v>
      </c>
      <c r="F35" s="20" t="n">
        <v>11.14417704</v>
      </c>
      <c r="G35" s="18" t="n">
        <v>505.54413044</v>
      </c>
      <c r="H35" s="20" t="n">
        <v>6.87185443</v>
      </c>
      <c r="I35" s="18" t="n">
        <v>521.09729136</v>
      </c>
      <c r="J35" s="20" t="n">
        <v>2.98999588</v>
      </c>
      <c r="K35" s="18" t="n">
        <v>513.4356769</v>
      </c>
      <c r="L35" s="20" t="n">
        <v>2.14392177</v>
      </c>
      <c r="M35" s="18" t="s">
        <v>481</v>
      </c>
      <c r="N35" s="20" t="s">
        <v>481</v>
      </c>
      <c r="O35" s="18" t="s">
        <v>481</v>
      </c>
      <c r="P35" s="20" t="s">
        <v>481</v>
      </c>
      <c r="Q35" s="18" t="n">
        <v>349.78970242</v>
      </c>
      <c r="R35" s="20" t="n">
        <v>6.90672373</v>
      </c>
      <c r="S35" s="18" t="s">
        <v>481</v>
      </c>
      <c r="T35" s="20" t="s">
        <v>481</v>
      </c>
      <c r="U35" s="18" t="n">
        <v>423.2710124</v>
      </c>
      <c r="V35" s="20" t="n">
        <v>7.12081882</v>
      </c>
    </row>
    <row r="36" spans="1:22">
      <c r="A36" s="15" t="s">
        <v>511</v>
      </c>
      <c r="B36" s="17" t="n">
        <v>6736</v>
      </c>
      <c r="C36" s="18">
        <f>(107.0/B36*100)</f>
        <v/>
      </c>
      <c r="D36" s="19" t="n">
        <v>6629</v>
      </c>
      <c r="E36" s="18" t="n">
        <v>470.04721063</v>
      </c>
      <c r="F36" s="20" t="n">
        <v>9.14768613</v>
      </c>
      <c r="G36" s="18" t="n">
        <v>472.49586759</v>
      </c>
      <c r="H36" s="20" t="n">
        <v>6.22335884</v>
      </c>
      <c r="I36" s="18" t="n">
        <v>506.44567361</v>
      </c>
      <c r="J36" s="20" t="n">
        <v>3.36994256</v>
      </c>
      <c r="K36" s="18" t="n">
        <v>485.72676501</v>
      </c>
      <c r="L36" s="20" t="n">
        <v>2.26888028</v>
      </c>
      <c r="M36" s="18" t="s">
        <v>481</v>
      </c>
      <c r="N36" s="20" t="s">
        <v>481</v>
      </c>
      <c r="O36" s="18" t="s">
        <v>481</v>
      </c>
      <c r="P36" s="20" t="s">
        <v>481</v>
      </c>
      <c r="Q36" s="18" t="s">
        <v>481</v>
      </c>
      <c r="R36" s="20" t="s">
        <v>481</v>
      </c>
      <c r="S36" s="18" t="s">
        <v>481</v>
      </c>
      <c r="T36" s="20" t="s">
        <v>481</v>
      </c>
      <c r="U36" s="18" t="n">
        <v>431.75504777</v>
      </c>
      <c r="V36" s="20" t="n">
        <v>6.52239236</v>
      </c>
    </row>
    <row r="37" spans="1:22">
      <c r="A37" s="15" t="s">
        <v>512</v>
      </c>
      <c r="B37" s="17" t="n">
        <v>5458</v>
      </c>
      <c r="C37" s="18">
        <f>(222.0/B37*100)</f>
        <v/>
      </c>
      <c r="D37" s="19" t="n">
        <v>5236</v>
      </c>
      <c r="E37" s="18" t="n">
        <v>449.89118323</v>
      </c>
      <c r="F37" s="20" t="n">
        <v>10.21552912</v>
      </c>
      <c r="G37" s="18" t="n">
        <v>484.93819824</v>
      </c>
      <c r="H37" s="20" t="n">
        <v>9.158633500000001</v>
      </c>
      <c r="I37" s="18" t="n">
        <v>511.66741034</v>
      </c>
      <c r="J37" s="20" t="n">
        <v>5.11191146</v>
      </c>
      <c r="K37" s="18" t="n">
        <v>501.70580642</v>
      </c>
      <c r="L37" s="20" t="n">
        <v>2.89266337</v>
      </c>
      <c r="M37" s="18" t="s">
        <v>481</v>
      </c>
      <c r="N37" s="20" t="s">
        <v>481</v>
      </c>
      <c r="O37" s="18" t="s">
        <v>481</v>
      </c>
      <c r="P37" s="20" t="s">
        <v>481</v>
      </c>
      <c r="Q37" s="18" t="s">
        <v>481</v>
      </c>
      <c r="R37" s="20" t="s">
        <v>481</v>
      </c>
      <c r="S37" s="18" t="s">
        <v>481</v>
      </c>
      <c r="T37" s="20" t="s">
        <v>481</v>
      </c>
      <c r="U37" s="18" t="n">
        <v>426.11587397</v>
      </c>
      <c r="V37" s="20" t="n">
        <v>6.47802944</v>
      </c>
    </row>
    <row r="38" spans="1:22">
      <c r="A38" s="15" t="s">
        <v>513</v>
      </c>
      <c r="B38" s="17" t="n">
        <v>5860</v>
      </c>
      <c r="C38" s="18">
        <f>(34.0/B38*100)</f>
        <v/>
      </c>
      <c r="D38" s="19" t="n">
        <v>5826</v>
      </c>
      <c r="E38" s="18" t="n">
        <v>471.81891888</v>
      </c>
      <c r="F38" s="20" t="n">
        <v>11.93644115</v>
      </c>
      <c r="G38" s="18" t="n">
        <v>499.86292139</v>
      </c>
      <c r="H38" s="20" t="n">
        <v>9.31469882</v>
      </c>
      <c r="I38" s="18" t="n">
        <v>535.30251739</v>
      </c>
      <c r="J38" s="20" t="n">
        <v>4.27931284</v>
      </c>
      <c r="K38" s="18" t="n">
        <v>527.1122566400001</v>
      </c>
      <c r="L38" s="20" t="n">
        <v>2.99512932</v>
      </c>
      <c r="M38" s="18" t="s">
        <v>481</v>
      </c>
      <c r="N38" s="20" t="s">
        <v>481</v>
      </c>
      <c r="O38" s="18" t="s">
        <v>481</v>
      </c>
      <c r="P38" s="20" t="s">
        <v>481</v>
      </c>
      <c r="Q38" s="18" t="s">
        <v>481</v>
      </c>
      <c r="R38" s="20" t="s">
        <v>481</v>
      </c>
      <c r="S38" s="18" t="s">
        <v>481</v>
      </c>
      <c r="T38" s="20" t="s">
        <v>481</v>
      </c>
      <c r="U38" s="18" t="n">
        <v>501.56755396</v>
      </c>
      <c r="V38" s="20" t="n">
        <v>5.8081478</v>
      </c>
    </row>
    <row r="39" spans="1:22">
      <c r="A39" s="15" t="s">
        <v>514</v>
      </c>
      <c r="B39" s="17" t="n">
        <v>5895</v>
      </c>
      <c r="C39" s="18">
        <f>(34.0/B39*100)</f>
        <v/>
      </c>
      <c r="D39" s="19" t="n">
        <v>5861</v>
      </c>
      <c r="E39" s="18" t="n">
        <v>401.20629031</v>
      </c>
      <c r="F39" s="20" t="n">
        <v>6.14468736</v>
      </c>
      <c r="G39" s="18" t="n">
        <v>416.3972551</v>
      </c>
      <c r="H39" s="20" t="n">
        <v>5.63029647</v>
      </c>
      <c r="I39" s="18" t="n">
        <v>425.77665136</v>
      </c>
      <c r="J39" s="20" t="n">
        <v>4.63496926</v>
      </c>
      <c r="K39" s="18" t="n">
        <v>430.2021535</v>
      </c>
      <c r="L39" s="20" t="n">
        <v>4.37571816</v>
      </c>
      <c r="M39" s="18" t="s">
        <v>481</v>
      </c>
      <c r="N39" s="20" t="s">
        <v>481</v>
      </c>
      <c r="O39" s="18" t="s">
        <v>481</v>
      </c>
      <c r="P39" s="20" t="s">
        <v>481</v>
      </c>
      <c r="Q39" s="18" t="s">
        <v>481</v>
      </c>
      <c r="R39" s="20" t="s">
        <v>481</v>
      </c>
      <c r="S39" s="18" t="s">
        <v>481</v>
      </c>
      <c r="T39" s="20" t="s">
        <v>481</v>
      </c>
      <c r="U39" s="18" t="n">
        <v>375.02401138</v>
      </c>
      <c r="V39" s="20" t="n">
        <v>9.9359372</v>
      </c>
    </row>
    <row r="40" spans="1:22">
      <c r="A40" s="15" t="s">
        <v>515</v>
      </c>
      <c r="B40" s="17" t="n">
        <v>14157</v>
      </c>
      <c r="C40" s="18">
        <f>(437.0/B40*100)</f>
        <v/>
      </c>
      <c r="D40" s="19" t="n">
        <v>13720</v>
      </c>
      <c r="E40" s="18" t="n">
        <v>476.48305317</v>
      </c>
      <c r="F40" s="20" t="n">
        <v>9.340440689999999</v>
      </c>
      <c r="G40" s="18" t="n">
        <v>499.3032124</v>
      </c>
      <c r="H40" s="20" t="n">
        <v>5.6696737</v>
      </c>
      <c r="I40" s="18" t="n">
        <v>511.02637141</v>
      </c>
      <c r="J40" s="20" t="n">
        <v>3.67591109</v>
      </c>
      <c r="K40" s="18" t="n">
        <v>490.92712836</v>
      </c>
      <c r="L40" s="20" t="n">
        <v>2.75279969</v>
      </c>
      <c r="M40" s="18" t="s">
        <v>481</v>
      </c>
      <c r="N40" s="20" t="s">
        <v>481</v>
      </c>
      <c r="O40" s="18" t="s">
        <v>481</v>
      </c>
      <c r="P40" s="20" t="s">
        <v>481</v>
      </c>
      <c r="Q40" s="18" t="s">
        <v>481</v>
      </c>
      <c r="R40" s="20" t="s">
        <v>481</v>
      </c>
      <c r="S40" s="18" t="s">
        <v>481</v>
      </c>
      <c r="T40" s="20" t="s">
        <v>481</v>
      </c>
      <c r="U40" s="18" t="n">
        <v>415.75138889</v>
      </c>
      <c r="V40" s="20" t="n">
        <v>6.96155807</v>
      </c>
    </row>
    <row r="41" spans="1:22">
      <c r="A41" s="15" t="s">
        <v>516</v>
      </c>
      <c r="B41" s="17" t="n">
        <v>5712</v>
      </c>
      <c r="C41" s="18">
        <f>(76.0/B41*100)</f>
        <v/>
      </c>
      <c r="D41" s="19" t="n">
        <v>5636</v>
      </c>
      <c r="E41" s="18" t="n">
        <v>451.13510103</v>
      </c>
      <c r="F41" s="20" t="n">
        <v>8.145717619999999</v>
      </c>
      <c r="G41" s="18" t="n">
        <v>455.16944786</v>
      </c>
      <c r="H41" s="20" t="n">
        <v>8.5951732</v>
      </c>
      <c r="I41" s="18" t="n">
        <v>479.66818759</v>
      </c>
      <c r="J41" s="20" t="n">
        <v>3.74786107</v>
      </c>
      <c r="K41" s="18" t="n">
        <v>473.75969242</v>
      </c>
      <c r="L41" s="20" t="n">
        <v>3.08238496</v>
      </c>
      <c r="M41" s="18" t="s">
        <v>481</v>
      </c>
      <c r="N41" s="20" t="s">
        <v>481</v>
      </c>
      <c r="O41" s="18" t="s">
        <v>481</v>
      </c>
      <c r="P41" s="20" t="s">
        <v>481</v>
      </c>
      <c r="Q41" s="18" t="n">
        <v>392.51815558</v>
      </c>
      <c r="R41" s="20" t="n">
        <v>16.89642718</v>
      </c>
      <c r="S41" s="18" t="s">
        <v>481</v>
      </c>
      <c r="T41" s="20" t="s">
        <v>481</v>
      </c>
      <c r="U41" s="18" t="n">
        <v>408.99666167</v>
      </c>
      <c r="V41" s="20" t="n">
        <v>9.52033131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(2365.0/B46*100)</f>
        <v/>
      </c>
      <c r="D46" s="19" t="n">
        <v>20776</v>
      </c>
      <c r="E46" s="18" t="n">
        <v>362.00888448</v>
      </c>
      <c r="F46" s="20" t="n">
        <v>4.98761065</v>
      </c>
      <c r="G46" s="18" t="n">
        <v>384.96995231</v>
      </c>
      <c r="H46" s="20" t="n">
        <v>5.10011955</v>
      </c>
      <c r="I46" s="18" t="n">
        <v>396.01954638</v>
      </c>
      <c r="J46" s="20" t="n">
        <v>4.2959706</v>
      </c>
      <c r="K46" s="18" t="n">
        <v>400.24055646</v>
      </c>
      <c r="L46" s="20" t="n">
        <v>4.24183208</v>
      </c>
      <c r="M46" s="18" t="s">
        <v>481</v>
      </c>
      <c r="N46" s="20" t="s">
        <v>481</v>
      </c>
      <c r="O46" s="18" t="s">
        <v>481</v>
      </c>
      <c r="P46" s="20" t="s">
        <v>481</v>
      </c>
      <c r="Q46" s="18" t="s">
        <v>481</v>
      </c>
      <c r="R46" s="20" t="s">
        <v>481</v>
      </c>
      <c r="S46" s="18" t="s">
        <v>481</v>
      </c>
      <c r="T46" s="20" t="s">
        <v>481</v>
      </c>
      <c r="U46" s="18" t="n">
        <v>355.49169831</v>
      </c>
      <c r="V46" s="20" t="n">
        <v>3.11254777</v>
      </c>
    </row>
    <row r="47" spans="1:22">
      <c r="A47" s="15" t="s">
        <v>522</v>
      </c>
      <c r="B47" s="17" t="n">
        <v>5928</v>
      </c>
      <c r="C47" s="18">
        <f>(471.0/B47*100)</f>
        <v/>
      </c>
      <c r="D47" s="19" t="n">
        <v>5457</v>
      </c>
      <c r="E47" s="18" t="n">
        <v>414.82180757</v>
      </c>
      <c r="F47" s="20" t="n">
        <v>5.71519845</v>
      </c>
      <c r="G47" s="18" t="n">
        <v>419.98536979</v>
      </c>
      <c r="H47" s="20" t="n">
        <v>5.97686697</v>
      </c>
      <c r="I47" s="18" t="n">
        <v>464.49091358</v>
      </c>
      <c r="J47" s="20" t="n">
        <v>4.15226796</v>
      </c>
      <c r="K47" s="18" t="n">
        <v>464.81154313</v>
      </c>
      <c r="L47" s="20" t="n">
        <v>4.49011863</v>
      </c>
      <c r="M47" s="18" t="s">
        <v>481</v>
      </c>
      <c r="N47" s="20" t="s">
        <v>481</v>
      </c>
      <c r="O47" s="18" t="s">
        <v>481</v>
      </c>
      <c r="P47" s="20" t="s">
        <v>481</v>
      </c>
      <c r="Q47" s="18" t="s">
        <v>481</v>
      </c>
      <c r="R47" s="20" t="s">
        <v>481</v>
      </c>
      <c r="S47" s="18" t="s">
        <v>481</v>
      </c>
      <c r="T47" s="20" t="s">
        <v>481</v>
      </c>
      <c r="U47" s="18" t="n">
        <v>386.98468055</v>
      </c>
      <c r="V47" s="20" t="n">
        <v>5.5685787</v>
      </c>
    </row>
    <row r="48" spans="1:22">
      <c r="A48" s="15" t="s">
        <v>523</v>
      </c>
      <c r="B48" s="17" t="n">
        <v>9841</v>
      </c>
      <c r="C48" s="18">
        <f>(8.0/B48*100)</f>
        <v/>
      </c>
      <c r="D48" s="19" t="n">
        <v>9833</v>
      </c>
      <c r="E48" s="18" t="n">
        <v>542.17758945</v>
      </c>
      <c r="F48" s="20" t="n">
        <v>10.79987396</v>
      </c>
      <c r="G48" s="18" t="n">
        <v>537.18553374</v>
      </c>
      <c r="H48" s="20" t="n">
        <v>7.59681416</v>
      </c>
      <c r="I48" s="18" t="n">
        <v>534.45136823</v>
      </c>
      <c r="J48" s="20" t="n">
        <v>4.82308509</v>
      </c>
      <c r="K48" s="18" t="n">
        <v>524.2119676900001</v>
      </c>
      <c r="L48" s="20" t="n">
        <v>6.03465302</v>
      </c>
      <c r="M48" s="18" t="s">
        <v>481</v>
      </c>
      <c r="N48" s="20" t="s">
        <v>481</v>
      </c>
      <c r="O48" s="18" t="s">
        <v>481</v>
      </c>
      <c r="P48" s="20" t="s">
        <v>481</v>
      </c>
      <c r="Q48" s="18" t="s">
        <v>481</v>
      </c>
      <c r="R48" s="20" t="s">
        <v>481</v>
      </c>
      <c r="S48" s="18" t="s">
        <v>481</v>
      </c>
      <c r="T48" s="20" t="s">
        <v>481</v>
      </c>
      <c r="U48" s="18" t="n">
        <v>467.0298431</v>
      </c>
      <c r="V48" s="20" t="n">
        <v>26.17231832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(468.0/B50*100)</f>
        <v/>
      </c>
      <c r="D50" s="19" t="n">
        <v>11327</v>
      </c>
      <c r="E50" s="18" t="n">
        <v>345.522949</v>
      </c>
      <c r="F50" s="20" t="n">
        <v>4.65712332</v>
      </c>
      <c r="G50" s="18" t="n">
        <v>376.31672218</v>
      </c>
      <c r="H50" s="20" t="n">
        <v>3.71028868</v>
      </c>
      <c r="I50" s="18" t="n">
        <v>396.87390754</v>
      </c>
      <c r="J50" s="20" t="n">
        <v>3.0849994</v>
      </c>
      <c r="K50" s="18" t="n">
        <v>406.97260118</v>
      </c>
      <c r="L50" s="20" t="n">
        <v>2.63486922</v>
      </c>
      <c r="M50" s="18" t="s">
        <v>481</v>
      </c>
      <c r="N50" s="20" t="s">
        <v>481</v>
      </c>
      <c r="O50" s="18" t="s">
        <v>481</v>
      </c>
      <c r="P50" s="20" t="s">
        <v>481</v>
      </c>
      <c r="Q50" s="18" t="s">
        <v>481</v>
      </c>
      <c r="R50" s="20" t="s">
        <v>481</v>
      </c>
      <c r="S50" s="18" t="s">
        <v>481</v>
      </c>
      <c r="T50" s="20" t="s">
        <v>481</v>
      </c>
      <c r="U50" s="18" t="n">
        <v>336.75176822</v>
      </c>
      <c r="V50" s="20" t="n">
        <v>8.33613029</v>
      </c>
    </row>
    <row r="51" spans="1:22">
      <c r="A51" s="15" t="s">
        <v>526</v>
      </c>
      <c r="B51" s="17" t="n">
        <v>6866</v>
      </c>
      <c r="C51" s="18">
        <f>(115.0/B51*100)</f>
        <v/>
      </c>
      <c r="D51" s="19" t="n">
        <v>6751</v>
      </c>
      <c r="E51" s="18" t="n">
        <v>378.03151664</v>
      </c>
      <c r="F51" s="20" t="n">
        <v>6.55189344</v>
      </c>
      <c r="G51" s="18" t="n">
        <v>386.79737967</v>
      </c>
      <c r="H51" s="20" t="n">
        <v>4.77506876</v>
      </c>
      <c r="I51" s="18" t="n">
        <v>403.57786134</v>
      </c>
      <c r="J51" s="20" t="n">
        <v>3.77560557</v>
      </c>
      <c r="K51" s="18" t="n">
        <v>413.10851509</v>
      </c>
      <c r="L51" s="20" t="n">
        <v>3.02320746</v>
      </c>
      <c r="M51" s="18" t="s">
        <v>481</v>
      </c>
      <c r="N51" s="20" t="s">
        <v>481</v>
      </c>
      <c r="O51" s="18" t="s">
        <v>481</v>
      </c>
      <c r="P51" s="20" t="s">
        <v>481</v>
      </c>
      <c r="Q51" s="18" t="n">
        <v>380.5422133</v>
      </c>
      <c r="R51" s="20" t="n">
        <v>4.31283207</v>
      </c>
      <c r="S51" s="18" t="s">
        <v>481</v>
      </c>
      <c r="T51" s="20" t="s">
        <v>481</v>
      </c>
      <c r="U51" s="18" t="n">
        <v>382.26717766</v>
      </c>
      <c r="V51" s="20" t="n">
        <v>6.42729892</v>
      </c>
    </row>
    <row r="52" spans="1:22">
      <c r="A52" s="15" t="s">
        <v>527</v>
      </c>
      <c r="B52" s="17" t="n">
        <v>5809</v>
      </c>
      <c r="C52" s="18">
        <f>(120.0/B52*100)</f>
        <v/>
      </c>
      <c r="D52" s="19" t="n">
        <v>5689</v>
      </c>
      <c r="E52" s="18" t="n">
        <v>442.65684774</v>
      </c>
      <c r="F52" s="20" t="n">
        <v>7.85769724</v>
      </c>
      <c r="G52" s="18" t="n">
        <v>456.46859324</v>
      </c>
      <c r="H52" s="20" t="n">
        <v>7.33150104</v>
      </c>
      <c r="I52" s="18" t="n">
        <v>471.78055346</v>
      </c>
      <c r="J52" s="20" t="n">
        <v>3.70793997</v>
      </c>
      <c r="K52" s="18" t="n">
        <v>467.01193906</v>
      </c>
      <c r="L52" s="20" t="n">
        <v>3.18873286</v>
      </c>
      <c r="M52" s="18" t="s">
        <v>481</v>
      </c>
      <c r="N52" s="20" t="s">
        <v>481</v>
      </c>
      <c r="O52" s="18" t="s">
        <v>481</v>
      </c>
      <c r="P52" s="20" t="s">
        <v>481</v>
      </c>
      <c r="Q52" s="18" t="s">
        <v>481</v>
      </c>
      <c r="R52" s="20" t="s">
        <v>481</v>
      </c>
      <c r="S52" s="18" t="s">
        <v>481</v>
      </c>
      <c r="T52" s="20" t="s">
        <v>481</v>
      </c>
      <c r="U52" s="18" t="n">
        <v>393.61433808</v>
      </c>
      <c r="V52" s="20" t="n">
        <v>7.78489274</v>
      </c>
    </row>
    <row r="53" spans="1:22">
      <c r="A53" s="15" t="s">
        <v>528</v>
      </c>
      <c r="B53" s="17" t="n">
        <v>5571</v>
      </c>
      <c r="C53" s="18">
        <f>(136.0/B53*100)</f>
        <v/>
      </c>
      <c r="D53" s="19" t="n">
        <v>5435</v>
      </c>
      <c r="E53" s="18" t="n">
        <v>420.43669334</v>
      </c>
      <c r="F53" s="20" t="n">
        <v>5.780887</v>
      </c>
      <c r="G53" s="18" t="n">
        <v>425.66825362</v>
      </c>
      <c r="H53" s="20" t="n">
        <v>4.07650946</v>
      </c>
      <c r="I53" s="18" t="n">
        <v>450.20375109</v>
      </c>
      <c r="J53" s="20" t="n">
        <v>2.8452218</v>
      </c>
      <c r="K53" s="18" t="n">
        <v>452.97006619</v>
      </c>
      <c r="L53" s="20" t="n">
        <v>2.73713367</v>
      </c>
      <c r="M53" s="18" t="s">
        <v>481</v>
      </c>
      <c r="N53" s="20" t="s">
        <v>481</v>
      </c>
      <c r="O53" s="18" t="s">
        <v>481</v>
      </c>
      <c r="P53" s="20" t="s">
        <v>481</v>
      </c>
      <c r="Q53" s="18" t="s">
        <v>481</v>
      </c>
      <c r="R53" s="20" t="s">
        <v>481</v>
      </c>
      <c r="S53" s="18" t="s">
        <v>481</v>
      </c>
      <c r="T53" s="20" t="s">
        <v>481</v>
      </c>
      <c r="U53" s="18" t="n">
        <v>366.81578089</v>
      </c>
      <c r="V53" s="20" t="n">
        <v>4.62576956</v>
      </c>
    </row>
    <row r="54" spans="1:22">
      <c r="A54" s="15" t="s">
        <v>529</v>
      </c>
      <c r="B54" s="17" t="n">
        <v>4740</v>
      </c>
      <c r="C54" s="18">
        <f>(606.0/B54*100)</f>
        <v/>
      </c>
      <c r="D54" s="19" t="n">
        <v>4134</v>
      </c>
      <c r="E54" s="18" t="n">
        <v>309.88526477</v>
      </c>
      <c r="F54" s="20" t="n">
        <v>4.08929394</v>
      </c>
      <c r="G54" s="18" t="n">
        <v>334.7684823</v>
      </c>
      <c r="H54" s="20" t="n">
        <v>4.41200394</v>
      </c>
      <c r="I54" s="18" t="n">
        <v>339.96539415</v>
      </c>
      <c r="J54" s="20" t="n">
        <v>3.90445442</v>
      </c>
      <c r="K54" s="18" t="n">
        <v>354.1204671</v>
      </c>
      <c r="L54" s="20" t="n">
        <v>4.31783254</v>
      </c>
      <c r="M54" s="18" t="s">
        <v>481</v>
      </c>
      <c r="N54" s="20" t="s">
        <v>481</v>
      </c>
      <c r="O54" s="18" t="s">
        <v>481</v>
      </c>
      <c r="P54" s="20" t="s">
        <v>481</v>
      </c>
      <c r="Q54" s="18" t="s">
        <v>481</v>
      </c>
      <c r="R54" s="20" t="s">
        <v>481</v>
      </c>
      <c r="S54" s="18" t="s">
        <v>481</v>
      </c>
      <c r="T54" s="20" t="s">
        <v>481</v>
      </c>
      <c r="U54" s="18" t="n">
        <v>293.13554939</v>
      </c>
      <c r="V54" s="20" t="n">
        <v>4.00347222</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(77.0/B56*100)</f>
        <v/>
      </c>
      <c r="D56" s="19" t="n">
        <v>5282</v>
      </c>
      <c r="E56" s="18" t="n">
        <v>543.34290401</v>
      </c>
      <c r="F56" s="20" t="n">
        <v>7.5808227</v>
      </c>
      <c r="G56" s="18" t="n">
        <v>573.4743498399999</v>
      </c>
      <c r="H56" s="20" t="n">
        <v>4.82366442</v>
      </c>
      <c r="I56" s="18" t="n">
        <v>555.51928064</v>
      </c>
      <c r="J56" s="20" t="n">
        <v>3.22131194</v>
      </c>
      <c r="K56" s="18" t="n">
        <v>535.16255615</v>
      </c>
      <c r="L56" s="20" t="n">
        <v>3.5222384</v>
      </c>
      <c r="M56" s="18" t="s">
        <v>481</v>
      </c>
      <c r="N56" s="20" t="s">
        <v>481</v>
      </c>
      <c r="O56" s="18" t="s">
        <v>481</v>
      </c>
      <c r="P56" s="20" t="s">
        <v>481</v>
      </c>
      <c r="Q56" s="18" t="s">
        <v>481</v>
      </c>
      <c r="R56" s="20" t="s">
        <v>481</v>
      </c>
      <c r="S56" s="18" t="s">
        <v>481</v>
      </c>
      <c r="T56" s="20" t="s">
        <v>481</v>
      </c>
      <c r="U56" s="18" t="n">
        <v>476.22925832</v>
      </c>
      <c r="V56" s="20" t="n">
        <v>17.8675149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(189.0/B61*100)</f>
        <v/>
      </c>
      <c r="D61" s="19" t="n">
        <v>6336</v>
      </c>
      <c r="E61" s="18" t="n">
        <v>444.10233716</v>
      </c>
      <c r="F61" s="20" t="n">
        <v>6.78369417</v>
      </c>
      <c r="G61" s="18" t="n">
        <v>452.66507985</v>
      </c>
      <c r="H61" s="20" t="n">
        <v>5.19543714</v>
      </c>
      <c r="I61" s="18" t="n">
        <v>486.99498695</v>
      </c>
      <c r="J61" s="20" t="n">
        <v>2.95431294</v>
      </c>
      <c r="K61" s="18" t="n">
        <v>489.76554908</v>
      </c>
      <c r="L61" s="20" t="n">
        <v>2.38812517</v>
      </c>
      <c r="M61" s="18" t="s">
        <v>481</v>
      </c>
      <c r="N61" s="20" t="s">
        <v>481</v>
      </c>
      <c r="O61" s="18" t="s">
        <v>481</v>
      </c>
      <c r="P61" s="20" t="s">
        <v>481</v>
      </c>
      <c r="Q61" s="18" t="s">
        <v>481</v>
      </c>
      <c r="R61" s="20" t="s">
        <v>481</v>
      </c>
      <c r="S61" s="18" t="s">
        <v>481</v>
      </c>
      <c r="T61" s="20" t="s">
        <v>481</v>
      </c>
      <c r="U61" s="18" t="n">
        <v>414.23571317</v>
      </c>
      <c r="V61" s="20" t="n">
        <v>8.12321725</v>
      </c>
    </row>
    <row r="62" spans="1:22">
      <c r="A62" s="15" t="s">
        <v>537</v>
      </c>
      <c r="B62" s="17" t="n">
        <v>4476</v>
      </c>
      <c r="C62" s="18">
        <f>(3.0/B62*100)</f>
        <v/>
      </c>
      <c r="D62" s="19" t="n">
        <v>4473</v>
      </c>
      <c r="E62" s="18" t="n">
        <v>556.14683067</v>
      </c>
      <c r="F62" s="20" t="n">
        <v>8.02976726</v>
      </c>
      <c r="G62" s="18" t="n">
        <v>546.90657835</v>
      </c>
      <c r="H62" s="20" t="n">
        <v>6.15166869</v>
      </c>
      <c r="I62" s="18" t="n">
        <v>552.69392951</v>
      </c>
      <c r="J62" s="20" t="n">
        <v>1.72808971</v>
      </c>
      <c r="K62" s="18" t="n">
        <v>536.24236269</v>
      </c>
      <c r="L62" s="20" t="n">
        <v>1.57195095</v>
      </c>
      <c r="M62" s="18" t="s">
        <v>481</v>
      </c>
      <c r="N62" s="20" t="s">
        <v>481</v>
      </c>
      <c r="O62" s="18" t="s">
        <v>481</v>
      </c>
      <c r="P62" s="20" t="s">
        <v>481</v>
      </c>
      <c r="Q62" s="18" t="s">
        <v>481</v>
      </c>
      <c r="R62" s="20" t="s">
        <v>481</v>
      </c>
      <c r="S62" s="18" t="s">
        <v>481</v>
      </c>
      <c r="T62" s="20" t="s">
        <v>481</v>
      </c>
      <c r="U62" s="18" t="n">
        <v>467.98341264</v>
      </c>
      <c r="V62" s="20" t="n">
        <v>25.57929891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(103.0/B66*100)</f>
        <v/>
      </c>
      <c r="D66" s="19" t="n">
        <v>5562</v>
      </c>
      <c r="E66" s="18" t="n">
        <v>401.46583494</v>
      </c>
      <c r="F66" s="20" t="n">
        <v>3.54766119</v>
      </c>
      <c r="G66" s="18" t="n">
        <v>422.88203967</v>
      </c>
      <c r="H66" s="20" t="n">
        <v>4.08261879</v>
      </c>
      <c r="I66" s="18" t="n">
        <v>434.66452523</v>
      </c>
      <c r="J66" s="20" t="n">
        <v>2.16272789</v>
      </c>
      <c r="K66" s="18" t="n">
        <v>430.67752056</v>
      </c>
      <c r="L66" s="20" t="n">
        <v>2.75414802</v>
      </c>
      <c r="M66" s="18" t="s">
        <v>481</v>
      </c>
      <c r="N66" s="20" t="s">
        <v>481</v>
      </c>
      <c r="O66" s="18" t="s">
        <v>481</v>
      </c>
      <c r="P66" s="20" t="s">
        <v>481</v>
      </c>
      <c r="Q66" s="18" t="s">
        <v>481</v>
      </c>
      <c r="R66" s="20" t="s">
        <v>481</v>
      </c>
      <c r="S66" s="18" t="s">
        <v>481</v>
      </c>
      <c r="T66" s="20" t="s">
        <v>481</v>
      </c>
      <c r="U66" s="18" t="n">
        <v>362.67355971</v>
      </c>
      <c r="V66" s="20" t="n">
        <v>4.5183506</v>
      </c>
    </row>
    <row r="67" spans="1:22">
      <c r="A67" s="15" t="s">
        <v>542</v>
      </c>
      <c r="B67" s="17" t="n">
        <v>6971</v>
      </c>
      <c r="C67" s="18">
        <f>(1233.0/B67*100)</f>
        <v/>
      </c>
      <c r="D67" s="19" t="n">
        <v>5738</v>
      </c>
      <c r="E67" s="18" t="n">
        <v>356.5262698</v>
      </c>
      <c r="F67" s="20" t="n">
        <v>4.84700142</v>
      </c>
      <c r="G67" s="18" t="n">
        <v>390.04899329</v>
      </c>
      <c r="H67" s="20" t="n">
        <v>4.58808716</v>
      </c>
      <c r="I67" s="18" t="n">
        <v>403.24509414</v>
      </c>
      <c r="J67" s="20" t="n">
        <v>3.17614855</v>
      </c>
      <c r="K67" s="18" t="n">
        <v>417.74862749</v>
      </c>
      <c r="L67" s="20" t="n">
        <v>3.94463639</v>
      </c>
      <c r="M67" s="18" t="s">
        <v>481</v>
      </c>
      <c r="N67" s="20" t="s">
        <v>481</v>
      </c>
      <c r="O67" s="18" t="s">
        <v>481</v>
      </c>
      <c r="P67" s="20" t="s">
        <v>481</v>
      </c>
      <c r="Q67" s="18" t="s">
        <v>481</v>
      </c>
      <c r="R67" s="20" t="s">
        <v>481</v>
      </c>
      <c r="S67" s="18" t="s">
        <v>481</v>
      </c>
      <c r="T67" s="20" t="s">
        <v>481</v>
      </c>
      <c r="U67" s="18" t="n">
        <v>335.34196497</v>
      </c>
      <c r="V67" s="20" t="n">
        <v>7.83071559</v>
      </c>
    </row>
    <row r="68" spans="1:22">
      <c r="A68" s="15" t="s">
        <v>543</v>
      </c>
      <c r="B68" s="17" t="n">
        <v>12083</v>
      </c>
      <c r="C68" s="18">
        <f>(32.0/B68*100)</f>
        <v/>
      </c>
      <c r="D68" s="19" t="n">
        <v>12051</v>
      </c>
      <c r="E68" s="18" t="n">
        <v>390.26462399</v>
      </c>
      <c r="F68" s="20" t="n">
        <v>3.26429362</v>
      </c>
      <c r="G68" s="18" t="n">
        <v>394.74615559</v>
      </c>
      <c r="H68" s="20" t="n">
        <v>3.30665051</v>
      </c>
      <c r="I68" s="18" t="n">
        <v>426.10716661</v>
      </c>
      <c r="J68" s="20" t="n">
        <v>1.90522667</v>
      </c>
      <c r="K68" s="18" t="n">
        <v>421.93894968</v>
      </c>
      <c r="L68" s="20" t="n">
        <v>2.55632822</v>
      </c>
      <c r="M68" s="18" t="s">
        <v>481</v>
      </c>
      <c r="N68" s="20" t="s">
        <v>481</v>
      </c>
      <c r="O68" s="18" t="s">
        <v>481</v>
      </c>
      <c r="P68" s="20" t="s">
        <v>481</v>
      </c>
      <c r="Q68" s="18" t="s">
        <v>481</v>
      </c>
      <c r="R68" s="20" t="s">
        <v>481</v>
      </c>
      <c r="S68" s="18" t="s">
        <v>481</v>
      </c>
      <c r="T68" s="20" t="s">
        <v>481</v>
      </c>
      <c r="U68" s="18" t="n">
        <v>349.65056134</v>
      </c>
      <c r="V68" s="20" t="n">
        <v>2.08685325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484.29837538</v>
      </c>
      <c r="F70" s="20" t="n">
        <v>7.05669881</v>
      </c>
      <c r="G70" s="18" t="n">
        <v>495.74403579</v>
      </c>
      <c r="H70" s="20" t="n">
        <v>4.93302471</v>
      </c>
      <c r="I70" s="18" t="n">
        <v>501.25252248</v>
      </c>
      <c r="J70" s="20" t="n">
        <v>3.28474676</v>
      </c>
      <c r="K70" s="18" t="n">
        <v>498.33059807</v>
      </c>
      <c r="L70" s="20" t="n">
        <v>3.82684899</v>
      </c>
      <c r="M70" s="18" t="s">
        <v>481</v>
      </c>
      <c r="N70" s="20" t="s">
        <v>481</v>
      </c>
      <c r="O70" s="18" t="s">
        <v>481</v>
      </c>
      <c r="P70" s="20" t="s">
        <v>481</v>
      </c>
      <c r="Q70" s="18" t="s">
        <v>481</v>
      </c>
      <c r="R70" s="20" t="s">
        <v>481</v>
      </c>
      <c r="S70" s="18" t="s">
        <v>481</v>
      </c>
      <c r="T70" s="20" t="s">
        <v>481</v>
      </c>
      <c r="U70" s="18" t="n">
        <v>445.79828899</v>
      </c>
      <c r="V70" s="20" t="n">
        <v>8.52294034</v>
      </c>
    </row>
    <row r="71" spans="1:22">
      <c r="A71" s="15" t="s">
        <v>546</v>
      </c>
      <c r="B71" s="17" t="n">
        <v>6115</v>
      </c>
      <c r="C71" s="18">
        <f>(55.0/B71*100)</f>
        <v/>
      </c>
      <c r="D71" s="19" t="n">
        <v>6060</v>
      </c>
      <c r="E71" s="18" t="n">
        <v>574.31785771</v>
      </c>
      <c r="F71" s="20" t="n">
        <v>9.83388688</v>
      </c>
      <c r="G71" s="18" t="n">
        <v>562.90317286</v>
      </c>
      <c r="H71" s="20" t="n">
        <v>5.2166328</v>
      </c>
      <c r="I71" s="18" t="n">
        <v>573.89569064</v>
      </c>
      <c r="J71" s="20" t="n">
        <v>2.64960051</v>
      </c>
      <c r="K71" s="18" t="n">
        <v>558.4375833</v>
      </c>
      <c r="L71" s="20" t="n">
        <v>2.06575704</v>
      </c>
      <c r="M71" s="18" t="s">
        <v>481</v>
      </c>
      <c r="N71" s="20" t="s">
        <v>481</v>
      </c>
      <c r="O71" s="18" t="s">
        <v>481</v>
      </c>
      <c r="P71" s="20" t="s">
        <v>481</v>
      </c>
      <c r="Q71" s="18" t="s">
        <v>481</v>
      </c>
      <c r="R71" s="20" t="s">
        <v>481</v>
      </c>
      <c r="S71" s="18" t="s">
        <v>481</v>
      </c>
      <c r="T71" s="20" t="s">
        <v>481</v>
      </c>
      <c r="U71" s="18" t="n">
        <v>498.56364433</v>
      </c>
      <c r="V71" s="20" t="n">
        <v>13.05643779</v>
      </c>
    </row>
    <row r="72" spans="1:22">
      <c r="A72" s="15" t="s">
        <v>547</v>
      </c>
      <c r="B72" s="17" t="n">
        <v>7708</v>
      </c>
      <c r="C72" s="18">
        <f>(9.0/B72*100)</f>
        <v/>
      </c>
      <c r="D72" s="19" t="n">
        <v>7699</v>
      </c>
      <c r="E72" s="18" t="n">
        <v>556.02120229</v>
      </c>
      <c r="F72" s="20" t="n">
        <v>11.04145648</v>
      </c>
      <c r="G72" s="18" t="n">
        <v>567.3222795200001</v>
      </c>
      <c r="H72" s="20" t="n">
        <v>8.52524996</v>
      </c>
      <c r="I72" s="18" t="n">
        <v>552.85176298</v>
      </c>
      <c r="J72" s="20" t="n">
        <v>3.26795544</v>
      </c>
      <c r="K72" s="18" t="n">
        <v>528.9877551</v>
      </c>
      <c r="L72" s="20" t="n">
        <v>3.25060336</v>
      </c>
      <c r="M72" s="18" t="s">
        <v>481</v>
      </c>
      <c r="N72" s="20" t="s">
        <v>481</v>
      </c>
      <c r="O72" s="18" t="s">
        <v>481</v>
      </c>
      <c r="P72" s="20" t="s">
        <v>481</v>
      </c>
      <c r="Q72" s="18" t="s">
        <v>481</v>
      </c>
      <c r="R72" s="20" t="s">
        <v>481</v>
      </c>
      <c r="S72" s="18" t="s">
        <v>481</v>
      </c>
      <c r="T72" s="20" t="s">
        <v>481</v>
      </c>
      <c r="U72" s="18" t="n">
        <v>482.69769049</v>
      </c>
      <c r="V72" s="20" t="n">
        <v>27.87389111</v>
      </c>
    </row>
    <row r="73" spans="1:22">
      <c r="A73" s="15" t="s">
        <v>548</v>
      </c>
      <c r="B73" s="17" t="n">
        <v>8249</v>
      </c>
      <c r="C73" s="18">
        <f>(212.0/B73*100)</f>
        <v/>
      </c>
      <c r="D73" s="19" t="n">
        <v>8037</v>
      </c>
      <c r="E73" s="18" t="n">
        <v>421.84616683</v>
      </c>
      <c r="F73" s="20" t="n">
        <v>7.70369313</v>
      </c>
      <c r="G73" s="18" t="n">
        <v>419.71471324</v>
      </c>
      <c r="H73" s="20" t="n">
        <v>5.58247475</v>
      </c>
      <c r="I73" s="18" t="n">
        <v>414.53248743</v>
      </c>
      <c r="J73" s="20" t="n">
        <v>3.17838807</v>
      </c>
      <c r="K73" s="18" t="n">
        <v>414.78725997</v>
      </c>
      <c r="L73" s="20" t="n">
        <v>4.56444842</v>
      </c>
      <c r="M73" s="18" t="s">
        <v>481</v>
      </c>
      <c r="N73" s="20" t="s">
        <v>481</v>
      </c>
      <c r="O73" s="18" t="s">
        <v>481</v>
      </c>
      <c r="P73" s="20" t="s">
        <v>481</v>
      </c>
      <c r="Q73" s="18" t="s">
        <v>481</v>
      </c>
      <c r="R73" s="20" t="s">
        <v>481</v>
      </c>
      <c r="S73" s="18" t="s">
        <v>481</v>
      </c>
      <c r="T73" s="20" t="s">
        <v>481</v>
      </c>
      <c r="U73" s="18" t="n">
        <v>389.30955049</v>
      </c>
      <c r="V73" s="20" t="n">
        <v>10.20433624</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(345.0/B75*100)</f>
        <v/>
      </c>
      <c r="D75" s="19" t="n">
        <v>5030</v>
      </c>
      <c r="E75" s="18" t="n">
        <v>357.21074971</v>
      </c>
      <c r="F75" s="20" t="n">
        <v>4.47722552</v>
      </c>
      <c r="G75" s="18" t="n">
        <v>360.21396156</v>
      </c>
      <c r="H75" s="20" t="n">
        <v>5.27741582</v>
      </c>
      <c r="I75" s="18" t="n">
        <v>384.29343535</v>
      </c>
      <c r="J75" s="20" t="n">
        <v>3.43900313</v>
      </c>
      <c r="K75" s="18" t="n">
        <v>390.04864259</v>
      </c>
      <c r="L75" s="20" t="n">
        <v>6.18359709</v>
      </c>
      <c r="M75" s="18" t="s">
        <v>481</v>
      </c>
      <c r="N75" s="20" t="s">
        <v>481</v>
      </c>
      <c r="O75" s="18" t="s">
        <v>481</v>
      </c>
      <c r="P75" s="20" t="s">
        <v>481</v>
      </c>
      <c r="Q75" s="18" t="s">
        <v>481</v>
      </c>
      <c r="R75" s="20" t="s">
        <v>481</v>
      </c>
      <c r="S75" s="18" t="s">
        <v>481</v>
      </c>
      <c r="T75" s="20" t="s">
        <v>481</v>
      </c>
      <c r="U75" s="18" t="n">
        <v>337.08706306</v>
      </c>
      <c r="V75" s="20" t="n">
        <v>4.90595167</v>
      </c>
    </row>
    <row r="76" spans="1:22">
      <c r="A76" s="15" t="s">
        <v>551</v>
      </c>
      <c r="B76" s="17" t="n">
        <v>14167</v>
      </c>
      <c r="C76" s="18">
        <f>(238.0/B76*100)</f>
        <v/>
      </c>
      <c r="D76" s="19" t="n">
        <v>13929</v>
      </c>
      <c r="E76" s="18" t="n">
        <v>406.20512066</v>
      </c>
      <c r="F76" s="20" t="n">
        <v>4.560609</v>
      </c>
      <c r="G76" s="18" t="n">
        <v>412.23864508</v>
      </c>
      <c r="H76" s="20" t="n">
        <v>4.02603471</v>
      </c>
      <c r="I76" s="18" t="n">
        <v>441.51462123</v>
      </c>
      <c r="J76" s="20" t="n">
        <v>3.08961043</v>
      </c>
      <c r="K76" s="18" t="n">
        <v>446.76349917</v>
      </c>
      <c r="L76" s="20" t="n">
        <v>3.1100497</v>
      </c>
      <c r="M76" s="18" t="s">
        <v>481</v>
      </c>
      <c r="N76" s="20" t="s">
        <v>481</v>
      </c>
      <c r="O76" s="18" t="s">
        <v>481</v>
      </c>
      <c r="P76" s="20" t="s">
        <v>481</v>
      </c>
      <c r="Q76" s="18" t="s">
        <v>481</v>
      </c>
      <c r="R76" s="20" t="s">
        <v>481</v>
      </c>
      <c r="S76" s="18" t="s">
        <v>481</v>
      </c>
      <c r="T76" s="20" t="s">
        <v>481</v>
      </c>
      <c r="U76" s="18" t="n">
        <v>362.07186141</v>
      </c>
      <c r="V76" s="20" t="n">
        <v>4.87059675</v>
      </c>
    </row>
    <row r="77" spans="1:22">
      <c r="A77" s="15" t="s">
        <v>552</v>
      </c>
      <c r="B77" s="17" t="n">
        <v>6062</v>
      </c>
      <c r="C77" s="18">
        <f>(480.0/B77*100)</f>
        <v/>
      </c>
      <c r="D77" s="19" t="n">
        <v>5582</v>
      </c>
      <c r="E77" s="18" t="n">
        <v>395.06826342</v>
      </c>
      <c r="F77" s="20" t="n">
        <v>6.38763166</v>
      </c>
      <c r="G77" s="18" t="n">
        <v>412.76189368</v>
      </c>
      <c r="H77" s="20" t="n">
        <v>4.65598287</v>
      </c>
      <c r="I77" s="18" t="n">
        <v>430.21811357</v>
      </c>
      <c r="J77" s="20" t="n">
        <v>4.10262544</v>
      </c>
      <c r="K77" s="18" t="n">
        <v>437.04760444</v>
      </c>
      <c r="L77" s="20" t="n">
        <v>3.34565822</v>
      </c>
      <c r="M77" s="18" t="s">
        <v>481</v>
      </c>
      <c r="N77" s="20" t="s">
        <v>481</v>
      </c>
      <c r="O77" s="18" t="s">
        <v>481</v>
      </c>
      <c r="P77" s="20" t="s">
        <v>481</v>
      </c>
      <c r="Q77" s="18" t="s">
        <v>481</v>
      </c>
      <c r="R77" s="20" t="s">
        <v>481</v>
      </c>
      <c r="S77" s="18" t="s">
        <v>481</v>
      </c>
      <c r="T77" s="20" t="s">
        <v>481</v>
      </c>
      <c r="U77" s="18" t="n">
        <v>359.54363103</v>
      </c>
      <c r="V77" s="20" t="n">
        <v>3.77488519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(118.0/B81*100)</f>
        <v/>
      </c>
      <c r="D81" s="19" t="n">
        <v>8743</v>
      </c>
      <c r="E81" s="18" t="n">
        <v>428.12265225</v>
      </c>
      <c r="F81" s="20" t="n">
        <v>5.86409834</v>
      </c>
      <c r="G81" s="18" t="n">
        <v>446.51199149</v>
      </c>
      <c r="H81" s="20" t="n">
        <v>4.39435629</v>
      </c>
      <c r="I81" s="18" t="n">
        <v>452.06907124</v>
      </c>
      <c r="J81" s="20" t="n">
        <v>3.33265527</v>
      </c>
      <c r="K81" s="18" t="n">
        <v>440.45657313</v>
      </c>
      <c r="L81" s="20" t="n">
        <v>5.18606913</v>
      </c>
      <c r="M81" s="18" t="s">
        <v>481</v>
      </c>
      <c r="N81" s="20" t="s">
        <v>481</v>
      </c>
      <c r="O81" s="18" t="s">
        <v>481</v>
      </c>
      <c r="P81" s="20" t="s">
        <v>481</v>
      </c>
      <c r="Q81" s="18" t="s">
        <v>481</v>
      </c>
      <c r="R81" s="20" t="s">
        <v>481</v>
      </c>
      <c r="S81" s="18" t="s">
        <v>481</v>
      </c>
      <c r="T81" s="20" t="s">
        <v>481</v>
      </c>
      <c r="U81" s="18" t="n">
        <v>398.4507056</v>
      </c>
      <c r="V81" s="20" t="n">
        <v>10.73870041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884</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526.90499557</v>
      </c>
      <c r="F7" s="20" t="n">
        <v>5.21717581</v>
      </c>
      <c r="G7" s="18" t="n">
        <v>532.61106505</v>
      </c>
      <c r="H7" s="20" t="n">
        <v>3.83939654</v>
      </c>
      <c r="I7" s="18" t="n">
        <v>512.71113049</v>
      </c>
      <c r="J7" s="20" t="n">
        <v>2.37586539</v>
      </c>
      <c r="K7" s="18" t="n">
        <v>474.76628963</v>
      </c>
      <c r="L7" s="20" t="n">
        <v>1.95499488</v>
      </c>
      <c r="M7" s="18" t="s">
        <v>481</v>
      </c>
      <c r="N7" s="20" t="s">
        <v>481</v>
      </c>
      <c r="O7" s="18" t="s">
        <v>481</v>
      </c>
      <c r="P7" s="20" t="s">
        <v>481</v>
      </c>
      <c r="Q7" s="18" t="s">
        <v>481</v>
      </c>
      <c r="R7" s="20" t="s">
        <v>481</v>
      </c>
      <c r="S7" s="18" t="s">
        <v>481</v>
      </c>
      <c r="T7" s="20" t="s">
        <v>481</v>
      </c>
      <c r="U7" s="18" t="n">
        <v>457.96986277</v>
      </c>
      <c r="V7" s="20" t="n">
        <v>4.62392989</v>
      </c>
    </row>
    <row r="8" spans="1:22">
      <c r="A8" s="15" t="s">
        <v>483</v>
      </c>
      <c r="B8" s="17" t="n">
        <v>7007</v>
      </c>
      <c r="C8" s="18">
        <f>(299.0/B8*100)</f>
        <v/>
      </c>
      <c r="D8" s="19" t="n">
        <v>6708</v>
      </c>
      <c r="E8" s="18" t="n">
        <v>507.57586292</v>
      </c>
      <c r="F8" s="20" t="n">
        <v>8.33015627</v>
      </c>
      <c r="G8" s="18" t="n">
        <v>515.92840188</v>
      </c>
      <c r="H8" s="20" t="n">
        <v>6.27992829</v>
      </c>
      <c r="I8" s="18" t="n">
        <v>515.33317534</v>
      </c>
      <c r="J8" s="20" t="n">
        <v>3.74756459</v>
      </c>
      <c r="K8" s="18" t="n">
        <v>491.03038421</v>
      </c>
      <c r="L8" s="20" t="n">
        <v>3.08814932</v>
      </c>
      <c r="M8" s="18" t="s">
        <v>481</v>
      </c>
      <c r="N8" s="20" t="s">
        <v>481</v>
      </c>
      <c r="O8" s="18" t="s">
        <v>481</v>
      </c>
      <c r="P8" s="20" t="s">
        <v>481</v>
      </c>
      <c r="Q8" s="18" t="n">
        <v>301.63126691</v>
      </c>
      <c r="R8" s="20" t="n">
        <v>25.14921031</v>
      </c>
      <c r="S8" s="18" t="s">
        <v>481</v>
      </c>
      <c r="T8" s="20" t="s">
        <v>481</v>
      </c>
      <c r="U8" s="18" t="n">
        <v>434.89772888</v>
      </c>
      <c r="V8" s="20" t="n">
        <v>7.06743185</v>
      </c>
    </row>
    <row r="9" spans="1:22">
      <c r="A9" s="15" t="s">
        <v>484</v>
      </c>
      <c r="B9" s="17" t="n">
        <v>9651</v>
      </c>
      <c r="C9" s="18">
        <f>(357.0/B9*100)</f>
        <v/>
      </c>
      <c r="D9" s="19" t="n">
        <v>9294</v>
      </c>
      <c r="E9" s="18" t="n">
        <v>515.79067888</v>
      </c>
      <c r="F9" s="20" t="n">
        <v>6.73081815</v>
      </c>
      <c r="G9" s="18" t="n">
        <v>528.24515597</v>
      </c>
      <c r="H9" s="20" t="n">
        <v>4.78469769</v>
      </c>
      <c r="I9" s="18" t="n">
        <v>527.87319516</v>
      </c>
      <c r="J9" s="20" t="n">
        <v>2.75578063</v>
      </c>
      <c r="K9" s="18" t="n">
        <v>511.79974263</v>
      </c>
      <c r="L9" s="20" t="n">
        <v>2.41772281</v>
      </c>
      <c r="M9" s="18" t="s">
        <v>481</v>
      </c>
      <c r="N9" s="20" t="s">
        <v>481</v>
      </c>
      <c r="O9" s="18" t="s">
        <v>481</v>
      </c>
      <c r="P9" s="20" t="s">
        <v>481</v>
      </c>
      <c r="Q9" s="18" t="n">
        <v>357.98454354</v>
      </c>
      <c r="R9" s="20" t="n">
        <v>11.51846445</v>
      </c>
      <c r="S9" s="18" t="s">
        <v>481</v>
      </c>
      <c r="T9" s="20" t="s">
        <v>481</v>
      </c>
      <c r="U9" s="18" t="n">
        <v>434.73564485</v>
      </c>
      <c r="V9" s="20" t="n">
        <v>5.99801857</v>
      </c>
    </row>
    <row r="10" spans="1:22">
      <c r="A10" s="15" t="s">
        <v>485</v>
      </c>
      <c r="B10" s="17" t="n">
        <v>20058</v>
      </c>
      <c r="C10" s="18">
        <f>(585.0/B10*100)</f>
        <v/>
      </c>
      <c r="D10" s="19" t="n">
        <v>19473</v>
      </c>
      <c r="E10" s="18" t="n">
        <v>537.32115249</v>
      </c>
      <c r="F10" s="20" t="n">
        <v>4.45215902</v>
      </c>
      <c r="G10" s="18" t="n">
        <v>539.76575285</v>
      </c>
      <c r="H10" s="20" t="n">
        <v>3.98560335</v>
      </c>
      <c r="I10" s="18" t="n">
        <v>526.7635193900001</v>
      </c>
      <c r="J10" s="20" t="n">
        <v>2.85470687</v>
      </c>
      <c r="K10" s="18" t="n">
        <v>502.35816907</v>
      </c>
      <c r="L10" s="20" t="n">
        <v>2.47911828</v>
      </c>
      <c r="M10" s="18" t="s">
        <v>481</v>
      </c>
      <c r="N10" s="20" t="s">
        <v>481</v>
      </c>
      <c r="O10" s="18" t="s">
        <v>481</v>
      </c>
      <c r="P10" s="20" t="s">
        <v>481</v>
      </c>
      <c r="Q10" s="18" t="s">
        <v>481</v>
      </c>
      <c r="R10" s="20" t="s">
        <v>481</v>
      </c>
      <c r="S10" s="18" t="s">
        <v>481</v>
      </c>
      <c r="T10" s="20" t="s">
        <v>481</v>
      </c>
      <c r="U10" s="18" t="n">
        <v>453.50587162</v>
      </c>
      <c r="V10" s="20" t="n">
        <v>6.30846528</v>
      </c>
    </row>
    <row r="11" spans="1:22">
      <c r="A11" s="15" t="s">
        <v>486</v>
      </c>
      <c r="B11" s="17" t="n">
        <v>7053</v>
      </c>
      <c r="C11" s="18">
        <f>(242.0/B11*100)</f>
        <v/>
      </c>
      <c r="D11" s="19" t="n">
        <v>6811</v>
      </c>
      <c r="E11" s="18" t="n">
        <v>435.39441594</v>
      </c>
      <c r="F11" s="20" t="n">
        <v>6.61893374</v>
      </c>
      <c r="G11" s="18" t="n">
        <v>436.50076434</v>
      </c>
      <c r="H11" s="20" t="n">
        <v>4.05820159</v>
      </c>
      <c r="I11" s="18" t="n">
        <v>430.70706749</v>
      </c>
      <c r="J11" s="20" t="n">
        <v>3.22511735</v>
      </c>
      <c r="K11" s="18" t="n">
        <v>418.84407443</v>
      </c>
      <c r="L11" s="20" t="n">
        <v>3.23275318</v>
      </c>
      <c r="M11" s="18" t="s">
        <v>481</v>
      </c>
      <c r="N11" s="20" t="s">
        <v>481</v>
      </c>
      <c r="O11" s="18" t="s">
        <v>481</v>
      </c>
      <c r="P11" s="20" t="s">
        <v>481</v>
      </c>
      <c r="Q11" s="18" t="s">
        <v>481</v>
      </c>
      <c r="R11" s="20" t="s">
        <v>481</v>
      </c>
      <c r="S11" s="18" t="s">
        <v>481</v>
      </c>
      <c r="T11" s="20" t="s">
        <v>481</v>
      </c>
      <c r="U11" s="18" t="n">
        <v>389.83249445</v>
      </c>
      <c r="V11" s="20" t="n">
        <v>5.61159021</v>
      </c>
    </row>
    <row r="12" spans="1:22">
      <c r="A12" s="15" t="s">
        <v>487</v>
      </c>
      <c r="B12" s="17" t="n">
        <v>6894</v>
      </c>
      <c r="C12" s="18">
        <f>(60.0/B12*100)</f>
        <v/>
      </c>
      <c r="D12" s="19" t="n">
        <v>6834</v>
      </c>
      <c r="E12" s="18" t="n">
        <v>485.35259541</v>
      </c>
      <c r="F12" s="20" t="n">
        <v>7.22248363</v>
      </c>
      <c r="G12" s="18" t="n">
        <v>491.66398942</v>
      </c>
      <c r="H12" s="20" t="n">
        <v>6.62488389</v>
      </c>
      <c r="I12" s="18" t="n">
        <v>507.49983692</v>
      </c>
      <c r="J12" s="20" t="n">
        <v>2.90129227</v>
      </c>
      <c r="K12" s="18" t="n">
        <v>497.34648697</v>
      </c>
      <c r="L12" s="20" t="n">
        <v>2.34659236</v>
      </c>
      <c r="M12" s="18" t="s">
        <v>481</v>
      </c>
      <c r="N12" s="20" t="s">
        <v>481</v>
      </c>
      <c r="O12" s="18" t="s">
        <v>481</v>
      </c>
      <c r="P12" s="20" t="s">
        <v>481</v>
      </c>
      <c r="Q12" s="18" t="n">
        <v>340.98506961</v>
      </c>
      <c r="R12" s="20" t="n">
        <v>12.52444664</v>
      </c>
      <c r="S12" s="18" t="s">
        <v>481</v>
      </c>
      <c r="T12" s="20" t="s">
        <v>481</v>
      </c>
      <c r="U12" s="18" t="n">
        <v>409.65828645</v>
      </c>
      <c r="V12" s="20" t="n">
        <v>7.03029056</v>
      </c>
    </row>
    <row r="13" spans="1:22">
      <c r="A13" s="15" t="s">
        <v>488</v>
      </c>
      <c r="B13" s="17" t="n">
        <v>7161</v>
      </c>
      <c r="C13" s="18">
        <f>(340.0/B13*100)</f>
        <v/>
      </c>
      <c r="D13" s="19" t="n">
        <v>6821</v>
      </c>
      <c r="E13" s="18" t="n">
        <v>535.02018643</v>
      </c>
      <c r="F13" s="20" t="n">
        <v>6.78056422</v>
      </c>
      <c r="G13" s="18" t="n">
        <v>529.31273299</v>
      </c>
      <c r="H13" s="20" t="n">
        <v>4.35110485</v>
      </c>
      <c r="I13" s="18" t="n">
        <v>523.79364355</v>
      </c>
      <c r="J13" s="20" t="n">
        <v>2.68207417</v>
      </c>
      <c r="K13" s="18" t="n">
        <v>504.99752174</v>
      </c>
      <c r="L13" s="20" t="n">
        <v>2.55374394</v>
      </c>
      <c r="M13" s="18" t="s">
        <v>481</v>
      </c>
      <c r="N13" s="20" t="s">
        <v>481</v>
      </c>
      <c r="O13" s="18" t="s">
        <v>481</v>
      </c>
      <c r="P13" s="20" t="s">
        <v>481</v>
      </c>
      <c r="Q13" s="18" t="n">
        <v>447.51533769</v>
      </c>
      <c r="R13" s="20" t="n">
        <v>5.97365007</v>
      </c>
      <c r="S13" s="18" t="s">
        <v>481</v>
      </c>
      <c r="T13" s="20" t="s">
        <v>481</v>
      </c>
      <c r="U13" s="18" t="n">
        <v>438.45854599</v>
      </c>
      <c r="V13" s="20" t="n">
        <v>6.19267405</v>
      </c>
    </row>
    <row r="14" spans="1:22">
      <c r="A14" s="15" t="s">
        <v>489</v>
      </c>
      <c r="B14" s="17" t="n">
        <v>5587</v>
      </c>
      <c r="C14" s="18">
        <f>(93.0/B14*100)</f>
        <v/>
      </c>
      <c r="D14" s="19" t="n">
        <v>5494</v>
      </c>
      <c r="E14" s="18" t="n">
        <v>521.44851785</v>
      </c>
      <c r="F14" s="20" t="n">
        <v>6.06716209</v>
      </c>
      <c r="G14" s="18" t="n">
        <v>529.5137076</v>
      </c>
      <c r="H14" s="20" t="n">
        <v>3.74985187</v>
      </c>
      <c r="I14" s="18" t="n">
        <v>523.6606591</v>
      </c>
      <c r="J14" s="20" t="n">
        <v>2.58095561</v>
      </c>
      <c r="K14" s="18" t="n">
        <v>511.56524112</v>
      </c>
      <c r="L14" s="20" t="n">
        <v>3.35546805</v>
      </c>
      <c r="M14" s="18" t="s">
        <v>481</v>
      </c>
      <c r="N14" s="20" t="s">
        <v>481</v>
      </c>
      <c r="O14" s="18" t="s">
        <v>481</v>
      </c>
      <c r="P14" s="20" t="s">
        <v>481</v>
      </c>
      <c r="Q14" s="18" t="s">
        <v>481</v>
      </c>
      <c r="R14" s="20" t="s">
        <v>481</v>
      </c>
      <c r="S14" s="18" t="s">
        <v>481</v>
      </c>
      <c r="T14" s="20" t="s">
        <v>481</v>
      </c>
      <c r="U14" s="18" t="n">
        <v>471.92455866</v>
      </c>
      <c r="V14" s="20" t="n">
        <v>9.131393149999999</v>
      </c>
    </row>
    <row r="15" spans="1:22">
      <c r="A15" s="15" t="s">
        <v>490</v>
      </c>
      <c r="B15" s="17" t="n">
        <v>5882</v>
      </c>
      <c r="C15" s="18">
        <f>(186.0/B15*100)</f>
        <v/>
      </c>
      <c r="D15" s="19" t="n">
        <v>5696</v>
      </c>
      <c r="E15" s="18" t="n">
        <v>512.66117905</v>
      </c>
      <c r="F15" s="20" t="n">
        <v>9.19368351</v>
      </c>
      <c r="G15" s="18" t="n">
        <v>528.38215724</v>
      </c>
      <c r="H15" s="20" t="n">
        <v>6.88161898</v>
      </c>
      <c r="I15" s="18" t="n">
        <v>531.15590027</v>
      </c>
      <c r="J15" s="20" t="n">
        <v>3.39454633</v>
      </c>
      <c r="K15" s="18" t="n">
        <v>508.76834329</v>
      </c>
      <c r="L15" s="20" t="n">
        <v>2.33904511</v>
      </c>
      <c r="M15" s="18" t="s">
        <v>481</v>
      </c>
      <c r="N15" s="20" t="s">
        <v>481</v>
      </c>
      <c r="O15" s="18" t="s">
        <v>481</v>
      </c>
      <c r="P15" s="20" t="s">
        <v>481</v>
      </c>
      <c r="Q15" s="18" t="n">
        <v>368.85220715</v>
      </c>
      <c r="R15" s="20" t="n">
        <v>14.5875493</v>
      </c>
      <c r="S15" s="18" t="s">
        <v>481</v>
      </c>
      <c r="T15" s="20" t="s">
        <v>481</v>
      </c>
      <c r="U15" s="18" t="n">
        <v>447.6261368</v>
      </c>
      <c r="V15" s="20" t="n">
        <v>6.92774202</v>
      </c>
    </row>
    <row r="16" spans="1:22">
      <c r="A16" s="15" t="s">
        <v>491</v>
      </c>
      <c r="B16" s="17" t="n">
        <v>6108</v>
      </c>
      <c r="C16" s="18">
        <f>(198.0/B16*100)</f>
        <v/>
      </c>
      <c r="D16" s="19" t="n">
        <v>5910</v>
      </c>
      <c r="E16" s="18" t="n">
        <v>520.17044049</v>
      </c>
      <c r="F16" s="20" t="n">
        <v>6.56276419</v>
      </c>
      <c r="G16" s="18" t="n">
        <v>528.24792182</v>
      </c>
      <c r="H16" s="20" t="n">
        <v>4.1913915</v>
      </c>
      <c r="I16" s="18" t="n">
        <v>512.15310063</v>
      </c>
      <c r="J16" s="20" t="n">
        <v>2.41228633</v>
      </c>
      <c r="K16" s="18" t="n">
        <v>477.76887541</v>
      </c>
      <c r="L16" s="20" t="n">
        <v>2.46208267</v>
      </c>
      <c r="M16" s="18" t="s">
        <v>481</v>
      </c>
      <c r="N16" s="20" t="s">
        <v>481</v>
      </c>
      <c r="O16" s="18" t="s">
        <v>481</v>
      </c>
      <c r="P16" s="20" t="s">
        <v>481</v>
      </c>
      <c r="Q16" s="18" t="s">
        <v>481</v>
      </c>
      <c r="R16" s="20" t="s">
        <v>481</v>
      </c>
      <c r="S16" s="18" t="s">
        <v>481</v>
      </c>
      <c r="T16" s="20" t="s">
        <v>481</v>
      </c>
      <c r="U16" s="18" t="n">
        <v>414.09650531</v>
      </c>
      <c r="V16" s="20" t="n">
        <v>7.64698452</v>
      </c>
    </row>
    <row r="17" spans="1:22">
      <c r="A17" s="15" t="s">
        <v>492</v>
      </c>
      <c r="B17" s="17" t="n">
        <v>6504</v>
      </c>
      <c r="C17" s="18">
        <f>(2634.0/B17*100)</f>
        <v/>
      </c>
      <c r="D17" s="19" t="n">
        <v>3870</v>
      </c>
      <c r="E17" s="18" t="n">
        <v>521.28752381</v>
      </c>
      <c r="F17" s="20" t="n">
        <v>11.44472769</v>
      </c>
      <c r="G17" s="18" t="n">
        <v>531.97399759</v>
      </c>
      <c r="H17" s="20" t="n">
        <v>6.75816398</v>
      </c>
      <c r="I17" s="18" t="n">
        <v>528.4799307</v>
      </c>
      <c r="J17" s="20" t="n">
        <v>4.28448427</v>
      </c>
      <c r="K17" s="18" t="n">
        <v>502.36493464</v>
      </c>
      <c r="L17" s="20" t="n">
        <v>3.43117548</v>
      </c>
      <c r="M17" s="18" t="s">
        <v>481</v>
      </c>
      <c r="N17" s="20" t="s">
        <v>481</v>
      </c>
      <c r="O17" s="18" t="s">
        <v>481</v>
      </c>
      <c r="P17" s="20" t="s">
        <v>481</v>
      </c>
      <c r="Q17" s="18" t="n">
        <v>362.96139732</v>
      </c>
      <c r="R17" s="20" t="n">
        <v>12.64520278</v>
      </c>
      <c r="S17" s="18" t="s">
        <v>481</v>
      </c>
      <c r="T17" s="20" t="s">
        <v>481</v>
      </c>
      <c r="U17" s="18" t="n">
        <v>471.68282853</v>
      </c>
      <c r="V17" s="20" t="n">
        <v>7.44663773</v>
      </c>
    </row>
    <row r="18" spans="1:22">
      <c r="A18" s="15" t="s">
        <v>493</v>
      </c>
      <c r="B18" s="17" t="n">
        <v>5532</v>
      </c>
      <c r="C18" s="18">
        <f>(33.0/B18*100)</f>
        <v/>
      </c>
      <c r="D18" s="19" t="n">
        <v>5499</v>
      </c>
      <c r="E18" s="18" t="n">
        <v>466.53430987</v>
      </c>
      <c r="F18" s="20" t="n">
        <v>7.65865282</v>
      </c>
      <c r="G18" s="18" t="n">
        <v>466.90491622</v>
      </c>
      <c r="H18" s="20" t="n">
        <v>5.58590819</v>
      </c>
      <c r="I18" s="18" t="n">
        <v>465.17038371</v>
      </c>
      <c r="J18" s="20" t="n">
        <v>4.42175711</v>
      </c>
      <c r="K18" s="18" t="n">
        <v>448.61732987</v>
      </c>
      <c r="L18" s="20" t="n">
        <v>3.33260632</v>
      </c>
      <c r="M18" s="18" t="s">
        <v>481</v>
      </c>
      <c r="N18" s="20" t="s">
        <v>481</v>
      </c>
      <c r="O18" s="18" t="s">
        <v>481</v>
      </c>
      <c r="P18" s="20" t="s">
        <v>481</v>
      </c>
      <c r="Q18" s="18" t="s">
        <v>481</v>
      </c>
      <c r="R18" s="20" t="s">
        <v>481</v>
      </c>
      <c r="S18" s="18" t="s">
        <v>481</v>
      </c>
      <c r="T18" s="20" t="s">
        <v>481</v>
      </c>
      <c r="U18" s="18" t="n">
        <v>390.89575087</v>
      </c>
      <c r="V18" s="20" t="n">
        <v>8.214936249999999</v>
      </c>
    </row>
    <row r="19" spans="1:22">
      <c r="A19" s="15" t="s">
        <v>494</v>
      </c>
      <c r="B19" s="17" t="n">
        <v>5658</v>
      </c>
      <c r="C19" s="18">
        <f>(493.0/B19*100)</f>
        <v/>
      </c>
      <c r="D19" s="19" t="n">
        <v>5165</v>
      </c>
      <c r="E19" s="18" t="n">
        <v>445.84186361</v>
      </c>
      <c r="F19" s="20" t="n">
        <v>6.7084861</v>
      </c>
      <c r="G19" s="18" t="n">
        <v>488.61632991</v>
      </c>
      <c r="H19" s="20" t="n">
        <v>5.71755948</v>
      </c>
      <c r="I19" s="18" t="n">
        <v>490.1240688</v>
      </c>
      <c r="J19" s="20" t="n">
        <v>3.61650552</v>
      </c>
      <c r="K19" s="18" t="n">
        <v>482.24611935</v>
      </c>
      <c r="L19" s="20" t="n">
        <v>2.98066433</v>
      </c>
      <c r="M19" s="18" t="s">
        <v>481</v>
      </c>
      <c r="N19" s="20" t="s">
        <v>481</v>
      </c>
      <c r="O19" s="18" t="s">
        <v>481</v>
      </c>
      <c r="P19" s="20" t="s">
        <v>481</v>
      </c>
      <c r="Q19" s="18" t="s">
        <v>481</v>
      </c>
      <c r="R19" s="20" t="s">
        <v>481</v>
      </c>
      <c r="S19" s="18" t="s">
        <v>481</v>
      </c>
      <c r="T19" s="20" t="s">
        <v>481</v>
      </c>
      <c r="U19" s="18" t="n">
        <v>402.70312057</v>
      </c>
      <c r="V19" s="20" t="n">
        <v>7.26512734</v>
      </c>
    </row>
    <row r="20" spans="1:22">
      <c r="A20" s="15" t="s">
        <v>495</v>
      </c>
      <c r="B20" s="17" t="n">
        <v>3371</v>
      </c>
      <c r="C20" s="18">
        <f>(75.0/B20*100)</f>
        <v/>
      </c>
      <c r="D20" s="19" t="n">
        <v>3296</v>
      </c>
      <c r="E20" s="18" t="n">
        <v>515.5024383799999</v>
      </c>
      <c r="F20" s="20" t="n">
        <v>7.87774185</v>
      </c>
      <c r="G20" s="18" t="n">
        <v>515.20628798</v>
      </c>
      <c r="H20" s="20" t="n">
        <v>6.536966</v>
      </c>
      <c r="I20" s="18" t="n">
        <v>493.95818814</v>
      </c>
      <c r="J20" s="20" t="n">
        <v>3.01424711</v>
      </c>
      <c r="K20" s="18" t="n">
        <v>476.84378277</v>
      </c>
      <c r="L20" s="20" t="n">
        <v>3.12533315</v>
      </c>
      <c r="M20" s="18" t="s">
        <v>481</v>
      </c>
      <c r="N20" s="20" t="s">
        <v>481</v>
      </c>
      <c r="O20" s="18" t="s">
        <v>481</v>
      </c>
      <c r="P20" s="20" t="s">
        <v>481</v>
      </c>
      <c r="Q20" s="18" t="s">
        <v>481</v>
      </c>
      <c r="R20" s="20" t="s">
        <v>481</v>
      </c>
      <c r="S20" s="18" t="s">
        <v>481</v>
      </c>
      <c r="T20" s="20" t="s">
        <v>481</v>
      </c>
      <c r="U20" s="18" t="n">
        <v>445.83927556</v>
      </c>
      <c r="V20" s="20" t="n">
        <v>9.921043790000001</v>
      </c>
    </row>
    <row r="21" spans="1:22">
      <c r="A21" s="15" t="s">
        <v>496</v>
      </c>
      <c r="B21" s="17" t="n">
        <v>5741</v>
      </c>
      <c r="C21" s="18">
        <f>(83.0/B21*100)</f>
        <v/>
      </c>
      <c r="D21" s="19" t="n">
        <v>5658</v>
      </c>
      <c r="E21" s="18" t="n">
        <v>537.71244337</v>
      </c>
      <c r="F21" s="20" t="n">
        <v>6.90354161</v>
      </c>
      <c r="G21" s="18" t="n">
        <v>533.6998221699999</v>
      </c>
      <c r="H21" s="20" t="n">
        <v>4.75295773</v>
      </c>
      <c r="I21" s="18" t="n">
        <v>517.33498472</v>
      </c>
      <c r="J21" s="20" t="n">
        <v>2.26093662</v>
      </c>
      <c r="K21" s="18" t="n">
        <v>490.48149671</v>
      </c>
      <c r="L21" s="20" t="n">
        <v>2.42099926</v>
      </c>
      <c r="M21" s="18" t="s">
        <v>481</v>
      </c>
      <c r="N21" s="20" t="s">
        <v>481</v>
      </c>
      <c r="O21" s="18" t="s">
        <v>481</v>
      </c>
      <c r="P21" s="20" t="s">
        <v>481</v>
      </c>
      <c r="Q21" s="18" t="s">
        <v>481</v>
      </c>
      <c r="R21" s="20" t="s">
        <v>481</v>
      </c>
      <c r="S21" s="18" t="s">
        <v>481</v>
      </c>
      <c r="T21" s="20" t="s">
        <v>481</v>
      </c>
      <c r="U21" s="18" t="n">
        <v>460.38447626</v>
      </c>
      <c r="V21" s="20" t="n">
        <v>9.909746869999999</v>
      </c>
    </row>
    <row r="22" spans="1:22">
      <c r="A22" s="15" t="s">
        <v>497</v>
      </c>
      <c r="B22" s="17" t="n">
        <v>6598</v>
      </c>
      <c r="C22" s="18">
        <f>(44.0/B22*100)</f>
        <v/>
      </c>
      <c r="D22" s="19" t="n">
        <v>6554</v>
      </c>
      <c r="E22" s="18" t="n">
        <v>450.04700969</v>
      </c>
      <c r="F22" s="20" t="n">
        <v>7.30145243</v>
      </c>
      <c r="G22" s="18" t="n">
        <v>445.91314941</v>
      </c>
      <c r="H22" s="20" t="n">
        <v>6.04343699</v>
      </c>
      <c r="I22" s="18" t="n">
        <v>480.94500763</v>
      </c>
      <c r="J22" s="20" t="n">
        <v>5.54045136</v>
      </c>
      <c r="K22" s="18" t="n">
        <v>492.46357438</v>
      </c>
      <c r="L22" s="20" t="n">
        <v>4.20274563</v>
      </c>
      <c r="M22" s="18" t="s">
        <v>481</v>
      </c>
      <c r="N22" s="20" t="s">
        <v>481</v>
      </c>
      <c r="O22" s="18" t="s">
        <v>481</v>
      </c>
      <c r="P22" s="20" t="s">
        <v>481</v>
      </c>
      <c r="Q22" s="18" t="n">
        <v>465.3184081</v>
      </c>
      <c r="R22" s="20" t="n">
        <v>9.52311205</v>
      </c>
      <c r="S22" s="18" t="s">
        <v>481</v>
      </c>
      <c r="T22" s="20" t="s">
        <v>481</v>
      </c>
      <c r="U22" s="18" t="n">
        <v>372.60169648</v>
      </c>
      <c r="V22" s="20" t="n">
        <v>7.22386491</v>
      </c>
    </row>
    <row r="23" spans="1:22">
      <c r="A23" s="15" t="s">
        <v>498</v>
      </c>
      <c r="B23" s="17" t="n">
        <v>11583</v>
      </c>
      <c r="C23" s="18">
        <f>(307.0/B23*100)</f>
        <v/>
      </c>
      <c r="D23" s="19" t="n">
        <v>11276</v>
      </c>
      <c r="E23" s="18" t="n">
        <v>497.77423939</v>
      </c>
      <c r="F23" s="20" t="n">
        <v>7.42228004</v>
      </c>
      <c r="G23" s="18" t="n">
        <v>505.89566319</v>
      </c>
      <c r="H23" s="20" t="n">
        <v>4.70391582</v>
      </c>
      <c r="I23" s="18" t="n">
        <v>504.18493685</v>
      </c>
      <c r="J23" s="20" t="n">
        <v>3.49995157</v>
      </c>
      <c r="K23" s="18" t="n">
        <v>470.87651629</v>
      </c>
      <c r="L23" s="20" t="n">
        <v>3.01516983</v>
      </c>
      <c r="M23" s="18" t="s">
        <v>481</v>
      </c>
      <c r="N23" s="20" t="s">
        <v>481</v>
      </c>
      <c r="O23" s="18" t="s">
        <v>481</v>
      </c>
      <c r="P23" s="20" t="s">
        <v>481</v>
      </c>
      <c r="Q23" s="18" t="s">
        <v>481</v>
      </c>
      <c r="R23" s="20" t="s">
        <v>481</v>
      </c>
      <c r="S23" s="18" t="s">
        <v>481</v>
      </c>
      <c r="T23" s="20" t="s">
        <v>481</v>
      </c>
      <c r="U23" s="18" t="n">
        <v>432.80338069</v>
      </c>
      <c r="V23" s="20" t="n">
        <v>7.23851752</v>
      </c>
    </row>
    <row r="24" spans="1:22">
      <c r="A24" s="15" t="s">
        <v>499</v>
      </c>
      <c r="B24" s="17" t="n">
        <v>6647</v>
      </c>
      <c r="C24" s="18">
        <f>(18.0/B24*100)</f>
        <v/>
      </c>
      <c r="D24" s="19" t="n">
        <v>6629</v>
      </c>
      <c r="E24" s="18" t="n">
        <v>555.53250099</v>
      </c>
      <c r="F24" s="20" t="n">
        <v>8.905598080000001</v>
      </c>
      <c r="G24" s="18" t="n">
        <v>560.28389424</v>
      </c>
      <c r="H24" s="20" t="n">
        <v>6.66023499</v>
      </c>
      <c r="I24" s="18" t="n">
        <v>551.32868883</v>
      </c>
      <c r="J24" s="20" t="n">
        <v>3.84116105</v>
      </c>
      <c r="K24" s="18" t="n">
        <v>522.17892672</v>
      </c>
      <c r="L24" s="20" t="n">
        <v>2.8426366</v>
      </c>
      <c r="M24" s="18" t="s">
        <v>481</v>
      </c>
      <c r="N24" s="20" t="s">
        <v>481</v>
      </c>
      <c r="O24" s="18" t="s">
        <v>481</v>
      </c>
      <c r="P24" s="20" t="s">
        <v>481</v>
      </c>
      <c r="Q24" s="18" t="s">
        <v>481</v>
      </c>
      <c r="R24" s="20" t="s">
        <v>481</v>
      </c>
      <c r="S24" s="18" t="s">
        <v>481</v>
      </c>
      <c r="T24" s="20" t="s">
        <v>481</v>
      </c>
      <c r="U24" s="18" t="n">
        <v>469.25937009</v>
      </c>
      <c r="V24" s="20" t="n">
        <v>10.40209629</v>
      </c>
    </row>
    <row r="25" spans="1:22">
      <c r="A25" s="15" t="s">
        <v>500</v>
      </c>
      <c r="B25" s="17" t="n">
        <v>5581</v>
      </c>
      <c r="C25" s="18">
        <f>(26.0/B25*100)</f>
        <v/>
      </c>
      <c r="D25" s="19" t="n">
        <v>5555</v>
      </c>
      <c r="E25" s="18" t="n">
        <v>554.7590337399999</v>
      </c>
      <c r="F25" s="20" t="n">
        <v>14.57577855</v>
      </c>
      <c r="G25" s="18" t="n">
        <v>552.65257534</v>
      </c>
      <c r="H25" s="20" t="n">
        <v>8.470623529999999</v>
      </c>
      <c r="I25" s="18" t="n">
        <v>535.25369357</v>
      </c>
      <c r="J25" s="20" t="n">
        <v>4.76679469</v>
      </c>
      <c r="K25" s="18" t="n">
        <v>516.71809007</v>
      </c>
      <c r="L25" s="20" t="n">
        <v>3.52106201</v>
      </c>
      <c r="M25" s="18" t="s">
        <v>481</v>
      </c>
      <c r="N25" s="20" t="s">
        <v>481</v>
      </c>
      <c r="O25" s="18" t="s">
        <v>481</v>
      </c>
      <c r="P25" s="20" t="s">
        <v>481</v>
      </c>
      <c r="Q25" s="18" t="s">
        <v>481</v>
      </c>
      <c r="R25" s="20" t="s">
        <v>481</v>
      </c>
      <c r="S25" s="18" t="s">
        <v>481</v>
      </c>
      <c r="T25" s="20" t="s">
        <v>481</v>
      </c>
      <c r="U25" s="18" t="n">
        <v>487.86164082</v>
      </c>
      <c r="V25" s="20" t="n">
        <v>23.41117136</v>
      </c>
    </row>
    <row r="26" spans="1:22">
      <c r="A26" s="15" t="s">
        <v>501</v>
      </c>
      <c r="B26" s="17" t="n">
        <v>4869</v>
      </c>
      <c r="C26" s="18">
        <f>(97.0/B26*100)</f>
        <v/>
      </c>
      <c r="D26" s="19" t="n">
        <v>4772</v>
      </c>
      <c r="E26" s="18" t="n">
        <v>479.73994722</v>
      </c>
      <c r="F26" s="20" t="n">
        <v>6.57152339</v>
      </c>
      <c r="G26" s="18" t="n">
        <v>491.93208111</v>
      </c>
      <c r="H26" s="20" t="n">
        <v>4.21286973</v>
      </c>
      <c r="I26" s="18" t="n">
        <v>485.53159853</v>
      </c>
      <c r="J26" s="20" t="n">
        <v>2.4762114</v>
      </c>
      <c r="K26" s="18" t="n">
        <v>480.04875951</v>
      </c>
      <c r="L26" s="20" t="n">
        <v>2.89842123</v>
      </c>
      <c r="M26" s="18" t="s">
        <v>481</v>
      </c>
      <c r="N26" s="20" t="s">
        <v>481</v>
      </c>
      <c r="O26" s="18" t="s">
        <v>481</v>
      </c>
      <c r="P26" s="20" t="s">
        <v>481</v>
      </c>
      <c r="Q26" s="18" t="s">
        <v>481</v>
      </c>
      <c r="R26" s="20" t="s">
        <v>481</v>
      </c>
      <c r="S26" s="18" t="s">
        <v>481</v>
      </c>
      <c r="T26" s="20" t="s">
        <v>481</v>
      </c>
      <c r="U26" s="18" t="n">
        <v>443.38418234</v>
      </c>
      <c r="V26" s="20" t="n">
        <v>9.27715379</v>
      </c>
    </row>
    <row r="27" spans="1:22">
      <c r="A27" s="15" t="s">
        <v>502</v>
      </c>
      <c r="B27" s="17" t="n">
        <v>5299</v>
      </c>
      <c r="C27" s="18">
        <f>(208.0/B27*100)</f>
        <v/>
      </c>
      <c r="D27" s="19" t="n">
        <v>5091</v>
      </c>
      <c r="E27" s="18" t="n">
        <v>494.33375004</v>
      </c>
      <c r="F27" s="20" t="n">
        <v>5.71745527</v>
      </c>
      <c r="G27" s="18" t="n">
        <v>506.77607153</v>
      </c>
      <c r="H27" s="20" t="n">
        <v>4.74894729</v>
      </c>
      <c r="I27" s="18" t="n">
        <v>499.5702841</v>
      </c>
      <c r="J27" s="20" t="n">
        <v>2.58685372</v>
      </c>
      <c r="K27" s="18" t="n">
        <v>486.04097658</v>
      </c>
      <c r="L27" s="20" t="n">
        <v>2.17973045</v>
      </c>
      <c r="M27" s="18" t="s">
        <v>481</v>
      </c>
      <c r="N27" s="20" t="s">
        <v>481</v>
      </c>
      <c r="O27" s="18" t="s">
        <v>481</v>
      </c>
      <c r="P27" s="20" t="s">
        <v>481</v>
      </c>
      <c r="Q27" s="18" t="s">
        <v>481</v>
      </c>
      <c r="R27" s="20" t="s">
        <v>481</v>
      </c>
      <c r="S27" s="18" t="s">
        <v>481</v>
      </c>
      <c r="T27" s="20" t="s">
        <v>481</v>
      </c>
      <c r="U27" s="18" t="n">
        <v>413.49339772</v>
      </c>
      <c r="V27" s="20" t="n">
        <v>4.71346386</v>
      </c>
    </row>
    <row r="28" spans="1:22">
      <c r="A28" s="15" t="s">
        <v>503</v>
      </c>
      <c r="B28" s="17" t="n">
        <v>7568</v>
      </c>
      <c r="C28" s="18">
        <f>(562.0/B28*100)</f>
        <v/>
      </c>
      <c r="D28" s="19" t="n">
        <v>7006</v>
      </c>
      <c r="E28" s="18" t="n">
        <v>414.38981125</v>
      </c>
      <c r="F28" s="20" t="n">
        <v>5.01186521</v>
      </c>
      <c r="G28" s="18" t="n">
        <v>416.96202335</v>
      </c>
      <c r="H28" s="20" t="n">
        <v>3.44429405</v>
      </c>
      <c r="I28" s="18" t="n">
        <v>410.76316592</v>
      </c>
      <c r="J28" s="20" t="n">
        <v>2.91920571</v>
      </c>
      <c r="K28" s="18" t="n">
        <v>411.32422931</v>
      </c>
      <c r="L28" s="20" t="n">
        <v>3.33046551</v>
      </c>
      <c r="M28" s="18" t="s">
        <v>481</v>
      </c>
      <c r="N28" s="20" t="s">
        <v>481</v>
      </c>
      <c r="O28" s="18" t="s">
        <v>481</v>
      </c>
      <c r="P28" s="20" t="s">
        <v>481</v>
      </c>
      <c r="Q28" s="18" t="s">
        <v>481</v>
      </c>
      <c r="R28" s="20" t="s">
        <v>481</v>
      </c>
      <c r="S28" s="18" t="s">
        <v>481</v>
      </c>
      <c r="T28" s="20" t="s">
        <v>481</v>
      </c>
      <c r="U28" s="18" t="n">
        <v>379.02793172</v>
      </c>
      <c r="V28" s="20" t="n">
        <v>7.86890712</v>
      </c>
    </row>
    <row r="29" spans="1:22">
      <c r="A29" s="15" t="s">
        <v>504</v>
      </c>
      <c r="B29" s="17" t="n">
        <v>5385</v>
      </c>
      <c r="C29" s="18">
        <f>(30.0/B29*100)</f>
        <v/>
      </c>
      <c r="D29" s="19" t="n">
        <v>5355</v>
      </c>
      <c r="E29" s="18" t="n">
        <v>509.93972042</v>
      </c>
      <c r="F29" s="20" t="n">
        <v>11.18365854</v>
      </c>
      <c r="G29" s="18" t="n">
        <v>524.23300981</v>
      </c>
      <c r="H29" s="20" t="n">
        <v>5.66533016</v>
      </c>
      <c r="I29" s="18" t="n">
        <v>540.81199789</v>
      </c>
      <c r="J29" s="20" t="n">
        <v>3.66331928</v>
      </c>
      <c r="K29" s="18" t="n">
        <v>511.92910208</v>
      </c>
      <c r="L29" s="20" t="n">
        <v>2.30630173</v>
      </c>
      <c r="M29" s="18" t="s">
        <v>481</v>
      </c>
      <c r="N29" s="20" t="s">
        <v>481</v>
      </c>
      <c r="O29" s="18" t="s">
        <v>481</v>
      </c>
      <c r="P29" s="20" t="s">
        <v>481</v>
      </c>
      <c r="Q29" s="18" t="n">
        <v>335.3902018</v>
      </c>
      <c r="R29" s="20" t="n">
        <v>12.1685767</v>
      </c>
      <c r="S29" s="18" t="s">
        <v>481</v>
      </c>
      <c r="T29" s="20" t="s">
        <v>481</v>
      </c>
      <c r="U29" s="18" t="n">
        <v>439.73425038</v>
      </c>
      <c r="V29" s="20" t="n">
        <v>8.80793995</v>
      </c>
    </row>
    <row r="30" spans="1:22">
      <c r="A30" s="15" t="s">
        <v>505</v>
      </c>
      <c r="B30" s="17" t="n">
        <v>4520</v>
      </c>
      <c r="C30" s="18">
        <f>(266.0/B30*100)</f>
        <v/>
      </c>
      <c r="D30" s="19" t="n">
        <v>4254</v>
      </c>
      <c r="E30" s="18" t="n">
        <v>526.63001067</v>
      </c>
      <c r="F30" s="20" t="n">
        <v>7.36110207</v>
      </c>
      <c r="G30" s="18" t="n">
        <v>529.84076759</v>
      </c>
      <c r="H30" s="20" t="n">
        <v>4.66775812</v>
      </c>
      <c r="I30" s="18" t="n">
        <v>508.11490631</v>
      </c>
      <c r="J30" s="20" t="n">
        <v>2.95998723</v>
      </c>
      <c r="K30" s="18" t="n">
        <v>485.63618199</v>
      </c>
      <c r="L30" s="20" t="n">
        <v>3.05847431</v>
      </c>
      <c r="M30" s="18" t="s">
        <v>481</v>
      </c>
      <c r="N30" s="20" t="s">
        <v>481</v>
      </c>
      <c r="O30" s="18" t="s">
        <v>481</v>
      </c>
      <c r="P30" s="20" t="s">
        <v>481</v>
      </c>
      <c r="Q30" s="18" t="s">
        <v>481</v>
      </c>
      <c r="R30" s="20" t="s">
        <v>481</v>
      </c>
      <c r="S30" s="18" t="s">
        <v>481</v>
      </c>
      <c r="T30" s="20" t="s">
        <v>481</v>
      </c>
      <c r="U30" s="18" t="n">
        <v>415.29462014</v>
      </c>
      <c r="V30" s="20" t="n">
        <v>6.93989074</v>
      </c>
    </row>
    <row r="31" spans="1:22">
      <c r="A31" s="15" t="s">
        <v>506</v>
      </c>
      <c r="B31" s="17" t="n">
        <v>5456</v>
      </c>
      <c r="C31" s="18">
        <f>(158.0/B31*100)</f>
        <v/>
      </c>
      <c r="D31" s="19" t="n">
        <v>5298</v>
      </c>
      <c r="E31" s="18" t="n">
        <v>516.16612816</v>
      </c>
      <c r="F31" s="20" t="n">
        <v>6.47172668</v>
      </c>
      <c r="G31" s="18" t="n">
        <v>520.58953268</v>
      </c>
      <c r="H31" s="20" t="n">
        <v>4.04032636</v>
      </c>
      <c r="I31" s="18" t="n">
        <v>512.92432359</v>
      </c>
      <c r="J31" s="20" t="n">
        <v>3.25956545</v>
      </c>
      <c r="K31" s="18" t="n">
        <v>494.0824497</v>
      </c>
      <c r="L31" s="20" t="n">
        <v>2.84026768</v>
      </c>
      <c r="M31" s="18" t="s">
        <v>481</v>
      </c>
      <c r="N31" s="20" t="s">
        <v>481</v>
      </c>
      <c r="O31" s="18" t="s">
        <v>481</v>
      </c>
      <c r="P31" s="20" t="s">
        <v>481</v>
      </c>
      <c r="Q31" s="18" t="s">
        <v>481</v>
      </c>
      <c r="R31" s="20" t="s">
        <v>481</v>
      </c>
      <c r="S31" s="18" t="s">
        <v>481</v>
      </c>
      <c r="T31" s="20" t="s">
        <v>481</v>
      </c>
      <c r="U31" s="18" t="n">
        <v>436.41510729</v>
      </c>
      <c r="V31" s="20" t="n">
        <v>6.34356009</v>
      </c>
    </row>
    <row r="32" spans="1:22">
      <c r="A32" s="15" t="s">
        <v>507</v>
      </c>
      <c r="B32" s="17" t="n">
        <v>4478</v>
      </c>
      <c r="C32" s="18">
        <f>(6.0/B32*100)</f>
        <v/>
      </c>
      <c r="D32" s="19" t="n">
        <v>4472</v>
      </c>
      <c r="E32" s="18" t="n">
        <v>508.8277387</v>
      </c>
      <c r="F32" s="20" t="n">
        <v>6.77367621</v>
      </c>
      <c r="G32" s="18" t="n">
        <v>514.27668139</v>
      </c>
      <c r="H32" s="20" t="n">
        <v>4.23971056</v>
      </c>
      <c r="I32" s="18" t="n">
        <v>507.27808686</v>
      </c>
      <c r="J32" s="20" t="n">
        <v>2.84726428</v>
      </c>
      <c r="K32" s="18" t="n">
        <v>500.43061694</v>
      </c>
      <c r="L32" s="20" t="n">
        <v>3.10772283</v>
      </c>
      <c r="M32" s="18" t="s">
        <v>481</v>
      </c>
      <c r="N32" s="20" t="s">
        <v>481</v>
      </c>
      <c r="O32" s="18" t="s">
        <v>481</v>
      </c>
      <c r="P32" s="20" t="s">
        <v>481</v>
      </c>
      <c r="Q32" s="18" t="s">
        <v>481</v>
      </c>
      <c r="R32" s="20" t="s">
        <v>481</v>
      </c>
      <c r="S32" s="18" t="s">
        <v>481</v>
      </c>
      <c r="T32" s="20" t="s">
        <v>481</v>
      </c>
      <c r="U32" s="18" t="n">
        <v>430.91284662</v>
      </c>
      <c r="V32" s="20" t="n">
        <v>11.53077737</v>
      </c>
    </row>
    <row r="33" spans="1:22">
      <c r="A33" s="15" t="s">
        <v>508</v>
      </c>
      <c r="B33" s="17" t="n">
        <v>7325</v>
      </c>
      <c r="C33" s="18">
        <f>(88.0/B33*100)</f>
        <v/>
      </c>
      <c r="D33" s="19" t="n">
        <v>7237</v>
      </c>
      <c r="E33" s="18" t="n">
        <v>503.54624529</v>
      </c>
      <c r="F33" s="20" t="n">
        <v>7.39131637</v>
      </c>
      <c r="G33" s="18" t="n">
        <v>506.61650163</v>
      </c>
      <c r="H33" s="20" t="n">
        <v>4.91262802</v>
      </c>
      <c r="I33" s="18" t="n">
        <v>498.87519156</v>
      </c>
      <c r="J33" s="20" t="n">
        <v>3.34023066</v>
      </c>
      <c r="K33" s="18" t="n">
        <v>484.98029269</v>
      </c>
      <c r="L33" s="20" t="n">
        <v>3.33713575</v>
      </c>
      <c r="M33" s="18" t="s">
        <v>481</v>
      </c>
      <c r="N33" s="20" t="s">
        <v>481</v>
      </c>
      <c r="O33" s="18" t="s">
        <v>481</v>
      </c>
      <c r="P33" s="20" t="s">
        <v>481</v>
      </c>
      <c r="Q33" s="18" t="s">
        <v>481</v>
      </c>
      <c r="R33" s="20" t="s">
        <v>481</v>
      </c>
      <c r="S33" s="18" t="s">
        <v>481</v>
      </c>
      <c r="T33" s="20" t="s">
        <v>481</v>
      </c>
      <c r="U33" s="18" t="n">
        <v>418.42512782</v>
      </c>
      <c r="V33" s="20" t="n">
        <v>10.19149743</v>
      </c>
    </row>
    <row r="34" spans="1:22">
      <c r="A34" s="15" t="s">
        <v>509</v>
      </c>
      <c r="B34" s="17" t="n">
        <v>6350</v>
      </c>
      <c r="C34" s="18">
        <f>(113.0/B34*100)</f>
        <v/>
      </c>
      <c r="D34" s="19" t="n">
        <v>6237</v>
      </c>
      <c r="E34" s="18" t="n">
        <v>458.3311186</v>
      </c>
      <c r="F34" s="20" t="n">
        <v>7.45093063</v>
      </c>
      <c r="G34" s="18" t="n">
        <v>474.47383761</v>
      </c>
      <c r="H34" s="20" t="n">
        <v>4.96278498</v>
      </c>
      <c r="I34" s="18" t="n">
        <v>491.2651393</v>
      </c>
      <c r="J34" s="20" t="n">
        <v>3.39418285</v>
      </c>
      <c r="K34" s="18" t="n">
        <v>486.00468793</v>
      </c>
      <c r="L34" s="20" t="n">
        <v>2.98868178</v>
      </c>
      <c r="M34" s="18" t="s">
        <v>481</v>
      </c>
      <c r="N34" s="20" t="s">
        <v>481</v>
      </c>
      <c r="O34" s="18" t="s">
        <v>481</v>
      </c>
      <c r="P34" s="20" t="s">
        <v>481</v>
      </c>
      <c r="Q34" s="18" t="n">
        <v>336.51078337</v>
      </c>
      <c r="R34" s="20" t="n">
        <v>12.24828707</v>
      </c>
      <c r="S34" s="18" t="s">
        <v>481</v>
      </c>
      <c r="T34" s="20" t="s">
        <v>481</v>
      </c>
      <c r="U34" s="18" t="n">
        <v>411.17941613</v>
      </c>
      <c r="V34" s="20" t="n">
        <v>8.84831043</v>
      </c>
    </row>
    <row r="35" spans="1:22">
      <c r="A35" s="15" t="s">
        <v>510</v>
      </c>
      <c r="B35" s="17" t="n">
        <v>6406</v>
      </c>
      <c r="C35" s="18">
        <f>(80.0/B35*100)</f>
        <v/>
      </c>
      <c r="D35" s="19" t="n">
        <v>6326</v>
      </c>
      <c r="E35" s="18" t="n">
        <v>530.06103763</v>
      </c>
      <c r="F35" s="20" t="n">
        <v>8.84066018</v>
      </c>
      <c r="G35" s="18" t="n">
        <v>519.32699918</v>
      </c>
      <c r="H35" s="20" t="n">
        <v>4.9922542</v>
      </c>
      <c r="I35" s="18" t="n">
        <v>523.63440911</v>
      </c>
      <c r="J35" s="20" t="n">
        <v>2.21831192</v>
      </c>
      <c r="K35" s="18" t="n">
        <v>502.9800965</v>
      </c>
      <c r="L35" s="20" t="n">
        <v>2.48991266</v>
      </c>
      <c r="M35" s="18" t="s">
        <v>481</v>
      </c>
      <c r="N35" s="20" t="s">
        <v>481</v>
      </c>
      <c r="O35" s="18" t="s">
        <v>481</v>
      </c>
      <c r="P35" s="20" t="s">
        <v>481</v>
      </c>
      <c r="Q35" s="18" t="n">
        <v>349.78970242</v>
      </c>
      <c r="R35" s="20" t="n">
        <v>6.90672373</v>
      </c>
      <c r="S35" s="18" t="s">
        <v>481</v>
      </c>
      <c r="T35" s="20" t="s">
        <v>481</v>
      </c>
      <c r="U35" s="18" t="n">
        <v>431.85407745</v>
      </c>
      <c r="V35" s="20" t="n">
        <v>7.27352359</v>
      </c>
    </row>
    <row r="36" spans="1:22">
      <c r="A36" s="15" t="s">
        <v>511</v>
      </c>
      <c r="B36" s="17" t="n">
        <v>6736</v>
      </c>
      <c r="C36" s="18">
        <f>(107.0/B36*100)</f>
        <v/>
      </c>
      <c r="D36" s="19" t="n">
        <v>6629</v>
      </c>
      <c r="E36" s="18" t="n">
        <v>503.47528593</v>
      </c>
      <c r="F36" s="20" t="n">
        <v>6.20570084</v>
      </c>
      <c r="G36" s="18" t="n">
        <v>511.82268548</v>
      </c>
      <c r="H36" s="20" t="n">
        <v>4.79632642</v>
      </c>
      <c r="I36" s="18" t="n">
        <v>502.74269347</v>
      </c>
      <c r="J36" s="20" t="n">
        <v>2.51563381</v>
      </c>
      <c r="K36" s="18" t="n">
        <v>475.89140047</v>
      </c>
      <c r="L36" s="20" t="n">
        <v>2.66648504</v>
      </c>
      <c r="M36" s="18" t="s">
        <v>481</v>
      </c>
      <c r="N36" s="20" t="s">
        <v>481</v>
      </c>
      <c r="O36" s="18" t="s">
        <v>481</v>
      </c>
      <c r="P36" s="20" t="s">
        <v>481</v>
      </c>
      <c r="Q36" s="18" t="s">
        <v>481</v>
      </c>
      <c r="R36" s="20" t="s">
        <v>481</v>
      </c>
      <c r="S36" s="18" t="s">
        <v>481</v>
      </c>
      <c r="T36" s="20" t="s">
        <v>481</v>
      </c>
      <c r="U36" s="18" t="n">
        <v>434.80771007</v>
      </c>
      <c r="V36" s="20" t="n">
        <v>6.51007769</v>
      </c>
    </row>
    <row r="37" spans="1:22">
      <c r="A37" s="15" t="s">
        <v>512</v>
      </c>
      <c r="B37" s="17" t="n">
        <v>5458</v>
      </c>
      <c r="C37" s="18">
        <f>(222.0/B37*100)</f>
        <v/>
      </c>
      <c r="D37" s="19" t="n">
        <v>5236</v>
      </c>
      <c r="E37" s="18" t="n">
        <v>498.62298708</v>
      </c>
      <c r="F37" s="20" t="n">
        <v>10.85753083</v>
      </c>
      <c r="G37" s="18" t="n">
        <v>532.69766249</v>
      </c>
      <c r="H37" s="20" t="n">
        <v>5.82270689</v>
      </c>
      <c r="I37" s="18" t="n">
        <v>513.78920127</v>
      </c>
      <c r="J37" s="20" t="n">
        <v>3.73182896</v>
      </c>
      <c r="K37" s="18" t="n">
        <v>487.36287768</v>
      </c>
      <c r="L37" s="20" t="n">
        <v>2.88829876</v>
      </c>
      <c r="M37" s="18" t="s">
        <v>481</v>
      </c>
      <c r="N37" s="20" t="s">
        <v>481</v>
      </c>
      <c r="O37" s="18" t="s">
        <v>481</v>
      </c>
      <c r="P37" s="20" t="s">
        <v>481</v>
      </c>
      <c r="Q37" s="18" t="s">
        <v>481</v>
      </c>
      <c r="R37" s="20" t="s">
        <v>481</v>
      </c>
      <c r="S37" s="18" t="s">
        <v>481</v>
      </c>
      <c r="T37" s="20" t="s">
        <v>481</v>
      </c>
      <c r="U37" s="18" t="n">
        <v>426.51542461</v>
      </c>
      <c r="V37" s="20" t="n">
        <v>6.63818393</v>
      </c>
    </row>
    <row r="38" spans="1:22">
      <c r="A38" s="15" t="s">
        <v>513</v>
      </c>
      <c r="B38" s="17" t="n">
        <v>5860</v>
      </c>
      <c r="C38" s="18">
        <f>(34.0/B38*100)</f>
        <v/>
      </c>
      <c r="D38" s="19" t="n">
        <v>5826</v>
      </c>
      <c r="E38" s="18" t="n">
        <v>516.2624815</v>
      </c>
      <c r="F38" s="20" t="n">
        <v>9.418570580000001</v>
      </c>
      <c r="G38" s="18" t="n">
        <v>537.59166013</v>
      </c>
      <c r="H38" s="20" t="n">
        <v>8.85610617</v>
      </c>
      <c r="I38" s="18" t="n">
        <v>539.18154528</v>
      </c>
      <c r="J38" s="20" t="n">
        <v>3.66329288</v>
      </c>
      <c r="K38" s="18" t="n">
        <v>516.08995024</v>
      </c>
      <c r="L38" s="20" t="n">
        <v>3.20303378</v>
      </c>
      <c r="M38" s="18" t="s">
        <v>481</v>
      </c>
      <c r="N38" s="20" t="s">
        <v>481</v>
      </c>
      <c r="O38" s="18" t="s">
        <v>481</v>
      </c>
      <c r="P38" s="20" t="s">
        <v>481</v>
      </c>
      <c r="Q38" s="18" t="s">
        <v>481</v>
      </c>
      <c r="R38" s="20" t="s">
        <v>481</v>
      </c>
      <c r="S38" s="18" t="s">
        <v>481</v>
      </c>
      <c r="T38" s="20" t="s">
        <v>481</v>
      </c>
      <c r="U38" s="18" t="n">
        <v>500.92704235</v>
      </c>
      <c r="V38" s="20" t="n">
        <v>5.72049038</v>
      </c>
    </row>
    <row r="39" spans="1:22">
      <c r="A39" s="15" t="s">
        <v>514</v>
      </c>
      <c r="B39" s="17" t="n">
        <v>5895</v>
      </c>
      <c r="C39" s="18">
        <f>(34.0/B39*100)</f>
        <v/>
      </c>
      <c r="D39" s="19" t="n">
        <v>5861</v>
      </c>
      <c r="E39" s="18" t="n">
        <v>421.18544546</v>
      </c>
      <c r="F39" s="20" t="n">
        <v>7.0355582</v>
      </c>
      <c r="G39" s="18" t="n">
        <v>424.67555779</v>
      </c>
      <c r="H39" s="20" t="n">
        <v>4.96424835</v>
      </c>
      <c r="I39" s="18" t="n">
        <v>424.97492241</v>
      </c>
      <c r="J39" s="20" t="n">
        <v>4.61869689</v>
      </c>
      <c r="K39" s="18" t="n">
        <v>420.2858357</v>
      </c>
      <c r="L39" s="20" t="n">
        <v>4.07718086</v>
      </c>
      <c r="M39" s="18" t="s">
        <v>481</v>
      </c>
      <c r="N39" s="20" t="s">
        <v>481</v>
      </c>
      <c r="O39" s="18" t="s">
        <v>481</v>
      </c>
      <c r="P39" s="20" t="s">
        <v>481</v>
      </c>
      <c r="Q39" s="18" t="s">
        <v>481</v>
      </c>
      <c r="R39" s="20" t="s">
        <v>481</v>
      </c>
      <c r="S39" s="18" t="s">
        <v>481</v>
      </c>
      <c r="T39" s="20" t="s">
        <v>481</v>
      </c>
      <c r="U39" s="18" t="n">
        <v>373.04434642</v>
      </c>
      <c r="V39" s="20" t="n">
        <v>9.85766565</v>
      </c>
    </row>
    <row r="40" spans="1:22">
      <c r="A40" s="15" t="s">
        <v>515</v>
      </c>
      <c r="B40" s="17" t="n">
        <v>14157</v>
      </c>
      <c r="C40" s="18">
        <f>(437.0/B40*100)</f>
        <v/>
      </c>
      <c r="D40" s="19" t="n">
        <v>13720</v>
      </c>
      <c r="E40" s="18" t="n">
        <v>506.83340542</v>
      </c>
      <c r="F40" s="20" t="n">
        <v>7.58418224</v>
      </c>
      <c r="G40" s="18" t="n">
        <v>520.98641317</v>
      </c>
      <c r="H40" s="20" t="n">
        <v>4.59870283</v>
      </c>
      <c r="I40" s="18" t="n">
        <v>500.97458999</v>
      </c>
      <c r="J40" s="20" t="n">
        <v>2.9956039</v>
      </c>
      <c r="K40" s="18" t="n">
        <v>481.27705996</v>
      </c>
      <c r="L40" s="20" t="n">
        <v>2.86528018</v>
      </c>
      <c r="M40" s="18" t="s">
        <v>481</v>
      </c>
      <c r="N40" s="20" t="s">
        <v>481</v>
      </c>
      <c r="O40" s="18" t="s">
        <v>481</v>
      </c>
      <c r="P40" s="20" t="s">
        <v>481</v>
      </c>
      <c r="Q40" s="18" t="s">
        <v>481</v>
      </c>
      <c r="R40" s="20" t="s">
        <v>481</v>
      </c>
      <c r="S40" s="18" t="s">
        <v>481</v>
      </c>
      <c r="T40" s="20" t="s">
        <v>481</v>
      </c>
      <c r="U40" s="18" t="n">
        <v>417.51102102</v>
      </c>
      <c r="V40" s="20" t="n">
        <v>6.87301115</v>
      </c>
    </row>
    <row r="41" spans="1:22">
      <c r="A41" s="15" t="s">
        <v>516</v>
      </c>
      <c r="B41" s="17" t="n">
        <v>5712</v>
      </c>
      <c r="C41" s="18">
        <f>(76.0/B41*100)</f>
        <v/>
      </c>
      <c r="D41" s="19" t="n">
        <v>5636</v>
      </c>
      <c r="E41" s="18" t="n">
        <v>485.36263186</v>
      </c>
      <c r="F41" s="20" t="n">
        <v>7.32558977</v>
      </c>
      <c r="G41" s="18" t="n">
        <v>483.77133379</v>
      </c>
      <c r="H41" s="20" t="n">
        <v>6.09721104</v>
      </c>
      <c r="I41" s="18" t="n">
        <v>481.02218107</v>
      </c>
      <c r="J41" s="20" t="n">
        <v>3.84775888</v>
      </c>
      <c r="K41" s="18" t="n">
        <v>462.81006854</v>
      </c>
      <c r="L41" s="20" t="n">
        <v>3.27437776</v>
      </c>
      <c r="M41" s="18" t="s">
        <v>481</v>
      </c>
      <c r="N41" s="20" t="s">
        <v>481</v>
      </c>
      <c r="O41" s="18" t="s">
        <v>481</v>
      </c>
      <c r="P41" s="20" t="s">
        <v>481</v>
      </c>
      <c r="Q41" s="18" t="n">
        <v>392.51815558</v>
      </c>
      <c r="R41" s="20" t="n">
        <v>16.89642718</v>
      </c>
      <c r="S41" s="18" t="s">
        <v>481</v>
      </c>
      <c r="T41" s="20" t="s">
        <v>481</v>
      </c>
      <c r="U41" s="18" t="n">
        <v>409.95952654</v>
      </c>
      <c r="V41" s="20" t="n">
        <v>10.12378662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(2365.0/B46*100)</f>
        <v/>
      </c>
      <c r="D46" s="19" t="n">
        <v>20776</v>
      </c>
      <c r="E46" s="18" t="n">
        <v>399.98077568</v>
      </c>
      <c r="F46" s="20" t="n">
        <v>4.9892161</v>
      </c>
      <c r="G46" s="18" t="n">
        <v>400.3853743</v>
      </c>
      <c r="H46" s="20" t="n">
        <v>5.08280548</v>
      </c>
      <c r="I46" s="18" t="n">
        <v>398.61237292</v>
      </c>
      <c r="J46" s="20" t="n">
        <v>4.33311118</v>
      </c>
      <c r="K46" s="18" t="n">
        <v>381.26008034</v>
      </c>
      <c r="L46" s="20" t="n">
        <v>4.18692568</v>
      </c>
      <c r="M46" s="18" t="s">
        <v>481</v>
      </c>
      <c r="N46" s="20" t="s">
        <v>481</v>
      </c>
      <c r="O46" s="18" t="s">
        <v>481</v>
      </c>
      <c r="P46" s="20" t="s">
        <v>481</v>
      </c>
      <c r="Q46" s="18" t="s">
        <v>481</v>
      </c>
      <c r="R46" s="20" t="s">
        <v>481</v>
      </c>
      <c r="S46" s="18" t="s">
        <v>481</v>
      </c>
      <c r="T46" s="20" t="s">
        <v>481</v>
      </c>
      <c r="U46" s="18" t="n">
        <v>354.73662694</v>
      </c>
      <c r="V46" s="20" t="n">
        <v>3.07785236</v>
      </c>
    </row>
    <row r="47" spans="1:22">
      <c r="A47" s="15" t="s">
        <v>522</v>
      </c>
      <c r="B47" s="17" t="n">
        <v>5928</v>
      </c>
      <c r="C47" s="18">
        <f>(471.0/B47*100)</f>
        <v/>
      </c>
      <c r="D47" s="19" t="n">
        <v>5457</v>
      </c>
      <c r="E47" s="18" t="n">
        <v>433.21027913</v>
      </c>
      <c r="F47" s="20" t="n">
        <v>5.59895355</v>
      </c>
      <c r="G47" s="18" t="n">
        <v>445.69525577</v>
      </c>
      <c r="H47" s="20" t="n">
        <v>6.53376881</v>
      </c>
      <c r="I47" s="18" t="n">
        <v>463.19191933</v>
      </c>
      <c r="J47" s="20" t="n">
        <v>3.86468416</v>
      </c>
      <c r="K47" s="18" t="n">
        <v>453.23160696</v>
      </c>
      <c r="L47" s="20" t="n">
        <v>5.20006074</v>
      </c>
      <c r="M47" s="18" t="s">
        <v>481</v>
      </c>
      <c r="N47" s="20" t="s">
        <v>481</v>
      </c>
      <c r="O47" s="18" t="s">
        <v>481</v>
      </c>
      <c r="P47" s="20" t="s">
        <v>481</v>
      </c>
      <c r="Q47" s="18" t="s">
        <v>481</v>
      </c>
      <c r="R47" s="20" t="s">
        <v>481</v>
      </c>
      <c r="S47" s="18" t="s">
        <v>481</v>
      </c>
      <c r="T47" s="20" t="s">
        <v>481</v>
      </c>
      <c r="U47" s="18" t="n">
        <v>388.25093778</v>
      </c>
      <c r="V47" s="20" t="n">
        <v>5.51274737</v>
      </c>
    </row>
    <row r="48" spans="1:22">
      <c r="A48" s="15" t="s">
        <v>523</v>
      </c>
      <c r="B48" s="17" t="n">
        <v>9841</v>
      </c>
      <c r="C48" s="18">
        <f>(8.0/B48*100)</f>
        <v/>
      </c>
      <c r="D48" s="19" t="n">
        <v>9833</v>
      </c>
      <c r="E48" s="18" t="n">
        <v>538.7551222</v>
      </c>
      <c r="F48" s="20" t="n">
        <v>11.81859892</v>
      </c>
      <c r="G48" s="18" t="n">
        <v>529.82901836</v>
      </c>
      <c r="H48" s="20" t="n">
        <v>8.20939119</v>
      </c>
      <c r="I48" s="18" t="n">
        <v>532.94600789</v>
      </c>
      <c r="J48" s="20" t="n">
        <v>4.41626379</v>
      </c>
      <c r="K48" s="18" t="n">
        <v>530.77672126</v>
      </c>
      <c r="L48" s="20" t="n">
        <v>6.05206356</v>
      </c>
      <c r="M48" s="18" t="s">
        <v>481</v>
      </c>
      <c r="N48" s="20" t="s">
        <v>481</v>
      </c>
      <c r="O48" s="18" t="s">
        <v>481</v>
      </c>
      <c r="P48" s="20" t="s">
        <v>481</v>
      </c>
      <c r="Q48" s="18" t="s">
        <v>481</v>
      </c>
      <c r="R48" s="20" t="s">
        <v>481</v>
      </c>
      <c r="S48" s="18" t="s">
        <v>481</v>
      </c>
      <c r="T48" s="20" t="s">
        <v>481</v>
      </c>
      <c r="U48" s="18" t="n">
        <v>488.84556985</v>
      </c>
      <c r="V48" s="20" t="n">
        <v>17.96092579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(468.0/B50*100)</f>
        <v/>
      </c>
      <c r="D50" s="19" t="n">
        <v>11327</v>
      </c>
      <c r="E50" s="18" t="n">
        <v>380.66055529</v>
      </c>
      <c r="F50" s="20" t="n">
        <v>3.85571704</v>
      </c>
      <c r="G50" s="18" t="n">
        <v>391.98066962</v>
      </c>
      <c r="H50" s="20" t="n">
        <v>3.51776558</v>
      </c>
      <c r="I50" s="18" t="n">
        <v>398.38289093</v>
      </c>
      <c r="J50" s="20" t="n">
        <v>2.54006794</v>
      </c>
      <c r="K50" s="18" t="n">
        <v>395.58535628</v>
      </c>
      <c r="L50" s="20" t="n">
        <v>3.04329789</v>
      </c>
      <c r="M50" s="18" t="s">
        <v>481</v>
      </c>
      <c r="N50" s="20" t="s">
        <v>481</v>
      </c>
      <c r="O50" s="18" t="s">
        <v>481</v>
      </c>
      <c r="P50" s="20" t="s">
        <v>481</v>
      </c>
      <c r="Q50" s="18" t="s">
        <v>481</v>
      </c>
      <c r="R50" s="20" t="s">
        <v>481</v>
      </c>
      <c r="S50" s="18" t="s">
        <v>481</v>
      </c>
      <c r="T50" s="20" t="s">
        <v>481</v>
      </c>
      <c r="U50" s="18" t="n">
        <v>338.39696764</v>
      </c>
      <c r="V50" s="20" t="n">
        <v>7.44912042</v>
      </c>
    </row>
    <row r="51" spans="1:22">
      <c r="A51" s="15" t="s">
        <v>526</v>
      </c>
      <c r="B51" s="17" t="n">
        <v>6866</v>
      </c>
      <c r="C51" s="18">
        <f>(115.0/B51*100)</f>
        <v/>
      </c>
      <c r="D51" s="19" t="n">
        <v>6751</v>
      </c>
      <c r="E51" s="18" t="n">
        <v>391.99194225</v>
      </c>
      <c r="F51" s="20" t="n">
        <v>5.73048343</v>
      </c>
      <c r="G51" s="18" t="n">
        <v>403.17968594</v>
      </c>
      <c r="H51" s="20" t="n">
        <v>4.26057035</v>
      </c>
      <c r="I51" s="18" t="n">
        <v>406.79375931</v>
      </c>
      <c r="J51" s="20" t="n">
        <v>3.74076786</v>
      </c>
      <c r="K51" s="18" t="n">
        <v>408.5458087</v>
      </c>
      <c r="L51" s="20" t="n">
        <v>3.14735133</v>
      </c>
      <c r="M51" s="18" t="s">
        <v>481</v>
      </c>
      <c r="N51" s="20" t="s">
        <v>481</v>
      </c>
      <c r="O51" s="18" t="s">
        <v>481</v>
      </c>
      <c r="P51" s="20" t="s">
        <v>481</v>
      </c>
      <c r="Q51" s="18" t="n">
        <v>380.5422133</v>
      </c>
      <c r="R51" s="20" t="n">
        <v>4.31283207</v>
      </c>
      <c r="S51" s="18" t="s">
        <v>481</v>
      </c>
      <c r="T51" s="20" t="s">
        <v>481</v>
      </c>
      <c r="U51" s="18" t="n">
        <v>382.21282883</v>
      </c>
      <c r="V51" s="20" t="n">
        <v>6.17352126</v>
      </c>
    </row>
    <row r="52" spans="1:22">
      <c r="A52" s="15" t="s">
        <v>527</v>
      </c>
      <c r="B52" s="17" t="n">
        <v>5809</v>
      </c>
      <c r="C52" s="18">
        <f>(120.0/B52*100)</f>
        <v/>
      </c>
      <c r="D52" s="19" t="n">
        <v>5689</v>
      </c>
      <c r="E52" s="18" t="n">
        <v>458.43038346</v>
      </c>
      <c r="F52" s="20" t="n">
        <v>7.34244819</v>
      </c>
      <c r="G52" s="18" t="n">
        <v>470.45333293</v>
      </c>
      <c r="H52" s="20" t="n">
        <v>4.71282043</v>
      </c>
      <c r="I52" s="18" t="n">
        <v>476.20212226</v>
      </c>
      <c r="J52" s="20" t="n">
        <v>3.26571771</v>
      </c>
      <c r="K52" s="18" t="n">
        <v>458.74377676</v>
      </c>
      <c r="L52" s="20" t="n">
        <v>3.32484974</v>
      </c>
      <c r="M52" s="18" t="s">
        <v>481</v>
      </c>
      <c r="N52" s="20" t="s">
        <v>481</v>
      </c>
      <c r="O52" s="18" t="s">
        <v>481</v>
      </c>
      <c r="P52" s="20" t="s">
        <v>481</v>
      </c>
      <c r="Q52" s="18" t="s">
        <v>481</v>
      </c>
      <c r="R52" s="20" t="s">
        <v>481</v>
      </c>
      <c r="S52" s="18" t="s">
        <v>481</v>
      </c>
      <c r="T52" s="20" t="s">
        <v>481</v>
      </c>
      <c r="U52" s="18" t="n">
        <v>394.34354982</v>
      </c>
      <c r="V52" s="20" t="n">
        <v>7.05723979</v>
      </c>
    </row>
    <row r="53" spans="1:22">
      <c r="A53" s="15" t="s">
        <v>528</v>
      </c>
      <c r="B53" s="17" t="n">
        <v>5571</v>
      </c>
      <c r="C53" s="18">
        <f>(136.0/B53*100)</f>
        <v/>
      </c>
      <c r="D53" s="19" t="n">
        <v>5435</v>
      </c>
      <c r="E53" s="18" t="n">
        <v>445.80353998</v>
      </c>
      <c r="F53" s="20" t="n">
        <v>4.31103831</v>
      </c>
      <c r="G53" s="18" t="n">
        <v>444.21452369</v>
      </c>
      <c r="H53" s="20" t="n">
        <v>4.2460491</v>
      </c>
      <c r="I53" s="18" t="n">
        <v>449.74554815</v>
      </c>
      <c r="J53" s="20" t="n">
        <v>3.02132002</v>
      </c>
      <c r="K53" s="18" t="n">
        <v>440.23537735</v>
      </c>
      <c r="L53" s="20" t="n">
        <v>3.09811782</v>
      </c>
      <c r="M53" s="18" t="s">
        <v>481</v>
      </c>
      <c r="N53" s="20" t="s">
        <v>481</v>
      </c>
      <c r="O53" s="18" t="s">
        <v>481</v>
      </c>
      <c r="P53" s="20" t="s">
        <v>481</v>
      </c>
      <c r="Q53" s="18" t="s">
        <v>481</v>
      </c>
      <c r="R53" s="20" t="s">
        <v>481</v>
      </c>
      <c r="S53" s="18" t="s">
        <v>481</v>
      </c>
      <c r="T53" s="20" t="s">
        <v>481</v>
      </c>
      <c r="U53" s="18" t="n">
        <v>370.30088973</v>
      </c>
      <c r="V53" s="20" t="n">
        <v>4.43284093</v>
      </c>
    </row>
    <row r="54" spans="1:22">
      <c r="A54" s="15" t="s">
        <v>529</v>
      </c>
      <c r="B54" s="17" t="n">
        <v>4740</v>
      </c>
      <c r="C54" s="18">
        <f>(606.0/B54*100)</f>
        <v/>
      </c>
      <c r="D54" s="19" t="n">
        <v>4134</v>
      </c>
      <c r="E54" s="18" t="n">
        <v>321.21889731</v>
      </c>
      <c r="F54" s="20" t="n">
        <v>3.78174019</v>
      </c>
      <c r="G54" s="18" t="n">
        <v>338.85706605</v>
      </c>
      <c r="H54" s="20" t="n">
        <v>4.33973164</v>
      </c>
      <c r="I54" s="18" t="n">
        <v>344.25724524</v>
      </c>
      <c r="J54" s="20" t="n">
        <v>4.22505866</v>
      </c>
      <c r="K54" s="18" t="n">
        <v>344.75954596</v>
      </c>
      <c r="L54" s="20" t="n">
        <v>4.00723693</v>
      </c>
      <c r="M54" s="18" t="s">
        <v>481</v>
      </c>
      <c r="N54" s="20" t="s">
        <v>481</v>
      </c>
      <c r="O54" s="18" t="s">
        <v>481</v>
      </c>
      <c r="P54" s="20" t="s">
        <v>481</v>
      </c>
      <c r="Q54" s="18" t="s">
        <v>481</v>
      </c>
      <c r="R54" s="20" t="s">
        <v>481</v>
      </c>
      <c r="S54" s="18" t="s">
        <v>481</v>
      </c>
      <c r="T54" s="20" t="s">
        <v>481</v>
      </c>
      <c r="U54" s="18" t="n">
        <v>293.4780579</v>
      </c>
      <c r="V54" s="20" t="n">
        <v>4.23196369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(77.0/B56*100)</f>
        <v/>
      </c>
      <c r="D56" s="19" t="n">
        <v>5282</v>
      </c>
      <c r="E56" s="18" t="n">
        <v>552.59435601</v>
      </c>
      <c r="F56" s="20" t="n">
        <v>7.9443237</v>
      </c>
      <c r="G56" s="18" t="n">
        <v>565.08457844</v>
      </c>
      <c r="H56" s="20" t="n">
        <v>5.01855972</v>
      </c>
      <c r="I56" s="18" t="n">
        <v>556.22520882</v>
      </c>
      <c r="J56" s="20" t="n">
        <v>3.25804759</v>
      </c>
      <c r="K56" s="18" t="n">
        <v>535.32940013</v>
      </c>
      <c r="L56" s="20" t="n">
        <v>3.6476351</v>
      </c>
      <c r="M56" s="18" t="s">
        <v>481</v>
      </c>
      <c r="N56" s="20" t="s">
        <v>481</v>
      </c>
      <c r="O56" s="18" t="s">
        <v>481</v>
      </c>
      <c r="P56" s="20" t="s">
        <v>481</v>
      </c>
      <c r="Q56" s="18" t="s">
        <v>481</v>
      </c>
      <c r="R56" s="20" t="s">
        <v>481</v>
      </c>
      <c r="S56" s="18" t="s">
        <v>481</v>
      </c>
      <c r="T56" s="20" t="s">
        <v>481</v>
      </c>
      <c r="U56" s="18" t="n">
        <v>471.57776779</v>
      </c>
      <c r="V56" s="20" t="n">
        <v>15.03387088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(189.0/B61*100)</f>
        <v/>
      </c>
      <c r="D61" s="19" t="n">
        <v>6336</v>
      </c>
      <c r="E61" s="18" t="n">
        <v>481.56457557</v>
      </c>
      <c r="F61" s="20" t="n">
        <v>4.53002554</v>
      </c>
      <c r="G61" s="18" t="n">
        <v>476.22520918</v>
      </c>
      <c r="H61" s="20" t="n">
        <v>4.01965496</v>
      </c>
      <c r="I61" s="18" t="n">
        <v>485.4862941</v>
      </c>
      <c r="J61" s="20" t="n">
        <v>2.50756506</v>
      </c>
      <c r="K61" s="18" t="n">
        <v>479.92592254</v>
      </c>
      <c r="L61" s="20" t="n">
        <v>2.96991482</v>
      </c>
      <c r="M61" s="18" t="s">
        <v>481</v>
      </c>
      <c r="N61" s="20" t="s">
        <v>481</v>
      </c>
      <c r="O61" s="18" t="s">
        <v>481</v>
      </c>
      <c r="P61" s="20" t="s">
        <v>481</v>
      </c>
      <c r="Q61" s="18" t="s">
        <v>481</v>
      </c>
      <c r="R61" s="20" t="s">
        <v>481</v>
      </c>
      <c r="S61" s="18" t="s">
        <v>481</v>
      </c>
      <c r="T61" s="20" t="s">
        <v>481</v>
      </c>
      <c r="U61" s="18" t="n">
        <v>414.78751473</v>
      </c>
      <c r="V61" s="20" t="n">
        <v>8.10490139</v>
      </c>
    </row>
    <row r="62" spans="1:22">
      <c r="A62" s="15" t="s">
        <v>537</v>
      </c>
      <c r="B62" s="17" t="n">
        <v>4476</v>
      </c>
      <c r="C62" s="18">
        <f>(3.0/B62*100)</f>
        <v/>
      </c>
      <c r="D62" s="19" t="n">
        <v>4473</v>
      </c>
      <c r="E62" s="18" t="n">
        <v>561.9168984200001</v>
      </c>
      <c r="F62" s="20" t="n">
        <v>6.31316995</v>
      </c>
      <c r="G62" s="18" t="n">
        <v>555.10779985</v>
      </c>
      <c r="H62" s="20" t="n">
        <v>4.01285325</v>
      </c>
      <c r="I62" s="18" t="n">
        <v>549.50846512</v>
      </c>
      <c r="J62" s="20" t="n">
        <v>2.01758831</v>
      </c>
      <c r="K62" s="18" t="n">
        <v>534.03999595</v>
      </c>
      <c r="L62" s="20" t="n">
        <v>1.84237503</v>
      </c>
      <c r="M62" s="18" t="s">
        <v>481</v>
      </c>
      <c r="N62" s="20" t="s">
        <v>481</v>
      </c>
      <c r="O62" s="18" t="s">
        <v>481</v>
      </c>
      <c r="P62" s="20" t="s">
        <v>481</v>
      </c>
      <c r="Q62" s="18" t="s">
        <v>481</v>
      </c>
      <c r="R62" s="20" t="s">
        <v>481</v>
      </c>
      <c r="S62" s="18" t="s">
        <v>481</v>
      </c>
      <c r="T62" s="20" t="s">
        <v>481</v>
      </c>
      <c r="U62" s="18" t="n">
        <v>492.62235993</v>
      </c>
      <c r="V62" s="20" t="n">
        <v>27.26729561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(103.0/B66*100)</f>
        <v/>
      </c>
      <c r="D66" s="19" t="n">
        <v>5562</v>
      </c>
      <c r="E66" s="18" t="n">
        <v>410.22458209</v>
      </c>
      <c r="F66" s="20" t="n">
        <v>3.47841509</v>
      </c>
      <c r="G66" s="18" t="n">
        <v>433.22893902</v>
      </c>
      <c r="H66" s="20" t="n">
        <v>4.05343809</v>
      </c>
      <c r="I66" s="18" t="n">
        <v>431.1228772</v>
      </c>
      <c r="J66" s="20" t="n">
        <v>2.20582455</v>
      </c>
      <c r="K66" s="18" t="n">
        <v>426.84601946</v>
      </c>
      <c r="L66" s="20" t="n">
        <v>3.4536538</v>
      </c>
      <c r="M66" s="18" t="s">
        <v>481</v>
      </c>
      <c r="N66" s="20" t="s">
        <v>481</v>
      </c>
      <c r="O66" s="18" t="s">
        <v>481</v>
      </c>
      <c r="P66" s="20" t="s">
        <v>481</v>
      </c>
      <c r="Q66" s="18" t="s">
        <v>481</v>
      </c>
      <c r="R66" s="20" t="s">
        <v>481</v>
      </c>
      <c r="S66" s="18" t="s">
        <v>481</v>
      </c>
      <c r="T66" s="20" t="s">
        <v>481</v>
      </c>
      <c r="U66" s="18" t="n">
        <v>364.7773988</v>
      </c>
      <c r="V66" s="20" t="n">
        <v>4.73818656</v>
      </c>
    </row>
    <row r="67" spans="1:22">
      <c r="A67" s="15" t="s">
        <v>542</v>
      </c>
      <c r="B67" s="17" t="n">
        <v>6971</v>
      </c>
      <c r="C67" s="18">
        <f>(1233.0/B67*100)</f>
        <v/>
      </c>
      <c r="D67" s="19" t="n">
        <v>5738</v>
      </c>
      <c r="E67" s="18" t="n">
        <v>377.74885604</v>
      </c>
      <c r="F67" s="20" t="n">
        <v>5.13151752</v>
      </c>
      <c r="G67" s="18" t="n">
        <v>404.74843986</v>
      </c>
      <c r="H67" s="20" t="n">
        <v>3.96345808</v>
      </c>
      <c r="I67" s="18" t="n">
        <v>403.99556613</v>
      </c>
      <c r="J67" s="20" t="n">
        <v>3.40276628</v>
      </c>
      <c r="K67" s="18" t="n">
        <v>404.14154363</v>
      </c>
      <c r="L67" s="20" t="n">
        <v>3.84707679</v>
      </c>
      <c r="M67" s="18" t="s">
        <v>481</v>
      </c>
      <c r="N67" s="20" t="s">
        <v>481</v>
      </c>
      <c r="O67" s="18" t="s">
        <v>481</v>
      </c>
      <c r="P67" s="20" t="s">
        <v>481</v>
      </c>
      <c r="Q67" s="18" t="s">
        <v>481</v>
      </c>
      <c r="R67" s="20" t="s">
        <v>481</v>
      </c>
      <c r="S67" s="18" t="s">
        <v>481</v>
      </c>
      <c r="T67" s="20" t="s">
        <v>481</v>
      </c>
      <c r="U67" s="18" t="n">
        <v>334.27878301</v>
      </c>
      <c r="V67" s="20" t="n">
        <v>7.08107499</v>
      </c>
    </row>
    <row r="68" spans="1:22">
      <c r="A68" s="15" t="s">
        <v>543</v>
      </c>
      <c r="B68" s="17" t="n">
        <v>12083</v>
      </c>
      <c r="C68" s="18">
        <f>(32.0/B68*100)</f>
        <v/>
      </c>
      <c r="D68" s="19" t="n">
        <v>12051</v>
      </c>
      <c r="E68" s="18" t="n">
        <v>409.29126283</v>
      </c>
      <c r="F68" s="20" t="n">
        <v>3.20385632</v>
      </c>
      <c r="G68" s="18" t="n">
        <v>417.2333885</v>
      </c>
      <c r="H68" s="20" t="n">
        <v>2.97749227</v>
      </c>
      <c r="I68" s="18" t="n">
        <v>420.48858317</v>
      </c>
      <c r="J68" s="20" t="n">
        <v>1.9134278</v>
      </c>
      <c r="K68" s="18" t="n">
        <v>407.45097354</v>
      </c>
      <c r="L68" s="20" t="n">
        <v>3.13653577</v>
      </c>
      <c r="M68" s="18" t="s">
        <v>481</v>
      </c>
      <c r="N68" s="20" t="s">
        <v>481</v>
      </c>
      <c r="O68" s="18" t="s">
        <v>481</v>
      </c>
      <c r="P68" s="20" t="s">
        <v>481</v>
      </c>
      <c r="Q68" s="18" t="s">
        <v>481</v>
      </c>
      <c r="R68" s="20" t="s">
        <v>481</v>
      </c>
      <c r="S68" s="18" t="s">
        <v>481</v>
      </c>
      <c r="T68" s="20" t="s">
        <v>481</v>
      </c>
      <c r="U68" s="18" t="n">
        <v>349.50787412</v>
      </c>
      <c r="V68" s="20" t="n">
        <v>2.21519937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491.66606213</v>
      </c>
      <c r="F70" s="20" t="n">
        <v>5.42889831</v>
      </c>
      <c r="G70" s="18" t="n">
        <v>504.76699353</v>
      </c>
      <c r="H70" s="20" t="n">
        <v>3.92155211</v>
      </c>
      <c r="I70" s="18" t="n">
        <v>499.57132189</v>
      </c>
      <c r="J70" s="20" t="n">
        <v>3.53822126</v>
      </c>
      <c r="K70" s="18" t="n">
        <v>488.56734492</v>
      </c>
      <c r="L70" s="20" t="n">
        <v>4.08094616</v>
      </c>
      <c r="M70" s="18" t="s">
        <v>481</v>
      </c>
      <c r="N70" s="20" t="s">
        <v>481</v>
      </c>
      <c r="O70" s="18" t="s">
        <v>481</v>
      </c>
      <c r="P70" s="20" t="s">
        <v>481</v>
      </c>
      <c r="Q70" s="18" t="s">
        <v>481</v>
      </c>
      <c r="R70" s="20" t="s">
        <v>481</v>
      </c>
      <c r="S70" s="18" t="s">
        <v>481</v>
      </c>
      <c r="T70" s="20" t="s">
        <v>481</v>
      </c>
      <c r="U70" s="18" t="n">
        <v>440.79326122</v>
      </c>
      <c r="V70" s="20" t="n">
        <v>9.76102098</v>
      </c>
    </row>
    <row r="71" spans="1:22">
      <c r="A71" s="15" t="s">
        <v>546</v>
      </c>
      <c r="B71" s="17" t="n">
        <v>6115</v>
      </c>
      <c r="C71" s="18">
        <f>(55.0/B71*100)</f>
        <v/>
      </c>
      <c r="D71" s="19" t="n">
        <v>6060</v>
      </c>
      <c r="E71" s="18" t="n">
        <v>596.78704548</v>
      </c>
      <c r="F71" s="20" t="n">
        <v>6.74645954</v>
      </c>
      <c r="G71" s="18" t="n">
        <v>585.3275329000001</v>
      </c>
      <c r="H71" s="20" t="n">
        <v>3.95603577</v>
      </c>
      <c r="I71" s="18" t="n">
        <v>573.25053008</v>
      </c>
      <c r="J71" s="20" t="n">
        <v>2.67410571</v>
      </c>
      <c r="K71" s="18" t="n">
        <v>541.23333514</v>
      </c>
      <c r="L71" s="20" t="n">
        <v>2.47025621</v>
      </c>
      <c r="M71" s="18" t="s">
        <v>481</v>
      </c>
      <c r="N71" s="20" t="s">
        <v>481</v>
      </c>
      <c r="O71" s="18" t="s">
        <v>481</v>
      </c>
      <c r="P71" s="20" t="s">
        <v>481</v>
      </c>
      <c r="Q71" s="18" t="s">
        <v>481</v>
      </c>
      <c r="R71" s="20" t="s">
        <v>481</v>
      </c>
      <c r="S71" s="18" t="s">
        <v>481</v>
      </c>
      <c r="T71" s="20" t="s">
        <v>481</v>
      </c>
      <c r="U71" s="18" t="n">
        <v>496.68709145</v>
      </c>
      <c r="V71" s="20" t="n">
        <v>13.15293183</v>
      </c>
    </row>
    <row r="72" spans="1:22">
      <c r="A72" s="15" t="s">
        <v>547</v>
      </c>
      <c r="B72" s="17" t="n">
        <v>7708</v>
      </c>
      <c r="C72" s="18">
        <f>(9.0/B72*100)</f>
        <v/>
      </c>
      <c r="D72" s="19" t="n">
        <v>7699</v>
      </c>
      <c r="E72" s="18" t="n">
        <v>562.39865579</v>
      </c>
      <c r="F72" s="20" t="n">
        <v>9.44509092</v>
      </c>
      <c r="G72" s="18" t="n">
        <v>563.96966064</v>
      </c>
      <c r="H72" s="20" t="n">
        <v>5.40092939</v>
      </c>
      <c r="I72" s="18" t="n">
        <v>548.99881709</v>
      </c>
      <c r="J72" s="20" t="n">
        <v>3.30864389</v>
      </c>
      <c r="K72" s="18" t="n">
        <v>521.70362287</v>
      </c>
      <c r="L72" s="20" t="n">
        <v>3.4015363</v>
      </c>
      <c r="M72" s="18" t="s">
        <v>481</v>
      </c>
      <c r="N72" s="20" t="s">
        <v>481</v>
      </c>
      <c r="O72" s="18" t="s">
        <v>481</v>
      </c>
      <c r="P72" s="20" t="s">
        <v>481</v>
      </c>
      <c r="Q72" s="18" t="s">
        <v>481</v>
      </c>
      <c r="R72" s="20" t="s">
        <v>481</v>
      </c>
      <c r="S72" s="18" t="s">
        <v>481</v>
      </c>
      <c r="T72" s="20" t="s">
        <v>481</v>
      </c>
      <c r="U72" s="18" t="n">
        <v>498.84134493</v>
      </c>
      <c r="V72" s="20" t="n">
        <v>27.89276427</v>
      </c>
    </row>
    <row r="73" spans="1:22">
      <c r="A73" s="15" t="s">
        <v>548</v>
      </c>
      <c r="B73" s="17" t="n">
        <v>8249</v>
      </c>
      <c r="C73" s="18">
        <f>(212.0/B73*100)</f>
        <v/>
      </c>
      <c r="D73" s="19" t="n">
        <v>8037</v>
      </c>
      <c r="E73" s="18" t="n">
        <v>420.51396283</v>
      </c>
      <c r="F73" s="20" t="n">
        <v>7.68929541</v>
      </c>
      <c r="G73" s="18" t="n">
        <v>416.30929205</v>
      </c>
      <c r="H73" s="20" t="n">
        <v>4.63500504</v>
      </c>
      <c r="I73" s="18" t="n">
        <v>415.59123024</v>
      </c>
      <c r="J73" s="20" t="n">
        <v>3.14967631</v>
      </c>
      <c r="K73" s="18" t="n">
        <v>414.63053819</v>
      </c>
      <c r="L73" s="20" t="n">
        <v>4.75132459</v>
      </c>
      <c r="M73" s="18" t="s">
        <v>481</v>
      </c>
      <c r="N73" s="20" t="s">
        <v>481</v>
      </c>
      <c r="O73" s="18" t="s">
        <v>481</v>
      </c>
      <c r="P73" s="20" t="s">
        <v>481</v>
      </c>
      <c r="Q73" s="18" t="s">
        <v>481</v>
      </c>
      <c r="R73" s="20" t="s">
        <v>481</v>
      </c>
      <c r="S73" s="18" t="s">
        <v>481</v>
      </c>
      <c r="T73" s="20" t="s">
        <v>481</v>
      </c>
      <c r="U73" s="18" t="n">
        <v>389.11140043</v>
      </c>
      <c r="V73" s="20" t="n">
        <v>9.81971776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(345.0/B75*100)</f>
        <v/>
      </c>
      <c r="D75" s="19" t="n">
        <v>5030</v>
      </c>
      <c r="E75" s="18" t="n">
        <v>377.70867107</v>
      </c>
      <c r="F75" s="20" t="n">
        <v>4.13756555</v>
      </c>
      <c r="G75" s="18" t="n">
        <v>363.00034254</v>
      </c>
      <c r="H75" s="20" t="n">
        <v>5.04349163</v>
      </c>
      <c r="I75" s="18" t="n">
        <v>383.62763865</v>
      </c>
      <c r="J75" s="20" t="n">
        <v>3.51158322</v>
      </c>
      <c r="K75" s="18" t="n">
        <v>364.55495672</v>
      </c>
      <c r="L75" s="20" t="n">
        <v>5.94220037</v>
      </c>
      <c r="M75" s="18" t="s">
        <v>481</v>
      </c>
      <c r="N75" s="20" t="s">
        <v>481</v>
      </c>
      <c r="O75" s="18" t="s">
        <v>481</v>
      </c>
      <c r="P75" s="20" t="s">
        <v>481</v>
      </c>
      <c r="Q75" s="18" t="s">
        <v>481</v>
      </c>
      <c r="R75" s="20" t="s">
        <v>481</v>
      </c>
      <c r="S75" s="18" t="s">
        <v>481</v>
      </c>
      <c r="T75" s="20" t="s">
        <v>481</v>
      </c>
      <c r="U75" s="18" t="n">
        <v>337.3070878</v>
      </c>
      <c r="V75" s="20" t="n">
        <v>5.11205036</v>
      </c>
    </row>
    <row r="76" spans="1:22">
      <c r="A76" s="15" t="s">
        <v>551</v>
      </c>
      <c r="B76" s="17" t="n">
        <v>14167</v>
      </c>
      <c r="C76" s="18">
        <f>(238.0/B76*100)</f>
        <v/>
      </c>
      <c r="D76" s="19" t="n">
        <v>13929</v>
      </c>
      <c r="E76" s="18" t="n">
        <v>428.39467264</v>
      </c>
      <c r="F76" s="20" t="n">
        <v>3.86459891</v>
      </c>
      <c r="G76" s="18" t="n">
        <v>429.43970523</v>
      </c>
      <c r="H76" s="20" t="n">
        <v>3.82290632</v>
      </c>
      <c r="I76" s="18" t="n">
        <v>436.70634798</v>
      </c>
      <c r="J76" s="20" t="n">
        <v>2.99645178</v>
      </c>
      <c r="K76" s="18" t="n">
        <v>434.23018524</v>
      </c>
      <c r="L76" s="20" t="n">
        <v>3.58417665</v>
      </c>
      <c r="M76" s="18" t="s">
        <v>481</v>
      </c>
      <c r="N76" s="20" t="s">
        <v>481</v>
      </c>
      <c r="O76" s="18" t="s">
        <v>481</v>
      </c>
      <c r="P76" s="20" t="s">
        <v>481</v>
      </c>
      <c r="Q76" s="18" t="s">
        <v>481</v>
      </c>
      <c r="R76" s="20" t="s">
        <v>481</v>
      </c>
      <c r="S76" s="18" t="s">
        <v>481</v>
      </c>
      <c r="T76" s="20" t="s">
        <v>481</v>
      </c>
      <c r="U76" s="18" t="n">
        <v>363.18034361</v>
      </c>
      <c r="V76" s="20" t="n">
        <v>4.53688748</v>
      </c>
    </row>
    <row r="77" spans="1:22">
      <c r="A77" s="15" t="s">
        <v>552</v>
      </c>
      <c r="B77" s="17" t="n">
        <v>6062</v>
      </c>
      <c r="C77" s="18">
        <f>(480.0/B77*100)</f>
        <v/>
      </c>
      <c r="D77" s="19" t="n">
        <v>5582</v>
      </c>
      <c r="E77" s="18" t="n">
        <v>401.92147487</v>
      </c>
      <c r="F77" s="20" t="n">
        <v>6.55948629</v>
      </c>
      <c r="G77" s="18" t="n">
        <v>428.88298809</v>
      </c>
      <c r="H77" s="20" t="n">
        <v>5.35050311</v>
      </c>
      <c r="I77" s="18" t="n">
        <v>432.43146193</v>
      </c>
      <c r="J77" s="20" t="n">
        <v>3.92328056</v>
      </c>
      <c r="K77" s="18" t="n">
        <v>432.42729366</v>
      </c>
      <c r="L77" s="20" t="n">
        <v>3.69070558</v>
      </c>
      <c r="M77" s="18" t="s">
        <v>481</v>
      </c>
      <c r="N77" s="20" t="s">
        <v>481</v>
      </c>
      <c r="O77" s="18" t="s">
        <v>481</v>
      </c>
      <c r="P77" s="20" t="s">
        <v>481</v>
      </c>
      <c r="Q77" s="18" t="s">
        <v>481</v>
      </c>
      <c r="R77" s="20" t="s">
        <v>481</v>
      </c>
      <c r="S77" s="18" t="s">
        <v>481</v>
      </c>
      <c r="T77" s="20" t="s">
        <v>481</v>
      </c>
      <c r="U77" s="18" t="n">
        <v>359.7866579</v>
      </c>
      <c r="V77" s="20" t="n">
        <v>3.89342262</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(118.0/B81*100)</f>
        <v/>
      </c>
      <c r="D81" s="19" t="n">
        <v>8743</v>
      </c>
      <c r="E81" s="18" t="n">
        <v>439.37987888</v>
      </c>
      <c r="F81" s="20" t="n">
        <v>4.9632844</v>
      </c>
      <c r="G81" s="18" t="n">
        <v>454.03237474</v>
      </c>
      <c r="H81" s="20" t="n">
        <v>3.86002404</v>
      </c>
      <c r="I81" s="18" t="n">
        <v>450.95597632</v>
      </c>
      <c r="J81" s="20" t="n">
        <v>3.38761176</v>
      </c>
      <c r="K81" s="18" t="n">
        <v>433.1190625</v>
      </c>
      <c r="L81" s="20" t="n">
        <v>4.66021554</v>
      </c>
      <c r="M81" s="18" t="s">
        <v>481</v>
      </c>
      <c r="N81" s="20" t="s">
        <v>481</v>
      </c>
      <c r="O81" s="18" t="s">
        <v>481</v>
      </c>
      <c r="P81" s="20" t="s">
        <v>481</v>
      </c>
      <c r="Q81" s="18" t="s">
        <v>481</v>
      </c>
      <c r="R81" s="20" t="s">
        <v>481</v>
      </c>
      <c r="S81" s="18" t="s">
        <v>481</v>
      </c>
      <c r="T81" s="20" t="s">
        <v>481</v>
      </c>
      <c r="U81" s="18" t="n">
        <v>387.69327381</v>
      </c>
      <c r="V81" s="20" t="n">
        <v>10.70174267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885</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499.41833684</v>
      </c>
      <c r="F7" s="20" t="n">
        <v>7.53136869</v>
      </c>
      <c r="G7" s="18" t="n">
        <v>522.60641727</v>
      </c>
      <c r="H7" s="20" t="n">
        <v>5.30909857</v>
      </c>
      <c r="I7" s="18" t="n">
        <v>518.13698186</v>
      </c>
      <c r="J7" s="20" t="n">
        <v>2.43746056</v>
      </c>
      <c r="K7" s="18" t="n">
        <v>489.09370673</v>
      </c>
      <c r="L7" s="20" t="n">
        <v>1.94884102</v>
      </c>
      <c r="M7" s="18" t="s">
        <v>481</v>
      </c>
      <c r="N7" s="20" t="s">
        <v>481</v>
      </c>
      <c r="O7" s="18" t="s">
        <v>481</v>
      </c>
      <c r="P7" s="20" t="s">
        <v>481</v>
      </c>
      <c r="Q7" s="18" t="s">
        <v>481</v>
      </c>
      <c r="R7" s="20" t="s">
        <v>481</v>
      </c>
      <c r="S7" s="18" t="s">
        <v>481</v>
      </c>
      <c r="T7" s="20" t="s">
        <v>481</v>
      </c>
      <c r="U7" s="18" t="n">
        <v>457.29102746</v>
      </c>
      <c r="V7" s="20" t="n">
        <v>4.4696495</v>
      </c>
    </row>
    <row r="8" spans="1:22">
      <c r="A8" s="15" t="s">
        <v>483</v>
      </c>
      <c r="B8" s="17" t="n">
        <v>7007</v>
      </c>
      <c r="C8" s="18">
        <f>(299.0/B8*100)</f>
        <v/>
      </c>
      <c r="D8" s="19" t="n">
        <v>6708</v>
      </c>
      <c r="E8" s="18" t="n">
        <v>498.90538004</v>
      </c>
      <c r="F8" s="20" t="n">
        <v>8.375060270000001</v>
      </c>
      <c r="G8" s="18" t="n">
        <v>523.51139993</v>
      </c>
      <c r="H8" s="20" t="n">
        <v>6.35028247</v>
      </c>
      <c r="I8" s="18" t="n">
        <v>516.62023146</v>
      </c>
      <c r="J8" s="20" t="n">
        <v>4.20487186</v>
      </c>
      <c r="K8" s="18" t="n">
        <v>489.94931947</v>
      </c>
      <c r="L8" s="20" t="n">
        <v>2.94568579</v>
      </c>
      <c r="M8" s="18" t="s">
        <v>481</v>
      </c>
      <c r="N8" s="20" t="s">
        <v>481</v>
      </c>
      <c r="O8" s="18" t="s">
        <v>481</v>
      </c>
      <c r="P8" s="20" t="s">
        <v>481</v>
      </c>
      <c r="Q8" s="18" t="n">
        <v>301.63126691</v>
      </c>
      <c r="R8" s="20" t="n">
        <v>25.14921031</v>
      </c>
      <c r="S8" s="18" t="s">
        <v>481</v>
      </c>
      <c r="T8" s="20" t="s">
        <v>481</v>
      </c>
      <c r="U8" s="18" t="n">
        <v>434.60425723</v>
      </c>
      <c r="V8" s="20" t="n">
        <v>7.14939057</v>
      </c>
    </row>
    <row r="9" spans="1:22">
      <c r="A9" s="15" t="s">
        <v>484</v>
      </c>
      <c r="B9" s="17" t="n">
        <v>9651</v>
      </c>
      <c r="C9" s="18">
        <f>(357.0/B9*100)</f>
        <v/>
      </c>
      <c r="D9" s="19" t="n">
        <v>9294</v>
      </c>
      <c r="E9" s="18" t="n">
        <v>518.52311952</v>
      </c>
      <c r="F9" s="20" t="n">
        <v>7.25720525</v>
      </c>
      <c r="G9" s="18" t="n">
        <v>533.86996473</v>
      </c>
      <c r="H9" s="20" t="n">
        <v>4.94164503</v>
      </c>
      <c r="I9" s="18" t="n">
        <v>533.48796621</v>
      </c>
      <c r="J9" s="20" t="n">
        <v>3.05428668</v>
      </c>
      <c r="K9" s="18" t="n">
        <v>507.19739107</v>
      </c>
      <c r="L9" s="20" t="n">
        <v>2.24020611</v>
      </c>
      <c r="M9" s="18" t="s">
        <v>481</v>
      </c>
      <c r="N9" s="20" t="s">
        <v>481</v>
      </c>
      <c r="O9" s="18" t="s">
        <v>481</v>
      </c>
      <c r="P9" s="20" t="s">
        <v>481</v>
      </c>
      <c r="Q9" s="18" t="n">
        <v>357.98454354</v>
      </c>
      <c r="R9" s="20" t="n">
        <v>11.51846445</v>
      </c>
      <c r="S9" s="18" t="s">
        <v>481</v>
      </c>
      <c r="T9" s="20" t="s">
        <v>481</v>
      </c>
      <c r="U9" s="18" t="n">
        <v>432.03727638</v>
      </c>
      <c r="V9" s="20" t="n">
        <v>6.21007946</v>
      </c>
    </row>
    <row r="10" spans="1:22">
      <c r="A10" s="15" t="s">
        <v>485</v>
      </c>
      <c r="B10" s="17" t="n">
        <v>20058</v>
      </c>
      <c r="C10" s="18">
        <f>(585.0/B10*100)</f>
        <v/>
      </c>
      <c r="D10" s="19" t="n">
        <v>19473</v>
      </c>
      <c r="E10" s="18" t="n">
        <v>520.33408236</v>
      </c>
      <c r="F10" s="20" t="n">
        <v>6.45970639</v>
      </c>
      <c r="G10" s="18" t="n">
        <v>536.00619858</v>
      </c>
      <c r="H10" s="20" t="n">
        <v>4.64228605</v>
      </c>
      <c r="I10" s="18" t="n">
        <v>531.58620422</v>
      </c>
      <c r="J10" s="20" t="n">
        <v>2.94804854</v>
      </c>
      <c r="K10" s="18" t="n">
        <v>507.512965</v>
      </c>
      <c r="L10" s="20" t="n">
        <v>2.43671787</v>
      </c>
      <c r="M10" s="18" t="s">
        <v>481</v>
      </c>
      <c r="N10" s="20" t="s">
        <v>481</v>
      </c>
      <c r="O10" s="18" t="s">
        <v>481</v>
      </c>
      <c r="P10" s="20" t="s">
        <v>481</v>
      </c>
      <c r="Q10" s="18" t="s">
        <v>481</v>
      </c>
      <c r="R10" s="20" t="s">
        <v>481</v>
      </c>
      <c r="S10" s="18" t="s">
        <v>481</v>
      </c>
      <c r="T10" s="20" t="s">
        <v>481</v>
      </c>
      <c r="U10" s="18" t="n">
        <v>453.32082788</v>
      </c>
      <c r="V10" s="20" t="n">
        <v>6.26345063</v>
      </c>
    </row>
    <row r="11" spans="1:22">
      <c r="A11" s="15" t="s">
        <v>486</v>
      </c>
      <c r="B11" s="17" t="n">
        <v>7053</v>
      </c>
      <c r="C11" s="18">
        <f>(242.0/B11*100)</f>
        <v/>
      </c>
      <c r="D11" s="19" t="n">
        <v>6811</v>
      </c>
      <c r="E11" s="18" t="n">
        <v>402.51554644</v>
      </c>
      <c r="F11" s="20" t="n">
        <v>8.18706967</v>
      </c>
      <c r="G11" s="18" t="n">
        <v>428.25025254</v>
      </c>
      <c r="H11" s="20" t="n">
        <v>4.88648264</v>
      </c>
      <c r="I11" s="18" t="n">
        <v>429.1617675</v>
      </c>
      <c r="J11" s="20" t="n">
        <v>3.68653774</v>
      </c>
      <c r="K11" s="18" t="n">
        <v>430.40473732</v>
      </c>
      <c r="L11" s="20" t="n">
        <v>3.08697473</v>
      </c>
      <c r="M11" s="18" t="s">
        <v>481</v>
      </c>
      <c r="N11" s="20" t="s">
        <v>481</v>
      </c>
      <c r="O11" s="18" t="s">
        <v>481</v>
      </c>
      <c r="P11" s="20" t="s">
        <v>481</v>
      </c>
      <c r="Q11" s="18" t="s">
        <v>481</v>
      </c>
      <c r="R11" s="20" t="s">
        <v>481</v>
      </c>
      <c r="S11" s="18" t="s">
        <v>481</v>
      </c>
      <c r="T11" s="20" t="s">
        <v>481</v>
      </c>
      <c r="U11" s="18" t="n">
        <v>390.67401787</v>
      </c>
      <c r="V11" s="20" t="n">
        <v>5.48969357</v>
      </c>
    </row>
    <row r="12" spans="1:22">
      <c r="A12" s="15" t="s">
        <v>487</v>
      </c>
      <c r="B12" s="17" t="n">
        <v>6894</v>
      </c>
      <c r="C12" s="18">
        <f>(60.0/B12*100)</f>
        <v/>
      </c>
      <c r="D12" s="19" t="n">
        <v>6834</v>
      </c>
      <c r="E12" s="18" t="n">
        <v>487.95125298</v>
      </c>
      <c r="F12" s="20" t="n">
        <v>6.79703393</v>
      </c>
      <c r="G12" s="18" t="n">
        <v>499.23512229</v>
      </c>
      <c r="H12" s="20" t="n">
        <v>5.6160065</v>
      </c>
      <c r="I12" s="18" t="n">
        <v>507.94818958</v>
      </c>
      <c r="J12" s="20" t="n">
        <v>3.09635413</v>
      </c>
      <c r="K12" s="18" t="n">
        <v>495.22896151</v>
      </c>
      <c r="L12" s="20" t="n">
        <v>2.30821513</v>
      </c>
      <c r="M12" s="18" t="s">
        <v>481</v>
      </c>
      <c r="N12" s="20" t="s">
        <v>481</v>
      </c>
      <c r="O12" s="18" t="s">
        <v>481</v>
      </c>
      <c r="P12" s="20" t="s">
        <v>481</v>
      </c>
      <c r="Q12" s="18" t="n">
        <v>340.98506961</v>
      </c>
      <c r="R12" s="20" t="n">
        <v>12.52444664</v>
      </c>
      <c r="S12" s="18" t="s">
        <v>481</v>
      </c>
      <c r="T12" s="20" t="s">
        <v>481</v>
      </c>
      <c r="U12" s="18" t="n">
        <v>408.74284942</v>
      </c>
      <c r="V12" s="20" t="n">
        <v>7.88260051</v>
      </c>
    </row>
    <row r="13" spans="1:22">
      <c r="A13" s="15" t="s">
        <v>488</v>
      </c>
      <c r="B13" s="17" t="n">
        <v>7161</v>
      </c>
      <c r="C13" s="18">
        <f>(340.0/B13*100)</f>
        <v/>
      </c>
      <c r="D13" s="19" t="n">
        <v>6821</v>
      </c>
      <c r="E13" s="18" t="n">
        <v>534.7404481999999</v>
      </c>
      <c r="F13" s="20" t="n">
        <v>8.00302604</v>
      </c>
      <c r="G13" s="18" t="n">
        <v>524.96159606</v>
      </c>
      <c r="H13" s="20" t="n">
        <v>4.71873483</v>
      </c>
      <c r="I13" s="18" t="n">
        <v>526.19852008</v>
      </c>
      <c r="J13" s="20" t="n">
        <v>3.21007536</v>
      </c>
      <c r="K13" s="18" t="n">
        <v>510.22378148</v>
      </c>
      <c r="L13" s="20" t="n">
        <v>2.51077442</v>
      </c>
      <c r="M13" s="18" t="s">
        <v>481</v>
      </c>
      <c r="N13" s="20" t="s">
        <v>481</v>
      </c>
      <c r="O13" s="18" t="s">
        <v>481</v>
      </c>
      <c r="P13" s="20" t="s">
        <v>481</v>
      </c>
      <c r="Q13" s="18" t="n">
        <v>447.51533769</v>
      </c>
      <c r="R13" s="20" t="n">
        <v>5.97365007</v>
      </c>
      <c r="S13" s="18" t="s">
        <v>481</v>
      </c>
      <c r="T13" s="20" t="s">
        <v>481</v>
      </c>
      <c r="U13" s="18" t="n">
        <v>433.84229495</v>
      </c>
      <c r="V13" s="20" t="n">
        <v>6.39475377</v>
      </c>
    </row>
    <row r="14" spans="1:22">
      <c r="A14" s="15" t="s">
        <v>489</v>
      </c>
      <c r="B14" s="17" t="n">
        <v>5587</v>
      </c>
      <c r="C14" s="18">
        <f>(93.0/B14*100)</f>
        <v/>
      </c>
      <c r="D14" s="19" t="n">
        <v>5494</v>
      </c>
      <c r="E14" s="18" t="n">
        <v>532.75418128</v>
      </c>
      <c r="F14" s="20" t="n">
        <v>7.12323644</v>
      </c>
      <c r="G14" s="18" t="n">
        <v>536.00703773</v>
      </c>
      <c r="H14" s="20" t="n">
        <v>4.12045071</v>
      </c>
      <c r="I14" s="18" t="n">
        <v>522.37370213</v>
      </c>
      <c r="J14" s="20" t="n">
        <v>2.40405315</v>
      </c>
      <c r="K14" s="18" t="n">
        <v>510.4411991</v>
      </c>
      <c r="L14" s="20" t="n">
        <v>2.78878511</v>
      </c>
      <c r="M14" s="18" t="s">
        <v>481</v>
      </c>
      <c r="N14" s="20" t="s">
        <v>481</v>
      </c>
      <c r="O14" s="18" t="s">
        <v>481</v>
      </c>
      <c r="P14" s="20" t="s">
        <v>481</v>
      </c>
      <c r="Q14" s="18" t="s">
        <v>481</v>
      </c>
      <c r="R14" s="20" t="s">
        <v>481</v>
      </c>
      <c r="S14" s="18" t="s">
        <v>481</v>
      </c>
      <c r="T14" s="20" t="s">
        <v>481</v>
      </c>
      <c r="U14" s="18" t="n">
        <v>463.83839823</v>
      </c>
      <c r="V14" s="20" t="n">
        <v>10.62434562</v>
      </c>
    </row>
    <row r="15" spans="1:22">
      <c r="A15" s="15" t="s">
        <v>490</v>
      </c>
      <c r="B15" s="17" t="n">
        <v>5882</v>
      </c>
      <c r="C15" s="18">
        <f>(186.0/B15*100)</f>
        <v/>
      </c>
      <c r="D15" s="19" t="n">
        <v>5696</v>
      </c>
      <c r="E15" s="18" t="n">
        <v>521.72090465</v>
      </c>
      <c r="F15" s="20" t="n">
        <v>8.00009685</v>
      </c>
      <c r="G15" s="18" t="n">
        <v>538.7665328</v>
      </c>
      <c r="H15" s="20" t="n">
        <v>5.94576862</v>
      </c>
      <c r="I15" s="18" t="n">
        <v>532.1752168100001</v>
      </c>
      <c r="J15" s="20" t="n">
        <v>3.00247724</v>
      </c>
      <c r="K15" s="18" t="n">
        <v>504.3822133</v>
      </c>
      <c r="L15" s="20" t="n">
        <v>2.38440714</v>
      </c>
      <c r="M15" s="18" t="s">
        <v>481</v>
      </c>
      <c r="N15" s="20" t="s">
        <v>481</v>
      </c>
      <c r="O15" s="18" t="s">
        <v>481</v>
      </c>
      <c r="P15" s="20" t="s">
        <v>481</v>
      </c>
      <c r="Q15" s="18" t="n">
        <v>368.85220715</v>
      </c>
      <c r="R15" s="20" t="n">
        <v>14.5875493</v>
      </c>
      <c r="S15" s="18" t="s">
        <v>481</v>
      </c>
      <c r="T15" s="20" t="s">
        <v>481</v>
      </c>
      <c r="U15" s="18" t="n">
        <v>446.76641261</v>
      </c>
      <c r="V15" s="20" t="n">
        <v>6.85578458</v>
      </c>
    </row>
    <row r="16" spans="1:22">
      <c r="A16" s="15" t="s">
        <v>491</v>
      </c>
      <c r="B16" s="17" t="n">
        <v>6108</v>
      </c>
      <c r="C16" s="18">
        <f>(198.0/B16*100)</f>
        <v/>
      </c>
      <c r="D16" s="19" t="n">
        <v>5910</v>
      </c>
      <c r="E16" s="18" t="n">
        <v>513.8530981</v>
      </c>
      <c r="F16" s="20" t="n">
        <v>8.42359594</v>
      </c>
      <c r="G16" s="18" t="n">
        <v>521.44283391</v>
      </c>
      <c r="H16" s="20" t="n">
        <v>4.17571287</v>
      </c>
      <c r="I16" s="18" t="n">
        <v>519.20968394</v>
      </c>
      <c r="J16" s="20" t="n">
        <v>3.11135986</v>
      </c>
      <c r="K16" s="18" t="n">
        <v>489.26651843</v>
      </c>
      <c r="L16" s="20" t="n">
        <v>2.20807252</v>
      </c>
      <c r="M16" s="18" t="s">
        <v>481</v>
      </c>
      <c r="N16" s="20" t="s">
        <v>481</v>
      </c>
      <c r="O16" s="18" t="s">
        <v>481</v>
      </c>
      <c r="P16" s="20" t="s">
        <v>481</v>
      </c>
      <c r="Q16" s="18" t="s">
        <v>481</v>
      </c>
      <c r="R16" s="20" t="s">
        <v>481</v>
      </c>
      <c r="S16" s="18" t="s">
        <v>481</v>
      </c>
      <c r="T16" s="20" t="s">
        <v>481</v>
      </c>
      <c r="U16" s="18" t="n">
        <v>415.253824</v>
      </c>
      <c r="V16" s="20" t="n">
        <v>7.55342231</v>
      </c>
    </row>
    <row r="17" spans="1:22">
      <c r="A17" s="15" t="s">
        <v>492</v>
      </c>
      <c r="B17" s="17" t="n">
        <v>6504</v>
      </c>
      <c r="C17" s="18">
        <f>(2634.0/B17*100)</f>
        <v/>
      </c>
      <c r="D17" s="19" t="n">
        <v>3870</v>
      </c>
      <c r="E17" s="18" t="n">
        <v>510.20696868</v>
      </c>
      <c r="F17" s="20" t="n">
        <v>13.12891219</v>
      </c>
      <c r="G17" s="18" t="n">
        <v>537.16529551</v>
      </c>
      <c r="H17" s="20" t="n">
        <v>7.8081067</v>
      </c>
      <c r="I17" s="18" t="n">
        <v>526.22487001</v>
      </c>
      <c r="J17" s="20" t="n">
        <v>4.39712244</v>
      </c>
      <c r="K17" s="18" t="n">
        <v>507.85476459</v>
      </c>
      <c r="L17" s="20" t="n">
        <v>3.31378429</v>
      </c>
      <c r="M17" s="18" t="s">
        <v>481</v>
      </c>
      <c r="N17" s="20" t="s">
        <v>481</v>
      </c>
      <c r="O17" s="18" t="s">
        <v>481</v>
      </c>
      <c r="P17" s="20" t="s">
        <v>481</v>
      </c>
      <c r="Q17" s="18" t="n">
        <v>362.96139732</v>
      </c>
      <c r="R17" s="20" t="n">
        <v>12.64520278</v>
      </c>
      <c r="S17" s="18" t="s">
        <v>481</v>
      </c>
      <c r="T17" s="20" t="s">
        <v>481</v>
      </c>
      <c r="U17" s="18" t="n">
        <v>471.57189952</v>
      </c>
      <c r="V17" s="20" t="n">
        <v>7.46405706</v>
      </c>
    </row>
    <row r="18" spans="1:22">
      <c r="A18" s="15" t="s">
        <v>493</v>
      </c>
      <c r="B18" s="17" t="n">
        <v>5532</v>
      </c>
      <c r="C18" s="18">
        <f>(33.0/B18*100)</f>
        <v/>
      </c>
      <c r="D18" s="19" t="n">
        <v>5499</v>
      </c>
      <c r="E18" s="18" t="n">
        <v>456.06988655</v>
      </c>
      <c r="F18" s="20" t="n">
        <v>7.14211831</v>
      </c>
      <c r="G18" s="18" t="n">
        <v>455.33724479</v>
      </c>
      <c r="H18" s="20" t="n">
        <v>6.64591528</v>
      </c>
      <c r="I18" s="18" t="n">
        <v>471.93210267</v>
      </c>
      <c r="J18" s="20" t="n">
        <v>3.93367136</v>
      </c>
      <c r="K18" s="18" t="n">
        <v>451.02896189</v>
      </c>
      <c r="L18" s="20" t="n">
        <v>3.38260407</v>
      </c>
      <c r="M18" s="18" t="s">
        <v>481</v>
      </c>
      <c r="N18" s="20" t="s">
        <v>481</v>
      </c>
      <c r="O18" s="18" t="s">
        <v>481</v>
      </c>
      <c r="P18" s="20" t="s">
        <v>481</v>
      </c>
      <c r="Q18" s="18" t="s">
        <v>481</v>
      </c>
      <c r="R18" s="20" t="s">
        <v>481</v>
      </c>
      <c r="S18" s="18" t="s">
        <v>481</v>
      </c>
      <c r="T18" s="20" t="s">
        <v>481</v>
      </c>
      <c r="U18" s="18" t="n">
        <v>385.1867978</v>
      </c>
      <c r="V18" s="20" t="n">
        <v>8.789851580000001</v>
      </c>
    </row>
    <row r="19" spans="1:22">
      <c r="A19" s="15" t="s">
        <v>494</v>
      </c>
      <c r="B19" s="17" t="n">
        <v>5658</v>
      </c>
      <c r="C19" s="18">
        <f>(493.0/B19*100)</f>
        <v/>
      </c>
      <c r="D19" s="19" t="n">
        <v>5165</v>
      </c>
      <c r="E19" s="18" t="n">
        <v>448.17831009</v>
      </c>
      <c r="F19" s="20" t="n">
        <v>7.75230002</v>
      </c>
      <c r="G19" s="18" t="n">
        <v>477.65064458</v>
      </c>
      <c r="H19" s="20" t="n">
        <v>5.42308657</v>
      </c>
      <c r="I19" s="18" t="n">
        <v>490.1498738</v>
      </c>
      <c r="J19" s="20" t="n">
        <v>3.5658734</v>
      </c>
      <c r="K19" s="18" t="n">
        <v>483.11057068</v>
      </c>
      <c r="L19" s="20" t="n">
        <v>3.17712215</v>
      </c>
      <c r="M19" s="18" t="s">
        <v>481</v>
      </c>
      <c r="N19" s="20" t="s">
        <v>481</v>
      </c>
      <c r="O19" s="18" t="s">
        <v>481</v>
      </c>
      <c r="P19" s="20" t="s">
        <v>481</v>
      </c>
      <c r="Q19" s="18" t="s">
        <v>481</v>
      </c>
      <c r="R19" s="20" t="s">
        <v>481</v>
      </c>
      <c r="S19" s="18" t="s">
        <v>481</v>
      </c>
      <c r="T19" s="20" t="s">
        <v>481</v>
      </c>
      <c r="U19" s="18" t="n">
        <v>411.57481785</v>
      </c>
      <c r="V19" s="20" t="n">
        <v>8.01327416</v>
      </c>
    </row>
    <row r="20" spans="1:22">
      <c r="A20" s="15" t="s">
        <v>495</v>
      </c>
      <c r="B20" s="17" t="n">
        <v>3371</v>
      </c>
      <c r="C20" s="18">
        <f>(75.0/B20*100)</f>
        <v/>
      </c>
      <c r="D20" s="19" t="n">
        <v>3296</v>
      </c>
      <c r="E20" s="18" t="n">
        <v>505.73277263</v>
      </c>
      <c r="F20" s="20" t="n">
        <v>8.92653636</v>
      </c>
      <c r="G20" s="18" t="n">
        <v>515.37698057</v>
      </c>
      <c r="H20" s="20" t="n">
        <v>6.27890877</v>
      </c>
      <c r="I20" s="18" t="n">
        <v>501.33087157</v>
      </c>
      <c r="J20" s="20" t="n">
        <v>3.62773759</v>
      </c>
      <c r="K20" s="18" t="n">
        <v>478.48704265</v>
      </c>
      <c r="L20" s="20" t="n">
        <v>2.56336871</v>
      </c>
      <c r="M20" s="18" t="s">
        <v>481</v>
      </c>
      <c r="N20" s="20" t="s">
        <v>481</v>
      </c>
      <c r="O20" s="18" t="s">
        <v>481</v>
      </c>
      <c r="P20" s="20" t="s">
        <v>481</v>
      </c>
      <c r="Q20" s="18" t="s">
        <v>481</v>
      </c>
      <c r="R20" s="20" t="s">
        <v>481</v>
      </c>
      <c r="S20" s="18" t="s">
        <v>481</v>
      </c>
      <c r="T20" s="20" t="s">
        <v>481</v>
      </c>
      <c r="U20" s="18" t="n">
        <v>444.15021842</v>
      </c>
      <c r="V20" s="20" t="n">
        <v>9.86837291</v>
      </c>
    </row>
    <row r="21" spans="1:22">
      <c r="A21" s="15" t="s">
        <v>496</v>
      </c>
      <c r="B21" s="17" t="n">
        <v>5741</v>
      </c>
      <c r="C21" s="18">
        <f>(83.0/B21*100)</f>
        <v/>
      </c>
      <c r="D21" s="19" t="n">
        <v>5658</v>
      </c>
      <c r="E21" s="18" t="n">
        <v>523.6338002</v>
      </c>
      <c r="F21" s="20" t="n">
        <v>7.93765171</v>
      </c>
      <c r="G21" s="18" t="n">
        <v>537.9660396100001</v>
      </c>
      <c r="H21" s="20" t="n">
        <v>5.38734243</v>
      </c>
      <c r="I21" s="18" t="n">
        <v>527.95036293</v>
      </c>
      <c r="J21" s="20" t="n">
        <v>2.898562</v>
      </c>
      <c r="K21" s="18" t="n">
        <v>493.89190673</v>
      </c>
      <c r="L21" s="20" t="n">
        <v>2.13914619</v>
      </c>
      <c r="M21" s="18" t="s">
        <v>481</v>
      </c>
      <c r="N21" s="20" t="s">
        <v>481</v>
      </c>
      <c r="O21" s="18" t="s">
        <v>481</v>
      </c>
      <c r="P21" s="20" t="s">
        <v>481</v>
      </c>
      <c r="Q21" s="18" t="s">
        <v>481</v>
      </c>
      <c r="R21" s="20" t="s">
        <v>481</v>
      </c>
      <c r="S21" s="18" t="s">
        <v>481</v>
      </c>
      <c r="T21" s="20" t="s">
        <v>481</v>
      </c>
      <c r="U21" s="18" t="n">
        <v>457.74807479</v>
      </c>
      <c r="V21" s="20" t="n">
        <v>10.5390937</v>
      </c>
    </row>
    <row r="22" spans="1:22">
      <c r="A22" s="15" t="s">
        <v>497</v>
      </c>
      <c r="B22" s="17" t="n">
        <v>6598</v>
      </c>
      <c r="C22" s="18">
        <f>(44.0/B22*100)</f>
        <v/>
      </c>
      <c r="D22" s="19" t="n">
        <v>6554</v>
      </c>
      <c r="E22" s="18" t="n">
        <v>434.72973857</v>
      </c>
      <c r="F22" s="20" t="n">
        <v>7.72985252</v>
      </c>
      <c r="G22" s="18" t="n">
        <v>447.2593733</v>
      </c>
      <c r="H22" s="20" t="n">
        <v>5.68910814</v>
      </c>
      <c r="I22" s="18" t="n">
        <v>483.26657275</v>
      </c>
      <c r="J22" s="20" t="n">
        <v>5.21728552</v>
      </c>
      <c r="K22" s="18" t="n">
        <v>488.65907872</v>
      </c>
      <c r="L22" s="20" t="n">
        <v>3.91433459</v>
      </c>
      <c r="M22" s="18" t="s">
        <v>481</v>
      </c>
      <c r="N22" s="20" t="s">
        <v>481</v>
      </c>
      <c r="O22" s="18" t="s">
        <v>481</v>
      </c>
      <c r="P22" s="20" t="s">
        <v>481</v>
      </c>
      <c r="Q22" s="18" t="s">
        <v>481</v>
      </c>
      <c r="R22" s="20" t="s">
        <v>481</v>
      </c>
      <c r="S22" s="18" t="n">
        <v>556.157</v>
      </c>
      <c r="T22" s="20" t="n">
        <v>37.79744203</v>
      </c>
      <c r="U22" s="18" t="n">
        <v>375.86708848</v>
      </c>
      <c r="V22" s="20" t="n">
        <v>7.96359317</v>
      </c>
    </row>
    <row r="23" spans="1:22">
      <c r="A23" s="15" t="s">
        <v>498</v>
      </c>
      <c r="B23" s="17" t="n">
        <v>11583</v>
      </c>
      <c r="C23" s="18">
        <f>(307.0/B23*100)</f>
        <v/>
      </c>
      <c r="D23" s="19" t="n">
        <v>11276</v>
      </c>
      <c r="E23" s="18" t="n">
        <v>484.10531312</v>
      </c>
      <c r="F23" s="20" t="n">
        <v>8.057886030000001</v>
      </c>
      <c r="G23" s="18" t="n">
        <v>502.75120756</v>
      </c>
      <c r="H23" s="20" t="n">
        <v>4.79554475</v>
      </c>
      <c r="I23" s="18" t="n">
        <v>504.86971368</v>
      </c>
      <c r="J23" s="20" t="n">
        <v>3.63217392</v>
      </c>
      <c r="K23" s="18" t="n">
        <v>481.67613449</v>
      </c>
      <c r="L23" s="20" t="n">
        <v>3.0103587</v>
      </c>
      <c r="M23" s="18" t="s">
        <v>481</v>
      </c>
      <c r="N23" s="20" t="s">
        <v>481</v>
      </c>
      <c r="O23" s="18" t="s">
        <v>481</v>
      </c>
      <c r="P23" s="20" t="s">
        <v>481</v>
      </c>
      <c r="Q23" s="18" t="s">
        <v>481</v>
      </c>
      <c r="R23" s="20" t="s">
        <v>481</v>
      </c>
      <c r="S23" s="18" t="s">
        <v>481</v>
      </c>
      <c r="T23" s="20" t="s">
        <v>481</v>
      </c>
      <c r="U23" s="18" t="n">
        <v>430.51515982</v>
      </c>
      <c r="V23" s="20" t="n">
        <v>6.81182003</v>
      </c>
    </row>
    <row r="24" spans="1:22">
      <c r="A24" s="15" t="s">
        <v>499</v>
      </c>
      <c r="B24" s="17" t="n">
        <v>6647</v>
      </c>
      <c r="C24" s="18">
        <f>(18.0/B24*100)</f>
        <v/>
      </c>
      <c r="D24" s="19" t="n">
        <v>6629</v>
      </c>
      <c r="E24" s="18" t="n">
        <v>552.0533775599999</v>
      </c>
      <c r="F24" s="20" t="n">
        <v>9.57517313</v>
      </c>
      <c r="G24" s="18" t="n">
        <v>558.34747944</v>
      </c>
      <c r="H24" s="20" t="n">
        <v>8.03436808</v>
      </c>
      <c r="I24" s="18" t="n">
        <v>552.65210244</v>
      </c>
      <c r="J24" s="20" t="n">
        <v>4.08187753</v>
      </c>
      <c r="K24" s="18" t="n">
        <v>525.0725555</v>
      </c>
      <c r="L24" s="20" t="n">
        <v>2.92756613</v>
      </c>
      <c r="M24" s="18" t="s">
        <v>481</v>
      </c>
      <c r="N24" s="20" t="s">
        <v>481</v>
      </c>
      <c r="O24" s="18" t="s">
        <v>481</v>
      </c>
      <c r="P24" s="20" t="s">
        <v>481</v>
      </c>
      <c r="Q24" s="18" t="s">
        <v>481</v>
      </c>
      <c r="R24" s="20" t="s">
        <v>481</v>
      </c>
      <c r="S24" s="18" t="s">
        <v>481</v>
      </c>
      <c r="T24" s="20" t="s">
        <v>481</v>
      </c>
      <c r="U24" s="18" t="n">
        <v>467.93285089</v>
      </c>
      <c r="V24" s="20" t="n">
        <v>10.46996384</v>
      </c>
    </row>
    <row r="25" spans="1:22">
      <c r="A25" s="15" t="s">
        <v>500</v>
      </c>
      <c r="B25" s="17" t="n">
        <v>5581</v>
      </c>
      <c r="C25" s="18">
        <f>(26.0/B25*100)</f>
        <v/>
      </c>
      <c r="D25" s="19" t="n">
        <v>5555</v>
      </c>
      <c r="E25" s="18" t="n">
        <v>572.10122534</v>
      </c>
      <c r="F25" s="20" t="n">
        <v>12.57453209</v>
      </c>
      <c r="G25" s="18" t="n">
        <v>570.64013718</v>
      </c>
      <c r="H25" s="20" t="n">
        <v>7.12147262</v>
      </c>
      <c r="I25" s="18" t="n">
        <v>537.48548062</v>
      </c>
      <c r="J25" s="20" t="n">
        <v>3.95260331</v>
      </c>
      <c r="K25" s="18" t="n">
        <v>507.77562918</v>
      </c>
      <c r="L25" s="20" t="n">
        <v>3.5265132</v>
      </c>
      <c r="M25" s="18" t="s">
        <v>481</v>
      </c>
      <c r="N25" s="20" t="s">
        <v>481</v>
      </c>
      <c r="O25" s="18" t="s">
        <v>481</v>
      </c>
      <c r="P25" s="20" t="s">
        <v>481</v>
      </c>
      <c r="Q25" s="18" t="s">
        <v>481</v>
      </c>
      <c r="R25" s="20" t="s">
        <v>481</v>
      </c>
      <c r="S25" s="18" t="s">
        <v>481</v>
      </c>
      <c r="T25" s="20" t="s">
        <v>481</v>
      </c>
      <c r="U25" s="18" t="n">
        <v>470.88360505</v>
      </c>
      <c r="V25" s="20" t="n">
        <v>26.71636309</v>
      </c>
    </row>
    <row r="26" spans="1:22">
      <c r="A26" s="15" t="s">
        <v>501</v>
      </c>
      <c r="B26" s="17" t="n">
        <v>4869</v>
      </c>
      <c r="C26" s="18">
        <f>(97.0/B26*100)</f>
        <v/>
      </c>
      <c r="D26" s="19" t="n">
        <v>4772</v>
      </c>
      <c r="E26" s="18" t="n">
        <v>476.97205589</v>
      </c>
      <c r="F26" s="20" t="n">
        <v>6.14491622</v>
      </c>
      <c r="G26" s="18" t="n">
        <v>492.65128726</v>
      </c>
      <c r="H26" s="20" t="n">
        <v>4.21798124</v>
      </c>
      <c r="I26" s="18" t="n">
        <v>486.6373879</v>
      </c>
      <c r="J26" s="20" t="n">
        <v>2.42918876</v>
      </c>
      <c r="K26" s="18" t="n">
        <v>478.55169463</v>
      </c>
      <c r="L26" s="20" t="n">
        <v>2.86341743</v>
      </c>
      <c r="M26" s="18" t="s">
        <v>481</v>
      </c>
      <c r="N26" s="20" t="s">
        <v>481</v>
      </c>
      <c r="O26" s="18" t="s">
        <v>481</v>
      </c>
      <c r="P26" s="20" t="s">
        <v>481</v>
      </c>
      <c r="Q26" s="18" t="s">
        <v>481</v>
      </c>
      <c r="R26" s="20" t="s">
        <v>481</v>
      </c>
      <c r="S26" s="18" t="s">
        <v>481</v>
      </c>
      <c r="T26" s="20" t="s">
        <v>481</v>
      </c>
      <c r="U26" s="18" t="n">
        <v>436.86182916</v>
      </c>
      <c r="V26" s="20" t="n">
        <v>10.04652169</v>
      </c>
    </row>
    <row r="27" spans="1:22">
      <c r="A27" s="15" t="s">
        <v>502</v>
      </c>
      <c r="B27" s="17" t="n">
        <v>5299</v>
      </c>
      <c r="C27" s="18">
        <f>(208.0/B27*100)</f>
        <v/>
      </c>
      <c r="D27" s="19" t="n">
        <v>5091</v>
      </c>
      <c r="E27" s="18" t="n">
        <v>488.23196851</v>
      </c>
      <c r="F27" s="20" t="n">
        <v>7.07007908</v>
      </c>
      <c r="G27" s="18" t="n">
        <v>504.83964037</v>
      </c>
      <c r="H27" s="20" t="n">
        <v>4.90982581</v>
      </c>
      <c r="I27" s="18" t="n">
        <v>503.59953809</v>
      </c>
      <c r="J27" s="20" t="n">
        <v>2.50153197</v>
      </c>
      <c r="K27" s="18" t="n">
        <v>485.96021991</v>
      </c>
      <c r="L27" s="20" t="n">
        <v>1.89218524</v>
      </c>
      <c r="M27" s="18" t="s">
        <v>481</v>
      </c>
      <c r="N27" s="20" t="s">
        <v>481</v>
      </c>
      <c r="O27" s="18" t="s">
        <v>481</v>
      </c>
      <c r="P27" s="20" t="s">
        <v>481</v>
      </c>
      <c r="Q27" s="18" t="s">
        <v>481</v>
      </c>
      <c r="R27" s="20" t="s">
        <v>481</v>
      </c>
      <c r="S27" s="18" t="s">
        <v>481</v>
      </c>
      <c r="T27" s="20" t="s">
        <v>481</v>
      </c>
      <c r="U27" s="18" t="n">
        <v>413.75351372</v>
      </c>
      <c r="V27" s="20" t="n">
        <v>4.56408976</v>
      </c>
    </row>
    <row r="28" spans="1:22">
      <c r="A28" s="15" t="s">
        <v>503</v>
      </c>
      <c r="B28" s="17" t="n">
        <v>7568</v>
      </c>
      <c r="C28" s="18">
        <f>(562.0/B28*100)</f>
        <v/>
      </c>
      <c r="D28" s="19" t="n">
        <v>7006</v>
      </c>
      <c r="E28" s="18" t="n">
        <v>407.11970478</v>
      </c>
      <c r="F28" s="20" t="n">
        <v>5.13930894</v>
      </c>
      <c r="G28" s="18" t="n">
        <v>414.57542267</v>
      </c>
      <c r="H28" s="20" t="n">
        <v>4.15796297</v>
      </c>
      <c r="I28" s="18" t="n">
        <v>412.71417821</v>
      </c>
      <c r="J28" s="20" t="n">
        <v>2.54813639</v>
      </c>
      <c r="K28" s="18" t="n">
        <v>412.35570099</v>
      </c>
      <c r="L28" s="20" t="n">
        <v>2.97131349</v>
      </c>
      <c r="M28" s="18" t="s">
        <v>481</v>
      </c>
      <c r="N28" s="20" t="s">
        <v>481</v>
      </c>
      <c r="O28" s="18" t="s">
        <v>481</v>
      </c>
      <c r="P28" s="20" t="s">
        <v>481</v>
      </c>
      <c r="Q28" s="18" t="s">
        <v>481</v>
      </c>
      <c r="R28" s="20" t="s">
        <v>481</v>
      </c>
      <c r="S28" s="18" t="s">
        <v>481</v>
      </c>
      <c r="T28" s="20" t="s">
        <v>481</v>
      </c>
      <c r="U28" s="18" t="n">
        <v>381.26812898</v>
      </c>
      <c r="V28" s="20" t="n">
        <v>7.22927748</v>
      </c>
    </row>
    <row r="29" spans="1:22">
      <c r="A29" s="15" t="s">
        <v>504</v>
      </c>
      <c r="B29" s="17" t="n">
        <v>5385</v>
      </c>
      <c r="C29" s="18">
        <f>(30.0/B29*100)</f>
        <v/>
      </c>
      <c r="D29" s="19" t="n">
        <v>5355</v>
      </c>
      <c r="E29" s="18" t="n">
        <v>504.62348141</v>
      </c>
      <c r="F29" s="20" t="n">
        <v>11.00258606</v>
      </c>
      <c r="G29" s="18" t="n">
        <v>532.63373401</v>
      </c>
      <c r="H29" s="20" t="n">
        <v>6.06679605</v>
      </c>
      <c r="I29" s="18" t="n">
        <v>534.62754857</v>
      </c>
      <c r="J29" s="20" t="n">
        <v>3.75381702</v>
      </c>
      <c r="K29" s="18" t="n">
        <v>514.12683978</v>
      </c>
      <c r="L29" s="20" t="n">
        <v>2.27535637</v>
      </c>
      <c r="M29" s="18" t="s">
        <v>481</v>
      </c>
      <c r="N29" s="20" t="s">
        <v>481</v>
      </c>
      <c r="O29" s="18" t="s">
        <v>481</v>
      </c>
      <c r="P29" s="20" t="s">
        <v>481</v>
      </c>
      <c r="Q29" s="18" t="n">
        <v>335.3902018</v>
      </c>
      <c r="R29" s="20" t="n">
        <v>12.1685767</v>
      </c>
      <c r="S29" s="18" t="s">
        <v>481</v>
      </c>
      <c r="T29" s="20" t="s">
        <v>481</v>
      </c>
      <c r="U29" s="18" t="n">
        <v>424.52810702</v>
      </c>
      <c r="V29" s="20" t="n">
        <v>10.16474351</v>
      </c>
    </row>
    <row r="30" spans="1:22">
      <c r="A30" s="15" t="s">
        <v>505</v>
      </c>
      <c r="B30" s="17" t="n">
        <v>4520</v>
      </c>
      <c r="C30" s="18">
        <f>(266.0/B30*100)</f>
        <v/>
      </c>
      <c r="D30" s="19" t="n">
        <v>4254</v>
      </c>
      <c r="E30" s="18" t="n">
        <v>499.16230339</v>
      </c>
      <c r="F30" s="20" t="n">
        <v>10.34611097</v>
      </c>
      <c r="G30" s="18" t="n">
        <v>522.61029806</v>
      </c>
      <c r="H30" s="20" t="n">
        <v>7.62037028</v>
      </c>
      <c r="I30" s="18" t="n">
        <v>516.68779914</v>
      </c>
      <c r="J30" s="20" t="n">
        <v>3.56431003</v>
      </c>
      <c r="K30" s="18" t="n">
        <v>492.54539145</v>
      </c>
      <c r="L30" s="20" t="n">
        <v>2.78883883</v>
      </c>
      <c r="M30" s="18" t="s">
        <v>481</v>
      </c>
      <c r="N30" s="20" t="s">
        <v>481</v>
      </c>
      <c r="O30" s="18" t="s">
        <v>481</v>
      </c>
      <c r="P30" s="20" t="s">
        <v>481</v>
      </c>
      <c r="Q30" s="18" t="s">
        <v>481</v>
      </c>
      <c r="R30" s="20" t="s">
        <v>481</v>
      </c>
      <c r="S30" s="18" t="s">
        <v>481</v>
      </c>
      <c r="T30" s="20" t="s">
        <v>481</v>
      </c>
      <c r="U30" s="18" t="n">
        <v>417.71285823</v>
      </c>
      <c r="V30" s="20" t="n">
        <v>6.52901169</v>
      </c>
    </row>
    <row r="31" spans="1:22">
      <c r="A31" s="15" t="s">
        <v>506</v>
      </c>
      <c r="B31" s="17" t="n">
        <v>5456</v>
      </c>
      <c r="C31" s="18">
        <f>(158.0/B31*100)</f>
        <v/>
      </c>
      <c r="D31" s="19" t="n">
        <v>5298</v>
      </c>
      <c r="E31" s="18" t="n">
        <v>503.94045012</v>
      </c>
      <c r="F31" s="20" t="n">
        <v>8.461934680000001</v>
      </c>
      <c r="G31" s="18" t="n">
        <v>510.14660804</v>
      </c>
      <c r="H31" s="20" t="n">
        <v>4.9187253</v>
      </c>
      <c r="I31" s="18" t="n">
        <v>516.69853979</v>
      </c>
      <c r="J31" s="20" t="n">
        <v>3.30542514</v>
      </c>
      <c r="K31" s="18" t="n">
        <v>500.67853786</v>
      </c>
      <c r="L31" s="20" t="n">
        <v>2.56176675</v>
      </c>
      <c r="M31" s="18" t="s">
        <v>481</v>
      </c>
      <c r="N31" s="20" t="s">
        <v>481</v>
      </c>
      <c r="O31" s="18" t="s">
        <v>481</v>
      </c>
      <c r="P31" s="20" t="s">
        <v>481</v>
      </c>
      <c r="Q31" s="18" t="s">
        <v>481</v>
      </c>
      <c r="R31" s="20" t="s">
        <v>481</v>
      </c>
      <c r="S31" s="18" t="s">
        <v>481</v>
      </c>
      <c r="T31" s="20" t="s">
        <v>481</v>
      </c>
      <c r="U31" s="18" t="n">
        <v>434.34078013</v>
      </c>
      <c r="V31" s="20" t="n">
        <v>5.81587436</v>
      </c>
    </row>
    <row r="32" spans="1:22">
      <c r="A32" s="15" t="s">
        <v>507</v>
      </c>
      <c r="B32" s="17" t="n">
        <v>4478</v>
      </c>
      <c r="C32" s="18">
        <f>(6.0/B32*100)</f>
        <v/>
      </c>
      <c r="D32" s="19" t="n">
        <v>4472</v>
      </c>
      <c r="E32" s="18" t="n">
        <v>507.50353302</v>
      </c>
      <c r="F32" s="20" t="n">
        <v>6.68791927</v>
      </c>
      <c r="G32" s="18" t="n">
        <v>511.72399596</v>
      </c>
      <c r="H32" s="20" t="n">
        <v>3.98293296</v>
      </c>
      <c r="I32" s="18" t="n">
        <v>510.58105996</v>
      </c>
      <c r="J32" s="20" t="n">
        <v>2.85715883</v>
      </c>
      <c r="K32" s="18" t="n">
        <v>499.34461729</v>
      </c>
      <c r="L32" s="20" t="n">
        <v>2.9978211</v>
      </c>
      <c r="M32" s="18" t="s">
        <v>481</v>
      </c>
      <c r="N32" s="20" t="s">
        <v>481</v>
      </c>
      <c r="O32" s="18" t="s">
        <v>481</v>
      </c>
      <c r="P32" s="20" t="s">
        <v>481</v>
      </c>
      <c r="Q32" s="18" t="s">
        <v>481</v>
      </c>
      <c r="R32" s="20" t="s">
        <v>481</v>
      </c>
      <c r="S32" s="18" t="s">
        <v>481</v>
      </c>
      <c r="T32" s="20" t="s">
        <v>481</v>
      </c>
      <c r="U32" s="18" t="n">
        <v>424.26451835</v>
      </c>
      <c r="V32" s="20" t="n">
        <v>13.54493785</v>
      </c>
    </row>
    <row r="33" spans="1:22">
      <c r="A33" s="15" t="s">
        <v>508</v>
      </c>
      <c r="B33" s="17" t="n">
        <v>7325</v>
      </c>
      <c r="C33" s="18">
        <f>(88.0/B33*100)</f>
        <v/>
      </c>
      <c r="D33" s="19" t="n">
        <v>7237</v>
      </c>
      <c r="E33" s="18" t="n">
        <v>499.05212573</v>
      </c>
      <c r="F33" s="20" t="n">
        <v>6.57257225</v>
      </c>
      <c r="G33" s="18" t="n">
        <v>509.63346928</v>
      </c>
      <c r="H33" s="20" t="n">
        <v>4.42006419</v>
      </c>
      <c r="I33" s="18" t="n">
        <v>502.22580779</v>
      </c>
      <c r="J33" s="20" t="n">
        <v>3.03150661</v>
      </c>
      <c r="K33" s="18" t="n">
        <v>480.15055236</v>
      </c>
      <c r="L33" s="20" t="n">
        <v>3.45850624</v>
      </c>
      <c r="M33" s="18" t="s">
        <v>481</v>
      </c>
      <c r="N33" s="20" t="s">
        <v>481</v>
      </c>
      <c r="O33" s="18" t="s">
        <v>481</v>
      </c>
      <c r="P33" s="20" t="s">
        <v>481</v>
      </c>
      <c r="Q33" s="18" t="s">
        <v>481</v>
      </c>
      <c r="R33" s="20" t="s">
        <v>481</v>
      </c>
      <c r="S33" s="18" t="s">
        <v>481</v>
      </c>
      <c r="T33" s="20" t="s">
        <v>481</v>
      </c>
      <c r="U33" s="18" t="n">
        <v>402.54692828</v>
      </c>
      <c r="V33" s="20" t="n">
        <v>9.01310539</v>
      </c>
    </row>
    <row r="34" spans="1:22">
      <c r="A34" s="15" t="s">
        <v>509</v>
      </c>
      <c r="B34" s="17" t="n">
        <v>6350</v>
      </c>
      <c r="C34" s="18">
        <f>(113.0/B34*100)</f>
        <v/>
      </c>
      <c r="D34" s="19" t="n">
        <v>6237</v>
      </c>
      <c r="E34" s="18" t="n">
        <v>458.52340453</v>
      </c>
      <c r="F34" s="20" t="n">
        <v>6.87187182</v>
      </c>
      <c r="G34" s="18" t="n">
        <v>479.58369547</v>
      </c>
      <c r="H34" s="20" t="n">
        <v>5.47208315</v>
      </c>
      <c r="I34" s="18" t="n">
        <v>494.15930736</v>
      </c>
      <c r="J34" s="20" t="n">
        <v>3.45044843</v>
      </c>
      <c r="K34" s="18" t="n">
        <v>482.09048215</v>
      </c>
      <c r="L34" s="20" t="n">
        <v>2.65067349</v>
      </c>
      <c r="M34" s="18" t="s">
        <v>481</v>
      </c>
      <c r="N34" s="20" t="s">
        <v>481</v>
      </c>
      <c r="O34" s="18" t="s">
        <v>481</v>
      </c>
      <c r="P34" s="20" t="s">
        <v>481</v>
      </c>
      <c r="Q34" s="18" t="n">
        <v>336.51078337</v>
      </c>
      <c r="R34" s="20" t="n">
        <v>12.24828707</v>
      </c>
      <c r="S34" s="18" t="s">
        <v>481</v>
      </c>
      <c r="T34" s="20" t="s">
        <v>481</v>
      </c>
      <c r="U34" s="18" t="n">
        <v>406.79156561</v>
      </c>
      <c r="V34" s="20" t="n">
        <v>8.8181823</v>
      </c>
    </row>
    <row r="35" spans="1:22">
      <c r="A35" s="15" t="s">
        <v>510</v>
      </c>
      <c r="B35" s="17" t="n">
        <v>6406</v>
      </c>
      <c r="C35" s="18">
        <f>(80.0/B35*100)</f>
        <v/>
      </c>
      <c r="D35" s="19" t="n">
        <v>6326</v>
      </c>
      <c r="E35" s="18" t="n">
        <v>520.1147293499999</v>
      </c>
      <c r="F35" s="20" t="n">
        <v>8.332415360000001</v>
      </c>
      <c r="G35" s="18" t="n">
        <v>522.72890899</v>
      </c>
      <c r="H35" s="20" t="n">
        <v>4.83237065</v>
      </c>
      <c r="I35" s="18" t="n">
        <v>521.4134742</v>
      </c>
      <c r="J35" s="20" t="n">
        <v>2.66459031</v>
      </c>
      <c r="K35" s="18" t="n">
        <v>506.11350506</v>
      </c>
      <c r="L35" s="20" t="n">
        <v>2.21641124</v>
      </c>
      <c r="M35" s="18" t="s">
        <v>481</v>
      </c>
      <c r="N35" s="20" t="s">
        <v>481</v>
      </c>
      <c r="O35" s="18" t="s">
        <v>481</v>
      </c>
      <c r="P35" s="20" t="s">
        <v>481</v>
      </c>
      <c r="Q35" s="18" t="n">
        <v>349.78970242</v>
      </c>
      <c r="R35" s="20" t="n">
        <v>6.90672373</v>
      </c>
      <c r="S35" s="18" t="s">
        <v>481</v>
      </c>
      <c r="T35" s="20" t="s">
        <v>481</v>
      </c>
      <c r="U35" s="18" t="n">
        <v>421.2405897</v>
      </c>
      <c r="V35" s="20" t="n">
        <v>7.31052984</v>
      </c>
    </row>
    <row r="36" spans="1:22">
      <c r="A36" s="15" t="s">
        <v>511</v>
      </c>
      <c r="B36" s="17" t="n">
        <v>6736</v>
      </c>
      <c r="C36" s="18">
        <f>(107.0/B36*100)</f>
        <v/>
      </c>
      <c r="D36" s="19" t="n">
        <v>6629</v>
      </c>
      <c r="E36" s="18" t="n">
        <v>495.08352351</v>
      </c>
      <c r="F36" s="20" t="n">
        <v>7.19428092</v>
      </c>
      <c r="G36" s="18" t="n">
        <v>503.21284666</v>
      </c>
      <c r="H36" s="20" t="n">
        <v>5.56495889</v>
      </c>
      <c r="I36" s="18" t="n">
        <v>506.75806862</v>
      </c>
      <c r="J36" s="20" t="n">
        <v>2.93302272</v>
      </c>
      <c r="K36" s="18" t="n">
        <v>479.47721406</v>
      </c>
      <c r="L36" s="20" t="n">
        <v>2.37159481</v>
      </c>
      <c r="M36" s="18" t="s">
        <v>481</v>
      </c>
      <c r="N36" s="20" t="s">
        <v>481</v>
      </c>
      <c r="O36" s="18" t="s">
        <v>481</v>
      </c>
      <c r="P36" s="20" t="s">
        <v>481</v>
      </c>
      <c r="Q36" s="18" t="s">
        <v>481</v>
      </c>
      <c r="R36" s="20" t="s">
        <v>481</v>
      </c>
      <c r="S36" s="18" t="s">
        <v>481</v>
      </c>
      <c r="T36" s="20" t="s">
        <v>481</v>
      </c>
      <c r="U36" s="18" t="n">
        <v>430.93331458</v>
      </c>
      <c r="V36" s="20" t="n">
        <v>6.42289931</v>
      </c>
    </row>
    <row r="37" spans="1:22">
      <c r="A37" s="15" t="s">
        <v>512</v>
      </c>
      <c r="B37" s="17" t="n">
        <v>5458</v>
      </c>
      <c r="C37" s="18">
        <f>(222.0/B37*100)</f>
        <v/>
      </c>
      <c r="D37" s="19" t="n">
        <v>5236</v>
      </c>
      <c r="E37" s="18" t="n">
        <v>498.34297643</v>
      </c>
      <c r="F37" s="20" t="n">
        <v>10.04704595</v>
      </c>
      <c r="G37" s="18" t="n">
        <v>524.17555175</v>
      </c>
      <c r="H37" s="20" t="n">
        <v>7.45508022</v>
      </c>
      <c r="I37" s="18" t="n">
        <v>520.8693555999999</v>
      </c>
      <c r="J37" s="20" t="n">
        <v>4.03585001</v>
      </c>
      <c r="K37" s="18" t="n">
        <v>488.6680272</v>
      </c>
      <c r="L37" s="20" t="n">
        <v>2.68424435</v>
      </c>
      <c r="M37" s="18" t="s">
        <v>481</v>
      </c>
      <c r="N37" s="20" t="s">
        <v>481</v>
      </c>
      <c r="O37" s="18" t="s">
        <v>481</v>
      </c>
      <c r="P37" s="20" t="s">
        <v>481</v>
      </c>
      <c r="Q37" s="18" t="s">
        <v>481</v>
      </c>
      <c r="R37" s="20" t="s">
        <v>481</v>
      </c>
      <c r="S37" s="18" t="s">
        <v>481</v>
      </c>
      <c r="T37" s="20" t="s">
        <v>481</v>
      </c>
      <c r="U37" s="18" t="n">
        <v>423.81062235</v>
      </c>
      <c r="V37" s="20" t="n">
        <v>6.75920866</v>
      </c>
    </row>
    <row r="38" spans="1:22">
      <c r="A38" s="15" t="s">
        <v>513</v>
      </c>
      <c r="B38" s="17" t="n">
        <v>5860</v>
      </c>
      <c r="C38" s="18">
        <f>(34.0/B38*100)</f>
        <v/>
      </c>
      <c r="D38" s="19" t="n">
        <v>5826</v>
      </c>
      <c r="E38" s="18" t="n">
        <v>514.85829208</v>
      </c>
      <c r="F38" s="20" t="n">
        <v>8.33234223</v>
      </c>
      <c r="G38" s="18" t="n">
        <v>542.19724504</v>
      </c>
      <c r="H38" s="20" t="n">
        <v>7.57598186</v>
      </c>
      <c r="I38" s="18" t="n">
        <v>539.90143937</v>
      </c>
      <c r="J38" s="20" t="n">
        <v>3.69367485</v>
      </c>
      <c r="K38" s="18" t="n">
        <v>513.26833104</v>
      </c>
      <c r="L38" s="20" t="n">
        <v>3.31044095</v>
      </c>
      <c r="M38" s="18" t="s">
        <v>481</v>
      </c>
      <c r="N38" s="20" t="s">
        <v>481</v>
      </c>
      <c r="O38" s="18" t="s">
        <v>481</v>
      </c>
      <c r="P38" s="20" t="s">
        <v>481</v>
      </c>
      <c r="Q38" s="18" t="s">
        <v>481</v>
      </c>
      <c r="R38" s="20" t="s">
        <v>481</v>
      </c>
      <c r="S38" s="18" t="s">
        <v>481</v>
      </c>
      <c r="T38" s="20" t="s">
        <v>481</v>
      </c>
      <c r="U38" s="18" t="n">
        <v>501.8625701</v>
      </c>
      <c r="V38" s="20" t="n">
        <v>5.71661636</v>
      </c>
    </row>
    <row r="39" spans="1:22">
      <c r="A39" s="15" t="s">
        <v>514</v>
      </c>
      <c r="B39" s="17" t="n">
        <v>5895</v>
      </c>
      <c r="C39" s="18">
        <f>(34.0/B39*100)</f>
        <v/>
      </c>
      <c r="D39" s="19" t="n">
        <v>5861</v>
      </c>
      <c r="E39" s="18" t="n">
        <v>410.33674207</v>
      </c>
      <c r="F39" s="20" t="n">
        <v>6.47055139</v>
      </c>
      <c r="G39" s="18" t="n">
        <v>421.62104263</v>
      </c>
      <c r="H39" s="20" t="n">
        <v>5.58676626</v>
      </c>
      <c r="I39" s="18" t="n">
        <v>424.23843219</v>
      </c>
      <c r="J39" s="20" t="n">
        <v>4.56803601</v>
      </c>
      <c r="K39" s="18" t="n">
        <v>427.91030731</v>
      </c>
      <c r="L39" s="20" t="n">
        <v>4.50448323</v>
      </c>
      <c r="M39" s="18" t="s">
        <v>481</v>
      </c>
      <c r="N39" s="20" t="s">
        <v>481</v>
      </c>
      <c r="O39" s="18" t="s">
        <v>481</v>
      </c>
      <c r="P39" s="20" t="s">
        <v>481</v>
      </c>
      <c r="Q39" s="18" t="s">
        <v>481</v>
      </c>
      <c r="R39" s="20" t="s">
        <v>481</v>
      </c>
      <c r="S39" s="18" t="s">
        <v>481</v>
      </c>
      <c r="T39" s="20" t="s">
        <v>481</v>
      </c>
      <c r="U39" s="18" t="n">
        <v>373.09178553</v>
      </c>
      <c r="V39" s="20" t="n">
        <v>9.47294232</v>
      </c>
    </row>
    <row r="40" spans="1:22">
      <c r="A40" s="15" t="s">
        <v>515</v>
      </c>
      <c r="B40" s="17" t="n">
        <v>14157</v>
      </c>
      <c r="C40" s="18">
        <f>(437.0/B40*100)</f>
        <v/>
      </c>
      <c r="D40" s="19" t="n">
        <v>13720</v>
      </c>
      <c r="E40" s="18" t="n">
        <v>497.6908249</v>
      </c>
      <c r="F40" s="20" t="n">
        <v>9.57862682</v>
      </c>
      <c r="G40" s="18" t="n">
        <v>516.61806627</v>
      </c>
      <c r="H40" s="20" t="n">
        <v>6.30029122</v>
      </c>
      <c r="I40" s="18" t="n">
        <v>516.0831851200001</v>
      </c>
      <c r="J40" s="20" t="n">
        <v>4.31147248</v>
      </c>
      <c r="K40" s="18" t="n">
        <v>487.64950155</v>
      </c>
      <c r="L40" s="20" t="n">
        <v>2.44521808</v>
      </c>
      <c r="M40" s="18" t="s">
        <v>481</v>
      </c>
      <c r="N40" s="20" t="s">
        <v>481</v>
      </c>
      <c r="O40" s="18" t="s">
        <v>481</v>
      </c>
      <c r="P40" s="20" t="s">
        <v>481</v>
      </c>
      <c r="Q40" s="18" t="s">
        <v>481</v>
      </c>
      <c r="R40" s="20" t="s">
        <v>481</v>
      </c>
      <c r="S40" s="18" t="s">
        <v>481</v>
      </c>
      <c r="T40" s="20" t="s">
        <v>481</v>
      </c>
      <c r="U40" s="18" t="n">
        <v>416.17160295</v>
      </c>
      <c r="V40" s="20" t="n">
        <v>7.10562816</v>
      </c>
    </row>
    <row r="41" spans="1:22">
      <c r="A41" s="15" t="s">
        <v>516</v>
      </c>
      <c r="B41" s="17" t="n">
        <v>5712</v>
      </c>
      <c r="C41" s="18">
        <f>(76.0/B41*100)</f>
        <v/>
      </c>
      <c r="D41" s="19" t="n">
        <v>5636</v>
      </c>
      <c r="E41" s="18" t="n">
        <v>460.78231708</v>
      </c>
      <c r="F41" s="20" t="n">
        <v>8.44501908</v>
      </c>
      <c r="G41" s="18" t="n">
        <v>475.40345298</v>
      </c>
      <c r="H41" s="20" t="n">
        <v>7.04184832</v>
      </c>
      <c r="I41" s="18" t="n">
        <v>482.65863721</v>
      </c>
      <c r="J41" s="20" t="n">
        <v>3.84041188</v>
      </c>
      <c r="K41" s="18" t="n">
        <v>468.77192903</v>
      </c>
      <c r="L41" s="20" t="n">
        <v>3.08366849</v>
      </c>
      <c r="M41" s="18" t="s">
        <v>481</v>
      </c>
      <c r="N41" s="20" t="s">
        <v>481</v>
      </c>
      <c r="O41" s="18" t="s">
        <v>481</v>
      </c>
      <c r="P41" s="20" t="s">
        <v>481</v>
      </c>
      <c r="Q41" s="18" t="n">
        <v>392.51815558</v>
      </c>
      <c r="R41" s="20" t="n">
        <v>16.89642718</v>
      </c>
      <c r="S41" s="18" t="s">
        <v>481</v>
      </c>
      <c r="T41" s="20" t="s">
        <v>481</v>
      </c>
      <c r="U41" s="18" t="n">
        <v>404.37247438</v>
      </c>
      <c r="V41" s="20" t="n">
        <v>9.76244902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(2365.0/B46*100)</f>
        <v/>
      </c>
      <c r="D46" s="19" t="n">
        <v>20776</v>
      </c>
      <c r="E46" s="18" t="n">
        <v>376.65456786</v>
      </c>
      <c r="F46" s="20" t="n">
        <v>4.67860423</v>
      </c>
      <c r="G46" s="18" t="n">
        <v>395.7982455</v>
      </c>
      <c r="H46" s="20" t="n">
        <v>5.37454859</v>
      </c>
      <c r="I46" s="18" t="n">
        <v>398.23601349</v>
      </c>
      <c r="J46" s="20" t="n">
        <v>3.86765997</v>
      </c>
      <c r="K46" s="18" t="n">
        <v>393.14001268</v>
      </c>
      <c r="L46" s="20" t="n">
        <v>4.46651928</v>
      </c>
      <c r="M46" s="18" t="s">
        <v>481</v>
      </c>
      <c r="N46" s="20" t="s">
        <v>481</v>
      </c>
      <c r="O46" s="18" t="s">
        <v>481</v>
      </c>
      <c r="P46" s="20" t="s">
        <v>481</v>
      </c>
      <c r="Q46" s="18" t="s">
        <v>481</v>
      </c>
      <c r="R46" s="20" t="s">
        <v>481</v>
      </c>
      <c r="S46" s="18" t="s">
        <v>481</v>
      </c>
      <c r="T46" s="20" t="s">
        <v>481</v>
      </c>
      <c r="U46" s="18" t="n">
        <v>354.80695119</v>
      </c>
      <c r="V46" s="20" t="n">
        <v>3.08589921</v>
      </c>
    </row>
    <row r="47" spans="1:22">
      <c r="A47" s="15" t="s">
        <v>522</v>
      </c>
      <c r="B47" s="17" t="n">
        <v>5928</v>
      </c>
      <c r="C47" s="18">
        <f>(471.0/B47*100)</f>
        <v/>
      </c>
      <c r="D47" s="19" t="n">
        <v>5457</v>
      </c>
      <c r="E47" s="18" t="n">
        <v>426.02663292</v>
      </c>
      <c r="F47" s="20" t="n">
        <v>5.35129995</v>
      </c>
      <c r="G47" s="18" t="n">
        <v>442.97388619</v>
      </c>
      <c r="H47" s="20" t="n">
        <v>6.1843146</v>
      </c>
      <c r="I47" s="18" t="n">
        <v>461.04940517</v>
      </c>
      <c r="J47" s="20" t="n">
        <v>4.14793095</v>
      </c>
      <c r="K47" s="18" t="n">
        <v>460.50342436</v>
      </c>
      <c r="L47" s="20" t="n">
        <v>4.70707558</v>
      </c>
      <c r="M47" s="18" t="s">
        <v>481</v>
      </c>
      <c r="N47" s="20" t="s">
        <v>481</v>
      </c>
      <c r="O47" s="18" t="s">
        <v>481</v>
      </c>
      <c r="P47" s="20" t="s">
        <v>481</v>
      </c>
      <c r="Q47" s="18" t="s">
        <v>481</v>
      </c>
      <c r="R47" s="20" t="s">
        <v>481</v>
      </c>
      <c r="S47" s="18" t="s">
        <v>481</v>
      </c>
      <c r="T47" s="20" t="s">
        <v>481</v>
      </c>
      <c r="U47" s="18" t="n">
        <v>386.85045211</v>
      </c>
      <c r="V47" s="20" t="n">
        <v>5.546561</v>
      </c>
    </row>
    <row r="48" spans="1:22">
      <c r="A48" s="15" t="s">
        <v>523</v>
      </c>
      <c r="B48" s="17" t="n">
        <v>9841</v>
      </c>
      <c r="C48" s="18">
        <f>(8.0/B48*100)</f>
        <v/>
      </c>
      <c r="D48" s="19" t="n">
        <v>9833</v>
      </c>
      <c r="E48" s="18" t="n">
        <v>554.91817167</v>
      </c>
      <c r="F48" s="20" t="n">
        <v>9.699229109999999</v>
      </c>
      <c r="G48" s="18" t="n">
        <v>545.9920951</v>
      </c>
      <c r="H48" s="20" t="n">
        <v>6.61318676</v>
      </c>
      <c r="I48" s="18" t="n">
        <v>534.42259131</v>
      </c>
      <c r="J48" s="20" t="n">
        <v>4.76265816</v>
      </c>
      <c r="K48" s="18" t="n">
        <v>514.85893674</v>
      </c>
      <c r="L48" s="20" t="n">
        <v>5.89666387</v>
      </c>
      <c r="M48" s="18" t="s">
        <v>481</v>
      </c>
      <c r="N48" s="20" t="s">
        <v>481</v>
      </c>
      <c r="O48" s="18" t="s">
        <v>481</v>
      </c>
      <c r="P48" s="20" t="s">
        <v>481</v>
      </c>
      <c r="Q48" s="18" t="s">
        <v>481</v>
      </c>
      <c r="R48" s="20" t="s">
        <v>481</v>
      </c>
      <c r="S48" s="18" t="s">
        <v>481</v>
      </c>
      <c r="T48" s="20" t="s">
        <v>481</v>
      </c>
      <c r="U48" s="18" t="n">
        <v>459.4543981</v>
      </c>
      <c r="V48" s="20" t="n">
        <v>24.29625818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(468.0/B50*100)</f>
        <v/>
      </c>
      <c r="D50" s="19" t="n">
        <v>11327</v>
      </c>
      <c r="E50" s="18" t="n">
        <v>366.64869107</v>
      </c>
      <c r="F50" s="20" t="n">
        <v>4.49279064</v>
      </c>
      <c r="G50" s="18" t="n">
        <v>387.68582201</v>
      </c>
      <c r="H50" s="20" t="n">
        <v>3.44450731</v>
      </c>
      <c r="I50" s="18" t="n">
        <v>397.84902474</v>
      </c>
      <c r="J50" s="20" t="n">
        <v>2.6695226</v>
      </c>
      <c r="K50" s="18" t="n">
        <v>402.53079483</v>
      </c>
      <c r="L50" s="20" t="n">
        <v>2.75241965</v>
      </c>
      <c r="M50" s="18" t="s">
        <v>481</v>
      </c>
      <c r="N50" s="20" t="s">
        <v>481</v>
      </c>
      <c r="O50" s="18" t="s">
        <v>481</v>
      </c>
      <c r="P50" s="20" t="s">
        <v>481</v>
      </c>
      <c r="Q50" s="18" t="s">
        <v>481</v>
      </c>
      <c r="R50" s="20" t="s">
        <v>481</v>
      </c>
      <c r="S50" s="18" t="s">
        <v>481</v>
      </c>
      <c r="T50" s="20" t="s">
        <v>481</v>
      </c>
      <c r="U50" s="18" t="n">
        <v>334.43311221</v>
      </c>
      <c r="V50" s="20" t="n">
        <v>7.72108985</v>
      </c>
    </row>
    <row r="51" spans="1:22">
      <c r="A51" s="15" t="s">
        <v>526</v>
      </c>
      <c r="B51" s="17" t="n">
        <v>6866</v>
      </c>
      <c r="C51" s="18">
        <f>(115.0/B51*100)</f>
        <v/>
      </c>
      <c r="D51" s="19" t="n">
        <v>6751</v>
      </c>
      <c r="E51" s="18" t="n">
        <v>393.54744258</v>
      </c>
      <c r="F51" s="20" t="n">
        <v>6.25441916</v>
      </c>
      <c r="G51" s="18" t="n">
        <v>404.10836919</v>
      </c>
      <c r="H51" s="20" t="n">
        <v>3.97333648</v>
      </c>
      <c r="I51" s="18" t="n">
        <v>407.619636</v>
      </c>
      <c r="J51" s="20" t="n">
        <v>3.3163845</v>
      </c>
      <c r="K51" s="18" t="n">
        <v>406.99005006</v>
      </c>
      <c r="L51" s="20" t="n">
        <v>3.26321334</v>
      </c>
      <c r="M51" s="18" t="s">
        <v>481</v>
      </c>
      <c r="N51" s="20" t="s">
        <v>481</v>
      </c>
      <c r="O51" s="18" t="s">
        <v>481</v>
      </c>
      <c r="P51" s="20" t="s">
        <v>481</v>
      </c>
      <c r="Q51" s="18" t="n">
        <v>380.5422133</v>
      </c>
      <c r="R51" s="20" t="n">
        <v>4.31283207</v>
      </c>
      <c r="S51" s="18" t="s">
        <v>481</v>
      </c>
      <c r="T51" s="20" t="s">
        <v>481</v>
      </c>
      <c r="U51" s="18" t="n">
        <v>381.93408239</v>
      </c>
      <c r="V51" s="20" t="n">
        <v>6.46345255</v>
      </c>
    </row>
    <row r="52" spans="1:22">
      <c r="A52" s="15" t="s">
        <v>527</v>
      </c>
      <c r="B52" s="17" t="n">
        <v>5809</v>
      </c>
      <c r="C52" s="18">
        <f>(120.0/B52*100)</f>
        <v/>
      </c>
      <c r="D52" s="19" t="n">
        <v>5689</v>
      </c>
      <c r="E52" s="18" t="n">
        <v>457.09113191</v>
      </c>
      <c r="F52" s="20" t="n">
        <v>6.45958153</v>
      </c>
      <c r="G52" s="18" t="n">
        <v>472.11841763</v>
      </c>
      <c r="H52" s="20" t="n">
        <v>5.35632571</v>
      </c>
      <c r="I52" s="18" t="n">
        <v>475.42285393</v>
      </c>
      <c r="J52" s="20" t="n">
        <v>3.06169185</v>
      </c>
      <c r="K52" s="18" t="n">
        <v>459.52612531</v>
      </c>
      <c r="L52" s="20" t="n">
        <v>3.59612661</v>
      </c>
      <c r="M52" s="18" t="s">
        <v>481</v>
      </c>
      <c r="N52" s="20" t="s">
        <v>481</v>
      </c>
      <c r="O52" s="18" t="s">
        <v>481</v>
      </c>
      <c r="P52" s="20" t="s">
        <v>481</v>
      </c>
      <c r="Q52" s="18" t="s">
        <v>481</v>
      </c>
      <c r="R52" s="20" t="s">
        <v>481</v>
      </c>
      <c r="S52" s="18" t="s">
        <v>481</v>
      </c>
      <c r="T52" s="20" t="s">
        <v>481</v>
      </c>
      <c r="U52" s="18" t="n">
        <v>392.80646682</v>
      </c>
      <c r="V52" s="20" t="n">
        <v>6.82938339</v>
      </c>
    </row>
    <row r="53" spans="1:22">
      <c r="A53" s="15" t="s">
        <v>528</v>
      </c>
      <c r="B53" s="17" t="n">
        <v>5571</v>
      </c>
      <c r="C53" s="18">
        <f>(136.0/B53*100)</f>
        <v/>
      </c>
      <c r="D53" s="19" t="n">
        <v>5435</v>
      </c>
      <c r="E53" s="18" t="n">
        <v>427.21050477</v>
      </c>
      <c r="F53" s="20" t="n">
        <v>5.06378431</v>
      </c>
      <c r="G53" s="18" t="n">
        <v>436.87691343</v>
      </c>
      <c r="H53" s="20" t="n">
        <v>3.9559188</v>
      </c>
      <c r="I53" s="18" t="n">
        <v>451.0265631</v>
      </c>
      <c r="J53" s="20" t="n">
        <v>2.90464277</v>
      </c>
      <c r="K53" s="18" t="n">
        <v>447.63373535</v>
      </c>
      <c r="L53" s="20" t="n">
        <v>2.80668125</v>
      </c>
      <c r="M53" s="18" t="s">
        <v>481</v>
      </c>
      <c r="N53" s="20" t="s">
        <v>481</v>
      </c>
      <c r="O53" s="18" t="s">
        <v>481</v>
      </c>
      <c r="P53" s="20" t="s">
        <v>481</v>
      </c>
      <c r="Q53" s="18" t="s">
        <v>481</v>
      </c>
      <c r="R53" s="20" t="s">
        <v>481</v>
      </c>
      <c r="S53" s="18" t="s">
        <v>481</v>
      </c>
      <c r="T53" s="20" t="s">
        <v>481</v>
      </c>
      <c r="U53" s="18" t="n">
        <v>370.65578106</v>
      </c>
      <c r="V53" s="20" t="n">
        <v>4.64302924</v>
      </c>
    </row>
    <row r="54" spans="1:22">
      <c r="A54" s="15" t="s">
        <v>529</v>
      </c>
      <c r="B54" s="17" t="n">
        <v>4740</v>
      </c>
      <c r="C54" s="18">
        <f>(606.0/B54*100)</f>
        <v/>
      </c>
      <c r="D54" s="19" t="n">
        <v>4134</v>
      </c>
      <c r="E54" s="18" t="n">
        <v>316.30305231</v>
      </c>
      <c r="F54" s="20" t="n">
        <v>3.89102614</v>
      </c>
      <c r="G54" s="18" t="n">
        <v>335.00675911</v>
      </c>
      <c r="H54" s="20" t="n">
        <v>5.22677851</v>
      </c>
      <c r="I54" s="18" t="n">
        <v>342.99190182</v>
      </c>
      <c r="J54" s="20" t="n">
        <v>3.8528911</v>
      </c>
      <c r="K54" s="18" t="n">
        <v>351.15040157</v>
      </c>
      <c r="L54" s="20" t="n">
        <v>4.50293202</v>
      </c>
      <c r="M54" s="18" t="s">
        <v>481</v>
      </c>
      <c r="N54" s="20" t="s">
        <v>481</v>
      </c>
      <c r="O54" s="18" t="s">
        <v>481</v>
      </c>
      <c r="P54" s="20" t="s">
        <v>481</v>
      </c>
      <c r="Q54" s="18" t="s">
        <v>481</v>
      </c>
      <c r="R54" s="20" t="s">
        <v>481</v>
      </c>
      <c r="S54" s="18" t="s">
        <v>481</v>
      </c>
      <c r="T54" s="20" t="s">
        <v>481</v>
      </c>
      <c r="U54" s="18" t="n">
        <v>294.3628865</v>
      </c>
      <c r="V54" s="20" t="n">
        <v>4.09683397</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(77.0/B56*100)</f>
        <v/>
      </c>
      <c r="D56" s="19" t="n">
        <v>5282</v>
      </c>
      <c r="E56" s="18" t="n">
        <v>545.14961165</v>
      </c>
      <c r="F56" s="20" t="n">
        <v>9.04131209</v>
      </c>
      <c r="G56" s="18" t="n">
        <v>565.98607545</v>
      </c>
      <c r="H56" s="20" t="n">
        <v>4.99391667</v>
      </c>
      <c r="I56" s="18" t="n">
        <v>554.9777914700001</v>
      </c>
      <c r="J56" s="20" t="n">
        <v>3.024989</v>
      </c>
      <c r="K56" s="18" t="n">
        <v>535.67897423</v>
      </c>
      <c r="L56" s="20" t="n">
        <v>3.81678606</v>
      </c>
      <c r="M56" s="18" t="s">
        <v>481</v>
      </c>
      <c r="N56" s="20" t="s">
        <v>481</v>
      </c>
      <c r="O56" s="18" t="s">
        <v>481</v>
      </c>
      <c r="P56" s="20" t="s">
        <v>481</v>
      </c>
      <c r="Q56" s="18" t="s">
        <v>481</v>
      </c>
      <c r="R56" s="20" t="s">
        <v>481</v>
      </c>
      <c r="S56" s="18" t="s">
        <v>481</v>
      </c>
      <c r="T56" s="20" t="s">
        <v>481</v>
      </c>
      <c r="U56" s="18" t="n">
        <v>477.28550469</v>
      </c>
      <c r="V56" s="20" t="n">
        <v>18.23350033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(189.0/B61*100)</f>
        <v/>
      </c>
      <c r="D61" s="19" t="n">
        <v>6336</v>
      </c>
      <c r="E61" s="18" t="n">
        <v>476.16271445</v>
      </c>
      <c r="F61" s="20" t="n">
        <v>5.44015869</v>
      </c>
      <c r="G61" s="18" t="n">
        <v>477.5677338</v>
      </c>
      <c r="H61" s="20" t="n">
        <v>4.77148686</v>
      </c>
      <c r="I61" s="18" t="n">
        <v>486.87452575</v>
      </c>
      <c r="J61" s="20" t="n">
        <v>2.44766717</v>
      </c>
      <c r="K61" s="18" t="n">
        <v>479.50473638</v>
      </c>
      <c r="L61" s="20" t="n">
        <v>2.50902506</v>
      </c>
      <c r="M61" s="18" t="s">
        <v>481</v>
      </c>
      <c r="N61" s="20" t="s">
        <v>481</v>
      </c>
      <c r="O61" s="18" t="s">
        <v>481</v>
      </c>
      <c r="P61" s="20" t="s">
        <v>481</v>
      </c>
      <c r="Q61" s="18" t="s">
        <v>481</v>
      </c>
      <c r="R61" s="20" t="s">
        <v>481</v>
      </c>
      <c r="S61" s="18" t="s">
        <v>481</v>
      </c>
      <c r="T61" s="20" t="s">
        <v>481</v>
      </c>
      <c r="U61" s="18" t="n">
        <v>411.08590547</v>
      </c>
      <c r="V61" s="20" t="n">
        <v>8.118170470000001</v>
      </c>
    </row>
    <row r="62" spans="1:22">
      <c r="A62" s="15" t="s">
        <v>537</v>
      </c>
      <c r="B62" s="17" t="n">
        <v>4476</v>
      </c>
      <c r="C62" s="18">
        <f>(3.0/B62*100)</f>
        <v/>
      </c>
      <c r="D62" s="19" t="n">
        <v>4473</v>
      </c>
      <c r="E62" s="18" t="n">
        <v>553.6915546499999</v>
      </c>
      <c r="F62" s="20" t="n">
        <v>6.72793752</v>
      </c>
      <c r="G62" s="18" t="n">
        <v>553.56541685</v>
      </c>
      <c r="H62" s="20" t="n">
        <v>5.01462949</v>
      </c>
      <c r="I62" s="18" t="n">
        <v>551.39262578</v>
      </c>
      <c r="J62" s="20" t="n">
        <v>1.7841232</v>
      </c>
      <c r="K62" s="18" t="n">
        <v>533.92667662</v>
      </c>
      <c r="L62" s="20" t="n">
        <v>1.82383429</v>
      </c>
      <c r="M62" s="18" t="s">
        <v>481</v>
      </c>
      <c r="N62" s="20" t="s">
        <v>481</v>
      </c>
      <c r="O62" s="18" t="s">
        <v>481</v>
      </c>
      <c r="P62" s="20" t="s">
        <v>481</v>
      </c>
      <c r="Q62" s="18" t="s">
        <v>481</v>
      </c>
      <c r="R62" s="20" t="s">
        <v>481</v>
      </c>
      <c r="S62" s="18" t="s">
        <v>481</v>
      </c>
      <c r="T62" s="20" t="s">
        <v>481</v>
      </c>
      <c r="U62" s="18" t="n">
        <v>491.85350105</v>
      </c>
      <c r="V62" s="20" t="n">
        <v>25.18021536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(103.0/B66*100)</f>
        <v/>
      </c>
      <c r="D66" s="19" t="n">
        <v>5562</v>
      </c>
      <c r="E66" s="18" t="n">
        <v>412.27846159</v>
      </c>
      <c r="F66" s="20" t="n">
        <v>3.90477245</v>
      </c>
      <c r="G66" s="18" t="n">
        <v>424.97506933</v>
      </c>
      <c r="H66" s="20" t="n">
        <v>3.18840962</v>
      </c>
      <c r="I66" s="18" t="n">
        <v>432.88041891</v>
      </c>
      <c r="J66" s="20" t="n">
        <v>2.63159663</v>
      </c>
      <c r="K66" s="18" t="n">
        <v>427.9559113</v>
      </c>
      <c r="L66" s="20" t="n">
        <v>3.42207728</v>
      </c>
      <c r="M66" s="18" t="s">
        <v>481</v>
      </c>
      <c r="N66" s="20" t="s">
        <v>481</v>
      </c>
      <c r="O66" s="18" t="s">
        <v>481</v>
      </c>
      <c r="P66" s="20" t="s">
        <v>481</v>
      </c>
      <c r="Q66" s="18" t="s">
        <v>481</v>
      </c>
      <c r="R66" s="20" t="s">
        <v>481</v>
      </c>
      <c r="S66" s="18" t="s">
        <v>481</v>
      </c>
      <c r="T66" s="20" t="s">
        <v>481</v>
      </c>
      <c r="U66" s="18" t="n">
        <v>364.72348251</v>
      </c>
      <c r="V66" s="20" t="n">
        <v>4.69924186</v>
      </c>
    </row>
    <row r="67" spans="1:22">
      <c r="A67" s="15" t="s">
        <v>542</v>
      </c>
      <c r="B67" s="17" t="n">
        <v>6971</v>
      </c>
      <c r="C67" s="18">
        <f>(1233.0/B67*100)</f>
        <v/>
      </c>
      <c r="D67" s="19" t="n">
        <v>5738</v>
      </c>
      <c r="E67" s="18" t="n">
        <v>370.85109342</v>
      </c>
      <c r="F67" s="20" t="n">
        <v>5.3720793</v>
      </c>
      <c r="G67" s="18" t="n">
        <v>401.52341073</v>
      </c>
      <c r="H67" s="20" t="n">
        <v>4.22043024</v>
      </c>
      <c r="I67" s="18" t="n">
        <v>404.60953571</v>
      </c>
      <c r="J67" s="20" t="n">
        <v>3.42300466</v>
      </c>
      <c r="K67" s="18" t="n">
        <v>408.96617045</v>
      </c>
      <c r="L67" s="20" t="n">
        <v>3.95848294</v>
      </c>
      <c r="M67" s="18" t="s">
        <v>481</v>
      </c>
      <c r="N67" s="20" t="s">
        <v>481</v>
      </c>
      <c r="O67" s="18" t="s">
        <v>481</v>
      </c>
      <c r="P67" s="20" t="s">
        <v>481</v>
      </c>
      <c r="Q67" s="18" t="s">
        <v>481</v>
      </c>
      <c r="R67" s="20" t="s">
        <v>481</v>
      </c>
      <c r="S67" s="18" t="s">
        <v>481</v>
      </c>
      <c r="T67" s="20" t="s">
        <v>481</v>
      </c>
      <c r="U67" s="18" t="n">
        <v>335.72604649</v>
      </c>
      <c r="V67" s="20" t="n">
        <v>6.96892161</v>
      </c>
    </row>
    <row r="68" spans="1:22">
      <c r="A68" s="15" t="s">
        <v>543</v>
      </c>
      <c r="B68" s="17" t="n">
        <v>12083</v>
      </c>
      <c r="C68" s="18">
        <f>(32.0/B68*100)</f>
        <v/>
      </c>
      <c r="D68" s="19" t="n">
        <v>12051</v>
      </c>
      <c r="E68" s="18" t="n">
        <v>394.68427112</v>
      </c>
      <c r="F68" s="20" t="n">
        <v>3.27508259</v>
      </c>
      <c r="G68" s="18" t="n">
        <v>405.43620622</v>
      </c>
      <c r="H68" s="20" t="n">
        <v>3.00048765</v>
      </c>
      <c r="I68" s="18" t="n">
        <v>422.67187662</v>
      </c>
      <c r="J68" s="20" t="n">
        <v>2.22956935</v>
      </c>
      <c r="K68" s="18" t="n">
        <v>420.34840553</v>
      </c>
      <c r="L68" s="20" t="n">
        <v>2.39373997</v>
      </c>
      <c r="M68" s="18" t="s">
        <v>481</v>
      </c>
      <c r="N68" s="20" t="s">
        <v>481</v>
      </c>
      <c r="O68" s="18" t="s">
        <v>481</v>
      </c>
      <c r="P68" s="20" t="s">
        <v>481</v>
      </c>
      <c r="Q68" s="18" t="s">
        <v>481</v>
      </c>
      <c r="R68" s="20" t="s">
        <v>481</v>
      </c>
      <c r="S68" s="18" t="s">
        <v>481</v>
      </c>
      <c r="T68" s="20" t="s">
        <v>481</v>
      </c>
      <c r="U68" s="18" t="n">
        <v>349.05927124</v>
      </c>
      <c r="V68" s="20" t="n">
        <v>2.0731248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480.24649317</v>
      </c>
      <c r="F70" s="20" t="n">
        <v>5.05977941</v>
      </c>
      <c r="G70" s="18" t="n">
        <v>498.83458508</v>
      </c>
      <c r="H70" s="20" t="n">
        <v>4.31640006</v>
      </c>
      <c r="I70" s="18" t="n">
        <v>502.56021178</v>
      </c>
      <c r="J70" s="20" t="n">
        <v>3.48246317</v>
      </c>
      <c r="K70" s="18" t="n">
        <v>496.00046919</v>
      </c>
      <c r="L70" s="20" t="n">
        <v>4.14633268</v>
      </c>
      <c r="M70" s="18" t="s">
        <v>481</v>
      </c>
      <c r="N70" s="20" t="s">
        <v>481</v>
      </c>
      <c r="O70" s="18" t="s">
        <v>481</v>
      </c>
      <c r="P70" s="20" t="s">
        <v>481</v>
      </c>
      <c r="Q70" s="18" t="s">
        <v>481</v>
      </c>
      <c r="R70" s="20" t="s">
        <v>481</v>
      </c>
      <c r="S70" s="18" t="s">
        <v>481</v>
      </c>
      <c r="T70" s="20" t="s">
        <v>481</v>
      </c>
      <c r="U70" s="18" t="n">
        <v>440.88884343</v>
      </c>
      <c r="V70" s="20" t="n">
        <v>9.0122798</v>
      </c>
    </row>
    <row r="71" spans="1:22">
      <c r="A71" s="15" t="s">
        <v>546</v>
      </c>
      <c r="B71" s="17" t="n">
        <v>6115</v>
      </c>
      <c r="C71" s="18">
        <f>(55.0/B71*100)</f>
        <v/>
      </c>
      <c r="D71" s="19" t="n">
        <v>6060</v>
      </c>
      <c r="E71" s="18" t="n">
        <v>578.96909102</v>
      </c>
      <c r="F71" s="20" t="n">
        <v>7.7727573</v>
      </c>
      <c r="G71" s="18" t="n">
        <v>588.05896211</v>
      </c>
      <c r="H71" s="20" t="n">
        <v>3.73545378</v>
      </c>
      <c r="I71" s="18" t="n">
        <v>571.2108356799999</v>
      </c>
      <c r="J71" s="20" t="n">
        <v>2.51911959</v>
      </c>
      <c r="K71" s="18" t="n">
        <v>548.97124836</v>
      </c>
      <c r="L71" s="20" t="n">
        <v>2.34066931</v>
      </c>
      <c r="M71" s="18" t="s">
        <v>481</v>
      </c>
      <c r="N71" s="20" t="s">
        <v>481</v>
      </c>
      <c r="O71" s="18" t="s">
        <v>481</v>
      </c>
      <c r="P71" s="20" t="s">
        <v>481</v>
      </c>
      <c r="Q71" s="18" t="s">
        <v>481</v>
      </c>
      <c r="R71" s="20" t="s">
        <v>481</v>
      </c>
      <c r="S71" s="18" t="s">
        <v>481</v>
      </c>
      <c r="T71" s="20" t="s">
        <v>481</v>
      </c>
      <c r="U71" s="18" t="n">
        <v>498.38239479</v>
      </c>
      <c r="V71" s="20" t="n">
        <v>15.33313204</v>
      </c>
    </row>
    <row r="72" spans="1:22">
      <c r="A72" s="15" t="s">
        <v>547</v>
      </c>
      <c r="B72" s="17" t="n">
        <v>7708</v>
      </c>
      <c r="C72" s="18">
        <f>(9.0/B72*100)</f>
        <v/>
      </c>
      <c r="D72" s="19" t="n">
        <v>7699</v>
      </c>
      <c r="E72" s="18" t="n">
        <v>561.21043271</v>
      </c>
      <c r="F72" s="20" t="n">
        <v>8.99444171</v>
      </c>
      <c r="G72" s="18" t="n">
        <v>574.86468442</v>
      </c>
      <c r="H72" s="20" t="n">
        <v>6.00053813</v>
      </c>
      <c r="I72" s="18" t="n">
        <v>550.48742118</v>
      </c>
      <c r="J72" s="20" t="n">
        <v>3.09354126</v>
      </c>
      <c r="K72" s="18" t="n">
        <v>519.5818549099999</v>
      </c>
      <c r="L72" s="20" t="n">
        <v>3.13897465</v>
      </c>
      <c r="M72" s="18" t="s">
        <v>481</v>
      </c>
      <c r="N72" s="20" t="s">
        <v>481</v>
      </c>
      <c r="O72" s="18" t="s">
        <v>481</v>
      </c>
      <c r="P72" s="20" t="s">
        <v>481</v>
      </c>
      <c r="Q72" s="18" t="s">
        <v>481</v>
      </c>
      <c r="R72" s="20" t="s">
        <v>481</v>
      </c>
      <c r="S72" s="18" t="s">
        <v>481</v>
      </c>
      <c r="T72" s="20" t="s">
        <v>481</v>
      </c>
      <c r="U72" s="18" t="n">
        <v>464.9662716</v>
      </c>
      <c r="V72" s="20" t="n">
        <v>28.31294908</v>
      </c>
    </row>
    <row r="73" spans="1:22">
      <c r="A73" s="15" t="s">
        <v>548</v>
      </c>
      <c r="B73" s="17" t="n">
        <v>8249</v>
      </c>
      <c r="C73" s="18">
        <f>(212.0/B73*100)</f>
        <v/>
      </c>
      <c r="D73" s="19" t="n">
        <v>8037</v>
      </c>
      <c r="E73" s="18" t="n">
        <v>418.9341517</v>
      </c>
      <c r="F73" s="20" t="n">
        <v>8.03776856</v>
      </c>
      <c r="G73" s="18" t="n">
        <v>416.07821369</v>
      </c>
      <c r="H73" s="20" t="n">
        <v>5.00797646</v>
      </c>
      <c r="I73" s="18" t="n">
        <v>413.89102169</v>
      </c>
      <c r="J73" s="20" t="n">
        <v>2.95819885</v>
      </c>
      <c r="K73" s="18" t="n">
        <v>421.6717866</v>
      </c>
      <c r="L73" s="20" t="n">
        <v>4.18922354</v>
      </c>
      <c r="M73" s="18" t="s">
        <v>481</v>
      </c>
      <c r="N73" s="20" t="s">
        <v>481</v>
      </c>
      <c r="O73" s="18" t="s">
        <v>481</v>
      </c>
      <c r="P73" s="20" t="s">
        <v>481</v>
      </c>
      <c r="Q73" s="18" t="s">
        <v>481</v>
      </c>
      <c r="R73" s="20" t="s">
        <v>481</v>
      </c>
      <c r="S73" s="18" t="s">
        <v>481</v>
      </c>
      <c r="T73" s="20" t="s">
        <v>481</v>
      </c>
      <c r="U73" s="18" t="n">
        <v>387.26561981</v>
      </c>
      <c r="V73" s="20" t="n">
        <v>9.002487779999999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(345.0/B75*100)</f>
        <v/>
      </c>
      <c r="D75" s="19" t="n">
        <v>5030</v>
      </c>
      <c r="E75" s="18" t="n">
        <v>365.272438</v>
      </c>
      <c r="F75" s="20" t="n">
        <v>4.2911938</v>
      </c>
      <c r="G75" s="18" t="n">
        <v>360.38056725</v>
      </c>
      <c r="H75" s="20" t="n">
        <v>5.72483692</v>
      </c>
      <c r="I75" s="18" t="n">
        <v>385.94170337</v>
      </c>
      <c r="J75" s="20" t="n">
        <v>3.56029481</v>
      </c>
      <c r="K75" s="18" t="n">
        <v>378.06272048</v>
      </c>
      <c r="L75" s="20" t="n">
        <v>5.8292871</v>
      </c>
      <c r="M75" s="18" t="s">
        <v>481</v>
      </c>
      <c r="N75" s="20" t="s">
        <v>481</v>
      </c>
      <c r="O75" s="18" t="s">
        <v>481</v>
      </c>
      <c r="P75" s="20" t="s">
        <v>481</v>
      </c>
      <c r="Q75" s="18" t="s">
        <v>481</v>
      </c>
      <c r="R75" s="20" t="s">
        <v>481</v>
      </c>
      <c r="S75" s="18" t="s">
        <v>481</v>
      </c>
      <c r="T75" s="20" t="s">
        <v>481</v>
      </c>
      <c r="U75" s="18" t="n">
        <v>338.51309922</v>
      </c>
      <c r="V75" s="20" t="n">
        <v>5.02426717</v>
      </c>
    </row>
    <row r="76" spans="1:22">
      <c r="A76" s="15" t="s">
        <v>551</v>
      </c>
      <c r="B76" s="17" t="n">
        <v>14167</v>
      </c>
      <c r="C76" s="18">
        <f>(238.0/B76*100)</f>
        <v/>
      </c>
      <c r="D76" s="19" t="n">
        <v>13929</v>
      </c>
      <c r="E76" s="18" t="n">
        <v>415.01006374</v>
      </c>
      <c r="F76" s="20" t="n">
        <v>4.37586242</v>
      </c>
      <c r="G76" s="18" t="n">
        <v>419.91539872</v>
      </c>
      <c r="H76" s="20" t="n">
        <v>3.92697042</v>
      </c>
      <c r="I76" s="18" t="n">
        <v>440.41539388</v>
      </c>
      <c r="J76" s="20" t="n">
        <v>3.19204642</v>
      </c>
      <c r="K76" s="18" t="n">
        <v>443.74179368</v>
      </c>
      <c r="L76" s="20" t="n">
        <v>3.55355183</v>
      </c>
      <c r="M76" s="18" t="s">
        <v>481</v>
      </c>
      <c r="N76" s="20" t="s">
        <v>481</v>
      </c>
      <c r="O76" s="18" t="s">
        <v>481</v>
      </c>
      <c r="P76" s="20" t="s">
        <v>481</v>
      </c>
      <c r="Q76" s="18" t="s">
        <v>481</v>
      </c>
      <c r="R76" s="20" t="s">
        <v>481</v>
      </c>
      <c r="S76" s="18" t="s">
        <v>481</v>
      </c>
      <c r="T76" s="20" t="s">
        <v>481</v>
      </c>
      <c r="U76" s="18" t="n">
        <v>360.3529345</v>
      </c>
      <c r="V76" s="20" t="n">
        <v>4.63012466</v>
      </c>
    </row>
    <row r="77" spans="1:22">
      <c r="A77" s="15" t="s">
        <v>552</v>
      </c>
      <c r="B77" s="17" t="n">
        <v>6062</v>
      </c>
      <c r="C77" s="18">
        <f>(480.0/B77*100)</f>
        <v/>
      </c>
      <c r="D77" s="19" t="n">
        <v>5582</v>
      </c>
      <c r="E77" s="18" t="n">
        <v>396.03994954</v>
      </c>
      <c r="F77" s="20" t="n">
        <v>7.14063607</v>
      </c>
      <c r="G77" s="18" t="n">
        <v>422.35993325</v>
      </c>
      <c r="H77" s="20" t="n">
        <v>5.70252023</v>
      </c>
      <c r="I77" s="18" t="n">
        <v>433.94283402</v>
      </c>
      <c r="J77" s="20" t="n">
        <v>4.2626984</v>
      </c>
      <c r="K77" s="18" t="n">
        <v>433.93945608</v>
      </c>
      <c r="L77" s="20" t="n">
        <v>3.61186395</v>
      </c>
      <c r="M77" s="18" t="s">
        <v>481</v>
      </c>
      <c r="N77" s="20" t="s">
        <v>481</v>
      </c>
      <c r="O77" s="18" t="s">
        <v>481</v>
      </c>
      <c r="P77" s="20" t="s">
        <v>481</v>
      </c>
      <c r="Q77" s="18" t="s">
        <v>481</v>
      </c>
      <c r="R77" s="20" t="s">
        <v>481</v>
      </c>
      <c r="S77" s="18" t="s">
        <v>481</v>
      </c>
      <c r="T77" s="20" t="s">
        <v>481</v>
      </c>
      <c r="U77" s="18" t="n">
        <v>360.17498002</v>
      </c>
      <c r="V77" s="20" t="n">
        <v>4.06149985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(118.0/B81*100)</f>
        <v/>
      </c>
      <c r="D81" s="19" t="n">
        <v>8743</v>
      </c>
      <c r="E81" s="18" t="n">
        <v>437.84008345</v>
      </c>
      <c r="F81" s="20" t="n">
        <v>5.11954242</v>
      </c>
      <c r="G81" s="18" t="n">
        <v>454.00936789</v>
      </c>
      <c r="H81" s="20" t="n">
        <v>3.72651591</v>
      </c>
      <c r="I81" s="18" t="n">
        <v>449.15773201</v>
      </c>
      <c r="J81" s="20" t="n">
        <v>3.44659026</v>
      </c>
      <c r="K81" s="18" t="n">
        <v>437.30643538</v>
      </c>
      <c r="L81" s="20" t="n">
        <v>5.09140144</v>
      </c>
      <c r="M81" s="18" t="s">
        <v>481</v>
      </c>
      <c r="N81" s="20" t="s">
        <v>481</v>
      </c>
      <c r="O81" s="18" t="s">
        <v>481</v>
      </c>
      <c r="P81" s="20" t="s">
        <v>481</v>
      </c>
      <c r="Q81" s="18" t="s">
        <v>481</v>
      </c>
      <c r="R81" s="20" t="s">
        <v>481</v>
      </c>
      <c r="S81" s="18" t="s">
        <v>481</v>
      </c>
      <c r="T81" s="20" t="s">
        <v>481</v>
      </c>
      <c r="U81" s="18" t="n">
        <v>393.0539977</v>
      </c>
      <c r="V81" s="20" t="n">
        <v>10.19386666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886</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459.39126689</v>
      </c>
      <c r="F7" s="20" t="n">
        <v>9.67004536</v>
      </c>
      <c r="G7" s="18" t="n">
        <v>448.7912261</v>
      </c>
      <c r="H7" s="20" t="n">
        <v>8.349868989999999</v>
      </c>
      <c r="I7" s="18" t="n">
        <v>489.55907026</v>
      </c>
      <c r="J7" s="20" t="n">
        <v>4.52655774</v>
      </c>
      <c r="K7" s="18" t="n">
        <v>501.63103005</v>
      </c>
      <c r="L7" s="20" t="n">
        <v>1.83193027</v>
      </c>
      <c r="M7" s="18" t="s">
        <v>481</v>
      </c>
      <c r="N7" s="20" t="s">
        <v>481</v>
      </c>
      <c r="O7" s="18" t="s">
        <v>481</v>
      </c>
      <c r="P7" s="20" t="s">
        <v>481</v>
      </c>
      <c r="Q7" s="18" t="s">
        <v>481</v>
      </c>
      <c r="R7" s="20" t="s">
        <v>481</v>
      </c>
      <c r="S7" s="18" t="s">
        <v>481</v>
      </c>
      <c r="T7" s="20" t="s">
        <v>481</v>
      </c>
      <c r="U7" s="18" t="n">
        <v>458.32521989</v>
      </c>
      <c r="V7" s="20" t="n">
        <v>4.52305446</v>
      </c>
    </row>
    <row r="8" spans="1:22">
      <c r="A8" s="15" t="s">
        <v>483</v>
      </c>
      <c r="B8" s="17" t="n">
        <v>7007</v>
      </c>
      <c r="C8" s="18">
        <f>(299.0/B8*100)</f>
        <v/>
      </c>
      <c r="D8" s="19" t="n">
        <v>6708</v>
      </c>
      <c r="E8" s="18" t="n">
        <v>460.0745942</v>
      </c>
      <c r="F8" s="20" t="n">
        <v>13.75705015</v>
      </c>
      <c r="G8" s="18" t="n">
        <v>469.98907729</v>
      </c>
      <c r="H8" s="20" t="n">
        <v>9.500172190000001</v>
      </c>
      <c r="I8" s="18" t="n">
        <v>481.22500876</v>
      </c>
      <c r="J8" s="20" t="n">
        <v>6.76466269</v>
      </c>
      <c r="K8" s="18" t="n">
        <v>507.85467773</v>
      </c>
      <c r="L8" s="20" t="n">
        <v>2.81455094</v>
      </c>
      <c r="M8" s="18" t="s">
        <v>481</v>
      </c>
      <c r="N8" s="20" t="s">
        <v>481</v>
      </c>
      <c r="O8" s="18" t="s">
        <v>481</v>
      </c>
      <c r="P8" s="20" t="s">
        <v>481</v>
      </c>
      <c r="Q8" s="18" t="n">
        <v>301.63126691</v>
      </c>
      <c r="R8" s="20" t="n">
        <v>25.14921031</v>
      </c>
      <c r="S8" s="18" t="s">
        <v>481</v>
      </c>
      <c r="T8" s="20" t="s">
        <v>481</v>
      </c>
      <c r="U8" s="18" t="n">
        <v>434.0910854</v>
      </c>
      <c r="V8" s="20" t="n">
        <v>7.67791147</v>
      </c>
    </row>
    <row r="9" spans="1:22">
      <c r="A9" s="15" t="s">
        <v>484</v>
      </c>
      <c r="B9" s="17" t="n">
        <v>9651</v>
      </c>
      <c r="C9" s="18">
        <f>(357.0/B9*100)</f>
        <v/>
      </c>
      <c r="D9" s="19" t="n">
        <v>9294</v>
      </c>
      <c r="E9" s="18" t="n">
        <v>454.87647954</v>
      </c>
      <c r="F9" s="20" t="n">
        <v>10.18497658</v>
      </c>
      <c r="G9" s="18" t="n">
        <v>457.15510136</v>
      </c>
      <c r="H9" s="20" t="n">
        <v>7.16487313</v>
      </c>
      <c r="I9" s="18" t="n">
        <v>487.24436389</v>
      </c>
      <c r="J9" s="20" t="n">
        <v>5.19992039</v>
      </c>
      <c r="K9" s="18" t="n">
        <v>526.4577484</v>
      </c>
      <c r="L9" s="20" t="n">
        <v>2.2668905</v>
      </c>
      <c r="M9" s="18" t="s">
        <v>481</v>
      </c>
      <c r="N9" s="20" t="s">
        <v>481</v>
      </c>
      <c r="O9" s="18" t="s">
        <v>481</v>
      </c>
      <c r="P9" s="20" t="s">
        <v>481</v>
      </c>
      <c r="Q9" s="18" t="n">
        <v>357.98454354</v>
      </c>
      <c r="R9" s="20" t="n">
        <v>11.51846445</v>
      </c>
      <c r="S9" s="18" t="s">
        <v>481</v>
      </c>
      <c r="T9" s="20" t="s">
        <v>481</v>
      </c>
      <c r="U9" s="18" t="n">
        <v>431.02087004</v>
      </c>
      <c r="V9" s="20" t="n">
        <v>6.26648319</v>
      </c>
    </row>
    <row r="10" spans="1:22">
      <c r="A10" s="15" t="s">
        <v>485</v>
      </c>
      <c r="B10" s="17" t="n">
        <v>20058</v>
      </c>
      <c r="C10" s="18">
        <f>(585.0/B10*100)</f>
        <v/>
      </c>
      <c r="D10" s="19" t="n">
        <v>19473</v>
      </c>
      <c r="E10" s="18" t="n">
        <v>463.62636722</v>
      </c>
      <c r="F10" s="20" t="n">
        <v>9.76201543</v>
      </c>
      <c r="G10" s="18" t="n">
        <v>487.76531352</v>
      </c>
      <c r="H10" s="20" t="n">
        <v>6.07352454</v>
      </c>
      <c r="I10" s="18" t="n">
        <v>506.00814682</v>
      </c>
      <c r="J10" s="20" t="n">
        <v>4.30058536</v>
      </c>
      <c r="K10" s="18" t="n">
        <v>524.2910494</v>
      </c>
      <c r="L10" s="20" t="n">
        <v>2.27512458</v>
      </c>
      <c r="M10" s="18" t="s">
        <v>481</v>
      </c>
      <c r="N10" s="20" t="s">
        <v>481</v>
      </c>
      <c r="O10" s="18" t="s">
        <v>481</v>
      </c>
      <c r="P10" s="20" t="s">
        <v>481</v>
      </c>
      <c r="Q10" s="18" t="s">
        <v>481</v>
      </c>
      <c r="R10" s="20" t="s">
        <v>481</v>
      </c>
      <c r="S10" s="18" t="s">
        <v>481</v>
      </c>
      <c r="T10" s="20" t="s">
        <v>481</v>
      </c>
      <c r="U10" s="18" t="n">
        <v>455.50236447</v>
      </c>
      <c r="V10" s="20" t="n">
        <v>5.76236428</v>
      </c>
    </row>
    <row r="11" spans="1:22">
      <c r="A11" s="15" t="s">
        <v>486</v>
      </c>
      <c r="B11" s="17" t="n">
        <v>7053</v>
      </c>
      <c r="C11" s="18">
        <f>(242.0/B11*100)</f>
        <v/>
      </c>
      <c r="D11" s="19" t="n">
        <v>6811</v>
      </c>
      <c r="E11" s="18" t="n">
        <v>387.54177265</v>
      </c>
      <c r="F11" s="20" t="n">
        <v>10.56854864</v>
      </c>
      <c r="G11" s="18" t="n">
        <v>386.60777918</v>
      </c>
      <c r="H11" s="20" t="n">
        <v>7.13924833</v>
      </c>
      <c r="I11" s="18" t="n">
        <v>406.16275591</v>
      </c>
      <c r="J11" s="20" t="n">
        <v>5.58436665</v>
      </c>
      <c r="K11" s="18" t="n">
        <v>437.22561295</v>
      </c>
      <c r="L11" s="20" t="n">
        <v>2.57431094</v>
      </c>
      <c r="M11" s="18" t="s">
        <v>481</v>
      </c>
      <c r="N11" s="20" t="s">
        <v>481</v>
      </c>
      <c r="O11" s="18" t="s">
        <v>481</v>
      </c>
      <c r="P11" s="20" t="s">
        <v>481</v>
      </c>
      <c r="Q11" s="18" t="s">
        <v>481</v>
      </c>
      <c r="R11" s="20" t="s">
        <v>481</v>
      </c>
      <c r="S11" s="18" t="s">
        <v>481</v>
      </c>
      <c r="T11" s="20" t="s">
        <v>481</v>
      </c>
      <c r="U11" s="18" t="n">
        <v>389.28619944</v>
      </c>
      <c r="V11" s="20" t="n">
        <v>5.64182564</v>
      </c>
    </row>
    <row r="12" spans="1:22">
      <c r="A12" s="15" t="s">
        <v>487</v>
      </c>
      <c r="B12" s="17" t="n">
        <v>6894</v>
      </c>
      <c r="C12" s="18">
        <f>(60.0/B12*100)</f>
        <v/>
      </c>
      <c r="D12" s="19" t="n">
        <v>6834</v>
      </c>
      <c r="E12" s="18" t="n">
        <v>454.56720413</v>
      </c>
      <c r="F12" s="20" t="n">
        <v>8.60596426</v>
      </c>
      <c r="G12" s="18" t="n">
        <v>471.18475952</v>
      </c>
      <c r="H12" s="20" t="n">
        <v>6.99273352</v>
      </c>
      <c r="I12" s="18" t="n">
        <v>477.12092449</v>
      </c>
      <c r="J12" s="20" t="n">
        <v>4.55557625</v>
      </c>
      <c r="K12" s="18" t="n">
        <v>507.5065296</v>
      </c>
      <c r="L12" s="20" t="n">
        <v>2.01789579</v>
      </c>
      <c r="M12" s="18" t="s">
        <v>481</v>
      </c>
      <c r="N12" s="20" t="s">
        <v>481</v>
      </c>
      <c r="O12" s="18" t="s">
        <v>481</v>
      </c>
      <c r="P12" s="20" t="s">
        <v>481</v>
      </c>
      <c r="Q12" s="18" t="n">
        <v>340.98506961</v>
      </c>
      <c r="R12" s="20" t="n">
        <v>12.52444664</v>
      </c>
      <c r="S12" s="18" t="s">
        <v>481</v>
      </c>
      <c r="T12" s="20" t="s">
        <v>481</v>
      </c>
      <c r="U12" s="18" t="n">
        <v>407.03447494</v>
      </c>
      <c r="V12" s="20" t="n">
        <v>8.072848609999999</v>
      </c>
    </row>
    <row r="13" spans="1:22">
      <c r="A13" s="15" t="s">
        <v>488</v>
      </c>
      <c r="B13" s="17" t="n">
        <v>7161</v>
      </c>
      <c r="C13" s="18">
        <f>(340.0/B13*100)</f>
        <v/>
      </c>
      <c r="D13" s="19" t="n">
        <v>6821</v>
      </c>
      <c r="E13" s="18" t="n">
        <v>457.87427985</v>
      </c>
      <c r="F13" s="20" t="n">
        <v>11.85903096</v>
      </c>
      <c r="G13" s="18" t="n">
        <v>465.47605597</v>
      </c>
      <c r="H13" s="20" t="n">
        <v>11.01961504</v>
      </c>
      <c r="I13" s="18" t="n">
        <v>473.52823625</v>
      </c>
      <c r="J13" s="20" t="n">
        <v>5.86022886</v>
      </c>
      <c r="K13" s="18" t="n">
        <v>522.75702451</v>
      </c>
      <c r="L13" s="20" t="n">
        <v>2.19557551</v>
      </c>
      <c r="M13" s="18" t="s">
        <v>481</v>
      </c>
      <c r="N13" s="20" t="s">
        <v>481</v>
      </c>
      <c r="O13" s="18" t="s">
        <v>481</v>
      </c>
      <c r="P13" s="20" t="s">
        <v>481</v>
      </c>
      <c r="Q13" s="18" t="n">
        <v>447.51533769</v>
      </c>
      <c r="R13" s="20" t="n">
        <v>5.97365007</v>
      </c>
      <c r="S13" s="18" t="s">
        <v>481</v>
      </c>
      <c r="T13" s="20" t="s">
        <v>481</v>
      </c>
      <c r="U13" s="18" t="n">
        <v>436.24796325</v>
      </c>
      <c r="V13" s="20" t="n">
        <v>6.39562063</v>
      </c>
    </row>
    <row r="14" spans="1:22">
      <c r="A14" s="15" t="s">
        <v>489</v>
      </c>
      <c r="B14" s="17" t="n">
        <v>5587</v>
      </c>
      <c r="C14" s="18">
        <f>(93.0/B14*100)</f>
        <v/>
      </c>
      <c r="D14" s="19" t="n">
        <v>5494</v>
      </c>
      <c r="E14" s="18" t="n">
        <v>493.93451416</v>
      </c>
      <c r="F14" s="20" t="n">
        <v>8.560856660000001</v>
      </c>
      <c r="G14" s="18" t="n">
        <v>512.74258231</v>
      </c>
      <c r="H14" s="20" t="n">
        <v>5.01914247</v>
      </c>
      <c r="I14" s="18" t="n">
        <v>510.16044342</v>
      </c>
      <c r="J14" s="20" t="n">
        <v>2.91827099</v>
      </c>
      <c r="K14" s="18" t="n">
        <v>528.16424753</v>
      </c>
      <c r="L14" s="20" t="n">
        <v>2.25482098</v>
      </c>
      <c r="M14" s="18" t="s">
        <v>481</v>
      </c>
      <c r="N14" s="20" t="s">
        <v>481</v>
      </c>
      <c r="O14" s="18" t="s">
        <v>481</v>
      </c>
      <c r="P14" s="20" t="s">
        <v>481</v>
      </c>
      <c r="Q14" s="18" t="s">
        <v>481</v>
      </c>
      <c r="R14" s="20" t="s">
        <v>481</v>
      </c>
      <c r="S14" s="18" t="s">
        <v>481</v>
      </c>
      <c r="T14" s="20" t="s">
        <v>481</v>
      </c>
      <c r="U14" s="18" t="n">
        <v>464.92800326</v>
      </c>
      <c r="V14" s="20" t="n">
        <v>10.1252612</v>
      </c>
    </row>
    <row r="15" spans="1:22">
      <c r="A15" s="15" t="s">
        <v>490</v>
      </c>
      <c r="B15" s="17" t="n">
        <v>5882</v>
      </c>
      <c r="C15" s="18">
        <f>(186.0/B15*100)</f>
        <v/>
      </c>
      <c r="D15" s="19" t="n">
        <v>5696</v>
      </c>
      <c r="E15" s="18" t="n">
        <v>456.1670653</v>
      </c>
      <c r="F15" s="20" t="n">
        <v>10.56863738</v>
      </c>
      <c r="G15" s="18" t="n">
        <v>452.36950742</v>
      </c>
      <c r="H15" s="20" t="n">
        <v>12.46106233</v>
      </c>
      <c r="I15" s="18" t="n">
        <v>487.14629487</v>
      </c>
      <c r="J15" s="20" t="n">
        <v>5.90331191</v>
      </c>
      <c r="K15" s="18" t="n">
        <v>519.8510694399999</v>
      </c>
      <c r="L15" s="20" t="n">
        <v>2.07986327</v>
      </c>
      <c r="M15" s="18" t="s">
        <v>481</v>
      </c>
      <c r="N15" s="20" t="s">
        <v>481</v>
      </c>
      <c r="O15" s="18" t="s">
        <v>481</v>
      </c>
      <c r="P15" s="20" t="s">
        <v>481</v>
      </c>
      <c r="Q15" s="18" t="n">
        <v>368.85220715</v>
      </c>
      <c r="R15" s="20" t="n">
        <v>14.5875493</v>
      </c>
      <c r="S15" s="18" t="s">
        <v>481</v>
      </c>
      <c r="T15" s="20" t="s">
        <v>481</v>
      </c>
      <c r="U15" s="18" t="n">
        <v>445.45092213</v>
      </c>
      <c r="V15" s="20" t="n">
        <v>7.2542456</v>
      </c>
    </row>
    <row r="16" spans="1:22">
      <c r="A16" s="15" t="s">
        <v>491</v>
      </c>
      <c r="B16" s="17" t="n">
        <v>6108</v>
      </c>
      <c r="C16" s="18">
        <f>(198.0/B16*100)</f>
        <v/>
      </c>
      <c r="D16" s="19" t="n">
        <v>5910</v>
      </c>
      <c r="E16" s="18" t="n">
        <v>441.78064684</v>
      </c>
      <c r="F16" s="20" t="n">
        <v>10.48682316</v>
      </c>
      <c r="G16" s="18" t="n">
        <v>446.54023029</v>
      </c>
      <c r="H16" s="20" t="n">
        <v>7.84957752</v>
      </c>
      <c r="I16" s="18" t="n">
        <v>471.87400973</v>
      </c>
      <c r="J16" s="20" t="n">
        <v>6.73002792</v>
      </c>
      <c r="K16" s="18" t="n">
        <v>508.25778985</v>
      </c>
      <c r="L16" s="20" t="n">
        <v>2.03781063</v>
      </c>
      <c r="M16" s="18" t="s">
        <v>481</v>
      </c>
      <c r="N16" s="20" t="s">
        <v>481</v>
      </c>
      <c r="O16" s="18" t="s">
        <v>481</v>
      </c>
      <c r="P16" s="20" t="s">
        <v>481</v>
      </c>
      <c r="Q16" s="18" t="s">
        <v>481</v>
      </c>
      <c r="R16" s="20" t="s">
        <v>481</v>
      </c>
      <c r="S16" s="18" t="s">
        <v>481</v>
      </c>
      <c r="T16" s="20" t="s">
        <v>481</v>
      </c>
      <c r="U16" s="18" t="n">
        <v>413.48307334</v>
      </c>
      <c r="V16" s="20" t="n">
        <v>7.81060471</v>
      </c>
    </row>
    <row r="17" spans="1:22">
      <c r="A17" s="15" t="s">
        <v>492</v>
      </c>
      <c r="B17" s="17" t="n">
        <v>6504</v>
      </c>
      <c r="C17" s="18">
        <f>(2634.0/B17*100)</f>
        <v/>
      </c>
      <c r="D17" s="19" t="n">
        <v>3870</v>
      </c>
      <c r="E17" s="18" t="n">
        <v>480.64703818</v>
      </c>
      <c r="F17" s="20" t="n">
        <v>13.64019111</v>
      </c>
      <c r="G17" s="18" t="n">
        <v>480.03908212</v>
      </c>
      <c r="H17" s="20" t="n">
        <v>9.098152109999999</v>
      </c>
      <c r="I17" s="18" t="n">
        <v>504.66312535</v>
      </c>
      <c r="J17" s="20" t="n">
        <v>6.89874822</v>
      </c>
      <c r="K17" s="18" t="n">
        <v>520.42816869</v>
      </c>
      <c r="L17" s="20" t="n">
        <v>3.15511533</v>
      </c>
      <c r="M17" s="18" t="s">
        <v>481</v>
      </c>
      <c r="N17" s="20" t="s">
        <v>481</v>
      </c>
      <c r="O17" s="18" t="s">
        <v>481</v>
      </c>
      <c r="P17" s="20" t="s">
        <v>481</v>
      </c>
      <c r="Q17" s="18" t="n">
        <v>362.96139732</v>
      </c>
      <c r="R17" s="20" t="n">
        <v>12.64520278</v>
      </c>
      <c r="S17" s="18" t="s">
        <v>481</v>
      </c>
      <c r="T17" s="20" t="s">
        <v>481</v>
      </c>
      <c r="U17" s="18" t="n">
        <v>471.60801405</v>
      </c>
      <c r="V17" s="20" t="n">
        <v>7.31668119</v>
      </c>
    </row>
    <row r="18" spans="1:22">
      <c r="A18" s="15" t="s">
        <v>493</v>
      </c>
      <c r="B18" s="17" t="n">
        <v>5532</v>
      </c>
      <c r="C18" s="18">
        <f>(33.0/B18*100)</f>
        <v/>
      </c>
      <c r="D18" s="19" t="n">
        <v>5499</v>
      </c>
      <c r="E18" s="18" t="n">
        <v>437.38417979</v>
      </c>
      <c r="F18" s="20" t="n">
        <v>10.89497456</v>
      </c>
      <c r="G18" s="18" t="n">
        <v>429.30387528</v>
      </c>
      <c r="H18" s="20" t="n">
        <v>7.55759789</v>
      </c>
      <c r="I18" s="18" t="n">
        <v>442.64956374</v>
      </c>
      <c r="J18" s="20" t="n">
        <v>6.16450284</v>
      </c>
      <c r="K18" s="18" t="n">
        <v>467.16738781</v>
      </c>
      <c r="L18" s="20" t="n">
        <v>2.95769457</v>
      </c>
      <c r="M18" s="18" t="s">
        <v>481</v>
      </c>
      <c r="N18" s="20" t="s">
        <v>481</v>
      </c>
      <c r="O18" s="18" t="s">
        <v>481</v>
      </c>
      <c r="P18" s="20" t="s">
        <v>481</v>
      </c>
      <c r="Q18" s="18" t="s">
        <v>481</v>
      </c>
      <c r="R18" s="20" t="s">
        <v>481</v>
      </c>
      <c r="S18" s="18" t="s">
        <v>481</v>
      </c>
      <c r="T18" s="20" t="s">
        <v>481</v>
      </c>
      <c r="U18" s="18" t="n">
        <v>385.1305286</v>
      </c>
      <c r="V18" s="20" t="n">
        <v>8.94952492</v>
      </c>
    </row>
    <row r="19" spans="1:22">
      <c r="A19" s="15" t="s">
        <v>494</v>
      </c>
      <c r="B19" s="17" t="n">
        <v>5658</v>
      </c>
      <c r="C19" s="18">
        <f>(493.0/B19*100)</f>
        <v/>
      </c>
      <c r="D19" s="19" t="n">
        <v>5165</v>
      </c>
      <c r="E19" s="18" t="n">
        <v>442.15702656</v>
      </c>
      <c r="F19" s="20" t="n">
        <v>8.607437770000001</v>
      </c>
      <c r="G19" s="18" t="n">
        <v>468.7657007</v>
      </c>
      <c r="H19" s="20" t="n">
        <v>6.90262446</v>
      </c>
      <c r="I19" s="18" t="n">
        <v>468.71921691</v>
      </c>
      <c r="J19" s="20" t="n">
        <v>3.990442</v>
      </c>
      <c r="K19" s="18" t="n">
        <v>496.87306573</v>
      </c>
      <c r="L19" s="20" t="n">
        <v>2.49471597</v>
      </c>
      <c r="M19" s="18" t="s">
        <v>481</v>
      </c>
      <c r="N19" s="20" t="s">
        <v>481</v>
      </c>
      <c r="O19" s="18" t="s">
        <v>481</v>
      </c>
      <c r="P19" s="20" t="s">
        <v>481</v>
      </c>
      <c r="Q19" s="18" t="s">
        <v>481</v>
      </c>
      <c r="R19" s="20" t="s">
        <v>481</v>
      </c>
      <c r="S19" s="18" t="s">
        <v>481</v>
      </c>
      <c r="T19" s="20" t="s">
        <v>481</v>
      </c>
      <c r="U19" s="18" t="n">
        <v>408.96274614</v>
      </c>
      <c r="V19" s="20" t="n">
        <v>7.59095762</v>
      </c>
    </row>
    <row r="20" spans="1:22">
      <c r="A20" s="15" t="s">
        <v>495</v>
      </c>
      <c r="B20" s="17" t="n">
        <v>3371</v>
      </c>
      <c r="C20" s="18">
        <f>(75.0/B20*100)</f>
        <v/>
      </c>
      <c r="D20" s="19" t="n">
        <v>3296</v>
      </c>
      <c r="E20" s="18" t="n">
        <v>444.48210677</v>
      </c>
      <c r="F20" s="20" t="n">
        <v>12.30267246</v>
      </c>
      <c r="G20" s="18" t="n">
        <v>427.24110909</v>
      </c>
      <c r="H20" s="20" t="n">
        <v>11.83253538</v>
      </c>
      <c r="I20" s="18" t="n">
        <v>442.12045665</v>
      </c>
      <c r="J20" s="20" t="n">
        <v>7.61677007</v>
      </c>
      <c r="K20" s="18" t="n">
        <v>497.65669483</v>
      </c>
      <c r="L20" s="20" t="n">
        <v>2.14594921</v>
      </c>
      <c r="M20" s="18" t="s">
        <v>481</v>
      </c>
      <c r="N20" s="20" t="s">
        <v>481</v>
      </c>
      <c r="O20" s="18" t="s">
        <v>481</v>
      </c>
      <c r="P20" s="20" t="s">
        <v>481</v>
      </c>
      <c r="Q20" s="18" t="s">
        <v>481</v>
      </c>
      <c r="R20" s="20" t="s">
        <v>481</v>
      </c>
      <c r="S20" s="18" t="s">
        <v>481</v>
      </c>
      <c r="T20" s="20" t="s">
        <v>481</v>
      </c>
      <c r="U20" s="18" t="n">
        <v>442.47942319</v>
      </c>
      <c r="V20" s="20" t="n">
        <v>9.890152949999999</v>
      </c>
    </row>
    <row r="21" spans="1:22">
      <c r="A21" s="15" t="s">
        <v>496</v>
      </c>
      <c r="B21" s="17" t="n">
        <v>5741</v>
      </c>
      <c r="C21" s="18">
        <f>(83.0/B21*100)</f>
        <v/>
      </c>
      <c r="D21" s="19" t="n">
        <v>5658</v>
      </c>
      <c r="E21" s="18" t="n">
        <v>450.59346238</v>
      </c>
      <c r="F21" s="20" t="n">
        <v>14.45881807</v>
      </c>
      <c r="G21" s="18" t="n">
        <v>455.48139716</v>
      </c>
      <c r="H21" s="20" t="n">
        <v>13.91116265</v>
      </c>
      <c r="I21" s="18" t="n">
        <v>503.2557893</v>
      </c>
      <c r="J21" s="20" t="n">
        <v>7.55340125</v>
      </c>
      <c r="K21" s="18" t="n">
        <v>505.79074274</v>
      </c>
      <c r="L21" s="20" t="n">
        <v>1.97010729</v>
      </c>
      <c r="M21" s="18" t="s">
        <v>481</v>
      </c>
      <c r="N21" s="20" t="s">
        <v>481</v>
      </c>
      <c r="O21" s="18" t="s">
        <v>481</v>
      </c>
      <c r="P21" s="20" t="s">
        <v>481</v>
      </c>
      <c r="Q21" s="18" t="s">
        <v>481</v>
      </c>
      <c r="R21" s="20" t="s">
        <v>481</v>
      </c>
      <c r="S21" s="18" t="s">
        <v>481</v>
      </c>
      <c r="T21" s="20" t="s">
        <v>481</v>
      </c>
      <c r="U21" s="18" t="n">
        <v>462.5328524</v>
      </c>
      <c r="V21" s="20" t="n">
        <v>9.86229331</v>
      </c>
    </row>
    <row r="22" spans="1:22">
      <c r="A22" s="15" t="s">
        <v>497</v>
      </c>
      <c r="B22" s="17" t="n">
        <v>6598</v>
      </c>
      <c r="C22" s="18">
        <f>(44.0/B22*100)</f>
        <v/>
      </c>
      <c r="D22" s="19" t="n">
        <v>6554</v>
      </c>
      <c r="E22" s="18" t="n">
        <v>423.98663349</v>
      </c>
      <c r="F22" s="20" t="n">
        <v>7.83057647</v>
      </c>
      <c r="G22" s="18" t="n">
        <v>423.28579493</v>
      </c>
      <c r="H22" s="20" t="n">
        <v>6.61625518</v>
      </c>
      <c r="I22" s="18" t="n">
        <v>439.26665831</v>
      </c>
      <c r="J22" s="20" t="n">
        <v>5.73605071</v>
      </c>
      <c r="K22" s="18" t="n">
        <v>496.64141762</v>
      </c>
      <c r="L22" s="20" t="n">
        <v>3.65663159</v>
      </c>
      <c r="M22" s="18" t="s">
        <v>481</v>
      </c>
      <c r="N22" s="20" t="s">
        <v>481</v>
      </c>
      <c r="O22" s="18" t="s">
        <v>481</v>
      </c>
      <c r="P22" s="20" t="s">
        <v>481</v>
      </c>
      <c r="Q22" s="18" t="s">
        <v>481</v>
      </c>
      <c r="R22" s="20" t="s">
        <v>481</v>
      </c>
      <c r="S22" s="18" t="n">
        <v>428.90518837</v>
      </c>
      <c r="T22" s="20" t="n">
        <v>50.17637148</v>
      </c>
      <c r="U22" s="18" t="n">
        <v>378.17876855</v>
      </c>
      <c r="V22" s="20" t="n">
        <v>8.072249449999999</v>
      </c>
    </row>
    <row r="23" spans="1:22">
      <c r="A23" s="15" t="s">
        <v>498</v>
      </c>
      <c r="B23" s="17" t="n">
        <v>11583</v>
      </c>
      <c r="C23" s="18">
        <f>(307.0/B23*100)</f>
        <v/>
      </c>
      <c r="D23" s="19" t="n">
        <v>11276</v>
      </c>
      <c r="E23" s="18" t="n">
        <v>452.40117366</v>
      </c>
      <c r="F23" s="20" t="n">
        <v>7.74725828</v>
      </c>
      <c r="G23" s="18" t="n">
        <v>459.62352669</v>
      </c>
      <c r="H23" s="20" t="n">
        <v>5.4658556</v>
      </c>
      <c r="I23" s="18" t="n">
        <v>480.61398448</v>
      </c>
      <c r="J23" s="20" t="n">
        <v>4.51531413</v>
      </c>
      <c r="K23" s="18" t="n">
        <v>502.14294959</v>
      </c>
      <c r="L23" s="20" t="n">
        <v>3.03022219</v>
      </c>
      <c r="M23" s="18" t="s">
        <v>481</v>
      </c>
      <c r="N23" s="20" t="s">
        <v>481</v>
      </c>
      <c r="O23" s="18" t="s">
        <v>481</v>
      </c>
      <c r="P23" s="20" t="s">
        <v>481</v>
      </c>
      <c r="Q23" s="18" t="s">
        <v>481</v>
      </c>
      <c r="R23" s="20" t="s">
        <v>481</v>
      </c>
      <c r="S23" s="18" t="s">
        <v>481</v>
      </c>
      <c r="T23" s="20" t="s">
        <v>481</v>
      </c>
      <c r="U23" s="18" t="n">
        <v>428.02498547</v>
      </c>
      <c r="V23" s="20" t="n">
        <v>6.4776156</v>
      </c>
    </row>
    <row r="24" spans="1:22">
      <c r="A24" s="15" t="s">
        <v>499</v>
      </c>
      <c r="B24" s="17" t="n">
        <v>6647</v>
      </c>
      <c r="C24" s="18">
        <f>(18.0/B24*100)</f>
        <v/>
      </c>
      <c r="D24" s="19" t="n">
        <v>6629</v>
      </c>
      <c r="E24" s="18" t="n">
        <v>535.65556635</v>
      </c>
      <c r="F24" s="20" t="n">
        <v>17.08854563</v>
      </c>
      <c r="G24" s="18" t="n">
        <v>529.03669114</v>
      </c>
      <c r="H24" s="20" t="n">
        <v>14.72904751</v>
      </c>
      <c r="I24" s="18" t="n">
        <v>523.48967493</v>
      </c>
      <c r="J24" s="20" t="n">
        <v>6.25018755</v>
      </c>
      <c r="K24" s="18" t="n">
        <v>535.74122995</v>
      </c>
      <c r="L24" s="20" t="n">
        <v>2.83859499</v>
      </c>
      <c r="M24" s="18" t="s">
        <v>481</v>
      </c>
      <c r="N24" s="20" t="s">
        <v>481</v>
      </c>
      <c r="O24" s="18" t="s">
        <v>481</v>
      </c>
      <c r="P24" s="20" t="s">
        <v>481</v>
      </c>
      <c r="Q24" s="18" t="s">
        <v>481</v>
      </c>
      <c r="R24" s="20" t="s">
        <v>481</v>
      </c>
      <c r="S24" s="18" t="s">
        <v>481</v>
      </c>
      <c r="T24" s="20" t="s">
        <v>481</v>
      </c>
      <c r="U24" s="18" t="n">
        <v>467.94649936</v>
      </c>
      <c r="V24" s="20" t="n">
        <v>11.87340357</v>
      </c>
    </row>
    <row r="25" spans="1:22">
      <c r="A25" s="15" t="s">
        <v>500</v>
      </c>
      <c r="B25" s="17" t="n">
        <v>5581</v>
      </c>
      <c r="C25" s="18">
        <f>(26.0/B25*100)</f>
        <v/>
      </c>
      <c r="D25" s="19" t="n">
        <v>5555</v>
      </c>
      <c r="E25" s="18" t="n">
        <v>582.53601131</v>
      </c>
      <c r="F25" s="20" t="n">
        <v>10.45394945</v>
      </c>
      <c r="G25" s="18" t="n">
        <v>579.22543503</v>
      </c>
      <c r="H25" s="20" t="n">
        <v>6.20110882</v>
      </c>
      <c r="I25" s="18" t="n">
        <v>517.96132694</v>
      </c>
      <c r="J25" s="20" t="n">
        <v>4.72630186</v>
      </c>
      <c r="K25" s="18" t="n">
        <v>516.0325016100001</v>
      </c>
      <c r="L25" s="20" t="n">
        <v>3.76119754</v>
      </c>
      <c r="M25" s="18" t="s">
        <v>481</v>
      </c>
      <c r="N25" s="20" t="s">
        <v>481</v>
      </c>
      <c r="O25" s="18" t="s">
        <v>481</v>
      </c>
      <c r="P25" s="20" t="s">
        <v>481</v>
      </c>
      <c r="Q25" s="18" t="s">
        <v>481</v>
      </c>
      <c r="R25" s="20" t="s">
        <v>481</v>
      </c>
      <c r="S25" s="18" t="s">
        <v>481</v>
      </c>
      <c r="T25" s="20" t="s">
        <v>481</v>
      </c>
      <c r="U25" s="18" t="n">
        <v>457.66059817</v>
      </c>
      <c r="V25" s="20" t="n">
        <v>25.8453514</v>
      </c>
    </row>
    <row r="26" spans="1:22">
      <c r="A26" s="15" t="s">
        <v>501</v>
      </c>
      <c r="B26" s="17" t="n">
        <v>4869</v>
      </c>
      <c r="C26" s="18">
        <f>(97.0/B26*100)</f>
        <v/>
      </c>
      <c r="D26" s="19" t="n">
        <v>4772</v>
      </c>
      <c r="E26" s="18" t="n">
        <v>442.60415721</v>
      </c>
      <c r="F26" s="20" t="n">
        <v>10.47258715</v>
      </c>
      <c r="G26" s="18" t="n">
        <v>460.15004487</v>
      </c>
      <c r="H26" s="20" t="n">
        <v>7.56028791</v>
      </c>
      <c r="I26" s="18" t="n">
        <v>461.00342688</v>
      </c>
      <c r="J26" s="20" t="n">
        <v>3.60950787</v>
      </c>
      <c r="K26" s="18" t="n">
        <v>491.76919827</v>
      </c>
      <c r="L26" s="20" t="n">
        <v>2.14136925</v>
      </c>
      <c r="M26" s="18" t="s">
        <v>481</v>
      </c>
      <c r="N26" s="20" t="s">
        <v>481</v>
      </c>
      <c r="O26" s="18" t="s">
        <v>481</v>
      </c>
      <c r="P26" s="20" t="s">
        <v>481</v>
      </c>
      <c r="Q26" s="18" t="s">
        <v>481</v>
      </c>
      <c r="R26" s="20" t="s">
        <v>481</v>
      </c>
      <c r="S26" s="18" t="s">
        <v>481</v>
      </c>
      <c r="T26" s="20" t="s">
        <v>481</v>
      </c>
      <c r="U26" s="18" t="n">
        <v>437.77135638</v>
      </c>
      <c r="V26" s="20" t="n">
        <v>10.12076335</v>
      </c>
    </row>
    <row r="27" spans="1:22">
      <c r="A27" s="15" t="s">
        <v>502</v>
      </c>
      <c r="B27" s="17" t="n">
        <v>5299</v>
      </c>
      <c r="C27" s="18">
        <f>(208.0/B27*100)</f>
        <v/>
      </c>
      <c r="D27" s="19" t="n">
        <v>5091</v>
      </c>
      <c r="E27" s="18" t="n">
        <v>445.61194401</v>
      </c>
      <c r="F27" s="20" t="n">
        <v>8.46845531</v>
      </c>
      <c r="G27" s="18" t="n">
        <v>442.78953049</v>
      </c>
      <c r="H27" s="20" t="n">
        <v>7.33167483</v>
      </c>
      <c r="I27" s="18" t="n">
        <v>466.64130483</v>
      </c>
      <c r="J27" s="20" t="n">
        <v>3.8272834</v>
      </c>
      <c r="K27" s="18" t="n">
        <v>504.79794356</v>
      </c>
      <c r="L27" s="20" t="n">
        <v>1.46321337</v>
      </c>
      <c r="M27" s="18" t="s">
        <v>481</v>
      </c>
      <c r="N27" s="20" t="s">
        <v>481</v>
      </c>
      <c r="O27" s="18" t="s">
        <v>481</v>
      </c>
      <c r="P27" s="20" t="s">
        <v>481</v>
      </c>
      <c r="Q27" s="18" t="s">
        <v>481</v>
      </c>
      <c r="R27" s="20" t="s">
        <v>481</v>
      </c>
      <c r="S27" s="18" t="s">
        <v>481</v>
      </c>
      <c r="T27" s="20" t="s">
        <v>481</v>
      </c>
      <c r="U27" s="18" t="n">
        <v>413.51499968</v>
      </c>
      <c r="V27" s="20" t="n">
        <v>4.60836497</v>
      </c>
    </row>
    <row r="28" spans="1:22">
      <c r="A28" s="15" t="s">
        <v>503</v>
      </c>
      <c r="B28" s="17" t="n">
        <v>7568</v>
      </c>
      <c r="C28" s="18">
        <f>(562.0/B28*100)</f>
        <v/>
      </c>
      <c r="D28" s="19" t="n">
        <v>7006</v>
      </c>
      <c r="E28" s="18" t="n">
        <v>375.16437768</v>
      </c>
      <c r="F28" s="20" t="n">
        <v>7.0788477</v>
      </c>
      <c r="G28" s="18" t="n">
        <v>380.1744586</v>
      </c>
      <c r="H28" s="20" t="n">
        <v>5.22690769</v>
      </c>
      <c r="I28" s="18" t="n">
        <v>392.17965943</v>
      </c>
      <c r="J28" s="20" t="n">
        <v>3.91558764</v>
      </c>
      <c r="K28" s="18" t="n">
        <v>424.10282299</v>
      </c>
      <c r="L28" s="20" t="n">
        <v>2.39886509</v>
      </c>
      <c r="M28" s="18" t="s">
        <v>481</v>
      </c>
      <c r="N28" s="20" t="s">
        <v>481</v>
      </c>
      <c r="O28" s="18" t="s">
        <v>481</v>
      </c>
      <c r="P28" s="20" t="s">
        <v>481</v>
      </c>
      <c r="Q28" s="18" t="s">
        <v>481</v>
      </c>
      <c r="R28" s="20" t="s">
        <v>481</v>
      </c>
      <c r="S28" s="18" t="s">
        <v>481</v>
      </c>
      <c r="T28" s="20" t="s">
        <v>481</v>
      </c>
      <c r="U28" s="18" t="n">
        <v>378.83066639</v>
      </c>
      <c r="V28" s="20" t="n">
        <v>7.40976855</v>
      </c>
    </row>
    <row r="29" spans="1:22">
      <c r="A29" s="15" t="s">
        <v>504</v>
      </c>
      <c r="B29" s="17" t="n">
        <v>5385</v>
      </c>
      <c r="C29" s="18">
        <f>(30.0/B29*100)</f>
        <v/>
      </c>
      <c r="D29" s="19" t="n">
        <v>5355</v>
      </c>
      <c r="E29" s="18" t="n">
        <v>451.19776341</v>
      </c>
      <c r="F29" s="20" t="n">
        <v>16.86208197</v>
      </c>
      <c r="G29" s="18" t="n">
        <v>437.71310689</v>
      </c>
      <c r="H29" s="20" t="n">
        <v>7.79473576</v>
      </c>
      <c r="I29" s="18" t="n">
        <v>476.63895636</v>
      </c>
      <c r="J29" s="20" t="n">
        <v>6.34453568</v>
      </c>
      <c r="K29" s="18" t="n">
        <v>527.0661850400001</v>
      </c>
      <c r="L29" s="20" t="n">
        <v>2.16567209</v>
      </c>
      <c r="M29" s="18" t="s">
        <v>481</v>
      </c>
      <c r="N29" s="20" t="s">
        <v>481</v>
      </c>
      <c r="O29" s="18" t="s">
        <v>481</v>
      </c>
      <c r="P29" s="20" t="s">
        <v>481</v>
      </c>
      <c r="Q29" s="18" t="n">
        <v>335.3902018</v>
      </c>
      <c r="R29" s="20" t="n">
        <v>12.1685767</v>
      </c>
      <c r="S29" s="18" t="s">
        <v>481</v>
      </c>
      <c r="T29" s="20" t="s">
        <v>481</v>
      </c>
      <c r="U29" s="18" t="n">
        <v>425.44051212</v>
      </c>
      <c r="V29" s="20" t="n">
        <v>10.0605022</v>
      </c>
    </row>
    <row r="30" spans="1:22">
      <c r="A30" s="15" t="s">
        <v>505</v>
      </c>
      <c r="B30" s="17" t="n">
        <v>4520</v>
      </c>
      <c r="C30" s="18">
        <f>(266.0/B30*100)</f>
        <v/>
      </c>
      <c r="D30" s="19" t="n">
        <v>4254</v>
      </c>
      <c r="E30" s="18" t="n">
        <v>458.96351473</v>
      </c>
      <c r="F30" s="20" t="n">
        <v>12.31775684</v>
      </c>
      <c r="G30" s="18" t="n">
        <v>469.22222121</v>
      </c>
      <c r="H30" s="20" t="n">
        <v>11.60428723</v>
      </c>
      <c r="I30" s="18" t="n">
        <v>480.89647337</v>
      </c>
      <c r="J30" s="20" t="n">
        <v>6.83869469</v>
      </c>
      <c r="K30" s="18" t="n">
        <v>505.73720428</v>
      </c>
      <c r="L30" s="20" t="n">
        <v>2.61062142</v>
      </c>
      <c r="M30" s="18" t="s">
        <v>481</v>
      </c>
      <c r="N30" s="20" t="s">
        <v>481</v>
      </c>
      <c r="O30" s="18" t="s">
        <v>481</v>
      </c>
      <c r="P30" s="20" t="s">
        <v>481</v>
      </c>
      <c r="Q30" s="18" t="s">
        <v>481</v>
      </c>
      <c r="R30" s="20" t="s">
        <v>481</v>
      </c>
      <c r="S30" s="18" t="s">
        <v>481</v>
      </c>
      <c r="T30" s="20" t="s">
        <v>481</v>
      </c>
      <c r="U30" s="18" t="n">
        <v>415.08768131</v>
      </c>
      <c r="V30" s="20" t="n">
        <v>6.51104725</v>
      </c>
    </row>
    <row r="31" spans="1:22">
      <c r="A31" s="15" t="s">
        <v>506</v>
      </c>
      <c r="B31" s="17" t="n">
        <v>5456</v>
      </c>
      <c r="C31" s="18">
        <f>(158.0/B31*100)</f>
        <v/>
      </c>
      <c r="D31" s="19" t="n">
        <v>5298</v>
      </c>
      <c r="E31" s="18" t="n">
        <v>474.9742219</v>
      </c>
      <c r="F31" s="20" t="n">
        <v>10.08204532</v>
      </c>
      <c r="G31" s="18" t="n">
        <v>466.69560896</v>
      </c>
      <c r="H31" s="20" t="n">
        <v>5.3221652</v>
      </c>
      <c r="I31" s="18" t="n">
        <v>485.22671141</v>
      </c>
      <c r="J31" s="20" t="n">
        <v>4.08400587</v>
      </c>
      <c r="K31" s="18" t="n">
        <v>516.23032835</v>
      </c>
      <c r="L31" s="20" t="n">
        <v>2.32802727</v>
      </c>
      <c r="M31" s="18" t="s">
        <v>481</v>
      </c>
      <c r="N31" s="20" t="s">
        <v>481</v>
      </c>
      <c r="O31" s="18" t="s">
        <v>481</v>
      </c>
      <c r="P31" s="20" t="s">
        <v>481</v>
      </c>
      <c r="Q31" s="18" t="s">
        <v>481</v>
      </c>
      <c r="R31" s="20" t="s">
        <v>481</v>
      </c>
      <c r="S31" s="18" t="s">
        <v>481</v>
      </c>
      <c r="T31" s="20" t="s">
        <v>481</v>
      </c>
      <c r="U31" s="18" t="n">
        <v>434.30258673</v>
      </c>
      <c r="V31" s="20" t="n">
        <v>6.00602309</v>
      </c>
    </row>
    <row r="32" spans="1:22">
      <c r="A32" s="15" t="s">
        <v>507</v>
      </c>
      <c r="B32" s="17" t="n">
        <v>4478</v>
      </c>
      <c r="C32" s="18">
        <f>(6.0/B32*100)</f>
        <v/>
      </c>
      <c r="D32" s="19" t="n">
        <v>4472</v>
      </c>
      <c r="E32" s="18" t="n">
        <v>509.26807668</v>
      </c>
      <c r="F32" s="20" t="n">
        <v>9.67317081</v>
      </c>
      <c r="G32" s="18" t="n">
        <v>508.13982362</v>
      </c>
      <c r="H32" s="20" t="n">
        <v>5.41710463</v>
      </c>
      <c r="I32" s="18" t="n">
        <v>492.73478669</v>
      </c>
      <c r="J32" s="20" t="n">
        <v>3.76199994</v>
      </c>
      <c r="K32" s="18" t="n">
        <v>511.5263165</v>
      </c>
      <c r="L32" s="20" t="n">
        <v>2.38653742</v>
      </c>
      <c r="M32" s="18" t="s">
        <v>481</v>
      </c>
      <c r="N32" s="20" t="s">
        <v>481</v>
      </c>
      <c r="O32" s="18" t="s">
        <v>481</v>
      </c>
      <c r="P32" s="20" t="s">
        <v>481</v>
      </c>
      <c r="Q32" s="18" t="s">
        <v>481</v>
      </c>
      <c r="R32" s="20" t="s">
        <v>481</v>
      </c>
      <c r="S32" s="18" t="s">
        <v>481</v>
      </c>
      <c r="T32" s="20" t="s">
        <v>481</v>
      </c>
      <c r="U32" s="18" t="n">
        <v>414.11108637</v>
      </c>
      <c r="V32" s="20" t="n">
        <v>13.24966462</v>
      </c>
    </row>
    <row r="33" spans="1:22">
      <c r="A33" s="15" t="s">
        <v>508</v>
      </c>
      <c r="B33" s="17" t="n">
        <v>7325</v>
      </c>
      <c r="C33" s="18">
        <f>(88.0/B33*100)</f>
        <v/>
      </c>
      <c r="D33" s="19" t="n">
        <v>7237</v>
      </c>
      <c r="E33" s="18" t="n">
        <v>439.47230348</v>
      </c>
      <c r="F33" s="20" t="n">
        <v>9.52327279</v>
      </c>
      <c r="G33" s="18" t="n">
        <v>464.75002628</v>
      </c>
      <c r="H33" s="20" t="n">
        <v>7.78185933</v>
      </c>
      <c r="I33" s="18" t="n">
        <v>468.99922924</v>
      </c>
      <c r="J33" s="20" t="n">
        <v>5.0553534</v>
      </c>
      <c r="K33" s="18" t="n">
        <v>503.01588412</v>
      </c>
      <c r="L33" s="20" t="n">
        <v>2.4755316</v>
      </c>
      <c r="M33" s="18" t="s">
        <v>481</v>
      </c>
      <c r="N33" s="20" t="s">
        <v>481</v>
      </c>
      <c r="O33" s="18" t="s">
        <v>481</v>
      </c>
      <c r="P33" s="20" t="s">
        <v>481</v>
      </c>
      <c r="Q33" s="18" t="s">
        <v>481</v>
      </c>
      <c r="R33" s="20" t="s">
        <v>481</v>
      </c>
      <c r="S33" s="18" t="s">
        <v>481</v>
      </c>
      <c r="T33" s="20" t="s">
        <v>481</v>
      </c>
      <c r="U33" s="18" t="n">
        <v>408.90526938</v>
      </c>
      <c r="V33" s="20" t="n">
        <v>9.955704190000001</v>
      </c>
    </row>
    <row r="34" spans="1:22">
      <c r="A34" s="15" t="s">
        <v>509</v>
      </c>
      <c r="B34" s="17" t="n">
        <v>6350</v>
      </c>
      <c r="C34" s="18">
        <f>(113.0/B34*100)</f>
        <v/>
      </c>
      <c r="D34" s="19" t="n">
        <v>6237</v>
      </c>
      <c r="E34" s="18" t="n">
        <v>435.23691691</v>
      </c>
      <c r="F34" s="20" t="n">
        <v>6.97768684</v>
      </c>
      <c r="G34" s="18" t="n">
        <v>448.74021923</v>
      </c>
      <c r="H34" s="20" t="n">
        <v>6.27786895</v>
      </c>
      <c r="I34" s="18" t="n">
        <v>465.64826208</v>
      </c>
      <c r="J34" s="20" t="n">
        <v>4.43657363</v>
      </c>
      <c r="K34" s="18" t="n">
        <v>497.06317924</v>
      </c>
      <c r="L34" s="20" t="n">
        <v>2.64675804</v>
      </c>
      <c r="M34" s="18" t="s">
        <v>481</v>
      </c>
      <c r="N34" s="20" t="s">
        <v>481</v>
      </c>
      <c r="O34" s="18" t="s">
        <v>481</v>
      </c>
      <c r="P34" s="20" t="s">
        <v>481</v>
      </c>
      <c r="Q34" s="18" t="n">
        <v>336.51078337</v>
      </c>
      <c r="R34" s="20" t="n">
        <v>12.24828707</v>
      </c>
      <c r="S34" s="18" t="s">
        <v>481</v>
      </c>
      <c r="T34" s="20" t="s">
        <v>481</v>
      </c>
      <c r="U34" s="18" t="n">
        <v>405.3894792</v>
      </c>
      <c r="V34" s="20" t="n">
        <v>9.16332143</v>
      </c>
    </row>
    <row r="35" spans="1:22">
      <c r="A35" s="15" t="s">
        <v>510</v>
      </c>
      <c r="B35" s="17" t="n">
        <v>6406</v>
      </c>
      <c r="C35" s="18">
        <f>(80.0/B35*100)</f>
        <v/>
      </c>
      <c r="D35" s="19" t="n">
        <v>6326</v>
      </c>
      <c r="E35" s="18" t="n">
        <v>497.08556783</v>
      </c>
      <c r="F35" s="20" t="n">
        <v>12.19569928</v>
      </c>
      <c r="G35" s="18" t="n">
        <v>502.34859702</v>
      </c>
      <c r="H35" s="20" t="n">
        <v>6.95243349</v>
      </c>
      <c r="I35" s="18" t="n">
        <v>524.61967455</v>
      </c>
      <c r="J35" s="20" t="n">
        <v>2.93013407</v>
      </c>
      <c r="K35" s="18" t="n">
        <v>512.00106902</v>
      </c>
      <c r="L35" s="20" t="n">
        <v>1.97539314</v>
      </c>
      <c r="M35" s="18" t="s">
        <v>481</v>
      </c>
      <c r="N35" s="20" t="s">
        <v>481</v>
      </c>
      <c r="O35" s="18" t="s">
        <v>481</v>
      </c>
      <c r="P35" s="20" t="s">
        <v>481</v>
      </c>
      <c r="Q35" s="18" t="n">
        <v>349.78970242</v>
      </c>
      <c r="R35" s="20" t="n">
        <v>6.90672373</v>
      </c>
      <c r="S35" s="18" t="s">
        <v>481</v>
      </c>
      <c r="T35" s="20" t="s">
        <v>481</v>
      </c>
      <c r="U35" s="18" t="n">
        <v>427.41697964</v>
      </c>
      <c r="V35" s="20" t="n">
        <v>8.392071919999999</v>
      </c>
    </row>
    <row r="36" spans="1:22">
      <c r="A36" s="15" t="s">
        <v>511</v>
      </c>
      <c r="B36" s="17" t="n">
        <v>6736</v>
      </c>
      <c r="C36" s="18">
        <f>(107.0/B36*100)</f>
        <v/>
      </c>
      <c r="D36" s="19" t="n">
        <v>6629</v>
      </c>
      <c r="E36" s="18" t="n">
        <v>464.30509559</v>
      </c>
      <c r="F36" s="20" t="n">
        <v>8.708242540000001</v>
      </c>
      <c r="G36" s="18" t="n">
        <v>466.34560432</v>
      </c>
      <c r="H36" s="20" t="n">
        <v>7.5218742</v>
      </c>
      <c r="I36" s="18" t="n">
        <v>499.50807738</v>
      </c>
      <c r="J36" s="20" t="n">
        <v>3.7197341</v>
      </c>
      <c r="K36" s="18" t="n">
        <v>488.92427161</v>
      </c>
      <c r="L36" s="20" t="n">
        <v>2.19946586</v>
      </c>
      <c r="M36" s="18" t="s">
        <v>481</v>
      </c>
      <c r="N36" s="20" t="s">
        <v>481</v>
      </c>
      <c r="O36" s="18" t="s">
        <v>481</v>
      </c>
      <c r="P36" s="20" t="s">
        <v>481</v>
      </c>
      <c r="Q36" s="18" t="s">
        <v>481</v>
      </c>
      <c r="R36" s="20" t="s">
        <v>481</v>
      </c>
      <c r="S36" s="18" t="s">
        <v>481</v>
      </c>
      <c r="T36" s="20" t="s">
        <v>481</v>
      </c>
      <c r="U36" s="18" t="n">
        <v>432.32737811</v>
      </c>
      <c r="V36" s="20" t="n">
        <v>6.35071066</v>
      </c>
    </row>
    <row r="37" spans="1:22">
      <c r="A37" s="15" t="s">
        <v>512</v>
      </c>
      <c r="B37" s="17" t="n">
        <v>5458</v>
      </c>
      <c r="C37" s="18">
        <f>(222.0/B37*100)</f>
        <v/>
      </c>
      <c r="D37" s="19" t="n">
        <v>5236</v>
      </c>
      <c r="E37" s="18" t="n">
        <v>436.22316171</v>
      </c>
      <c r="F37" s="20" t="n">
        <v>10.08445627</v>
      </c>
      <c r="G37" s="18" t="n">
        <v>451.62761268</v>
      </c>
      <c r="H37" s="20" t="n">
        <v>9.215715250000001</v>
      </c>
      <c r="I37" s="18" t="n">
        <v>491.71691926</v>
      </c>
      <c r="J37" s="20" t="n">
        <v>4.5440692</v>
      </c>
      <c r="K37" s="18" t="n">
        <v>507.08898178</v>
      </c>
      <c r="L37" s="20" t="n">
        <v>2.92669893</v>
      </c>
      <c r="M37" s="18" t="s">
        <v>481</v>
      </c>
      <c r="N37" s="20" t="s">
        <v>481</v>
      </c>
      <c r="O37" s="18" t="s">
        <v>481</v>
      </c>
      <c r="P37" s="20" t="s">
        <v>481</v>
      </c>
      <c r="Q37" s="18" t="s">
        <v>481</v>
      </c>
      <c r="R37" s="20" t="s">
        <v>481</v>
      </c>
      <c r="S37" s="18" t="s">
        <v>481</v>
      </c>
      <c r="T37" s="20" t="s">
        <v>481</v>
      </c>
      <c r="U37" s="18" t="n">
        <v>424.37703809</v>
      </c>
      <c r="V37" s="20" t="n">
        <v>6.49214377</v>
      </c>
    </row>
    <row r="38" spans="1:22">
      <c r="A38" s="15" t="s">
        <v>513</v>
      </c>
      <c r="B38" s="17" t="n">
        <v>5860</v>
      </c>
      <c r="C38" s="18">
        <f>(34.0/B38*100)</f>
        <v/>
      </c>
      <c r="D38" s="19" t="n">
        <v>5826</v>
      </c>
      <c r="E38" s="18" t="n">
        <v>463.77779894</v>
      </c>
      <c r="F38" s="20" t="n">
        <v>11.90617388</v>
      </c>
      <c r="G38" s="18" t="n">
        <v>481.38887828</v>
      </c>
      <c r="H38" s="20" t="n">
        <v>9.47482555</v>
      </c>
      <c r="I38" s="18" t="n">
        <v>512.70384303</v>
      </c>
      <c r="J38" s="20" t="n">
        <v>5.08793531</v>
      </c>
      <c r="K38" s="18" t="n">
        <v>533.48415473</v>
      </c>
      <c r="L38" s="20" t="n">
        <v>2.83605426</v>
      </c>
      <c r="M38" s="18" t="s">
        <v>481</v>
      </c>
      <c r="N38" s="20" t="s">
        <v>481</v>
      </c>
      <c r="O38" s="18" t="s">
        <v>481</v>
      </c>
      <c r="P38" s="20" t="s">
        <v>481</v>
      </c>
      <c r="Q38" s="18" t="s">
        <v>481</v>
      </c>
      <c r="R38" s="20" t="s">
        <v>481</v>
      </c>
      <c r="S38" s="18" t="s">
        <v>481</v>
      </c>
      <c r="T38" s="20" t="s">
        <v>481</v>
      </c>
      <c r="U38" s="18" t="n">
        <v>502.02562212</v>
      </c>
      <c r="V38" s="20" t="n">
        <v>5.69723367</v>
      </c>
    </row>
    <row r="39" spans="1:22">
      <c r="A39" s="15" t="s">
        <v>514</v>
      </c>
      <c r="B39" s="17" t="n">
        <v>5895</v>
      </c>
      <c r="C39" s="18">
        <f>(34.0/B39*100)</f>
        <v/>
      </c>
      <c r="D39" s="19" t="n">
        <v>5861</v>
      </c>
      <c r="E39" s="18" t="n">
        <v>396.93856751</v>
      </c>
      <c r="F39" s="20" t="n">
        <v>6.24500385</v>
      </c>
      <c r="G39" s="18" t="n">
        <v>408.20471805</v>
      </c>
      <c r="H39" s="20" t="n">
        <v>5.28672435</v>
      </c>
      <c r="I39" s="18" t="n">
        <v>418.41126516</v>
      </c>
      <c r="J39" s="20" t="n">
        <v>4.30118706</v>
      </c>
      <c r="K39" s="18" t="n">
        <v>437.07337353</v>
      </c>
      <c r="L39" s="20" t="n">
        <v>4.81012321</v>
      </c>
      <c r="M39" s="18" t="s">
        <v>481</v>
      </c>
      <c r="N39" s="20" t="s">
        <v>481</v>
      </c>
      <c r="O39" s="18" t="s">
        <v>481</v>
      </c>
      <c r="P39" s="20" t="s">
        <v>481</v>
      </c>
      <c r="Q39" s="18" t="s">
        <v>481</v>
      </c>
      <c r="R39" s="20" t="s">
        <v>481</v>
      </c>
      <c r="S39" s="18" t="s">
        <v>481</v>
      </c>
      <c r="T39" s="20" t="s">
        <v>481</v>
      </c>
      <c r="U39" s="18" t="n">
        <v>370.86700822</v>
      </c>
      <c r="V39" s="20" t="n">
        <v>10.15068654</v>
      </c>
    </row>
    <row r="40" spans="1:22">
      <c r="A40" s="15" t="s">
        <v>515</v>
      </c>
      <c r="B40" s="17" t="n">
        <v>14157</v>
      </c>
      <c r="C40" s="18">
        <f>(437.0/B40*100)</f>
        <v/>
      </c>
      <c r="D40" s="19" t="n">
        <v>13720</v>
      </c>
      <c r="E40" s="18" t="n">
        <v>469.25335496</v>
      </c>
      <c r="F40" s="20" t="n">
        <v>9.52347041</v>
      </c>
      <c r="G40" s="18" t="n">
        <v>483.69219305</v>
      </c>
      <c r="H40" s="20" t="n">
        <v>8.351757190000001</v>
      </c>
      <c r="I40" s="18" t="n">
        <v>488.98710961</v>
      </c>
      <c r="J40" s="20" t="n">
        <v>4.04788522</v>
      </c>
      <c r="K40" s="18" t="n">
        <v>500.32597911</v>
      </c>
      <c r="L40" s="20" t="n">
        <v>2.60068091</v>
      </c>
      <c r="M40" s="18" t="s">
        <v>481</v>
      </c>
      <c r="N40" s="20" t="s">
        <v>481</v>
      </c>
      <c r="O40" s="18" t="s">
        <v>481</v>
      </c>
      <c r="P40" s="20" t="s">
        <v>481</v>
      </c>
      <c r="Q40" s="18" t="s">
        <v>481</v>
      </c>
      <c r="R40" s="20" t="s">
        <v>481</v>
      </c>
      <c r="S40" s="18" t="s">
        <v>481</v>
      </c>
      <c r="T40" s="20" t="s">
        <v>481</v>
      </c>
      <c r="U40" s="18" t="n">
        <v>415.68583555</v>
      </c>
      <c r="V40" s="20" t="n">
        <v>7.21697298</v>
      </c>
    </row>
    <row r="41" spans="1:22">
      <c r="A41" s="15" t="s">
        <v>516</v>
      </c>
      <c r="B41" s="17" t="n">
        <v>5712</v>
      </c>
      <c r="C41" s="18">
        <f>(76.0/B41*100)</f>
        <v/>
      </c>
      <c r="D41" s="19" t="n">
        <v>5636</v>
      </c>
      <c r="E41" s="18" t="n">
        <v>451.29046778</v>
      </c>
      <c r="F41" s="20" t="n">
        <v>10.6486423</v>
      </c>
      <c r="G41" s="18" t="n">
        <v>445.78867591</v>
      </c>
      <c r="H41" s="20" t="n">
        <v>9.272454659999999</v>
      </c>
      <c r="I41" s="18" t="n">
        <v>454.8998337</v>
      </c>
      <c r="J41" s="20" t="n">
        <v>5.05702057</v>
      </c>
      <c r="K41" s="18" t="n">
        <v>479.49461268</v>
      </c>
      <c r="L41" s="20" t="n">
        <v>2.944372</v>
      </c>
      <c r="M41" s="18" t="s">
        <v>481</v>
      </c>
      <c r="N41" s="20" t="s">
        <v>481</v>
      </c>
      <c r="O41" s="18" t="s">
        <v>481</v>
      </c>
      <c r="P41" s="20" t="s">
        <v>481</v>
      </c>
      <c r="Q41" s="18" t="n">
        <v>392.51815558</v>
      </c>
      <c r="R41" s="20" t="n">
        <v>16.89642718</v>
      </c>
      <c r="S41" s="18" t="s">
        <v>481</v>
      </c>
      <c r="T41" s="20" t="s">
        <v>481</v>
      </c>
      <c r="U41" s="18" t="n">
        <v>408.21188883</v>
      </c>
      <c r="V41" s="20" t="n">
        <v>9.72984376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(2365.0/B46*100)</f>
        <v/>
      </c>
      <c r="D46" s="19" t="n">
        <v>20776</v>
      </c>
      <c r="E46" s="18" t="n">
        <v>349.96959248</v>
      </c>
      <c r="F46" s="20" t="n">
        <v>4.73704058</v>
      </c>
      <c r="G46" s="18" t="n">
        <v>366.63194767</v>
      </c>
      <c r="H46" s="20" t="n">
        <v>5.3378433</v>
      </c>
      <c r="I46" s="18" t="n">
        <v>384.46297999</v>
      </c>
      <c r="J46" s="20" t="n">
        <v>4.50755233</v>
      </c>
      <c r="K46" s="18" t="n">
        <v>407.19210696</v>
      </c>
      <c r="L46" s="20" t="n">
        <v>4.04149505</v>
      </c>
      <c r="M46" s="18" t="s">
        <v>481</v>
      </c>
      <c r="N46" s="20" t="s">
        <v>481</v>
      </c>
      <c r="O46" s="18" t="s">
        <v>481</v>
      </c>
      <c r="P46" s="20" t="s">
        <v>481</v>
      </c>
      <c r="Q46" s="18" t="s">
        <v>481</v>
      </c>
      <c r="R46" s="20" t="s">
        <v>481</v>
      </c>
      <c r="S46" s="18" t="s">
        <v>481</v>
      </c>
      <c r="T46" s="20" t="s">
        <v>481</v>
      </c>
      <c r="U46" s="18" t="n">
        <v>355.05158476</v>
      </c>
      <c r="V46" s="20" t="n">
        <v>3.09079813</v>
      </c>
    </row>
    <row r="47" spans="1:22">
      <c r="A47" s="15" t="s">
        <v>522</v>
      </c>
      <c r="B47" s="17" t="n">
        <v>5928</v>
      </c>
      <c r="C47" s="18">
        <f>(471.0/B47*100)</f>
        <v/>
      </c>
      <c r="D47" s="19" t="n">
        <v>5457</v>
      </c>
      <c r="E47" s="18" t="n">
        <v>414.49717827</v>
      </c>
      <c r="F47" s="20" t="n">
        <v>7.23583126</v>
      </c>
      <c r="G47" s="18" t="n">
        <v>419.41248439</v>
      </c>
      <c r="H47" s="20" t="n">
        <v>7.33681673</v>
      </c>
      <c r="I47" s="18" t="n">
        <v>439.91176296</v>
      </c>
      <c r="J47" s="20" t="n">
        <v>4.50452285</v>
      </c>
      <c r="K47" s="18" t="n">
        <v>475.56398224</v>
      </c>
      <c r="L47" s="20" t="n">
        <v>4.28663631</v>
      </c>
      <c r="M47" s="18" t="s">
        <v>481</v>
      </c>
      <c r="N47" s="20" t="s">
        <v>481</v>
      </c>
      <c r="O47" s="18" t="s">
        <v>481</v>
      </c>
      <c r="P47" s="20" t="s">
        <v>481</v>
      </c>
      <c r="Q47" s="18" t="s">
        <v>481</v>
      </c>
      <c r="R47" s="20" t="s">
        <v>481</v>
      </c>
      <c r="S47" s="18" t="s">
        <v>481</v>
      </c>
      <c r="T47" s="20" t="s">
        <v>481</v>
      </c>
      <c r="U47" s="18" t="n">
        <v>386.10946716</v>
      </c>
      <c r="V47" s="20" t="n">
        <v>5.05311659</v>
      </c>
    </row>
    <row r="48" spans="1:22">
      <c r="A48" s="15" t="s">
        <v>523</v>
      </c>
      <c r="B48" s="17" t="n">
        <v>9841</v>
      </c>
      <c r="C48" s="18">
        <f>(8.0/B48*100)</f>
        <v/>
      </c>
      <c r="D48" s="19" t="n">
        <v>9833</v>
      </c>
      <c r="E48" s="18" t="n">
        <v>516.18052672</v>
      </c>
      <c r="F48" s="20" t="n">
        <v>9.72410152</v>
      </c>
      <c r="G48" s="18" t="n">
        <v>487.34392677</v>
      </c>
      <c r="H48" s="20" t="n">
        <v>8.95544323</v>
      </c>
      <c r="I48" s="18" t="n">
        <v>519.97714898</v>
      </c>
      <c r="J48" s="20" t="n">
        <v>6.00063447</v>
      </c>
      <c r="K48" s="18" t="n">
        <v>545.22307564</v>
      </c>
      <c r="L48" s="20" t="n">
        <v>4.71695131</v>
      </c>
      <c r="M48" s="18" t="s">
        <v>481</v>
      </c>
      <c r="N48" s="20" t="s">
        <v>481</v>
      </c>
      <c r="O48" s="18" t="s">
        <v>481</v>
      </c>
      <c r="P48" s="20" t="s">
        <v>481</v>
      </c>
      <c r="Q48" s="18" t="s">
        <v>481</v>
      </c>
      <c r="R48" s="20" t="s">
        <v>481</v>
      </c>
      <c r="S48" s="18" t="s">
        <v>481</v>
      </c>
      <c r="T48" s="20" t="s">
        <v>481</v>
      </c>
      <c r="U48" s="18" t="n">
        <v>465.22433266</v>
      </c>
      <c r="V48" s="20" t="n">
        <v>26.48232977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(468.0/B50*100)</f>
        <v/>
      </c>
      <c r="D50" s="19" t="n">
        <v>11327</v>
      </c>
      <c r="E50" s="18" t="n">
        <v>343.97860962</v>
      </c>
      <c r="F50" s="20" t="n">
        <v>4.63812683</v>
      </c>
      <c r="G50" s="18" t="n">
        <v>359.95767233</v>
      </c>
      <c r="H50" s="20" t="n">
        <v>4.09892555</v>
      </c>
      <c r="I50" s="18" t="n">
        <v>382.5909541</v>
      </c>
      <c r="J50" s="20" t="n">
        <v>3.9047788</v>
      </c>
      <c r="K50" s="18" t="n">
        <v>409.43660788</v>
      </c>
      <c r="L50" s="20" t="n">
        <v>2.25225421</v>
      </c>
      <c r="M50" s="18" t="s">
        <v>481</v>
      </c>
      <c r="N50" s="20" t="s">
        <v>481</v>
      </c>
      <c r="O50" s="18" t="s">
        <v>481</v>
      </c>
      <c r="P50" s="20" t="s">
        <v>481</v>
      </c>
      <c r="Q50" s="18" t="s">
        <v>481</v>
      </c>
      <c r="R50" s="20" t="s">
        <v>481</v>
      </c>
      <c r="S50" s="18" t="s">
        <v>481</v>
      </c>
      <c r="T50" s="20" t="s">
        <v>481</v>
      </c>
      <c r="U50" s="18" t="n">
        <v>333.80060831</v>
      </c>
      <c r="V50" s="20" t="n">
        <v>7.71306193</v>
      </c>
    </row>
    <row r="51" spans="1:22">
      <c r="A51" s="15" t="s">
        <v>526</v>
      </c>
      <c r="B51" s="17" t="n">
        <v>6866</v>
      </c>
      <c r="C51" s="18">
        <f>(115.0/B51*100)</f>
        <v/>
      </c>
      <c r="D51" s="19" t="n">
        <v>6751</v>
      </c>
      <c r="E51" s="18" t="n">
        <v>374.43401587</v>
      </c>
      <c r="F51" s="20" t="n">
        <v>7.39902828</v>
      </c>
      <c r="G51" s="18" t="n">
        <v>382.24419858</v>
      </c>
      <c r="H51" s="20" t="n">
        <v>6.16586497</v>
      </c>
      <c r="I51" s="18" t="n">
        <v>394.44171012</v>
      </c>
      <c r="J51" s="20" t="n">
        <v>4.41841211</v>
      </c>
      <c r="K51" s="18" t="n">
        <v>411.92479489</v>
      </c>
      <c r="L51" s="20" t="n">
        <v>2.80321949</v>
      </c>
      <c r="M51" s="18" t="s">
        <v>481</v>
      </c>
      <c r="N51" s="20" t="s">
        <v>481</v>
      </c>
      <c r="O51" s="18" t="s">
        <v>481</v>
      </c>
      <c r="P51" s="20" t="s">
        <v>481</v>
      </c>
      <c r="Q51" s="18" t="n">
        <v>380.5422133</v>
      </c>
      <c r="R51" s="20" t="n">
        <v>4.31283207</v>
      </c>
      <c r="S51" s="18" t="s">
        <v>481</v>
      </c>
      <c r="T51" s="20" t="s">
        <v>481</v>
      </c>
      <c r="U51" s="18" t="n">
        <v>381.78746634</v>
      </c>
      <c r="V51" s="20" t="n">
        <v>6.39296313</v>
      </c>
    </row>
    <row r="52" spans="1:22">
      <c r="A52" s="15" t="s">
        <v>527</v>
      </c>
      <c r="B52" s="17" t="n">
        <v>5809</v>
      </c>
      <c r="C52" s="18">
        <f>(120.0/B52*100)</f>
        <v/>
      </c>
      <c r="D52" s="19" t="n">
        <v>5689</v>
      </c>
      <c r="E52" s="18" t="n">
        <v>407.59180856</v>
      </c>
      <c r="F52" s="20" t="n">
        <v>8.31257999</v>
      </c>
      <c r="G52" s="18" t="n">
        <v>414.87882264</v>
      </c>
      <c r="H52" s="20" t="n">
        <v>6.60370427</v>
      </c>
      <c r="I52" s="18" t="n">
        <v>450.16472479</v>
      </c>
      <c r="J52" s="20" t="n">
        <v>4.4828633</v>
      </c>
      <c r="K52" s="18" t="n">
        <v>475.93577392</v>
      </c>
      <c r="L52" s="20" t="n">
        <v>3.07688634</v>
      </c>
      <c r="M52" s="18" t="s">
        <v>481</v>
      </c>
      <c r="N52" s="20" t="s">
        <v>481</v>
      </c>
      <c r="O52" s="18" t="s">
        <v>481</v>
      </c>
      <c r="P52" s="20" t="s">
        <v>481</v>
      </c>
      <c r="Q52" s="18" t="s">
        <v>481</v>
      </c>
      <c r="R52" s="20" t="s">
        <v>481</v>
      </c>
      <c r="S52" s="18" t="s">
        <v>481</v>
      </c>
      <c r="T52" s="20" t="s">
        <v>481</v>
      </c>
      <c r="U52" s="18" t="n">
        <v>393.09854653</v>
      </c>
      <c r="V52" s="20" t="n">
        <v>7.15932121</v>
      </c>
    </row>
    <row r="53" spans="1:22">
      <c r="A53" s="15" t="s">
        <v>528</v>
      </c>
      <c r="B53" s="17" t="n">
        <v>5571</v>
      </c>
      <c r="C53" s="18">
        <f>(136.0/B53*100)</f>
        <v/>
      </c>
      <c r="D53" s="19" t="n">
        <v>5435</v>
      </c>
      <c r="E53" s="18" t="n">
        <v>428.0329395</v>
      </c>
      <c r="F53" s="20" t="n">
        <v>5.7354581</v>
      </c>
      <c r="G53" s="18" t="n">
        <v>427.69626087</v>
      </c>
      <c r="H53" s="20" t="n">
        <v>5.12841663</v>
      </c>
      <c r="I53" s="18" t="n">
        <v>434.23340547</v>
      </c>
      <c r="J53" s="20" t="n">
        <v>2.86155498</v>
      </c>
      <c r="K53" s="18" t="n">
        <v>457.48516926</v>
      </c>
      <c r="L53" s="20" t="n">
        <v>2.71755807</v>
      </c>
      <c r="M53" s="18" t="s">
        <v>481</v>
      </c>
      <c r="N53" s="20" t="s">
        <v>481</v>
      </c>
      <c r="O53" s="18" t="s">
        <v>481</v>
      </c>
      <c r="P53" s="20" t="s">
        <v>481</v>
      </c>
      <c r="Q53" s="18" t="s">
        <v>481</v>
      </c>
      <c r="R53" s="20" t="s">
        <v>481</v>
      </c>
      <c r="S53" s="18" t="s">
        <v>481</v>
      </c>
      <c r="T53" s="20" t="s">
        <v>481</v>
      </c>
      <c r="U53" s="18" t="n">
        <v>371.40132447</v>
      </c>
      <c r="V53" s="20" t="n">
        <v>4.72971678</v>
      </c>
    </row>
    <row r="54" spans="1:22">
      <c r="A54" s="15" t="s">
        <v>529</v>
      </c>
      <c r="B54" s="17" t="n">
        <v>4740</v>
      </c>
      <c r="C54" s="18">
        <f>(606.0/B54*100)</f>
        <v/>
      </c>
      <c r="D54" s="19" t="n">
        <v>4134</v>
      </c>
      <c r="E54" s="18" t="n">
        <v>302.99361382</v>
      </c>
      <c r="F54" s="20" t="n">
        <v>4.18659125</v>
      </c>
      <c r="G54" s="18" t="n">
        <v>319.96038591</v>
      </c>
      <c r="H54" s="20" t="n">
        <v>5.06063301</v>
      </c>
      <c r="I54" s="18" t="n">
        <v>321.22053984</v>
      </c>
      <c r="J54" s="20" t="n">
        <v>4.34164781</v>
      </c>
      <c r="K54" s="18" t="n">
        <v>358.16524743</v>
      </c>
      <c r="L54" s="20" t="n">
        <v>3.71872583</v>
      </c>
      <c r="M54" s="18" t="s">
        <v>481</v>
      </c>
      <c r="N54" s="20" t="s">
        <v>481</v>
      </c>
      <c r="O54" s="18" t="s">
        <v>481</v>
      </c>
      <c r="P54" s="20" t="s">
        <v>481</v>
      </c>
      <c r="Q54" s="18" t="s">
        <v>481</v>
      </c>
      <c r="R54" s="20" t="s">
        <v>481</v>
      </c>
      <c r="S54" s="18" t="s">
        <v>481</v>
      </c>
      <c r="T54" s="20" t="s">
        <v>481</v>
      </c>
      <c r="U54" s="18" t="n">
        <v>294.11008182</v>
      </c>
      <c r="V54" s="20" t="n">
        <v>4.12060711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(77.0/B56*100)</f>
        <v/>
      </c>
      <c r="D56" s="19" t="n">
        <v>5282</v>
      </c>
      <c r="E56" s="18" t="n">
        <v>537.35438907</v>
      </c>
      <c r="F56" s="20" t="n">
        <v>10.10136759</v>
      </c>
      <c r="G56" s="18" t="n">
        <v>559.91119823</v>
      </c>
      <c r="H56" s="20" t="n">
        <v>6.09175004</v>
      </c>
      <c r="I56" s="18" t="n">
        <v>548.96441864</v>
      </c>
      <c r="J56" s="20" t="n">
        <v>3.38145385</v>
      </c>
      <c r="K56" s="18" t="n">
        <v>547.57138808</v>
      </c>
      <c r="L56" s="20" t="n">
        <v>3.43994703</v>
      </c>
      <c r="M56" s="18" t="s">
        <v>481</v>
      </c>
      <c r="N56" s="20" t="s">
        <v>481</v>
      </c>
      <c r="O56" s="18" t="s">
        <v>481</v>
      </c>
      <c r="P56" s="20" t="s">
        <v>481</v>
      </c>
      <c r="Q56" s="18" t="s">
        <v>481</v>
      </c>
      <c r="R56" s="20" t="s">
        <v>481</v>
      </c>
      <c r="S56" s="18" t="s">
        <v>481</v>
      </c>
      <c r="T56" s="20" t="s">
        <v>481</v>
      </c>
      <c r="U56" s="18" t="n">
        <v>473.57008896</v>
      </c>
      <c r="V56" s="20" t="n">
        <v>16.03288455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(189.0/B61*100)</f>
        <v/>
      </c>
      <c r="D61" s="19" t="n">
        <v>6336</v>
      </c>
      <c r="E61" s="18" t="n">
        <v>442.44522204</v>
      </c>
      <c r="F61" s="20" t="n">
        <v>8.173524820000001</v>
      </c>
      <c r="G61" s="18" t="n">
        <v>455.6128452</v>
      </c>
      <c r="H61" s="20" t="n">
        <v>5.5119824</v>
      </c>
      <c r="I61" s="18" t="n">
        <v>465.41977387</v>
      </c>
      <c r="J61" s="20" t="n">
        <v>4.11223973</v>
      </c>
      <c r="K61" s="18" t="n">
        <v>491.21623297</v>
      </c>
      <c r="L61" s="20" t="n">
        <v>2.24295813</v>
      </c>
      <c r="M61" s="18" t="s">
        <v>481</v>
      </c>
      <c r="N61" s="20" t="s">
        <v>481</v>
      </c>
      <c r="O61" s="18" t="s">
        <v>481</v>
      </c>
      <c r="P61" s="20" t="s">
        <v>481</v>
      </c>
      <c r="Q61" s="18" t="s">
        <v>481</v>
      </c>
      <c r="R61" s="20" t="s">
        <v>481</v>
      </c>
      <c r="S61" s="18" t="s">
        <v>481</v>
      </c>
      <c r="T61" s="20" t="s">
        <v>481</v>
      </c>
      <c r="U61" s="18" t="n">
        <v>413.39327228</v>
      </c>
      <c r="V61" s="20" t="n">
        <v>9.00613821</v>
      </c>
    </row>
    <row r="62" spans="1:22">
      <c r="A62" s="15" t="s">
        <v>537</v>
      </c>
      <c r="B62" s="17" t="n">
        <v>4476</v>
      </c>
      <c r="C62" s="18">
        <f>(3.0/B62*100)</f>
        <v/>
      </c>
      <c r="D62" s="19" t="n">
        <v>4473</v>
      </c>
      <c r="E62" s="18" t="n">
        <v>548.54796047</v>
      </c>
      <c r="F62" s="20" t="n">
        <v>9.65145251</v>
      </c>
      <c r="G62" s="18" t="n">
        <v>556.5993645</v>
      </c>
      <c r="H62" s="20" t="n">
        <v>6.91696418</v>
      </c>
      <c r="I62" s="18" t="n">
        <v>547.96083563</v>
      </c>
      <c r="J62" s="20" t="n">
        <v>2.91754834</v>
      </c>
      <c r="K62" s="18" t="n">
        <v>542.4764665599999</v>
      </c>
      <c r="L62" s="20" t="n">
        <v>1.3309297</v>
      </c>
      <c r="M62" s="18" t="s">
        <v>481</v>
      </c>
      <c r="N62" s="20" t="s">
        <v>481</v>
      </c>
      <c r="O62" s="18" t="s">
        <v>481</v>
      </c>
      <c r="P62" s="20" t="s">
        <v>481</v>
      </c>
      <c r="Q62" s="18" t="s">
        <v>481</v>
      </c>
      <c r="R62" s="20" t="s">
        <v>481</v>
      </c>
      <c r="S62" s="18" t="s">
        <v>481</v>
      </c>
      <c r="T62" s="20" t="s">
        <v>481</v>
      </c>
      <c r="U62" s="18" t="n">
        <v>441.39205757</v>
      </c>
      <c r="V62" s="20" t="n">
        <v>26.08776189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(103.0/B66*100)</f>
        <v/>
      </c>
      <c r="D66" s="19" t="n">
        <v>5562</v>
      </c>
      <c r="E66" s="18" t="n">
        <v>388.05143722</v>
      </c>
      <c r="F66" s="20" t="n">
        <v>4.16299141</v>
      </c>
      <c r="G66" s="18" t="n">
        <v>404.14772239</v>
      </c>
      <c r="H66" s="20" t="n">
        <v>4.56597078</v>
      </c>
      <c r="I66" s="18" t="n">
        <v>417.16028754</v>
      </c>
      <c r="J66" s="20" t="n">
        <v>3.15553458</v>
      </c>
      <c r="K66" s="18" t="n">
        <v>442.48845077</v>
      </c>
      <c r="L66" s="20" t="n">
        <v>2.37920407</v>
      </c>
      <c r="M66" s="18" t="s">
        <v>481</v>
      </c>
      <c r="N66" s="20" t="s">
        <v>481</v>
      </c>
      <c r="O66" s="18" t="s">
        <v>481</v>
      </c>
      <c r="P66" s="20" t="s">
        <v>481</v>
      </c>
      <c r="Q66" s="18" t="s">
        <v>481</v>
      </c>
      <c r="R66" s="20" t="s">
        <v>481</v>
      </c>
      <c r="S66" s="18" t="s">
        <v>481</v>
      </c>
      <c r="T66" s="20" t="s">
        <v>481</v>
      </c>
      <c r="U66" s="18" t="n">
        <v>363.27960658</v>
      </c>
      <c r="V66" s="20" t="n">
        <v>4.34750308</v>
      </c>
    </row>
    <row r="67" spans="1:22">
      <c r="A67" s="15" t="s">
        <v>542</v>
      </c>
      <c r="B67" s="17" t="n">
        <v>6971</v>
      </c>
      <c r="C67" s="18">
        <f>(1233.0/B67*100)</f>
        <v/>
      </c>
      <c r="D67" s="19" t="n">
        <v>5738</v>
      </c>
      <c r="E67" s="18" t="n">
        <v>344.58602439</v>
      </c>
      <c r="F67" s="20" t="n">
        <v>5.72374197</v>
      </c>
      <c r="G67" s="18" t="n">
        <v>363.76922877</v>
      </c>
      <c r="H67" s="20" t="n">
        <v>5.69074625</v>
      </c>
      <c r="I67" s="18" t="n">
        <v>383.48312148</v>
      </c>
      <c r="J67" s="20" t="n">
        <v>4.80290278</v>
      </c>
      <c r="K67" s="18" t="n">
        <v>417.0584536</v>
      </c>
      <c r="L67" s="20" t="n">
        <v>2.99347829</v>
      </c>
      <c r="M67" s="18" t="s">
        <v>481</v>
      </c>
      <c r="N67" s="20" t="s">
        <v>481</v>
      </c>
      <c r="O67" s="18" t="s">
        <v>481</v>
      </c>
      <c r="P67" s="20" t="s">
        <v>481</v>
      </c>
      <c r="Q67" s="18" t="s">
        <v>481</v>
      </c>
      <c r="R67" s="20" t="s">
        <v>481</v>
      </c>
      <c r="S67" s="18" t="s">
        <v>481</v>
      </c>
      <c r="T67" s="20" t="s">
        <v>481</v>
      </c>
      <c r="U67" s="18" t="n">
        <v>328.12789752</v>
      </c>
      <c r="V67" s="20" t="n">
        <v>6.94933606</v>
      </c>
    </row>
    <row r="68" spans="1:22">
      <c r="A68" s="15" t="s">
        <v>543</v>
      </c>
      <c r="B68" s="17" t="n">
        <v>12083</v>
      </c>
      <c r="C68" s="18">
        <f>(32.0/B68*100)</f>
        <v/>
      </c>
      <c r="D68" s="19" t="n">
        <v>12051</v>
      </c>
      <c r="E68" s="18" t="n">
        <v>372.6172355</v>
      </c>
      <c r="F68" s="20" t="n">
        <v>3.15941296</v>
      </c>
      <c r="G68" s="18" t="n">
        <v>374.12089841</v>
      </c>
      <c r="H68" s="20" t="n">
        <v>3.11645804</v>
      </c>
      <c r="I68" s="18" t="n">
        <v>409.69719473</v>
      </c>
      <c r="J68" s="20" t="n">
        <v>2.27667908</v>
      </c>
      <c r="K68" s="18" t="n">
        <v>438.08980583</v>
      </c>
      <c r="L68" s="20" t="n">
        <v>2.15922194</v>
      </c>
      <c r="M68" s="18" t="s">
        <v>481</v>
      </c>
      <c r="N68" s="20" t="s">
        <v>481</v>
      </c>
      <c r="O68" s="18" t="s">
        <v>481</v>
      </c>
      <c r="P68" s="20" t="s">
        <v>481</v>
      </c>
      <c r="Q68" s="18" t="s">
        <v>481</v>
      </c>
      <c r="R68" s="20" t="s">
        <v>481</v>
      </c>
      <c r="S68" s="18" t="s">
        <v>481</v>
      </c>
      <c r="T68" s="20" t="s">
        <v>481</v>
      </c>
      <c r="U68" s="18" t="n">
        <v>349.83720401</v>
      </c>
      <c r="V68" s="20" t="n">
        <v>2.16699856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479.59923446</v>
      </c>
      <c r="F70" s="20" t="n">
        <v>6.1254084</v>
      </c>
      <c r="G70" s="18" t="n">
        <v>495.77386088</v>
      </c>
      <c r="H70" s="20" t="n">
        <v>5.21470586</v>
      </c>
      <c r="I70" s="18" t="n">
        <v>494.95308489</v>
      </c>
      <c r="J70" s="20" t="n">
        <v>4.05045772</v>
      </c>
      <c r="K70" s="18" t="n">
        <v>502.99831461</v>
      </c>
      <c r="L70" s="20" t="n">
        <v>3.02478019</v>
      </c>
      <c r="M70" s="18" t="s">
        <v>481</v>
      </c>
      <c r="N70" s="20" t="s">
        <v>481</v>
      </c>
      <c r="O70" s="18" t="s">
        <v>481</v>
      </c>
      <c r="P70" s="20" t="s">
        <v>481</v>
      </c>
      <c r="Q70" s="18" t="s">
        <v>481</v>
      </c>
      <c r="R70" s="20" t="s">
        <v>481</v>
      </c>
      <c r="S70" s="18" t="s">
        <v>481</v>
      </c>
      <c r="T70" s="20" t="s">
        <v>481</v>
      </c>
      <c r="U70" s="18" t="n">
        <v>440.04949094</v>
      </c>
      <c r="V70" s="20" t="n">
        <v>9.60456026</v>
      </c>
    </row>
    <row r="71" spans="1:22">
      <c r="A71" s="15" t="s">
        <v>546</v>
      </c>
      <c r="B71" s="17" t="n">
        <v>6115</v>
      </c>
      <c r="C71" s="18">
        <f>(55.0/B71*100)</f>
        <v/>
      </c>
      <c r="D71" s="19" t="n">
        <v>6060</v>
      </c>
      <c r="E71" s="18" t="n">
        <v>546.81904163</v>
      </c>
      <c r="F71" s="20" t="n">
        <v>12.20067281</v>
      </c>
      <c r="G71" s="18" t="n">
        <v>529.6507801400001</v>
      </c>
      <c r="H71" s="20" t="n">
        <v>8.910216869999999</v>
      </c>
      <c r="I71" s="18" t="n">
        <v>555.02719596</v>
      </c>
      <c r="J71" s="20" t="n">
        <v>3.30793498</v>
      </c>
      <c r="K71" s="18" t="n">
        <v>571.84258545</v>
      </c>
      <c r="L71" s="20" t="n">
        <v>1.86465426</v>
      </c>
      <c r="M71" s="18" t="s">
        <v>481</v>
      </c>
      <c r="N71" s="20" t="s">
        <v>481</v>
      </c>
      <c r="O71" s="18" t="s">
        <v>481</v>
      </c>
      <c r="P71" s="20" t="s">
        <v>481</v>
      </c>
      <c r="Q71" s="18" t="s">
        <v>481</v>
      </c>
      <c r="R71" s="20" t="s">
        <v>481</v>
      </c>
      <c r="S71" s="18" t="s">
        <v>481</v>
      </c>
      <c r="T71" s="20" t="s">
        <v>481</v>
      </c>
      <c r="U71" s="18" t="n">
        <v>497.98150724</v>
      </c>
      <c r="V71" s="20" t="n">
        <v>14.55022335</v>
      </c>
    </row>
    <row r="72" spans="1:22">
      <c r="A72" s="15" t="s">
        <v>547</v>
      </c>
      <c r="B72" s="17" t="n">
        <v>7708</v>
      </c>
      <c r="C72" s="18">
        <f>(9.0/B72*100)</f>
        <v/>
      </c>
      <c r="D72" s="19" t="n">
        <v>7699</v>
      </c>
      <c r="E72" s="18" t="n">
        <v>548.43918865</v>
      </c>
      <c r="F72" s="20" t="n">
        <v>13.51961064</v>
      </c>
      <c r="G72" s="18" t="n">
        <v>541.1538523299999</v>
      </c>
      <c r="H72" s="20" t="n">
        <v>10.13892611</v>
      </c>
      <c r="I72" s="18" t="n">
        <v>542.12139815</v>
      </c>
      <c r="J72" s="20" t="n">
        <v>3.95958581</v>
      </c>
      <c r="K72" s="18" t="n">
        <v>543.04733994</v>
      </c>
      <c r="L72" s="20" t="n">
        <v>3.05565137</v>
      </c>
      <c r="M72" s="18" t="s">
        <v>481</v>
      </c>
      <c r="N72" s="20" t="s">
        <v>481</v>
      </c>
      <c r="O72" s="18" t="s">
        <v>481</v>
      </c>
      <c r="P72" s="20" t="s">
        <v>481</v>
      </c>
      <c r="Q72" s="18" t="s">
        <v>481</v>
      </c>
      <c r="R72" s="20" t="s">
        <v>481</v>
      </c>
      <c r="S72" s="18" t="s">
        <v>481</v>
      </c>
      <c r="T72" s="20" t="s">
        <v>481</v>
      </c>
      <c r="U72" s="18" t="n">
        <v>448.69193085</v>
      </c>
      <c r="V72" s="20" t="n">
        <v>28.42958723</v>
      </c>
    </row>
    <row r="73" spans="1:22">
      <c r="A73" s="15" t="s">
        <v>548</v>
      </c>
      <c r="B73" s="17" t="n">
        <v>8249</v>
      </c>
      <c r="C73" s="18">
        <f>(212.0/B73*100)</f>
        <v/>
      </c>
      <c r="D73" s="19" t="n">
        <v>8037</v>
      </c>
      <c r="E73" s="18" t="n">
        <v>415.64911019</v>
      </c>
      <c r="F73" s="20" t="n">
        <v>6.54229752</v>
      </c>
      <c r="G73" s="18" t="n">
        <v>411.71773528</v>
      </c>
      <c r="H73" s="20" t="n">
        <v>3.87401555</v>
      </c>
      <c r="I73" s="18" t="n">
        <v>411.81170742</v>
      </c>
      <c r="J73" s="20" t="n">
        <v>3.10504018</v>
      </c>
      <c r="K73" s="18" t="n">
        <v>432.57315226</v>
      </c>
      <c r="L73" s="20" t="n">
        <v>4.59186039</v>
      </c>
      <c r="M73" s="18" t="s">
        <v>481</v>
      </c>
      <c r="N73" s="20" t="s">
        <v>481</v>
      </c>
      <c r="O73" s="18" t="s">
        <v>481</v>
      </c>
      <c r="P73" s="20" t="s">
        <v>481</v>
      </c>
      <c r="Q73" s="18" t="s">
        <v>481</v>
      </c>
      <c r="R73" s="20" t="s">
        <v>481</v>
      </c>
      <c r="S73" s="18" t="s">
        <v>481</v>
      </c>
      <c r="T73" s="20" t="s">
        <v>481</v>
      </c>
      <c r="U73" s="18" t="n">
        <v>382.11683403</v>
      </c>
      <c r="V73" s="20" t="n">
        <v>10.44291191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(345.0/B75*100)</f>
        <v/>
      </c>
      <c r="D75" s="19" t="n">
        <v>5030</v>
      </c>
      <c r="E75" s="18" t="n">
        <v>347.93319753</v>
      </c>
      <c r="F75" s="20" t="n">
        <v>4.35224317</v>
      </c>
      <c r="G75" s="18" t="n">
        <v>345.11157948</v>
      </c>
      <c r="H75" s="20" t="n">
        <v>5.74513163</v>
      </c>
      <c r="I75" s="18" t="n">
        <v>374.74989874</v>
      </c>
      <c r="J75" s="20" t="n">
        <v>3.83862241</v>
      </c>
      <c r="K75" s="18" t="n">
        <v>398.51282836</v>
      </c>
      <c r="L75" s="20" t="n">
        <v>4.59703811</v>
      </c>
      <c r="M75" s="18" t="s">
        <v>481</v>
      </c>
      <c r="N75" s="20" t="s">
        <v>481</v>
      </c>
      <c r="O75" s="18" t="s">
        <v>481</v>
      </c>
      <c r="P75" s="20" t="s">
        <v>481</v>
      </c>
      <c r="Q75" s="18" t="s">
        <v>481</v>
      </c>
      <c r="R75" s="20" t="s">
        <v>481</v>
      </c>
      <c r="S75" s="18" t="s">
        <v>481</v>
      </c>
      <c r="T75" s="20" t="s">
        <v>481</v>
      </c>
      <c r="U75" s="18" t="n">
        <v>338.8193961</v>
      </c>
      <c r="V75" s="20" t="n">
        <v>5.09576183</v>
      </c>
    </row>
    <row r="76" spans="1:22">
      <c r="A76" s="15" t="s">
        <v>551</v>
      </c>
      <c r="B76" s="17" t="n">
        <v>14167</v>
      </c>
      <c r="C76" s="18">
        <f>(238.0/B76*100)</f>
        <v/>
      </c>
      <c r="D76" s="19" t="n">
        <v>13929</v>
      </c>
      <c r="E76" s="18" t="n">
        <v>390.20163991</v>
      </c>
      <c r="F76" s="20" t="n">
        <v>4.27138737</v>
      </c>
      <c r="G76" s="18" t="n">
        <v>398.88545822</v>
      </c>
      <c r="H76" s="20" t="n">
        <v>4.42027327</v>
      </c>
      <c r="I76" s="18" t="n">
        <v>429.04339693</v>
      </c>
      <c r="J76" s="20" t="n">
        <v>2.98679182</v>
      </c>
      <c r="K76" s="18" t="n">
        <v>457.0986462</v>
      </c>
      <c r="L76" s="20" t="n">
        <v>2.67152395</v>
      </c>
      <c r="M76" s="18" t="s">
        <v>481</v>
      </c>
      <c r="N76" s="20" t="s">
        <v>481</v>
      </c>
      <c r="O76" s="18" t="s">
        <v>481</v>
      </c>
      <c r="P76" s="20" t="s">
        <v>481</v>
      </c>
      <c r="Q76" s="18" t="s">
        <v>481</v>
      </c>
      <c r="R76" s="20" t="s">
        <v>481</v>
      </c>
      <c r="S76" s="18" t="s">
        <v>481</v>
      </c>
      <c r="T76" s="20" t="s">
        <v>481</v>
      </c>
      <c r="U76" s="18" t="n">
        <v>361.94900092</v>
      </c>
      <c r="V76" s="20" t="n">
        <v>5.07675408</v>
      </c>
    </row>
    <row r="77" spans="1:22">
      <c r="A77" s="15" t="s">
        <v>552</v>
      </c>
      <c r="B77" s="17" t="n">
        <v>6062</v>
      </c>
      <c r="C77" s="18">
        <f>(480.0/B77*100)</f>
        <v/>
      </c>
      <c r="D77" s="19" t="n">
        <v>5582</v>
      </c>
      <c r="E77" s="18" t="n">
        <v>384.43290282</v>
      </c>
      <c r="F77" s="20" t="n">
        <v>8.42050469</v>
      </c>
      <c r="G77" s="18" t="n">
        <v>406.64556077</v>
      </c>
      <c r="H77" s="20" t="n">
        <v>6.78918484</v>
      </c>
      <c r="I77" s="18" t="n">
        <v>410.3392194</v>
      </c>
      <c r="J77" s="20" t="n">
        <v>4.63029016</v>
      </c>
      <c r="K77" s="18" t="n">
        <v>440.1267355</v>
      </c>
      <c r="L77" s="20" t="n">
        <v>3.25423911</v>
      </c>
      <c r="M77" s="18" t="s">
        <v>481</v>
      </c>
      <c r="N77" s="20" t="s">
        <v>481</v>
      </c>
      <c r="O77" s="18" t="s">
        <v>481</v>
      </c>
      <c r="P77" s="20" t="s">
        <v>481</v>
      </c>
      <c r="Q77" s="18" t="s">
        <v>481</v>
      </c>
      <c r="R77" s="20" t="s">
        <v>481</v>
      </c>
      <c r="S77" s="18" t="s">
        <v>481</v>
      </c>
      <c r="T77" s="20" t="s">
        <v>481</v>
      </c>
      <c r="U77" s="18" t="n">
        <v>359.86148959</v>
      </c>
      <c r="V77" s="20" t="n">
        <v>3.98152898</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(118.0/B81*100)</f>
        <v/>
      </c>
      <c r="D81" s="19" t="n">
        <v>8743</v>
      </c>
      <c r="E81" s="18" t="n">
        <v>430.95936855</v>
      </c>
      <c r="F81" s="20" t="n">
        <v>5.31826149</v>
      </c>
      <c r="G81" s="18" t="n">
        <v>440.25258657</v>
      </c>
      <c r="H81" s="20" t="n">
        <v>4.42772165</v>
      </c>
      <c r="I81" s="18" t="n">
        <v>444.92407453</v>
      </c>
      <c r="J81" s="20" t="n">
        <v>3.53241787</v>
      </c>
      <c r="K81" s="18" t="n">
        <v>457.25952362</v>
      </c>
      <c r="L81" s="20" t="n">
        <v>4.15919919</v>
      </c>
      <c r="M81" s="18" t="s">
        <v>481</v>
      </c>
      <c r="N81" s="20" t="s">
        <v>481</v>
      </c>
      <c r="O81" s="18" t="s">
        <v>481</v>
      </c>
      <c r="P81" s="20" t="s">
        <v>481</v>
      </c>
      <c r="Q81" s="18" t="s">
        <v>481</v>
      </c>
      <c r="R81" s="20" t="s">
        <v>481</v>
      </c>
      <c r="S81" s="18" t="s">
        <v>481</v>
      </c>
      <c r="T81" s="20" t="s">
        <v>481</v>
      </c>
      <c r="U81" s="18" t="n">
        <v>391.5981062</v>
      </c>
      <c r="V81" s="20" t="n">
        <v>10.37551857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887</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473.80659706</v>
      </c>
      <c r="F7" s="20" t="n">
        <v>8.841635910000001</v>
      </c>
      <c r="G7" s="18" t="n">
        <v>481.9439672</v>
      </c>
      <c r="H7" s="20" t="n">
        <v>8.617783080000001</v>
      </c>
      <c r="I7" s="18" t="n">
        <v>510.12951357</v>
      </c>
      <c r="J7" s="20" t="n">
        <v>3.47587844</v>
      </c>
      <c r="K7" s="18" t="n">
        <v>498.61693064</v>
      </c>
      <c r="L7" s="20" t="n">
        <v>1.76423445</v>
      </c>
      <c r="M7" s="18" t="s">
        <v>481</v>
      </c>
      <c r="N7" s="20" t="s">
        <v>481</v>
      </c>
      <c r="O7" s="18" t="s">
        <v>481</v>
      </c>
      <c r="P7" s="20" t="s">
        <v>481</v>
      </c>
      <c r="Q7" s="18" t="s">
        <v>481</v>
      </c>
      <c r="R7" s="20" t="s">
        <v>481</v>
      </c>
      <c r="S7" s="18" t="s">
        <v>481</v>
      </c>
      <c r="T7" s="20" t="s">
        <v>481</v>
      </c>
      <c r="U7" s="18" t="n">
        <v>456.94079383</v>
      </c>
      <c r="V7" s="20" t="n">
        <v>4.53790766</v>
      </c>
    </row>
    <row r="8" spans="1:22">
      <c r="A8" s="15" t="s">
        <v>483</v>
      </c>
      <c r="B8" s="17" t="n">
        <v>7007</v>
      </c>
      <c r="C8" s="18">
        <f>(299.0/B8*100)</f>
        <v/>
      </c>
      <c r="D8" s="19" t="n">
        <v>6708</v>
      </c>
      <c r="E8" s="18" t="n">
        <v>457.96008794</v>
      </c>
      <c r="F8" s="20" t="n">
        <v>14.18794767</v>
      </c>
      <c r="G8" s="18" t="n">
        <v>472.80724533</v>
      </c>
      <c r="H8" s="20" t="n">
        <v>7.61782645</v>
      </c>
      <c r="I8" s="18" t="n">
        <v>501.12173791</v>
      </c>
      <c r="J8" s="20" t="n">
        <v>5.78037143</v>
      </c>
      <c r="K8" s="18" t="n">
        <v>506.12721694</v>
      </c>
      <c r="L8" s="20" t="n">
        <v>2.88118394</v>
      </c>
      <c r="M8" s="18" t="s">
        <v>481</v>
      </c>
      <c r="N8" s="20" t="s">
        <v>481</v>
      </c>
      <c r="O8" s="18" t="s">
        <v>481</v>
      </c>
      <c r="P8" s="20" t="s">
        <v>481</v>
      </c>
      <c r="Q8" s="18" t="n">
        <v>301.63126691</v>
      </c>
      <c r="R8" s="20" t="n">
        <v>25.14921031</v>
      </c>
      <c r="S8" s="18" t="s">
        <v>481</v>
      </c>
      <c r="T8" s="20" t="s">
        <v>481</v>
      </c>
      <c r="U8" s="18" t="n">
        <v>435.42208684</v>
      </c>
      <c r="V8" s="20" t="n">
        <v>7.12500367</v>
      </c>
    </row>
    <row r="9" spans="1:22">
      <c r="A9" s="15" t="s">
        <v>484</v>
      </c>
      <c r="B9" s="17" t="n">
        <v>9651</v>
      </c>
      <c r="C9" s="18">
        <f>(357.0/B9*100)</f>
        <v/>
      </c>
      <c r="D9" s="19" t="n">
        <v>9294</v>
      </c>
      <c r="E9" s="18" t="n">
        <v>480.01924507</v>
      </c>
      <c r="F9" s="20" t="n">
        <v>9.37007356</v>
      </c>
      <c r="G9" s="18" t="n">
        <v>477.46088548</v>
      </c>
      <c r="H9" s="20" t="n">
        <v>5.38576476</v>
      </c>
      <c r="I9" s="18" t="n">
        <v>510.24353533</v>
      </c>
      <c r="J9" s="20" t="n">
        <v>4.35025899</v>
      </c>
      <c r="K9" s="18" t="n">
        <v>525.4586428699999</v>
      </c>
      <c r="L9" s="20" t="n">
        <v>2.42103154</v>
      </c>
      <c r="M9" s="18" t="s">
        <v>481</v>
      </c>
      <c r="N9" s="20" t="s">
        <v>481</v>
      </c>
      <c r="O9" s="18" t="s">
        <v>481</v>
      </c>
      <c r="P9" s="20" t="s">
        <v>481</v>
      </c>
      <c r="Q9" s="18" t="n">
        <v>357.98454354</v>
      </c>
      <c r="R9" s="20" t="n">
        <v>11.51846445</v>
      </c>
      <c r="S9" s="18" t="s">
        <v>481</v>
      </c>
      <c r="T9" s="20" t="s">
        <v>481</v>
      </c>
      <c r="U9" s="18" t="n">
        <v>430.65611639</v>
      </c>
      <c r="V9" s="20" t="n">
        <v>6.19416362</v>
      </c>
    </row>
    <row r="10" spans="1:22">
      <c r="A10" s="15" t="s">
        <v>485</v>
      </c>
      <c r="B10" s="17" t="n">
        <v>20058</v>
      </c>
      <c r="C10" s="18">
        <f>(585.0/B10*100)</f>
        <v/>
      </c>
      <c r="D10" s="19" t="n">
        <v>19473</v>
      </c>
      <c r="E10" s="18" t="n">
        <v>490.79526577</v>
      </c>
      <c r="F10" s="20" t="n">
        <v>7.7800165</v>
      </c>
      <c r="G10" s="18" t="n">
        <v>501.86820799</v>
      </c>
      <c r="H10" s="20" t="n">
        <v>4.44908104</v>
      </c>
      <c r="I10" s="18" t="n">
        <v>523.70382007</v>
      </c>
      <c r="J10" s="20" t="n">
        <v>3.4278045</v>
      </c>
      <c r="K10" s="18" t="n">
        <v>520.75259777</v>
      </c>
      <c r="L10" s="20" t="n">
        <v>2.33101006</v>
      </c>
      <c r="M10" s="18" t="s">
        <v>481</v>
      </c>
      <c r="N10" s="20" t="s">
        <v>481</v>
      </c>
      <c r="O10" s="18" t="s">
        <v>481</v>
      </c>
      <c r="P10" s="20" t="s">
        <v>481</v>
      </c>
      <c r="Q10" s="18" t="s">
        <v>481</v>
      </c>
      <c r="R10" s="20" t="s">
        <v>481</v>
      </c>
      <c r="S10" s="18" t="s">
        <v>481</v>
      </c>
      <c r="T10" s="20" t="s">
        <v>481</v>
      </c>
      <c r="U10" s="18" t="n">
        <v>452.02626463</v>
      </c>
      <c r="V10" s="20" t="n">
        <v>6.12988252</v>
      </c>
    </row>
    <row r="11" spans="1:22">
      <c r="A11" s="15" t="s">
        <v>486</v>
      </c>
      <c r="B11" s="17" t="n">
        <v>7053</v>
      </c>
      <c r="C11" s="18">
        <f>(242.0/B11*100)</f>
        <v/>
      </c>
      <c r="D11" s="19" t="n">
        <v>6811</v>
      </c>
      <c r="E11" s="18" t="n">
        <v>380.58181085</v>
      </c>
      <c r="F11" s="20" t="n">
        <v>7.71888192</v>
      </c>
      <c r="G11" s="18" t="n">
        <v>400.32715142</v>
      </c>
      <c r="H11" s="20" t="n">
        <v>5.74727932</v>
      </c>
      <c r="I11" s="18" t="n">
        <v>412.55695644</v>
      </c>
      <c r="J11" s="20" t="n">
        <v>4.13871549</v>
      </c>
      <c r="K11" s="18" t="n">
        <v>439.83202169</v>
      </c>
      <c r="L11" s="20" t="n">
        <v>2.78090555</v>
      </c>
      <c r="M11" s="18" t="s">
        <v>481</v>
      </c>
      <c r="N11" s="20" t="s">
        <v>481</v>
      </c>
      <c r="O11" s="18" t="s">
        <v>481</v>
      </c>
      <c r="P11" s="20" t="s">
        <v>481</v>
      </c>
      <c r="Q11" s="18" t="s">
        <v>481</v>
      </c>
      <c r="R11" s="20" t="s">
        <v>481</v>
      </c>
      <c r="S11" s="18" t="s">
        <v>481</v>
      </c>
      <c r="T11" s="20" t="s">
        <v>481</v>
      </c>
      <c r="U11" s="18" t="n">
        <v>390.31867189</v>
      </c>
      <c r="V11" s="20" t="n">
        <v>5.77903333</v>
      </c>
    </row>
    <row r="12" spans="1:22">
      <c r="A12" s="15" t="s">
        <v>487</v>
      </c>
      <c r="B12" s="17" t="n">
        <v>6894</v>
      </c>
      <c r="C12" s="18">
        <f>(60.0/B12*100)</f>
        <v/>
      </c>
      <c r="D12" s="19" t="n">
        <v>6834</v>
      </c>
      <c r="E12" s="18" t="n">
        <v>450.94155193</v>
      </c>
      <c r="F12" s="20" t="n">
        <v>9.05913969</v>
      </c>
      <c r="G12" s="18" t="n">
        <v>455.31189598</v>
      </c>
      <c r="H12" s="20" t="n">
        <v>7.04541978</v>
      </c>
      <c r="I12" s="18" t="n">
        <v>487.24117342</v>
      </c>
      <c r="J12" s="20" t="n">
        <v>4.15569173</v>
      </c>
      <c r="K12" s="18" t="n">
        <v>507.56277407</v>
      </c>
      <c r="L12" s="20" t="n">
        <v>2.08982245</v>
      </c>
      <c r="M12" s="18" t="s">
        <v>481</v>
      </c>
      <c r="N12" s="20" t="s">
        <v>481</v>
      </c>
      <c r="O12" s="18" t="s">
        <v>481</v>
      </c>
      <c r="P12" s="20" t="s">
        <v>481</v>
      </c>
      <c r="Q12" s="18" t="n">
        <v>340.98506961</v>
      </c>
      <c r="R12" s="20" t="n">
        <v>12.52444664</v>
      </c>
      <c r="S12" s="18" t="s">
        <v>481</v>
      </c>
      <c r="T12" s="20" t="s">
        <v>481</v>
      </c>
      <c r="U12" s="18" t="n">
        <v>413.6084352</v>
      </c>
      <c r="V12" s="20" t="n">
        <v>7.93950567</v>
      </c>
    </row>
    <row r="13" spans="1:22">
      <c r="A13" s="15" t="s">
        <v>488</v>
      </c>
      <c r="B13" s="17" t="n">
        <v>7161</v>
      </c>
      <c r="C13" s="18">
        <f>(340.0/B13*100)</f>
        <v/>
      </c>
      <c r="D13" s="19" t="n">
        <v>6821</v>
      </c>
      <c r="E13" s="18" t="n">
        <v>478.03815543</v>
      </c>
      <c r="F13" s="20" t="n">
        <v>9.55317908</v>
      </c>
      <c r="G13" s="18" t="n">
        <v>489.01825903</v>
      </c>
      <c r="H13" s="20" t="n">
        <v>6.90741282</v>
      </c>
      <c r="I13" s="18" t="n">
        <v>507.26045653</v>
      </c>
      <c r="J13" s="20" t="n">
        <v>4.15283592</v>
      </c>
      <c r="K13" s="18" t="n">
        <v>522.10025086</v>
      </c>
      <c r="L13" s="20" t="n">
        <v>2.12830786</v>
      </c>
      <c r="M13" s="18" t="s">
        <v>481</v>
      </c>
      <c r="N13" s="20" t="s">
        <v>481</v>
      </c>
      <c r="O13" s="18" t="s">
        <v>481</v>
      </c>
      <c r="P13" s="20" t="s">
        <v>481</v>
      </c>
      <c r="Q13" s="18" t="n">
        <v>447.51533769</v>
      </c>
      <c r="R13" s="20" t="n">
        <v>5.97365007</v>
      </c>
      <c r="S13" s="18" t="s">
        <v>481</v>
      </c>
      <c r="T13" s="20" t="s">
        <v>481</v>
      </c>
      <c r="U13" s="18" t="n">
        <v>437.8650804</v>
      </c>
      <c r="V13" s="20" t="n">
        <v>6.44854191</v>
      </c>
    </row>
    <row r="14" spans="1:22">
      <c r="A14" s="15" t="s">
        <v>489</v>
      </c>
      <c r="B14" s="17" t="n">
        <v>5587</v>
      </c>
      <c r="C14" s="18">
        <f>(93.0/B14*100)</f>
        <v/>
      </c>
      <c r="D14" s="19" t="n">
        <v>5494</v>
      </c>
      <c r="E14" s="18" t="n">
        <v>472.98399273</v>
      </c>
      <c r="F14" s="20" t="n">
        <v>8.63110219</v>
      </c>
      <c r="G14" s="18" t="n">
        <v>498.16699088</v>
      </c>
      <c r="H14" s="20" t="n">
        <v>5.1616294</v>
      </c>
      <c r="I14" s="18" t="n">
        <v>511.42787002</v>
      </c>
      <c r="J14" s="20" t="n">
        <v>3.29368903</v>
      </c>
      <c r="K14" s="18" t="n">
        <v>529.76112246</v>
      </c>
      <c r="L14" s="20" t="n">
        <v>2.077755</v>
      </c>
      <c r="M14" s="18" t="s">
        <v>481</v>
      </c>
      <c r="N14" s="20" t="s">
        <v>481</v>
      </c>
      <c r="O14" s="18" t="s">
        <v>481</v>
      </c>
      <c r="P14" s="20" t="s">
        <v>481</v>
      </c>
      <c r="Q14" s="18" t="s">
        <v>481</v>
      </c>
      <c r="R14" s="20" t="s">
        <v>481</v>
      </c>
      <c r="S14" s="18" t="s">
        <v>481</v>
      </c>
      <c r="T14" s="20" t="s">
        <v>481</v>
      </c>
      <c r="U14" s="18" t="n">
        <v>459.27779857</v>
      </c>
      <c r="V14" s="20" t="n">
        <v>9.93597883</v>
      </c>
    </row>
    <row r="15" spans="1:22">
      <c r="A15" s="15" t="s">
        <v>490</v>
      </c>
      <c r="B15" s="17" t="n">
        <v>5882</v>
      </c>
      <c r="C15" s="18">
        <f>(186.0/B15*100)</f>
        <v/>
      </c>
      <c r="D15" s="19" t="n">
        <v>5696</v>
      </c>
      <c r="E15" s="18" t="n">
        <v>473.33315483</v>
      </c>
      <c r="F15" s="20" t="n">
        <v>9.28198392</v>
      </c>
      <c r="G15" s="18" t="n">
        <v>468.27649977</v>
      </c>
      <c r="H15" s="20" t="n">
        <v>10.98049658</v>
      </c>
      <c r="I15" s="18" t="n">
        <v>508.75127222</v>
      </c>
      <c r="J15" s="20" t="n">
        <v>5.0664147</v>
      </c>
      <c r="K15" s="18" t="n">
        <v>518.48705479</v>
      </c>
      <c r="L15" s="20" t="n">
        <v>2.18254551</v>
      </c>
      <c r="M15" s="18" t="s">
        <v>481</v>
      </c>
      <c r="N15" s="20" t="s">
        <v>481</v>
      </c>
      <c r="O15" s="18" t="s">
        <v>481</v>
      </c>
      <c r="P15" s="20" t="s">
        <v>481</v>
      </c>
      <c r="Q15" s="18" t="n">
        <v>368.85220715</v>
      </c>
      <c r="R15" s="20" t="n">
        <v>14.5875493</v>
      </c>
      <c r="S15" s="18" t="s">
        <v>481</v>
      </c>
      <c r="T15" s="20" t="s">
        <v>481</v>
      </c>
      <c r="U15" s="18" t="n">
        <v>447.81310134</v>
      </c>
      <c r="V15" s="20" t="n">
        <v>6.96820528</v>
      </c>
    </row>
    <row r="16" spans="1:22">
      <c r="A16" s="15" t="s">
        <v>491</v>
      </c>
      <c r="B16" s="17" t="n">
        <v>6108</v>
      </c>
      <c r="C16" s="18">
        <f>(198.0/B16*100)</f>
        <v/>
      </c>
      <c r="D16" s="19" t="n">
        <v>5910</v>
      </c>
      <c r="E16" s="18" t="n">
        <v>461.34884448</v>
      </c>
      <c r="F16" s="20" t="n">
        <v>9.68314599</v>
      </c>
      <c r="G16" s="18" t="n">
        <v>479.18847536</v>
      </c>
      <c r="H16" s="20" t="n">
        <v>7.18743048</v>
      </c>
      <c r="I16" s="18" t="n">
        <v>513.9488403300001</v>
      </c>
      <c r="J16" s="20" t="n">
        <v>3.84186224</v>
      </c>
      <c r="K16" s="18" t="n">
        <v>502.89263434</v>
      </c>
      <c r="L16" s="20" t="n">
        <v>2.12640942</v>
      </c>
      <c r="M16" s="18" t="s">
        <v>481</v>
      </c>
      <c r="N16" s="20" t="s">
        <v>481</v>
      </c>
      <c r="O16" s="18" t="s">
        <v>481</v>
      </c>
      <c r="P16" s="20" t="s">
        <v>481</v>
      </c>
      <c r="Q16" s="18" t="s">
        <v>481</v>
      </c>
      <c r="R16" s="20" t="s">
        <v>481</v>
      </c>
      <c r="S16" s="18" t="s">
        <v>481</v>
      </c>
      <c r="T16" s="20" t="s">
        <v>481</v>
      </c>
      <c r="U16" s="18" t="n">
        <v>411.87185368</v>
      </c>
      <c r="V16" s="20" t="n">
        <v>7.68388603</v>
      </c>
    </row>
    <row r="17" spans="1:22">
      <c r="A17" s="15" t="s">
        <v>492</v>
      </c>
      <c r="B17" s="17" t="n">
        <v>6504</v>
      </c>
      <c r="C17" s="18">
        <f>(2634.0/B17*100)</f>
        <v/>
      </c>
      <c r="D17" s="19" t="n">
        <v>3870</v>
      </c>
      <c r="E17" s="18" t="n">
        <v>482.59993315</v>
      </c>
      <c r="F17" s="20" t="n">
        <v>13.72518083</v>
      </c>
      <c r="G17" s="18" t="n">
        <v>488.28458712</v>
      </c>
      <c r="H17" s="20" t="n">
        <v>7.09194663</v>
      </c>
      <c r="I17" s="18" t="n">
        <v>512.51445087</v>
      </c>
      <c r="J17" s="20" t="n">
        <v>6.09505091</v>
      </c>
      <c r="K17" s="18" t="n">
        <v>519.88244095</v>
      </c>
      <c r="L17" s="20" t="n">
        <v>3.32035626</v>
      </c>
      <c r="M17" s="18" t="s">
        <v>481</v>
      </c>
      <c r="N17" s="20" t="s">
        <v>481</v>
      </c>
      <c r="O17" s="18" t="s">
        <v>481</v>
      </c>
      <c r="P17" s="20" t="s">
        <v>481</v>
      </c>
      <c r="Q17" s="18" t="n">
        <v>362.96139732</v>
      </c>
      <c r="R17" s="20" t="n">
        <v>12.64520278</v>
      </c>
      <c r="S17" s="18" t="s">
        <v>481</v>
      </c>
      <c r="T17" s="20" t="s">
        <v>481</v>
      </c>
      <c r="U17" s="18" t="n">
        <v>472.84943477</v>
      </c>
      <c r="V17" s="20" t="n">
        <v>7.53240972</v>
      </c>
    </row>
    <row r="18" spans="1:22">
      <c r="A18" s="15" t="s">
        <v>493</v>
      </c>
      <c r="B18" s="17" t="n">
        <v>5532</v>
      </c>
      <c r="C18" s="18">
        <f>(33.0/B18*100)</f>
        <v/>
      </c>
      <c r="D18" s="19" t="n">
        <v>5499</v>
      </c>
      <c r="E18" s="18" t="n">
        <v>434.72866861</v>
      </c>
      <c r="F18" s="20" t="n">
        <v>7.45186931</v>
      </c>
      <c r="G18" s="18" t="n">
        <v>429.542489</v>
      </c>
      <c r="H18" s="20" t="n">
        <v>8.222992619999999</v>
      </c>
      <c r="I18" s="18" t="n">
        <v>455.54221399</v>
      </c>
      <c r="J18" s="20" t="n">
        <v>5.34496765</v>
      </c>
      <c r="K18" s="18" t="n">
        <v>466.14289707</v>
      </c>
      <c r="L18" s="20" t="n">
        <v>3.1667564</v>
      </c>
      <c r="M18" s="18" t="s">
        <v>481</v>
      </c>
      <c r="N18" s="20" t="s">
        <v>481</v>
      </c>
      <c r="O18" s="18" t="s">
        <v>481</v>
      </c>
      <c r="P18" s="20" t="s">
        <v>481</v>
      </c>
      <c r="Q18" s="18" t="s">
        <v>481</v>
      </c>
      <c r="R18" s="20" t="s">
        <v>481</v>
      </c>
      <c r="S18" s="18" t="s">
        <v>481</v>
      </c>
      <c r="T18" s="20" t="s">
        <v>481</v>
      </c>
      <c r="U18" s="18" t="n">
        <v>385.8928169</v>
      </c>
      <c r="V18" s="20" t="n">
        <v>8.577075300000001</v>
      </c>
    </row>
    <row r="19" spans="1:22">
      <c r="A19" s="15" t="s">
        <v>494</v>
      </c>
      <c r="B19" s="17" t="n">
        <v>5658</v>
      </c>
      <c r="C19" s="18">
        <f>(493.0/B19*100)</f>
        <v/>
      </c>
      <c r="D19" s="19" t="n">
        <v>5165</v>
      </c>
      <c r="E19" s="18" t="n">
        <v>418.22376325</v>
      </c>
      <c r="F19" s="20" t="n">
        <v>7.5191798</v>
      </c>
      <c r="G19" s="18" t="n">
        <v>444.8405743</v>
      </c>
      <c r="H19" s="20" t="n">
        <v>6.32210373</v>
      </c>
      <c r="I19" s="18" t="n">
        <v>471.02678995</v>
      </c>
      <c r="J19" s="20" t="n">
        <v>3.90873688</v>
      </c>
      <c r="K19" s="18" t="n">
        <v>499.52820549</v>
      </c>
      <c r="L19" s="20" t="n">
        <v>2.71872359</v>
      </c>
      <c r="M19" s="18" t="s">
        <v>481</v>
      </c>
      <c r="N19" s="20" t="s">
        <v>481</v>
      </c>
      <c r="O19" s="18" t="s">
        <v>481</v>
      </c>
      <c r="P19" s="20" t="s">
        <v>481</v>
      </c>
      <c r="Q19" s="18" t="s">
        <v>481</v>
      </c>
      <c r="R19" s="20" t="s">
        <v>481</v>
      </c>
      <c r="S19" s="18" t="s">
        <v>481</v>
      </c>
      <c r="T19" s="20" t="s">
        <v>481</v>
      </c>
      <c r="U19" s="18" t="n">
        <v>411.39987981</v>
      </c>
      <c r="V19" s="20" t="n">
        <v>7.69534155</v>
      </c>
    </row>
    <row r="20" spans="1:22">
      <c r="A20" s="15" t="s">
        <v>495</v>
      </c>
      <c r="B20" s="17" t="n">
        <v>3371</v>
      </c>
      <c r="C20" s="18">
        <f>(75.0/B20*100)</f>
        <v/>
      </c>
      <c r="D20" s="19" t="n">
        <v>3296</v>
      </c>
      <c r="E20" s="18" t="n">
        <v>459.21754819</v>
      </c>
      <c r="F20" s="20" t="n">
        <v>12.2173937</v>
      </c>
      <c r="G20" s="18" t="n">
        <v>459.94386732</v>
      </c>
      <c r="H20" s="20" t="n">
        <v>11.57745107</v>
      </c>
      <c r="I20" s="18" t="n">
        <v>480.65566533</v>
      </c>
      <c r="J20" s="20" t="n">
        <v>5.5575517</v>
      </c>
      <c r="K20" s="18" t="n">
        <v>495.79080877</v>
      </c>
      <c r="L20" s="20" t="n">
        <v>2.13113907</v>
      </c>
      <c r="M20" s="18" t="s">
        <v>481</v>
      </c>
      <c r="N20" s="20" t="s">
        <v>481</v>
      </c>
      <c r="O20" s="18" t="s">
        <v>481</v>
      </c>
      <c r="P20" s="20" t="s">
        <v>481</v>
      </c>
      <c r="Q20" s="18" t="s">
        <v>481</v>
      </c>
      <c r="R20" s="20" t="s">
        <v>481</v>
      </c>
      <c r="S20" s="18" t="s">
        <v>481</v>
      </c>
      <c r="T20" s="20" t="s">
        <v>481</v>
      </c>
      <c r="U20" s="18" t="n">
        <v>443.17203577</v>
      </c>
      <c r="V20" s="20" t="n">
        <v>9.53277033</v>
      </c>
    </row>
    <row r="21" spans="1:22">
      <c r="A21" s="15" t="s">
        <v>496</v>
      </c>
      <c r="B21" s="17" t="n">
        <v>5741</v>
      </c>
      <c r="C21" s="18">
        <f>(83.0/B21*100)</f>
        <v/>
      </c>
      <c r="D21" s="19" t="n">
        <v>5658</v>
      </c>
      <c r="E21" s="18" t="n">
        <v>509.51953968</v>
      </c>
      <c r="F21" s="20" t="n">
        <v>9.909308879999999</v>
      </c>
      <c r="G21" s="18" t="n">
        <v>517.408409</v>
      </c>
      <c r="H21" s="20" t="n">
        <v>7.73578006</v>
      </c>
      <c r="I21" s="18" t="n">
        <v>522.64706652</v>
      </c>
      <c r="J21" s="20" t="n">
        <v>3.81305052</v>
      </c>
      <c r="K21" s="18" t="n">
        <v>501.21090355</v>
      </c>
      <c r="L21" s="20" t="n">
        <v>2.03171955</v>
      </c>
      <c r="M21" s="18" t="s">
        <v>481</v>
      </c>
      <c r="N21" s="20" t="s">
        <v>481</v>
      </c>
      <c r="O21" s="18" t="s">
        <v>481</v>
      </c>
      <c r="P21" s="20" t="s">
        <v>481</v>
      </c>
      <c r="Q21" s="18" t="s">
        <v>481</v>
      </c>
      <c r="R21" s="20" t="s">
        <v>481</v>
      </c>
      <c r="S21" s="18" t="s">
        <v>481</v>
      </c>
      <c r="T21" s="20" t="s">
        <v>481</v>
      </c>
      <c r="U21" s="18" t="n">
        <v>463.26950341</v>
      </c>
      <c r="V21" s="20" t="n">
        <v>9.96687691</v>
      </c>
    </row>
    <row r="22" spans="1:22">
      <c r="A22" s="15" t="s">
        <v>497</v>
      </c>
      <c r="B22" s="17" t="n">
        <v>6598</v>
      </c>
      <c r="C22" s="18">
        <f>(44.0/B22*100)</f>
        <v/>
      </c>
      <c r="D22" s="19" t="n">
        <v>6554</v>
      </c>
      <c r="E22" s="18" t="n">
        <v>406.60254199</v>
      </c>
      <c r="F22" s="20" t="n">
        <v>7.26752155</v>
      </c>
      <c r="G22" s="18" t="n">
        <v>413.71858829</v>
      </c>
      <c r="H22" s="20" t="n">
        <v>5.6157999</v>
      </c>
      <c r="I22" s="18" t="n">
        <v>450.76125672</v>
      </c>
      <c r="J22" s="20" t="n">
        <v>6.24323005</v>
      </c>
      <c r="K22" s="18" t="n">
        <v>501.85295164</v>
      </c>
      <c r="L22" s="20" t="n">
        <v>3.90801621</v>
      </c>
      <c r="M22" s="18" t="s">
        <v>481</v>
      </c>
      <c r="N22" s="20" t="s">
        <v>481</v>
      </c>
      <c r="O22" s="18" t="s">
        <v>481</v>
      </c>
      <c r="P22" s="20" t="s">
        <v>481</v>
      </c>
      <c r="Q22" s="18" t="n">
        <v>465.3184081</v>
      </c>
      <c r="R22" s="20" t="n">
        <v>9.52311205</v>
      </c>
      <c r="S22" s="18" t="s">
        <v>481</v>
      </c>
      <c r="T22" s="20" t="s">
        <v>481</v>
      </c>
      <c r="U22" s="18" t="n">
        <v>371.5640723</v>
      </c>
      <c r="V22" s="20" t="n">
        <v>7.43927161</v>
      </c>
    </row>
    <row r="23" spans="1:22">
      <c r="A23" s="15" t="s">
        <v>498</v>
      </c>
      <c r="B23" s="17" t="n">
        <v>11583</v>
      </c>
      <c r="C23" s="18">
        <f>(307.0/B23*100)</f>
        <v/>
      </c>
      <c r="D23" s="19" t="n">
        <v>11276</v>
      </c>
      <c r="E23" s="18" t="n">
        <v>460.22124698</v>
      </c>
      <c r="F23" s="20" t="n">
        <v>7.74951198</v>
      </c>
      <c r="G23" s="18" t="n">
        <v>470.16761086</v>
      </c>
      <c r="H23" s="20" t="n">
        <v>5.54689349</v>
      </c>
      <c r="I23" s="18" t="n">
        <v>484.38951703</v>
      </c>
      <c r="J23" s="20" t="n">
        <v>4.3510058</v>
      </c>
      <c r="K23" s="18" t="n">
        <v>501.56390789</v>
      </c>
      <c r="L23" s="20" t="n">
        <v>3.08468385</v>
      </c>
      <c r="M23" s="18" t="s">
        <v>481</v>
      </c>
      <c r="N23" s="20" t="s">
        <v>481</v>
      </c>
      <c r="O23" s="18" t="s">
        <v>481</v>
      </c>
      <c r="P23" s="20" t="s">
        <v>481</v>
      </c>
      <c r="Q23" s="18" t="s">
        <v>481</v>
      </c>
      <c r="R23" s="20" t="s">
        <v>481</v>
      </c>
      <c r="S23" s="18" t="s">
        <v>481</v>
      </c>
      <c r="T23" s="20" t="s">
        <v>481</v>
      </c>
      <c r="U23" s="18" t="n">
        <v>427.4727073</v>
      </c>
      <c r="V23" s="20" t="n">
        <v>6.15295504</v>
      </c>
    </row>
    <row r="24" spans="1:22">
      <c r="A24" s="15" t="s">
        <v>499</v>
      </c>
      <c r="B24" s="17" t="n">
        <v>6647</v>
      </c>
      <c r="C24" s="18">
        <f>(18.0/B24*100)</f>
        <v/>
      </c>
      <c r="D24" s="19" t="n">
        <v>6629</v>
      </c>
      <c r="E24" s="18" t="n">
        <v>487.29618317</v>
      </c>
      <c r="F24" s="20" t="n">
        <v>13.26497237</v>
      </c>
      <c r="G24" s="18" t="n">
        <v>489.02774636</v>
      </c>
      <c r="H24" s="20" t="n">
        <v>13.83122045</v>
      </c>
      <c r="I24" s="18" t="n">
        <v>518.62136216</v>
      </c>
      <c r="J24" s="20" t="n">
        <v>6.17746611</v>
      </c>
      <c r="K24" s="18" t="n">
        <v>537.3352640099999</v>
      </c>
      <c r="L24" s="20" t="n">
        <v>2.89470072</v>
      </c>
      <c r="M24" s="18" t="s">
        <v>481</v>
      </c>
      <c r="N24" s="20" t="s">
        <v>481</v>
      </c>
      <c r="O24" s="18" t="s">
        <v>481</v>
      </c>
      <c r="P24" s="20" t="s">
        <v>481</v>
      </c>
      <c r="Q24" s="18" t="s">
        <v>481</v>
      </c>
      <c r="R24" s="20" t="s">
        <v>481</v>
      </c>
      <c r="S24" s="18" t="s">
        <v>481</v>
      </c>
      <c r="T24" s="20" t="s">
        <v>481</v>
      </c>
      <c r="U24" s="18" t="n">
        <v>470.09298468</v>
      </c>
      <c r="V24" s="20" t="n">
        <v>11.98399303</v>
      </c>
    </row>
    <row r="25" spans="1:22">
      <c r="A25" s="15" t="s">
        <v>500</v>
      </c>
      <c r="B25" s="17" t="n">
        <v>5581</v>
      </c>
      <c r="C25" s="18">
        <f>(26.0/B25*100)</f>
        <v/>
      </c>
      <c r="D25" s="19" t="n">
        <v>5555</v>
      </c>
      <c r="E25" s="18" t="n">
        <v>502.90004431</v>
      </c>
      <c r="F25" s="20" t="n">
        <v>18.49916122</v>
      </c>
      <c r="G25" s="18" t="n">
        <v>519.85438112</v>
      </c>
      <c r="H25" s="20" t="n">
        <v>11.04396594</v>
      </c>
      <c r="I25" s="18" t="n">
        <v>522.39642581</v>
      </c>
      <c r="J25" s="20" t="n">
        <v>4.92068777</v>
      </c>
      <c r="K25" s="18" t="n">
        <v>525.71435853</v>
      </c>
      <c r="L25" s="20" t="n">
        <v>3.66364814</v>
      </c>
      <c r="M25" s="18" t="s">
        <v>481</v>
      </c>
      <c r="N25" s="20" t="s">
        <v>481</v>
      </c>
      <c r="O25" s="18" t="s">
        <v>481</v>
      </c>
      <c r="P25" s="20" t="s">
        <v>481</v>
      </c>
      <c r="Q25" s="18" t="s">
        <v>481</v>
      </c>
      <c r="R25" s="20" t="s">
        <v>481</v>
      </c>
      <c r="S25" s="18" t="s">
        <v>481</v>
      </c>
      <c r="T25" s="20" t="s">
        <v>481</v>
      </c>
      <c r="U25" s="18" t="n">
        <v>448.03888773</v>
      </c>
      <c r="V25" s="20" t="n">
        <v>31.92663732</v>
      </c>
    </row>
    <row r="26" spans="1:22">
      <c r="A26" s="15" t="s">
        <v>501</v>
      </c>
      <c r="B26" s="17" t="n">
        <v>4869</v>
      </c>
      <c r="C26" s="18">
        <f>(97.0/B26*100)</f>
        <v/>
      </c>
      <c r="D26" s="19" t="n">
        <v>4772</v>
      </c>
      <c r="E26" s="18" t="n">
        <v>453.3340735</v>
      </c>
      <c r="F26" s="20" t="n">
        <v>7.59603756</v>
      </c>
      <c r="G26" s="18" t="n">
        <v>460.55231267</v>
      </c>
      <c r="H26" s="20" t="n">
        <v>6.25921757</v>
      </c>
      <c r="I26" s="18" t="n">
        <v>474.55349816</v>
      </c>
      <c r="J26" s="20" t="n">
        <v>3.20331309</v>
      </c>
      <c r="K26" s="18" t="n">
        <v>491.50703922</v>
      </c>
      <c r="L26" s="20" t="n">
        <v>2.2942367</v>
      </c>
      <c r="M26" s="18" t="s">
        <v>481</v>
      </c>
      <c r="N26" s="20" t="s">
        <v>481</v>
      </c>
      <c r="O26" s="18" t="s">
        <v>481</v>
      </c>
      <c r="P26" s="20" t="s">
        <v>481</v>
      </c>
      <c r="Q26" s="18" t="s">
        <v>481</v>
      </c>
      <c r="R26" s="20" t="s">
        <v>481</v>
      </c>
      <c r="S26" s="18" t="s">
        <v>481</v>
      </c>
      <c r="T26" s="20" t="s">
        <v>481</v>
      </c>
      <c r="U26" s="18" t="n">
        <v>435.54957048</v>
      </c>
      <c r="V26" s="20" t="n">
        <v>11.01106075</v>
      </c>
    </row>
    <row r="27" spans="1:22">
      <c r="A27" s="15" t="s">
        <v>502</v>
      </c>
      <c r="B27" s="17" t="n">
        <v>5299</v>
      </c>
      <c r="C27" s="18">
        <f>(208.0/B27*100)</f>
        <v/>
      </c>
      <c r="D27" s="19" t="n">
        <v>5091</v>
      </c>
      <c r="E27" s="18" t="n">
        <v>456.32002596</v>
      </c>
      <c r="F27" s="20" t="n">
        <v>7.46765969</v>
      </c>
      <c r="G27" s="18" t="n">
        <v>457.25868007</v>
      </c>
      <c r="H27" s="20" t="n">
        <v>6.4213238</v>
      </c>
      <c r="I27" s="18" t="n">
        <v>482.30738221</v>
      </c>
      <c r="J27" s="20" t="n">
        <v>3.43775238</v>
      </c>
      <c r="K27" s="18" t="n">
        <v>504.19359331</v>
      </c>
      <c r="L27" s="20" t="n">
        <v>1.52825782</v>
      </c>
      <c r="M27" s="18" t="s">
        <v>481</v>
      </c>
      <c r="N27" s="20" t="s">
        <v>481</v>
      </c>
      <c r="O27" s="18" t="s">
        <v>481</v>
      </c>
      <c r="P27" s="20" t="s">
        <v>481</v>
      </c>
      <c r="Q27" s="18" t="s">
        <v>481</v>
      </c>
      <c r="R27" s="20" t="s">
        <v>481</v>
      </c>
      <c r="S27" s="18" t="s">
        <v>481</v>
      </c>
      <c r="T27" s="20" t="s">
        <v>481</v>
      </c>
      <c r="U27" s="18" t="n">
        <v>413.7429746</v>
      </c>
      <c r="V27" s="20" t="n">
        <v>4.49836449</v>
      </c>
    </row>
    <row r="28" spans="1:22">
      <c r="A28" s="15" t="s">
        <v>503</v>
      </c>
      <c r="B28" s="17" t="n">
        <v>7568</v>
      </c>
      <c r="C28" s="18">
        <f>(562.0/B28*100)</f>
        <v/>
      </c>
      <c r="D28" s="19" t="n">
        <v>7006</v>
      </c>
      <c r="E28" s="18" t="n">
        <v>379.93945184</v>
      </c>
      <c r="F28" s="20" t="n">
        <v>6.98742739</v>
      </c>
      <c r="G28" s="18" t="n">
        <v>396.68133408</v>
      </c>
      <c r="H28" s="20" t="n">
        <v>4.81943027</v>
      </c>
      <c r="I28" s="18" t="n">
        <v>396.51714879</v>
      </c>
      <c r="J28" s="20" t="n">
        <v>3.13646557</v>
      </c>
      <c r="K28" s="18" t="n">
        <v>427.14672579</v>
      </c>
      <c r="L28" s="20" t="n">
        <v>2.59534814</v>
      </c>
      <c r="M28" s="18" t="s">
        <v>481</v>
      </c>
      <c r="N28" s="20" t="s">
        <v>481</v>
      </c>
      <c r="O28" s="18" t="s">
        <v>481</v>
      </c>
      <c r="P28" s="20" t="s">
        <v>481</v>
      </c>
      <c r="Q28" s="18" t="s">
        <v>481</v>
      </c>
      <c r="R28" s="20" t="s">
        <v>481</v>
      </c>
      <c r="S28" s="18" t="s">
        <v>481</v>
      </c>
      <c r="T28" s="20" t="s">
        <v>481</v>
      </c>
      <c r="U28" s="18" t="n">
        <v>380.38737295</v>
      </c>
      <c r="V28" s="20" t="n">
        <v>7.75536613</v>
      </c>
    </row>
    <row r="29" spans="1:22">
      <c r="A29" s="15" t="s">
        <v>504</v>
      </c>
      <c r="B29" s="17" t="n">
        <v>5385</v>
      </c>
      <c r="C29" s="18">
        <f>(30.0/B29*100)</f>
        <v/>
      </c>
      <c r="D29" s="19" t="n">
        <v>5355</v>
      </c>
      <c r="E29" s="18" t="n">
        <v>473.04063703</v>
      </c>
      <c r="F29" s="20" t="n">
        <v>12.79292778</v>
      </c>
      <c r="G29" s="18" t="n">
        <v>475.01484574</v>
      </c>
      <c r="H29" s="20" t="n">
        <v>7.58593373</v>
      </c>
      <c r="I29" s="18" t="n">
        <v>511.62966343</v>
      </c>
      <c r="J29" s="20" t="n">
        <v>5.36382912</v>
      </c>
      <c r="K29" s="18" t="n">
        <v>524.56036935</v>
      </c>
      <c r="L29" s="20" t="n">
        <v>2.248453</v>
      </c>
      <c r="M29" s="18" t="s">
        <v>481</v>
      </c>
      <c r="N29" s="20" t="s">
        <v>481</v>
      </c>
      <c r="O29" s="18" t="s">
        <v>481</v>
      </c>
      <c r="P29" s="20" t="s">
        <v>481</v>
      </c>
      <c r="Q29" s="18" t="n">
        <v>335.3902018</v>
      </c>
      <c r="R29" s="20" t="n">
        <v>12.1685767</v>
      </c>
      <c r="S29" s="18" t="s">
        <v>481</v>
      </c>
      <c r="T29" s="20" t="s">
        <v>481</v>
      </c>
      <c r="U29" s="18" t="n">
        <v>428.11177489</v>
      </c>
      <c r="V29" s="20" t="n">
        <v>9.57859998</v>
      </c>
    </row>
    <row r="30" spans="1:22">
      <c r="A30" s="15" t="s">
        <v>505</v>
      </c>
      <c r="B30" s="17" t="n">
        <v>4520</v>
      </c>
      <c r="C30" s="18">
        <f>(266.0/B30*100)</f>
        <v/>
      </c>
      <c r="D30" s="19" t="n">
        <v>4254</v>
      </c>
      <c r="E30" s="18" t="n">
        <v>477.12239014</v>
      </c>
      <c r="F30" s="20" t="n">
        <v>11.68149411</v>
      </c>
      <c r="G30" s="18" t="n">
        <v>481.99816093</v>
      </c>
      <c r="H30" s="20" t="n">
        <v>8.30926827</v>
      </c>
      <c r="I30" s="18" t="n">
        <v>509.05625739</v>
      </c>
      <c r="J30" s="20" t="n">
        <v>4.87487778</v>
      </c>
      <c r="K30" s="18" t="n">
        <v>501.93035372</v>
      </c>
      <c r="L30" s="20" t="n">
        <v>2.73474213</v>
      </c>
      <c r="M30" s="18" t="s">
        <v>481</v>
      </c>
      <c r="N30" s="20" t="s">
        <v>481</v>
      </c>
      <c r="O30" s="18" t="s">
        <v>481</v>
      </c>
      <c r="P30" s="20" t="s">
        <v>481</v>
      </c>
      <c r="Q30" s="18" t="s">
        <v>481</v>
      </c>
      <c r="R30" s="20" t="s">
        <v>481</v>
      </c>
      <c r="S30" s="18" t="s">
        <v>481</v>
      </c>
      <c r="T30" s="20" t="s">
        <v>481</v>
      </c>
      <c r="U30" s="18" t="n">
        <v>414.34191909</v>
      </c>
      <c r="V30" s="20" t="n">
        <v>6.6106529</v>
      </c>
    </row>
    <row r="31" spans="1:22">
      <c r="A31" s="15" t="s">
        <v>506</v>
      </c>
      <c r="B31" s="17" t="n">
        <v>5456</v>
      </c>
      <c r="C31" s="18">
        <f>(158.0/B31*100)</f>
        <v/>
      </c>
      <c r="D31" s="19" t="n">
        <v>5298</v>
      </c>
      <c r="E31" s="18" t="n">
        <v>464.47492273</v>
      </c>
      <c r="F31" s="20" t="n">
        <v>8.46614333</v>
      </c>
      <c r="G31" s="18" t="n">
        <v>468.19512288</v>
      </c>
      <c r="H31" s="20" t="n">
        <v>5.93941008</v>
      </c>
      <c r="I31" s="18" t="n">
        <v>501.84303572</v>
      </c>
      <c r="J31" s="20" t="n">
        <v>4.2353225</v>
      </c>
      <c r="K31" s="18" t="n">
        <v>513.83570629</v>
      </c>
      <c r="L31" s="20" t="n">
        <v>2.24439936</v>
      </c>
      <c r="M31" s="18" t="s">
        <v>481</v>
      </c>
      <c r="N31" s="20" t="s">
        <v>481</v>
      </c>
      <c r="O31" s="18" t="s">
        <v>481</v>
      </c>
      <c r="P31" s="20" t="s">
        <v>481</v>
      </c>
      <c r="Q31" s="18" t="s">
        <v>481</v>
      </c>
      <c r="R31" s="20" t="s">
        <v>481</v>
      </c>
      <c r="S31" s="18" t="s">
        <v>481</v>
      </c>
      <c r="T31" s="20" t="s">
        <v>481</v>
      </c>
      <c r="U31" s="18" t="n">
        <v>433.36911385</v>
      </c>
      <c r="V31" s="20" t="n">
        <v>5.80382735</v>
      </c>
    </row>
    <row r="32" spans="1:22">
      <c r="A32" s="15" t="s">
        <v>507</v>
      </c>
      <c r="B32" s="17" t="n">
        <v>4478</v>
      </c>
      <c r="C32" s="18">
        <f>(6.0/B32*100)</f>
        <v/>
      </c>
      <c r="D32" s="19" t="n">
        <v>4472</v>
      </c>
      <c r="E32" s="18" t="n">
        <v>480.15255673</v>
      </c>
      <c r="F32" s="20" t="n">
        <v>9.32063615</v>
      </c>
      <c r="G32" s="18" t="n">
        <v>490.31078587</v>
      </c>
      <c r="H32" s="20" t="n">
        <v>4.84047768</v>
      </c>
      <c r="I32" s="18" t="n">
        <v>491.01856116</v>
      </c>
      <c r="J32" s="20" t="n">
        <v>3.57440731</v>
      </c>
      <c r="K32" s="18" t="n">
        <v>515.5236644</v>
      </c>
      <c r="L32" s="20" t="n">
        <v>2.71829356</v>
      </c>
      <c r="M32" s="18" t="s">
        <v>481</v>
      </c>
      <c r="N32" s="20" t="s">
        <v>481</v>
      </c>
      <c r="O32" s="18" t="s">
        <v>481</v>
      </c>
      <c r="P32" s="20" t="s">
        <v>481</v>
      </c>
      <c r="Q32" s="18" t="s">
        <v>481</v>
      </c>
      <c r="R32" s="20" t="s">
        <v>481</v>
      </c>
      <c r="S32" s="18" t="s">
        <v>481</v>
      </c>
      <c r="T32" s="20" t="s">
        <v>481</v>
      </c>
      <c r="U32" s="18" t="n">
        <v>413.63539337</v>
      </c>
      <c r="V32" s="20" t="n">
        <v>11.92255411</v>
      </c>
    </row>
    <row r="33" spans="1:22">
      <c r="A33" s="15" t="s">
        <v>508</v>
      </c>
      <c r="B33" s="17" t="n">
        <v>7325</v>
      </c>
      <c r="C33" s="18">
        <f>(88.0/B33*100)</f>
        <v/>
      </c>
      <c r="D33" s="19" t="n">
        <v>7237</v>
      </c>
      <c r="E33" s="18" t="n">
        <v>463.0930403</v>
      </c>
      <c r="F33" s="20" t="n">
        <v>7.9942325</v>
      </c>
      <c r="G33" s="18" t="n">
        <v>477.93725747</v>
      </c>
      <c r="H33" s="20" t="n">
        <v>6.26464063</v>
      </c>
      <c r="I33" s="18" t="n">
        <v>492.72657276</v>
      </c>
      <c r="J33" s="20" t="n">
        <v>3.94204626</v>
      </c>
      <c r="K33" s="18" t="n">
        <v>499.7409541</v>
      </c>
      <c r="L33" s="20" t="n">
        <v>2.65043088</v>
      </c>
      <c r="M33" s="18" t="s">
        <v>481</v>
      </c>
      <c r="N33" s="20" t="s">
        <v>481</v>
      </c>
      <c r="O33" s="18" t="s">
        <v>481</v>
      </c>
      <c r="P33" s="20" t="s">
        <v>481</v>
      </c>
      <c r="Q33" s="18" t="s">
        <v>481</v>
      </c>
      <c r="R33" s="20" t="s">
        <v>481</v>
      </c>
      <c r="S33" s="18" t="s">
        <v>481</v>
      </c>
      <c r="T33" s="20" t="s">
        <v>481</v>
      </c>
      <c r="U33" s="18" t="n">
        <v>401.96694135</v>
      </c>
      <c r="V33" s="20" t="n">
        <v>10.03859879</v>
      </c>
    </row>
    <row r="34" spans="1:22">
      <c r="A34" s="15" t="s">
        <v>509</v>
      </c>
      <c r="B34" s="17" t="n">
        <v>6350</v>
      </c>
      <c r="C34" s="18">
        <f>(113.0/B34*100)</f>
        <v/>
      </c>
      <c r="D34" s="19" t="n">
        <v>6237</v>
      </c>
      <c r="E34" s="18" t="n">
        <v>426.31225451</v>
      </c>
      <c r="F34" s="20" t="n">
        <v>7.00174941</v>
      </c>
      <c r="G34" s="18" t="n">
        <v>447.64346353</v>
      </c>
      <c r="H34" s="20" t="n">
        <v>5.63752361</v>
      </c>
      <c r="I34" s="18" t="n">
        <v>465.45942976</v>
      </c>
      <c r="J34" s="20" t="n">
        <v>4.4863103</v>
      </c>
      <c r="K34" s="18" t="n">
        <v>498.30348305</v>
      </c>
      <c r="L34" s="20" t="n">
        <v>2.55636095</v>
      </c>
      <c r="M34" s="18" t="s">
        <v>481</v>
      </c>
      <c r="N34" s="20" t="s">
        <v>481</v>
      </c>
      <c r="O34" s="18" t="s">
        <v>481</v>
      </c>
      <c r="P34" s="20" t="s">
        <v>481</v>
      </c>
      <c r="Q34" s="18" t="n">
        <v>336.51078337</v>
      </c>
      <c r="R34" s="20" t="n">
        <v>12.24828707</v>
      </c>
      <c r="S34" s="18" t="s">
        <v>481</v>
      </c>
      <c r="T34" s="20" t="s">
        <v>481</v>
      </c>
      <c r="U34" s="18" t="n">
        <v>408.40681139</v>
      </c>
      <c r="V34" s="20" t="n">
        <v>8.815906160000001</v>
      </c>
    </row>
    <row r="35" spans="1:22">
      <c r="A35" s="15" t="s">
        <v>510</v>
      </c>
      <c r="B35" s="17" t="n">
        <v>6406</v>
      </c>
      <c r="C35" s="18">
        <f>(80.0/B35*100)</f>
        <v/>
      </c>
      <c r="D35" s="19" t="n">
        <v>6326</v>
      </c>
      <c r="E35" s="18" t="n">
        <v>482.32810137</v>
      </c>
      <c r="F35" s="20" t="n">
        <v>10.41881477</v>
      </c>
      <c r="G35" s="18" t="n">
        <v>482.30714778</v>
      </c>
      <c r="H35" s="20" t="n">
        <v>6.21595225</v>
      </c>
      <c r="I35" s="18" t="n">
        <v>510.16410686</v>
      </c>
      <c r="J35" s="20" t="n">
        <v>3.50105892</v>
      </c>
      <c r="K35" s="18" t="n">
        <v>519.6962094</v>
      </c>
      <c r="L35" s="20" t="n">
        <v>1.88457393</v>
      </c>
      <c r="M35" s="18" t="s">
        <v>481</v>
      </c>
      <c r="N35" s="20" t="s">
        <v>481</v>
      </c>
      <c r="O35" s="18" t="s">
        <v>481</v>
      </c>
      <c r="P35" s="20" t="s">
        <v>481</v>
      </c>
      <c r="Q35" s="18" t="n">
        <v>349.78970242</v>
      </c>
      <c r="R35" s="20" t="n">
        <v>6.90672373</v>
      </c>
      <c r="S35" s="18" t="s">
        <v>481</v>
      </c>
      <c r="T35" s="20" t="s">
        <v>481</v>
      </c>
      <c r="U35" s="18" t="n">
        <v>428.39202102</v>
      </c>
      <c r="V35" s="20" t="n">
        <v>8.470930640000001</v>
      </c>
    </row>
    <row r="36" spans="1:22">
      <c r="A36" s="15" t="s">
        <v>511</v>
      </c>
      <c r="B36" s="17" t="n">
        <v>6736</v>
      </c>
      <c r="C36" s="18">
        <f>(107.0/B36*100)</f>
        <v/>
      </c>
      <c r="D36" s="19" t="n">
        <v>6629</v>
      </c>
      <c r="E36" s="18" t="n">
        <v>472.14281995</v>
      </c>
      <c r="F36" s="20" t="n">
        <v>9.592535639999999</v>
      </c>
      <c r="G36" s="18" t="n">
        <v>482.71387833</v>
      </c>
      <c r="H36" s="20" t="n">
        <v>6.94205256</v>
      </c>
      <c r="I36" s="18" t="n">
        <v>493.18427524</v>
      </c>
      <c r="J36" s="20" t="n">
        <v>3.44303612</v>
      </c>
      <c r="K36" s="18" t="n">
        <v>489.51243885</v>
      </c>
      <c r="L36" s="20" t="n">
        <v>2.22495225</v>
      </c>
      <c r="M36" s="18" t="s">
        <v>481</v>
      </c>
      <c r="N36" s="20" t="s">
        <v>481</v>
      </c>
      <c r="O36" s="18" t="s">
        <v>481</v>
      </c>
      <c r="P36" s="20" t="s">
        <v>481</v>
      </c>
      <c r="Q36" s="18" t="s">
        <v>481</v>
      </c>
      <c r="R36" s="20" t="s">
        <v>481</v>
      </c>
      <c r="S36" s="18" t="s">
        <v>481</v>
      </c>
      <c r="T36" s="20" t="s">
        <v>481</v>
      </c>
      <c r="U36" s="18" t="n">
        <v>431.20780338</v>
      </c>
      <c r="V36" s="20" t="n">
        <v>6.39080182</v>
      </c>
    </row>
    <row r="37" spans="1:22">
      <c r="A37" s="15" t="s">
        <v>512</v>
      </c>
      <c r="B37" s="17" t="n">
        <v>5458</v>
      </c>
      <c r="C37" s="18">
        <f>(222.0/B37*100)</f>
        <v/>
      </c>
      <c r="D37" s="19" t="n">
        <v>5236</v>
      </c>
      <c r="E37" s="18" t="n">
        <v>451.30327249</v>
      </c>
      <c r="F37" s="20" t="n">
        <v>10.16243858</v>
      </c>
      <c r="G37" s="18" t="n">
        <v>468.61997648</v>
      </c>
      <c r="H37" s="20" t="n">
        <v>8.067998449999999</v>
      </c>
      <c r="I37" s="18" t="n">
        <v>497.33564992</v>
      </c>
      <c r="J37" s="20" t="n">
        <v>4.34548798</v>
      </c>
      <c r="K37" s="18" t="n">
        <v>506.23815932</v>
      </c>
      <c r="L37" s="20" t="n">
        <v>3.07047425</v>
      </c>
      <c r="M37" s="18" t="s">
        <v>481</v>
      </c>
      <c r="N37" s="20" t="s">
        <v>481</v>
      </c>
      <c r="O37" s="18" t="s">
        <v>481</v>
      </c>
      <c r="P37" s="20" t="s">
        <v>481</v>
      </c>
      <c r="Q37" s="18" t="s">
        <v>481</v>
      </c>
      <c r="R37" s="20" t="s">
        <v>481</v>
      </c>
      <c r="S37" s="18" t="s">
        <v>481</v>
      </c>
      <c r="T37" s="20" t="s">
        <v>481</v>
      </c>
      <c r="U37" s="18" t="n">
        <v>425.81336401</v>
      </c>
      <c r="V37" s="20" t="n">
        <v>6.51236775</v>
      </c>
    </row>
    <row r="38" spans="1:22">
      <c r="A38" s="15" t="s">
        <v>513</v>
      </c>
      <c r="B38" s="17" t="n">
        <v>5860</v>
      </c>
      <c r="C38" s="18">
        <f>(34.0/B38*100)</f>
        <v/>
      </c>
      <c r="D38" s="19" t="n">
        <v>5826</v>
      </c>
      <c r="E38" s="18" t="n">
        <v>467.7046713</v>
      </c>
      <c r="F38" s="20" t="n">
        <v>10.97059455</v>
      </c>
      <c r="G38" s="18" t="n">
        <v>491.82689528</v>
      </c>
      <c r="H38" s="20" t="n">
        <v>9.0258675</v>
      </c>
      <c r="I38" s="18" t="n">
        <v>510.25236133</v>
      </c>
      <c r="J38" s="20" t="n">
        <v>5.15307145</v>
      </c>
      <c r="K38" s="18" t="n">
        <v>533.5116236</v>
      </c>
      <c r="L38" s="20" t="n">
        <v>3.01957682</v>
      </c>
      <c r="M38" s="18" t="s">
        <v>481</v>
      </c>
      <c r="N38" s="20" t="s">
        <v>481</v>
      </c>
      <c r="O38" s="18" t="s">
        <v>481</v>
      </c>
      <c r="P38" s="20" t="s">
        <v>481</v>
      </c>
      <c r="Q38" s="18" t="s">
        <v>481</v>
      </c>
      <c r="R38" s="20" t="s">
        <v>481</v>
      </c>
      <c r="S38" s="18" t="s">
        <v>481</v>
      </c>
      <c r="T38" s="20" t="s">
        <v>481</v>
      </c>
      <c r="U38" s="18" t="n">
        <v>501.70514803</v>
      </c>
      <c r="V38" s="20" t="n">
        <v>5.81973962</v>
      </c>
    </row>
    <row r="39" spans="1:22">
      <c r="A39" s="15" t="s">
        <v>514</v>
      </c>
      <c r="B39" s="17" t="n">
        <v>5895</v>
      </c>
      <c r="C39" s="18">
        <f>(34.0/B39*100)</f>
        <v/>
      </c>
      <c r="D39" s="19" t="n">
        <v>5861</v>
      </c>
      <c r="E39" s="18" t="n">
        <v>406.476758</v>
      </c>
      <c r="F39" s="20" t="n">
        <v>6.06515186</v>
      </c>
      <c r="G39" s="18" t="n">
        <v>415.29342337</v>
      </c>
      <c r="H39" s="20" t="n">
        <v>5.02366742</v>
      </c>
      <c r="I39" s="18" t="n">
        <v>420.21018886</v>
      </c>
      <c r="J39" s="20" t="n">
        <v>4.77581268</v>
      </c>
      <c r="K39" s="18" t="n">
        <v>434.25951685</v>
      </c>
      <c r="L39" s="20" t="n">
        <v>4.67156396</v>
      </c>
      <c r="M39" s="18" t="s">
        <v>481</v>
      </c>
      <c r="N39" s="20" t="s">
        <v>481</v>
      </c>
      <c r="O39" s="18" t="s">
        <v>481</v>
      </c>
      <c r="P39" s="20" t="s">
        <v>481</v>
      </c>
      <c r="Q39" s="18" t="s">
        <v>481</v>
      </c>
      <c r="R39" s="20" t="s">
        <v>481</v>
      </c>
      <c r="S39" s="18" t="s">
        <v>481</v>
      </c>
      <c r="T39" s="20" t="s">
        <v>481</v>
      </c>
      <c r="U39" s="18" t="n">
        <v>369.94290966</v>
      </c>
      <c r="V39" s="20" t="n">
        <v>10.19907837</v>
      </c>
    </row>
    <row r="40" spans="1:22">
      <c r="A40" s="15" t="s">
        <v>515</v>
      </c>
      <c r="B40" s="17" t="n">
        <v>14157</v>
      </c>
      <c r="C40" s="18">
        <f>(437.0/B40*100)</f>
        <v/>
      </c>
      <c r="D40" s="19" t="n">
        <v>13720</v>
      </c>
      <c r="E40" s="18" t="n">
        <v>449.91516441</v>
      </c>
      <c r="F40" s="20" t="n">
        <v>13.39869532</v>
      </c>
      <c r="G40" s="18" t="n">
        <v>488.5724903</v>
      </c>
      <c r="H40" s="20" t="n">
        <v>9.128318670000001</v>
      </c>
      <c r="I40" s="18" t="n">
        <v>503.91694795</v>
      </c>
      <c r="J40" s="20" t="n">
        <v>5.69755711</v>
      </c>
      <c r="K40" s="18" t="n">
        <v>497.5507587</v>
      </c>
      <c r="L40" s="20" t="n">
        <v>2.49130469</v>
      </c>
      <c r="M40" s="18" t="s">
        <v>481</v>
      </c>
      <c r="N40" s="20" t="s">
        <v>481</v>
      </c>
      <c r="O40" s="18" t="s">
        <v>481</v>
      </c>
      <c r="P40" s="20" t="s">
        <v>481</v>
      </c>
      <c r="Q40" s="18" t="s">
        <v>481</v>
      </c>
      <c r="R40" s="20" t="s">
        <v>481</v>
      </c>
      <c r="S40" s="18" t="s">
        <v>481</v>
      </c>
      <c r="T40" s="20" t="s">
        <v>481</v>
      </c>
      <c r="U40" s="18" t="n">
        <v>415.82782928</v>
      </c>
      <c r="V40" s="20" t="n">
        <v>6.90333967</v>
      </c>
    </row>
    <row r="41" spans="1:22">
      <c r="A41" s="15" t="s">
        <v>516</v>
      </c>
      <c r="B41" s="17" t="n">
        <v>5712</v>
      </c>
      <c r="C41" s="18">
        <f>(76.0/B41*100)</f>
        <v/>
      </c>
      <c r="D41" s="19" t="n">
        <v>5636</v>
      </c>
      <c r="E41" s="18" t="n">
        <v>454.70596165</v>
      </c>
      <c r="F41" s="20" t="n">
        <v>8.34550275</v>
      </c>
      <c r="G41" s="18" t="n">
        <v>454.69459714</v>
      </c>
      <c r="H41" s="20" t="n">
        <v>8.68440998</v>
      </c>
      <c r="I41" s="18" t="n">
        <v>476.56406449</v>
      </c>
      <c r="J41" s="20" t="n">
        <v>4.21766462</v>
      </c>
      <c r="K41" s="18" t="n">
        <v>475.79676069</v>
      </c>
      <c r="L41" s="20" t="n">
        <v>2.98004521</v>
      </c>
      <c r="M41" s="18" t="s">
        <v>481</v>
      </c>
      <c r="N41" s="20" t="s">
        <v>481</v>
      </c>
      <c r="O41" s="18" t="s">
        <v>481</v>
      </c>
      <c r="P41" s="20" t="s">
        <v>481</v>
      </c>
      <c r="Q41" s="18" t="n">
        <v>392.51815558</v>
      </c>
      <c r="R41" s="20" t="n">
        <v>16.89642718</v>
      </c>
      <c r="S41" s="18" t="s">
        <v>481</v>
      </c>
      <c r="T41" s="20" t="s">
        <v>481</v>
      </c>
      <c r="U41" s="18" t="n">
        <v>404.56082773</v>
      </c>
      <c r="V41" s="20" t="n">
        <v>9.367596389999999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(2365.0/B46*100)</f>
        <v/>
      </c>
      <c r="D46" s="19" t="n">
        <v>20776</v>
      </c>
      <c r="E46" s="18" t="n">
        <v>359.01455014</v>
      </c>
      <c r="F46" s="20" t="n">
        <v>4.28589169</v>
      </c>
      <c r="G46" s="18" t="n">
        <v>375.34948128</v>
      </c>
      <c r="H46" s="20" t="n">
        <v>4.98893297</v>
      </c>
      <c r="I46" s="18" t="n">
        <v>386.56251523</v>
      </c>
      <c r="J46" s="20" t="n">
        <v>4.73327869</v>
      </c>
      <c r="K46" s="18" t="n">
        <v>406.99183058</v>
      </c>
      <c r="L46" s="20" t="n">
        <v>4.05672941</v>
      </c>
      <c r="M46" s="18" t="s">
        <v>481</v>
      </c>
      <c r="N46" s="20" t="s">
        <v>481</v>
      </c>
      <c r="O46" s="18" t="s">
        <v>481</v>
      </c>
      <c r="P46" s="20" t="s">
        <v>481</v>
      </c>
      <c r="Q46" s="18" t="s">
        <v>481</v>
      </c>
      <c r="R46" s="20" t="s">
        <v>481</v>
      </c>
      <c r="S46" s="18" t="s">
        <v>481</v>
      </c>
      <c r="T46" s="20" t="s">
        <v>481</v>
      </c>
      <c r="U46" s="18" t="n">
        <v>354.86948268</v>
      </c>
      <c r="V46" s="20" t="n">
        <v>3.05431933</v>
      </c>
    </row>
    <row r="47" spans="1:22">
      <c r="A47" s="15" t="s">
        <v>522</v>
      </c>
      <c r="B47" s="17" t="n">
        <v>5928</v>
      </c>
      <c r="C47" s="18">
        <f>(471.0/B47*100)</f>
        <v/>
      </c>
      <c r="D47" s="19" t="n">
        <v>5457</v>
      </c>
      <c r="E47" s="18" t="n">
        <v>408.8655972</v>
      </c>
      <c r="F47" s="20" t="n">
        <v>5.4613234</v>
      </c>
      <c r="G47" s="18" t="n">
        <v>412.72982119</v>
      </c>
      <c r="H47" s="20" t="n">
        <v>6.18324619</v>
      </c>
      <c r="I47" s="18" t="n">
        <v>442.90605561</v>
      </c>
      <c r="J47" s="20" t="n">
        <v>4.83742074</v>
      </c>
      <c r="K47" s="18" t="n">
        <v>481.08046747</v>
      </c>
      <c r="L47" s="20" t="n">
        <v>4.02829833</v>
      </c>
      <c r="M47" s="18" t="s">
        <v>481</v>
      </c>
      <c r="N47" s="20" t="s">
        <v>481</v>
      </c>
      <c r="O47" s="18" t="s">
        <v>481</v>
      </c>
      <c r="P47" s="20" t="s">
        <v>481</v>
      </c>
      <c r="Q47" s="18" t="s">
        <v>481</v>
      </c>
      <c r="R47" s="20" t="s">
        <v>481</v>
      </c>
      <c r="S47" s="18" t="s">
        <v>481</v>
      </c>
      <c r="T47" s="20" t="s">
        <v>481</v>
      </c>
      <c r="U47" s="18" t="n">
        <v>388.47976751</v>
      </c>
      <c r="V47" s="20" t="n">
        <v>5.43212409</v>
      </c>
    </row>
    <row r="48" spans="1:22">
      <c r="A48" s="15" t="s">
        <v>523</v>
      </c>
      <c r="B48" s="17" t="n">
        <v>9841</v>
      </c>
      <c r="C48" s="18">
        <f>(8.0/B48*100)</f>
        <v/>
      </c>
      <c r="D48" s="19" t="n">
        <v>9833</v>
      </c>
      <c r="E48" s="18" t="n">
        <v>516.0570919199999</v>
      </c>
      <c r="F48" s="20" t="n">
        <v>10.12856687</v>
      </c>
      <c r="G48" s="18" t="n">
        <v>507.68491628</v>
      </c>
      <c r="H48" s="20" t="n">
        <v>9.344933940000001</v>
      </c>
      <c r="I48" s="18" t="n">
        <v>519.29631144</v>
      </c>
      <c r="J48" s="20" t="n">
        <v>5.59635892</v>
      </c>
      <c r="K48" s="18" t="n">
        <v>546.89860062</v>
      </c>
      <c r="L48" s="20" t="n">
        <v>4.78266276</v>
      </c>
      <c r="M48" s="18" t="s">
        <v>481</v>
      </c>
      <c r="N48" s="20" t="s">
        <v>481</v>
      </c>
      <c r="O48" s="18" t="s">
        <v>481</v>
      </c>
      <c r="P48" s="20" t="s">
        <v>481</v>
      </c>
      <c r="Q48" s="18" t="s">
        <v>481</v>
      </c>
      <c r="R48" s="20" t="s">
        <v>481</v>
      </c>
      <c r="S48" s="18" t="s">
        <v>481</v>
      </c>
      <c r="T48" s="20" t="s">
        <v>481</v>
      </c>
      <c r="U48" s="18" t="n">
        <v>458.63566195</v>
      </c>
      <c r="V48" s="20" t="n">
        <v>28.05529946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(468.0/B50*100)</f>
        <v/>
      </c>
      <c r="D50" s="19" t="n">
        <v>11327</v>
      </c>
      <c r="E50" s="18" t="n">
        <v>347.68252817</v>
      </c>
      <c r="F50" s="20" t="n">
        <v>4.81230564</v>
      </c>
      <c r="G50" s="18" t="n">
        <v>364.34765422</v>
      </c>
      <c r="H50" s="20" t="n">
        <v>3.31892495</v>
      </c>
      <c r="I50" s="18" t="n">
        <v>390.18462639</v>
      </c>
      <c r="J50" s="20" t="n">
        <v>3.56954039</v>
      </c>
      <c r="K50" s="18" t="n">
        <v>409.52441162</v>
      </c>
      <c r="L50" s="20" t="n">
        <v>2.36343523</v>
      </c>
      <c r="M50" s="18" t="s">
        <v>481</v>
      </c>
      <c r="N50" s="20" t="s">
        <v>481</v>
      </c>
      <c r="O50" s="18" t="s">
        <v>481</v>
      </c>
      <c r="P50" s="20" t="s">
        <v>481</v>
      </c>
      <c r="Q50" s="18" t="s">
        <v>481</v>
      </c>
      <c r="R50" s="20" t="s">
        <v>481</v>
      </c>
      <c r="S50" s="18" t="s">
        <v>481</v>
      </c>
      <c r="T50" s="20" t="s">
        <v>481</v>
      </c>
      <c r="U50" s="18" t="n">
        <v>339.08110634</v>
      </c>
      <c r="V50" s="20" t="n">
        <v>7.67139758</v>
      </c>
    </row>
    <row r="51" spans="1:22">
      <c r="A51" s="15" t="s">
        <v>526</v>
      </c>
      <c r="B51" s="17" t="n">
        <v>6866</v>
      </c>
      <c r="C51" s="18">
        <f>(115.0/B51*100)</f>
        <v/>
      </c>
      <c r="D51" s="19" t="n">
        <v>6751</v>
      </c>
      <c r="E51" s="18" t="n">
        <v>375.51940744</v>
      </c>
      <c r="F51" s="20" t="n">
        <v>6.15684671</v>
      </c>
      <c r="G51" s="18" t="n">
        <v>387.85175341</v>
      </c>
      <c r="H51" s="20" t="n">
        <v>5.59955674</v>
      </c>
      <c r="I51" s="18" t="n">
        <v>396.2988809</v>
      </c>
      <c r="J51" s="20" t="n">
        <v>3.67135371</v>
      </c>
      <c r="K51" s="18" t="n">
        <v>413.23666999</v>
      </c>
      <c r="L51" s="20" t="n">
        <v>2.8780752</v>
      </c>
      <c r="M51" s="18" t="s">
        <v>481</v>
      </c>
      <c r="N51" s="20" t="s">
        <v>481</v>
      </c>
      <c r="O51" s="18" t="s">
        <v>481</v>
      </c>
      <c r="P51" s="20" t="s">
        <v>481</v>
      </c>
      <c r="Q51" s="18" t="n">
        <v>380.5422133</v>
      </c>
      <c r="R51" s="20" t="n">
        <v>4.31283207</v>
      </c>
      <c r="S51" s="18" t="s">
        <v>481</v>
      </c>
      <c r="T51" s="20" t="s">
        <v>481</v>
      </c>
      <c r="U51" s="18" t="n">
        <v>381.64463796</v>
      </c>
      <c r="V51" s="20" t="n">
        <v>6.50822946</v>
      </c>
    </row>
    <row r="52" spans="1:22">
      <c r="A52" s="15" t="s">
        <v>527</v>
      </c>
      <c r="B52" s="17" t="n">
        <v>5809</v>
      </c>
      <c r="C52" s="18">
        <f>(120.0/B52*100)</f>
        <v/>
      </c>
      <c r="D52" s="19" t="n">
        <v>5689</v>
      </c>
      <c r="E52" s="18" t="n">
        <v>433.08455771</v>
      </c>
      <c r="F52" s="20" t="n">
        <v>8.816545319999999</v>
      </c>
      <c r="G52" s="18" t="n">
        <v>440.3466293</v>
      </c>
      <c r="H52" s="20" t="n">
        <v>6.04064445</v>
      </c>
      <c r="I52" s="18" t="n">
        <v>460.4777984</v>
      </c>
      <c r="J52" s="20" t="n">
        <v>3.77247355</v>
      </c>
      <c r="K52" s="18" t="n">
        <v>472.88480876</v>
      </c>
      <c r="L52" s="20" t="n">
        <v>3.15982617</v>
      </c>
      <c r="M52" s="18" t="s">
        <v>481</v>
      </c>
      <c r="N52" s="20" t="s">
        <v>481</v>
      </c>
      <c r="O52" s="18" t="s">
        <v>481</v>
      </c>
      <c r="P52" s="20" t="s">
        <v>481</v>
      </c>
      <c r="Q52" s="18" t="s">
        <v>481</v>
      </c>
      <c r="R52" s="20" t="s">
        <v>481</v>
      </c>
      <c r="S52" s="18" t="s">
        <v>481</v>
      </c>
      <c r="T52" s="20" t="s">
        <v>481</v>
      </c>
      <c r="U52" s="18" t="n">
        <v>392.45426068</v>
      </c>
      <c r="V52" s="20" t="n">
        <v>6.75632882</v>
      </c>
    </row>
    <row r="53" spans="1:22">
      <c r="A53" s="15" t="s">
        <v>528</v>
      </c>
      <c r="B53" s="17" t="n">
        <v>5571</v>
      </c>
      <c r="C53" s="18">
        <f>(136.0/B53*100)</f>
        <v/>
      </c>
      <c r="D53" s="19" t="n">
        <v>5435</v>
      </c>
      <c r="E53" s="18" t="n">
        <v>414.36292195</v>
      </c>
      <c r="F53" s="20" t="n">
        <v>5.6593421</v>
      </c>
      <c r="G53" s="18" t="n">
        <v>424.7593667</v>
      </c>
      <c r="H53" s="20" t="n">
        <v>4.35635563</v>
      </c>
      <c r="I53" s="18" t="n">
        <v>439.49419437</v>
      </c>
      <c r="J53" s="20" t="n">
        <v>2.79696236</v>
      </c>
      <c r="K53" s="18" t="n">
        <v>458.97876328</v>
      </c>
      <c r="L53" s="20" t="n">
        <v>2.84897504</v>
      </c>
      <c r="M53" s="18" t="s">
        <v>481</v>
      </c>
      <c r="N53" s="20" t="s">
        <v>481</v>
      </c>
      <c r="O53" s="18" t="s">
        <v>481</v>
      </c>
      <c r="P53" s="20" t="s">
        <v>481</v>
      </c>
      <c r="Q53" s="18" t="s">
        <v>481</v>
      </c>
      <c r="R53" s="20" t="s">
        <v>481</v>
      </c>
      <c r="S53" s="18" t="s">
        <v>481</v>
      </c>
      <c r="T53" s="20" t="s">
        <v>481</v>
      </c>
      <c r="U53" s="18" t="n">
        <v>369.2881948</v>
      </c>
      <c r="V53" s="20" t="n">
        <v>5.12703538</v>
      </c>
    </row>
    <row r="54" spans="1:22">
      <c r="A54" s="15" t="s">
        <v>529</v>
      </c>
      <c r="B54" s="17" t="n">
        <v>4740</v>
      </c>
      <c r="C54" s="18">
        <f>(606.0/B54*100)</f>
        <v/>
      </c>
      <c r="D54" s="19" t="n">
        <v>4134</v>
      </c>
      <c r="E54" s="18" t="n">
        <v>312.16611641</v>
      </c>
      <c r="F54" s="20" t="n">
        <v>4.31955248</v>
      </c>
      <c r="G54" s="18" t="n">
        <v>324.5565934</v>
      </c>
      <c r="H54" s="20" t="n">
        <v>4.64321741</v>
      </c>
      <c r="I54" s="18" t="n">
        <v>331.85922901</v>
      </c>
      <c r="J54" s="20" t="n">
        <v>4.69674916</v>
      </c>
      <c r="K54" s="18" t="n">
        <v>359.55811213</v>
      </c>
      <c r="L54" s="20" t="n">
        <v>3.76987934</v>
      </c>
      <c r="M54" s="18" t="s">
        <v>481</v>
      </c>
      <c r="N54" s="20" t="s">
        <v>481</v>
      </c>
      <c r="O54" s="18" t="s">
        <v>481</v>
      </c>
      <c r="P54" s="20" t="s">
        <v>481</v>
      </c>
      <c r="Q54" s="18" t="s">
        <v>481</v>
      </c>
      <c r="R54" s="20" t="s">
        <v>481</v>
      </c>
      <c r="S54" s="18" t="s">
        <v>481</v>
      </c>
      <c r="T54" s="20" t="s">
        <v>481</v>
      </c>
      <c r="U54" s="18" t="n">
        <v>293.54022697</v>
      </c>
      <c r="V54" s="20" t="n">
        <v>4.2596182</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(77.0/B56*100)</f>
        <v/>
      </c>
      <c r="D56" s="19" t="n">
        <v>5282</v>
      </c>
      <c r="E56" s="18" t="n">
        <v>518.47425417</v>
      </c>
      <c r="F56" s="20" t="n">
        <v>9.985444169999999</v>
      </c>
      <c r="G56" s="18" t="n">
        <v>546.89741902</v>
      </c>
      <c r="H56" s="20" t="n">
        <v>6.61818478</v>
      </c>
      <c r="I56" s="18" t="n">
        <v>546.56060728</v>
      </c>
      <c r="J56" s="20" t="n">
        <v>3.80432219</v>
      </c>
      <c r="K56" s="18" t="n">
        <v>551.42675739</v>
      </c>
      <c r="L56" s="20" t="n">
        <v>3.1130457</v>
      </c>
      <c r="M56" s="18" t="s">
        <v>481</v>
      </c>
      <c r="N56" s="20" t="s">
        <v>481</v>
      </c>
      <c r="O56" s="18" t="s">
        <v>481</v>
      </c>
      <c r="P56" s="20" t="s">
        <v>481</v>
      </c>
      <c r="Q56" s="18" t="s">
        <v>481</v>
      </c>
      <c r="R56" s="20" t="s">
        <v>481</v>
      </c>
      <c r="S56" s="18" t="s">
        <v>481</v>
      </c>
      <c r="T56" s="20" t="s">
        <v>481</v>
      </c>
      <c r="U56" s="18" t="n">
        <v>469.12890258</v>
      </c>
      <c r="V56" s="20" t="n">
        <v>17.60598258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(189.0/B61*100)</f>
        <v/>
      </c>
      <c r="D61" s="19" t="n">
        <v>6336</v>
      </c>
      <c r="E61" s="18" t="n">
        <v>449.45654179</v>
      </c>
      <c r="F61" s="20" t="n">
        <v>6.2925172</v>
      </c>
      <c r="G61" s="18" t="n">
        <v>445.84342443</v>
      </c>
      <c r="H61" s="20" t="n">
        <v>4.89971655</v>
      </c>
      <c r="I61" s="18" t="n">
        <v>471.22012055</v>
      </c>
      <c r="J61" s="20" t="n">
        <v>2.80350824</v>
      </c>
      <c r="K61" s="18" t="n">
        <v>496.25102418</v>
      </c>
      <c r="L61" s="20" t="n">
        <v>2.56891688</v>
      </c>
      <c r="M61" s="18" t="s">
        <v>481</v>
      </c>
      <c r="N61" s="20" t="s">
        <v>481</v>
      </c>
      <c r="O61" s="18" t="s">
        <v>481</v>
      </c>
      <c r="P61" s="20" t="s">
        <v>481</v>
      </c>
      <c r="Q61" s="18" t="s">
        <v>481</v>
      </c>
      <c r="R61" s="20" t="s">
        <v>481</v>
      </c>
      <c r="S61" s="18" t="s">
        <v>481</v>
      </c>
      <c r="T61" s="20" t="s">
        <v>481</v>
      </c>
      <c r="U61" s="18" t="n">
        <v>409.98412904</v>
      </c>
      <c r="V61" s="20" t="n">
        <v>9.026514860000001</v>
      </c>
    </row>
    <row r="62" spans="1:22">
      <c r="A62" s="15" t="s">
        <v>537</v>
      </c>
      <c r="B62" s="17" t="n">
        <v>4476</v>
      </c>
      <c r="C62" s="18">
        <f>(3.0/B62*100)</f>
        <v/>
      </c>
      <c r="D62" s="19" t="n">
        <v>4473</v>
      </c>
      <c r="E62" s="18" t="n">
        <v>520.42806326</v>
      </c>
      <c r="F62" s="20" t="n">
        <v>9.400190690000001</v>
      </c>
      <c r="G62" s="18" t="n">
        <v>535.0771760600001</v>
      </c>
      <c r="H62" s="20" t="n">
        <v>6.91597966</v>
      </c>
      <c r="I62" s="18" t="n">
        <v>542.3593325099999</v>
      </c>
      <c r="J62" s="20" t="n">
        <v>2.85398157</v>
      </c>
      <c r="K62" s="18" t="n">
        <v>546.80787817</v>
      </c>
      <c r="L62" s="20" t="n">
        <v>1.46473329</v>
      </c>
      <c r="M62" s="18" t="s">
        <v>481</v>
      </c>
      <c r="N62" s="20" t="s">
        <v>481</v>
      </c>
      <c r="O62" s="18" t="s">
        <v>481</v>
      </c>
      <c r="P62" s="20" t="s">
        <v>481</v>
      </c>
      <c r="Q62" s="18" t="s">
        <v>481</v>
      </c>
      <c r="R62" s="20" t="s">
        <v>481</v>
      </c>
      <c r="S62" s="18" t="s">
        <v>481</v>
      </c>
      <c r="T62" s="20" t="s">
        <v>481</v>
      </c>
      <c r="U62" s="18" t="n">
        <v>467.79683613</v>
      </c>
      <c r="V62" s="20" t="n">
        <v>26.36092855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(103.0/B66*100)</f>
        <v/>
      </c>
      <c r="D66" s="19" t="n">
        <v>5562</v>
      </c>
      <c r="E66" s="18" t="n">
        <v>392.27988346</v>
      </c>
      <c r="F66" s="20" t="n">
        <v>3.46087374</v>
      </c>
      <c r="G66" s="18" t="n">
        <v>414.09743253</v>
      </c>
      <c r="H66" s="20" t="n">
        <v>4.56632998</v>
      </c>
      <c r="I66" s="18" t="n">
        <v>423.69657953</v>
      </c>
      <c r="J66" s="20" t="n">
        <v>3.04977548</v>
      </c>
      <c r="K66" s="18" t="n">
        <v>440.97354168</v>
      </c>
      <c r="L66" s="20" t="n">
        <v>2.36339581</v>
      </c>
      <c r="M66" s="18" t="s">
        <v>481</v>
      </c>
      <c r="N66" s="20" t="s">
        <v>481</v>
      </c>
      <c r="O66" s="18" t="s">
        <v>481</v>
      </c>
      <c r="P66" s="20" t="s">
        <v>481</v>
      </c>
      <c r="Q66" s="18" t="s">
        <v>481</v>
      </c>
      <c r="R66" s="20" t="s">
        <v>481</v>
      </c>
      <c r="S66" s="18" t="s">
        <v>481</v>
      </c>
      <c r="T66" s="20" t="s">
        <v>481</v>
      </c>
      <c r="U66" s="18" t="n">
        <v>363.32028459</v>
      </c>
      <c r="V66" s="20" t="n">
        <v>4.83164249</v>
      </c>
    </row>
    <row r="67" spans="1:22">
      <c r="A67" s="15" t="s">
        <v>542</v>
      </c>
      <c r="B67" s="17" t="n">
        <v>6971</v>
      </c>
      <c r="C67" s="18">
        <f>(1233.0/B67*100)</f>
        <v/>
      </c>
      <c r="D67" s="19" t="n">
        <v>5738</v>
      </c>
      <c r="E67" s="18" t="n">
        <v>361.06774767</v>
      </c>
      <c r="F67" s="20" t="n">
        <v>5.94886235</v>
      </c>
      <c r="G67" s="18" t="n">
        <v>372.53080431</v>
      </c>
      <c r="H67" s="20" t="n">
        <v>4.82594156</v>
      </c>
      <c r="I67" s="18" t="n">
        <v>386.68125039</v>
      </c>
      <c r="J67" s="20" t="n">
        <v>3.93586028</v>
      </c>
      <c r="K67" s="18" t="n">
        <v>422.07183923</v>
      </c>
      <c r="L67" s="20" t="n">
        <v>3.31922165</v>
      </c>
      <c r="M67" s="18" t="s">
        <v>481</v>
      </c>
      <c r="N67" s="20" t="s">
        <v>481</v>
      </c>
      <c r="O67" s="18" t="s">
        <v>481</v>
      </c>
      <c r="P67" s="20" t="s">
        <v>481</v>
      </c>
      <c r="Q67" s="18" t="s">
        <v>481</v>
      </c>
      <c r="R67" s="20" t="s">
        <v>481</v>
      </c>
      <c r="S67" s="18" t="s">
        <v>481</v>
      </c>
      <c r="T67" s="20" t="s">
        <v>481</v>
      </c>
      <c r="U67" s="18" t="n">
        <v>338.60407473</v>
      </c>
      <c r="V67" s="20" t="n">
        <v>6.29498305</v>
      </c>
    </row>
    <row r="68" spans="1:22">
      <c r="A68" s="15" t="s">
        <v>543</v>
      </c>
      <c r="B68" s="17" t="n">
        <v>12083</v>
      </c>
      <c r="C68" s="18">
        <f>(32.0/B68*100)</f>
        <v/>
      </c>
      <c r="D68" s="19" t="n">
        <v>12051</v>
      </c>
      <c r="E68" s="18" t="n">
        <v>381.26228083</v>
      </c>
      <c r="F68" s="20" t="n">
        <v>3.32636734</v>
      </c>
      <c r="G68" s="18" t="n">
        <v>383.47349228</v>
      </c>
      <c r="H68" s="20" t="n">
        <v>3.11889852</v>
      </c>
      <c r="I68" s="18" t="n">
        <v>411.60698357</v>
      </c>
      <c r="J68" s="20" t="n">
        <v>2.2122016</v>
      </c>
      <c r="K68" s="18" t="n">
        <v>440.53372828</v>
      </c>
      <c r="L68" s="20" t="n">
        <v>2.43968689</v>
      </c>
      <c r="M68" s="18" t="s">
        <v>481</v>
      </c>
      <c r="N68" s="20" t="s">
        <v>481</v>
      </c>
      <c r="O68" s="18" t="s">
        <v>481</v>
      </c>
      <c r="P68" s="20" t="s">
        <v>481</v>
      </c>
      <c r="Q68" s="18" t="s">
        <v>481</v>
      </c>
      <c r="R68" s="20" t="s">
        <v>481</v>
      </c>
      <c r="S68" s="18" t="s">
        <v>481</v>
      </c>
      <c r="T68" s="20" t="s">
        <v>481</v>
      </c>
      <c r="U68" s="18" t="n">
        <v>351.14959197</v>
      </c>
      <c r="V68" s="20" t="n">
        <v>2.14995039</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474.95998123</v>
      </c>
      <c r="F70" s="20" t="n">
        <v>6.0898529</v>
      </c>
      <c r="G70" s="18" t="n">
        <v>485.98682534</v>
      </c>
      <c r="H70" s="20" t="n">
        <v>5.22463024</v>
      </c>
      <c r="I70" s="18" t="n">
        <v>490.5996149</v>
      </c>
      <c r="J70" s="20" t="n">
        <v>3.86645287</v>
      </c>
      <c r="K70" s="18" t="n">
        <v>509.58688414</v>
      </c>
      <c r="L70" s="20" t="n">
        <v>3.13307972</v>
      </c>
      <c r="M70" s="18" t="s">
        <v>481</v>
      </c>
      <c r="N70" s="20" t="s">
        <v>481</v>
      </c>
      <c r="O70" s="18" t="s">
        <v>481</v>
      </c>
      <c r="P70" s="20" t="s">
        <v>481</v>
      </c>
      <c r="Q70" s="18" t="s">
        <v>481</v>
      </c>
      <c r="R70" s="20" t="s">
        <v>481</v>
      </c>
      <c r="S70" s="18" t="s">
        <v>481</v>
      </c>
      <c r="T70" s="20" t="s">
        <v>481</v>
      </c>
      <c r="U70" s="18" t="n">
        <v>441.93424802</v>
      </c>
      <c r="V70" s="20" t="n">
        <v>8.897741829999999</v>
      </c>
    </row>
    <row r="71" spans="1:22">
      <c r="A71" s="15" t="s">
        <v>546</v>
      </c>
      <c r="B71" s="17" t="n">
        <v>6115</v>
      </c>
      <c r="C71" s="18">
        <f>(55.0/B71*100)</f>
        <v/>
      </c>
      <c r="D71" s="19" t="n">
        <v>6060</v>
      </c>
      <c r="E71" s="18" t="n">
        <v>539.86578658</v>
      </c>
      <c r="F71" s="20" t="n">
        <v>9.62666258</v>
      </c>
      <c r="G71" s="18" t="n">
        <v>542.45602508</v>
      </c>
      <c r="H71" s="20" t="n">
        <v>5.96983997</v>
      </c>
      <c r="I71" s="18" t="n">
        <v>562.26679485</v>
      </c>
      <c r="J71" s="20" t="n">
        <v>3.09337821</v>
      </c>
      <c r="K71" s="18" t="n">
        <v>570.23732751</v>
      </c>
      <c r="L71" s="20" t="n">
        <v>2.16104215</v>
      </c>
      <c r="M71" s="18" t="s">
        <v>481</v>
      </c>
      <c r="N71" s="20" t="s">
        <v>481</v>
      </c>
      <c r="O71" s="18" t="s">
        <v>481</v>
      </c>
      <c r="P71" s="20" t="s">
        <v>481</v>
      </c>
      <c r="Q71" s="18" t="s">
        <v>481</v>
      </c>
      <c r="R71" s="20" t="s">
        <v>481</v>
      </c>
      <c r="S71" s="18" t="s">
        <v>481</v>
      </c>
      <c r="T71" s="20" t="s">
        <v>481</v>
      </c>
      <c r="U71" s="18" t="n">
        <v>484.32516032</v>
      </c>
      <c r="V71" s="20" t="n">
        <v>15.00512285</v>
      </c>
    </row>
    <row r="72" spans="1:22">
      <c r="A72" s="15" t="s">
        <v>547</v>
      </c>
      <c r="B72" s="17" t="n">
        <v>7708</v>
      </c>
      <c r="C72" s="18">
        <f>(9.0/B72*100)</f>
        <v/>
      </c>
      <c r="D72" s="19" t="n">
        <v>7699</v>
      </c>
      <c r="E72" s="18" t="n">
        <v>507.11922339</v>
      </c>
      <c r="F72" s="20" t="n">
        <v>13.58472008</v>
      </c>
      <c r="G72" s="18" t="n">
        <v>532.93997882</v>
      </c>
      <c r="H72" s="20" t="n">
        <v>9.56782694</v>
      </c>
      <c r="I72" s="18" t="n">
        <v>534.96548871</v>
      </c>
      <c r="J72" s="20" t="n">
        <v>3.91989351</v>
      </c>
      <c r="K72" s="18" t="n">
        <v>547.75460232</v>
      </c>
      <c r="L72" s="20" t="n">
        <v>3.24171217</v>
      </c>
      <c r="M72" s="18" t="s">
        <v>481</v>
      </c>
      <c r="N72" s="20" t="s">
        <v>481</v>
      </c>
      <c r="O72" s="18" t="s">
        <v>481</v>
      </c>
      <c r="P72" s="20" t="s">
        <v>481</v>
      </c>
      <c r="Q72" s="18" t="s">
        <v>481</v>
      </c>
      <c r="R72" s="20" t="s">
        <v>481</v>
      </c>
      <c r="S72" s="18" t="s">
        <v>481</v>
      </c>
      <c r="T72" s="20" t="s">
        <v>481</v>
      </c>
      <c r="U72" s="18" t="n">
        <v>456.77957756</v>
      </c>
      <c r="V72" s="20" t="n">
        <v>25.11849092</v>
      </c>
    </row>
    <row r="73" spans="1:22">
      <c r="A73" s="15" t="s">
        <v>548</v>
      </c>
      <c r="B73" s="17" t="n">
        <v>8249</v>
      </c>
      <c r="C73" s="18">
        <f>(212.0/B73*100)</f>
        <v/>
      </c>
      <c r="D73" s="19" t="n">
        <v>8037</v>
      </c>
      <c r="E73" s="18" t="n">
        <v>403.15465738</v>
      </c>
      <c r="F73" s="20" t="n">
        <v>6.82130968</v>
      </c>
      <c r="G73" s="18" t="n">
        <v>403.59407087</v>
      </c>
      <c r="H73" s="20" t="n">
        <v>4.60860077</v>
      </c>
      <c r="I73" s="18" t="n">
        <v>411.77300366</v>
      </c>
      <c r="J73" s="20" t="n">
        <v>3.17028404</v>
      </c>
      <c r="K73" s="18" t="n">
        <v>434.20378932</v>
      </c>
      <c r="L73" s="20" t="n">
        <v>3.95516213</v>
      </c>
      <c r="M73" s="18" t="s">
        <v>481</v>
      </c>
      <c r="N73" s="20" t="s">
        <v>481</v>
      </c>
      <c r="O73" s="18" t="s">
        <v>481</v>
      </c>
      <c r="P73" s="20" t="s">
        <v>481</v>
      </c>
      <c r="Q73" s="18" t="s">
        <v>481</v>
      </c>
      <c r="R73" s="20" t="s">
        <v>481</v>
      </c>
      <c r="S73" s="18" t="s">
        <v>481</v>
      </c>
      <c r="T73" s="20" t="s">
        <v>481</v>
      </c>
      <c r="U73" s="18" t="n">
        <v>385.29458897</v>
      </c>
      <c r="V73" s="20" t="n">
        <v>9.84842512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(345.0/B75*100)</f>
        <v/>
      </c>
      <c r="D75" s="19" t="n">
        <v>5030</v>
      </c>
      <c r="E75" s="18" t="n">
        <v>358.66726817</v>
      </c>
      <c r="F75" s="20" t="n">
        <v>3.90574728</v>
      </c>
      <c r="G75" s="18" t="n">
        <v>344.84227804</v>
      </c>
      <c r="H75" s="20" t="n">
        <v>4.85740688</v>
      </c>
      <c r="I75" s="18" t="n">
        <v>376.32985501</v>
      </c>
      <c r="J75" s="20" t="n">
        <v>4.13531399</v>
      </c>
      <c r="K75" s="18" t="n">
        <v>396.21421753</v>
      </c>
      <c r="L75" s="20" t="n">
        <v>4.91968305</v>
      </c>
      <c r="M75" s="18" t="s">
        <v>481</v>
      </c>
      <c r="N75" s="20" t="s">
        <v>481</v>
      </c>
      <c r="O75" s="18" t="s">
        <v>481</v>
      </c>
      <c r="P75" s="20" t="s">
        <v>481</v>
      </c>
      <c r="Q75" s="18" t="s">
        <v>481</v>
      </c>
      <c r="R75" s="20" t="s">
        <v>481</v>
      </c>
      <c r="S75" s="18" t="s">
        <v>481</v>
      </c>
      <c r="T75" s="20" t="s">
        <v>481</v>
      </c>
      <c r="U75" s="18" t="n">
        <v>339.22333117</v>
      </c>
      <c r="V75" s="20" t="n">
        <v>4.63682718</v>
      </c>
    </row>
    <row r="76" spans="1:22">
      <c r="A76" s="15" t="s">
        <v>551</v>
      </c>
      <c r="B76" s="17" t="n">
        <v>14167</v>
      </c>
      <c r="C76" s="18">
        <f>(238.0/B76*100)</f>
        <v/>
      </c>
      <c r="D76" s="19" t="n">
        <v>13929</v>
      </c>
      <c r="E76" s="18" t="n">
        <v>403.73824929</v>
      </c>
      <c r="F76" s="20" t="n">
        <v>4.26889387</v>
      </c>
      <c r="G76" s="18" t="n">
        <v>407.92502764</v>
      </c>
      <c r="H76" s="20" t="n">
        <v>4.07303753</v>
      </c>
      <c r="I76" s="18" t="n">
        <v>429.06518919</v>
      </c>
      <c r="J76" s="20" t="n">
        <v>3.16051852</v>
      </c>
      <c r="K76" s="18" t="n">
        <v>458.81013922</v>
      </c>
      <c r="L76" s="20" t="n">
        <v>3.03656665</v>
      </c>
      <c r="M76" s="18" t="s">
        <v>481</v>
      </c>
      <c r="N76" s="20" t="s">
        <v>481</v>
      </c>
      <c r="O76" s="18" t="s">
        <v>481</v>
      </c>
      <c r="P76" s="20" t="s">
        <v>481</v>
      </c>
      <c r="Q76" s="18" t="s">
        <v>481</v>
      </c>
      <c r="R76" s="20" t="s">
        <v>481</v>
      </c>
      <c r="S76" s="18" t="s">
        <v>481</v>
      </c>
      <c r="T76" s="20" t="s">
        <v>481</v>
      </c>
      <c r="U76" s="18" t="n">
        <v>362.07123819</v>
      </c>
      <c r="V76" s="20" t="n">
        <v>4.67661562</v>
      </c>
    </row>
    <row r="77" spans="1:22">
      <c r="A77" s="15" t="s">
        <v>552</v>
      </c>
      <c r="B77" s="17" t="n">
        <v>6062</v>
      </c>
      <c r="C77" s="18">
        <f>(480.0/B77*100)</f>
        <v/>
      </c>
      <c r="D77" s="19" t="n">
        <v>5582</v>
      </c>
      <c r="E77" s="18" t="n">
        <v>381.37002131</v>
      </c>
      <c r="F77" s="20" t="n">
        <v>7.66032518</v>
      </c>
      <c r="G77" s="18" t="n">
        <v>408.56688578</v>
      </c>
      <c r="H77" s="20" t="n">
        <v>5.93530169</v>
      </c>
      <c r="I77" s="18" t="n">
        <v>421.55662682</v>
      </c>
      <c r="J77" s="20" t="n">
        <v>4.59763893</v>
      </c>
      <c r="K77" s="18" t="n">
        <v>440.12084594</v>
      </c>
      <c r="L77" s="20" t="n">
        <v>3.22813692</v>
      </c>
      <c r="M77" s="18" t="s">
        <v>481</v>
      </c>
      <c r="N77" s="20" t="s">
        <v>481</v>
      </c>
      <c r="O77" s="18" t="s">
        <v>481</v>
      </c>
      <c r="P77" s="20" t="s">
        <v>481</v>
      </c>
      <c r="Q77" s="18" t="s">
        <v>481</v>
      </c>
      <c r="R77" s="20" t="s">
        <v>481</v>
      </c>
      <c r="S77" s="18" t="s">
        <v>481</v>
      </c>
      <c r="T77" s="20" t="s">
        <v>481</v>
      </c>
      <c r="U77" s="18" t="n">
        <v>359.77515727</v>
      </c>
      <c r="V77" s="20" t="n">
        <v>3.80441552</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(118.0/B81*100)</f>
        <v/>
      </c>
      <c r="D81" s="19" t="n">
        <v>8743</v>
      </c>
      <c r="E81" s="18" t="n">
        <v>426.21696679</v>
      </c>
      <c r="F81" s="20" t="n">
        <v>5.57587037</v>
      </c>
      <c r="G81" s="18" t="n">
        <v>439.04972378</v>
      </c>
      <c r="H81" s="20" t="n">
        <v>4.22288911</v>
      </c>
      <c r="I81" s="18" t="n">
        <v>446.32307695</v>
      </c>
      <c r="J81" s="20" t="n">
        <v>3.59080655</v>
      </c>
      <c r="K81" s="18" t="n">
        <v>457.17597923</v>
      </c>
      <c r="L81" s="20" t="n">
        <v>4.42609998</v>
      </c>
      <c r="M81" s="18" t="s">
        <v>481</v>
      </c>
      <c r="N81" s="20" t="s">
        <v>481</v>
      </c>
      <c r="O81" s="18" t="s">
        <v>481</v>
      </c>
      <c r="P81" s="20" t="s">
        <v>481</v>
      </c>
      <c r="Q81" s="18" t="s">
        <v>481</v>
      </c>
      <c r="R81" s="20" t="s">
        <v>481</v>
      </c>
      <c r="S81" s="18" t="s">
        <v>481</v>
      </c>
      <c r="T81" s="20" t="s">
        <v>481</v>
      </c>
      <c r="U81" s="18" t="n">
        <v>397.93753631</v>
      </c>
      <c r="V81" s="20" t="n">
        <v>11.76823988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888</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464.66838723</v>
      </c>
      <c r="F7" s="20" t="n">
        <v>8.832863769999999</v>
      </c>
      <c r="G7" s="18" t="n">
        <v>498.52667202</v>
      </c>
      <c r="H7" s="20" t="n">
        <v>7.70922926</v>
      </c>
      <c r="I7" s="18" t="n">
        <v>508.05096597</v>
      </c>
      <c r="J7" s="20" t="n">
        <v>3.27577496</v>
      </c>
      <c r="K7" s="18" t="n">
        <v>498.29486347</v>
      </c>
      <c r="L7" s="20" t="n">
        <v>1.826039</v>
      </c>
      <c r="M7" s="18" t="s">
        <v>481</v>
      </c>
      <c r="N7" s="20" t="s">
        <v>481</v>
      </c>
      <c r="O7" s="18" t="s">
        <v>481</v>
      </c>
      <c r="P7" s="20" t="s">
        <v>481</v>
      </c>
      <c r="Q7" s="18" t="s">
        <v>481</v>
      </c>
      <c r="R7" s="20" t="s">
        <v>481</v>
      </c>
      <c r="S7" s="18" t="s">
        <v>481</v>
      </c>
      <c r="T7" s="20" t="s">
        <v>481</v>
      </c>
      <c r="U7" s="18" t="n">
        <v>459.64634262</v>
      </c>
      <c r="V7" s="20" t="n">
        <v>4.51581512</v>
      </c>
    </row>
    <row r="8" spans="1:22">
      <c r="A8" s="15" t="s">
        <v>483</v>
      </c>
      <c r="B8" s="17" t="n">
        <v>7007</v>
      </c>
      <c r="C8" s="18">
        <f>(299.0/B8*100)</f>
        <v/>
      </c>
      <c r="D8" s="19" t="n">
        <v>6708</v>
      </c>
      <c r="E8" s="18" t="n">
        <v>462.88535703</v>
      </c>
      <c r="F8" s="20" t="n">
        <v>10.12870162</v>
      </c>
      <c r="G8" s="18" t="n">
        <v>493.04290883</v>
      </c>
      <c r="H8" s="20" t="n">
        <v>8.2992758</v>
      </c>
      <c r="I8" s="18" t="n">
        <v>506.55798161</v>
      </c>
      <c r="J8" s="20" t="n">
        <v>5.90222711</v>
      </c>
      <c r="K8" s="18" t="n">
        <v>503.89931281</v>
      </c>
      <c r="L8" s="20" t="n">
        <v>2.82661944</v>
      </c>
      <c r="M8" s="18" t="s">
        <v>481</v>
      </c>
      <c r="N8" s="20" t="s">
        <v>481</v>
      </c>
      <c r="O8" s="18" t="s">
        <v>481</v>
      </c>
      <c r="P8" s="20" t="s">
        <v>481</v>
      </c>
      <c r="Q8" s="18" t="n">
        <v>301.63126691</v>
      </c>
      <c r="R8" s="20" t="n">
        <v>25.14921031</v>
      </c>
      <c r="S8" s="18" t="s">
        <v>481</v>
      </c>
      <c r="T8" s="20" t="s">
        <v>481</v>
      </c>
      <c r="U8" s="18" t="n">
        <v>439.3636624</v>
      </c>
      <c r="V8" s="20" t="n">
        <v>7.4685145</v>
      </c>
    </row>
    <row r="9" spans="1:22">
      <c r="A9" s="15" t="s">
        <v>484</v>
      </c>
      <c r="B9" s="17" t="n">
        <v>9651</v>
      </c>
      <c r="C9" s="18">
        <f>(357.0/B9*100)</f>
        <v/>
      </c>
      <c r="D9" s="19" t="n">
        <v>9294</v>
      </c>
      <c r="E9" s="18" t="n">
        <v>469.93286955</v>
      </c>
      <c r="F9" s="20" t="n">
        <v>8.91634509</v>
      </c>
      <c r="G9" s="18" t="n">
        <v>480.46620317</v>
      </c>
      <c r="H9" s="20" t="n">
        <v>6.26264916</v>
      </c>
      <c r="I9" s="18" t="n">
        <v>508.43501089</v>
      </c>
      <c r="J9" s="20" t="n">
        <v>4.00671099</v>
      </c>
      <c r="K9" s="18" t="n">
        <v>525.8468494700001</v>
      </c>
      <c r="L9" s="20" t="n">
        <v>2.36350986</v>
      </c>
      <c r="M9" s="18" t="s">
        <v>481</v>
      </c>
      <c r="N9" s="20" t="s">
        <v>481</v>
      </c>
      <c r="O9" s="18" t="s">
        <v>481</v>
      </c>
      <c r="P9" s="20" t="s">
        <v>481</v>
      </c>
      <c r="Q9" s="18" t="n">
        <v>357.98454354</v>
      </c>
      <c r="R9" s="20" t="n">
        <v>11.51846445</v>
      </c>
      <c r="S9" s="18" t="s">
        <v>481</v>
      </c>
      <c r="T9" s="20" t="s">
        <v>481</v>
      </c>
      <c r="U9" s="18" t="n">
        <v>431.2868532</v>
      </c>
      <c r="V9" s="20" t="n">
        <v>6.04714666</v>
      </c>
    </row>
    <row r="10" spans="1:22">
      <c r="A10" s="15" t="s">
        <v>485</v>
      </c>
      <c r="B10" s="17" t="n">
        <v>20058</v>
      </c>
      <c r="C10" s="18">
        <f>(585.0/B10*100)</f>
        <v/>
      </c>
      <c r="D10" s="19" t="n">
        <v>19473</v>
      </c>
      <c r="E10" s="18" t="n">
        <v>490.12747151</v>
      </c>
      <c r="F10" s="20" t="n">
        <v>6.86795632</v>
      </c>
      <c r="G10" s="18" t="n">
        <v>509.18856887</v>
      </c>
      <c r="H10" s="20" t="n">
        <v>4.45385929</v>
      </c>
      <c r="I10" s="18" t="n">
        <v>522.16832143</v>
      </c>
      <c r="J10" s="20" t="n">
        <v>3.22280085</v>
      </c>
      <c r="K10" s="18" t="n">
        <v>520.63230085</v>
      </c>
      <c r="L10" s="20" t="n">
        <v>2.42396838</v>
      </c>
      <c r="M10" s="18" t="s">
        <v>481</v>
      </c>
      <c r="N10" s="20" t="s">
        <v>481</v>
      </c>
      <c r="O10" s="18" t="s">
        <v>481</v>
      </c>
      <c r="P10" s="20" t="s">
        <v>481</v>
      </c>
      <c r="Q10" s="18" t="s">
        <v>481</v>
      </c>
      <c r="R10" s="20" t="s">
        <v>481</v>
      </c>
      <c r="S10" s="18" t="s">
        <v>481</v>
      </c>
      <c r="T10" s="20" t="s">
        <v>481</v>
      </c>
      <c r="U10" s="18" t="n">
        <v>456.4096305</v>
      </c>
      <c r="V10" s="20" t="n">
        <v>6.3287241</v>
      </c>
    </row>
    <row r="11" spans="1:22">
      <c r="A11" s="15" t="s">
        <v>486</v>
      </c>
      <c r="B11" s="17" t="n">
        <v>7053</v>
      </c>
      <c r="C11" s="18">
        <f>(242.0/B11*100)</f>
        <v/>
      </c>
      <c r="D11" s="19" t="n">
        <v>6811</v>
      </c>
      <c r="E11" s="18" t="n">
        <v>377.87002802</v>
      </c>
      <c r="F11" s="20" t="n">
        <v>8.887174630000001</v>
      </c>
      <c r="G11" s="18" t="n">
        <v>396.18194458</v>
      </c>
      <c r="H11" s="20" t="n">
        <v>6.1191594</v>
      </c>
      <c r="I11" s="18" t="n">
        <v>411.55443929</v>
      </c>
      <c r="J11" s="20" t="n">
        <v>4.29649689</v>
      </c>
      <c r="K11" s="18" t="n">
        <v>439.74714828</v>
      </c>
      <c r="L11" s="20" t="n">
        <v>2.76527437</v>
      </c>
      <c r="M11" s="18" t="s">
        <v>481</v>
      </c>
      <c r="N11" s="20" t="s">
        <v>481</v>
      </c>
      <c r="O11" s="18" t="s">
        <v>481</v>
      </c>
      <c r="P11" s="20" t="s">
        <v>481</v>
      </c>
      <c r="Q11" s="18" t="s">
        <v>481</v>
      </c>
      <c r="R11" s="20" t="s">
        <v>481</v>
      </c>
      <c r="S11" s="18" t="s">
        <v>481</v>
      </c>
      <c r="T11" s="20" t="s">
        <v>481</v>
      </c>
      <c r="U11" s="18" t="n">
        <v>391.42710579</v>
      </c>
      <c r="V11" s="20" t="n">
        <v>5.53043135</v>
      </c>
    </row>
    <row r="12" spans="1:22">
      <c r="A12" s="15" t="s">
        <v>487</v>
      </c>
      <c r="B12" s="17" t="n">
        <v>6894</v>
      </c>
      <c r="C12" s="18">
        <f>(60.0/B12*100)</f>
        <v/>
      </c>
      <c r="D12" s="19" t="n">
        <v>6834</v>
      </c>
      <c r="E12" s="18" t="n">
        <v>446.94694102</v>
      </c>
      <c r="F12" s="20" t="n">
        <v>9.099492590000001</v>
      </c>
      <c r="G12" s="18" t="n">
        <v>470.22115027</v>
      </c>
      <c r="H12" s="20" t="n">
        <v>6.23755599</v>
      </c>
      <c r="I12" s="18" t="n">
        <v>486.63120022</v>
      </c>
      <c r="J12" s="20" t="n">
        <v>3.7108226</v>
      </c>
      <c r="K12" s="18" t="n">
        <v>507.6218659</v>
      </c>
      <c r="L12" s="20" t="n">
        <v>2.14208289</v>
      </c>
      <c r="M12" s="18" t="s">
        <v>481</v>
      </c>
      <c r="N12" s="20" t="s">
        <v>481</v>
      </c>
      <c r="O12" s="18" t="s">
        <v>481</v>
      </c>
      <c r="P12" s="20" t="s">
        <v>481</v>
      </c>
      <c r="Q12" s="18" t="n">
        <v>340.98506961</v>
      </c>
      <c r="R12" s="20" t="n">
        <v>12.52444664</v>
      </c>
      <c r="S12" s="18" t="s">
        <v>481</v>
      </c>
      <c r="T12" s="20" t="s">
        <v>481</v>
      </c>
      <c r="U12" s="18" t="n">
        <v>408.87222016</v>
      </c>
      <c r="V12" s="20" t="n">
        <v>7.33773598</v>
      </c>
    </row>
    <row r="13" spans="1:22">
      <c r="A13" s="15" t="s">
        <v>488</v>
      </c>
      <c r="B13" s="17" t="n">
        <v>7161</v>
      </c>
      <c r="C13" s="18">
        <f>(340.0/B13*100)</f>
        <v/>
      </c>
      <c r="D13" s="19" t="n">
        <v>6821</v>
      </c>
      <c r="E13" s="18" t="n">
        <v>490.58183126</v>
      </c>
      <c r="F13" s="20" t="n">
        <v>8.763408249999999</v>
      </c>
      <c r="G13" s="18" t="n">
        <v>488.97952607</v>
      </c>
      <c r="H13" s="20" t="n">
        <v>8.56977062</v>
      </c>
      <c r="I13" s="18" t="n">
        <v>506.35673427</v>
      </c>
      <c r="J13" s="20" t="n">
        <v>3.80429795</v>
      </c>
      <c r="K13" s="18" t="n">
        <v>521.96829783</v>
      </c>
      <c r="L13" s="20" t="n">
        <v>2.16765509</v>
      </c>
      <c r="M13" s="18" t="s">
        <v>481</v>
      </c>
      <c r="N13" s="20" t="s">
        <v>481</v>
      </c>
      <c r="O13" s="18" t="s">
        <v>481</v>
      </c>
      <c r="P13" s="20" t="s">
        <v>481</v>
      </c>
      <c r="Q13" s="18" t="n">
        <v>447.51533769</v>
      </c>
      <c r="R13" s="20" t="n">
        <v>5.97365007</v>
      </c>
      <c r="S13" s="18" t="s">
        <v>481</v>
      </c>
      <c r="T13" s="20" t="s">
        <v>481</v>
      </c>
      <c r="U13" s="18" t="n">
        <v>440.35889077</v>
      </c>
      <c r="V13" s="20" t="n">
        <v>6.3708097</v>
      </c>
    </row>
    <row r="14" spans="1:22">
      <c r="A14" s="15" t="s">
        <v>489</v>
      </c>
      <c r="B14" s="17" t="n">
        <v>5587</v>
      </c>
      <c r="C14" s="18">
        <f>(93.0/B14*100)</f>
        <v/>
      </c>
      <c r="D14" s="19" t="n">
        <v>5494</v>
      </c>
      <c r="E14" s="18" t="n">
        <v>475.89678835</v>
      </c>
      <c r="F14" s="20" t="n">
        <v>8.928098930000001</v>
      </c>
      <c r="G14" s="18" t="n">
        <v>505.26966314</v>
      </c>
      <c r="H14" s="20" t="n">
        <v>4.9220779</v>
      </c>
      <c r="I14" s="18" t="n">
        <v>511.4623913</v>
      </c>
      <c r="J14" s="20" t="n">
        <v>3.25155664</v>
      </c>
      <c r="K14" s="18" t="n">
        <v>528.9779169</v>
      </c>
      <c r="L14" s="20" t="n">
        <v>2.11797778</v>
      </c>
      <c r="M14" s="18" t="s">
        <v>481</v>
      </c>
      <c r="N14" s="20" t="s">
        <v>481</v>
      </c>
      <c r="O14" s="18" t="s">
        <v>481</v>
      </c>
      <c r="P14" s="20" t="s">
        <v>481</v>
      </c>
      <c r="Q14" s="18" t="s">
        <v>481</v>
      </c>
      <c r="R14" s="20" t="s">
        <v>481</v>
      </c>
      <c r="S14" s="18" t="s">
        <v>481</v>
      </c>
      <c r="T14" s="20" t="s">
        <v>481</v>
      </c>
      <c r="U14" s="18" t="n">
        <v>461.58559552</v>
      </c>
      <c r="V14" s="20" t="n">
        <v>9.2775018</v>
      </c>
    </row>
    <row r="15" spans="1:22">
      <c r="A15" s="15" t="s">
        <v>490</v>
      </c>
      <c r="B15" s="17" t="n">
        <v>5882</v>
      </c>
      <c r="C15" s="18">
        <f>(186.0/B15*100)</f>
        <v/>
      </c>
      <c r="D15" s="19" t="n">
        <v>5696</v>
      </c>
      <c r="E15" s="18" t="n">
        <v>472.62020623</v>
      </c>
      <c r="F15" s="20" t="n">
        <v>10.17731127</v>
      </c>
      <c r="G15" s="18" t="n">
        <v>489.82445397</v>
      </c>
      <c r="H15" s="20" t="n">
        <v>10.37825752</v>
      </c>
      <c r="I15" s="18" t="n">
        <v>508.1316747</v>
      </c>
      <c r="J15" s="20" t="n">
        <v>5.03276346</v>
      </c>
      <c r="K15" s="18" t="n">
        <v>518.19278877</v>
      </c>
      <c r="L15" s="20" t="n">
        <v>2.14421026</v>
      </c>
      <c r="M15" s="18" t="s">
        <v>481</v>
      </c>
      <c r="N15" s="20" t="s">
        <v>481</v>
      </c>
      <c r="O15" s="18" t="s">
        <v>481</v>
      </c>
      <c r="P15" s="20" t="s">
        <v>481</v>
      </c>
      <c r="Q15" s="18" t="n">
        <v>368.85220715</v>
      </c>
      <c r="R15" s="20" t="n">
        <v>14.5875493</v>
      </c>
      <c r="S15" s="18" t="s">
        <v>481</v>
      </c>
      <c r="T15" s="20" t="s">
        <v>481</v>
      </c>
      <c r="U15" s="18" t="n">
        <v>450.0168196</v>
      </c>
      <c r="V15" s="20" t="n">
        <v>7.86532265</v>
      </c>
    </row>
    <row r="16" spans="1:22">
      <c r="A16" s="15" t="s">
        <v>491</v>
      </c>
      <c r="B16" s="17" t="n">
        <v>6108</v>
      </c>
      <c r="C16" s="18">
        <f>(198.0/B16*100)</f>
        <v/>
      </c>
      <c r="D16" s="19" t="n">
        <v>5910</v>
      </c>
      <c r="E16" s="18" t="n">
        <v>466.02324259</v>
      </c>
      <c r="F16" s="20" t="n">
        <v>8.97206388</v>
      </c>
      <c r="G16" s="18" t="n">
        <v>484.84445232</v>
      </c>
      <c r="H16" s="20" t="n">
        <v>7.24132574</v>
      </c>
      <c r="I16" s="18" t="n">
        <v>512.64428834</v>
      </c>
      <c r="J16" s="20" t="n">
        <v>3.85207629</v>
      </c>
      <c r="K16" s="18" t="n">
        <v>503.11340973</v>
      </c>
      <c r="L16" s="20" t="n">
        <v>2.21002728</v>
      </c>
      <c r="M16" s="18" t="s">
        <v>481</v>
      </c>
      <c r="N16" s="20" t="s">
        <v>481</v>
      </c>
      <c r="O16" s="18" t="s">
        <v>481</v>
      </c>
      <c r="P16" s="20" t="s">
        <v>481</v>
      </c>
      <c r="Q16" s="18" t="s">
        <v>481</v>
      </c>
      <c r="R16" s="20" t="s">
        <v>481</v>
      </c>
      <c r="S16" s="18" t="s">
        <v>481</v>
      </c>
      <c r="T16" s="20" t="s">
        <v>481</v>
      </c>
      <c r="U16" s="18" t="n">
        <v>413.74559524</v>
      </c>
      <c r="V16" s="20" t="n">
        <v>7.42346326</v>
      </c>
    </row>
    <row r="17" spans="1:22">
      <c r="A17" s="15" t="s">
        <v>492</v>
      </c>
      <c r="B17" s="17" t="n">
        <v>6504</v>
      </c>
      <c r="C17" s="18">
        <f>(2634.0/B17*100)</f>
        <v/>
      </c>
      <c r="D17" s="19" t="n">
        <v>3870</v>
      </c>
      <c r="E17" s="18" t="n">
        <v>484.01383985</v>
      </c>
      <c r="F17" s="20" t="n">
        <v>12.16270198</v>
      </c>
      <c r="G17" s="18" t="n">
        <v>508.07047054</v>
      </c>
      <c r="H17" s="20" t="n">
        <v>8.739138759999999</v>
      </c>
      <c r="I17" s="18" t="n">
        <v>507.82890639</v>
      </c>
      <c r="J17" s="20" t="n">
        <v>6.11441966</v>
      </c>
      <c r="K17" s="18" t="n">
        <v>519.3371644699999</v>
      </c>
      <c r="L17" s="20" t="n">
        <v>3.36765233</v>
      </c>
      <c r="M17" s="18" t="s">
        <v>481</v>
      </c>
      <c r="N17" s="20" t="s">
        <v>481</v>
      </c>
      <c r="O17" s="18" t="s">
        <v>481</v>
      </c>
      <c r="P17" s="20" t="s">
        <v>481</v>
      </c>
      <c r="Q17" s="18" t="n">
        <v>362.96139732</v>
      </c>
      <c r="R17" s="20" t="n">
        <v>12.64520278</v>
      </c>
      <c r="S17" s="18" t="s">
        <v>481</v>
      </c>
      <c r="T17" s="20" t="s">
        <v>481</v>
      </c>
      <c r="U17" s="18" t="n">
        <v>475.16669503</v>
      </c>
      <c r="V17" s="20" t="n">
        <v>7.55996734</v>
      </c>
    </row>
    <row r="18" spans="1:22">
      <c r="A18" s="15" t="s">
        <v>493</v>
      </c>
      <c r="B18" s="17" t="n">
        <v>5532</v>
      </c>
      <c r="C18" s="18">
        <f>(33.0/B18*100)</f>
        <v/>
      </c>
      <c r="D18" s="19" t="n">
        <v>5499</v>
      </c>
      <c r="E18" s="18" t="n">
        <v>419.0511348</v>
      </c>
      <c r="F18" s="20" t="n">
        <v>7.53983185</v>
      </c>
      <c r="G18" s="18" t="n">
        <v>433.3304655</v>
      </c>
      <c r="H18" s="20" t="n">
        <v>7.60284015</v>
      </c>
      <c r="I18" s="18" t="n">
        <v>454.80092098</v>
      </c>
      <c r="J18" s="20" t="n">
        <v>5.44248227</v>
      </c>
      <c r="K18" s="18" t="n">
        <v>467.151533</v>
      </c>
      <c r="L18" s="20" t="n">
        <v>3.15526409</v>
      </c>
      <c r="M18" s="18" t="s">
        <v>481</v>
      </c>
      <c r="N18" s="20" t="s">
        <v>481</v>
      </c>
      <c r="O18" s="18" t="s">
        <v>481</v>
      </c>
      <c r="P18" s="20" t="s">
        <v>481</v>
      </c>
      <c r="Q18" s="18" t="s">
        <v>481</v>
      </c>
      <c r="R18" s="20" t="s">
        <v>481</v>
      </c>
      <c r="S18" s="18" t="s">
        <v>481</v>
      </c>
      <c r="T18" s="20" t="s">
        <v>481</v>
      </c>
      <c r="U18" s="18" t="n">
        <v>388.74396141</v>
      </c>
      <c r="V18" s="20" t="n">
        <v>8.096913300000001</v>
      </c>
    </row>
    <row r="19" spans="1:22">
      <c r="A19" s="15" t="s">
        <v>494</v>
      </c>
      <c r="B19" s="17" t="n">
        <v>5658</v>
      </c>
      <c r="C19" s="18">
        <f>(493.0/B19*100)</f>
        <v/>
      </c>
      <c r="D19" s="19" t="n">
        <v>5165</v>
      </c>
      <c r="E19" s="18" t="n">
        <v>419.6617467</v>
      </c>
      <c r="F19" s="20" t="n">
        <v>7.38071352</v>
      </c>
      <c r="G19" s="18" t="n">
        <v>455.39862809</v>
      </c>
      <c r="H19" s="20" t="n">
        <v>5.96686296</v>
      </c>
      <c r="I19" s="18" t="n">
        <v>468.9453141</v>
      </c>
      <c r="J19" s="20" t="n">
        <v>4.21040528</v>
      </c>
      <c r="K19" s="18" t="n">
        <v>500.09098166</v>
      </c>
      <c r="L19" s="20" t="n">
        <v>2.73244439</v>
      </c>
      <c r="M19" s="18" t="s">
        <v>481</v>
      </c>
      <c r="N19" s="20" t="s">
        <v>481</v>
      </c>
      <c r="O19" s="18" t="s">
        <v>481</v>
      </c>
      <c r="P19" s="20" t="s">
        <v>481</v>
      </c>
      <c r="Q19" s="18" t="s">
        <v>481</v>
      </c>
      <c r="R19" s="20" t="s">
        <v>481</v>
      </c>
      <c r="S19" s="18" t="s">
        <v>481</v>
      </c>
      <c r="T19" s="20" t="s">
        <v>481</v>
      </c>
      <c r="U19" s="18" t="n">
        <v>407.18659404</v>
      </c>
      <c r="V19" s="20" t="n">
        <v>7.04950569</v>
      </c>
    </row>
    <row r="20" spans="1:22">
      <c r="A20" s="15" t="s">
        <v>495</v>
      </c>
      <c r="B20" s="17" t="n">
        <v>3371</v>
      </c>
      <c r="C20" s="18">
        <f>(75.0/B20*100)</f>
        <v/>
      </c>
      <c r="D20" s="19" t="n">
        <v>3296</v>
      </c>
      <c r="E20" s="18" t="n">
        <v>452.91190785</v>
      </c>
      <c r="F20" s="20" t="n">
        <v>12.15364469</v>
      </c>
      <c r="G20" s="18" t="n">
        <v>459.1360279</v>
      </c>
      <c r="H20" s="20" t="n">
        <v>10.64956827</v>
      </c>
      <c r="I20" s="18" t="n">
        <v>479.039001</v>
      </c>
      <c r="J20" s="20" t="n">
        <v>5.72410362</v>
      </c>
      <c r="K20" s="18" t="n">
        <v>496.23332723</v>
      </c>
      <c r="L20" s="20" t="n">
        <v>2.10801313</v>
      </c>
      <c r="M20" s="18" t="s">
        <v>481</v>
      </c>
      <c r="N20" s="20" t="s">
        <v>481</v>
      </c>
      <c r="O20" s="18" t="s">
        <v>481</v>
      </c>
      <c r="P20" s="20" t="s">
        <v>481</v>
      </c>
      <c r="Q20" s="18" t="s">
        <v>481</v>
      </c>
      <c r="R20" s="20" t="s">
        <v>481</v>
      </c>
      <c r="S20" s="18" t="s">
        <v>481</v>
      </c>
      <c r="T20" s="20" t="s">
        <v>481</v>
      </c>
      <c r="U20" s="18" t="n">
        <v>448.29150993</v>
      </c>
      <c r="V20" s="20" t="n">
        <v>9.253774870000001</v>
      </c>
    </row>
    <row r="21" spans="1:22">
      <c r="A21" s="15" t="s">
        <v>496</v>
      </c>
      <c r="B21" s="17" t="n">
        <v>5741</v>
      </c>
      <c r="C21" s="18">
        <f>(83.0/B21*100)</f>
        <v/>
      </c>
      <c r="D21" s="19" t="n">
        <v>5658</v>
      </c>
      <c r="E21" s="18" t="n">
        <v>512.43153003</v>
      </c>
      <c r="F21" s="20" t="n">
        <v>10.12680471</v>
      </c>
      <c r="G21" s="18" t="n">
        <v>528.16949992</v>
      </c>
      <c r="H21" s="20" t="n">
        <v>7.10177726</v>
      </c>
      <c r="I21" s="18" t="n">
        <v>521.87136451</v>
      </c>
      <c r="J21" s="20" t="n">
        <v>4.06763943</v>
      </c>
      <c r="K21" s="18" t="n">
        <v>500.49208368</v>
      </c>
      <c r="L21" s="20" t="n">
        <v>2.01188523</v>
      </c>
      <c r="M21" s="18" t="s">
        <v>481</v>
      </c>
      <c r="N21" s="20" t="s">
        <v>481</v>
      </c>
      <c r="O21" s="18" t="s">
        <v>481</v>
      </c>
      <c r="P21" s="20" t="s">
        <v>481</v>
      </c>
      <c r="Q21" s="18" t="s">
        <v>481</v>
      </c>
      <c r="R21" s="20" t="s">
        <v>481</v>
      </c>
      <c r="S21" s="18" t="s">
        <v>481</v>
      </c>
      <c r="T21" s="20" t="s">
        <v>481</v>
      </c>
      <c r="U21" s="18" t="n">
        <v>471.31517312</v>
      </c>
      <c r="V21" s="20" t="n">
        <v>8.70225164</v>
      </c>
    </row>
    <row r="22" spans="1:22">
      <c r="A22" s="15" t="s">
        <v>497</v>
      </c>
      <c r="B22" s="17" t="n">
        <v>6598</v>
      </c>
      <c r="C22" s="18">
        <f>(44.0/B22*100)</f>
        <v/>
      </c>
      <c r="D22" s="19" t="n">
        <v>6554</v>
      </c>
      <c r="E22" s="18" t="n">
        <v>417.05013869</v>
      </c>
      <c r="F22" s="20" t="n">
        <v>7.45415069</v>
      </c>
      <c r="G22" s="18" t="n">
        <v>419.18864419</v>
      </c>
      <c r="H22" s="20" t="n">
        <v>6.18380289</v>
      </c>
      <c r="I22" s="18" t="n">
        <v>453.14922668</v>
      </c>
      <c r="J22" s="20" t="n">
        <v>6.53036341</v>
      </c>
      <c r="K22" s="18" t="n">
        <v>500.53483687</v>
      </c>
      <c r="L22" s="20" t="n">
        <v>4.07875771</v>
      </c>
      <c r="M22" s="18" t="s">
        <v>481</v>
      </c>
      <c r="N22" s="20" t="s">
        <v>481</v>
      </c>
      <c r="O22" s="18" t="s">
        <v>481</v>
      </c>
      <c r="P22" s="20" t="s">
        <v>481</v>
      </c>
      <c r="Q22" s="18" t="n">
        <v>465.3184081</v>
      </c>
      <c r="R22" s="20" t="n">
        <v>9.52311205</v>
      </c>
      <c r="S22" s="18" t="s">
        <v>481</v>
      </c>
      <c r="T22" s="20" t="s">
        <v>481</v>
      </c>
      <c r="U22" s="18" t="n">
        <v>372.51913179</v>
      </c>
      <c r="V22" s="20" t="n">
        <v>7.83721726</v>
      </c>
    </row>
    <row r="23" spans="1:22">
      <c r="A23" s="15" t="s">
        <v>498</v>
      </c>
      <c r="B23" s="17" t="n">
        <v>11583</v>
      </c>
      <c r="C23" s="18">
        <f>(307.0/B23*100)</f>
        <v/>
      </c>
      <c r="D23" s="19" t="n">
        <v>11276</v>
      </c>
      <c r="E23" s="18" t="n">
        <v>464.72138254</v>
      </c>
      <c r="F23" s="20" t="n">
        <v>8.037018</v>
      </c>
      <c r="G23" s="18" t="n">
        <v>467.38654326</v>
      </c>
      <c r="H23" s="20" t="n">
        <v>5.78261223</v>
      </c>
      <c r="I23" s="18" t="n">
        <v>488.23119305</v>
      </c>
      <c r="J23" s="20" t="n">
        <v>4.04523226</v>
      </c>
      <c r="K23" s="18" t="n">
        <v>500.87469748</v>
      </c>
      <c r="L23" s="20" t="n">
        <v>3.11892178</v>
      </c>
      <c r="M23" s="18" t="s">
        <v>481</v>
      </c>
      <c r="N23" s="20" t="s">
        <v>481</v>
      </c>
      <c r="O23" s="18" t="s">
        <v>481</v>
      </c>
      <c r="P23" s="20" t="s">
        <v>481</v>
      </c>
      <c r="Q23" s="18" t="s">
        <v>481</v>
      </c>
      <c r="R23" s="20" t="s">
        <v>481</v>
      </c>
      <c r="S23" s="18" t="s">
        <v>481</v>
      </c>
      <c r="T23" s="20" t="s">
        <v>481</v>
      </c>
      <c r="U23" s="18" t="n">
        <v>437.30690167</v>
      </c>
      <c r="V23" s="20" t="n">
        <v>6.63539818</v>
      </c>
    </row>
    <row r="24" spans="1:22">
      <c r="A24" s="15" t="s">
        <v>499</v>
      </c>
      <c r="B24" s="17" t="n">
        <v>6647</v>
      </c>
      <c r="C24" s="18">
        <f>(18.0/B24*100)</f>
        <v/>
      </c>
      <c r="D24" s="19" t="n">
        <v>6629</v>
      </c>
      <c r="E24" s="18" t="n">
        <v>503.48320535</v>
      </c>
      <c r="F24" s="20" t="n">
        <v>13.78072158</v>
      </c>
      <c r="G24" s="18" t="n">
        <v>505.93938283</v>
      </c>
      <c r="H24" s="20" t="n">
        <v>11.57576014</v>
      </c>
      <c r="I24" s="18" t="n">
        <v>525.5041217</v>
      </c>
      <c r="J24" s="20" t="n">
        <v>6.35285624</v>
      </c>
      <c r="K24" s="18" t="n">
        <v>536.65253587</v>
      </c>
      <c r="L24" s="20" t="n">
        <v>2.86674047</v>
      </c>
      <c r="M24" s="18" t="s">
        <v>481</v>
      </c>
      <c r="N24" s="20" t="s">
        <v>481</v>
      </c>
      <c r="O24" s="18" t="s">
        <v>481</v>
      </c>
      <c r="P24" s="20" t="s">
        <v>481</v>
      </c>
      <c r="Q24" s="18" t="s">
        <v>481</v>
      </c>
      <c r="R24" s="20" t="s">
        <v>481</v>
      </c>
      <c r="S24" s="18" t="s">
        <v>481</v>
      </c>
      <c r="T24" s="20" t="s">
        <v>481</v>
      </c>
      <c r="U24" s="18" t="n">
        <v>469.38497857</v>
      </c>
      <c r="V24" s="20" t="n">
        <v>10.75515048</v>
      </c>
    </row>
    <row r="25" spans="1:22">
      <c r="A25" s="15" t="s">
        <v>500</v>
      </c>
      <c r="B25" s="17" t="n">
        <v>5581</v>
      </c>
      <c r="C25" s="18">
        <f>(26.0/B25*100)</f>
        <v/>
      </c>
      <c r="D25" s="19" t="n">
        <v>5555</v>
      </c>
      <c r="E25" s="18" t="n">
        <v>505.84487896</v>
      </c>
      <c r="F25" s="20" t="n">
        <v>17.96822052</v>
      </c>
      <c r="G25" s="18" t="n">
        <v>519.90161143</v>
      </c>
      <c r="H25" s="20" t="n">
        <v>12.90326499</v>
      </c>
      <c r="I25" s="18" t="n">
        <v>523.31941836</v>
      </c>
      <c r="J25" s="20" t="n">
        <v>4.96528761</v>
      </c>
      <c r="K25" s="18" t="n">
        <v>525.30614812</v>
      </c>
      <c r="L25" s="20" t="n">
        <v>3.68371508</v>
      </c>
      <c r="M25" s="18" t="s">
        <v>481</v>
      </c>
      <c r="N25" s="20" t="s">
        <v>481</v>
      </c>
      <c r="O25" s="18" t="s">
        <v>481</v>
      </c>
      <c r="P25" s="20" t="s">
        <v>481</v>
      </c>
      <c r="Q25" s="18" t="s">
        <v>481</v>
      </c>
      <c r="R25" s="20" t="s">
        <v>481</v>
      </c>
      <c r="S25" s="18" t="s">
        <v>481</v>
      </c>
      <c r="T25" s="20" t="s">
        <v>481</v>
      </c>
      <c r="U25" s="18" t="n">
        <v>469.25652753</v>
      </c>
      <c r="V25" s="20" t="n">
        <v>28.09297597</v>
      </c>
    </row>
    <row r="26" spans="1:22">
      <c r="A26" s="15" t="s">
        <v>501</v>
      </c>
      <c r="B26" s="17" t="n">
        <v>4869</v>
      </c>
      <c r="C26" s="18">
        <f>(97.0/B26*100)</f>
        <v/>
      </c>
      <c r="D26" s="19" t="n">
        <v>4772</v>
      </c>
      <c r="E26" s="18" t="n">
        <v>449.33140071</v>
      </c>
      <c r="F26" s="20" t="n">
        <v>9.692657410000001</v>
      </c>
      <c r="G26" s="18" t="n">
        <v>470.48144394</v>
      </c>
      <c r="H26" s="20" t="n">
        <v>6.24649144</v>
      </c>
      <c r="I26" s="18" t="n">
        <v>472.02137926</v>
      </c>
      <c r="J26" s="20" t="n">
        <v>3.52687497</v>
      </c>
      <c r="K26" s="18" t="n">
        <v>491.22801542</v>
      </c>
      <c r="L26" s="20" t="n">
        <v>2.34640813</v>
      </c>
      <c r="M26" s="18" t="s">
        <v>481</v>
      </c>
      <c r="N26" s="20" t="s">
        <v>481</v>
      </c>
      <c r="O26" s="18" t="s">
        <v>481</v>
      </c>
      <c r="P26" s="20" t="s">
        <v>481</v>
      </c>
      <c r="Q26" s="18" t="s">
        <v>481</v>
      </c>
      <c r="R26" s="20" t="s">
        <v>481</v>
      </c>
      <c r="S26" s="18" t="s">
        <v>481</v>
      </c>
      <c r="T26" s="20" t="s">
        <v>481</v>
      </c>
      <c r="U26" s="18" t="n">
        <v>442.71625094</v>
      </c>
      <c r="V26" s="20" t="n">
        <v>9.6268726</v>
      </c>
    </row>
    <row r="27" spans="1:22">
      <c r="A27" s="15" t="s">
        <v>502</v>
      </c>
      <c r="B27" s="17" t="n">
        <v>5299</v>
      </c>
      <c r="C27" s="18">
        <f>(208.0/B27*100)</f>
        <v/>
      </c>
      <c r="D27" s="19" t="n">
        <v>5091</v>
      </c>
      <c r="E27" s="18" t="n">
        <v>453.88348862</v>
      </c>
      <c r="F27" s="20" t="n">
        <v>7.44577864</v>
      </c>
      <c r="G27" s="18" t="n">
        <v>459.97255489</v>
      </c>
      <c r="H27" s="20" t="n">
        <v>6.65774571</v>
      </c>
      <c r="I27" s="18" t="n">
        <v>483.77330113</v>
      </c>
      <c r="J27" s="20" t="n">
        <v>3.67056181</v>
      </c>
      <c r="K27" s="18" t="n">
        <v>503.70420174</v>
      </c>
      <c r="L27" s="20" t="n">
        <v>1.58900311</v>
      </c>
      <c r="M27" s="18" t="s">
        <v>481</v>
      </c>
      <c r="N27" s="20" t="s">
        <v>481</v>
      </c>
      <c r="O27" s="18" t="s">
        <v>481</v>
      </c>
      <c r="P27" s="20" t="s">
        <v>481</v>
      </c>
      <c r="Q27" s="18" t="s">
        <v>481</v>
      </c>
      <c r="R27" s="20" t="s">
        <v>481</v>
      </c>
      <c r="S27" s="18" t="s">
        <v>481</v>
      </c>
      <c r="T27" s="20" t="s">
        <v>481</v>
      </c>
      <c r="U27" s="18" t="n">
        <v>416.26462937</v>
      </c>
      <c r="V27" s="20" t="n">
        <v>4.45157224</v>
      </c>
    </row>
    <row r="28" spans="1:22">
      <c r="A28" s="15" t="s">
        <v>503</v>
      </c>
      <c r="B28" s="17" t="n">
        <v>7568</v>
      </c>
      <c r="C28" s="18">
        <f>(562.0/B28*100)</f>
        <v/>
      </c>
      <c r="D28" s="19" t="n">
        <v>7006</v>
      </c>
      <c r="E28" s="18" t="n">
        <v>381.5951847</v>
      </c>
      <c r="F28" s="20" t="n">
        <v>6.06856816</v>
      </c>
      <c r="G28" s="18" t="n">
        <v>395.44230905</v>
      </c>
      <c r="H28" s="20" t="n">
        <v>4.41942235</v>
      </c>
      <c r="I28" s="18" t="n">
        <v>397.48719658</v>
      </c>
      <c r="J28" s="20" t="n">
        <v>3.29309661</v>
      </c>
      <c r="K28" s="18" t="n">
        <v>426.72953966</v>
      </c>
      <c r="L28" s="20" t="n">
        <v>2.57805838</v>
      </c>
      <c r="M28" s="18" t="s">
        <v>481</v>
      </c>
      <c r="N28" s="20" t="s">
        <v>481</v>
      </c>
      <c r="O28" s="18" t="s">
        <v>481</v>
      </c>
      <c r="P28" s="20" t="s">
        <v>481</v>
      </c>
      <c r="Q28" s="18" t="s">
        <v>481</v>
      </c>
      <c r="R28" s="20" t="s">
        <v>481</v>
      </c>
      <c r="S28" s="18" t="s">
        <v>481</v>
      </c>
      <c r="T28" s="20" t="s">
        <v>481</v>
      </c>
      <c r="U28" s="18" t="n">
        <v>382.20250205</v>
      </c>
      <c r="V28" s="20" t="n">
        <v>7.26126481</v>
      </c>
    </row>
    <row r="29" spans="1:22">
      <c r="A29" s="15" t="s">
        <v>504</v>
      </c>
      <c r="B29" s="17" t="n">
        <v>5385</v>
      </c>
      <c r="C29" s="18">
        <f>(30.0/B29*100)</f>
        <v/>
      </c>
      <c r="D29" s="19" t="n">
        <v>5355</v>
      </c>
      <c r="E29" s="18" t="n">
        <v>487.59070028</v>
      </c>
      <c r="F29" s="20" t="n">
        <v>12.59128593</v>
      </c>
      <c r="G29" s="18" t="n">
        <v>484.47267983</v>
      </c>
      <c r="H29" s="20" t="n">
        <v>7.66564579</v>
      </c>
      <c r="I29" s="18" t="n">
        <v>515.88799794</v>
      </c>
      <c r="J29" s="20" t="n">
        <v>5.0900484</v>
      </c>
      <c r="K29" s="18" t="n">
        <v>523.77361812</v>
      </c>
      <c r="L29" s="20" t="n">
        <v>2.20101653</v>
      </c>
      <c r="M29" s="18" t="s">
        <v>481</v>
      </c>
      <c r="N29" s="20" t="s">
        <v>481</v>
      </c>
      <c r="O29" s="18" t="s">
        <v>481</v>
      </c>
      <c r="P29" s="20" t="s">
        <v>481</v>
      </c>
      <c r="Q29" s="18" t="n">
        <v>335.3902018</v>
      </c>
      <c r="R29" s="20" t="n">
        <v>12.1685767</v>
      </c>
      <c r="S29" s="18" t="s">
        <v>481</v>
      </c>
      <c r="T29" s="20" t="s">
        <v>481</v>
      </c>
      <c r="U29" s="18" t="n">
        <v>428.75541045</v>
      </c>
      <c r="V29" s="20" t="n">
        <v>9.82979578</v>
      </c>
    </row>
    <row r="30" spans="1:22">
      <c r="A30" s="15" t="s">
        <v>505</v>
      </c>
      <c r="B30" s="17" t="n">
        <v>4520</v>
      </c>
      <c r="C30" s="18">
        <f>(266.0/B30*100)</f>
        <v/>
      </c>
      <c r="D30" s="19" t="n">
        <v>4254</v>
      </c>
      <c r="E30" s="18" t="n">
        <v>477.86577537</v>
      </c>
      <c r="F30" s="20" t="n">
        <v>10.7830519</v>
      </c>
      <c r="G30" s="18" t="n">
        <v>479.69156589</v>
      </c>
      <c r="H30" s="20" t="n">
        <v>8.679245229999999</v>
      </c>
      <c r="I30" s="18" t="n">
        <v>508.4614381</v>
      </c>
      <c r="J30" s="20" t="n">
        <v>5.32365714</v>
      </c>
      <c r="K30" s="18" t="n">
        <v>502.25123562</v>
      </c>
      <c r="L30" s="20" t="n">
        <v>2.69059397</v>
      </c>
      <c r="M30" s="18" t="s">
        <v>481</v>
      </c>
      <c r="N30" s="20" t="s">
        <v>481</v>
      </c>
      <c r="O30" s="18" t="s">
        <v>481</v>
      </c>
      <c r="P30" s="20" t="s">
        <v>481</v>
      </c>
      <c r="Q30" s="18" t="s">
        <v>481</v>
      </c>
      <c r="R30" s="20" t="s">
        <v>481</v>
      </c>
      <c r="S30" s="18" t="s">
        <v>481</v>
      </c>
      <c r="T30" s="20" t="s">
        <v>481</v>
      </c>
      <c r="U30" s="18" t="n">
        <v>418.79768849</v>
      </c>
      <c r="V30" s="20" t="n">
        <v>6.82789352</v>
      </c>
    </row>
    <row r="31" spans="1:22">
      <c r="A31" s="15" t="s">
        <v>506</v>
      </c>
      <c r="B31" s="17" t="n">
        <v>5456</v>
      </c>
      <c r="C31" s="18">
        <f>(158.0/B31*100)</f>
        <v/>
      </c>
      <c r="D31" s="19" t="n">
        <v>5298</v>
      </c>
      <c r="E31" s="18" t="n">
        <v>486.0892799</v>
      </c>
      <c r="F31" s="20" t="n">
        <v>8.1011173</v>
      </c>
      <c r="G31" s="18" t="n">
        <v>472.63837962</v>
      </c>
      <c r="H31" s="20" t="n">
        <v>5.90320624</v>
      </c>
      <c r="I31" s="18" t="n">
        <v>500.844275</v>
      </c>
      <c r="J31" s="20" t="n">
        <v>4.25509416</v>
      </c>
      <c r="K31" s="18" t="n">
        <v>513.16379614</v>
      </c>
      <c r="L31" s="20" t="n">
        <v>2.22580496</v>
      </c>
      <c r="M31" s="18" t="s">
        <v>481</v>
      </c>
      <c r="N31" s="20" t="s">
        <v>481</v>
      </c>
      <c r="O31" s="18" t="s">
        <v>481</v>
      </c>
      <c r="P31" s="20" t="s">
        <v>481</v>
      </c>
      <c r="Q31" s="18" t="s">
        <v>481</v>
      </c>
      <c r="R31" s="20" t="s">
        <v>481</v>
      </c>
      <c r="S31" s="18" t="s">
        <v>481</v>
      </c>
      <c r="T31" s="20" t="s">
        <v>481</v>
      </c>
      <c r="U31" s="18" t="n">
        <v>437.07789688</v>
      </c>
      <c r="V31" s="20" t="n">
        <v>5.54264667</v>
      </c>
    </row>
    <row r="32" spans="1:22">
      <c r="A32" s="15" t="s">
        <v>507</v>
      </c>
      <c r="B32" s="17" t="n">
        <v>4478</v>
      </c>
      <c r="C32" s="18">
        <f>(6.0/B32*100)</f>
        <v/>
      </c>
      <c r="D32" s="19" t="n">
        <v>4472</v>
      </c>
      <c r="E32" s="18" t="n">
        <v>475.44548861</v>
      </c>
      <c r="F32" s="20" t="n">
        <v>8.732012299999999</v>
      </c>
      <c r="G32" s="18" t="n">
        <v>495.59710064</v>
      </c>
      <c r="H32" s="20" t="n">
        <v>5.22782024</v>
      </c>
      <c r="I32" s="18" t="n">
        <v>493.2880108</v>
      </c>
      <c r="J32" s="20" t="n">
        <v>3.36077946</v>
      </c>
      <c r="K32" s="18" t="n">
        <v>514.20325736</v>
      </c>
      <c r="L32" s="20" t="n">
        <v>2.73806518</v>
      </c>
      <c r="M32" s="18" t="s">
        <v>481</v>
      </c>
      <c r="N32" s="20" t="s">
        <v>481</v>
      </c>
      <c r="O32" s="18" t="s">
        <v>481</v>
      </c>
      <c r="P32" s="20" t="s">
        <v>481</v>
      </c>
      <c r="Q32" s="18" t="s">
        <v>481</v>
      </c>
      <c r="R32" s="20" t="s">
        <v>481</v>
      </c>
      <c r="S32" s="18" t="s">
        <v>481</v>
      </c>
      <c r="T32" s="20" t="s">
        <v>481</v>
      </c>
      <c r="U32" s="18" t="n">
        <v>430.2168804</v>
      </c>
      <c r="V32" s="20" t="n">
        <v>11.87613658</v>
      </c>
    </row>
    <row r="33" spans="1:22">
      <c r="A33" s="15" t="s">
        <v>508</v>
      </c>
      <c r="B33" s="17" t="n">
        <v>7325</v>
      </c>
      <c r="C33" s="18">
        <f>(88.0/B33*100)</f>
        <v/>
      </c>
      <c r="D33" s="19" t="n">
        <v>7237</v>
      </c>
      <c r="E33" s="18" t="n">
        <v>457.16631312</v>
      </c>
      <c r="F33" s="20" t="n">
        <v>8.16505894</v>
      </c>
      <c r="G33" s="18" t="n">
        <v>481.6623124</v>
      </c>
      <c r="H33" s="20" t="n">
        <v>6.6796603</v>
      </c>
      <c r="I33" s="18" t="n">
        <v>491.97936418</v>
      </c>
      <c r="J33" s="20" t="n">
        <v>4.51188924</v>
      </c>
      <c r="K33" s="18" t="n">
        <v>500.10126156</v>
      </c>
      <c r="L33" s="20" t="n">
        <v>2.57289059</v>
      </c>
      <c r="M33" s="18" t="s">
        <v>481</v>
      </c>
      <c r="N33" s="20" t="s">
        <v>481</v>
      </c>
      <c r="O33" s="18" t="s">
        <v>481</v>
      </c>
      <c r="P33" s="20" t="s">
        <v>481</v>
      </c>
      <c r="Q33" s="18" t="s">
        <v>481</v>
      </c>
      <c r="R33" s="20" t="s">
        <v>481</v>
      </c>
      <c r="S33" s="18" t="s">
        <v>481</v>
      </c>
      <c r="T33" s="20" t="s">
        <v>481</v>
      </c>
      <c r="U33" s="18" t="n">
        <v>403.58571086</v>
      </c>
      <c r="V33" s="20" t="n">
        <v>10.10072</v>
      </c>
    </row>
    <row r="34" spans="1:22">
      <c r="A34" s="15" t="s">
        <v>509</v>
      </c>
      <c r="B34" s="17" t="n">
        <v>6350</v>
      </c>
      <c r="C34" s="18">
        <f>(113.0/B34*100)</f>
        <v/>
      </c>
      <c r="D34" s="19" t="n">
        <v>6237</v>
      </c>
      <c r="E34" s="18" t="n">
        <v>431.79807229</v>
      </c>
      <c r="F34" s="20" t="n">
        <v>6.32274501</v>
      </c>
      <c r="G34" s="18" t="n">
        <v>446.25804064</v>
      </c>
      <c r="H34" s="20" t="n">
        <v>5.93611591</v>
      </c>
      <c r="I34" s="18" t="n">
        <v>471.18538885</v>
      </c>
      <c r="J34" s="20" t="n">
        <v>3.88597129</v>
      </c>
      <c r="K34" s="18" t="n">
        <v>497.80938862</v>
      </c>
      <c r="L34" s="20" t="n">
        <v>2.6079682</v>
      </c>
      <c r="M34" s="18" t="s">
        <v>481</v>
      </c>
      <c r="N34" s="20" t="s">
        <v>481</v>
      </c>
      <c r="O34" s="18" t="s">
        <v>481</v>
      </c>
      <c r="P34" s="20" t="s">
        <v>481</v>
      </c>
      <c r="Q34" s="18" t="n">
        <v>336.51078337</v>
      </c>
      <c r="R34" s="20" t="n">
        <v>12.24828707</v>
      </c>
      <c r="S34" s="18" t="s">
        <v>481</v>
      </c>
      <c r="T34" s="20" t="s">
        <v>481</v>
      </c>
      <c r="U34" s="18" t="n">
        <v>408.13661258</v>
      </c>
      <c r="V34" s="20" t="n">
        <v>8.81117675</v>
      </c>
    </row>
    <row r="35" spans="1:22">
      <c r="A35" s="15" t="s">
        <v>510</v>
      </c>
      <c r="B35" s="17" t="n">
        <v>6406</v>
      </c>
      <c r="C35" s="18">
        <f>(80.0/B35*100)</f>
        <v/>
      </c>
      <c r="D35" s="19" t="n">
        <v>6326</v>
      </c>
      <c r="E35" s="18" t="n">
        <v>490.20925227</v>
      </c>
      <c r="F35" s="20" t="n">
        <v>9.16386632</v>
      </c>
      <c r="G35" s="18" t="n">
        <v>497.36778741</v>
      </c>
      <c r="H35" s="20" t="n">
        <v>7.40876592</v>
      </c>
      <c r="I35" s="18" t="n">
        <v>505.48137259</v>
      </c>
      <c r="J35" s="20" t="n">
        <v>3.30923942</v>
      </c>
      <c r="K35" s="18" t="n">
        <v>519.71968538</v>
      </c>
      <c r="L35" s="20" t="n">
        <v>2.00203548</v>
      </c>
      <c r="M35" s="18" t="s">
        <v>481</v>
      </c>
      <c r="N35" s="20" t="s">
        <v>481</v>
      </c>
      <c r="O35" s="18" t="s">
        <v>481</v>
      </c>
      <c r="P35" s="20" t="s">
        <v>481</v>
      </c>
      <c r="Q35" s="18" t="n">
        <v>349.78970242</v>
      </c>
      <c r="R35" s="20" t="n">
        <v>6.90672373</v>
      </c>
      <c r="S35" s="18" t="s">
        <v>481</v>
      </c>
      <c r="T35" s="20" t="s">
        <v>481</v>
      </c>
      <c r="U35" s="18" t="n">
        <v>429.07160724</v>
      </c>
      <c r="V35" s="20" t="n">
        <v>7.93310596</v>
      </c>
    </row>
    <row r="36" spans="1:22">
      <c r="A36" s="15" t="s">
        <v>511</v>
      </c>
      <c r="B36" s="17" t="n">
        <v>6736</v>
      </c>
      <c r="C36" s="18">
        <f>(107.0/B36*100)</f>
        <v/>
      </c>
      <c r="D36" s="19" t="n">
        <v>6629</v>
      </c>
      <c r="E36" s="18" t="n">
        <v>479.84007732</v>
      </c>
      <c r="F36" s="20" t="n">
        <v>9.91370895</v>
      </c>
      <c r="G36" s="18" t="n">
        <v>491.50780202</v>
      </c>
      <c r="H36" s="20" t="n">
        <v>6.79686201</v>
      </c>
      <c r="I36" s="18" t="n">
        <v>495.52021341</v>
      </c>
      <c r="J36" s="20" t="n">
        <v>3.55255236</v>
      </c>
      <c r="K36" s="18" t="n">
        <v>487.99615873</v>
      </c>
      <c r="L36" s="20" t="n">
        <v>2.18297997</v>
      </c>
      <c r="M36" s="18" t="s">
        <v>481</v>
      </c>
      <c r="N36" s="20" t="s">
        <v>481</v>
      </c>
      <c r="O36" s="18" t="s">
        <v>481</v>
      </c>
      <c r="P36" s="20" t="s">
        <v>481</v>
      </c>
      <c r="Q36" s="18" t="s">
        <v>481</v>
      </c>
      <c r="R36" s="20" t="s">
        <v>481</v>
      </c>
      <c r="S36" s="18" t="s">
        <v>481</v>
      </c>
      <c r="T36" s="20" t="s">
        <v>481</v>
      </c>
      <c r="U36" s="18" t="n">
        <v>432.47874716</v>
      </c>
      <c r="V36" s="20" t="n">
        <v>6.2238566</v>
      </c>
    </row>
    <row r="37" spans="1:22">
      <c r="A37" s="15" t="s">
        <v>512</v>
      </c>
      <c r="B37" s="17" t="n">
        <v>5458</v>
      </c>
      <c r="C37" s="18">
        <f>(222.0/B37*100)</f>
        <v/>
      </c>
      <c r="D37" s="19" t="n">
        <v>5236</v>
      </c>
      <c r="E37" s="18" t="n">
        <v>459.69893204</v>
      </c>
      <c r="F37" s="20" t="n">
        <v>10.9433605</v>
      </c>
      <c r="G37" s="18" t="n">
        <v>491.54303302</v>
      </c>
      <c r="H37" s="20" t="n">
        <v>8.17871469</v>
      </c>
      <c r="I37" s="18" t="n">
        <v>495.5117998</v>
      </c>
      <c r="J37" s="20" t="n">
        <v>4.07891611</v>
      </c>
      <c r="K37" s="18" t="n">
        <v>505.81522935</v>
      </c>
      <c r="L37" s="20" t="n">
        <v>3.16706165</v>
      </c>
      <c r="M37" s="18" t="s">
        <v>481</v>
      </c>
      <c r="N37" s="20" t="s">
        <v>481</v>
      </c>
      <c r="O37" s="18" t="s">
        <v>481</v>
      </c>
      <c r="P37" s="20" t="s">
        <v>481</v>
      </c>
      <c r="Q37" s="18" t="s">
        <v>481</v>
      </c>
      <c r="R37" s="20" t="s">
        <v>481</v>
      </c>
      <c r="S37" s="18" t="s">
        <v>481</v>
      </c>
      <c r="T37" s="20" t="s">
        <v>481</v>
      </c>
      <c r="U37" s="18" t="n">
        <v>426.07953577</v>
      </c>
      <c r="V37" s="20" t="n">
        <v>6.48173499</v>
      </c>
    </row>
    <row r="38" spans="1:22">
      <c r="A38" s="15" t="s">
        <v>513</v>
      </c>
      <c r="B38" s="17" t="n">
        <v>5860</v>
      </c>
      <c r="C38" s="18">
        <f>(34.0/B38*100)</f>
        <v/>
      </c>
      <c r="D38" s="19" t="n">
        <v>5826</v>
      </c>
      <c r="E38" s="18" t="n">
        <v>479.57383919</v>
      </c>
      <c r="F38" s="20" t="n">
        <v>11.98339786</v>
      </c>
      <c r="G38" s="18" t="n">
        <v>495.17870968</v>
      </c>
      <c r="H38" s="20" t="n">
        <v>8.595727739999999</v>
      </c>
      <c r="I38" s="18" t="n">
        <v>515.00040626</v>
      </c>
      <c r="J38" s="20" t="n">
        <v>5.0179909</v>
      </c>
      <c r="K38" s="18" t="n">
        <v>532.48920959</v>
      </c>
      <c r="L38" s="20" t="n">
        <v>2.96762674</v>
      </c>
      <c r="M38" s="18" t="s">
        <v>481</v>
      </c>
      <c r="N38" s="20" t="s">
        <v>481</v>
      </c>
      <c r="O38" s="18" t="s">
        <v>481</v>
      </c>
      <c r="P38" s="20" t="s">
        <v>481</v>
      </c>
      <c r="Q38" s="18" t="s">
        <v>481</v>
      </c>
      <c r="R38" s="20" t="s">
        <v>481</v>
      </c>
      <c r="S38" s="18" t="s">
        <v>481</v>
      </c>
      <c r="T38" s="20" t="s">
        <v>481</v>
      </c>
      <c r="U38" s="18" t="n">
        <v>501.15526228</v>
      </c>
      <c r="V38" s="20" t="n">
        <v>5.73650448</v>
      </c>
    </row>
    <row r="39" spans="1:22">
      <c r="A39" s="15" t="s">
        <v>514</v>
      </c>
      <c r="B39" s="17" t="n">
        <v>5895</v>
      </c>
      <c r="C39" s="18">
        <f>(34.0/B39*100)</f>
        <v/>
      </c>
      <c r="D39" s="19" t="n">
        <v>5861</v>
      </c>
      <c r="E39" s="18" t="n">
        <v>407.63817165</v>
      </c>
      <c r="F39" s="20" t="n">
        <v>6.50544698</v>
      </c>
      <c r="G39" s="18" t="n">
        <v>414.63533729</v>
      </c>
      <c r="H39" s="20" t="n">
        <v>5.25088421</v>
      </c>
      <c r="I39" s="18" t="n">
        <v>416.78488383</v>
      </c>
      <c r="J39" s="20" t="n">
        <v>4.42588136</v>
      </c>
      <c r="K39" s="18" t="n">
        <v>436.12668402</v>
      </c>
      <c r="L39" s="20" t="n">
        <v>4.82828465</v>
      </c>
      <c r="M39" s="18" t="s">
        <v>481</v>
      </c>
      <c r="N39" s="20" t="s">
        <v>481</v>
      </c>
      <c r="O39" s="18" t="s">
        <v>481</v>
      </c>
      <c r="P39" s="20" t="s">
        <v>481</v>
      </c>
      <c r="Q39" s="18" t="s">
        <v>481</v>
      </c>
      <c r="R39" s="20" t="s">
        <v>481</v>
      </c>
      <c r="S39" s="18" t="s">
        <v>481</v>
      </c>
      <c r="T39" s="20" t="s">
        <v>481</v>
      </c>
      <c r="U39" s="18" t="n">
        <v>371.21958177</v>
      </c>
      <c r="V39" s="20" t="n">
        <v>9.838248760000001</v>
      </c>
    </row>
    <row r="40" spans="1:22">
      <c r="A40" s="15" t="s">
        <v>515</v>
      </c>
      <c r="B40" s="17" t="n">
        <v>14157</v>
      </c>
      <c r="C40" s="18">
        <f>(437.0/B40*100)</f>
        <v/>
      </c>
      <c r="D40" s="19" t="n">
        <v>13720</v>
      </c>
      <c r="E40" s="18" t="n">
        <v>453.82917561</v>
      </c>
      <c r="F40" s="20" t="n">
        <v>12.97996846</v>
      </c>
      <c r="G40" s="18" t="n">
        <v>488.45033845</v>
      </c>
      <c r="H40" s="20" t="n">
        <v>8.282192609999999</v>
      </c>
      <c r="I40" s="18" t="n">
        <v>505.86451585</v>
      </c>
      <c r="J40" s="20" t="n">
        <v>5.26995259</v>
      </c>
      <c r="K40" s="18" t="n">
        <v>497.40708229</v>
      </c>
      <c r="L40" s="20" t="n">
        <v>2.55507314</v>
      </c>
      <c r="M40" s="18" t="s">
        <v>481</v>
      </c>
      <c r="N40" s="20" t="s">
        <v>481</v>
      </c>
      <c r="O40" s="18" t="s">
        <v>481</v>
      </c>
      <c r="P40" s="20" t="s">
        <v>481</v>
      </c>
      <c r="Q40" s="18" t="s">
        <v>481</v>
      </c>
      <c r="R40" s="20" t="s">
        <v>481</v>
      </c>
      <c r="S40" s="18" t="s">
        <v>481</v>
      </c>
      <c r="T40" s="20" t="s">
        <v>481</v>
      </c>
      <c r="U40" s="18" t="n">
        <v>419.67772507</v>
      </c>
      <c r="V40" s="20" t="n">
        <v>6.26421023</v>
      </c>
    </row>
    <row r="41" spans="1:22">
      <c r="A41" s="15" t="s">
        <v>516</v>
      </c>
      <c r="B41" s="17" t="n">
        <v>5712</v>
      </c>
      <c r="C41" s="18">
        <f>(76.0/B41*100)</f>
        <v/>
      </c>
      <c r="D41" s="19" t="n">
        <v>5636</v>
      </c>
      <c r="E41" s="18" t="n">
        <v>457.87076165</v>
      </c>
      <c r="F41" s="20" t="n">
        <v>8.7897029</v>
      </c>
      <c r="G41" s="18" t="n">
        <v>466.09878193</v>
      </c>
      <c r="H41" s="20" t="n">
        <v>8.619755960000001</v>
      </c>
      <c r="I41" s="18" t="n">
        <v>471.17279009</v>
      </c>
      <c r="J41" s="20" t="n">
        <v>4.2476496</v>
      </c>
      <c r="K41" s="18" t="n">
        <v>476.64340784</v>
      </c>
      <c r="L41" s="20" t="n">
        <v>2.9307724</v>
      </c>
      <c r="M41" s="18" t="s">
        <v>481</v>
      </c>
      <c r="N41" s="20" t="s">
        <v>481</v>
      </c>
      <c r="O41" s="18" t="s">
        <v>481</v>
      </c>
      <c r="P41" s="20" t="s">
        <v>481</v>
      </c>
      <c r="Q41" s="18" t="n">
        <v>392.51815558</v>
      </c>
      <c r="R41" s="20" t="n">
        <v>16.89642718</v>
      </c>
      <c r="S41" s="18" t="s">
        <v>481</v>
      </c>
      <c r="T41" s="20" t="s">
        <v>481</v>
      </c>
      <c r="U41" s="18" t="n">
        <v>407.46299594</v>
      </c>
      <c r="V41" s="20" t="n">
        <v>8.89457749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(2365.0/B46*100)</f>
        <v/>
      </c>
      <c r="D46" s="19" t="n">
        <v>20776</v>
      </c>
      <c r="E46" s="18" t="n">
        <v>363.10358812</v>
      </c>
      <c r="F46" s="20" t="n">
        <v>4.83079704</v>
      </c>
      <c r="G46" s="18" t="n">
        <v>373.60786519</v>
      </c>
      <c r="H46" s="20" t="n">
        <v>4.82558023</v>
      </c>
      <c r="I46" s="18" t="n">
        <v>387.34055295</v>
      </c>
      <c r="J46" s="20" t="n">
        <v>4.89800662</v>
      </c>
      <c r="K46" s="18" t="n">
        <v>406.14417481</v>
      </c>
      <c r="L46" s="20" t="n">
        <v>3.92259003</v>
      </c>
      <c r="M46" s="18" t="s">
        <v>481</v>
      </c>
      <c r="N46" s="20" t="s">
        <v>481</v>
      </c>
      <c r="O46" s="18" t="s">
        <v>481</v>
      </c>
      <c r="P46" s="20" t="s">
        <v>481</v>
      </c>
      <c r="Q46" s="18" t="s">
        <v>481</v>
      </c>
      <c r="R46" s="20" t="s">
        <v>481</v>
      </c>
      <c r="S46" s="18" t="s">
        <v>481</v>
      </c>
      <c r="T46" s="20" t="s">
        <v>481</v>
      </c>
      <c r="U46" s="18" t="n">
        <v>354.86222089</v>
      </c>
      <c r="V46" s="20" t="n">
        <v>3.07169211</v>
      </c>
    </row>
    <row r="47" spans="1:22">
      <c r="A47" s="15" t="s">
        <v>522</v>
      </c>
      <c r="B47" s="17" t="n">
        <v>5928</v>
      </c>
      <c r="C47" s="18">
        <f>(471.0/B47*100)</f>
        <v/>
      </c>
      <c r="D47" s="19" t="n">
        <v>5457</v>
      </c>
      <c r="E47" s="18" t="n">
        <v>410.94392968</v>
      </c>
      <c r="F47" s="20" t="n">
        <v>6.37602874</v>
      </c>
      <c r="G47" s="18" t="n">
        <v>417.33676253</v>
      </c>
      <c r="H47" s="20" t="n">
        <v>6.63872233</v>
      </c>
      <c r="I47" s="18" t="n">
        <v>446.07659072</v>
      </c>
      <c r="J47" s="20" t="n">
        <v>4.54353643</v>
      </c>
      <c r="K47" s="18" t="n">
        <v>478.98367713</v>
      </c>
      <c r="L47" s="20" t="n">
        <v>4.08404655</v>
      </c>
      <c r="M47" s="18" t="s">
        <v>481</v>
      </c>
      <c r="N47" s="20" t="s">
        <v>481</v>
      </c>
      <c r="O47" s="18" t="s">
        <v>481</v>
      </c>
      <c r="P47" s="20" t="s">
        <v>481</v>
      </c>
      <c r="Q47" s="18" t="s">
        <v>481</v>
      </c>
      <c r="R47" s="20" t="s">
        <v>481</v>
      </c>
      <c r="S47" s="18" t="s">
        <v>481</v>
      </c>
      <c r="T47" s="20" t="s">
        <v>481</v>
      </c>
      <c r="U47" s="18" t="n">
        <v>387.44946997</v>
      </c>
      <c r="V47" s="20" t="n">
        <v>5.28957649</v>
      </c>
    </row>
    <row r="48" spans="1:22">
      <c r="A48" s="15" t="s">
        <v>523</v>
      </c>
      <c r="B48" s="17" t="n">
        <v>9841</v>
      </c>
      <c r="C48" s="18">
        <f>(8.0/B48*100)</f>
        <v/>
      </c>
      <c r="D48" s="19" t="n">
        <v>9833</v>
      </c>
      <c r="E48" s="18" t="n">
        <v>514.16245313</v>
      </c>
      <c r="F48" s="20" t="n">
        <v>10.03541922</v>
      </c>
      <c r="G48" s="18" t="n">
        <v>505.83203956</v>
      </c>
      <c r="H48" s="20" t="n">
        <v>9.70383767</v>
      </c>
      <c r="I48" s="18" t="n">
        <v>522.00973114</v>
      </c>
      <c r="J48" s="20" t="n">
        <v>5.74206519</v>
      </c>
      <c r="K48" s="18" t="n">
        <v>544.55322492</v>
      </c>
      <c r="L48" s="20" t="n">
        <v>4.73307756</v>
      </c>
      <c r="M48" s="18" t="s">
        <v>481</v>
      </c>
      <c r="N48" s="20" t="s">
        <v>481</v>
      </c>
      <c r="O48" s="18" t="s">
        <v>481</v>
      </c>
      <c r="P48" s="20" t="s">
        <v>481</v>
      </c>
      <c r="Q48" s="18" t="s">
        <v>481</v>
      </c>
      <c r="R48" s="20" t="s">
        <v>481</v>
      </c>
      <c r="S48" s="18" t="s">
        <v>481</v>
      </c>
      <c r="T48" s="20" t="s">
        <v>481</v>
      </c>
      <c r="U48" s="18" t="n">
        <v>478.72264418</v>
      </c>
      <c r="V48" s="20" t="n">
        <v>20.2421163</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(468.0/B50*100)</f>
        <v/>
      </c>
      <c r="D50" s="19" t="n">
        <v>11327</v>
      </c>
      <c r="E50" s="18" t="n">
        <v>349.84332844</v>
      </c>
      <c r="F50" s="20" t="n">
        <v>5.30529139</v>
      </c>
      <c r="G50" s="18" t="n">
        <v>367.82860314</v>
      </c>
      <c r="H50" s="20" t="n">
        <v>3.86619034</v>
      </c>
      <c r="I50" s="18" t="n">
        <v>389.33566442</v>
      </c>
      <c r="J50" s="20" t="n">
        <v>3.66528969</v>
      </c>
      <c r="K50" s="18" t="n">
        <v>408.35644516</v>
      </c>
      <c r="L50" s="20" t="n">
        <v>2.41039233</v>
      </c>
      <c r="M50" s="18" t="s">
        <v>481</v>
      </c>
      <c r="N50" s="20" t="s">
        <v>481</v>
      </c>
      <c r="O50" s="18" t="s">
        <v>481</v>
      </c>
      <c r="P50" s="20" t="s">
        <v>481</v>
      </c>
      <c r="Q50" s="18" t="s">
        <v>481</v>
      </c>
      <c r="R50" s="20" t="s">
        <v>481</v>
      </c>
      <c r="S50" s="18" t="s">
        <v>481</v>
      </c>
      <c r="T50" s="20" t="s">
        <v>481</v>
      </c>
      <c r="U50" s="18" t="n">
        <v>339.04341387</v>
      </c>
      <c r="V50" s="20" t="n">
        <v>7.41687417</v>
      </c>
    </row>
    <row r="51" spans="1:22">
      <c r="A51" s="15" t="s">
        <v>526</v>
      </c>
      <c r="B51" s="17" t="n">
        <v>6866</v>
      </c>
      <c r="C51" s="18">
        <f>(115.0/B51*100)</f>
        <v/>
      </c>
      <c r="D51" s="19" t="n">
        <v>6751</v>
      </c>
      <c r="E51" s="18" t="n">
        <v>377.60627248</v>
      </c>
      <c r="F51" s="20" t="n">
        <v>6.6428391</v>
      </c>
      <c r="G51" s="18" t="n">
        <v>385.98768698</v>
      </c>
      <c r="H51" s="20" t="n">
        <v>5.67931113</v>
      </c>
      <c r="I51" s="18" t="n">
        <v>398.28649405</v>
      </c>
      <c r="J51" s="20" t="n">
        <v>3.71668426</v>
      </c>
      <c r="K51" s="18" t="n">
        <v>412.63885553</v>
      </c>
      <c r="L51" s="20" t="n">
        <v>2.90678291</v>
      </c>
      <c r="M51" s="18" t="s">
        <v>481</v>
      </c>
      <c r="N51" s="20" t="s">
        <v>481</v>
      </c>
      <c r="O51" s="18" t="s">
        <v>481</v>
      </c>
      <c r="P51" s="20" t="s">
        <v>481</v>
      </c>
      <c r="Q51" s="18" t="n">
        <v>380.5422133</v>
      </c>
      <c r="R51" s="20" t="n">
        <v>4.31283207</v>
      </c>
      <c r="S51" s="18" t="s">
        <v>481</v>
      </c>
      <c r="T51" s="20" t="s">
        <v>481</v>
      </c>
      <c r="U51" s="18" t="n">
        <v>383.20374073</v>
      </c>
      <c r="V51" s="20" t="n">
        <v>6.29876746</v>
      </c>
    </row>
    <row r="52" spans="1:22">
      <c r="A52" s="15" t="s">
        <v>527</v>
      </c>
      <c r="B52" s="17" t="n">
        <v>5809</v>
      </c>
      <c r="C52" s="18">
        <f>(120.0/B52*100)</f>
        <v/>
      </c>
      <c r="D52" s="19" t="n">
        <v>5689</v>
      </c>
      <c r="E52" s="18" t="n">
        <v>439.93510114</v>
      </c>
      <c r="F52" s="20" t="n">
        <v>7.34554365</v>
      </c>
      <c r="G52" s="18" t="n">
        <v>438.43481747</v>
      </c>
      <c r="H52" s="20" t="n">
        <v>6.09622099</v>
      </c>
      <c r="I52" s="18" t="n">
        <v>460.37174117</v>
      </c>
      <c r="J52" s="20" t="n">
        <v>4.14371114</v>
      </c>
      <c r="K52" s="18" t="n">
        <v>473.09233277</v>
      </c>
      <c r="L52" s="20" t="n">
        <v>3.15194469</v>
      </c>
      <c r="M52" s="18" t="s">
        <v>481</v>
      </c>
      <c r="N52" s="20" t="s">
        <v>481</v>
      </c>
      <c r="O52" s="18" t="s">
        <v>481</v>
      </c>
      <c r="P52" s="20" t="s">
        <v>481</v>
      </c>
      <c r="Q52" s="18" t="s">
        <v>481</v>
      </c>
      <c r="R52" s="20" t="s">
        <v>481</v>
      </c>
      <c r="S52" s="18" t="s">
        <v>481</v>
      </c>
      <c r="T52" s="20" t="s">
        <v>481</v>
      </c>
      <c r="U52" s="18" t="n">
        <v>392.34283312</v>
      </c>
      <c r="V52" s="20" t="n">
        <v>6.61203686</v>
      </c>
    </row>
    <row r="53" spans="1:22">
      <c r="A53" s="15" t="s">
        <v>528</v>
      </c>
      <c r="B53" s="17" t="n">
        <v>5571</v>
      </c>
      <c r="C53" s="18">
        <f>(136.0/B53*100)</f>
        <v/>
      </c>
      <c r="D53" s="19" t="n">
        <v>5435</v>
      </c>
      <c r="E53" s="18" t="n">
        <v>413.6425219</v>
      </c>
      <c r="F53" s="20" t="n">
        <v>5.08103073</v>
      </c>
      <c r="G53" s="18" t="n">
        <v>427.62916522</v>
      </c>
      <c r="H53" s="20" t="n">
        <v>4.21726794</v>
      </c>
      <c r="I53" s="18" t="n">
        <v>438.2525758</v>
      </c>
      <c r="J53" s="20" t="n">
        <v>2.94634993</v>
      </c>
      <c r="K53" s="18" t="n">
        <v>459.0645973</v>
      </c>
      <c r="L53" s="20" t="n">
        <v>2.61608914</v>
      </c>
      <c r="M53" s="18" t="s">
        <v>481</v>
      </c>
      <c r="N53" s="20" t="s">
        <v>481</v>
      </c>
      <c r="O53" s="18" t="s">
        <v>481</v>
      </c>
      <c r="P53" s="20" t="s">
        <v>481</v>
      </c>
      <c r="Q53" s="18" t="s">
        <v>481</v>
      </c>
      <c r="R53" s="20" t="s">
        <v>481</v>
      </c>
      <c r="S53" s="18" t="s">
        <v>481</v>
      </c>
      <c r="T53" s="20" t="s">
        <v>481</v>
      </c>
      <c r="U53" s="18" t="n">
        <v>371.38052671</v>
      </c>
      <c r="V53" s="20" t="n">
        <v>4.65110086</v>
      </c>
    </row>
    <row r="54" spans="1:22">
      <c r="A54" s="15" t="s">
        <v>529</v>
      </c>
      <c r="B54" s="17" t="n">
        <v>4740</v>
      </c>
      <c r="C54" s="18">
        <f>(606.0/B54*100)</f>
        <v/>
      </c>
      <c r="D54" s="19" t="n">
        <v>4134</v>
      </c>
      <c r="E54" s="18" t="n">
        <v>313.94962727</v>
      </c>
      <c r="F54" s="20" t="n">
        <v>4.22271223</v>
      </c>
      <c r="G54" s="18" t="n">
        <v>326.19253412</v>
      </c>
      <c r="H54" s="20" t="n">
        <v>4.23879154</v>
      </c>
      <c r="I54" s="18" t="n">
        <v>331.61193772</v>
      </c>
      <c r="J54" s="20" t="n">
        <v>4.87105182</v>
      </c>
      <c r="K54" s="18" t="n">
        <v>357.36098165</v>
      </c>
      <c r="L54" s="20" t="n">
        <v>4.1049976</v>
      </c>
      <c r="M54" s="18" t="s">
        <v>481</v>
      </c>
      <c r="N54" s="20" t="s">
        <v>481</v>
      </c>
      <c r="O54" s="18" t="s">
        <v>481</v>
      </c>
      <c r="P54" s="20" t="s">
        <v>481</v>
      </c>
      <c r="Q54" s="18" t="s">
        <v>481</v>
      </c>
      <c r="R54" s="20" t="s">
        <v>481</v>
      </c>
      <c r="S54" s="18" t="s">
        <v>481</v>
      </c>
      <c r="T54" s="20" t="s">
        <v>481</v>
      </c>
      <c r="U54" s="18" t="n">
        <v>294.42046512</v>
      </c>
      <c r="V54" s="20" t="n">
        <v>4.11018695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(77.0/B56*100)</f>
        <v/>
      </c>
      <c r="D56" s="19" t="n">
        <v>5282</v>
      </c>
      <c r="E56" s="18" t="n">
        <v>521.76476751</v>
      </c>
      <c r="F56" s="20" t="n">
        <v>9.771360359999999</v>
      </c>
      <c r="G56" s="18" t="n">
        <v>545.2116843</v>
      </c>
      <c r="H56" s="20" t="n">
        <v>7.48471144</v>
      </c>
      <c r="I56" s="18" t="n">
        <v>546.09080534</v>
      </c>
      <c r="J56" s="20" t="n">
        <v>3.59884563</v>
      </c>
      <c r="K56" s="18" t="n">
        <v>551.6013656</v>
      </c>
      <c r="L56" s="20" t="n">
        <v>3.14840871</v>
      </c>
      <c r="M56" s="18" t="s">
        <v>481</v>
      </c>
      <c r="N56" s="20" t="s">
        <v>481</v>
      </c>
      <c r="O56" s="18" t="s">
        <v>481</v>
      </c>
      <c r="P56" s="20" t="s">
        <v>481</v>
      </c>
      <c r="Q56" s="18" t="s">
        <v>481</v>
      </c>
      <c r="R56" s="20" t="s">
        <v>481</v>
      </c>
      <c r="S56" s="18" t="s">
        <v>481</v>
      </c>
      <c r="T56" s="20" t="s">
        <v>481</v>
      </c>
      <c r="U56" s="18" t="n">
        <v>481.58653318</v>
      </c>
      <c r="V56" s="20" t="n">
        <v>16.08059389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(189.0/B61*100)</f>
        <v/>
      </c>
      <c r="D61" s="19" t="n">
        <v>6336</v>
      </c>
      <c r="E61" s="18" t="n">
        <v>440.13116845</v>
      </c>
      <c r="F61" s="20" t="n">
        <v>6.5949072</v>
      </c>
      <c r="G61" s="18" t="n">
        <v>445.95242895</v>
      </c>
      <c r="H61" s="20" t="n">
        <v>4.97109356</v>
      </c>
      <c r="I61" s="18" t="n">
        <v>471.592156</v>
      </c>
      <c r="J61" s="20" t="n">
        <v>3.15741649</v>
      </c>
      <c r="K61" s="18" t="n">
        <v>495.34341736</v>
      </c>
      <c r="L61" s="20" t="n">
        <v>2.4242274</v>
      </c>
      <c r="M61" s="18" t="s">
        <v>481</v>
      </c>
      <c r="N61" s="20" t="s">
        <v>481</v>
      </c>
      <c r="O61" s="18" t="s">
        <v>481</v>
      </c>
      <c r="P61" s="20" t="s">
        <v>481</v>
      </c>
      <c r="Q61" s="18" t="s">
        <v>481</v>
      </c>
      <c r="R61" s="20" t="s">
        <v>481</v>
      </c>
      <c r="S61" s="18" t="s">
        <v>481</v>
      </c>
      <c r="T61" s="20" t="s">
        <v>481</v>
      </c>
      <c r="U61" s="18" t="n">
        <v>414.20190661</v>
      </c>
      <c r="V61" s="20" t="n">
        <v>8.338335259999999</v>
      </c>
    </row>
    <row r="62" spans="1:22">
      <c r="A62" s="15" t="s">
        <v>537</v>
      </c>
      <c r="B62" s="17" t="n">
        <v>4476</v>
      </c>
      <c r="C62" s="18">
        <f>(3.0/B62*100)</f>
        <v/>
      </c>
      <c r="D62" s="19" t="n">
        <v>4473</v>
      </c>
      <c r="E62" s="18" t="n">
        <v>519.32429216</v>
      </c>
      <c r="F62" s="20" t="n">
        <v>8.855017200000001</v>
      </c>
      <c r="G62" s="18" t="n">
        <v>533.33249427</v>
      </c>
      <c r="H62" s="20" t="n">
        <v>7.79779407</v>
      </c>
      <c r="I62" s="18" t="n">
        <v>540.75189846</v>
      </c>
      <c r="J62" s="20" t="n">
        <v>2.91642054</v>
      </c>
      <c r="K62" s="18" t="n">
        <v>547.09573309</v>
      </c>
      <c r="L62" s="20" t="n">
        <v>1.44016426</v>
      </c>
      <c r="M62" s="18" t="s">
        <v>481</v>
      </c>
      <c r="N62" s="20" t="s">
        <v>481</v>
      </c>
      <c r="O62" s="18" t="s">
        <v>481</v>
      </c>
      <c r="P62" s="20" t="s">
        <v>481</v>
      </c>
      <c r="Q62" s="18" t="s">
        <v>481</v>
      </c>
      <c r="R62" s="20" t="s">
        <v>481</v>
      </c>
      <c r="S62" s="18" t="s">
        <v>481</v>
      </c>
      <c r="T62" s="20" t="s">
        <v>481</v>
      </c>
      <c r="U62" s="18" t="n">
        <v>500.45241739</v>
      </c>
      <c r="V62" s="20" t="n">
        <v>26.62398577</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(103.0/B66*100)</f>
        <v/>
      </c>
      <c r="D66" s="19" t="n">
        <v>5562</v>
      </c>
      <c r="E66" s="18" t="n">
        <v>397.21937449</v>
      </c>
      <c r="F66" s="20" t="n">
        <v>4.03056234</v>
      </c>
      <c r="G66" s="18" t="n">
        <v>411.09779549</v>
      </c>
      <c r="H66" s="20" t="n">
        <v>4.71625837</v>
      </c>
      <c r="I66" s="18" t="n">
        <v>422.74685699</v>
      </c>
      <c r="J66" s="20" t="n">
        <v>2.81234516</v>
      </c>
      <c r="K66" s="18" t="n">
        <v>441.24523608</v>
      </c>
      <c r="L66" s="20" t="n">
        <v>2.27031671</v>
      </c>
      <c r="M66" s="18" t="s">
        <v>481</v>
      </c>
      <c r="N66" s="20" t="s">
        <v>481</v>
      </c>
      <c r="O66" s="18" t="s">
        <v>481</v>
      </c>
      <c r="P66" s="20" t="s">
        <v>481</v>
      </c>
      <c r="Q66" s="18" t="s">
        <v>481</v>
      </c>
      <c r="R66" s="20" t="s">
        <v>481</v>
      </c>
      <c r="S66" s="18" t="s">
        <v>481</v>
      </c>
      <c r="T66" s="20" t="s">
        <v>481</v>
      </c>
      <c r="U66" s="18" t="n">
        <v>363.88856263</v>
      </c>
      <c r="V66" s="20" t="n">
        <v>4.46963711</v>
      </c>
    </row>
    <row r="67" spans="1:22">
      <c r="A67" s="15" t="s">
        <v>542</v>
      </c>
      <c r="B67" s="17" t="n">
        <v>6971</v>
      </c>
      <c r="C67" s="18">
        <f>(1233.0/B67*100)</f>
        <v/>
      </c>
      <c r="D67" s="19" t="n">
        <v>5738</v>
      </c>
      <c r="E67" s="18" t="n">
        <v>355.46140647</v>
      </c>
      <c r="F67" s="20" t="n">
        <v>5.2505187</v>
      </c>
      <c r="G67" s="18" t="n">
        <v>371.73875095</v>
      </c>
      <c r="H67" s="20" t="n">
        <v>4.86111528</v>
      </c>
      <c r="I67" s="18" t="n">
        <v>389.04872302</v>
      </c>
      <c r="J67" s="20" t="n">
        <v>4.22092911</v>
      </c>
      <c r="K67" s="18" t="n">
        <v>421.6859617</v>
      </c>
      <c r="L67" s="20" t="n">
        <v>3.27778794</v>
      </c>
      <c r="M67" s="18" t="s">
        <v>481</v>
      </c>
      <c r="N67" s="20" t="s">
        <v>481</v>
      </c>
      <c r="O67" s="18" t="s">
        <v>481</v>
      </c>
      <c r="P67" s="20" t="s">
        <v>481</v>
      </c>
      <c r="Q67" s="18" t="s">
        <v>481</v>
      </c>
      <c r="R67" s="20" t="s">
        <v>481</v>
      </c>
      <c r="S67" s="18" t="s">
        <v>481</v>
      </c>
      <c r="T67" s="20" t="s">
        <v>481</v>
      </c>
      <c r="U67" s="18" t="n">
        <v>337.47983823</v>
      </c>
      <c r="V67" s="20" t="n">
        <v>6.46316993</v>
      </c>
    </row>
    <row r="68" spans="1:22">
      <c r="A68" s="15" t="s">
        <v>543</v>
      </c>
      <c r="B68" s="17" t="n">
        <v>12083</v>
      </c>
      <c r="C68" s="18">
        <f>(32.0/B68*100)</f>
        <v/>
      </c>
      <c r="D68" s="19" t="n">
        <v>12051</v>
      </c>
      <c r="E68" s="18" t="n">
        <v>380.06374282</v>
      </c>
      <c r="F68" s="20" t="n">
        <v>3.74473407</v>
      </c>
      <c r="G68" s="18" t="n">
        <v>387.65798029</v>
      </c>
      <c r="H68" s="20" t="n">
        <v>2.93573834</v>
      </c>
      <c r="I68" s="18" t="n">
        <v>413.30668461</v>
      </c>
      <c r="J68" s="20" t="n">
        <v>2.41926063</v>
      </c>
      <c r="K68" s="18" t="n">
        <v>438.12976913</v>
      </c>
      <c r="L68" s="20" t="n">
        <v>2.36408863</v>
      </c>
      <c r="M68" s="18" t="s">
        <v>481</v>
      </c>
      <c r="N68" s="20" t="s">
        <v>481</v>
      </c>
      <c r="O68" s="18" t="s">
        <v>481</v>
      </c>
      <c r="P68" s="20" t="s">
        <v>481</v>
      </c>
      <c r="Q68" s="18" t="s">
        <v>481</v>
      </c>
      <c r="R68" s="20" t="s">
        <v>481</v>
      </c>
      <c r="S68" s="18" t="s">
        <v>481</v>
      </c>
      <c r="T68" s="20" t="s">
        <v>481</v>
      </c>
      <c r="U68" s="18" t="n">
        <v>352.4426501</v>
      </c>
      <c r="V68" s="20" t="n">
        <v>1.98644446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473.62648737</v>
      </c>
      <c r="F70" s="20" t="n">
        <v>6.73916677</v>
      </c>
      <c r="G70" s="18" t="n">
        <v>492.70585118</v>
      </c>
      <c r="H70" s="20" t="n">
        <v>5.24089637</v>
      </c>
      <c r="I70" s="18" t="n">
        <v>492.3381021</v>
      </c>
      <c r="J70" s="20" t="n">
        <v>3.8664503</v>
      </c>
      <c r="K70" s="18" t="n">
        <v>507.2476654</v>
      </c>
      <c r="L70" s="20" t="n">
        <v>3.13790246</v>
      </c>
      <c r="M70" s="18" t="s">
        <v>481</v>
      </c>
      <c r="N70" s="20" t="s">
        <v>481</v>
      </c>
      <c r="O70" s="18" t="s">
        <v>481</v>
      </c>
      <c r="P70" s="20" t="s">
        <v>481</v>
      </c>
      <c r="Q70" s="18" t="s">
        <v>481</v>
      </c>
      <c r="R70" s="20" t="s">
        <v>481</v>
      </c>
      <c r="S70" s="18" t="s">
        <v>481</v>
      </c>
      <c r="T70" s="20" t="s">
        <v>481</v>
      </c>
      <c r="U70" s="18" t="n">
        <v>440.13147083</v>
      </c>
      <c r="V70" s="20" t="n">
        <v>9.344619140000001</v>
      </c>
    </row>
    <row r="71" spans="1:22">
      <c r="A71" s="15" t="s">
        <v>546</v>
      </c>
      <c r="B71" s="17" t="n">
        <v>6115</v>
      </c>
      <c r="C71" s="18">
        <f>(55.0/B71*100)</f>
        <v/>
      </c>
      <c r="D71" s="19" t="n">
        <v>6060</v>
      </c>
      <c r="E71" s="18" t="n">
        <v>542.49109029</v>
      </c>
      <c r="F71" s="20" t="n">
        <v>9.959719720000001</v>
      </c>
      <c r="G71" s="18" t="n">
        <v>536.3043899</v>
      </c>
      <c r="H71" s="20" t="n">
        <v>6.82861464</v>
      </c>
      <c r="I71" s="18" t="n">
        <v>564.2361383</v>
      </c>
      <c r="J71" s="20" t="n">
        <v>3.06346328</v>
      </c>
      <c r="K71" s="18" t="n">
        <v>569.53970617</v>
      </c>
      <c r="L71" s="20" t="n">
        <v>2.17410878</v>
      </c>
      <c r="M71" s="18" t="s">
        <v>481</v>
      </c>
      <c r="N71" s="20" t="s">
        <v>481</v>
      </c>
      <c r="O71" s="18" t="s">
        <v>481</v>
      </c>
      <c r="P71" s="20" t="s">
        <v>481</v>
      </c>
      <c r="Q71" s="18" t="s">
        <v>481</v>
      </c>
      <c r="R71" s="20" t="s">
        <v>481</v>
      </c>
      <c r="S71" s="18" t="s">
        <v>481</v>
      </c>
      <c r="T71" s="20" t="s">
        <v>481</v>
      </c>
      <c r="U71" s="18" t="n">
        <v>514.64832429</v>
      </c>
      <c r="V71" s="20" t="n">
        <v>12.53835648</v>
      </c>
    </row>
    <row r="72" spans="1:22">
      <c r="A72" s="15" t="s">
        <v>547</v>
      </c>
      <c r="B72" s="17" t="n">
        <v>7708</v>
      </c>
      <c r="C72" s="18">
        <f>(9.0/B72*100)</f>
        <v/>
      </c>
      <c r="D72" s="19" t="n">
        <v>7699</v>
      </c>
      <c r="E72" s="18" t="n">
        <v>503.0037444</v>
      </c>
      <c r="F72" s="20" t="n">
        <v>15.12473667</v>
      </c>
      <c r="G72" s="18" t="n">
        <v>529.88834228</v>
      </c>
      <c r="H72" s="20" t="n">
        <v>9.689722639999999</v>
      </c>
      <c r="I72" s="18" t="n">
        <v>533.41725629</v>
      </c>
      <c r="J72" s="20" t="n">
        <v>3.99019257</v>
      </c>
      <c r="K72" s="18" t="n">
        <v>548.48554316</v>
      </c>
      <c r="L72" s="20" t="n">
        <v>3.2343842</v>
      </c>
      <c r="M72" s="18" t="s">
        <v>481</v>
      </c>
      <c r="N72" s="20" t="s">
        <v>481</v>
      </c>
      <c r="O72" s="18" t="s">
        <v>481</v>
      </c>
      <c r="P72" s="20" t="s">
        <v>481</v>
      </c>
      <c r="Q72" s="18" t="s">
        <v>481</v>
      </c>
      <c r="R72" s="20" t="s">
        <v>481</v>
      </c>
      <c r="S72" s="18" t="s">
        <v>481</v>
      </c>
      <c r="T72" s="20" t="s">
        <v>481</v>
      </c>
      <c r="U72" s="18" t="n">
        <v>472.84479585</v>
      </c>
      <c r="V72" s="20" t="n">
        <v>26.63666446</v>
      </c>
    </row>
    <row r="73" spans="1:22">
      <c r="A73" s="15" t="s">
        <v>548</v>
      </c>
      <c r="B73" s="17" t="n">
        <v>8249</v>
      </c>
      <c r="C73" s="18">
        <f>(212.0/B73*100)</f>
        <v/>
      </c>
      <c r="D73" s="19" t="n">
        <v>8037</v>
      </c>
      <c r="E73" s="18" t="n">
        <v>396.90214137</v>
      </c>
      <c r="F73" s="20" t="n">
        <v>6.7964319</v>
      </c>
      <c r="G73" s="18" t="n">
        <v>404.09777396</v>
      </c>
      <c r="H73" s="20" t="n">
        <v>4.52727266</v>
      </c>
      <c r="I73" s="18" t="n">
        <v>411.10512498</v>
      </c>
      <c r="J73" s="20" t="n">
        <v>3.18656998</v>
      </c>
      <c r="K73" s="18" t="n">
        <v>434.11599812</v>
      </c>
      <c r="L73" s="20" t="n">
        <v>3.7420587</v>
      </c>
      <c r="M73" s="18" t="s">
        <v>481</v>
      </c>
      <c r="N73" s="20" t="s">
        <v>481</v>
      </c>
      <c r="O73" s="18" t="s">
        <v>481</v>
      </c>
      <c r="P73" s="20" t="s">
        <v>481</v>
      </c>
      <c r="Q73" s="18" t="s">
        <v>481</v>
      </c>
      <c r="R73" s="20" t="s">
        <v>481</v>
      </c>
      <c r="S73" s="18" t="s">
        <v>481</v>
      </c>
      <c r="T73" s="20" t="s">
        <v>481</v>
      </c>
      <c r="U73" s="18" t="n">
        <v>391.53370214</v>
      </c>
      <c r="V73" s="20" t="n">
        <v>9.21343323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(345.0/B75*100)</f>
        <v/>
      </c>
      <c r="D75" s="19" t="n">
        <v>5030</v>
      </c>
      <c r="E75" s="18" t="n">
        <v>355.73117872</v>
      </c>
      <c r="F75" s="20" t="n">
        <v>4.43428086</v>
      </c>
      <c r="G75" s="18" t="n">
        <v>353.98178695</v>
      </c>
      <c r="H75" s="20" t="n">
        <v>5.64090921</v>
      </c>
      <c r="I75" s="18" t="n">
        <v>375.38418243</v>
      </c>
      <c r="J75" s="20" t="n">
        <v>3.77223722</v>
      </c>
      <c r="K75" s="18" t="n">
        <v>395.06023614</v>
      </c>
      <c r="L75" s="20" t="n">
        <v>4.87073395</v>
      </c>
      <c r="M75" s="18" t="s">
        <v>481</v>
      </c>
      <c r="N75" s="20" t="s">
        <v>481</v>
      </c>
      <c r="O75" s="18" t="s">
        <v>481</v>
      </c>
      <c r="P75" s="20" t="s">
        <v>481</v>
      </c>
      <c r="Q75" s="18" t="s">
        <v>481</v>
      </c>
      <c r="R75" s="20" t="s">
        <v>481</v>
      </c>
      <c r="S75" s="18" t="s">
        <v>481</v>
      </c>
      <c r="T75" s="20" t="s">
        <v>481</v>
      </c>
      <c r="U75" s="18" t="n">
        <v>338.76144051</v>
      </c>
      <c r="V75" s="20" t="n">
        <v>4.99278432</v>
      </c>
    </row>
    <row r="76" spans="1:22">
      <c r="A76" s="15" t="s">
        <v>551</v>
      </c>
      <c r="B76" s="17" t="n">
        <v>14167</v>
      </c>
      <c r="C76" s="18">
        <f>(238.0/B76*100)</f>
        <v/>
      </c>
      <c r="D76" s="19" t="n">
        <v>13929</v>
      </c>
      <c r="E76" s="18" t="n">
        <v>402.17880889</v>
      </c>
      <c r="F76" s="20" t="n">
        <v>4.22061189</v>
      </c>
      <c r="G76" s="18" t="n">
        <v>412.81360711</v>
      </c>
      <c r="H76" s="20" t="n">
        <v>3.72705676</v>
      </c>
      <c r="I76" s="18" t="n">
        <v>429.40160182</v>
      </c>
      <c r="J76" s="20" t="n">
        <v>3.04545582</v>
      </c>
      <c r="K76" s="18" t="n">
        <v>457.24248848</v>
      </c>
      <c r="L76" s="20" t="n">
        <v>3.03606177</v>
      </c>
      <c r="M76" s="18" t="s">
        <v>481</v>
      </c>
      <c r="N76" s="20" t="s">
        <v>481</v>
      </c>
      <c r="O76" s="18" t="s">
        <v>481</v>
      </c>
      <c r="P76" s="20" t="s">
        <v>481</v>
      </c>
      <c r="Q76" s="18" t="s">
        <v>481</v>
      </c>
      <c r="R76" s="20" t="s">
        <v>481</v>
      </c>
      <c r="S76" s="18" t="s">
        <v>481</v>
      </c>
      <c r="T76" s="20" t="s">
        <v>481</v>
      </c>
      <c r="U76" s="18" t="n">
        <v>364.68652868</v>
      </c>
      <c r="V76" s="20" t="n">
        <v>4.62044967</v>
      </c>
    </row>
    <row r="77" spans="1:22">
      <c r="A77" s="15" t="s">
        <v>552</v>
      </c>
      <c r="B77" s="17" t="n">
        <v>6062</v>
      </c>
      <c r="C77" s="18">
        <f>(480.0/B77*100)</f>
        <v/>
      </c>
      <c r="D77" s="19" t="n">
        <v>5582</v>
      </c>
      <c r="E77" s="18" t="n">
        <v>382.63670622</v>
      </c>
      <c r="F77" s="20" t="n">
        <v>7.05341234</v>
      </c>
      <c r="G77" s="18" t="n">
        <v>411.23196398</v>
      </c>
      <c r="H77" s="20" t="n">
        <v>6.86452388</v>
      </c>
      <c r="I77" s="18" t="n">
        <v>421.86049682</v>
      </c>
      <c r="J77" s="20" t="n">
        <v>5.59740146</v>
      </c>
      <c r="K77" s="18" t="n">
        <v>439.63768225</v>
      </c>
      <c r="L77" s="20" t="n">
        <v>3.22688845</v>
      </c>
      <c r="M77" s="18" t="s">
        <v>481</v>
      </c>
      <c r="N77" s="20" t="s">
        <v>481</v>
      </c>
      <c r="O77" s="18" t="s">
        <v>481</v>
      </c>
      <c r="P77" s="20" t="s">
        <v>481</v>
      </c>
      <c r="Q77" s="18" t="s">
        <v>481</v>
      </c>
      <c r="R77" s="20" t="s">
        <v>481</v>
      </c>
      <c r="S77" s="18" t="s">
        <v>481</v>
      </c>
      <c r="T77" s="20" t="s">
        <v>481</v>
      </c>
      <c r="U77" s="18" t="n">
        <v>360.5658667</v>
      </c>
      <c r="V77" s="20" t="n">
        <v>3.71908645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(118.0/B81*100)</f>
        <v/>
      </c>
      <c r="D81" s="19" t="n">
        <v>8743</v>
      </c>
      <c r="E81" s="18" t="n">
        <v>422.01527166</v>
      </c>
      <c r="F81" s="20" t="n">
        <v>6.35313292</v>
      </c>
      <c r="G81" s="18" t="n">
        <v>438.14998893</v>
      </c>
      <c r="H81" s="20" t="n">
        <v>3.97109426</v>
      </c>
      <c r="I81" s="18" t="n">
        <v>445.9803068</v>
      </c>
      <c r="J81" s="20" t="n">
        <v>3.63844681</v>
      </c>
      <c r="K81" s="18" t="n">
        <v>457.52764482</v>
      </c>
      <c r="L81" s="20" t="n">
        <v>4.27361535</v>
      </c>
      <c r="M81" s="18" t="s">
        <v>481</v>
      </c>
      <c r="N81" s="20" t="s">
        <v>481</v>
      </c>
      <c r="O81" s="18" t="s">
        <v>481</v>
      </c>
      <c r="P81" s="20" t="s">
        <v>481</v>
      </c>
      <c r="Q81" s="18" t="s">
        <v>481</v>
      </c>
      <c r="R81" s="20" t="s">
        <v>481</v>
      </c>
      <c r="S81" s="18" t="s">
        <v>481</v>
      </c>
      <c r="T81" s="20" t="s">
        <v>481</v>
      </c>
      <c r="U81" s="18" t="n">
        <v>395.63373943</v>
      </c>
      <c r="V81" s="20" t="n">
        <v>10.31420499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889</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480.61810865</v>
      </c>
      <c r="F7" s="20" t="n">
        <v>7.62608185</v>
      </c>
      <c r="G7" s="18" t="n">
        <v>491.78495663</v>
      </c>
      <c r="H7" s="20" t="n">
        <v>6.69398108</v>
      </c>
      <c r="I7" s="18" t="n">
        <v>515.7362074599999</v>
      </c>
      <c r="J7" s="20" t="n">
        <v>2.63379672</v>
      </c>
      <c r="K7" s="18" t="n">
        <v>495.64102354</v>
      </c>
      <c r="L7" s="20" t="n">
        <v>1.92452302</v>
      </c>
      <c r="M7" s="18" t="s">
        <v>481</v>
      </c>
      <c r="N7" s="20" t="s">
        <v>481</v>
      </c>
      <c r="O7" s="18" t="s">
        <v>481</v>
      </c>
      <c r="P7" s="20" t="s">
        <v>481</v>
      </c>
      <c r="Q7" s="18" t="s">
        <v>481</v>
      </c>
      <c r="R7" s="20" t="s">
        <v>481</v>
      </c>
      <c r="S7" s="18" t="s">
        <v>481</v>
      </c>
      <c r="T7" s="20" t="s">
        <v>481</v>
      </c>
      <c r="U7" s="18" t="n">
        <v>460.20504185</v>
      </c>
      <c r="V7" s="20" t="n">
        <v>4.23637341</v>
      </c>
    </row>
    <row r="8" spans="1:22">
      <c r="A8" s="15" t="s">
        <v>483</v>
      </c>
      <c r="B8" s="17" t="n">
        <v>7007</v>
      </c>
      <c r="C8" s="18">
        <f>(299.0/B8*100)</f>
        <v/>
      </c>
      <c r="D8" s="19" t="n">
        <v>6708</v>
      </c>
      <c r="E8" s="18" t="n">
        <v>471.74795115</v>
      </c>
      <c r="F8" s="20" t="n">
        <v>10.87461318</v>
      </c>
      <c r="G8" s="18" t="n">
        <v>490.61317377</v>
      </c>
      <c r="H8" s="20" t="n">
        <v>6.65679072</v>
      </c>
      <c r="I8" s="18" t="n">
        <v>514.43904825</v>
      </c>
      <c r="J8" s="20" t="n">
        <v>3.97415386</v>
      </c>
      <c r="K8" s="18" t="n">
        <v>500.49311827</v>
      </c>
      <c r="L8" s="20" t="n">
        <v>3.32805578</v>
      </c>
      <c r="M8" s="18" t="s">
        <v>481</v>
      </c>
      <c r="N8" s="20" t="s">
        <v>481</v>
      </c>
      <c r="O8" s="18" t="s">
        <v>481</v>
      </c>
      <c r="P8" s="20" t="s">
        <v>481</v>
      </c>
      <c r="Q8" s="18" t="n">
        <v>301.63126691</v>
      </c>
      <c r="R8" s="20" t="n">
        <v>25.14921031</v>
      </c>
      <c r="S8" s="18" t="s">
        <v>481</v>
      </c>
      <c r="T8" s="20" t="s">
        <v>481</v>
      </c>
      <c r="U8" s="18" t="n">
        <v>443.61316355</v>
      </c>
      <c r="V8" s="20" t="n">
        <v>6.91188462</v>
      </c>
    </row>
    <row r="9" spans="1:22">
      <c r="A9" s="15" t="s">
        <v>484</v>
      </c>
      <c r="B9" s="17" t="n">
        <v>9651</v>
      </c>
      <c r="C9" s="18">
        <f>(357.0/B9*100)</f>
        <v/>
      </c>
      <c r="D9" s="19" t="n">
        <v>9294</v>
      </c>
      <c r="E9" s="18" t="n">
        <v>474.72909197</v>
      </c>
      <c r="F9" s="20" t="n">
        <v>9.095324720000001</v>
      </c>
      <c r="G9" s="18" t="n">
        <v>491.58352411</v>
      </c>
      <c r="H9" s="20" t="n">
        <v>5.99535454</v>
      </c>
      <c r="I9" s="18" t="n">
        <v>525.19834586</v>
      </c>
      <c r="J9" s="20" t="n">
        <v>3.26351328</v>
      </c>
      <c r="K9" s="18" t="n">
        <v>521.51084006</v>
      </c>
      <c r="L9" s="20" t="n">
        <v>2.45037591</v>
      </c>
      <c r="M9" s="18" t="s">
        <v>481</v>
      </c>
      <c r="N9" s="20" t="s">
        <v>481</v>
      </c>
      <c r="O9" s="18" t="s">
        <v>481</v>
      </c>
      <c r="P9" s="20" t="s">
        <v>481</v>
      </c>
      <c r="Q9" s="18" t="n">
        <v>357.98454354</v>
      </c>
      <c r="R9" s="20" t="n">
        <v>11.51846445</v>
      </c>
      <c r="S9" s="18" t="s">
        <v>481</v>
      </c>
      <c r="T9" s="20" t="s">
        <v>481</v>
      </c>
      <c r="U9" s="18" t="n">
        <v>436.0363127</v>
      </c>
      <c r="V9" s="20" t="n">
        <v>6.14435718</v>
      </c>
    </row>
    <row r="10" spans="1:22">
      <c r="A10" s="15" t="s">
        <v>485</v>
      </c>
      <c r="B10" s="17" t="n">
        <v>20058</v>
      </c>
      <c r="C10" s="18">
        <f>(585.0/B10*100)</f>
        <v/>
      </c>
      <c r="D10" s="19" t="n">
        <v>19473</v>
      </c>
      <c r="E10" s="18" t="n">
        <v>501.75998222</v>
      </c>
      <c r="F10" s="20" t="n">
        <v>6.8739217</v>
      </c>
      <c r="G10" s="18" t="n">
        <v>506.97255881</v>
      </c>
      <c r="H10" s="20" t="n">
        <v>4.79002543</v>
      </c>
      <c r="I10" s="18" t="n">
        <v>524.15504277</v>
      </c>
      <c r="J10" s="20" t="n">
        <v>3.20374454</v>
      </c>
      <c r="K10" s="18" t="n">
        <v>519.44052419</v>
      </c>
      <c r="L10" s="20" t="n">
        <v>2.39727648</v>
      </c>
      <c r="M10" s="18" t="s">
        <v>481</v>
      </c>
      <c r="N10" s="20" t="s">
        <v>481</v>
      </c>
      <c r="O10" s="18" t="s">
        <v>481</v>
      </c>
      <c r="P10" s="20" t="s">
        <v>481</v>
      </c>
      <c r="Q10" s="18" t="s">
        <v>481</v>
      </c>
      <c r="R10" s="20" t="s">
        <v>481</v>
      </c>
      <c r="S10" s="18" t="s">
        <v>481</v>
      </c>
      <c r="T10" s="20" t="s">
        <v>481</v>
      </c>
      <c r="U10" s="18" t="n">
        <v>459.27248371</v>
      </c>
      <c r="V10" s="20" t="n">
        <v>6.76837674</v>
      </c>
    </row>
    <row r="11" spans="1:22">
      <c r="A11" s="15" t="s">
        <v>486</v>
      </c>
      <c r="B11" s="17" t="n">
        <v>7053</v>
      </c>
      <c r="C11" s="18">
        <f>(242.0/B11*100)</f>
        <v/>
      </c>
      <c r="D11" s="19" t="n">
        <v>6811</v>
      </c>
      <c r="E11" s="18" t="n">
        <v>398.72401744</v>
      </c>
      <c r="F11" s="20" t="n">
        <v>8.41352487</v>
      </c>
      <c r="G11" s="18" t="n">
        <v>408.82422487</v>
      </c>
      <c r="H11" s="20" t="n">
        <v>5.3771293</v>
      </c>
      <c r="I11" s="18" t="n">
        <v>423.73340724</v>
      </c>
      <c r="J11" s="20" t="n">
        <v>3.57666038</v>
      </c>
      <c r="K11" s="18" t="n">
        <v>435.59346219</v>
      </c>
      <c r="L11" s="20" t="n">
        <v>2.84604965</v>
      </c>
      <c r="M11" s="18" t="s">
        <v>481</v>
      </c>
      <c r="N11" s="20" t="s">
        <v>481</v>
      </c>
      <c r="O11" s="18" t="s">
        <v>481</v>
      </c>
      <c r="P11" s="20" t="s">
        <v>481</v>
      </c>
      <c r="Q11" s="18" t="s">
        <v>481</v>
      </c>
      <c r="R11" s="20" t="s">
        <v>481</v>
      </c>
      <c r="S11" s="18" t="s">
        <v>481</v>
      </c>
      <c r="T11" s="20" t="s">
        <v>481</v>
      </c>
      <c r="U11" s="18" t="n">
        <v>392.27919155</v>
      </c>
      <c r="V11" s="20" t="n">
        <v>5.66123228</v>
      </c>
    </row>
    <row r="12" spans="1:22">
      <c r="A12" s="15" t="s">
        <v>487</v>
      </c>
      <c r="B12" s="17" t="n">
        <v>6894</v>
      </c>
      <c r="C12" s="18">
        <f>(60.0/B12*100)</f>
        <v/>
      </c>
      <c r="D12" s="19" t="n">
        <v>6834</v>
      </c>
      <c r="E12" s="18" t="n">
        <v>451.39158839</v>
      </c>
      <c r="F12" s="20" t="n">
        <v>7.73117411</v>
      </c>
      <c r="G12" s="18" t="n">
        <v>462.32666084</v>
      </c>
      <c r="H12" s="20" t="n">
        <v>7.14189363</v>
      </c>
      <c r="I12" s="18" t="n">
        <v>491.05580165</v>
      </c>
      <c r="J12" s="20" t="n">
        <v>3.17612566</v>
      </c>
      <c r="K12" s="18" t="n">
        <v>508.29825483</v>
      </c>
      <c r="L12" s="20" t="n">
        <v>2.08639611</v>
      </c>
      <c r="M12" s="18" t="s">
        <v>481</v>
      </c>
      <c r="N12" s="20" t="s">
        <v>481</v>
      </c>
      <c r="O12" s="18" t="s">
        <v>481</v>
      </c>
      <c r="P12" s="20" t="s">
        <v>481</v>
      </c>
      <c r="Q12" s="18" t="n">
        <v>340.98506961</v>
      </c>
      <c r="R12" s="20" t="n">
        <v>12.52444664</v>
      </c>
      <c r="S12" s="18" t="s">
        <v>481</v>
      </c>
      <c r="T12" s="20" t="s">
        <v>481</v>
      </c>
      <c r="U12" s="18" t="n">
        <v>412.27834338</v>
      </c>
      <c r="V12" s="20" t="n">
        <v>7.83709108</v>
      </c>
    </row>
    <row r="13" spans="1:22">
      <c r="A13" s="15" t="s">
        <v>488</v>
      </c>
      <c r="B13" s="17" t="n">
        <v>7161</v>
      </c>
      <c r="C13" s="18">
        <f>(340.0/B13*100)</f>
        <v/>
      </c>
      <c r="D13" s="19" t="n">
        <v>6821</v>
      </c>
      <c r="E13" s="18" t="n">
        <v>474.00374751</v>
      </c>
      <c r="F13" s="20" t="n">
        <v>9.328297450000001</v>
      </c>
      <c r="G13" s="18" t="n">
        <v>482.40490615</v>
      </c>
      <c r="H13" s="20" t="n">
        <v>7.67356767</v>
      </c>
      <c r="I13" s="18" t="n">
        <v>511.38104107</v>
      </c>
      <c r="J13" s="20" t="n">
        <v>3.652855</v>
      </c>
      <c r="K13" s="18" t="n">
        <v>522.97606351</v>
      </c>
      <c r="L13" s="20" t="n">
        <v>2.37826528</v>
      </c>
      <c r="M13" s="18" t="s">
        <v>481</v>
      </c>
      <c r="N13" s="20" t="s">
        <v>481</v>
      </c>
      <c r="O13" s="18" t="s">
        <v>481</v>
      </c>
      <c r="P13" s="20" t="s">
        <v>481</v>
      </c>
      <c r="Q13" s="18" t="n">
        <v>447.51533769</v>
      </c>
      <c r="R13" s="20" t="n">
        <v>5.97365007</v>
      </c>
      <c r="S13" s="18" t="s">
        <v>481</v>
      </c>
      <c r="T13" s="20" t="s">
        <v>481</v>
      </c>
      <c r="U13" s="18" t="n">
        <v>443.29253719</v>
      </c>
      <c r="V13" s="20" t="n">
        <v>7.54376153</v>
      </c>
    </row>
    <row r="14" spans="1:22">
      <c r="A14" s="15" t="s">
        <v>489</v>
      </c>
      <c r="B14" s="17" t="n">
        <v>5587</v>
      </c>
      <c r="C14" s="18">
        <f>(93.0/B14*100)</f>
        <v/>
      </c>
      <c r="D14" s="19" t="n">
        <v>5494</v>
      </c>
      <c r="E14" s="18" t="n">
        <v>487.53362248</v>
      </c>
      <c r="F14" s="20" t="n">
        <v>8.28505144</v>
      </c>
      <c r="G14" s="18" t="n">
        <v>497.24039785</v>
      </c>
      <c r="H14" s="20" t="n">
        <v>5.04546339</v>
      </c>
      <c r="I14" s="18" t="n">
        <v>517.91889602</v>
      </c>
      <c r="J14" s="20" t="n">
        <v>2.6555948</v>
      </c>
      <c r="K14" s="18" t="n">
        <v>529.31064266</v>
      </c>
      <c r="L14" s="20" t="n">
        <v>2.46006396</v>
      </c>
      <c r="M14" s="18" t="s">
        <v>481</v>
      </c>
      <c r="N14" s="20" t="s">
        <v>481</v>
      </c>
      <c r="O14" s="18" t="s">
        <v>481</v>
      </c>
      <c r="P14" s="20" t="s">
        <v>481</v>
      </c>
      <c r="Q14" s="18" t="s">
        <v>481</v>
      </c>
      <c r="R14" s="20" t="s">
        <v>481</v>
      </c>
      <c r="S14" s="18" t="s">
        <v>481</v>
      </c>
      <c r="T14" s="20" t="s">
        <v>481</v>
      </c>
      <c r="U14" s="18" t="n">
        <v>461.8928193</v>
      </c>
      <c r="V14" s="20" t="n">
        <v>9.994637620000001</v>
      </c>
    </row>
    <row r="15" spans="1:22">
      <c r="A15" s="15" t="s">
        <v>490</v>
      </c>
      <c r="B15" s="17" t="n">
        <v>5882</v>
      </c>
      <c r="C15" s="18">
        <f>(186.0/B15*100)</f>
        <v/>
      </c>
      <c r="D15" s="19" t="n">
        <v>5696</v>
      </c>
      <c r="E15" s="18" t="n">
        <v>485.34818821</v>
      </c>
      <c r="F15" s="20" t="n">
        <v>10.53287175</v>
      </c>
      <c r="G15" s="18" t="n">
        <v>509.61527728</v>
      </c>
      <c r="H15" s="20" t="n">
        <v>9.17331592</v>
      </c>
      <c r="I15" s="18" t="n">
        <v>528.71441209</v>
      </c>
      <c r="J15" s="20" t="n">
        <v>4.6454498</v>
      </c>
      <c r="K15" s="18" t="n">
        <v>514.37029338</v>
      </c>
      <c r="L15" s="20" t="n">
        <v>2.09863073</v>
      </c>
      <c r="M15" s="18" t="s">
        <v>481</v>
      </c>
      <c r="N15" s="20" t="s">
        <v>481</v>
      </c>
      <c r="O15" s="18" t="s">
        <v>481</v>
      </c>
      <c r="P15" s="20" t="s">
        <v>481</v>
      </c>
      <c r="Q15" s="18" t="n">
        <v>368.85220715</v>
      </c>
      <c r="R15" s="20" t="n">
        <v>14.5875493</v>
      </c>
      <c r="S15" s="18" t="s">
        <v>481</v>
      </c>
      <c r="T15" s="20" t="s">
        <v>481</v>
      </c>
      <c r="U15" s="18" t="n">
        <v>451.36047342</v>
      </c>
      <c r="V15" s="20" t="n">
        <v>7.2188654</v>
      </c>
    </row>
    <row r="16" spans="1:22">
      <c r="A16" s="15" t="s">
        <v>491</v>
      </c>
      <c r="B16" s="17" t="n">
        <v>6108</v>
      </c>
      <c r="C16" s="18">
        <f>(198.0/B16*100)</f>
        <v/>
      </c>
      <c r="D16" s="19" t="n">
        <v>5910</v>
      </c>
      <c r="E16" s="18" t="n">
        <v>466.07829215</v>
      </c>
      <c r="F16" s="20" t="n">
        <v>9.90003194</v>
      </c>
      <c r="G16" s="18" t="n">
        <v>482.96269991</v>
      </c>
      <c r="H16" s="20" t="n">
        <v>7.13980174</v>
      </c>
      <c r="I16" s="18" t="n">
        <v>509.58339686</v>
      </c>
      <c r="J16" s="20" t="n">
        <v>3.21847033</v>
      </c>
      <c r="K16" s="18" t="n">
        <v>503.9430397</v>
      </c>
      <c r="L16" s="20" t="n">
        <v>2.19981986</v>
      </c>
      <c r="M16" s="18" t="s">
        <v>481</v>
      </c>
      <c r="N16" s="20" t="s">
        <v>481</v>
      </c>
      <c r="O16" s="18" t="s">
        <v>481</v>
      </c>
      <c r="P16" s="20" t="s">
        <v>481</v>
      </c>
      <c r="Q16" s="18" t="s">
        <v>481</v>
      </c>
      <c r="R16" s="20" t="s">
        <v>481</v>
      </c>
      <c r="S16" s="18" t="s">
        <v>481</v>
      </c>
      <c r="T16" s="20" t="s">
        <v>481</v>
      </c>
      <c r="U16" s="18" t="n">
        <v>413.3617722</v>
      </c>
      <c r="V16" s="20" t="n">
        <v>7.1955558</v>
      </c>
    </row>
    <row r="17" spans="1:22">
      <c r="A17" s="15" t="s">
        <v>492</v>
      </c>
      <c r="B17" s="17" t="n">
        <v>6504</v>
      </c>
      <c r="C17" s="18">
        <f>(2634.0/B17*100)</f>
        <v/>
      </c>
      <c r="D17" s="19" t="n">
        <v>3870</v>
      </c>
      <c r="E17" s="18" t="n">
        <v>488.05523624</v>
      </c>
      <c r="F17" s="20" t="n">
        <v>11.10740145</v>
      </c>
      <c r="G17" s="18" t="n">
        <v>511.28089413</v>
      </c>
      <c r="H17" s="20" t="n">
        <v>7.55978679</v>
      </c>
      <c r="I17" s="18" t="n">
        <v>519.85737432</v>
      </c>
      <c r="J17" s="20" t="n">
        <v>4.61647088</v>
      </c>
      <c r="K17" s="18" t="n">
        <v>516.3888656300001</v>
      </c>
      <c r="L17" s="20" t="n">
        <v>3.4250571</v>
      </c>
      <c r="M17" s="18" t="s">
        <v>481</v>
      </c>
      <c r="N17" s="20" t="s">
        <v>481</v>
      </c>
      <c r="O17" s="18" t="s">
        <v>481</v>
      </c>
      <c r="P17" s="20" t="s">
        <v>481</v>
      </c>
      <c r="Q17" s="18" t="n">
        <v>362.96139732</v>
      </c>
      <c r="R17" s="20" t="n">
        <v>12.64520278</v>
      </c>
      <c r="S17" s="18" t="s">
        <v>481</v>
      </c>
      <c r="T17" s="20" t="s">
        <v>481</v>
      </c>
      <c r="U17" s="18" t="n">
        <v>474.76473328</v>
      </c>
      <c r="V17" s="20" t="n">
        <v>7.58689077</v>
      </c>
    </row>
    <row r="18" spans="1:22">
      <c r="A18" s="15" t="s">
        <v>493</v>
      </c>
      <c r="B18" s="17" t="n">
        <v>5532</v>
      </c>
      <c r="C18" s="18">
        <f>(33.0/B18*100)</f>
        <v/>
      </c>
      <c r="D18" s="19" t="n">
        <v>5499</v>
      </c>
      <c r="E18" s="18" t="n">
        <v>439.28577853</v>
      </c>
      <c r="F18" s="20" t="n">
        <v>7.14716643</v>
      </c>
      <c r="G18" s="18" t="n">
        <v>449.2511686</v>
      </c>
      <c r="H18" s="20" t="n">
        <v>6.1655211</v>
      </c>
      <c r="I18" s="18" t="n">
        <v>461.94133042</v>
      </c>
      <c r="J18" s="20" t="n">
        <v>3.90388563</v>
      </c>
      <c r="K18" s="18" t="n">
        <v>461.70117037</v>
      </c>
      <c r="L18" s="20" t="n">
        <v>3.56146221</v>
      </c>
      <c r="M18" s="18" t="s">
        <v>481</v>
      </c>
      <c r="N18" s="20" t="s">
        <v>481</v>
      </c>
      <c r="O18" s="18" t="s">
        <v>481</v>
      </c>
      <c r="P18" s="20" t="s">
        <v>481</v>
      </c>
      <c r="Q18" s="18" t="s">
        <v>481</v>
      </c>
      <c r="R18" s="20" t="s">
        <v>481</v>
      </c>
      <c r="S18" s="18" t="s">
        <v>481</v>
      </c>
      <c r="T18" s="20" t="s">
        <v>481</v>
      </c>
      <c r="U18" s="18" t="n">
        <v>393.09984445</v>
      </c>
      <c r="V18" s="20" t="n">
        <v>8.48726276</v>
      </c>
    </row>
    <row r="19" spans="1:22">
      <c r="A19" s="15" t="s">
        <v>494</v>
      </c>
      <c r="B19" s="17" t="n">
        <v>5658</v>
      </c>
      <c r="C19" s="18">
        <f>(493.0/B19*100)</f>
        <v/>
      </c>
      <c r="D19" s="19" t="n">
        <v>5165</v>
      </c>
      <c r="E19" s="18" t="n">
        <v>425.21009331</v>
      </c>
      <c r="F19" s="20" t="n">
        <v>6.82018352</v>
      </c>
      <c r="G19" s="18" t="n">
        <v>445.46253769</v>
      </c>
      <c r="H19" s="20" t="n">
        <v>6.18330755</v>
      </c>
      <c r="I19" s="18" t="n">
        <v>477.21441837</v>
      </c>
      <c r="J19" s="20" t="n">
        <v>3.87568257</v>
      </c>
      <c r="K19" s="18" t="n">
        <v>497.78775053</v>
      </c>
      <c r="L19" s="20" t="n">
        <v>2.77010648</v>
      </c>
      <c r="M19" s="18" t="s">
        <v>481</v>
      </c>
      <c r="N19" s="20" t="s">
        <v>481</v>
      </c>
      <c r="O19" s="18" t="s">
        <v>481</v>
      </c>
      <c r="P19" s="20" t="s">
        <v>481</v>
      </c>
      <c r="Q19" s="18" t="s">
        <v>481</v>
      </c>
      <c r="R19" s="20" t="s">
        <v>481</v>
      </c>
      <c r="S19" s="18" t="s">
        <v>481</v>
      </c>
      <c r="T19" s="20" t="s">
        <v>481</v>
      </c>
      <c r="U19" s="18" t="n">
        <v>411.14088015</v>
      </c>
      <c r="V19" s="20" t="n">
        <v>7.46305938</v>
      </c>
    </row>
    <row r="20" spans="1:22">
      <c r="A20" s="15" t="s">
        <v>495</v>
      </c>
      <c r="B20" s="17" t="n">
        <v>3371</v>
      </c>
      <c r="C20" s="18">
        <f>(75.0/B20*100)</f>
        <v/>
      </c>
      <c r="D20" s="19" t="n">
        <v>3296</v>
      </c>
      <c r="E20" s="18" t="n">
        <v>471.02066372</v>
      </c>
      <c r="F20" s="20" t="n">
        <v>11.1696736</v>
      </c>
      <c r="G20" s="18" t="n">
        <v>484.05681327</v>
      </c>
      <c r="H20" s="20" t="n">
        <v>9.392008390000001</v>
      </c>
      <c r="I20" s="18" t="n">
        <v>499.8594068</v>
      </c>
      <c r="J20" s="20" t="n">
        <v>4.5126328</v>
      </c>
      <c r="K20" s="18" t="n">
        <v>491.11055176</v>
      </c>
      <c r="L20" s="20" t="n">
        <v>2.13703109</v>
      </c>
      <c r="M20" s="18" t="s">
        <v>481</v>
      </c>
      <c r="N20" s="20" t="s">
        <v>481</v>
      </c>
      <c r="O20" s="18" t="s">
        <v>481</v>
      </c>
      <c r="P20" s="20" t="s">
        <v>481</v>
      </c>
      <c r="Q20" s="18" t="s">
        <v>481</v>
      </c>
      <c r="R20" s="20" t="s">
        <v>481</v>
      </c>
      <c r="S20" s="18" t="s">
        <v>481</v>
      </c>
      <c r="T20" s="20" t="s">
        <v>481</v>
      </c>
      <c r="U20" s="18" t="n">
        <v>449.74375267</v>
      </c>
      <c r="V20" s="20" t="n">
        <v>9.09883994</v>
      </c>
    </row>
    <row r="21" spans="1:22">
      <c r="A21" s="15" t="s">
        <v>496</v>
      </c>
      <c r="B21" s="17" t="n">
        <v>5741</v>
      </c>
      <c r="C21" s="18">
        <f>(83.0/B21*100)</f>
        <v/>
      </c>
      <c r="D21" s="19" t="n">
        <v>5658</v>
      </c>
      <c r="E21" s="18" t="n">
        <v>508.66784423</v>
      </c>
      <c r="F21" s="20" t="n">
        <v>10.73797492</v>
      </c>
      <c r="G21" s="18" t="n">
        <v>501.21318905</v>
      </c>
      <c r="H21" s="20" t="n">
        <v>8.86427421</v>
      </c>
      <c r="I21" s="18" t="n">
        <v>518.4370281</v>
      </c>
      <c r="J21" s="20" t="n">
        <v>3.30303556</v>
      </c>
      <c r="K21" s="18" t="n">
        <v>502.61943074</v>
      </c>
      <c r="L21" s="20" t="n">
        <v>2.05477293</v>
      </c>
      <c r="M21" s="18" t="s">
        <v>481</v>
      </c>
      <c r="N21" s="20" t="s">
        <v>481</v>
      </c>
      <c r="O21" s="18" t="s">
        <v>481</v>
      </c>
      <c r="P21" s="20" t="s">
        <v>481</v>
      </c>
      <c r="Q21" s="18" t="s">
        <v>481</v>
      </c>
      <c r="R21" s="20" t="s">
        <v>481</v>
      </c>
      <c r="S21" s="18" t="s">
        <v>481</v>
      </c>
      <c r="T21" s="20" t="s">
        <v>481</v>
      </c>
      <c r="U21" s="18" t="n">
        <v>465.06723292</v>
      </c>
      <c r="V21" s="20" t="n">
        <v>9.9077635</v>
      </c>
    </row>
    <row r="22" spans="1:22">
      <c r="A22" s="15" t="s">
        <v>497</v>
      </c>
      <c r="B22" s="17" t="n">
        <v>6598</v>
      </c>
      <c r="C22" s="18">
        <f>(44.0/B22*100)</f>
        <v/>
      </c>
      <c r="D22" s="19" t="n">
        <v>6554</v>
      </c>
      <c r="E22" s="18" t="n">
        <v>411.96246067</v>
      </c>
      <c r="F22" s="20" t="n">
        <v>7.3220782</v>
      </c>
      <c r="G22" s="18" t="n">
        <v>409.36488654</v>
      </c>
      <c r="H22" s="20" t="n">
        <v>5.41177713</v>
      </c>
      <c r="I22" s="18" t="n">
        <v>460.4319117</v>
      </c>
      <c r="J22" s="20" t="n">
        <v>5.52089704</v>
      </c>
      <c r="K22" s="18" t="n">
        <v>503.32960723</v>
      </c>
      <c r="L22" s="20" t="n">
        <v>4.086585</v>
      </c>
      <c r="M22" s="18" t="s">
        <v>481</v>
      </c>
      <c r="N22" s="20" t="s">
        <v>481</v>
      </c>
      <c r="O22" s="18" t="s">
        <v>481</v>
      </c>
      <c r="P22" s="20" t="s">
        <v>481</v>
      </c>
      <c r="Q22" s="18" t="n">
        <v>465.3184081</v>
      </c>
      <c r="R22" s="20" t="n">
        <v>9.52311205</v>
      </c>
      <c r="S22" s="18" t="s">
        <v>481</v>
      </c>
      <c r="T22" s="20" t="s">
        <v>481</v>
      </c>
      <c r="U22" s="18" t="n">
        <v>376.84645038</v>
      </c>
      <c r="V22" s="20" t="n">
        <v>7.80210652</v>
      </c>
    </row>
    <row r="23" spans="1:22">
      <c r="A23" s="15" t="s">
        <v>498</v>
      </c>
      <c r="B23" s="17" t="n">
        <v>11583</v>
      </c>
      <c r="C23" s="18">
        <f>(307.0/B23*100)</f>
        <v/>
      </c>
      <c r="D23" s="19" t="n">
        <v>11276</v>
      </c>
      <c r="E23" s="18" t="n">
        <v>467.66326404</v>
      </c>
      <c r="F23" s="20" t="n">
        <v>7.758606</v>
      </c>
      <c r="G23" s="18" t="n">
        <v>478.84060662</v>
      </c>
      <c r="H23" s="20" t="n">
        <v>5.40076595</v>
      </c>
      <c r="I23" s="18" t="n">
        <v>491.04216057</v>
      </c>
      <c r="J23" s="20" t="n">
        <v>3.75208975</v>
      </c>
      <c r="K23" s="18" t="n">
        <v>500.22281968</v>
      </c>
      <c r="L23" s="20" t="n">
        <v>3.1810678</v>
      </c>
      <c r="M23" s="18" t="s">
        <v>481</v>
      </c>
      <c r="N23" s="20" t="s">
        <v>481</v>
      </c>
      <c r="O23" s="18" t="s">
        <v>481</v>
      </c>
      <c r="P23" s="20" t="s">
        <v>481</v>
      </c>
      <c r="Q23" s="18" t="s">
        <v>481</v>
      </c>
      <c r="R23" s="20" t="s">
        <v>481</v>
      </c>
      <c r="S23" s="18" t="s">
        <v>481</v>
      </c>
      <c r="T23" s="20" t="s">
        <v>481</v>
      </c>
      <c r="U23" s="18" t="n">
        <v>436.12941934</v>
      </c>
      <c r="V23" s="20" t="n">
        <v>6.22901554</v>
      </c>
    </row>
    <row r="24" spans="1:22">
      <c r="A24" s="15" t="s">
        <v>499</v>
      </c>
      <c r="B24" s="17" t="n">
        <v>6647</v>
      </c>
      <c r="C24" s="18">
        <f>(18.0/B24*100)</f>
        <v/>
      </c>
      <c r="D24" s="19" t="n">
        <v>6629</v>
      </c>
      <c r="E24" s="18" t="n">
        <v>482.83763954</v>
      </c>
      <c r="F24" s="20" t="n">
        <v>13.35883512</v>
      </c>
      <c r="G24" s="18" t="n">
        <v>492.31337839</v>
      </c>
      <c r="H24" s="20" t="n">
        <v>11.78940385</v>
      </c>
      <c r="I24" s="18" t="n">
        <v>527.27933386</v>
      </c>
      <c r="J24" s="20" t="n">
        <v>5.37084437</v>
      </c>
      <c r="K24" s="18" t="n">
        <v>537.19466687</v>
      </c>
      <c r="L24" s="20" t="n">
        <v>2.85259354</v>
      </c>
      <c r="M24" s="18" t="s">
        <v>481</v>
      </c>
      <c r="N24" s="20" t="s">
        <v>481</v>
      </c>
      <c r="O24" s="18" t="s">
        <v>481</v>
      </c>
      <c r="P24" s="20" t="s">
        <v>481</v>
      </c>
      <c r="Q24" s="18" t="s">
        <v>481</v>
      </c>
      <c r="R24" s="20" t="s">
        <v>481</v>
      </c>
      <c r="S24" s="18" t="s">
        <v>481</v>
      </c>
      <c r="T24" s="20" t="s">
        <v>481</v>
      </c>
      <c r="U24" s="18" t="n">
        <v>468.35215862</v>
      </c>
      <c r="V24" s="20" t="n">
        <v>10.52037228</v>
      </c>
    </row>
    <row r="25" spans="1:22">
      <c r="A25" s="15" t="s">
        <v>500</v>
      </c>
      <c r="B25" s="17" t="n">
        <v>5581</v>
      </c>
      <c r="C25" s="18">
        <f>(26.0/B25*100)</f>
        <v/>
      </c>
      <c r="D25" s="19" t="n">
        <v>5555</v>
      </c>
      <c r="E25" s="18" t="n">
        <v>535.06031566</v>
      </c>
      <c r="F25" s="20" t="n">
        <v>16.75064028</v>
      </c>
      <c r="G25" s="18" t="n">
        <v>530.37056603</v>
      </c>
      <c r="H25" s="20" t="n">
        <v>9.45745185</v>
      </c>
      <c r="I25" s="18" t="n">
        <v>530.44917593</v>
      </c>
      <c r="J25" s="20" t="n">
        <v>4.96306264</v>
      </c>
      <c r="K25" s="18" t="n">
        <v>521.77123144</v>
      </c>
      <c r="L25" s="20" t="n">
        <v>3.77651854</v>
      </c>
      <c r="M25" s="18" t="s">
        <v>481</v>
      </c>
      <c r="N25" s="20" t="s">
        <v>481</v>
      </c>
      <c r="O25" s="18" t="s">
        <v>481</v>
      </c>
      <c r="P25" s="20" t="s">
        <v>481</v>
      </c>
      <c r="Q25" s="18" t="s">
        <v>481</v>
      </c>
      <c r="R25" s="20" t="s">
        <v>481</v>
      </c>
      <c r="S25" s="18" t="s">
        <v>481</v>
      </c>
      <c r="T25" s="20" t="s">
        <v>481</v>
      </c>
      <c r="U25" s="18" t="n">
        <v>486.37744923</v>
      </c>
      <c r="V25" s="20" t="n">
        <v>23.06463805</v>
      </c>
    </row>
    <row r="26" spans="1:22">
      <c r="A26" s="15" t="s">
        <v>501</v>
      </c>
      <c r="B26" s="17" t="n">
        <v>4869</v>
      </c>
      <c r="C26" s="18">
        <f>(97.0/B26*100)</f>
        <v/>
      </c>
      <c r="D26" s="19" t="n">
        <v>4772</v>
      </c>
      <c r="E26" s="18" t="n">
        <v>454.37248664</v>
      </c>
      <c r="F26" s="20" t="n">
        <v>8.9906624</v>
      </c>
      <c r="G26" s="18" t="n">
        <v>467.27353276</v>
      </c>
      <c r="H26" s="20" t="n">
        <v>5.29721105</v>
      </c>
      <c r="I26" s="18" t="n">
        <v>477.20887941</v>
      </c>
      <c r="J26" s="20" t="n">
        <v>2.67769529</v>
      </c>
      <c r="K26" s="18" t="n">
        <v>492.06398256</v>
      </c>
      <c r="L26" s="20" t="n">
        <v>2.38156841</v>
      </c>
      <c r="M26" s="18" t="s">
        <v>481</v>
      </c>
      <c r="N26" s="20" t="s">
        <v>481</v>
      </c>
      <c r="O26" s="18" t="s">
        <v>481</v>
      </c>
      <c r="P26" s="20" t="s">
        <v>481</v>
      </c>
      <c r="Q26" s="18" t="s">
        <v>481</v>
      </c>
      <c r="R26" s="20" t="s">
        <v>481</v>
      </c>
      <c r="S26" s="18" t="s">
        <v>481</v>
      </c>
      <c r="T26" s="20" t="s">
        <v>481</v>
      </c>
      <c r="U26" s="18" t="n">
        <v>443.9320157</v>
      </c>
      <c r="V26" s="20" t="n">
        <v>8.88131048</v>
      </c>
    </row>
    <row r="27" spans="1:22">
      <c r="A27" s="15" t="s">
        <v>502</v>
      </c>
      <c r="B27" s="17" t="n">
        <v>5299</v>
      </c>
      <c r="C27" s="18">
        <f>(208.0/B27*100)</f>
        <v/>
      </c>
      <c r="D27" s="19" t="n">
        <v>5091</v>
      </c>
      <c r="E27" s="18" t="n">
        <v>467.06683503</v>
      </c>
      <c r="F27" s="20" t="n">
        <v>6.66901091</v>
      </c>
      <c r="G27" s="18" t="n">
        <v>475.4441449</v>
      </c>
      <c r="H27" s="20" t="n">
        <v>4.82979525</v>
      </c>
      <c r="I27" s="18" t="n">
        <v>498.36584549</v>
      </c>
      <c r="J27" s="20" t="n">
        <v>2.85609099</v>
      </c>
      <c r="K27" s="18" t="n">
        <v>498.89506599</v>
      </c>
      <c r="L27" s="20" t="n">
        <v>1.83024404</v>
      </c>
      <c r="M27" s="18" t="s">
        <v>481</v>
      </c>
      <c r="N27" s="20" t="s">
        <v>481</v>
      </c>
      <c r="O27" s="18" t="s">
        <v>481</v>
      </c>
      <c r="P27" s="20" t="s">
        <v>481</v>
      </c>
      <c r="Q27" s="18" t="s">
        <v>481</v>
      </c>
      <c r="R27" s="20" t="s">
        <v>481</v>
      </c>
      <c r="S27" s="18" t="s">
        <v>481</v>
      </c>
      <c r="T27" s="20" t="s">
        <v>481</v>
      </c>
      <c r="U27" s="18" t="n">
        <v>415.55469823</v>
      </c>
      <c r="V27" s="20" t="n">
        <v>4.58650387</v>
      </c>
    </row>
    <row r="28" spans="1:22">
      <c r="A28" s="15" t="s">
        <v>503</v>
      </c>
      <c r="B28" s="17" t="n">
        <v>7568</v>
      </c>
      <c r="C28" s="18">
        <f>(562.0/B28*100)</f>
        <v/>
      </c>
      <c r="D28" s="19" t="n">
        <v>7006</v>
      </c>
      <c r="E28" s="18" t="n">
        <v>399.76672324</v>
      </c>
      <c r="F28" s="20" t="n">
        <v>6.60371571</v>
      </c>
      <c r="G28" s="18" t="n">
        <v>407.06835468</v>
      </c>
      <c r="H28" s="20" t="n">
        <v>3.95597111</v>
      </c>
      <c r="I28" s="18" t="n">
        <v>408.85275228</v>
      </c>
      <c r="J28" s="20" t="n">
        <v>2.98510831</v>
      </c>
      <c r="K28" s="18" t="n">
        <v>419.70591631</v>
      </c>
      <c r="L28" s="20" t="n">
        <v>2.69584096</v>
      </c>
      <c r="M28" s="18" t="s">
        <v>481</v>
      </c>
      <c r="N28" s="20" t="s">
        <v>481</v>
      </c>
      <c r="O28" s="18" t="s">
        <v>481</v>
      </c>
      <c r="P28" s="20" t="s">
        <v>481</v>
      </c>
      <c r="Q28" s="18" t="s">
        <v>481</v>
      </c>
      <c r="R28" s="20" t="s">
        <v>481</v>
      </c>
      <c r="S28" s="18" t="s">
        <v>481</v>
      </c>
      <c r="T28" s="20" t="s">
        <v>481</v>
      </c>
      <c r="U28" s="18" t="n">
        <v>382.90494122</v>
      </c>
      <c r="V28" s="20" t="n">
        <v>7.27724383</v>
      </c>
    </row>
    <row r="29" spans="1:22">
      <c r="A29" s="15" t="s">
        <v>504</v>
      </c>
      <c r="B29" s="17" t="n">
        <v>5385</v>
      </c>
      <c r="C29" s="18">
        <f>(30.0/B29*100)</f>
        <v/>
      </c>
      <c r="D29" s="19" t="n">
        <v>5355</v>
      </c>
      <c r="E29" s="18" t="n">
        <v>467.08213687</v>
      </c>
      <c r="F29" s="20" t="n">
        <v>13.82828054</v>
      </c>
      <c r="G29" s="18" t="n">
        <v>479.32134694</v>
      </c>
      <c r="H29" s="20" t="n">
        <v>7.79112364</v>
      </c>
      <c r="I29" s="18" t="n">
        <v>522.23318355</v>
      </c>
      <c r="J29" s="20" t="n">
        <v>5.01866585</v>
      </c>
      <c r="K29" s="18" t="n">
        <v>522.99654689</v>
      </c>
      <c r="L29" s="20" t="n">
        <v>2.2687611</v>
      </c>
      <c r="M29" s="18" t="s">
        <v>481</v>
      </c>
      <c r="N29" s="20" t="s">
        <v>481</v>
      </c>
      <c r="O29" s="18" t="s">
        <v>481</v>
      </c>
      <c r="P29" s="20" t="s">
        <v>481</v>
      </c>
      <c r="Q29" s="18" t="n">
        <v>335.3902018</v>
      </c>
      <c r="R29" s="20" t="n">
        <v>12.1685767</v>
      </c>
      <c r="S29" s="18" t="s">
        <v>481</v>
      </c>
      <c r="T29" s="20" t="s">
        <v>481</v>
      </c>
      <c r="U29" s="18" t="n">
        <v>440.39969952</v>
      </c>
      <c r="V29" s="20" t="n">
        <v>9.47898663</v>
      </c>
    </row>
    <row r="30" spans="1:22">
      <c r="A30" s="15" t="s">
        <v>505</v>
      </c>
      <c r="B30" s="17" t="n">
        <v>4520</v>
      </c>
      <c r="C30" s="18">
        <f>(266.0/B30*100)</f>
        <v/>
      </c>
      <c r="D30" s="19" t="n">
        <v>4254</v>
      </c>
      <c r="E30" s="18" t="n">
        <v>490.49147717</v>
      </c>
      <c r="F30" s="20" t="n">
        <v>10.55133981</v>
      </c>
      <c r="G30" s="18" t="n">
        <v>495.89513969</v>
      </c>
      <c r="H30" s="20" t="n">
        <v>6.99280921</v>
      </c>
      <c r="I30" s="18" t="n">
        <v>508.71650142</v>
      </c>
      <c r="J30" s="20" t="n">
        <v>3.92924465</v>
      </c>
      <c r="K30" s="18" t="n">
        <v>500.17059592</v>
      </c>
      <c r="L30" s="20" t="n">
        <v>2.76875952</v>
      </c>
      <c r="M30" s="18" t="s">
        <v>481</v>
      </c>
      <c r="N30" s="20" t="s">
        <v>481</v>
      </c>
      <c r="O30" s="18" t="s">
        <v>481</v>
      </c>
      <c r="P30" s="20" t="s">
        <v>481</v>
      </c>
      <c r="Q30" s="18" t="s">
        <v>481</v>
      </c>
      <c r="R30" s="20" t="s">
        <v>481</v>
      </c>
      <c r="S30" s="18" t="s">
        <v>481</v>
      </c>
      <c r="T30" s="20" t="s">
        <v>481</v>
      </c>
      <c r="U30" s="18" t="n">
        <v>422.09783007</v>
      </c>
      <c r="V30" s="20" t="n">
        <v>6.62544603</v>
      </c>
    </row>
    <row r="31" spans="1:22">
      <c r="A31" s="15" t="s">
        <v>506</v>
      </c>
      <c r="B31" s="17" t="n">
        <v>5456</v>
      </c>
      <c r="C31" s="18">
        <f>(158.0/B31*100)</f>
        <v/>
      </c>
      <c r="D31" s="19" t="n">
        <v>5298</v>
      </c>
      <c r="E31" s="18" t="n">
        <v>480.61175258</v>
      </c>
      <c r="F31" s="20" t="n">
        <v>8.40097862</v>
      </c>
      <c r="G31" s="18" t="n">
        <v>485.49596939</v>
      </c>
      <c r="H31" s="20" t="n">
        <v>5.76519266</v>
      </c>
      <c r="I31" s="18" t="n">
        <v>514.75948438</v>
      </c>
      <c r="J31" s="20" t="n">
        <v>3.50718546</v>
      </c>
      <c r="K31" s="18" t="n">
        <v>508.39397035</v>
      </c>
      <c r="L31" s="20" t="n">
        <v>2.30486931</v>
      </c>
      <c r="M31" s="18" t="s">
        <v>481</v>
      </c>
      <c r="N31" s="20" t="s">
        <v>481</v>
      </c>
      <c r="O31" s="18" t="s">
        <v>481</v>
      </c>
      <c r="P31" s="20" t="s">
        <v>481</v>
      </c>
      <c r="Q31" s="18" t="s">
        <v>481</v>
      </c>
      <c r="R31" s="20" t="s">
        <v>481</v>
      </c>
      <c r="S31" s="18" t="s">
        <v>481</v>
      </c>
      <c r="T31" s="20" t="s">
        <v>481</v>
      </c>
      <c r="U31" s="18" t="n">
        <v>436.5835307</v>
      </c>
      <c r="V31" s="20" t="n">
        <v>5.48880558</v>
      </c>
    </row>
    <row r="32" spans="1:22">
      <c r="A32" s="15" t="s">
        <v>507</v>
      </c>
      <c r="B32" s="17" t="n">
        <v>4478</v>
      </c>
      <c r="C32" s="18">
        <f>(6.0/B32*100)</f>
        <v/>
      </c>
      <c r="D32" s="19" t="n">
        <v>4472</v>
      </c>
      <c r="E32" s="18" t="n">
        <v>476.79259817</v>
      </c>
      <c r="F32" s="20" t="n">
        <v>7.59481556</v>
      </c>
      <c r="G32" s="18" t="n">
        <v>488.9132922</v>
      </c>
      <c r="H32" s="20" t="n">
        <v>4.46403282</v>
      </c>
      <c r="I32" s="18" t="n">
        <v>498.68744748</v>
      </c>
      <c r="J32" s="20" t="n">
        <v>2.91307267</v>
      </c>
      <c r="K32" s="18" t="n">
        <v>517.80261412</v>
      </c>
      <c r="L32" s="20" t="n">
        <v>2.87845746</v>
      </c>
      <c r="M32" s="18" t="s">
        <v>481</v>
      </c>
      <c r="N32" s="20" t="s">
        <v>481</v>
      </c>
      <c r="O32" s="18" t="s">
        <v>481</v>
      </c>
      <c r="P32" s="20" t="s">
        <v>481</v>
      </c>
      <c r="Q32" s="18" t="s">
        <v>481</v>
      </c>
      <c r="R32" s="20" t="s">
        <v>481</v>
      </c>
      <c r="S32" s="18" t="s">
        <v>481</v>
      </c>
      <c r="T32" s="20" t="s">
        <v>481</v>
      </c>
      <c r="U32" s="18" t="n">
        <v>419.56970922</v>
      </c>
      <c r="V32" s="20" t="n">
        <v>11.19163253</v>
      </c>
    </row>
    <row r="33" spans="1:22">
      <c r="A33" s="15" t="s">
        <v>508</v>
      </c>
      <c r="B33" s="17" t="n">
        <v>7325</v>
      </c>
      <c r="C33" s="18">
        <f>(88.0/B33*100)</f>
        <v/>
      </c>
      <c r="D33" s="19" t="n">
        <v>7237</v>
      </c>
      <c r="E33" s="18" t="n">
        <v>462.64193406</v>
      </c>
      <c r="F33" s="20" t="n">
        <v>6.96944789</v>
      </c>
      <c r="G33" s="18" t="n">
        <v>482.27422212</v>
      </c>
      <c r="H33" s="20" t="n">
        <v>5.446154</v>
      </c>
      <c r="I33" s="18" t="n">
        <v>495.57903585</v>
      </c>
      <c r="J33" s="20" t="n">
        <v>3.87856287</v>
      </c>
      <c r="K33" s="18" t="n">
        <v>498.54427924</v>
      </c>
      <c r="L33" s="20" t="n">
        <v>2.75464567</v>
      </c>
      <c r="M33" s="18" t="s">
        <v>481</v>
      </c>
      <c r="N33" s="20" t="s">
        <v>481</v>
      </c>
      <c r="O33" s="18" t="s">
        <v>481</v>
      </c>
      <c r="P33" s="20" t="s">
        <v>481</v>
      </c>
      <c r="Q33" s="18" t="s">
        <v>481</v>
      </c>
      <c r="R33" s="20" t="s">
        <v>481</v>
      </c>
      <c r="S33" s="18" t="s">
        <v>481</v>
      </c>
      <c r="T33" s="20" t="s">
        <v>481</v>
      </c>
      <c r="U33" s="18" t="n">
        <v>421.05609418</v>
      </c>
      <c r="V33" s="20" t="n">
        <v>9.336539930000001</v>
      </c>
    </row>
    <row r="34" spans="1:22">
      <c r="A34" s="15" t="s">
        <v>509</v>
      </c>
      <c r="B34" s="17" t="n">
        <v>6350</v>
      </c>
      <c r="C34" s="18">
        <f>(113.0/B34*100)</f>
        <v/>
      </c>
      <c r="D34" s="19" t="n">
        <v>6237</v>
      </c>
      <c r="E34" s="18" t="n">
        <v>440.06227718</v>
      </c>
      <c r="F34" s="20" t="n">
        <v>7.05843105</v>
      </c>
      <c r="G34" s="18" t="n">
        <v>446.59313549</v>
      </c>
      <c r="H34" s="20" t="n">
        <v>5.02423456</v>
      </c>
      <c r="I34" s="18" t="n">
        <v>480.77301689</v>
      </c>
      <c r="J34" s="20" t="n">
        <v>3.49480612</v>
      </c>
      <c r="K34" s="18" t="n">
        <v>496.15542935</v>
      </c>
      <c r="L34" s="20" t="n">
        <v>2.6870407</v>
      </c>
      <c r="M34" s="18" t="s">
        <v>481</v>
      </c>
      <c r="N34" s="20" t="s">
        <v>481</v>
      </c>
      <c r="O34" s="18" t="s">
        <v>481</v>
      </c>
      <c r="P34" s="20" t="s">
        <v>481</v>
      </c>
      <c r="Q34" s="18" t="n">
        <v>336.51078337</v>
      </c>
      <c r="R34" s="20" t="n">
        <v>12.24828707</v>
      </c>
      <c r="S34" s="18" t="s">
        <v>481</v>
      </c>
      <c r="T34" s="20" t="s">
        <v>481</v>
      </c>
      <c r="U34" s="18" t="n">
        <v>410.90911612</v>
      </c>
      <c r="V34" s="20" t="n">
        <v>9.37230068</v>
      </c>
    </row>
    <row r="35" spans="1:22">
      <c r="A35" s="15" t="s">
        <v>510</v>
      </c>
      <c r="B35" s="17" t="n">
        <v>6406</v>
      </c>
      <c r="C35" s="18">
        <f>(80.0/B35*100)</f>
        <v/>
      </c>
      <c r="D35" s="19" t="n">
        <v>6326</v>
      </c>
      <c r="E35" s="18" t="n">
        <v>467.89956897</v>
      </c>
      <c r="F35" s="20" t="n">
        <v>10.74691936</v>
      </c>
      <c r="G35" s="18" t="n">
        <v>479.21881184</v>
      </c>
      <c r="H35" s="20" t="n">
        <v>7.0302978</v>
      </c>
      <c r="I35" s="18" t="n">
        <v>519.1035717</v>
      </c>
      <c r="J35" s="20" t="n">
        <v>3.46154857</v>
      </c>
      <c r="K35" s="18" t="n">
        <v>517.47865276</v>
      </c>
      <c r="L35" s="20" t="n">
        <v>1.88268206</v>
      </c>
      <c r="M35" s="18" t="s">
        <v>481</v>
      </c>
      <c r="N35" s="20" t="s">
        <v>481</v>
      </c>
      <c r="O35" s="18" t="s">
        <v>481</v>
      </c>
      <c r="P35" s="20" t="s">
        <v>481</v>
      </c>
      <c r="Q35" s="18" t="n">
        <v>349.78970242</v>
      </c>
      <c r="R35" s="20" t="n">
        <v>6.90672373</v>
      </c>
      <c r="S35" s="18" t="s">
        <v>481</v>
      </c>
      <c r="T35" s="20" t="s">
        <v>481</v>
      </c>
      <c r="U35" s="18" t="n">
        <v>430.70969356</v>
      </c>
      <c r="V35" s="20" t="n">
        <v>7.87649872</v>
      </c>
    </row>
    <row r="36" spans="1:22">
      <c r="A36" s="15" t="s">
        <v>511</v>
      </c>
      <c r="B36" s="17" t="n">
        <v>6736</v>
      </c>
      <c r="C36" s="18">
        <f>(107.0/B36*100)</f>
        <v/>
      </c>
      <c r="D36" s="19" t="n">
        <v>6629</v>
      </c>
      <c r="E36" s="18" t="n">
        <v>474.38655189</v>
      </c>
      <c r="F36" s="20" t="n">
        <v>8.839747190000001</v>
      </c>
      <c r="G36" s="18" t="n">
        <v>476.42756451</v>
      </c>
      <c r="H36" s="20" t="n">
        <v>5.73897692</v>
      </c>
      <c r="I36" s="18" t="n">
        <v>492.97379776</v>
      </c>
      <c r="J36" s="20" t="n">
        <v>2.73756916</v>
      </c>
      <c r="K36" s="18" t="n">
        <v>489.96509351</v>
      </c>
      <c r="L36" s="20" t="n">
        <v>2.40073329</v>
      </c>
      <c r="M36" s="18" t="s">
        <v>481</v>
      </c>
      <c r="N36" s="20" t="s">
        <v>481</v>
      </c>
      <c r="O36" s="18" t="s">
        <v>481</v>
      </c>
      <c r="P36" s="20" t="s">
        <v>481</v>
      </c>
      <c r="Q36" s="18" t="s">
        <v>481</v>
      </c>
      <c r="R36" s="20" t="s">
        <v>481</v>
      </c>
      <c r="S36" s="18" t="s">
        <v>481</v>
      </c>
      <c r="T36" s="20" t="s">
        <v>481</v>
      </c>
      <c r="U36" s="18" t="n">
        <v>437.01565712</v>
      </c>
      <c r="V36" s="20" t="n">
        <v>6.1099262</v>
      </c>
    </row>
    <row r="37" spans="1:22">
      <c r="A37" s="15" t="s">
        <v>512</v>
      </c>
      <c r="B37" s="17" t="n">
        <v>5458</v>
      </c>
      <c r="C37" s="18">
        <f>(222.0/B37*100)</f>
        <v/>
      </c>
      <c r="D37" s="19" t="n">
        <v>5236</v>
      </c>
      <c r="E37" s="18" t="n">
        <v>460.84406044</v>
      </c>
      <c r="F37" s="20" t="n">
        <v>9.7214946</v>
      </c>
      <c r="G37" s="18" t="n">
        <v>494.10490899</v>
      </c>
      <c r="H37" s="20" t="n">
        <v>7.89922817</v>
      </c>
      <c r="I37" s="18" t="n">
        <v>512.61823918</v>
      </c>
      <c r="J37" s="20" t="n">
        <v>4.33389686</v>
      </c>
      <c r="K37" s="18" t="n">
        <v>499.95080954</v>
      </c>
      <c r="L37" s="20" t="n">
        <v>2.80318389</v>
      </c>
      <c r="M37" s="18" t="s">
        <v>481</v>
      </c>
      <c r="N37" s="20" t="s">
        <v>481</v>
      </c>
      <c r="O37" s="18" t="s">
        <v>481</v>
      </c>
      <c r="P37" s="20" t="s">
        <v>481</v>
      </c>
      <c r="Q37" s="18" t="s">
        <v>481</v>
      </c>
      <c r="R37" s="20" t="s">
        <v>481</v>
      </c>
      <c r="S37" s="18" t="s">
        <v>481</v>
      </c>
      <c r="T37" s="20" t="s">
        <v>481</v>
      </c>
      <c r="U37" s="18" t="n">
        <v>427.65385737</v>
      </c>
      <c r="V37" s="20" t="n">
        <v>6.63347123</v>
      </c>
    </row>
    <row r="38" spans="1:22">
      <c r="A38" s="15" t="s">
        <v>513</v>
      </c>
      <c r="B38" s="17" t="n">
        <v>5860</v>
      </c>
      <c r="C38" s="18">
        <f>(34.0/B38*100)</f>
        <v/>
      </c>
      <c r="D38" s="19" t="n">
        <v>5826</v>
      </c>
      <c r="E38" s="18" t="n">
        <v>493.54831626</v>
      </c>
      <c r="F38" s="20" t="n">
        <v>10.07960432</v>
      </c>
      <c r="G38" s="18" t="n">
        <v>499.93569028</v>
      </c>
      <c r="H38" s="20" t="n">
        <v>8.90608198</v>
      </c>
      <c r="I38" s="18" t="n">
        <v>529.43566486</v>
      </c>
      <c r="J38" s="20" t="n">
        <v>3.97864679</v>
      </c>
      <c r="K38" s="18" t="n">
        <v>529.51623892</v>
      </c>
      <c r="L38" s="20" t="n">
        <v>3.19166915</v>
      </c>
      <c r="M38" s="18" t="s">
        <v>481</v>
      </c>
      <c r="N38" s="20" t="s">
        <v>481</v>
      </c>
      <c r="O38" s="18" t="s">
        <v>481</v>
      </c>
      <c r="P38" s="20" t="s">
        <v>481</v>
      </c>
      <c r="Q38" s="18" t="s">
        <v>481</v>
      </c>
      <c r="R38" s="20" t="s">
        <v>481</v>
      </c>
      <c r="S38" s="18" t="s">
        <v>481</v>
      </c>
      <c r="T38" s="20" t="s">
        <v>481</v>
      </c>
      <c r="U38" s="18" t="n">
        <v>501.90214401</v>
      </c>
      <c r="V38" s="20" t="n">
        <v>5.72551271</v>
      </c>
    </row>
    <row r="39" spans="1:22">
      <c r="A39" s="15" t="s">
        <v>514</v>
      </c>
      <c r="B39" s="17" t="n">
        <v>5895</v>
      </c>
      <c r="C39" s="18">
        <f>(34.0/B39*100)</f>
        <v/>
      </c>
      <c r="D39" s="19" t="n">
        <v>5861</v>
      </c>
      <c r="E39" s="18" t="n">
        <v>403.92504829</v>
      </c>
      <c r="F39" s="20" t="n">
        <v>5.64987227</v>
      </c>
      <c r="G39" s="18" t="n">
        <v>417.52369377</v>
      </c>
      <c r="H39" s="20" t="n">
        <v>5.02237667</v>
      </c>
      <c r="I39" s="18" t="n">
        <v>419.27650945</v>
      </c>
      <c r="J39" s="20" t="n">
        <v>4.48513634</v>
      </c>
      <c r="K39" s="18" t="n">
        <v>434.56301482</v>
      </c>
      <c r="L39" s="20" t="n">
        <v>4.88232646</v>
      </c>
      <c r="M39" s="18" t="s">
        <v>481</v>
      </c>
      <c r="N39" s="20" t="s">
        <v>481</v>
      </c>
      <c r="O39" s="18" t="s">
        <v>481</v>
      </c>
      <c r="P39" s="20" t="s">
        <v>481</v>
      </c>
      <c r="Q39" s="18" t="s">
        <v>481</v>
      </c>
      <c r="R39" s="20" t="s">
        <v>481</v>
      </c>
      <c r="S39" s="18" t="s">
        <v>481</v>
      </c>
      <c r="T39" s="20" t="s">
        <v>481</v>
      </c>
      <c r="U39" s="18" t="n">
        <v>372.51310742</v>
      </c>
      <c r="V39" s="20" t="n">
        <v>9.540162390000001</v>
      </c>
    </row>
    <row r="40" spans="1:22">
      <c r="A40" s="15" t="s">
        <v>515</v>
      </c>
      <c r="B40" s="17" t="n">
        <v>14157</v>
      </c>
      <c r="C40" s="18">
        <f>(437.0/B40*100)</f>
        <v/>
      </c>
      <c r="D40" s="19" t="n">
        <v>13720</v>
      </c>
      <c r="E40" s="18" t="n">
        <v>450.42905395</v>
      </c>
      <c r="F40" s="20" t="n">
        <v>12.48888521</v>
      </c>
      <c r="G40" s="18" t="n">
        <v>479.0526037</v>
      </c>
      <c r="H40" s="20" t="n">
        <v>9.03227691</v>
      </c>
      <c r="I40" s="18" t="n">
        <v>506.0047431</v>
      </c>
      <c r="J40" s="20" t="n">
        <v>5.2130662</v>
      </c>
      <c r="K40" s="18" t="n">
        <v>497.51527991</v>
      </c>
      <c r="L40" s="20" t="n">
        <v>2.38434245</v>
      </c>
      <c r="M40" s="18" t="s">
        <v>481</v>
      </c>
      <c r="N40" s="20" t="s">
        <v>481</v>
      </c>
      <c r="O40" s="18" t="s">
        <v>481</v>
      </c>
      <c r="P40" s="20" t="s">
        <v>481</v>
      </c>
      <c r="Q40" s="18" t="s">
        <v>481</v>
      </c>
      <c r="R40" s="20" t="s">
        <v>481</v>
      </c>
      <c r="S40" s="18" t="s">
        <v>481</v>
      </c>
      <c r="T40" s="20" t="s">
        <v>481</v>
      </c>
      <c r="U40" s="18" t="n">
        <v>426.9122724</v>
      </c>
      <c r="V40" s="20" t="n">
        <v>6.33855135</v>
      </c>
    </row>
    <row r="41" spans="1:22">
      <c r="A41" s="15" t="s">
        <v>516</v>
      </c>
      <c r="B41" s="17" t="n">
        <v>5712</v>
      </c>
      <c r="C41" s="18">
        <f>(76.0/B41*100)</f>
        <v/>
      </c>
      <c r="D41" s="19" t="n">
        <v>5636</v>
      </c>
      <c r="E41" s="18" t="n">
        <v>448.84036125</v>
      </c>
      <c r="F41" s="20" t="n">
        <v>7.61452499</v>
      </c>
      <c r="G41" s="18" t="n">
        <v>458.26928723</v>
      </c>
      <c r="H41" s="20" t="n">
        <v>7.58531585</v>
      </c>
      <c r="I41" s="18" t="n">
        <v>477.65031067</v>
      </c>
      <c r="J41" s="20" t="n">
        <v>4.21900208</v>
      </c>
      <c r="K41" s="18" t="n">
        <v>475.10946634</v>
      </c>
      <c r="L41" s="20" t="n">
        <v>3.04783469</v>
      </c>
      <c r="M41" s="18" t="s">
        <v>481</v>
      </c>
      <c r="N41" s="20" t="s">
        <v>481</v>
      </c>
      <c r="O41" s="18" t="s">
        <v>481</v>
      </c>
      <c r="P41" s="20" t="s">
        <v>481</v>
      </c>
      <c r="Q41" s="18" t="n">
        <v>392.51815558</v>
      </c>
      <c r="R41" s="20" t="n">
        <v>16.89642718</v>
      </c>
      <c r="S41" s="18" t="s">
        <v>481</v>
      </c>
      <c r="T41" s="20" t="s">
        <v>481</v>
      </c>
      <c r="U41" s="18" t="n">
        <v>414.23063313</v>
      </c>
      <c r="V41" s="20" t="n">
        <v>9.089539009999999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(2365.0/B46*100)</f>
        <v/>
      </c>
      <c r="D46" s="19" t="n">
        <v>20776</v>
      </c>
      <c r="E46" s="18" t="n">
        <v>376.19530305</v>
      </c>
      <c r="F46" s="20" t="n">
        <v>4.34000816</v>
      </c>
      <c r="G46" s="18" t="n">
        <v>387.01738918</v>
      </c>
      <c r="H46" s="20" t="n">
        <v>5.48490917</v>
      </c>
      <c r="I46" s="18" t="n">
        <v>399.8162176</v>
      </c>
      <c r="J46" s="20" t="n">
        <v>4.21871183</v>
      </c>
      <c r="K46" s="18" t="n">
        <v>396.587355</v>
      </c>
      <c r="L46" s="20" t="n">
        <v>4.15435246</v>
      </c>
      <c r="M46" s="18" t="s">
        <v>481</v>
      </c>
      <c r="N46" s="20" t="s">
        <v>481</v>
      </c>
      <c r="O46" s="18" t="s">
        <v>481</v>
      </c>
      <c r="P46" s="20" t="s">
        <v>481</v>
      </c>
      <c r="Q46" s="18" t="s">
        <v>481</v>
      </c>
      <c r="R46" s="20" t="s">
        <v>481</v>
      </c>
      <c r="S46" s="18" t="s">
        <v>481</v>
      </c>
      <c r="T46" s="20" t="s">
        <v>481</v>
      </c>
      <c r="U46" s="18" t="n">
        <v>354.67029275</v>
      </c>
      <c r="V46" s="20" t="n">
        <v>2.99639429</v>
      </c>
    </row>
    <row r="47" spans="1:22">
      <c r="A47" s="15" t="s">
        <v>522</v>
      </c>
      <c r="B47" s="17" t="n">
        <v>5928</v>
      </c>
      <c r="C47" s="18">
        <f>(471.0/B47*100)</f>
        <v/>
      </c>
      <c r="D47" s="19" t="n">
        <v>5457</v>
      </c>
      <c r="E47" s="18" t="n">
        <v>415.26355062</v>
      </c>
      <c r="F47" s="20" t="n">
        <v>5.96488209</v>
      </c>
      <c r="G47" s="18" t="n">
        <v>430.0065132</v>
      </c>
      <c r="H47" s="20" t="n">
        <v>5.86745964</v>
      </c>
      <c r="I47" s="18" t="n">
        <v>457.13905385</v>
      </c>
      <c r="J47" s="20" t="n">
        <v>4.63015797</v>
      </c>
      <c r="K47" s="18" t="n">
        <v>472.90865324</v>
      </c>
      <c r="L47" s="20" t="n">
        <v>4.21858114</v>
      </c>
      <c r="M47" s="18" t="s">
        <v>481</v>
      </c>
      <c r="N47" s="20" t="s">
        <v>481</v>
      </c>
      <c r="O47" s="18" t="s">
        <v>481</v>
      </c>
      <c r="P47" s="20" t="s">
        <v>481</v>
      </c>
      <c r="Q47" s="18" t="s">
        <v>481</v>
      </c>
      <c r="R47" s="20" t="s">
        <v>481</v>
      </c>
      <c r="S47" s="18" t="s">
        <v>481</v>
      </c>
      <c r="T47" s="20" t="s">
        <v>481</v>
      </c>
      <c r="U47" s="18" t="n">
        <v>386.3970274</v>
      </c>
      <c r="V47" s="20" t="n">
        <v>5.26041725</v>
      </c>
    </row>
    <row r="48" spans="1:22">
      <c r="A48" s="15" t="s">
        <v>523</v>
      </c>
      <c r="B48" s="17" t="n">
        <v>9841</v>
      </c>
      <c r="C48" s="18">
        <f>(8.0/B48*100)</f>
        <v/>
      </c>
      <c r="D48" s="19" t="n">
        <v>9833</v>
      </c>
      <c r="E48" s="18" t="n">
        <v>529.00030449</v>
      </c>
      <c r="F48" s="20" t="n">
        <v>9.72750413</v>
      </c>
      <c r="G48" s="18" t="n">
        <v>519.01778025</v>
      </c>
      <c r="H48" s="20" t="n">
        <v>9.537200370000001</v>
      </c>
      <c r="I48" s="18" t="n">
        <v>531.08218042</v>
      </c>
      <c r="J48" s="20" t="n">
        <v>5.02475311</v>
      </c>
      <c r="K48" s="18" t="n">
        <v>536.39978708</v>
      </c>
      <c r="L48" s="20" t="n">
        <v>5.33576716</v>
      </c>
      <c r="M48" s="18" t="s">
        <v>481</v>
      </c>
      <c r="N48" s="20" t="s">
        <v>481</v>
      </c>
      <c r="O48" s="18" t="s">
        <v>481</v>
      </c>
      <c r="P48" s="20" t="s">
        <v>481</v>
      </c>
      <c r="Q48" s="18" t="s">
        <v>481</v>
      </c>
      <c r="R48" s="20" t="s">
        <v>481</v>
      </c>
      <c r="S48" s="18" t="s">
        <v>481</v>
      </c>
      <c r="T48" s="20" t="s">
        <v>481</v>
      </c>
      <c r="U48" s="18" t="n">
        <v>480.98830698</v>
      </c>
      <c r="V48" s="20" t="n">
        <v>15.72359129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(468.0/B50*100)</f>
        <v/>
      </c>
      <c r="D50" s="19" t="n">
        <v>11327</v>
      </c>
      <c r="E50" s="18" t="n">
        <v>368.08840928</v>
      </c>
      <c r="F50" s="20" t="n">
        <v>4.72982424</v>
      </c>
      <c r="G50" s="18" t="n">
        <v>381.27810732</v>
      </c>
      <c r="H50" s="20" t="n">
        <v>3.92141153</v>
      </c>
      <c r="I50" s="18" t="n">
        <v>394.25008949</v>
      </c>
      <c r="J50" s="20" t="n">
        <v>2.74254289</v>
      </c>
      <c r="K50" s="18" t="n">
        <v>404.82716039</v>
      </c>
      <c r="L50" s="20" t="n">
        <v>2.62718611</v>
      </c>
      <c r="M50" s="18" t="s">
        <v>481</v>
      </c>
      <c r="N50" s="20" t="s">
        <v>481</v>
      </c>
      <c r="O50" s="18" t="s">
        <v>481</v>
      </c>
      <c r="P50" s="20" t="s">
        <v>481</v>
      </c>
      <c r="Q50" s="18" t="s">
        <v>481</v>
      </c>
      <c r="R50" s="20" t="s">
        <v>481</v>
      </c>
      <c r="S50" s="18" t="s">
        <v>481</v>
      </c>
      <c r="T50" s="20" t="s">
        <v>481</v>
      </c>
      <c r="U50" s="18" t="n">
        <v>343.99159256</v>
      </c>
      <c r="V50" s="20" t="n">
        <v>7.51896095</v>
      </c>
    </row>
    <row r="51" spans="1:22">
      <c r="A51" s="15" t="s">
        <v>526</v>
      </c>
      <c r="B51" s="17" t="n">
        <v>6866</v>
      </c>
      <c r="C51" s="18">
        <f>(115.0/B51*100)</f>
        <v/>
      </c>
      <c r="D51" s="19" t="n">
        <v>6751</v>
      </c>
      <c r="E51" s="18" t="n">
        <v>387.80519609</v>
      </c>
      <c r="F51" s="20" t="n">
        <v>5.55022632</v>
      </c>
      <c r="G51" s="18" t="n">
        <v>396.01138711</v>
      </c>
      <c r="H51" s="20" t="n">
        <v>4.57969963</v>
      </c>
      <c r="I51" s="18" t="n">
        <v>409.16474128</v>
      </c>
      <c r="J51" s="20" t="n">
        <v>3.24238109</v>
      </c>
      <c r="K51" s="18" t="n">
        <v>409.01215285</v>
      </c>
      <c r="L51" s="20" t="n">
        <v>2.85389223</v>
      </c>
      <c r="M51" s="18" t="s">
        <v>481</v>
      </c>
      <c r="N51" s="20" t="s">
        <v>481</v>
      </c>
      <c r="O51" s="18" t="s">
        <v>481</v>
      </c>
      <c r="P51" s="20" t="s">
        <v>481</v>
      </c>
      <c r="Q51" s="18" t="n">
        <v>380.5422133</v>
      </c>
      <c r="R51" s="20" t="n">
        <v>4.31283207</v>
      </c>
      <c r="S51" s="18" t="s">
        <v>481</v>
      </c>
      <c r="T51" s="20" t="s">
        <v>481</v>
      </c>
      <c r="U51" s="18" t="n">
        <v>381.28816657</v>
      </c>
      <c r="V51" s="20" t="n">
        <v>6.29299377</v>
      </c>
    </row>
    <row r="52" spans="1:22">
      <c r="A52" s="15" t="s">
        <v>527</v>
      </c>
      <c r="B52" s="17" t="n">
        <v>5809</v>
      </c>
      <c r="C52" s="18">
        <f>(120.0/B52*100)</f>
        <v/>
      </c>
      <c r="D52" s="19" t="n">
        <v>5689</v>
      </c>
      <c r="E52" s="18" t="n">
        <v>434.62330748</v>
      </c>
      <c r="F52" s="20" t="n">
        <v>8.064886619999999</v>
      </c>
      <c r="G52" s="18" t="n">
        <v>443.97691548</v>
      </c>
      <c r="H52" s="20" t="n">
        <v>6.18852912</v>
      </c>
      <c r="I52" s="18" t="n">
        <v>466.77608563</v>
      </c>
      <c r="J52" s="20" t="n">
        <v>3.23008155</v>
      </c>
      <c r="K52" s="18" t="n">
        <v>472.33760713</v>
      </c>
      <c r="L52" s="20" t="n">
        <v>3.40765941</v>
      </c>
      <c r="M52" s="18" t="s">
        <v>481</v>
      </c>
      <c r="N52" s="20" t="s">
        <v>481</v>
      </c>
      <c r="O52" s="18" t="s">
        <v>481</v>
      </c>
      <c r="P52" s="20" t="s">
        <v>481</v>
      </c>
      <c r="Q52" s="18" t="s">
        <v>481</v>
      </c>
      <c r="R52" s="20" t="s">
        <v>481</v>
      </c>
      <c r="S52" s="18" t="s">
        <v>481</v>
      </c>
      <c r="T52" s="20" t="s">
        <v>481</v>
      </c>
      <c r="U52" s="18" t="n">
        <v>392.25955102</v>
      </c>
      <c r="V52" s="20" t="n">
        <v>6.36814115</v>
      </c>
    </row>
    <row r="53" spans="1:22">
      <c r="A53" s="15" t="s">
        <v>528</v>
      </c>
      <c r="B53" s="17" t="n">
        <v>5571</v>
      </c>
      <c r="C53" s="18">
        <f>(136.0/B53*100)</f>
        <v/>
      </c>
      <c r="D53" s="19" t="n">
        <v>5435</v>
      </c>
      <c r="E53" s="18" t="n">
        <v>419.7093471</v>
      </c>
      <c r="F53" s="20" t="n">
        <v>5.08932851</v>
      </c>
      <c r="G53" s="18" t="n">
        <v>430.09345808</v>
      </c>
      <c r="H53" s="20" t="n">
        <v>3.92609751</v>
      </c>
      <c r="I53" s="18" t="n">
        <v>444.88371141</v>
      </c>
      <c r="J53" s="20" t="n">
        <v>2.76476599</v>
      </c>
      <c r="K53" s="18" t="n">
        <v>455.03375368</v>
      </c>
      <c r="L53" s="20" t="n">
        <v>2.66371482</v>
      </c>
      <c r="M53" s="18" t="s">
        <v>481</v>
      </c>
      <c r="N53" s="20" t="s">
        <v>481</v>
      </c>
      <c r="O53" s="18" t="s">
        <v>481</v>
      </c>
      <c r="P53" s="20" t="s">
        <v>481</v>
      </c>
      <c r="Q53" s="18" t="s">
        <v>481</v>
      </c>
      <c r="R53" s="20" t="s">
        <v>481</v>
      </c>
      <c r="S53" s="18" t="s">
        <v>481</v>
      </c>
      <c r="T53" s="20" t="s">
        <v>481</v>
      </c>
      <c r="U53" s="18" t="n">
        <v>369.96660819</v>
      </c>
      <c r="V53" s="20" t="n">
        <v>4.65520793</v>
      </c>
    </row>
    <row r="54" spans="1:22">
      <c r="A54" s="15" t="s">
        <v>529</v>
      </c>
      <c r="B54" s="17" t="n">
        <v>4740</v>
      </c>
      <c r="C54" s="18">
        <f>(606.0/B54*100)</f>
        <v/>
      </c>
      <c r="D54" s="19" t="n">
        <v>4134</v>
      </c>
      <c r="E54" s="18" t="n">
        <v>314.38280413</v>
      </c>
      <c r="F54" s="20" t="n">
        <v>4.21058302</v>
      </c>
      <c r="G54" s="18" t="n">
        <v>335.78849609</v>
      </c>
      <c r="H54" s="20" t="n">
        <v>4.67987426</v>
      </c>
      <c r="I54" s="18" t="n">
        <v>340.64693925</v>
      </c>
      <c r="J54" s="20" t="n">
        <v>4.8670478</v>
      </c>
      <c r="K54" s="18" t="n">
        <v>350.65365197</v>
      </c>
      <c r="L54" s="20" t="n">
        <v>4.05403265</v>
      </c>
      <c r="M54" s="18" t="s">
        <v>481</v>
      </c>
      <c r="N54" s="20" t="s">
        <v>481</v>
      </c>
      <c r="O54" s="18" t="s">
        <v>481</v>
      </c>
      <c r="P54" s="20" t="s">
        <v>481</v>
      </c>
      <c r="Q54" s="18" t="s">
        <v>481</v>
      </c>
      <c r="R54" s="20" t="s">
        <v>481</v>
      </c>
      <c r="S54" s="18" t="s">
        <v>481</v>
      </c>
      <c r="T54" s="20" t="s">
        <v>481</v>
      </c>
      <c r="U54" s="18" t="n">
        <v>296.33193367</v>
      </c>
      <c r="V54" s="20" t="n">
        <v>4.0981549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(77.0/B56*100)</f>
        <v/>
      </c>
      <c r="D56" s="19" t="n">
        <v>5282</v>
      </c>
      <c r="E56" s="18" t="n">
        <v>533.391191</v>
      </c>
      <c r="F56" s="20" t="n">
        <v>9.585327879999999</v>
      </c>
      <c r="G56" s="18" t="n">
        <v>561.07486692</v>
      </c>
      <c r="H56" s="20" t="n">
        <v>5.13296482</v>
      </c>
      <c r="I56" s="18" t="n">
        <v>551.5790641999999</v>
      </c>
      <c r="J56" s="20" t="n">
        <v>3.3987823</v>
      </c>
      <c r="K56" s="18" t="n">
        <v>545.02024497</v>
      </c>
      <c r="L56" s="20" t="n">
        <v>3.18226481</v>
      </c>
      <c r="M56" s="18" t="s">
        <v>481</v>
      </c>
      <c r="N56" s="20" t="s">
        <v>481</v>
      </c>
      <c r="O56" s="18" t="s">
        <v>481</v>
      </c>
      <c r="P56" s="20" t="s">
        <v>481</v>
      </c>
      <c r="Q56" s="18" t="s">
        <v>481</v>
      </c>
      <c r="R56" s="20" t="s">
        <v>481</v>
      </c>
      <c r="S56" s="18" t="s">
        <v>481</v>
      </c>
      <c r="T56" s="20" t="s">
        <v>481</v>
      </c>
      <c r="U56" s="18" t="n">
        <v>487.03478264</v>
      </c>
      <c r="V56" s="20" t="n">
        <v>16.16188709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(189.0/B61*100)</f>
        <v/>
      </c>
      <c r="D61" s="19" t="n">
        <v>6336</v>
      </c>
      <c r="E61" s="18" t="n">
        <v>446.28666618</v>
      </c>
      <c r="F61" s="20" t="n">
        <v>6.1160708</v>
      </c>
      <c r="G61" s="18" t="n">
        <v>451.93125607</v>
      </c>
      <c r="H61" s="20" t="n">
        <v>5.23554787</v>
      </c>
      <c r="I61" s="18" t="n">
        <v>474.94059424</v>
      </c>
      <c r="J61" s="20" t="n">
        <v>2.91598561</v>
      </c>
      <c r="K61" s="18" t="n">
        <v>493.31243228</v>
      </c>
      <c r="L61" s="20" t="n">
        <v>2.53104694</v>
      </c>
      <c r="M61" s="18" t="s">
        <v>481</v>
      </c>
      <c r="N61" s="20" t="s">
        <v>481</v>
      </c>
      <c r="O61" s="18" t="s">
        <v>481</v>
      </c>
      <c r="P61" s="20" t="s">
        <v>481</v>
      </c>
      <c r="Q61" s="18" t="s">
        <v>481</v>
      </c>
      <c r="R61" s="20" t="s">
        <v>481</v>
      </c>
      <c r="S61" s="18" t="s">
        <v>481</v>
      </c>
      <c r="T61" s="20" t="s">
        <v>481</v>
      </c>
      <c r="U61" s="18" t="n">
        <v>415.28403628</v>
      </c>
      <c r="V61" s="20" t="n">
        <v>7.74945675</v>
      </c>
    </row>
    <row r="62" spans="1:22">
      <c r="A62" s="15" t="s">
        <v>537</v>
      </c>
      <c r="B62" s="17" t="n">
        <v>4476</v>
      </c>
      <c r="C62" s="18">
        <f>(3.0/B62*100)</f>
        <v/>
      </c>
      <c r="D62" s="19" t="n">
        <v>4473</v>
      </c>
      <c r="E62" s="18" t="n">
        <v>538.16470334</v>
      </c>
      <c r="F62" s="20" t="n">
        <v>9.74608385</v>
      </c>
      <c r="G62" s="18" t="n">
        <v>537.6838665499999</v>
      </c>
      <c r="H62" s="20" t="n">
        <v>5.55173955</v>
      </c>
      <c r="I62" s="18" t="n">
        <v>551.82594992</v>
      </c>
      <c r="J62" s="20" t="n">
        <v>2.03743665</v>
      </c>
      <c r="K62" s="18" t="n">
        <v>540.91189805</v>
      </c>
      <c r="L62" s="20" t="n">
        <v>1.68303918</v>
      </c>
      <c r="M62" s="18" t="s">
        <v>481</v>
      </c>
      <c r="N62" s="20" t="s">
        <v>481</v>
      </c>
      <c r="O62" s="18" t="s">
        <v>481</v>
      </c>
      <c r="P62" s="20" t="s">
        <v>481</v>
      </c>
      <c r="Q62" s="18" t="s">
        <v>481</v>
      </c>
      <c r="R62" s="20" t="s">
        <v>481</v>
      </c>
      <c r="S62" s="18" t="s">
        <v>481</v>
      </c>
      <c r="T62" s="20" t="s">
        <v>481</v>
      </c>
      <c r="U62" s="18" t="n">
        <v>473.84345463</v>
      </c>
      <c r="V62" s="20" t="n">
        <v>21.56021237</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(103.0/B66*100)</f>
        <v/>
      </c>
      <c r="D66" s="19" t="n">
        <v>5562</v>
      </c>
      <c r="E66" s="18" t="n">
        <v>398.4738564</v>
      </c>
      <c r="F66" s="20" t="n">
        <v>3.71712669</v>
      </c>
      <c r="G66" s="18" t="n">
        <v>419.61913694</v>
      </c>
      <c r="H66" s="20" t="n">
        <v>4.47419804</v>
      </c>
      <c r="I66" s="18" t="n">
        <v>434.05736097</v>
      </c>
      <c r="J66" s="20" t="n">
        <v>2.51458148</v>
      </c>
      <c r="K66" s="18" t="n">
        <v>435.0013399</v>
      </c>
      <c r="L66" s="20" t="n">
        <v>2.64629653</v>
      </c>
      <c r="M66" s="18" t="s">
        <v>481</v>
      </c>
      <c r="N66" s="20" t="s">
        <v>481</v>
      </c>
      <c r="O66" s="18" t="s">
        <v>481</v>
      </c>
      <c r="P66" s="20" t="s">
        <v>481</v>
      </c>
      <c r="Q66" s="18" t="s">
        <v>481</v>
      </c>
      <c r="R66" s="20" t="s">
        <v>481</v>
      </c>
      <c r="S66" s="18" t="s">
        <v>481</v>
      </c>
      <c r="T66" s="20" t="s">
        <v>481</v>
      </c>
      <c r="U66" s="18" t="n">
        <v>364.38172594</v>
      </c>
      <c r="V66" s="20" t="n">
        <v>4.26569381</v>
      </c>
    </row>
    <row r="67" spans="1:22">
      <c r="A67" s="15" t="s">
        <v>542</v>
      </c>
      <c r="B67" s="17" t="n">
        <v>6971</v>
      </c>
      <c r="C67" s="18">
        <f>(1233.0/B67*100)</f>
        <v/>
      </c>
      <c r="D67" s="19" t="n">
        <v>5738</v>
      </c>
      <c r="E67" s="18" t="n">
        <v>368.04286898</v>
      </c>
      <c r="F67" s="20" t="n">
        <v>5.59859733</v>
      </c>
      <c r="G67" s="18" t="n">
        <v>390.80786625</v>
      </c>
      <c r="H67" s="20" t="n">
        <v>4.91155068</v>
      </c>
      <c r="I67" s="18" t="n">
        <v>401.59006649</v>
      </c>
      <c r="J67" s="20" t="n">
        <v>3.49518358</v>
      </c>
      <c r="K67" s="18" t="n">
        <v>414.53355124</v>
      </c>
      <c r="L67" s="20" t="n">
        <v>3.36154667</v>
      </c>
      <c r="M67" s="18" t="s">
        <v>481</v>
      </c>
      <c r="N67" s="20" t="s">
        <v>481</v>
      </c>
      <c r="O67" s="18" t="s">
        <v>481</v>
      </c>
      <c r="P67" s="20" t="s">
        <v>481</v>
      </c>
      <c r="Q67" s="18" t="s">
        <v>481</v>
      </c>
      <c r="R67" s="20" t="s">
        <v>481</v>
      </c>
      <c r="S67" s="18" t="s">
        <v>481</v>
      </c>
      <c r="T67" s="20" t="s">
        <v>481</v>
      </c>
      <c r="U67" s="18" t="n">
        <v>340.52618072</v>
      </c>
      <c r="V67" s="20" t="n">
        <v>6.28843829</v>
      </c>
    </row>
    <row r="68" spans="1:22">
      <c r="A68" s="15" t="s">
        <v>543</v>
      </c>
      <c r="B68" s="17" t="n">
        <v>12083</v>
      </c>
      <c r="C68" s="18">
        <f>(32.0/B68*100)</f>
        <v/>
      </c>
      <c r="D68" s="19" t="n">
        <v>12051</v>
      </c>
      <c r="E68" s="18" t="n">
        <v>384.86958803</v>
      </c>
      <c r="F68" s="20" t="n">
        <v>3.3362411</v>
      </c>
      <c r="G68" s="18" t="n">
        <v>387.06248181</v>
      </c>
      <c r="H68" s="20" t="n">
        <v>2.82790241</v>
      </c>
      <c r="I68" s="18" t="n">
        <v>415.40556949</v>
      </c>
      <c r="J68" s="20" t="n">
        <v>2.04472699</v>
      </c>
      <c r="K68" s="18" t="n">
        <v>438.22698282</v>
      </c>
      <c r="L68" s="20" t="n">
        <v>2.30400016</v>
      </c>
      <c r="M68" s="18" t="s">
        <v>481</v>
      </c>
      <c r="N68" s="20" t="s">
        <v>481</v>
      </c>
      <c r="O68" s="18" t="s">
        <v>481</v>
      </c>
      <c r="P68" s="20" t="s">
        <v>481</v>
      </c>
      <c r="Q68" s="18" t="s">
        <v>481</v>
      </c>
      <c r="R68" s="20" t="s">
        <v>481</v>
      </c>
      <c r="S68" s="18" t="s">
        <v>481</v>
      </c>
      <c r="T68" s="20" t="s">
        <v>481</v>
      </c>
      <c r="U68" s="18" t="n">
        <v>352.61551966</v>
      </c>
      <c r="V68" s="20" t="n">
        <v>2.1834175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480.63055033</v>
      </c>
      <c r="F70" s="20" t="n">
        <v>6.13713752</v>
      </c>
      <c r="G70" s="18" t="n">
        <v>491.49785392</v>
      </c>
      <c r="H70" s="20" t="n">
        <v>4.78964247</v>
      </c>
      <c r="I70" s="18" t="n">
        <v>500.69442297</v>
      </c>
      <c r="J70" s="20" t="n">
        <v>3.68772625</v>
      </c>
      <c r="K70" s="18" t="n">
        <v>501.64167663</v>
      </c>
      <c r="L70" s="20" t="n">
        <v>3.3956267</v>
      </c>
      <c r="M70" s="18" t="s">
        <v>481</v>
      </c>
      <c r="N70" s="20" t="s">
        <v>481</v>
      </c>
      <c r="O70" s="18" t="s">
        <v>481</v>
      </c>
      <c r="P70" s="20" t="s">
        <v>481</v>
      </c>
      <c r="Q70" s="18" t="s">
        <v>481</v>
      </c>
      <c r="R70" s="20" t="s">
        <v>481</v>
      </c>
      <c r="S70" s="18" t="s">
        <v>481</v>
      </c>
      <c r="T70" s="20" t="s">
        <v>481</v>
      </c>
      <c r="U70" s="18" t="n">
        <v>444.98776047</v>
      </c>
      <c r="V70" s="20" t="n">
        <v>8.715474390000001</v>
      </c>
    </row>
    <row r="71" spans="1:22">
      <c r="A71" s="15" t="s">
        <v>546</v>
      </c>
      <c r="B71" s="17" t="n">
        <v>6115</v>
      </c>
      <c r="C71" s="18">
        <f>(55.0/B71*100)</f>
        <v/>
      </c>
      <c r="D71" s="19" t="n">
        <v>6060</v>
      </c>
      <c r="E71" s="18" t="n">
        <v>545.67092515</v>
      </c>
      <c r="F71" s="20" t="n">
        <v>9.61908757</v>
      </c>
      <c r="G71" s="18" t="n">
        <v>550.35960464</v>
      </c>
      <c r="H71" s="20" t="n">
        <v>5.32208934</v>
      </c>
      <c r="I71" s="18" t="n">
        <v>574.71017439</v>
      </c>
      <c r="J71" s="20" t="n">
        <v>2.7778711</v>
      </c>
      <c r="K71" s="18" t="n">
        <v>562.4582259</v>
      </c>
      <c r="L71" s="20" t="n">
        <v>2.23489146</v>
      </c>
      <c r="M71" s="18" t="s">
        <v>481</v>
      </c>
      <c r="N71" s="20" t="s">
        <v>481</v>
      </c>
      <c r="O71" s="18" t="s">
        <v>481</v>
      </c>
      <c r="P71" s="20" t="s">
        <v>481</v>
      </c>
      <c r="Q71" s="18" t="s">
        <v>481</v>
      </c>
      <c r="R71" s="20" t="s">
        <v>481</v>
      </c>
      <c r="S71" s="18" t="s">
        <v>481</v>
      </c>
      <c r="T71" s="20" t="s">
        <v>481</v>
      </c>
      <c r="U71" s="18" t="n">
        <v>513.2312059</v>
      </c>
      <c r="V71" s="20" t="n">
        <v>12.7862732</v>
      </c>
    </row>
    <row r="72" spans="1:22">
      <c r="A72" s="15" t="s">
        <v>547</v>
      </c>
      <c r="B72" s="17" t="n">
        <v>7708</v>
      </c>
      <c r="C72" s="18">
        <f>(9.0/B72*100)</f>
        <v/>
      </c>
      <c r="D72" s="19" t="n">
        <v>7699</v>
      </c>
      <c r="E72" s="18" t="n">
        <v>505.71167801</v>
      </c>
      <c r="F72" s="20" t="n">
        <v>14.12169276</v>
      </c>
      <c r="G72" s="18" t="n">
        <v>546.87198811</v>
      </c>
      <c r="H72" s="20" t="n">
        <v>8.610116319999999</v>
      </c>
      <c r="I72" s="18" t="n">
        <v>544.0761558299999</v>
      </c>
      <c r="J72" s="20" t="n">
        <v>3.35982225</v>
      </c>
      <c r="K72" s="18" t="n">
        <v>542.82539058</v>
      </c>
      <c r="L72" s="20" t="n">
        <v>3.36496629</v>
      </c>
      <c r="M72" s="18" t="s">
        <v>481</v>
      </c>
      <c r="N72" s="20" t="s">
        <v>481</v>
      </c>
      <c r="O72" s="18" t="s">
        <v>481</v>
      </c>
      <c r="P72" s="20" t="s">
        <v>481</v>
      </c>
      <c r="Q72" s="18" t="s">
        <v>481</v>
      </c>
      <c r="R72" s="20" t="s">
        <v>481</v>
      </c>
      <c r="S72" s="18" t="s">
        <v>481</v>
      </c>
      <c r="T72" s="20" t="s">
        <v>481</v>
      </c>
      <c r="U72" s="18" t="n">
        <v>497.3703414</v>
      </c>
      <c r="V72" s="20" t="n">
        <v>25.22877508</v>
      </c>
    </row>
    <row r="73" spans="1:22">
      <c r="A73" s="15" t="s">
        <v>548</v>
      </c>
      <c r="B73" s="17" t="n">
        <v>8249</v>
      </c>
      <c r="C73" s="18">
        <f>(212.0/B73*100)</f>
        <v/>
      </c>
      <c r="D73" s="19" t="n">
        <v>8037</v>
      </c>
      <c r="E73" s="18" t="n">
        <v>406.82655577</v>
      </c>
      <c r="F73" s="20" t="n">
        <v>5.88940531</v>
      </c>
      <c r="G73" s="18" t="n">
        <v>408.06179425</v>
      </c>
      <c r="H73" s="20" t="n">
        <v>3.97226104</v>
      </c>
      <c r="I73" s="18" t="n">
        <v>413.30891576</v>
      </c>
      <c r="J73" s="20" t="n">
        <v>3.12990687</v>
      </c>
      <c r="K73" s="18" t="n">
        <v>433.77900756</v>
      </c>
      <c r="L73" s="20" t="n">
        <v>4.85128524</v>
      </c>
      <c r="M73" s="18" t="s">
        <v>481</v>
      </c>
      <c r="N73" s="20" t="s">
        <v>481</v>
      </c>
      <c r="O73" s="18" t="s">
        <v>481</v>
      </c>
      <c r="P73" s="20" t="s">
        <v>481</v>
      </c>
      <c r="Q73" s="18" t="s">
        <v>481</v>
      </c>
      <c r="R73" s="20" t="s">
        <v>481</v>
      </c>
      <c r="S73" s="18" t="s">
        <v>481</v>
      </c>
      <c r="T73" s="20" t="s">
        <v>481</v>
      </c>
      <c r="U73" s="18" t="n">
        <v>386.9285786</v>
      </c>
      <c r="V73" s="20" t="n">
        <v>9.43631624</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(345.0/B75*100)</f>
        <v/>
      </c>
      <c r="D75" s="19" t="n">
        <v>5030</v>
      </c>
      <c r="E75" s="18" t="n">
        <v>370.66387101</v>
      </c>
      <c r="F75" s="20" t="n">
        <v>4.63526471</v>
      </c>
      <c r="G75" s="18" t="n">
        <v>356.88746061</v>
      </c>
      <c r="H75" s="20" t="n">
        <v>5.11090996</v>
      </c>
      <c r="I75" s="18" t="n">
        <v>380.92828464</v>
      </c>
      <c r="J75" s="20" t="n">
        <v>3.93839144</v>
      </c>
      <c r="K75" s="18" t="n">
        <v>385.9180823</v>
      </c>
      <c r="L75" s="20" t="n">
        <v>5.23687744</v>
      </c>
      <c r="M75" s="18" t="s">
        <v>481</v>
      </c>
      <c r="N75" s="20" t="s">
        <v>481</v>
      </c>
      <c r="O75" s="18" t="s">
        <v>481</v>
      </c>
      <c r="P75" s="20" t="s">
        <v>481</v>
      </c>
      <c r="Q75" s="18" t="s">
        <v>481</v>
      </c>
      <c r="R75" s="20" t="s">
        <v>481</v>
      </c>
      <c r="S75" s="18" t="s">
        <v>481</v>
      </c>
      <c r="T75" s="20" t="s">
        <v>481</v>
      </c>
      <c r="U75" s="18" t="n">
        <v>338.63737845</v>
      </c>
      <c r="V75" s="20" t="n">
        <v>5.05479203</v>
      </c>
    </row>
    <row r="76" spans="1:22">
      <c r="A76" s="15" t="s">
        <v>551</v>
      </c>
      <c r="B76" s="17" t="n">
        <v>14167</v>
      </c>
      <c r="C76" s="18">
        <f>(238.0/B76*100)</f>
        <v/>
      </c>
      <c r="D76" s="19" t="n">
        <v>13929</v>
      </c>
      <c r="E76" s="18" t="n">
        <v>402.42459995</v>
      </c>
      <c r="F76" s="20" t="n">
        <v>4.35849248</v>
      </c>
      <c r="G76" s="18" t="n">
        <v>410.49419752</v>
      </c>
      <c r="H76" s="20" t="n">
        <v>3.70512331</v>
      </c>
      <c r="I76" s="18" t="n">
        <v>433.90554229</v>
      </c>
      <c r="J76" s="20" t="n">
        <v>3.11239065</v>
      </c>
      <c r="K76" s="18" t="n">
        <v>453.92688884</v>
      </c>
      <c r="L76" s="20" t="n">
        <v>3.08098566</v>
      </c>
      <c r="M76" s="18" t="s">
        <v>481</v>
      </c>
      <c r="N76" s="20" t="s">
        <v>481</v>
      </c>
      <c r="O76" s="18" t="s">
        <v>481</v>
      </c>
      <c r="P76" s="20" t="s">
        <v>481</v>
      </c>
      <c r="Q76" s="18" t="s">
        <v>481</v>
      </c>
      <c r="R76" s="20" t="s">
        <v>481</v>
      </c>
      <c r="S76" s="18" t="s">
        <v>481</v>
      </c>
      <c r="T76" s="20" t="s">
        <v>481</v>
      </c>
      <c r="U76" s="18" t="n">
        <v>367.57284494</v>
      </c>
      <c r="V76" s="20" t="n">
        <v>4.77298076</v>
      </c>
    </row>
    <row r="77" spans="1:22">
      <c r="A77" s="15" t="s">
        <v>552</v>
      </c>
      <c r="B77" s="17" t="n">
        <v>6062</v>
      </c>
      <c r="C77" s="18">
        <f>(480.0/B77*100)</f>
        <v/>
      </c>
      <c r="D77" s="19" t="n">
        <v>5582</v>
      </c>
      <c r="E77" s="18" t="n">
        <v>395.80906433</v>
      </c>
      <c r="F77" s="20" t="n">
        <v>6.51013018</v>
      </c>
      <c r="G77" s="18" t="n">
        <v>415.61209944</v>
      </c>
      <c r="H77" s="20" t="n">
        <v>5.12653136</v>
      </c>
      <c r="I77" s="18" t="n">
        <v>428.01084935</v>
      </c>
      <c r="J77" s="20" t="n">
        <v>4.35849065</v>
      </c>
      <c r="K77" s="18" t="n">
        <v>438.87633655</v>
      </c>
      <c r="L77" s="20" t="n">
        <v>3.40569315</v>
      </c>
      <c r="M77" s="18" t="s">
        <v>481</v>
      </c>
      <c r="N77" s="20" t="s">
        <v>481</v>
      </c>
      <c r="O77" s="18" t="s">
        <v>481</v>
      </c>
      <c r="P77" s="20" t="s">
        <v>481</v>
      </c>
      <c r="Q77" s="18" t="s">
        <v>481</v>
      </c>
      <c r="R77" s="20" t="s">
        <v>481</v>
      </c>
      <c r="S77" s="18" t="s">
        <v>481</v>
      </c>
      <c r="T77" s="20" t="s">
        <v>481</v>
      </c>
      <c r="U77" s="18" t="n">
        <v>362.66601098</v>
      </c>
      <c r="V77" s="20" t="n">
        <v>3.79807757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(118.0/B81*100)</f>
        <v/>
      </c>
      <c r="D81" s="19" t="n">
        <v>8743</v>
      </c>
      <c r="E81" s="18" t="n">
        <v>431.82444373</v>
      </c>
      <c r="F81" s="20" t="n">
        <v>5.89458199</v>
      </c>
      <c r="G81" s="18" t="n">
        <v>439.87792032</v>
      </c>
      <c r="H81" s="20" t="n">
        <v>4.81505021</v>
      </c>
      <c r="I81" s="18" t="n">
        <v>449.84174815</v>
      </c>
      <c r="J81" s="20" t="n">
        <v>3.58255015</v>
      </c>
      <c r="K81" s="18" t="n">
        <v>450.15943822</v>
      </c>
      <c r="L81" s="20" t="n">
        <v>4.11866185</v>
      </c>
      <c r="M81" s="18" t="s">
        <v>481</v>
      </c>
      <c r="N81" s="20" t="s">
        <v>481</v>
      </c>
      <c r="O81" s="18" t="s">
        <v>481</v>
      </c>
      <c r="P81" s="20" t="s">
        <v>481</v>
      </c>
      <c r="Q81" s="18" t="s">
        <v>481</v>
      </c>
      <c r="R81" s="20" t="s">
        <v>481</v>
      </c>
      <c r="S81" s="18" t="s">
        <v>481</v>
      </c>
      <c r="T81" s="20" t="s">
        <v>481</v>
      </c>
      <c r="U81" s="18" t="n">
        <v>401.69652537</v>
      </c>
      <c r="V81" s="20" t="n">
        <v>9.113908220000001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890</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521.68743413</v>
      </c>
      <c r="F7" s="20" t="n">
        <v>6.5115191</v>
      </c>
      <c r="G7" s="18" t="n">
        <v>525.3025542300001</v>
      </c>
      <c r="H7" s="20" t="n">
        <v>4.65655093</v>
      </c>
      <c r="I7" s="18" t="n">
        <v>511.79939675</v>
      </c>
      <c r="J7" s="20" t="n">
        <v>2.69646107</v>
      </c>
      <c r="K7" s="18" t="n">
        <v>490.27777947</v>
      </c>
      <c r="L7" s="20" t="n">
        <v>1.78379732</v>
      </c>
      <c r="M7" s="18" t="s">
        <v>481</v>
      </c>
      <c r="N7" s="20" t="s">
        <v>481</v>
      </c>
      <c r="O7" s="18" t="s">
        <v>481</v>
      </c>
      <c r="P7" s="20" t="s">
        <v>481</v>
      </c>
      <c r="Q7" s="18" t="s">
        <v>481</v>
      </c>
      <c r="R7" s="20" t="s">
        <v>481</v>
      </c>
      <c r="S7" s="18" t="s">
        <v>481</v>
      </c>
      <c r="T7" s="20" t="s">
        <v>481</v>
      </c>
      <c r="U7" s="18" t="n">
        <v>456.3638918</v>
      </c>
      <c r="V7" s="20" t="n">
        <v>4.40749517</v>
      </c>
    </row>
    <row r="8" spans="1:22">
      <c r="A8" s="15" t="s">
        <v>483</v>
      </c>
      <c r="B8" s="17" t="n">
        <v>7007</v>
      </c>
      <c r="C8" s="18">
        <f>(299.0/B8*100)</f>
        <v/>
      </c>
      <c r="D8" s="19" t="n">
        <v>6708</v>
      </c>
      <c r="E8" s="18" t="n">
        <v>482.82200805</v>
      </c>
      <c r="F8" s="20" t="n">
        <v>8.11932433</v>
      </c>
      <c r="G8" s="18" t="n">
        <v>511.08881542</v>
      </c>
      <c r="H8" s="20" t="n">
        <v>5.50944227</v>
      </c>
      <c r="I8" s="18" t="n">
        <v>504.88175939</v>
      </c>
      <c r="J8" s="20" t="n">
        <v>3.97939773</v>
      </c>
      <c r="K8" s="18" t="n">
        <v>501.76490785</v>
      </c>
      <c r="L8" s="20" t="n">
        <v>3.07592458</v>
      </c>
      <c r="M8" s="18" t="s">
        <v>481</v>
      </c>
      <c r="N8" s="20" t="s">
        <v>481</v>
      </c>
      <c r="O8" s="18" t="s">
        <v>481</v>
      </c>
      <c r="P8" s="20" t="s">
        <v>481</v>
      </c>
      <c r="Q8" s="18" t="n">
        <v>301.63126691</v>
      </c>
      <c r="R8" s="20" t="n">
        <v>25.14921031</v>
      </c>
      <c r="S8" s="18" t="s">
        <v>481</v>
      </c>
      <c r="T8" s="20" t="s">
        <v>481</v>
      </c>
      <c r="U8" s="18" t="n">
        <v>440.39845952</v>
      </c>
      <c r="V8" s="20" t="n">
        <v>7.18816658</v>
      </c>
    </row>
    <row r="9" spans="1:22">
      <c r="A9" s="15" t="s">
        <v>484</v>
      </c>
      <c r="B9" s="17" t="n">
        <v>9651</v>
      </c>
      <c r="C9" s="18">
        <f>(357.0/B9*100)</f>
        <v/>
      </c>
      <c r="D9" s="19" t="n">
        <v>9294</v>
      </c>
      <c r="E9" s="18" t="n">
        <v>508.30118046</v>
      </c>
      <c r="F9" s="20" t="n">
        <v>7.89058929</v>
      </c>
      <c r="G9" s="18" t="n">
        <v>514.22908087</v>
      </c>
      <c r="H9" s="20" t="n">
        <v>5.42162405</v>
      </c>
      <c r="I9" s="18" t="n">
        <v>525.65894847</v>
      </c>
      <c r="J9" s="20" t="n">
        <v>3.33147015</v>
      </c>
      <c r="K9" s="18" t="n">
        <v>519.15536143</v>
      </c>
      <c r="L9" s="20" t="n">
        <v>2.37722532</v>
      </c>
      <c r="M9" s="18" t="s">
        <v>481</v>
      </c>
      <c r="N9" s="20" t="s">
        <v>481</v>
      </c>
      <c r="O9" s="18" t="s">
        <v>481</v>
      </c>
      <c r="P9" s="20" t="s">
        <v>481</v>
      </c>
      <c r="Q9" s="18" t="n">
        <v>357.98454354</v>
      </c>
      <c r="R9" s="20" t="n">
        <v>11.51846445</v>
      </c>
      <c r="S9" s="18" t="s">
        <v>481</v>
      </c>
      <c r="T9" s="20" t="s">
        <v>481</v>
      </c>
      <c r="U9" s="18" t="n">
        <v>433.05080234</v>
      </c>
      <c r="V9" s="20" t="n">
        <v>5.87311112</v>
      </c>
    </row>
    <row r="10" spans="1:22">
      <c r="A10" s="15" t="s">
        <v>485</v>
      </c>
      <c r="B10" s="17" t="n">
        <v>20058</v>
      </c>
      <c r="C10" s="18">
        <f>(585.0/B10*100)</f>
        <v/>
      </c>
      <c r="D10" s="19" t="n">
        <v>19473</v>
      </c>
      <c r="E10" s="18" t="n">
        <v>527.87189433</v>
      </c>
      <c r="F10" s="20" t="n">
        <v>5.40685162</v>
      </c>
      <c r="G10" s="18" t="n">
        <v>531.95969327</v>
      </c>
      <c r="H10" s="20" t="n">
        <v>3.42915548</v>
      </c>
      <c r="I10" s="18" t="n">
        <v>525.43762216</v>
      </c>
      <c r="J10" s="20" t="n">
        <v>3.56757921</v>
      </c>
      <c r="K10" s="18" t="n">
        <v>512.69297922</v>
      </c>
      <c r="L10" s="20" t="n">
        <v>2.39893941</v>
      </c>
      <c r="M10" s="18" t="s">
        <v>481</v>
      </c>
      <c r="N10" s="20" t="s">
        <v>481</v>
      </c>
      <c r="O10" s="18" t="s">
        <v>481</v>
      </c>
      <c r="P10" s="20" t="s">
        <v>481</v>
      </c>
      <c r="Q10" s="18" t="s">
        <v>481</v>
      </c>
      <c r="R10" s="20" t="s">
        <v>481</v>
      </c>
      <c r="S10" s="18" t="s">
        <v>481</v>
      </c>
      <c r="T10" s="20" t="s">
        <v>481</v>
      </c>
      <c r="U10" s="18" t="n">
        <v>457.45981264</v>
      </c>
      <c r="V10" s="20" t="n">
        <v>5.68631109</v>
      </c>
    </row>
    <row r="11" spans="1:22">
      <c r="A11" s="15" t="s">
        <v>486</v>
      </c>
      <c r="B11" s="17" t="n">
        <v>7053</v>
      </c>
      <c r="C11" s="18">
        <f>(242.0/B11*100)</f>
        <v/>
      </c>
      <c r="D11" s="19" t="n">
        <v>6811</v>
      </c>
      <c r="E11" s="18" t="n">
        <v>420.21685884</v>
      </c>
      <c r="F11" s="20" t="n">
        <v>7.27666984</v>
      </c>
      <c r="G11" s="18" t="n">
        <v>424.68294685</v>
      </c>
      <c r="H11" s="20" t="n">
        <v>5.26190887</v>
      </c>
      <c r="I11" s="18" t="n">
        <v>425.7024087</v>
      </c>
      <c r="J11" s="20" t="n">
        <v>3.80299274</v>
      </c>
      <c r="K11" s="18" t="n">
        <v>431.72954394</v>
      </c>
      <c r="L11" s="20" t="n">
        <v>2.76807317</v>
      </c>
      <c r="M11" s="18" t="s">
        <v>481</v>
      </c>
      <c r="N11" s="20" t="s">
        <v>481</v>
      </c>
      <c r="O11" s="18" t="s">
        <v>481</v>
      </c>
      <c r="P11" s="20" t="s">
        <v>481</v>
      </c>
      <c r="Q11" s="18" t="s">
        <v>481</v>
      </c>
      <c r="R11" s="20" t="s">
        <v>481</v>
      </c>
      <c r="S11" s="18" t="s">
        <v>481</v>
      </c>
      <c r="T11" s="20" t="s">
        <v>481</v>
      </c>
      <c r="U11" s="18" t="n">
        <v>390.04197938</v>
      </c>
      <c r="V11" s="20" t="n">
        <v>5.33457919</v>
      </c>
    </row>
    <row r="12" spans="1:22">
      <c r="A12" s="15" t="s">
        <v>487</v>
      </c>
      <c r="B12" s="17" t="n">
        <v>6894</v>
      </c>
      <c r="C12" s="18">
        <f>(60.0/B12*100)</f>
        <v/>
      </c>
      <c r="D12" s="19" t="n">
        <v>6834</v>
      </c>
      <c r="E12" s="18" t="n">
        <v>462.82187319</v>
      </c>
      <c r="F12" s="20" t="n">
        <v>8.276904030000001</v>
      </c>
      <c r="G12" s="18" t="n">
        <v>479.8162936</v>
      </c>
      <c r="H12" s="20" t="n">
        <v>6.4219042</v>
      </c>
      <c r="I12" s="18" t="n">
        <v>490.69654558</v>
      </c>
      <c r="J12" s="20" t="n">
        <v>3.35461798</v>
      </c>
      <c r="K12" s="18" t="n">
        <v>506.13201703</v>
      </c>
      <c r="L12" s="20" t="n">
        <v>2.15501517</v>
      </c>
      <c r="M12" s="18" t="s">
        <v>481</v>
      </c>
      <c r="N12" s="20" t="s">
        <v>481</v>
      </c>
      <c r="O12" s="18" t="s">
        <v>481</v>
      </c>
      <c r="P12" s="20" t="s">
        <v>481</v>
      </c>
      <c r="Q12" s="18" t="n">
        <v>340.98506961</v>
      </c>
      <c r="R12" s="20" t="n">
        <v>12.52444664</v>
      </c>
      <c r="S12" s="18" t="s">
        <v>481</v>
      </c>
      <c r="T12" s="20" t="s">
        <v>481</v>
      </c>
      <c r="U12" s="18" t="n">
        <v>410.74647918</v>
      </c>
      <c r="V12" s="20" t="n">
        <v>7.33842479</v>
      </c>
    </row>
    <row r="13" spans="1:22">
      <c r="A13" s="15" t="s">
        <v>488</v>
      </c>
      <c r="B13" s="17" t="n">
        <v>7161</v>
      </c>
      <c r="C13" s="18">
        <f>(340.0/B13*100)</f>
        <v/>
      </c>
      <c r="D13" s="19" t="n">
        <v>6821</v>
      </c>
      <c r="E13" s="18" t="n">
        <v>515.30179946</v>
      </c>
      <c r="F13" s="20" t="n">
        <v>7.45989648</v>
      </c>
      <c r="G13" s="18" t="n">
        <v>516.22862219</v>
      </c>
      <c r="H13" s="20" t="n">
        <v>5.16246799</v>
      </c>
      <c r="I13" s="18" t="n">
        <v>515.15470953</v>
      </c>
      <c r="J13" s="20" t="n">
        <v>3.29029069</v>
      </c>
      <c r="K13" s="18" t="n">
        <v>519.04175834</v>
      </c>
      <c r="L13" s="20" t="n">
        <v>2.30762359</v>
      </c>
      <c r="M13" s="18" t="s">
        <v>481</v>
      </c>
      <c r="N13" s="20" t="s">
        <v>481</v>
      </c>
      <c r="O13" s="18" t="s">
        <v>481</v>
      </c>
      <c r="P13" s="20" t="s">
        <v>481</v>
      </c>
      <c r="Q13" s="18" t="n">
        <v>447.51533769</v>
      </c>
      <c r="R13" s="20" t="n">
        <v>5.97365007</v>
      </c>
      <c r="S13" s="18" t="s">
        <v>481</v>
      </c>
      <c r="T13" s="20" t="s">
        <v>481</v>
      </c>
      <c r="U13" s="18" t="n">
        <v>442.39678002</v>
      </c>
      <c r="V13" s="20" t="n">
        <v>6.32526252</v>
      </c>
    </row>
    <row r="14" spans="1:22">
      <c r="A14" s="15" t="s">
        <v>489</v>
      </c>
      <c r="B14" s="17" t="n">
        <v>5587</v>
      </c>
      <c r="C14" s="18">
        <f>(93.0/B14*100)</f>
        <v/>
      </c>
      <c r="D14" s="19" t="n">
        <v>5494</v>
      </c>
      <c r="E14" s="18" t="n">
        <v>499.99663198</v>
      </c>
      <c r="F14" s="20" t="n">
        <v>7.01370461</v>
      </c>
      <c r="G14" s="18" t="n">
        <v>507.93716705</v>
      </c>
      <c r="H14" s="20" t="n">
        <v>5.5789738</v>
      </c>
      <c r="I14" s="18" t="n">
        <v>515.05468909</v>
      </c>
      <c r="J14" s="20" t="n">
        <v>3.38511535</v>
      </c>
      <c r="K14" s="18" t="n">
        <v>527.77592951</v>
      </c>
      <c r="L14" s="20" t="n">
        <v>2.29779172</v>
      </c>
      <c r="M14" s="18" t="s">
        <v>481</v>
      </c>
      <c r="N14" s="20" t="s">
        <v>481</v>
      </c>
      <c r="O14" s="18" t="s">
        <v>481</v>
      </c>
      <c r="P14" s="20" t="s">
        <v>481</v>
      </c>
      <c r="Q14" s="18" t="s">
        <v>481</v>
      </c>
      <c r="R14" s="20" t="s">
        <v>481</v>
      </c>
      <c r="S14" s="18" t="s">
        <v>481</v>
      </c>
      <c r="T14" s="20" t="s">
        <v>481</v>
      </c>
      <c r="U14" s="18" t="n">
        <v>461.21457114</v>
      </c>
      <c r="V14" s="20" t="n">
        <v>8.90491881</v>
      </c>
    </row>
    <row r="15" spans="1:22">
      <c r="A15" s="15" t="s">
        <v>490</v>
      </c>
      <c r="B15" s="17" t="n">
        <v>5882</v>
      </c>
      <c r="C15" s="18">
        <f>(186.0/B15*100)</f>
        <v/>
      </c>
      <c r="D15" s="19" t="n">
        <v>5696</v>
      </c>
      <c r="E15" s="18" t="n">
        <v>483.34877437</v>
      </c>
      <c r="F15" s="20" t="n">
        <v>11.21589524</v>
      </c>
      <c r="G15" s="18" t="n">
        <v>505.81612757</v>
      </c>
      <c r="H15" s="20" t="n">
        <v>10.45394968</v>
      </c>
      <c r="I15" s="18" t="n">
        <v>518.31206479</v>
      </c>
      <c r="J15" s="20" t="n">
        <v>4.95804526</v>
      </c>
      <c r="K15" s="18" t="n">
        <v>516.56333921</v>
      </c>
      <c r="L15" s="20" t="n">
        <v>2.09400723</v>
      </c>
      <c r="M15" s="18" t="s">
        <v>481</v>
      </c>
      <c r="N15" s="20" t="s">
        <v>481</v>
      </c>
      <c r="O15" s="18" t="s">
        <v>481</v>
      </c>
      <c r="P15" s="20" t="s">
        <v>481</v>
      </c>
      <c r="Q15" s="18" t="n">
        <v>368.85220715</v>
      </c>
      <c r="R15" s="20" t="n">
        <v>14.5875493</v>
      </c>
      <c r="S15" s="18" t="s">
        <v>481</v>
      </c>
      <c r="T15" s="20" t="s">
        <v>481</v>
      </c>
      <c r="U15" s="18" t="n">
        <v>457.29074354</v>
      </c>
      <c r="V15" s="20" t="n">
        <v>7.10799816</v>
      </c>
    </row>
    <row r="16" spans="1:22">
      <c r="A16" s="15" t="s">
        <v>491</v>
      </c>
      <c r="B16" s="17" t="n">
        <v>6108</v>
      </c>
      <c r="C16" s="18">
        <f>(198.0/B16*100)</f>
        <v/>
      </c>
      <c r="D16" s="19" t="n">
        <v>5910</v>
      </c>
      <c r="E16" s="18" t="n">
        <v>500.41723149</v>
      </c>
      <c r="F16" s="20" t="n">
        <v>7.93906979</v>
      </c>
      <c r="G16" s="18" t="n">
        <v>521.75465017</v>
      </c>
      <c r="H16" s="20" t="n">
        <v>4.97836034</v>
      </c>
      <c r="I16" s="18" t="n">
        <v>513.86555058</v>
      </c>
      <c r="J16" s="20" t="n">
        <v>3.0706361</v>
      </c>
      <c r="K16" s="18" t="n">
        <v>495.9849426</v>
      </c>
      <c r="L16" s="20" t="n">
        <v>2.41398371</v>
      </c>
      <c r="M16" s="18" t="s">
        <v>481</v>
      </c>
      <c r="N16" s="20" t="s">
        <v>481</v>
      </c>
      <c r="O16" s="18" t="s">
        <v>481</v>
      </c>
      <c r="P16" s="20" t="s">
        <v>481</v>
      </c>
      <c r="Q16" s="18" t="s">
        <v>481</v>
      </c>
      <c r="R16" s="20" t="s">
        <v>481</v>
      </c>
      <c r="S16" s="18" t="s">
        <v>481</v>
      </c>
      <c r="T16" s="20" t="s">
        <v>481</v>
      </c>
      <c r="U16" s="18" t="n">
        <v>415.22244052</v>
      </c>
      <c r="V16" s="20" t="n">
        <v>7.51018927</v>
      </c>
    </row>
    <row r="17" spans="1:22">
      <c r="A17" s="15" t="s">
        <v>492</v>
      </c>
      <c r="B17" s="17" t="n">
        <v>6504</v>
      </c>
      <c r="C17" s="18">
        <f>(2634.0/B17*100)</f>
        <v/>
      </c>
      <c r="D17" s="19" t="n">
        <v>3870</v>
      </c>
      <c r="E17" s="18" t="n">
        <v>511.22916009</v>
      </c>
      <c r="F17" s="20" t="n">
        <v>8.60065086</v>
      </c>
      <c r="G17" s="18" t="n">
        <v>517.41517921</v>
      </c>
      <c r="H17" s="20" t="n">
        <v>6.8520745</v>
      </c>
      <c r="I17" s="18" t="n">
        <v>518.40671645</v>
      </c>
      <c r="J17" s="20" t="n">
        <v>4.62986708</v>
      </c>
      <c r="K17" s="18" t="n">
        <v>515.5354155</v>
      </c>
      <c r="L17" s="20" t="n">
        <v>3.37601737</v>
      </c>
      <c r="M17" s="18" t="s">
        <v>481</v>
      </c>
      <c r="N17" s="20" t="s">
        <v>481</v>
      </c>
      <c r="O17" s="18" t="s">
        <v>481</v>
      </c>
      <c r="P17" s="20" t="s">
        <v>481</v>
      </c>
      <c r="Q17" s="18" t="n">
        <v>362.96139732</v>
      </c>
      <c r="R17" s="20" t="n">
        <v>12.64520278</v>
      </c>
      <c r="S17" s="18" t="s">
        <v>481</v>
      </c>
      <c r="T17" s="20" t="s">
        <v>481</v>
      </c>
      <c r="U17" s="18" t="n">
        <v>473.66470981</v>
      </c>
      <c r="V17" s="20" t="n">
        <v>7.15638447</v>
      </c>
    </row>
    <row r="18" spans="1:22">
      <c r="A18" s="15" t="s">
        <v>493</v>
      </c>
      <c r="B18" s="17" t="n">
        <v>5532</v>
      </c>
      <c r="C18" s="18">
        <f>(33.0/B18*100)</f>
        <v/>
      </c>
      <c r="D18" s="19" t="n">
        <v>5499</v>
      </c>
      <c r="E18" s="18" t="n">
        <v>447.66207672</v>
      </c>
      <c r="F18" s="20" t="n">
        <v>7.28262955</v>
      </c>
      <c r="G18" s="18" t="n">
        <v>464.01937424</v>
      </c>
      <c r="H18" s="20" t="n">
        <v>6.53940619</v>
      </c>
      <c r="I18" s="18" t="n">
        <v>461.71967984</v>
      </c>
      <c r="J18" s="20" t="n">
        <v>3.89736598</v>
      </c>
      <c r="K18" s="18" t="n">
        <v>458.31090891</v>
      </c>
      <c r="L18" s="20" t="n">
        <v>3.34856002</v>
      </c>
      <c r="M18" s="18" t="s">
        <v>481</v>
      </c>
      <c r="N18" s="20" t="s">
        <v>481</v>
      </c>
      <c r="O18" s="18" t="s">
        <v>481</v>
      </c>
      <c r="P18" s="20" t="s">
        <v>481</v>
      </c>
      <c r="Q18" s="18" t="s">
        <v>481</v>
      </c>
      <c r="R18" s="20" t="s">
        <v>481</v>
      </c>
      <c r="S18" s="18" t="s">
        <v>481</v>
      </c>
      <c r="T18" s="20" t="s">
        <v>481</v>
      </c>
      <c r="U18" s="18" t="n">
        <v>382.24040448</v>
      </c>
      <c r="V18" s="20" t="n">
        <v>8.20299108</v>
      </c>
    </row>
    <row r="19" spans="1:22">
      <c r="A19" s="15" t="s">
        <v>494</v>
      </c>
      <c r="B19" s="17" t="n">
        <v>5658</v>
      </c>
      <c r="C19" s="18">
        <f>(493.0/B19*100)</f>
        <v/>
      </c>
      <c r="D19" s="19" t="n">
        <v>5165</v>
      </c>
      <c r="E19" s="18" t="n">
        <v>428.52660571</v>
      </c>
      <c r="F19" s="20" t="n">
        <v>6.65556286</v>
      </c>
      <c r="G19" s="18" t="n">
        <v>460.99128818</v>
      </c>
      <c r="H19" s="20" t="n">
        <v>6.43660069</v>
      </c>
      <c r="I19" s="18" t="n">
        <v>474.16092426</v>
      </c>
      <c r="J19" s="20" t="n">
        <v>3.96040137</v>
      </c>
      <c r="K19" s="18" t="n">
        <v>496.82311086</v>
      </c>
      <c r="L19" s="20" t="n">
        <v>2.6230296</v>
      </c>
      <c r="M19" s="18" t="s">
        <v>481</v>
      </c>
      <c r="N19" s="20" t="s">
        <v>481</v>
      </c>
      <c r="O19" s="18" t="s">
        <v>481</v>
      </c>
      <c r="P19" s="20" t="s">
        <v>481</v>
      </c>
      <c r="Q19" s="18" t="s">
        <v>481</v>
      </c>
      <c r="R19" s="20" t="s">
        <v>481</v>
      </c>
      <c r="S19" s="18" t="s">
        <v>481</v>
      </c>
      <c r="T19" s="20" t="s">
        <v>481</v>
      </c>
      <c r="U19" s="18" t="n">
        <v>414.4592931</v>
      </c>
      <c r="V19" s="20" t="n">
        <v>7.02486343</v>
      </c>
    </row>
    <row r="20" spans="1:22">
      <c r="A20" s="15" t="s">
        <v>495</v>
      </c>
      <c r="B20" s="17" t="n">
        <v>3371</v>
      </c>
      <c r="C20" s="18">
        <f>(75.0/B20*100)</f>
        <v/>
      </c>
      <c r="D20" s="19" t="n">
        <v>3296</v>
      </c>
      <c r="E20" s="18" t="n">
        <v>502.11116968</v>
      </c>
      <c r="F20" s="20" t="n">
        <v>9.80008969</v>
      </c>
      <c r="G20" s="18" t="n">
        <v>514.67997499</v>
      </c>
      <c r="H20" s="20" t="n">
        <v>6.13296983</v>
      </c>
      <c r="I20" s="18" t="n">
        <v>501.18081274</v>
      </c>
      <c r="J20" s="20" t="n">
        <v>4.13097338</v>
      </c>
      <c r="K20" s="18" t="n">
        <v>482.57824435</v>
      </c>
      <c r="L20" s="20" t="n">
        <v>2.21094105</v>
      </c>
      <c r="M20" s="18" t="s">
        <v>481</v>
      </c>
      <c r="N20" s="20" t="s">
        <v>481</v>
      </c>
      <c r="O20" s="18" t="s">
        <v>481</v>
      </c>
      <c r="P20" s="20" t="s">
        <v>481</v>
      </c>
      <c r="Q20" s="18" t="s">
        <v>481</v>
      </c>
      <c r="R20" s="20" t="s">
        <v>481</v>
      </c>
      <c r="S20" s="18" t="s">
        <v>481</v>
      </c>
      <c r="T20" s="20" t="s">
        <v>481</v>
      </c>
      <c r="U20" s="18" t="n">
        <v>445.22547428</v>
      </c>
      <c r="V20" s="20" t="n">
        <v>9.096202099999999</v>
      </c>
    </row>
    <row r="21" spans="1:22">
      <c r="A21" s="15" t="s">
        <v>496</v>
      </c>
      <c r="B21" s="17" t="n">
        <v>5741</v>
      </c>
      <c r="C21" s="18">
        <f>(83.0/B21*100)</f>
        <v/>
      </c>
      <c r="D21" s="19" t="n">
        <v>5658</v>
      </c>
      <c r="E21" s="18" t="n">
        <v>534.86286751</v>
      </c>
      <c r="F21" s="20" t="n">
        <v>6.27551469</v>
      </c>
      <c r="G21" s="18" t="n">
        <v>538.74800077</v>
      </c>
      <c r="H21" s="20" t="n">
        <v>5.47064476</v>
      </c>
      <c r="I21" s="18" t="n">
        <v>518.66210828</v>
      </c>
      <c r="J21" s="20" t="n">
        <v>2.93101374</v>
      </c>
      <c r="K21" s="18" t="n">
        <v>494.29038193</v>
      </c>
      <c r="L21" s="20" t="n">
        <v>2.21033889</v>
      </c>
      <c r="M21" s="18" t="s">
        <v>481</v>
      </c>
      <c r="N21" s="20" t="s">
        <v>481</v>
      </c>
      <c r="O21" s="18" t="s">
        <v>481</v>
      </c>
      <c r="P21" s="20" t="s">
        <v>481</v>
      </c>
      <c r="Q21" s="18" t="s">
        <v>481</v>
      </c>
      <c r="R21" s="20" t="s">
        <v>481</v>
      </c>
      <c r="S21" s="18" t="s">
        <v>481</v>
      </c>
      <c r="T21" s="20" t="s">
        <v>481</v>
      </c>
      <c r="U21" s="18" t="n">
        <v>459.64318058</v>
      </c>
      <c r="V21" s="20" t="n">
        <v>9.9981198</v>
      </c>
    </row>
    <row r="22" spans="1:22">
      <c r="A22" s="15" t="s">
        <v>497</v>
      </c>
      <c r="B22" s="17" t="n">
        <v>6598</v>
      </c>
      <c r="C22" s="18">
        <f>(44.0/B22*100)</f>
        <v/>
      </c>
      <c r="D22" s="19" t="n">
        <v>6554</v>
      </c>
      <c r="E22" s="18" t="n">
        <v>421.66057715</v>
      </c>
      <c r="F22" s="20" t="n">
        <v>6.98133335</v>
      </c>
      <c r="G22" s="18" t="n">
        <v>440.9714688</v>
      </c>
      <c r="H22" s="20" t="n">
        <v>5.85323637</v>
      </c>
      <c r="I22" s="18" t="n">
        <v>451.42609349</v>
      </c>
      <c r="J22" s="20" t="n">
        <v>5.60241408</v>
      </c>
      <c r="K22" s="18" t="n">
        <v>502.25521478</v>
      </c>
      <c r="L22" s="20" t="n">
        <v>4.05390828</v>
      </c>
      <c r="M22" s="18" t="s">
        <v>481</v>
      </c>
      <c r="N22" s="20" t="s">
        <v>481</v>
      </c>
      <c r="O22" s="18" t="s">
        <v>481</v>
      </c>
      <c r="P22" s="20" t="s">
        <v>481</v>
      </c>
      <c r="Q22" s="18" t="n">
        <v>465.3184081</v>
      </c>
      <c r="R22" s="20" t="n">
        <v>9.52311205</v>
      </c>
      <c r="S22" s="18" t="s">
        <v>481</v>
      </c>
      <c r="T22" s="20" t="s">
        <v>481</v>
      </c>
      <c r="U22" s="18" t="n">
        <v>373.5897554</v>
      </c>
      <c r="V22" s="20" t="n">
        <v>7.92413873</v>
      </c>
    </row>
    <row r="23" spans="1:22">
      <c r="A23" s="15" t="s">
        <v>498</v>
      </c>
      <c r="B23" s="17" t="n">
        <v>11583</v>
      </c>
      <c r="C23" s="18">
        <f>(307.0/B23*100)</f>
        <v/>
      </c>
      <c r="D23" s="19" t="n">
        <v>11276</v>
      </c>
      <c r="E23" s="18" t="n">
        <v>495.0620409</v>
      </c>
      <c r="F23" s="20" t="n">
        <v>6.72135066</v>
      </c>
      <c r="G23" s="18" t="n">
        <v>497.11892776</v>
      </c>
      <c r="H23" s="20" t="n">
        <v>4.467294</v>
      </c>
      <c r="I23" s="18" t="n">
        <v>495.74477152</v>
      </c>
      <c r="J23" s="20" t="n">
        <v>3.74136892</v>
      </c>
      <c r="K23" s="18" t="n">
        <v>490.70275518</v>
      </c>
      <c r="L23" s="20" t="n">
        <v>3.38320185</v>
      </c>
      <c r="M23" s="18" t="s">
        <v>481</v>
      </c>
      <c r="N23" s="20" t="s">
        <v>481</v>
      </c>
      <c r="O23" s="18" t="s">
        <v>481</v>
      </c>
      <c r="P23" s="20" t="s">
        <v>481</v>
      </c>
      <c r="Q23" s="18" t="s">
        <v>481</v>
      </c>
      <c r="R23" s="20" t="s">
        <v>481</v>
      </c>
      <c r="S23" s="18" t="s">
        <v>481</v>
      </c>
      <c r="T23" s="20" t="s">
        <v>481</v>
      </c>
      <c r="U23" s="18" t="n">
        <v>429.28700831</v>
      </c>
      <c r="V23" s="20" t="n">
        <v>6.1708229</v>
      </c>
    </row>
    <row r="24" spans="1:22">
      <c r="A24" s="15" t="s">
        <v>499</v>
      </c>
      <c r="B24" s="17" t="n">
        <v>6647</v>
      </c>
      <c r="C24" s="18">
        <f>(18.0/B24*100)</f>
        <v/>
      </c>
      <c r="D24" s="19" t="n">
        <v>6629</v>
      </c>
      <c r="E24" s="18" t="n">
        <v>507.3335189</v>
      </c>
      <c r="F24" s="20" t="n">
        <v>13.39853164</v>
      </c>
      <c r="G24" s="18" t="n">
        <v>498.54786134</v>
      </c>
      <c r="H24" s="20" t="n">
        <v>10.60972273</v>
      </c>
      <c r="I24" s="18" t="n">
        <v>519.0142643299999</v>
      </c>
      <c r="J24" s="20" t="n">
        <v>7.11642434</v>
      </c>
      <c r="K24" s="18" t="n">
        <v>537.1961571000001</v>
      </c>
      <c r="L24" s="20" t="n">
        <v>2.83945917</v>
      </c>
      <c r="M24" s="18" t="s">
        <v>481</v>
      </c>
      <c r="N24" s="20" t="s">
        <v>481</v>
      </c>
      <c r="O24" s="18" t="s">
        <v>481</v>
      </c>
      <c r="P24" s="20" t="s">
        <v>481</v>
      </c>
      <c r="Q24" s="18" t="s">
        <v>481</v>
      </c>
      <c r="R24" s="20" t="s">
        <v>481</v>
      </c>
      <c r="S24" s="18" t="s">
        <v>481</v>
      </c>
      <c r="T24" s="20" t="s">
        <v>481</v>
      </c>
      <c r="U24" s="18" t="n">
        <v>470.39939412</v>
      </c>
      <c r="V24" s="20" t="n">
        <v>10.50193995</v>
      </c>
    </row>
    <row r="25" spans="1:22">
      <c r="A25" s="15" t="s">
        <v>500</v>
      </c>
      <c r="B25" s="17" t="n">
        <v>5581</v>
      </c>
      <c r="C25" s="18">
        <f>(26.0/B25*100)</f>
        <v/>
      </c>
      <c r="D25" s="19" t="n">
        <v>5555</v>
      </c>
      <c r="E25" s="18" t="n">
        <v>555.4409898500001</v>
      </c>
      <c r="F25" s="20" t="n">
        <v>12.42166161</v>
      </c>
      <c r="G25" s="18" t="n">
        <v>553.50596504</v>
      </c>
      <c r="H25" s="20" t="n">
        <v>7.45917794</v>
      </c>
      <c r="I25" s="18" t="n">
        <v>533.50138544</v>
      </c>
      <c r="J25" s="20" t="n">
        <v>4.07499798</v>
      </c>
      <c r="K25" s="18" t="n">
        <v>514.91332604</v>
      </c>
      <c r="L25" s="20" t="n">
        <v>3.72799812</v>
      </c>
      <c r="M25" s="18" t="s">
        <v>481</v>
      </c>
      <c r="N25" s="20" t="s">
        <v>481</v>
      </c>
      <c r="O25" s="18" t="s">
        <v>481</v>
      </c>
      <c r="P25" s="20" t="s">
        <v>481</v>
      </c>
      <c r="Q25" s="18" t="s">
        <v>481</v>
      </c>
      <c r="R25" s="20" t="s">
        <v>481</v>
      </c>
      <c r="S25" s="18" t="s">
        <v>481</v>
      </c>
      <c r="T25" s="20" t="s">
        <v>481</v>
      </c>
      <c r="U25" s="18" t="n">
        <v>460.42975997</v>
      </c>
      <c r="V25" s="20" t="n">
        <v>22.58539782</v>
      </c>
    </row>
    <row r="26" spans="1:22">
      <c r="A26" s="15" t="s">
        <v>501</v>
      </c>
      <c r="B26" s="17" t="n">
        <v>4869</v>
      </c>
      <c r="C26" s="18">
        <f>(97.0/B26*100)</f>
        <v/>
      </c>
      <c r="D26" s="19" t="n">
        <v>4772</v>
      </c>
      <c r="E26" s="18" t="n">
        <v>468.29997667</v>
      </c>
      <c r="F26" s="20" t="n">
        <v>6.95032886</v>
      </c>
      <c r="G26" s="18" t="n">
        <v>478.11712315</v>
      </c>
      <c r="H26" s="20" t="n">
        <v>4.84532051</v>
      </c>
      <c r="I26" s="18" t="n">
        <v>474.81315512</v>
      </c>
      <c r="J26" s="20" t="n">
        <v>2.978021</v>
      </c>
      <c r="K26" s="18" t="n">
        <v>490.43902814</v>
      </c>
      <c r="L26" s="20" t="n">
        <v>2.45184158</v>
      </c>
      <c r="M26" s="18" t="s">
        <v>481</v>
      </c>
      <c r="N26" s="20" t="s">
        <v>481</v>
      </c>
      <c r="O26" s="18" t="s">
        <v>481</v>
      </c>
      <c r="P26" s="20" t="s">
        <v>481</v>
      </c>
      <c r="Q26" s="18" t="s">
        <v>481</v>
      </c>
      <c r="R26" s="20" t="s">
        <v>481</v>
      </c>
      <c r="S26" s="18" t="s">
        <v>481</v>
      </c>
      <c r="T26" s="20" t="s">
        <v>481</v>
      </c>
      <c r="U26" s="18" t="n">
        <v>442.07428413</v>
      </c>
      <c r="V26" s="20" t="n">
        <v>9.43993564</v>
      </c>
    </row>
    <row r="27" spans="1:22">
      <c r="A27" s="15" t="s">
        <v>502</v>
      </c>
      <c r="B27" s="17" t="n">
        <v>5299</v>
      </c>
      <c r="C27" s="18">
        <f>(208.0/B27*100)</f>
        <v/>
      </c>
      <c r="D27" s="19" t="n">
        <v>5091</v>
      </c>
      <c r="E27" s="18" t="n">
        <v>495.48604824</v>
      </c>
      <c r="F27" s="20" t="n">
        <v>6.85463116</v>
      </c>
      <c r="G27" s="18" t="n">
        <v>491.48299142</v>
      </c>
      <c r="H27" s="20" t="n">
        <v>5.58088122</v>
      </c>
      <c r="I27" s="18" t="n">
        <v>487.89499783</v>
      </c>
      <c r="J27" s="20" t="n">
        <v>3.01555369</v>
      </c>
      <c r="K27" s="18" t="n">
        <v>499.04998037</v>
      </c>
      <c r="L27" s="20" t="n">
        <v>1.79419616</v>
      </c>
      <c r="M27" s="18" t="s">
        <v>481</v>
      </c>
      <c r="N27" s="20" t="s">
        <v>481</v>
      </c>
      <c r="O27" s="18" t="s">
        <v>481</v>
      </c>
      <c r="P27" s="20" t="s">
        <v>481</v>
      </c>
      <c r="Q27" s="18" t="s">
        <v>481</v>
      </c>
      <c r="R27" s="20" t="s">
        <v>481</v>
      </c>
      <c r="S27" s="18" t="s">
        <v>481</v>
      </c>
      <c r="T27" s="20" t="s">
        <v>481</v>
      </c>
      <c r="U27" s="18" t="n">
        <v>415.64456723</v>
      </c>
      <c r="V27" s="20" t="n">
        <v>4.42324056</v>
      </c>
    </row>
    <row r="28" spans="1:22">
      <c r="A28" s="15" t="s">
        <v>503</v>
      </c>
      <c r="B28" s="17" t="n">
        <v>7568</v>
      </c>
      <c r="C28" s="18">
        <f>(562.0/B28*100)</f>
        <v/>
      </c>
      <c r="D28" s="19" t="n">
        <v>7006</v>
      </c>
      <c r="E28" s="18" t="n">
        <v>408.15500748</v>
      </c>
      <c r="F28" s="20" t="n">
        <v>4.98124746</v>
      </c>
      <c r="G28" s="18" t="n">
        <v>413.92321845</v>
      </c>
      <c r="H28" s="20" t="n">
        <v>4.3111915</v>
      </c>
      <c r="I28" s="18" t="n">
        <v>407.09681705</v>
      </c>
      <c r="J28" s="20" t="n">
        <v>3.21530029</v>
      </c>
      <c r="K28" s="18" t="n">
        <v>418.16830016</v>
      </c>
      <c r="L28" s="20" t="n">
        <v>2.73592094</v>
      </c>
      <c r="M28" s="18" t="s">
        <v>481</v>
      </c>
      <c r="N28" s="20" t="s">
        <v>481</v>
      </c>
      <c r="O28" s="18" t="s">
        <v>481</v>
      </c>
      <c r="P28" s="20" t="s">
        <v>481</v>
      </c>
      <c r="Q28" s="18" t="s">
        <v>481</v>
      </c>
      <c r="R28" s="20" t="s">
        <v>481</v>
      </c>
      <c r="S28" s="18" t="s">
        <v>481</v>
      </c>
      <c r="T28" s="20" t="s">
        <v>481</v>
      </c>
      <c r="U28" s="18" t="n">
        <v>379.72421118</v>
      </c>
      <c r="V28" s="20" t="n">
        <v>6.73910292</v>
      </c>
    </row>
    <row r="29" spans="1:22">
      <c r="A29" s="15" t="s">
        <v>504</v>
      </c>
      <c r="B29" s="17" t="n">
        <v>5385</v>
      </c>
      <c r="C29" s="18">
        <f>(30.0/B29*100)</f>
        <v/>
      </c>
      <c r="D29" s="19" t="n">
        <v>5355</v>
      </c>
      <c r="E29" s="18" t="n">
        <v>513.0468522</v>
      </c>
      <c r="F29" s="20" t="n">
        <v>12.36178558</v>
      </c>
      <c r="G29" s="18" t="n">
        <v>524.64258435</v>
      </c>
      <c r="H29" s="20" t="n">
        <v>5.73384713</v>
      </c>
      <c r="I29" s="18" t="n">
        <v>531.10581284</v>
      </c>
      <c r="J29" s="20" t="n">
        <v>3.68635197</v>
      </c>
      <c r="K29" s="18" t="n">
        <v>516.82239731</v>
      </c>
      <c r="L29" s="20" t="n">
        <v>2.35939021</v>
      </c>
      <c r="M29" s="18" t="s">
        <v>481</v>
      </c>
      <c r="N29" s="20" t="s">
        <v>481</v>
      </c>
      <c r="O29" s="18" t="s">
        <v>481</v>
      </c>
      <c r="P29" s="20" t="s">
        <v>481</v>
      </c>
      <c r="Q29" s="18" t="n">
        <v>335.3902018</v>
      </c>
      <c r="R29" s="20" t="n">
        <v>12.1685767</v>
      </c>
      <c r="S29" s="18" t="s">
        <v>481</v>
      </c>
      <c r="T29" s="20" t="s">
        <v>481</v>
      </c>
      <c r="U29" s="18" t="n">
        <v>431.84631692</v>
      </c>
      <c r="V29" s="20" t="n">
        <v>9.227216090000001</v>
      </c>
    </row>
    <row r="30" spans="1:22">
      <c r="A30" s="15" t="s">
        <v>505</v>
      </c>
      <c r="B30" s="17" t="n">
        <v>4520</v>
      </c>
      <c r="C30" s="18">
        <f>(266.0/B30*100)</f>
        <v/>
      </c>
      <c r="D30" s="19" t="n">
        <v>4254</v>
      </c>
      <c r="E30" s="18" t="n">
        <v>516.62148615</v>
      </c>
      <c r="F30" s="20" t="n">
        <v>7.9055566</v>
      </c>
      <c r="G30" s="18" t="n">
        <v>523.59100167</v>
      </c>
      <c r="H30" s="20" t="n">
        <v>6.97144667</v>
      </c>
      <c r="I30" s="18" t="n">
        <v>507.33230188</v>
      </c>
      <c r="J30" s="20" t="n">
        <v>3.53901785</v>
      </c>
      <c r="K30" s="18" t="n">
        <v>496.23056479</v>
      </c>
      <c r="L30" s="20" t="n">
        <v>2.87143582</v>
      </c>
      <c r="M30" s="18" t="s">
        <v>481</v>
      </c>
      <c r="N30" s="20" t="s">
        <v>481</v>
      </c>
      <c r="O30" s="18" t="s">
        <v>481</v>
      </c>
      <c r="P30" s="20" t="s">
        <v>481</v>
      </c>
      <c r="Q30" s="18" t="s">
        <v>481</v>
      </c>
      <c r="R30" s="20" t="s">
        <v>481</v>
      </c>
      <c r="S30" s="18" t="s">
        <v>481</v>
      </c>
      <c r="T30" s="20" t="s">
        <v>481</v>
      </c>
      <c r="U30" s="18" t="n">
        <v>419.54685691</v>
      </c>
      <c r="V30" s="20" t="n">
        <v>6.59593203</v>
      </c>
    </row>
    <row r="31" spans="1:22">
      <c r="A31" s="15" t="s">
        <v>506</v>
      </c>
      <c r="B31" s="17" t="n">
        <v>5456</v>
      </c>
      <c r="C31" s="18">
        <f>(158.0/B31*100)</f>
        <v/>
      </c>
      <c r="D31" s="19" t="n">
        <v>5298</v>
      </c>
      <c r="E31" s="18" t="n">
        <v>493.4363552</v>
      </c>
      <c r="F31" s="20" t="n">
        <v>8.29260193</v>
      </c>
      <c r="G31" s="18" t="n">
        <v>502.70327104</v>
      </c>
      <c r="H31" s="20" t="n">
        <v>5.55066875</v>
      </c>
      <c r="I31" s="18" t="n">
        <v>504.39709573</v>
      </c>
      <c r="J31" s="20" t="n">
        <v>3.32981303</v>
      </c>
      <c r="K31" s="18" t="n">
        <v>510.2866288</v>
      </c>
      <c r="L31" s="20" t="n">
        <v>2.42947176</v>
      </c>
      <c r="M31" s="18" t="s">
        <v>481</v>
      </c>
      <c r="N31" s="20" t="s">
        <v>481</v>
      </c>
      <c r="O31" s="18" t="s">
        <v>481</v>
      </c>
      <c r="P31" s="20" t="s">
        <v>481</v>
      </c>
      <c r="Q31" s="18" t="s">
        <v>481</v>
      </c>
      <c r="R31" s="20" t="s">
        <v>481</v>
      </c>
      <c r="S31" s="18" t="s">
        <v>481</v>
      </c>
      <c r="T31" s="20" t="s">
        <v>481</v>
      </c>
      <c r="U31" s="18" t="n">
        <v>437.52188313</v>
      </c>
      <c r="V31" s="20" t="n">
        <v>5.64536051</v>
      </c>
    </row>
    <row r="32" spans="1:22">
      <c r="A32" s="15" t="s">
        <v>507</v>
      </c>
      <c r="B32" s="17" t="n">
        <v>4478</v>
      </c>
      <c r="C32" s="18">
        <f>(6.0/B32*100)</f>
        <v/>
      </c>
      <c r="D32" s="19" t="n">
        <v>4472</v>
      </c>
      <c r="E32" s="18" t="n">
        <v>504.17402183</v>
      </c>
      <c r="F32" s="20" t="n">
        <v>7.32595664</v>
      </c>
      <c r="G32" s="18" t="n">
        <v>506.47592391</v>
      </c>
      <c r="H32" s="20" t="n">
        <v>3.91894402</v>
      </c>
      <c r="I32" s="18" t="n">
        <v>504.47589373</v>
      </c>
      <c r="J32" s="20" t="n">
        <v>3.09117249</v>
      </c>
      <c r="K32" s="18" t="n">
        <v>508.39742444</v>
      </c>
      <c r="L32" s="20" t="n">
        <v>2.8175652</v>
      </c>
      <c r="M32" s="18" t="s">
        <v>481</v>
      </c>
      <c r="N32" s="20" t="s">
        <v>481</v>
      </c>
      <c r="O32" s="18" t="s">
        <v>481</v>
      </c>
      <c r="P32" s="20" t="s">
        <v>481</v>
      </c>
      <c r="Q32" s="18" t="s">
        <v>481</v>
      </c>
      <c r="R32" s="20" t="s">
        <v>481</v>
      </c>
      <c r="S32" s="18" t="s">
        <v>481</v>
      </c>
      <c r="T32" s="20" t="s">
        <v>481</v>
      </c>
      <c r="U32" s="18" t="n">
        <v>410.2115665</v>
      </c>
      <c r="V32" s="20" t="n">
        <v>12.14714046</v>
      </c>
    </row>
    <row r="33" spans="1:22">
      <c r="A33" s="15" t="s">
        <v>508</v>
      </c>
      <c r="B33" s="17" t="n">
        <v>7325</v>
      </c>
      <c r="C33" s="18">
        <f>(88.0/B33*100)</f>
        <v/>
      </c>
      <c r="D33" s="19" t="n">
        <v>7237</v>
      </c>
      <c r="E33" s="18" t="n">
        <v>484.676111</v>
      </c>
      <c r="F33" s="20" t="n">
        <v>6.35039816</v>
      </c>
      <c r="G33" s="18" t="n">
        <v>505.21693989</v>
      </c>
      <c r="H33" s="20" t="n">
        <v>5.40137902</v>
      </c>
      <c r="I33" s="18" t="n">
        <v>494.28321117</v>
      </c>
      <c r="J33" s="20" t="n">
        <v>3.52178728</v>
      </c>
      <c r="K33" s="18" t="n">
        <v>494.49680517</v>
      </c>
      <c r="L33" s="20" t="n">
        <v>2.83091249</v>
      </c>
      <c r="M33" s="18" t="s">
        <v>481</v>
      </c>
      <c r="N33" s="20" t="s">
        <v>481</v>
      </c>
      <c r="O33" s="18" t="s">
        <v>481</v>
      </c>
      <c r="P33" s="20" t="s">
        <v>481</v>
      </c>
      <c r="Q33" s="18" t="s">
        <v>481</v>
      </c>
      <c r="R33" s="20" t="s">
        <v>481</v>
      </c>
      <c r="S33" s="18" t="s">
        <v>481</v>
      </c>
      <c r="T33" s="20" t="s">
        <v>481</v>
      </c>
      <c r="U33" s="18" t="n">
        <v>411.5991165</v>
      </c>
      <c r="V33" s="20" t="n">
        <v>9.648467009999999</v>
      </c>
    </row>
    <row r="34" spans="1:22">
      <c r="A34" s="15" t="s">
        <v>509</v>
      </c>
      <c r="B34" s="17" t="n">
        <v>6350</v>
      </c>
      <c r="C34" s="18">
        <f>(113.0/B34*100)</f>
        <v/>
      </c>
      <c r="D34" s="19" t="n">
        <v>6237</v>
      </c>
      <c r="E34" s="18" t="n">
        <v>448.28632344</v>
      </c>
      <c r="F34" s="20" t="n">
        <v>6.70726885</v>
      </c>
      <c r="G34" s="18" t="n">
        <v>464.42815359</v>
      </c>
      <c r="H34" s="20" t="n">
        <v>5.40556209</v>
      </c>
      <c r="I34" s="18" t="n">
        <v>486.10024556</v>
      </c>
      <c r="J34" s="20" t="n">
        <v>3.4228315</v>
      </c>
      <c r="K34" s="18" t="n">
        <v>491.52206818</v>
      </c>
      <c r="L34" s="20" t="n">
        <v>2.51853107</v>
      </c>
      <c r="M34" s="18" t="s">
        <v>481</v>
      </c>
      <c r="N34" s="20" t="s">
        <v>481</v>
      </c>
      <c r="O34" s="18" t="s">
        <v>481</v>
      </c>
      <c r="P34" s="20" t="s">
        <v>481</v>
      </c>
      <c r="Q34" s="18" t="n">
        <v>336.51078337</v>
      </c>
      <c r="R34" s="20" t="n">
        <v>12.24828707</v>
      </c>
      <c r="S34" s="18" t="s">
        <v>481</v>
      </c>
      <c r="T34" s="20" t="s">
        <v>481</v>
      </c>
      <c r="U34" s="18" t="n">
        <v>409.49854997</v>
      </c>
      <c r="V34" s="20" t="n">
        <v>8.80608224</v>
      </c>
    </row>
    <row r="35" spans="1:22">
      <c r="A35" s="15" t="s">
        <v>510</v>
      </c>
      <c r="B35" s="17" t="n">
        <v>6406</v>
      </c>
      <c r="C35" s="18">
        <f>(80.0/B35*100)</f>
        <v/>
      </c>
      <c r="D35" s="19" t="n">
        <v>6326</v>
      </c>
      <c r="E35" s="18" t="n">
        <v>490.64162378</v>
      </c>
      <c r="F35" s="20" t="n">
        <v>9.632158990000001</v>
      </c>
      <c r="G35" s="18" t="n">
        <v>500.07299673</v>
      </c>
      <c r="H35" s="20" t="n">
        <v>7.38678983</v>
      </c>
      <c r="I35" s="18" t="n">
        <v>513.15212795</v>
      </c>
      <c r="J35" s="20" t="n">
        <v>3.13185288</v>
      </c>
      <c r="K35" s="18" t="n">
        <v>517.85737753</v>
      </c>
      <c r="L35" s="20" t="n">
        <v>1.92881186</v>
      </c>
      <c r="M35" s="18" t="s">
        <v>481</v>
      </c>
      <c r="N35" s="20" t="s">
        <v>481</v>
      </c>
      <c r="O35" s="18" t="s">
        <v>481</v>
      </c>
      <c r="P35" s="20" t="s">
        <v>481</v>
      </c>
      <c r="Q35" s="18" t="n">
        <v>349.78970242</v>
      </c>
      <c r="R35" s="20" t="n">
        <v>6.90672373</v>
      </c>
      <c r="S35" s="18" t="s">
        <v>481</v>
      </c>
      <c r="T35" s="20" t="s">
        <v>481</v>
      </c>
      <c r="U35" s="18" t="n">
        <v>434.35687475</v>
      </c>
      <c r="V35" s="20" t="n">
        <v>7.07074711</v>
      </c>
    </row>
    <row r="36" spans="1:22">
      <c r="A36" s="15" t="s">
        <v>511</v>
      </c>
      <c r="B36" s="17" t="n">
        <v>6736</v>
      </c>
      <c r="C36" s="18">
        <f>(107.0/B36*100)</f>
        <v/>
      </c>
      <c r="D36" s="19" t="n">
        <v>6629</v>
      </c>
      <c r="E36" s="18" t="n">
        <v>484.91834478</v>
      </c>
      <c r="F36" s="20" t="n">
        <v>6.5229925</v>
      </c>
      <c r="G36" s="18" t="n">
        <v>509.02059245</v>
      </c>
      <c r="H36" s="20" t="n">
        <v>5.69933545</v>
      </c>
      <c r="I36" s="18" t="n">
        <v>493.90174255</v>
      </c>
      <c r="J36" s="20" t="n">
        <v>3.06755033</v>
      </c>
      <c r="K36" s="18" t="n">
        <v>486.09199976</v>
      </c>
      <c r="L36" s="20" t="n">
        <v>2.42292313</v>
      </c>
      <c r="M36" s="18" t="s">
        <v>481</v>
      </c>
      <c r="N36" s="20" t="s">
        <v>481</v>
      </c>
      <c r="O36" s="18" t="s">
        <v>481</v>
      </c>
      <c r="P36" s="20" t="s">
        <v>481</v>
      </c>
      <c r="Q36" s="18" t="s">
        <v>481</v>
      </c>
      <c r="R36" s="20" t="s">
        <v>481</v>
      </c>
      <c r="S36" s="18" t="s">
        <v>481</v>
      </c>
      <c r="T36" s="20" t="s">
        <v>481</v>
      </c>
      <c r="U36" s="18" t="n">
        <v>432.99867564</v>
      </c>
      <c r="V36" s="20" t="n">
        <v>6.23083004</v>
      </c>
    </row>
    <row r="37" spans="1:22">
      <c r="A37" s="15" t="s">
        <v>512</v>
      </c>
      <c r="B37" s="17" t="n">
        <v>5458</v>
      </c>
      <c r="C37" s="18">
        <f>(222.0/B37*100)</f>
        <v/>
      </c>
      <c r="D37" s="19" t="n">
        <v>5236</v>
      </c>
      <c r="E37" s="18" t="n">
        <v>498.48882029</v>
      </c>
      <c r="F37" s="20" t="n">
        <v>9.915846180000001</v>
      </c>
      <c r="G37" s="18" t="n">
        <v>518.214256</v>
      </c>
      <c r="H37" s="20" t="n">
        <v>5.79288747</v>
      </c>
      <c r="I37" s="18" t="n">
        <v>506.36963527</v>
      </c>
      <c r="J37" s="20" t="n">
        <v>3.81445787</v>
      </c>
      <c r="K37" s="18" t="n">
        <v>498.90734955</v>
      </c>
      <c r="L37" s="20" t="n">
        <v>2.95087963</v>
      </c>
      <c r="M37" s="18" t="s">
        <v>481</v>
      </c>
      <c r="N37" s="20" t="s">
        <v>481</v>
      </c>
      <c r="O37" s="18" t="s">
        <v>481</v>
      </c>
      <c r="P37" s="20" t="s">
        <v>481</v>
      </c>
      <c r="Q37" s="18" t="s">
        <v>481</v>
      </c>
      <c r="R37" s="20" t="s">
        <v>481</v>
      </c>
      <c r="S37" s="18" t="s">
        <v>481</v>
      </c>
      <c r="T37" s="20" t="s">
        <v>481</v>
      </c>
      <c r="U37" s="18" t="n">
        <v>426.40088648</v>
      </c>
      <c r="V37" s="20" t="n">
        <v>6.62171735</v>
      </c>
    </row>
    <row r="38" spans="1:22">
      <c r="A38" s="15" t="s">
        <v>513</v>
      </c>
      <c r="B38" s="17" t="n">
        <v>5860</v>
      </c>
      <c r="C38" s="18">
        <f>(34.0/B38*100)</f>
        <v/>
      </c>
      <c r="D38" s="19" t="n">
        <v>5826</v>
      </c>
      <c r="E38" s="18" t="n">
        <v>501.50219693</v>
      </c>
      <c r="F38" s="20" t="n">
        <v>8.626548830000001</v>
      </c>
      <c r="G38" s="18" t="n">
        <v>520.5797606</v>
      </c>
      <c r="H38" s="20" t="n">
        <v>6.83416928</v>
      </c>
      <c r="I38" s="18" t="n">
        <v>523.11617759</v>
      </c>
      <c r="J38" s="20" t="n">
        <v>4.17240519</v>
      </c>
      <c r="K38" s="18" t="n">
        <v>530.55816381</v>
      </c>
      <c r="L38" s="20" t="n">
        <v>3.41510246</v>
      </c>
      <c r="M38" s="18" t="s">
        <v>481</v>
      </c>
      <c r="N38" s="20" t="s">
        <v>481</v>
      </c>
      <c r="O38" s="18" t="s">
        <v>481</v>
      </c>
      <c r="P38" s="20" t="s">
        <v>481</v>
      </c>
      <c r="Q38" s="18" t="s">
        <v>481</v>
      </c>
      <c r="R38" s="20" t="s">
        <v>481</v>
      </c>
      <c r="S38" s="18" t="s">
        <v>481</v>
      </c>
      <c r="T38" s="20" t="s">
        <v>481</v>
      </c>
      <c r="U38" s="18" t="n">
        <v>501.852789</v>
      </c>
      <c r="V38" s="20" t="n">
        <v>5.80490285</v>
      </c>
    </row>
    <row r="39" spans="1:22">
      <c r="A39" s="15" t="s">
        <v>514</v>
      </c>
      <c r="B39" s="17" t="n">
        <v>5895</v>
      </c>
      <c r="C39" s="18">
        <f>(34.0/B39*100)</f>
        <v/>
      </c>
      <c r="D39" s="19" t="n">
        <v>5861</v>
      </c>
      <c r="E39" s="18" t="n">
        <v>409.84193843</v>
      </c>
      <c r="F39" s="20" t="n">
        <v>6.43205068</v>
      </c>
      <c r="G39" s="18" t="n">
        <v>419.29512245</v>
      </c>
      <c r="H39" s="20" t="n">
        <v>5.17347958</v>
      </c>
      <c r="I39" s="18" t="n">
        <v>420.4937079</v>
      </c>
      <c r="J39" s="20" t="n">
        <v>4.50093967</v>
      </c>
      <c r="K39" s="18" t="n">
        <v>432.04356431</v>
      </c>
      <c r="L39" s="20" t="n">
        <v>4.75537268</v>
      </c>
      <c r="M39" s="18" t="s">
        <v>481</v>
      </c>
      <c r="N39" s="20" t="s">
        <v>481</v>
      </c>
      <c r="O39" s="18" t="s">
        <v>481</v>
      </c>
      <c r="P39" s="20" t="s">
        <v>481</v>
      </c>
      <c r="Q39" s="18" t="s">
        <v>481</v>
      </c>
      <c r="R39" s="20" t="s">
        <v>481</v>
      </c>
      <c r="S39" s="18" t="s">
        <v>481</v>
      </c>
      <c r="T39" s="20" t="s">
        <v>481</v>
      </c>
      <c r="U39" s="18" t="n">
        <v>372.65975749</v>
      </c>
      <c r="V39" s="20" t="n">
        <v>8.850816</v>
      </c>
    </row>
    <row r="40" spans="1:22">
      <c r="A40" s="15" t="s">
        <v>515</v>
      </c>
      <c r="B40" s="17" t="n">
        <v>14157</v>
      </c>
      <c r="C40" s="18">
        <f>(437.0/B40*100)</f>
        <v/>
      </c>
      <c r="D40" s="19" t="n">
        <v>13720</v>
      </c>
      <c r="E40" s="18" t="n">
        <v>497.23869932</v>
      </c>
      <c r="F40" s="20" t="n">
        <v>8.586768620000001</v>
      </c>
      <c r="G40" s="18" t="n">
        <v>515.25910114</v>
      </c>
      <c r="H40" s="20" t="n">
        <v>5.26225897</v>
      </c>
      <c r="I40" s="18" t="n">
        <v>510.46191611</v>
      </c>
      <c r="J40" s="20" t="n">
        <v>3.8303441</v>
      </c>
      <c r="K40" s="18" t="n">
        <v>490.46771674</v>
      </c>
      <c r="L40" s="20" t="n">
        <v>2.40344749</v>
      </c>
      <c r="M40" s="18" t="s">
        <v>481</v>
      </c>
      <c r="N40" s="20" t="s">
        <v>481</v>
      </c>
      <c r="O40" s="18" t="s">
        <v>481</v>
      </c>
      <c r="P40" s="20" t="s">
        <v>481</v>
      </c>
      <c r="Q40" s="18" t="s">
        <v>481</v>
      </c>
      <c r="R40" s="20" t="s">
        <v>481</v>
      </c>
      <c r="S40" s="18" t="s">
        <v>481</v>
      </c>
      <c r="T40" s="20" t="s">
        <v>481</v>
      </c>
      <c r="U40" s="18" t="n">
        <v>420.36012989</v>
      </c>
      <c r="V40" s="20" t="n">
        <v>6.26352373</v>
      </c>
    </row>
    <row r="41" spans="1:22">
      <c r="A41" s="15" t="s">
        <v>516</v>
      </c>
      <c r="B41" s="17" t="n">
        <v>5712</v>
      </c>
      <c r="C41" s="18">
        <f>(76.0/B41*100)</f>
        <v/>
      </c>
      <c r="D41" s="19" t="n">
        <v>5636</v>
      </c>
      <c r="E41" s="18" t="n">
        <v>475.94158292</v>
      </c>
      <c r="F41" s="20" t="n">
        <v>7.612602</v>
      </c>
      <c r="G41" s="18" t="n">
        <v>479.58739517</v>
      </c>
      <c r="H41" s="20" t="n">
        <v>6.62005086</v>
      </c>
      <c r="I41" s="18" t="n">
        <v>472.0540867</v>
      </c>
      <c r="J41" s="20" t="n">
        <v>4.06148711</v>
      </c>
      <c r="K41" s="18" t="n">
        <v>473.2108872</v>
      </c>
      <c r="L41" s="20" t="n">
        <v>3.03547162</v>
      </c>
      <c r="M41" s="18" t="s">
        <v>481</v>
      </c>
      <c r="N41" s="20" t="s">
        <v>481</v>
      </c>
      <c r="O41" s="18" t="s">
        <v>481</v>
      </c>
      <c r="P41" s="20" t="s">
        <v>481</v>
      </c>
      <c r="Q41" s="18" t="n">
        <v>392.51815558</v>
      </c>
      <c r="R41" s="20" t="n">
        <v>16.89642718</v>
      </c>
      <c r="S41" s="18" t="s">
        <v>481</v>
      </c>
      <c r="T41" s="20" t="s">
        <v>481</v>
      </c>
      <c r="U41" s="18" t="n">
        <v>413.47876697</v>
      </c>
      <c r="V41" s="20" t="n">
        <v>8.85908686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(2365.0/B46*100)</f>
        <v/>
      </c>
      <c r="D46" s="19" t="n">
        <v>20776</v>
      </c>
      <c r="E46" s="18" t="n">
        <v>384.67040509</v>
      </c>
      <c r="F46" s="20" t="n">
        <v>5.11033761</v>
      </c>
      <c r="G46" s="18" t="n">
        <v>395.60219943</v>
      </c>
      <c r="H46" s="20" t="n">
        <v>5.78851734</v>
      </c>
      <c r="I46" s="18" t="n">
        <v>396.57961635</v>
      </c>
      <c r="J46" s="20" t="n">
        <v>4.52080828</v>
      </c>
      <c r="K46" s="18" t="n">
        <v>394.96875452</v>
      </c>
      <c r="L46" s="20" t="n">
        <v>4.04937415</v>
      </c>
      <c r="M46" s="18" t="s">
        <v>481</v>
      </c>
      <c r="N46" s="20" t="s">
        <v>481</v>
      </c>
      <c r="O46" s="18" t="s">
        <v>481</v>
      </c>
      <c r="P46" s="20" t="s">
        <v>481</v>
      </c>
      <c r="Q46" s="18" t="s">
        <v>481</v>
      </c>
      <c r="R46" s="20" t="s">
        <v>481</v>
      </c>
      <c r="S46" s="18" t="s">
        <v>481</v>
      </c>
      <c r="T46" s="20" t="s">
        <v>481</v>
      </c>
      <c r="U46" s="18" t="n">
        <v>354.76199987</v>
      </c>
      <c r="V46" s="20" t="n">
        <v>3.03046623</v>
      </c>
    </row>
    <row r="47" spans="1:22">
      <c r="A47" s="15" t="s">
        <v>522</v>
      </c>
      <c r="B47" s="17" t="n">
        <v>5928</v>
      </c>
      <c r="C47" s="18">
        <f>(471.0/B47*100)</f>
        <v/>
      </c>
      <c r="D47" s="19" t="n">
        <v>5457</v>
      </c>
      <c r="E47" s="18" t="n">
        <v>432.29466831</v>
      </c>
      <c r="F47" s="20" t="n">
        <v>5.33418738</v>
      </c>
      <c r="G47" s="18" t="n">
        <v>445.57022666</v>
      </c>
      <c r="H47" s="20" t="n">
        <v>6.28841049</v>
      </c>
      <c r="I47" s="18" t="n">
        <v>454.02428286</v>
      </c>
      <c r="J47" s="20" t="n">
        <v>4.19100165</v>
      </c>
      <c r="K47" s="18" t="n">
        <v>465.85594937</v>
      </c>
      <c r="L47" s="20" t="n">
        <v>4.56609921</v>
      </c>
      <c r="M47" s="18" t="s">
        <v>481</v>
      </c>
      <c r="N47" s="20" t="s">
        <v>481</v>
      </c>
      <c r="O47" s="18" t="s">
        <v>481</v>
      </c>
      <c r="P47" s="20" t="s">
        <v>481</v>
      </c>
      <c r="Q47" s="18" t="s">
        <v>481</v>
      </c>
      <c r="R47" s="20" t="s">
        <v>481</v>
      </c>
      <c r="S47" s="18" t="s">
        <v>481</v>
      </c>
      <c r="T47" s="20" t="s">
        <v>481</v>
      </c>
      <c r="U47" s="18" t="n">
        <v>386.59575982</v>
      </c>
      <c r="V47" s="20" t="n">
        <v>5.24790148</v>
      </c>
    </row>
    <row r="48" spans="1:22">
      <c r="A48" s="15" t="s">
        <v>523</v>
      </c>
      <c r="B48" s="17" t="n">
        <v>9841</v>
      </c>
      <c r="C48" s="18">
        <f>(8.0/B48*100)</f>
        <v/>
      </c>
      <c r="D48" s="19" t="n">
        <v>9833</v>
      </c>
      <c r="E48" s="18" t="n">
        <v>553.11832989</v>
      </c>
      <c r="F48" s="20" t="n">
        <v>7.16677967</v>
      </c>
      <c r="G48" s="18" t="n">
        <v>540.00632445</v>
      </c>
      <c r="H48" s="20" t="n">
        <v>7.10352561</v>
      </c>
      <c r="I48" s="18" t="n">
        <v>530.35839147</v>
      </c>
      <c r="J48" s="20" t="n">
        <v>5.22508882</v>
      </c>
      <c r="K48" s="18" t="n">
        <v>526.46842553</v>
      </c>
      <c r="L48" s="20" t="n">
        <v>5.33222085</v>
      </c>
      <c r="M48" s="18" t="s">
        <v>481</v>
      </c>
      <c r="N48" s="20" t="s">
        <v>481</v>
      </c>
      <c r="O48" s="18" t="s">
        <v>481</v>
      </c>
      <c r="P48" s="20" t="s">
        <v>481</v>
      </c>
      <c r="Q48" s="18" t="s">
        <v>481</v>
      </c>
      <c r="R48" s="20" t="s">
        <v>481</v>
      </c>
      <c r="S48" s="18" t="s">
        <v>481</v>
      </c>
      <c r="T48" s="20" t="s">
        <v>481</v>
      </c>
      <c r="U48" s="18" t="n">
        <v>456.20738292</v>
      </c>
      <c r="V48" s="20" t="n">
        <v>27.07749127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(468.0/B50*100)</f>
        <v/>
      </c>
      <c r="D50" s="19" t="n">
        <v>11327</v>
      </c>
      <c r="E50" s="18" t="n">
        <v>379.11307725</v>
      </c>
      <c r="F50" s="20" t="n">
        <v>4.46560042</v>
      </c>
      <c r="G50" s="18" t="n">
        <v>388.92906519</v>
      </c>
      <c r="H50" s="20" t="n">
        <v>3.41897</v>
      </c>
      <c r="I50" s="18" t="n">
        <v>397.19362679</v>
      </c>
      <c r="J50" s="20" t="n">
        <v>2.93382927</v>
      </c>
      <c r="K50" s="18" t="n">
        <v>399.16803833</v>
      </c>
      <c r="L50" s="20" t="n">
        <v>2.51791238</v>
      </c>
      <c r="M50" s="18" t="s">
        <v>481</v>
      </c>
      <c r="N50" s="20" t="s">
        <v>481</v>
      </c>
      <c r="O50" s="18" t="s">
        <v>481</v>
      </c>
      <c r="P50" s="20" t="s">
        <v>481</v>
      </c>
      <c r="Q50" s="18" t="s">
        <v>481</v>
      </c>
      <c r="R50" s="20" t="s">
        <v>481</v>
      </c>
      <c r="S50" s="18" t="s">
        <v>481</v>
      </c>
      <c r="T50" s="20" t="s">
        <v>481</v>
      </c>
      <c r="U50" s="18" t="n">
        <v>345.23253937</v>
      </c>
      <c r="V50" s="20" t="n">
        <v>7.43553024</v>
      </c>
    </row>
    <row r="51" spans="1:22">
      <c r="A51" s="15" t="s">
        <v>526</v>
      </c>
      <c r="B51" s="17" t="n">
        <v>6866</v>
      </c>
      <c r="C51" s="18">
        <f>(115.0/B51*100)</f>
        <v/>
      </c>
      <c r="D51" s="19" t="n">
        <v>6751</v>
      </c>
      <c r="E51" s="18" t="n">
        <v>399.54119633</v>
      </c>
      <c r="F51" s="20" t="n">
        <v>5.51690199</v>
      </c>
      <c r="G51" s="18" t="n">
        <v>403.71251381</v>
      </c>
      <c r="H51" s="20" t="n">
        <v>4.60555717</v>
      </c>
      <c r="I51" s="18" t="n">
        <v>408.20867795</v>
      </c>
      <c r="J51" s="20" t="n">
        <v>3.45591384</v>
      </c>
      <c r="K51" s="18" t="n">
        <v>406.31617405</v>
      </c>
      <c r="L51" s="20" t="n">
        <v>2.93033246</v>
      </c>
      <c r="M51" s="18" t="s">
        <v>481</v>
      </c>
      <c r="N51" s="20" t="s">
        <v>481</v>
      </c>
      <c r="O51" s="18" t="s">
        <v>481</v>
      </c>
      <c r="P51" s="20" t="s">
        <v>481</v>
      </c>
      <c r="Q51" s="18" t="n">
        <v>380.5422133</v>
      </c>
      <c r="R51" s="20" t="n">
        <v>4.31283207</v>
      </c>
      <c r="S51" s="18" t="s">
        <v>481</v>
      </c>
      <c r="T51" s="20" t="s">
        <v>481</v>
      </c>
      <c r="U51" s="18" t="n">
        <v>381.71260161</v>
      </c>
      <c r="V51" s="20" t="n">
        <v>6.12241343</v>
      </c>
    </row>
    <row r="52" spans="1:22">
      <c r="A52" s="15" t="s">
        <v>527</v>
      </c>
      <c r="B52" s="17" t="n">
        <v>5809</v>
      </c>
      <c r="C52" s="18">
        <f>(120.0/B52*100)</f>
        <v/>
      </c>
      <c r="D52" s="19" t="n">
        <v>5689</v>
      </c>
      <c r="E52" s="18" t="n">
        <v>451.15738333</v>
      </c>
      <c r="F52" s="20" t="n">
        <v>7.9434879</v>
      </c>
      <c r="G52" s="18" t="n">
        <v>447.92797245</v>
      </c>
      <c r="H52" s="20" t="n">
        <v>6.21058783</v>
      </c>
      <c r="I52" s="18" t="n">
        <v>463.8510067</v>
      </c>
      <c r="J52" s="20" t="n">
        <v>3.7364391</v>
      </c>
      <c r="K52" s="18" t="n">
        <v>471.64006587</v>
      </c>
      <c r="L52" s="20" t="n">
        <v>3.12596458</v>
      </c>
      <c r="M52" s="18" t="s">
        <v>481</v>
      </c>
      <c r="N52" s="20" t="s">
        <v>481</v>
      </c>
      <c r="O52" s="18" t="s">
        <v>481</v>
      </c>
      <c r="P52" s="20" t="s">
        <v>481</v>
      </c>
      <c r="Q52" s="18" t="s">
        <v>481</v>
      </c>
      <c r="R52" s="20" t="s">
        <v>481</v>
      </c>
      <c r="S52" s="18" t="s">
        <v>481</v>
      </c>
      <c r="T52" s="20" t="s">
        <v>481</v>
      </c>
      <c r="U52" s="18" t="n">
        <v>395.3602355</v>
      </c>
      <c r="V52" s="20" t="n">
        <v>5.5765358</v>
      </c>
    </row>
    <row r="53" spans="1:22">
      <c r="A53" s="15" t="s">
        <v>528</v>
      </c>
      <c r="B53" s="17" t="n">
        <v>5571</v>
      </c>
      <c r="C53" s="18">
        <f>(136.0/B53*100)</f>
        <v/>
      </c>
      <c r="D53" s="19" t="n">
        <v>5435</v>
      </c>
      <c r="E53" s="18" t="n">
        <v>439.83641877</v>
      </c>
      <c r="F53" s="20" t="n">
        <v>5.26263984</v>
      </c>
      <c r="G53" s="18" t="n">
        <v>445.92985599</v>
      </c>
      <c r="H53" s="20" t="n">
        <v>4.22091491</v>
      </c>
      <c r="I53" s="18" t="n">
        <v>439.32364273</v>
      </c>
      <c r="J53" s="20" t="n">
        <v>3.15744096</v>
      </c>
      <c r="K53" s="18" t="n">
        <v>450.15989923</v>
      </c>
      <c r="L53" s="20" t="n">
        <v>2.90150932</v>
      </c>
      <c r="M53" s="18" t="s">
        <v>481</v>
      </c>
      <c r="N53" s="20" t="s">
        <v>481</v>
      </c>
      <c r="O53" s="18" t="s">
        <v>481</v>
      </c>
      <c r="P53" s="20" t="s">
        <v>481</v>
      </c>
      <c r="Q53" s="18" t="s">
        <v>481</v>
      </c>
      <c r="R53" s="20" t="s">
        <v>481</v>
      </c>
      <c r="S53" s="18" t="s">
        <v>481</v>
      </c>
      <c r="T53" s="20" t="s">
        <v>481</v>
      </c>
      <c r="U53" s="18" t="n">
        <v>371.99717696</v>
      </c>
      <c r="V53" s="20" t="n">
        <v>4.33558551</v>
      </c>
    </row>
    <row r="54" spans="1:22">
      <c r="A54" s="15" t="s">
        <v>529</v>
      </c>
      <c r="B54" s="17" t="n">
        <v>4740</v>
      </c>
      <c r="C54" s="18">
        <f>(606.0/B54*100)</f>
        <v/>
      </c>
      <c r="D54" s="19" t="n">
        <v>4134</v>
      </c>
      <c r="E54" s="18" t="n">
        <v>322.06393783</v>
      </c>
      <c r="F54" s="20" t="n">
        <v>4.15222298</v>
      </c>
      <c r="G54" s="18" t="n">
        <v>340.79739085</v>
      </c>
      <c r="H54" s="20" t="n">
        <v>4.36048459</v>
      </c>
      <c r="I54" s="18" t="n">
        <v>338.03623894</v>
      </c>
      <c r="J54" s="20" t="n">
        <v>4.57859827</v>
      </c>
      <c r="K54" s="18" t="n">
        <v>350.1637739</v>
      </c>
      <c r="L54" s="20" t="n">
        <v>4.36214248</v>
      </c>
      <c r="M54" s="18" t="s">
        <v>481</v>
      </c>
      <c r="N54" s="20" t="s">
        <v>481</v>
      </c>
      <c r="O54" s="18" t="s">
        <v>481</v>
      </c>
      <c r="P54" s="20" t="s">
        <v>481</v>
      </c>
      <c r="Q54" s="18" t="s">
        <v>481</v>
      </c>
      <c r="R54" s="20" t="s">
        <v>481</v>
      </c>
      <c r="S54" s="18" t="s">
        <v>481</v>
      </c>
      <c r="T54" s="20" t="s">
        <v>481</v>
      </c>
      <c r="U54" s="18" t="n">
        <v>293.97082575</v>
      </c>
      <c r="V54" s="20" t="n">
        <v>4.0906253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(77.0/B56*100)</f>
        <v/>
      </c>
      <c r="D56" s="19" t="n">
        <v>5282</v>
      </c>
      <c r="E56" s="18" t="n">
        <v>537.91822092</v>
      </c>
      <c r="F56" s="20" t="n">
        <v>8.431065869999999</v>
      </c>
      <c r="G56" s="18" t="n">
        <v>560.5970501</v>
      </c>
      <c r="H56" s="20" t="n">
        <v>5.92545112</v>
      </c>
      <c r="I56" s="18" t="n">
        <v>551.73930037</v>
      </c>
      <c r="J56" s="20" t="n">
        <v>3.4146763</v>
      </c>
      <c r="K56" s="18" t="n">
        <v>545.00977926</v>
      </c>
      <c r="L56" s="20" t="n">
        <v>3.19076072</v>
      </c>
      <c r="M56" s="18" t="s">
        <v>481</v>
      </c>
      <c r="N56" s="20" t="s">
        <v>481</v>
      </c>
      <c r="O56" s="18" t="s">
        <v>481</v>
      </c>
      <c r="P56" s="20" t="s">
        <v>481</v>
      </c>
      <c r="Q56" s="18" t="s">
        <v>481</v>
      </c>
      <c r="R56" s="20" t="s">
        <v>481</v>
      </c>
      <c r="S56" s="18" t="s">
        <v>481</v>
      </c>
      <c r="T56" s="20" t="s">
        <v>481</v>
      </c>
      <c r="U56" s="18" t="n">
        <v>467.32801417</v>
      </c>
      <c r="V56" s="20" t="n">
        <v>15.15208293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(189.0/B61*100)</f>
        <v/>
      </c>
      <c r="D61" s="19" t="n">
        <v>6336</v>
      </c>
      <c r="E61" s="18" t="n">
        <v>458.06872532</v>
      </c>
      <c r="F61" s="20" t="n">
        <v>6.10550053</v>
      </c>
      <c r="G61" s="18" t="n">
        <v>461.0902847</v>
      </c>
      <c r="H61" s="20" t="n">
        <v>4.30504248</v>
      </c>
      <c r="I61" s="18" t="n">
        <v>473.64334894</v>
      </c>
      <c r="J61" s="20" t="n">
        <v>3.41732823</v>
      </c>
      <c r="K61" s="18" t="n">
        <v>492.30309007</v>
      </c>
      <c r="L61" s="20" t="n">
        <v>2.38328226</v>
      </c>
      <c r="M61" s="18" t="s">
        <v>481</v>
      </c>
      <c r="N61" s="20" t="s">
        <v>481</v>
      </c>
      <c r="O61" s="18" t="s">
        <v>481</v>
      </c>
      <c r="P61" s="20" t="s">
        <v>481</v>
      </c>
      <c r="Q61" s="18" t="s">
        <v>481</v>
      </c>
      <c r="R61" s="20" t="s">
        <v>481</v>
      </c>
      <c r="S61" s="18" t="s">
        <v>481</v>
      </c>
      <c r="T61" s="20" t="s">
        <v>481</v>
      </c>
      <c r="U61" s="18" t="n">
        <v>417.76533033</v>
      </c>
      <c r="V61" s="20" t="n">
        <v>7.56680043</v>
      </c>
    </row>
    <row r="62" spans="1:22">
      <c r="A62" s="15" t="s">
        <v>537</v>
      </c>
      <c r="B62" s="17" t="n">
        <v>4476</v>
      </c>
      <c r="C62" s="18">
        <f>(3.0/B62*100)</f>
        <v/>
      </c>
      <c r="D62" s="19" t="n">
        <v>4473</v>
      </c>
      <c r="E62" s="18" t="n">
        <v>556.1004741100001</v>
      </c>
      <c r="F62" s="20" t="n">
        <v>6.85470077</v>
      </c>
      <c r="G62" s="18" t="n">
        <v>549.31853277</v>
      </c>
      <c r="H62" s="20" t="n">
        <v>4.03781453</v>
      </c>
      <c r="I62" s="18" t="n">
        <v>546.18127384</v>
      </c>
      <c r="J62" s="20" t="n">
        <v>2.0576734</v>
      </c>
      <c r="K62" s="18" t="n">
        <v>540.81869923</v>
      </c>
      <c r="L62" s="20" t="n">
        <v>1.58165369</v>
      </c>
      <c r="M62" s="18" t="s">
        <v>481</v>
      </c>
      <c r="N62" s="20" t="s">
        <v>481</v>
      </c>
      <c r="O62" s="18" t="s">
        <v>481</v>
      </c>
      <c r="P62" s="20" t="s">
        <v>481</v>
      </c>
      <c r="Q62" s="18" t="s">
        <v>481</v>
      </c>
      <c r="R62" s="20" t="s">
        <v>481</v>
      </c>
      <c r="S62" s="18" t="s">
        <v>481</v>
      </c>
      <c r="T62" s="20" t="s">
        <v>481</v>
      </c>
      <c r="U62" s="18" t="n">
        <v>475.01965045</v>
      </c>
      <c r="V62" s="20" t="n">
        <v>34.00227625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(103.0/B66*100)</f>
        <v/>
      </c>
      <c r="D66" s="19" t="n">
        <v>5562</v>
      </c>
      <c r="E66" s="18" t="n">
        <v>409.1878268</v>
      </c>
      <c r="F66" s="20" t="n">
        <v>3.4032355</v>
      </c>
      <c r="G66" s="18" t="n">
        <v>427.20614348</v>
      </c>
      <c r="H66" s="20" t="n">
        <v>3.96230776</v>
      </c>
      <c r="I66" s="18" t="n">
        <v>428.97502952</v>
      </c>
      <c r="J66" s="20" t="n">
        <v>2.65440994</v>
      </c>
      <c r="K66" s="18" t="n">
        <v>434.00007692</v>
      </c>
      <c r="L66" s="20" t="n">
        <v>2.78752717</v>
      </c>
      <c r="M66" s="18" t="s">
        <v>481</v>
      </c>
      <c r="N66" s="20" t="s">
        <v>481</v>
      </c>
      <c r="O66" s="18" t="s">
        <v>481</v>
      </c>
      <c r="P66" s="20" t="s">
        <v>481</v>
      </c>
      <c r="Q66" s="18" t="s">
        <v>481</v>
      </c>
      <c r="R66" s="20" t="s">
        <v>481</v>
      </c>
      <c r="S66" s="18" t="s">
        <v>481</v>
      </c>
      <c r="T66" s="20" t="s">
        <v>481</v>
      </c>
      <c r="U66" s="18" t="n">
        <v>364.33538729</v>
      </c>
      <c r="V66" s="20" t="n">
        <v>4.42552037</v>
      </c>
    </row>
    <row r="67" spans="1:22">
      <c r="A67" s="15" t="s">
        <v>542</v>
      </c>
      <c r="B67" s="17" t="n">
        <v>6971</v>
      </c>
      <c r="C67" s="18">
        <f>(1233.0/B67*100)</f>
        <v/>
      </c>
      <c r="D67" s="19" t="n">
        <v>5738</v>
      </c>
      <c r="E67" s="18" t="n">
        <v>384.11485284</v>
      </c>
      <c r="F67" s="20" t="n">
        <v>5.06183337</v>
      </c>
      <c r="G67" s="18" t="n">
        <v>401.94784509</v>
      </c>
      <c r="H67" s="20" t="n">
        <v>4.89115547</v>
      </c>
      <c r="I67" s="18" t="n">
        <v>401.36617324</v>
      </c>
      <c r="J67" s="20" t="n">
        <v>3.71973475</v>
      </c>
      <c r="K67" s="18" t="n">
        <v>407.01017052</v>
      </c>
      <c r="L67" s="20" t="n">
        <v>3.22667214</v>
      </c>
      <c r="M67" s="18" t="s">
        <v>481</v>
      </c>
      <c r="N67" s="20" t="s">
        <v>481</v>
      </c>
      <c r="O67" s="18" t="s">
        <v>481</v>
      </c>
      <c r="P67" s="20" t="s">
        <v>481</v>
      </c>
      <c r="Q67" s="18" t="s">
        <v>481</v>
      </c>
      <c r="R67" s="20" t="s">
        <v>481</v>
      </c>
      <c r="S67" s="18" t="s">
        <v>481</v>
      </c>
      <c r="T67" s="20" t="s">
        <v>481</v>
      </c>
      <c r="U67" s="18" t="n">
        <v>341.50237661</v>
      </c>
      <c r="V67" s="20" t="n">
        <v>5.58403845</v>
      </c>
    </row>
    <row r="68" spans="1:22">
      <c r="A68" s="15" t="s">
        <v>543</v>
      </c>
      <c r="B68" s="17" t="n">
        <v>12083</v>
      </c>
      <c r="C68" s="18">
        <f>(32.0/B68*100)</f>
        <v/>
      </c>
      <c r="D68" s="19" t="n">
        <v>12051</v>
      </c>
      <c r="E68" s="18" t="n">
        <v>400.73932209</v>
      </c>
      <c r="F68" s="20" t="n">
        <v>3.57285802</v>
      </c>
      <c r="G68" s="18" t="n">
        <v>404.31892333</v>
      </c>
      <c r="H68" s="20" t="n">
        <v>2.75550419</v>
      </c>
      <c r="I68" s="18" t="n">
        <v>415.4738899</v>
      </c>
      <c r="J68" s="20" t="n">
        <v>2.28776553</v>
      </c>
      <c r="K68" s="18" t="n">
        <v>426.8973984</v>
      </c>
      <c r="L68" s="20" t="n">
        <v>2.76137858</v>
      </c>
      <c r="M68" s="18" t="s">
        <v>481</v>
      </c>
      <c r="N68" s="20" t="s">
        <v>481</v>
      </c>
      <c r="O68" s="18" t="s">
        <v>481</v>
      </c>
      <c r="P68" s="20" t="s">
        <v>481</v>
      </c>
      <c r="Q68" s="18" t="s">
        <v>481</v>
      </c>
      <c r="R68" s="20" t="s">
        <v>481</v>
      </c>
      <c r="S68" s="18" t="s">
        <v>481</v>
      </c>
      <c r="T68" s="20" t="s">
        <v>481</v>
      </c>
      <c r="U68" s="18" t="n">
        <v>351.69310795</v>
      </c>
      <c r="V68" s="20" t="n">
        <v>1.98933554</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492.11419741</v>
      </c>
      <c r="F70" s="20" t="n">
        <v>6.44205288</v>
      </c>
      <c r="G70" s="18" t="n">
        <v>506.46219319</v>
      </c>
      <c r="H70" s="20" t="n">
        <v>4.22957056</v>
      </c>
      <c r="I70" s="18" t="n">
        <v>497.61027143</v>
      </c>
      <c r="J70" s="20" t="n">
        <v>3.37679201</v>
      </c>
      <c r="K70" s="18" t="n">
        <v>498.09971883</v>
      </c>
      <c r="L70" s="20" t="n">
        <v>3.79146957</v>
      </c>
      <c r="M70" s="18" t="s">
        <v>481</v>
      </c>
      <c r="N70" s="20" t="s">
        <v>481</v>
      </c>
      <c r="O70" s="18" t="s">
        <v>481</v>
      </c>
      <c r="P70" s="20" t="s">
        <v>481</v>
      </c>
      <c r="Q70" s="18" t="s">
        <v>481</v>
      </c>
      <c r="R70" s="20" t="s">
        <v>481</v>
      </c>
      <c r="S70" s="18" t="s">
        <v>481</v>
      </c>
      <c r="T70" s="20" t="s">
        <v>481</v>
      </c>
      <c r="U70" s="18" t="n">
        <v>440.58631093</v>
      </c>
      <c r="V70" s="20" t="n">
        <v>8.32992801</v>
      </c>
    </row>
    <row r="71" spans="1:22">
      <c r="A71" s="15" t="s">
        <v>546</v>
      </c>
      <c r="B71" s="17" t="n">
        <v>6115</v>
      </c>
      <c r="C71" s="18">
        <f>(55.0/B71*100)</f>
        <v/>
      </c>
      <c r="D71" s="19" t="n">
        <v>6060</v>
      </c>
      <c r="E71" s="18" t="n">
        <v>586.93692326</v>
      </c>
      <c r="F71" s="20" t="n">
        <v>6.93928692</v>
      </c>
      <c r="G71" s="18" t="n">
        <v>569.2986497099999</v>
      </c>
      <c r="H71" s="20" t="n">
        <v>4.51275828</v>
      </c>
      <c r="I71" s="18" t="n">
        <v>568.77826182</v>
      </c>
      <c r="J71" s="20" t="n">
        <v>2.59140299</v>
      </c>
      <c r="K71" s="18" t="n">
        <v>559.14759379</v>
      </c>
      <c r="L71" s="20" t="n">
        <v>2.35317441</v>
      </c>
      <c r="M71" s="18" t="s">
        <v>481</v>
      </c>
      <c r="N71" s="20" t="s">
        <v>481</v>
      </c>
      <c r="O71" s="18" t="s">
        <v>481</v>
      </c>
      <c r="P71" s="20" t="s">
        <v>481</v>
      </c>
      <c r="Q71" s="18" t="s">
        <v>481</v>
      </c>
      <c r="R71" s="20" t="s">
        <v>481</v>
      </c>
      <c r="S71" s="18" t="s">
        <v>481</v>
      </c>
      <c r="T71" s="20" t="s">
        <v>481</v>
      </c>
      <c r="U71" s="18" t="n">
        <v>500.54919206</v>
      </c>
      <c r="V71" s="20" t="n">
        <v>12.33903016</v>
      </c>
    </row>
    <row r="72" spans="1:22">
      <c r="A72" s="15" t="s">
        <v>547</v>
      </c>
      <c r="B72" s="17" t="n">
        <v>7708</v>
      </c>
      <c r="C72" s="18">
        <f>(9.0/B72*100)</f>
        <v/>
      </c>
      <c r="D72" s="19" t="n">
        <v>7699</v>
      </c>
      <c r="E72" s="18" t="n">
        <v>541.74685159</v>
      </c>
      <c r="F72" s="20" t="n">
        <v>8.95742937</v>
      </c>
      <c r="G72" s="18" t="n">
        <v>551.32181404</v>
      </c>
      <c r="H72" s="20" t="n">
        <v>6.91007564</v>
      </c>
      <c r="I72" s="18" t="n">
        <v>542.51443912</v>
      </c>
      <c r="J72" s="20" t="n">
        <v>3.52458897</v>
      </c>
      <c r="K72" s="18" t="n">
        <v>541.8121847899999</v>
      </c>
      <c r="L72" s="20" t="n">
        <v>3.32953963</v>
      </c>
      <c r="M72" s="18" t="s">
        <v>481</v>
      </c>
      <c r="N72" s="20" t="s">
        <v>481</v>
      </c>
      <c r="O72" s="18" t="s">
        <v>481</v>
      </c>
      <c r="P72" s="20" t="s">
        <v>481</v>
      </c>
      <c r="Q72" s="18" t="s">
        <v>481</v>
      </c>
      <c r="R72" s="20" t="s">
        <v>481</v>
      </c>
      <c r="S72" s="18" t="s">
        <v>481</v>
      </c>
      <c r="T72" s="20" t="s">
        <v>481</v>
      </c>
      <c r="U72" s="18" t="n">
        <v>484.70573529</v>
      </c>
      <c r="V72" s="20" t="n">
        <v>25.90992823</v>
      </c>
    </row>
    <row r="73" spans="1:22">
      <c r="A73" s="15" t="s">
        <v>548</v>
      </c>
      <c r="B73" s="17" t="n">
        <v>8249</v>
      </c>
      <c r="C73" s="18">
        <f>(212.0/B73*100)</f>
        <v/>
      </c>
      <c r="D73" s="19" t="n">
        <v>8037</v>
      </c>
      <c r="E73" s="18" t="n">
        <v>419.86107043</v>
      </c>
      <c r="F73" s="20" t="n">
        <v>7.39816089</v>
      </c>
      <c r="G73" s="18" t="n">
        <v>414.90845454</v>
      </c>
      <c r="H73" s="20" t="n">
        <v>4.51659926</v>
      </c>
      <c r="I73" s="18" t="n">
        <v>410.98089954</v>
      </c>
      <c r="J73" s="20" t="n">
        <v>3.04789074</v>
      </c>
      <c r="K73" s="18" t="n">
        <v>428.88474689</v>
      </c>
      <c r="L73" s="20" t="n">
        <v>4.01435406</v>
      </c>
      <c r="M73" s="18" t="s">
        <v>481</v>
      </c>
      <c r="N73" s="20" t="s">
        <v>481</v>
      </c>
      <c r="O73" s="18" t="s">
        <v>481</v>
      </c>
      <c r="P73" s="20" t="s">
        <v>481</v>
      </c>
      <c r="Q73" s="18" t="s">
        <v>481</v>
      </c>
      <c r="R73" s="20" t="s">
        <v>481</v>
      </c>
      <c r="S73" s="18" t="s">
        <v>481</v>
      </c>
      <c r="T73" s="20" t="s">
        <v>481</v>
      </c>
      <c r="U73" s="18" t="n">
        <v>380.06178559</v>
      </c>
      <c r="V73" s="20" t="n">
        <v>8.49162673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(345.0/B75*100)</f>
        <v/>
      </c>
      <c r="D75" s="19" t="n">
        <v>5030</v>
      </c>
      <c r="E75" s="18" t="n">
        <v>370.04964051</v>
      </c>
      <c r="F75" s="20" t="n">
        <v>4.36800906</v>
      </c>
      <c r="G75" s="18" t="n">
        <v>368.49421973</v>
      </c>
      <c r="H75" s="20" t="n">
        <v>5.16012502</v>
      </c>
      <c r="I75" s="18" t="n">
        <v>377.61031047</v>
      </c>
      <c r="J75" s="20" t="n">
        <v>3.56858988</v>
      </c>
      <c r="K75" s="18" t="n">
        <v>382.51112276</v>
      </c>
      <c r="L75" s="20" t="n">
        <v>5.65213292</v>
      </c>
      <c r="M75" s="18" t="s">
        <v>481</v>
      </c>
      <c r="N75" s="20" t="s">
        <v>481</v>
      </c>
      <c r="O75" s="18" t="s">
        <v>481</v>
      </c>
      <c r="P75" s="20" t="s">
        <v>481</v>
      </c>
      <c r="Q75" s="18" t="s">
        <v>481</v>
      </c>
      <c r="R75" s="20" t="s">
        <v>481</v>
      </c>
      <c r="S75" s="18" t="s">
        <v>481</v>
      </c>
      <c r="T75" s="20" t="s">
        <v>481</v>
      </c>
      <c r="U75" s="18" t="n">
        <v>340.18097344</v>
      </c>
      <c r="V75" s="20" t="n">
        <v>4.81735772</v>
      </c>
    </row>
    <row r="76" spans="1:22">
      <c r="A76" s="15" t="s">
        <v>551</v>
      </c>
      <c r="B76" s="17" t="n">
        <v>14167</v>
      </c>
      <c r="C76" s="18">
        <f>(238.0/B76*100)</f>
        <v/>
      </c>
      <c r="D76" s="19" t="n">
        <v>13929</v>
      </c>
      <c r="E76" s="18" t="n">
        <v>421.22536466</v>
      </c>
      <c r="F76" s="20" t="n">
        <v>4.50253404</v>
      </c>
      <c r="G76" s="18" t="n">
        <v>428.45591534</v>
      </c>
      <c r="H76" s="20" t="n">
        <v>3.59715754</v>
      </c>
      <c r="I76" s="18" t="n">
        <v>433.91359886</v>
      </c>
      <c r="J76" s="20" t="n">
        <v>3.12389683</v>
      </c>
      <c r="K76" s="18" t="n">
        <v>443.01650821</v>
      </c>
      <c r="L76" s="20" t="n">
        <v>3.44903559</v>
      </c>
      <c r="M76" s="18" t="s">
        <v>481</v>
      </c>
      <c r="N76" s="20" t="s">
        <v>481</v>
      </c>
      <c r="O76" s="18" t="s">
        <v>481</v>
      </c>
      <c r="P76" s="20" t="s">
        <v>481</v>
      </c>
      <c r="Q76" s="18" t="s">
        <v>481</v>
      </c>
      <c r="R76" s="20" t="s">
        <v>481</v>
      </c>
      <c r="S76" s="18" t="s">
        <v>481</v>
      </c>
      <c r="T76" s="20" t="s">
        <v>481</v>
      </c>
      <c r="U76" s="18" t="n">
        <v>363.67241337</v>
      </c>
      <c r="V76" s="20" t="n">
        <v>4.9258063</v>
      </c>
    </row>
    <row r="77" spans="1:22">
      <c r="A77" s="15" t="s">
        <v>552</v>
      </c>
      <c r="B77" s="17" t="n">
        <v>6062</v>
      </c>
      <c r="C77" s="18">
        <f>(480.0/B77*100)</f>
        <v/>
      </c>
      <c r="D77" s="19" t="n">
        <v>5582</v>
      </c>
      <c r="E77" s="18" t="n">
        <v>416.60818269</v>
      </c>
      <c r="F77" s="20" t="n">
        <v>6.62834988</v>
      </c>
      <c r="G77" s="18" t="n">
        <v>432.63696475</v>
      </c>
      <c r="H77" s="20" t="n">
        <v>5.31161042</v>
      </c>
      <c r="I77" s="18" t="n">
        <v>435.852571</v>
      </c>
      <c r="J77" s="20" t="n">
        <v>4.24885732</v>
      </c>
      <c r="K77" s="18" t="n">
        <v>429.66682454</v>
      </c>
      <c r="L77" s="20" t="n">
        <v>3.50629337</v>
      </c>
      <c r="M77" s="18" t="s">
        <v>481</v>
      </c>
      <c r="N77" s="20" t="s">
        <v>481</v>
      </c>
      <c r="O77" s="18" t="s">
        <v>481</v>
      </c>
      <c r="P77" s="20" t="s">
        <v>481</v>
      </c>
      <c r="Q77" s="18" t="s">
        <v>481</v>
      </c>
      <c r="R77" s="20" t="s">
        <v>481</v>
      </c>
      <c r="S77" s="18" t="s">
        <v>481</v>
      </c>
      <c r="T77" s="20" t="s">
        <v>481</v>
      </c>
      <c r="U77" s="18" t="n">
        <v>362.78625948</v>
      </c>
      <c r="V77" s="20" t="n">
        <v>3.83893501</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(118.0/B81*100)</f>
        <v/>
      </c>
      <c r="D81" s="19" t="n">
        <v>8743</v>
      </c>
      <c r="E81" s="18" t="n">
        <v>446.24248415</v>
      </c>
      <c r="F81" s="20" t="n">
        <v>5.45814829</v>
      </c>
      <c r="G81" s="18" t="n">
        <v>452.98383785</v>
      </c>
      <c r="H81" s="20" t="n">
        <v>4.03806053</v>
      </c>
      <c r="I81" s="18" t="n">
        <v>446.44664431</v>
      </c>
      <c r="J81" s="20" t="n">
        <v>3.32598901</v>
      </c>
      <c r="K81" s="18" t="n">
        <v>446.10622423</v>
      </c>
      <c r="L81" s="20" t="n">
        <v>4.50395922</v>
      </c>
      <c r="M81" s="18" t="s">
        <v>481</v>
      </c>
      <c r="N81" s="20" t="s">
        <v>481</v>
      </c>
      <c r="O81" s="18" t="s">
        <v>481</v>
      </c>
      <c r="P81" s="20" t="s">
        <v>481</v>
      </c>
      <c r="Q81" s="18" t="s">
        <v>481</v>
      </c>
      <c r="R81" s="20" t="s">
        <v>481</v>
      </c>
      <c r="S81" s="18" t="s">
        <v>481</v>
      </c>
      <c r="T81" s="20" t="s">
        <v>481</v>
      </c>
      <c r="U81" s="18" t="n">
        <v>390.37898919</v>
      </c>
      <c r="V81" s="20" t="n">
        <v>9.417864229999999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891</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503.10446912</v>
      </c>
      <c r="F7" s="20" t="n">
        <v>1.86028409</v>
      </c>
      <c r="G7" s="18" t="n">
        <v>478.55783921</v>
      </c>
      <c r="H7" s="20" t="n">
        <v>2.63702658</v>
      </c>
      <c r="I7" s="18" t="s">
        <v>481</v>
      </c>
      <c r="J7" s="20" t="s">
        <v>481</v>
      </c>
      <c r="K7" s="18" t="s">
        <v>481</v>
      </c>
      <c r="L7" s="20" t="s">
        <v>481</v>
      </c>
      <c r="M7" s="18" t="s">
        <v>481</v>
      </c>
      <c r="N7" s="20" t="s">
        <v>481</v>
      </c>
      <c r="O7" s="18" t="s">
        <v>481</v>
      </c>
      <c r="P7" s="20" t="s">
        <v>481</v>
      </c>
      <c r="Q7" s="18" t="n">
        <v>463.90692294</v>
      </c>
      <c r="R7" s="20" t="n">
        <v>5.04193206</v>
      </c>
    </row>
    <row r="8" spans="1:18">
      <c r="A8" s="15" t="s">
        <v>483</v>
      </c>
      <c r="B8" s="17" t="n">
        <v>7007</v>
      </c>
      <c r="C8" s="18">
        <f>(324.0/B8*100)</f>
        <v/>
      </c>
      <c r="D8" s="19" t="n">
        <v>6683</v>
      </c>
      <c r="E8" s="18" t="n">
        <v>503.46565537</v>
      </c>
      <c r="F8" s="20" t="n">
        <v>3.13221243</v>
      </c>
      <c r="G8" s="18" t="n">
        <v>493.42934086</v>
      </c>
      <c r="H8" s="20" t="n">
        <v>3.55445632</v>
      </c>
      <c r="I8" s="18" t="s">
        <v>481</v>
      </c>
      <c r="J8" s="20" t="s">
        <v>481</v>
      </c>
      <c r="K8" s="18" t="s">
        <v>481</v>
      </c>
      <c r="L8" s="20" t="s">
        <v>481</v>
      </c>
      <c r="M8" s="18" t="n">
        <v>301.63126691</v>
      </c>
      <c r="N8" s="20" t="n">
        <v>25.14921031</v>
      </c>
      <c r="O8" s="18" t="s">
        <v>481</v>
      </c>
      <c r="P8" s="20" t="s">
        <v>481</v>
      </c>
      <c r="Q8" s="18" t="n">
        <v>436.36700726</v>
      </c>
      <c r="R8" s="20" t="n">
        <v>9.61378017</v>
      </c>
    </row>
    <row r="9" spans="1:18">
      <c r="A9" s="15" t="s">
        <v>484</v>
      </c>
      <c r="B9" s="17" t="n">
        <v>9651</v>
      </c>
      <c r="C9" s="18">
        <f>(373.0/B9*100)</f>
        <v/>
      </c>
      <c r="D9" s="19" t="n">
        <v>9278</v>
      </c>
      <c r="E9" s="18" t="n">
        <v>523.5430195599999</v>
      </c>
      <c r="F9" s="20" t="n">
        <v>2.49045663</v>
      </c>
      <c r="G9" s="18" t="n">
        <v>486.20793121</v>
      </c>
      <c r="H9" s="20" t="n">
        <v>3.23259181</v>
      </c>
      <c r="I9" s="18" t="s">
        <v>481</v>
      </c>
      <c r="J9" s="20" t="s">
        <v>481</v>
      </c>
      <c r="K9" s="18" t="s">
        <v>481</v>
      </c>
      <c r="L9" s="20" t="s">
        <v>481</v>
      </c>
      <c r="M9" s="18" t="n">
        <v>357.98454354</v>
      </c>
      <c r="N9" s="20" t="n">
        <v>11.51846445</v>
      </c>
      <c r="O9" s="18" t="s">
        <v>481</v>
      </c>
      <c r="P9" s="20" t="s">
        <v>481</v>
      </c>
      <c r="Q9" s="18" t="n">
        <v>437.21689835</v>
      </c>
      <c r="R9" s="20" t="n">
        <v>9.346404830000001</v>
      </c>
    </row>
    <row r="10" spans="1:18">
      <c r="A10" s="15" t="s">
        <v>485</v>
      </c>
      <c r="B10" s="17" t="n">
        <v>20058</v>
      </c>
      <c r="C10" s="18">
        <f>(589.0/B10*100)</f>
        <v/>
      </c>
      <c r="D10" s="19" t="n">
        <v>19469</v>
      </c>
      <c r="E10" s="18" t="n">
        <v>523.54994265</v>
      </c>
      <c r="F10" s="20" t="n">
        <v>2.41124868</v>
      </c>
      <c r="G10" s="18" t="n">
        <v>502.26936956</v>
      </c>
      <c r="H10" s="20" t="n">
        <v>2.98487259</v>
      </c>
      <c r="I10" s="18" t="s">
        <v>481</v>
      </c>
      <c r="J10" s="20" t="s">
        <v>481</v>
      </c>
      <c r="K10" s="18" t="s">
        <v>481</v>
      </c>
      <c r="L10" s="20" t="s">
        <v>481</v>
      </c>
      <c r="M10" s="18" t="s">
        <v>481</v>
      </c>
      <c r="N10" s="20" t="s">
        <v>481</v>
      </c>
      <c r="O10" s="18" t="s">
        <v>481</v>
      </c>
      <c r="P10" s="20" t="s">
        <v>481</v>
      </c>
      <c r="Q10" s="18" t="n">
        <v>450.25518353</v>
      </c>
      <c r="R10" s="20" t="n">
        <v>7.22608181</v>
      </c>
    </row>
    <row r="11" spans="1:18">
      <c r="A11" s="15" t="s">
        <v>486</v>
      </c>
      <c r="B11" s="17" t="n">
        <v>7053</v>
      </c>
      <c r="C11" s="18">
        <f>(259.0/B11*100)</f>
        <v/>
      </c>
      <c r="D11" s="19" t="n">
        <v>6794</v>
      </c>
      <c r="E11" s="18" t="n">
        <v>427.36379941</v>
      </c>
      <c r="F11" s="20" t="n">
        <v>2.77527413</v>
      </c>
      <c r="G11" s="18" t="n">
        <v>426.74517244</v>
      </c>
      <c r="H11" s="20" t="n">
        <v>3.36196932</v>
      </c>
      <c r="I11" s="18" t="s">
        <v>481</v>
      </c>
      <c r="J11" s="20" t="s">
        <v>481</v>
      </c>
      <c r="K11" s="18" t="s">
        <v>481</v>
      </c>
      <c r="L11" s="20" t="s">
        <v>481</v>
      </c>
      <c r="M11" s="18" t="s">
        <v>481</v>
      </c>
      <c r="N11" s="20" t="s">
        <v>481</v>
      </c>
      <c r="O11" s="18" t="s">
        <v>481</v>
      </c>
      <c r="P11" s="20" t="s">
        <v>481</v>
      </c>
      <c r="Q11" s="18" t="n">
        <v>393.78111838</v>
      </c>
      <c r="R11" s="20" t="n">
        <v>6.42470604</v>
      </c>
    </row>
    <row r="12" spans="1:18">
      <c r="A12" s="15" t="s">
        <v>487</v>
      </c>
      <c r="B12" s="17" t="n">
        <v>6894</v>
      </c>
      <c r="C12" s="18">
        <f>(60.0/B12*100)</f>
        <v/>
      </c>
      <c r="D12" s="19" t="n">
        <v>6834</v>
      </c>
      <c r="E12" s="18" t="n">
        <v>502.64915162</v>
      </c>
      <c r="F12" s="20" t="n">
        <v>2.51397689</v>
      </c>
      <c r="G12" s="18" t="n">
        <v>489.77011655</v>
      </c>
      <c r="H12" s="20" t="n">
        <v>3.22190628</v>
      </c>
      <c r="I12" s="18" t="s">
        <v>481</v>
      </c>
      <c r="J12" s="20" t="s">
        <v>481</v>
      </c>
      <c r="K12" s="18" t="s">
        <v>481</v>
      </c>
      <c r="L12" s="20" t="s">
        <v>481</v>
      </c>
      <c r="M12" s="18" t="n">
        <v>340.98506961</v>
      </c>
      <c r="N12" s="20" t="n">
        <v>12.52444664</v>
      </c>
      <c r="O12" s="18" t="s">
        <v>481</v>
      </c>
      <c r="P12" s="20" t="s">
        <v>481</v>
      </c>
      <c r="Q12" s="18" t="n">
        <v>397.47223351</v>
      </c>
      <c r="R12" s="20" t="n">
        <v>9.436337569999999</v>
      </c>
    </row>
    <row r="13" spans="1:18">
      <c r="A13" s="15" t="s">
        <v>488</v>
      </c>
      <c r="B13" s="17" t="n">
        <v>7161</v>
      </c>
      <c r="C13" s="18">
        <f>(368.0/B13*100)</f>
        <v/>
      </c>
      <c r="D13" s="19" t="n">
        <v>6793</v>
      </c>
      <c r="E13" s="18" t="n">
        <v>521.26877743</v>
      </c>
      <c r="F13" s="20" t="n">
        <v>2.19896339</v>
      </c>
      <c r="G13" s="18" t="n">
        <v>489.6242174</v>
      </c>
      <c r="H13" s="20" t="n">
        <v>3.74937942</v>
      </c>
      <c r="I13" s="18" t="s">
        <v>481</v>
      </c>
      <c r="J13" s="20" t="s">
        <v>481</v>
      </c>
      <c r="K13" s="18" t="s">
        <v>481</v>
      </c>
      <c r="L13" s="20" t="s">
        <v>481</v>
      </c>
      <c r="M13" s="18" t="n">
        <v>447.51533769</v>
      </c>
      <c r="N13" s="20" t="n">
        <v>5.97365007</v>
      </c>
      <c r="O13" s="18" t="s">
        <v>481</v>
      </c>
      <c r="P13" s="20" t="s">
        <v>481</v>
      </c>
      <c r="Q13" s="18" t="n">
        <v>439.08896305</v>
      </c>
      <c r="R13" s="20" t="n">
        <v>7.21938472</v>
      </c>
    </row>
    <row r="14" spans="1:18">
      <c r="A14" s="15" t="s">
        <v>489</v>
      </c>
      <c r="B14" s="17" t="n">
        <v>5587</v>
      </c>
      <c r="C14" s="18">
        <f>(96.0/B14*100)</f>
        <v/>
      </c>
      <c r="D14" s="19" t="n">
        <v>5491</v>
      </c>
      <c r="E14" s="18" t="n">
        <v>523.05299928</v>
      </c>
      <c r="F14" s="20" t="n">
        <v>2.16435003</v>
      </c>
      <c r="G14" s="18" t="n">
        <v>510.55311973</v>
      </c>
      <c r="H14" s="20" t="n">
        <v>3.84170844</v>
      </c>
      <c r="I14" s="18" t="s">
        <v>481</v>
      </c>
      <c r="J14" s="20" t="s">
        <v>481</v>
      </c>
      <c r="K14" s="18" t="s">
        <v>481</v>
      </c>
      <c r="L14" s="20" t="s">
        <v>481</v>
      </c>
      <c r="M14" s="18" t="s">
        <v>481</v>
      </c>
      <c r="N14" s="20" t="s">
        <v>481</v>
      </c>
      <c r="O14" s="18" t="s">
        <v>481</v>
      </c>
      <c r="P14" s="20" t="s">
        <v>481</v>
      </c>
      <c r="Q14" s="18" t="n">
        <v>464.46023126</v>
      </c>
      <c r="R14" s="20" t="n">
        <v>12.77793377</v>
      </c>
    </row>
    <row r="15" spans="1:18">
      <c r="A15" s="15" t="s">
        <v>490</v>
      </c>
      <c r="B15" s="17" t="n">
        <v>5882</v>
      </c>
      <c r="C15" s="18">
        <f>(206.0/B15*100)</f>
        <v/>
      </c>
      <c r="D15" s="19" t="n">
        <v>5676</v>
      </c>
      <c r="E15" s="18" t="n">
        <v>517.7951166399999</v>
      </c>
      <c r="F15" s="20" t="n">
        <v>2.12364277</v>
      </c>
      <c r="G15" s="18" t="n">
        <v>500.22020955</v>
      </c>
      <c r="H15" s="20" t="n">
        <v>3.92636132</v>
      </c>
      <c r="I15" s="18" t="s">
        <v>481</v>
      </c>
      <c r="J15" s="20" t="s">
        <v>481</v>
      </c>
      <c r="K15" s="18" t="s">
        <v>481</v>
      </c>
      <c r="L15" s="20" t="s">
        <v>481</v>
      </c>
      <c r="M15" s="18" t="n">
        <v>368.85220715</v>
      </c>
      <c r="N15" s="20" t="n">
        <v>14.5875493</v>
      </c>
      <c r="O15" s="18" t="s">
        <v>481</v>
      </c>
      <c r="P15" s="20" t="s">
        <v>481</v>
      </c>
      <c r="Q15" s="18" t="n">
        <v>451.49867138</v>
      </c>
      <c r="R15" s="20" t="n">
        <v>9.049803239999999</v>
      </c>
    </row>
    <row r="16" spans="1:18">
      <c r="A16" s="15" t="s">
        <v>491</v>
      </c>
      <c r="B16" s="17" t="n">
        <v>6108</v>
      </c>
      <c r="C16" s="18">
        <f>(203.0/B16*100)</f>
        <v/>
      </c>
      <c r="D16" s="19" t="n">
        <v>5905</v>
      </c>
      <c r="E16" s="18" t="n">
        <v>504.3211474</v>
      </c>
      <c r="F16" s="20" t="n">
        <v>2.22393103</v>
      </c>
      <c r="G16" s="18" t="n">
        <v>482.17413223</v>
      </c>
      <c r="H16" s="20" t="n">
        <v>3.4214598</v>
      </c>
      <c r="I16" s="18" t="s">
        <v>481</v>
      </c>
      <c r="J16" s="20" t="s">
        <v>481</v>
      </c>
      <c r="K16" s="18" t="s">
        <v>481</v>
      </c>
      <c r="L16" s="20" t="s">
        <v>481</v>
      </c>
      <c r="M16" s="18" t="s">
        <v>481</v>
      </c>
      <c r="N16" s="20" t="s">
        <v>481</v>
      </c>
      <c r="O16" s="18" t="s">
        <v>481</v>
      </c>
      <c r="P16" s="20" t="s">
        <v>481</v>
      </c>
      <c r="Q16" s="18" t="n">
        <v>415.96671096</v>
      </c>
      <c r="R16" s="20" t="n">
        <v>10.77499153</v>
      </c>
    </row>
    <row r="17" spans="1:18">
      <c r="A17" s="15" t="s">
        <v>492</v>
      </c>
      <c r="B17" s="17" t="n">
        <v>6504</v>
      </c>
      <c r="C17" s="18">
        <f>(2741.0/B17*100)</f>
        <v/>
      </c>
      <c r="D17" s="19" t="n">
        <v>3763</v>
      </c>
      <c r="E17" s="18" t="n">
        <v>520.0898101</v>
      </c>
      <c r="F17" s="20" t="n">
        <v>3.53725399</v>
      </c>
      <c r="G17" s="18" t="n">
        <v>498.44030969</v>
      </c>
      <c r="H17" s="20" t="n">
        <v>4.10113681</v>
      </c>
      <c r="I17" s="18" t="s">
        <v>481</v>
      </c>
      <c r="J17" s="20" t="s">
        <v>481</v>
      </c>
      <c r="K17" s="18" t="s">
        <v>481</v>
      </c>
      <c r="L17" s="20" t="s">
        <v>481</v>
      </c>
      <c r="M17" s="18" t="n">
        <v>362.96139732</v>
      </c>
      <c r="N17" s="20" t="n">
        <v>12.64520278</v>
      </c>
      <c r="O17" s="18" t="s">
        <v>481</v>
      </c>
      <c r="P17" s="20" t="s">
        <v>481</v>
      </c>
      <c r="Q17" s="18" t="n">
        <v>468.50679947</v>
      </c>
      <c r="R17" s="20" t="n">
        <v>8.44644175</v>
      </c>
    </row>
    <row r="18" spans="1:18">
      <c r="A18" s="15" t="s">
        <v>493</v>
      </c>
      <c r="B18" s="17" t="n">
        <v>5532</v>
      </c>
      <c r="C18" s="18">
        <f>(33.0/B18*100)</f>
        <v/>
      </c>
      <c r="D18" s="19" t="n">
        <v>5499</v>
      </c>
      <c r="E18" s="18" t="n">
        <v>455.64368195</v>
      </c>
      <c r="F18" s="20" t="n">
        <v>3.69098635</v>
      </c>
      <c r="G18" s="18" t="n">
        <v>461.43073919</v>
      </c>
      <c r="H18" s="20" t="n">
        <v>4.40943767</v>
      </c>
      <c r="I18" s="18" t="s">
        <v>481</v>
      </c>
      <c r="J18" s="20" t="s">
        <v>481</v>
      </c>
      <c r="K18" s="18" t="s">
        <v>481</v>
      </c>
      <c r="L18" s="20" t="s">
        <v>481</v>
      </c>
      <c r="M18" s="18" t="s">
        <v>481</v>
      </c>
      <c r="N18" s="20" t="s">
        <v>481</v>
      </c>
      <c r="O18" s="18" t="s">
        <v>481</v>
      </c>
      <c r="P18" s="20" t="s">
        <v>481</v>
      </c>
      <c r="Q18" s="18" t="n">
        <v>382.81335403</v>
      </c>
      <c r="R18" s="20" t="n">
        <v>11.84540725</v>
      </c>
    </row>
    <row r="19" spans="1:18">
      <c r="A19" s="15" t="s">
        <v>494</v>
      </c>
      <c r="B19" s="17" t="n">
        <v>5658</v>
      </c>
      <c r="C19" s="18">
        <f>(521.0/B19*100)</f>
        <v/>
      </c>
      <c r="D19" s="19" t="n">
        <v>5137</v>
      </c>
      <c r="E19" s="18" t="n">
        <v>476.02129623</v>
      </c>
      <c r="F19" s="20" t="n">
        <v>3.09881266</v>
      </c>
      <c r="G19" s="18" t="n">
        <v>494.60589788</v>
      </c>
      <c r="H19" s="20" t="n">
        <v>2.7509031</v>
      </c>
      <c r="I19" s="18" t="s">
        <v>481</v>
      </c>
      <c r="J19" s="20" t="s">
        <v>481</v>
      </c>
      <c r="K19" s="18" t="s">
        <v>481</v>
      </c>
      <c r="L19" s="20" t="s">
        <v>481</v>
      </c>
      <c r="M19" s="18" t="s">
        <v>481</v>
      </c>
      <c r="N19" s="20" t="s">
        <v>481</v>
      </c>
      <c r="O19" s="18" t="s">
        <v>481</v>
      </c>
      <c r="P19" s="20" t="s">
        <v>481</v>
      </c>
      <c r="Q19" s="18" t="n">
        <v>394.29363382</v>
      </c>
      <c r="R19" s="20" t="n">
        <v>8.89314467</v>
      </c>
    </row>
    <row r="20" spans="1:18">
      <c r="A20" s="15" t="s">
        <v>495</v>
      </c>
      <c r="B20" s="17" t="n">
        <v>3371</v>
      </c>
      <c r="C20" s="18">
        <f>(75.0/B20*100)</f>
        <v/>
      </c>
      <c r="D20" s="19" t="n">
        <v>3296</v>
      </c>
      <c r="E20" s="18" t="n">
        <v>495.75942005</v>
      </c>
      <c r="F20" s="20" t="n">
        <v>2.28412949</v>
      </c>
      <c r="G20" s="18" t="n">
        <v>471.25682155</v>
      </c>
      <c r="H20" s="20" t="n">
        <v>4.06252874</v>
      </c>
      <c r="I20" s="18" t="s">
        <v>481</v>
      </c>
      <c r="J20" s="20" t="s">
        <v>481</v>
      </c>
      <c r="K20" s="18" t="s">
        <v>481</v>
      </c>
      <c r="L20" s="20" t="s">
        <v>481</v>
      </c>
      <c r="M20" s="18" t="s">
        <v>481</v>
      </c>
      <c r="N20" s="20" t="s">
        <v>481</v>
      </c>
      <c r="O20" s="18" t="s">
        <v>481</v>
      </c>
      <c r="P20" s="20" t="s">
        <v>481</v>
      </c>
      <c r="Q20" s="18" t="n">
        <v>445.72592222</v>
      </c>
      <c r="R20" s="20" t="n">
        <v>10.99002574</v>
      </c>
    </row>
    <row r="21" spans="1:18">
      <c r="A21" s="15" t="s">
        <v>496</v>
      </c>
      <c r="B21" s="17" t="n">
        <v>5741</v>
      </c>
      <c r="C21" s="18">
        <f>(90.0/B21*100)</f>
        <v/>
      </c>
      <c r="D21" s="19" t="n">
        <v>5651</v>
      </c>
      <c r="E21" s="18" t="n">
        <v>509.0434066</v>
      </c>
      <c r="F21" s="20" t="n">
        <v>1.98763292</v>
      </c>
      <c r="G21" s="18" t="n">
        <v>483.03663088</v>
      </c>
      <c r="H21" s="20" t="n">
        <v>3.71326031</v>
      </c>
      <c r="I21" s="18" t="s">
        <v>481</v>
      </c>
      <c r="J21" s="20" t="s">
        <v>481</v>
      </c>
      <c r="K21" s="18" t="s">
        <v>481</v>
      </c>
      <c r="L21" s="20" t="s">
        <v>481</v>
      </c>
      <c r="M21" s="18" t="s">
        <v>481</v>
      </c>
      <c r="N21" s="20" t="s">
        <v>481</v>
      </c>
      <c r="O21" s="18" t="s">
        <v>481</v>
      </c>
      <c r="P21" s="20" t="s">
        <v>481</v>
      </c>
      <c r="Q21" s="18" t="n">
        <v>463.3724259</v>
      </c>
      <c r="R21" s="20" t="n">
        <v>9.28111528</v>
      </c>
    </row>
    <row r="22" spans="1:18">
      <c r="A22" s="15" t="s">
        <v>497</v>
      </c>
      <c r="B22" s="17" t="n">
        <v>6598</v>
      </c>
      <c r="C22" s="18">
        <f>(45.0/B22*100)</f>
        <v/>
      </c>
      <c r="D22" s="19" t="n">
        <v>6553</v>
      </c>
      <c r="E22" s="18" t="n">
        <v>467.14269107</v>
      </c>
      <c r="F22" s="20" t="n">
        <v>3.840552</v>
      </c>
      <c r="G22" s="18" t="n">
        <v>496.02993501</v>
      </c>
      <c r="H22" s="20" t="n">
        <v>4.14752797</v>
      </c>
      <c r="I22" s="18" t="s">
        <v>481</v>
      </c>
      <c r="J22" s="20" t="s">
        <v>481</v>
      </c>
      <c r="K22" s="18" t="s">
        <v>481</v>
      </c>
      <c r="L22" s="20" t="s">
        <v>481</v>
      </c>
      <c r="M22" s="18" t="s">
        <v>481</v>
      </c>
      <c r="N22" s="20" t="s">
        <v>481</v>
      </c>
      <c r="O22" s="18" t="n">
        <v>317.8654</v>
      </c>
      <c r="P22" s="20" t="n">
        <v>24.05880873</v>
      </c>
      <c r="Q22" s="18" t="n">
        <v>371.64744184</v>
      </c>
      <c r="R22" s="20" t="n">
        <v>9.5479793</v>
      </c>
    </row>
    <row r="23" spans="1:18">
      <c r="A23" s="15" t="s">
        <v>498</v>
      </c>
      <c r="B23" s="17" t="n">
        <v>11583</v>
      </c>
      <c r="C23" s="18">
        <f>(321.0/B23*100)</f>
        <v/>
      </c>
      <c r="D23" s="19" t="n">
        <v>11262</v>
      </c>
      <c r="E23" s="18" t="n">
        <v>496.81491495</v>
      </c>
      <c r="F23" s="20" t="n">
        <v>3.09658241</v>
      </c>
      <c r="G23" s="18" t="n">
        <v>476.46999823</v>
      </c>
      <c r="H23" s="20" t="n">
        <v>3.6777082</v>
      </c>
      <c r="I23" s="18" t="s">
        <v>481</v>
      </c>
      <c r="J23" s="20" t="s">
        <v>481</v>
      </c>
      <c r="K23" s="18" t="s">
        <v>481</v>
      </c>
      <c r="L23" s="20" t="s">
        <v>481</v>
      </c>
      <c r="M23" s="18" t="s">
        <v>481</v>
      </c>
      <c r="N23" s="20" t="s">
        <v>481</v>
      </c>
      <c r="O23" s="18" t="s">
        <v>481</v>
      </c>
      <c r="P23" s="20" t="s">
        <v>481</v>
      </c>
      <c r="Q23" s="18" t="n">
        <v>442.89008547</v>
      </c>
      <c r="R23" s="20" t="n">
        <v>10.53551723</v>
      </c>
    </row>
    <row r="24" spans="1:18">
      <c r="A24" s="15" t="s">
        <v>499</v>
      </c>
      <c r="B24" s="17" t="n">
        <v>6647</v>
      </c>
      <c r="C24" s="18">
        <f>(23.0/B24*100)</f>
        <v/>
      </c>
      <c r="D24" s="19" t="n">
        <v>6624</v>
      </c>
      <c r="E24" s="18" t="n">
        <v>536.4731154</v>
      </c>
      <c r="F24" s="20" t="n">
        <v>2.93501523</v>
      </c>
      <c r="G24" s="18" t="n">
        <v>501.13438122</v>
      </c>
      <c r="H24" s="20" t="n">
        <v>4.99156253</v>
      </c>
      <c r="I24" s="18" t="s">
        <v>481</v>
      </c>
      <c r="J24" s="20" t="s">
        <v>481</v>
      </c>
      <c r="K24" s="18" t="s">
        <v>481</v>
      </c>
      <c r="L24" s="20" t="s">
        <v>481</v>
      </c>
      <c r="M24" s="18" t="s">
        <v>481</v>
      </c>
      <c r="N24" s="20" t="s">
        <v>481</v>
      </c>
      <c r="O24" s="18" t="s">
        <v>481</v>
      </c>
      <c r="P24" s="20" t="s">
        <v>481</v>
      </c>
      <c r="Q24" s="18" t="n">
        <v>474.14217295</v>
      </c>
      <c r="R24" s="20" t="n">
        <v>11.74974202</v>
      </c>
    </row>
    <row r="25" spans="1:18">
      <c r="A25" s="15" t="s">
        <v>500</v>
      </c>
      <c r="B25" s="17" t="n">
        <v>5581</v>
      </c>
      <c r="C25" s="18">
        <f>(26.0/B25*100)</f>
        <v/>
      </c>
      <c r="D25" s="19" t="n">
        <v>5555</v>
      </c>
      <c r="E25" s="18" t="n">
        <v>532.4257677099999</v>
      </c>
      <c r="F25" s="20" t="n">
        <v>3.88840337</v>
      </c>
      <c r="G25" s="18" t="n">
        <v>494.92211826</v>
      </c>
      <c r="H25" s="20" t="n">
        <v>4.47713792</v>
      </c>
      <c r="I25" s="18" t="s">
        <v>481</v>
      </c>
      <c r="J25" s="20" t="s">
        <v>481</v>
      </c>
      <c r="K25" s="18" t="s">
        <v>481</v>
      </c>
      <c r="L25" s="20" t="s">
        <v>481</v>
      </c>
      <c r="M25" s="18" t="s">
        <v>481</v>
      </c>
      <c r="N25" s="20" t="s">
        <v>481</v>
      </c>
      <c r="O25" s="18" t="s">
        <v>481</v>
      </c>
      <c r="P25" s="20" t="s">
        <v>481</v>
      </c>
      <c r="Q25" s="18" t="n">
        <v>457.93305428</v>
      </c>
      <c r="R25" s="20" t="n">
        <v>26.83413268</v>
      </c>
    </row>
    <row r="26" spans="1:18">
      <c r="A26" s="15" t="s">
        <v>501</v>
      </c>
      <c r="B26" s="17" t="n">
        <v>4869</v>
      </c>
      <c r="C26" s="18">
        <f>(103.0/B26*100)</f>
        <v/>
      </c>
      <c r="D26" s="19" t="n">
        <v>4766</v>
      </c>
      <c r="E26" s="18" t="n">
        <v>483.77713795</v>
      </c>
      <c r="F26" s="20" t="n">
        <v>1.85813044</v>
      </c>
      <c r="G26" s="18" t="n">
        <v>481.45369653</v>
      </c>
      <c r="H26" s="20" t="n">
        <v>3.58825531</v>
      </c>
      <c r="I26" s="18" t="s">
        <v>481</v>
      </c>
      <c r="J26" s="20" t="s">
        <v>481</v>
      </c>
      <c r="K26" s="18" t="s">
        <v>481</v>
      </c>
      <c r="L26" s="20" t="s">
        <v>481</v>
      </c>
      <c r="M26" s="18" t="s">
        <v>481</v>
      </c>
      <c r="N26" s="20" t="s">
        <v>481</v>
      </c>
      <c r="O26" s="18" t="s">
        <v>481</v>
      </c>
      <c r="P26" s="20" t="s">
        <v>481</v>
      </c>
      <c r="Q26" s="18" t="n">
        <v>435.94668879</v>
      </c>
      <c r="R26" s="20" t="n">
        <v>11.71126967</v>
      </c>
    </row>
    <row r="27" spans="1:18">
      <c r="A27" s="15" t="s">
        <v>502</v>
      </c>
      <c r="B27" s="17" t="n">
        <v>5299</v>
      </c>
      <c r="C27" s="18">
        <f>(228.0/B27*100)</f>
        <v/>
      </c>
      <c r="D27" s="19" t="n">
        <v>5071</v>
      </c>
      <c r="E27" s="18" t="n">
        <v>495.03719257</v>
      </c>
      <c r="F27" s="20" t="n">
        <v>1.66911207</v>
      </c>
      <c r="G27" s="18" t="n">
        <v>483.12653688</v>
      </c>
      <c r="H27" s="20" t="n">
        <v>2.58402119</v>
      </c>
      <c r="I27" s="18" t="s">
        <v>481</v>
      </c>
      <c r="J27" s="20" t="s">
        <v>481</v>
      </c>
      <c r="K27" s="18" t="s">
        <v>481</v>
      </c>
      <c r="L27" s="20" t="s">
        <v>481</v>
      </c>
      <c r="M27" s="18" t="s">
        <v>481</v>
      </c>
      <c r="N27" s="20" t="s">
        <v>481</v>
      </c>
      <c r="O27" s="18" t="s">
        <v>481</v>
      </c>
      <c r="P27" s="20" t="s">
        <v>481</v>
      </c>
      <c r="Q27" s="18" t="n">
        <v>411.57637282</v>
      </c>
      <c r="R27" s="20" t="n">
        <v>4.64896682</v>
      </c>
    </row>
    <row r="28" spans="1:18">
      <c r="A28" s="15" t="s">
        <v>503</v>
      </c>
      <c r="B28" s="17" t="n">
        <v>7568</v>
      </c>
      <c r="C28" s="18">
        <f>(600.0/B28*100)</f>
        <v/>
      </c>
      <c r="D28" s="19" t="n">
        <v>6968</v>
      </c>
      <c r="E28" s="18" t="n">
        <v>411.52979265</v>
      </c>
      <c r="F28" s="20" t="n">
        <v>2.43884914</v>
      </c>
      <c r="G28" s="18" t="n">
        <v>416.29913615</v>
      </c>
      <c r="H28" s="20" t="n">
        <v>3.75592742</v>
      </c>
      <c r="I28" s="18" t="s">
        <v>481</v>
      </c>
      <c r="J28" s="20" t="s">
        <v>481</v>
      </c>
      <c r="K28" s="18" t="s">
        <v>481</v>
      </c>
      <c r="L28" s="20" t="s">
        <v>481</v>
      </c>
      <c r="M28" s="18" t="s">
        <v>481</v>
      </c>
      <c r="N28" s="20" t="s">
        <v>481</v>
      </c>
      <c r="O28" s="18" t="s">
        <v>481</v>
      </c>
      <c r="P28" s="20" t="s">
        <v>481</v>
      </c>
      <c r="Q28" s="18" t="n">
        <v>383.95839755</v>
      </c>
      <c r="R28" s="20" t="n">
        <v>7.76890206</v>
      </c>
    </row>
    <row r="29" spans="1:18">
      <c r="A29" s="15" t="s">
        <v>504</v>
      </c>
      <c r="B29" s="17" t="n">
        <v>5385</v>
      </c>
      <c r="C29" s="18">
        <f>(30.0/B29*100)</f>
        <v/>
      </c>
      <c r="D29" s="19" t="n">
        <v>5355</v>
      </c>
      <c r="E29" s="18" t="n">
        <v>521.6909429999999</v>
      </c>
      <c r="F29" s="20" t="n">
        <v>2.27316836</v>
      </c>
      <c r="G29" s="18" t="n">
        <v>494.99728825</v>
      </c>
      <c r="H29" s="20" t="n">
        <v>4.25795529</v>
      </c>
      <c r="I29" s="18" t="s">
        <v>481</v>
      </c>
      <c r="J29" s="20" t="s">
        <v>481</v>
      </c>
      <c r="K29" s="18" t="s">
        <v>481</v>
      </c>
      <c r="L29" s="20" t="s">
        <v>481</v>
      </c>
      <c r="M29" s="18" t="n">
        <v>335.3902018</v>
      </c>
      <c r="N29" s="20" t="n">
        <v>12.1685767</v>
      </c>
      <c r="O29" s="18" t="s">
        <v>481</v>
      </c>
      <c r="P29" s="20" t="s">
        <v>481</v>
      </c>
      <c r="Q29" s="18" t="n">
        <v>403.43334206</v>
      </c>
      <c r="R29" s="20" t="n">
        <v>14.47929815</v>
      </c>
    </row>
    <row r="30" spans="1:18">
      <c r="A30" s="15" t="s">
        <v>505</v>
      </c>
      <c r="B30" s="17" t="n">
        <v>4520</v>
      </c>
      <c r="C30" s="18">
        <f>(279.0/B30*100)</f>
        <v/>
      </c>
      <c r="D30" s="19" t="n">
        <v>4241</v>
      </c>
      <c r="E30" s="18" t="n">
        <v>504.55805237</v>
      </c>
      <c r="F30" s="20" t="n">
        <v>2.64314232</v>
      </c>
      <c r="G30" s="18" t="n">
        <v>477.76438181</v>
      </c>
      <c r="H30" s="20" t="n">
        <v>3.57479908</v>
      </c>
      <c r="I30" s="18" t="s">
        <v>481</v>
      </c>
      <c r="J30" s="20" t="s">
        <v>481</v>
      </c>
      <c r="K30" s="18" t="s">
        <v>481</v>
      </c>
      <c r="L30" s="20" t="s">
        <v>481</v>
      </c>
      <c r="M30" s="18" t="s">
        <v>481</v>
      </c>
      <c r="N30" s="20" t="s">
        <v>481</v>
      </c>
      <c r="O30" s="18" t="s">
        <v>481</v>
      </c>
      <c r="P30" s="20" t="s">
        <v>481</v>
      </c>
      <c r="Q30" s="18" t="n">
        <v>426.09404221</v>
      </c>
      <c r="R30" s="20" t="n">
        <v>8.92680369</v>
      </c>
    </row>
    <row r="31" spans="1:18">
      <c r="A31" s="15" t="s">
        <v>506</v>
      </c>
      <c r="B31" s="17" t="n">
        <v>5456</v>
      </c>
      <c r="C31" s="18">
        <f>(159.0/B31*100)</f>
        <v/>
      </c>
      <c r="D31" s="19" t="n">
        <v>5297</v>
      </c>
      <c r="E31" s="18" t="n">
        <v>510.55443506</v>
      </c>
      <c r="F31" s="20" t="n">
        <v>2.22525179</v>
      </c>
      <c r="G31" s="18" t="n">
        <v>482.59595647</v>
      </c>
      <c r="H31" s="20" t="n">
        <v>3.75236461</v>
      </c>
      <c r="I31" s="18" t="s">
        <v>481</v>
      </c>
      <c r="J31" s="20" t="s">
        <v>481</v>
      </c>
      <c r="K31" s="18" t="s">
        <v>481</v>
      </c>
      <c r="L31" s="20" t="s">
        <v>481</v>
      </c>
      <c r="M31" s="18" t="s">
        <v>481</v>
      </c>
      <c r="N31" s="20" t="s">
        <v>481</v>
      </c>
      <c r="O31" s="18" t="s">
        <v>481</v>
      </c>
      <c r="P31" s="20" t="s">
        <v>481</v>
      </c>
      <c r="Q31" s="18" t="n">
        <v>435.81833726</v>
      </c>
      <c r="R31" s="20" t="n">
        <v>6.95870403</v>
      </c>
    </row>
    <row r="32" spans="1:18">
      <c r="A32" s="15" t="s">
        <v>507</v>
      </c>
      <c r="B32" s="17" t="n">
        <v>4478</v>
      </c>
      <c r="C32" s="18">
        <f>(6.0/B32*100)</f>
        <v/>
      </c>
      <c r="D32" s="19" t="n">
        <v>4472</v>
      </c>
      <c r="E32" s="18" t="n">
        <v>508.03901332</v>
      </c>
      <c r="F32" s="20" t="n">
        <v>2.40971351</v>
      </c>
      <c r="G32" s="18" t="n">
        <v>498.51296455</v>
      </c>
      <c r="H32" s="20" t="n">
        <v>4.21805408</v>
      </c>
      <c r="I32" s="18" t="s">
        <v>481</v>
      </c>
      <c r="J32" s="20" t="s">
        <v>481</v>
      </c>
      <c r="K32" s="18" t="s">
        <v>481</v>
      </c>
      <c r="L32" s="20" t="s">
        <v>481</v>
      </c>
      <c r="M32" s="18" t="s">
        <v>481</v>
      </c>
      <c r="N32" s="20" t="s">
        <v>481</v>
      </c>
      <c r="O32" s="18" t="s">
        <v>481</v>
      </c>
      <c r="P32" s="20" t="s">
        <v>481</v>
      </c>
      <c r="Q32" s="18" t="n">
        <v>404.92477413</v>
      </c>
      <c r="R32" s="20" t="n">
        <v>13.44290227</v>
      </c>
    </row>
    <row r="33" spans="1:18">
      <c r="A33" s="15" t="s">
        <v>508</v>
      </c>
      <c r="B33" s="17" t="n">
        <v>7325</v>
      </c>
      <c r="C33" s="18">
        <f>(90.0/B33*100)</f>
        <v/>
      </c>
      <c r="D33" s="19" t="n">
        <v>7235</v>
      </c>
      <c r="E33" s="18" t="n">
        <v>495.80290631</v>
      </c>
      <c r="F33" s="20" t="n">
        <v>2.56746448</v>
      </c>
      <c r="G33" s="18" t="n">
        <v>474.62620354</v>
      </c>
      <c r="H33" s="20" t="n">
        <v>5.83746563</v>
      </c>
      <c r="I33" s="18" t="s">
        <v>481</v>
      </c>
      <c r="J33" s="20" t="s">
        <v>481</v>
      </c>
      <c r="K33" s="18" t="s">
        <v>481</v>
      </c>
      <c r="L33" s="20" t="s">
        <v>481</v>
      </c>
      <c r="M33" s="18" t="s">
        <v>481</v>
      </c>
      <c r="N33" s="20" t="s">
        <v>481</v>
      </c>
      <c r="O33" s="18" t="s">
        <v>481</v>
      </c>
      <c r="P33" s="20" t="s">
        <v>481</v>
      </c>
      <c r="Q33" s="18" t="n">
        <v>386.92829398</v>
      </c>
      <c r="R33" s="20" t="n">
        <v>10.46934968</v>
      </c>
    </row>
    <row r="34" spans="1:18">
      <c r="A34" s="15" t="s">
        <v>509</v>
      </c>
      <c r="B34" s="17" t="n">
        <v>6350</v>
      </c>
      <c r="C34" s="18">
        <f>(117.0/B34*100)</f>
        <v/>
      </c>
      <c r="D34" s="19" t="n">
        <v>6233</v>
      </c>
      <c r="E34" s="18" t="n">
        <v>482.49210102</v>
      </c>
      <c r="F34" s="20" t="n">
        <v>2.83994448</v>
      </c>
      <c r="G34" s="18" t="n">
        <v>484.85088683</v>
      </c>
      <c r="H34" s="20" t="n">
        <v>3.17164101</v>
      </c>
      <c r="I34" s="18" t="s">
        <v>481</v>
      </c>
      <c r="J34" s="20" t="s">
        <v>481</v>
      </c>
      <c r="K34" s="18" t="s">
        <v>481</v>
      </c>
      <c r="L34" s="20" t="s">
        <v>481</v>
      </c>
      <c r="M34" s="18" t="n">
        <v>336.51078337</v>
      </c>
      <c r="N34" s="20" t="n">
        <v>12.24828707</v>
      </c>
      <c r="O34" s="18" t="s">
        <v>481</v>
      </c>
      <c r="P34" s="20" t="s">
        <v>481</v>
      </c>
      <c r="Q34" s="18" t="n">
        <v>403.65539522</v>
      </c>
      <c r="R34" s="20" t="n">
        <v>10.12192149</v>
      </c>
    </row>
    <row r="35" spans="1:18">
      <c r="A35" s="15" t="s">
        <v>510</v>
      </c>
      <c r="B35" s="17" t="n">
        <v>6406</v>
      </c>
      <c r="C35" s="18">
        <f>(88.0/B35*100)</f>
        <v/>
      </c>
      <c r="D35" s="19" t="n">
        <v>6318</v>
      </c>
      <c r="E35" s="18" t="n">
        <v>520.78386449</v>
      </c>
      <c r="F35" s="20" t="n">
        <v>1.74922633</v>
      </c>
      <c r="G35" s="18" t="n">
        <v>500.03582214</v>
      </c>
      <c r="H35" s="20" t="n">
        <v>2.85136398</v>
      </c>
      <c r="I35" s="18" t="s">
        <v>481</v>
      </c>
      <c r="J35" s="20" t="s">
        <v>481</v>
      </c>
      <c r="K35" s="18" t="s">
        <v>481</v>
      </c>
      <c r="L35" s="20" t="s">
        <v>481</v>
      </c>
      <c r="M35" s="18" t="n">
        <v>349.78970242</v>
      </c>
      <c r="N35" s="20" t="n">
        <v>6.90672373</v>
      </c>
      <c r="O35" s="18" t="s">
        <v>481</v>
      </c>
      <c r="P35" s="20" t="s">
        <v>481</v>
      </c>
      <c r="Q35" s="18" t="n">
        <v>433.21685004</v>
      </c>
      <c r="R35" s="20" t="n">
        <v>8.12771803</v>
      </c>
    </row>
    <row r="36" spans="1:18">
      <c r="A36" s="15" t="s">
        <v>511</v>
      </c>
      <c r="B36" s="17" t="n">
        <v>6736</v>
      </c>
      <c r="C36" s="18">
        <f>(113.0/B36*100)</f>
        <v/>
      </c>
      <c r="D36" s="19" t="n">
        <v>6623</v>
      </c>
      <c r="E36" s="18" t="n">
        <v>491.88991428</v>
      </c>
      <c r="F36" s="20" t="n">
        <v>2.14435811</v>
      </c>
      <c r="G36" s="18" t="n">
        <v>469.45125055</v>
      </c>
      <c r="H36" s="20" t="n">
        <v>3.77079854</v>
      </c>
      <c r="I36" s="18" t="s">
        <v>481</v>
      </c>
      <c r="J36" s="20" t="s">
        <v>481</v>
      </c>
      <c r="K36" s="18" t="s">
        <v>481</v>
      </c>
      <c r="L36" s="20" t="s">
        <v>481</v>
      </c>
      <c r="M36" s="18" t="s">
        <v>481</v>
      </c>
      <c r="N36" s="20" t="s">
        <v>481</v>
      </c>
      <c r="O36" s="18" t="s">
        <v>481</v>
      </c>
      <c r="P36" s="20" t="s">
        <v>481</v>
      </c>
      <c r="Q36" s="18" t="n">
        <v>425.42554024</v>
      </c>
      <c r="R36" s="20" t="n">
        <v>8.010811029999999</v>
      </c>
    </row>
    <row r="37" spans="1:18">
      <c r="A37" s="15" t="s">
        <v>512</v>
      </c>
      <c r="B37" s="17" t="n">
        <v>5458</v>
      </c>
      <c r="C37" s="18">
        <f>(232.0/B37*100)</f>
        <v/>
      </c>
      <c r="D37" s="19" t="n">
        <v>5226</v>
      </c>
      <c r="E37" s="18" t="n">
        <v>505.8124789</v>
      </c>
      <c r="F37" s="20" t="n">
        <v>2.98607625</v>
      </c>
      <c r="G37" s="18" t="n">
        <v>472.42720935</v>
      </c>
      <c r="H37" s="20" t="n">
        <v>4.42996826</v>
      </c>
      <c r="I37" s="18" t="s">
        <v>481</v>
      </c>
      <c r="J37" s="20" t="s">
        <v>481</v>
      </c>
      <c r="K37" s="18" t="s">
        <v>481</v>
      </c>
      <c r="L37" s="20" t="s">
        <v>481</v>
      </c>
      <c r="M37" s="18" t="s">
        <v>481</v>
      </c>
      <c r="N37" s="20" t="s">
        <v>481</v>
      </c>
      <c r="O37" s="18" t="s">
        <v>481</v>
      </c>
      <c r="P37" s="20" t="s">
        <v>481</v>
      </c>
      <c r="Q37" s="18" t="n">
        <v>423.87131471</v>
      </c>
      <c r="R37" s="20" t="n">
        <v>7.36813541</v>
      </c>
    </row>
    <row r="38" spans="1:18">
      <c r="A38" s="15" t="s">
        <v>513</v>
      </c>
      <c r="B38" s="17" t="n">
        <v>5860</v>
      </c>
      <c r="C38" s="18">
        <f>(35.0/B38*100)</f>
        <v/>
      </c>
      <c r="D38" s="19" t="n">
        <v>5825</v>
      </c>
      <c r="E38" s="18" t="n">
        <v>529.5817345299999</v>
      </c>
      <c r="F38" s="20" t="n">
        <v>3.15185561</v>
      </c>
      <c r="G38" s="18" t="n">
        <v>509.0000188</v>
      </c>
      <c r="H38" s="20" t="n">
        <v>4.03565023</v>
      </c>
      <c r="I38" s="18" t="s">
        <v>481</v>
      </c>
      <c r="J38" s="20" t="s">
        <v>481</v>
      </c>
      <c r="K38" s="18" t="s">
        <v>481</v>
      </c>
      <c r="L38" s="20" t="s">
        <v>481</v>
      </c>
      <c r="M38" s="18" t="s">
        <v>481</v>
      </c>
      <c r="N38" s="20" t="s">
        <v>481</v>
      </c>
      <c r="O38" s="18" t="s">
        <v>481</v>
      </c>
      <c r="P38" s="20" t="s">
        <v>481</v>
      </c>
      <c r="Q38" s="18" t="n">
        <v>508.05115</v>
      </c>
      <c r="R38" s="20" t="n">
        <v>5.50791403</v>
      </c>
    </row>
    <row r="39" spans="1:18">
      <c r="A39" s="15" t="s">
        <v>514</v>
      </c>
      <c r="B39" s="17" t="n">
        <v>5895</v>
      </c>
      <c r="C39" s="18">
        <f>(34.0/B39*100)</f>
        <v/>
      </c>
      <c r="D39" s="19" t="n">
        <v>5861</v>
      </c>
      <c r="E39" s="18" t="n">
        <v>421.31038444</v>
      </c>
      <c r="F39" s="20" t="n">
        <v>4.11759714</v>
      </c>
      <c r="G39" s="18" t="n">
        <v>426.95109669</v>
      </c>
      <c r="H39" s="20" t="n">
        <v>5.88925239</v>
      </c>
      <c r="I39" s="18" t="s">
        <v>481</v>
      </c>
      <c r="J39" s="20" t="s">
        <v>481</v>
      </c>
      <c r="K39" s="18" t="s">
        <v>481</v>
      </c>
      <c r="L39" s="20" t="s">
        <v>481</v>
      </c>
      <c r="M39" s="18" t="s">
        <v>481</v>
      </c>
      <c r="N39" s="20" t="s">
        <v>481</v>
      </c>
      <c r="O39" s="18" t="s">
        <v>481</v>
      </c>
      <c r="P39" s="20" t="s">
        <v>481</v>
      </c>
      <c r="Q39" s="18" t="n">
        <v>374.89806486</v>
      </c>
      <c r="R39" s="20" t="n">
        <v>11.81067083</v>
      </c>
    </row>
    <row r="40" spans="1:18">
      <c r="A40" s="15" t="s">
        <v>515</v>
      </c>
      <c r="B40" s="17" t="n">
        <v>14157</v>
      </c>
      <c r="C40" s="18">
        <f>(450.0/B40*100)</f>
        <v/>
      </c>
      <c r="D40" s="19" t="n">
        <v>13707</v>
      </c>
      <c r="E40" s="18" t="n">
        <v>502.66384915</v>
      </c>
      <c r="F40" s="20" t="n">
        <v>2.77229501</v>
      </c>
      <c r="G40" s="18" t="n">
        <v>477.50154816</v>
      </c>
      <c r="H40" s="20" t="n">
        <v>2.99996307</v>
      </c>
      <c r="I40" s="18" t="s">
        <v>481</v>
      </c>
      <c r="J40" s="20" t="s">
        <v>481</v>
      </c>
      <c r="K40" s="18" t="s">
        <v>481</v>
      </c>
      <c r="L40" s="20" t="s">
        <v>481</v>
      </c>
      <c r="M40" s="18" t="s">
        <v>481</v>
      </c>
      <c r="N40" s="20" t="s">
        <v>481</v>
      </c>
      <c r="O40" s="18" t="s">
        <v>481</v>
      </c>
      <c r="P40" s="20" t="s">
        <v>481</v>
      </c>
      <c r="Q40" s="18" t="n">
        <v>414.25594787</v>
      </c>
      <c r="R40" s="20" t="n">
        <v>7.56253736</v>
      </c>
    </row>
    <row r="41" spans="1:18">
      <c r="A41" s="15" t="s">
        <v>516</v>
      </c>
      <c r="B41" s="17" t="n">
        <v>5712</v>
      </c>
      <c r="C41" s="18">
        <f>(80.0/B41*100)</f>
        <v/>
      </c>
      <c r="D41" s="19" t="n">
        <v>5632</v>
      </c>
      <c r="E41" s="18" t="n">
        <v>471.61182514</v>
      </c>
      <c r="F41" s="20" t="n">
        <v>3.42071748</v>
      </c>
      <c r="G41" s="18" t="n">
        <v>475.25441572</v>
      </c>
      <c r="H41" s="20" t="n">
        <v>3.50769855</v>
      </c>
      <c r="I41" s="18" t="s">
        <v>481</v>
      </c>
      <c r="J41" s="20" t="s">
        <v>481</v>
      </c>
      <c r="K41" s="18" t="s">
        <v>481</v>
      </c>
      <c r="L41" s="20" t="s">
        <v>481</v>
      </c>
      <c r="M41" s="18" t="n">
        <v>392.51815558</v>
      </c>
      <c r="N41" s="20" t="n">
        <v>16.89642718</v>
      </c>
      <c r="O41" s="18" t="s">
        <v>481</v>
      </c>
      <c r="P41" s="20" t="s">
        <v>481</v>
      </c>
      <c r="Q41" s="18" t="n">
        <v>410.51981141</v>
      </c>
      <c r="R41" s="20" t="n">
        <v>10.82160194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(2395.0/B46*100)</f>
        <v/>
      </c>
      <c r="D46" s="19" t="n">
        <v>20746</v>
      </c>
      <c r="E46" s="18" t="n">
        <v>388.48930286</v>
      </c>
      <c r="F46" s="20" t="n">
        <v>3.61842102</v>
      </c>
      <c r="G46" s="18" t="n">
        <v>391.31581573</v>
      </c>
      <c r="H46" s="20" t="n">
        <v>3.87474998</v>
      </c>
      <c r="I46" s="18" t="s">
        <v>481</v>
      </c>
      <c r="J46" s="20" t="s">
        <v>481</v>
      </c>
      <c r="K46" s="18" t="s">
        <v>481</v>
      </c>
      <c r="L46" s="20" t="s">
        <v>481</v>
      </c>
      <c r="M46" s="18" t="s">
        <v>481</v>
      </c>
      <c r="N46" s="20" t="s">
        <v>481</v>
      </c>
      <c r="O46" s="18" t="s">
        <v>481</v>
      </c>
      <c r="P46" s="20" t="s">
        <v>481</v>
      </c>
      <c r="Q46" s="18" t="n">
        <v>358.3649332</v>
      </c>
      <c r="R46" s="20" t="n">
        <v>3.35999154</v>
      </c>
    </row>
    <row r="47" spans="1:18">
      <c r="A47" s="15" t="s">
        <v>522</v>
      </c>
      <c r="B47" s="17" t="n">
        <v>5928</v>
      </c>
      <c r="C47" s="18">
        <f>(488.0/B47*100)</f>
        <v/>
      </c>
      <c r="D47" s="19" t="n">
        <v>5440</v>
      </c>
      <c r="E47" s="18" t="n">
        <v>447.94891033</v>
      </c>
      <c r="F47" s="20" t="n">
        <v>4.17644496</v>
      </c>
      <c r="G47" s="18" t="n">
        <v>460.6597311</v>
      </c>
      <c r="H47" s="20" t="n">
        <v>5.15143027</v>
      </c>
      <c r="I47" s="18" t="s">
        <v>481</v>
      </c>
      <c r="J47" s="20" t="s">
        <v>481</v>
      </c>
      <c r="K47" s="18" t="s">
        <v>481</v>
      </c>
      <c r="L47" s="20" t="s">
        <v>481</v>
      </c>
      <c r="M47" s="18" t="s">
        <v>481</v>
      </c>
      <c r="N47" s="20" t="s">
        <v>481</v>
      </c>
      <c r="O47" s="18" t="s">
        <v>481</v>
      </c>
      <c r="P47" s="20" t="s">
        <v>481</v>
      </c>
      <c r="Q47" s="18" t="n">
        <v>382.45175374</v>
      </c>
      <c r="R47" s="20" t="n">
        <v>5.45144588</v>
      </c>
    </row>
    <row r="48" spans="1:18">
      <c r="A48" s="15" t="s">
        <v>523</v>
      </c>
      <c r="B48" s="17" t="n">
        <v>9841</v>
      </c>
      <c r="C48" s="18">
        <f>(8.0/B48*100)</f>
        <v/>
      </c>
      <c r="D48" s="19" t="n">
        <v>9833</v>
      </c>
      <c r="E48" s="18" t="n">
        <v>533.47058179</v>
      </c>
      <c r="F48" s="20" t="n">
        <v>4.8789074</v>
      </c>
      <c r="G48" s="18" t="n">
        <v>504.56236068</v>
      </c>
      <c r="H48" s="20" t="n">
        <v>9.508133279999999</v>
      </c>
      <c r="I48" s="18" t="s">
        <v>481</v>
      </c>
      <c r="J48" s="20" t="s">
        <v>481</v>
      </c>
      <c r="K48" s="18" t="s">
        <v>481</v>
      </c>
      <c r="L48" s="20" t="s">
        <v>481</v>
      </c>
      <c r="M48" s="18" t="s">
        <v>481</v>
      </c>
      <c r="N48" s="20" t="s">
        <v>481</v>
      </c>
      <c r="O48" s="18" t="s">
        <v>481</v>
      </c>
      <c r="P48" s="20" t="s">
        <v>481</v>
      </c>
      <c r="Q48" s="18" t="n">
        <v>489.60588927</v>
      </c>
      <c r="R48" s="20" t="n">
        <v>28.68032157</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(493.0/B50*100)</f>
        <v/>
      </c>
      <c r="D50" s="19" t="n">
        <v>11302</v>
      </c>
      <c r="E50" s="18" t="n">
        <v>394.18351479</v>
      </c>
      <c r="F50" s="20" t="n">
        <v>2.29661045</v>
      </c>
      <c r="G50" s="18" t="n">
        <v>386.01215316</v>
      </c>
      <c r="H50" s="20" t="n">
        <v>4.34511302</v>
      </c>
      <c r="I50" s="18" t="s">
        <v>481</v>
      </c>
      <c r="J50" s="20" t="s">
        <v>481</v>
      </c>
      <c r="K50" s="18" t="s">
        <v>481</v>
      </c>
      <c r="L50" s="20" t="s">
        <v>481</v>
      </c>
      <c r="M50" s="18" t="s">
        <v>481</v>
      </c>
      <c r="N50" s="20" t="s">
        <v>481</v>
      </c>
      <c r="O50" s="18" t="s">
        <v>481</v>
      </c>
      <c r="P50" s="20" t="s">
        <v>481</v>
      </c>
      <c r="Q50" s="18" t="n">
        <v>347.09740591</v>
      </c>
      <c r="R50" s="20" t="n">
        <v>8.93035383</v>
      </c>
    </row>
    <row r="51" spans="1:18">
      <c r="A51" s="15" t="s">
        <v>526</v>
      </c>
      <c r="B51" s="17" t="n">
        <v>6866</v>
      </c>
      <c r="C51" s="18">
        <f>(112.0/B51*100)</f>
        <v/>
      </c>
      <c r="D51" s="19" t="n">
        <v>6754</v>
      </c>
      <c r="E51" s="18" t="n">
        <v>405.70875043</v>
      </c>
      <c r="F51" s="20" t="n">
        <v>2.73580598</v>
      </c>
      <c r="G51" s="18" t="n">
        <v>400.85258304</v>
      </c>
      <c r="H51" s="20" t="n">
        <v>4.30869003</v>
      </c>
      <c r="I51" s="18" t="s">
        <v>481</v>
      </c>
      <c r="J51" s="20" t="s">
        <v>481</v>
      </c>
      <c r="K51" s="18" t="s">
        <v>481</v>
      </c>
      <c r="L51" s="20" t="s">
        <v>481</v>
      </c>
      <c r="M51" s="18" t="n">
        <v>380.5422133</v>
      </c>
      <c r="N51" s="20" t="n">
        <v>4.31283207</v>
      </c>
      <c r="O51" s="18" t="s">
        <v>481</v>
      </c>
      <c r="P51" s="20" t="s">
        <v>481</v>
      </c>
      <c r="Q51" s="18" t="n">
        <v>385.17537522</v>
      </c>
      <c r="R51" s="20" t="n">
        <v>7.096619</v>
      </c>
    </row>
    <row r="52" spans="1:18">
      <c r="A52" s="15" t="s">
        <v>527</v>
      </c>
      <c r="B52" s="17" t="n">
        <v>5809</v>
      </c>
      <c r="C52" s="18">
        <f>(124.0/B52*100)</f>
        <v/>
      </c>
      <c r="D52" s="19" t="n">
        <v>5685</v>
      </c>
      <c r="E52" s="18" t="n">
        <v>461.48582963</v>
      </c>
      <c r="F52" s="20" t="n">
        <v>3.02959934</v>
      </c>
      <c r="G52" s="18" t="n">
        <v>477.55462706</v>
      </c>
      <c r="H52" s="20" t="n">
        <v>3.77677619</v>
      </c>
      <c r="I52" s="18" t="s">
        <v>481</v>
      </c>
      <c r="J52" s="20" t="s">
        <v>481</v>
      </c>
      <c r="K52" s="18" t="s">
        <v>481</v>
      </c>
      <c r="L52" s="20" t="s">
        <v>481</v>
      </c>
      <c r="M52" s="18" t="s">
        <v>481</v>
      </c>
      <c r="N52" s="20" t="s">
        <v>481</v>
      </c>
      <c r="O52" s="18" t="s">
        <v>481</v>
      </c>
      <c r="P52" s="20" t="s">
        <v>481</v>
      </c>
      <c r="Q52" s="18" t="n">
        <v>389.97575941</v>
      </c>
      <c r="R52" s="20" t="n">
        <v>10.04558083</v>
      </c>
    </row>
    <row r="53" spans="1:18">
      <c r="A53" s="15" t="s">
        <v>528</v>
      </c>
      <c r="B53" s="17" t="n">
        <v>5571</v>
      </c>
      <c r="C53" s="18">
        <f>(144.0/B53*100)</f>
        <v/>
      </c>
      <c r="D53" s="19" t="n">
        <v>5427</v>
      </c>
      <c r="E53" s="18" t="n">
        <v>443.33993154</v>
      </c>
      <c r="F53" s="20" t="n">
        <v>1.83508695</v>
      </c>
      <c r="G53" s="18" t="n">
        <v>445.40248847</v>
      </c>
      <c r="H53" s="20" t="n">
        <v>3.49107017</v>
      </c>
      <c r="I53" s="18" t="s">
        <v>481</v>
      </c>
      <c r="J53" s="20" t="s">
        <v>481</v>
      </c>
      <c r="K53" s="18" t="s">
        <v>481</v>
      </c>
      <c r="L53" s="20" t="s">
        <v>481</v>
      </c>
      <c r="M53" s="18" t="s">
        <v>481</v>
      </c>
      <c r="N53" s="20" t="s">
        <v>481</v>
      </c>
      <c r="O53" s="18" t="s">
        <v>481</v>
      </c>
      <c r="P53" s="20" t="s">
        <v>481</v>
      </c>
      <c r="Q53" s="18" t="n">
        <v>366.8120827</v>
      </c>
      <c r="R53" s="20" t="n">
        <v>4.93001509</v>
      </c>
    </row>
    <row r="54" spans="1:18">
      <c r="A54" s="15" t="s">
        <v>529</v>
      </c>
      <c r="B54" s="17" t="n">
        <v>4740</v>
      </c>
      <c r="C54" s="18">
        <f>(638.0/B54*100)</f>
        <v/>
      </c>
      <c r="D54" s="19" t="n">
        <v>4102</v>
      </c>
      <c r="E54" s="18" t="n">
        <v>333.19522455</v>
      </c>
      <c r="F54" s="20" t="n">
        <v>3.19461121</v>
      </c>
      <c r="G54" s="18" t="n">
        <v>353.91878671</v>
      </c>
      <c r="H54" s="20" t="n">
        <v>4.85403681</v>
      </c>
      <c r="I54" s="18" t="s">
        <v>481</v>
      </c>
      <c r="J54" s="20" t="s">
        <v>481</v>
      </c>
      <c r="K54" s="18" t="s">
        <v>481</v>
      </c>
      <c r="L54" s="20" t="s">
        <v>481</v>
      </c>
      <c r="M54" s="18" t="s">
        <v>481</v>
      </c>
      <c r="N54" s="20" t="s">
        <v>481</v>
      </c>
      <c r="O54" s="18" t="s">
        <v>481</v>
      </c>
      <c r="P54" s="20" t="s">
        <v>481</v>
      </c>
      <c r="Q54" s="18" t="n">
        <v>296.59412227</v>
      </c>
      <c r="R54" s="20" t="n">
        <v>4.77709768</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549.60847558</v>
      </c>
      <c r="F56" s="20" t="n">
        <v>2.85624812</v>
      </c>
      <c r="G56" s="18" t="n">
        <v>541.90575585</v>
      </c>
      <c r="H56" s="20" t="n">
        <v>4.21013996</v>
      </c>
      <c r="I56" s="18" t="s">
        <v>481</v>
      </c>
      <c r="J56" s="20" t="s">
        <v>481</v>
      </c>
      <c r="K56" s="18" t="s">
        <v>481</v>
      </c>
      <c r="L56" s="20" t="s">
        <v>481</v>
      </c>
      <c r="M56" s="18" t="s">
        <v>481</v>
      </c>
      <c r="N56" s="20" t="s">
        <v>481</v>
      </c>
      <c r="O56" s="18" t="s">
        <v>481</v>
      </c>
      <c r="P56" s="20" t="s">
        <v>481</v>
      </c>
      <c r="Q56" s="18" t="n">
        <v>434.1082662</v>
      </c>
      <c r="R56" s="20" t="n">
        <v>21.85385237</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(193.0/B61*100)</f>
        <v/>
      </c>
      <c r="D61" s="19" t="n">
        <v>6332</v>
      </c>
      <c r="E61" s="18" t="n">
        <v>483.17285404</v>
      </c>
      <c r="F61" s="20" t="n">
        <v>2.39566227</v>
      </c>
      <c r="G61" s="18" t="n">
        <v>473.47744567</v>
      </c>
      <c r="H61" s="20" t="n">
        <v>3.5830282</v>
      </c>
      <c r="I61" s="18" t="s">
        <v>481</v>
      </c>
      <c r="J61" s="20" t="s">
        <v>481</v>
      </c>
      <c r="K61" s="18" t="s">
        <v>481</v>
      </c>
      <c r="L61" s="20" t="s">
        <v>481</v>
      </c>
      <c r="M61" s="18" t="s">
        <v>481</v>
      </c>
      <c r="N61" s="20" t="s">
        <v>481</v>
      </c>
      <c r="O61" s="18" t="s">
        <v>481</v>
      </c>
      <c r="P61" s="20" t="s">
        <v>481</v>
      </c>
      <c r="Q61" s="18" t="n">
        <v>410.08353957</v>
      </c>
      <c r="R61" s="20" t="n">
        <v>9.4219027</v>
      </c>
    </row>
    <row r="62" spans="1:18">
      <c r="A62" s="15" t="s">
        <v>537</v>
      </c>
      <c r="B62" s="17" t="n">
        <v>4476</v>
      </c>
      <c r="C62" s="18">
        <f>(3.0/B62*100)</f>
        <v/>
      </c>
      <c r="D62" s="19" t="n">
        <v>4473</v>
      </c>
      <c r="E62" s="18" t="n">
        <v>544.77383107</v>
      </c>
      <c r="F62" s="20" t="n">
        <v>1.22633256</v>
      </c>
      <c r="G62" s="18" t="n">
        <v>539.13092657</v>
      </c>
      <c r="H62" s="20" t="n">
        <v>3.82820547</v>
      </c>
      <c r="I62" s="18" t="s">
        <v>481</v>
      </c>
      <c r="J62" s="20" t="s">
        <v>481</v>
      </c>
      <c r="K62" s="18" t="s">
        <v>481</v>
      </c>
      <c r="L62" s="20" t="s">
        <v>481</v>
      </c>
      <c r="M62" s="18" t="s">
        <v>481</v>
      </c>
      <c r="N62" s="20" t="s">
        <v>481</v>
      </c>
      <c r="O62" s="18" t="s">
        <v>481</v>
      </c>
      <c r="P62" s="20" t="s">
        <v>481</v>
      </c>
      <c r="Q62" s="18" t="n">
        <v>470.39377301</v>
      </c>
      <c r="R62" s="20" t="n">
        <v>58.51975494</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(104.0/B66*100)</f>
        <v/>
      </c>
      <c r="D66" s="19" t="n">
        <v>5561</v>
      </c>
      <c r="E66" s="18" t="n">
        <v>423.90254194</v>
      </c>
      <c r="F66" s="20" t="n">
        <v>1.547307</v>
      </c>
      <c r="G66" s="18" t="n">
        <v>433.95629027</v>
      </c>
      <c r="H66" s="20" t="n">
        <v>5.01231719</v>
      </c>
      <c r="I66" s="18" t="s">
        <v>481</v>
      </c>
      <c r="J66" s="20" t="s">
        <v>481</v>
      </c>
      <c r="K66" s="18" t="s">
        <v>481</v>
      </c>
      <c r="L66" s="20" t="s">
        <v>481</v>
      </c>
      <c r="M66" s="18" t="s">
        <v>481</v>
      </c>
      <c r="N66" s="20" t="s">
        <v>481</v>
      </c>
      <c r="O66" s="18" t="s">
        <v>481</v>
      </c>
      <c r="P66" s="20" t="s">
        <v>481</v>
      </c>
      <c r="Q66" s="18" t="n">
        <v>364.50033025</v>
      </c>
      <c r="R66" s="20" t="n">
        <v>5.0417664</v>
      </c>
    </row>
    <row r="67" spans="1:18">
      <c r="A67" s="15" t="s">
        <v>542</v>
      </c>
      <c r="B67" s="17" t="n">
        <v>6971</v>
      </c>
      <c r="C67" s="18">
        <f>(1330.0/B67*100)</f>
        <v/>
      </c>
      <c r="D67" s="19" t="n">
        <v>5641</v>
      </c>
      <c r="E67" s="18" t="n">
        <v>399.88442187</v>
      </c>
      <c r="F67" s="20" t="n">
        <v>2.89332642</v>
      </c>
      <c r="G67" s="18" t="n">
        <v>407.05772676</v>
      </c>
      <c r="H67" s="20" t="n">
        <v>5.7338566</v>
      </c>
      <c r="I67" s="18" t="s">
        <v>481</v>
      </c>
      <c r="J67" s="20" t="s">
        <v>481</v>
      </c>
      <c r="K67" s="18" t="s">
        <v>481</v>
      </c>
      <c r="L67" s="20" t="s">
        <v>481</v>
      </c>
      <c r="M67" s="18" t="s">
        <v>481</v>
      </c>
      <c r="N67" s="20" t="s">
        <v>481</v>
      </c>
      <c r="O67" s="18" t="s">
        <v>481</v>
      </c>
      <c r="P67" s="20" t="s">
        <v>481</v>
      </c>
      <c r="Q67" s="18" t="n">
        <v>348.3394424</v>
      </c>
      <c r="R67" s="20" t="n">
        <v>10.13889438</v>
      </c>
    </row>
    <row r="68" spans="1:18">
      <c r="A68" s="15" t="s">
        <v>543</v>
      </c>
      <c r="B68" s="17" t="n">
        <v>12083</v>
      </c>
      <c r="C68" s="18">
        <f>(32.0/B68*100)</f>
        <v/>
      </c>
      <c r="D68" s="19" t="n">
        <v>12051</v>
      </c>
      <c r="E68" s="18" t="n">
        <v>412.36717077</v>
      </c>
      <c r="F68" s="20" t="n">
        <v>1.56613553</v>
      </c>
      <c r="G68" s="18" t="n">
        <v>416.96249164</v>
      </c>
      <c r="H68" s="20" t="n">
        <v>3.12826531</v>
      </c>
      <c r="I68" s="18" t="s">
        <v>481</v>
      </c>
      <c r="J68" s="20" t="s">
        <v>481</v>
      </c>
      <c r="K68" s="18" t="s">
        <v>481</v>
      </c>
      <c r="L68" s="20" t="s">
        <v>481</v>
      </c>
      <c r="M68" s="18" t="s">
        <v>481</v>
      </c>
      <c r="N68" s="20" t="s">
        <v>481</v>
      </c>
      <c r="O68" s="18" t="s">
        <v>481</v>
      </c>
      <c r="P68" s="20" t="s">
        <v>481</v>
      </c>
      <c r="Q68" s="18" t="n">
        <v>348.92694329</v>
      </c>
      <c r="R68" s="20" t="n">
        <v>2.25206572</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498.40597342</v>
      </c>
      <c r="F70" s="20" t="n">
        <v>3.07519369</v>
      </c>
      <c r="G70" s="18" t="n">
        <v>493.26515625</v>
      </c>
      <c r="H70" s="20" t="n">
        <v>5.68142831</v>
      </c>
      <c r="I70" s="18" t="s">
        <v>481</v>
      </c>
      <c r="J70" s="20" t="s">
        <v>481</v>
      </c>
      <c r="K70" s="18" t="s">
        <v>481</v>
      </c>
      <c r="L70" s="20" t="s">
        <v>481</v>
      </c>
      <c r="M70" s="18" t="s">
        <v>481</v>
      </c>
      <c r="N70" s="20" t="s">
        <v>481</v>
      </c>
      <c r="O70" s="18" t="s">
        <v>481</v>
      </c>
      <c r="P70" s="20" t="s">
        <v>481</v>
      </c>
      <c r="Q70" s="18" t="n">
        <v>439.10300114</v>
      </c>
      <c r="R70" s="20" t="n">
        <v>12.2578143</v>
      </c>
    </row>
    <row r="71" spans="1:18">
      <c r="A71" s="15" t="s">
        <v>546</v>
      </c>
      <c r="B71" s="17" t="n">
        <v>6115</v>
      </c>
      <c r="C71" s="18">
        <f>(60.0/B71*100)</f>
        <v/>
      </c>
      <c r="D71" s="19" t="n">
        <v>6055</v>
      </c>
      <c r="E71" s="18" t="n">
        <v>575.26440886</v>
      </c>
      <c r="F71" s="20" t="n">
        <v>1.68191841</v>
      </c>
      <c r="G71" s="18" t="n">
        <v>544.2857566500001</v>
      </c>
      <c r="H71" s="20" t="n">
        <v>2.50087828</v>
      </c>
      <c r="I71" s="18" t="s">
        <v>481</v>
      </c>
      <c r="J71" s="20" t="s">
        <v>481</v>
      </c>
      <c r="K71" s="18" t="s">
        <v>481</v>
      </c>
      <c r="L71" s="20" t="s">
        <v>481</v>
      </c>
      <c r="M71" s="18" t="s">
        <v>481</v>
      </c>
      <c r="N71" s="20" t="s">
        <v>481</v>
      </c>
      <c r="O71" s="18" t="s">
        <v>481</v>
      </c>
      <c r="P71" s="20" t="s">
        <v>481</v>
      </c>
      <c r="Q71" s="18" t="n">
        <v>509.75549122</v>
      </c>
      <c r="R71" s="20" t="n">
        <v>22.62687129</v>
      </c>
    </row>
    <row r="72" spans="1:18">
      <c r="A72" s="15" t="s">
        <v>547</v>
      </c>
      <c r="B72" s="17" t="n">
        <v>7708</v>
      </c>
      <c r="C72" s="18">
        <f>(9.0/B72*100)</f>
        <v/>
      </c>
      <c r="D72" s="19" t="n">
        <v>7699</v>
      </c>
      <c r="E72" s="18" t="n">
        <v>540.70732832</v>
      </c>
      <c r="F72" s="20" t="n">
        <v>3.09829363</v>
      </c>
      <c r="G72" s="18" t="n">
        <v>555.66666404</v>
      </c>
      <c r="H72" s="20" t="n">
        <v>4.18701948</v>
      </c>
      <c r="I72" s="18" t="s">
        <v>481</v>
      </c>
      <c r="J72" s="20" t="s">
        <v>481</v>
      </c>
      <c r="K72" s="18" t="s">
        <v>481</v>
      </c>
      <c r="L72" s="20" t="s">
        <v>481</v>
      </c>
      <c r="M72" s="18" t="s">
        <v>481</v>
      </c>
      <c r="N72" s="20" t="s">
        <v>481</v>
      </c>
      <c r="O72" s="18" t="s">
        <v>481</v>
      </c>
      <c r="P72" s="20" t="s">
        <v>481</v>
      </c>
      <c r="Q72" s="18" t="n">
        <v>437.85025645</v>
      </c>
      <c r="R72" s="20" t="n">
        <v>36.99494939</v>
      </c>
    </row>
    <row r="73" spans="1:18">
      <c r="A73" s="15" t="s">
        <v>548</v>
      </c>
      <c r="B73" s="17" t="n">
        <v>8249</v>
      </c>
      <c r="C73" s="18">
        <f>(220.0/B73*100)</f>
        <v/>
      </c>
      <c r="D73" s="19" t="n">
        <v>8029</v>
      </c>
      <c r="E73" s="18" t="n">
        <v>415.02152102</v>
      </c>
      <c r="F73" s="20" t="n">
        <v>3.11829471</v>
      </c>
      <c r="G73" s="18" t="n">
        <v>422.62984303</v>
      </c>
      <c r="H73" s="20" t="n">
        <v>5.04745892</v>
      </c>
      <c r="I73" s="18" t="s">
        <v>481</v>
      </c>
      <c r="J73" s="20" t="s">
        <v>481</v>
      </c>
      <c r="K73" s="18" t="s">
        <v>481</v>
      </c>
      <c r="L73" s="20" t="s">
        <v>481</v>
      </c>
      <c r="M73" s="18" t="s">
        <v>481</v>
      </c>
      <c r="N73" s="20" t="s">
        <v>481</v>
      </c>
      <c r="O73" s="18" t="s">
        <v>481</v>
      </c>
      <c r="P73" s="20" t="s">
        <v>481</v>
      </c>
      <c r="Q73" s="18" t="n">
        <v>374.7196857</v>
      </c>
      <c r="R73" s="20" t="n">
        <v>13.07356682</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(355.0/B75*100)</f>
        <v/>
      </c>
      <c r="D75" s="19" t="n">
        <v>5020</v>
      </c>
      <c r="E75" s="18" t="n">
        <v>371.71896395</v>
      </c>
      <c r="F75" s="20" t="n">
        <v>3.34414135</v>
      </c>
      <c r="G75" s="18" t="n">
        <v>375.75772383</v>
      </c>
      <c r="H75" s="20" t="n">
        <v>3.9918473</v>
      </c>
      <c r="I75" s="18" t="s">
        <v>481</v>
      </c>
      <c r="J75" s="20" t="s">
        <v>481</v>
      </c>
      <c r="K75" s="18" t="s">
        <v>481</v>
      </c>
      <c r="L75" s="20" t="s">
        <v>481</v>
      </c>
      <c r="M75" s="18" t="s">
        <v>481</v>
      </c>
      <c r="N75" s="20" t="s">
        <v>481</v>
      </c>
      <c r="O75" s="18" t="s">
        <v>481</v>
      </c>
      <c r="P75" s="20" t="s">
        <v>481</v>
      </c>
      <c r="Q75" s="18" t="n">
        <v>337.61288026</v>
      </c>
      <c r="R75" s="20" t="n">
        <v>5.94235953</v>
      </c>
    </row>
    <row r="76" spans="1:18">
      <c r="A76" s="15" t="s">
        <v>551</v>
      </c>
      <c r="B76" s="17" t="n">
        <v>14167</v>
      </c>
      <c r="C76" s="18">
        <f>(238.0/B76*100)</f>
        <v/>
      </c>
      <c r="D76" s="19" t="n">
        <v>13929</v>
      </c>
      <c r="E76" s="18" t="n">
        <v>431.31280699</v>
      </c>
      <c r="F76" s="20" t="n">
        <v>2.5444931</v>
      </c>
      <c r="G76" s="18" t="n">
        <v>435.00668208</v>
      </c>
      <c r="H76" s="20" t="n">
        <v>3.45269127</v>
      </c>
      <c r="I76" s="18" t="s">
        <v>481</v>
      </c>
      <c r="J76" s="20" t="s">
        <v>481</v>
      </c>
      <c r="K76" s="18" t="s">
        <v>481</v>
      </c>
      <c r="L76" s="20" t="s">
        <v>481</v>
      </c>
      <c r="M76" s="18" t="s">
        <v>481</v>
      </c>
      <c r="N76" s="20" t="s">
        <v>481</v>
      </c>
      <c r="O76" s="18" t="s">
        <v>481</v>
      </c>
      <c r="P76" s="20" t="s">
        <v>481</v>
      </c>
      <c r="Q76" s="18" t="n">
        <v>359.64108935</v>
      </c>
      <c r="R76" s="20" t="n">
        <v>6.49785524</v>
      </c>
    </row>
    <row r="77" spans="1:18">
      <c r="A77" s="15" t="s">
        <v>552</v>
      </c>
      <c r="B77" s="17" t="n">
        <v>6062</v>
      </c>
      <c r="C77" s="18">
        <f>(511.0/B77*100)</f>
        <v/>
      </c>
      <c r="D77" s="19" t="n">
        <v>5551</v>
      </c>
      <c r="E77" s="18" t="n">
        <v>425.51523209</v>
      </c>
      <c r="F77" s="20" t="n">
        <v>3.0660031</v>
      </c>
      <c r="G77" s="18" t="n">
        <v>422.60252658</v>
      </c>
      <c r="H77" s="20" t="n">
        <v>4.27557784</v>
      </c>
      <c r="I77" s="18" t="s">
        <v>481</v>
      </c>
      <c r="J77" s="20" t="s">
        <v>481</v>
      </c>
      <c r="K77" s="18" t="s">
        <v>481</v>
      </c>
      <c r="L77" s="20" t="s">
        <v>481</v>
      </c>
      <c r="M77" s="18" t="s">
        <v>481</v>
      </c>
      <c r="N77" s="20" t="s">
        <v>481</v>
      </c>
      <c r="O77" s="18" t="s">
        <v>481</v>
      </c>
      <c r="P77" s="20" t="s">
        <v>481</v>
      </c>
      <c r="Q77" s="18" t="n">
        <v>365.46476894</v>
      </c>
      <c r="R77" s="20" t="n">
        <v>4.18504417</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(123.0/B81*100)</f>
        <v/>
      </c>
      <c r="D81" s="19" t="n">
        <v>8738</v>
      </c>
      <c r="E81" s="18" t="n">
        <v>449.1008638</v>
      </c>
      <c r="F81" s="20" t="n">
        <v>3.40159484</v>
      </c>
      <c r="G81" s="18" t="n">
        <v>438.0964395</v>
      </c>
      <c r="H81" s="20" t="n">
        <v>4.17596419</v>
      </c>
      <c r="I81" s="18" t="s">
        <v>481</v>
      </c>
      <c r="J81" s="20" t="s">
        <v>481</v>
      </c>
      <c r="K81" s="18" t="s">
        <v>481</v>
      </c>
      <c r="L81" s="20" t="s">
        <v>481</v>
      </c>
      <c r="M81" s="18" t="s">
        <v>481</v>
      </c>
      <c r="N81" s="20" t="s">
        <v>481</v>
      </c>
      <c r="O81" s="18" t="s">
        <v>481</v>
      </c>
      <c r="P81" s="20" t="s">
        <v>481</v>
      </c>
      <c r="Q81" s="18" t="n">
        <v>403.46040316</v>
      </c>
      <c r="R81" s="20" t="n">
        <v>12.894973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892</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485.76328443</v>
      </c>
      <c r="F7" s="20" t="n">
        <v>2.88994721</v>
      </c>
      <c r="G7" s="18" t="n">
        <v>505.15037232</v>
      </c>
      <c r="H7" s="20" t="n">
        <v>1.6247274</v>
      </c>
      <c r="I7" s="18" t="s">
        <v>481</v>
      </c>
      <c r="J7" s="20" t="s">
        <v>481</v>
      </c>
      <c r="K7" s="18" t="s">
        <v>481</v>
      </c>
      <c r="L7" s="20" t="s">
        <v>481</v>
      </c>
      <c r="M7" s="18" t="s">
        <v>481</v>
      </c>
      <c r="N7" s="20" t="s">
        <v>481</v>
      </c>
      <c r="O7" s="18" t="s">
        <v>481</v>
      </c>
      <c r="P7" s="20" t="s">
        <v>481</v>
      </c>
      <c r="Q7" s="18" t="n">
        <v>465.07372536</v>
      </c>
      <c r="R7" s="20" t="n">
        <v>4.83170759</v>
      </c>
    </row>
    <row r="8" spans="1:18">
      <c r="A8" s="15" t="s">
        <v>483</v>
      </c>
      <c r="B8" s="17" t="n">
        <v>7007</v>
      </c>
      <c r="C8" s="18">
        <f>(324.0/B8*100)</f>
        <v/>
      </c>
      <c r="D8" s="19" t="n">
        <v>6683</v>
      </c>
      <c r="E8" s="18" t="n">
        <v>479.50084602</v>
      </c>
      <c r="F8" s="20" t="n">
        <v>3.28069122</v>
      </c>
      <c r="G8" s="18" t="n">
        <v>520.32537858</v>
      </c>
      <c r="H8" s="20" t="n">
        <v>2.92639813</v>
      </c>
      <c r="I8" s="18" t="s">
        <v>481</v>
      </c>
      <c r="J8" s="20" t="s">
        <v>481</v>
      </c>
      <c r="K8" s="18" t="s">
        <v>481</v>
      </c>
      <c r="L8" s="20" t="s">
        <v>481</v>
      </c>
      <c r="M8" s="18" t="n">
        <v>301.63126691</v>
      </c>
      <c r="N8" s="20" t="n">
        <v>25.14921031</v>
      </c>
      <c r="O8" s="18" t="s">
        <v>481</v>
      </c>
      <c r="P8" s="20" t="s">
        <v>481</v>
      </c>
      <c r="Q8" s="18" t="n">
        <v>443.22133527</v>
      </c>
      <c r="R8" s="20" t="n">
        <v>9.16189395</v>
      </c>
    </row>
    <row r="9" spans="1:18">
      <c r="A9" s="15" t="s">
        <v>484</v>
      </c>
      <c r="B9" s="17" t="n">
        <v>9651</v>
      </c>
      <c r="C9" s="18">
        <f>(373.0/B9*100)</f>
        <v/>
      </c>
      <c r="D9" s="19" t="n">
        <v>9278</v>
      </c>
      <c r="E9" s="18" t="n">
        <v>507.86588674</v>
      </c>
      <c r="F9" s="20" t="n">
        <v>2.95787236</v>
      </c>
      <c r="G9" s="18" t="n">
        <v>524.6944483</v>
      </c>
      <c r="H9" s="20" t="n">
        <v>2.55318244</v>
      </c>
      <c r="I9" s="18" t="s">
        <v>481</v>
      </c>
      <c r="J9" s="20" t="s">
        <v>481</v>
      </c>
      <c r="K9" s="18" t="s">
        <v>481</v>
      </c>
      <c r="L9" s="20" t="s">
        <v>481</v>
      </c>
      <c r="M9" s="18" t="n">
        <v>357.98454354</v>
      </c>
      <c r="N9" s="20" t="n">
        <v>11.51846445</v>
      </c>
      <c r="O9" s="18" t="s">
        <v>481</v>
      </c>
      <c r="P9" s="20" t="s">
        <v>481</v>
      </c>
      <c r="Q9" s="18" t="n">
        <v>439.72445708</v>
      </c>
      <c r="R9" s="20" t="n">
        <v>8.27696834</v>
      </c>
    </row>
    <row r="10" spans="1:18">
      <c r="A10" s="15" t="s">
        <v>485</v>
      </c>
      <c r="B10" s="17" t="n">
        <v>20058</v>
      </c>
      <c r="C10" s="18">
        <f>(589.0/B10*100)</f>
        <v/>
      </c>
      <c r="D10" s="19" t="n">
        <v>19469</v>
      </c>
      <c r="E10" s="18" t="n">
        <v>509.37382058</v>
      </c>
      <c r="F10" s="20" t="n">
        <v>2.63961635</v>
      </c>
      <c r="G10" s="18" t="n">
        <v>528.27513185</v>
      </c>
      <c r="H10" s="20" t="n">
        <v>2.79386064</v>
      </c>
      <c r="I10" s="18" t="s">
        <v>481</v>
      </c>
      <c r="J10" s="20" t="s">
        <v>481</v>
      </c>
      <c r="K10" s="18" t="s">
        <v>481</v>
      </c>
      <c r="L10" s="20" t="s">
        <v>481</v>
      </c>
      <c r="M10" s="18" t="s">
        <v>481</v>
      </c>
      <c r="N10" s="20" t="s">
        <v>481</v>
      </c>
      <c r="O10" s="18" t="s">
        <v>481</v>
      </c>
      <c r="P10" s="20" t="s">
        <v>481</v>
      </c>
      <c r="Q10" s="18" t="n">
        <v>452.64399053</v>
      </c>
      <c r="R10" s="20" t="n">
        <v>7.15559809</v>
      </c>
    </row>
    <row r="11" spans="1:18">
      <c r="A11" s="15" t="s">
        <v>486</v>
      </c>
      <c r="B11" s="17" t="n">
        <v>7053</v>
      </c>
      <c r="C11" s="18">
        <f>(259.0/B11*100)</f>
        <v/>
      </c>
      <c r="D11" s="19" t="n">
        <v>6794</v>
      </c>
      <c r="E11" s="18" t="n">
        <v>413.59178945</v>
      </c>
      <c r="F11" s="20" t="n">
        <v>2.71924674</v>
      </c>
      <c r="G11" s="18" t="n">
        <v>441.55934851</v>
      </c>
      <c r="H11" s="20" t="n">
        <v>3.26791466</v>
      </c>
      <c r="I11" s="18" t="s">
        <v>481</v>
      </c>
      <c r="J11" s="20" t="s">
        <v>481</v>
      </c>
      <c r="K11" s="18" t="s">
        <v>481</v>
      </c>
      <c r="L11" s="20" t="s">
        <v>481</v>
      </c>
      <c r="M11" s="18" t="s">
        <v>481</v>
      </c>
      <c r="N11" s="20" t="s">
        <v>481</v>
      </c>
      <c r="O11" s="18" t="s">
        <v>481</v>
      </c>
      <c r="P11" s="20" t="s">
        <v>481</v>
      </c>
      <c r="Q11" s="18" t="n">
        <v>394.49036926</v>
      </c>
      <c r="R11" s="20" t="n">
        <v>6.41363536</v>
      </c>
    </row>
    <row r="12" spans="1:18">
      <c r="A12" s="15" t="s">
        <v>487</v>
      </c>
      <c r="B12" s="17" t="n">
        <v>6894</v>
      </c>
      <c r="C12" s="18">
        <f>(60.0/B12*100)</f>
        <v/>
      </c>
      <c r="D12" s="19" t="n">
        <v>6834</v>
      </c>
      <c r="E12" s="18" t="n">
        <v>486.20286505</v>
      </c>
      <c r="F12" s="20" t="n">
        <v>2.54932693</v>
      </c>
      <c r="G12" s="18" t="n">
        <v>509.38130633</v>
      </c>
      <c r="H12" s="20" t="n">
        <v>2.44479748</v>
      </c>
      <c r="I12" s="18" t="s">
        <v>481</v>
      </c>
      <c r="J12" s="20" t="s">
        <v>481</v>
      </c>
      <c r="K12" s="18" t="s">
        <v>481</v>
      </c>
      <c r="L12" s="20" t="s">
        <v>481</v>
      </c>
      <c r="M12" s="18" t="n">
        <v>340.98506961</v>
      </c>
      <c r="N12" s="20" t="n">
        <v>12.52444664</v>
      </c>
      <c r="O12" s="18" t="s">
        <v>481</v>
      </c>
      <c r="P12" s="20" t="s">
        <v>481</v>
      </c>
      <c r="Q12" s="18" t="n">
        <v>396.461288</v>
      </c>
      <c r="R12" s="20" t="n">
        <v>8.8272713</v>
      </c>
    </row>
    <row r="13" spans="1:18">
      <c r="A13" s="15" t="s">
        <v>488</v>
      </c>
      <c r="B13" s="17" t="n">
        <v>7161</v>
      </c>
      <c r="C13" s="18">
        <f>(368.0/B13*100)</f>
        <v/>
      </c>
      <c r="D13" s="19" t="n">
        <v>6793</v>
      </c>
      <c r="E13" s="18" t="n">
        <v>513.1036135000001</v>
      </c>
      <c r="F13" s="20" t="n">
        <v>2.37618285</v>
      </c>
      <c r="G13" s="18" t="n">
        <v>521.56656321</v>
      </c>
      <c r="H13" s="20" t="n">
        <v>2.8134306</v>
      </c>
      <c r="I13" s="18" t="s">
        <v>481</v>
      </c>
      <c r="J13" s="20" t="s">
        <v>481</v>
      </c>
      <c r="K13" s="18" t="s">
        <v>481</v>
      </c>
      <c r="L13" s="20" t="s">
        <v>481</v>
      </c>
      <c r="M13" s="18" t="n">
        <v>447.51533769</v>
      </c>
      <c r="N13" s="20" t="n">
        <v>5.97365007</v>
      </c>
      <c r="O13" s="18" t="s">
        <v>481</v>
      </c>
      <c r="P13" s="20" t="s">
        <v>481</v>
      </c>
      <c r="Q13" s="18" t="n">
        <v>444.81552227</v>
      </c>
      <c r="R13" s="20" t="n">
        <v>7.5934416</v>
      </c>
    </row>
    <row r="14" spans="1:18">
      <c r="A14" s="15" t="s">
        <v>489</v>
      </c>
      <c r="B14" s="17" t="n">
        <v>5587</v>
      </c>
      <c r="C14" s="18">
        <f>(96.0/B14*100)</f>
        <v/>
      </c>
      <c r="D14" s="19" t="n">
        <v>5491</v>
      </c>
      <c r="E14" s="18" t="n">
        <v>508.16257105</v>
      </c>
      <c r="F14" s="20" t="n">
        <v>2.10871405</v>
      </c>
      <c r="G14" s="18" t="n">
        <v>536.40020789</v>
      </c>
      <c r="H14" s="20" t="n">
        <v>2.90278716</v>
      </c>
      <c r="I14" s="18" t="s">
        <v>481</v>
      </c>
      <c r="J14" s="20" t="s">
        <v>481</v>
      </c>
      <c r="K14" s="18" t="s">
        <v>481</v>
      </c>
      <c r="L14" s="20" t="s">
        <v>481</v>
      </c>
      <c r="M14" s="18" t="s">
        <v>481</v>
      </c>
      <c r="N14" s="20" t="s">
        <v>481</v>
      </c>
      <c r="O14" s="18" t="s">
        <v>481</v>
      </c>
      <c r="P14" s="20" t="s">
        <v>481</v>
      </c>
      <c r="Q14" s="18" t="n">
        <v>463.51913371</v>
      </c>
      <c r="R14" s="20" t="n">
        <v>10.47858218</v>
      </c>
    </row>
    <row r="15" spans="1:18">
      <c r="A15" s="15" t="s">
        <v>490</v>
      </c>
      <c r="B15" s="17" t="n">
        <v>5882</v>
      </c>
      <c r="C15" s="18">
        <f>(206.0/B15*100)</f>
        <v/>
      </c>
      <c r="D15" s="19" t="n">
        <v>5676</v>
      </c>
      <c r="E15" s="18" t="n">
        <v>505.63898056</v>
      </c>
      <c r="F15" s="20" t="n">
        <v>2.67086143</v>
      </c>
      <c r="G15" s="18" t="n">
        <v>521.09694108</v>
      </c>
      <c r="H15" s="20" t="n">
        <v>2.56279926</v>
      </c>
      <c r="I15" s="18" t="s">
        <v>481</v>
      </c>
      <c r="J15" s="20" t="s">
        <v>481</v>
      </c>
      <c r="K15" s="18" t="s">
        <v>481</v>
      </c>
      <c r="L15" s="20" t="s">
        <v>481</v>
      </c>
      <c r="M15" s="18" t="n">
        <v>368.85220715</v>
      </c>
      <c r="N15" s="20" t="n">
        <v>14.5875493</v>
      </c>
      <c r="O15" s="18" t="s">
        <v>481</v>
      </c>
      <c r="P15" s="20" t="s">
        <v>481</v>
      </c>
      <c r="Q15" s="18" t="n">
        <v>452.66129691</v>
      </c>
      <c r="R15" s="20" t="n">
        <v>7.42391918</v>
      </c>
    </row>
    <row r="16" spans="1:18">
      <c r="A16" s="15" t="s">
        <v>491</v>
      </c>
      <c r="B16" s="17" t="n">
        <v>6108</v>
      </c>
      <c r="C16" s="18">
        <f>(203.0/B16*100)</f>
        <v/>
      </c>
      <c r="D16" s="19" t="n">
        <v>5905</v>
      </c>
      <c r="E16" s="18" t="n">
        <v>484.89158444</v>
      </c>
      <c r="F16" s="20" t="n">
        <v>2.91665737</v>
      </c>
      <c r="G16" s="18" t="n">
        <v>512.12956047</v>
      </c>
      <c r="H16" s="20" t="n">
        <v>2.44049596</v>
      </c>
      <c r="I16" s="18" t="s">
        <v>481</v>
      </c>
      <c r="J16" s="20" t="s">
        <v>481</v>
      </c>
      <c r="K16" s="18" t="s">
        <v>481</v>
      </c>
      <c r="L16" s="20" t="s">
        <v>481</v>
      </c>
      <c r="M16" s="18" t="s">
        <v>481</v>
      </c>
      <c r="N16" s="20" t="s">
        <v>481</v>
      </c>
      <c r="O16" s="18" t="s">
        <v>481</v>
      </c>
      <c r="P16" s="20" t="s">
        <v>481</v>
      </c>
      <c r="Q16" s="18" t="n">
        <v>418.33593575</v>
      </c>
      <c r="R16" s="20" t="n">
        <v>9.85197894</v>
      </c>
    </row>
    <row r="17" spans="1:18">
      <c r="A17" s="15" t="s">
        <v>492</v>
      </c>
      <c r="B17" s="17" t="n">
        <v>6504</v>
      </c>
      <c r="C17" s="18">
        <f>(2741.0/B17*100)</f>
        <v/>
      </c>
      <c r="D17" s="19" t="n">
        <v>3763</v>
      </c>
      <c r="E17" s="18" t="n">
        <v>498.3154495</v>
      </c>
      <c r="F17" s="20" t="n">
        <v>3.89346008</v>
      </c>
      <c r="G17" s="18" t="n">
        <v>524.78991999</v>
      </c>
      <c r="H17" s="20" t="n">
        <v>3.69014972</v>
      </c>
      <c r="I17" s="18" t="s">
        <v>481</v>
      </c>
      <c r="J17" s="20" t="s">
        <v>481</v>
      </c>
      <c r="K17" s="18" t="s">
        <v>481</v>
      </c>
      <c r="L17" s="20" t="s">
        <v>481</v>
      </c>
      <c r="M17" s="18" t="n">
        <v>362.96139732</v>
      </c>
      <c r="N17" s="20" t="n">
        <v>12.64520278</v>
      </c>
      <c r="O17" s="18" t="s">
        <v>481</v>
      </c>
      <c r="P17" s="20" t="s">
        <v>481</v>
      </c>
      <c r="Q17" s="18" t="n">
        <v>469.39281442</v>
      </c>
      <c r="R17" s="20" t="n">
        <v>7.9935269</v>
      </c>
    </row>
    <row r="18" spans="1:18">
      <c r="A18" s="15" t="s">
        <v>493</v>
      </c>
      <c r="B18" s="17" t="n">
        <v>5532</v>
      </c>
      <c r="C18" s="18">
        <f>(33.0/B18*100)</f>
        <v/>
      </c>
      <c r="D18" s="19" t="n">
        <v>5499</v>
      </c>
      <c r="E18" s="18" t="n">
        <v>450.43308403</v>
      </c>
      <c r="F18" s="20" t="n">
        <v>3.60180414</v>
      </c>
      <c r="G18" s="18" t="n">
        <v>464.00349964</v>
      </c>
      <c r="H18" s="20" t="n">
        <v>4.12262319</v>
      </c>
      <c r="I18" s="18" t="s">
        <v>481</v>
      </c>
      <c r="J18" s="20" t="s">
        <v>481</v>
      </c>
      <c r="K18" s="18" t="s">
        <v>481</v>
      </c>
      <c r="L18" s="20" t="s">
        <v>481</v>
      </c>
      <c r="M18" s="18" t="s">
        <v>481</v>
      </c>
      <c r="N18" s="20" t="s">
        <v>481</v>
      </c>
      <c r="O18" s="18" t="s">
        <v>481</v>
      </c>
      <c r="P18" s="20" t="s">
        <v>481</v>
      </c>
      <c r="Q18" s="18" t="n">
        <v>387.096884</v>
      </c>
      <c r="R18" s="20" t="n">
        <v>11.69378283</v>
      </c>
    </row>
    <row r="19" spans="1:18">
      <c r="A19" s="15" t="s">
        <v>494</v>
      </c>
      <c r="B19" s="17" t="n">
        <v>5658</v>
      </c>
      <c r="C19" s="18">
        <f>(521.0/B19*100)</f>
        <v/>
      </c>
      <c r="D19" s="19" t="n">
        <v>5137</v>
      </c>
      <c r="E19" s="18" t="n">
        <v>480.5324484</v>
      </c>
      <c r="F19" s="20" t="n">
        <v>2.82937669</v>
      </c>
      <c r="G19" s="18" t="n">
        <v>484.22811392</v>
      </c>
      <c r="H19" s="20" t="n">
        <v>3.50429547</v>
      </c>
      <c r="I19" s="18" t="s">
        <v>481</v>
      </c>
      <c r="J19" s="20" t="s">
        <v>481</v>
      </c>
      <c r="K19" s="18" t="s">
        <v>481</v>
      </c>
      <c r="L19" s="20" t="s">
        <v>481</v>
      </c>
      <c r="M19" s="18" t="s">
        <v>481</v>
      </c>
      <c r="N19" s="20" t="s">
        <v>481</v>
      </c>
      <c r="O19" s="18" t="s">
        <v>481</v>
      </c>
      <c r="P19" s="20" t="s">
        <v>481</v>
      </c>
      <c r="Q19" s="18" t="n">
        <v>402.59936022</v>
      </c>
      <c r="R19" s="20" t="n">
        <v>8.826161040000001</v>
      </c>
    </row>
    <row r="20" spans="1:18">
      <c r="A20" s="15" t="s">
        <v>495</v>
      </c>
      <c r="B20" s="17" t="n">
        <v>3371</v>
      </c>
      <c r="C20" s="18">
        <f>(75.0/B20*100)</f>
        <v/>
      </c>
      <c r="D20" s="19" t="n">
        <v>3296</v>
      </c>
      <c r="E20" s="18" t="n">
        <v>466.06011564</v>
      </c>
      <c r="F20" s="20" t="n">
        <v>3.88568165</v>
      </c>
      <c r="G20" s="18" t="n">
        <v>501.83972759</v>
      </c>
      <c r="H20" s="20" t="n">
        <v>2.2844751</v>
      </c>
      <c r="I20" s="18" t="s">
        <v>481</v>
      </c>
      <c r="J20" s="20" t="s">
        <v>481</v>
      </c>
      <c r="K20" s="18" t="s">
        <v>481</v>
      </c>
      <c r="L20" s="20" t="s">
        <v>481</v>
      </c>
      <c r="M20" s="18" t="s">
        <v>481</v>
      </c>
      <c r="N20" s="20" t="s">
        <v>481</v>
      </c>
      <c r="O20" s="18" t="s">
        <v>481</v>
      </c>
      <c r="P20" s="20" t="s">
        <v>481</v>
      </c>
      <c r="Q20" s="18" t="n">
        <v>444.39534637</v>
      </c>
      <c r="R20" s="20" t="n">
        <v>10.26108031</v>
      </c>
    </row>
    <row r="21" spans="1:18">
      <c r="A21" s="15" t="s">
        <v>496</v>
      </c>
      <c r="B21" s="17" t="n">
        <v>5741</v>
      </c>
      <c r="C21" s="18">
        <f>(90.0/B21*100)</f>
        <v/>
      </c>
      <c r="D21" s="19" t="n">
        <v>5651</v>
      </c>
      <c r="E21" s="18" t="n">
        <v>488.97746664</v>
      </c>
      <c r="F21" s="20" t="n">
        <v>2.13006451</v>
      </c>
      <c r="G21" s="18" t="n">
        <v>512.70788147</v>
      </c>
      <c r="H21" s="20" t="n">
        <v>2.48155716</v>
      </c>
      <c r="I21" s="18" t="s">
        <v>481</v>
      </c>
      <c r="J21" s="20" t="s">
        <v>481</v>
      </c>
      <c r="K21" s="18" t="s">
        <v>481</v>
      </c>
      <c r="L21" s="20" t="s">
        <v>481</v>
      </c>
      <c r="M21" s="18" t="s">
        <v>481</v>
      </c>
      <c r="N21" s="20" t="s">
        <v>481</v>
      </c>
      <c r="O21" s="18" t="s">
        <v>481</v>
      </c>
      <c r="P21" s="20" t="s">
        <v>481</v>
      </c>
      <c r="Q21" s="18" t="n">
        <v>462.79791428</v>
      </c>
      <c r="R21" s="20" t="n">
        <v>8.07537507</v>
      </c>
    </row>
    <row r="22" spans="1:18">
      <c r="A22" s="15" t="s">
        <v>497</v>
      </c>
      <c r="B22" s="17" t="n">
        <v>6598</v>
      </c>
      <c r="C22" s="18">
        <f>(45.0/B22*100)</f>
        <v/>
      </c>
      <c r="D22" s="19" t="n">
        <v>6553</v>
      </c>
      <c r="E22" s="18" t="n">
        <v>459.44907564</v>
      </c>
      <c r="F22" s="20" t="n">
        <v>3.5501084</v>
      </c>
      <c r="G22" s="18" t="n">
        <v>499.69052056</v>
      </c>
      <c r="H22" s="20" t="n">
        <v>4.46516443</v>
      </c>
      <c r="I22" s="18" t="s">
        <v>481</v>
      </c>
      <c r="J22" s="20" t="s">
        <v>481</v>
      </c>
      <c r="K22" s="18" t="s">
        <v>481</v>
      </c>
      <c r="L22" s="20" t="s">
        <v>481</v>
      </c>
      <c r="M22" s="18" t="s">
        <v>481</v>
      </c>
      <c r="N22" s="20" t="s">
        <v>481</v>
      </c>
      <c r="O22" s="18" t="n">
        <v>403.3601074</v>
      </c>
      <c r="P22" s="20" t="n">
        <v>61.2935468</v>
      </c>
      <c r="Q22" s="18" t="n">
        <v>369.40593717</v>
      </c>
      <c r="R22" s="20" t="n">
        <v>9.22143202</v>
      </c>
    </row>
    <row r="23" spans="1:18">
      <c r="A23" s="15" t="s">
        <v>498</v>
      </c>
      <c r="B23" s="17" t="n">
        <v>11583</v>
      </c>
      <c r="C23" s="18">
        <f>(321.0/B23*100)</f>
        <v/>
      </c>
      <c r="D23" s="19" t="n">
        <v>11262</v>
      </c>
      <c r="E23" s="18" t="n">
        <v>480.3822945</v>
      </c>
      <c r="F23" s="20" t="n">
        <v>3.43693763</v>
      </c>
      <c r="G23" s="18" t="n">
        <v>507.30212298</v>
      </c>
      <c r="H23" s="20" t="n">
        <v>3.14924019</v>
      </c>
      <c r="I23" s="18" t="s">
        <v>481</v>
      </c>
      <c r="J23" s="20" t="s">
        <v>481</v>
      </c>
      <c r="K23" s="18" t="s">
        <v>481</v>
      </c>
      <c r="L23" s="20" t="s">
        <v>481</v>
      </c>
      <c r="M23" s="18" t="s">
        <v>481</v>
      </c>
      <c r="N23" s="20" t="s">
        <v>481</v>
      </c>
      <c r="O23" s="18" t="s">
        <v>481</v>
      </c>
      <c r="P23" s="20" t="s">
        <v>481</v>
      </c>
      <c r="Q23" s="18" t="n">
        <v>442.48053105</v>
      </c>
      <c r="R23" s="20" t="n">
        <v>10.06290077</v>
      </c>
    </row>
    <row r="24" spans="1:18">
      <c r="A24" s="15" t="s">
        <v>499</v>
      </c>
      <c r="B24" s="17" t="n">
        <v>6647</v>
      </c>
      <c r="C24" s="18">
        <f>(23.0/B24*100)</f>
        <v/>
      </c>
      <c r="D24" s="19" t="n">
        <v>6624</v>
      </c>
      <c r="E24" s="18" t="n">
        <v>529.00082517</v>
      </c>
      <c r="F24" s="20" t="n">
        <v>3.26220324</v>
      </c>
      <c r="G24" s="18" t="n">
        <v>538.90783516</v>
      </c>
      <c r="H24" s="20" t="n">
        <v>3.43912621</v>
      </c>
      <c r="I24" s="18" t="s">
        <v>481</v>
      </c>
      <c r="J24" s="20" t="s">
        <v>481</v>
      </c>
      <c r="K24" s="18" t="s">
        <v>481</v>
      </c>
      <c r="L24" s="20" t="s">
        <v>481</v>
      </c>
      <c r="M24" s="18" t="s">
        <v>481</v>
      </c>
      <c r="N24" s="20" t="s">
        <v>481</v>
      </c>
      <c r="O24" s="18" t="s">
        <v>481</v>
      </c>
      <c r="P24" s="20" t="s">
        <v>481</v>
      </c>
      <c r="Q24" s="18" t="n">
        <v>478.38651753</v>
      </c>
      <c r="R24" s="20" t="n">
        <v>11.15806587</v>
      </c>
    </row>
    <row r="25" spans="1:18">
      <c r="A25" s="15" t="s">
        <v>500</v>
      </c>
      <c r="B25" s="17" t="n">
        <v>5581</v>
      </c>
      <c r="C25" s="18">
        <f>(26.0/B25*100)</f>
        <v/>
      </c>
      <c r="D25" s="19" t="n">
        <v>5555</v>
      </c>
      <c r="E25" s="18" t="n">
        <v>513.91177329</v>
      </c>
      <c r="F25" s="20" t="n">
        <v>5.23015243</v>
      </c>
      <c r="G25" s="18" t="n">
        <v>529.5254814</v>
      </c>
      <c r="H25" s="20" t="n">
        <v>3.98377408</v>
      </c>
      <c r="I25" s="18" t="s">
        <v>481</v>
      </c>
      <c r="J25" s="20" t="s">
        <v>481</v>
      </c>
      <c r="K25" s="18" t="s">
        <v>481</v>
      </c>
      <c r="L25" s="20" t="s">
        <v>481</v>
      </c>
      <c r="M25" s="18" t="s">
        <v>481</v>
      </c>
      <c r="N25" s="20" t="s">
        <v>481</v>
      </c>
      <c r="O25" s="18" t="s">
        <v>481</v>
      </c>
      <c r="P25" s="20" t="s">
        <v>481</v>
      </c>
      <c r="Q25" s="18" t="n">
        <v>506.37390554</v>
      </c>
      <c r="R25" s="20" t="n">
        <v>11.70759924</v>
      </c>
    </row>
    <row r="26" spans="1:18">
      <c r="A26" s="15" t="s">
        <v>501</v>
      </c>
      <c r="B26" s="17" t="n">
        <v>4869</v>
      </c>
      <c r="C26" s="18">
        <f>(103.0/B26*100)</f>
        <v/>
      </c>
      <c r="D26" s="19" t="n">
        <v>4766</v>
      </c>
      <c r="E26" s="18" t="n">
        <v>472.5055662</v>
      </c>
      <c r="F26" s="20" t="n">
        <v>2.17366012</v>
      </c>
      <c r="G26" s="18" t="n">
        <v>496.5867598</v>
      </c>
      <c r="H26" s="20" t="n">
        <v>2.5310981</v>
      </c>
      <c r="I26" s="18" t="s">
        <v>481</v>
      </c>
      <c r="J26" s="20" t="s">
        <v>481</v>
      </c>
      <c r="K26" s="18" t="s">
        <v>481</v>
      </c>
      <c r="L26" s="20" t="s">
        <v>481</v>
      </c>
      <c r="M26" s="18" t="s">
        <v>481</v>
      </c>
      <c r="N26" s="20" t="s">
        <v>481</v>
      </c>
      <c r="O26" s="18" t="s">
        <v>481</v>
      </c>
      <c r="P26" s="20" t="s">
        <v>481</v>
      </c>
      <c r="Q26" s="18" t="n">
        <v>431.37189615</v>
      </c>
      <c r="R26" s="20" t="n">
        <v>11.07219979</v>
      </c>
    </row>
    <row r="27" spans="1:18">
      <c r="A27" s="15" t="s">
        <v>502</v>
      </c>
      <c r="B27" s="17" t="n">
        <v>5299</v>
      </c>
      <c r="C27" s="18">
        <f>(228.0/B27*100)</f>
        <v/>
      </c>
      <c r="D27" s="19" t="n">
        <v>5071</v>
      </c>
      <c r="E27" s="18" t="n">
        <v>475.73169314</v>
      </c>
      <c r="F27" s="20" t="n">
        <v>1.99174807</v>
      </c>
      <c r="G27" s="18" t="n">
        <v>510.62980229</v>
      </c>
      <c r="H27" s="20" t="n">
        <v>1.82672507</v>
      </c>
      <c r="I27" s="18" t="s">
        <v>481</v>
      </c>
      <c r="J27" s="20" t="s">
        <v>481</v>
      </c>
      <c r="K27" s="18" t="s">
        <v>481</v>
      </c>
      <c r="L27" s="20" t="s">
        <v>481</v>
      </c>
      <c r="M27" s="18" t="s">
        <v>481</v>
      </c>
      <c r="N27" s="20" t="s">
        <v>481</v>
      </c>
      <c r="O27" s="18" t="s">
        <v>481</v>
      </c>
      <c r="P27" s="20" t="s">
        <v>481</v>
      </c>
      <c r="Q27" s="18" t="n">
        <v>414.46433975</v>
      </c>
      <c r="R27" s="20" t="n">
        <v>4.68885825</v>
      </c>
    </row>
    <row r="28" spans="1:18">
      <c r="A28" s="15" t="s">
        <v>503</v>
      </c>
      <c r="B28" s="17" t="n">
        <v>7568</v>
      </c>
      <c r="C28" s="18">
        <f>(600.0/B28*100)</f>
        <v/>
      </c>
      <c r="D28" s="19" t="n">
        <v>6968</v>
      </c>
      <c r="E28" s="18" t="n">
        <v>409.56499386</v>
      </c>
      <c r="F28" s="20" t="n">
        <v>2.45228464</v>
      </c>
      <c r="G28" s="18" t="n">
        <v>419.69111922</v>
      </c>
      <c r="H28" s="20" t="n">
        <v>3.44772452</v>
      </c>
      <c r="I28" s="18" t="s">
        <v>481</v>
      </c>
      <c r="J28" s="20" t="s">
        <v>481</v>
      </c>
      <c r="K28" s="18" t="s">
        <v>481</v>
      </c>
      <c r="L28" s="20" t="s">
        <v>481</v>
      </c>
      <c r="M28" s="18" t="s">
        <v>481</v>
      </c>
      <c r="N28" s="20" t="s">
        <v>481</v>
      </c>
      <c r="O28" s="18" t="s">
        <v>481</v>
      </c>
      <c r="P28" s="20" t="s">
        <v>481</v>
      </c>
      <c r="Q28" s="18" t="n">
        <v>383.5125526</v>
      </c>
      <c r="R28" s="20" t="n">
        <v>7.66751632</v>
      </c>
    </row>
    <row r="29" spans="1:18">
      <c r="A29" s="15" t="s">
        <v>504</v>
      </c>
      <c r="B29" s="17" t="n">
        <v>5385</v>
      </c>
      <c r="C29" s="18">
        <f>(30.0/B29*100)</f>
        <v/>
      </c>
      <c r="D29" s="19" t="n">
        <v>5355</v>
      </c>
      <c r="E29" s="18" t="n">
        <v>497.28181269</v>
      </c>
      <c r="F29" s="20" t="n">
        <v>3.08386342</v>
      </c>
      <c r="G29" s="18" t="n">
        <v>535.39389198</v>
      </c>
      <c r="H29" s="20" t="n">
        <v>2.43591045</v>
      </c>
      <c r="I29" s="18" t="s">
        <v>481</v>
      </c>
      <c r="J29" s="20" t="s">
        <v>481</v>
      </c>
      <c r="K29" s="18" t="s">
        <v>481</v>
      </c>
      <c r="L29" s="20" t="s">
        <v>481</v>
      </c>
      <c r="M29" s="18" t="n">
        <v>335.3902018</v>
      </c>
      <c r="N29" s="20" t="n">
        <v>12.1685767</v>
      </c>
      <c r="O29" s="18" t="s">
        <v>481</v>
      </c>
      <c r="P29" s="20" t="s">
        <v>481</v>
      </c>
      <c r="Q29" s="18" t="n">
        <v>417.16311777</v>
      </c>
      <c r="R29" s="20" t="n">
        <v>13.81746276</v>
      </c>
    </row>
    <row r="30" spans="1:18">
      <c r="A30" s="15" t="s">
        <v>505</v>
      </c>
      <c r="B30" s="17" t="n">
        <v>4520</v>
      </c>
      <c r="C30" s="18">
        <f>(279.0/B30*100)</f>
        <v/>
      </c>
      <c r="D30" s="19" t="n">
        <v>4241</v>
      </c>
      <c r="E30" s="18" t="n">
        <v>481.08385412</v>
      </c>
      <c r="F30" s="20" t="n">
        <v>2.93282118</v>
      </c>
      <c r="G30" s="18" t="n">
        <v>511.19623192</v>
      </c>
      <c r="H30" s="20" t="n">
        <v>2.86562484</v>
      </c>
      <c r="I30" s="18" t="s">
        <v>481</v>
      </c>
      <c r="J30" s="20" t="s">
        <v>481</v>
      </c>
      <c r="K30" s="18" t="s">
        <v>481</v>
      </c>
      <c r="L30" s="20" t="s">
        <v>481</v>
      </c>
      <c r="M30" s="18" t="s">
        <v>481</v>
      </c>
      <c r="N30" s="20" t="s">
        <v>481</v>
      </c>
      <c r="O30" s="18" t="s">
        <v>481</v>
      </c>
      <c r="P30" s="20" t="s">
        <v>481</v>
      </c>
      <c r="Q30" s="18" t="n">
        <v>427.34400908</v>
      </c>
      <c r="R30" s="20" t="n">
        <v>8.433177629999999</v>
      </c>
    </row>
    <row r="31" spans="1:18">
      <c r="A31" s="15" t="s">
        <v>506</v>
      </c>
      <c r="B31" s="17" t="n">
        <v>5456</v>
      </c>
      <c r="C31" s="18">
        <f>(159.0/B31*100)</f>
        <v/>
      </c>
      <c r="D31" s="19" t="n">
        <v>5297</v>
      </c>
      <c r="E31" s="18" t="n">
        <v>484.8278803</v>
      </c>
      <c r="F31" s="20" t="n">
        <v>2.88033801</v>
      </c>
      <c r="G31" s="18" t="n">
        <v>514.52811825</v>
      </c>
      <c r="H31" s="20" t="n">
        <v>2.37335631</v>
      </c>
      <c r="I31" s="18" t="s">
        <v>481</v>
      </c>
      <c r="J31" s="20" t="s">
        <v>481</v>
      </c>
      <c r="K31" s="18" t="s">
        <v>481</v>
      </c>
      <c r="L31" s="20" t="s">
        <v>481</v>
      </c>
      <c r="M31" s="18" t="s">
        <v>481</v>
      </c>
      <c r="N31" s="20" t="s">
        <v>481</v>
      </c>
      <c r="O31" s="18" t="s">
        <v>481</v>
      </c>
      <c r="P31" s="20" t="s">
        <v>481</v>
      </c>
      <c r="Q31" s="18" t="n">
        <v>442.83067761</v>
      </c>
      <c r="R31" s="20" t="n">
        <v>6.73776652</v>
      </c>
    </row>
    <row r="32" spans="1:18">
      <c r="A32" s="15" t="s">
        <v>507</v>
      </c>
      <c r="B32" s="17" t="n">
        <v>4478</v>
      </c>
      <c r="C32" s="18">
        <f>(6.0/B32*100)</f>
        <v/>
      </c>
      <c r="D32" s="19" t="n">
        <v>4472</v>
      </c>
      <c r="E32" s="18" t="n">
        <v>493.74294689</v>
      </c>
      <c r="F32" s="20" t="n">
        <v>2.88876019</v>
      </c>
      <c r="G32" s="18" t="n">
        <v>522.4023744900001</v>
      </c>
      <c r="H32" s="20" t="n">
        <v>2.85256066</v>
      </c>
      <c r="I32" s="18" t="s">
        <v>481</v>
      </c>
      <c r="J32" s="20" t="s">
        <v>481</v>
      </c>
      <c r="K32" s="18" t="s">
        <v>481</v>
      </c>
      <c r="L32" s="20" t="s">
        <v>481</v>
      </c>
      <c r="M32" s="18" t="s">
        <v>481</v>
      </c>
      <c r="N32" s="20" t="s">
        <v>481</v>
      </c>
      <c r="O32" s="18" t="s">
        <v>481</v>
      </c>
      <c r="P32" s="20" t="s">
        <v>481</v>
      </c>
      <c r="Q32" s="18" t="n">
        <v>405.21852928</v>
      </c>
      <c r="R32" s="20" t="n">
        <v>12.87576613</v>
      </c>
    </row>
    <row r="33" spans="1:18">
      <c r="A33" s="15" t="s">
        <v>508</v>
      </c>
      <c r="B33" s="17" t="n">
        <v>7325</v>
      </c>
      <c r="C33" s="18">
        <f>(90.0/B33*100)</f>
        <v/>
      </c>
      <c r="D33" s="19" t="n">
        <v>7235</v>
      </c>
      <c r="E33" s="18" t="n">
        <v>477.54128906</v>
      </c>
      <c r="F33" s="20" t="n">
        <v>2.82150166</v>
      </c>
      <c r="G33" s="18" t="n">
        <v>510.75104637</v>
      </c>
      <c r="H33" s="20" t="n">
        <v>2.91313381</v>
      </c>
      <c r="I33" s="18" t="s">
        <v>481</v>
      </c>
      <c r="J33" s="20" t="s">
        <v>481</v>
      </c>
      <c r="K33" s="18" t="s">
        <v>481</v>
      </c>
      <c r="L33" s="20" t="s">
        <v>481</v>
      </c>
      <c r="M33" s="18" t="s">
        <v>481</v>
      </c>
      <c r="N33" s="20" t="s">
        <v>481</v>
      </c>
      <c r="O33" s="18" t="s">
        <v>481</v>
      </c>
      <c r="P33" s="20" t="s">
        <v>481</v>
      </c>
      <c r="Q33" s="18" t="n">
        <v>393.51466866</v>
      </c>
      <c r="R33" s="20" t="n">
        <v>8.65368355</v>
      </c>
    </row>
    <row r="34" spans="1:18">
      <c r="A34" s="15" t="s">
        <v>509</v>
      </c>
      <c r="B34" s="17" t="n">
        <v>6350</v>
      </c>
      <c r="C34" s="18">
        <f>(117.0/B34*100)</f>
        <v/>
      </c>
      <c r="D34" s="19" t="n">
        <v>6233</v>
      </c>
      <c r="E34" s="18" t="n">
        <v>475.91960605</v>
      </c>
      <c r="F34" s="20" t="n">
        <v>3.18095804</v>
      </c>
      <c r="G34" s="18" t="n">
        <v>491.24620617</v>
      </c>
      <c r="H34" s="20" t="n">
        <v>2.66690442</v>
      </c>
      <c r="I34" s="18" t="s">
        <v>481</v>
      </c>
      <c r="J34" s="20" t="s">
        <v>481</v>
      </c>
      <c r="K34" s="18" t="s">
        <v>481</v>
      </c>
      <c r="L34" s="20" t="s">
        <v>481</v>
      </c>
      <c r="M34" s="18" t="n">
        <v>336.51078337</v>
      </c>
      <c r="N34" s="20" t="n">
        <v>12.24828707</v>
      </c>
      <c r="O34" s="18" t="s">
        <v>481</v>
      </c>
      <c r="P34" s="20" t="s">
        <v>481</v>
      </c>
      <c r="Q34" s="18" t="n">
        <v>403.82353914</v>
      </c>
      <c r="R34" s="20" t="n">
        <v>9.20248896</v>
      </c>
    </row>
    <row r="35" spans="1:18">
      <c r="A35" s="15" t="s">
        <v>510</v>
      </c>
      <c r="B35" s="17" t="n">
        <v>6406</v>
      </c>
      <c r="C35" s="18">
        <f>(88.0/B35*100)</f>
        <v/>
      </c>
      <c r="D35" s="19" t="n">
        <v>6318</v>
      </c>
      <c r="E35" s="18" t="n">
        <v>498.68307609</v>
      </c>
      <c r="F35" s="20" t="n">
        <v>2.61618309</v>
      </c>
      <c r="G35" s="18" t="n">
        <v>521.23038035</v>
      </c>
      <c r="H35" s="20" t="n">
        <v>1.80752691</v>
      </c>
      <c r="I35" s="18" t="s">
        <v>481</v>
      </c>
      <c r="J35" s="20" t="s">
        <v>481</v>
      </c>
      <c r="K35" s="18" t="s">
        <v>481</v>
      </c>
      <c r="L35" s="20" t="s">
        <v>481</v>
      </c>
      <c r="M35" s="18" t="n">
        <v>349.78970242</v>
      </c>
      <c r="N35" s="20" t="n">
        <v>6.90672373</v>
      </c>
      <c r="O35" s="18" t="s">
        <v>481</v>
      </c>
      <c r="P35" s="20" t="s">
        <v>481</v>
      </c>
      <c r="Q35" s="18" t="n">
        <v>435.64110222</v>
      </c>
      <c r="R35" s="20" t="n">
        <v>8.696666990000001</v>
      </c>
    </row>
    <row r="36" spans="1:18">
      <c r="A36" s="15" t="s">
        <v>511</v>
      </c>
      <c r="B36" s="17" t="n">
        <v>6736</v>
      </c>
      <c r="C36" s="18">
        <f>(113.0/B36*100)</f>
        <v/>
      </c>
      <c r="D36" s="19" t="n">
        <v>6623</v>
      </c>
      <c r="E36" s="18" t="n">
        <v>479.69273291</v>
      </c>
      <c r="F36" s="20" t="n">
        <v>2.22897583</v>
      </c>
      <c r="G36" s="18" t="n">
        <v>501.75155202</v>
      </c>
      <c r="H36" s="20" t="n">
        <v>2.80574005</v>
      </c>
      <c r="I36" s="18" t="s">
        <v>481</v>
      </c>
      <c r="J36" s="20" t="s">
        <v>481</v>
      </c>
      <c r="K36" s="18" t="s">
        <v>481</v>
      </c>
      <c r="L36" s="20" t="s">
        <v>481</v>
      </c>
      <c r="M36" s="18" t="s">
        <v>481</v>
      </c>
      <c r="N36" s="20" t="s">
        <v>481</v>
      </c>
      <c r="O36" s="18" t="s">
        <v>481</v>
      </c>
      <c r="P36" s="20" t="s">
        <v>481</v>
      </c>
      <c r="Q36" s="18" t="n">
        <v>432.1903413</v>
      </c>
      <c r="R36" s="20" t="n">
        <v>7.4737862</v>
      </c>
    </row>
    <row r="37" spans="1:18">
      <c r="A37" s="15" t="s">
        <v>512</v>
      </c>
      <c r="B37" s="17" t="n">
        <v>5458</v>
      </c>
      <c r="C37" s="18">
        <f>(232.0/B37*100)</f>
        <v/>
      </c>
      <c r="D37" s="19" t="n">
        <v>5226</v>
      </c>
      <c r="E37" s="18" t="n">
        <v>483.86303986</v>
      </c>
      <c r="F37" s="20" t="n">
        <v>3.64811171</v>
      </c>
      <c r="G37" s="18" t="n">
        <v>509.12231776</v>
      </c>
      <c r="H37" s="20" t="n">
        <v>3.19210704</v>
      </c>
      <c r="I37" s="18" t="s">
        <v>481</v>
      </c>
      <c r="J37" s="20" t="s">
        <v>481</v>
      </c>
      <c r="K37" s="18" t="s">
        <v>481</v>
      </c>
      <c r="L37" s="20" t="s">
        <v>481</v>
      </c>
      <c r="M37" s="18" t="s">
        <v>481</v>
      </c>
      <c r="N37" s="20" t="s">
        <v>481</v>
      </c>
      <c r="O37" s="18" t="s">
        <v>481</v>
      </c>
      <c r="P37" s="20" t="s">
        <v>481</v>
      </c>
      <c r="Q37" s="18" t="n">
        <v>429.5551312</v>
      </c>
      <c r="R37" s="20" t="n">
        <v>7.10186504</v>
      </c>
    </row>
    <row r="38" spans="1:18">
      <c r="A38" s="15" t="s">
        <v>513</v>
      </c>
      <c r="B38" s="17" t="n">
        <v>5860</v>
      </c>
      <c r="C38" s="18">
        <f>(35.0/B38*100)</f>
        <v/>
      </c>
      <c r="D38" s="19" t="n">
        <v>5825</v>
      </c>
      <c r="E38" s="18" t="n">
        <v>509.52093208</v>
      </c>
      <c r="F38" s="20" t="n">
        <v>3.55043204</v>
      </c>
      <c r="G38" s="18" t="n">
        <v>538.05474382</v>
      </c>
      <c r="H38" s="20" t="n">
        <v>3.32823059</v>
      </c>
      <c r="I38" s="18" t="s">
        <v>481</v>
      </c>
      <c r="J38" s="20" t="s">
        <v>481</v>
      </c>
      <c r="K38" s="18" t="s">
        <v>481</v>
      </c>
      <c r="L38" s="20" t="s">
        <v>481</v>
      </c>
      <c r="M38" s="18" t="s">
        <v>481</v>
      </c>
      <c r="N38" s="20" t="s">
        <v>481</v>
      </c>
      <c r="O38" s="18" t="s">
        <v>481</v>
      </c>
      <c r="P38" s="20" t="s">
        <v>481</v>
      </c>
      <c r="Q38" s="18" t="n">
        <v>508.70741972</v>
      </c>
      <c r="R38" s="20" t="n">
        <v>5.37594482</v>
      </c>
    </row>
    <row r="39" spans="1:18">
      <c r="A39" s="15" t="s">
        <v>514</v>
      </c>
      <c r="B39" s="17" t="n">
        <v>5895</v>
      </c>
      <c r="C39" s="18">
        <f>(34.0/B39*100)</f>
        <v/>
      </c>
      <c r="D39" s="19" t="n">
        <v>5861</v>
      </c>
      <c r="E39" s="18" t="n">
        <v>415.36057795</v>
      </c>
      <c r="F39" s="20" t="n">
        <v>4.05905776</v>
      </c>
      <c r="G39" s="18" t="n">
        <v>446.03558112</v>
      </c>
      <c r="H39" s="20" t="n">
        <v>5.69949576</v>
      </c>
      <c r="I39" s="18" t="s">
        <v>481</v>
      </c>
      <c r="J39" s="20" t="s">
        <v>481</v>
      </c>
      <c r="K39" s="18" t="s">
        <v>481</v>
      </c>
      <c r="L39" s="20" t="s">
        <v>481</v>
      </c>
      <c r="M39" s="18" t="s">
        <v>481</v>
      </c>
      <c r="N39" s="20" t="s">
        <v>481</v>
      </c>
      <c r="O39" s="18" t="s">
        <v>481</v>
      </c>
      <c r="P39" s="20" t="s">
        <v>481</v>
      </c>
      <c r="Q39" s="18" t="n">
        <v>381.46177529</v>
      </c>
      <c r="R39" s="20" t="n">
        <v>10.82730856</v>
      </c>
    </row>
    <row r="40" spans="1:18">
      <c r="A40" s="15" t="s">
        <v>515</v>
      </c>
      <c r="B40" s="17" t="n">
        <v>14157</v>
      </c>
      <c r="C40" s="18">
        <f>(450.0/B40*100)</f>
        <v/>
      </c>
      <c r="D40" s="19" t="n">
        <v>13707</v>
      </c>
      <c r="E40" s="18" t="n">
        <v>482.73702616</v>
      </c>
      <c r="F40" s="20" t="n">
        <v>2.90748734</v>
      </c>
      <c r="G40" s="18" t="n">
        <v>506.90384603</v>
      </c>
      <c r="H40" s="20" t="n">
        <v>2.75245611</v>
      </c>
      <c r="I40" s="18" t="s">
        <v>481</v>
      </c>
      <c r="J40" s="20" t="s">
        <v>481</v>
      </c>
      <c r="K40" s="18" t="s">
        <v>481</v>
      </c>
      <c r="L40" s="20" t="s">
        <v>481</v>
      </c>
      <c r="M40" s="18" t="s">
        <v>481</v>
      </c>
      <c r="N40" s="20" t="s">
        <v>481</v>
      </c>
      <c r="O40" s="18" t="s">
        <v>481</v>
      </c>
      <c r="P40" s="20" t="s">
        <v>481</v>
      </c>
      <c r="Q40" s="18" t="n">
        <v>419.4628614</v>
      </c>
      <c r="R40" s="20" t="n">
        <v>7.61556544</v>
      </c>
    </row>
    <row r="41" spans="1:18">
      <c r="A41" s="15" t="s">
        <v>516</v>
      </c>
      <c r="B41" s="17" t="n">
        <v>5712</v>
      </c>
      <c r="C41" s="18">
        <f>(80.0/B41*100)</f>
        <v/>
      </c>
      <c r="D41" s="19" t="n">
        <v>5632</v>
      </c>
      <c r="E41" s="18" t="n">
        <v>462.70733098</v>
      </c>
      <c r="F41" s="20" t="n">
        <v>3.42528157</v>
      </c>
      <c r="G41" s="18" t="n">
        <v>490.42282611</v>
      </c>
      <c r="H41" s="20" t="n">
        <v>3.48537634</v>
      </c>
      <c r="I41" s="18" t="s">
        <v>481</v>
      </c>
      <c r="J41" s="20" t="s">
        <v>481</v>
      </c>
      <c r="K41" s="18" t="s">
        <v>481</v>
      </c>
      <c r="L41" s="20" t="s">
        <v>481</v>
      </c>
      <c r="M41" s="18" t="n">
        <v>392.51815558</v>
      </c>
      <c r="N41" s="20" t="n">
        <v>16.89642718</v>
      </c>
      <c r="O41" s="18" t="s">
        <v>481</v>
      </c>
      <c r="P41" s="20" t="s">
        <v>481</v>
      </c>
      <c r="Q41" s="18" t="n">
        <v>410.23041162</v>
      </c>
      <c r="R41" s="20" t="n">
        <v>11.96720495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(2395.0/B46*100)</f>
        <v/>
      </c>
      <c r="D46" s="19" t="n">
        <v>20746</v>
      </c>
      <c r="E46" s="18" t="n">
        <v>381.15457866</v>
      </c>
      <c r="F46" s="20" t="n">
        <v>3.39852888</v>
      </c>
      <c r="G46" s="18" t="n">
        <v>403.85189768</v>
      </c>
      <c r="H46" s="20" t="n">
        <v>4.09631798</v>
      </c>
      <c r="I46" s="18" t="s">
        <v>481</v>
      </c>
      <c r="J46" s="20" t="s">
        <v>481</v>
      </c>
      <c r="K46" s="18" t="s">
        <v>481</v>
      </c>
      <c r="L46" s="20" t="s">
        <v>481</v>
      </c>
      <c r="M46" s="18" t="s">
        <v>481</v>
      </c>
      <c r="N46" s="20" t="s">
        <v>481</v>
      </c>
      <c r="O46" s="18" t="s">
        <v>481</v>
      </c>
      <c r="P46" s="20" t="s">
        <v>481</v>
      </c>
      <c r="Q46" s="18" t="n">
        <v>358.60123852</v>
      </c>
      <c r="R46" s="20" t="n">
        <v>3.34212104</v>
      </c>
    </row>
    <row r="47" spans="1:18">
      <c r="A47" s="15" t="s">
        <v>522</v>
      </c>
      <c r="B47" s="17" t="n">
        <v>5928</v>
      </c>
      <c r="C47" s="18">
        <f>(488.0/B47*100)</f>
        <v/>
      </c>
      <c r="D47" s="19" t="n">
        <v>5440</v>
      </c>
      <c r="E47" s="18" t="n">
        <v>450.22381273</v>
      </c>
      <c r="F47" s="20" t="n">
        <v>4.17663748</v>
      </c>
      <c r="G47" s="18" t="n">
        <v>457.27901401</v>
      </c>
      <c r="H47" s="20" t="n">
        <v>5.45451366</v>
      </c>
      <c r="I47" s="18" t="s">
        <v>481</v>
      </c>
      <c r="J47" s="20" t="s">
        <v>481</v>
      </c>
      <c r="K47" s="18" t="s">
        <v>481</v>
      </c>
      <c r="L47" s="20" t="s">
        <v>481</v>
      </c>
      <c r="M47" s="18" t="s">
        <v>481</v>
      </c>
      <c r="N47" s="20" t="s">
        <v>481</v>
      </c>
      <c r="O47" s="18" t="s">
        <v>481</v>
      </c>
      <c r="P47" s="20" t="s">
        <v>481</v>
      </c>
      <c r="Q47" s="18" t="n">
        <v>382.38206947</v>
      </c>
      <c r="R47" s="20" t="n">
        <v>5.37737329</v>
      </c>
    </row>
    <row r="48" spans="1:18">
      <c r="A48" s="15" t="s">
        <v>523</v>
      </c>
      <c r="B48" s="17" t="n">
        <v>9841</v>
      </c>
      <c r="C48" s="18">
        <f>(8.0/B48*100)</f>
        <v/>
      </c>
      <c r="D48" s="19" t="n">
        <v>9833</v>
      </c>
      <c r="E48" s="18" t="n">
        <v>528.95540713</v>
      </c>
      <c r="F48" s="20" t="n">
        <v>5.07447742</v>
      </c>
      <c r="G48" s="18" t="n">
        <v>548.76464617</v>
      </c>
      <c r="H48" s="20" t="n">
        <v>6.4709164</v>
      </c>
      <c r="I48" s="18" t="s">
        <v>481</v>
      </c>
      <c r="J48" s="20" t="s">
        <v>481</v>
      </c>
      <c r="K48" s="18" t="s">
        <v>481</v>
      </c>
      <c r="L48" s="20" t="s">
        <v>481</v>
      </c>
      <c r="M48" s="18" t="s">
        <v>481</v>
      </c>
      <c r="N48" s="20" t="s">
        <v>481</v>
      </c>
      <c r="O48" s="18" t="s">
        <v>481</v>
      </c>
      <c r="P48" s="20" t="s">
        <v>481</v>
      </c>
      <c r="Q48" s="18" t="n">
        <v>483.27398511</v>
      </c>
      <c r="R48" s="20" t="n">
        <v>27.92966785</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(493.0/B50*100)</f>
        <v/>
      </c>
      <c r="D50" s="19" t="n">
        <v>11302</v>
      </c>
      <c r="E50" s="18" t="n">
        <v>389.05847768</v>
      </c>
      <c r="F50" s="20" t="n">
        <v>2.47077279</v>
      </c>
      <c r="G50" s="18" t="n">
        <v>409.4947671</v>
      </c>
      <c r="H50" s="20" t="n">
        <v>3.70599162</v>
      </c>
      <c r="I50" s="18" t="s">
        <v>481</v>
      </c>
      <c r="J50" s="20" t="s">
        <v>481</v>
      </c>
      <c r="K50" s="18" t="s">
        <v>481</v>
      </c>
      <c r="L50" s="20" t="s">
        <v>481</v>
      </c>
      <c r="M50" s="18" t="s">
        <v>481</v>
      </c>
      <c r="N50" s="20" t="s">
        <v>481</v>
      </c>
      <c r="O50" s="18" t="s">
        <v>481</v>
      </c>
      <c r="P50" s="20" t="s">
        <v>481</v>
      </c>
      <c r="Q50" s="18" t="n">
        <v>345.73818933</v>
      </c>
      <c r="R50" s="20" t="n">
        <v>8.456023679999999</v>
      </c>
    </row>
    <row r="51" spans="1:18">
      <c r="A51" s="15" t="s">
        <v>526</v>
      </c>
      <c r="B51" s="17" t="n">
        <v>6866</v>
      </c>
      <c r="C51" s="18">
        <f>(112.0/B51*100)</f>
        <v/>
      </c>
      <c r="D51" s="19" t="n">
        <v>6754</v>
      </c>
      <c r="E51" s="18" t="n">
        <v>395.81850272</v>
      </c>
      <c r="F51" s="20" t="n">
        <v>3.35109535</v>
      </c>
      <c r="G51" s="18" t="n">
        <v>416.31120719</v>
      </c>
      <c r="H51" s="20" t="n">
        <v>2.96618916</v>
      </c>
      <c r="I51" s="18" t="s">
        <v>481</v>
      </c>
      <c r="J51" s="20" t="s">
        <v>481</v>
      </c>
      <c r="K51" s="18" t="s">
        <v>481</v>
      </c>
      <c r="L51" s="20" t="s">
        <v>481</v>
      </c>
      <c r="M51" s="18" t="n">
        <v>380.5422133</v>
      </c>
      <c r="N51" s="20" t="n">
        <v>4.31283207</v>
      </c>
      <c r="O51" s="18" t="s">
        <v>481</v>
      </c>
      <c r="P51" s="20" t="s">
        <v>481</v>
      </c>
      <c r="Q51" s="18" t="n">
        <v>385.6502803</v>
      </c>
      <c r="R51" s="20" t="n">
        <v>6.88691549</v>
      </c>
    </row>
    <row r="52" spans="1:18">
      <c r="A52" s="15" t="s">
        <v>527</v>
      </c>
      <c r="B52" s="17" t="n">
        <v>5809</v>
      </c>
      <c r="C52" s="18">
        <f>(124.0/B52*100)</f>
        <v/>
      </c>
      <c r="D52" s="19" t="n">
        <v>5685</v>
      </c>
      <c r="E52" s="18" t="n">
        <v>465.29083287</v>
      </c>
      <c r="F52" s="20" t="n">
        <v>3.02514452</v>
      </c>
      <c r="G52" s="18" t="n">
        <v>466.79212831</v>
      </c>
      <c r="H52" s="20" t="n">
        <v>4.01346267</v>
      </c>
      <c r="I52" s="18" t="s">
        <v>481</v>
      </c>
      <c r="J52" s="20" t="s">
        <v>481</v>
      </c>
      <c r="K52" s="18" t="s">
        <v>481</v>
      </c>
      <c r="L52" s="20" t="s">
        <v>481</v>
      </c>
      <c r="M52" s="18" t="s">
        <v>481</v>
      </c>
      <c r="N52" s="20" t="s">
        <v>481</v>
      </c>
      <c r="O52" s="18" t="s">
        <v>481</v>
      </c>
      <c r="P52" s="20" t="s">
        <v>481</v>
      </c>
      <c r="Q52" s="18" t="n">
        <v>390.03210733</v>
      </c>
      <c r="R52" s="20" t="n">
        <v>10.01001849</v>
      </c>
    </row>
    <row r="53" spans="1:18">
      <c r="A53" s="15" t="s">
        <v>528</v>
      </c>
      <c r="B53" s="17" t="n">
        <v>5571</v>
      </c>
      <c r="C53" s="18">
        <f>(144.0/B53*100)</f>
        <v/>
      </c>
      <c r="D53" s="19" t="n">
        <v>5427</v>
      </c>
      <c r="E53" s="18" t="n">
        <v>439.10529232</v>
      </c>
      <c r="F53" s="20" t="n">
        <v>2.23088017</v>
      </c>
      <c r="G53" s="18" t="n">
        <v>451.12850157</v>
      </c>
      <c r="H53" s="20" t="n">
        <v>2.5915447</v>
      </c>
      <c r="I53" s="18" t="s">
        <v>481</v>
      </c>
      <c r="J53" s="20" t="s">
        <v>481</v>
      </c>
      <c r="K53" s="18" t="s">
        <v>481</v>
      </c>
      <c r="L53" s="20" t="s">
        <v>481</v>
      </c>
      <c r="M53" s="18" t="s">
        <v>481</v>
      </c>
      <c r="N53" s="20" t="s">
        <v>481</v>
      </c>
      <c r="O53" s="18" t="s">
        <v>481</v>
      </c>
      <c r="P53" s="20" t="s">
        <v>481</v>
      </c>
      <c r="Q53" s="18" t="n">
        <v>367.94462067</v>
      </c>
      <c r="R53" s="20" t="n">
        <v>4.39205819</v>
      </c>
    </row>
    <row r="54" spans="1:18">
      <c r="A54" s="15" t="s">
        <v>529</v>
      </c>
      <c r="B54" s="17" t="n">
        <v>4740</v>
      </c>
      <c r="C54" s="18">
        <f>(638.0/B54*100)</f>
        <v/>
      </c>
      <c r="D54" s="19" t="n">
        <v>4102</v>
      </c>
      <c r="E54" s="18" t="n">
        <v>329.6368361</v>
      </c>
      <c r="F54" s="20" t="n">
        <v>3.18691041</v>
      </c>
      <c r="G54" s="18" t="n">
        <v>366.75168656</v>
      </c>
      <c r="H54" s="20" t="n">
        <v>4.40658986</v>
      </c>
      <c r="I54" s="18" t="s">
        <v>481</v>
      </c>
      <c r="J54" s="20" t="s">
        <v>481</v>
      </c>
      <c r="K54" s="18" t="s">
        <v>481</v>
      </c>
      <c r="L54" s="20" t="s">
        <v>481</v>
      </c>
      <c r="M54" s="18" t="s">
        <v>481</v>
      </c>
      <c r="N54" s="20" t="s">
        <v>481</v>
      </c>
      <c r="O54" s="18" t="s">
        <v>481</v>
      </c>
      <c r="P54" s="20" t="s">
        <v>481</v>
      </c>
      <c r="Q54" s="18" t="n">
        <v>297.18864942</v>
      </c>
      <c r="R54" s="20" t="n">
        <v>4.3818098</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541.4628977900001</v>
      </c>
      <c r="F56" s="20" t="n">
        <v>3.09511754</v>
      </c>
      <c r="G56" s="18" t="n">
        <v>561.43639591</v>
      </c>
      <c r="H56" s="20" t="n">
        <v>3.43665162</v>
      </c>
      <c r="I56" s="18" t="s">
        <v>481</v>
      </c>
      <c r="J56" s="20" t="s">
        <v>481</v>
      </c>
      <c r="K56" s="18" t="s">
        <v>481</v>
      </c>
      <c r="L56" s="20" t="s">
        <v>481</v>
      </c>
      <c r="M56" s="18" t="s">
        <v>481</v>
      </c>
      <c r="N56" s="20" t="s">
        <v>481</v>
      </c>
      <c r="O56" s="18" t="s">
        <v>481</v>
      </c>
      <c r="P56" s="20" t="s">
        <v>481</v>
      </c>
      <c r="Q56" s="18" t="n">
        <v>452.08308735</v>
      </c>
      <c r="R56" s="20" t="n">
        <v>16.59398786</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(193.0/B61*100)</f>
        <v/>
      </c>
      <c r="D61" s="19" t="n">
        <v>6332</v>
      </c>
      <c r="E61" s="18" t="n">
        <v>473.07593628</v>
      </c>
      <c r="F61" s="20" t="n">
        <v>2.52422268</v>
      </c>
      <c r="G61" s="18" t="n">
        <v>494.3156735</v>
      </c>
      <c r="H61" s="20" t="n">
        <v>3.26723459</v>
      </c>
      <c r="I61" s="18" t="s">
        <v>481</v>
      </c>
      <c r="J61" s="20" t="s">
        <v>481</v>
      </c>
      <c r="K61" s="18" t="s">
        <v>481</v>
      </c>
      <c r="L61" s="20" t="s">
        <v>481</v>
      </c>
      <c r="M61" s="18" t="s">
        <v>481</v>
      </c>
      <c r="N61" s="20" t="s">
        <v>481</v>
      </c>
      <c r="O61" s="18" t="s">
        <v>481</v>
      </c>
      <c r="P61" s="20" t="s">
        <v>481</v>
      </c>
      <c r="Q61" s="18" t="n">
        <v>413.32150783</v>
      </c>
      <c r="R61" s="20" t="n">
        <v>9.357980619999999</v>
      </c>
    </row>
    <row r="62" spans="1:18">
      <c r="A62" s="15" t="s">
        <v>537</v>
      </c>
      <c r="B62" s="17" t="n">
        <v>4476</v>
      </c>
      <c r="C62" s="18">
        <f>(3.0/B62*100)</f>
        <v/>
      </c>
      <c r="D62" s="19" t="n">
        <v>4473</v>
      </c>
      <c r="E62" s="18" t="n">
        <v>542.55394099</v>
      </c>
      <c r="F62" s="20" t="n">
        <v>1.42598798</v>
      </c>
      <c r="G62" s="18" t="n">
        <v>547.6191960800001</v>
      </c>
      <c r="H62" s="20" t="n">
        <v>2.32664959</v>
      </c>
      <c r="I62" s="18" t="s">
        <v>481</v>
      </c>
      <c r="J62" s="20" t="s">
        <v>481</v>
      </c>
      <c r="K62" s="18" t="s">
        <v>481</v>
      </c>
      <c r="L62" s="20" t="s">
        <v>481</v>
      </c>
      <c r="M62" s="18" t="s">
        <v>481</v>
      </c>
      <c r="N62" s="20" t="s">
        <v>481</v>
      </c>
      <c r="O62" s="18" t="s">
        <v>481</v>
      </c>
      <c r="P62" s="20" t="s">
        <v>481</v>
      </c>
      <c r="Q62" s="18" t="n">
        <v>492.53267566</v>
      </c>
      <c r="R62" s="20" t="n">
        <v>27.76502529</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(104.0/B66*100)</f>
        <v/>
      </c>
      <c r="D66" s="19" t="n">
        <v>5561</v>
      </c>
      <c r="E66" s="18" t="n">
        <v>422.8223373</v>
      </c>
      <c r="F66" s="20" t="n">
        <v>1.58873631</v>
      </c>
      <c r="G66" s="18" t="n">
        <v>434.35286639</v>
      </c>
      <c r="H66" s="20" t="n">
        <v>3.94677684</v>
      </c>
      <c r="I66" s="18" t="s">
        <v>481</v>
      </c>
      <c r="J66" s="20" t="s">
        <v>481</v>
      </c>
      <c r="K66" s="18" t="s">
        <v>481</v>
      </c>
      <c r="L66" s="20" t="s">
        <v>481</v>
      </c>
      <c r="M66" s="18" t="s">
        <v>481</v>
      </c>
      <c r="N66" s="20" t="s">
        <v>481</v>
      </c>
      <c r="O66" s="18" t="s">
        <v>481</v>
      </c>
      <c r="P66" s="20" t="s">
        <v>481</v>
      </c>
      <c r="Q66" s="18" t="n">
        <v>363.39045196</v>
      </c>
      <c r="R66" s="20" t="n">
        <v>5.05795918</v>
      </c>
    </row>
    <row r="67" spans="1:18">
      <c r="A67" s="15" t="s">
        <v>542</v>
      </c>
      <c r="B67" s="17" t="n">
        <v>6971</v>
      </c>
      <c r="C67" s="18">
        <f>(1330.0/B67*100)</f>
        <v/>
      </c>
      <c r="D67" s="19" t="n">
        <v>5641</v>
      </c>
      <c r="E67" s="18" t="n">
        <v>395.6012018</v>
      </c>
      <c r="F67" s="20" t="n">
        <v>2.94994064</v>
      </c>
      <c r="G67" s="18" t="n">
        <v>420.69620263</v>
      </c>
      <c r="H67" s="20" t="n">
        <v>4.26210021</v>
      </c>
      <c r="I67" s="18" t="s">
        <v>481</v>
      </c>
      <c r="J67" s="20" t="s">
        <v>481</v>
      </c>
      <c r="K67" s="18" t="s">
        <v>481</v>
      </c>
      <c r="L67" s="20" t="s">
        <v>481</v>
      </c>
      <c r="M67" s="18" t="s">
        <v>481</v>
      </c>
      <c r="N67" s="20" t="s">
        <v>481</v>
      </c>
      <c r="O67" s="18" t="s">
        <v>481</v>
      </c>
      <c r="P67" s="20" t="s">
        <v>481</v>
      </c>
      <c r="Q67" s="18" t="n">
        <v>346.5589272</v>
      </c>
      <c r="R67" s="20" t="n">
        <v>7.64302936</v>
      </c>
    </row>
    <row r="68" spans="1:18">
      <c r="A68" s="15" t="s">
        <v>543</v>
      </c>
      <c r="B68" s="17" t="n">
        <v>12083</v>
      </c>
      <c r="C68" s="18">
        <f>(32.0/B68*100)</f>
        <v/>
      </c>
      <c r="D68" s="19" t="n">
        <v>12051</v>
      </c>
      <c r="E68" s="18" t="n">
        <v>408.60300075</v>
      </c>
      <c r="F68" s="20" t="n">
        <v>1.43786986</v>
      </c>
      <c r="G68" s="18" t="n">
        <v>427.44475139</v>
      </c>
      <c r="H68" s="20" t="n">
        <v>3.11842277</v>
      </c>
      <c r="I68" s="18" t="s">
        <v>481</v>
      </c>
      <c r="J68" s="20" t="s">
        <v>481</v>
      </c>
      <c r="K68" s="18" t="s">
        <v>481</v>
      </c>
      <c r="L68" s="20" t="s">
        <v>481</v>
      </c>
      <c r="M68" s="18" t="s">
        <v>481</v>
      </c>
      <c r="N68" s="20" t="s">
        <v>481</v>
      </c>
      <c r="O68" s="18" t="s">
        <v>481</v>
      </c>
      <c r="P68" s="20" t="s">
        <v>481</v>
      </c>
      <c r="Q68" s="18" t="n">
        <v>349.29558916</v>
      </c>
      <c r="R68" s="20" t="n">
        <v>2.2365787</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493.14985399</v>
      </c>
      <c r="F70" s="20" t="n">
        <v>3.13326804</v>
      </c>
      <c r="G70" s="18" t="n">
        <v>513.38184362</v>
      </c>
      <c r="H70" s="20" t="n">
        <v>3.91535397</v>
      </c>
      <c r="I70" s="18" t="s">
        <v>481</v>
      </c>
      <c r="J70" s="20" t="s">
        <v>481</v>
      </c>
      <c r="K70" s="18" t="s">
        <v>481</v>
      </c>
      <c r="L70" s="20" t="s">
        <v>481</v>
      </c>
      <c r="M70" s="18" t="s">
        <v>481</v>
      </c>
      <c r="N70" s="20" t="s">
        <v>481</v>
      </c>
      <c r="O70" s="18" t="s">
        <v>481</v>
      </c>
      <c r="P70" s="20" t="s">
        <v>481</v>
      </c>
      <c r="Q70" s="18" t="n">
        <v>444.46171795</v>
      </c>
      <c r="R70" s="20" t="n">
        <v>11.31916117</v>
      </c>
    </row>
    <row r="71" spans="1:18">
      <c r="A71" s="15" t="s">
        <v>546</v>
      </c>
      <c r="B71" s="17" t="n">
        <v>6115</v>
      </c>
      <c r="C71" s="18">
        <f>(60.0/B71*100)</f>
        <v/>
      </c>
      <c r="D71" s="19" t="n">
        <v>6055</v>
      </c>
      <c r="E71" s="18" t="n">
        <v>556.38067191</v>
      </c>
      <c r="F71" s="20" t="n">
        <v>2.04135908</v>
      </c>
      <c r="G71" s="18" t="n">
        <v>576.39196571</v>
      </c>
      <c r="H71" s="20" t="n">
        <v>2.23556452</v>
      </c>
      <c r="I71" s="18" t="s">
        <v>481</v>
      </c>
      <c r="J71" s="20" t="s">
        <v>481</v>
      </c>
      <c r="K71" s="18" t="s">
        <v>481</v>
      </c>
      <c r="L71" s="20" t="s">
        <v>481</v>
      </c>
      <c r="M71" s="18" t="s">
        <v>481</v>
      </c>
      <c r="N71" s="20" t="s">
        <v>481</v>
      </c>
      <c r="O71" s="18" t="s">
        <v>481</v>
      </c>
      <c r="P71" s="20" t="s">
        <v>481</v>
      </c>
      <c r="Q71" s="18" t="n">
        <v>505.5715483</v>
      </c>
      <c r="R71" s="20" t="n">
        <v>20.52394042</v>
      </c>
    </row>
    <row r="72" spans="1:18">
      <c r="A72" s="15" t="s">
        <v>547</v>
      </c>
      <c r="B72" s="17" t="n">
        <v>7708</v>
      </c>
      <c r="C72" s="18">
        <f>(9.0/B72*100)</f>
        <v/>
      </c>
      <c r="D72" s="19" t="n">
        <v>7699</v>
      </c>
      <c r="E72" s="18" t="n">
        <v>550.20918838</v>
      </c>
      <c r="F72" s="20" t="n">
        <v>3.40942213</v>
      </c>
      <c r="G72" s="18" t="n">
        <v>538.20366658</v>
      </c>
      <c r="H72" s="20" t="n">
        <v>3.43414178</v>
      </c>
      <c r="I72" s="18" t="s">
        <v>481</v>
      </c>
      <c r="J72" s="20" t="s">
        <v>481</v>
      </c>
      <c r="K72" s="18" t="s">
        <v>481</v>
      </c>
      <c r="L72" s="20" t="s">
        <v>481</v>
      </c>
      <c r="M72" s="18" t="s">
        <v>481</v>
      </c>
      <c r="N72" s="20" t="s">
        <v>481</v>
      </c>
      <c r="O72" s="18" t="s">
        <v>481</v>
      </c>
      <c r="P72" s="20" t="s">
        <v>481</v>
      </c>
      <c r="Q72" s="18" t="n">
        <v>475.85048885</v>
      </c>
      <c r="R72" s="20" t="n">
        <v>17.69167055</v>
      </c>
    </row>
    <row r="73" spans="1:18">
      <c r="A73" s="15" t="s">
        <v>548</v>
      </c>
      <c r="B73" s="17" t="n">
        <v>8249</v>
      </c>
      <c r="C73" s="18">
        <f>(220.0/B73*100)</f>
        <v/>
      </c>
      <c r="D73" s="19" t="n">
        <v>8029</v>
      </c>
      <c r="E73" s="18" t="n">
        <v>408.45635353</v>
      </c>
      <c r="F73" s="20" t="n">
        <v>3.08519613</v>
      </c>
      <c r="G73" s="18" t="n">
        <v>434.58929105</v>
      </c>
      <c r="H73" s="20" t="n">
        <v>4.18178711</v>
      </c>
      <c r="I73" s="18" t="s">
        <v>481</v>
      </c>
      <c r="J73" s="20" t="s">
        <v>481</v>
      </c>
      <c r="K73" s="18" t="s">
        <v>481</v>
      </c>
      <c r="L73" s="20" t="s">
        <v>481</v>
      </c>
      <c r="M73" s="18" t="s">
        <v>481</v>
      </c>
      <c r="N73" s="20" t="s">
        <v>481</v>
      </c>
      <c r="O73" s="18" t="s">
        <v>481</v>
      </c>
      <c r="P73" s="20" t="s">
        <v>481</v>
      </c>
      <c r="Q73" s="18" t="n">
        <v>385.70057184</v>
      </c>
      <c r="R73" s="20" t="n">
        <v>11.51184138</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(355.0/B75*100)</f>
        <v/>
      </c>
      <c r="D75" s="19" t="n">
        <v>5020</v>
      </c>
      <c r="E75" s="18" t="n">
        <v>370.02218087</v>
      </c>
      <c r="F75" s="20" t="n">
        <v>3.10217319</v>
      </c>
      <c r="G75" s="18" t="n">
        <v>385.11013173</v>
      </c>
      <c r="H75" s="20" t="n">
        <v>5.25730546</v>
      </c>
      <c r="I75" s="18" t="s">
        <v>481</v>
      </c>
      <c r="J75" s="20" t="s">
        <v>481</v>
      </c>
      <c r="K75" s="18" t="s">
        <v>481</v>
      </c>
      <c r="L75" s="20" t="s">
        <v>481</v>
      </c>
      <c r="M75" s="18" t="s">
        <v>481</v>
      </c>
      <c r="N75" s="20" t="s">
        <v>481</v>
      </c>
      <c r="O75" s="18" t="s">
        <v>481</v>
      </c>
      <c r="P75" s="20" t="s">
        <v>481</v>
      </c>
      <c r="Q75" s="18" t="n">
        <v>336.37358359</v>
      </c>
      <c r="R75" s="20" t="n">
        <v>5.80428045</v>
      </c>
    </row>
    <row r="76" spans="1:18">
      <c r="A76" s="15" t="s">
        <v>551</v>
      </c>
      <c r="B76" s="17" t="n">
        <v>14167</v>
      </c>
      <c r="C76" s="18">
        <f>(238.0/B76*100)</f>
        <v/>
      </c>
      <c r="D76" s="19" t="n">
        <v>13929</v>
      </c>
      <c r="E76" s="18" t="n">
        <v>424.39335305</v>
      </c>
      <c r="F76" s="20" t="n">
        <v>2.37501497</v>
      </c>
      <c r="G76" s="18" t="n">
        <v>458.43676651</v>
      </c>
      <c r="H76" s="20" t="n">
        <v>3.21566795</v>
      </c>
      <c r="I76" s="18" t="s">
        <v>481</v>
      </c>
      <c r="J76" s="20" t="s">
        <v>481</v>
      </c>
      <c r="K76" s="18" t="s">
        <v>481</v>
      </c>
      <c r="L76" s="20" t="s">
        <v>481</v>
      </c>
      <c r="M76" s="18" t="s">
        <v>481</v>
      </c>
      <c r="N76" s="20" t="s">
        <v>481</v>
      </c>
      <c r="O76" s="18" t="s">
        <v>481</v>
      </c>
      <c r="P76" s="20" t="s">
        <v>481</v>
      </c>
      <c r="Q76" s="18" t="n">
        <v>360.71981827</v>
      </c>
      <c r="R76" s="20" t="n">
        <v>6.22616388</v>
      </c>
    </row>
    <row r="77" spans="1:18">
      <c r="A77" s="15" t="s">
        <v>552</v>
      </c>
      <c r="B77" s="17" t="n">
        <v>6062</v>
      </c>
      <c r="C77" s="18">
        <f>(511.0/B77*100)</f>
        <v/>
      </c>
      <c r="D77" s="19" t="n">
        <v>5551</v>
      </c>
      <c r="E77" s="18" t="n">
        <v>419.91550294</v>
      </c>
      <c r="F77" s="20" t="n">
        <v>3.00037741</v>
      </c>
      <c r="G77" s="18" t="n">
        <v>442.70990889</v>
      </c>
      <c r="H77" s="20" t="n">
        <v>3.97494234</v>
      </c>
      <c r="I77" s="18" t="s">
        <v>481</v>
      </c>
      <c r="J77" s="20" t="s">
        <v>481</v>
      </c>
      <c r="K77" s="18" t="s">
        <v>481</v>
      </c>
      <c r="L77" s="20" t="s">
        <v>481</v>
      </c>
      <c r="M77" s="18" t="s">
        <v>481</v>
      </c>
      <c r="N77" s="20" t="s">
        <v>481</v>
      </c>
      <c r="O77" s="18" t="s">
        <v>481</v>
      </c>
      <c r="P77" s="20" t="s">
        <v>481</v>
      </c>
      <c r="Q77" s="18" t="n">
        <v>360.83131948</v>
      </c>
      <c r="R77" s="20" t="n">
        <v>4.07519021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(123.0/B81*100)</f>
        <v/>
      </c>
      <c r="D81" s="19" t="n">
        <v>8738</v>
      </c>
      <c r="E81" s="18" t="n">
        <v>440.50968069</v>
      </c>
      <c r="F81" s="20" t="n">
        <v>3.1093575</v>
      </c>
      <c r="G81" s="18" t="n">
        <v>466.12440524</v>
      </c>
      <c r="H81" s="20" t="n">
        <v>5.65425764</v>
      </c>
      <c r="I81" s="18" t="s">
        <v>481</v>
      </c>
      <c r="J81" s="20" t="s">
        <v>481</v>
      </c>
      <c r="K81" s="18" t="s">
        <v>481</v>
      </c>
      <c r="L81" s="20" t="s">
        <v>481</v>
      </c>
      <c r="M81" s="18" t="s">
        <v>481</v>
      </c>
      <c r="N81" s="20" t="s">
        <v>481</v>
      </c>
      <c r="O81" s="18" t="s">
        <v>481</v>
      </c>
      <c r="P81" s="20" t="s">
        <v>481</v>
      </c>
      <c r="Q81" s="18" t="n">
        <v>404.7330861</v>
      </c>
      <c r="R81" s="20" t="n">
        <v>12.36590999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893</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473.70542728</v>
      </c>
      <c r="F7" s="20" t="n">
        <v>2.18956749</v>
      </c>
      <c r="G7" s="18" t="n">
        <v>522.40194251</v>
      </c>
      <c r="H7" s="20" t="n">
        <v>1.93664527</v>
      </c>
      <c r="I7" s="18" t="s">
        <v>481</v>
      </c>
      <c r="J7" s="20" t="s">
        <v>481</v>
      </c>
      <c r="K7" s="18" t="s">
        <v>481</v>
      </c>
      <c r="L7" s="20" t="s">
        <v>481</v>
      </c>
      <c r="M7" s="18" t="s">
        <v>481</v>
      </c>
      <c r="N7" s="20" t="s">
        <v>481</v>
      </c>
      <c r="O7" s="18" t="s">
        <v>481</v>
      </c>
      <c r="P7" s="20" t="s">
        <v>481</v>
      </c>
      <c r="Q7" s="18" t="n">
        <v>464.95128747</v>
      </c>
      <c r="R7" s="20" t="n">
        <v>4.77299396</v>
      </c>
    </row>
    <row r="8" spans="1:18">
      <c r="A8" s="15" t="s">
        <v>483</v>
      </c>
      <c r="B8" s="17" t="n">
        <v>7007</v>
      </c>
      <c r="C8" s="18">
        <f>(324.0/B8*100)</f>
        <v/>
      </c>
      <c r="D8" s="19" t="n">
        <v>6683</v>
      </c>
      <c r="E8" s="18" t="n">
        <v>471.17477877</v>
      </c>
      <c r="F8" s="20" t="n">
        <v>3.21593337</v>
      </c>
      <c r="G8" s="18" t="n">
        <v>518.69647551</v>
      </c>
      <c r="H8" s="20" t="n">
        <v>2.87558926</v>
      </c>
      <c r="I8" s="18" t="s">
        <v>481</v>
      </c>
      <c r="J8" s="20" t="s">
        <v>481</v>
      </c>
      <c r="K8" s="18" t="s">
        <v>481</v>
      </c>
      <c r="L8" s="20" t="s">
        <v>481</v>
      </c>
      <c r="M8" s="18" t="n">
        <v>301.63126691</v>
      </c>
      <c r="N8" s="20" t="n">
        <v>25.14921031</v>
      </c>
      <c r="O8" s="18" t="s">
        <v>481</v>
      </c>
      <c r="P8" s="20" t="s">
        <v>481</v>
      </c>
      <c r="Q8" s="18" t="n">
        <v>449.17197917</v>
      </c>
      <c r="R8" s="20" t="n">
        <v>8.53547242</v>
      </c>
    </row>
    <row r="9" spans="1:18">
      <c r="A9" s="15" t="s">
        <v>484</v>
      </c>
      <c r="B9" s="17" t="n">
        <v>9651</v>
      </c>
      <c r="C9" s="18">
        <f>(373.0/B9*100)</f>
        <v/>
      </c>
      <c r="D9" s="19" t="n">
        <v>9278</v>
      </c>
      <c r="E9" s="18" t="n">
        <v>492.71022273</v>
      </c>
      <c r="F9" s="20" t="n">
        <v>2.60521979</v>
      </c>
      <c r="G9" s="18" t="n">
        <v>538.23355895</v>
      </c>
      <c r="H9" s="20" t="n">
        <v>2.6964077</v>
      </c>
      <c r="I9" s="18" t="s">
        <v>481</v>
      </c>
      <c r="J9" s="20" t="s">
        <v>481</v>
      </c>
      <c r="K9" s="18" t="s">
        <v>481</v>
      </c>
      <c r="L9" s="20" t="s">
        <v>481</v>
      </c>
      <c r="M9" s="18" t="n">
        <v>357.98454354</v>
      </c>
      <c r="N9" s="20" t="n">
        <v>11.51846445</v>
      </c>
      <c r="O9" s="18" t="s">
        <v>481</v>
      </c>
      <c r="P9" s="20" t="s">
        <v>481</v>
      </c>
      <c r="Q9" s="18" t="n">
        <v>439.81153958</v>
      </c>
      <c r="R9" s="20" t="n">
        <v>8.56248774</v>
      </c>
    </row>
    <row r="10" spans="1:18">
      <c r="A10" s="15" t="s">
        <v>485</v>
      </c>
      <c r="B10" s="17" t="n">
        <v>20058</v>
      </c>
      <c r="C10" s="18">
        <f>(589.0/B10*100)</f>
        <v/>
      </c>
      <c r="D10" s="19" t="n">
        <v>19469</v>
      </c>
      <c r="E10" s="18" t="n">
        <v>503.10047311</v>
      </c>
      <c r="F10" s="20" t="n">
        <v>2.53295656</v>
      </c>
      <c r="G10" s="18" t="n">
        <v>538.49550594</v>
      </c>
      <c r="H10" s="20" t="n">
        <v>2.70571186</v>
      </c>
      <c r="I10" s="18" t="s">
        <v>481</v>
      </c>
      <c r="J10" s="20" t="s">
        <v>481</v>
      </c>
      <c r="K10" s="18" t="s">
        <v>481</v>
      </c>
      <c r="L10" s="20" t="s">
        <v>481</v>
      </c>
      <c r="M10" s="18" t="s">
        <v>481</v>
      </c>
      <c r="N10" s="20" t="s">
        <v>481</v>
      </c>
      <c r="O10" s="18" t="s">
        <v>481</v>
      </c>
      <c r="P10" s="20" t="s">
        <v>481</v>
      </c>
      <c r="Q10" s="18" t="n">
        <v>458.99605984</v>
      </c>
      <c r="R10" s="20" t="n">
        <v>6.86898695</v>
      </c>
    </row>
    <row r="11" spans="1:18">
      <c r="A11" s="15" t="s">
        <v>486</v>
      </c>
      <c r="B11" s="17" t="n">
        <v>7053</v>
      </c>
      <c r="C11" s="18">
        <f>(259.0/B11*100)</f>
        <v/>
      </c>
      <c r="D11" s="19" t="n">
        <v>6794</v>
      </c>
      <c r="E11" s="18" t="n">
        <v>420.14630598</v>
      </c>
      <c r="F11" s="20" t="n">
        <v>2.80790696</v>
      </c>
      <c r="G11" s="18" t="n">
        <v>441.07359085</v>
      </c>
      <c r="H11" s="20" t="n">
        <v>3.23540233</v>
      </c>
      <c r="I11" s="18" t="s">
        <v>481</v>
      </c>
      <c r="J11" s="20" t="s">
        <v>481</v>
      </c>
      <c r="K11" s="18" t="s">
        <v>481</v>
      </c>
      <c r="L11" s="20" t="s">
        <v>481</v>
      </c>
      <c r="M11" s="18" t="s">
        <v>481</v>
      </c>
      <c r="N11" s="20" t="s">
        <v>481</v>
      </c>
      <c r="O11" s="18" t="s">
        <v>481</v>
      </c>
      <c r="P11" s="20" t="s">
        <v>481</v>
      </c>
      <c r="Q11" s="18" t="n">
        <v>394.35119993</v>
      </c>
      <c r="R11" s="20" t="n">
        <v>6.32947165</v>
      </c>
    </row>
    <row r="12" spans="1:18">
      <c r="A12" s="15" t="s">
        <v>487</v>
      </c>
      <c r="B12" s="17" t="n">
        <v>6894</v>
      </c>
      <c r="C12" s="18">
        <f>(60.0/B12*100)</f>
        <v/>
      </c>
      <c r="D12" s="19" t="n">
        <v>6834</v>
      </c>
      <c r="E12" s="18" t="n">
        <v>482.16275721</v>
      </c>
      <c r="F12" s="20" t="n">
        <v>2.44703062</v>
      </c>
      <c r="G12" s="18" t="n">
        <v>519.5842362</v>
      </c>
      <c r="H12" s="20" t="n">
        <v>2.51112185</v>
      </c>
      <c r="I12" s="18" t="s">
        <v>481</v>
      </c>
      <c r="J12" s="20" t="s">
        <v>481</v>
      </c>
      <c r="K12" s="18" t="s">
        <v>481</v>
      </c>
      <c r="L12" s="20" t="s">
        <v>481</v>
      </c>
      <c r="M12" s="18" t="n">
        <v>340.98506961</v>
      </c>
      <c r="N12" s="20" t="n">
        <v>12.52444664</v>
      </c>
      <c r="O12" s="18" t="s">
        <v>481</v>
      </c>
      <c r="P12" s="20" t="s">
        <v>481</v>
      </c>
      <c r="Q12" s="18" t="n">
        <v>402.65649498</v>
      </c>
      <c r="R12" s="20" t="n">
        <v>8.98709554</v>
      </c>
    </row>
    <row r="13" spans="1:18">
      <c r="A13" s="15" t="s">
        <v>488</v>
      </c>
      <c r="B13" s="17" t="n">
        <v>7161</v>
      </c>
      <c r="C13" s="18">
        <f>(368.0/B13*100)</f>
        <v/>
      </c>
      <c r="D13" s="19" t="n">
        <v>6793</v>
      </c>
      <c r="E13" s="18" t="n">
        <v>507.36808813</v>
      </c>
      <c r="F13" s="20" t="n">
        <v>2.54178121</v>
      </c>
      <c r="G13" s="18" t="n">
        <v>524.9687012000001</v>
      </c>
      <c r="H13" s="20" t="n">
        <v>2.78516958</v>
      </c>
      <c r="I13" s="18" t="s">
        <v>481</v>
      </c>
      <c r="J13" s="20" t="s">
        <v>481</v>
      </c>
      <c r="K13" s="18" t="s">
        <v>481</v>
      </c>
      <c r="L13" s="20" t="s">
        <v>481</v>
      </c>
      <c r="M13" s="18" t="n">
        <v>447.51533769</v>
      </c>
      <c r="N13" s="20" t="n">
        <v>5.97365007</v>
      </c>
      <c r="O13" s="18" t="s">
        <v>481</v>
      </c>
      <c r="P13" s="20" t="s">
        <v>481</v>
      </c>
      <c r="Q13" s="18" t="n">
        <v>445.39287612</v>
      </c>
      <c r="R13" s="20" t="n">
        <v>7.50020392</v>
      </c>
    </row>
    <row r="14" spans="1:18">
      <c r="A14" s="15" t="s">
        <v>489</v>
      </c>
      <c r="B14" s="17" t="n">
        <v>5587</v>
      </c>
      <c r="C14" s="18">
        <f>(96.0/B14*100)</f>
        <v/>
      </c>
      <c r="D14" s="19" t="n">
        <v>5491</v>
      </c>
      <c r="E14" s="18" t="n">
        <v>509.02546413</v>
      </c>
      <c r="F14" s="20" t="n">
        <v>2.47682743</v>
      </c>
      <c r="G14" s="18" t="n">
        <v>536.02972083</v>
      </c>
      <c r="H14" s="20" t="n">
        <v>2.59483615</v>
      </c>
      <c r="I14" s="18" t="s">
        <v>481</v>
      </c>
      <c r="J14" s="20" t="s">
        <v>481</v>
      </c>
      <c r="K14" s="18" t="s">
        <v>481</v>
      </c>
      <c r="L14" s="20" t="s">
        <v>481</v>
      </c>
      <c r="M14" s="18" t="s">
        <v>481</v>
      </c>
      <c r="N14" s="20" t="s">
        <v>481</v>
      </c>
      <c r="O14" s="18" t="s">
        <v>481</v>
      </c>
      <c r="P14" s="20" t="s">
        <v>481</v>
      </c>
      <c r="Q14" s="18" t="n">
        <v>480.16671496</v>
      </c>
      <c r="R14" s="20" t="n">
        <v>11.11924182</v>
      </c>
    </row>
    <row r="15" spans="1:18">
      <c r="A15" s="15" t="s">
        <v>490</v>
      </c>
      <c r="B15" s="17" t="n">
        <v>5882</v>
      </c>
      <c r="C15" s="18">
        <f>(206.0/B15*100)</f>
        <v/>
      </c>
      <c r="D15" s="19" t="n">
        <v>5676</v>
      </c>
      <c r="E15" s="18" t="n">
        <v>498.08294662</v>
      </c>
      <c r="F15" s="20" t="n">
        <v>2.48258259</v>
      </c>
      <c r="G15" s="18" t="n">
        <v>527.95277027</v>
      </c>
      <c r="H15" s="20" t="n">
        <v>2.49954542</v>
      </c>
      <c r="I15" s="18" t="s">
        <v>481</v>
      </c>
      <c r="J15" s="20" t="s">
        <v>481</v>
      </c>
      <c r="K15" s="18" t="s">
        <v>481</v>
      </c>
      <c r="L15" s="20" t="s">
        <v>481</v>
      </c>
      <c r="M15" s="18" t="n">
        <v>368.85220715</v>
      </c>
      <c r="N15" s="20" t="n">
        <v>14.5875493</v>
      </c>
      <c r="O15" s="18" t="s">
        <v>481</v>
      </c>
      <c r="P15" s="20" t="s">
        <v>481</v>
      </c>
      <c r="Q15" s="18" t="n">
        <v>451.37225443</v>
      </c>
      <c r="R15" s="20" t="n">
        <v>7.54222736</v>
      </c>
    </row>
    <row r="16" spans="1:18">
      <c r="A16" s="15" t="s">
        <v>491</v>
      </c>
      <c r="B16" s="17" t="n">
        <v>6108</v>
      </c>
      <c r="C16" s="18">
        <f>(203.0/B16*100)</f>
        <v/>
      </c>
      <c r="D16" s="19" t="n">
        <v>5905</v>
      </c>
      <c r="E16" s="18" t="n">
        <v>476.66757798</v>
      </c>
      <c r="F16" s="20" t="n">
        <v>2.44658279</v>
      </c>
      <c r="G16" s="18" t="n">
        <v>523.86333403</v>
      </c>
      <c r="H16" s="20" t="n">
        <v>2.9275587</v>
      </c>
      <c r="I16" s="18" t="s">
        <v>481</v>
      </c>
      <c r="J16" s="20" t="s">
        <v>481</v>
      </c>
      <c r="K16" s="18" t="s">
        <v>481</v>
      </c>
      <c r="L16" s="20" t="s">
        <v>481</v>
      </c>
      <c r="M16" s="18" t="s">
        <v>481</v>
      </c>
      <c r="N16" s="20" t="s">
        <v>481</v>
      </c>
      <c r="O16" s="18" t="s">
        <v>481</v>
      </c>
      <c r="P16" s="20" t="s">
        <v>481</v>
      </c>
      <c r="Q16" s="18" t="n">
        <v>416.1797813</v>
      </c>
      <c r="R16" s="20" t="n">
        <v>10.01398458</v>
      </c>
    </row>
    <row r="17" spans="1:18">
      <c r="A17" s="15" t="s">
        <v>492</v>
      </c>
      <c r="B17" s="17" t="n">
        <v>6504</v>
      </c>
      <c r="C17" s="18">
        <f>(2741.0/B17*100)</f>
        <v/>
      </c>
      <c r="D17" s="19" t="n">
        <v>3763</v>
      </c>
      <c r="E17" s="18" t="n">
        <v>484.00140759</v>
      </c>
      <c r="F17" s="20" t="n">
        <v>4.14395569</v>
      </c>
      <c r="G17" s="18" t="n">
        <v>531.47598019</v>
      </c>
      <c r="H17" s="20" t="n">
        <v>3.22354375</v>
      </c>
      <c r="I17" s="18" t="s">
        <v>481</v>
      </c>
      <c r="J17" s="20" t="s">
        <v>481</v>
      </c>
      <c r="K17" s="18" t="s">
        <v>481</v>
      </c>
      <c r="L17" s="20" t="s">
        <v>481</v>
      </c>
      <c r="M17" s="18" t="n">
        <v>362.96139732</v>
      </c>
      <c r="N17" s="20" t="n">
        <v>12.64520278</v>
      </c>
      <c r="O17" s="18" t="s">
        <v>481</v>
      </c>
      <c r="P17" s="20" t="s">
        <v>481</v>
      </c>
      <c r="Q17" s="18" t="n">
        <v>472.30759192</v>
      </c>
      <c r="R17" s="20" t="n">
        <v>7.64957962</v>
      </c>
    </row>
    <row r="18" spans="1:18">
      <c r="A18" s="15" t="s">
        <v>493</v>
      </c>
      <c r="B18" s="17" t="n">
        <v>5532</v>
      </c>
      <c r="C18" s="18">
        <f>(33.0/B18*100)</f>
        <v/>
      </c>
      <c r="D18" s="19" t="n">
        <v>5499</v>
      </c>
      <c r="E18" s="18" t="n">
        <v>439.12558538</v>
      </c>
      <c r="F18" s="20" t="n">
        <v>3.87185849</v>
      </c>
      <c r="G18" s="18" t="n">
        <v>474.65278352</v>
      </c>
      <c r="H18" s="20" t="n">
        <v>3.72562925</v>
      </c>
      <c r="I18" s="18" t="s">
        <v>481</v>
      </c>
      <c r="J18" s="20" t="s">
        <v>481</v>
      </c>
      <c r="K18" s="18" t="s">
        <v>481</v>
      </c>
      <c r="L18" s="20" t="s">
        <v>481</v>
      </c>
      <c r="M18" s="18" t="s">
        <v>481</v>
      </c>
      <c r="N18" s="20" t="s">
        <v>481</v>
      </c>
      <c r="O18" s="18" t="s">
        <v>481</v>
      </c>
      <c r="P18" s="20" t="s">
        <v>481</v>
      </c>
      <c r="Q18" s="18" t="n">
        <v>386.27774215</v>
      </c>
      <c r="R18" s="20" t="n">
        <v>10.86715505</v>
      </c>
    </row>
    <row r="19" spans="1:18">
      <c r="A19" s="15" t="s">
        <v>494</v>
      </c>
      <c r="B19" s="17" t="n">
        <v>5658</v>
      </c>
      <c r="C19" s="18">
        <f>(521.0/B19*100)</f>
        <v/>
      </c>
      <c r="D19" s="19" t="n">
        <v>5137</v>
      </c>
      <c r="E19" s="18" t="n">
        <v>463.44786239</v>
      </c>
      <c r="F19" s="20" t="n">
        <v>3.17457459</v>
      </c>
      <c r="G19" s="18" t="n">
        <v>504.74412892</v>
      </c>
      <c r="H19" s="20" t="n">
        <v>3.02020988</v>
      </c>
      <c r="I19" s="18" t="s">
        <v>481</v>
      </c>
      <c r="J19" s="20" t="s">
        <v>481</v>
      </c>
      <c r="K19" s="18" t="s">
        <v>481</v>
      </c>
      <c r="L19" s="20" t="s">
        <v>481</v>
      </c>
      <c r="M19" s="18" t="s">
        <v>481</v>
      </c>
      <c r="N19" s="20" t="s">
        <v>481</v>
      </c>
      <c r="O19" s="18" t="s">
        <v>481</v>
      </c>
      <c r="P19" s="20" t="s">
        <v>481</v>
      </c>
      <c r="Q19" s="18" t="n">
        <v>400.84789384</v>
      </c>
      <c r="R19" s="20" t="n">
        <v>8.348620820000001</v>
      </c>
    </row>
    <row r="20" spans="1:18">
      <c r="A20" s="15" t="s">
        <v>495</v>
      </c>
      <c r="B20" s="17" t="n">
        <v>3371</v>
      </c>
      <c r="C20" s="18">
        <f>(75.0/B20*100)</f>
        <v/>
      </c>
      <c r="D20" s="19" t="n">
        <v>3296</v>
      </c>
      <c r="E20" s="18" t="n">
        <v>461.86068063</v>
      </c>
      <c r="F20" s="20" t="n">
        <v>3.37831458</v>
      </c>
      <c r="G20" s="18" t="n">
        <v>504.86576183</v>
      </c>
      <c r="H20" s="20" t="n">
        <v>2.34223144</v>
      </c>
      <c r="I20" s="18" t="s">
        <v>481</v>
      </c>
      <c r="J20" s="20" t="s">
        <v>481</v>
      </c>
      <c r="K20" s="18" t="s">
        <v>481</v>
      </c>
      <c r="L20" s="20" t="s">
        <v>481</v>
      </c>
      <c r="M20" s="18" t="s">
        <v>481</v>
      </c>
      <c r="N20" s="20" t="s">
        <v>481</v>
      </c>
      <c r="O20" s="18" t="s">
        <v>481</v>
      </c>
      <c r="P20" s="20" t="s">
        <v>481</v>
      </c>
      <c r="Q20" s="18" t="n">
        <v>445.08960465</v>
      </c>
      <c r="R20" s="20" t="n">
        <v>10.48621031</v>
      </c>
    </row>
    <row r="21" spans="1:18">
      <c r="A21" s="15" t="s">
        <v>496</v>
      </c>
      <c r="B21" s="17" t="n">
        <v>5741</v>
      </c>
      <c r="C21" s="18">
        <f>(90.0/B21*100)</f>
        <v/>
      </c>
      <c r="D21" s="19" t="n">
        <v>5651</v>
      </c>
      <c r="E21" s="18" t="n">
        <v>479.91471679</v>
      </c>
      <c r="F21" s="20" t="n">
        <v>2.79222576</v>
      </c>
      <c r="G21" s="18" t="n">
        <v>517.41275578</v>
      </c>
      <c r="H21" s="20" t="n">
        <v>2.02319576</v>
      </c>
      <c r="I21" s="18" t="s">
        <v>481</v>
      </c>
      <c r="J21" s="20" t="s">
        <v>481</v>
      </c>
      <c r="K21" s="18" t="s">
        <v>481</v>
      </c>
      <c r="L21" s="20" t="s">
        <v>481</v>
      </c>
      <c r="M21" s="18" t="s">
        <v>481</v>
      </c>
      <c r="N21" s="20" t="s">
        <v>481</v>
      </c>
      <c r="O21" s="18" t="s">
        <v>481</v>
      </c>
      <c r="P21" s="20" t="s">
        <v>481</v>
      </c>
      <c r="Q21" s="18" t="n">
        <v>463.84787417</v>
      </c>
      <c r="R21" s="20" t="n">
        <v>8.26782805</v>
      </c>
    </row>
    <row r="22" spans="1:18">
      <c r="A22" s="15" t="s">
        <v>497</v>
      </c>
      <c r="B22" s="17" t="n">
        <v>6598</v>
      </c>
      <c r="C22" s="18">
        <f>(45.0/B22*100)</f>
        <v/>
      </c>
      <c r="D22" s="19" t="n">
        <v>6553</v>
      </c>
      <c r="E22" s="18" t="n">
        <v>450.53522733</v>
      </c>
      <c r="F22" s="20" t="n">
        <v>3.75547589</v>
      </c>
      <c r="G22" s="18" t="n">
        <v>503.65139066</v>
      </c>
      <c r="H22" s="20" t="n">
        <v>4.76339932</v>
      </c>
      <c r="I22" s="18" t="s">
        <v>481</v>
      </c>
      <c r="J22" s="20" t="s">
        <v>481</v>
      </c>
      <c r="K22" s="18" t="s">
        <v>481</v>
      </c>
      <c r="L22" s="20" t="s">
        <v>481</v>
      </c>
      <c r="M22" s="18" t="n">
        <v>465.39358284</v>
      </c>
      <c r="N22" s="20" t="n">
        <v>9.57314504</v>
      </c>
      <c r="O22" s="18" t="s">
        <v>481</v>
      </c>
      <c r="P22" s="20" t="s">
        <v>481</v>
      </c>
      <c r="Q22" s="18" t="n">
        <v>367.56715993</v>
      </c>
      <c r="R22" s="20" t="n">
        <v>8.223425260000001</v>
      </c>
    </row>
    <row r="23" spans="1:18">
      <c r="A23" s="15" t="s">
        <v>498</v>
      </c>
      <c r="B23" s="17" t="n">
        <v>11583</v>
      </c>
      <c r="C23" s="18">
        <f>(321.0/B23*100)</f>
        <v/>
      </c>
      <c r="D23" s="19" t="n">
        <v>11262</v>
      </c>
      <c r="E23" s="18" t="n">
        <v>469.30675188</v>
      </c>
      <c r="F23" s="20" t="n">
        <v>3.52415675</v>
      </c>
      <c r="G23" s="18" t="n">
        <v>508.74435219</v>
      </c>
      <c r="H23" s="20" t="n">
        <v>3.04397386</v>
      </c>
      <c r="I23" s="18" t="s">
        <v>481</v>
      </c>
      <c r="J23" s="20" t="s">
        <v>481</v>
      </c>
      <c r="K23" s="18" t="s">
        <v>481</v>
      </c>
      <c r="L23" s="20" t="s">
        <v>481</v>
      </c>
      <c r="M23" s="18" t="s">
        <v>481</v>
      </c>
      <c r="N23" s="20" t="s">
        <v>481</v>
      </c>
      <c r="O23" s="18" t="s">
        <v>481</v>
      </c>
      <c r="P23" s="20" t="s">
        <v>481</v>
      </c>
      <c r="Q23" s="18" t="n">
        <v>438.76121479</v>
      </c>
      <c r="R23" s="20" t="n">
        <v>9.849182750000001</v>
      </c>
    </row>
    <row r="24" spans="1:18">
      <c r="A24" s="15" t="s">
        <v>499</v>
      </c>
      <c r="B24" s="17" t="n">
        <v>6647</v>
      </c>
      <c r="C24" s="18">
        <f>(23.0/B24*100)</f>
        <v/>
      </c>
      <c r="D24" s="19" t="n">
        <v>6624</v>
      </c>
      <c r="E24" s="18" t="n">
        <v>528.8373156599999</v>
      </c>
      <c r="F24" s="20" t="n">
        <v>2.76023915</v>
      </c>
      <c r="G24" s="18" t="n">
        <v>550.5972374200001</v>
      </c>
      <c r="H24" s="20" t="n">
        <v>4.46620052</v>
      </c>
      <c r="I24" s="18" t="s">
        <v>481</v>
      </c>
      <c r="J24" s="20" t="s">
        <v>481</v>
      </c>
      <c r="K24" s="18" t="s">
        <v>481</v>
      </c>
      <c r="L24" s="20" t="s">
        <v>481</v>
      </c>
      <c r="M24" s="18" t="s">
        <v>481</v>
      </c>
      <c r="N24" s="20" t="s">
        <v>481</v>
      </c>
      <c r="O24" s="18" t="s">
        <v>481</v>
      </c>
      <c r="P24" s="20" t="s">
        <v>481</v>
      </c>
      <c r="Q24" s="18" t="n">
        <v>480.26921697</v>
      </c>
      <c r="R24" s="20" t="n">
        <v>10.43043485</v>
      </c>
    </row>
    <row r="25" spans="1:18">
      <c r="A25" s="15" t="s">
        <v>500</v>
      </c>
      <c r="B25" s="17" t="n">
        <v>5581</v>
      </c>
      <c r="C25" s="18">
        <f>(26.0/B25*100)</f>
        <v/>
      </c>
      <c r="D25" s="19" t="n">
        <v>5555</v>
      </c>
      <c r="E25" s="18" t="n">
        <v>489.52474163</v>
      </c>
      <c r="F25" s="20" t="n">
        <v>3.73801311</v>
      </c>
      <c r="G25" s="18" t="n">
        <v>546.29120847</v>
      </c>
      <c r="H25" s="20" t="n">
        <v>4.00219355</v>
      </c>
      <c r="I25" s="18" t="s">
        <v>481</v>
      </c>
      <c r="J25" s="20" t="s">
        <v>481</v>
      </c>
      <c r="K25" s="18" t="s">
        <v>481</v>
      </c>
      <c r="L25" s="20" t="s">
        <v>481</v>
      </c>
      <c r="M25" s="18" t="s">
        <v>481</v>
      </c>
      <c r="N25" s="20" t="s">
        <v>481</v>
      </c>
      <c r="O25" s="18" t="s">
        <v>481</v>
      </c>
      <c r="P25" s="20" t="s">
        <v>481</v>
      </c>
      <c r="Q25" s="18" t="n">
        <v>516.22965038</v>
      </c>
      <c r="R25" s="20" t="n">
        <v>13.17530496</v>
      </c>
    </row>
    <row r="26" spans="1:18">
      <c r="A26" s="15" t="s">
        <v>501</v>
      </c>
      <c r="B26" s="17" t="n">
        <v>4869</v>
      </c>
      <c r="C26" s="18">
        <f>(103.0/B26*100)</f>
        <v/>
      </c>
      <c r="D26" s="19" t="n">
        <v>4766</v>
      </c>
      <c r="E26" s="18" t="n">
        <v>471.93406449</v>
      </c>
      <c r="F26" s="20" t="n">
        <v>2.19787649</v>
      </c>
      <c r="G26" s="18" t="n">
        <v>499.70895257</v>
      </c>
      <c r="H26" s="20" t="n">
        <v>2.63327501</v>
      </c>
      <c r="I26" s="18" t="s">
        <v>481</v>
      </c>
      <c r="J26" s="20" t="s">
        <v>481</v>
      </c>
      <c r="K26" s="18" t="s">
        <v>481</v>
      </c>
      <c r="L26" s="20" t="s">
        <v>481</v>
      </c>
      <c r="M26" s="18" t="s">
        <v>481</v>
      </c>
      <c r="N26" s="20" t="s">
        <v>481</v>
      </c>
      <c r="O26" s="18" t="s">
        <v>481</v>
      </c>
      <c r="P26" s="20" t="s">
        <v>481</v>
      </c>
      <c r="Q26" s="18" t="n">
        <v>436.64310648</v>
      </c>
      <c r="R26" s="20" t="n">
        <v>11.3187646</v>
      </c>
    </row>
    <row r="27" spans="1:18">
      <c r="A27" s="15" t="s">
        <v>502</v>
      </c>
      <c r="B27" s="17" t="n">
        <v>5299</v>
      </c>
      <c r="C27" s="18">
        <f>(228.0/B27*100)</f>
        <v/>
      </c>
      <c r="D27" s="19" t="n">
        <v>5071</v>
      </c>
      <c r="E27" s="18" t="n">
        <v>462.9745595</v>
      </c>
      <c r="F27" s="20" t="n">
        <v>2.12778882</v>
      </c>
      <c r="G27" s="18" t="n">
        <v>511.79149926</v>
      </c>
      <c r="H27" s="20" t="n">
        <v>1.83595721</v>
      </c>
      <c r="I27" s="18" t="s">
        <v>481</v>
      </c>
      <c r="J27" s="20" t="s">
        <v>481</v>
      </c>
      <c r="K27" s="18" t="s">
        <v>481</v>
      </c>
      <c r="L27" s="20" t="s">
        <v>481</v>
      </c>
      <c r="M27" s="18" t="s">
        <v>481</v>
      </c>
      <c r="N27" s="20" t="s">
        <v>481</v>
      </c>
      <c r="O27" s="18" t="s">
        <v>481</v>
      </c>
      <c r="P27" s="20" t="s">
        <v>481</v>
      </c>
      <c r="Q27" s="18" t="n">
        <v>415.03516974</v>
      </c>
      <c r="R27" s="20" t="n">
        <v>4.44316663</v>
      </c>
    </row>
    <row r="28" spans="1:18">
      <c r="A28" s="15" t="s">
        <v>503</v>
      </c>
      <c r="B28" s="17" t="n">
        <v>7568</v>
      </c>
      <c r="C28" s="18">
        <f>(600.0/B28*100)</f>
        <v/>
      </c>
      <c r="D28" s="19" t="n">
        <v>6968</v>
      </c>
      <c r="E28" s="18" t="n">
        <v>406.62528076</v>
      </c>
      <c r="F28" s="20" t="n">
        <v>2.66676034</v>
      </c>
      <c r="G28" s="18" t="n">
        <v>421.11269817</v>
      </c>
      <c r="H28" s="20" t="n">
        <v>3.13126172</v>
      </c>
      <c r="I28" s="18" t="s">
        <v>481</v>
      </c>
      <c r="J28" s="20" t="s">
        <v>481</v>
      </c>
      <c r="K28" s="18" t="s">
        <v>481</v>
      </c>
      <c r="L28" s="20" t="s">
        <v>481</v>
      </c>
      <c r="M28" s="18" t="s">
        <v>481</v>
      </c>
      <c r="N28" s="20" t="s">
        <v>481</v>
      </c>
      <c r="O28" s="18" t="s">
        <v>481</v>
      </c>
      <c r="P28" s="20" t="s">
        <v>481</v>
      </c>
      <c r="Q28" s="18" t="n">
        <v>382.78716235</v>
      </c>
      <c r="R28" s="20" t="n">
        <v>7.59284805</v>
      </c>
    </row>
    <row r="29" spans="1:18">
      <c r="A29" s="15" t="s">
        <v>504</v>
      </c>
      <c r="B29" s="17" t="n">
        <v>5385</v>
      </c>
      <c r="C29" s="18">
        <f>(30.0/B29*100)</f>
        <v/>
      </c>
      <c r="D29" s="19" t="n">
        <v>5355</v>
      </c>
      <c r="E29" s="18" t="n">
        <v>498.51744372</v>
      </c>
      <c r="F29" s="20" t="n">
        <v>2.78017065</v>
      </c>
      <c r="G29" s="18" t="n">
        <v>538.13935541</v>
      </c>
      <c r="H29" s="20" t="n">
        <v>2.49925681</v>
      </c>
      <c r="I29" s="18" t="s">
        <v>481</v>
      </c>
      <c r="J29" s="20" t="s">
        <v>481</v>
      </c>
      <c r="K29" s="18" t="s">
        <v>481</v>
      </c>
      <c r="L29" s="20" t="s">
        <v>481</v>
      </c>
      <c r="M29" s="18" t="n">
        <v>335.3902018</v>
      </c>
      <c r="N29" s="20" t="n">
        <v>12.1685767</v>
      </c>
      <c r="O29" s="18" t="s">
        <v>481</v>
      </c>
      <c r="P29" s="20" t="s">
        <v>481</v>
      </c>
      <c r="Q29" s="18" t="n">
        <v>431.86960526</v>
      </c>
      <c r="R29" s="20" t="n">
        <v>14.12964547</v>
      </c>
    </row>
    <row r="30" spans="1:18">
      <c r="A30" s="15" t="s">
        <v>505</v>
      </c>
      <c r="B30" s="17" t="n">
        <v>4520</v>
      </c>
      <c r="C30" s="18">
        <f>(279.0/B30*100)</f>
        <v/>
      </c>
      <c r="D30" s="19" t="n">
        <v>4241</v>
      </c>
      <c r="E30" s="18" t="n">
        <v>469.26405705</v>
      </c>
      <c r="F30" s="20" t="n">
        <v>2.79734574</v>
      </c>
      <c r="G30" s="18" t="n">
        <v>525.63810088</v>
      </c>
      <c r="H30" s="20" t="n">
        <v>2.69085009</v>
      </c>
      <c r="I30" s="18" t="s">
        <v>481</v>
      </c>
      <c r="J30" s="20" t="s">
        <v>481</v>
      </c>
      <c r="K30" s="18" t="s">
        <v>481</v>
      </c>
      <c r="L30" s="20" t="s">
        <v>481</v>
      </c>
      <c r="M30" s="18" t="s">
        <v>481</v>
      </c>
      <c r="N30" s="20" t="s">
        <v>481</v>
      </c>
      <c r="O30" s="18" t="s">
        <v>481</v>
      </c>
      <c r="P30" s="20" t="s">
        <v>481</v>
      </c>
      <c r="Q30" s="18" t="n">
        <v>433.40503856</v>
      </c>
      <c r="R30" s="20" t="n">
        <v>8.17027246</v>
      </c>
    </row>
    <row r="31" spans="1:18">
      <c r="A31" s="15" t="s">
        <v>506</v>
      </c>
      <c r="B31" s="17" t="n">
        <v>5456</v>
      </c>
      <c r="C31" s="18">
        <f>(159.0/B31*100)</f>
        <v/>
      </c>
      <c r="D31" s="19" t="n">
        <v>5297</v>
      </c>
      <c r="E31" s="18" t="n">
        <v>485.6102342</v>
      </c>
      <c r="F31" s="20" t="n">
        <v>2.53413298</v>
      </c>
      <c r="G31" s="18" t="n">
        <v>520.74246265</v>
      </c>
      <c r="H31" s="20" t="n">
        <v>2.76847209</v>
      </c>
      <c r="I31" s="18" t="s">
        <v>481</v>
      </c>
      <c r="J31" s="20" t="s">
        <v>481</v>
      </c>
      <c r="K31" s="18" t="s">
        <v>481</v>
      </c>
      <c r="L31" s="20" t="s">
        <v>481</v>
      </c>
      <c r="M31" s="18" t="s">
        <v>481</v>
      </c>
      <c r="N31" s="20" t="s">
        <v>481</v>
      </c>
      <c r="O31" s="18" t="s">
        <v>481</v>
      </c>
      <c r="P31" s="20" t="s">
        <v>481</v>
      </c>
      <c r="Q31" s="18" t="n">
        <v>444.29936098</v>
      </c>
      <c r="R31" s="20" t="n">
        <v>6.78992189</v>
      </c>
    </row>
    <row r="32" spans="1:18">
      <c r="A32" s="15" t="s">
        <v>507</v>
      </c>
      <c r="B32" s="17" t="n">
        <v>4478</v>
      </c>
      <c r="C32" s="18">
        <f>(6.0/B32*100)</f>
        <v/>
      </c>
      <c r="D32" s="19" t="n">
        <v>4472</v>
      </c>
      <c r="E32" s="18" t="n">
        <v>481.13277521</v>
      </c>
      <c r="F32" s="20" t="n">
        <v>2.66628038</v>
      </c>
      <c r="G32" s="18" t="n">
        <v>528.94861387</v>
      </c>
      <c r="H32" s="20" t="n">
        <v>2.82699832</v>
      </c>
      <c r="I32" s="18" t="s">
        <v>481</v>
      </c>
      <c r="J32" s="20" t="s">
        <v>481</v>
      </c>
      <c r="K32" s="18" t="s">
        <v>481</v>
      </c>
      <c r="L32" s="20" t="s">
        <v>481</v>
      </c>
      <c r="M32" s="18" t="s">
        <v>481</v>
      </c>
      <c r="N32" s="20" t="s">
        <v>481</v>
      </c>
      <c r="O32" s="18" t="s">
        <v>481</v>
      </c>
      <c r="P32" s="20" t="s">
        <v>481</v>
      </c>
      <c r="Q32" s="18" t="n">
        <v>409.39410892</v>
      </c>
      <c r="R32" s="20" t="n">
        <v>13.57037212</v>
      </c>
    </row>
    <row r="33" spans="1:18">
      <c r="A33" s="15" t="s">
        <v>508</v>
      </c>
      <c r="B33" s="17" t="n">
        <v>7325</v>
      </c>
      <c r="C33" s="18">
        <f>(90.0/B33*100)</f>
        <v/>
      </c>
      <c r="D33" s="19" t="n">
        <v>7235</v>
      </c>
      <c r="E33" s="18" t="n">
        <v>477.0006134</v>
      </c>
      <c r="F33" s="20" t="n">
        <v>2.47778893</v>
      </c>
      <c r="G33" s="18" t="n">
        <v>523.18953756</v>
      </c>
      <c r="H33" s="20" t="n">
        <v>3.08433632</v>
      </c>
      <c r="I33" s="18" t="s">
        <v>481</v>
      </c>
      <c r="J33" s="20" t="s">
        <v>481</v>
      </c>
      <c r="K33" s="18" t="s">
        <v>481</v>
      </c>
      <c r="L33" s="20" t="s">
        <v>481</v>
      </c>
      <c r="M33" s="18" t="s">
        <v>481</v>
      </c>
      <c r="N33" s="20" t="s">
        <v>481</v>
      </c>
      <c r="O33" s="18" t="s">
        <v>481</v>
      </c>
      <c r="P33" s="20" t="s">
        <v>481</v>
      </c>
      <c r="Q33" s="18" t="n">
        <v>410.8450611</v>
      </c>
      <c r="R33" s="20" t="n">
        <v>10.11300227</v>
      </c>
    </row>
    <row r="34" spans="1:18">
      <c r="A34" s="15" t="s">
        <v>509</v>
      </c>
      <c r="B34" s="17" t="n">
        <v>6350</v>
      </c>
      <c r="C34" s="18">
        <f>(117.0/B34*100)</f>
        <v/>
      </c>
      <c r="D34" s="19" t="n">
        <v>6233</v>
      </c>
      <c r="E34" s="18" t="n">
        <v>468.07307334</v>
      </c>
      <c r="F34" s="20" t="n">
        <v>2.69265135</v>
      </c>
      <c r="G34" s="18" t="n">
        <v>503.73525357</v>
      </c>
      <c r="H34" s="20" t="n">
        <v>3.19295131</v>
      </c>
      <c r="I34" s="18" t="s">
        <v>481</v>
      </c>
      <c r="J34" s="20" t="s">
        <v>481</v>
      </c>
      <c r="K34" s="18" t="s">
        <v>481</v>
      </c>
      <c r="L34" s="20" t="s">
        <v>481</v>
      </c>
      <c r="M34" s="18" t="n">
        <v>336.51078337</v>
      </c>
      <c r="N34" s="20" t="n">
        <v>12.24828707</v>
      </c>
      <c r="O34" s="18" t="s">
        <v>481</v>
      </c>
      <c r="P34" s="20" t="s">
        <v>481</v>
      </c>
      <c r="Q34" s="18" t="n">
        <v>398.75771283</v>
      </c>
      <c r="R34" s="20" t="n">
        <v>9.23129829</v>
      </c>
    </row>
    <row r="35" spans="1:18">
      <c r="A35" s="15" t="s">
        <v>510</v>
      </c>
      <c r="B35" s="17" t="n">
        <v>6406</v>
      </c>
      <c r="C35" s="18">
        <f>(88.0/B35*100)</f>
        <v/>
      </c>
      <c r="D35" s="19" t="n">
        <v>6318</v>
      </c>
      <c r="E35" s="18" t="n">
        <v>491.90755874</v>
      </c>
      <c r="F35" s="20" t="n">
        <v>2.70420564</v>
      </c>
      <c r="G35" s="18" t="n">
        <v>524.9697029</v>
      </c>
      <c r="H35" s="20" t="n">
        <v>1.9816216</v>
      </c>
      <c r="I35" s="18" t="s">
        <v>481</v>
      </c>
      <c r="J35" s="20" t="s">
        <v>481</v>
      </c>
      <c r="K35" s="18" t="s">
        <v>481</v>
      </c>
      <c r="L35" s="20" t="s">
        <v>481</v>
      </c>
      <c r="M35" s="18" t="n">
        <v>349.78970242</v>
      </c>
      <c r="N35" s="20" t="n">
        <v>6.90672373</v>
      </c>
      <c r="O35" s="18" t="s">
        <v>481</v>
      </c>
      <c r="P35" s="20" t="s">
        <v>481</v>
      </c>
      <c r="Q35" s="18" t="n">
        <v>438.66390475</v>
      </c>
      <c r="R35" s="20" t="n">
        <v>8.5385022</v>
      </c>
    </row>
    <row r="36" spans="1:18">
      <c r="A36" s="15" t="s">
        <v>511</v>
      </c>
      <c r="B36" s="17" t="n">
        <v>6736</v>
      </c>
      <c r="C36" s="18">
        <f>(113.0/B36*100)</f>
        <v/>
      </c>
      <c r="D36" s="19" t="n">
        <v>6623</v>
      </c>
      <c r="E36" s="18" t="n">
        <v>478.02606798</v>
      </c>
      <c r="F36" s="20" t="n">
        <v>2.47631215</v>
      </c>
      <c r="G36" s="18" t="n">
        <v>500.58539749</v>
      </c>
      <c r="H36" s="20" t="n">
        <v>2.54921951</v>
      </c>
      <c r="I36" s="18" t="s">
        <v>481</v>
      </c>
      <c r="J36" s="20" t="s">
        <v>481</v>
      </c>
      <c r="K36" s="18" t="s">
        <v>481</v>
      </c>
      <c r="L36" s="20" t="s">
        <v>481</v>
      </c>
      <c r="M36" s="18" t="s">
        <v>481</v>
      </c>
      <c r="N36" s="20" t="s">
        <v>481</v>
      </c>
      <c r="O36" s="18" t="s">
        <v>481</v>
      </c>
      <c r="P36" s="20" t="s">
        <v>481</v>
      </c>
      <c r="Q36" s="18" t="n">
        <v>434.21124031</v>
      </c>
      <c r="R36" s="20" t="n">
        <v>7.58989558</v>
      </c>
    </row>
    <row r="37" spans="1:18">
      <c r="A37" s="15" t="s">
        <v>512</v>
      </c>
      <c r="B37" s="17" t="n">
        <v>5458</v>
      </c>
      <c r="C37" s="18">
        <f>(232.0/B37*100)</f>
        <v/>
      </c>
      <c r="D37" s="19" t="n">
        <v>5226</v>
      </c>
      <c r="E37" s="18" t="n">
        <v>483.9043521</v>
      </c>
      <c r="F37" s="20" t="n">
        <v>3.02164799</v>
      </c>
      <c r="G37" s="18" t="n">
        <v>514.30386695</v>
      </c>
      <c r="H37" s="20" t="n">
        <v>3.54817675</v>
      </c>
      <c r="I37" s="18" t="s">
        <v>481</v>
      </c>
      <c r="J37" s="20" t="s">
        <v>481</v>
      </c>
      <c r="K37" s="18" t="s">
        <v>481</v>
      </c>
      <c r="L37" s="20" t="s">
        <v>481</v>
      </c>
      <c r="M37" s="18" t="s">
        <v>481</v>
      </c>
      <c r="N37" s="20" t="s">
        <v>481</v>
      </c>
      <c r="O37" s="18" t="s">
        <v>481</v>
      </c>
      <c r="P37" s="20" t="s">
        <v>481</v>
      </c>
      <c r="Q37" s="18" t="n">
        <v>429.32220035</v>
      </c>
      <c r="R37" s="20" t="n">
        <v>6.86526361</v>
      </c>
    </row>
    <row r="38" spans="1:18">
      <c r="A38" s="15" t="s">
        <v>513</v>
      </c>
      <c r="B38" s="17" t="n">
        <v>5860</v>
      </c>
      <c r="C38" s="18">
        <f>(35.0/B38*100)</f>
        <v/>
      </c>
      <c r="D38" s="19" t="n">
        <v>5825</v>
      </c>
      <c r="E38" s="18" t="n">
        <v>495.57158724</v>
      </c>
      <c r="F38" s="20" t="n">
        <v>3.55765568</v>
      </c>
      <c r="G38" s="18" t="n">
        <v>540.8311794799999</v>
      </c>
      <c r="H38" s="20" t="n">
        <v>3.12025662</v>
      </c>
      <c r="I38" s="18" t="s">
        <v>481</v>
      </c>
      <c r="J38" s="20" t="s">
        <v>481</v>
      </c>
      <c r="K38" s="18" t="s">
        <v>481</v>
      </c>
      <c r="L38" s="20" t="s">
        <v>481</v>
      </c>
      <c r="M38" s="18" t="s">
        <v>481</v>
      </c>
      <c r="N38" s="20" t="s">
        <v>481</v>
      </c>
      <c r="O38" s="18" t="s">
        <v>481</v>
      </c>
      <c r="P38" s="20" t="s">
        <v>481</v>
      </c>
      <c r="Q38" s="18" t="n">
        <v>507.7289861</v>
      </c>
      <c r="R38" s="20" t="n">
        <v>5.43873256</v>
      </c>
    </row>
    <row r="39" spans="1:18">
      <c r="A39" s="15" t="s">
        <v>514</v>
      </c>
      <c r="B39" s="17" t="n">
        <v>5895</v>
      </c>
      <c r="C39" s="18">
        <f>(34.0/B39*100)</f>
        <v/>
      </c>
      <c r="D39" s="19" t="n">
        <v>5861</v>
      </c>
      <c r="E39" s="18" t="n">
        <v>419.42892814</v>
      </c>
      <c r="F39" s="20" t="n">
        <v>4.37896159</v>
      </c>
      <c r="G39" s="18" t="n">
        <v>431.90801856</v>
      </c>
      <c r="H39" s="20" t="n">
        <v>5.45115411</v>
      </c>
      <c r="I39" s="18" t="s">
        <v>481</v>
      </c>
      <c r="J39" s="20" t="s">
        <v>481</v>
      </c>
      <c r="K39" s="18" t="s">
        <v>481</v>
      </c>
      <c r="L39" s="20" t="s">
        <v>481</v>
      </c>
      <c r="M39" s="18" t="s">
        <v>481</v>
      </c>
      <c r="N39" s="20" t="s">
        <v>481</v>
      </c>
      <c r="O39" s="18" t="s">
        <v>481</v>
      </c>
      <c r="P39" s="20" t="s">
        <v>481</v>
      </c>
      <c r="Q39" s="18" t="n">
        <v>375.81233397</v>
      </c>
      <c r="R39" s="20" t="n">
        <v>10.15102284</v>
      </c>
    </row>
    <row r="40" spans="1:18">
      <c r="A40" s="15" t="s">
        <v>515</v>
      </c>
      <c r="B40" s="17" t="n">
        <v>14157</v>
      </c>
      <c r="C40" s="18">
        <f>(450.0/B40*100)</f>
        <v/>
      </c>
      <c r="D40" s="19" t="n">
        <v>13707</v>
      </c>
      <c r="E40" s="18" t="n">
        <v>476.76698122</v>
      </c>
      <c r="F40" s="20" t="n">
        <v>2.60245832</v>
      </c>
      <c r="G40" s="18" t="n">
        <v>516.31659755</v>
      </c>
      <c r="H40" s="20" t="n">
        <v>3.2028621</v>
      </c>
      <c r="I40" s="18" t="s">
        <v>481</v>
      </c>
      <c r="J40" s="20" t="s">
        <v>481</v>
      </c>
      <c r="K40" s="18" t="s">
        <v>481</v>
      </c>
      <c r="L40" s="20" t="s">
        <v>481</v>
      </c>
      <c r="M40" s="18" t="s">
        <v>481</v>
      </c>
      <c r="N40" s="20" t="s">
        <v>481</v>
      </c>
      <c r="O40" s="18" t="s">
        <v>481</v>
      </c>
      <c r="P40" s="20" t="s">
        <v>481</v>
      </c>
      <c r="Q40" s="18" t="n">
        <v>414.95505004</v>
      </c>
      <c r="R40" s="20" t="n">
        <v>7.54693907</v>
      </c>
    </row>
    <row r="41" spans="1:18">
      <c r="A41" s="15" t="s">
        <v>516</v>
      </c>
      <c r="B41" s="17" t="n">
        <v>5712</v>
      </c>
      <c r="C41" s="18">
        <f>(80.0/B41*100)</f>
        <v/>
      </c>
      <c r="D41" s="19" t="n">
        <v>5632</v>
      </c>
      <c r="E41" s="18" t="n">
        <v>453.5902589</v>
      </c>
      <c r="F41" s="20" t="n">
        <v>3.05420381</v>
      </c>
      <c r="G41" s="18" t="n">
        <v>500.08371667</v>
      </c>
      <c r="H41" s="20" t="n">
        <v>3.44211751</v>
      </c>
      <c r="I41" s="18" t="s">
        <v>481</v>
      </c>
      <c r="J41" s="20" t="s">
        <v>481</v>
      </c>
      <c r="K41" s="18" t="s">
        <v>481</v>
      </c>
      <c r="L41" s="20" t="s">
        <v>481</v>
      </c>
      <c r="M41" s="18" t="n">
        <v>392.51815558</v>
      </c>
      <c r="N41" s="20" t="n">
        <v>16.89642718</v>
      </c>
      <c r="O41" s="18" t="s">
        <v>481</v>
      </c>
      <c r="P41" s="20" t="s">
        <v>481</v>
      </c>
      <c r="Q41" s="18" t="n">
        <v>406.44607874</v>
      </c>
      <c r="R41" s="20" t="n">
        <v>11.57585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(2395.0/B46*100)</f>
        <v/>
      </c>
      <c r="D46" s="19" t="n">
        <v>20746</v>
      </c>
      <c r="E46" s="18" t="n">
        <v>380.41128586</v>
      </c>
      <c r="F46" s="20" t="n">
        <v>3.41041755</v>
      </c>
      <c r="G46" s="18" t="n">
        <v>408.83916023</v>
      </c>
      <c r="H46" s="20" t="n">
        <v>4.25821735</v>
      </c>
      <c r="I46" s="18" t="s">
        <v>481</v>
      </c>
      <c r="J46" s="20" t="s">
        <v>481</v>
      </c>
      <c r="K46" s="18" t="s">
        <v>481</v>
      </c>
      <c r="L46" s="20" t="s">
        <v>481</v>
      </c>
      <c r="M46" s="18" t="s">
        <v>481</v>
      </c>
      <c r="N46" s="20" t="s">
        <v>481</v>
      </c>
      <c r="O46" s="18" t="s">
        <v>481</v>
      </c>
      <c r="P46" s="20" t="s">
        <v>481</v>
      </c>
      <c r="Q46" s="18" t="n">
        <v>358.0563859</v>
      </c>
      <c r="R46" s="20" t="n">
        <v>3.43279003</v>
      </c>
    </row>
    <row r="47" spans="1:18">
      <c r="A47" s="15" t="s">
        <v>522</v>
      </c>
      <c r="B47" s="17" t="n">
        <v>5928</v>
      </c>
      <c r="C47" s="18">
        <f>(488.0/B47*100)</f>
        <v/>
      </c>
      <c r="D47" s="19" t="n">
        <v>5440</v>
      </c>
      <c r="E47" s="18" t="n">
        <v>445.2742917</v>
      </c>
      <c r="F47" s="20" t="n">
        <v>3.95234381</v>
      </c>
      <c r="G47" s="18" t="n">
        <v>469.77371683</v>
      </c>
      <c r="H47" s="20" t="n">
        <v>5.82032681</v>
      </c>
      <c r="I47" s="18" t="s">
        <v>481</v>
      </c>
      <c r="J47" s="20" t="s">
        <v>481</v>
      </c>
      <c r="K47" s="18" t="s">
        <v>481</v>
      </c>
      <c r="L47" s="20" t="s">
        <v>481</v>
      </c>
      <c r="M47" s="18" t="s">
        <v>481</v>
      </c>
      <c r="N47" s="20" t="s">
        <v>481</v>
      </c>
      <c r="O47" s="18" t="s">
        <v>481</v>
      </c>
      <c r="P47" s="20" t="s">
        <v>481</v>
      </c>
      <c r="Q47" s="18" t="n">
        <v>383.50130688</v>
      </c>
      <c r="R47" s="20" t="n">
        <v>5.47715533</v>
      </c>
    </row>
    <row r="48" spans="1:18">
      <c r="A48" s="15" t="s">
        <v>523</v>
      </c>
      <c r="B48" s="17" t="n">
        <v>9841</v>
      </c>
      <c r="C48" s="18">
        <f>(8.0/B48*100)</f>
        <v/>
      </c>
      <c r="D48" s="19" t="n">
        <v>9833</v>
      </c>
      <c r="E48" s="18" t="n">
        <v>500.12749864</v>
      </c>
      <c r="F48" s="20" t="n">
        <v>4.77381303</v>
      </c>
      <c r="G48" s="18" t="n">
        <v>567.84016695</v>
      </c>
      <c r="H48" s="20" t="n">
        <v>5.12948513</v>
      </c>
      <c r="I48" s="18" t="s">
        <v>481</v>
      </c>
      <c r="J48" s="20" t="s">
        <v>481</v>
      </c>
      <c r="K48" s="18" t="s">
        <v>481</v>
      </c>
      <c r="L48" s="20" t="s">
        <v>481</v>
      </c>
      <c r="M48" s="18" t="s">
        <v>481</v>
      </c>
      <c r="N48" s="20" t="s">
        <v>481</v>
      </c>
      <c r="O48" s="18" t="s">
        <v>481</v>
      </c>
      <c r="P48" s="20" t="s">
        <v>481</v>
      </c>
      <c r="Q48" s="18" t="n">
        <v>490.82260004</v>
      </c>
      <c r="R48" s="20" t="n">
        <v>22.80270634</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(493.0/B50*100)</f>
        <v/>
      </c>
      <c r="D50" s="19" t="n">
        <v>11302</v>
      </c>
      <c r="E50" s="18" t="n">
        <v>392.51581722</v>
      </c>
      <c r="F50" s="20" t="n">
        <v>2.48427312</v>
      </c>
      <c r="G50" s="18" t="n">
        <v>395.17975883</v>
      </c>
      <c r="H50" s="20" t="n">
        <v>3.22663322</v>
      </c>
      <c r="I50" s="18" t="s">
        <v>481</v>
      </c>
      <c r="J50" s="20" t="s">
        <v>481</v>
      </c>
      <c r="K50" s="18" t="s">
        <v>481</v>
      </c>
      <c r="L50" s="20" t="s">
        <v>481</v>
      </c>
      <c r="M50" s="18" t="s">
        <v>481</v>
      </c>
      <c r="N50" s="20" t="s">
        <v>481</v>
      </c>
      <c r="O50" s="18" t="s">
        <v>481</v>
      </c>
      <c r="P50" s="20" t="s">
        <v>481</v>
      </c>
      <c r="Q50" s="18" t="n">
        <v>343.80625332</v>
      </c>
      <c r="R50" s="20" t="n">
        <v>8.42156097</v>
      </c>
    </row>
    <row r="51" spans="1:18">
      <c r="A51" s="15" t="s">
        <v>526</v>
      </c>
      <c r="B51" s="17" t="n">
        <v>6866</v>
      </c>
      <c r="C51" s="18">
        <f>(112.0/B51*100)</f>
        <v/>
      </c>
      <c r="D51" s="19" t="n">
        <v>6754</v>
      </c>
      <c r="E51" s="18" t="n">
        <v>402.98609949</v>
      </c>
      <c r="F51" s="20" t="n">
        <v>2.87994484</v>
      </c>
      <c r="G51" s="18" t="n">
        <v>408.15158342</v>
      </c>
      <c r="H51" s="20" t="n">
        <v>3.52075661</v>
      </c>
      <c r="I51" s="18" t="s">
        <v>481</v>
      </c>
      <c r="J51" s="20" t="s">
        <v>481</v>
      </c>
      <c r="K51" s="18" t="s">
        <v>481</v>
      </c>
      <c r="L51" s="20" t="s">
        <v>481</v>
      </c>
      <c r="M51" s="18" t="n">
        <v>380.5422133</v>
      </c>
      <c r="N51" s="20" t="n">
        <v>4.31283207</v>
      </c>
      <c r="O51" s="18" t="s">
        <v>481</v>
      </c>
      <c r="P51" s="20" t="s">
        <v>481</v>
      </c>
      <c r="Q51" s="18" t="n">
        <v>383.85066378</v>
      </c>
      <c r="R51" s="20" t="n">
        <v>6.81534248</v>
      </c>
    </row>
    <row r="52" spans="1:18">
      <c r="A52" s="15" t="s">
        <v>527</v>
      </c>
      <c r="B52" s="17" t="n">
        <v>5809</v>
      </c>
      <c r="C52" s="18">
        <f>(124.0/B52*100)</f>
        <v/>
      </c>
      <c r="D52" s="19" t="n">
        <v>5685</v>
      </c>
      <c r="E52" s="18" t="n">
        <v>457.86271719</v>
      </c>
      <c r="F52" s="20" t="n">
        <v>3.25008833</v>
      </c>
      <c r="G52" s="18" t="n">
        <v>480.79664971</v>
      </c>
      <c r="H52" s="20" t="n">
        <v>3.36583008</v>
      </c>
      <c r="I52" s="18" t="s">
        <v>481</v>
      </c>
      <c r="J52" s="20" t="s">
        <v>481</v>
      </c>
      <c r="K52" s="18" t="s">
        <v>481</v>
      </c>
      <c r="L52" s="20" t="s">
        <v>481</v>
      </c>
      <c r="M52" s="18" t="s">
        <v>481</v>
      </c>
      <c r="N52" s="20" t="s">
        <v>481</v>
      </c>
      <c r="O52" s="18" t="s">
        <v>481</v>
      </c>
      <c r="P52" s="20" t="s">
        <v>481</v>
      </c>
      <c r="Q52" s="18" t="n">
        <v>392.54725134</v>
      </c>
      <c r="R52" s="20" t="n">
        <v>9.0675057</v>
      </c>
    </row>
    <row r="53" spans="1:18">
      <c r="A53" s="15" t="s">
        <v>528</v>
      </c>
      <c r="B53" s="17" t="n">
        <v>5571</v>
      </c>
      <c r="C53" s="18">
        <f>(144.0/B53*100)</f>
        <v/>
      </c>
      <c r="D53" s="19" t="n">
        <v>5427</v>
      </c>
      <c r="E53" s="18" t="n">
        <v>430.40188879</v>
      </c>
      <c r="F53" s="20" t="n">
        <v>2.10372022</v>
      </c>
      <c r="G53" s="18" t="n">
        <v>461.87873352</v>
      </c>
      <c r="H53" s="20" t="n">
        <v>2.44592994</v>
      </c>
      <c r="I53" s="18" t="s">
        <v>481</v>
      </c>
      <c r="J53" s="20" t="s">
        <v>481</v>
      </c>
      <c r="K53" s="18" t="s">
        <v>481</v>
      </c>
      <c r="L53" s="20" t="s">
        <v>481</v>
      </c>
      <c r="M53" s="18" t="s">
        <v>481</v>
      </c>
      <c r="N53" s="20" t="s">
        <v>481</v>
      </c>
      <c r="O53" s="18" t="s">
        <v>481</v>
      </c>
      <c r="P53" s="20" t="s">
        <v>481</v>
      </c>
      <c r="Q53" s="18" t="n">
        <v>370.56401818</v>
      </c>
      <c r="R53" s="20" t="n">
        <v>4.74923171</v>
      </c>
    </row>
    <row r="54" spans="1:18">
      <c r="A54" s="15" t="s">
        <v>529</v>
      </c>
      <c r="B54" s="17" t="n">
        <v>4740</v>
      </c>
      <c r="C54" s="18">
        <f>(638.0/B54*100)</f>
        <v/>
      </c>
      <c r="D54" s="19" t="n">
        <v>4102</v>
      </c>
      <c r="E54" s="18" t="n">
        <v>325.7563242</v>
      </c>
      <c r="F54" s="20" t="n">
        <v>3.28717997</v>
      </c>
      <c r="G54" s="18" t="n">
        <v>356.54783376</v>
      </c>
      <c r="H54" s="20" t="n">
        <v>3.99772445</v>
      </c>
      <c r="I54" s="18" t="s">
        <v>481</v>
      </c>
      <c r="J54" s="20" t="s">
        <v>481</v>
      </c>
      <c r="K54" s="18" t="s">
        <v>481</v>
      </c>
      <c r="L54" s="20" t="s">
        <v>481</v>
      </c>
      <c r="M54" s="18" t="s">
        <v>481</v>
      </c>
      <c r="N54" s="20" t="s">
        <v>481</v>
      </c>
      <c r="O54" s="18" t="s">
        <v>481</v>
      </c>
      <c r="P54" s="20" t="s">
        <v>481</v>
      </c>
      <c r="Q54" s="18" t="n">
        <v>293.25424286</v>
      </c>
      <c r="R54" s="20" t="n">
        <v>4.71570718</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539.23919213</v>
      </c>
      <c r="F56" s="20" t="n">
        <v>2.81998132</v>
      </c>
      <c r="G56" s="18" t="n">
        <v>566.87215694</v>
      </c>
      <c r="H56" s="20" t="n">
        <v>3.91943655</v>
      </c>
      <c r="I56" s="18" t="s">
        <v>481</v>
      </c>
      <c r="J56" s="20" t="s">
        <v>481</v>
      </c>
      <c r="K56" s="18" t="s">
        <v>481</v>
      </c>
      <c r="L56" s="20" t="s">
        <v>481</v>
      </c>
      <c r="M56" s="18" t="s">
        <v>481</v>
      </c>
      <c r="N56" s="20" t="s">
        <v>481</v>
      </c>
      <c r="O56" s="18" t="s">
        <v>481</v>
      </c>
      <c r="P56" s="20" t="s">
        <v>481</v>
      </c>
      <c r="Q56" s="18" t="n">
        <v>472.77682199</v>
      </c>
      <c r="R56" s="20" t="n">
        <v>18.39257857</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(193.0/B61*100)</f>
        <v/>
      </c>
      <c r="D61" s="19" t="n">
        <v>6332</v>
      </c>
      <c r="E61" s="18" t="n">
        <v>470.73418184</v>
      </c>
      <c r="F61" s="20" t="n">
        <v>2.3414155</v>
      </c>
      <c r="G61" s="18" t="n">
        <v>498.40185795</v>
      </c>
      <c r="H61" s="20" t="n">
        <v>2.76400941</v>
      </c>
      <c r="I61" s="18" t="s">
        <v>481</v>
      </c>
      <c r="J61" s="20" t="s">
        <v>481</v>
      </c>
      <c r="K61" s="18" t="s">
        <v>481</v>
      </c>
      <c r="L61" s="20" t="s">
        <v>481</v>
      </c>
      <c r="M61" s="18" t="s">
        <v>481</v>
      </c>
      <c r="N61" s="20" t="s">
        <v>481</v>
      </c>
      <c r="O61" s="18" t="s">
        <v>481</v>
      </c>
      <c r="P61" s="20" t="s">
        <v>481</v>
      </c>
      <c r="Q61" s="18" t="n">
        <v>414.07605336</v>
      </c>
      <c r="R61" s="20" t="n">
        <v>9.214464449999999</v>
      </c>
    </row>
    <row r="62" spans="1:18">
      <c r="A62" s="15" t="s">
        <v>537</v>
      </c>
      <c r="B62" s="17" t="n">
        <v>4476</v>
      </c>
      <c r="C62" s="18">
        <f>(3.0/B62*100)</f>
        <v/>
      </c>
      <c r="D62" s="19" t="n">
        <v>4473</v>
      </c>
      <c r="E62" s="18" t="n">
        <v>534.9084033</v>
      </c>
      <c r="F62" s="20" t="n">
        <v>1.55900138</v>
      </c>
      <c r="G62" s="18" t="n">
        <v>560.12104957</v>
      </c>
      <c r="H62" s="20" t="n">
        <v>2.25391109</v>
      </c>
      <c r="I62" s="18" t="s">
        <v>481</v>
      </c>
      <c r="J62" s="20" t="s">
        <v>481</v>
      </c>
      <c r="K62" s="18" t="s">
        <v>481</v>
      </c>
      <c r="L62" s="20" t="s">
        <v>481</v>
      </c>
      <c r="M62" s="18" t="s">
        <v>481</v>
      </c>
      <c r="N62" s="20" t="s">
        <v>481</v>
      </c>
      <c r="O62" s="18" t="s">
        <v>481</v>
      </c>
      <c r="P62" s="20" t="s">
        <v>481</v>
      </c>
      <c r="Q62" s="18" t="n">
        <v>484.43115875</v>
      </c>
      <c r="R62" s="20" t="n">
        <v>30.80864902</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(104.0/B66*100)</f>
        <v/>
      </c>
      <c r="D66" s="19" t="n">
        <v>5561</v>
      </c>
      <c r="E66" s="18" t="n">
        <v>419.53053735</v>
      </c>
      <c r="F66" s="20" t="n">
        <v>1.68121738</v>
      </c>
      <c r="G66" s="18" t="n">
        <v>438.01246657</v>
      </c>
      <c r="H66" s="20" t="n">
        <v>2.92830617</v>
      </c>
      <c r="I66" s="18" t="s">
        <v>481</v>
      </c>
      <c r="J66" s="20" t="s">
        <v>481</v>
      </c>
      <c r="K66" s="18" t="s">
        <v>481</v>
      </c>
      <c r="L66" s="20" t="s">
        <v>481</v>
      </c>
      <c r="M66" s="18" t="s">
        <v>481</v>
      </c>
      <c r="N66" s="20" t="s">
        <v>481</v>
      </c>
      <c r="O66" s="18" t="s">
        <v>481</v>
      </c>
      <c r="P66" s="20" t="s">
        <v>481</v>
      </c>
      <c r="Q66" s="18" t="n">
        <v>362.68168456</v>
      </c>
      <c r="R66" s="20" t="n">
        <v>4.58089809</v>
      </c>
    </row>
    <row r="67" spans="1:18">
      <c r="A67" s="15" t="s">
        <v>542</v>
      </c>
      <c r="B67" s="17" t="n">
        <v>6971</v>
      </c>
      <c r="C67" s="18">
        <f>(1330.0/B67*100)</f>
        <v/>
      </c>
      <c r="D67" s="19" t="n">
        <v>5641</v>
      </c>
      <c r="E67" s="18" t="n">
        <v>398.82874446</v>
      </c>
      <c r="F67" s="20" t="n">
        <v>3.09243677</v>
      </c>
      <c r="G67" s="18" t="n">
        <v>404.79675627</v>
      </c>
      <c r="H67" s="20" t="n">
        <v>3.61645843</v>
      </c>
      <c r="I67" s="18" t="s">
        <v>481</v>
      </c>
      <c r="J67" s="20" t="s">
        <v>481</v>
      </c>
      <c r="K67" s="18" t="s">
        <v>481</v>
      </c>
      <c r="L67" s="20" t="s">
        <v>481</v>
      </c>
      <c r="M67" s="18" t="s">
        <v>481</v>
      </c>
      <c r="N67" s="20" t="s">
        <v>481</v>
      </c>
      <c r="O67" s="18" t="s">
        <v>481</v>
      </c>
      <c r="P67" s="20" t="s">
        <v>481</v>
      </c>
      <c r="Q67" s="18" t="n">
        <v>347.12876461</v>
      </c>
      <c r="R67" s="20" t="n">
        <v>7.96973053</v>
      </c>
    </row>
    <row r="68" spans="1:18">
      <c r="A68" s="15" t="s">
        <v>543</v>
      </c>
      <c r="B68" s="17" t="n">
        <v>12083</v>
      </c>
      <c r="C68" s="18">
        <f>(32.0/B68*100)</f>
        <v/>
      </c>
      <c r="D68" s="19" t="n">
        <v>12051</v>
      </c>
      <c r="E68" s="18" t="n">
        <v>395.94868852</v>
      </c>
      <c r="F68" s="20" t="n">
        <v>1.6701217</v>
      </c>
      <c r="G68" s="18" t="n">
        <v>446.9967682</v>
      </c>
      <c r="H68" s="20" t="n">
        <v>2.59703695</v>
      </c>
      <c r="I68" s="18" t="s">
        <v>481</v>
      </c>
      <c r="J68" s="20" t="s">
        <v>481</v>
      </c>
      <c r="K68" s="18" t="s">
        <v>481</v>
      </c>
      <c r="L68" s="20" t="s">
        <v>481</v>
      </c>
      <c r="M68" s="18" t="s">
        <v>481</v>
      </c>
      <c r="N68" s="20" t="s">
        <v>481</v>
      </c>
      <c r="O68" s="18" t="s">
        <v>481</v>
      </c>
      <c r="P68" s="20" t="s">
        <v>481</v>
      </c>
      <c r="Q68" s="18" t="n">
        <v>349.55210256</v>
      </c>
      <c r="R68" s="20" t="n">
        <v>2.27655244</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491.3018766</v>
      </c>
      <c r="F70" s="20" t="n">
        <v>3.30585008</v>
      </c>
      <c r="G70" s="18" t="n">
        <v>511.63374053</v>
      </c>
      <c r="H70" s="20" t="n">
        <v>3.62667561</v>
      </c>
      <c r="I70" s="18" t="s">
        <v>481</v>
      </c>
      <c r="J70" s="20" t="s">
        <v>481</v>
      </c>
      <c r="K70" s="18" t="s">
        <v>481</v>
      </c>
      <c r="L70" s="20" t="s">
        <v>481</v>
      </c>
      <c r="M70" s="18" t="s">
        <v>481</v>
      </c>
      <c r="N70" s="20" t="s">
        <v>481</v>
      </c>
      <c r="O70" s="18" t="s">
        <v>481</v>
      </c>
      <c r="P70" s="20" t="s">
        <v>481</v>
      </c>
      <c r="Q70" s="18" t="n">
        <v>445.2344181</v>
      </c>
      <c r="R70" s="20" t="n">
        <v>10.20614117</v>
      </c>
    </row>
    <row r="71" spans="1:18">
      <c r="A71" s="15" t="s">
        <v>546</v>
      </c>
      <c r="B71" s="17" t="n">
        <v>6115</v>
      </c>
      <c r="C71" s="18">
        <f>(60.0/B71*100)</f>
        <v/>
      </c>
      <c r="D71" s="19" t="n">
        <v>6055</v>
      </c>
      <c r="E71" s="18" t="n">
        <v>541.5819432</v>
      </c>
      <c r="F71" s="20" t="n">
        <v>2.20230164</v>
      </c>
      <c r="G71" s="18" t="n">
        <v>581.96093489</v>
      </c>
      <c r="H71" s="20" t="n">
        <v>2.17793821</v>
      </c>
      <c r="I71" s="18" t="s">
        <v>481</v>
      </c>
      <c r="J71" s="20" t="s">
        <v>481</v>
      </c>
      <c r="K71" s="18" t="s">
        <v>481</v>
      </c>
      <c r="L71" s="20" t="s">
        <v>481</v>
      </c>
      <c r="M71" s="18" t="s">
        <v>481</v>
      </c>
      <c r="N71" s="20" t="s">
        <v>481</v>
      </c>
      <c r="O71" s="18" t="s">
        <v>481</v>
      </c>
      <c r="P71" s="20" t="s">
        <v>481</v>
      </c>
      <c r="Q71" s="18" t="n">
        <v>504.28276121</v>
      </c>
      <c r="R71" s="20" t="n">
        <v>18.87941211</v>
      </c>
    </row>
    <row r="72" spans="1:18">
      <c r="A72" s="15" t="s">
        <v>547</v>
      </c>
      <c r="B72" s="17" t="n">
        <v>7708</v>
      </c>
      <c r="C72" s="18">
        <f>(9.0/B72*100)</f>
        <v/>
      </c>
      <c r="D72" s="19" t="n">
        <v>7699</v>
      </c>
      <c r="E72" s="18" t="n">
        <v>516.06045146</v>
      </c>
      <c r="F72" s="20" t="n">
        <v>3.19779204</v>
      </c>
      <c r="G72" s="18" t="n">
        <v>562.27691598</v>
      </c>
      <c r="H72" s="20" t="n">
        <v>3.6761932</v>
      </c>
      <c r="I72" s="18" t="s">
        <v>481</v>
      </c>
      <c r="J72" s="20" t="s">
        <v>481</v>
      </c>
      <c r="K72" s="18" t="s">
        <v>481</v>
      </c>
      <c r="L72" s="20" t="s">
        <v>481</v>
      </c>
      <c r="M72" s="18" t="s">
        <v>481</v>
      </c>
      <c r="N72" s="20" t="s">
        <v>481</v>
      </c>
      <c r="O72" s="18" t="s">
        <v>481</v>
      </c>
      <c r="P72" s="20" t="s">
        <v>481</v>
      </c>
      <c r="Q72" s="18" t="n">
        <v>486.18369636</v>
      </c>
      <c r="R72" s="20" t="n">
        <v>22.97872377</v>
      </c>
    </row>
    <row r="73" spans="1:18">
      <c r="A73" s="15" t="s">
        <v>548</v>
      </c>
      <c r="B73" s="17" t="n">
        <v>8249</v>
      </c>
      <c r="C73" s="18">
        <f>(220.0/B73*100)</f>
        <v/>
      </c>
      <c r="D73" s="19" t="n">
        <v>8029</v>
      </c>
      <c r="E73" s="18" t="n">
        <v>408.7964306</v>
      </c>
      <c r="F73" s="20" t="n">
        <v>3.16186969</v>
      </c>
      <c r="G73" s="18" t="n">
        <v>433.76661455</v>
      </c>
      <c r="H73" s="20" t="n">
        <v>4.11152531</v>
      </c>
      <c r="I73" s="18" t="s">
        <v>481</v>
      </c>
      <c r="J73" s="20" t="s">
        <v>481</v>
      </c>
      <c r="K73" s="18" t="s">
        <v>481</v>
      </c>
      <c r="L73" s="20" t="s">
        <v>481</v>
      </c>
      <c r="M73" s="18" t="s">
        <v>481</v>
      </c>
      <c r="N73" s="20" t="s">
        <v>481</v>
      </c>
      <c r="O73" s="18" t="s">
        <v>481</v>
      </c>
      <c r="P73" s="20" t="s">
        <v>481</v>
      </c>
      <c r="Q73" s="18" t="n">
        <v>388.49705795</v>
      </c>
      <c r="R73" s="20" t="n">
        <v>11.24145009</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(355.0/B75*100)</f>
        <v/>
      </c>
      <c r="D75" s="19" t="n">
        <v>5020</v>
      </c>
      <c r="E75" s="18" t="n">
        <v>374.20990065</v>
      </c>
      <c r="F75" s="20" t="n">
        <v>3.17351195</v>
      </c>
      <c r="G75" s="18" t="n">
        <v>370.81352671</v>
      </c>
      <c r="H75" s="20" t="n">
        <v>4.28317755</v>
      </c>
      <c r="I75" s="18" t="s">
        <v>481</v>
      </c>
      <c r="J75" s="20" t="s">
        <v>481</v>
      </c>
      <c r="K75" s="18" t="s">
        <v>481</v>
      </c>
      <c r="L75" s="20" t="s">
        <v>481</v>
      </c>
      <c r="M75" s="18" t="s">
        <v>481</v>
      </c>
      <c r="N75" s="20" t="s">
        <v>481</v>
      </c>
      <c r="O75" s="18" t="s">
        <v>481</v>
      </c>
      <c r="P75" s="20" t="s">
        <v>481</v>
      </c>
      <c r="Q75" s="18" t="n">
        <v>336.0384616</v>
      </c>
      <c r="R75" s="20" t="n">
        <v>5.58895865</v>
      </c>
    </row>
    <row r="76" spans="1:18">
      <c r="A76" s="15" t="s">
        <v>551</v>
      </c>
      <c r="B76" s="17" t="n">
        <v>14167</v>
      </c>
      <c r="C76" s="18">
        <f>(238.0/B76*100)</f>
        <v/>
      </c>
      <c r="D76" s="19" t="n">
        <v>13929</v>
      </c>
      <c r="E76" s="18" t="n">
        <v>414.42756968</v>
      </c>
      <c r="F76" s="20" t="n">
        <v>2.46684595</v>
      </c>
      <c r="G76" s="18" t="n">
        <v>463.00982666</v>
      </c>
      <c r="H76" s="20" t="n">
        <v>2.7109512</v>
      </c>
      <c r="I76" s="18" t="s">
        <v>481</v>
      </c>
      <c r="J76" s="20" t="s">
        <v>481</v>
      </c>
      <c r="K76" s="18" t="s">
        <v>481</v>
      </c>
      <c r="L76" s="20" t="s">
        <v>481</v>
      </c>
      <c r="M76" s="18" t="s">
        <v>481</v>
      </c>
      <c r="N76" s="20" t="s">
        <v>481</v>
      </c>
      <c r="O76" s="18" t="s">
        <v>481</v>
      </c>
      <c r="P76" s="20" t="s">
        <v>481</v>
      </c>
      <c r="Q76" s="18" t="n">
        <v>365.00445802</v>
      </c>
      <c r="R76" s="20" t="n">
        <v>6.46405773</v>
      </c>
    </row>
    <row r="77" spans="1:18">
      <c r="A77" s="15" t="s">
        <v>552</v>
      </c>
      <c r="B77" s="17" t="n">
        <v>6062</v>
      </c>
      <c r="C77" s="18">
        <f>(511.0/B77*100)</f>
        <v/>
      </c>
      <c r="D77" s="19" t="n">
        <v>5551</v>
      </c>
      <c r="E77" s="18" t="n">
        <v>416.89378312</v>
      </c>
      <c r="F77" s="20" t="n">
        <v>2.77480338</v>
      </c>
      <c r="G77" s="18" t="n">
        <v>447.31917962</v>
      </c>
      <c r="H77" s="20" t="n">
        <v>4.11506685</v>
      </c>
      <c r="I77" s="18" t="s">
        <v>481</v>
      </c>
      <c r="J77" s="20" t="s">
        <v>481</v>
      </c>
      <c r="K77" s="18" t="s">
        <v>481</v>
      </c>
      <c r="L77" s="20" t="s">
        <v>481</v>
      </c>
      <c r="M77" s="18" t="s">
        <v>481</v>
      </c>
      <c r="N77" s="20" t="s">
        <v>481</v>
      </c>
      <c r="O77" s="18" t="s">
        <v>481</v>
      </c>
      <c r="P77" s="20" t="s">
        <v>481</v>
      </c>
      <c r="Q77" s="18" t="n">
        <v>362.97988897</v>
      </c>
      <c r="R77" s="20" t="n">
        <v>3.7565164</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(123.0/B81*100)</f>
        <v/>
      </c>
      <c r="D81" s="19" t="n">
        <v>8738</v>
      </c>
      <c r="E81" s="18" t="n">
        <v>433.18391746</v>
      </c>
      <c r="F81" s="20" t="n">
        <v>3.13821075</v>
      </c>
      <c r="G81" s="18" t="n">
        <v>468.63657751</v>
      </c>
      <c r="H81" s="20" t="n">
        <v>4.08221875</v>
      </c>
      <c r="I81" s="18" t="s">
        <v>481</v>
      </c>
      <c r="J81" s="20" t="s">
        <v>481</v>
      </c>
      <c r="K81" s="18" t="s">
        <v>481</v>
      </c>
      <c r="L81" s="20" t="s">
        <v>481</v>
      </c>
      <c r="M81" s="18" t="s">
        <v>481</v>
      </c>
      <c r="N81" s="20" t="s">
        <v>481</v>
      </c>
      <c r="O81" s="18" t="s">
        <v>481</v>
      </c>
      <c r="P81" s="20" t="s">
        <v>481</v>
      </c>
      <c r="Q81" s="18" t="n">
        <v>406.47347971</v>
      </c>
      <c r="R81" s="20" t="n">
        <v>10.84135618</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894</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487.43365434</v>
      </c>
      <c r="F7" s="20" t="n">
        <v>2.85792337</v>
      </c>
      <c r="G7" s="18" t="n">
        <v>502.77380114</v>
      </c>
      <c r="H7" s="20" t="n">
        <v>1.86571325</v>
      </c>
      <c r="I7" s="18" t="s">
        <v>481</v>
      </c>
      <c r="J7" s="20" t="s">
        <v>481</v>
      </c>
      <c r="K7" s="18" t="s">
        <v>481</v>
      </c>
      <c r="L7" s="20" t="s">
        <v>481</v>
      </c>
      <c r="M7" s="18" t="s">
        <v>481</v>
      </c>
      <c r="N7" s="20" t="s">
        <v>481</v>
      </c>
      <c r="O7" s="18" t="s">
        <v>481</v>
      </c>
      <c r="P7" s="20" t="s">
        <v>481</v>
      </c>
      <c r="Q7" s="18" t="n">
        <v>464.3974699</v>
      </c>
      <c r="R7" s="20" t="n">
        <v>4.65090998</v>
      </c>
    </row>
    <row r="8" spans="1:18">
      <c r="A8" s="15" t="s">
        <v>483</v>
      </c>
      <c r="B8" s="17" t="n">
        <v>7007</v>
      </c>
      <c r="C8" s="18">
        <f>(324.0/B8*100)</f>
        <v/>
      </c>
      <c r="D8" s="19" t="n">
        <v>6683</v>
      </c>
      <c r="E8" s="18" t="n">
        <v>500.86809448</v>
      </c>
      <c r="F8" s="20" t="n">
        <v>3.99239243</v>
      </c>
      <c r="G8" s="18" t="n">
        <v>499.86503576</v>
      </c>
      <c r="H8" s="20" t="n">
        <v>2.82165355</v>
      </c>
      <c r="I8" s="18" t="s">
        <v>481</v>
      </c>
      <c r="J8" s="20" t="s">
        <v>481</v>
      </c>
      <c r="K8" s="18" t="s">
        <v>481</v>
      </c>
      <c r="L8" s="20" t="s">
        <v>481</v>
      </c>
      <c r="M8" s="18" t="n">
        <v>301.63126691</v>
      </c>
      <c r="N8" s="20" t="n">
        <v>25.14921031</v>
      </c>
      <c r="O8" s="18" t="s">
        <v>481</v>
      </c>
      <c r="P8" s="20" t="s">
        <v>481</v>
      </c>
      <c r="Q8" s="18" t="n">
        <v>448.00558982</v>
      </c>
      <c r="R8" s="20" t="n">
        <v>8.162154989999999</v>
      </c>
    </row>
    <row r="9" spans="1:18">
      <c r="A9" s="15" t="s">
        <v>484</v>
      </c>
      <c r="B9" s="17" t="n">
        <v>9651</v>
      </c>
      <c r="C9" s="18">
        <f>(373.0/B9*100)</f>
        <v/>
      </c>
      <c r="D9" s="19" t="n">
        <v>9278</v>
      </c>
      <c r="E9" s="18" t="n">
        <v>514.90443048</v>
      </c>
      <c r="F9" s="20" t="n">
        <v>3.34442822</v>
      </c>
      <c r="G9" s="18" t="n">
        <v>516.9499623</v>
      </c>
      <c r="H9" s="20" t="n">
        <v>2.43567747</v>
      </c>
      <c r="I9" s="18" t="s">
        <v>481</v>
      </c>
      <c r="J9" s="20" t="s">
        <v>481</v>
      </c>
      <c r="K9" s="18" t="s">
        <v>481</v>
      </c>
      <c r="L9" s="20" t="s">
        <v>481</v>
      </c>
      <c r="M9" s="18" t="n">
        <v>357.98454354</v>
      </c>
      <c r="N9" s="20" t="n">
        <v>11.51846445</v>
      </c>
      <c r="O9" s="18" t="s">
        <v>481</v>
      </c>
      <c r="P9" s="20" t="s">
        <v>481</v>
      </c>
      <c r="Q9" s="18" t="n">
        <v>442.00095112</v>
      </c>
      <c r="R9" s="20" t="n">
        <v>7.95332303</v>
      </c>
    </row>
    <row r="10" spans="1:18">
      <c r="A10" s="15" t="s">
        <v>485</v>
      </c>
      <c r="B10" s="17" t="n">
        <v>20058</v>
      </c>
      <c r="C10" s="18">
        <f>(589.0/B10*100)</f>
        <v/>
      </c>
      <c r="D10" s="19" t="n">
        <v>19469</v>
      </c>
      <c r="E10" s="18" t="n">
        <v>513.50560143</v>
      </c>
      <c r="F10" s="20" t="n">
        <v>3.14634282</v>
      </c>
      <c r="G10" s="18" t="n">
        <v>521.29998768</v>
      </c>
      <c r="H10" s="20" t="n">
        <v>2.39177965</v>
      </c>
      <c r="I10" s="18" t="s">
        <v>481</v>
      </c>
      <c r="J10" s="20" t="s">
        <v>481</v>
      </c>
      <c r="K10" s="18" t="s">
        <v>481</v>
      </c>
      <c r="L10" s="20" t="s">
        <v>481</v>
      </c>
      <c r="M10" s="18" t="s">
        <v>481</v>
      </c>
      <c r="N10" s="20" t="s">
        <v>481</v>
      </c>
      <c r="O10" s="18" t="s">
        <v>481</v>
      </c>
      <c r="P10" s="20" t="s">
        <v>481</v>
      </c>
      <c r="Q10" s="18" t="n">
        <v>460.5951084</v>
      </c>
      <c r="R10" s="20" t="n">
        <v>6.64663252</v>
      </c>
    </row>
    <row r="11" spans="1:18">
      <c r="A11" s="15" t="s">
        <v>486</v>
      </c>
      <c r="B11" s="17" t="n">
        <v>7053</v>
      </c>
      <c r="C11" s="18">
        <f>(259.0/B11*100)</f>
        <v/>
      </c>
      <c r="D11" s="19" t="n">
        <v>6794</v>
      </c>
      <c r="E11" s="18" t="n">
        <v>416.22578307</v>
      </c>
      <c r="F11" s="20" t="n">
        <v>3.17562767</v>
      </c>
      <c r="G11" s="18" t="n">
        <v>432.52415293</v>
      </c>
      <c r="H11" s="20" t="n">
        <v>2.95804975</v>
      </c>
      <c r="I11" s="18" t="s">
        <v>481</v>
      </c>
      <c r="J11" s="20" t="s">
        <v>481</v>
      </c>
      <c r="K11" s="18" t="s">
        <v>481</v>
      </c>
      <c r="L11" s="20" t="s">
        <v>481</v>
      </c>
      <c r="M11" s="18" t="s">
        <v>481</v>
      </c>
      <c r="N11" s="20" t="s">
        <v>481</v>
      </c>
      <c r="O11" s="18" t="s">
        <v>481</v>
      </c>
      <c r="P11" s="20" t="s">
        <v>481</v>
      </c>
      <c r="Q11" s="18" t="n">
        <v>395.24567257</v>
      </c>
      <c r="R11" s="20" t="n">
        <v>6.23665896</v>
      </c>
    </row>
    <row r="12" spans="1:18">
      <c r="A12" s="15" t="s">
        <v>487</v>
      </c>
      <c r="B12" s="17" t="n">
        <v>6894</v>
      </c>
      <c r="C12" s="18">
        <f>(60.0/B12*100)</f>
        <v/>
      </c>
      <c r="D12" s="19" t="n">
        <v>6834</v>
      </c>
      <c r="E12" s="18" t="n">
        <v>494.59971456</v>
      </c>
      <c r="F12" s="20" t="n">
        <v>3.09046733</v>
      </c>
      <c r="G12" s="18" t="n">
        <v>501.78497526</v>
      </c>
      <c r="H12" s="20" t="n">
        <v>2.09526288</v>
      </c>
      <c r="I12" s="18" t="s">
        <v>481</v>
      </c>
      <c r="J12" s="20" t="s">
        <v>481</v>
      </c>
      <c r="K12" s="18" t="s">
        <v>481</v>
      </c>
      <c r="L12" s="20" t="s">
        <v>481</v>
      </c>
      <c r="M12" s="18" t="n">
        <v>340.98506961</v>
      </c>
      <c r="N12" s="20" t="n">
        <v>12.52444664</v>
      </c>
      <c r="O12" s="18" t="s">
        <v>481</v>
      </c>
      <c r="P12" s="20" t="s">
        <v>481</v>
      </c>
      <c r="Q12" s="18" t="n">
        <v>406.74504201</v>
      </c>
      <c r="R12" s="20" t="n">
        <v>8.78499779</v>
      </c>
    </row>
    <row r="13" spans="1:18">
      <c r="A13" s="15" t="s">
        <v>488</v>
      </c>
      <c r="B13" s="17" t="n">
        <v>7161</v>
      </c>
      <c r="C13" s="18">
        <f>(368.0/B13*100)</f>
        <v/>
      </c>
      <c r="D13" s="19" t="n">
        <v>6793</v>
      </c>
      <c r="E13" s="18" t="n">
        <v>510.92184179</v>
      </c>
      <c r="F13" s="20" t="n">
        <v>3.65439179</v>
      </c>
      <c r="G13" s="18" t="n">
        <v>518.10769829</v>
      </c>
      <c r="H13" s="20" t="n">
        <v>2.29612194</v>
      </c>
      <c r="I13" s="18" t="s">
        <v>481</v>
      </c>
      <c r="J13" s="20" t="s">
        <v>481</v>
      </c>
      <c r="K13" s="18" t="s">
        <v>481</v>
      </c>
      <c r="L13" s="20" t="s">
        <v>481</v>
      </c>
      <c r="M13" s="18" t="n">
        <v>447.51533769</v>
      </c>
      <c r="N13" s="20" t="n">
        <v>5.97365007</v>
      </c>
      <c r="O13" s="18" t="s">
        <v>481</v>
      </c>
      <c r="P13" s="20" t="s">
        <v>481</v>
      </c>
      <c r="Q13" s="18" t="n">
        <v>453.06882338</v>
      </c>
      <c r="R13" s="20" t="n">
        <v>6.93495867</v>
      </c>
    </row>
    <row r="14" spans="1:18">
      <c r="A14" s="15" t="s">
        <v>489</v>
      </c>
      <c r="B14" s="17" t="n">
        <v>5587</v>
      </c>
      <c r="C14" s="18">
        <f>(96.0/B14*100)</f>
        <v/>
      </c>
      <c r="D14" s="19" t="n">
        <v>5491</v>
      </c>
      <c r="E14" s="18" t="n">
        <v>515.38629612</v>
      </c>
      <c r="F14" s="20" t="n">
        <v>2.95589251</v>
      </c>
      <c r="G14" s="18" t="n">
        <v>523.79294562</v>
      </c>
      <c r="H14" s="20" t="n">
        <v>2.26892133</v>
      </c>
      <c r="I14" s="18" t="s">
        <v>481</v>
      </c>
      <c r="J14" s="20" t="s">
        <v>481</v>
      </c>
      <c r="K14" s="18" t="s">
        <v>481</v>
      </c>
      <c r="L14" s="20" t="s">
        <v>481</v>
      </c>
      <c r="M14" s="18" t="s">
        <v>481</v>
      </c>
      <c r="N14" s="20" t="s">
        <v>481</v>
      </c>
      <c r="O14" s="18" t="s">
        <v>481</v>
      </c>
      <c r="P14" s="20" t="s">
        <v>481</v>
      </c>
      <c r="Q14" s="18" t="n">
        <v>477.38552367</v>
      </c>
      <c r="R14" s="20" t="n">
        <v>10.06061991</v>
      </c>
    </row>
    <row r="15" spans="1:18">
      <c r="A15" s="15" t="s">
        <v>490</v>
      </c>
      <c r="B15" s="17" t="n">
        <v>5882</v>
      </c>
      <c r="C15" s="18">
        <f>(206.0/B15*100)</f>
        <v/>
      </c>
      <c r="D15" s="19" t="n">
        <v>5676</v>
      </c>
      <c r="E15" s="18" t="n">
        <v>523.65512509</v>
      </c>
      <c r="F15" s="20" t="n">
        <v>2.78005695</v>
      </c>
      <c r="G15" s="18" t="n">
        <v>511.67244789</v>
      </c>
      <c r="H15" s="20" t="n">
        <v>2.31042787</v>
      </c>
      <c r="I15" s="18" t="s">
        <v>481</v>
      </c>
      <c r="J15" s="20" t="s">
        <v>481</v>
      </c>
      <c r="K15" s="18" t="s">
        <v>481</v>
      </c>
      <c r="L15" s="20" t="s">
        <v>481</v>
      </c>
      <c r="M15" s="18" t="n">
        <v>368.85220715</v>
      </c>
      <c r="N15" s="20" t="n">
        <v>14.5875493</v>
      </c>
      <c r="O15" s="18" t="s">
        <v>481</v>
      </c>
      <c r="P15" s="20" t="s">
        <v>481</v>
      </c>
      <c r="Q15" s="18" t="n">
        <v>455.41418909</v>
      </c>
      <c r="R15" s="20" t="n">
        <v>7.08228508</v>
      </c>
    </row>
    <row r="16" spans="1:18">
      <c r="A16" s="15" t="s">
        <v>491</v>
      </c>
      <c r="B16" s="17" t="n">
        <v>6108</v>
      </c>
      <c r="C16" s="18">
        <f>(203.0/B16*100)</f>
        <v/>
      </c>
      <c r="D16" s="19" t="n">
        <v>5905</v>
      </c>
      <c r="E16" s="18" t="n">
        <v>490.99567215</v>
      </c>
      <c r="F16" s="20" t="n">
        <v>3.76511255</v>
      </c>
      <c r="G16" s="18" t="n">
        <v>502.96026526</v>
      </c>
      <c r="H16" s="20" t="n">
        <v>2.03462026</v>
      </c>
      <c r="I16" s="18" t="s">
        <v>481</v>
      </c>
      <c r="J16" s="20" t="s">
        <v>481</v>
      </c>
      <c r="K16" s="18" t="s">
        <v>481</v>
      </c>
      <c r="L16" s="20" t="s">
        <v>481</v>
      </c>
      <c r="M16" s="18" t="s">
        <v>481</v>
      </c>
      <c r="N16" s="20" t="s">
        <v>481</v>
      </c>
      <c r="O16" s="18" t="s">
        <v>481</v>
      </c>
      <c r="P16" s="20" t="s">
        <v>481</v>
      </c>
      <c r="Q16" s="18" t="n">
        <v>418.39674982</v>
      </c>
      <c r="R16" s="20" t="n">
        <v>9.3052609</v>
      </c>
    </row>
    <row r="17" spans="1:18">
      <c r="A17" s="15" t="s">
        <v>492</v>
      </c>
      <c r="B17" s="17" t="n">
        <v>6504</v>
      </c>
      <c r="C17" s="18">
        <f>(2741.0/B17*100)</f>
        <v/>
      </c>
      <c r="D17" s="19" t="n">
        <v>3763</v>
      </c>
      <c r="E17" s="18" t="n">
        <v>520.08088494</v>
      </c>
      <c r="F17" s="20" t="n">
        <v>4.6463071</v>
      </c>
      <c r="G17" s="18" t="n">
        <v>512.67808462</v>
      </c>
      <c r="H17" s="20" t="n">
        <v>3.51142045</v>
      </c>
      <c r="I17" s="18" t="s">
        <v>481</v>
      </c>
      <c r="J17" s="20" t="s">
        <v>481</v>
      </c>
      <c r="K17" s="18" t="s">
        <v>481</v>
      </c>
      <c r="L17" s="20" t="s">
        <v>481</v>
      </c>
      <c r="M17" s="18" t="n">
        <v>362.96139732</v>
      </c>
      <c r="N17" s="20" t="n">
        <v>12.64520278</v>
      </c>
      <c r="O17" s="18" t="s">
        <v>481</v>
      </c>
      <c r="P17" s="20" t="s">
        <v>481</v>
      </c>
      <c r="Q17" s="18" t="n">
        <v>473.19905538</v>
      </c>
      <c r="R17" s="20" t="n">
        <v>7.27038596</v>
      </c>
    </row>
    <row r="18" spans="1:18">
      <c r="A18" s="15" t="s">
        <v>493</v>
      </c>
      <c r="B18" s="17" t="n">
        <v>5532</v>
      </c>
      <c r="C18" s="18">
        <f>(33.0/B18*100)</f>
        <v/>
      </c>
      <c r="D18" s="19" t="n">
        <v>5499</v>
      </c>
      <c r="E18" s="18" t="n">
        <v>440.11351263</v>
      </c>
      <c r="F18" s="20" t="n">
        <v>4.59342756</v>
      </c>
      <c r="G18" s="18" t="n">
        <v>464.46067268</v>
      </c>
      <c r="H18" s="20" t="n">
        <v>3.60654474</v>
      </c>
      <c r="I18" s="18" t="s">
        <v>481</v>
      </c>
      <c r="J18" s="20" t="s">
        <v>481</v>
      </c>
      <c r="K18" s="18" t="s">
        <v>481</v>
      </c>
      <c r="L18" s="20" t="s">
        <v>481</v>
      </c>
      <c r="M18" s="18" t="s">
        <v>481</v>
      </c>
      <c r="N18" s="20" t="s">
        <v>481</v>
      </c>
      <c r="O18" s="18" t="s">
        <v>481</v>
      </c>
      <c r="P18" s="20" t="s">
        <v>481</v>
      </c>
      <c r="Q18" s="18" t="n">
        <v>392.24107259</v>
      </c>
      <c r="R18" s="20" t="n">
        <v>10.04747512</v>
      </c>
    </row>
    <row r="19" spans="1:18">
      <c r="A19" s="15" t="s">
        <v>494</v>
      </c>
      <c r="B19" s="17" t="n">
        <v>5658</v>
      </c>
      <c r="C19" s="18">
        <f>(521.0/B19*100)</f>
        <v/>
      </c>
      <c r="D19" s="19" t="n">
        <v>5137</v>
      </c>
      <c r="E19" s="18" t="n">
        <v>482.0609912</v>
      </c>
      <c r="F19" s="20" t="n">
        <v>3.37540115</v>
      </c>
      <c r="G19" s="18" t="n">
        <v>482.26754831</v>
      </c>
      <c r="H19" s="20" t="n">
        <v>2.92167391</v>
      </c>
      <c r="I19" s="18" t="s">
        <v>481</v>
      </c>
      <c r="J19" s="20" t="s">
        <v>481</v>
      </c>
      <c r="K19" s="18" t="s">
        <v>481</v>
      </c>
      <c r="L19" s="20" t="s">
        <v>481</v>
      </c>
      <c r="M19" s="18" t="s">
        <v>481</v>
      </c>
      <c r="N19" s="20" t="s">
        <v>481</v>
      </c>
      <c r="O19" s="18" t="s">
        <v>481</v>
      </c>
      <c r="P19" s="20" t="s">
        <v>481</v>
      </c>
      <c r="Q19" s="18" t="n">
        <v>406.25650047</v>
      </c>
      <c r="R19" s="20" t="n">
        <v>8.013971679999999</v>
      </c>
    </row>
    <row r="20" spans="1:18">
      <c r="A20" s="15" t="s">
        <v>495</v>
      </c>
      <c r="B20" s="17" t="n">
        <v>3371</v>
      </c>
      <c r="C20" s="18">
        <f>(75.0/B20*100)</f>
        <v/>
      </c>
      <c r="D20" s="19" t="n">
        <v>3296</v>
      </c>
      <c r="E20" s="18" t="n">
        <v>494.22138527</v>
      </c>
      <c r="F20" s="20" t="n">
        <v>3.83061798</v>
      </c>
      <c r="G20" s="18" t="n">
        <v>490.1125745</v>
      </c>
      <c r="H20" s="20" t="n">
        <v>2.1553324</v>
      </c>
      <c r="I20" s="18" t="s">
        <v>481</v>
      </c>
      <c r="J20" s="20" t="s">
        <v>481</v>
      </c>
      <c r="K20" s="18" t="s">
        <v>481</v>
      </c>
      <c r="L20" s="20" t="s">
        <v>481</v>
      </c>
      <c r="M20" s="18" t="s">
        <v>481</v>
      </c>
      <c r="N20" s="20" t="s">
        <v>481</v>
      </c>
      <c r="O20" s="18" t="s">
        <v>481</v>
      </c>
      <c r="P20" s="20" t="s">
        <v>481</v>
      </c>
      <c r="Q20" s="18" t="n">
        <v>449.13873717</v>
      </c>
      <c r="R20" s="20" t="n">
        <v>10.63619651</v>
      </c>
    </row>
    <row r="21" spans="1:18">
      <c r="A21" s="15" t="s">
        <v>496</v>
      </c>
      <c r="B21" s="17" t="n">
        <v>5741</v>
      </c>
      <c r="C21" s="18">
        <f>(90.0/B21*100)</f>
        <v/>
      </c>
      <c r="D21" s="19" t="n">
        <v>5651</v>
      </c>
      <c r="E21" s="18" t="n">
        <v>503.28011098</v>
      </c>
      <c r="F21" s="20" t="n">
        <v>3.10131163</v>
      </c>
      <c r="G21" s="18" t="n">
        <v>505.28522483</v>
      </c>
      <c r="H21" s="20" t="n">
        <v>2.30931028</v>
      </c>
      <c r="I21" s="18" t="s">
        <v>481</v>
      </c>
      <c r="J21" s="20" t="s">
        <v>481</v>
      </c>
      <c r="K21" s="18" t="s">
        <v>481</v>
      </c>
      <c r="L21" s="20" t="s">
        <v>481</v>
      </c>
      <c r="M21" s="18" t="s">
        <v>481</v>
      </c>
      <c r="N21" s="20" t="s">
        <v>481</v>
      </c>
      <c r="O21" s="18" t="s">
        <v>481</v>
      </c>
      <c r="P21" s="20" t="s">
        <v>481</v>
      </c>
      <c r="Q21" s="18" t="n">
        <v>471.62214024</v>
      </c>
      <c r="R21" s="20" t="n">
        <v>8.2230645</v>
      </c>
    </row>
    <row r="22" spans="1:18">
      <c r="A22" s="15" t="s">
        <v>497</v>
      </c>
      <c r="B22" s="17" t="n">
        <v>6598</v>
      </c>
      <c r="C22" s="18">
        <f>(45.0/B22*100)</f>
        <v/>
      </c>
      <c r="D22" s="19" t="n">
        <v>6553</v>
      </c>
      <c r="E22" s="18" t="n">
        <v>454.14287108</v>
      </c>
      <c r="F22" s="20" t="n">
        <v>4.69787995</v>
      </c>
      <c r="G22" s="18" t="n">
        <v>489.85130342</v>
      </c>
      <c r="H22" s="20" t="n">
        <v>3.42372029</v>
      </c>
      <c r="I22" s="18" t="s">
        <v>481</v>
      </c>
      <c r="J22" s="20" t="s">
        <v>481</v>
      </c>
      <c r="K22" s="18" t="s">
        <v>481</v>
      </c>
      <c r="L22" s="20" t="s">
        <v>481</v>
      </c>
      <c r="M22" s="18" t="n">
        <v>487.1221</v>
      </c>
      <c r="N22" s="20" t="n">
        <v>23.16544229</v>
      </c>
      <c r="O22" s="18" t="s">
        <v>481</v>
      </c>
      <c r="P22" s="20" t="s">
        <v>481</v>
      </c>
      <c r="Q22" s="18" t="n">
        <v>373.44916128</v>
      </c>
      <c r="R22" s="20" t="n">
        <v>8.55036147</v>
      </c>
    </row>
    <row r="23" spans="1:18">
      <c r="A23" s="15" t="s">
        <v>498</v>
      </c>
      <c r="B23" s="17" t="n">
        <v>11583</v>
      </c>
      <c r="C23" s="18">
        <f>(321.0/B23*100)</f>
        <v/>
      </c>
      <c r="D23" s="19" t="n">
        <v>11262</v>
      </c>
      <c r="E23" s="18" t="n">
        <v>476.24337709</v>
      </c>
      <c r="F23" s="20" t="n">
        <v>4.02882674</v>
      </c>
      <c r="G23" s="18" t="n">
        <v>497.16363736</v>
      </c>
      <c r="H23" s="20" t="n">
        <v>2.97058602</v>
      </c>
      <c r="I23" s="18" t="s">
        <v>481</v>
      </c>
      <c r="J23" s="20" t="s">
        <v>481</v>
      </c>
      <c r="K23" s="18" t="s">
        <v>481</v>
      </c>
      <c r="L23" s="20" t="s">
        <v>481</v>
      </c>
      <c r="M23" s="18" t="s">
        <v>481</v>
      </c>
      <c r="N23" s="20" t="s">
        <v>481</v>
      </c>
      <c r="O23" s="18" t="s">
        <v>481</v>
      </c>
      <c r="P23" s="20" t="s">
        <v>481</v>
      </c>
      <c r="Q23" s="18" t="n">
        <v>445.79234212</v>
      </c>
      <c r="R23" s="20" t="n">
        <v>9.999268900000001</v>
      </c>
    </row>
    <row r="24" spans="1:18">
      <c r="A24" s="15" t="s">
        <v>499</v>
      </c>
      <c r="B24" s="17" t="n">
        <v>6647</v>
      </c>
      <c r="C24" s="18">
        <f>(23.0/B24*100)</f>
        <v/>
      </c>
      <c r="D24" s="19" t="n">
        <v>6624</v>
      </c>
      <c r="E24" s="18" t="n">
        <v>522.96989539</v>
      </c>
      <c r="F24" s="20" t="n">
        <v>3.4137167</v>
      </c>
      <c r="G24" s="18" t="n">
        <v>542.29249359</v>
      </c>
      <c r="H24" s="20" t="n">
        <v>3.0694671</v>
      </c>
      <c r="I24" s="18" t="s">
        <v>481</v>
      </c>
      <c r="J24" s="20" t="s">
        <v>481</v>
      </c>
      <c r="K24" s="18" t="s">
        <v>481</v>
      </c>
      <c r="L24" s="20" t="s">
        <v>481</v>
      </c>
      <c r="M24" s="18" t="s">
        <v>481</v>
      </c>
      <c r="N24" s="20" t="s">
        <v>481</v>
      </c>
      <c r="O24" s="18" t="s">
        <v>481</v>
      </c>
      <c r="P24" s="20" t="s">
        <v>481</v>
      </c>
      <c r="Q24" s="18" t="n">
        <v>481.61779231</v>
      </c>
      <c r="R24" s="20" t="n">
        <v>11.02650653</v>
      </c>
    </row>
    <row r="25" spans="1:18">
      <c r="A25" s="15" t="s">
        <v>500</v>
      </c>
      <c r="B25" s="17" t="n">
        <v>5581</v>
      </c>
      <c r="C25" s="18">
        <f>(26.0/B25*100)</f>
        <v/>
      </c>
      <c r="D25" s="19" t="n">
        <v>5555</v>
      </c>
      <c r="E25" s="18" t="n">
        <v>515.7242546</v>
      </c>
      <c r="F25" s="20" t="n">
        <v>5.87148666</v>
      </c>
      <c r="G25" s="18" t="n">
        <v>526.8392065100001</v>
      </c>
      <c r="H25" s="20" t="n">
        <v>3.76863619</v>
      </c>
      <c r="I25" s="18" t="s">
        <v>481</v>
      </c>
      <c r="J25" s="20" t="s">
        <v>481</v>
      </c>
      <c r="K25" s="18" t="s">
        <v>481</v>
      </c>
      <c r="L25" s="20" t="s">
        <v>481</v>
      </c>
      <c r="M25" s="18" t="s">
        <v>481</v>
      </c>
      <c r="N25" s="20" t="s">
        <v>481</v>
      </c>
      <c r="O25" s="18" t="s">
        <v>481</v>
      </c>
      <c r="P25" s="20" t="s">
        <v>481</v>
      </c>
      <c r="Q25" s="18" t="n">
        <v>509.39838399</v>
      </c>
      <c r="R25" s="20" t="n">
        <v>11.81273228</v>
      </c>
    </row>
    <row r="26" spans="1:18">
      <c r="A26" s="15" t="s">
        <v>501</v>
      </c>
      <c r="B26" s="17" t="n">
        <v>4869</v>
      </c>
      <c r="C26" s="18">
        <f>(103.0/B26*100)</f>
        <v/>
      </c>
      <c r="D26" s="19" t="n">
        <v>4766</v>
      </c>
      <c r="E26" s="18" t="n">
        <v>473.75248698</v>
      </c>
      <c r="F26" s="20" t="n">
        <v>3.11029821</v>
      </c>
      <c r="G26" s="18" t="n">
        <v>488.25583484</v>
      </c>
      <c r="H26" s="20" t="n">
        <v>2.26082735</v>
      </c>
      <c r="I26" s="18" t="s">
        <v>481</v>
      </c>
      <c r="J26" s="20" t="s">
        <v>481</v>
      </c>
      <c r="K26" s="18" t="s">
        <v>481</v>
      </c>
      <c r="L26" s="20" t="s">
        <v>481</v>
      </c>
      <c r="M26" s="18" t="s">
        <v>481</v>
      </c>
      <c r="N26" s="20" t="s">
        <v>481</v>
      </c>
      <c r="O26" s="18" t="s">
        <v>481</v>
      </c>
      <c r="P26" s="20" t="s">
        <v>481</v>
      </c>
      <c r="Q26" s="18" t="n">
        <v>434.34461116</v>
      </c>
      <c r="R26" s="20" t="n">
        <v>8.94883426</v>
      </c>
    </row>
    <row r="27" spans="1:18">
      <c r="A27" s="15" t="s">
        <v>502</v>
      </c>
      <c r="B27" s="17" t="n">
        <v>5299</v>
      </c>
      <c r="C27" s="18">
        <f>(228.0/B27*100)</f>
        <v/>
      </c>
      <c r="D27" s="19" t="n">
        <v>5071</v>
      </c>
      <c r="E27" s="18" t="n">
        <v>487.64759202</v>
      </c>
      <c r="F27" s="20" t="n">
        <v>2.71404449</v>
      </c>
      <c r="G27" s="18" t="n">
        <v>495.17725709</v>
      </c>
      <c r="H27" s="20" t="n">
        <v>1.57527374</v>
      </c>
      <c r="I27" s="18" t="s">
        <v>481</v>
      </c>
      <c r="J27" s="20" t="s">
        <v>481</v>
      </c>
      <c r="K27" s="18" t="s">
        <v>481</v>
      </c>
      <c r="L27" s="20" t="s">
        <v>481</v>
      </c>
      <c r="M27" s="18" t="s">
        <v>481</v>
      </c>
      <c r="N27" s="20" t="s">
        <v>481</v>
      </c>
      <c r="O27" s="18" t="s">
        <v>481</v>
      </c>
      <c r="P27" s="20" t="s">
        <v>481</v>
      </c>
      <c r="Q27" s="18" t="n">
        <v>415.80487365</v>
      </c>
      <c r="R27" s="20" t="n">
        <v>4.76421816</v>
      </c>
    </row>
    <row r="28" spans="1:18">
      <c r="A28" s="15" t="s">
        <v>503</v>
      </c>
      <c r="B28" s="17" t="n">
        <v>7568</v>
      </c>
      <c r="C28" s="18">
        <f>(600.0/B28*100)</f>
        <v/>
      </c>
      <c r="D28" s="19" t="n">
        <v>6968</v>
      </c>
      <c r="E28" s="18" t="n">
        <v>403.61540841</v>
      </c>
      <c r="F28" s="20" t="n">
        <v>2.72570573</v>
      </c>
      <c r="G28" s="18" t="n">
        <v>418.71799078</v>
      </c>
      <c r="H28" s="20" t="n">
        <v>2.62860083</v>
      </c>
      <c r="I28" s="18" t="s">
        <v>481</v>
      </c>
      <c r="J28" s="20" t="s">
        <v>481</v>
      </c>
      <c r="K28" s="18" t="s">
        <v>481</v>
      </c>
      <c r="L28" s="20" t="s">
        <v>481</v>
      </c>
      <c r="M28" s="18" t="s">
        <v>481</v>
      </c>
      <c r="N28" s="20" t="s">
        <v>481</v>
      </c>
      <c r="O28" s="18" t="s">
        <v>481</v>
      </c>
      <c r="P28" s="20" t="s">
        <v>481</v>
      </c>
      <c r="Q28" s="18" t="n">
        <v>384.62676539</v>
      </c>
      <c r="R28" s="20" t="n">
        <v>7.23790429</v>
      </c>
    </row>
    <row r="29" spans="1:18">
      <c r="A29" s="15" t="s">
        <v>504</v>
      </c>
      <c r="B29" s="17" t="n">
        <v>5385</v>
      </c>
      <c r="C29" s="18">
        <f>(30.0/B29*100)</f>
        <v/>
      </c>
      <c r="D29" s="19" t="n">
        <v>5355</v>
      </c>
      <c r="E29" s="18" t="n">
        <v>517.6469559</v>
      </c>
      <c r="F29" s="20" t="n">
        <v>4.2488251</v>
      </c>
      <c r="G29" s="18" t="n">
        <v>519.39054392</v>
      </c>
      <c r="H29" s="20" t="n">
        <v>2.26601463</v>
      </c>
      <c r="I29" s="18" t="s">
        <v>481</v>
      </c>
      <c r="J29" s="20" t="s">
        <v>481</v>
      </c>
      <c r="K29" s="18" t="s">
        <v>481</v>
      </c>
      <c r="L29" s="20" t="s">
        <v>481</v>
      </c>
      <c r="M29" s="18" t="n">
        <v>335.3902018</v>
      </c>
      <c r="N29" s="20" t="n">
        <v>12.1685767</v>
      </c>
      <c r="O29" s="18" t="s">
        <v>481</v>
      </c>
      <c r="P29" s="20" t="s">
        <v>481</v>
      </c>
      <c r="Q29" s="18" t="n">
        <v>441.0204839</v>
      </c>
      <c r="R29" s="20" t="n">
        <v>11.94866487</v>
      </c>
    </row>
    <row r="30" spans="1:18">
      <c r="A30" s="15" t="s">
        <v>505</v>
      </c>
      <c r="B30" s="17" t="n">
        <v>4520</v>
      </c>
      <c r="C30" s="18">
        <f>(279.0/B30*100)</f>
        <v/>
      </c>
      <c r="D30" s="19" t="n">
        <v>4241</v>
      </c>
      <c r="E30" s="18" t="n">
        <v>484.27541138</v>
      </c>
      <c r="F30" s="20" t="n">
        <v>3.68418528</v>
      </c>
      <c r="G30" s="18" t="n">
        <v>505.81750262</v>
      </c>
      <c r="H30" s="20" t="n">
        <v>2.67396354</v>
      </c>
      <c r="I30" s="18" t="s">
        <v>481</v>
      </c>
      <c r="J30" s="20" t="s">
        <v>481</v>
      </c>
      <c r="K30" s="18" t="s">
        <v>481</v>
      </c>
      <c r="L30" s="20" t="s">
        <v>481</v>
      </c>
      <c r="M30" s="18" t="s">
        <v>481</v>
      </c>
      <c r="N30" s="20" t="s">
        <v>481</v>
      </c>
      <c r="O30" s="18" t="s">
        <v>481</v>
      </c>
      <c r="P30" s="20" t="s">
        <v>481</v>
      </c>
      <c r="Q30" s="18" t="n">
        <v>435.27582508</v>
      </c>
      <c r="R30" s="20" t="n">
        <v>7.63648595</v>
      </c>
    </row>
    <row r="31" spans="1:18">
      <c r="A31" s="15" t="s">
        <v>506</v>
      </c>
      <c r="B31" s="17" t="n">
        <v>5456</v>
      </c>
      <c r="C31" s="18">
        <f>(159.0/B31*100)</f>
        <v/>
      </c>
      <c r="D31" s="19" t="n">
        <v>5297</v>
      </c>
      <c r="E31" s="18" t="n">
        <v>503.52485393</v>
      </c>
      <c r="F31" s="20" t="n">
        <v>3.47536139</v>
      </c>
      <c r="G31" s="18" t="n">
        <v>506.64251888</v>
      </c>
      <c r="H31" s="20" t="n">
        <v>2.59860553</v>
      </c>
      <c r="I31" s="18" t="s">
        <v>481</v>
      </c>
      <c r="J31" s="20" t="s">
        <v>481</v>
      </c>
      <c r="K31" s="18" t="s">
        <v>481</v>
      </c>
      <c r="L31" s="20" t="s">
        <v>481</v>
      </c>
      <c r="M31" s="18" t="s">
        <v>481</v>
      </c>
      <c r="N31" s="20" t="s">
        <v>481</v>
      </c>
      <c r="O31" s="18" t="s">
        <v>481</v>
      </c>
      <c r="P31" s="20" t="s">
        <v>481</v>
      </c>
      <c r="Q31" s="18" t="n">
        <v>445.32356288</v>
      </c>
      <c r="R31" s="20" t="n">
        <v>5.83584467</v>
      </c>
    </row>
    <row r="32" spans="1:18">
      <c r="A32" s="15" t="s">
        <v>507</v>
      </c>
      <c r="B32" s="17" t="n">
        <v>4478</v>
      </c>
      <c r="C32" s="18">
        <f>(6.0/B32*100)</f>
        <v/>
      </c>
      <c r="D32" s="19" t="n">
        <v>4472</v>
      </c>
      <c r="E32" s="18" t="n">
        <v>493.65725078</v>
      </c>
      <c r="F32" s="20" t="n">
        <v>3.1537198</v>
      </c>
      <c r="G32" s="18" t="n">
        <v>512.5098680900001</v>
      </c>
      <c r="H32" s="20" t="n">
        <v>2.72050884</v>
      </c>
      <c r="I32" s="18" t="s">
        <v>481</v>
      </c>
      <c r="J32" s="20" t="s">
        <v>481</v>
      </c>
      <c r="K32" s="18" t="s">
        <v>481</v>
      </c>
      <c r="L32" s="20" t="s">
        <v>481</v>
      </c>
      <c r="M32" s="18" t="s">
        <v>481</v>
      </c>
      <c r="N32" s="20" t="s">
        <v>481</v>
      </c>
      <c r="O32" s="18" t="s">
        <v>481</v>
      </c>
      <c r="P32" s="20" t="s">
        <v>481</v>
      </c>
      <c r="Q32" s="18" t="n">
        <v>425.66503527</v>
      </c>
      <c r="R32" s="20" t="n">
        <v>12.54466076</v>
      </c>
    </row>
    <row r="33" spans="1:18">
      <c r="A33" s="15" t="s">
        <v>508</v>
      </c>
      <c r="B33" s="17" t="n">
        <v>7325</v>
      </c>
      <c r="C33" s="18">
        <f>(90.0/B33*100)</f>
        <v/>
      </c>
      <c r="D33" s="19" t="n">
        <v>7235</v>
      </c>
      <c r="E33" s="18" t="n">
        <v>471.43806056</v>
      </c>
      <c r="F33" s="20" t="n">
        <v>3.34288584</v>
      </c>
      <c r="G33" s="18" t="n">
        <v>504.31885322</v>
      </c>
      <c r="H33" s="20" t="n">
        <v>2.64075469</v>
      </c>
      <c r="I33" s="18" t="s">
        <v>481</v>
      </c>
      <c r="J33" s="20" t="s">
        <v>481</v>
      </c>
      <c r="K33" s="18" t="s">
        <v>481</v>
      </c>
      <c r="L33" s="20" t="s">
        <v>481</v>
      </c>
      <c r="M33" s="18" t="s">
        <v>481</v>
      </c>
      <c r="N33" s="20" t="s">
        <v>481</v>
      </c>
      <c r="O33" s="18" t="s">
        <v>481</v>
      </c>
      <c r="P33" s="20" t="s">
        <v>481</v>
      </c>
      <c r="Q33" s="18" t="n">
        <v>417.62521856</v>
      </c>
      <c r="R33" s="20" t="n">
        <v>9.64657212</v>
      </c>
    </row>
    <row r="34" spans="1:18">
      <c r="A34" s="15" t="s">
        <v>509</v>
      </c>
      <c r="B34" s="17" t="n">
        <v>6350</v>
      </c>
      <c r="C34" s="18">
        <f>(117.0/B34*100)</f>
        <v/>
      </c>
      <c r="D34" s="19" t="n">
        <v>6233</v>
      </c>
      <c r="E34" s="18" t="n">
        <v>476.42570071</v>
      </c>
      <c r="F34" s="20" t="n">
        <v>3.23566615</v>
      </c>
      <c r="G34" s="18" t="n">
        <v>489.48325925</v>
      </c>
      <c r="H34" s="20" t="n">
        <v>2.5969642</v>
      </c>
      <c r="I34" s="18" t="s">
        <v>481</v>
      </c>
      <c r="J34" s="20" t="s">
        <v>481</v>
      </c>
      <c r="K34" s="18" t="s">
        <v>481</v>
      </c>
      <c r="L34" s="20" t="s">
        <v>481</v>
      </c>
      <c r="M34" s="18" t="n">
        <v>336.51078337</v>
      </c>
      <c r="N34" s="20" t="n">
        <v>12.24828707</v>
      </c>
      <c r="O34" s="18" t="s">
        <v>481</v>
      </c>
      <c r="P34" s="20" t="s">
        <v>481</v>
      </c>
      <c r="Q34" s="18" t="n">
        <v>397.50866459</v>
      </c>
      <c r="R34" s="20" t="n">
        <v>9.259554250000001</v>
      </c>
    </row>
    <row r="35" spans="1:18">
      <c r="A35" s="15" t="s">
        <v>510</v>
      </c>
      <c r="B35" s="17" t="n">
        <v>6406</v>
      </c>
      <c r="C35" s="18">
        <f>(88.0/B35*100)</f>
        <v/>
      </c>
      <c r="D35" s="19" t="n">
        <v>6318</v>
      </c>
      <c r="E35" s="18" t="n">
        <v>504.84022963</v>
      </c>
      <c r="F35" s="20" t="n">
        <v>3.95841934</v>
      </c>
      <c r="G35" s="18" t="n">
        <v>516.12861011</v>
      </c>
      <c r="H35" s="20" t="n">
        <v>1.58316536</v>
      </c>
      <c r="I35" s="18" t="s">
        <v>481</v>
      </c>
      <c r="J35" s="20" t="s">
        <v>481</v>
      </c>
      <c r="K35" s="18" t="s">
        <v>481</v>
      </c>
      <c r="L35" s="20" t="s">
        <v>481</v>
      </c>
      <c r="M35" s="18" t="n">
        <v>349.78970242</v>
      </c>
      <c r="N35" s="20" t="n">
        <v>6.90672373</v>
      </c>
      <c r="O35" s="18" t="s">
        <v>481</v>
      </c>
      <c r="P35" s="20" t="s">
        <v>481</v>
      </c>
      <c r="Q35" s="18" t="n">
        <v>444.08229579</v>
      </c>
      <c r="R35" s="20" t="n">
        <v>8.674466689999999</v>
      </c>
    </row>
    <row r="36" spans="1:18">
      <c r="A36" s="15" t="s">
        <v>511</v>
      </c>
      <c r="B36" s="17" t="n">
        <v>6736</v>
      </c>
      <c r="C36" s="18">
        <f>(113.0/B36*100)</f>
        <v/>
      </c>
      <c r="D36" s="19" t="n">
        <v>6623</v>
      </c>
      <c r="E36" s="18" t="n">
        <v>481.98159808</v>
      </c>
      <c r="F36" s="20" t="n">
        <v>3.11423887</v>
      </c>
      <c r="G36" s="18" t="n">
        <v>490.98065247</v>
      </c>
      <c r="H36" s="20" t="n">
        <v>2.22205011</v>
      </c>
      <c r="I36" s="18" t="s">
        <v>481</v>
      </c>
      <c r="J36" s="20" t="s">
        <v>481</v>
      </c>
      <c r="K36" s="18" t="s">
        <v>481</v>
      </c>
      <c r="L36" s="20" t="s">
        <v>481</v>
      </c>
      <c r="M36" s="18" t="s">
        <v>481</v>
      </c>
      <c r="N36" s="20" t="s">
        <v>481</v>
      </c>
      <c r="O36" s="18" t="s">
        <v>481</v>
      </c>
      <c r="P36" s="20" t="s">
        <v>481</v>
      </c>
      <c r="Q36" s="18" t="n">
        <v>436.89527001</v>
      </c>
      <c r="R36" s="20" t="n">
        <v>7.03762535</v>
      </c>
    </row>
    <row r="37" spans="1:18">
      <c r="A37" s="15" t="s">
        <v>512</v>
      </c>
      <c r="B37" s="17" t="n">
        <v>5458</v>
      </c>
      <c r="C37" s="18">
        <f>(232.0/B37*100)</f>
        <v/>
      </c>
      <c r="D37" s="19" t="n">
        <v>5226</v>
      </c>
      <c r="E37" s="18" t="n">
        <v>504.06028719</v>
      </c>
      <c r="F37" s="20" t="n">
        <v>4.50520809</v>
      </c>
      <c r="G37" s="18" t="n">
        <v>499.4453613</v>
      </c>
      <c r="H37" s="20" t="n">
        <v>2.87400931</v>
      </c>
      <c r="I37" s="18" t="s">
        <v>481</v>
      </c>
      <c r="J37" s="20" t="s">
        <v>481</v>
      </c>
      <c r="K37" s="18" t="s">
        <v>481</v>
      </c>
      <c r="L37" s="20" t="s">
        <v>481</v>
      </c>
      <c r="M37" s="18" t="s">
        <v>481</v>
      </c>
      <c r="N37" s="20" t="s">
        <v>481</v>
      </c>
      <c r="O37" s="18" t="s">
        <v>481</v>
      </c>
      <c r="P37" s="20" t="s">
        <v>481</v>
      </c>
      <c r="Q37" s="18" t="n">
        <v>430.06388921</v>
      </c>
      <c r="R37" s="20" t="n">
        <v>7.02297162</v>
      </c>
    </row>
    <row r="38" spans="1:18">
      <c r="A38" s="15" t="s">
        <v>513</v>
      </c>
      <c r="B38" s="17" t="n">
        <v>5860</v>
      </c>
      <c r="C38" s="18">
        <f>(35.0/B38*100)</f>
        <v/>
      </c>
      <c r="D38" s="19" t="n">
        <v>5825</v>
      </c>
      <c r="E38" s="18" t="n">
        <v>527.42691204</v>
      </c>
      <c r="F38" s="20" t="n">
        <v>4.05576029</v>
      </c>
      <c r="G38" s="18" t="n">
        <v>522.28093913</v>
      </c>
      <c r="H38" s="20" t="n">
        <v>3.32134704</v>
      </c>
      <c r="I38" s="18" t="s">
        <v>481</v>
      </c>
      <c r="J38" s="20" t="s">
        <v>481</v>
      </c>
      <c r="K38" s="18" t="s">
        <v>481</v>
      </c>
      <c r="L38" s="20" t="s">
        <v>481</v>
      </c>
      <c r="M38" s="18" t="s">
        <v>481</v>
      </c>
      <c r="N38" s="20" t="s">
        <v>481</v>
      </c>
      <c r="O38" s="18" t="s">
        <v>481</v>
      </c>
      <c r="P38" s="20" t="s">
        <v>481</v>
      </c>
      <c r="Q38" s="18" t="n">
        <v>509.57430373</v>
      </c>
      <c r="R38" s="20" t="n">
        <v>5.3860471</v>
      </c>
    </row>
    <row r="39" spans="1:18">
      <c r="A39" s="15" t="s">
        <v>514</v>
      </c>
      <c r="B39" s="17" t="n">
        <v>5895</v>
      </c>
      <c r="C39" s="18">
        <f>(34.0/B39*100)</f>
        <v/>
      </c>
      <c r="D39" s="19" t="n">
        <v>5861</v>
      </c>
      <c r="E39" s="18" t="n">
        <v>415.52049976</v>
      </c>
      <c r="F39" s="20" t="n">
        <v>4.17784201</v>
      </c>
      <c r="G39" s="18" t="n">
        <v>435.48056051</v>
      </c>
      <c r="H39" s="20" t="n">
        <v>4.94078363</v>
      </c>
      <c r="I39" s="18" t="s">
        <v>481</v>
      </c>
      <c r="J39" s="20" t="s">
        <v>481</v>
      </c>
      <c r="K39" s="18" t="s">
        <v>481</v>
      </c>
      <c r="L39" s="20" t="s">
        <v>481</v>
      </c>
      <c r="M39" s="18" t="s">
        <v>481</v>
      </c>
      <c r="N39" s="20" t="s">
        <v>481</v>
      </c>
      <c r="O39" s="18" t="s">
        <v>481</v>
      </c>
      <c r="P39" s="20" t="s">
        <v>481</v>
      </c>
      <c r="Q39" s="18" t="n">
        <v>380.05588818</v>
      </c>
      <c r="R39" s="20" t="n">
        <v>10.84000965</v>
      </c>
    </row>
    <row r="40" spans="1:18">
      <c r="A40" s="15" t="s">
        <v>515</v>
      </c>
      <c r="B40" s="17" t="n">
        <v>14157</v>
      </c>
      <c r="C40" s="18">
        <f>(450.0/B40*100)</f>
        <v/>
      </c>
      <c r="D40" s="19" t="n">
        <v>13707</v>
      </c>
      <c r="E40" s="18" t="n">
        <v>490.12174184</v>
      </c>
      <c r="F40" s="20" t="n">
        <v>4.09898035</v>
      </c>
      <c r="G40" s="18" t="n">
        <v>498.4097213</v>
      </c>
      <c r="H40" s="20" t="n">
        <v>2.46626101</v>
      </c>
      <c r="I40" s="18" t="s">
        <v>481</v>
      </c>
      <c r="J40" s="20" t="s">
        <v>481</v>
      </c>
      <c r="K40" s="18" t="s">
        <v>481</v>
      </c>
      <c r="L40" s="20" t="s">
        <v>481</v>
      </c>
      <c r="M40" s="18" t="s">
        <v>481</v>
      </c>
      <c r="N40" s="20" t="s">
        <v>481</v>
      </c>
      <c r="O40" s="18" t="s">
        <v>481</v>
      </c>
      <c r="P40" s="20" t="s">
        <v>481</v>
      </c>
      <c r="Q40" s="18" t="n">
        <v>420.95173383</v>
      </c>
      <c r="R40" s="20" t="n">
        <v>6.81854597</v>
      </c>
    </row>
    <row r="41" spans="1:18">
      <c r="A41" s="15" t="s">
        <v>516</v>
      </c>
      <c r="B41" s="17" t="n">
        <v>5712</v>
      </c>
      <c r="C41" s="18">
        <f>(80.0/B41*100)</f>
        <v/>
      </c>
      <c r="D41" s="19" t="n">
        <v>5632</v>
      </c>
      <c r="E41" s="18" t="n">
        <v>454.76944141</v>
      </c>
      <c r="F41" s="20" t="n">
        <v>3.58534242</v>
      </c>
      <c r="G41" s="18" t="n">
        <v>483.70492339</v>
      </c>
      <c r="H41" s="20" t="n">
        <v>3.21732951</v>
      </c>
      <c r="I41" s="18" t="s">
        <v>481</v>
      </c>
      <c r="J41" s="20" t="s">
        <v>481</v>
      </c>
      <c r="K41" s="18" t="s">
        <v>481</v>
      </c>
      <c r="L41" s="20" t="s">
        <v>481</v>
      </c>
      <c r="M41" s="18" t="n">
        <v>392.51815558</v>
      </c>
      <c r="N41" s="20" t="n">
        <v>16.89642718</v>
      </c>
      <c r="O41" s="18" t="s">
        <v>481</v>
      </c>
      <c r="P41" s="20" t="s">
        <v>481</v>
      </c>
      <c r="Q41" s="18" t="n">
        <v>404.77138343</v>
      </c>
      <c r="R41" s="20" t="n">
        <v>11.45177204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(2395.0/B46*100)</f>
        <v/>
      </c>
      <c r="D46" s="19" t="n">
        <v>20746</v>
      </c>
      <c r="E46" s="18" t="n">
        <v>386.72859263</v>
      </c>
      <c r="F46" s="20" t="n">
        <v>3.84803168</v>
      </c>
      <c r="G46" s="18" t="n">
        <v>393.19147654</v>
      </c>
      <c r="H46" s="20" t="n">
        <v>3.72971964</v>
      </c>
      <c r="I46" s="18" t="s">
        <v>481</v>
      </c>
      <c r="J46" s="20" t="s">
        <v>481</v>
      </c>
      <c r="K46" s="18" t="s">
        <v>481</v>
      </c>
      <c r="L46" s="20" t="s">
        <v>481</v>
      </c>
      <c r="M46" s="18" t="s">
        <v>481</v>
      </c>
      <c r="N46" s="20" t="s">
        <v>481</v>
      </c>
      <c r="O46" s="18" t="s">
        <v>481</v>
      </c>
      <c r="P46" s="20" t="s">
        <v>481</v>
      </c>
      <c r="Q46" s="18" t="n">
        <v>357.61834084</v>
      </c>
      <c r="R46" s="20" t="n">
        <v>3.31656086</v>
      </c>
    </row>
    <row r="47" spans="1:18">
      <c r="A47" s="15" t="s">
        <v>522</v>
      </c>
      <c r="B47" s="17" t="n">
        <v>5928</v>
      </c>
      <c r="C47" s="18">
        <f>(488.0/B47*100)</f>
        <v/>
      </c>
      <c r="D47" s="19" t="n">
        <v>5440</v>
      </c>
      <c r="E47" s="18" t="n">
        <v>438.16569322</v>
      </c>
      <c r="F47" s="20" t="n">
        <v>4.58406246</v>
      </c>
      <c r="G47" s="18" t="n">
        <v>462.93543016</v>
      </c>
      <c r="H47" s="20" t="n">
        <v>4.10098268</v>
      </c>
      <c r="I47" s="18" t="s">
        <v>481</v>
      </c>
      <c r="J47" s="20" t="s">
        <v>481</v>
      </c>
      <c r="K47" s="18" t="s">
        <v>481</v>
      </c>
      <c r="L47" s="20" t="s">
        <v>481</v>
      </c>
      <c r="M47" s="18" t="s">
        <v>481</v>
      </c>
      <c r="N47" s="20" t="s">
        <v>481</v>
      </c>
      <c r="O47" s="18" t="s">
        <v>481</v>
      </c>
      <c r="P47" s="20" t="s">
        <v>481</v>
      </c>
      <c r="Q47" s="18" t="n">
        <v>384.71684512</v>
      </c>
      <c r="R47" s="20" t="n">
        <v>5.23728901</v>
      </c>
    </row>
    <row r="48" spans="1:18">
      <c r="A48" s="15" t="s">
        <v>523</v>
      </c>
      <c r="B48" s="17" t="n">
        <v>9841</v>
      </c>
      <c r="C48" s="18">
        <f>(8.0/B48*100)</f>
        <v/>
      </c>
      <c r="D48" s="19" t="n">
        <v>9833</v>
      </c>
      <c r="E48" s="18" t="n">
        <v>529.55752685</v>
      </c>
      <c r="F48" s="20" t="n">
        <v>5.21399499</v>
      </c>
      <c r="G48" s="18" t="n">
        <v>537.43828778</v>
      </c>
      <c r="H48" s="20" t="n">
        <v>5.27530547</v>
      </c>
      <c r="I48" s="18" t="s">
        <v>481</v>
      </c>
      <c r="J48" s="20" t="s">
        <v>481</v>
      </c>
      <c r="K48" s="18" t="s">
        <v>481</v>
      </c>
      <c r="L48" s="20" t="s">
        <v>481</v>
      </c>
      <c r="M48" s="18" t="s">
        <v>481</v>
      </c>
      <c r="N48" s="20" t="s">
        <v>481</v>
      </c>
      <c r="O48" s="18" t="s">
        <v>481</v>
      </c>
      <c r="P48" s="20" t="s">
        <v>481</v>
      </c>
      <c r="Q48" s="18" t="n">
        <v>492.65461135</v>
      </c>
      <c r="R48" s="20" t="n">
        <v>19.94779388</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(493.0/B50*100)</f>
        <v/>
      </c>
      <c r="D50" s="19" t="n">
        <v>11302</v>
      </c>
      <c r="E50" s="18" t="n">
        <v>384.37145208</v>
      </c>
      <c r="F50" s="20" t="n">
        <v>3.23864977</v>
      </c>
      <c r="G50" s="18" t="n">
        <v>400.20309735</v>
      </c>
      <c r="H50" s="20" t="n">
        <v>2.29449541</v>
      </c>
      <c r="I50" s="18" t="s">
        <v>481</v>
      </c>
      <c r="J50" s="20" t="s">
        <v>481</v>
      </c>
      <c r="K50" s="18" t="s">
        <v>481</v>
      </c>
      <c r="L50" s="20" t="s">
        <v>481</v>
      </c>
      <c r="M50" s="18" t="s">
        <v>481</v>
      </c>
      <c r="N50" s="20" t="s">
        <v>481</v>
      </c>
      <c r="O50" s="18" t="s">
        <v>481</v>
      </c>
      <c r="P50" s="20" t="s">
        <v>481</v>
      </c>
      <c r="Q50" s="18" t="n">
        <v>345.41379377</v>
      </c>
      <c r="R50" s="20" t="n">
        <v>7.68594341</v>
      </c>
    </row>
    <row r="51" spans="1:18">
      <c r="A51" s="15" t="s">
        <v>526</v>
      </c>
      <c r="B51" s="17" t="n">
        <v>6866</v>
      </c>
      <c r="C51" s="18">
        <f>(112.0/B51*100)</f>
        <v/>
      </c>
      <c r="D51" s="19" t="n">
        <v>6754</v>
      </c>
      <c r="E51" s="18" t="n">
        <v>403.38780826</v>
      </c>
      <c r="F51" s="20" t="n">
        <v>3.48960313</v>
      </c>
      <c r="G51" s="18" t="n">
        <v>406.03382877</v>
      </c>
      <c r="H51" s="20" t="n">
        <v>2.77494444</v>
      </c>
      <c r="I51" s="18" t="s">
        <v>481</v>
      </c>
      <c r="J51" s="20" t="s">
        <v>481</v>
      </c>
      <c r="K51" s="18" t="s">
        <v>481</v>
      </c>
      <c r="L51" s="20" t="s">
        <v>481</v>
      </c>
      <c r="M51" s="18" t="n">
        <v>380.5422133</v>
      </c>
      <c r="N51" s="20" t="n">
        <v>4.31283207</v>
      </c>
      <c r="O51" s="18" t="s">
        <v>481</v>
      </c>
      <c r="P51" s="20" t="s">
        <v>481</v>
      </c>
      <c r="Q51" s="18" t="n">
        <v>383.67745194</v>
      </c>
      <c r="R51" s="20" t="n">
        <v>6.54252057</v>
      </c>
    </row>
    <row r="52" spans="1:18">
      <c r="A52" s="15" t="s">
        <v>527</v>
      </c>
      <c r="B52" s="17" t="n">
        <v>5809</v>
      </c>
      <c r="C52" s="18">
        <f>(124.0/B52*100)</f>
        <v/>
      </c>
      <c r="D52" s="19" t="n">
        <v>5685</v>
      </c>
      <c r="E52" s="18" t="n">
        <v>458.43529593</v>
      </c>
      <c r="F52" s="20" t="n">
        <v>3.57803427</v>
      </c>
      <c r="G52" s="18" t="n">
        <v>469.60441159</v>
      </c>
      <c r="H52" s="20" t="n">
        <v>3.0904994</v>
      </c>
      <c r="I52" s="18" t="s">
        <v>481</v>
      </c>
      <c r="J52" s="20" t="s">
        <v>481</v>
      </c>
      <c r="K52" s="18" t="s">
        <v>481</v>
      </c>
      <c r="L52" s="20" t="s">
        <v>481</v>
      </c>
      <c r="M52" s="18" t="s">
        <v>481</v>
      </c>
      <c r="N52" s="20" t="s">
        <v>481</v>
      </c>
      <c r="O52" s="18" t="s">
        <v>481</v>
      </c>
      <c r="P52" s="20" t="s">
        <v>481</v>
      </c>
      <c r="Q52" s="18" t="n">
        <v>401.23639133</v>
      </c>
      <c r="R52" s="20" t="n">
        <v>8.90156032</v>
      </c>
    </row>
    <row r="53" spans="1:18">
      <c r="A53" s="15" t="s">
        <v>528</v>
      </c>
      <c r="B53" s="17" t="n">
        <v>5571</v>
      </c>
      <c r="C53" s="18">
        <f>(144.0/B53*100)</f>
        <v/>
      </c>
      <c r="D53" s="19" t="n">
        <v>5427</v>
      </c>
      <c r="E53" s="18" t="n">
        <v>428.06048476</v>
      </c>
      <c r="F53" s="20" t="n">
        <v>2.58779693</v>
      </c>
      <c r="G53" s="18" t="n">
        <v>453.78979216</v>
      </c>
      <c r="H53" s="20" t="n">
        <v>2.01483445</v>
      </c>
      <c r="I53" s="18" t="s">
        <v>481</v>
      </c>
      <c r="J53" s="20" t="s">
        <v>481</v>
      </c>
      <c r="K53" s="18" t="s">
        <v>481</v>
      </c>
      <c r="L53" s="20" t="s">
        <v>481</v>
      </c>
      <c r="M53" s="18" t="s">
        <v>481</v>
      </c>
      <c r="N53" s="20" t="s">
        <v>481</v>
      </c>
      <c r="O53" s="18" t="s">
        <v>481</v>
      </c>
      <c r="P53" s="20" t="s">
        <v>481</v>
      </c>
      <c r="Q53" s="18" t="n">
        <v>375.24983447</v>
      </c>
      <c r="R53" s="20" t="n">
        <v>4.5697105</v>
      </c>
    </row>
    <row r="54" spans="1:18">
      <c r="A54" s="15" t="s">
        <v>529</v>
      </c>
      <c r="B54" s="17" t="n">
        <v>4740</v>
      </c>
      <c r="C54" s="18">
        <f>(638.0/B54*100)</f>
        <v/>
      </c>
      <c r="D54" s="19" t="n">
        <v>4102</v>
      </c>
      <c r="E54" s="18" t="n">
        <v>322.92473498</v>
      </c>
      <c r="F54" s="20" t="n">
        <v>3.441363</v>
      </c>
      <c r="G54" s="18" t="n">
        <v>358.95796631</v>
      </c>
      <c r="H54" s="20" t="n">
        <v>3.41223404</v>
      </c>
      <c r="I54" s="18" t="s">
        <v>481</v>
      </c>
      <c r="J54" s="20" t="s">
        <v>481</v>
      </c>
      <c r="K54" s="18" t="s">
        <v>481</v>
      </c>
      <c r="L54" s="20" t="s">
        <v>481</v>
      </c>
      <c r="M54" s="18" t="s">
        <v>481</v>
      </c>
      <c r="N54" s="20" t="s">
        <v>481</v>
      </c>
      <c r="O54" s="18" t="s">
        <v>481</v>
      </c>
      <c r="P54" s="20" t="s">
        <v>481</v>
      </c>
      <c r="Q54" s="18" t="n">
        <v>295.08739308</v>
      </c>
      <c r="R54" s="20" t="n">
        <v>4.42459307</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540.27137304</v>
      </c>
      <c r="F56" s="20" t="n">
        <v>3.38044751</v>
      </c>
      <c r="G56" s="18" t="n">
        <v>558.20450534</v>
      </c>
      <c r="H56" s="20" t="n">
        <v>3.03169686</v>
      </c>
      <c r="I56" s="18" t="s">
        <v>481</v>
      </c>
      <c r="J56" s="20" t="s">
        <v>481</v>
      </c>
      <c r="K56" s="18" t="s">
        <v>481</v>
      </c>
      <c r="L56" s="20" t="s">
        <v>481</v>
      </c>
      <c r="M56" s="18" t="s">
        <v>481</v>
      </c>
      <c r="N56" s="20" t="s">
        <v>481</v>
      </c>
      <c r="O56" s="18" t="s">
        <v>481</v>
      </c>
      <c r="P56" s="20" t="s">
        <v>481</v>
      </c>
      <c r="Q56" s="18" t="n">
        <v>466.41029649</v>
      </c>
      <c r="R56" s="20" t="n">
        <v>17.09860667</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(193.0/B61*100)</f>
        <v/>
      </c>
      <c r="D61" s="19" t="n">
        <v>6332</v>
      </c>
      <c r="E61" s="18" t="n">
        <v>470.44185633</v>
      </c>
      <c r="F61" s="20" t="n">
        <v>2.75650844</v>
      </c>
      <c r="G61" s="18" t="n">
        <v>488.07852904</v>
      </c>
      <c r="H61" s="20" t="n">
        <v>2.66588771</v>
      </c>
      <c r="I61" s="18" t="s">
        <v>481</v>
      </c>
      <c r="J61" s="20" t="s">
        <v>481</v>
      </c>
      <c r="K61" s="18" t="s">
        <v>481</v>
      </c>
      <c r="L61" s="20" t="s">
        <v>481</v>
      </c>
      <c r="M61" s="18" t="s">
        <v>481</v>
      </c>
      <c r="N61" s="20" t="s">
        <v>481</v>
      </c>
      <c r="O61" s="18" t="s">
        <v>481</v>
      </c>
      <c r="P61" s="20" t="s">
        <v>481</v>
      </c>
      <c r="Q61" s="18" t="n">
        <v>419.95362212</v>
      </c>
      <c r="R61" s="20" t="n">
        <v>9.296024879999999</v>
      </c>
    </row>
    <row r="62" spans="1:18">
      <c r="A62" s="15" t="s">
        <v>537</v>
      </c>
      <c r="B62" s="17" t="n">
        <v>4476</v>
      </c>
      <c r="C62" s="18">
        <f>(3.0/B62*100)</f>
        <v/>
      </c>
      <c r="D62" s="19" t="n">
        <v>4473</v>
      </c>
      <c r="E62" s="18" t="n">
        <v>541.0558253299999</v>
      </c>
      <c r="F62" s="20" t="n">
        <v>1.85526625</v>
      </c>
      <c r="G62" s="18" t="n">
        <v>547.1572627100001</v>
      </c>
      <c r="H62" s="20" t="n">
        <v>1.67494393</v>
      </c>
      <c r="I62" s="18" t="s">
        <v>481</v>
      </c>
      <c r="J62" s="20" t="s">
        <v>481</v>
      </c>
      <c r="K62" s="18" t="s">
        <v>481</v>
      </c>
      <c r="L62" s="20" t="s">
        <v>481</v>
      </c>
      <c r="M62" s="18" t="s">
        <v>481</v>
      </c>
      <c r="N62" s="20" t="s">
        <v>481</v>
      </c>
      <c r="O62" s="18" t="s">
        <v>481</v>
      </c>
      <c r="P62" s="20" t="s">
        <v>481</v>
      </c>
      <c r="Q62" s="18" t="n">
        <v>481.26256322</v>
      </c>
      <c r="R62" s="20" t="n">
        <v>29.48545423</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(104.0/B66*100)</f>
        <v/>
      </c>
      <c r="D66" s="19" t="n">
        <v>5561</v>
      </c>
      <c r="E66" s="18" t="n">
        <v>418.74988285</v>
      </c>
      <c r="F66" s="20" t="n">
        <v>1.9596971</v>
      </c>
      <c r="G66" s="18" t="n">
        <v>436.15834922</v>
      </c>
      <c r="H66" s="20" t="n">
        <v>2.32808091</v>
      </c>
      <c r="I66" s="18" t="s">
        <v>481</v>
      </c>
      <c r="J66" s="20" t="s">
        <v>481</v>
      </c>
      <c r="K66" s="18" t="s">
        <v>481</v>
      </c>
      <c r="L66" s="20" t="s">
        <v>481</v>
      </c>
      <c r="M66" s="18" t="s">
        <v>481</v>
      </c>
      <c r="N66" s="20" t="s">
        <v>481</v>
      </c>
      <c r="O66" s="18" t="s">
        <v>481</v>
      </c>
      <c r="P66" s="20" t="s">
        <v>481</v>
      </c>
      <c r="Q66" s="18" t="n">
        <v>363.81855304</v>
      </c>
      <c r="R66" s="20" t="n">
        <v>4.72692195</v>
      </c>
    </row>
    <row r="67" spans="1:18">
      <c r="A67" s="15" t="s">
        <v>542</v>
      </c>
      <c r="B67" s="17" t="n">
        <v>6971</v>
      </c>
      <c r="C67" s="18">
        <f>(1330.0/B67*100)</f>
        <v/>
      </c>
      <c r="D67" s="19" t="n">
        <v>5641</v>
      </c>
      <c r="E67" s="18" t="n">
        <v>392.32369397</v>
      </c>
      <c r="F67" s="20" t="n">
        <v>3.13714159</v>
      </c>
      <c r="G67" s="18" t="n">
        <v>414.32412293</v>
      </c>
      <c r="H67" s="20" t="n">
        <v>3.58228757</v>
      </c>
      <c r="I67" s="18" t="s">
        <v>481</v>
      </c>
      <c r="J67" s="20" t="s">
        <v>481</v>
      </c>
      <c r="K67" s="18" t="s">
        <v>481</v>
      </c>
      <c r="L67" s="20" t="s">
        <v>481</v>
      </c>
      <c r="M67" s="18" t="s">
        <v>481</v>
      </c>
      <c r="N67" s="20" t="s">
        <v>481</v>
      </c>
      <c r="O67" s="18" t="s">
        <v>481</v>
      </c>
      <c r="P67" s="20" t="s">
        <v>481</v>
      </c>
      <c r="Q67" s="18" t="n">
        <v>351.63455345</v>
      </c>
      <c r="R67" s="20" t="n">
        <v>6.80778546</v>
      </c>
    </row>
    <row r="68" spans="1:18">
      <c r="A68" s="15" t="s">
        <v>543</v>
      </c>
      <c r="B68" s="17" t="n">
        <v>12083</v>
      </c>
      <c r="C68" s="18">
        <f>(32.0/B68*100)</f>
        <v/>
      </c>
      <c r="D68" s="19" t="n">
        <v>12051</v>
      </c>
      <c r="E68" s="18" t="n">
        <v>402.8874411</v>
      </c>
      <c r="F68" s="20" t="n">
        <v>1.66357406</v>
      </c>
      <c r="G68" s="18" t="n">
        <v>427.70831893</v>
      </c>
      <c r="H68" s="20" t="n">
        <v>2.20350765</v>
      </c>
      <c r="I68" s="18" t="s">
        <v>481</v>
      </c>
      <c r="J68" s="20" t="s">
        <v>481</v>
      </c>
      <c r="K68" s="18" t="s">
        <v>481</v>
      </c>
      <c r="L68" s="20" t="s">
        <v>481</v>
      </c>
      <c r="M68" s="18" t="s">
        <v>481</v>
      </c>
      <c r="N68" s="20" t="s">
        <v>481</v>
      </c>
      <c r="O68" s="18" t="s">
        <v>481</v>
      </c>
      <c r="P68" s="20" t="s">
        <v>481</v>
      </c>
      <c r="Q68" s="18" t="n">
        <v>350.23293057</v>
      </c>
      <c r="R68" s="20" t="n">
        <v>2.18870989</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494.54766212</v>
      </c>
      <c r="F70" s="20" t="n">
        <v>3.30338327</v>
      </c>
      <c r="G70" s="18" t="n">
        <v>502.18537791</v>
      </c>
      <c r="H70" s="20" t="n">
        <v>3.62370894</v>
      </c>
      <c r="I70" s="18" t="s">
        <v>481</v>
      </c>
      <c r="J70" s="20" t="s">
        <v>481</v>
      </c>
      <c r="K70" s="18" t="s">
        <v>481</v>
      </c>
      <c r="L70" s="20" t="s">
        <v>481</v>
      </c>
      <c r="M70" s="18" t="s">
        <v>481</v>
      </c>
      <c r="N70" s="20" t="s">
        <v>481</v>
      </c>
      <c r="O70" s="18" t="s">
        <v>481</v>
      </c>
      <c r="P70" s="20" t="s">
        <v>481</v>
      </c>
      <c r="Q70" s="18" t="n">
        <v>450.12657253</v>
      </c>
      <c r="R70" s="20" t="n">
        <v>9.75453454</v>
      </c>
    </row>
    <row r="71" spans="1:18">
      <c r="A71" s="15" t="s">
        <v>546</v>
      </c>
      <c r="B71" s="17" t="n">
        <v>6115</v>
      </c>
      <c r="C71" s="18">
        <f>(60.0/B71*100)</f>
        <v/>
      </c>
      <c r="D71" s="19" t="n">
        <v>6055</v>
      </c>
      <c r="E71" s="18" t="n">
        <v>560.03025428</v>
      </c>
      <c r="F71" s="20" t="n">
        <v>2.35071939</v>
      </c>
      <c r="G71" s="18" t="n">
        <v>568.41840756</v>
      </c>
      <c r="H71" s="20" t="n">
        <v>1.78685174</v>
      </c>
      <c r="I71" s="18" t="s">
        <v>481</v>
      </c>
      <c r="J71" s="20" t="s">
        <v>481</v>
      </c>
      <c r="K71" s="18" t="s">
        <v>481</v>
      </c>
      <c r="L71" s="20" t="s">
        <v>481</v>
      </c>
      <c r="M71" s="18" t="s">
        <v>481</v>
      </c>
      <c r="N71" s="20" t="s">
        <v>481</v>
      </c>
      <c r="O71" s="18" t="s">
        <v>481</v>
      </c>
      <c r="P71" s="20" t="s">
        <v>481</v>
      </c>
      <c r="Q71" s="18" t="n">
        <v>510.54269053</v>
      </c>
      <c r="R71" s="20" t="n">
        <v>15.68958839</v>
      </c>
    </row>
    <row r="72" spans="1:18">
      <c r="A72" s="15" t="s">
        <v>547</v>
      </c>
      <c r="B72" s="17" t="n">
        <v>7708</v>
      </c>
      <c r="C72" s="18">
        <f>(9.0/B72*100)</f>
        <v/>
      </c>
      <c r="D72" s="19" t="n">
        <v>7699</v>
      </c>
      <c r="E72" s="18" t="n">
        <v>541.01891886</v>
      </c>
      <c r="F72" s="20" t="n">
        <v>3.5178567</v>
      </c>
      <c r="G72" s="18" t="n">
        <v>543.81770488</v>
      </c>
      <c r="H72" s="20" t="n">
        <v>3.34960952</v>
      </c>
      <c r="I72" s="18" t="s">
        <v>481</v>
      </c>
      <c r="J72" s="20" t="s">
        <v>481</v>
      </c>
      <c r="K72" s="18" t="s">
        <v>481</v>
      </c>
      <c r="L72" s="20" t="s">
        <v>481</v>
      </c>
      <c r="M72" s="18" t="s">
        <v>481</v>
      </c>
      <c r="N72" s="20" t="s">
        <v>481</v>
      </c>
      <c r="O72" s="18" t="s">
        <v>481</v>
      </c>
      <c r="P72" s="20" t="s">
        <v>481</v>
      </c>
      <c r="Q72" s="18" t="n">
        <v>499.8928291</v>
      </c>
      <c r="R72" s="20" t="n">
        <v>17.16177477</v>
      </c>
    </row>
    <row r="73" spans="1:18">
      <c r="A73" s="15" t="s">
        <v>548</v>
      </c>
      <c r="B73" s="17" t="n">
        <v>8249</v>
      </c>
      <c r="C73" s="18">
        <f>(220.0/B73*100)</f>
        <v/>
      </c>
      <c r="D73" s="19" t="n">
        <v>8029</v>
      </c>
      <c r="E73" s="18" t="n">
        <v>407.47737914</v>
      </c>
      <c r="F73" s="20" t="n">
        <v>3.43921688</v>
      </c>
      <c r="G73" s="18" t="n">
        <v>427.84914729</v>
      </c>
      <c r="H73" s="20" t="n">
        <v>3.32433788</v>
      </c>
      <c r="I73" s="18" t="s">
        <v>481</v>
      </c>
      <c r="J73" s="20" t="s">
        <v>481</v>
      </c>
      <c r="K73" s="18" t="s">
        <v>481</v>
      </c>
      <c r="L73" s="20" t="s">
        <v>481</v>
      </c>
      <c r="M73" s="18" t="s">
        <v>481</v>
      </c>
      <c r="N73" s="20" t="s">
        <v>481</v>
      </c>
      <c r="O73" s="18" t="s">
        <v>481</v>
      </c>
      <c r="P73" s="20" t="s">
        <v>481</v>
      </c>
      <c r="Q73" s="18" t="n">
        <v>388.2583267</v>
      </c>
      <c r="R73" s="20" t="n">
        <v>10.0753059</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(355.0/B75*100)</f>
        <v/>
      </c>
      <c r="D75" s="19" t="n">
        <v>5020</v>
      </c>
      <c r="E75" s="18" t="n">
        <v>365.43250049</v>
      </c>
      <c r="F75" s="20" t="n">
        <v>3.4925578</v>
      </c>
      <c r="G75" s="18" t="n">
        <v>382.5939886</v>
      </c>
      <c r="H75" s="20" t="n">
        <v>3.75326177</v>
      </c>
      <c r="I75" s="18" t="s">
        <v>481</v>
      </c>
      <c r="J75" s="20" t="s">
        <v>481</v>
      </c>
      <c r="K75" s="18" t="s">
        <v>481</v>
      </c>
      <c r="L75" s="20" t="s">
        <v>481</v>
      </c>
      <c r="M75" s="18" t="s">
        <v>481</v>
      </c>
      <c r="N75" s="20" t="s">
        <v>481</v>
      </c>
      <c r="O75" s="18" t="s">
        <v>481</v>
      </c>
      <c r="P75" s="20" t="s">
        <v>481</v>
      </c>
      <c r="Q75" s="18" t="n">
        <v>334.92201674</v>
      </c>
      <c r="R75" s="20" t="n">
        <v>5.50746577</v>
      </c>
    </row>
    <row r="76" spans="1:18">
      <c r="A76" s="15" t="s">
        <v>551</v>
      </c>
      <c r="B76" s="17" t="n">
        <v>14167</v>
      </c>
      <c r="C76" s="18">
        <f>(238.0/B76*100)</f>
        <v/>
      </c>
      <c r="D76" s="19" t="n">
        <v>13929</v>
      </c>
      <c r="E76" s="18" t="n">
        <v>422.21735016</v>
      </c>
      <c r="F76" s="20" t="n">
        <v>2.54664239</v>
      </c>
      <c r="G76" s="18" t="n">
        <v>445.59221966</v>
      </c>
      <c r="H76" s="20" t="n">
        <v>2.88144645</v>
      </c>
      <c r="I76" s="18" t="s">
        <v>481</v>
      </c>
      <c r="J76" s="20" t="s">
        <v>481</v>
      </c>
      <c r="K76" s="18" t="s">
        <v>481</v>
      </c>
      <c r="L76" s="20" t="s">
        <v>481</v>
      </c>
      <c r="M76" s="18" t="s">
        <v>481</v>
      </c>
      <c r="N76" s="20" t="s">
        <v>481</v>
      </c>
      <c r="O76" s="18" t="s">
        <v>481</v>
      </c>
      <c r="P76" s="20" t="s">
        <v>481</v>
      </c>
      <c r="Q76" s="18" t="n">
        <v>365.57987634</v>
      </c>
      <c r="R76" s="20" t="n">
        <v>6.17137315</v>
      </c>
    </row>
    <row r="77" spans="1:18">
      <c r="A77" s="15" t="s">
        <v>552</v>
      </c>
      <c r="B77" s="17" t="n">
        <v>6062</v>
      </c>
      <c r="C77" s="18">
        <f>(511.0/B77*100)</f>
        <v/>
      </c>
      <c r="D77" s="19" t="n">
        <v>5551</v>
      </c>
      <c r="E77" s="18" t="n">
        <v>419.88537939</v>
      </c>
      <c r="F77" s="20" t="n">
        <v>3.18275079</v>
      </c>
      <c r="G77" s="18" t="n">
        <v>433.34656194</v>
      </c>
      <c r="H77" s="20" t="n">
        <v>3.34253635</v>
      </c>
      <c r="I77" s="18" t="s">
        <v>481</v>
      </c>
      <c r="J77" s="20" t="s">
        <v>481</v>
      </c>
      <c r="K77" s="18" t="s">
        <v>481</v>
      </c>
      <c r="L77" s="20" t="s">
        <v>481</v>
      </c>
      <c r="M77" s="18" t="s">
        <v>481</v>
      </c>
      <c r="N77" s="20" t="s">
        <v>481</v>
      </c>
      <c r="O77" s="18" t="s">
        <v>481</v>
      </c>
      <c r="P77" s="20" t="s">
        <v>481</v>
      </c>
      <c r="Q77" s="18" t="n">
        <v>361.93000192</v>
      </c>
      <c r="R77" s="20" t="n">
        <v>3.80890337</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(123.0/B81*100)</f>
        <v/>
      </c>
      <c r="D81" s="19" t="n">
        <v>8738</v>
      </c>
      <c r="E81" s="18" t="n">
        <v>440.78309425</v>
      </c>
      <c r="F81" s="20" t="n">
        <v>3.11835022</v>
      </c>
      <c r="G81" s="18" t="n">
        <v>462.42143451</v>
      </c>
      <c r="H81" s="20" t="n">
        <v>4.84352867</v>
      </c>
      <c r="I81" s="18" t="s">
        <v>481</v>
      </c>
      <c r="J81" s="20" t="s">
        <v>481</v>
      </c>
      <c r="K81" s="18" t="s">
        <v>481</v>
      </c>
      <c r="L81" s="20" t="s">
        <v>481</v>
      </c>
      <c r="M81" s="18" t="s">
        <v>481</v>
      </c>
      <c r="N81" s="20" t="s">
        <v>481</v>
      </c>
      <c r="O81" s="18" t="s">
        <v>481</v>
      </c>
      <c r="P81" s="20" t="s">
        <v>481</v>
      </c>
      <c r="Q81" s="18" t="n">
        <v>402.70989838</v>
      </c>
      <c r="R81" s="20" t="n">
        <v>10.63582408</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895</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490.85293093</v>
      </c>
      <c r="F7" s="20" t="n">
        <v>1.91331123</v>
      </c>
      <c r="G7" s="18" t="n">
        <v>525.32320717</v>
      </c>
      <c r="H7" s="20" t="n">
        <v>2.51774425</v>
      </c>
      <c r="I7" s="18" t="s">
        <v>481</v>
      </c>
      <c r="J7" s="20" t="s">
        <v>481</v>
      </c>
      <c r="K7" s="18" t="s">
        <v>481</v>
      </c>
      <c r="L7" s="20" t="s">
        <v>481</v>
      </c>
      <c r="M7" s="18" t="s">
        <v>481</v>
      </c>
      <c r="N7" s="20" t="s">
        <v>481</v>
      </c>
      <c r="O7" s="18" t="s">
        <v>481</v>
      </c>
      <c r="P7" s="20" t="s">
        <v>481</v>
      </c>
      <c r="Q7" s="18" t="n">
        <v>463.88555088</v>
      </c>
      <c r="R7" s="20" t="n">
        <v>4.9003462</v>
      </c>
    </row>
    <row r="8" spans="1:18">
      <c r="A8" s="15" t="s">
        <v>483</v>
      </c>
      <c r="B8" s="17" t="n">
        <v>7007</v>
      </c>
      <c r="C8" s="18">
        <f>(324.0/B8*100)</f>
        <v/>
      </c>
      <c r="D8" s="19" t="n">
        <v>6683</v>
      </c>
      <c r="E8" s="18" t="n">
        <v>494.83559201</v>
      </c>
      <c r="F8" s="20" t="n">
        <v>2.76896766</v>
      </c>
      <c r="G8" s="18" t="n">
        <v>525.4773556</v>
      </c>
      <c r="H8" s="20" t="n">
        <v>5.18009168</v>
      </c>
      <c r="I8" s="18" t="s">
        <v>481</v>
      </c>
      <c r="J8" s="20" t="s">
        <v>481</v>
      </c>
      <c r="K8" s="18" t="s">
        <v>481</v>
      </c>
      <c r="L8" s="20" t="s">
        <v>481</v>
      </c>
      <c r="M8" s="18" t="n">
        <v>301.63126691</v>
      </c>
      <c r="N8" s="20" t="n">
        <v>25.14921031</v>
      </c>
      <c r="O8" s="18" t="s">
        <v>481</v>
      </c>
      <c r="P8" s="20" t="s">
        <v>481</v>
      </c>
      <c r="Q8" s="18" t="n">
        <v>439.97756999</v>
      </c>
      <c r="R8" s="20" t="n">
        <v>9.31271327</v>
      </c>
    </row>
    <row r="9" spans="1:18">
      <c r="A9" s="15" t="s">
        <v>484</v>
      </c>
      <c r="B9" s="17" t="n">
        <v>9651</v>
      </c>
      <c r="C9" s="18">
        <f>(373.0/B9*100)</f>
        <v/>
      </c>
      <c r="D9" s="19" t="n">
        <v>9278</v>
      </c>
      <c r="E9" s="18" t="n">
        <v>510.57198832</v>
      </c>
      <c r="F9" s="20" t="n">
        <v>2.3228938</v>
      </c>
      <c r="G9" s="18" t="n">
        <v>534.08350969</v>
      </c>
      <c r="H9" s="20" t="n">
        <v>3.64353318</v>
      </c>
      <c r="I9" s="18" t="s">
        <v>481</v>
      </c>
      <c r="J9" s="20" t="s">
        <v>481</v>
      </c>
      <c r="K9" s="18" t="s">
        <v>481</v>
      </c>
      <c r="L9" s="20" t="s">
        <v>481</v>
      </c>
      <c r="M9" s="18" t="n">
        <v>357.98454354</v>
      </c>
      <c r="N9" s="20" t="n">
        <v>11.51846445</v>
      </c>
      <c r="O9" s="18" t="s">
        <v>481</v>
      </c>
      <c r="P9" s="20" t="s">
        <v>481</v>
      </c>
      <c r="Q9" s="18" t="n">
        <v>440.09784309</v>
      </c>
      <c r="R9" s="20" t="n">
        <v>8.86610188</v>
      </c>
    </row>
    <row r="10" spans="1:18">
      <c r="A10" s="15" t="s">
        <v>485</v>
      </c>
      <c r="B10" s="17" t="n">
        <v>20058</v>
      </c>
      <c r="C10" s="18">
        <f>(589.0/B10*100)</f>
        <v/>
      </c>
      <c r="D10" s="19" t="n">
        <v>19469</v>
      </c>
      <c r="E10" s="18" t="n">
        <v>511.18660127</v>
      </c>
      <c r="F10" s="20" t="n">
        <v>2.37138848</v>
      </c>
      <c r="G10" s="18" t="n">
        <v>540.58148843</v>
      </c>
      <c r="H10" s="20" t="n">
        <v>3.50792912</v>
      </c>
      <c r="I10" s="18" t="s">
        <v>481</v>
      </c>
      <c r="J10" s="20" t="s">
        <v>481</v>
      </c>
      <c r="K10" s="18" t="s">
        <v>481</v>
      </c>
      <c r="L10" s="20" t="s">
        <v>481</v>
      </c>
      <c r="M10" s="18" t="s">
        <v>481</v>
      </c>
      <c r="N10" s="20" t="s">
        <v>481</v>
      </c>
      <c r="O10" s="18" t="s">
        <v>481</v>
      </c>
      <c r="P10" s="20" t="s">
        <v>481</v>
      </c>
      <c r="Q10" s="18" t="n">
        <v>457.03023283</v>
      </c>
      <c r="R10" s="20" t="n">
        <v>7.13090311</v>
      </c>
    </row>
    <row r="11" spans="1:18">
      <c r="A11" s="15" t="s">
        <v>486</v>
      </c>
      <c r="B11" s="17" t="n">
        <v>7053</v>
      </c>
      <c r="C11" s="18">
        <f>(259.0/B11*100)</f>
        <v/>
      </c>
      <c r="D11" s="19" t="n">
        <v>6794</v>
      </c>
      <c r="E11" s="18" t="n">
        <v>424.57028917</v>
      </c>
      <c r="F11" s="20" t="n">
        <v>2.65704494</v>
      </c>
      <c r="G11" s="18" t="n">
        <v>440.12013972</v>
      </c>
      <c r="H11" s="20" t="n">
        <v>3.9727276</v>
      </c>
      <c r="I11" s="18" t="s">
        <v>481</v>
      </c>
      <c r="J11" s="20" t="s">
        <v>481</v>
      </c>
      <c r="K11" s="18" t="s">
        <v>481</v>
      </c>
      <c r="L11" s="20" t="s">
        <v>481</v>
      </c>
      <c r="M11" s="18" t="s">
        <v>481</v>
      </c>
      <c r="N11" s="20" t="s">
        <v>481</v>
      </c>
      <c r="O11" s="18" t="s">
        <v>481</v>
      </c>
      <c r="P11" s="20" t="s">
        <v>481</v>
      </c>
      <c r="Q11" s="18" t="n">
        <v>394.43788561</v>
      </c>
      <c r="R11" s="20" t="n">
        <v>6.42890251</v>
      </c>
    </row>
    <row r="12" spans="1:18">
      <c r="A12" s="15" t="s">
        <v>487</v>
      </c>
      <c r="B12" s="17" t="n">
        <v>6894</v>
      </c>
      <c r="C12" s="18">
        <f>(60.0/B12*100)</f>
        <v/>
      </c>
      <c r="D12" s="19" t="n">
        <v>6834</v>
      </c>
      <c r="E12" s="18" t="n">
        <v>491.68048099</v>
      </c>
      <c r="F12" s="20" t="n">
        <v>2.21933371</v>
      </c>
      <c r="G12" s="18" t="n">
        <v>526.65773185</v>
      </c>
      <c r="H12" s="20" t="n">
        <v>3.62737396</v>
      </c>
      <c r="I12" s="18" t="s">
        <v>481</v>
      </c>
      <c r="J12" s="20" t="s">
        <v>481</v>
      </c>
      <c r="K12" s="18" t="s">
        <v>481</v>
      </c>
      <c r="L12" s="20" t="s">
        <v>481</v>
      </c>
      <c r="M12" s="18" t="n">
        <v>340.98506961</v>
      </c>
      <c r="N12" s="20" t="n">
        <v>12.52444664</v>
      </c>
      <c r="O12" s="18" t="s">
        <v>481</v>
      </c>
      <c r="P12" s="20" t="s">
        <v>481</v>
      </c>
      <c r="Q12" s="18" t="n">
        <v>394.46028281</v>
      </c>
      <c r="R12" s="20" t="n">
        <v>8.756156259999999</v>
      </c>
    </row>
    <row r="13" spans="1:18">
      <c r="A13" s="15" t="s">
        <v>488</v>
      </c>
      <c r="B13" s="17" t="n">
        <v>7161</v>
      </c>
      <c r="C13" s="18">
        <f>(368.0/B13*100)</f>
        <v/>
      </c>
      <c r="D13" s="19" t="n">
        <v>6793</v>
      </c>
      <c r="E13" s="18" t="n">
        <v>513.57169277</v>
      </c>
      <c r="F13" s="20" t="n">
        <v>2.33448695</v>
      </c>
      <c r="G13" s="18" t="n">
        <v>530.49882136</v>
      </c>
      <c r="H13" s="20" t="n">
        <v>3.58929086</v>
      </c>
      <c r="I13" s="18" t="s">
        <v>481</v>
      </c>
      <c r="J13" s="20" t="s">
        <v>481</v>
      </c>
      <c r="K13" s="18" t="s">
        <v>481</v>
      </c>
      <c r="L13" s="20" t="s">
        <v>481</v>
      </c>
      <c r="M13" s="18" t="n">
        <v>447.51533769</v>
      </c>
      <c r="N13" s="20" t="n">
        <v>5.97365007</v>
      </c>
      <c r="O13" s="18" t="s">
        <v>481</v>
      </c>
      <c r="P13" s="20" t="s">
        <v>481</v>
      </c>
      <c r="Q13" s="18" t="n">
        <v>441.39209183</v>
      </c>
      <c r="R13" s="20" t="n">
        <v>7.38254595</v>
      </c>
    </row>
    <row r="14" spans="1:18">
      <c r="A14" s="15" t="s">
        <v>489</v>
      </c>
      <c r="B14" s="17" t="n">
        <v>5587</v>
      </c>
      <c r="C14" s="18">
        <f>(96.0/B14*100)</f>
        <v/>
      </c>
      <c r="D14" s="19" t="n">
        <v>5491</v>
      </c>
      <c r="E14" s="18" t="n">
        <v>515.4268957199999</v>
      </c>
      <c r="F14" s="20" t="n">
        <v>2.08143952</v>
      </c>
      <c r="G14" s="18" t="n">
        <v>541.58527048</v>
      </c>
      <c r="H14" s="20" t="n">
        <v>3.75343264</v>
      </c>
      <c r="I14" s="18" t="s">
        <v>481</v>
      </c>
      <c r="J14" s="20" t="s">
        <v>481</v>
      </c>
      <c r="K14" s="18" t="s">
        <v>481</v>
      </c>
      <c r="L14" s="20" t="s">
        <v>481</v>
      </c>
      <c r="M14" s="18" t="s">
        <v>481</v>
      </c>
      <c r="N14" s="20" t="s">
        <v>481</v>
      </c>
      <c r="O14" s="18" t="s">
        <v>481</v>
      </c>
      <c r="P14" s="20" t="s">
        <v>481</v>
      </c>
      <c r="Q14" s="18" t="n">
        <v>469.28268937</v>
      </c>
      <c r="R14" s="20" t="n">
        <v>12.51345594</v>
      </c>
    </row>
    <row r="15" spans="1:18">
      <c r="A15" s="15" t="s">
        <v>490</v>
      </c>
      <c r="B15" s="17" t="n">
        <v>5882</v>
      </c>
      <c r="C15" s="18">
        <f>(206.0/B15*100)</f>
        <v/>
      </c>
      <c r="D15" s="19" t="n">
        <v>5676</v>
      </c>
      <c r="E15" s="18" t="n">
        <v>513.14809282</v>
      </c>
      <c r="F15" s="20" t="n">
        <v>2.16131627</v>
      </c>
      <c r="G15" s="18" t="n">
        <v>527.0696822899999</v>
      </c>
      <c r="H15" s="20" t="n">
        <v>4.15358618</v>
      </c>
      <c r="I15" s="18" t="s">
        <v>481</v>
      </c>
      <c r="J15" s="20" t="s">
        <v>481</v>
      </c>
      <c r="K15" s="18" t="s">
        <v>481</v>
      </c>
      <c r="L15" s="20" t="s">
        <v>481</v>
      </c>
      <c r="M15" s="18" t="n">
        <v>368.85220715</v>
      </c>
      <c r="N15" s="20" t="n">
        <v>14.5875493</v>
      </c>
      <c r="O15" s="18" t="s">
        <v>481</v>
      </c>
      <c r="P15" s="20" t="s">
        <v>481</v>
      </c>
      <c r="Q15" s="18" t="n">
        <v>448.06906574</v>
      </c>
      <c r="R15" s="20" t="n">
        <v>8.123971620000001</v>
      </c>
    </row>
    <row r="16" spans="1:18">
      <c r="A16" s="15" t="s">
        <v>491</v>
      </c>
      <c r="B16" s="17" t="n">
        <v>6108</v>
      </c>
      <c r="C16" s="18">
        <f>(203.0/B16*100)</f>
        <v/>
      </c>
      <c r="D16" s="19" t="n">
        <v>5905</v>
      </c>
      <c r="E16" s="18" t="n">
        <v>488.10930993</v>
      </c>
      <c r="F16" s="20" t="n">
        <v>2.24315483</v>
      </c>
      <c r="G16" s="18" t="n">
        <v>522.58541501</v>
      </c>
      <c r="H16" s="20" t="n">
        <v>2.9714354</v>
      </c>
      <c r="I16" s="18" t="s">
        <v>481</v>
      </c>
      <c r="J16" s="20" t="s">
        <v>481</v>
      </c>
      <c r="K16" s="18" t="s">
        <v>481</v>
      </c>
      <c r="L16" s="20" t="s">
        <v>481</v>
      </c>
      <c r="M16" s="18" t="s">
        <v>481</v>
      </c>
      <c r="N16" s="20" t="s">
        <v>481</v>
      </c>
      <c r="O16" s="18" t="s">
        <v>481</v>
      </c>
      <c r="P16" s="20" t="s">
        <v>481</v>
      </c>
      <c r="Q16" s="18" t="n">
        <v>418.73688212</v>
      </c>
      <c r="R16" s="20" t="n">
        <v>10.11702175</v>
      </c>
    </row>
    <row r="17" spans="1:18">
      <c r="A17" s="15" t="s">
        <v>492</v>
      </c>
      <c r="B17" s="17" t="n">
        <v>6504</v>
      </c>
      <c r="C17" s="18">
        <f>(2741.0/B17*100)</f>
        <v/>
      </c>
      <c r="D17" s="19" t="n">
        <v>3763</v>
      </c>
      <c r="E17" s="18" t="n">
        <v>506.75377604</v>
      </c>
      <c r="F17" s="20" t="n">
        <v>3.48529972</v>
      </c>
      <c r="G17" s="18" t="n">
        <v>539.30808057</v>
      </c>
      <c r="H17" s="20" t="n">
        <v>4.54826102</v>
      </c>
      <c r="I17" s="18" t="s">
        <v>481</v>
      </c>
      <c r="J17" s="20" t="s">
        <v>481</v>
      </c>
      <c r="K17" s="18" t="s">
        <v>481</v>
      </c>
      <c r="L17" s="20" t="s">
        <v>481</v>
      </c>
      <c r="M17" s="18" t="n">
        <v>362.96139732</v>
      </c>
      <c r="N17" s="20" t="n">
        <v>12.64520278</v>
      </c>
      <c r="O17" s="18" t="s">
        <v>481</v>
      </c>
      <c r="P17" s="20" t="s">
        <v>481</v>
      </c>
      <c r="Q17" s="18" t="n">
        <v>473.17927247</v>
      </c>
      <c r="R17" s="20" t="n">
        <v>7.77346654</v>
      </c>
    </row>
    <row r="18" spans="1:18">
      <c r="A18" s="15" t="s">
        <v>493</v>
      </c>
      <c r="B18" s="17" t="n">
        <v>5532</v>
      </c>
      <c r="C18" s="18">
        <f>(33.0/B18*100)</f>
        <v/>
      </c>
      <c r="D18" s="19" t="n">
        <v>5499</v>
      </c>
      <c r="E18" s="18" t="n">
        <v>449.16335389</v>
      </c>
      <c r="F18" s="20" t="n">
        <v>3.45438311</v>
      </c>
      <c r="G18" s="18" t="n">
        <v>478.13637207</v>
      </c>
      <c r="H18" s="20" t="n">
        <v>4.26961881</v>
      </c>
      <c r="I18" s="18" t="s">
        <v>481</v>
      </c>
      <c r="J18" s="20" t="s">
        <v>481</v>
      </c>
      <c r="K18" s="18" t="s">
        <v>481</v>
      </c>
      <c r="L18" s="20" t="s">
        <v>481</v>
      </c>
      <c r="M18" s="18" t="s">
        <v>481</v>
      </c>
      <c r="N18" s="20" t="s">
        <v>481</v>
      </c>
      <c r="O18" s="18" t="s">
        <v>481</v>
      </c>
      <c r="P18" s="20" t="s">
        <v>481</v>
      </c>
      <c r="Q18" s="18" t="n">
        <v>385.79199731</v>
      </c>
      <c r="R18" s="20" t="n">
        <v>11.49967861</v>
      </c>
    </row>
    <row r="19" spans="1:18">
      <c r="A19" s="15" t="s">
        <v>494</v>
      </c>
      <c r="B19" s="17" t="n">
        <v>5658</v>
      </c>
      <c r="C19" s="18">
        <f>(521.0/B19*100)</f>
        <v/>
      </c>
      <c r="D19" s="19" t="n">
        <v>5137</v>
      </c>
      <c r="E19" s="18" t="n">
        <v>477.46264985</v>
      </c>
      <c r="F19" s="20" t="n">
        <v>2.59307714</v>
      </c>
      <c r="G19" s="18" t="n">
        <v>505.17345192</v>
      </c>
      <c r="H19" s="20" t="n">
        <v>4.75602704</v>
      </c>
      <c r="I19" s="18" t="s">
        <v>481</v>
      </c>
      <c r="J19" s="20" t="s">
        <v>481</v>
      </c>
      <c r="K19" s="18" t="s">
        <v>481</v>
      </c>
      <c r="L19" s="20" t="s">
        <v>481</v>
      </c>
      <c r="M19" s="18" t="s">
        <v>481</v>
      </c>
      <c r="N19" s="20" t="s">
        <v>481</v>
      </c>
      <c r="O19" s="18" t="s">
        <v>481</v>
      </c>
      <c r="P19" s="20" t="s">
        <v>481</v>
      </c>
      <c r="Q19" s="18" t="n">
        <v>395.73008255</v>
      </c>
      <c r="R19" s="20" t="n">
        <v>8.526921249999999</v>
      </c>
    </row>
    <row r="20" spans="1:18">
      <c r="A20" s="15" t="s">
        <v>495</v>
      </c>
      <c r="B20" s="17" t="n">
        <v>3371</v>
      </c>
      <c r="C20" s="18">
        <f>(75.0/B20*100)</f>
        <v/>
      </c>
      <c r="D20" s="19" t="n">
        <v>3296</v>
      </c>
      <c r="E20" s="18" t="n">
        <v>483.59196602</v>
      </c>
      <c r="F20" s="20" t="n">
        <v>2.39686034</v>
      </c>
      <c r="G20" s="18" t="n">
        <v>515.1241483</v>
      </c>
      <c r="H20" s="20" t="n">
        <v>3.90419825</v>
      </c>
      <c r="I20" s="18" t="s">
        <v>481</v>
      </c>
      <c r="J20" s="20" t="s">
        <v>481</v>
      </c>
      <c r="K20" s="18" t="s">
        <v>481</v>
      </c>
      <c r="L20" s="20" t="s">
        <v>481</v>
      </c>
      <c r="M20" s="18" t="s">
        <v>481</v>
      </c>
      <c r="N20" s="20" t="s">
        <v>481</v>
      </c>
      <c r="O20" s="18" t="s">
        <v>481</v>
      </c>
      <c r="P20" s="20" t="s">
        <v>481</v>
      </c>
      <c r="Q20" s="18" t="n">
        <v>441.98459389</v>
      </c>
      <c r="R20" s="20" t="n">
        <v>10.59643848</v>
      </c>
    </row>
    <row r="21" spans="1:18">
      <c r="A21" s="15" t="s">
        <v>496</v>
      </c>
      <c r="B21" s="17" t="n">
        <v>5741</v>
      </c>
      <c r="C21" s="18">
        <f>(90.0/B21*100)</f>
        <v/>
      </c>
      <c r="D21" s="19" t="n">
        <v>5651</v>
      </c>
      <c r="E21" s="18" t="n">
        <v>494.7850349</v>
      </c>
      <c r="F21" s="20" t="n">
        <v>2.41628029</v>
      </c>
      <c r="G21" s="18" t="n">
        <v>526.14107174</v>
      </c>
      <c r="H21" s="20" t="n">
        <v>2.14306258</v>
      </c>
      <c r="I21" s="18" t="s">
        <v>481</v>
      </c>
      <c r="J21" s="20" t="s">
        <v>481</v>
      </c>
      <c r="K21" s="18" t="s">
        <v>481</v>
      </c>
      <c r="L21" s="20" t="s">
        <v>481</v>
      </c>
      <c r="M21" s="18" t="s">
        <v>481</v>
      </c>
      <c r="N21" s="20" t="s">
        <v>481</v>
      </c>
      <c r="O21" s="18" t="s">
        <v>481</v>
      </c>
      <c r="P21" s="20" t="s">
        <v>481</v>
      </c>
      <c r="Q21" s="18" t="n">
        <v>456.86252606</v>
      </c>
      <c r="R21" s="20" t="n">
        <v>9.054731869999999</v>
      </c>
    </row>
    <row r="22" spans="1:18">
      <c r="A22" s="15" t="s">
        <v>497</v>
      </c>
      <c r="B22" s="17" t="n">
        <v>6598</v>
      </c>
      <c r="C22" s="18">
        <f>(45.0/B22*100)</f>
        <v/>
      </c>
      <c r="D22" s="19" t="n">
        <v>6553</v>
      </c>
      <c r="E22" s="18" t="n">
        <v>466.62999878</v>
      </c>
      <c r="F22" s="20" t="n">
        <v>3.32067104</v>
      </c>
      <c r="G22" s="18" t="n">
        <v>501.51723694</v>
      </c>
      <c r="H22" s="20" t="n">
        <v>7.02852759</v>
      </c>
      <c r="I22" s="18" t="s">
        <v>481</v>
      </c>
      <c r="J22" s="20" t="s">
        <v>481</v>
      </c>
      <c r="K22" s="18" t="s">
        <v>481</v>
      </c>
      <c r="L22" s="20" t="s">
        <v>481</v>
      </c>
      <c r="M22" s="18" t="n">
        <v>465.3184081</v>
      </c>
      <c r="N22" s="20" t="n">
        <v>9.52311205</v>
      </c>
      <c r="O22" s="18" t="s">
        <v>481</v>
      </c>
      <c r="P22" s="20" t="s">
        <v>481</v>
      </c>
      <c r="Q22" s="18" t="n">
        <v>371.12326607</v>
      </c>
      <c r="R22" s="20" t="n">
        <v>9.356658149999999</v>
      </c>
    </row>
    <row r="23" spans="1:18">
      <c r="A23" s="15" t="s">
        <v>498</v>
      </c>
      <c r="B23" s="17" t="n">
        <v>11583</v>
      </c>
      <c r="C23" s="18">
        <f>(321.0/B23*100)</f>
        <v/>
      </c>
      <c r="D23" s="19" t="n">
        <v>11262</v>
      </c>
      <c r="E23" s="18" t="n">
        <v>488.5180146</v>
      </c>
      <c r="F23" s="20" t="n">
        <v>3.00712141</v>
      </c>
      <c r="G23" s="18" t="n">
        <v>507.71614112</v>
      </c>
      <c r="H23" s="20" t="n">
        <v>4.52446291</v>
      </c>
      <c r="I23" s="18" t="s">
        <v>481</v>
      </c>
      <c r="J23" s="20" t="s">
        <v>481</v>
      </c>
      <c r="K23" s="18" t="s">
        <v>481</v>
      </c>
      <c r="L23" s="20" t="s">
        <v>481</v>
      </c>
      <c r="M23" s="18" t="s">
        <v>481</v>
      </c>
      <c r="N23" s="20" t="s">
        <v>481</v>
      </c>
      <c r="O23" s="18" t="s">
        <v>481</v>
      </c>
      <c r="P23" s="20" t="s">
        <v>481</v>
      </c>
      <c r="Q23" s="18" t="n">
        <v>435.63721545</v>
      </c>
      <c r="R23" s="20" t="n">
        <v>10.29844843</v>
      </c>
    </row>
    <row r="24" spans="1:18">
      <c r="A24" s="15" t="s">
        <v>499</v>
      </c>
      <c r="B24" s="17" t="n">
        <v>6647</v>
      </c>
      <c r="C24" s="18">
        <f>(23.0/B24*100)</f>
        <v/>
      </c>
      <c r="D24" s="19" t="n">
        <v>6624</v>
      </c>
      <c r="E24" s="18" t="n">
        <v>527.92549379</v>
      </c>
      <c r="F24" s="20" t="n">
        <v>2.93280891</v>
      </c>
      <c r="G24" s="18" t="n">
        <v>544.00583936</v>
      </c>
      <c r="H24" s="20" t="n">
        <v>3.85131816</v>
      </c>
      <c r="I24" s="18" t="s">
        <v>481</v>
      </c>
      <c r="J24" s="20" t="s">
        <v>481</v>
      </c>
      <c r="K24" s="18" t="s">
        <v>481</v>
      </c>
      <c r="L24" s="20" t="s">
        <v>481</v>
      </c>
      <c r="M24" s="18" t="s">
        <v>481</v>
      </c>
      <c r="N24" s="20" t="s">
        <v>481</v>
      </c>
      <c r="O24" s="18" t="s">
        <v>481</v>
      </c>
      <c r="P24" s="20" t="s">
        <v>481</v>
      </c>
      <c r="Q24" s="18" t="n">
        <v>473.12746147</v>
      </c>
      <c r="R24" s="20" t="n">
        <v>11.74764389</v>
      </c>
    </row>
    <row r="25" spans="1:18">
      <c r="A25" s="15" t="s">
        <v>500</v>
      </c>
      <c r="B25" s="17" t="n">
        <v>5581</v>
      </c>
      <c r="C25" s="18">
        <f>(26.0/B25*100)</f>
        <v/>
      </c>
      <c r="D25" s="19" t="n">
        <v>5555</v>
      </c>
      <c r="E25" s="18" t="n">
        <v>513.05400017</v>
      </c>
      <c r="F25" s="20" t="n">
        <v>3.47007026</v>
      </c>
      <c r="G25" s="18" t="n">
        <v>555.67014686</v>
      </c>
      <c r="H25" s="20" t="n">
        <v>5.04462454</v>
      </c>
      <c r="I25" s="18" t="s">
        <v>481</v>
      </c>
      <c r="J25" s="20" t="s">
        <v>481</v>
      </c>
      <c r="K25" s="18" t="s">
        <v>481</v>
      </c>
      <c r="L25" s="20" t="s">
        <v>481</v>
      </c>
      <c r="M25" s="18" t="s">
        <v>481</v>
      </c>
      <c r="N25" s="20" t="s">
        <v>481</v>
      </c>
      <c r="O25" s="18" t="s">
        <v>481</v>
      </c>
      <c r="P25" s="20" t="s">
        <v>481</v>
      </c>
      <c r="Q25" s="18" t="n">
        <v>497.88889582</v>
      </c>
      <c r="R25" s="20" t="n">
        <v>14.95932652</v>
      </c>
    </row>
    <row r="26" spans="1:18">
      <c r="A26" s="15" t="s">
        <v>501</v>
      </c>
      <c r="B26" s="17" t="n">
        <v>4869</v>
      </c>
      <c r="C26" s="18">
        <f>(103.0/B26*100)</f>
        <v/>
      </c>
      <c r="D26" s="19" t="n">
        <v>4766</v>
      </c>
      <c r="E26" s="18" t="n">
        <v>480.05970976</v>
      </c>
      <c r="F26" s="20" t="n">
        <v>1.83783968</v>
      </c>
      <c r="G26" s="18" t="n">
        <v>502.06772352</v>
      </c>
      <c r="H26" s="20" t="n">
        <v>4.19834269</v>
      </c>
      <c r="I26" s="18" t="s">
        <v>481</v>
      </c>
      <c r="J26" s="20" t="s">
        <v>481</v>
      </c>
      <c r="K26" s="18" t="s">
        <v>481</v>
      </c>
      <c r="L26" s="20" t="s">
        <v>481</v>
      </c>
      <c r="M26" s="18" t="s">
        <v>481</v>
      </c>
      <c r="N26" s="20" t="s">
        <v>481</v>
      </c>
      <c r="O26" s="18" t="s">
        <v>481</v>
      </c>
      <c r="P26" s="20" t="s">
        <v>481</v>
      </c>
      <c r="Q26" s="18" t="n">
        <v>426.33234266</v>
      </c>
      <c r="R26" s="20" t="n">
        <v>10.03343476</v>
      </c>
    </row>
    <row r="27" spans="1:18">
      <c r="A27" s="15" t="s">
        <v>502</v>
      </c>
      <c r="B27" s="17" t="n">
        <v>5299</v>
      </c>
      <c r="C27" s="18">
        <f>(228.0/B27*100)</f>
        <v/>
      </c>
      <c r="D27" s="19" t="n">
        <v>5071</v>
      </c>
      <c r="E27" s="18" t="n">
        <v>484.44245259</v>
      </c>
      <c r="F27" s="20" t="n">
        <v>1.61800007</v>
      </c>
      <c r="G27" s="18" t="n">
        <v>520.0542944600001</v>
      </c>
      <c r="H27" s="20" t="n">
        <v>3.33356096</v>
      </c>
      <c r="I27" s="18" t="s">
        <v>481</v>
      </c>
      <c r="J27" s="20" t="s">
        <v>481</v>
      </c>
      <c r="K27" s="18" t="s">
        <v>481</v>
      </c>
      <c r="L27" s="20" t="s">
        <v>481</v>
      </c>
      <c r="M27" s="18" t="s">
        <v>481</v>
      </c>
      <c r="N27" s="20" t="s">
        <v>481</v>
      </c>
      <c r="O27" s="18" t="s">
        <v>481</v>
      </c>
      <c r="P27" s="20" t="s">
        <v>481</v>
      </c>
      <c r="Q27" s="18" t="n">
        <v>410.86599798</v>
      </c>
      <c r="R27" s="20" t="n">
        <v>4.69185833</v>
      </c>
    </row>
    <row r="28" spans="1:18">
      <c r="A28" s="15" t="s">
        <v>503</v>
      </c>
      <c r="B28" s="17" t="n">
        <v>7568</v>
      </c>
      <c r="C28" s="18">
        <f>(600.0/B28*100)</f>
        <v/>
      </c>
      <c r="D28" s="19" t="n">
        <v>6968</v>
      </c>
      <c r="E28" s="18" t="n">
        <v>415.43317737</v>
      </c>
      <c r="F28" s="20" t="n">
        <v>2.52112071</v>
      </c>
      <c r="G28" s="18" t="n">
        <v>406.87810956</v>
      </c>
      <c r="H28" s="20" t="n">
        <v>3.54435699</v>
      </c>
      <c r="I28" s="18" t="s">
        <v>481</v>
      </c>
      <c r="J28" s="20" t="s">
        <v>481</v>
      </c>
      <c r="K28" s="18" t="s">
        <v>481</v>
      </c>
      <c r="L28" s="20" t="s">
        <v>481</v>
      </c>
      <c r="M28" s="18" t="s">
        <v>481</v>
      </c>
      <c r="N28" s="20" t="s">
        <v>481</v>
      </c>
      <c r="O28" s="18" t="s">
        <v>481</v>
      </c>
      <c r="P28" s="20" t="s">
        <v>481</v>
      </c>
      <c r="Q28" s="18" t="n">
        <v>382.3882803</v>
      </c>
      <c r="R28" s="20" t="n">
        <v>7.3659606</v>
      </c>
    </row>
    <row r="29" spans="1:18">
      <c r="A29" s="15" t="s">
        <v>504</v>
      </c>
      <c r="B29" s="17" t="n">
        <v>5385</v>
      </c>
      <c r="C29" s="18">
        <f>(30.0/B29*100)</f>
        <v/>
      </c>
      <c r="D29" s="19" t="n">
        <v>5355</v>
      </c>
      <c r="E29" s="18" t="n">
        <v>514.64324544</v>
      </c>
      <c r="F29" s="20" t="n">
        <v>2.35694405</v>
      </c>
      <c r="G29" s="18" t="n">
        <v>543.62629541</v>
      </c>
      <c r="H29" s="20" t="n">
        <v>4.27749194</v>
      </c>
      <c r="I29" s="18" t="s">
        <v>481</v>
      </c>
      <c r="J29" s="20" t="s">
        <v>481</v>
      </c>
      <c r="K29" s="18" t="s">
        <v>481</v>
      </c>
      <c r="L29" s="20" t="s">
        <v>481</v>
      </c>
      <c r="M29" s="18" t="n">
        <v>335.3902018</v>
      </c>
      <c r="N29" s="20" t="n">
        <v>12.1685767</v>
      </c>
      <c r="O29" s="18" t="s">
        <v>481</v>
      </c>
      <c r="P29" s="20" t="s">
        <v>481</v>
      </c>
      <c r="Q29" s="18" t="n">
        <v>407.93466115</v>
      </c>
      <c r="R29" s="20" t="n">
        <v>14.0132454</v>
      </c>
    </row>
    <row r="30" spans="1:18">
      <c r="A30" s="15" t="s">
        <v>505</v>
      </c>
      <c r="B30" s="17" t="n">
        <v>4520</v>
      </c>
      <c r="C30" s="18">
        <f>(279.0/B30*100)</f>
        <v/>
      </c>
      <c r="D30" s="19" t="n">
        <v>4241</v>
      </c>
      <c r="E30" s="18" t="n">
        <v>486.72655673</v>
      </c>
      <c r="F30" s="20" t="n">
        <v>2.52937512</v>
      </c>
      <c r="G30" s="18" t="n">
        <v>533.79939376</v>
      </c>
      <c r="H30" s="20" t="n">
        <v>3.66748944</v>
      </c>
      <c r="I30" s="18" t="s">
        <v>481</v>
      </c>
      <c r="J30" s="20" t="s">
        <v>481</v>
      </c>
      <c r="K30" s="18" t="s">
        <v>481</v>
      </c>
      <c r="L30" s="20" t="s">
        <v>481</v>
      </c>
      <c r="M30" s="18" t="s">
        <v>481</v>
      </c>
      <c r="N30" s="20" t="s">
        <v>481</v>
      </c>
      <c r="O30" s="18" t="s">
        <v>481</v>
      </c>
      <c r="P30" s="20" t="s">
        <v>481</v>
      </c>
      <c r="Q30" s="18" t="n">
        <v>430.181156</v>
      </c>
      <c r="R30" s="20" t="n">
        <v>8.802591530000001</v>
      </c>
    </row>
    <row r="31" spans="1:18">
      <c r="A31" s="15" t="s">
        <v>506</v>
      </c>
      <c r="B31" s="17" t="n">
        <v>5456</v>
      </c>
      <c r="C31" s="18">
        <f>(159.0/B31*100)</f>
        <v/>
      </c>
      <c r="D31" s="19" t="n">
        <v>5297</v>
      </c>
      <c r="E31" s="18" t="n">
        <v>504.03000025</v>
      </c>
      <c r="F31" s="20" t="n">
        <v>2.28450084</v>
      </c>
      <c r="G31" s="18" t="n">
        <v>516.3275630000001</v>
      </c>
      <c r="H31" s="20" t="n">
        <v>4.49664172</v>
      </c>
      <c r="I31" s="18" t="s">
        <v>481</v>
      </c>
      <c r="J31" s="20" t="s">
        <v>481</v>
      </c>
      <c r="K31" s="18" t="s">
        <v>481</v>
      </c>
      <c r="L31" s="20" t="s">
        <v>481</v>
      </c>
      <c r="M31" s="18" t="s">
        <v>481</v>
      </c>
      <c r="N31" s="20" t="s">
        <v>481</v>
      </c>
      <c r="O31" s="18" t="s">
        <v>481</v>
      </c>
      <c r="P31" s="20" t="s">
        <v>481</v>
      </c>
      <c r="Q31" s="18" t="n">
        <v>438.66612543</v>
      </c>
      <c r="R31" s="20" t="n">
        <v>6.92661956</v>
      </c>
    </row>
    <row r="32" spans="1:18">
      <c r="A32" s="15" t="s">
        <v>507</v>
      </c>
      <c r="B32" s="17" t="n">
        <v>4478</v>
      </c>
      <c r="C32" s="18">
        <f>(6.0/B32*100)</f>
        <v/>
      </c>
      <c r="D32" s="19" t="n">
        <v>4472</v>
      </c>
      <c r="E32" s="18" t="n">
        <v>498.67389753</v>
      </c>
      <c r="F32" s="20" t="n">
        <v>2.43341016</v>
      </c>
      <c r="G32" s="18" t="n">
        <v>529.3599905900001</v>
      </c>
      <c r="H32" s="20" t="n">
        <v>3.6828027</v>
      </c>
      <c r="I32" s="18" t="s">
        <v>481</v>
      </c>
      <c r="J32" s="20" t="s">
        <v>481</v>
      </c>
      <c r="K32" s="18" t="s">
        <v>481</v>
      </c>
      <c r="L32" s="20" t="s">
        <v>481</v>
      </c>
      <c r="M32" s="18" t="s">
        <v>481</v>
      </c>
      <c r="N32" s="20" t="s">
        <v>481</v>
      </c>
      <c r="O32" s="18" t="s">
        <v>481</v>
      </c>
      <c r="P32" s="20" t="s">
        <v>481</v>
      </c>
      <c r="Q32" s="18" t="n">
        <v>406.97233297</v>
      </c>
      <c r="R32" s="20" t="n">
        <v>13.15587037</v>
      </c>
    </row>
    <row r="33" spans="1:18">
      <c r="A33" s="15" t="s">
        <v>508</v>
      </c>
      <c r="B33" s="17" t="n">
        <v>7325</v>
      </c>
      <c r="C33" s="18">
        <f>(90.0/B33*100)</f>
        <v/>
      </c>
      <c r="D33" s="19" t="n">
        <v>7235</v>
      </c>
      <c r="E33" s="18" t="n">
        <v>484.91200795</v>
      </c>
      <c r="F33" s="20" t="n">
        <v>2.66907586</v>
      </c>
      <c r="G33" s="18" t="n">
        <v>529.03783844</v>
      </c>
      <c r="H33" s="20" t="n">
        <v>3.44269962</v>
      </c>
      <c r="I33" s="18" t="s">
        <v>481</v>
      </c>
      <c r="J33" s="20" t="s">
        <v>481</v>
      </c>
      <c r="K33" s="18" t="s">
        <v>481</v>
      </c>
      <c r="L33" s="20" t="s">
        <v>481</v>
      </c>
      <c r="M33" s="18" t="s">
        <v>481</v>
      </c>
      <c r="N33" s="20" t="s">
        <v>481</v>
      </c>
      <c r="O33" s="18" t="s">
        <v>481</v>
      </c>
      <c r="P33" s="20" t="s">
        <v>481</v>
      </c>
      <c r="Q33" s="18" t="n">
        <v>394.32579324</v>
      </c>
      <c r="R33" s="20" t="n">
        <v>10.4048817</v>
      </c>
    </row>
    <row r="34" spans="1:18">
      <c r="A34" s="15" t="s">
        <v>509</v>
      </c>
      <c r="B34" s="17" t="n">
        <v>6350</v>
      </c>
      <c r="C34" s="18">
        <f>(117.0/B34*100)</f>
        <v/>
      </c>
      <c r="D34" s="19" t="n">
        <v>6233</v>
      </c>
      <c r="E34" s="18" t="n">
        <v>478.05762565</v>
      </c>
      <c r="F34" s="20" t="n">
        <v>2.60761712</v>
      </c>
      <c r="G34" s="18" t="n">
        <v>506.7373276</v>
      </c>
      <c r="H34" s="20" t="n">
        <v>3.90398242</v>
      </c>
      <c r="I34" s="18" t="s">
        <v>481</v>
      </c>
      <c r="J34" s="20" t="s">
        <v>481</v>
      </c>
      <c r="K34" s="18" t="s">
        <v>481</v>
      </c>
      <c r="L34" s="20" t="s">
        <v>481</v>
      </c>
      <c r="M34" s="18" t="n">
        <v>336.51078337</v>
      </c>
      <c r="N34" s="20" t="n">
        <v>12.24828707</v>
      </c>
      <c r="O34" s="18" t="s">
        <v>481</v>
      </c>
      <c r="P34" s="20" t="s">
        <v>481</v>
      </c>
      <c r="Q34" s="18" t="n">
        <v>393.90919775</v>
      </c>
      <c r="R34" s="20" t="n">
        <v>10.18253703</v>
      </c>
    </row>
    <row r="35" spans="1:18">
      <c r="A35" s="15" t="s">
        <v>510</v>
      </c>
      <c r="B35" s="17" t="n">
        <v>6406</v>
      </c>
      <c r="C35" s="18">
        <f>(88.0/B35*100)</f>
        <v/>
      </c>
      <c r="D35" s="19" t="n">
        <v>6318</v>
      </c>
      <c r="E35" s="18" t="n">
        <v>504.54090315</v>
      </c>
      <c r="F35" s="20" t="n">
        <v>1.75927689</v>
      </c>
      <c r="G35" s="18" t="n">
        <v>532.6980926</v>
      </c>
      <c r="H35" s="20" t="n">
        <v>2.65915154</v>
      </c>
      <c r="I35" s="18" t="s">
        <v>481</v>
      </c>
      <c r="J35" s="20" t="s">
        <v>481</v>
      </c>
      <c r="K35" s="18" t="s">
        <v>481</v>
      </c>
      <c r="L35" s="20" t="s">
        <v>481</v>
      </c>
      <c r="M35" s="18" t="n">
        <v>349.78970242</v>
      </c>
      <c r="N35" s="20" t="n">
        <v>6.90672373</v>
      </c>
      <c r="O35" s="18" t="s">
        <v>481</v>
      </c>
      <c r="P35" s="20" t="s">
        <v>481</v>
      </c>
      <c r="Q35" s="18" t="n">
        <v>436.34704784</v>
      </c>
      <c r="R35" s="20" t="n">
        <v>8.22915665</v>
      </c>
    </row>
    <row r="36" spans="1:18">
      <c r="A36" s="15" t="s">
        <v>511</v>
      </c>
      <c r="B36" s="17" t="n">
        <v>6736</v>
      </c>
      <c r="C36" s="18">
        <f>(113.0/B36*100)</f>
        <v/>
      </c>
      <c r="D36" s="19" t="n">
        <v>6623</v>
      </c>
      <c r="E36" s="18" t="n">
        <v>484.96137647</v>
      </c>
      <c r="F36" s="20" t="n">
        <v>2.1349441</v>
      </c>
      <c r="G36" s="18" t="n">
        <v>502.04823494</v>
      </c>
      <c r="H36" s="20" t="n">
        <v>3.46718643</v>
      </c>
      <c r="I36" s="18" t="s">
        <v>481</v>
      </c>
      <c r="J36" s="20" t="s">
        <v>481</v>
      </c>
      <c r="K36" s="18" t="s">
        <v>481</v>
      </c>
      <c r="L36" s="20" t="s">
        <v>481</v>
      </c>
      <c r="M36" s="18" t="s">
        <v>481</v>
      </c>
      <c r="N36" s="20" t="s">
        <v>481</v>
      </c>
      <c r="O36" s="18" t="s">
        <v>481</v>
      </c>
      <c r="P36" s="20" t="s">
        <v>481</v>
      </c>
      <c r="Q36" s="18" t="n">
        <v>428.70813663</v>
      </c>
      <c r="R36" s="20" t="n">
        <v>7.97699835</v>
      </c>
    </row>
    <row r="37" spans="1:18">
      <c r="A37" s="15" t="s">
        <v>512</v>
      </c>
      <c r="B37" s="17" t="n">
        <v>5458</v>
      </c>
      <c r="C37" s="18">
        <f>(232.0/B37*100)</f>
        <v/>
      </c>
      <c r="D37" s="19" t="n">
        <v>5226</v>
      </c>
      <c r="E37" s="18" t="n">
        <v>497.98659686</v>
      </c>
      <c r="F37" s="20" t="n">
        <v>2.89313722</v>
      </c>
      <c r="G37" s="18" t="n">
        <v>512.2142454999999</v>
      </c>
      <c r="H37" s="20" t="n">
        <v>5.13388444</v>
      </c>
      <c r="I37" s="18" t="s">
        <v>481</v>
      </c>
      <c r="J37" s="20" t="s">
        <v>481</v>
      </c>
      <c r="K37" s="18" t="s">
        <v>481</v>
      </c>
      <c r="L37" s="20" t="s">
        <v>481</v>
      </c>
      <c r="M37" s="18" t="s">
        <v>481</v>
      </c>
      <c r="N37" s="20" t="s">
        <v>481</v>
      </c>
      <c r="O37" s="18" t="s">
        <v>481</v>
      </c>
      <c r="P37" s="20" t="s">
        <v>481</v>
      </c>
      <c r="Q37" s="18" t="n">
        <v>426.18225276</v>
      </c>
      <c r="R37" s="20" t="n">
        <v>7.36075862</v>
      </c>
    </row>
    <row r="38" spans="1:18">
      <c r="A38" s="15" t="s">
        <v>513</v>
      </c>
      <c r="B38" s="17" t="n">
        <v>5860</v>
      </c>
      <c r="C38" s="18">
        <f>(35.0/B38*100)</f>
        <v/>
      </c>
      <c r="D38" s="19" t="n">
        <v>5825</v>
      </c>
      <c r="E38" s="18" t="n">
        <v>520.82454072</v>
      </c>
      <c r="F38" s="20" t="n">
        <v>3.06380723</v>
      </c>
      <c r="G38" s="18" t="n">
        <v>537.72716584</v>
      </c>
      <c r="H38" s="20" t="n">
        <v>5.23493877</v>
      </c>
      <c r="I38" s="18" t="s">
        <v>481</v>
      </c>
      <c r="J38" s="20" t="s">
        <v>481</v>
      </c>
      <c r="K38" s="18" t="s">
        <v>481</v>
      </c>
      <c r="L38" s="20" t="s">
        <v>481</v>
      </c>
      <c r="M38" s="18" t="s">
        <v>481</v>
      </c>
      <c r="N38" s="20" t="s">
        <v>481</v>
      </c>
      <c r="O38" s="18" t="s">
        <v>481</v>
      </c>
      <c r="P38" s="20" t="s">
        <v>481</v>
      </c>
      <c r="Q38" s="18" t="n">
        <v>508.84090364</v>
      </c>
      <c r="R38" s="20" t="n">
        <v>5.48798841</v>
      </c>
    </row>
    <row r="39" spans="1:18">
      <c r="A39" s="15" t="s">
        <v>514</v>
      </c>
      <c r="B39" s="17" t="n">
        <v>5895</v>
      </c>
      <c r="C39" s="18">
        <f>(34.0/B39*100)</f>
        <v/>
      </c>
      <c r="D39" s="19" t="n">
        <v>5861</v>
      </c>
      <c r="E39" s="18" t="n">
        <v>424.93802195</v>
      </c>
      <c r="F39" s="20" t="n">
        <v>4.24390855</v>
      </c>
      <c r="G39" s="18" t="n">
        <v>416.98090584</v>
      </c>
      <c r="H39" s="20" t="n">
        <v>5.87265507</v>
      </c>
      <c r="I39" s="18" t="s">
        <v>481</v>
      </c>
      <c r="J39" s="20" t="s">
        <v>481</v>
      </c>
      <c r="K39" s="18" t="s">
        <v>481</v>
      </c>
      <c r="L39" s="20" t="s">
        <v>481</v>
      </c>
      <c r="M39" s="18" t="s">
        <v>481</v>
      </c>
      <c r="N39" s="20" t="s">
        <v>481</v>
      </c>
      <c r="O39" s="18" t="s">
        <v>481</v>
      </c>
      <c r="P39" s="20" t="s">
        <v>481</v>
      </c>
      <c r="Q39" s="18" t="n">
        <v>373.66891748</v>
      </c>
      <c r="R39" s="20" t="n">
        <v>10.82317965</v>
      </c>
    </row>
    <row r="40" spans="1:18">
      <c r="A40" s="15" t="s">
        <v>515</v>
      </c>
      <c r="B40" s="17" t="n">
        <v>14157</v>
      </c>
      <c r="C40" s="18">
        <f>(450.0/B40*100)</f>
        <v/>
      </c>
      <c r="D40" s="19" t="n">
        <v>13707</v>
      </c>
      <c r="E40" s="18" t="n">
        <v>488.30144667</v>
      </c>
      <c r="F40" s="20" t="n">
        <v>2.39681886</v>
      </c>
      <c r="G40" s="18" t="n">
        <v>526.57323292</v>
      </c>
      <c r="H40" s="20" t="n">
        <v>3.98312182</v>
      </c>
      <c r="I40" s="18" t="s">
        <v>481</v>
      </c>
      <c r="J40" s="20" t="s">
        <v>481</v>
      </c>
      <c r="K40" s="18" t="s">
        <v>481</v>
      </c>
      <c r="L40" s="20" t="s">
        <v>481</v>
      </c>
      <c r="M40" s="18" t="s">
        <v>481</v>
      </c>
      <c r="N40" s="20" t="s">
        <v>481</v>
      </c>
      <c r="O40" s="18" t="s">
        <v>481</v>
      </c>
      <c r="P40" s="20" t="s">
        <v>481</v>
      </c>
      <c r="Q40" s="18" t="n">
        <v>408.04458974</v>
      </c>
      <c r="R40" s="20" t="n">
        <v>7.39114652</v>
      </c>
    </row>
    <row r="41" spans="1:18">
      <c r="A41" s="15" t="s">
        <v>516</v>
      </c>
      <c r="B41" s="17" t="n">
        <v>5712</v>
      </c>
      <c r="C41" s="18">
        <f>(80.0/B41*100)</f>
        <v/>
      </c>
      <c r="D41" s="19" t="n">
        <v>5632</v>
      </c>
      <c r="E41" s="18" t="n">
        <v>464.99178202</v>
      </c>
      <c r="F41" s="20" t="n">
        <v>3.14373013</v>
      </c>
      <c r="G41" s="18" t="n">
        <v>504.67758656</v>
      </c>
      <c r="H41" s="20" t="n">
        <v>4.18435413</v>
      </c>
      <c r="I41" s="18" t="s">
        <v>481</v>
      </c>
      <c r="J41" s="20" t="s">
        <v>481</v>
      </c>
      <c r="K41" s="18" t="s">
        <v>481</v>
      </c>
      <c r="L41" s="20" t="s">
        <v>481</v>
      </c>
      <c r="M41" s="18" t="n">
        <v>392.51815558</v>
      </c>
      <c r="N41" s="20" t="n">
        <v>16.89642718</v>
      </c>
      <c r="O41" s="18" t="s">
        <v>481</v>
      </c>
      <c r="P41" s="20" t="s">
        <v>481</v>
      </c>
      <c r="Q41" s="18" t="n">
        <v>407.66846214</v>
      </c>
      <c r="R41" s="20" t="n">
        <v>11.55166231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(2395.0/B46*100)</f>
        <v/>
      </c>
      <c r="D46" s="19" t="n">
        <v>20746</v>
      </c>
      <c r="E46" s="18" t="n">
        <v>390.4429122</v>
      </c>
      <c r="F46" s="20" t="n">
        <v>3.49267655</v>
      </c>
      <c r="G46" s="18" t="n">
        <v>387.19428001</v>
      </c>
      <c r="H46" s="20" t="n">
        <v>4.64622321</v>
      </c>
      <c r="I46" s="18" t="s">
        <v>481</v>
      </c>
      <c r="J46" s="20" t="s">
        <v>481</v>
      </c>
      <c r="K46" s="18" t="s">
        <v>481</v>
      </c>
      <c r="L46" s="20" t="s">
        <v>481</v>
      </c>
      <c r="M46" s="18" t="s">
        <v>481</v>
      </c>
      <c r="N46" s="20" t="s">
        <v>481</v>
      </c>
      <c r="O46" s="18" t="s">
        <v>481</v>
      </c>
      <c r="P46" s="20" t="s">
        <v>481</v>
      </c>
      <c r="Q46" s="18" t="n">
        <v>358.14347509</v>
      </c>
      <c r="R46" s="20" t="n">
        <v>3.38164699</v>
      </c>
    </row>
    <row r="47" spans="1:18">
      <c r="A47" s="15" t="s">
        <v>522</v>
      </c>
      <c r="B47" s="17" t="n">
        <v>5928</v>
      </c>
      <c r="C47" s="18">
        <f>(488.0/B47*100)</f>
        <v/>
      </c>
      <c r="D47" s="19" t="n">
        <v>5440</v>
      </c>
      <c r="E47" s="18" t="n">
        <v>450.51050935</v>
      </c>
      <c r="F47" s="20" t="n">
        <v>3.84454511</v>
      </c>
      <c r="G47" s="18" t="n">
        <v>466.75409952</v>
      </c>
      <c r="H47" s="20" t="n">
        <v>6.636021</v>
      </c>
      <c r="I47" s="18" t="s">
        <v>481</v>
      </c>
      <c r="J47" s="20" t="s">
        <v>481</v>
      </c>
      <c r="K47" s="18" t="s">
        <v>481</v>
      </c>
      <c r="L47" s="20" t="s">
        <v>481</v>
      </c>
      <c r="M47" s="18" t="s">
        <v>481</v>
      </c>
      <c r="N47" s="20" t="s">
        <v>481</v>
      </c>
      <c r="O47" s="18" t="s">
        <v>481</v>
      </c>
      <c r="P47" s="20" t="s">
        <v>481</v>
      </c>
      <c r="Q47" s="18" t="n">
        <v>381.13203353</v>
      </c>
      <c r="R47" s="20" t="n">
        <v>5.62994652</v>
      </c>
    </row>
    <row r="48" spans="1:18">
      <c r="A48" s="15" t="s">
        <v>523</v>
      </c>
      <c r="B48" s="17" t="n">
        <v>9841</v>
      </c>
      <c r="C48" s="18">
        <f>(8.0/B48*100)</f>
        <v/>
      </c>
      <c r="D48" s="19" t="n">
        <v>9833</v>
      </c>
      <c r="E48" s="18" t="n">
        <v>512.5762016800001</v>
      </c>
      <c r="F48" s="20" t="n">
        <v>5.57676839</v>
      </c>
      <c r="G48" s="18" t="n">
        <v>564.01375083</v>
      </c>
      <c r="H48" s="20" t="n">
        <v>5.33677957</v>
      </c>
      <c r="I48" s="18" t="s">
        <v>481</v>
      </c>
      <c r="J48" s="20" t="s">
        <v>481</v>
      </c>
      <c r="K48" s="18" t="s">
        <v>481</v>
      </c>
      <c r="L48" s="20" t="s">
        <v>481</v>
      </c>
      <c r="M48" s="18" t="s">
        <v>481</v>
      </c>
      <c r="N48" s="20" t="s">
        <v>481</v>
      </c>
      <c r="O48" s="18" t="s">
        <v>481</v>
      </c>
      <c r="P48" s="20" t="s">
        <v>481</v>
      </c>
      <c r="Q48" s="18" t="n">
        <v>486.84769439</v>
      </c>
      <c r="R48" s="20" t="n">
        <v>27.44600877</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(493.0/B50*100)</f>
        <v/>
      </c>
      <c r="D50" s="19" t="n">
        <v>11302</v>
      </c>
      <c r="E50" s="18" t="n">
        <v>397.4051461</v>
      </c>
      <c r="F50" s="20" t="n">
        <v>2.24197149</v>
      </c>
      <c r="G50" s="18" t="n">
        <v>381.76041471</v>
      </c>
      <c r="H50" s="20" t="n">
        <v>3.90528759</v>
      </c>
      <c r="I50" s="18" t="s">
        <v>481</v>
      </c>
      <c r="J50" s="20" t="s">
        <v>481</v>
      </c>
      <c r="K50" s="18" t="s">
        <v>481</v>
      </c>
      <c r="L50" s="20" t="s">
        <v>481</v>
      </c>
      <c r="M50" s="18" t="s">
        <v>481</v>
      </c>
      <c r="N50" s="20" t="s">
        <v>481</v>
      </c>
      <c r="O50" s="18" t="s">
        <v>481</v>
      </c>
      <c r="P50" s="20" t="s">
        <v>481</v>
      </c>
      <c r="Q50" s="18" t="n">
        <v>343.32747622</v>
      </c>
      <c r="R50" s="20" t="n">
        <v>8.41403582</v>
      </c>
    </row>
    <row r="51" spans="1:18">
      <c r="A51" s="15" t="s">
        <v>526</v>
      </c>
      <c r="B51" s="17" t="n">
        <v>6866</v>
      </c>
      <c r="C51" s="18">
        <f>(112.0/B51*100)</f>
        <v/>
      </c>
      <c r="D51" s="19" t="n">
        <v>6754</v>
      </c>
      <c r="E51" s="18" t="n">
        <v>407.30422556</v>
      </c>
      <c r="F51" s="20" t="n">
        <v>2.84654094</v>
      </c>
      <c r="G51" s="18" t="n">
        <v>394.99463631</v>
      </c>
      <c r="H51" s="20" t="n">
        <v>4.50043197</v>
      </c>
      <c r="I51" s="18" t="s">
        <v>481</v>
      </c>
      <c r="J51" s="20" t="s">
        <v>481</v>
      </c>
      <c r="K51" s="18" t="s">
        <v>481</v>
      </c>
      <c r="L51" s="20" t="s">
        <v>481</v>
      </c>
      <c r="M51" s="18" t="n">
        <v>380.5422133</v>
      </c>
      <c r="N51" s="20" t="n">
        <v>4.31283207</v>
      </c>
      <c r="O51" s="18" t="s">
        <v>481</v>
      </c>
      <c r="P51" s="20" t="s">
        <v>481</v>
      </c>
      <c r="Q51" s="18" t="n">
        <v>384.1130841</v>
      </c>
      <c r="R51" s="20" t="n">
        <v>6.9558143</v>
      </c>
    </row>
    <row r="52" spans="1:18">
      <c r="A52" s="15" t="s">
        <v>527</v>
      </c>
      <c r="B52" s="17" t="n">
        <v>5809</v>
      </c>
      <c r="C52" s="18">
        <f>(124.0/B52*100)</f>
        <v/>
      </c>
      <c r="D52" s="19" t="n">
        <v>5685</v>
      </c>
      <c r="E52" s="18" t="n">
        <v>464.72329947</v>
      </c>
      <c r="F52" s="20" t="n">
        <v>2.87512145</v>
      </c>
      <c r="G52" s="18" t="n">
        <v>475.02414863</v>
      </c>
      <c r="H52" s="20" t="n">
        <v>4.58396265</v>
      </c>
      <c r="I52" s="18" t="s">
        <v>481</v>
      </c>
      <c r="J52" s="20" t="s">
        <v>481</v>
      </c>
      <c r="K52" s="18" t="s">
        <v>481</v>
      </c>
      <c r="L52" s="20" t="s">
        <v>481</v>
      </c>
      <c r="M52" s="18" t="s">
        <v>481</v>
      </c>
      <c r="N52" s="20" t="s">
        <v>481</v>
      </c>
      <c r="O52" s="18" t="s">
        <v>481</v>
      </c>
      <c r="P52" s="20" t="s">
        <v>481</v>
      </c>
      <c r="Q52" s="18" t="n">
        <v>385.42698142</v>
      </c>
      <c r="R52" s="20" t="n">
        <v>9.32627675</v>
      </c>
    </row>
    <row r="53" spans="1:18">
      <c r="A53" s="15" t="s">
        <v>528</v>
      </c>
      <c r="B53" s="17" t="n">
        <v>5571</v>
      </c>
      <c r="C53" s="18">
        <f>(144.0/B53*100)</f>
        <v/>
      </c>
      <c r="D53" s="19" t="n">
        <v>5427</v>
      </c>
      <c r="E53" s="18" t="n">
        <v>440.9408678</v>
      </c>
      <c r="F53" s="20" t="n">
        <v>1.86610049</v>
      </c>
      <c r="G53" s="18" t="n">
        <v>456.13530039</v>
      </c>
      <c r="H53" s="20" t="n">
        <v>3.41827444</v>
      </c>
      <c r="I53" s="18" t="s">
        <v>481</v>
      </c>
      <c r="J53" s="20" t="s">
        <v>481</v>
      </c>
      <c r="K53" s="18" t="s">
        <v>481</v>
      </c>
      <c r="L53" s="20" t="s">
        <v>481</v>
      </c>
      <c r="M53" s="18" t="s">
        <v>481</v>
      </c>
      <c r="N53" s="20" t="s">
        <v>481</v>
      </c>
      <c r="O53" s="18" t="s">
        <v>481</v>
      </c>
      <c r="P53" s="20" t="s">
        <v>481</v>
      </c>
      <c r="Q53" s="18" t="n">
        <v>367.90771254</v>
      </c>
      <c r="R53" s="20" t="n">
        <v>4.68524224</v>
      </c>
    </row>
    <row r="54" spans="1:18">
      <c r="A54" s="15" t="s">
        <v>529</v>
      </c>
      <c r="B54" s="17" t="n">
        <v>4740</v>
      </c>
      <c r="C54" s="18">
        <f>(638.0/B54*100)</f>
        <v/>
      </c>
      <c r="D54" s="19" t="n">
        <v>4102</v>
      </c>
      <c r="E54" s="18" t="n">
        <v>335.83790363</v>
      </c>
      <c r="F54" s="20" t="n">
        <v>3.37823072</v>
      </c>
      <c r="G54" s="18" t="n">
        <v>343.72426227</v>
      </c>
      <c r="H54" s="20" t="n">
        <v>4.15737276</v>
      </c>
      <c r="I54" s="18" t="s">
        <v>481</v>
      </c>
      <c r="J54" s="20" t="s">
        <v>481</v>
      </c>
      <c r="K54" s="18" t="s">
        <v>481</v>
      </c>
      <c r="L54" s="20" t="s">
        <v>481</v>
      </c>
      <c r="M54" s="18" t="s">
        <v>481</v>
      </c>
      <c r="N54" s="20" t="s">
        <v>481</v>
      </c>
      <c r="O54" s="18" t="s">
        <v>481</v>
      </c>
      <c r="P54" s="20" t="s">
        <v>481</v>
      </c>
      <c r="Q54" s="18" t="n">
        <v>292.74388209</v>
      </c>
      <c r="R54" s="20" t="n">
        <v>4.70240005</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544.16586396</v>
      </c>
      <c r="F56" s="20" t="n">
        <v>2.94053732</v>
      </c>
      <c r="G56" s="18" t="n">
        <v>572.7332793</v>
      </c>
      <c r="H56" s="20" t="n">
        <v>4.60336902</v>
      </c>
      <c r="I56" s="18" t="s">
        <v>481</v>
      </c>
      <c r="J56" s="20" t="s">
        <v>481</v>
      </c>
      <c r="K56" s="18" t="s">
        <v>481</v>
      </c>
      <c r="L56" s="20" t="s">
        <v>481</v>
      </c>
      <c r="M56" s="18" t="s">
        <v>481</v>
      </c>
      <c r="N56" s="20" t="s">
        <v>481</v>
      </c>
      <c r="O56" s="18" t="s">
        <v>481</v>
      </c>
      <c r="P56" s="20" t="s">
        <v>481</v>
      </c>
      <c r="Q56" s="18" t="n">
        <v>445.20185997</v>
      </c>
      <c r="R56" s="20" t="n">
        <v>19.70180976</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(193.0/B61*100)</f>
        <v/>
      </c>
      <c r="D61" s="19" t="n">
        <v>6332</v>
      </c>
      <c r="E61" s="18" t="n">
        <v>478.23037084</v>
      </c>
      <c r="F61" s="20" t="n">
        <v>2.24340873</v>
      </c>
      <c r="G61" s="18" t="n">
        <v>494.18465345</v>
      </c>
      <c r="H61" s="20" t="n">
        <v>4.14126022</v>
      </c>
      <c r="I61" s="18" t="s">
        <v>481</v>
      </c>
      <c r="J61" s="20" t="s">
        <v>481</v>
      </c>
      <c r="K61" s="18" t="s">
        <v>481</v>
      </c>
      <c r="L61" s="20" t="s">
        <v>481</v>
      </c>
      <c r="M61" s="18" t="s">
        <v>481</v>
      </c>
      <c r="N61" s="20" t="s">
        <v>481</v>
      </c>
      <c r="O61" s="18" t="s">
        <v>481</v>
      </c>
      <c r="P61" s="20" t="s">
        <v>481</v>
      </c>
      <c r="Q61" s="18" t="n">
        <v>412.98331604</v>
      </c>
      <c r="R61" s="20" t="n">
        <v>9.179398819999999</v>
      </c>
    </row>
    <row r="62" spans="1:18">
      <c r="A62" s="15" t="s">
        <v>537</v>
      </c>
      <c r="B62" s="17" t="n">
        <v>4476</v>
      </c>
      <c r="C62" s="18">
        <f>(3.0/B62*100)</f>
        <v/>
      </c>
      <c r="D62" s="19" t="n">
        <v>4473</v>
      </c>
      <c r="E62" s="18" t="n">
        <v>540.77571762</v>
      </c>
      <c r="F62" s="20" t="n">
        <v>1.22284562</v>
      </c>
      <c r="G62" s="18" t="n">
        <v>565.84245399</v>
      </c>
      <c r="H62" s="20" t="n">
        <v>3.96844935</v>
      </c>
      <c r="I62" s="18" t="s">
        <v>481</v>
      </c>
      <c r="J62" s="20" t="s">
        <v>481</v>
      </c>
      <c r="K62" s="18" t="s">
        <v>481</v>
      </c>
      <c r="L62" s="20" t="s">
        <v>481</v>
      </c>
      <c r="M62" s="18" t="s">
        <v>481</v>
      </c>
      <c r="N62" s="20" t="s">
        <v>481</v>
      </c>
      <c r="O62" s="18" t="s">
        <v>481</v>
      </c>
      <c r="P62" s="20" t="s">
        <v>481</v>
      </c>
      <c r="Q62" s="18" t="n">
        <v>446.51015585</v>
      </c>
      <c r="R62" s="20" t="n">
        <v>34.83321201</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(104.0/B66*100)</f>
        <v/>
      </c>
      <c r="D66" s="19" t="n">
        <v>5561</v>
      </c>
      <c r="E66" s="18" t="n">
        <v>424.02271889</v>
      </c>
      <c r="F66" s="20" t="n">
        <v>1.48636225</v>
      </c>
      <c r="G66" s="18" t="n">
        <v>435.23267592</v>
      </c>
      <c r="H66" s="20" t="n">
        <v>4.16242154</v>
      </c>
      <c r="I66" s="18" t="s">
        <v>481</v>
      </c>
      <c r="J66" s="20" t="s">
        <v>481</v>
      </c>
      <c r="K66" s="18" t="s">
        <v>481</v>
      </c>
      <c r="L66" s="20" t="s">
        <v>481</v>
      </c>
      <c r="M66" s="18" t="s">
        <v>481</v>
      </c>
      <c r="N66" s="20" t="s">
        <v>481</v>
      </c>
      <c r="O66" s="18" t="s">
        <v>481</v>
      </c>
      <c r="P66" s="20" t="s">
        <v>481</v>
      </c>
      <c r="Q66" s="18" t="n">
        <v>362.52200388</v>
      </c>
      <c r="R66" s="20" t="n">
        <v>4.62774973</v>
      </c>
    </row>
    <row r="67" spans="1:18">
      <c r="A67" s="15" t="s">
        <v>542</v>
      </c>
      <c r="B67" s="17" t="n">
        <v>6971</v>
      </c>
      <c r="C67" s="18">
        <f>(1330.0/B67*100)</f>
        <v/>
      </c>
      <c r="D67" s="19" t="n">
        <v>5641</v>
      </c>
      <c r="E67" s="18" t="n">
        <v>404.04104019</v>
      </c>
      <c r="F67" s="20" t="n">
        <v>3.31490019</v>
      </c>
      <c r="G67" s="18" t="n">
        <v>398.29134207</v>
      </c>
      <c r="H67" s="20" t="n">
        <v>3.40560611</v>
      </c>
      <c r="I67" s="18" t="s">
        <v>481</v>
      </c>
      <c r="J67" s="20" t="s">
        <v>481</v>
      </c>
      <c r="K67" s="18" t="s">
        <v>481</v>
      </c>
      <c r="L67" s="20" t="s">
        <v>481</v>
      </c>
      <c r="M67" s="18" t="s">
        <v>481</v>
      </c>
      <c r="N67" s="20" t="s">
        <v>481</v>
      </c>
      <c r="O67" s="18" t="s">
        <v>481</v>
      </c>
      <c r="P67" s="20" t="s">
        <v>481</v>
      </c>
      <c r="Q67" s="18" t="n">
        <v>345.52005592</v>
      </c>
      <c r="R67" s="20" t="n">
        <v>7.17590436</v>
      </c>
    </row>
    <row r="68" spans="1:18">
      <c r="A68" s="15" t="s">
        <v>543</v>
      </c>
      <c r="B68" s="17" t="n">
        <v>12083</v>
      </c>
      <c r="C68" s="18">
        <f>(32.0/B68*100)</f>
        <v/>
      </c>
      <c r="D68" s="19" t="n">
        <v>12051</v>
      </c>
      <c r="E68" s="18" t="n">
        <v>405.94663079</v>
      </c>
      <c r="F68" s="20" t="n">
        <v>1.72384288</v>
      </c>
      <c r="G68" s="18" t="n">
        <v>438.61745908</v>
      </c>
      <c r="H68" s="20" t="n">
        <v>2.97065568</v>
      </c>
      <c r="I68" s="18" t="s">
        <v>481</v>
      </c>
      <c r="J68" s="20" t="s">
        <v>481</v>
      </c>
      <c r="K68" s="18" t="s">
        <v>481</v>
      </c>
      <c r="L68" s="20" t="s">
        <v>481</v>
      </c>
      <c r="M68" s="18" t="s">
        <v>481</v>
      </c>
      <c r="N68" s="20" t="s">
        <v>481</v>
      </c>
      <c r="O68" s="18" t="s">
        <v>481</v>
      </c>
      <c r="P68" s="20" t="s">
        <v>481</v>
      </c>
      <c r="Q68" s="18" t="n">
        <v>349.15412988</v>
      </c>
      <c r="R68" s="20" t="n">
        <v>2.1848637</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496.26940207</v>
      </c>
      <c r="F70" s="20" t="n">
        <v>3.06576313</v>
      </c>
      <c r="G70" s="18" t="n">
        <v>510.95538556</v>
      </c>
      <c r="H70" s="20" t="n">
        <v>4.5422469</v>
      </c>
      <c r="I70" s="18" t="s">
        <v>481</v>
      </c>
      <c r="J70" s="20" t="s">
        <v>481</v>
      </c>
      <c r="K70" s="18" t="s">
        <v>481</v>
      </c>
      <c r="L70" s="20" t="s">
        <v>481</v>
      </c>
      <c r="M70" s="18" t="s">
        <v>481</v>
      </c>
      <c r="N70" s="20" t="s">
        <v>481</v>
      </c>
      <c r="O70" s="18" t="s">
        <v>481</v>
      </c>
      <c r="P70" s="20" t="s">
        <v>481</v>
      </c>
      <c r="Q70" s="18" t="n">
        <v>438.80696759</v>
      </c>
      <c r="R70" s="20" t="n">
        <v>11.54007181</v>
      </c>
    </row>
    <row r="71" spans="1:18">
      <c r="A71" s="15" t="s">
        <v>546</v>
      </c>
      <c r="B71" s="17" t="n">
        <v>6115</v>
      </c>
      <c r="C71" s="18">
        <f>(60.0/B71*100)</f>
        <v/>
      </c>
      <c r="D71" s="19" t="n">
        <v>6055</v>
      </c>
      <c r="E71" s="18" t="n">
        <v>557.87627938</v>
      </c>
      <c r="F71" s="20" t="n">
        <v>1.75723798</v>
      </c>
      <c r="G71" s="18" t="n">
        <v>587.62562429</v>
      </c>
      <c r="H71" s="20" t="n">
        <v>2.82842678</v>
      </c>
      <c r="I71" s="18" t="s">
        <v>481</v>
      </c>
      <c r="J71" s="20" t="s">
        <v>481</v>
      </c>
      <c r="K71" s="18" t="s">
        <v>481</v>
      </c>
      <c r="L71" s="20" t="s">
        <v>481</v>
      </c>
      <c r="M71" s="18" t="s">
        <v>481</v>
      </c>
      <c r="N71" s="20" t="s">
        <v>481</v>
      </c>
      <c r="O71" s="18" t="s">
        <v>481</v>
      </c>
      <c r="P71" s="20" t="s">
        <v>481</v>
      </c>
      <c r="Q71" s="18" t="n">
        <v>516.4689614599999</v>
      </c>
      <c r="R71" s="20" t="n">
        <v>23.36680883</v>
      </c>
    </row>
    <row r="72" spans="1:18">
      <c r="A72" s="15" t="s">
        <v>547</v>
      </c>
      <c r="B72" s="17" t="n">
        <v>7708</v>
      </c>
      <c r="C72" s="18">
        <f>(9.0/B72*100)</f>
        <v/>
      </c>
      <c r="D72" s="19" t="n">
        <v>7699</v>
      </c>
      <c r="E72" s="18" t="n">
        <v>521.55755067</v>
      </c>
      <c r="F72" s="20" t="n">
        <v>3.36933343</v>
      </c>
      <c r="G72" s="18" t="n">
        <v>576.4615355</v>
      </c>
      <c r="H72" s="20" t="n">
        <v>3.68739782</v>
      </c>
      <c r="I72" s="18" t="s">
        <v>481</v>
      </c>
      <c r="J72" s="20" t="s">
        <v>481</v>
      </c>
      <c r="K72" s="18" t="s">
        <v>481</v>
      </c>
      <c r="L72" s="20" t="s">
        <v>481</v>
      </c>
      <c r="M72" s="18" t="s">
        <v>481</v>
      </c>
      <c r="N72" s="20" t="s">
        <v>481</v>
      </c>
      <c r="O72" s="18" t="s">
        <v>481</v>
      </c>
      <c r="P72" s="20" t="s">
        <v>481</v>
      </c>
      <c r="Q72" s="18" t="n">
        <v>486.79197668</v>
      </c>
      <c r="R72" s="20" t="n">
        <v>29.96104</v>
      </c>
    </row>
    <row r="73" spans="1:18">
      <c r="A73" s="15" t="s">
        <v>548</v>
      </c>
      <c r="B73" s="17" t="n">
        <v>8249</v>
      </c>
      <c r="C73" s="18">
        <f>(220.0/B73*100)</f>
        <v/>
      </c>
      <c r="D73" s="19" t="n">
        <v>8029</v>
      </c>
      <c r="E73" s="18" t="n">
        <v>414.77290432</v>
      </c>
      <c r="F73" s="20" t="n">
        <v>3.23309067</v>
      </c>
      <c r="G73" s="18" t="n">
        <v>423.11131877</v>
      </c>
      <c r="H73" s="20" t="n">
        <v>4.50631</v>
      </c>
      <c r="I73" s="18" t="s">
        <v>481</v>
      </c>
      <c r="J73" s="20" t="s">
        <v>481</v>
      </c>
      <c r="K73" s="18" t="s">
        <v>481</v>
      </c>
      <c r="L73" s="20" t="s">
        <v>481</v>
      </c>
      <c r="M73" s="18" t="s">
        <v>481</v>
      </c>
      <c r="N73" s="20" t="s">
        <v>481</v>
      </c>
      <c r="O73" s="18" t="s">
        <v>481</v>
      </c>
      <c r="P73" s="20" t="s">
        <v>481</v>
      </c>
      <c r="Q73" s="18" t="n">
        <v>377.55425773</v>
      </c>
      <c r="R73" s="20" t="n">
        <v>11.89989582</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(355.0/B75*100)</f>
        <v/>
      </c>
      <c r="D75" s="19" t="n">
        <v>5020</v>
      </c>
      <c r="E75" s="18" t="n">
        <v>376.56793388</v>
      </c>
      <c r="F75" s="20" t="n">
        <v>3.55332742</v>
      </c>
      <c r="G75" s="18" t="n">
        <v>362.51202212</v>
      </c>
      <c r="H75" s="20" t="n">
        <v>3.52360544</v>
      </c>
      <c r="I75" s="18" t="s">
        <v>481</v>
      </c>
      <c r="J75" s="20" t="s">
        <v>481</v>
      </c>
      <c r="K75" s="18" t="s">
        <v>481</v>
      </c>
      <c r="L75" s="20" t="s">
        <v>481</v>
      </c>
      <c r="M75" s="18" t="s">
        <v>481</v>
      </c>
      <c r="N75" s="20" t="s">
        <v>481</v>
      </c>
      <c r="O75" s="18" t="s">
        <v>481</v>
      </c>
      <c r="P75" s="20" t="s">
        <v>481</v>
      </c>
      <c r="Q75" s="18" t="n">
        <v>335.68998308</v>
      </c>
      <c r="R75" s="20" t="n">
        <v>5.64358203</v>
      </c>
    </row>
    <row r="76" spans="1:18">
      <c r="A76" s="15" t="s">
        <v>551</v>
      </c>
      <c r="B76" s="17" t="n">
        <v>14167</v>
      </c>
      <c r="C76" s="18">
        <f>(238.0/B76*100)</f>
        <v/>
      </c>
      <c r="D76" s="19" t="n">
        <v>13929</v>
      </c>
      <c r="E76" s="18" t="n">
        <v>424.89526571</v>
      </c>
      <c r="F76" s="20" t="n">
        <v>2.41544581</v>
      </c>
      <c r="G76" s="18" t="n">
        <v>461.80551112</v>
      </c>
      <c r="H76" s="20" t="n">
        <v>4.06662975</v>
      </c>
      <c r="I76" s="18" t="s">
        <v>481</v>
      </c>
      <c r="J76" s="20" t="s">
        <v>481</v>
      </c>
      <c r="K76" s="18" t="s">
        <v>481</v>
      </c>
      <c r="L76" s="20" t="s">
        <v>481</v>
      </c>
      <c r="M76" s="18" t="s">
        <v>481</v>
      </c>
      <c r="N76" s="20" t="s">
        <v>481</v>
      </c>
      <c r="O76" s="18" t="s">
        <v>481</v>
      </c>
      <c r="P76" s="20" t="s">
        <v>481</v>
      </c>
      <c r="Q76" s="18" t="n">
        <v>359.23382414</v>
      </c>
      <c r="R76" s="20" t="n">
        <v>6.30405838</v>
      </c>
    </row>
    <row r="77" spans="1:18">
      <c r="A77" s="15" t="s">
        <v>552</v>
      </c>
      <c r="B77" s="17" t="n">
        <v>6062</v>
      </c>
      <c r="C77" s="18">
        <f>(511.0/B77*100)</f>
        <v/>
      </c>
      <c r="D77" s="19" t="n">
        <v>5551</v>
      </c>
      <c r="E77" s="18" t="n">
        <v>425.46083694</v>
      </c>
      <c r="F77" s="20" t="n">
        <v>2.77926298</v>
      </c>
      <c r="G77" s="18" t="n">
        <v>436.33051324</v>
      </c>
      <c r="H77" s="20" t="n">
        <v>6.05478089</v>
      </c>
      <c r="I77" s="18" t="s">
        <v>481</v>
      </c>
      <c r="J77" s="20" t="s">
        <v>481</v>
      </c>
      <c r="K77" s="18" t="s">
        <v>481</v>
      </c>
      <c r="L77" s="20" t="s">
        <v>481</v>
      </c>
      <c r="M77" s="18" t="s">
        <v>481</v>
      </c>
      <c r="N77" s="20" t="s">
        <v>481</v>
      </c>
      <c r="O77" s="18" t="s">
        <v>481</v>
      </c>
      <c r="P77" s="20" t="s">
        <v>481</v>
      </c>
      <c r="Q77" s="18" t="n">
        <v>361.60196161</v>
      </c>
      <c r="R77" s="20" t="n">
        <v>4.05106424</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(123.0/B81*100)</f>
        <v/>
      </c>
      <c r="D81" s="19" t="n">
        <v>8738</v>
      </c>
      <c r="E81" s="18" t="n">
        <v>441.0611468</v>
      </c>
      <c r="F81" s="20" t="n">
        <v>3.16650163</v>
      </c>
      <c r="G81" s="18" t="n">
        <v>461.28505193</v>
      </c>
      <c r="H81" s="20" t="n">
        <v>4.84543802</v>
      </c>
      <c r="I81" s="18" t="s">
        <v>481</v>
      </c>
      <c r="J81" s="20" t="s">
        <v>481</v>
      </c>
      <c r="K81" s="18" t="s">
        <v>481</v>
      </c>
      <c r="L81" s="20" t="s">
        <v>481</v>
      </c>
      <c r="M81" s="18" t="s">
        <v>481</v>
      </c>
      <c r="N81" s="20" t="s">
        <v>481</v>
      </c>
      <c r="O81" s="18" t="s">
        <v>481</v>
      </c>
      <c r="P81" s="20" t="s">
        <v>481</v>
      </c>
      <c r="Q81" s="18" t="n">
        <v>396.77042959</v>
      </c>
      <c r="R81" s="20" t="n">
        <v>12.56042058</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896</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463.07837914</v>
      </c>
      <c r="F7" s="20" t="n">
        <v>2.79684559</v>
      </c>
      <c r="G7" s="18" t="n">
        <v>510.10681602</v>
      </c>
      <c r="H7" s="20" t="n">
        <v>1.90320043</v>
      </c>
      <c r="I7" s="18" t="s">
        <v>481</v>
      </c>
      <c r="J7" s="20" t="s">
        <v>481</v>
      </c>
      <c r="K7" s="18" t="s">
        <v>481</v>
      </c>
      <c r="L7" s="20" t="s">
        <v>481</v>
      </c>
      <c r="M7" s="18" t="s">
        <v>481</v>
      </c>
      <c r="N7" s="20" t="s">
        <v>481</v>
      </c>
      <c r="O7" s="18" t="s">
        <v>481</v>
      </c>
      <c r="P7" s="20" t="s">
        <v>481</v>
      </c>
      <c r="Q7" s="18" t="n">
        <v>466.19695924</v>
      </c>
      <c r="R7" s="20" t="n">
        <v>4.83361947</v>
      </c>
    </row>
    <row r="8" spans="1:18">
      <c r="A8" s="15" t="s">
        <v>483</v>
      </c>
      <c r="B8" s="17" t="n">
        <v>7007</v>
      </c>
      <c r="C8" s="18">
        <f>(324.0/B8*100)</f>
        <v/>
      </c>
      <c r="D8" s="19" t="n">
        <v>6683</v>
      </c>
      <c r="E8" s="18" t="n">
        <v>478.19017584</v>
      </c>
      <c r="F8" s="20" t="n">
        <v>4.76661365</v>
      </c>
      <c r="G8" s="18" t="n">
        <v>506.49555274</v>
      </c>
      <c r="H8" s="20" t="n">
        <v>2.92498799</v>
      </c>
      <c r="I8" s="18" t="s">
        <v>481</v>
      </c>
      <c r="J8" s="20" t="s">
        <v>481</v>
      </c>
      <c r="K8" s="18" t="s">
        <v>481</v>
      </c>
      <c r="L8" s="20" t="s">
        <v>481</v>
      </c>
      <c r="M8" s="18" t="n">
        <v>301.63126691</v>
      </c>
      <c r="N8" s="20" t="n">
        <v>25.14921031</v>
      </c>
      <c r="O8" s="18" t="s">
        <v>481</v>
      </c>
      <c r="P8" s="20" t="s">
        <v>481</v>
      </c>
      <c r="Q8" s="18" t="n">
        <v>446.1552405</v>
      </c>
      <c r="R8" s="20" t="n">
        <v>8.457503470000001</v>
      </c>
    </row>
    <row r="9" spans="1:18">
      <c r="A9" s="15" t="s">
        <v>484</v>
      </c>
      <c r="B9" s="17" t="n">
        <v>9651</v>
      </c>
      <c r="C9" s="18">
        <f>(373.0/B9*100)</f>
        <v/>
      </c>
      <c r="D9" s="19" t="n">
        <v>9278</v>
      </c>
      <c r="E9" s="18" t="n">
        <v>490.45027479</v>
      </c>
      <c r="F9" s="20" t="n">
        <v>3.26370939</v>
      </c>
      <c r="G9" s="18" t="n">
        <v>525.14995465</v>
      </c>
      <c r="H9" s="20" t="n">
        <v>2.47702321</v>
      </c>
      <c r="I9" s="18" t="s">
        <v>481</v>
      </c>
      <c r="J9" s="20" t="s">
        <v>481</v>
      </c>
      <c r="K9" s="18" t="s">
        <v>481</v>
      </c>
      <c r="L9" s="20" t="s">
        <v>481</v>
      </c>
      <c r="M9" s="18" t="n">
        <v>357.98454354</v>
      </c>
      <c r="N9" s="20" t="n">
        <v>11.51846445</v>
      </c>
      <c r="O9" s="18" t="s">
        <v>481</v>
      </c>
      <c r="P9" s="20" t="s">
        <v>481</v>
      </c>
      <c r="Q9" s="18" t="n">
        <v>446.53458648</v>
      </c>
      <c r="R9" s="20" t="n">
        <v>8.243900999999999</v>
      </c>
    </row>
    <row r="10" spans="1:18">
      <c r="A10" s="15" t="s">
        <v>485</v>
      </c>
      <c r="B10" s="17" t="n">
        <v>20058</v>
      </c>
      <c r="C10" s="18">
        <f>(590.0/B10*100)</f>
        <v/>
      </c>
      <c r="D10" s="19" t="n">
        <v>19468</v>
      </c>
      <c r="E10" s="18" t="n">
        <v>497.69072079</v>
      </c>
      <c r="F10" s="20" t="n">
        <v>3.34326182</v>
      </c>
      <c r="G10" s="18" t="n">
        <v>528.03031935</v>
      </c>
      <c r="H10" s="20" t="n">
        <v>2.54797798</v>
      </c>
      <c r="I10" s="18" t="s">
        <v>481</v>
      </c>
      <c r="J10" s="20" t="s">
        <v>481</v>
      </c>
      <c r="K10" s="18" t="s">
        <v>481</v>
      </c>
      <c r="L10" s="20" t="s">
        <v>481</v>
      </c>
      <c r="M10" s="18" t="s">
        <v>481</v>
      </c>
      <c r="N10" s="20" t="s">
        <v>481</v>
      </c>
      <c r="O10" s="18" t="s">
        <v>481</v>
      </c>
      <c r="P10" s="20" t="s">
        <v>481</v>
      </c>
      <c r="Q10" s="18" t="n">
        <v>457.45728819</v>
      </c>
      <c r="R10" s="20" t="n">
        <v>6.68437862</v>
      </c>
    </row>
    <row r="11" spans="1:18">
      <c r="A11" s="15" t="s">
        <v>486</v>
      </c>
      <c r="B11" s="17" t="n">
        <v>7053</v>
      </c>
      <c r="C11" s="18">
        <f>(259.0/B11*100)</f>
        <v/>
      </c>
      <c r="D11" s="19" t="n">
        <v>6794</v>
      </c>
      <c r="E11" s="18" t="n">
        <v>411.60949939</v>
      </c>
      <c r="F11" s="20" t="n">
        <v>3.39667401</v>
      </c>
      <c r="G11" s="18" t="n">
        <v>435.25080832</v>
      </c>
      <c r="H11" s="20" t="n">
        <v>2.78557569</v>
      </c>
      <c r="I11" s="18" t="s">
        <v>481</v>
      </c>
      <c r="J11" s="20" t="s">
        <v>481</v>
      </c>
      <c r="K11" s="18" t="s">
        <v>481</v>
      </c>
      <c r="L11" s="20" t="s">
        <v>481</v>
      </c>
      <c r="M11" s="18" t="s">
        <v>481</v>
      </c>
      <c r="N11" s="20" t="s">
        <v>481</v>
      </c>
      <c r="O11" s="18" t="s">
        <v>481</v>
      </c>
      <c r="P11" s="20" t="s">
        <v>481</v>
      </c>
      <c r="Q11" s="18" t="n">
        <v>394.85238851</v>
      </c>
      <c r="R11" s="20" t="n">
        <v>6.44745036</v>
      </c>
    </row>
    <row r="12" spans="1:18">
      <c r="A12" s="15" t="s">
        <v>487</v>
      </c>
      <c r="B12" s="17" t="n">
        <v>6894</v>
      </c>
      <c r="C12" s="18">
        <f>(60.0/B12*100)</f>
        <v/>
      </c>
      <c r="D12" s="19" t="n">
        <v>6834</v>
      </c>
      <c r="E12" s="18" t="n">
        <v>477.06116623</v>
      </c>
      <c r="F12" s="20" t="n">
        <v>3.31360019</v>
      </c>
      <c r="G12" s="18" t="n">
        <v>509.07801922</v>
      </c>
      <c r="H12" s="20" t="n">
        <v>2.13492948</v>
      </c>
      <c r="I12" s="18" t="s">
        <v>481</v>
      </c>
      <c r="J12" s="20" t="s">
        <v>481</v>
      </c>
      <c r="K12" s="18" t="s">
        <v>481</v>
      </c>
      <c r="L12" s="20" t="s">
        <v>481</v>
      </c>
      <c r="M12" s="18" t="n">
        <v>340.98506961</v>
      </c>
      <c r="N12" s="20" t="n">
        <v>12.52444664</v>
      </c>
      <c r="O12" s="18" t="s">
        <v>481</v>
      </c>
      <c r="P12" s="20" t="s">
        <v>481</v>
      </c>
      <c r="Q12" s="18" t="n">
        <v>402.34578839</v>
      </c>
      <c r="R12" s="20" t="n">
        <v>8.18624717</v>
      </c>
    </row>
    <row r="13" spans="1:18">
      <c r="A13" s="15" t="s">
        <v>488</v>
      </c>
      <c r="B13" s="17" t="n">
        <v>7161</v>
      </c>
      <c r="C13" s="18">
        <f>(368.0/B13*100)</f>
        <v/>
      </c>
      <c r="D13" s="19" t="n">
        <v>6793</v>
      </c>
      <c r="E13" s="18" t="n">
        <v>502.54086724</v>
      </c>
      <c r="F13" s="20" t="n">
        <v>3.62824922</v>
      </c>
      <c r="G13" s="18" t="n">
        <v>519.62703274</v>
      </c>
      <c r="H13" s="20" t="n">
        <v>2.26898612</v>
      </c>
      <c r="I13" s="18" t="s">
        <v>481</v>
      </c>
      <c r="J13" s="20" t="s">
        <v>481</v>
      </c>
      <c r="K13" s="18" t="s">
        <v>481</v>
      </c>
      <c r="L13" s="20" t="s">
        <v>481</v>
      </c>
      <c r="M13" s="18" t="n">
        <v>447.51533769</v>
      </c>
      <c r="N13" s="20" t="n">
        <v>5.97365007</v>
      </c>
      <c r="O13" s="18" t="s">
        <v>481</v>
      </c>
      <c r="P13" s="20" t="s">
        <v>481</v>
      </c>
      <c r="Q13" s="18" t="n">
        <v>447.1362055</v>
      </c>
      <c r="R13" s="20" t="n">
        <v>7.28678946</v>
      </c>
    </row>
    <row r="14" spans="1:18">
      <c r="A14" s="15" t="s">
        <v>489</v>
      </c>
      <c r="B14" s="17" t="n">
        <v>5587</v>
      </c>
      <c r="C14" s="18">
        <f>(96.0/B14*100)</f>
        <v/>
      </c>
      <c r="D14" s="19" t="n">
        <v>5491</v>
      </c>
      <c r="E14" s="18" t="n">
        <v>506.02760015</v>
      </c>
      <c r="F14" s="20" t="n">
        <v>3.14293274</v>
      </c>
      <c r="G14" s="18" t="n">
        <v>527.15049345</v>
      </c>
      <c r="H14" s="20" t="n">
        <v>2.0920122</v>
      </c>
      <c r="I14" s="18" t="s">
        <v>481</v>
      </c>
      <c r="J14" s="20" t="s">
        <v>481</v>
      </c>
      <c r="K14" s="18" t="s">
        <v>481</v>
      </c>
      <c r="L14" s="20" t="s">
        <v>481</v>
      </c>
      <c r="M14" s="18" t="s">
        <v>481</v>
      </c>
      <c r="N14" s="20" t="s">
        <v>481</v>
      </c>
      <c r="O14" s="18" t="s">
        <v>481</v>
      </c>
      <c r="P14" s="20" t="s">
        <v>481</v>
      </c>
      <c r="Q14" s="18" t="n">
        <v>477.08909796</v>
      </c>
      <c r="R14" s="20" t="n">
        <v>10.39564145</v>
      </c>
    </row>
    <row r="15" spans="1:18">
      <c r="A15" s="15" t="s">
        <v>490</v>
      </c>
      <c r="B15" s="17" t="n">
        <v>5882</v>
      </c>
      <c r="C15" s="18">
        <f>(206.0/B15*100)</f>
        <v/>
      </c>
      <c r="D15" s="19" t="n">
        <v>5676</v>
      </c>
      <c r="E15" s="18" t="n">
        <v>495.2424748</v>
      </c>
      <c r="F15" s="20" t="n">
        <v>3.06565025</v>
      </c>
      <c r="G15" s="18" t="n">
        <v>520.45866176</v>
      </c>
      <c r="H15" s="20" t="n">
        <v>2.39120182</v>
      </c>
      <c r="I15" s="18" t="s">
        <v>481</v>
      </c>
      <c r="J15" s="20" t="s">
        <v>481</v>
      </c>
      <c r="K15" s="18" t="s">
        <v>481</v>
      </c>
      <c r="L15" s="20" t="s">
        <v>481</v>
      </c>
      <c r="M15" s="18" t="n">
        <v>368.85220715</v>
      </c>
      <c r="N15" s="20" t="n">
        <v>14.5875493</v>
      </c>
      <c r="O15" s="18" t="s">
        <v>481</v>
      </c>
      <c r="P15" s="20" t="s">
        <v>481</v>
      </c>
      <c r="Q15" s="18" t="n">
        <v>455.74024894</v>
      </c>
      <c r="R15" s="20" t="n">
        <v>7.66694671</v>
      </c>
    </row>
    <row r="16" spans="1:18">
      <c r="A16" s="15" t="s">
        <v>491</v>
      </c>
      <c r="B16" s="17" t="n">
        <v>6108</v>
      </c>
      <c r="C16" s="18">
        <f>(203.0/B16*100)</f>
        <v/>
      </c>
      <c r="D16" s="19" t="n">
        <v>5905</v>
      </c>
      <c r="E16" s="18" t="n">
        <v>471.87929774</v>
      </c>
      <c r="F16" s="20" t="n">
        <v>3.55859297</v>
      </c>
      <c r="G16" s="18" t="n">
        <v>510.3888925</v>
      </c>
      <c r="H16" s="20" t="n">
        <v>2.35500495</v>
      </c>
      <c r="I16" s="18" t="s">
        <v>481</v>
      </c>
      <c r="J16" s="20" t="s">
        <v>481</v>
      </c>
      <c r="K16" s="18" t="s">
        <v>481</v>
      </c>
      <c r="L16" s="20" t="s">
        <v>481</v>
      </c>
      <c r="M16" s="18" t="s">
        <v>481</v>
      </c>
      <c r="N16" s="20" t="s">
        <v>481</v>
      </c>
      <c r="O16" s="18" t="s">
        <v>481</v>
      </c>
      <c r="P16" s="20" t="s">
        <v>481</v>
      </c>
      <c r="Q16" s="18" t="n">
        <v>418.25719948</v>
      </c>
      <c r="R16" s="20" t="n">
        <v>9.74166091</v>
      </c>
    </row>
    <row r="17" spans="1:18">
      <c r="A17" s="15" t="s">
        <v>492</v>
      </c>
      <c r="B17" s="17" t="n">
        <v>6504</v>
      </c>
      <c r="C17" s="18">
        <f>(2741.0/B17*100)</f>
        <v/>
      </c>
      <c r="D17" s="19" t="n">
        <v>3763</v>
      </c>
      <c r="E17" s="18" t="n">
        <v>487.46779163</v>
      </c>
      <c r="F17" s="20" t="n">
        <v>4.65675037</v>
      </c>
      <c r="G17" s="18" t="n">
        <v>521.4555218199999</v>
      </c>
      <c r="H17" s="20" t="n">
        <v>3.20864248</v>
      </c>
      <c r="I17" s="18" t="s">
        <v>481</v>
      </c>
      <c r="J17" s="20" t="s">
        <v>481</v>
      </c>
      <c r="K17" s="18" t="s">
        <v>481</v>
      </c>
      <c r="L17" s="20" t="s">
        <v>481</v>
      </c>
      <c r="M17" s="18" t="n">
        <v>362.96139732</v>
      </c>
      <c r="N17" s="20" t="n">
        <v>12.64520278</v>
      </c>
      <c r="O17" s="18" t="s">
        <v>481</v>
      </c>
      <c r="P17" s="20" t="s">
        <v>481</v>
      </c>
      <c r="Q17" s="18" t="n">
        <v>474.77188249</v>
      </c>
      <c r="R17" s="20" t="n">
        <v>7.401734</v>
      </c>
    </row>
    <row r="18" spans="1:18">
      <c r="A18" s="15" t="s">
        <v>493</v>
      </c>
      <c r="B18" s="17" t="n">
        <v>5532</v>
      </c>
      <c r="C18" s="18">
        <f>(33.0/B18*100)</f>
        <v/>
      </c>
      <c r="D18" s="19" t="n">
        <v>5499</v>
      </c>
      <c r="E18" s="18" t="n">
        <v>433.33319881</v>
      </c>
      <c r="F18" s="20" t="n">
        <v>4.65125101</v>
      </c>
      <c r="G18" s="18" t="n">
        <v>466.43217786</v>
      </c>
      <c r="H18" s="20" t="n">
        <v>3.57155109</v>
      </c>
      <c r="I18" s="18" t="s">
        <v>481</v>
      </c>
      <c r="J18" s="20" t="s">
        <v>481</v>
      </c>
      <c r="K18" s="18" t="s">
        <v>481</v>
      </c>
      <c r="L18" s="20" t="s">
        <v>481</v>
      </c>
      <c r="M18" s="18" t="s">
        <v>481</v>
      </c>
      <c r="N18" s="20" t="s">
        <v>481</v>
      </c>
      <c r="O18" s="18" t="s">
        <v>481</v>
      </c>
      <c r="P18" s="20" t="s">
        <v>481</v>
      </c>
      <c r="Q18" s="18" t="n">
        <v>389.65161175</v>
      </c>
      <c r="R18" s="20" t="n">
        <v>11.08823753</v>
      </c>
    </row>
    <row r="19" spans="1:18">
      <c r="A19" s="15" t="s">
        <v>494</v>
      </c>
      <c r="B19" s="17" t="n">
        <v>5658</v>
      </c>
      <c r="C19" s="18">
        <f>(521.0/B19*100)</f>
        <v/>
      </c>
      <c r="D19" s="19" t="n">
        <v>5137</v>
      </c>
      <c r="E19" s="18" t="n">
        <v>461.91093157</v>
      </c>
      <c r="F19" s="20" t="n">
        <v>3.71135667</v>
      </c>
      <c r="G19" s="18" t="n">
        <v>491.99570231</v>
      </c>
      <c r="H19" s="20" t="n">
        <v>2.69652348</v>
      </c>
      <c r="I19" s="18" t="s">
        <v>481</v>
      </c>
      <c r="J19" s="20" t="s">
        <v>481</v>
      </c>
      <c r="K19" s="18" t="s">
        <v>481</v>
      </c>
      <c r="L19" s="20" t="s">
        <v>481</v>
      </c>
      <c r="M19" s="18" t="s">
        <v>481</v>
      </c>
      <c r="N19" s="20" t="s">
        <v>481</v>
      </c>
      <c r="O19" s="18" t="s">
        <v>481</v>
      </c>
      <c r="P19" s="20" t="s">
        <v>481</v>
      </c>
      <c r="Q19" s="18" t="n">
        <v>401.6781799</v>
      </c>
      <c r="R19" s="20" t="n">
        <v>8.072403209999999</v>
      </c>
    </row>
    <row r="20" spans="1:18">
      <c r="A20" s="15" t="s">
        <v>495</v>
      </c>
      <c r="B20" s="17" t="n">
        <v>3371</v>
      </c>
      <c r="C20" s="18">
        <f>(75.0/B20*100)</f>
        <v/>
      </c>
      <c r="D20" s="19" t="n">
        <v>3296</v>
      </c>
      <c r="E20" s="18" t="n">
        <v>459.87873222</v>
      </c>
      <c r="F20" s="20" t="n">
        <v>4.47551474</v>
      </c>
      <c r="G20" s="18" t="n">
        <v>499.49466148</v>
      </c>
      <c r="H20" s="20" t="n">
        <v>2.11249529</v>
      </c>
      <c r="I20" s="18" t="s">
        <v>481</v>
      </c>
      <c r="J20" s="20" t="s">
        <v>481</v>
      </c>
      <c r="K20" s="18" t="s">
        <v>481</v>
      </c>
      <c r="L20" s="20" t="s">
        <v>481</v>
      </c>
      <c r="M20" s="18" t="s">
        <v>481</v>
      </c>
      <c r="N20" s="20" t="s">
        <v>481</v>
      </c>
      <c r="O20" s="18" t="s">
        <v>481</v>
      </c>
      <c r="P20" s="20" t="s">
        <v>481</v>
      </c>
      <c r="Q20" s="18" t="n">
        <v>442.53717991</v>
      </c>
      <c r="R20" s="20" t="n">
        <v>10.52185904</v>
      </c>
    </row>
    <row r="21" spans="1:18">
      <c r="A21" s="15" t="s">
        <v>496</v>
      </c>
      <c r="B21" s="17" t="n">
        <v>5741</v>
      </c>
      <c r="C21" s="18">
        <f>(90.0/B21*100)</f>
        <v/>
      </c>
      <c r="D21" s="19" t="n">
        <v>5651</v>
      </c>
      <c r="E21" s="18" t="n">
        <v>470.07562126</v>
      </c>
      <c r="F21" s="20" t="n">
        <v>4.38464465</v>
      </c>
      <c r="G21" s="18" t="n">
        <v>511.22496123</v>
      </c>
      <c r="H21" s="20" t="n">
        <v>1.92163229</v>
      </c>
      <c r="I21" s="18" t="s">
        <v>481</v>
      </c>
      <c r="J21" s="20" t="s">
        <v>481</v>
      </c>
      <c r="K21" s="18" t="s">
        <v>481</v>
      </c>
      <c r="L21" s="20" t="s">
        <v>481</v>
      </c>
      <c r="M21" s="18" t="s">
        <v>481</v>
      </c>
      <c r="N21" s="20" t="s">
        <v>481</v>
      </c>
      <c r="O21" s="18" t="s">
        <v>481</v>
      </c>
      <c r="P21" s="20" t="s">
        <v>481</v>
      </c>
      <c r="Q21" s="18" t="n">
        <v>464.47135754</v>
      </c>
      <c r="R21" s="20" t="n">
        <v>7.44729503</v>
      </c>
    </row>
    <row r="22" spans="1:18">
      <c r="A22" s="15" t="s">
        <v>497</v>
      </c>
      <c r="B22" s="17" t="n">
        <v>6598</v>
      </c>
      <c r="C22" s="18">
        <f>(45.0/B22*100)</f>
        <v/>
      </c>
      <c r="D22" s="19" t="n">
        <v>6553</v>
      </c>
      <c r="E22" s="18" t="n">
        <v>436.87538008</v>
      </c>
      <c r="F22" s="20" t="n">
        <v>4.59156869</v>
      </c>
      <c r="G22" s="18" t="n">
        <v>495.43582669</v>
      </c>
      <c r="H22" s="20" t="n">
        <v>4.23141131</v>
      </c>
      <c r="I22" s="18" t="s">
        <v>481</v>
      </c>
      <c r="J22" s="20" t="s">
        <v>481</v>
      </c>
      <c r="K22" s="18" t="s">
        <v>481</v>
      </c>
      <c r="L22" s="20" t="s">
        <v>481</v>
      </c>
      <c r="M22" s="18" t="n">
        <v>465.3184081</v>
      </c>
      <c r="N22" s="20" t="n">
        <v>9.52311205</v>
      </c>
      <c r="O22" s="18" t="s">
        <v>481</v>
      </c>
      <c r="P22" s="20" t="s">
        <v>481</v>
      </c>
      <c r="Q22" s="18" t="n">
        <v>370.04715817</v>
      </c>
      <c r="R22" s="20" t="n">
        <v>8.811926229999999</v>
      </c>
    </row>
    <row r="23" spans="1:18">
      <c r="A23" s="15" t="s">
        <v>498</v>
      </c>
      <c r="B23" s="17" t="n">
        <v>11583</v>
      </c>
      <c r="C23" s="18">
        <f>(321.0/B23*100)</f>
        <v/>
      </c>
      <c r="D23" s="19" t="n">
        <v>11262</v>
      </c>
      <c r="E23" s="18" t="n">
        <v>470.04176577</v>
      </c>
      <c r="F23" s="20" t="n">
        <v>4.32489818</v>
      </c>
      <c r="G23" s="18" t="n">
        <v>499.62052851</v>
      </c>
      <c r="H23" s="20" t="n">
        <v>3.13889898</v>
      </c>
      <c r="I23" s="18" t="s">
        <v>481</v>
      </c>
      <c r="J23" s="20" t="s">
        <v>481</v>
      </c>
      <c r="K23" s="18" t="s">
        <v>481</v>
      </c>
      <c r="L23" s="20" t="s">
        <v>481</v>
      </c>
      <c r="M23" s="18" t="s">
        <v>481</v>
      </c>
      <c r="N23" s="20" t="s">
        <v>481</v>
      </c>
      <c r="O23" s="18" t="s">
        <v>481</v>
      </c>
      <c r="P23" s="20" t="s">
        <v>481</v>
      </c>
      <c r="Q23" s="18" t="n">
        <v>440.94093943</v>
      </c>
      <c r="R23" s="20" t="n">
        <v>9.73829724</v>
      </c>
    </row>
    <row r="24" spans="1:18">
      <c r="A24" s="15" t="s">
        <v>499</v>
      </c>
      <c r="B24" s="17" t="n">
        <v>6647</v>
      </c>
      <c r="C24" s="18">
        <f>(23.0/B24*100)</f>
        <v/>
      </c>
      <c r="D24" s="19" t="n">
        <v>6624</v>
      </c>
      <c r="E24" s="18" t="n">
        <v>509.23468119</v>
      </c>
      <c r="F24" s="20" t="n">
        <v>4.17681474</v>
      </c>
      <c r="G24" s="18" t="n">
        <v>539.7862811</v>
      </c>
      <c r="H24" s="20" t="n">
        <v>2.98362034</v>
      </c>
      <c r="I24" s="18" t="s">
        <v>481</v>
      </c>
      <c r="J24" s="20" t="s">
        <v>481</v>
      </c>
      <c r="K24" s="18" t="s">
        <v>481</v>
      </c>
      <c r="L24" s="20" t="s">
        <v>481</v>
      </c>
      <c r="M24" s="18" t="s">
        <v>481</v>
      </c>
      <c r="N24" s="20" t="s">
        <v>481</v>
      </c>
      <c r="O24" s="18" t="s">
        <v>481</v>
      </c>
      <c r="P24" s="20" t="s">
        <v>481</v>
      </c>
      <c r="Q24" s="18" t="n">
        <v>472.12388675</v>
      </c>
      <c r="R24" s="20" t="n">
        <v>11.75298135</v>
      </c>
    </row>
    <row r="25" spans="1:18">
      <c r="A25" s="15" t="s">
        <v>500</v>
      </c>
      <c r="B25" s="17" t="n">
        <v>5581</v>
      </c>
      <c r="C25" s="18">
        <f>(26.0/B25*100)</f>
        <v/>
      </c>
      <c r="D25" s="19" t="n">
        <v>5555</v>
      </c>
      <c r="E25" s="18" t="n">
        <v>462.69524647</v>
      </c>
      <c r="F25" s="20" t="n">
        <v>7.2257198</v>
      </c>
      <c r="G25" s="18" t="n">
        <v>531.09454384</v>
      </c>
      <c r="H25" s="20" t="n">
        <v>3.68424668</v>
      </c>
      <c r="I25" s="18" t="s">
        <v>481</v>
      </c>
      <c r="J25" s="20" t="s">
        <v>481</v>
      </c>
      <c r="K25" s="18" t="s">
        <v>481</v>
      </c>
      <c r="L25" s="20" t="s">
        <v>481</v>
      </c>
      <c r="M25" s="18" t="s">
        <v>481</v>
      </c>
      <c r="N25" s="20" t="s">
        <v>481</v>
      </c>
      <c r="O25" s="18" t="s">
        <v>481</v>
      </c>
      <c r="P25" s="20" t="s">
        <v>481</v>
      </c>
      <c r="Q25" s="18" t="n">
        <v>509.47808413</v>
      </c>
      <c r="R25" s="20" t="n">
        <v>11.8464883</v>
      </c>
    </row>
    <row r="26" spans="1:18">
      <c r="A26" s="15" t="s">
        <v>501</v>
      </c>
      <c r="B26" s="17" t="n">
        <v>4869</v>
      </c>
      <c r="C26" s="18">
        <f>(103.0/B26*100)</f>
        <v/>
      </c>
      <c r="D26" s="19" t="n">
        <v>4766</v>
      </c>
      <c r="E26" s="18" t="n">
        <v>466.50181382</v>
      </c>
      <c r="F26" s="20" t="n">
        <v>3.13608558</v>
      </c>
      <c r="G26" s="18" t="n">
        <v>491.29570086</v>
      </c>
      <c r="H26" s="20" t="n">
        <v>2.34578296</v>
      </c>
      <c r="I26" s="18" t="s">
        <v>481</v>
      </c>
      <c r="J26" s="20" t="s">
        <v>481</v>
      </c>
      <c r="K26" s="18" t="s">
        <v>481</v>
      </c>
      <c r="L26" s="20" t="s">
        <v>481</v>
      </c>
      <c r="M26" s="18" t="s">
        <v>481</v>
      </c>
      <c r="N26" s="20" t="s">
        <v>481</v>
      </c>
      <c r="O26" s="18" t="s">
        <v>481</v>
      </c>
      <c r="P26" s="20" t="s">
        <v>481</v>
      </c>
      <c r="Q26" s="18" t="n">
        <v>438.45359507</v>
      </c>
      <c r="R26" s="20" t="n">
        <v>10.11224248</v>
      </c>
    </row>
    <row r="27" spans="1:18">
      <c r="A27" s="15" t="s">
        <v>502</v>
      </c>
      <c r="B27" s="17" t="n">
        <v>5299</v>
      </c>
      <c r="C27" s="18">
        <f>(228.0/B27*100)</f>
        <v/>
      </c>
      <c r="D27" s="19" t="n">
        <v>5071</v>
      </c>
      <c r="E27" s="18" t="n">
        <v>462.0443166</v>
      </c>
      <c r="F27" s="20" t="n">
        <v>3.23450153</v>
      </c>
      <c r="G27" s="18" t="n">
        <v>503.09040315</v>
      </c>
      <c r="H27" s="20" t="n">
        <v>1.65978823</v>
      </c>
      <c r="I27" s="18" t="s">
        <v>481</v>
      </c>
      <c r="J27" s="20" t="s">
        <v>481</v>
      </c>
      <c r="K27" s="18" t="s">
        <v>481</v>
      </c>
      <c r="L27" s="20" t="s">
        <v>481</v>
      </c>
      <c r="M27" s="18" t="s">
        <v>481</v>
      </c>
      <c r="N27" s="20" t="s">
        <v>481</v>
      </c>
      <c r="O27" s="18" t="s">
        <v>481</v>
      </c>
      <c r="P27" s="20" t="s">
        <v>481</v>
      </c>
      <c r="Q27" s="18" t="n">
        <v>417.1683994</v>
      </c>
      <c r="R27" s="20" t="n">
        <v>4.39547065</v>
      </c>
    </row>
    <row r="28" spans="1:18">
      <c r="A28" s="15" t="s">
        <v>503</v>
      </c>
      <c r="B28" s="17" t="n">
        <v>7568</v>
      </c>
      <c r="C28" s="18">
        <f>(600.0/B28*100)</f>
        <v/>
      </c>
      <c r="D28" s="19" t="n">
        <v>6968</v>
      </c>
      <c r="E28" s="18" t="n">
        <v>402.63644707</v>
      </c>
      <c r="F28" s="20" t="n">
        <v>3.47376514</v>
      </c>
      <c r="G28" s="18" t="n">
        <v>416.50762586</v>
      </c>
      <c r="H28" s="20" t="n">
        <v>2.56247014</v>
      </c>
      <c r="I28" s="18" t="s">
        <v>481</v>
      </c>
      <c r="J28" s="20" t="s">
        <v>481</v>
      </c>
      <c r="K28" s="18" t="s">
        <v>481</v>
      </c>
      <c r="L28" s="20" t="s">
        <v>481</v>
      </c>
      <c r="M28" s="18" t="s">
        <v>481</v>
      </c>
      <c r="N28" s="20" t="s">
        <v>481</v>
      </c>
      <c r="O28" s="18" t="s">
        <v>481</v>
      </c>
      <c r="P28" s="20" t="s">
        <v>481</v>
      </c>
      <c r="Q28" s="18" t="n">
        <v>383.32808845</v>
      </c>
      <c r="R28" s="20" t="n">
        <v>7.25340112</v>
      </c>
    </row>
    <row r="29" spans="1:18">
      <c r="A29" s="15" t="s">
        <v>504</v>
      </c>
      <c r="B29" s="17" t="n">
        <v>5385</v>
      </c>
      <c r="C29" s="18">
        <f>(30.0/B29*100)</f>
        <v/>
      </c>
      <c r="D29" s="19" t="n">
        <v>5355</v>
      </c>
      <c r="E29" s="18" t="n">
        <v>491.2217981</v>
      </c>
      <c r="F29" s="20" t="n">
        <v>3.63757769</v>
      </c>
      <c r="G29" s="18" t="n">
        <v>527.86157646</v>
      </c>
      <c r="H29" s="20" t="n">
        <v>2.33573665</v>
      </c>
      <c r="I29" s="18" t="s">
        <v>481</v>
      </c>
      <c r="J29" s="20" t="s">
        <v>481</v>
      </c>
      <c r="K29" s="18" t="s">
        <v>481</v>
      </c>
      <c r="L29" s="20" t="s">
        <v>481</v>
      </c>
      <c r="M29" s="18" t="n">
        <v>335.3902018</v>
      </c>
      <c r="N29" s="20" t="n">
        <v>12.1685767</v>
      </c>
      <c r="O29" s="18" t="s">
        <v>481</v>
      </c>
      <c r="P29" s="20" t="s">
        <v>481</v>
      </c>
      <c r="Q29" s="18" t="n">
        <v>425.99502141</v>
      </c>
      <c r="R29" s="20" t="n">
        <v>13.64398155</v>
      </c>
    </row>
    <row r="30" spans="1:18">
      <c r="A30" s="15" t="s">
        <v>505</v>
      </c>
      <c r="B30" s="17" t="n">
        <v>4520</v>
      </c>
      <c r="C30" s="18">
        <f>(279.0/B30*100)</f>
        <v/>
      </c>
      <c r="D30" s="19" t="n">
        <v>4241</v>
      </c>
      <c r="E30" s="18" t="n">
        <v>461.51323232</v>
      </c>
      <c r="F30" s="20" t="n">
        <v>4.1622589</v>
      </c>
      <c r="G30" s="18" t="n">
        <v>512.0427781</v>
      </c>
      <c r="H30" s="20" t="n">
        <v>2.3743663</v>
      </c>
      <c r="I30" s="18" t="s">
        <v>481</v>
      </c>
      <c r="J30" s="20" t="s">
        <v>481</v>
      </c>
      <c r="K30" s="18" t="s">
        <v>481</v>
      </c>
      <c r="L30" s="20" t="s">
        <v>481</v>
      </c>
      <c r="M30" s="18" t="s">
        <v>481</v>
      </c>
      <c r="N30" s="20" t="s">
        <v>481</v>
      </c>
      <c r="O30" s="18" t="s">
        <v>481</v>
      </c>
      <c r="P30" s="20" t="s">
        <v>481</v>
      </c>
      <c r="Q30" s="18" t="n">
        <v>434.55948143</v>
      </c>
      <c r="R30" s="20" t="n">
        <v>7.74379987</v>
      </c>
    </row>
    <row r="31" spans="1:18">
      <c r="A31" s="15" t="s">
        <v>506</v>
      </c>
      <c r="B31" s="17" t="n">
        <v>5456</v>
      </c>
      <c r="C31" s="18">
        <f>(159.0/B31*100)</f>
        <v/>
      </c>
      <c r="D31" s="19" t="n">
        <v>5297</v>
      </c>
      <c r="E31" s="18" t="n">
        <v>475.75008466</v>
      </c>
      <c r="F31" s="20" t="n">
        <v>3.5638556</v>
      </c>
      <c r="G31" s="18" t="n">
        <v>513.53730688</v>
      </c>
      <c r="H31" s="20" t="n">
        <v>2.1354622</v>
      </c>
      <c r="I31" s="18" t="s">
        <v>481</v>
      </c>
      <c r="J31" s="20" t="s">
        <v>481</v>
      </c>
      <c r="K31" s="18" t="s">
        <v>481</v>
      </c>
      <c r="L31" s="20" t="s">
        <v>481</v>
      </c>
      <c r="M31" s="18" t="s">
        <v>481</v>
      </c>
      <c r="N31" s="20" t="s">
        <v>481</v>
      </c>
      <c r="O31" s="18" t="s">
        <v>481</v>
      </c>
      <c r="P31" s="20" t="s">
        <v>481</v>
      </c>
      <c r="Q31" s="18" t="n">
        <v>442.56821418</v>
      </c>
      <c r="R31" s="20" t="n">
        <v>6.16208688</v>
      </c>
    </row>
    <row r="32" spans="1:18">
      <c r="A32" s="15" t="s">
        <v>507</v>
      </c>
      <c r="B32" s="17" t="n">
        <v>4478</v>
      </c>
      <c r="C32" s="18">
        <f>(6.0/B32*100)</f>
        <v/>
      </c>
      <c r="D32" s="19" t="n">
        <v>4472</v>
      </c>
      <c r="E32" s="18" t="n">
        <v>477.22555328</v>
      </c>
      <c r="F32" s="20" t="n">
        <v>3.44214325</v>
      </c>
      <c r="G32" s="18" t="n">
        <v>515.9838310600001</v>
      </c>
      <c r="H32" s="20" t="n">
        <v>2.49970312</v>
      </c>
      <c r="I32" s="18" t="s">
        <v>481</v>
      </c>
      <c r="J32" s="20" t="s">
        <v>481</v>
      </c>
      <c r="K32" s="18" t="s">
        <v>481</v>
      </c>
      <c r="L32" s="20" t="s">
        <v>481</v>
      </c>
      <c r="M32" s="18" t="s">
        <v>481</v>
      </c>
      <c r="N32" s="20" t="s">
        <v>481</v>
      </c>
      <c r="O32" s="18" t="s">
        <v>481</v>
      </c>
      <c r="P32" s="20" t="s">
        <v>481</v>
      </c>
      <c r="Q32" s="18" t="n">
        <v>412.04727924</v>
      </c>
      <c r="R32" s="20" t="n">
        <v>14.63239019</v>
      </c>
    </row>
    <row r="33" spans="1:18">
      <c r="A33" s="15" t="s">
        <v>508</v>
      </c>
      <c r="B33" s="17" t="n">
        <v>7325</v>
      </c>
      <c r="C33" s="18">
        <f>(90.0/B33*100)</f>
        <v/>
      </c>
      <c r="D33" s="19" t="n">
        <v>7235</v>
      </c>
      <c r="E33" s="18" t="n">
        <v>466.01810757</v>
      </c>
      <c r="F33" s="20" t="n">
        <v>3.46720366</v>
      </c>
      <c r="G33" s="18" t="n">
        <v>509.65202696</v>
      </c>
      <c r="H33" s="20" t="n">
        <v>2.39012859</v>
      </c>
      <c r="I33" s="18" t="s">
        <v>481</v>
      </c>
      <c r="J33" s="20" t="s">
        <v>481</v>
      </c>
      <c r="K33" s="18" t="s">
        <v>481</v>
      </c>
      <c r="L33" s="20" t="s">
        <v>481</v>
      </c>
      <c r="M33" s="18" t="s">
        <v>481</v>
      </c>
      <c r="N33" s="20" t="s">
        <v>481</v>
      </c>
      <c r="O33" s="18" t="s">
        <v>481</v>
      </c>
      <c r="P33" s="20" t="s">
        <v>481</v>
      </c>
      <c r="Q33" s="18" t="n">
        <v>412.16488771</v>
      </c>
      <c r="R33" s="20" t="n">
        <v>10.40584934</v>
      </c>
    </row>
    <row r="34" spans="1:18">
      <c r="A34" s="15" t="s">
        <v>509</v>
      </c>
      <c r="B34" s="17" t="n">
        <v>6350</v>
      </c>
      <c r="C34" s="18">
        <f>(117.0/B34*100)</f>
        <v/>
      </c>
      <c r="D34" s="19" t="n">
        <v>6233</v>
      </c>
      <c r="E34" s="18" t="n">
        <v>464.02300599</v>
      </c>
      <c r="F34" s="20" t="n">
        <v>3.2314725</v>
      </c>
      <c r="G34" s="18" t="n">
        <v>494.38163188</v>
      </c>
      <c r="H34" s="20" t="n">
        <v>2.78232571</v>
      </c>
      <c r="I34" s="18" t="s">
        <v>481</v>
      </c>
      <c r="J34" s="20" t="s">
        <v>481</v>
      </c>
      <c r="K34" s="18" t="s">
        <v>481</v>
      </c>
      <c r="L34" s="20" t="s">
        <v>481</v>
      </c>
      <c r="M34" s="18" t="n">
        <v>336.51078337</v>
      </c>
      <c r="N34" s="20" t="n">
        <v>12.24828707</v>
      </c>
      <c r="O34" s="18" t="s">
        <v>481</v>
      </c>
      <c r="P34" s="20" t="s">
        <v>481</v>
      </c>
      <c r="Q34" s="18" t="n">
        <v>401.23680882</v>
      </c>
      <c r="R34" s="20" t="n">
        <v>9.23594977</v>
      </c>
    </row>
    <row r="35" spans="1:18">
      <c r="A35" s="15" t="s">
        <v>510</v>
      </c>
      <c r="B35" s="17" t="n">
        <v>6406</v>
      </c>
      <c r="C35" s="18">
        <f>(88.0/B35*100)</f>
        <v/>
      </c>
      <c r="D35" s="19" t="n">
        <v>6318</v>
      </c>
      <c r="E35" s="18" t="n">
        <v>489.24291681</v>
      </c>
      <c r="F35" s="20" t="n">
        <v>3.02391985</v>
      </c>
      <c r="G35" s="18" t="n">
        <v>521.76680587</v>
      </c>
      <c r="H35" s="20" t="n">
        <v>1.7380233</v>
      </c>
      <c r="I35" s="18" t="s">
        <v>481</v>
      </c>
      <c r="J35" s="20" t="s">
        <v>481</v>
      </c>
      <c r="K35" s="18" t="s">
        <v>481</v>
      </c>
      <c r="L35" s="20" t="s">
        <v>481</v>
      </c>
      <c r="M35" s="18" t="n">
        <v>349.78970242</v>
      </c>
      <c r="N35" s="20" t="n">
        <v>6.90672373</v>
      </c>
      <c r="O35" s="18" t="s">
        <v>481</v>
      </c>
      <c r="P35" s="20" t="s">
        <v>481</v>
      </c>
      <c r="Q35" s="18" t="n">
        <v>441.48576604</v>
      </c>
      <c r="R35" s="20" t="n">
        <v>8.48890372</v>
      </c>
    </row>
    <row r="36" spans="1:18">
      <c r="A36" s="15" t="s">
        <v>511</v>
      </c>
      <c r="B36" s="17" t="n">
        <v>6736</v>
      </c>
      <c r="C36" s="18">
        <f>(113.0/B36*100)</f>
        <v/>
      </c>
      <c r="D36" s="19" t="n">
        <v>6623</v>
      </c>
      <c r="E36" s="18" t="n">
        <v>472.9705999</v>
      </c>
      <c r="F36" s="20" t="n">
        <v>3.15403787</v>
      </c>
      <c r="G36" s="18" t="n">
        <v>493.92964885</v>
      </c>
      <c r="H36" s="20" t="n">
        <v>2.25257156</v>
      </c>
      <c r="I36" s="18" t="s">
        <v>481</v>
      </c>
      <c r="J36" s="20" t="s">
        <v>481</v>
      </c>
      <c r="K36" s="18" t="s">
        <v>481</v>
      </c>
      <c r="L36" s="20" t="s">
        <v>481</v>
      </c>
      <c r="M36" s="18" t="s">
        <v>481</v>
      </c>
      <c r="N36" s="20" t="s">
        <v>481</v>
      </c>
      <c r="O36" s="18" t="s">
        <v>481</v>
      </c>
      <c r="P36" s="20" t="s">
        <v>481</v>
      </c>
      <c r="Q36" s="18" t="n">
        <v>430.02465155</v>
      </c>
      <c r="R36" s="20" t="n">
        <v>7.07658713</v>
      </c>
    </row>
    <row r="37" spans="1:18">
      <c r="A37" s="15" t="s">
        <v>512</v>
      </c>
      <c r="B37" s="17" t="n">
        <v>5458</v>
      </c>
      <c r="C37" s="18">
        <f>(232.0/B37*100)</f>
        <v/>
      </c>
      <c r="D37" s="19" t="n">
        <v>5226</v>
      </c>
      <c r="E37" s="18" t="n">
        <v>468.48696334</v>
      </c>
      <c r="F37" s="20" t="n">
        <v>3.97412034</v>
      </c>
      <c r="G37" s="18" t="n">
        <v>509.82238001</v>
      </c>
      <c r="H37" s="20" t="n">
        <v>3.07570921</v>
      </c>
      <c r="I37" s="18" t="s">
        <v>481</v>
      </c>
      <c r="J37" s="20" t="s">
        <v>481</v>
      </c>
      <c r="K37" s="18" t="s">
        <v>481</v>
      </c>
      <c r="L37" s="20" t="s">
        <v>481</v>
      </c>
      <c r="M37" s="18" t="s">
        <v>481</v>
      </c>
      <c r="N37" s="20" t="s">
        <v>481</v>
      </c>
      <c r="O37" s="18" t="s">
        <v>481</v>
      </c>
      <c r="P37" s="20" t="s">
        <v>481</v>
      </c>
      <c r="Q37" s="18" t="n">
        <v>432.07121508</v>
      </c>
      <c r="R37" s="20" t="n">
        <v>6.97043167</v>
      </c>
    </row>
    <row r="38" spans="1:18">
      <c r="A38" s="15" t="s">
        <v>513</v>
      </c>
      <c r="B38" s="17" t="n">
        <v>5860</v>
      </c>
      <c r="C38" s="18">
        <f>(35.0/B38*100)</f>
        <v/>
      </c>
      <c r="D38" s="19" t="n">
        <v>5825</v>
      </c>
      <c r="E38" s="18" t="n">
        <v>498.26038556</v>
      </c>
      <c r="F38" s="20" t="n">
        <v>4.80049314</v>
      </c>
      <c r="G38" s="18" t="n">
        <v>532.08010567</v>
      </c>
      <c r="H38" s="20" t="n">
        <v>3.09010821</v>
      </c>
      <c r="I38" s="18" t="s">
        <v>481</v>
      </c>
      <c r="J38" s="20" t="s">
        <v>481</v>
      </c>
      <c r="K38" s="18" t="s">
        <v>481</v>
      </c>
      <c r="L38" s="20" t="s">
        <v>481</v>
      </c>
      <c r="M38" s="18" t="s">
        <v>481</v>
      </c>
      <c r="N38" s="20" t="s">
        <v>481</v>
      </c>
      <c r="O38" s="18" t="s">
        <v>481</v>
      </c>
      <c r="P38" s="20" t="s">
        <v>481</v>
      </c>
      <c r="Q38" s="18" t="n">
        <v>507.75255527</v>
      </c>
      <c r="R38" s="20" t="n">
        <v>5.54624634</v>
      </c>
    </row>
    <row r="39" spans="1:18">
      <c r="A39" s="15" t="s">
        <v>514</v>
      </c>
      <c r="B39" s="17" t="n">
        <v>5895</v>
      </c>
      <c r="C39" s="18">
        <f>(34.0/B39*100)</f>
        <v/>
      </c>
      <c r="D39" s="19" t="n">
        <v>5861</v>
      </c>
      <c r="E39" s="18" t="n">
        <v>415.06091336</v>
      </c>
      <c r="F39" s="20" t="n">
        <v>4.44837557</v>
      </c>
      <c r="G39" s="18" t="n">
        <v>428.82339904</v>
      </c>
      <c r="H39" s="20" t="n">
        <v>4.68816076</v>
      </c>
      <c r="I39" s="18" t="s">
        <v>481</v>
      </c>
      <c r="J39" s="20" t="s">
        <v>481</v>
      </c>
      <c r="K39" s="18" t="s">
        <v>481</v>
      </c>
      <c r="L39" s="20" t="s">
        <v>481</v>
      </c>
      <c r="M39" s="18" t="s">
        <v>481</v>
      </c>
      <c r="N39" s="20" t="s">
        <v>481</v>
      </c>
      <c r="O39" s="18" t="s">
        <v>481</v>
      </c>
      <c r="P39" s="20" t="s">
        <v>481</v>
      </c>
      <c r="Q39" s="18" t="n">
        <v>377.7174757</v>
      </c>
      <c r="R39" s="20" t="n">
        <v>10.21150209</v>
      </c>
    </row>
    <row r="40" spans="1:18">
      <c r="A40" s="15" t="s">
        <v>515</v>
      </c>
      <c r="B40" s="17" t="n">
        <v>14157</v>
      </c>
      <c r="C40" s="18">
        <f>(450.0/B40*100)</f>
        <v/>
      </c>
      <c r="D40" s="19" t="n">
        <v>13707</v>
      </c>
      <c r="E40" s="18" t="n">
        <v>464.91510535</v>
      </c>
      <c r="F40" s="20" t="n">
        <v>3.34171882</v>
      </c>
      <c r="G40" s="18" t="n">
        <v>505.80222939</v>
      </c>
      <c r="H40" s="20" t="n">
        <v>2.61670776</v>
      </c>
      <c r="I40" s="18" t="s">
        <v>481</v>
      </c>
      <c r="J40" s="20" t="s">
        <v>481</v>
      </c>
      <c r="K40" s="18" t="s">
        <v>481</v>
      </c>
      <c r="L40" s="20" t="s">
        <v>481</v>
      </c>
      <c r="M40" s="18" t="s">
        <v>481</v>
      </c>
      <c r="N40" s="20" t="s">
        <v>481</v>
      </c>
      <c r="O40" s="18" t="s">
        <v>481</v>
      </c>
      <c r="P40" s="20" t="s">
        <v>481</v>
      </c>
      <c r="Q40" s="18" t="n">
        <v>415.11202468</v>
      </c>
      <c r="R40" s="20" t="n">
        <v>7.1943859</v>
      </c>
    </row>
    <row r="41" spans="1:18">
      <c r="A41" s="15" t="s">
        <v>516</v>
      </c>
      <c r="B41" s="17" t="n">
        <v>5712</v>
      </c>
      <c r="C41" s="18">
        <f>(80.0/B41*100)</f>
        <v/>
      </c>
      <c r="D41" s="19" t="n">
        <v>5632</v>
      </c>
      <c r="E41" s="18" t="n">
        <v>441.45079361</v>
      </c>
      <c r="F41" s="20" t="n">
        <v>3.44138339</v>
      </c>
      <c r="G41" s="18" t="n">
        <v>488.4756072</v>
      </c>
      <c r="H41" s="20" t="n">
        <v>3.09841627</v>
      </c>
      <c r="I41" s="18" t="s">
        <v>481</v>
      </c>
      <c r="J41" s="20" t="s">
        <v>481</v>
      </c>
      <c r="K41" s="18" t="s">
        <v>481</v>
      </c>
      <c r="L41" s="20" t="s">
        <v>481</v>
      </c>
      <c r="M41" s="18" t="n">
        <v>392.51815558</v>
      </c>
      <c r="N41" s="20" t="n">
        <v>16.89642718</v>
      </c>
      <c r="O41" s="18" t="s">
        <v>481</v>
      </c>
      <c r="P41" s="20" t="s">
        <v>481</v>
      </c>
      <c r="Q41" s="18" t="n">
        <v>410.56350392</v>
      </c>
      <c r="R41" s="20" t="n">
        <v>12.09438238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(2395.0/B46*100)</f>
        <v/>
      </c>
      <c r="D46" s="19" t="n">
        <v>20746</v>
      </c>
      <c r="E46" s="18" t="n">
        <v>379.94804682</v>
      </c>
      <c r="F46" s="20" t="n">
        <v>4.06436108</v>
      </c>
      <c r="G46" s="18" t="n">
        <v>395.87320639</v>
      </c>
      <c r="H46" s="20" t="n">
        <v>3.66990886</v>
      </c>
      <c r="I46" s="18" t="s">
        <v>481</v>
      </c>
      <c r="J46" s="20" t="s">
        <v>481</v>
      </c>
      <c r="K46" s="18" t="s">
        <v>481</v>
      </c>
      <c r="L46" s="20" t="s">
        <v>481</v>
      </c>
      <c r="M46" s="18" t="s">
        <v>481</v>
      </c>
      <c r="N46" s="20" t="s">
        <v>481</v>
      </c>
      <c r="O46" s="18" t="s">
        <v>481</v>
      </c>
      <c r="P46" s="20" t="s">
        <v>481</v>
      </c>
      <c r="Q46" s="18" t="n">
        <v>357.61700167</v>
      </c>
      <c r="R46" s="20" t="n">
        <v>3.35618935</v>
      </c>
    </row>
    <row r="47" spans="1:18">
      <c r="A47" s="15" t="s">
        <v>522</v>
      </c>
      <c r="B47" s="17" t="n">
        <v>5928</v>
      </c>
      <c r="C47" s="18">
        <f>(488.0/B47*100)</f>
        <v/>
      </c>
      <c r="D47" s="19" t="n">
        <v>5440</v>
      </c>
      <c r="E47" s="18" t="n">
        <v>437.270675</v>
      </c>
      <c r="F47" s="20" t="n">
        <v>4.96495112</v>
      </c>
      <c r="G47" s="18" t="n">
        <v>464.50296342</v>
      </c>
      <c r="H47" s="20" t="n">
        <v>4.18136335</v>
      </c>
      <c r="I47" s="18" t="s">
        <v>481</v>
      </c>
      <c r="J47" s="20" t="s">
        <v>481</v>
      </c>
      <c r="K47" s="18" t="s">
        <v>481</v>
      </c>
      <c r="L47" s="20" t="s">
        <v>481</v>
      </c>
      <c r="M47" s="18" t="s">
        <v>481</v>
      </c>
      <c r="N47" s="20" t="s">
        <v>481</v>
      </c>
      <c r="O47" s="18" t="s">
        <v>481</v>
      </c>
      <c r="P47" s="20" t="s">
        <v>481</v>
      </c>
      <c r="Q47" s="18" t="n">
        <v>384.47375816</v>
      </c>
      <c r="R47" s="20" t="n">
        <v>5.37320702</v>
      </c>
    </row>
    <row r="48" spans="1:18">
      <c r="A48" s="15" t="s">
        <v>523</v>
      </c>
      <c r="B48" s="17" t="n">
        <v>9841</v>
      </c>
      <c r="C48" s="18">
        <f>(8.0/B48*100)</f>
        <v/>
      </c>
      <c r="D48" s="19" t="n">
        <v>9833</v>
      </c>
      <c r="E48" s="18" t="n">
        <v>497.7882441</v>
      </c>
      <c r="F48" s="20" t="n">
        <v>5.67776048</v>
      </c>
      <c r="G48" s="18" t="n">
        <v>549.15929892</v>
      </c>
      <c r="H48" s="20" t="n">
        <v>4.76082449</v>
      </c>
      <c r="I48" s="18" t="s">
        <v>481</v>
      </c>
      <c r="J48" s="20" t="s">
        <v>481</v>
      </c>
      <c r="K48" s="18" t="s">
        <v>481</v>
      </c>
      <c r="L48" s="20" t="s">
        <v>481</v>
      </c>
      <c r="M48" s="18" t="s">
        <v>481</v>
      </c>
      <c r="N48" s="20" t="s">
        <v>481</v>
      </c>
      <c r="O48" s="18" t="s">
        <v>481</v>
      </c>
      <c r="P48" s="20" t="s">
        <v>481</v>
      </c>
      <c r="Q48" s="18" t="n">
        <v>488.98617885</v>
      </c>
      <c r="R48" s="20" t="n">
        <v>22.02506421</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(493.0/B50*100)</f>
        <v/>
      </c>
      <c r="D50" s="19" t="n">
        <v>11302</v>
      </c>
      <c r="E50" s="18" t="n">
        <v>384.80018053</v>
      </c>
      <c r="F50" s="20" t="n">
        <v>3.09741902</v>
      </c>
      <c r="G50" s="18" t="n">
        <v>398.05345555</v>
      </c>
      <c r="H50" s="20" t="n">
        <v>2.51928578</v>
      </c>
      <c r="I50" s="18" t="s">
        <v>481</v>
      </c>
      <c r="J50" s="20" t="s">
        <v>481</v>
      </c>
      <c r="K50" s="18" t="s">
        <v>481</v>
      </c>
      <c r="L50" s="20" t="s">
        <v>481</v>
      </c>
      <c r="M50" s="18" t="s">
        <v>481</v>
      </c>
      <c r="N50" s="20" t="s">
        <v>481</v>
      </c>
      <c r="O50" s="18" t="s">
        <v>481</v>
      </c>
      <c r="P50" s="20" t="s">
        <v>481</v>
      </c>
      <c r="Q50" s="18" t="n">
        <v>343.31432484</v>
      </c>
      <c r="R50" s="20" t="n">
        <v>8.105873000000001</v>
      </c>
    </row>
    <row r="51" spans="1:18">
      <c r="A51" s="15" t="s">
        <v>526</v>
      </c>
      <c r="B51" s="17" t="n">
        <v>6866</v>
      </c>
      <c r="C51" s="18">
        <f>(112.0/B51*100)</f>
        <v/>
      </c>
      <c r="D51" s="19" t="n">
        <v>6754</v>
      </c>
      <c r="E51" s="18" t="n">
        <v>404.62690422</v>
      </c>
      <c r="F51" s="20" t="n">
        <v>3.51739402</v>
      </c>
      <c r="G51" s="18" t="n">
        <v>405.51639099</v>
      </c>
      <c r="H51" s="20" t="n">
        <v>2.94364761</v>
      </c>
      <c r="I51" s="18" t="s">
        <v>481</v>
      </c>
      <c r="J51" s="20" t="s">
        <v>481</v>
      </c>
      <c r="K51" s="18" t="s">
        <v>481</v>
      </c>
      <c r="L51" s="20" t="s">
        <v>481</v>
      </c>
      <c r="M51" s="18" t="n">
        <v>380.5422133</v>
      </c>
      <c r="N51" s="20" t="n">
        <v>4.31283207</v>
      </c>
      <c r="O51" s="18" t="s">
        <v>481</v>
      </c>
      <c r="P51" s="20" t="s">
        <v>481</v>
      </c>
      <c r="Q51" s="18" t="n">
        <v>383.84293309</v>
      </c>
      <c r="R51" s="20" t="n">
        <v>6.70162458</v>
      </c>
    </row>
    <row r="52" spans="1:18">
      <c r="A52" s="15" t="s">
        <v>527</v>
      </c>
      <c r="B52" s="17" t="n">
        <v>5809</v>
      </c>
      <c r="C52" s="18">
        <f>(124.0/B52*100)</f>
        <v/>
      </c>
      <c r="D52" s="19" t="n">
        <v>5685</v>
      </c>
      <c r="E52" s="18" t="n">
        <v>457.31090993</v>
      </c>
      <c r="F52" s="20" t="n">
        <v>3.89981537</v>
      </c>
      <c r="G52" s="18" t="n">
        <v>471.27473176</v>
      </c>
      <c r="H52" s="20" t="n">
        <v>3.04145073</v>
      </c>
      <c r="I52" s="18" t="s">
        <v>481</v>
      </c>
      <c r="J52" s="20" t="s">
        <v>481</v>
      </c>
      <c r="K52" s="18" t="s">
        <v>481</v>
      </c>
      <c r="L52" s="20" t="s">
        <v>481</v>
      </c>
      <c r="M52" s="18" t="s">
        <v>481</v>
      </c>
      <c r="N52" s="20" t="s">
        <v>481</v>
      </c>
      <c r="O52" s="18" t="s">
        <v>481</v>
      </c>
      <c r="P52" s="20" t="s">
        <v>481</v>
      </c>
      <c r="Q52" s="18" t="n">
        <v>395.8366745</v>
      </c>
      <c r="R52" s="20" t="n">
        <v>8.91153579</v>
      </c>
    </row>
    <row r="53" spans="1:18">
      <c r="A53" s="15" t="s">
        <v>528</v>
      </c>
      <c r="B53" s="17" t="n">
        <v>5571</v>
      </c>
      <c r="C53" s="18">
        <f>(144.0/B53*100)</f>
        <v/>
      </c>
      <c r="D53" s="19" t="n">
        <v>5427</v>
      </c>
      <c r="E53" s="18" t="n">
        <v>429.41372685</v>
      </c>
      <c r="F53" s="20" t="n">
        <v>2.62140652</v>
      </c>
      <c r="G53" s="18" t="n">
        <v>456.00093296</v>
      </c>
      <c r="H53" s="20" t="n">
        <v>2.14826665</v>
      </c>
      <c r="I53" s="18" t="s">
        <v>481</v>
      </c>
      <c r="J53" s="20" t="s">
        <v>481</v>
      </c>
      <c r="K53" s="18" t="s">
        <v>481</v>
      </c>
      <c r="L53" s="20" t="s">
        <v>481</v>
      </c>
      <c r="M53" s="18" t="s">
        <v>481</v>
      </c>
      <c r="N53" s="20" t="s">
        <v>481</v>
      </c>
      <c r="O53" s="18" t="s">
        <v>481</v>
      </c>
      <c r="P53" s="20" t="s">
        <v>481</v>
      </c>
      <c r="Q53" s="18" t="n">
        <v>368.36364794</v>
      </c>
      <c r="R53" s="20" t="n">
        <v>4.72052641</v>
      </c>
    </row>
    <row r="54" spans="1:18">
      <c r="A54" s="15" t="s">
        <v>529</v>
      </c>
      <c r="B54" s="17" t="n">
        <v>4740</v>
      </c>
      <c r="C54" s="18">
        <f>(638.0/B54*100)</f>
        <v/>
      </c>
      <c r="D54" s="19" t="n">
        <v>4102</v>
      </c>
      <c r="E54" s="18" t="n">
        <v>316.17175069</v>
      </c>
      <c r="F54" s="20" t="n">
        <v>3.37564369</v>
      </c>
      <c r="G54" s="18" t="n">
        <v>352.75336542</v>
      </c>
      <c r="H54" s="20" t="n">
        <v>3.64502857</v>
      </c>
      <c r="I54" s="18" t="s">
        <v>481</v>
      </c>
      <c r="J54" s="20" t="s">
        <v>481</v>
      </c>
      <c r="K54" s="18" t="s">
        <v>481</v>
      </c>
      <c r="L54" s="20" t="s">
        <v>481</v>
      </c>
      <c r="M54" s="18" t="s">
        <v>481</v>
      </c>
      <c r="N54" s="20" t="s">
        <v>481</v>
      </c>
      <c r="O54" s="18" t="s">
        <v>481</v>
      </c>
      <c r="P54" s="20" t="s">
        <v>481</v>
      </c>
      <c r="Q54" s="18" t="n">
        <v>294.05105392</v>
      </c>
      <c r="R54" s="20" t="n">
        <v>4.29030724</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540.53167251</v>
      </c>
      <c r="F56" s="20" t="n">
        <v>2.97628873</v>
      </c>
      <c r="G56" s="18" t="n">
        <v>557.16236995</v>
      </c>
      <c r="H56" s="20" t="n">
        <v>4.05411131</v>
      </c>
      <c r="I56" s="18" t="s">
        <v>481</v>
      </c>
      <c r="J56" s="20" t="s">
        <v>481</v>
      </c>
      <c r="K56" s="18" t="s">
        <v>481</v>
      </c>
      <c r="L56" s="20" t="s">
        <v>481</v>
      </c>
      <c r="M56" s="18" t="s">
        <v>481</v>
      </c>
      <c r="N56" s="20" t="s">
        <v>481</v>
      </c>
      <c r="O56" s="18" t="s">
        <v>481</v>
      </c>
      <c r="P56" s="20" t="s">
        <v>481</v>
      </c>
      <c r="Q56" s="18" t="n">
        <v>466.59414883</v>
      </c>
      <c r="R56" s="20" t="n">
        <v>19.21684174</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(193.0/B61*100)</f>
        <v/>
      </c>
      <c r="D61" s="19" t="n">
        <v>6332</v>
      </c>
      <c r="E61" s="18" t="n">
        <v>464.16866099</v>
      </c>
      <c r="F61" s="20" t="n">
        <v>2.88177783</v>
      </c>
      <c r="G61" s="18" t="n">
        <v>491.23220031</v>
      </c>
      <c r="H61" s="20" t="n">
        <v>2.398063</v>
      </c>
      <c r="I61" s="18" t="s">
        <v>481</v>
      </c>
      <c r="J61" s="20" t="s">
        <v>481</v>
      </c>
      <c r="K61" s="18" t="s">
        <v>481</v>
      </c>
      <c r="L61" s="20" t="s">
        <v>481</v>
      </c>
      <c r="M61" s="18" t="s">
        <v>481</v>
      </c>
      <c r="N61" s="20" t="s">
        <v>481</v>
      </c>
      <c r="O61" s="18" t="s">
        <v>481</v>
      </c>
      <c r="P61" s="20" t="s">
        <v>481</v>
      </c>
      <c r="Q61" s="18" t="n">
        <v>417.8072754</v>
      </c>
      <c r="R61" s="20" t="n">
        <v>8.770384460000001</v>
      </c>
    </row>
    <row r="62" spans="1:18">
      <c r="A62" s="15" t="s">
        <v>537</v>
      </c>
      <c r="B62" s="17" t="n">
        <v>4476</v>
      </c>
      <c r="C62" s="18">
        <f>(3.0/B62*100)</f>
        <v/>
      </c>
      <c r="D62" s="19" t="n">
        <v>4473</v>
      </c>
      <c r="E62" s="18" t="n">
        <v>528.11229956</v>
      </c>
      <c r="F62" s="20" t="n">
        <v>2.25306065</v>
      </c>
      <c r="G62" s="18" t="n">
        <v>552.20968598</v>
      </c>
      <c r="H62" s="20" t="n">
        <v>1.52856908</v>
      </c>
      <c r="I62" s="18" t="s">
        <v>481</v>
      </c>
      <c r="J62" s="20" t="s">
        <v>481</v>
      </c>
      <c r="K62" s="18" t="s">
        <v>481</v>
      </c>
      <c r="L62" s="20" t="s">
        <v>481</v>
      </c>
      <c r="M62" s="18" t="s">
        <v>481</v>
      </c>
      <c r="N62" s="20" t="s">
        <v>481</v>
      </c>
      <c r="O62" s="18" t="s">
        <v>481</v>
      </c>
      <c r="P62" s="20" t="s">
        <v>481</v>
      </c>
      <c r="Q62" s="18" t="n">
        <v>537.79208154</v>
      </c>
      <c r="R62" s="20" t="n">
        <v>22.8060655</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(104.0/B66*100)</f>
        <v/>
      </c>
      <c r="D66" s="19" t="n">
        <v>5561</v>
      </c>
      <c r="E66" s="18" t="n">
        <v>419.79074436</v>
      </c>
      <c r="F66" s="20" t="n">
        <v>1.95440805</v>
      </c>
      <c r="G66" s="18" t="n">
        <v>433.2413383</v>
      </c>
      <c r="H66" s="20" t="n">
        <v>2.61436445</v>
      </c>
      <c r="I66" s="18" t="s">
        <v>481</v>
      </c>
      <c r="J66" s="20" t="s">
        <v>481</v>
      </c>
      <c r="K66" s="18" t="s">
        <v>481</v>
      </c>
      <c r="L66" s="20" t="s">
        <v>481</v>
      </c>
      <c r="M66" s="18" t="s">
        <v>481</v>
      </c>
      <c r="N66" s="20" t="s">
        <v>481</v>
      </c>
      <c r="O66" s="18" t="s">
        <v>481</v>
      </c>
      <c r="P66" s="20" t="s">
        <v>481</v>
      </c>
      <c r="Q66" s="18" t="n">
        <v>363.27973367</v>
      </c>
      <c r="R66" s="20" t="n">
        <v>4.6062036</v>
      </c>
    </row>
    <row r="67" spans="1:18">
      <c r="A67" s="15" t="s">
        <v>542</v>
      </c>
      <c r="B67" s="17" t="n">
        <v>6971</v>
      </c>
      <c r="C67" s="18">
        <f>(1330.0/B67*100)</f>
        <v/>
      </c>
      <c r="D67" s="19" t="n">
        <v>5641</v>
      </c>
      <c r="E67" s="18" t="n">
        <v>387.83751955</v>
      </c>
      <c r="F67" s="20" t="n">
        <v>3.9863123</v>
      </c>
      <c r="G67" s="18" t="n">
        <v>406.18997409</v>
      </c>
      <c r="H67" s="20" t="n">
        <v>2.94108068</v>
      </c>
      <c r="I67" s="18" t="s">
        <v>481</v>
      </c>
      <c r="J67" s="20" t="s">
        <v>481</v>
      </c>
      <c r="K67" s="18" t="s">
        <v>481</v>
      </c>
      <c r="L67" s="20" t="s">
        <v>481</v>
      </c>
      <c r="M67" s="18" t="s">
        <v>481</v>
      </c>
      <c r="N67" s="20" t="s">
        <v>481</v>
      </c>
      <c r="O67" s="18" t="s">
        <v>481</v>
      </c>
      <c r="P67" s="20" t="s">
        <v>481</v>
      </c>
      <c r="Q67" s="18" t="n">
        <v>347.25096077</v>
      </c>
      <c r="R67" s="20" t="n">
        <v>7.0130324</v>
      </c>
    </row>
    <row r="68" spans="1:18">
      <c r="A68" s="15" t="s">
        <v>543</v>
      </c>
      <c r="B68" s="17" t="n">
        <v>12083</v>
      </c>
      <c r="C68" s="18">
        <f>(32.0/B68*100)</f>
        <v/>
      </c>
      <c r="D68" s="19" t="n">
        <v>12051</v>
      </c>
      <c r="E68" s="18" t="n">
        <v>383.6820453</v>
      </c>
      <c r="F68" s="20" t="n">
        <v>2.18223356</v>
      </c>
      <c r="G68" s="18" t="n">
        <v>440.57292608</v>
      </c>
      <c r="H68" s="20" t="n">
        <v>2.05248056</v>
      </c>
      <c r="I68" s="18" t="s">
        <v>481</v>
      </c>
      <c r="J68" s="20" t="s">
        <v>481</v>
      </c>
      <c r="K68" s="18" t="s">
        <v>481</v>
      </c>
      <c r="L68" s="20" t="s">
        <v>481</v>
      </c>
      <c r="M68" s="18" t="s">
        <v>481</v>
      </c>
      <c r="N68" s="20" t="s">
        <v>481</v>
      </c>
      <c r="O68" s="18" t="s">
        <v>481</v>
      </c>
      <c r="P68" s="20" t="s">
        <v>481</v>
      </c>
      <c r="Q68" s="18" t="n">
        <v>350.40151741</v>
      </c>
      <c r="R68" s="20" t="n">
        <v>2.17936381</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487.83939841</v>
      </c>
      <c r="F70" s="20" t="n">
        <v>3.74694025</v>
      </c>
      <c r="G70" s="18" t="n">
        <v>506.23482206</v>
      </c>
      <c r="H70" s="20" t="n">
        <v>3.03739969</v>
      </c>
      <c r="I70" s="18" t="s">
        <v>481</v>
      </c>
      <c r="J70" s="20" t="s">
        <v>481</v>
      </c>
      <c r="K70" s="18" t="s">
        <v>481</v>
      </c>
      <c r="L70" s="20" t="s">
        <v>481</v>
      </c>
      <c r="M70" s="18" t="s">
        <v>481</v>
      </c>
      <c r="N70" s="20" t="s">
        <v>481</v>
      </c>
      <c r="O70" s="18" t="s">
        <v>481</v>
      </c>
      <c r="P70" s="20" t="s">
        <v>481</v>
      </c>
      <c r="Q70" s="18" t="n">
        <v>440.02433381</v>
      </c>
      <c r="R70" s="20" t="n">
        <v>9.7766188</v>
      </c>
    </row>
    <row r="71" spans="1:18">
      <c r="A71" s="15" t="s">
        <v>546</v>
      </c>
      <c r="B71" s="17" t="n">
        <v>6115</v>
      </c>
      <c r="C71" s="18">
        <f>(60.0/B71*100)</f>
        <v/>
      </c>
      <c r="D71" s="19" t="n">
        <v>6055</v>
      </c>
      <c r="E71" s="18" t="n">
        <v>534.2278751699999</v>
      </c>
      <c r="F71" s="20" t="n">
        <v>2.92171845</v>
      </c>
      <c r="G71" s="18" t="n">
        <v>576.63635052</v>
      </c>
      <c r="H71" s="20" t="n">
        <v>1.9576924</v>
      </c>
      <c r="I71" s="18" t="s">
        <v>481</v>
      </c>
      <c r="J71" s="20" t="s">
        <v>481</v>
      </c>
      <c r="K71" s="18" t="s">
        <v>481</v>
      </c>
      <c r="L71" s="20" t="s">
        <v>481</v>
      </c>
      <c r="M71" s="18" t="s">
        <v>481</v>
      </c>
      <c r="N71" s="20" t="s">
        <v>481</v>
      </c>
      <c r="O71" s="18" t="s">
        <v>481</v>
      </c>
      <c r="P71" s="20" t="s">
        <v>481</v>
      </c>
      <c r="Q71" s="18" t="n">
        <v>532.3006875900001</v>
      </c>
      <c r="R71" s="20" t="n">
        <v>15.47499763</v>
      </c>
    </row>
    <row r="72" spans="1:18">
      <c r="A72" s="15" t="s">
        <v>547</v>
      </c>
      <c r="B72" s="17" t="n">
        <v>7708</v>
      </c>
      <c r="C72" s="18">
        <f>(9.0/B72*100)</f>
        <v/>
      </c>
      <c r="D72" s="19" t="n">
        <v>7699</v>
      </c>
      <c r="E72" s="18" t="n">
        <v>509.60325052</v>
      </c>
      <c r="F72" s="20" t="n">
        <v>4.65010704</v>
      </c>
      <c r="G72" s="18" t="n">
        <v>555.16131466</v>
      </c>
      <c r="H72" s="20" t="n">
        <v>3.1421769</v>
      </c>
      <c r="I72" s="18" t="s">
        <v>481</v>
      </c>
      <c r="J72" s="20" t="s">
        <v>481</v>
      </c>
      <c r="K72" s="18" t="s">
        <v>481</v>
      </c>
      <c r="L72" s="20" t="s">
        <v>481</v>
      </c>
      <c r="M72" s="18" t="s">
        <v>481</v>
      </c>
      <c r="N72" s="20" t="s">
        <v>481</v>
      </c>
      <c r="O72" s="18" t="s">
        <v>481</v>
      </c>
      <c r="P72" s="20" t="s">
        <v>481</v>
      </c>
      <c r="Q72" s="18" t="n">
        <v>474.23408747</v>
      </c>
      <c r="R72" s="20" t="n">
        <v>20.68265023</v>
      </c>
    </row>
    <row r="73" spans="1:18">
      <c r="A73" s="15" t="s">
        <v>548</v>
      </c>
      <c r="B73" s="17" t="n">
        <v>8249</v>
      </c>
      <c r="C73" s="18">
        <f>(220.0/B73*100)</f>
        <v/>
      </c>
      <c r="D73" s="19" t="n">
        <v>8029</v>
      </c>
      <c r="E73" s="18" t="n">
        <v>400.31105641</v>
      </c>
      <c r="F73" s="20" t="n">
        <v>3.18260412</v>
      </c>
      <c r="G73" s="18" t="n">
        <v>429.50815661</v>
      </c>
      <c r="H73" s="20" t="n">
        <v>3.46461156</v>
      </c>
      <c r="I73" s="18" t="s">
        <v>481</v>
      </c>
      <c r="J73" s="20" t="s">
        <v>481</v>
      </c>
      <c r="K73" s="18" t="s">
        <v>481</v>
      </c>
      <c r="L73" s="20" t="s">
        <v>481</v>
      </c>
      <c r="M73" s="18" t="s">
        <v>481</v>
      </c>
      <c r="N73" s="20" t="s">
        <v>481</v>
      </c>
      <c r="O73" s="18" t="s">
        <v>481</v>
      </c>
      <c r="P73" s="20" t="s">
        <v>481</v>
      </c>
      <c r="Q73" s="18" t="n">
        <v>386.33771812</v>
      </c>
      <c r="R73" s="20" t="n">
        <v>11.67836495</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(355.0/B75*100)</f>
        <v/>
      </c>
      <c r="D75" s="19" t="n">
        <v>5020</v>
      </c>
      <c r="E75" s="18" t="n">
        <v>367.0160248</v>
      </c>
      <c r="F75" s="20" t="n">
        <v>3.22686028</v>
      </c>
      <c r="G75" s="18" t="n">
        <v>380.50576894</v>
      </c>
      <c r="H75" s="20" t="n">
        <v>3.96298554</v>
      </c>
      <c r="I75" s="18" t="s">
        <v>481</v>
      </c>
      <c r="J75" s="20" t="s">
        <v>481</v>
      </c>
      <c r="K75" s="18" t="s">
        <v>481</v>
      </c>
      <c r="L75" s="20" t="s">
        <v>481</v>
      </c>
      <c r="M75" s="18" t="s">
        <v>481</v>
      </c>
      <c r="N75" s="20" t="s">
        <v>481</v>
      </c>
      <c r="O75" s="18" t="s">
        <v>481</v>
      </c>
      <c r="P75" s="20" t="s">
        <v>481</v>
      </c>
      <c r="Q75" s="18" t="n">
        <v>336.07085517</v>
      </c>
      <c r="R75" s="20" t="n">
        <v>5.63825197</v>
      </c>
    </row>
    <row r="76" spans="1:18">
      <c r="A76" s="15" t="s">
        <v>551</v>
      </c>
      <c r="B76" s="17" t="n">
        <v>14167</v>
      </c>
      <c r="C76" s="18">
        <f>(238.0/B76*100)</f>
        <v/>
      </c>
      <c r="D76" s="19" t="n">
        <v>13929</v>
      </c>
      <c r="E76" s="18" t="n">
        <v>402.30742365</v>
      </c>
      <c r="F76" s="20" t="n">
        <v>2.5406608</v>
      </c>
      <c r="G76" s="18" t="n">
        <v>459.78253975</v>
      </c>
      <c r="H76" s="20" t="n">
        <v>2.55174392</v>
      </c>
      <c r="I76" s="18" t="s">
        <v>481</v>
      </c>
      <c r="J76" s="20" t="s">
        <v>481</v>
      </c>
      <c r="K76" s="18" t="s">
        <v>481</v>
      </c>
      <c r="L76" s="20" t="s">
        <v>481</v>
      </c>
      <c r="M76" s="18" t="s">
        <v>481</v>
      </c>
      <c r="N76" s="20" t="s">
        <v>481</v>
      </c>
      <c r="O76" s="18" t="s">
        <v>481</v>
      </c>
      <c r="P76" s="20" t="s">
        <v>481</v>
      </c>
      <c r="Q76" s="18" t="n">
        <v>366.00226447</v>
      </c>
      <c r="R76" s="20" t="n">
        <v>6.60301409</v>
      </c>
    </row>
    <row r="77" spans="1:18">
      <c r="A77" s="15" t="s">
        <v>552</v>
      </c>
      <c r="B77" s="17" t="n">
        <v>6062</v>
      </c>
      <c r="C77" s="18">
        <f>(511.0/B77*100)</f>
        <v/>
      </c>
      <c r="D77" s="19" t="n">
        <v>5551</v>
      </c>
      <c r="E77" s="18" t="n">
        <v>413.23231229</v>
      </c>
      <c r="F77" s="20" t="n">
        <v>3.69732965</v>
      </c>
      <c r="G77" s="18" t="n">
        <v>438.10037415</v>
      </c>
      <c r="H77" s="20" t="n">
        <v>3.09001165</v>
      </c>
      <c r="I77" s="18" t="s">
        <v>481</v>
      </c>
      <c r="J77" s="20" t="s">
        <v>481</v>
      </c>
      <c r="K77" s="18" t="s">
        <v>481</v>
      </c>
      <c r="L77" s="20" t="s">
        <v>481</v>
      </c>
      <c r="M77" s="18" t="s">
        <v>481</v>
      </c>
      <c r="N77" s="20" t="s">
        <v>481</v>
      </c>
      <c r="O77" s="18" t="s">
        <v>481</v>
      </c>
      <c r="P77" s="20" t="s">
        <v>481</v>
      </c>
      <c r="Q77" s="18" t="n">
        <v>364.22688464</v>
      </c>
      <c r="R77" s="20" t="n">
        <v>4.02503083</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(123.0/B81*100)</f>
        <v/>
      </c>
      <c r="D81" s="19" t="n">
        <v>8738</v>
      </c>
      <c r="E81" s="18" t="n">
        <v>430.44595498</v>
      </c>
      <c r="F81" s="20" t="n">
        <v>3.42617803</v>
      </c>
      <c r="G81" s="18" t="n">
        <v>458.71964232</v>
      </c>
      <c r="H81" s="20" t="n">
        <v>3.55594875</v>
      </c>
      <c r="I81" s="18" t="s">
        <v>481</v>
      </c>
      <c r="J81" s="20" t="s">
        <v>481</v>
      </c>
      <c r="K81" s="18" t="s">
        <v>481</v>
      </c>
      <c r="L81" s="20" t="s">
        <v>481</v>
      </c>
      <c r="M81" s="18" t="s">
        <v>481</v>
      </c>
      <c r="N81" s="20" t="s">
        <v>481</v>
      </c>
      <c r="O81" s="18" t="s">
        <v>481</v>
      </c>
      <c r="P81" s="20" t="s">
        <v>481</v>
      </c>
      <c r="Q81" s="18" t="n">
        <v>404.13415768</v>
      </c>
      <c r="R81" s="20" t="n">
        <v>11.35778949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897</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478.86587371</v>
      </c>
      <c r="F7" s="20" t="n">
        <v>2.17710675</v>
      </c>
      <c r="G7" s="18" t="n">
        <v>519.5716386</v>
      </c>
      <c r="H7" s="20" t="n">
        <v>2.13225734</v>
      </c>
      <c r="I7" s="18" t="s">
        <v>481</v>
      </c>
      <c r="J7" s="20" t="s">
        <v>481</v>
      </c>
      <c r="K7" s="18" t="s">
        <v>481</v>
      </c>
      <c r="L7" s="20" t="s">
        <v>481</v>
      </c>
      <c r="M7" s="18" t="s">
        <v>481</v>
      </c>
      <c r="N7" s="20" t="s">
        <v>481</v>
      </c>
      <c r="O7" s="18" t="s">
        <v>481</v>
      </c>
      <c r="P7" s="20" t="s">
        <v>481</v>
      </c>
      <c r="Q7" s="18" t="n">
        <v>464.76809016</v>
      </c>
      <c r="R7" s="20" t="n">
        <v>4.84982258</v>
      </c>
    </row>
    <row r="8" spans="1:18">
      <c r="A8" s="15" t="s">
        <v>483</v>
      </c>
      <c r="B8" s="17" t="n">
        <v>7007</v>
      </c>
      <c r="C8" s="18">
        <f>(324.0/B8*100)</f>
        <v/>
      </c>
      <c r="D8" s="19" t="n">
        <v>6683</v>
      </c>
      <c r="E8" s="18" t="n">
        <v>479.53088672</v>
      </c>
      <c r="F8" s="20" t="n">
        <v>3.39772343</v>
      </c>
      <c r="G8" s="18" t="n">
        <v>526.03975699</v>
      </c>
      <c r="H8" s="20" t="n">
        <v>2.89169805</v>
      </c>
      <c r="I8" s="18" t="s">
        <v>481</v>
      </c>
      <c r="J8" s="20" t="s">
        <v>481</v>
      </c>
      <c r="K8" s="18" t="s">
        <v>481</v>
      </c>
      <c r="L8" s="20" t="s">
        <v>481</v>
      </c>
      <c r="M8" s="18" t="n">
        <v>301.63126691</v>
      </c>
      <c r="N8" s="20" t="n">
        <v>25.14921031</v>
      </c>
      <c r="O8" s="18" t="s">
        <v>481</v>
      </c>
      <c r="P8" s="20" t="s">
        <v>481</v>
      </c>
      <c r="Q8" s="18" t="n">
        <v>445.42076305</v>
      </c>
      <c r="R8" s="20" t="n">
        <v>8.714250939999999</v>
      </c>
    </row>
    <row r="9" spans="1:18">
      <c r="A9" s="15" t="s">
        <v>484</v>
      </c>
      <c r="B9" s="17" t="n">
        <v>9651</v>
      </c>
      <c r="C9" s="18">
        <f>(373.0/B9*100)</f>
        <v/>
      </c>
      <c r="D9" s="19" t="n">
        <v>9278</v>
      </c>
      <c r="E9" s="18" t="n">
        <v>502.49361545</v>
      </c>
      <c r="F9" s="20" t="n">
        <v>2.51045958</v>
      </c>
      <c r="G9" s="18" t="n">
        <v>535.91073399</v>
      </c>
      <c r="H9" s="20" t="n">
        <v>2.72889194</v>
      </c>
      <c r="I9" s="18" t="s">
        <v>481</v>
      </c>
      <c r="J9" s="20" t="s">
        <v>481</v>
      </c>
      <c r="K9" s="18" t="s">
        <v>481</v>
      </c>
      <c r="L9" s="20" t="s">
        <v>481</v>
      </c>
      <c r="M9" s="18" t="n">
        <v>357.98454354</v>
      </c>
      <c r="N9" s="20" t="n">
        <v>11.51846445</v>
      </c>
      <c r="O9" s="18" t="s">
        <v>481</v>
      </c>
      <c r="P9" s="20" t="s">
        <v>481</v>
      </c>
      <c r="Q9" s="18" t="n">
        <v>442.56475369</v>
      </c>
      <c r="R9" s="20" t="n">
        <v>8.13671718</v>
      </c>
    </row>
    <row r="10" spans="1:18">
      <c r="A10" s="15" t="s">
        <v>485</v>
      </c>
      <c r="B10" s="17" t="n">
        <v>20058</v>
      </c>
      <c r="C10" s="18">
        <f>(590.0/B10*100)</f>
        <v/>
      </c>
      <c r="D10" s="19" t="n">
        <v>19468</v>
      </c>
      <c r="E10" s="18" t="n">
        <v>503.11035849</v>
      </c>
      <c r="F10" s="20" t="n">
        <v>2.66370276</v>
      </c>
      <c r="G10" s="18" t="n">
        <v>538.4803510199999</v>
      </c>
      <c r="H10" s="20" t="n">
        <v>2.65672979</v>
      </c>
      <c r="I10" s="18" t="s">
        <v>481</v>
      </c>
      <c r="J10" s="20" t="s">
        <v>481</v>
      </c>
      <c r="K10" s="18" t="s">
        <v>481</v>
      </c>
      <c r="L10" s="20" t="s">
        <v>481</v>
      </c>
      <c r="M10" s="18" t="s">
        <v>481</v>
      </c>
      <c r="N10" s="20" t="s">
        <v>481</v>
      </c>
      <c r="O10" s="18" t="s">
        <v>481</v>
      </c>
      <c r="P10" s="20" t="s">
        <v>481</v>
      </c>
      <c r="Q10" s="18" t="n">
        <v>453.87999838</v>
      </c>
      <c r="R10" s="20" t="n">
        <v>6.51472594</v>
      </c>
    </row>
    <row r="11" spans="1:18">
      <c r="A11" s="15" t="s">
        <v>486</v>
      </c>
      <c r="B11" s="17" t="n">
        <v>7053</v>
      </c>
      <c r="C11" s="18">
        <f>(259.0/B11*100)</f>
        <v/>
      </c>
      <c r="D11" s="19" t="n">
        <v>6794</v>
      </c>
      <c r="E11" s="18" t="n">
        <v>410.48850619</v>
      </c>
      <c r="F11" s="20" t="n">
        <v>2.70901288</v>
      </c>
      <c r="G11" s="18" t="n">
        <v>450.383317</v>
      </c>
      <c r="H11" s="20" t="n">
        <v>3.01478169</v>
      </c>
      <c r="I11" s="18" t="s">
        <v>481</v>
      </c>
      <c r="J11" s="20" t="s">
        <v>481</v>
      </c>
      <c r="K11" s="18" t="s">
        <v>481</v>
      </c>
      <c r="L11" s="20" t="s">
        <v>481</v>
      </c>
      <c r="M11" s="18" t="s">
        <v>481</v>
      </c>
      <c r="N11" s="20" t="s">
        <v>481</v>
      </c>
      <c r="O11" s="18" t="s">
        <v>481</v>
      </c>
      <c r="P11" s="20" t="s">
        <v>481</v>
      </c>
      <c r="Q11" s="18" t="n">
        <v>395.34065349</v>
      </c>
      <c r="R11" s="20" t="n">
        <v>6.45176171</v>
      </c>
    </row>
    <row r="12" spans="1:18">
      <c r="A12" s="15" t="s">
        <v>487</v>
      </c>
      <c r="B12" s="17" t="n">
        <v>6894</v>
      </c>
      <c r="C12" s="18">
        <f>(60.0/B12*100)</f>
        <v/>
      </c>
      <c r="D12" s="19" t="n">
        <v>6834</v>
      </c>
      <c r="E12" s="18" t="n">
        <v>486.06062944</v>
      </c>
      <c r="F12" s="20" t="n">
        <v>2.34597198</v>
      </c>
      <c r="G12" s="18" t="n">
        <v>524.44243467</v>
      </c>
      <c r="H12" s="20" t="n">
        <v>3.20875057</v>
      </c>
      <c r="I12" s="18" t="s">
        <v>481</v>
      </c>
      <c r="J12" s="20" t="s">
        <v>481</v>
      </c>
      <c r="K12" s="18" t="s">
        <v>481</v>
      </c>
      <c r="L12" s="20" t="s">
        <v>481</v>
      </c>
      <c r="M12" s="18" t="n">
        <v>340.98506961</v>
      </c>
      <c r="N12" s="20" t="n">
        <v>12.52444664</v>
      </c>
      <c r="O12" s="18" t="s">
        <v>481</v>
      </c>
      <c r="P12" s="20" t="s">
        <v>481</v>
      </c>
      <c r="Q12" s="18" t="n">
        <v>398.07249563</v>
      </c>
      <c r="R12" s="20" t="n">
        <v>7.78677836</v>
      </c>
    </row>
    <row r="13" spans="1:18">
      <c r="A13" s="15" t="s">
        <v>488</v>
      </c>
      <c r="B13" s="17" t="n">
        <v>7161</v>
      </c>
      <c r="C13" s="18">
        <f>(368.0/B13*100)</f>
        <v/>
      </c>
      <c r="D13" s="19" t="n">
        <v>6793</v>
      </c>
      <c r="E13" s="18" t="n">
        <v>505.20629084</v>
      </c>
      <c r="F13" s="20" t="n">
        <v>2.78584441</v>
      </c>
      <c r="G13" s="18" t="n">
        <v>525.31837</v>
      </c>
      <c r="H13" s="20" t="n">
        <v>2.46659981</v>
      </c>
      <c r="I13" s="18" t="s">
        <v>481</v>
      </c>
      <c r="J13" s="20" t="s">
        <v>481</v>
      </c>
      <c r="K13" s="18" t="s">
        <v>481</v>
      </c>
      <c r="L13" s="20" t="s">
        <v>481</v>
      </c>
      <c r="M13" s="18" t="n">
        <v>447.51533769</v>
      </c>
      <c r="N13" s="20" t="n">
        <v>5.97365007</v>
      </c>
      <c r="O13" s="18" t="s">
        <v>481</v>
      </c>
      <c r="P13" s="20" t="s">
        <v>481</v>
      </c>
      <c r="Q13" s="18" t="n">
        <v>445.86053023</v>
      </c>
      <c r="R13" s="20" t="n">
        <v>7.7604171</v>
      </c>
    </row>
    <row r="14" spans="1:18">
      <c r="A14" s="15" t="s">
        <v>489</v>
      </c>
      <c r="B14" s="17" t="n">
        <v>5587</v>
      </c>
      <c r="C14" s="18">
        <f>(96.0/B14*100)</f>
        <v/>
      </c>
      <c r="D14" s="19" t="n">
        <v>5491</v>
      </c>
      <c r="E14" s="18" t="n">
        <v>503.96528832</v>
      </c>
      <c r="F14" s="20" t="n">
        <v>2.31843335</v>
      </c>
      <c r="G14" s="18" t="n">
        <v>541.3967899</v>
      </c>
      <c r="H14" s="20" t="n">
        <v>2.45259025</v>
      </c>
      <c r="I14" s="18" t="s">
        <v>481</v>
      </c>
      <c r="J14" s="20" t="s">
        <v>481</v>
      </c>
      <c r="K14" s="18" t="s">
        <v>481</v>
      </c>
      <c r="L14" s="20" t="s">
        <v>481</v>
      </c>
      <c r="M14" s="18" t="s">
        <v>481</v>
      </c>
      <c r="N14" s="20" t="s">
        <v>481</v>
      </c>
      <c r="O14" s="18" t="s">
        <v>481</v>
      </c>
      <c r="P14" s="20" t="s">
        <v>481</v>
      </c>
      <c r="Q14" s="18" t="n">
        <v>474.48719878</v>
      </c>
      <c r="R14" s="20" t="n">
        <v>11.6263809</v>
      </c>
    </row>
    <row r="15" spans="1:18">
      <c r="A15" s="15" t="s">
        <v>490</v>
      </c>
      <c r="B15" s="17" t="n">
        <v>5882</v>
      </c>
      <c r="C15" s="18">
        <f>(206.0/B15*100)</f>
        <v/>
      </c>
      <c r="D15" s="19" t="n">
        <v>5676</v>
      </c>
      <c r="E15" s="18" t="n">
        <v>498.92303953</v>
      </c>
      <c r="F15" s="20" t="n">
        <v>2.46157163</v>
      </c>
      <c r="G15" s="18" t="n">
        <v>530.76607968</v>
      </c>
      <c r="H15" s="20" t="n">
        <v>2.56320921</v>
      </c>
      <c r="I15" s="18" t="s">
        <v>481</v>
      </c>
      <c r="J15" s="20" t="s">
        <v>481</v>
      </c>
      <c r="K15" s="18" t="s">
        <v>481</v>
      </c>
      <c r="L15" s="20" t="s">
        <v>481</v>
      </c>
      <c r="M15" s="18" t="n">
        <v>368.85220715</v>
      </c>
      <c r="N15" s="20" t="n">
        <v>14.5875493</v>
      </c>
      <c r="O15" s="18" t="s">
        <v>481</v>
      </c>
      <c r="P15" s="20" t="s">
        <v>481</v>
      </c>
      <c r="Q15" s="18" t="n">
        <v>454.8094693</v>
      </c>
      <c r="R15" s="20" t="n">
        <v>7.48101202</v>
      </c>
    </row>
    <row r="16" spans="1:18">
      <c r="A16" s="15" t="s">
        <v>491</v>
      </c>
      <c r="B16" s="17" t="n">
        <v>6108</v>
      </c>
      <c r="C16" s="18">
        <f>(203.0/B16*100)</f>
        <v/>
      </c>
      <c r="D16" s="19" t="n">
        <v>5905</v>
      </c>
      <c r="E16" s="18" t="n">
        <v>488.70693611</v>
      </c>
      <c r="F16" s="20" t="n">
        <v>2.30059911</v>
      </c>
      <c r="G16" s="18" t="n">
        <v>520.8475776</v>
      </c>
      <c r="H16" s="20" t="n">
        <v>3.01489562</v>
      </c>
      <c r="I16" s="18" t="s">
        <v>481</v>
      </c>
      <c r="J16" s="20" t="s">
        <v>481</v>
      </c>
      <c r="K16" s="18" t="s">
        <v>481</v>
      </c>
      <c r="L16" s="20" t="s">
        <v>481</v>
      </c>
      <c r="M16" s="18" t="s">
        <v>481</v>
      </c>
      <c r="N16" s="20" t="s">
        <v>481</v>
      </c>
      <c r="O16" s="18" t="s">
        <v>481</v>
      </c>
      <c r="P16" s="20" t="s">
        <v>481</v>
      </c>
      <c r="Q16" s="18" t="n">
        <v>420.36403242</v>
      </c>
      <c r="R16" s="20" t="n">
        <v>10.34979345</v>
      </c>
    </row>
    <row r="17" spans="1:18">
      <c r="A17" s="15" t="s">
        <v>492</v>
      </c>
      <c r="B17" s="17" t="n">
        <v>6504</v>
      </c>
      <c r="C17" s="18">
        <f>(2741.0/B17*100)</f>
        <v/>
      </c>
      <c r="D17" s="19" t="n">
        <v>3763</v>
      </c>
      <c r="E17" s="18" t="n">
        <v>490.07400498</v>
      </c>
      <c r="F17" s="20" t="n">
        <v>3.70921823</v>
      </c>
      <c r="G17" s="18" t="n">
        <v>533.00192324</v>
      </c>
      <c r="H17" s="20" t="n">
        <v>3.67220179</v>
      </c>
      <c r="I17" s="18" t="s">
        <v>481</v>
      </c>
      <c r="J17" s="20" t="s">
        <v>481</v>
      </c>
      <c r="K17" s="18" t="s">
        <v>481</v>
      </c>
      <c r="L17" s="20" t="s">
        <v>481</v>
      </c>
      <c r="M17" s="18" t="n">
        <v>362.96139732</v>
      </c>
      <c r="N17" s="20" t="n">
        <v>12.64520278</v>
      </c>
      <c r="O17" s="18" t="s">
        <v>481</v>
      </c>
      <c r="P17" s="20" t="s">
        <v>481</v>
      </c>
      <c r="Q17" s="18" t="n">
        <v>474.24739274</v>
      </c>
      <c r="R17" s="20" t="n">
        <v>7.66669907</v>
      </c>
    </row>
    <row r="18" spans="1:18">
      <c r="A18" s="15" t="s">
        <v>493</v>
      </c>
      <c r="B18" s="17" t="n">
        <v>5532</v>
      </c>
      <c r="C18" s="18">
        <f>(33.0/B18*100)</f>
        <v/>
      </c>
      <c r="D18" s="19" t="n">
        <v>5499</v>
      </c>
      <c r="E18" s="18" t="n">
        <v>447.50197515</v>
      </c>
      <c r="F18" s="20" t="n">
        <v>3.4343179</v>
      </c>
      <c r="G18" s="18" t="n">
        <v>482.18959113</v>
      </c>
      <c r="H18" s="20" t="n">
        <v>4.54809894</v>
      </c>
      <c r="I18" s="18" t="s">
        <v>481</v>
      </c>
      <c r="J18" s="20" t="s">
        <v>481</v>
      </c>
      <c r="K18" s="18" t="s">
        <v>481</v>
      </c>
      <c r="L18" s="20" t="s">
        <v>481</v>
      </c>
      <c r="M18" s="18" t="s">
        <v>481</v>
      </c>
      <c r="N18" s="20" t="s">
        <v>481</v>
      </c>
      <c r="O18" s="18" t="s">
        <v>481</v>
      </c>
      <c r="P18" s="20" t="s">
        <v>481</v>
      </c>
      <c r="Q18" s="18" t="n">
        <v>383.94409893</v>
      </c>
      <c r="R18" s="20" t="n">
        <v>11.6433855</v>
      </c>
    </row>
    <row r="19" spans="1:18">
      <c r="A19" s="15" t="s">
        <v>494</v>
      </c>
      <c r="B19" s="17" t="n">
        <v>5658</v>
      </c>
      <c r="C19" s="18">
        <f>(521.0/B19*100)</f>
        <v/>
      </c>
      <c r="D19" s="19" t="n">
        <v>5137</v>
      </c>
      <c r="E19" s="18" t="n">
        <v>472.23823144</v>
      </c>
      <c r="F19" s="20" t="n">
        <v>2.68929659</v>
      </c>
      <c r="G19" s="18" t="n">
        <v>510.70750221</v>
      </c>
      <c r="H19" s="20" t="n">
        <v>4.01043922</v>
      </c>
      <c r="I19" s="18" t="s">
        <v>481</v>
      </c>
      <c r="J19" s="20" t="s">
        <v>481</v>
      </c>
      <c r="K19" s="18" t="s">
        <v>481</v>
      </c>
      <c r="L19" s="20" t="s">
        <v>481</v>
      </c>
      <c r="M19" s="18" t="s">
        <v>481</v>
      </c>
      <c r="N19" s="20" t="s">
        <v>481</v>
      </c>
      <c r="O19" s="18" t="s">
        <v>481</v>
      </c>
      <c r="P19" s="20" t="s">
        <v>481</v>
      </c>
      <c r="Q19" s="18" t="n">
        <v>398.46185673</v>
      </c>
      <c r="R19" s="20" t="n">
        <v>8.195396349999999</v>
      </c>
    </row>
    <row r="20" spans="1:18">
      <c r="A20" s="15" t="s">
        <v>495</v>
      </c>
      <c r="B20" s="17" t="n">
        <v>3371</v>
      </c>
      <c r="C20" s="18">
        <f>(75.0/B20*100)</f>
        <v/>
      </c>
      <c r="D20" s="19" t="n">
        <v>3296</v>
      </c>
      <c r="E20" s="18" t="n">
        <v>462.11989725</v>
      </c>
      <c r="F20" s="20" t="n">
        <v>2.81789358</v>
      </c>
      <c r="G20" s="18" t="n">
        <v>508.32719816</v>
      </c>
      <c r="H20" s="20" t="n">
        <v>2.5915426</v>
      </c>
      <c r="I20" s="18" t="s">
        <v>481</v>
      </c>
      <c r="J20" s="20" t="s">
        <v>481</v>
      </c>
      <c r="K20" s="18" t="s">
        <v>481</v>
      </c>
      <c r="L20" s="20" t="s">
        <v>481</v>
      </c>
      <c r="M20" s="18" t="s">
        <v>481</v>
      </c>
      <c r="N20" s="20" t="s">
        <v>481</v>
      </c>
      <c r="O20" s="18" t="s">
        <v>481</v>
      </c>
      <c r="P20" s="20" t="s">
        <v>481</v>
      </c>
      <c r="Q20" s="18" t="n">
        <v>443.62867238</v>
      </c>
      <c r="R20" s="20" t="n">
        <v>10.31590543</v>
      </c>
    </row>
    <row r="21" spans="1:18">
      <c r="A21" s="15" t="s">
        <v>496</v>
      </c>
      <c r="B21" s="17" t="n">
        <v>5741</v>
      </c>
      <c r="C21" s="18">
        <f>(90.0/B21*100)</f>
        <v/>
      </c>
      <c r="D21" s="19" t="n">
        <v>5651</v>
      </c>
      <c r="E21" s="18" t="n">
        <v>487.08911737</v>
      </c>
      <c r="F21" s="20" t="n">
        <v>2.80375048</v>
      </c>
      <c r="G21" s="18" t="n">
        <v>521.28075815</v>
      </c>
      <c r="H21" s="20" t="n">
        <v>2.15163601</v>
      </c>
      <c r="I21" s="18" t="s">
        <v>481</v>
      </c>
      <c r="J21" s="20" t="s">
        <v>481</v>
      </c>
      <c r="K21" s="18" t="s">
        <v>481</v>
      </c>
      <c r="L21" s="20" t="s">
        <v>481</v>
      </c>
      <c r="M21" s="18" t="s">
        <v>481</v>
      </c>
      <c r="N21" s="20" t="s">
        <v>481</v>
      </c>
      <c r="O21" s="18" t="s">
        <v>481</v>
      </c>
      <c r="P21" s="20" t="s">
        <v>481</v>
      </c>
      <c r="Q21" s="18" t="n">
        <v>473.02086436</v>
      </c>
      <c r="R21" s="20" t="n">
        <v>8.39881583</v>
      </c>
    </row>
    <row r="22" spans="1:18">
      <c r="A22" s="15" t="s">
        <v>497</v>
      </c>
      <c r="B22" s="17" t="n">
        <v>6598</v>
      </c>
      <c r="C22" s="18">
        <f>(45.0/B22*100)</f>
        <v/>
      </c>
      <c r="D22" s="19" t="n">
        <v>6553</v>
      </c>
      <c r="E22" s="18" t="n">
        <v>464.91483884</v>
      </c>
      <c r="F22" s="20" t="n">
        <v>3.7545286</v>
      </c>
      <c r="G22" s="18" t="n">
        <v>506.2406529</v>
      </c>
      <c r="H22" s="20" t="n">
        <v>4.10037236</v>
      </c>
      <c r="I22" s="18" t="s">
        <v>481</v>
      </c>
      <c r="J22" s="20" t="s">
        <v>481</v>
      </c>
      <c r="K22" s="18" t="s">
        <v>481</v>
      </c>
      <c r="L22" s="20" t="s">
        <v>481</v>
      </c>
      <c r="M22" s="18" t="s">
        <v>481</v>
      </c>
      <c r="N22" s="20" t="s">
        <v>481</v>
      </c>
      <c r="O22" s="18" t="n">
        <v>374.4886</v>
      </c>
      <c r="P22" s="20" t="n">
        <v>55.85737712</v>
      </c>
      <c r="Q22" s="18" t="n">
        <v>372.01544513</v>
      </c>
      <c r="R22" s="20" t="n">
        <v>8.684405290000001</v>
      </c>
    </row>
    <row r="23" spans="1:18">
      <c r="A23" s="15" t="s">
        <v>498</v>
      </c>
      <c r="B23" s="17" t="n">
        <v>11583</v>
      </c>
      <c r="C23" s="18">
        <f>(321.0/B23*100)</f>
        <v/>
      </c>
      <c r="D23" s="19" t="n">
        <v>11262</v>
      </c>
      <c r="E23" s="18" t="n">
        <v>483.67952079</v>
      </c>
      <c r="F23" s="20" t="n">
        <v>3.07651062</v>
      </c>
      <c r="G23" s="18" t="n">
        <v>517.41493654</v>
      </c>
      <c r="H23" s="20" t="n">
        <v>3.92926168</v>
      </c>
      <c r="I23" s="18" t="s">
        <v>481</v>
      </c>
      <c r="J23" s="20" t="s">
        <v>481</v>
      </c>
      <c r="K23" s="18" t="s">
        <v>481</v>
      </c>
      <c r="L23" s="20" t="s">
        <v>481</v>
      </c>
      <c r="M23" s="18" t="s">
        <v>481</v>
      </c>
      <c r="N23" s="20" t="s">
        <v>481</v>
      </c>
      <c r="O23" s="18" t="s">
        <v>481</v>
      </c>
      <c r="P23" s="20" t="s">
        <v>481</v>
      </c>
      <c r="Q23" s="18" t="n">
        <v>437.01510696</v>
      </c>
      <c r="R23" s="20" t="n">
        <v>9.57041723</v>
      </c>
    </row>
    <row r="24" spans="1:18">
      <c r="A24" s="15" t="s">
        <v>499</v>
      </c>
      <c r="B24" s="17" t="n">
        <v>6647</v>
      </c>
      <c r="C24" s="18">
        <f>(23.0/B24*100)</f>
        <v/>
      </c>
      <c r="D24" s="19" t="n">
        <v>6624</v>
      </c>
      <c r="E24" s="18" t="n">
        <v>519.4023654600001</v>
      </c>
      <c r="F24" s="20" t="n">
        <v>3.12911433</v>
      </c>
      <c r="G24" s="18" t="n">
        <v>551.90810907</v>
      </c>
      <c r="H24" s="20" t="n">
        <v>3.06634816</v>
      </c>
      <c r="I24" s="18" t="s">
        <v>481</v>
      </c>
      <c r="J24" s="20" t="s">
        <v>481</v>
      </c>
      <c r="K24" s="18" t="s">
        <v>481</v>
      </c>
      <c r="L24" s="20" t="s">
        <v>481</v>
      </c>
      <c r="M24" s="18" t="s">
        <v>481</v>
      </c>
      <c r="N24" s="20" t="s">
        <v>481</v>
      </c>
      <c r="O24" s="18" t="s">
        <v>481</v>
      </c>
      <c r="P24" s="20" t="s">
        <v>481</v>
      </c>
      <c r="Q24" s="18" t="n">
        <v>481.58534912</v>
      </c>
      <c r="R24" s="20" t="n">
        <v>10.91851554</v>
      </c>
    </row>
    <row r="25" spans="1:18">
      <c r="A25" s="15" t="s">
        <v>500</v>
      </c>
      <c r="B25" s="17" t="n">
        <v>5581</v>
      </c>
      <c r="C25" s="18">
        <f>(26.0/B25*100)</f>
        <v/>
      </c>
      <c r="D25" s="19" t="n">
        <v>5555</v>
      </c>
      <c r="E25" s="18" t="n">
        <v>501.10368252</v>
      </c>
      <c r="F25" s="20" t="n">
        <v>3.67975493</v>
      </c>
      <c r="G25" s="18" t="n">
        <v>552.36331763</v>
      </c>
      <c r="H25" s="20" t="n">
        <v>4.21630161</v>
      </c>
      <c r="I25" s="18" t="s">
        <v>481</v>
      </c>
      <c r="J25" s="20" t="s">
        <v>481</v>
      </c>
      <c r="K25" s="18" t="s">
        <v>481</v>
      </c>
      <c r="L25" s="20" t="s">
        <v>481</v>
      </c>
      <c r="M25" s="18" t="s">
        <v>481</v>
      </c>
      <c r="N25" s="20" t="s">
        <v>481</v>
      </c>
      <c r="O25" s="18" t="s">
        <v>481</v>
      </c>
      <c r="P25" s="20" t="s">
        <v>481</v>
      </c>
      <c r="Q25" s="18" t="n">
        <v>512.76179451</v>
      </c>
      <c r="R25" s="20" t="n">
        <v>13.65587956</v>
      </c>
    </row>
    <row r="26" spans="1:18">
      <c r="A26" s="15" t="s">
        <v>501</v>
      </c>
      <c r="B26" s="17" t="n">
        <v>4869</v>
      </c>
      <c r="C26" s="18">
        <f>(103.0/B26*100)</f>
        <v/>
      </c>
      <c r="D26" s="19" t="n">
        <v>4766</v>
      </c>
      <c r="E26" s="18" t="n">
        <v>473.4321947</v>
      </c>
      <c r="F26" s="20" t="n">
        <v>1.97379398</v>
      </c>
      <c r="G26" s="18" t="n">
        <v>505.00897815</v>
      </c>
      <c r="H26" s="20" t="n">
        <v>2.79968872</v>
      </c>
      <c r="I26" s="18" t="s">
        <v>481</v>
      </c>
      <c r="J26" s="20" t="s">
        <v>481</v>
      </c>
      <c r="K26" s="18" t="s">
        <v>481</v>
      </c>
      <c r="L26" s="20" t="s">
        <v>481</v>
      </c>
      <c r="M26" s="18" t="s">
        <v>481</v>
      </c>
      <c r="N26" s="20" t="s">
        <v>481</v>
      </c>
      <c r="O26" s="18" t="s">
        <v>481</v>
      </c>
      <c r="P26" s="20" t="s">
        <v>481</v>
      </c>
      <c r="Q26" s="18" t="n">
        <v>432.63938266</v>
      </c>
      <c r="R26" s="20" t="n">
        <v>10.38612891</v>
      </c>
    </row>
    <row r="27" spans="1:18">
      <c r="A27" s="15" t="s">
        <v>502</v>
      </c>
      <c r="B27" s="17" t="n">
        <v>5299</v>
      </c>
      <c r="C27" s="18">
        <f>(228.0/B27*100)</f>
        <v/>
      </c>
      <c r="D27" s="19" t="n">
        <v>5071</v>
      </c>
      <c r="E27" s="18" t="n">
        <v>472.43819512</v>
      </c>
      <c r="F27" s="20" t="n">
        <v>1.97545492</v>
      </c>
      <c r="G27" s="18" t="n">
        <v>521.63131463</v>
      </c>
      <c r="H27" s="20" t="n">
        <v>2.35954979</v>
      </c>
      <c r="I27" s="18" t="s">
        <v>481</v>
      </c>
      <c r="J27" s="20" t="s">
        <v>481</v>
      </c>
      <c r="K27" s="18" t="s">
        <v>481</v>
      </c>
      <c r="L27" s="20" t="s">
        <v>481</v>
      </c>
      <c r="M27" s="18" t="s">
        <v>481</v>
      </c>
      <c r="N27" s="20" t="s">
        <v>481</v>
      </c>
      <c r="O27" s="18" t="s">
        <v>481</v>
      </c>
      <c r="P27" s="20" t="s">
        <v>481</v>
      </c>
      <c r="Q27" s="18" t="n">
        <v>413.69691716</v>
      </c>
      <c r="R27" s="20" t="n">
        <v>4.52470019</v>
      </c>
    </row>
    <row r="28" spans="1:18">
      <c r="A28" s="15" t="s">
        <v>503</v>
      </c>
      <c r="B28" s="17" t="n">
        <v>7568</v>
      </c>
      <c r="C28" s="18">
        <f>(600.0/B28*100)</f>
        <v/>
      </c>
      <c r="D28" s="19" t="n">
        <v>6968</v>
      </c>
      <c r="E28" s="18" t="n">
        <v>403.09749995</v>
      </c>
      <c r="F28" s="20" t="n">
        <v>2.58619428</v>
      </c>
      <c r="G28" s="18" t="n">
        <v>419.88273017</v>
      </c>
      <c r="H28" s="20" t="n">
        <v>2.90130541</v>
      </c>
      <c r="I28" s="18" t="s">
        <v>481</v>
      </c>
      <c r="J28" s="20" t="s">
        <v>481</v>
      </c>
      <c r="K28" s="18" t="s">
        <v>481</v>
      </c>
      <c r="L28" s="20" t="s">
        <v>481</v>
      </c>
      <c r="M28" s="18" t="s">
        <v>481</v>
      </c>
      <c r="N28" s="20" t="s">
        <v>481</v>
      </c>
      <c r="O28" s="18" t="s">
        <v>481</v>
      </c>
      <c r="P28" s="20" t="s">
        <v>481</v>
      </c>
      <c r="Q28" s="18" t="n">
        <v>384.45332876</v>
      </c>
      <c r="R28" s="20" t="n">
        <v>7.07351148</v>
      </c>
    </row>
    <row r="29" spans="1:18">
      <c r="A29" s="15" t="s">
        <v>504</v>
      </c>
      <c r="B29" s="17" t="n">
        <v>5385</v>
      </c>
      <c r="C29" s="18">
        <f>(30.0/B29*100)</f>
        <v/>
      </c>
      <c r="D29" s="19" t="n">
        <v>5355</v>
      </c>
      <c r="E29" s="18" t="n">
        <v>502.33246873</v>
      </c>
      <c r="F29" s="20" t="n">
        <v>2.67734785</v>
      </c>
      <c r="G29" s="18" t="n">
        <v>539.97911918</v>
      </c>
      <c r="H29" s="20" t="n">
        <v>2.65231527</v>
      </c>
      <c r="I29" s="18" t="s">
        <v>481</v>
      </c>
      <c r="J29" s="20" t="s">
        <v>481</v>
      </c>
      <c r="K29" s="18" t="s">
        <v>481</v>
      </c>
      <c r="L29" s="20" t="s">
        <v>481</v>
      </c>
      <c r="M29" s="18" t="n">
        <v>335.3902018</v>
      </c>
      <c r="N29" s="20" t="n">
        <v>12.1685767</v>
      </c>
      <c r="O29" s="18" t="s">
        <v>481</v>
      </c>
      <c r="P29" s="20" t="s">
        <v>481</v>
      </c>
      <c r="Q29" s="18" t="n">
        <v>424.80075693</v>
      </c>
      <c r="R29" s="20" t="n">
        <v>13.28804614</v>
      </c>
    </row>
    <row r="30" spans="1:18">
      <c r="A30" s="15" t="s">
        <v>505</v>
      </c>
      <c r="B30" s="17" t="n">
        <v>4520</v>
      </c>
      <c r="C30" s="18">
        <f>(279.0/B30*100)</f>
        <v/>
      </c>
      <c r="D30" s="19" t="n">
        <v>4241</v>
      </c>
      <c r="E30" s="18" t="n">
        <v>474.74870447</v>
      </c>
      <c r="F30" s="20" t="n">
        <v>2.74440263</v>
      </c>
      <c r="G30" s="18" t="n">
        <v>525.15767922</v>
      </c>
      <c r="H30" s="20" t="n">
        <v>2.68372694</v>
      </c>
      <c r="I30" s="18" t="s">
        <v>481</v>
      </c>
      <c r="J30" s="20" t="s">
        <v>481</v>
      </c>
      <c r="K30" s="18" t="s">
        <v>481</v>
      </c>
      <c r="L30" s="20" t="s">
        <v>481</v>
      </c>
      <c r="M30" s="18" t="s">
        <v>481</v>
      </c>
      <c r="N30" s="20" t="s">
        <v>481</v>
      </c>
      <c r="O30" s="18" t="s">
        <v>481</v>
      </c>
      <c r="P30" s="20" t="s">
        <v>481</v>
      </c>
      <c r="Q30" s="18" t="n">
        <v>435.23244992</v>
      </c>
      <c r="R30" s="20" t="n">
        <v>8.43018492</v>
      </c>
    </row>
    <row r="31" spans="1:18">
      <c r="A31" s="15" t="s">
        <v>506</v>
      </c>
      <c r="B31" s="17" t="n">
        <v>5456</v>
      </c>
      <c r="C31" s="18">
        <f>(159.0/B31*100)</f>
        <v/>
      </c>
      <c r="D31" s="19" t="n">
        <v>5297</v>
      </c>
      <c r="E31" s="18" t="n">
        <v>488.20841819</v>
      </c>
      <c r="F31" s="20" t="n">
        <v>2.42289746</v>
      </c>
      <c r="G31" s="18" t="n">
        <v>524.82594552</v>
      </c>
      <c r="H31" s="20" t="n">
        <v>2.6922245</v>
      </c>
      <c r="I31" s="18" t="s">
        <v>481</v>
      </c>
      <c r="J31" s="20" t="s">
        <v>481</v>
      </c>
      <c r="K31" s="18" t="s">
        <v>481</v>
      </c>
      <c r="L31" s="20" t="s">
        <v>481</v>
      </c>
      <c r="M31" s="18" t="s">
        <v>481</v>
      </c>
      <c r="N31" s="20" t="s">
        <v>481</v>
      </c>
      <c r="O31" s="18" t="s">
        <v>481</v>
      </c>
      <c r="P31" s="20" t="s">
        <v>481</v>
      </c>
      <c r="Q31" s="18" t="n">
        <v>444.88928737</v>
      </c>
      <c r="R31" s="20" t="n">
        <v>7.11432973</v>
      </c>
    </row>
    <row r="32" spans="1:18">
      <c r="A32" s="15" t="s">
        <v>507</v>
      </c>
      <c r="B32" s="17" t="n">
        <v>4478</v>
      </c>
      <c r="C32" s="18">
        <f>(6.0/B32*100)</f>
        <v/>
      </c>
      <c r="D32" s="19" t="n">
        <v>4472</v>
      </c>
      <c r="E32" s="18" t="n">
        <v>485.65254357</v>
      </c>
      <c r="F32" s="20" t="n">
        <v>2.49630411</v>
      </c>
      <c r="G32" s="18" t="n">
        <v>535.83013142</v>
      </c>
      <c r="H32" s="20" t="n">
        <v>3.09398516</v>
      </c>
      <c r="I32" s="18" t="s">
        <v>481</v>
      </c>
      <c r="J32" s="20" t="s">
        <v>481</v>
      </c>
      <c r="K32" s="18" t="s">
        <v>481</v>
      </c>
      <c r="L32" s="20" t="s">
        <v>481</v>
      </c>
      <c r="M32" s="18" t="s">
        <v>481</v>
      </c>
      <c r="N32" s="20" t="s">
        <v>481</v>
      </c>
      <c r="O32" s="18" t="s">
        <v>481</v>
      </c>
      <c r="P32" s="20" t="s">
        <v>481</v>
      </c>
      <c r="Q32" s="18" t="n">
        <v>414.16602482</v>
      </c>
      <c r="R32" s="20" t="n">
        <v>11.68106676</v>
      </c>
    </row>
    <row r="33" spans="1:18">
      <c r="A33" s="15" t="s">
        <v>508</v>
      </c>
      <c r="B33" s="17" t="n">
        <v>7325</v>
      </c>
      <c r="C33" s="18">
        <f>(90.0/B33*100)</f>
        <v/>
      </c>
      <c r="D33" s="19" t="n">
        <v>7235</v>
      </c>
      <c r="E33" s="18" t="n">
        <v>480.66183372</v>
      </c>
      <c r="F33" s="20" t="n">
        <v>2.74506182</v>
      </c>
      <c r="G33" s="18" t="n">
        <v>528.2890085499999</v>
      </c>
      <c r="H33" s="20" t="n">
        <v>2.99822972</v>
      </c>
      <c r="I33" s="18" t="s">
        <v>481</v>
      </c>
      <c r="J33" s="20" t="s">
        <v>481</v>
      </c>
      <c r="K33" s="18" t="s">
        <v>481</v>
      </c>
      <c r="L33" s="20" t="s">
        <v>481</v>
      </c>
      <c r="M33" s="18" t="s">
        <v>481</v>
      </c>
      <c r="N33" s="20" t="s">
        <v>481</v>
      </c>
      <c r="O33" s="18" t="s">
        <v>481</v>
      </c>
      <c r="P33" s="20" t="s">
        <v>481</v>
      </c>
      <c r="Q33" s="18" t="n">
        <v>409.15045676</v>
      </c>
      <c r="R33" s="20" t="n">
        <v>10.49595633</v>
      </c>
    </row>
    <row r="34" spans="1:18">
      <c r="A34" s="15" t="s">
        <v>509</v>
      </c>
      <c r="B34" s="17" t="n">
        <v>6350</v>
      </c>
      <c r="C34" s="18">
        <f>(117.0/B34*100)</f>
        <v/>
      </c>
      <c r="D34" s="19" t="n">
        <v>6233</v>
      </c>
      <c r="E34" s="18" t="n">
        <v>472.39369682</v>
      </c>
      <c r="F34" s="20" t="n">
        <v>2.54994849</v>
      </c>
      <c r="G34" s="18" t="n">
        <v>511.80878361</v>
      </c>
      <c r="H34" s="20" t="n">
        <v>3.46086618</v>
      </c>
      <c r="I34" s="18" t="s">
        <v>481</v>
      </c>
      <c r="J34" s="20" t="s">
        <v>481</v>
      </c>
      <c r="K34" s="18" t="s">
        <v>481</v>
      </c>
      <c r="L34" s="20" t="s">
        <v>481</v>
      </c>
      <c r="M34" s="18" t="n">
        <v>336.51078337</v>
      </c>
      <c r="N34" s="20" t="n">
        <v>12.24828707</v>
      </c>
      <c r="O34" s="18" t="s">
        <v>481</v>
      </c>
      <c r="P34" s="20" t="s">
        <v>481</v>
      </c>
      <c r="Q34" s="18" t="n">
        <v>398.20413546</v>
      </c>
      <c r="R34" s="20" t="n">
        <v>9.605755459999999</v>
      </c>
    </row>
    <row r="35" spans="1:18">
      <c r="A35" s="15" t="s">
        <v>510</v>
      </c>
      <c r="B35" s="17" t="n">
        <v>6406</v>
      </c>
      <c r="C35" s="18">
        <f>(88.0/B35*100)</f>
        <v/>
      </c>
      <c r="D35" s="19" t="n">
        <v>6318</v>
      </c>
      <c r="E35" s="18" t="n">
        <v>495.78804427</v>
      </c>
      <c r="F35" s="20" t="n">
        <v>2.30455697</v>
      </c>
      <c r="G35" s="18" t="n">
        <v>528.90334024</v>
      </c>
      <c r="H35" s="20" t="n">
        <v>1.82991741</v>
      </c>
      <c r="I35" s="18" t="s">
        <v>481</v>
      </c>
      <c r="J35" s="20" t="s">
        <v>481</v>
      </c>
      <c r="K35" s="18" t="s">
        <v>481</v>
      </c>
      <c r="L35" s="20" t="s">
        <v>481</v>
      </c>
      <c r="M35" s="18" t="n">
        <v>349.78970242</v>
      </c>
      <c r="N35" s="20" t="n">
        <v>6.90672373</v>
      </c>
      <c r="O35" s="18" t="s">
        <v>481</v>
      </c>
      <c r="P35" s="20" t="s">
        <v>481</v>
      </c>
      <c r="Q35" s="18" t="n">
        <v>440.6756624</v>
      </c>
      <c r="R35" s="20" t="n">
        <v>8.388773499999999</v>
      </c>
    </row>
    <row r="36" spans="1:18">
      <c r="A36" s="15" t="s">
        <v>511</v>
      </c>
      <c r="B36" s="17" t="n">
        <v>6736</v>
      </c>
      <c r="C36" s="18">
        <f>(113.0/B36*100)</f>
        <v/>
      </c>
      <c r="D36" s="19" t="n">
        <v>6623</v>
      </c>
      <c r="E36" s="18" t="n">
        <v>469.17917027</v>
      </c>
      <c r="F36" s="20" t="n">
        <v>2.50479483</v>
      </c>
      <c r="G36" s="18" t="n">
        <v>508.61638813</v>
      </c>
      <c r="H36" s="20" t="n">
        <v>2.35651852</v>
      </c>
      <c r="I36" s="18" t="s">
        <v>481</v>
      </c>
      <c r="J36" s="20" t="s">
        <v>481</v>
      </c>
      <c r="K36" s="18" t="s">
        <v>481</v>
      </c>
      <c r="L36" s="20" t="s">
        <v>481</v>
      </c>
      <c r="M36" s="18" t="s">
        <v>481</v>
      </c>
      <c r="N36" s="20" t="s">
        <v>481</v>
      </c>
      <c r="O36" s="18" t="s">
        <v>481</v>
      </c>
      <c r="P36" s="20" t="s">
        <v>481</v>
      </c>
      <c r="Q36" s="18" t="n">
        <v>429.53131717</v>
      </c>
      <c r="R36" s="20" t="n">
        <v>7.36129694</v>
      </c>
    </row>
    <row r="37" spans="1:18">
      <c r="A37" s="15" t="s">
        <v>512</v>
      </c>
      <c r="B37" s="17" t="n">
        <v>5458</v>
      </c>
      <c r="C37" s="18">
        <f>(232.0/B37*100)</f>
        <v/>
      </c>
      <c r="D37" s="19" t="n">
        <v>5226</v>
      </c>
      <c r="E37" s="18" t="n">
        <v>478.59308414</v>
      </c>
      <c r="F37" s="20" t="n">
        <v>3.33166946</v>
      </c>
      <c r="G37" s="18" t="n">
        <v>521.16848372</v>
      </c>
      <c r="H37" s="20" t="n">
        <v>3.52520225</v>
      </c>
      <c r="I37" s="18" t="s">
        <v>481</v>
      </c>
      <c r="J37" s="20" t="s">
        <v>481</v>
      </c>
      <c r="K37" s="18" t="s">
        <v>481</v>
      </c>
      <c r="L37" s="20" t="s">
        <v>481</v>
      </c>
      <c r="M37" s="18" t="s">
        <v>481</v>
      </c>
      <c r="N37" s="20" t="s">
        <v>481</v>
      </c>
      <c r="O37" s="18" t="s">
        <v>481</v>
      </c>
      <c r="P37" s="20" t="s">
        <v>481</v>
      </c>
      <c r="Q37" s="18" t="n">
        <v>429.58882588</v>
      </c>
      <c r="R37" s="20" t="n">
        <v>7.28155242</v>
      </c>
    </row>
    <row r="38" spans="1:18">
      <c r="A38" s="15" t="s">
        <v>513</v>
      </c>
      <c r="B38" s="17" t="n">
        <v>5860</v>
      </c>
      <c r="C38" s="18">
        <f>(35.0/B38*100)</f>
        <v/>
      </c>
      <c r="D38" s="19" t="n">
        <v>5825</v>
      </c>
      <c r="E38" s="18" t="n">
        <v>506.59414298</v>
      </c>
      <c r="F38" s="20" t="n">
        <v>3.48971227</v>
      </c>
      <c r="G38" s="18" t="n">
        <v>542.9636553</v>
      </c>
      <c r="H38" s="20" t="n">
        <v>3.4152337</v>
      </c>
      <c r="I38" s="18" t="s">
        <v>481</v>
      </c>
      <c r="J38" s="20" t="s">
        <v>481</v>
      </c>
      <c r="K38" s="18" t="s">
        <v>481</v>
      </c>
      <c r="L38" s="20" t="s">
        <v>481</v>
      </c>
      <c r="M38" s="18" t="s">
        <v>481</v>
      </c>
      <c r="N38" s="20" t="s">
        <v>481</v>
      </c>
      <c r="O38" s="18" t="s">
        <v>481</v>
      </c>
      <c r="P38" s="20" t="s">
        <v>481</v>
      </c>
      <c r="Q38" s="18" t="n">
        <v>508.98442601</v>
      </c>
      <c r="R38" s="20" t="n">
        <v>5.39680364</v>
      </c>
    </row>
    <row r="39" spans="1:18">
      <c r="A39" s="15" t="s">
        <v>514</v>
      </c>
      <c r="B39" s="17" t="n">
        <v>5895</v>
      </c>
      <c r="C39" s="18">
        <f>(34.0/B39*100)</f>
        <v/>
      </c>
      <c r="D39" s="19" t="n">
        <v>5861</v>
      </c>
      <c r="E39" s="18" t="n">
        <v>421.28379749</v>
      </c>
      <c r="F39" s="20" t="n">
        <v>4.03793188</v>
      </c>
      <c r="G39" s="18" t="n">
        <v>426.72480245</v>
      </c>
      <c r="H39" s="20" t="n">
        <v>5.74521833</v>
      </c>
      <c r="I39" s="18" t="s">
        <v>481</v>
      </c>
      <c r="J39" s="20" t="s">
        <v>481</v>
      </c>
      <c r="K39" s="18" t="s">
        <v>481</v>
      </c>
      <c r="L39" s="20" t="s">
        <v>481</v>
      </c>
      <c r="M39" s="18" t="s">
        <v>481</v>
      </c>
      <c r="N39" s="20" t="s">
        <v>481</v>
      </c>
      <c r="O39" s="18" t="s">
        <v>481</v>
      </c>
      <c r="P39" s="20" t="s">
        <v>481</v>
      </c>
      <c r="Q39" s="18" t="n">
        <v>375.57435653</v>
      </c>
      <c r="R39" s="20" t="n">
        <v>10.27897483</v>
      </c>
    </row>
    <row r="40" spans="1:18">
      <c r="A40" s="15" t="s">
        <v>515</v>
      </c>
      <c r="B40" s="17" t="n">
        <v>14157</v>
      </c>
      <c r="C40" s="18">
        <f>(450.0/B40*100)</f>
        <v/>
      </c>
      <c r="D40" s="19" t="n">
        <v>13707</v>
      </c>
      <c r="E40" s="18" t="n">
        <v>479.57152108</v>
      </c>
      <c r="F40" s="20" t="n">
        <v>2.67069612</v>
      </c>
      <c r="G40" s="18" t="n">
        <v>521.13975095</v>
      </c>
      <c r="H40" s="20" t="n">
        <v>3.1958901</v>
      </c>
      <c r="I40" s="18" t="s">
        <v>481</v>
      </c>
      <c r="J40" s="20" t="s">
        <v>481</v>
      </c>
      <c r="K40" s="18" t="s">
        <v>481</v>
      </c>
      <c r="L40" s="20" t="s">
        <v>481</v>
      </c>
      <c r="M40" s="18" t="s">
        <v>481</v>
      </c>
      <c r="N40" s="20" t="s">
        <v>481</v>
      </c>
      <c r="O40" s="18" t="s">
        <v>481</v>
      </c>
      <c r="P40" s="20" t="s">
        <v>481</v>
      </c>
      <c r="Q40" s="18" t="n">
        <v>419.96374195</v>
      </c>
      <c r="R40" s="20" t="n">
        <v>7.88210847</v>
      </c>
    </row>
    <row r="41" spans="1:18">
      <c r="A41" s="15" t="s">
        <v>516</v>
      </c>
      <c r="B41" s="17" t="n">
        <v>5712</v>
      </c>
      <c r="C41" s="18">
        <f>(80.0/B41*100)</f>
        <v/>
      </c>
      <c r="D41" s="19" t="n">
        <v>5632</v>
      </c>
      <c r="E41" s="18" t="n">
        <v>460.86149542</v>
      </c>
      <c r="F41" s="20" t="n">
        <v>3.08529191</v>
      </c>
      <c r="G41" s="18" t="n">
        <v>497.50747183</v>
      </c>
      <c r="H41" s="20" t="n">
        <v>3.76267295</v>
      </c>
      <c r="I41" s="18" t="s">
        <v>481</v>
      </c>
      <c r="J41" s="20" t="s">
        <v>481</v>
      </c>
      <c r="K41" s="18" t="s">
        <v>481</v>
      </c>
      <c r="L41" s="20" t="s">
        <v>481</v>
      </c>
      <c r="M41" s="18" t="n">
        <v>392.51815558</v>
      </c>
      <c r="N41" s="20" t="n">
        <v>16.89642718</v>
      </c>
      <c r="O41" s="18" t="s">
        <v>481</v>
      </c>
      <c r="P41" s="20" t="s">
        <v>481</v>
      </c>
      <c r="Q41" s="18" t="n">
        <v>409.21061984</v>
      </c>
      <c r="R41" s="20" t="n">
        <v>12.48950169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(2395.0/B46*100)</f>
        <v/>
      </c>
      <c r="D46" s="19" t="n">
        <v>20746</v>
      </c>
      <c r="E46" s="18" t="n">
        <v>383.69429217</v>
      </c>
      <c r="F46" s="20" t="n">
        <v>3.52394009</v>
      </c>
      <c r="G46" s="18" t="n">
        <v>405.67500928</v>
      </c>
      <c r="H46" s="20" t="n">
        <v>4.09819401</v>
      </c>
      <c r="I46" s="18" t="s">
        <v>481</v>
      </c>
      <c r="J46" s="20" t="s">
        <v>481</v>
      </c>
      <c r="K46" s="18" t="s">
        <v>481</v>
      </c>
      <c r="L46" s="20" t="s">
        <v>481</v>
      </c>
      <c r="M46" s="18" t="s">
        <v>481</v>
      </c>
      <c r="N46" s="20" t="s">
        <v>481</v>
      </c>
      <c r="O46" s="18" t="s">
        <v>481</v>
      </c>
      <c r="P46" s="20" t="s">
        <v>481</v>
      </c>
      <c r="Q46" s="18" t="n">
        <v>357.54218711</v>
      </c>
      <c r="R46" s="20" t="n">
        <v>3.37085427</v>
      </c>
    </row>
    <row r="47" spans="1:18">
      <c r="A47" s="15" t="s">
        <v>522</v>
      </c>
      <c r="B47" s="17" t="n">
        <v>5928</v>
      </c>
      <c r="C47" s="18">
        <f>(488.0/B47*100)</f>
        <v/>
      </c>
      <c r="D47" s="19" t="n">
        <v>5440</v>
      </c>
      <c r="E47" s="18" t="n">
        <v>445.93456882</v>
      </c>
      <c r="F47" s="20" t="n">
        <v>3.80304297</v>
      </c>
      <c r="G47" s="18" t="n">
        <v>479.20126607</v>
      </c>
      <c r="H47" s="20" t="n">
        <v>5.50412967</v>
      </c>
      <c r="I47" s="18" t="s">
        <v>481</v>
      </c>
      <c r="J47" s="20" t="s">
        <v>481</v>
      </c>
      <c r="K47" s="18" t="s">
        <v>481</v>
      </c>
      <c r="L47" s="20" t="s">
        <v>481</v>
      </c>
      <c r="M47" s="18" t="s">
        <v>481</v>
      </c>
      <c r="N47" s="20" t="s">
        <v>481</v>
      </c>
      <c r="O47" s="18" t="s">
        <v>481</v>
      </c>
      <c r="P47" s="20" t="s">
        <v>481</v>
      </c>
      <c r="Q47" s="18" t="n">
        <v>382.88610747</v>
      </c>
      <c r="R47" s="20" t="n">
        <v>5.82233139</v>
      </c>
    </row>
    <row r="48" spans="1:18">
      <c r="A48" s="15" t="s">
        <v>523</v>
      </c>
      <c r="B48" s="17" t="n">
        <v>9841</v>
      </c>
      <c r="C48" s="18">
        <f>(8.0/B48*100)</f>
        <v/>
      </c>
      <c r="D48" s="19" t="n">
        <v>9833</v>
      </c>
      <c r="E48" s="18" t="n">
        <v>512.16823488</v>
      </c>
      <c r="F48" s="20" t="n">
        <v>5.38617969</v>
      </c>
      <c r="G48" s="18" t="n">
        <v>561.10627448</v>
      </c>
      <c r="H48" s="20" t="n">
        <v>5.04160788</v>
      </c>
      <c r="I48" s="18" t="s">
        <v>481</v>
      </c>
      <c r="J48" s="20" t="s">
        <v>481</v>
      </c>
      <c r="K48" s="18" t="s">
        <v>481</v>
      </c>
      <c r="L48" s="20" t="s">
        <v>481</v>
      </c>
      <c r="M48" s="18" t="s">
        <v>481</v>
      </c>
      <c r="N48" s="20" t="s">
        <v>481</v>
      </c>
      <c r="O48" s="18" t="s">
        <v>481</v>
      </c>
      <c r="P48" s="20" t="s">
        <v>481</v>
      </c>
      <c r="Q48" s="18" t="n">
        <v>491.87172707</v>
      </c>
      <c r="R48" s="20" t="n">
        <v>20.95799993</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(493.0/B50*100)</f>
        <v/>
      </c>
      <c r="D50" s="19" t="n">
        <v>11302</v>
      </c>
      <c r="E50" s="18" t="n">
        <v>385.98883225</v>
      </c>
      <c r="F50" s="20" t="n">
        <v>2.78353632</v>
      </c>
      <c r="G50" s="18" t="n">
        <v>402.93239892</v>
      </c>
      <c r="H50" s="20" t="n">
        <v>2.47060866</v>
      </c>
      <c r="I50" s="18" t="s">
        <v>481</v>
      </c>
      <c r="J50" s="20" t="s">
        <v>481</v>
      </c>
      <c r="K50" s="18" t="s">
        <v>481</v>
      </c>
      <c r="L50" s="20" t="s">
        <v>481</v>
      </c>
      <c r="M50" s="18" t="s">
        <v>481</v>
      </c>
      <c r="N50" s="20" t="s">
        <v>481</v>
      </c>
      <c r="O50" s="18" t="s">
        <v>481</v>
      </c>
      <c r="P50" s="20" t="s">
        <v>481</v>
      </c>
      <c r="Q50" s="18" t="n">
        <v>343.06754326</v>
      </c>
      <c r="R50" s="20" t="n">
        <v>8.285139190000001</v>
      </c>
    </row>
    <row r="51" spans="1:18">
      <c r="A51" s="15" t="s">
        <v>526</v>
      </c>
      <c r="B51" s="17" t="n">
        <v>6866</v>
      </c>
      <c r="C51" s="18">
        <f>(112.0/B51*100)</f>
        <v/>
      </c>
      <c r="D51" s="19" t="n">
        <v>6754</v>
      </c>
      <c r="E51" s="18" t="n">
        <v>400.29681012</v>
      </c>
      <c r="F51" s="20" t="n">
        <v>2.94134728</v>
      </c>
      <c r="G51" s="18" t="n">
        <v>416.49842568</v>
      </c>
      <c r="H51" s="20" t="n">
        <v>3.77805844</v>
      </c>
      <c r="I51" s="18" t="s">
        <v>481</v>
      </c>
      <c r="J51" s="20" t="s">
        <v>481</v>
      </c>
      <c r="K51" s="18" t="s">
        <v>481</v>
      </c>
      <c r="L51" s="20" t="s">
        <v>481</v>
      </c>
      <c r="M51" s="18" t="n">
        <v>380.5422133</v>
      </c>
      <c r="N51" s="20" t="n">
        <v>4.31283207</v>
      </c>
      <c r="O51" s="18" t="s">
        <v>481</v>
      </c>
      <c r="P51" s="20" t="s">
        <v>481</v>
      </c>
      <c r="Q51" s="18" t="n">
        <v>382.94284731</v>
      </c>
      <c r="R51" s="20" t="n">
        <v>6.78961151</v>
      </c>
    </row>
    <row r="52" spans="1:18">
      <c r="A52" s="15" t="s">
        <v>527</v>
      </c>
      <c r="B52" s="17" t="n">
        <v>5809</v>
      </c>
      <c r="C52" s="18">
        <f>(124.0/B52*100)</f>
        <v/>
      </c>
      <c r="D52" s="19" t="n">
        <v>5685</v>
      </c>
      <c r="E52" s="18" t="n">
        <v>455.86551119</v>
      </c>
      <c r="F52" s="20" t="n">
        <v>3.20771512</v>
      </c>
      <c r="G52" s="18" t="n">
        <v>484.57516215</v>
      </c>
      <c r="H52" s="20" t="n">
        <v>3.10638518</v>
      </c>
      <c r="I52" s="18" t="s">
        <v>481</v>
      </c>
      <c r="J52" s="20" t="s">
        <v>481</v>
      </c>
      <c r="K52" s="18" t="s">
        <v>481</v>
      </c>
      <c r="L52" s="20" t="s">
        <v>481</v>
      </c>
      <c r="M52" s="18" t="s">
        <v>481</v>
      </c>
      <c r="N52" s="20" t="s">
        <v>481</v>
      </c>
      <c r="O52" s="18" t="s">
        <v>481</v>
      </c>
      <c r="P52" s="20" t="s">
        <v>481</v>
      </c>
      <c r="Q52" s="18" t="n">
        <v>393.92164947</v>
      </c>
      <c r="R52" s="20" t="n">
        <v>9.30891415</v>
      </c>
    </row>
    <row r="53" spans="1:18">
      <c r="A53" s="15" t="s">
        <v>528</v>
      </c>
      <c r="B53" s="17" t="n">
        <v>5571</v>
      </c>
      <c r="C53" s="18">
        <f>(144.0/B53*100)</f>
        <v/>
      </c>
      <c r="D53" s="19" t="n">
        <v>5427</v>
      </c>
      <c r="E53" s="18" t="n">
        <v>437.94690128</v>
      </c>
      <c r="F53" s="20" t="n">
        <v>1.7708104</v>
      </c>
      <c r="G53" s="18" t="n">
        <v>461.71608065</v>
      </c>
      <c r="H53" s="20" t="n">
        <v>3.39853492</v>
      </c>
      <c r="I53" s="18" t="s">
        <v>481</v>
      </c>
      <c r="J53" s="20" t="s">
        <v>481</v>
      </c>
      <c r="K53" s="18" t="s">
        <v>481</v>
      </c>
      <c r="L53" s="20" t="s">
        <v>481</v>
      </c>
      <c r="M53" s="18" t="s">
        <v>481</v>
      </c>
      <c r="N53" s="20" t="s">
        <v>481</v>
      </c>
      <c r="O53" s="18" t="s">
        <v>481</v>
      </c>
      <c r="P53" s="20" t="s">
        <v>481</v>
      </c>
      <c r="Q53" s="18" t="n">
        <v>369.75870607</v>
      </c>
      <c r="R53" s="20" t="n">
        <v>4.89444701</v>
      </c>
    </row>
    <row r="54" spans="1:18">
      <c r="A54" s="15" t="s">
        <v>529</v>
      </c>
      <c r="B54" s="17" t="n">
        <v>4740</v>
      </c>
      <c r="C54" s="18">
        <f>(638.0/B54*100)</f>
        <v/>
      </c>
      <c r="D54" s="19" t="n">
        <v>4102</v>
      </c>
      <c r="E54" s="18" t="n">
        <v>326.47013798</v>
      </c>
      <c r="F54" s="20" t="n">
        <v>3.18163847</v>
      </c>
      <c r="G54" s="18" t="n">
        <v>359.24211786</v>
      </c>
      <c r="H54" s="20" t="n">
        <v>3.98858575</v>
      </c>
      <c r="I54" s="18" t="s">
        <v>481</v>
      </c>
      <c r="J54" s="20" t="s">
        <v>481</v>
      </c>
      <c r="K54" s="18" t="s">
        <v>481</v>
      </c>
      <c r="L54" s="20" t="s">
        <v>481</v>
      </c>
      <c r="M54" s="18" t="s">
        <v>481</v>
      </c>
      <c r="N54" s="20" t="s">
        <v>481</v>
      </c>
      <c r="O54" s="18" t="s">
        <v>481</v>
      </c>
      <c r="P54" s="20" t="s">
        <v>481</v>
      </c>
      <c r="Q54" s="18" t="n">
        <v>294.43988603</v>
      </c>
      <c r="R54" s="20" t="n">
        <v>4.25248396</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536.75756316</v>
      </c>
      <c r="F56" s="20" t="n">
        <v>3.04170646</v>
      </c>
      <c r="G56" s="18" t="n">
        <v>569.61511651</v>
      </c>
      <c r="H56" s="20" t="n">
        <v>3.63987762</v>
      </c>
      <c r="I56" s="18" t="s">
        <v>481</v>
      </c>
      <c r="J56" s="20" t="s">
        <v>481</v>
      </c>
      <c r="K56" s="18" t="s">
        <v>481</v>
      </c>
      <c r="L56" s="20" t="s">
        <v>481</v>
      </c>
      <c r="M56" s="18" t="s">
        <v>481</v>
      </c>
      <c r="N56" s="20" t="s">
        <v>481</v>
      </c>
      <c r="O56" s="18" t="s">
        <v>481</v>
      </c>
      <c r="P56" s="20" t="s">
        <v>481</v>
      </c>
      <c r="Q56" s="18" t="n">
        <v>448.17336915</v>
      </c>
      <c r="R56" s="20" t="n">
        <v>20.99550603</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(193.0/B61*100)</f>
        <v/>
      </c>
      <c r="D61" s="19" t="n">
        <v>6332</v>
      </c>
      <c r="E61" s="18" t="n">
        <v>472.18686117</v>
      </c>
      <c r="F61" s="20" t="n">
        <v>2.26026472</v>
      </c>
      <c r="G61" s="18" t="n">
        <v>507.85485404</v>
      </c>
      <c r="H61" s="20" t="n">
        <v>3.4740236</v>
      </c>
      <c r="I61" s="18" t="s">
        <v>481</v>
      </c>
      <c r="J61" s="20" t="s">
        <v>481</v>
      </c>
      <c r="K61" s="18" t="s">
        <v>481</v>
      </c>
      <c r="L61" s="20" t="s">
        <v>481</v>
      </c>
      <c r="M61" s="18" t="s">
        <v>481</v>
      </c>
      <c r="N61" s="20" t="s">
        <v>481</v>
      </c>
      <c r="O61" s="18" t="s">
        <v>481</v>
      </c>
      <c r="P61" s="20" t="s">
        <v>481</v>
      </c>
      <c r="Q61" s="18" t="n">
        <v>411.9621574</v>
      </c>
      <c r="R61" s="20" t="n">
        <v>9.226979630000001</v>
      </c>
    </row>
    <row r="62" spans="1:18">
      <c r="A62" s="15" t="s">
        <v>537</v>
      </c>
      <c r="B62" s="17" t="n">
        <v>4476</v>
      </c>
      <c r="C62" s="18">
        <f>(3.0/B62*100)</f>
        <v/>
      </c>
      <c r="D62" s="19" t="n">
        <v>4473</v>
      </c>
      <c r="E62" s="18" t="n">
        <v>533.18609853</v>
      </c>
      <c r="F62" s="20" t="n">
        <v>1.51947388</v>
      </c>
      <c r="G62" s="18" t="n">
        <v>564.71743366</v>
      </c>
      <c r="H62" s="20" t="n">
        <v>2.74389419</v>
      </c>
      <c r="I62" s="18" t="s">
        <v>481</v>
      </c>
      <c r="J62" s="20" t="s">
        <v>481</v>
      </c>
      <c r="K62" s="18" t="s">
        <v>481</v>
      </c>
      <c r="L62" s="20" t="s">
        <v>481</v>
      </c>
      <c r="M62" s="18" t="s">
        <v>481</v>
      </c>
      <c r="N62" s="20" t="s">
        <v>481</v>
      </c>
      <c r="O62" s="18" t="s">
        <v>481</v>
      </c>
      <c r="P62" s="20" t="s">
        <v>481</v>
      </c>
      <c r="Q62" s="18" t="n">
        <v>493.92082528</v>
      </c>
      <c r="R62" s="20" t="n">
        <v>35.89693322</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(104.0/B66*100)</f>
        <v/>
      </c>
      <c r="D66" s="19" t="n">
        <v>5561</v>
      </c>
      <c r="E66" s="18" t="n">
        <v>425.82197615</v>
      </c>
      <c r="F66" s="20" t="n">
        <v>1.5568073</v>
      </c>
      <c r="G66" s="18" t="n">
        <v>429.4989395</v>
      </c>
      <c r="H66" s="20" t="n">
        <v>4.96286151</v>
      </c>
      <c r="I66" s="18" t="s">
        <v>481</v>
      </c>
      <c r="J66" s="20" t="s">
        <v>481</v>
      </c>
      <c r="K66" s="18" t="s">
        <v>481</v>
      </c>
      <c r="L66" s="20" t="s">
        <v>481</v>
      </c>
      <c r="M66" s="18" t="s">
        <v>481</v>
      </c>
      <c r="N66" s="20" t="s">
        <v>481</v>
      </c>
      <c r="O66" s="18" t="s">
        <v>481</v>
      </c>
      <c r="P66" s="20" t="s">
        <v>481</v>
      </c>
      <c r="Q66" s="18" t="n">
        <v>362.43991178</v>
      </c>
      <c r="R66" s="20" t="n">
        <v>4.48558009</v>
      </c>
    </row>
    <row r="67" spans="1:18">
      <c r="A67" s="15" t="s">
        <v>542</v>
      </c>
      <c r="B67" s="17" t="n">
        <v>6971</v>
      </c>
      <c r="C67" s="18">
        <f>(1330.0/B67*100)</f>
        <v/>
      </c>
      <c r="D67" s="19" t="n">
        <v>5641</v>
      </c>
      <c r="E67" s="18" t="n">
        <v>388.49805356</v>
      </c>
      <c r="F67" s="20" t="n">
        <v>3.28261653</v>
      </c>
      <c r="G67" s="18" t="n">
        <v>414.53611136</v>
      </c>
      <c r="H67" s="20" t="n">
        <v>3.15693429</v>
      </c>
      <c r="I67" s="18" t="s">
        <v>481</v>
      </c>
      <c r="J67" s="20" t="s">
        <v>481</v>
      </c>
      <c r="K67" s="18" t="s">
        <v>481</v>
      </c>
      <c r="L67" s="20" t="s">
        <v>481</v>
      </c>
      <c r="M67" s="18" t="s">
        <v>481</v>
      </c>
      <c r="N67" s="20" t="s">
        <v>481</v>
      </c>
      <c r="O67" s="18" t="s">
        <v>481</v>
      </c>
      <c r="P67" s="20" t="s">
        <v>481</v>
      </c>
      <c r="Q67" s="18" t="n">
        <v>349.49607722</v>
      </c>
      <c r="R67" s="20" t="n">
        <v>6.68304807</v>
      </c>
    </row>
    <row r="68" spans="1:18">
      <c r="A68" s="15" t="s">
        <v>543</v>
      </c>
      <c r="B68" s="17" t="n">
        <v>12083</v>
      </c>
      <c r="C68" s="18">
        <f>(32.0/B68*100)</f>
        <v/>
      </c>
      <c r="D68" s="19" t="n">
        <v>12051</v>
      </c>
      <c r="E68" s="18" t="n">
        <v>399.00989939</v>
      </c>
      <c r="F68" s="20" t="n">
        <v>1.83128859</v>
      </c>
      <c r="G68" s="18" t="n">
        <v>444.68858367</v>
      </c>
      <c r="H68" s="20" t="n">
        <v>2.33460987</v>
      </c>
      <c r="I68" s="18" t="s">
        <v>481</v>
      </c>
      <c r="J68" s="20" t="s">
        <v>481</v>
      </c>
      <c r="K68" s="18" t="s">
        <v>481</v>
      </c>
      <c r="L68" s="20" t="s">
        <v>481</v>
      </c>
      <c r="M68" s="18" t="s">
        <v>481</v>
      </c>
      <c r="N68" s="20" t="s">
        <v>481</v>
      </c>
      <c r="O68" s="18" t="s">
        <v>481</v>
      </c>
      <c r="P68" s="20" t="s">
        <v>481</v>
      </c>
      <c r="Q68" s="18" t="n">
        <v>349.74401472</v>
      </c>
      <c r="R68" s="20" t="n">
        <v>2.07157138</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491.23188537</v>
      </c>
      <c r="F70" s="20" t="n">
        <v>3.13136375</v>
      </c>
      <c r="G70" s="18" t="n">
        <v>517.16590009</v>
      </c>
      <c r="H70" s="20" t="n">
        <v>3.96987044</v>
      </c>
      <c r="I70" s="18" t="s">
        <v>481</v>
      </c>
      <c r="J70" s="20" t="s">
        <v>481</v>
      </c>
      <c r="K70" s="18" t="s">
        <v>481</v>
      </c>
      <c r="L70" s="20" t="s">
        <v>481</v>
      </c>
      <c r="M70" s="18" t="s">
        <v>481</v>
      </c>
      <c r="N70" s="20" t="s">
        <v>481</v>
      </c>
      <c r="O70" s="18" t="s">
        <v>481</v>
      </c>
      <c r="P70" s="20" t="s">
        <v>481</v>
      </c>
      <c r="Q70" s="18" t="n">
        <v>445.28854627</v>
      </c>
      <c r="R70" s="20" t="n">
        <v>10.41458885</v>
      </c>
    </row>
    <row r="71" spans="1:18">
      <c r="A71" s="15" t="s">
        <v>546</v>
      </c>
      <c r="B71" s="17" t="n">
        <v>6115</v>
      </c>
      <c r="C71" s="18">
        <f>(60.0/B71*100)</f>
        <v/>
      </c>
      <c r="D71" s="19" t="n">
        <v>6055</v>
      </c>
      <c r="E71" s="18" t="n">
        <v>549.24243542</v>
      </c>
      <c r="F71" s="20" t="n">
        <v>2.191337</v>
      </c>
      <c r="G71" s="18" t="n">
        <v>582.07875719</v>
      </c>
      <c r="H71" s="20" t="n">
        <v>2.17125638</v>
      </c>
      <c r="I71" s="18" t="s">
        <v>481</v>
      </c>
      <c r="J71" s="20" t="s">
        <v>481</v>
      </c>
      <c r="K71" s="18" t="s">
        <v>481</v>
      </c>
      <c r="L71" s="20" t="s">
        <v>481</v>
      </c>
      <c r="M71" s="18" t="s">
        <v>481</v>
      </c>
      <c r="N71" s="20" t="s">
        <v>481</v>
      </c>
      <c r="O71" s="18" t="s">
        <v>481</v>
      </c>
      <c r="P71" s="20" t="s">
        <v>481</v>
      </c>
      <c r="Q71" s="18" t="n">
        <v>508.98318846</v>
      </c>
      <c r="R71" s="20" t="n">
        <v>17.90158904</v>
      </c>
    </row>
    <row r="72" spans="1:18">
      <c r="A72" s="15" t="s">
        <v>547</v>
      </c>
      <c r="B72" s="17" t="n">
        <v>7708</v>
      </c>
      <c r="C72" s="18">
        <f>(9.0/B72*100)</f>
        <v/>
      </c>
      <c r="D72" s="19" t="n">
        <v>7699</v>
      </c>
      <c r="E72" s="18" t="n">
        <v>511.64390372</v>
      </c>
      <c r="F72" s="20" t="n">
        <v>3.317551</v>
      </c>
      <c r="G72" s="18" t="n">
        <v>570.42390374</v>
      </c>
      <c r="H72" s="20" t="n">
        <v>3.4166516</v>
      </c>
      <c r="I72" s="18" t="s">
        <v>481</v>
      </c>
      <c r="J72" s="20" t="s">
        <v>481</v>
      </c>
      <c r="K72" s="18" t="s">
        <v>481</v>
      </c>
      <c r="L72" s="20" t="s">
        <v>481</v>
      </c>
      <c r="M72" s="18" t="s">
        <v>481</v>
      </c>
      <c r="N72" s="20" t="s">
        <v>481</v>
      </c>
      <c r="O72" s="18" t="s">
        <v>481</v>
      </c>
      <c r="P72" s="20" t="s">
        <v>481</v>
      </c>
      <c r="Q72" s="18" t="n">
        <v>505.87048257</v>
      </c>
      <c r="R72" s="20" t="n">
        <v>24.70020401</v>
      </c>
    </row>
    <row r="73" spans="1:18">
      <c r="A73" s="15" t="s">
        <v>548</v>
      </c>
      <c r="B73" s="17" t="n">
        <v>8249</v>
      </c>
      <c r="C73" s="18">
        <f>(220.0/B73*100)</f>
        <v/>
      </c>
      <c r="D73" s="19" t="n">
        <v>8029</v>
      </c>
      <c r="E73" s="18" t="n">
        <v>407.8602379</v>
      </c>
      <c r="F73" s="20" t="n">
        <v>3.1317706</v>
      </c>
      <c r="G73" s="18" t="n">
        <v>436.81991541</v>
      </c>
      <c r="H73" s="20" t="n">
        <v>3.81978654</v>
      </c>
      <c r="I73" s="18" t="s">
        <v>481</v>
      </c>
      <c r="J73" s="20" t="s">
        <v>481</v>
      </c>
      <c r="K73" s="18" t="s">
        <v>481</v>
      </c>
      <c r="L73" s="20" t="s">
        <v>481</v>
      </c>
      <c r="M73" s="18" t="s">
        <v>481</v>
      </c>
      <c r="N73" s="20" t="s">
        <v>481</v>
      </c>
      <c r="O73" s="18" t="s">
        <v>481</v>
      </c>
      <c r="P73" s="20" t="s">
        <v>481</v>
      </c>
      <c r="Q73" s="18" t="n">
        <v>383.61654464</v>
      </c>
      <c r="R73" s="20" t="n">
        <v>12.42648468</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(355.0/B75*100)</f>
        <v/>
      </c>
      <c r="D75" s="19" t="n">
        <v>5020</v>
      </c>
      <c r="E75" s="18" t="n">
        <v>373.40311366</v>
      </c>
      <c r="F75" s="20" t="n">
        <v>3.26208658</v>
      </c>
      <c r="G75" s="18" t="n">
        <v>373.39084668</v>
      </c>
      <c r="H75" s="20" t="n">
        <v>5.31743027</v>
      </c>
      <c r="I75" s="18" t="s">
        <v>481</v>
      </c>
      <c r="J75" s="20" t="s">
        <v>481</v>
      </c>
      <c r="K75" s="18" t="s">
        <v>481</v>
      </c>
      <c r="L75" s="20" t="s">
        <v>481</v>
      </c>
      <c r="M75" s="18" t="s">
        <v>481</v>
      </c>
      <c r="N75" s="20" t="s">
        <v>481</v>
      </c>
      <c r="O75" s="18" t="s">
        <v>481</v>
      </c>
      <c r="P75" s="20" t="s">
        <v>481</v>
      </c>
      <c r="Q75" s="18" t="n">
        <v>336.42847715</v>
      </c>
      <c r="R75" s="20" t="n">
        <v>5.56310304</v>
      </c>
    </row>
    <row r="76" spans="1:18">
      <c r="A76" s="15" t="s">
        <v>551</v>
      </c>
      <c r="B76" s="17" t="n">
        <v>14167</v>
      </c>
      <c r="C76" s="18">
        <f>(238.0/B76*100)</f>
        <v/>
      </c>
      <c r="D76" s="19" t="n">
        <v>13929</v>
      </c>
      <c r="E76" s="18" t="n">
        <v>416.33789538</v>
      </c>
      <c r="F76" s="20" t="n">
        <v>2.56579162</v>
      </c>
      <c r="G76" s="18" t="n">
        <v>468.14194312</v>
      </c>
      <c r="H76" s="20" t="n">
        <v>2.81903424</v>
      </c>
      <c r="I76" s="18" t="s">
        <v>481</v>
      </c>
      <c r="J76" s="20" t="s">
        <v>481</v>
      </c>
      <c r="K76" s="18" t="s">
        <v>481</v>
      </c>
      <c r="L76" s="20" t="s">
        <v>481</v>
      </c>
      <c r="M76" s="18" t="s">
        <v>481</v>
      </c>
      <c r="N76" s="20" t="s">
        <v>481</v>
      </c>
      <c r="O76" s="18" t="s">
        <v>481</v>
      </c>
      <c r="P76" s="20" t="s">
        <v>481</v>
      </c>
      <c r="Q76" s="18" t="n">
        <v>362.47662881</v>
      </c>
      <c r="R76" s="20" t="n">
        <v>6.24244783</v>
      </c>
    </row>
    <row r="77" spans="1:18">
      <c r="A77" s="15" t="s">
        <v>552</v>
      </c>
      <c r="B77" s="17" t="n">
        <v>6062</v>
      </c>
      <c r="C77" s="18">
        <f>(511.0/B77*100)</f>
        <v/>
      </c>
      <c r="D77" s="19" t="n">
        <v>5551</v>
      </c>
      <c r="E77" s="18" t="n">
        <v>419.707939</v>
      </c>
      <c r="F77" s="20" t="n">
        <v>2.97500275</v>
      </c>
      <c r="G77" s="18" t="n">
        <v>446.47714129</v>
      </c>
      <c r="H77" s="20" t="n">
        <v>4.34986705</v>
      </c>
      <c r="I77" s="18" t="s">
        <v>481</v>
      </c>
      <c r="J77" s="20" t="s">
        <v>481</v>
      </c>
      <c r="K77" s="18" t="s">
        <v>481</v>
      </c>
      <c r="L77" s="20" t="s">
        <v>481</v>
      </c>
      <c r="M77" s="18" t="s">
        <v>481</v>
      </c>
      <c r="N77" s="20" t="s">
        <v>481</v>
      </c>
      <c r="O77" s="18" t="s">
        <v>481</v>
      </c>
      <c r="P77" s="20" t="s">
        <v>481</v>
      </c>
      <c r="Q77" s="18" t="n">
        <v>363.12123451</v>
      </c>
      <c r="R77" s="20" t="n">
        <v>3.80597284</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(123.0/B81*100)</f>
        <v/>
      </c>
      <c r="D81" s="19" t="n">
        <v>8738</v>
      </c>
      <c r="E81" s="18" t="n">
        <v>433.55743828</v>
      </c>
      <c r="F81" s="20" t="n">
        <v>3.19199862</v>
      </c>
      <c r="G81" s="18" t="n">
        <v>469.86521984</v>
      </c>
      <c r="H81" s="20" t="n">
        <v>4.09235659</v>
      </c>
      <c r="I81" s="18" t="s">
        <v>481</v>
      </c>
      <c r="J81" s="20" t="s">
        <v>481</v>
      </c>
      <c r="K81" s="18" t="s">
        <v>481</v>
      </c>
      <c r="L81" s="20" t="s">
        <v>481</v>
      </c>
      <c r="M81" s="18" t="s">
        <v>481</v>
      </c>
      <c r="N81" s="20" t="s">
        <v>481</v>
      </c>
      <c r="O81" s="18" t="s">
        <v>481</v>
      </c>
      <c r="P81" s="20" t="s">
        <v>481</v>
      </c>
      <c r="Q81" s="18" t="n">
        <v>399.93748601</v>
      </c>
      <c r="R81" s="20" t="n">
        <v>11.76536607</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898</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499.327122</v>
      </c>
      <c r="F7" s="20" t="n">
        <v>1.70420276</v>
      </c>
      <c r="G7" s="18" t="n">
        <v>485.94508417</v>
      </c>
      <c r="H7" s="20" t="n">
        <v>4.19771939</v>
      </c>
      <c r="I7" s="18" t="s">
        <v>481</v>
      </c>
      <c r="J7" s="20" t="s">
        <v>481</v>
      </c>
      <c r="K7" s="18" t="s">
        <v>481</v>
      </c>
      <c r="L7" s="20" t="s">
        <v>481</v>
      </c>
      <c r="M7" s="18" t="s">
        <v>481</v>
      </c>
      <c r="N7" s="20" t="s">
        <v>481</v>
      </c>
      <c r="O7" s="18" t="s">
        <v>481</v>
      </c>
      <c r="P7" s="20" t="s">
        <v>481</v>
      </c>
      <c r="Q7" s="18" t="n">
        <v>463.92800674</v>
      </c>
      <c r="R7" s="20" t="n">
        <v>4.73120024</v>
      </c>
    </row>
    <row r="8" spans="1:18">
      <c r="A8" s="15" t="s">
        <v>483</v>
      </c>
      <c r="B8" s="17" t="n">
        <v>7007</v>
      </c>
      <c r="C8" s="18">
        <f>(324.0/B8*100)</f>
        <v/>
      </c>
      <c r="D8" s="19" t="n">
        <v>6683</v>
      </c>
      <c r="E8" s="18" t="n">
        <v>502.10321044</v>
      </c>
      <c r="F8" s="20" t="n">
        <v>2.9587861</v>
      </c>
      <c r="G8" s="18" t="n">
        <v>489.10382904</v>
      </c>
      <c r="H8" s="20" t="n">
        <v>4.87687523</v>
      </c>
      <c r="I8" s="18" t="s">
        <v>481</v>
      </c>
      <c r="J8" s="20" t="s">
        <v>481</v>
      </c>
      <c r="K8" s="18" t="s">
        <v>481</v>
      </c>
      <c r="L8" s="20" t="s">
        <v>481</v>
      </c>
      <c r="M8" s="18" t="n">
        <v>301.63126691</v>
      </c>
      <c r="N8" s="20" t="n">
        <v>25.14921031</v>
      </c>
      <c r="O8" s="18" t="s">
        <v>481</v>
      </c>
      <c r="P8" s="20" t="s">
        <v>481</v>
      </c>
      <c r="Q8" s="18" t="n">
        <v>445.91907644</v>
      </c>
      <c r="R8" s="20" t="n">
        <v>8.73416892</v>
      </c>
    </row>
    <row r="9" spans="1:18">
      <c r="A9" s="15" t="s">
        <v>484</v>
      </c>
      <c r="B9" s="17" t="n">
        <v>9651</v>
      </c>
      <c r="C9" s="18">
        <f>(373.0/B9*100)</f>
        <v/>
      </c>
      <c r="D9" s="19" t="n">
        <v>9278</v>
      </c>
      <c r="E9" s="18" t="n">
        <v>518.68160474</v>
      </c>
      <c r="F9" s="20" t="n">
        <v>2.43366989</v>
      </c>
      <c r="G9" s="18" t="n">
        <v>501.13668315</v>
      </c>
      <c r="H9" s="20" t="n">
        <v>3.9254985</v>
      </c>
      <c r="I9" s="18" t="s">
        <v>481</v>
      </c>
      <c r="J9" s="20" t="s">
        <v>481</v>
      </c>
      <c r="K9" s="18" t="s">
        <v>481</v>
      </c>
      <c r="L9" s="20" t="s">
        <v>481</v>
      </c>
      <c r="M9" s="18" t="n">
        <v>357.98454354</v>
      </c>
      <c r="N9" s="20" t="n">
        <v>11.51846445</v>
      </c>
      <c r="O9" s="18" t="s">
        <v>481</v>
      </c>
      <c r="P9" s="20" t="s">
        <v>481</v>
      </c>
      <c r="Q9" s="18" t="n">
        <v>441.72759524</v>
      </c>
      <c r="R9" s="20" t="n">
        <v>8.208046149999999</v>
      </c>
    </row>
    <row r="10" spans="1:18">
      <c r="A10" s="15" t="s">
        <v>485</v>
      </c>
      <c r="B10" s="17" t="n">
        <v>20058</v>
      </c>
      <c r="C10" s="18">
        <f>(590.0/B10*100)</f>
        <v/>
      </c>
      <c r="D10" s="19" t="n">
        <v>19468</v>
      </c>
      <c r="E10" s="18" t="n">
        <v>520.07809085</v>
      </c>
      <c r="F10" s="20" t="n">
        <v>2.31910342</v>
      </c>
      <c r="G10" s="18" t="n">
        <v>507.99432339</v>
      </c>
      <c r="H10" s="20" t="n">
        <v>4.18115502</v>
      </c>
      <c r="I10" s="18" t="s">
        <v>481</v>
      </c>
      <c r="J10" s="20" t="s">
        <v>481</v>
      </c>
      <c r="K10" s="18" t="s">
        <v>481</v>
      </c>
      <c r="L10" s="20" t="s">
        <v>481</v>
      </c>
      <c r="M10" s="18" t="s">
        <v>481</v>
      </c>
      <c r="N10" s="20" t="s">
        <v>481</v>
      </c>
      <c r="O10" s="18" t="s">
        <v>481</v>
      </c>
      <c r="P10" s="20" t="s">
        <v>481</v>
      </c>
      <c r="Q10" s="18" t="n">
        <v>454.61512287</v>
      </c>
      <c r="R10" s="20" t="n">
        <v>6.57317728</v>
      </c>
    </row>
    <row r="11" spans="1:18">
      <c r="A11" s="15" t="s">
        <v>486</v>
      </c>
      <c r="B11" s="17" t="n">
        <v>7053</v>
      </c>
      <c r="C11" s="18">
        <f>(259.0/B11*100)</f>
        <v/>
      </c>
      <c r="D11" s="19" t="n">
        <v>6794</v>
      </c>
      <c r="E11" s="18" t="n">
        <v>427.55908793</v>
      </c>
      <c r="F11" s="20" t="n">
        <v>2.64158227</v>
      </c>
      <c r="G11" s="18" t="n">
        <v>425.97931481</v>
      </c>
      <c r="H11" s="20" t="n">
        <v>4.21111952</v>
      </c>
      <c r="I11" s="18" t="s">
        <v>481</v>
      </c>
      <c r="J11" s="20" t="s">
        <v>481</v>
      </c>
      <c r="K11" s="18" t="s">
        <v>481</v>
      </c>
      <c r="L11" s="20" t="s">
        <v>481</v>
      </c>
      <c r="M11" s="18" t="s">
        <v>481</v>
      </c>
      <c r="N11" s="20" t="s">
        <v>481</v>
      </c>
      <c r="O11" s="18" t="s">
        <v>481</v>
      </c>
      <c r="P11" s="20" t="s">
        <v>481</v>
      </c>
      <c r="Q11" s="18" t="n">
        <v>395.34138591</v>
      </c>
      <c r="R11" s="20" t="n">
        <v>6.3704128</v>
      </c>
    </row>
    <row r="12" spans="1:18">
      <c r="A12" s="15" t="s">
        <v>487</v>
      </c>
      <c r="B12" s="17" t="n">
        <v>6894</v>
      </c>
      <c r="C12" s="18">
        <f>(60.0/B12*100)</f>
        <v/>
      </c>
      <c r="D12" s="19" t="n">
        <v>6834</v>
      </c>
      <c r="E12" s="18" t="n">
        <v>498.96035308</v>
      </c>
      <c r="F12" s="20" t="n">
        <v>2.14787282</v>
      </c>
      <c r="G12" s="18" t="n">
        <v>501.34919057</v>
      </c>
      <c r="H12" s="20" t="n">
        <v>4.39029581</v>
      </c>
      <c r="I12" s="18" t="s">
        <v>481</v>
      </c>
      <c r="J12" s="20" t="s">
        <v>481</v>
      </c>
      <c r="K12" s="18" t="s">
        <v>481</v>
      </c>
      <c r="L12" s="20" t="s">
        <v>481</v>
      </c>
      <c r="M12" s="18" t="n">
        <v>340.98506961</v>
      </c>
      <c r="N12" s="20" t="n">
        <v>12.52444664</v>
      </c>
      <c r="O12" s="18" t="s">
        <v>481</v>
      </c>
      <c r="P12" s="20" t="s">
        <v>481</v>
      </c>
      <c r="Q12" s="18" t="n">
        <v>398.03185728</v>
      </c>
      <c r="R12" s="20" t="n">
        <v>8.328452629999999</v>
      </c>
    </row>
    <row r="13" spans="1:18">
      <c r="A13" s="15" t="s">
        <v>488</v>
      </c>
      <c r="B13" s="17" t="n">
        <v>7161</v>
      </c>
      <c r="C13" s="18">
        <f>(368.0/B13*100)</f>
        <v/>
      </c>
      <c r="D13" s="19" t="n">
        <v>6793</v>
      </c>
      <c r="E13" s="18" t="n">
        <v>517.15456846</v>
      </c>
      <c r="F13" s="20" t="n">
        <v>2.30023668</v>
      </c>
      <c r="G13" s="18" t="n">
        <v>511.79815017</v>
      </c>
      <c r="H13" s="20" t="n">
        <v>3.96678787</v>
      </c>
      <c r="I13" s="18" t="s">
        <v>481</v>
      </c>
      <c r="J13" s="20" t="s">
        <v>481</v>
      </c>
      <c r="K13" s="18" t="s">
        <v>481</v>
      </c>
      <c r="L13" s="20" t="s">
        <v>481</v>
      </c>
      <c r="M13" s="18" t="n">
        <v>447.51533769</v>
      </c>
      <c r="N13" s="20" t="n">
        <v>5.97365007</v>
      </c>
      <c r="O13" s="18" t="s">
        <v>481</v>
      </c>
      <c r="P13" s="20" t="s">
        <v>481</v>
      </c>
      <c r="Q13" s="18" t="n">
        <v>446.12554598</v>
      </c>
      <c r="R13" s="20" t="n">
        <v>7.90353552</v>
      </c>
    </row>
    <row r="14" spans="1:18">
      <c r="A14" s="15" t="s">
        <v>489</v>
      </c>
      <c r="B14" s="17" t="n">
        <v>5587</v>
      </c>
      <c r="C14" s="18">
        <f>(96.0/B14*100)</f>
        <v/>
      </c>
      <c r="D14" s="19" t="n">
        <v>5491</v>
      </c>
      <c r="E14" s="18" t="n">
        <v>521.60658091</v>
      </c>
      <c r="F14" s="20" t="n">
        <v>2.09969672</v>
      </c>
      <c r="G14" s="18" t="n">
        <v>516.79240196</v>
      </c>
      <c r="H14" s="20" t="n">
        <v>5.09349862</v>
      </c>
      <c r="I14" s="18" t="s">
        <v>481</v>
      </c>
      <c r="J14" s="20" t="s">
        <v>481</v>
      </c>
      <c r="K14" s="18" t="s">
        <v>481</v>
      </c>
      <c r="L14" s="20" t="s">
        <v>481</v>
      </c>
      <c r="M14" s="18" t="s">
        <v>481</v>
      </c>
      <c r="N14" s="20" t="s">
        <v>481</v>
      </c>
      <c r="O14" s="18" t="s">
        <v>481</v>
      </c>
      <c r="P14" s="20" t="s">
        <v>481</v>
      </c>
      <c r="Q14" s="18" t="n">
        <v>476.4731318</v>
      </c>
      <c r="R14" s="20" t="n">
        <v>10.49234791</v>
      </c>
    </row>
    <row r="15" spans="1:18">
      <c r="A15" s="15" t="s">
        <v>490</v>
      </c>
      <c r="B15" s="17" t="n">
        <v>5882</v>
      </c>
      <c r="C15" s="18">
        <f>(206.0/B15*100)</f>
        <v/>
      </c>
      <c r="D15" s="19" t="n">
        <v>5676</v>
      </c>
      <c r="E15" s="18" t="n">
        <v>515.5367282</v>
      </c>
      <c r="F15" s="20" t="n">
        <v>2.33725342</v>
      </c>
      <c r="G15" s="18" t="n">
        <v>513.2893612</v>
      </c>
      <c r="H15" s="20" t="n">
        <v>3.49896294</v>
      </c>
      <c r="I15" s="18" t="s">
        <v>481</v>
      </c>
      <c r="J15" s="20" t="s">
        <v>481</v>
      </c>
      <c r="K15" s="18" t="s">
        <v>481</v>
      </c>
      <c r="L15" s="20" t="s">
        <v>481</v>
      </c>
      <c r="M15" s="18" t="n">
        <v>368.85220715</v>
      </c>
      <c r="N15" s="20" t="n">
        <v>14.5875493</v>
      </c>
      <c r="O15" s="18" t="s">
        <v>481</v>
      </c>
      <c r="P15" s="20" t="s">
        <v>481</v>
      </c>
      <c r="Q15" s="18" t="n">
        <v>449.21100137</v>
      </c>
      <c r="R15" s="20" t="n">
        <v>7.6233385</v>
      </c>
    </row>
    <row r="16" spans="1:18">
      <c r="A16" s="15" t="s">
        <v>491</v>
      </c>
      <c r="B16" s="17" t="n">
        <v>6108</v>
      </c>
      <c r="C16" s="18">
        <f>(203.0/B16*100)</f>
        <v/>
      </c>
      <c r="D16" s="19" t="n">
        <v>5905</v>
      </c>
      <c r="E16" s="18" t="n">
        <v>502.70175948</v>
      </c>
      <c r="F16" s="20" t="n">
        <v>2.19464961</v>
      </c>
      <c r="G16" s="18" t="n">
        <v>489.26858988</v>
      </c>
      <c r="H16" s="20" t="n">
        <v>4.0832287</v>
      </c>
      <c r="I16" s="18" t="s">
        <v>481</v>
      </c>
      <c r="J16" s="20" t="s">
        <v>481</v>
      </c>
      <c r="K16" s="18" t="s">
        <v>481</v>
      </c>
      <c r="L16" s="20" t="s">
        <v>481</v>
      </c>
      <c r="M16" s="18" t="s">
        <v>481</v>
      </c>
      <c r="N16" s="20" t="s">
        <v>481</v>
      </c>
      <c r="O16" s="18" t="s">
        <v>481</v>
      </c>
      <c r="P16" s="20" t="s">
        <v>481</v>
      </c>
      <c r="Q16" s="18" t="n">
        <v>417.03088344</v>
      </c>
      <c r="R16" s="20" t="n">
        <v>9.95679252</v>
      </c>
    </row>
    <row r="17" spans="1:18">
      <c r="A17" s="15" t="s">
        <v>492</v>
      </c>
      <c r="B17" s="17" t="n">
        <v>6504</v>
      </c>
      <c r="C17" s="18">
        <f>(2741.0/B17*100)</f>
        <v/>
      </c>
      <c r="D17" s="19" t="n">
        <v>3763</v>
      </c>
      <c r="E17" s="18" t="n">
        <v>517.28265713</v>
      </c>
      <c r="F17" s="20" t="n">
        <v>3.31649711</v>
      </c>
      <c r="G17" s="18" t="n">
        <v>494.50516828</v>
      </c>
      <c r="H17" s="20" t="n">
        <v>5.89728154</v>
      </c>
      <c r="I17" s="18" t="s">
        <v>481</v>
      </c>
      <c r="J17" s="20" t="s">
        <v>481</v>
      </c>
      <c r="K17" s="18" t="s">
        <v>481</v>
      </c>
      <c r="L17" s="20" t="s">
        <v>481</v>
      </c>
      <c r="M17" s="18" t="n">
        <v>362.96139732</v>
      </c>
      <c r="N17" s="20" t="n">
        <v>12.64520278</v>
      </c>
      <c r="O17" s="18" t="s">
        <v>481</v>
      </c>
      <c r="P17" s="20" t="s">
        <v>481</v>
      </c>
      <c r="Q17" s="18" t="n">
        <v>472.31242134</v>
      </c>
      <c r="R17" s="20" t="n">
        <v>7.70777705</v>
      </c>
    </row>
    <row r="18" spans="1:18">
      <c r="A18" s="15" t="s">
        <v>493</v>
      </c>
      <c r="B18" s="17" t="n">
        <v>5532</v>
      </c>
      <c r="C18" s="18">
        <f>(33.0/B18*100)</f>
        <v/>
      </c>
      <c r="D18" s="19" t="n">
        <v>5499</v>
      </c>
      <c r="E18" s="18" t="n">
        <v>459.49360038</v>
      </c>
      <c r="F18" s="20" t="n">
        <v>3.48335009</v>
      </c>
      <c r="G18" s="18" t="n">
        <v>439.9861531</v>
      </c>
      <c r="H18" s="20" t="n">
        <v>5.61373397</v>
      </c>
      <c r="I18" s="18" t="s">
        <v>481</v>
      </c>
      <c r="J18" s="20" t="s">
        <v>481</v>
      </c>
      <c r="K18" s="18" t="s">
        <v>481</v>
      </c>
      <c r="L18" s="20" t="s">
        <v>481</v>
      </c>
      <c r="M18" s="18" t="s">
        <v>481</v>
      </c>
      <c r="N18" s="20" t="s">
        <v>481</v>
      </c>
      <c r="O18" s="18" t="s">
        <v>481</v>
      </c>
      <c r="P18" s="20" t="s">
        <v>481</v>
      </c>
      <c r="Q18" s="18" t="n">
        <v>383.63625257</v>
      </c>
      <c r="R18" s="20" t="n">
        <v>11.41009432</v>
      </c>
    </row>
    <row r="19" spans="1:18">
      <c r="A19" s="15" t="s">
        <v>494</v>
      </c>
      <c r="B19" s="17" t="n">
        <v>5658</v>
      </c>
      <c r="C19" s="18">
        <f>(521.0/B19*100)</f>
        <v/>
      </c>
      <c r="D19" s="19" t="n">
        <v>5137</v>
      </c>
      <c r="E19" s="18" t="n">
        <v>484.10584161</v>
      </c>
      <c r="F19" s="20" t="n">
        <v>2.71133481</v>
      </c>
      <c r="G19" s="18" t="n">
        <v>464.5361369</v>
      </c>
      <c r="H19" s="20" t="n">
        <v>6.50812127</v>
      </c>
      <c r="I19" s="18" t="s">
        <v>481</v>
      </c>
      <c r="J19" s="20" t="s">
        <v>481</v>
      </c>
      <c r="K19" s="18" t="s">
        <v>481</v>
      </c>
      <c r="L19" s="20" t="s">
        <v>481</v>
      </c>
      <c r="M19" s="18" t="s">
        <v>481</v>
      </c>
      <c r="N19" s="20" t="s">
        <v>481</v>
      </c>
      <c r="O19" s="18" t="s">
        <v>481</v>
      </c>
      <c r="P19" s="20" t="s">
        <v>481</v>
      </c>
      <c r="Q19" s="18" t="n">
        <v>400.53501712</v>
      </c>
      <c r="R19" s="20" t="n">
        <v>8.366203580000001</v>
      </c>
    </row>
    <row r="20" spans="1:18">
      <c r="A20" s="15" t="s">
        <v>495</v>
      </c>
      <c r="B20" s="17" t="n">
        <v>3371</v>
      </c>
      <c r="C20" s="18">
        <f>(75.0/B20*100)</f>
        <v/>
      </c>
      <c r="D20" s="19" t="n">
        <v>3296</v>
      </c>
      <c r="E20" s="18" t="n">
        <v>492.71417478</v>
      </c>
      <c r="F20" s="20" t="n">
        <v>2.14100996</v>
      </c>
      <c r="G20" s="18" t="n">
        <v>480.49046585</v>
      </c>
      <c r="H20" s="20" t="n">
        <v>5.21895627</v>
      </c>
      <c r="I20" s="18" t="s">
        <v>481</v>
      </c>
      <c r="J20" s="20" t="s">
        <v>481</v>
      </c>
      <c r="K20" s="18" t="s">
        <v>481</v>
      </c>
      <c r="L20" s="20" t="s">
        <v>481</v>
      </c>
      <c r="M20" s="18" t="s">
        <v>481</v>
      </c>
      <c r="N20" s="20" t="s">
        <v>481</v>
      </c>
      <c r="O20" s="18" t="s">
        <v>481</v>
      </c>
      <c r="P20" s="20" t="s">
        <v>481</v>
      </c>
      <c r="Q20" s="18" t="n">
        <v>443.5693492</v>
      </c>
      <c r="R20" s="20" t="n">
        <v>10.61903117</v>
      </c>
    </row>
    <row r="21" spans="1:18">
      <c r="A21" s="15" t="s">
        <v>496</v>
      </c>
      <c r="B21" s="17" t="n">
        <v>5741</v>
      </c>
      <c r="C21" s="18">
        <f>(90.0/B21*100)</f>
        <v/>
      </c>
      <c r="D21" s="19" t="n">
        <v>5651</v>
      </c>
      <c r="E21" s="18" t="n">
        <v>506.02567348</v>
      </c>
      <c r="F21" s="20" t="n">
        <v>2.09637712</v>
      </c>
      <c r="G21" s="18" t="n">
        <v>490.30562702</v>
      </c>
      <c r="H21" s="20" t="n">
        <v>4.6749274</v>
      </c>
      <c r="I21" s="18" t="s">
        <v>481</v>
      </c>
      <c r="J21" s="20" t="s">
        <v>481</v>
      </c>
      <c r="K21" s="18" t="s">
        <v>481</v>
      </c>
      <c r="L21" s="20" t="s">
        <v>481</v>
      </c>
      <c r="M21" s="18" t="s">
        <v>481</v>
      </c>
      <c r="N21" s="20" t="s">
        <v>481</v>
      </c>
      <c r="O21" s="18" t="s">
        <v>481</v>
      </c>
      <c r="P21" s="20" t="s">
        <v>481</v>
      </c>
      <c r="Q21" s="18" t="n">
        <v>460.93738101</v>
      </c>
      <c r="R21" s="20" t="n">
        <v>8.686633260000001</v>
      </c>
    </row>
    <row r="22" spans="1:18">
      <c r="A22" s="15" t="s">
        <v>497</v>
      </c>
      <c r="B22" s="17" t="n">
        <v>6598</v>
      </c>
      <c r="C22" s="18">
        <f>(45.0/B22*100)</f>
        <v/>
      </c>
      <c r="D22" s="19" t="n">
        <v>6553</v>
      </c>
      <c r="E22" s="18" t="n">
        <v>476.29192496</v>
      </c>
      <c r="F22" s="20" t="n">
        <v>3.30710074</v>
      </c>
      <c r="G22" s="18" t="n">
        <v>472.35627487</v>
      </c>
      <c r="H22" s="20" t="n">
        <v>9.40495155</v>
      </c>
      <c r="I22" s="18" t="s">
        <v>481</v>
      </c>
      <c r="J22" s="20" t="s">
        <v>481</v>
      </c>
      <c r="K22" s="18" t="s">
        <v>481</v>
      </c>
      <c r="L22" s="20" t="s">
        <v>481</v>
      </c>
      <c r="M22" s="18" t="s">
        <v>481</v>
      </c>
      <c r="N22" s="20" t="s">
        <v>481</v>
      </c>
      <c r="O22" s="18" t="n">
        <v>427.86603758</v>
      </c>
      <c r="P22" s="20" t="n">
        <v>53.11479469</v>
      </c>
      <c r="Q22" s="18" t="n">
        <v>371.71866303</v>
      </c>
      <c r="R22" s="20" t="n">
        <v>8.89984544</v>
      </c>
    </row>
    <row r="23" spans="1:18">
      <c r="A23" s="15" t="s">
        <v>498</v>
      </c>
      <c r="B23" s="17" t="n">
        <v>11583</v>
      </c>
      <c r="C23" s="18">
        <f>(321.0/B23*100)</f>
        <v/>
      </c>
      <c r="D23" s="19" t="n">
        <v>11262</v>
      </c>
      <c r="E23" s="18" t="n">
        <v>493.78826596</v>
      </c>
      <c r="F23" s="20" t="n">
        <v>2.9842952</v>
      </c>
      <c r="G23" s="18" t="n">
        <v>478.71651994</v>
      </c>
      <c r="H23" s="20" t="n">
        <v>5.93677954</v>
      </c>
      <c r="I23" s="18" t="s">
        <v>481</v>
      </c>
      <c r="J23" s="20" t="s">
        <v>481</v>
      </c>
      <c r="K23" s="18" t="s">
        <v>481</v>
      </c>
      <c r="L23" s="20" t="s">
        <v>481</v>
      </c>
      <c r="M23" s="18" t="s">
        <v>481</v>
      </c>
      <c r="N23" s="20" t="s">
        <v>481</v>
      </c>
      <c r="O23" s="18" t="s">
        <v>481</v>
      </c>
      <c r="P23" s="20" t="s">
        <v>481</v>
      </c>
      <c r="Q23" s="18" t="n">
        <v>440.02975519</v>
      </c>
      <c r="R23" s="20" t="n">
        <v>9.594596709999999</v>
      </c>
    </row>
    <row r="24" spans="1:18">
      <c r="A24" s="15" t="s">
        <v>499</v>
      </c>
      <c r="B24" s="17" t="n">
        <v>6647</v>
      </c>
      <c r="C24" s="18">
        <f>(23.0/B24*100)</f>
        <v/>
      </c>
      <c r="D24" s="19" t="n">
        <v>6624</v>
      </c>
      <c r="E24" s="18" t="n">
        <v>535.32731473</v>
      </c>
      <c r="F24" s="20" t="n">
        <v>2.89254483</v>
      </c>
      <c r="G24" s="18" t="n">
        <v>521.01422395</v>
      </c>
      <c r="H24" s="20" t="n">
        <v>6.46185239</v>
      </c>
      <c r="I24" s="18" t="s">
        <v>481</v>
      </c>
      <c r="J24" s="20" t="s">
        <v>481</v>
      </c>
      <c r="K24" s="18" t="s">
        <v>481</v>
      </c>
      <c r="L24" s="20" t="s">
        <v>481</v>
      </c>
      <c r="M24" s="18" t="s">
        <v>481</v>
      </c>
      <c r="N24" s="20" t="s">
        <v>481</v>
      </c>
      <c r="O24" s="18" t="s">
        <v>481</v>
      </c>
      <c r="P24" s="20" t="s">
        <v>481</v>
      </c>
      <c r="Q24" s="18" t="n">
        <v>477.79522227</v>
      </c>
      <c r="R24" s="20" t="n">
        <v>11.02260673</v>
      </c>
    </row>
    <row r="25" spans="1:18">
      <c r="A25" s="15" t="s">
        <v>500</v>
      </c>
      <c r="B25" s="17" t="n">
        <v>5581</v>
      </c>
      <c r="C25" s="18">
        <f>(26.0/B25*100)</f>
        <v/>
      </c>
      <c r="D25" s="19" t="n">
        <v>5555</v>
      </c>
      <c r="E25" s="18" t="n">
        <v>523.2276601</v>
      </c>
      <c r="F25" s="20" t="n">
        <v>3.55140407</v>
      </c>
      <c r="G25" s="18" t="n">
        <v>529.04186086</v>
      </c>
      <c r="H25" s="20" t="n">
        <v>6.91449624</v>
      </c>
      <c r="I25" s="18" t="s">
        <v>481</v>
      </c>
      <c r="J25" s="20" t="s">
        <v>481</v>
      </c>
      <c r="K25" s="18" t="s">
        <v>481</v>
      </c>
      <c r="L25" s="20" t="s">
        <v>481</v>
      </c>
      <c r="M25" s="18" t="s">
        <v>481</v>
      </c>
      <c r="N25" s="20" t="s">
        <v>481</v>
      </c>
      <c r="O25" s="18" t="s">
        <v>481</v>
      </c>
      <c r="P25" s="20" t="s">
        <v>481</v>
      </c>
      <c r="Q25" s="18" t="n">
        <v>502.7761714</v>
      </c>
      <c r="R25" s="20" t="n">
        <v>15.22467348</v>
      </c>
    </row>
    <row r="26" spans="1:18">
      <c r="A26" s="15" t="s">
        <v>501</v>
      </c>
      <c r="B26" s="17" t="n">
        <v>4869</v>
      </c>
      <c r="C26" s="18">
        <f>(103.0/B26*100)</f>
        <v/>
      </c>
      <c r="D26" s="19" t="n">
        <v>4766</v>
      </c>
      <c r="E26" s="18" t="n">
        <v>483.71277506</v>
      </c>
      <c r="F26" s="20" t="n">
        <v>1.91038561</v>
      </c>
      <c r="G26" s="18" t="n">
        <v>482.31152754</v>
      </c>
      <c r="H26" s="20" t="n">
        <v>4.66565302</v>
      </c>
      <c r="I26" s="18" t="s">
        <v>481</v>
      </c>
      <c r="J26" s="20" t="s">
        <v>481</v>
      </c>
      <c r="K26" s="18" t="s">
        <v>481</v>
      </c>
      <c r="L26" s="20" t="s">
        <v>481</v>
      </c>
      <c r="M26" s="18" t="s">
        <v>481</v>
      </c>
      <c r="N26" s="20" t="s">
        <v>481</v>
      </c>
      <c r="O26" s="18" t="s">
        <v>481</v>
      </c>
      <c r="P26" s="20" t="s">
        <v>481</v>
      </c>
      <c r="Q26" s="18" t="n">
        <v>432.75795489</v>
      </c>
      <c r="R26" s="20" t="n">
        <v>11.16971072</v>
      </c>
    </row>
    <row r="27" spans="1:18">
      <c r="A27" s="15" t="s">
        <v>502</v>
      </c>
      <c r="B27" s="17" t="n">
        <v>5299</v>
      </c>
      <c r="C27" s="18">
        <f>(228.0/B27*100)</f>
        <v/>
      </c>
      <c r="D27" s="19" t="n">
        <v>5071</v>
      </c>
      <c r="E27" s="18" t="n">
        <v>496.20151284</v>
      </c>
      <c r="F27" s="20" t="n">
        <v>1.55386785</v>
      </c>
      <c r="G27" s="18" t="n">
        <v>474.82733241</v>
      </c>
      <c r="H27" s="20" t="n">
        <v>3.20222594</v>
      </c>
      <c r="I27" s="18" t="s">
        <v>481</v>
      </c>
      <c r="J27" s="20" t="s">
        <v>481</v>
      </c>
      <c r="K27" s="18" t="s">
        <v>481</v>
      </c>
      <c r="L27" s="20" t="s">
        <v>481</v>
      </c>
      <c r="M27" s="18" t="s">
        <v>481</v>
      </c>
      <c r="N27" s="20" t="s">
        <v>481</v>
      </c>
      <c r="O27" s="18" t="s">
        <v>481</v>
      </c>
      <c r="P27" s="20" t="s">
        <v>481</v>
      </c>
      <c r="Q27" s="18" t="n">
        <v>414.29435431</v>
      </c>
      <c r="R27" s="20" t="n">
        <v>4.44118821</v>
      </c>
    </row>
    <row r="28" spans="1:18">
      <c r="A28" s="15" t="s">
        <v>503</v>
      </c>
      <c r="B28" s="17" t="n">
        <v>7568</v>
      </c>
      <c r="C28" s="18">
        <f>(600.0/B28*100)</f>
        <v/>
      </c>
      <c r="D28" s="19" t="n">
        <v>6968</v>
      </c>
      <c r="E28" s="18" t="n">
        <v>412.58388753</v>
      </c>
      <c r="F28" s="20" t="n">
        <v>2.50252817</v>
      </c>
      <c r="G28" s="18" t="n">
        <v>412.81508802</v>
      </c>
      <c r="H28" s="20" t="n">
        <v>3.9675282</v>
      </c>
      <c r="I28" s="18" t="s">
        <v>481</v>
      </c>
      <c r="J28" s="20" t="s">
        <v>481</v>
      </c>
      <c r="K28" s="18" t="s">
        <v>481</v>
      </c>
      <c r="L28" s="20" t="s">
        <v>481</v>
      </c>
      <c r="M28" s="18" t="s">
        <v>481</v>
      </c>
      <c r="N28" s="20" t="s">
        <v>481</v>
      </c>
      <c r="O28" s="18" t="s">
        <v>481</v>
      </c>
      <c r="P28" s="20" t="s">
        <v>481</v>
      </c>
      <c r="Q28" s="18" t="n">
        <v>383.74845187</v>
      </c>
      <c r="R28" s="20" t="n">
        <v>7.38400439</v>
      </c>
    </row>
    <row r="29" spans="1:18">
      <c r="A29" s="15" t="s">
        <v>504</v>
      </c>
      <c r="B29" s="17" t="n">
        <v>5385</v>
      </c>
      <c r="C29" s="18">
        <f>(30.0/B29*100)</f>
        <v/>
      </c>
      <c r="D29" s="19" t="n">
        <v>5355</v>
      </c>
      <c r="E29" s="18" t="n">
        <v>519.24365381</v>
      </c>
      <c r="F29" s="20" t="n">
        <v>2.25539617</v>
      </c>
      <c r="G29" s="18" t="n">
        <v>515.46063995</v>
      </c>
      <c r="H29" s="20" t="n">
        <v>4.01797581</v>
      </c>
      <c r="I29" s="18" t="s">
        <v>481</v>
      </c>
      <c r="J29" s="20" t="s">
        <v>481</v>
      </c>
      <c r="K29" s="18" t="s">
        <v>481</v>
      </c>
      <c r="L29" s="20" t="s">
        <v>481</v>
      </c>
      <c r="M29" s="18" t="n">
        <v>335.3902018</v>
      </c>
      <c r="N29" s="20" t="n">
        <v>12.1685767</v>
      </c>
      <c r="O29" s="18" t="s">
        <v>481</v>
      </c>
      <c r="P29" s="20" t="s">
        <v>481</v>
      </c>
      <c r="Q29" s="18" t="n">
        <v>414.06208533</v>
      </c>
      <c r="R29" s="20" t="n">
        <v>12.66437936</v>
      </c>
    </row>
    <row r="30" spans="1:18">
      <c r="A30" s="15" t="s">
        <v>505</v>
      </c>
      <c r="B30" s="17" t="n">
        <v>4520</v>
      </c>
      <c r="C30" s="18">
        <f>(279.0/B30*100)</f>
        <v/>
      </c>
      <c r="D30" s="19" t="n">
        <v>4241</v>
      </c>
      <c r="E30" s="18" t="n">
        <v>500.23356526</v>
      </c>
      <c r="F30" s="20" t="n">
        <v>2.48880026</v>
      </c>
      <c r="G30" s="18" t="n">
        <v>492.94379743</v>
      </c>
      <c r="H30" s="20" t="n">
        <v>5.76976288</v>
      </c>
      <c r="I30" s="18" t="s">
        <v>481</v>
      </c>
      <c r="J30" s="20" t="s">
        <v>481</v>
      </c>
      <c r="K30" s="18" t="s">
        <v>481</v>
      </c>
      <c r="L30" s="20" t="s">
        <v>481</v>
      </c>
      <c r="M30" s="18" t="s">
        <v>481</v>
      </c>
      <c r="N30" s="20" t="s">
        <v>481</v>
      </c>
      <c r="O30" s="18" t="s">
        <v>481</v>
      </c>
      <c r="P30" s="20" t="s">
        <v>481</v>
      </c>
      <c r="Q30" s="18" t="n">
        <v>429.68551393</v>
      </c>
      <c r="R30" s="20" t="n">
        <v>7.88568389</v>
      </c>
    </row>
    <row r="31" spans="1:18">
      <c r="A31" s="15" t="s">
        <v>506</v>
      </c>
      <c r="B31" s="17" t="n">
        <v>5456</v>
      </c>
      <c r="C31" s="18">
        <f>(159.0/B31*100)</f>
        <v/>
      </c>
      <c r="D31" s="19" t="n">
        <v>5297</v>
      </c>
      <c r="E31" s="18" t="n">
        <v>506.98997024</v>
      </c>
      <c r="F31" s="20" t="n">
        <v>2.21089368</v>
      </c>
      <c r="G31" s="18" t="n">
        <v>495.73273817</v>
      </c>
      <c r="H31" s="20" t="n">
        <v>5.16059623</v>
      </c>
      <c r="I31" s="18" t="s">
        <v>481</v>
      </c>
      <c r="J31" s="20" t="s">
        <v>481</v>
      </c>
      <c r="K31" s="18" t="s">
        <v>481</v>
      </c>
      <c r="L31" s="20" t="s">
        <v>481</v>
      </c>
      <c r="M31" s="18" t="s">
        <v>481</v>
      </c>
      <c r="N31" s="20" t="s">
        <v>481</v>
      </c>
      <c r="O31" s="18" t="s">
        <v>481</v>
      </c>
      <c r="P31" s="20" t="s">
        <v>481</v>
      </c>
      <c r="Q31" s="18" t="n">
        <v>439.61971772</v>
      </c>
      <c r="R31" s="20" t="n">
        <v>6.66469018</v>
      </c>
    </row>
    <row r="32" spans="1:18">
      <c r="A32" s="15" t="s">
        <v>507</v>
      </c>
      <c r="B32" s="17" t="n">
        <v>4478</v>
      </c>
      <c r="C32" s="18">
        <f>(6.0/B32*100)</f>
        <v/>
      </c>
      <c r="D32" s="19" t="n">
        <v>4472</v>
      </c>
      <c r="E32" s="18" t="n">
        <v>504.83759306</v>
      </c>
      <c r="F32" s="20" t="n">
        <v>2.55745527</v>
      </c>
      <c r="G32" s="18" t="n">
        <v>512.4731785</v>
      </c>
      <c r="H32" s="20" t="n">
        <v>3.80498706</v>
      </c>
      <c r="I32" s="18" t="s">
        <v>481</v>
      </c>
      <c r="J32" s="20" t="s">
        <v>481</v>
      </c>
      <c r="K32" s="18" t="s">
        <v>481</v>
      </c>
      <c r="L32" s="20" t="s">
        <v>481</v>
      </c>
      <c r="M32" s="18" t="s">
        <v>481</v>
      </c>
      <c r="N32" s="20" t="s">
        <v>481</v>
      </c>
      <c r="O32" s="18" t="s">
        <v>481</v>
      </c>
      <c r="P32" s="20" t="s">
        <v>481</v>
      </c>
      <c r="Q32" s="18" t="n">
        <v>417.86635332</v>
      </c>
      <c r="R32" s="20" t="n">
        <v>12.80609044</v>
      </c>
    </row>
    <row r="33" spans="1:18">
      <c r="A33" s="15" t="s">
        <v>508</v>
      </c>
      <c r="B33" s="17" t="n">
        <v>7325</v>
      </c>
      <c r="C33" s="18">
        <f>(90.0/B33*100)</f>
        <v/>
      </c>
      <c r="D33" s="19" t="n">
        <v>7235</v>
      </c>
      <c r="E33" s="18" t="n">
        <v>494.35854148</v>
      </c>
      <c r="F33" s="20" t="n">
        <v>2.61042453</v>
      </c>
      <c r="G33" s="18" t="n">
        <v>493.71042368</v>
      </c>
      <c r="H33" s="20" t="n">
        <v>5.74681797</v>
      </c>
      <c r="I33" s="18" t="s">
        <v>481</v>
      </c>
      <c r="J33" s="20" t="s">
        <v>481</v>
      </c>
      <c r="K33" s="18" t="s">
        <v>481</v>
      </c>
      <c r="L33" s="20" t="s">
        <v>481</v>
      </c>
      <c r="M33" s="18" t="s">
        <v>481</v>
      </c>
      <c r="N33" s="20" t="s">
        <v>481</v>
      </c>
      <c r="O33" s="18" t="s">
        <v>481</v>
      </c>
      <c r="P33" s="20" t="s">
        <v>481</v>
      </c>
      <c r="Q33" s="18" t="n">
        <v>396.92604358</v>
      </c>
      <c r="R33" s="20" t="n">
        <v>11.183225</v>
      </c>
    </row>
    <row r="34" spans="1:18">
      <c r="A34" s="15" t="s">
        <v>509</v>
      </c>
      <c r="B34" s="17" t="n">
        <v>6350</v>
      </c>
      <c r="C34" s="18">
        <f>(117.0/B34*100)</f>
        <v/>
      </c>
      <c r="D34" s="19" t="n">
        <v>6233</v>
      </c>
      <c r="E34" s="18" t="n">
        <v>485.60385678</v>
      </c>
      <c r="F34" s="20" t="n">
        <v>2.44208224</v>
      </c>
      <c r="G34" s="18" t="n">
        <v>480.20549036</v>
      </c>
      <c r="H34" s="20" t="n">
        <v>4.23883003</v>
      </c>
      <c r="I34" s="18" t="s">
        <v>481</v>
      </c>
      <c r="J34" s="20" t="s">
        <v>481</v>
      </c>
      <c r="K34" s="18" t="s">
        <v>481</v>
      </c>
      <c r="L34" s="20" t="s">
        <v>481</v>
      </c>
      <c r="M34" s="18" t="n">
        <v>336.51078337</v>
      </c>
      <c r="N34" s="20" t="n">
        <v>12.24828707</v>
      </c>
      <c r="O34" s="18" t="s">
        <v>481</v>
      </c>
      <c r="P34" s="20" t="s">
        <v>481</v>
      </c>
      <c r="Q34" s="18" t="n">
        <v>400.32670186</v>
      </c>
      <c r="R34" s="20" t="n">
        <v>9.48259367</v>
      </c>
    </row>
    <row r="35" spans="1:18">
      <c r="A35" s="15" t="s">
        <v>510</v>
      </c>
      <c r="B35" s="17" t="n">
        <v>6406</v>
      </c>
      <c r="C35" s="18">
        <f>(88.0/B35*100)</f>
        <v/>
      </c>
      <c r="D35" s="19" t="n">
        <v>6318</v>
      </c>
      <c r="E35" s="18" t="n">
        <v>512.51086922</v>
      </c>
      <c r="F35" s="20" t="n">
        <v>1.57970066</v>
      </c>
      <c r="G35" s="18" t="n">
        <v>518.47106702</v>
      </c>
      <c r="H35" s="20" t="n">
        <v>3.22343884</v>
      </c>
      <c r="I35" s="18" t="s">
        <v>481</v>
      </c>
      <c r="J35" s="20" t="s">
        <v>481</v>
      </c>
      <c r="K35" s="18" t="s">
        <v>481</v>
      </c>
      <c r="L35" s="20" t="s">
        <v>481</v>
      </c>
      <c r="M35" s="18" t="n">
        <v>349.78970242</v>
      </c>
      <c r="N35" s="20" t="n">
        <v>6.90672373</v>
      </c>
      <c r="O35" s="18" t="s">
        <v>481</v>
      </c>
      <c r="P35" s="20" t="s">
        <v>481</v>
      </c>
      <c r="Q35" s="18" t="n">
        <v>441.94884273</v>
      </c>
      <c r="R35" s="20" t="n">
        <v>8.27803617</v>
      </c>
    </row>
    <row r="36" spans="1:18">
      <c r="A36" s="15" t="s">
        <v>511</v>
      </c>
      <c r="B36" s="17" t="n">
        <v>6736</v>
      </c>
      <c r="C36" s="18">
        <f>(113.0/B36*100)</f>
        <v/>
      </c>
      <c r="D36" s="19" t="n">
        <v>6623</v>
      </c>
      <c r="E36" s="18" t="n">
        <v>489.28370352</v>
      </c>
      <c r="F36" s="20" t="n">
        <v>2.13741149</v>
      </c>
      <c r="G36" s="18" t="n">
        <v>486.68465481</v>
      </c>
      <c r="H36" s="20" t="n">
        <v>3.52778319</v>
      </c>
      <c r="I36" s="18" t="s">
        <v>481</v>
      </c>
      <c r="J36" s="20" t="s">
        <v>481</v>
      </c>
      <c r="K36" s="18" t="s">
        <v>481</v>
      </c>
      <c r="L36" s="20" t="s">
        <v>481</v>
      </c>
      <c r="M36" s="18" t="s">
        <v>481</v>
      </c>
      <c r="N36" s="20" t="s">
        <v>481</v>
      </c>
      <c r="O36" s="18" t="s">
        <v>481</v>
      </c>
      <c r="P36" s="20" t="s">
        <v>481</v>
      </c>
      <c r="Q36" s="18" t="n">
        <v>424.9470439</v>
      </c>
      <c r="R36" s="20" t="n">
        <v>7.66106423</v>
      </c>
    </row>
    <row r="37" spans="1:18">
      <c r="A37" s="15" t="s">
        <v>512</v>
      </c>
      <c r="B37" s="17" t="n">
        <v>5458</v>
      </c>
      <c r="C37" s="18">
        <f>(232.0/B37*100)</f>
        <v/>
      </c>
      <c r="D37" s="19" t="n">
        <v>5226</v>
      </c>
      <c r="E37" s="18" t="n">
        <v>502.38043074</v>
      </c>
      <c r="F37" s="20" t="n">
        <v>2.98529875</v>
      </c>
      <c r="G37" s="18" t="n">
        <v>489.02227633</v>
      </c>
      <c r="H37" s="20" t="n">
        <v>5.48055178</v>
      </c>
      <c r="I37" s="18" t="s">
        <v>481</v>
      </c>
      <c r="J37" s="20" t="s">
        <v>481</v>
      </c>
      <c r="K37" s="18" t="s">
        <v>481</v>
      </c>
      <c r="L37" s="20" t="s">
        <v>481</v>
      </c>
      <c r="M37" s="18" t="s">
        <v>481</v>
      </c>
      <c r="N37" s="20" t="s">
        <v>481</v>
      </c>
      <c r="O37" s="18" t="s">
        <v>481</v>
      </c>
      <c r="P37" s="20" t="s">
        <v>481</v>
      </c>
      <c r="Q37" s="18" t="n">
        <v>426.35203157</v>
      </c>
      <c r="R37" s="20" t="n">
        <v>7.08213219</v>
      </c>
    </row>
    <row r="38" spans="1:18">
      <c r="A38" s="15" t="s">
        <v>513</v>
      </c>
      <c r="B38" s="17" t="n">
        <v>5860</v>
      </c>
      <c r="C38" s="18">
        <f>(35.0/B38*100)</f>
        <v/>
      </c>
      <c r="D38" s="19" t="n">
        <v>5825</v>
      </c>
      <c r="E38" s="18" t="n">
        <v>527.43360413</v>
      </c>
      <c r="F38" s="20" t="n">
        <v>3.07729977</v>
      </c>
      <c r="G38" s="18" t="n">
        <v>510.16695688</v>
      </c>
      <c r="H38" s="20" t="n">
        <v>5.39514108</v>
      </c>
      <c r="I38" s="18" t="s">
        <v>481</v>
      </c>
      <c r="J38" s="20" t="s">
        <v>481</v>
      </c>
      <c r="K38" s="18" t="s">
        <v>481</v>
      </c>
      <c r="L38" s="20" t="s">
        <v>481</v>
      </c>
      <c r="M38" s="18" t="s">
        <v>481</v>
      </c>
      <c r="N38" s="20" t="s">
        <v>481</v>
      </c>
      <c r="O38" s="18" t="s">
        <v>481</v>
      </c>
      <c r="P38" s="20" t="s">
        <v>481</v>
      </c>
      <c r="Q38" s="18" t="n">
        <v>507.91277185</v>
      </c>
      <c r="R38" s="20" t="n">
        <v>5.46220469</v>
      </c>
    </row>
    <row r="39" spans="1:18">
      <c r="A39" s="15" t="s">
        <v>514</v>
      </c>
      <c r="B39" s="17" t="n">
        <v>5895</v>
      </c>
      <c r="C39" s="18">
        <f>(34.0/B39*100)</f>
        <v/>
      </c>
      <c r="D39" s="19" t="n">
        <v>5861</v>
      </c>
      <c r="E39" s="18" t="n">
        <v>430.26636321</v>
      </c>
      <c r="F39" s="20" t="n">
        <v>4.24179685</v>
      </c>
      <c r="G39" s="18" t="n">
        <v>393.25110338</v>
      </c>
      <c r="H39" s="20" t="n">
        <v>4.5070111</v>
      </c>
      <c r="I39" s="18" t="s">
        <v>481</v>
      </c>
      <c r="J39" s="20" t="s">
        <v>481</v>
      </c>
      <c r="K39" s="18" t="s">
        <v>481</v>
      </c>
      <c r="L39" s="20" t="s">
        <v>481</v>
      </c>
      <c r="M39" s="18" t="s">
        <v>481</v>
      </c>
      <c r="N39" s="20" t="s">
        <v>481</v>
      </c>
      <c r="O39" s="18" t="s">
        <v>481</v>
      </c>
      <c r="P39" s="20" t="s">
        <v>481</v>
      </c>
      <c r="Q39" s="18" t="n">
        <v>376.37112505</v>
      </c>
      <c r="R39" s="20" t="n">
        <v>10.44596999</v>
      </c>
    </row>
    <row r="40" spans="1:18">
      <c r="A40" s="15" t="s">
        <v>515</v>
      </c>
      <c r="B40" s="17" t="n">
        <v>14157</v>
      </c>
      <c r="C40" s="18">
        <f>(451.0/B40*100)</f>
        <v/>
      </c>
      <c r="D40" s="19" t="n">
        <v>13706</v>
      </c>
      <c r="E40" s="18" t="n">
        <v>497.28044167</v>
      </c>
      <c r="F40" s="20" t="n">
        <v>2.62559759</v>
      </c>
      <c r="G40" s="18" t="n">
        <v>485.59104184</v>
      </c>
      <c r="H40" s="20" t="n">
        <v>4.52916594</v>
      </c>
      <c r="I40" s="18" t="s">
        <v>481</v>
      </c>
      <c r="J40" s="20" t="s">
        <v>481</v>
      </c>
      <c r="K40" s="18" t="s">
        <v>481</v>
      </c>
      <c r="L40" s="20" t="s">
        <v>481</v>
      </c>
      <c r="M40" s="18" t="s">
        <v>481</v>
      </c>
      <c r="N40" s="20" t="s">
        <v>481</v>
      </c>
      <c r="O40" s="18" t="s">
        <v>481</v>
      </c>
      <c r="P40" s="20" t="s">
        <v>481</v>
      </c>
      <c r="Q40" s="18" t="n">
        <v>414.59672434</v>
      </c>
      <c r="R40" s="20" t="n">
        <v>7.60649243</v>
      </c>
    </row>
    <row r="41" spans="1:18">
      <c r="A41" s="15" t="s">
        <v>516</v>
      </c>
      <c r="B41" s="17" t="n">
        <v>5712</v>
      </c>
      <c r="C41" s="18">
        <f>(80.0/B41*100)</f>
        <v/>
      </c>
      <c r="D41" s="19" t="n">
        <v>5632</v>
      </c>
      <c r="E41" s="18" t="n">
        <v>474.21140855</v>
      </c>
      <c r="F41" s="20" t="n">
        <v>3.15325613</v>
      </c>
      <c r="G41" s="18" t="n">
        <v>464.64462862</v>
      </c>
      <c r="H41" s="20" t="n">
        <v>5.07011442</v>
      </c>
      <c r="I41" s="18" t="s">
        <v>481</v>
      </c>
      <c r="J41" s="20" t="s">
        <v>481</v>
      </c>
      <c r="K41" s="18" t="s">
        <v>481</v>
      </c>
      <c r="L41" s="20" t="s">
        <v>481</v>
      </c>
      <c r="M41" s="18" t="n">
        <v>392.51815558</v>
      </c>
      <c r="N41" s="20" t="n">
        <v>16.89642718</v>
      </c>
      <c r="O41" s="18" t="s">
        <v>481</v>
      </c>
      <c r="P41" s="20" t="s">
        <v>481</v>
      </c>
      <c r="Q41" s="18" t="n">
        <v>406.30779306</v>
      </c>
      <c r="R41" s="20" t="n">
        <v>11.42061174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(2395.0/B46*100)</f>
        <v/>
      </c>
      <c r="D46" s="19" t="n">
        <v>20746</v>
      </c>
      <c r="E46" s="18" t="n">
        <v>391.27373029</v>
      </c>
      <c r="F46" s="20" t="n">
        <v>3.5652847</v>
      </c>
      <c r="G46" s="18" t="n">
        <v>385.70431701</v>
      </c>
      <c r="H46" s="20" t="n">
        <v>5.43163152</v>
      </c>
      <c r="I46" s="18" t="s">
        <v>481</v>
      </c>
      <c r="J46" s="20" t="s">
        <v>481</v>
      </c>
      <c r="K46" s="18" t="s">
        <v>481</v>
      </c>
      <c r="L46" s="20" t="s">
        <v>481</v>
      </c>
      <c r="M46" s="18" t="s">
        <v>481</v>
      </c>
      <c r="N46" s="20" t="s">
        <v>481</v>
      </c>
      <c r="O46" s="18" t="s">
        <v>481</v>
      </c>
      <c r="P46" s="20" t="s">
        <v>481</v>
      </c>
      <c r="Q46" s="18" t="n">
        <v>357.45403162</v>
      </c>
      <c r="R46" s="20" t="n">
        <v>3.40749364</v>
      </c>
    </row>
    <row r="47" spans="1:18">
      <c r="A47" s="15" t="s">
        <v>522</v>
      </c>
      <c r="B47" s="17" t="n">
        <v>5928</v>
      </c>
      <c r="C47" s="18">
        <f>(488.0/B47*100)</f>
        <v/>
      </c>
      <c r="D47" s="19" t="n">
        <v>5440</v>
      </c>
      <c r="E47" s="18" t="n">
        <v>453.2725173</v>
      </c>
      <c r="F47" s="20" t="n">
        <v>3.96835751</v>
      </c>
      <c r="G47" s="18" t="n">
        <v>451.78320968</v>
      </c>
      <c r="H47" s="20" t="n">
        <v>6.0954279</v>
      </c>
      <c r="I47" s="18" t="s">
        <v>481</v>
      </c>
      <c r="J47" s="20" t="s">
        <v>481</v>
      </c>
      <c r="K47" s="18" t="s">
        <v>481</v>
      </c>
      <c r="L47" s="20" t="s">
        <v>481</v>
      </c>
      <c r="M47" s="18" t="s">
        <v>481</v>
      </c>
      <c r="N47" s="20" t="s">
        <v>481</v>
      </c>
      <c r="O47" s="18" t="s">
        <v>481</v>
      </c>
      <c r="P47" s="20" t="s">
        <v>481</v>
      </c>
      <c r="Q47" s="18" t="n">
        <v>382.57031636</v>
      </c>
      <c r="R47" s="20" t="n">
        <v>5.56909267</v>
      </c>
    </row>
    <row r="48" spans="1:18">
      <c r="A48" s="15" t="s">
        <v>523</v>
      </c>
      <c r="B48" s="17" t="n">
        <v>9841</v>
      </c>
      <c r="C48" s="18">
        <f>(8.0/B48*100)</f>
        <v/>
      </c>
      <c r="D48" s="19" t="n">
        <v>9833</v>
      </c>
      <c r="E48" s="18" t="n">
        <v>523.18252883</v>
      </c>
      <c r="F48" s="20" t="n">
        <v>4.76586195</v>
      </c>
      <c r="G48" s="18" t="n">
        <v>554.45016021</v>
      </c>
      <c r="H48" s="20" t="n">
        <v>5.95995719</v>
      </c>
      <c r="I48" s="18" t="s">
        <v>481</v>
      </c>
      <c r="J48" s="20" t="s">
        <v>481</v>
      </c>
      <c r="K48" s="18" t="s">
        <v>481</v>
      </c>
      <c r="L48" s="20" t="s">
        <v>481</v>
      </c>
      <c r="M48" s="18" t="s">
        <v>481</v>
      </c>
      <c r="N48" s="20" t="s">
        <v>481</v>
      </c>
      <c r="O48" s="18" t="s">
        <v>481</v>
      </c>
      <c r="P48" s="20" t="s">
        <v>481</v>
      </c>
      <c r="Q48" s="18" t="n">
        <v>484.82917361</v>
      </c>
      <c r="R48" s="20" t="n">
        <v>25.81589118</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(493.0/B50*100)</f>
        <v/>
      </c>
      <c r="D50" s="19" t="n">
        <v>11302</v>
      </c>
      <c r="E50" s="18" t="n">
        <v>394.43753505</v>
      </c>
      <c r="F50" s="20" t="n">
        <v>2.38807693</v>
      </c>
      <c r="G50" s="18" t="n">
        <v>389.37814767</v>
      </c>
      <c r="H50" s="20" t="n">
        <v>4.07023365</v>
      </c>
      <c r="I50" s="18" t="s">
        <v>481</v>
      </c>
      <c r="J50" s="20" t="s">
        <v>481</v>
      </c>
      <c r="K50" s="18" t="s">
        <v>481</v>
      </c>
      <c r="L50" s="20" t="s">
        <v>481</v>
      </c>
      <c r="M50" s="18" t="s">
        <v>481</v>
      </c>
      <c r="N50" s="20" t="s">
        <v>481</v>
      </c>
      <c r="O50" s="18" t="s">
        <v>481</v>
      </c>
      <c r="P50" s="20" t="s">
        <v>481</v>
      </c>
      <c r="Q50" s="18" t="n">
        <v>344.59471921</v>
      </c>
      <c r="R50" s="20" t="n">
        <v>8.024255739999999</v>
      </c>
    </row>
    <row r="51" spans="1:18">
      <c r="A51" s="15" t="s">
        <v>526</v>
      </c>
      <c r="B51" s="17" t="n">
        <v>6866</v>
      </c>
      <c r="C51" s="18">
        <f>(112.0/B51*100)</f>
        <v/>
      </c>
      <c r="D51" s="19" t="n">
        <v>6754</v>
      </c>
      <c r="E51" s="18" t="n">
        <v>406.3713634</v>
      </c>
      <c r="F51" s="20" t="n">
        <v>2.7995944</v>
      </c>
      <c r="G51" s="18" t="n">
        <v>399.39457199</v>
      </c>
      <c r="H51" s="20" t="n">
        <v>3.69894966</v>
      </c>
      <c r="I51" s="18" t="s">
        <v>481</v>
      </c>
      <c r="J51" s="20" t="s">
        <v>481</v>
      </c>
      <c r="K51" s="18" t="s">
        <v>481</v>
      </c>
      <c r="L51" s="20" t="s">
        <v>481</v>
      </c>
      <c r="M51" s="18" t="n">
        <v>380.5422133</v>
      </c>
      <c r="N51" s="20" t="n">
        <v>4.31283207</v>
      </c>
      <c r="O51" s="18" t="s">
        <v>481</v>
      </c>
      <c r="P51" s="20" t="s">
        <v>481</v>
      </c>
      <c r="Q51" s="18" t="n">
        <v>383.31667407</v>
      </c>
      <c r="R51" s="20" t="n">
        <v>6.7759201</v>
      </c>
    </row>
    <row r="52" spans="1:18">
      <c r="A52" s="15" t="s">
        <v>527</v>
      </c>
      <c r="B52" s="17" t="n">
        <v>5809</v>
      </c>
      <c r="C52" s="18">
        <f>(124.0/B52*100)</f>
        <v/>
      </c>
      <c r="D52" s="19" t="n">
        <v>5685</v>
      </c>
      <c r="E52" s="18" t="n">
        <v>465.80321125</v>
      </c>
      <c r="F52" s="20" t="n">
        <v>2.9443272</v>
      </c>
      <c r="G52" s="18" t="n">
        <v>465.87618956</v>
      </c>
      <c r="H52" s="20" t="n">
        <v>4.30641778</v>
      </c>
      <c r="I52" s="18" t="s">
        <v>481</v>
      </c>
      <c r="J52" s="20" t="s">
        <v>481</v>
      </c>
      <c r="K52" s="18" t="s">
        <v>481</v>
      </c>
      <c r="L52" s="20" t="s">
        <v>481</v>
      </c>
      <c r="M52" s="18" t="s">
        <v>481</v>
      </c>
      <c r="N52" s="20" t="s">
        <v>481</v>
      </c>
      <c r="O52" s="18" t="s">
        <v>481</v>
      </c>
      <c r="P52" s="20" t="s">
        <v>481</v>
      </c>
      <c r="Q52" s="18" t="n">
        <v>392.77979678</v>
      </c>
      <c r="R52" s="20" t="n">
        <v>10.07266438</v>
      </c>
    </row>
    <row r="53" spans="1:18">
      <c r="A53" s="15" t="s">
        <v>528</v>
      </c>
      <c r="B53" s="17" t="n">
        <v>5571</v>
      </c>
      <c r="C53" s="18">
        <f>(144.0/B53*100)</f>
        <v/>
      </c>
      <c r="D53" s="19" t="n">
        <v>5427</v>
      </c>
      <c r="E53" s="18" t="n">
        <v>449.48502065</v>
      </c>
      <c r="F53" s="20" t="n">
        <v>1.77360744</v>
      </c>
      <c r="G53" s="18" t="n">
        <v>413.37710783</v>
      </c>
      <c r="H53" s="20" t="n">
        <v>4.24337692</v>
      </c>
      <c r="I53" s="18" t="s">
        <v>481</v>
      </c>
      <c r="J53" s="20" t="s">
        <v>481</v>
      </c>
      <c r="K53" s="18" t="s">
        <v>481</v>
      </c>
      <c r="L53" s="20" t="s">
        <v>481</v>
      </c>
      <c r="M53" s="18" t="s">
        <v>481</v>
      </c>
      <c r="N53" s="20" t="s">
        <v>481</v>
      </c>
      <c r="O53" s="18" t="s">
        <v>481</v>
      </c>
      <c r="P53" s="20" t="s">
        <v>481</v>
      </c>
      <c r="Q53" s="18" t="n">
        <v>369.50312613</v>
      </c>
      <c r="R53" s="20" t="n">
        <v>4.64381181</v>
      </c>
    </row>
    <row r="54" spans="1:18">
      <c r="A54" s="15" t="s">
        <v>529</v>
      </c>
      <c r="B54" s="17" t="n">
        <v>4740</v>
      </c>
      <c r="C54" s="18">
        <f>(638.0/B54*100)</f>
        <v/>
      </c>
      <c r="D54" s="19" t="n">
        <v>4102</v>
      </c>
      <c r="E54" s="18" t="n">
        <v>337.18991264</v>
      </c>
      <c r="F54" s="20" t="n">
        <v>3.19143397</v>
      </c>
      <c r="G54" s="18" t="n">
        <v>346.4446078</v>
      </c>
      <c r="H54" s="20" t="n">
        <v>5.01964862</v>
      </c>
      <c r="I54" s="18" t="s">
        <v>481</v>
      </c>
      <c r="J54" s="20" t="s">
        <v>481</v>
      </c>
      <c r="K54" s="18" t="s">
        <v>481</v>
      </c>
      <c r="L54" s="20" t="s">
        <v>481</v>
      </c>
      <c r="M54" s="18" t="s">
        <v>481</v>
      </c>
      <c r="N54" s="20" t="s">
        <v>481</v>
      </c>
      <c r="O54" s="18" t="s">
        <v>481</v>
      </c>
      <c r="P54" s="20" t="s">
        <v>481</v>
      </c>
      <c r="Q54" s="18" t="n">
        <v>293.13354803</v>
      </c>
      <c r="R54" s="20" t="n">
        <v>4.59845115</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545.88390592</v>
      </c>
      <c r="F56" s="20" t="n">
        <v>2.79892177</v>
      </c>
      <c r="G56" s="18" t="n">
        <v>556.14187277</v>
      </c>
      <c r="H56" s="20" t="n">
        <v>4.30927684</v>
      </c>
      <c r="I56" s="18" t="s">
        <v>481</v>
      </c>
      <c r="J56" s="20" t="s">
        <v>481</v>
      </c>
      <c r="K56" s="18" t="s">
        <v>481</v>
      </c>
      <c r="L56" s="20" t="s">
        <v>481</v>
      </c>
      <c r="M56" s="18" t="s">
        <v>481</v>
      </c>
      <c r="N56" s="20" t="s">
        <v>481</v>
      </c>
      <c r="O56" s="18" t="s">
        <v>481</v>
      </c>
      <c r="P56" s="20" t="s">
        <v>481</v>
      </c>
      <c r="Q56" s="18" t="n">
        <v>456.38558589</v>
      </c>
      <c r="R56" s="20" t="n">
        <v>20.30135901</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(193.0/B61*100)</f>
        <v/>
      </c>
      <c r="D61" s="19" t="n">
        <v>6332</v>
      </c>
      <c r="E61" s="18" t="n">
        <v>482.67408612</v>
      </c>
      <c r="F61" s="20" t="n">
        <v>2.278176</v>
      </c>
      <c r="G61" s="18" t="n">
        <v>471.49983055</v>
      </c>
      <c r="H61" s="20" t="n">
        <v>5.1741777</v>
      </c>
      <c r="I61" s="18" t="s">
        <v>481</v>
      </c>
      <c r="J61" s="20" t="s">
        <v>481</v>
      </c>
      <c r="K61" s="18" t="s">
        <v>481</v>
      </c>
      <c r="L61" s="20" t="s">
        <v>481</v>
      </c>
      <c r="M61" s="18" t="s">
        <v>481</v>
      </c>
      <c r="N61" s="20" t="s">
        <v>481</v>
      </c>
      <c r="O61" s="18" t="s">
        <v>481</v>
      </c>
      <c r="P61" s="20" t="s">
        <v>481</v>
      </c>
      <c r="Q61" s="18" t="n">
        <v>415.29188193</v>
      </c>
      <c r="R61" s="20" t="n">
        <v>8.67712884</v>
      </c>
    </row>
    <row r="62" spans="1:18">
      <c r="A62" s="15" t="s">
        <v>537</v>
      </c>
      <c r="B62" s="17" t="n">
        <v>4476</v>
      </c>
      <c r="C62" s="18">
        <f>(3.0/B62*100)</f>
        <v/>
      </c>
      <c r="D62" s="19" t="n">
        <v>4473</v>
      </c>
      <c r="E62" s="18" t="n">
        <v>544.06490991</v>
      </c>
      <c r="F62" s="20" t="n">
        <v>1.46430071</v>
      </c>
      <c r="G62" s="18" t="n">
        <v>543.91700375</v>
      </c>
      <c r="H62" s="20" t="n">
        <v>2.4432084</v>
      </c>
      <c r="I62" s="18" t="s">
        <v>481</v>
      </c>
      <c r="J62" s="20" t="s">
        <v>481</v>
      </c>
      <c r="K62" s="18" t="s">
        <v>481</v>
      </c>
      <c r="L62" s="20" t="s">
        <v>481</v>
      </c>
      <c r="M62" s="18" t="s">
        <v>481</v>
      </c>
      <c r="N62" s="20" t="s">
        <v>481</v>
      </c>
      <c r="O62" s="18" t="s">
        <v>481</v>
      </c>
      <c r="P62" s="20" t="s">
        <v>481</v>
      </c>
      <c r="Q62" s="18" t="n">
        <v>540.23630808</v>
      </c>
      <c r="R62" s="20" t="n">
        <v>25.35786809</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(104.0/B66*100)</f>
        <v/>
      </c>
      <c r="D66" s="19" t="n">
        <v>5561</v>
      </c>
      <c r="E66" s="18" t="n">
        <v>423.05845491</v>
      </c>
      <c r="F66" s="20" t="n">
        <v>1.58174912</v>
      </c>
      <c r="G66" s="18" t="n">
        <v>440.27003112</v>
      </c>
      <c r="H66" s="20" t="n">
        <v>3.75803284</v>
      </c>
      <c r="I66" s="18" t="s">
        <v>481</v>
      </c>
      <c r="J66" s="20" t="s">
        <v>481</v>
      </c>
      <c r="K66" s="18" t="s">
        <v>481</v>
      </c>
      <c r="L66" s="20" t="s">
        <v>481</v>
      </c>
      <c r="M66" s="18" t="s">
        <v>481</v>
      </c>
      <c r="N66" s="20" t="s">
        <v>481</v>
      </c>
      <c r="O66" s="18" t="s">
        <v>481</v>
      </c>
      <c r="P66" s="20" t="s">
        <v>481</v>
      </c>
      <c r="Q66" s="18" t="n">
        <v>361.82650174</v>
      </c>
      <c r="R66" s="20" t="n">
        <v>4.40238825</v>
      </c>
    </row>
    <row r="67" spans="1:18">
      <c r="A67" s="15" t="s">
        <v>542</v>
      </c>
      <c r="B67" s="17" t="n">
        <v>6971</v>
      </c>
      <c r="C67" s="18">
        <f>(1330.0/B67*100)</f>
        <v/>
      </c>
      <c r="D67" s="19" t="n">
        <v>5641</v>
      </c>
      <c r="E67" s="18" t="n">
        <v>400.72276613</v>
      </c>
      <c r="F67" s="20" t="n">
        <v>3.04146496</v>
      </c>
      <c r="G67" s="18" t="n">
        <v>406.40572973</v>
      </c>
      <c r="H67" s="20" t="n">
        <v>4.10201405</v>
      </c>
      <c r="I67" s="18" t="s">
        <v>481</v>
      </c>
      <c r="J67" s="20" t="s">
        <v>481</v>
      </c>
      <c r="K67" s="18" t="s">
        <v>481</v>
      </c>
      <c r="L67" s="20" t="s">
        <v>481</v>
      </c>
      <c r="M67" s="18" t="s">
        <v>481</v>
      </c>
      <c r="N67" s="20" t="s">
        <v>481</v>
      </c>
      <c r="O67" s="18" t="s">
        <v>481</v>
      </c>
      <c r="P67" s="20" t="s">
        <v>481</v>
      </c>
      <c r="Q67" s="18" t="n">
        <v>343.17090868</v>
      </c>
      <c r="R67" s="20" t="n">
        <v>6.89645003</v>
      </c>
    </row>
    <row r="68" spans="1:18">
      <c r="A68" s="15" t="s">
        <v>543</v>
      </c>
      <c r="B68" s="17" t="n">
        <v>12083</v>
      </c>
      <c r="C68" s="18">
        <f>(32.0/B68*100)</f>
        <v/>
      </c>
      <c r="D68" s="19" t="n">
        <v>12051</v>
      </c>
      <c r="E68" s="18" t="n">
        <v>418.73157802</v>
      </c>
      <c r="F68" s="20" t="n">
        <v>1.50742356</v>
      </c>
      <c r="G68" s="18" t="n">
        <v>378.11455504</v>
      </c>
      <c r="H68" s="20" t="n">
        <v>3.65593149</v>
      </c>
      <c r="I68" s="18" t="s">
        <v>481</v>
      </c>
      <c r="J68" s="20" t="s">
        <v>481</v>
      </c>
      <c r="K68" s="18" t="s">
        <v>481</v>
      </c>
      <c r="L68" s="20" t="s">
        <v>481</v>
      </c>
      <c r="M68" s="18" t="s">
        <v>481</v>
      </c>
      <c r="N68" s="20" t="s">
        <v>481</v>
      </c>
      <c r="O68" s="18" t="s">
        <v>481</v>
      </c>
      <c r="P68" s="20" t="s">
        <v>481</v>
      </c>
      <c r="Q68" s="18" t="n">
        <v>349.50499365</v>
      </c>
      <c r="R68" s="20" t="n">
        <v>2.0871431</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498.04235602</v>
      </c>
      <c r="F70" s="20" t="n">
        <v>2.98467802</v>
      </c>
      <c r="G70" s="18" t="n">
        <v>498.97340112</v>
      </c>
      <c r="H70" s="20" t="n">
        <v>6.07448951</v>
      </c>
      <c r="I70" s="18" t="s">
        <v>481</v>
      </c>
      <c r="J70" s="20" t="s">
        <v>481</v>
      </c>
      <c r="K70" s="18" t="s">
        <v>481</v>
      </c>
      <c r="L70" s="20" t="s">
        <v>481</v>
      </c>
      <c r="M70" s="18" t="s">
        <v>481</v>
      </c>
      <c r="N70" s="20" t="s">
        <v>481</v>
      </c>
      <c r="O70" s="18" t="s">
        <v>481</v>
      </c>
      <c r="P70" s="20" t="s">
        <v>481</v>
      </c>
      <c r="Q70" s="18" t="n">
        <v>441.10184287</v>
      </c>
      <c r="R70" s="20" t="n">
        <v>11.13062806</v>
      </c>
    </row>
    <row r="71" spans="1:18">
      <c r="A71" s="15" t="s">
        <v>546</v>
      </c>
      <c r="B71" s="17" t="n">
        <v>6115</v>
      </c>
      <c r="C71" s="18">
        <f>(60.0/B71*100)</f>
        <v/>
      </c>
      <c r="D71" s="19" t="n">
        <v>6055</v>
      </c>
      <c r="E71" s="18" t="n">
        <v>565.80330182</v>
      </c>
      <c r="F71" s="20" t="n">
        <v>1.81771253</v>
      </c>
      <c r="G71" s="18" t="n">
        <v>560.72338199</v>
      </c>
      <c r="H71" s="20" t="n">
        <v>3.09475265</v>
      </c>
      <c r="I71" s="18" t="s">
        <v>481</v>
      </c>
      <c r="J71" s="20" t="s">
        <v>481</v>
      </c>
      <c r="K71" s="18" t="s">
        <v>481</v>
      </c>
      <c r="L71" s="20" t="s">
        <v>481</v>
      </c>
      <c r="M71" s="18" t="s">
        <v>481</v>
      </c>
      <c r="N71" s="20" t="s">
        <v>481</v>
      </c>
      <c r="O71" s="18" t="s">
        <v>481</v>
      </c>
      <c r="P71" s="20" t="s">
        <v>481</v>
      </c>
      <c r="Q71" s="18" t="n">
        <v>524.0885990100001</v>
      </c>
      <c r="R71" s="20" t="n">
        <v>18.87860836</v>
      </c>
    </row>
    <row r="72" spans="1:18">
      <c r="A72" s="15" t="s">
        <v>547</v>
      </c>
      <c r="B72" s="17" t="n">
        <v>7708</v>
      </c>
      <c r="C72" s="18">
        <f>(9.0/B72*100)</f>
        <v/>
      </c>
      <c r="D72" s="19" t="n">
        <v>7699</v>
      </c>
      <c r="E72" s="18" t="n">
        <v>541.4306057</v>
      </c>
      <c r="F72" s="20" t="n">
        <v>3.05309456</v>
      </c>
      <c r="G72" s="18" t="n">
        <v>544.40945584</v>
      </c>
      <c r="H72" s="20" t="n">
        <v>3.91148706</v>
      </c>
      <c r="I72" s="18" t="s">
        <v>481</v>
      </c>
      <c r="J72" s="20" t="s">
        <v>481</v>
      </c>
      <c r="K72" s="18" t="s">
        <v>481</v>
      </c>
      <c r="L72" s="20" t="s">
        <v>481</v>
      </c>
      <c r="M72" s="18" t="s">
        <v>481</v>
      </c>
      <c r="N72" s="20" t="s">
        <v>481</v>
      </c>
      <c r="O72" s="18" t="s">
        <v>481</v>
      </c>
      <c r="P72" s="20" t="s">
        <v>481</v>
      </c>
      <c r="Q72" s="18" t="n">
        <v>502.2892563</v>
      </c>
      <c r="R72" s="20" t="n">
        <v>19.26678418</v>
      </c>
    </row>
    <row r="73" spans="1:18">
      <c r="A73" s="15" t="s">
        <v>548</v>
      </c>
      <c r="B73" s="17" t="n">
        <v>8249</v>
      </c>
      <c r="C73" s="18">
        <f>(220.0/B73*100)</f>
        <v/>
      </c>
      <c r="D73" s="19" t="n">
        <v>8029</v>
      </c>
      <c r="E73" s="18" t="n">
        <v>416.62534963</v>
      </c>
      <c r="F73" s="20" t="n">
        <v>3.14860328</v>
      </c>
      <c r="G73" s="18" t="n">
        <v>409.20508185</v>
      </c>
      <c r="H73" s="20" t="n">
        <v>6.10307925</v>
      </c>
      <c r="I73" s="18" t="s">
        <v>481</v>
      </c>
      <c r="J73" s="20" t="s">
        <v>481</v>
      </c>
      <c r="K73" s="18" t="s">
        <v>481</v>
      </c>
      <c r="L73" s="20" t="s">
        <v>481</v>
      </c>
      <c r="M73" s="18" t="s">
        <v>481</v>
      </c>
      <c r="N73" s="20" t="s">
        <v>481</v>
      </c>
      <c r="O73" s="18" t="s">
        <v>481</v>
      </c>
      <c r="P73" s="20" t="s">
        <v>481</v>
      </c>
      <c r="Q73" s="18" t="n">
        <v>375.42057036</v>
      </c>
      <c r="R73" s="20" t="n">
        <v>12.10571143</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(355.0/B75*100)</f>
        <v/>
      </c>
      <c r="D75" s="19" t="n">
        <v>5020</v>
      </c>
      <c r="E75" s="18" t="n">
        <v>374.52038315</v>
      </c>
      <c r="F75" s="20" t="n">
        <v>3.04805881</v>
      </c>
      <c r="G75" s="18" t="n">
        <v>364.19106764</v>
      </c>
      <c r="H75" s="20" t="n">
        <v>7.11845023</v>
      </c>
      <c r="I75" s="18" t="s">
        <v>481</v>
      </c>
      <c r="J75" s="20" t="s">
        <v>481</v>
      </c>
      <c r="K75" s="18" t="s">
        <v>481</v>
      </c>
      <c r="L75" s="20" t="s">
        <v>481</v>
      </c>
      <c r="M75" s="18" t="s">
        <v>481</v>
      </c>
      <c r="N75" s="20" t="s">
        <v>481</v>
      </c>
      <c r="O75" s="18" t="s">
        <v>481</v>
      </c>
      <c r="P75" s="20" t="s">
        <v>481</v>
      </c>
      <c r="Q75" s="18" t="n">
        <v>336.51049268</v>
      </c>
      <c r="R75" s="20" t="n">
        <v>5.50033456</v>
      </c>
    </row>
    <row r="76" spans="1:18">
      <c r="A76" s="15" t="s">
        <v>551</v>
      </c>
      <c r="B76" s="17" t="n">
        <v>14167</v>
      </c>
      <c r="C76" s="18">
        <f>(238.0/B76*100)</f>
        <v/>
      </c>
      <c r="D76" s="19" t="n">
        <v>13929</v>
      </c>
      <c r="E76" s="18" t="n">
        <v>433.63340727</v>
      </c>
      <c r="F76" s="20" t="n">
        <v>2.41667986</v>
      </c>
      <c r="G76" s="18" t="n">
        <v>422.3258674</v>
      </c>
      <c r="H76" s="20" t="n">
        <v>4.57418052</v>
      </c>
      <c r="I76" s="18" t="s">
        <v>481</v>
      </c>
      <c r="J76" s="20" t="s">
        <v>481</v>
      </c>
      <c r="K76" s="18" t="s">
        <v>481</v>
      </c>
      <c r="L76" s="20" t="s">
        <v>481</v>
      </c>
      <c r="M76" s="18" t="s">
        <v>481</v>
      </c>
      <c r="N76" s="20" t="s">
        <v>481</v>
      </c>
      <c r="O76" s="18" t="s">
        <v>481</v>
      </c>
      <c r="P76" s="20" t="s">
        <v>481</v>
      </c>
      <c r="Q76" s="18" t="n">
        <v>361.88976553</v>
      </c>
      <c r="R76" s="20" t="n">
        <v>6.28408677</v>
      </c>
    </row>
    <row r="77" spans="1:18">
      <c r="A77" s="15" t="s">
        <v>552</v>
      </c>
      <c r="B77" s="17" t="n">
        <v>6062</v>
      </c>
      <c r="C77" s="18">
        <f>(511.0/B77*100)</f>
        <v/>
      </c>
      <c r="D77" s="19" t="n">
        <v>5551</v>
      </c>
      <c r="E77" s="18" t="n">
        <v>427.10208126</v>
      </c>
      <c r="F77" s="20" t="n">
        <v>3.13057664</v>
      </c>
      <c r="G77" s="18" t="n">
        <v>425.37656418</v>
      </c>
      <c r="H77" s="20" t="n">
        <v>4.26700998</v>
      </c>
      <c r="I77" s="18" t="s">
        <v>481</v>
      </c>
      <c r="J77" s="20" t="s">
        <v>481</v>
      </c>
      <c r="K77" s="18" t="s">
        <v>481</v>
      </c>
      <c r="L77" s="20" t="s">
        <v>481</v>
      </c>
      <c r="M77" s="18" t="s">
        <v>481</v>
      </c>
      <c r="N77" s="20" t="s">
        <v>481</v>
      </c>
      <c r="O77" s="18" t="s">
        <v>481</v>
      </c>
      <c r="P77" s="20" t="s">
        <v>481</v>
      </c>
      <c r="Q77" s="18" t="n">
        <v>365.03355937</v>
      </c>
      <c r="R77" s="20" t="n">
        <v>4.15333137</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(123.0/B81*100)</f>
        <v/>
      </c>
      <c r="D81" s="19" t="n">
        <v>8738</v>
      </c>
      <c r="E81" s="18" t="n">
        <v>445.67565562</v>
      </c>
      <c r="F81" s="20" t="n">
        <v>3.23915762</v>
      </c>
      <c r="G81" s="18" t="n">
        <v>459.95620523</v>
      </c>
      <c r="H81" s="20" t="n">
        <v>6.39391653</v>
      </c>
      <c r="I81" s="18" t="s">
        <v>481</v>
      </c>
      <c r="J81" s="20" t="s">
        <v>481</v>
      </c>
      <c r="K81" s="18" t="s">
        <v>481</v>
      </c>
      <c r="L81" s="20" t="s">
        <v>481</v>
      </c>
      <c r="M81" s="18" t="s">
        <v>481</v>
      </c>
      <c r="N81" s="20" t="s">
        <v>481</v>
      </c>
      <c r="O81" s="18" t="s">
        <v>481</v>
      </c>
      <c r="P81" s="20" t="s">
        <v>481</v>
      </c>
      <c r="Q81" s="18" t="n">
        <v>400.31730213</v>
      </c>
      <c r="R81" s="20" t="n">
        <v>12.26941558</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899</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481.51718948</v>
      </c>
      <c r="F7" s="20" t="n">
        <v>2.69398275</v>
      </c>
      <c r="G7" s="18" t="n">
        <v>515.06123765</v>
      </c>
      <c r="H7" s="20" t="n">
        <v>2.11009051</v>
      </c>
      <c r="I7" s="18" t="s">
        <v>481</v>
      </c>
      <c r="J7" s="20" t="s">
        <v>481</v>
      </c>
      <c r="K7" s="18" t="s">
        <v>481</v>
      </c>
      <c r="L7" s="20" t="s">
        <v>481</v>
      </c>
      <c r="M7" s="18" t="s">
        <v>481</v>
      </c>
      <c r="N7" s="20" t="s">
        <v>481</v>
      </c>
      <c r="O7" s="18" t="s">
        <v>481</v>
      </c>
      <c r="P7" s="20" t="s">
        <v>481</v>
      </c>
      <c r="Q7" s="18" t="n">
        <v>464.43360079</v>
      </c>
      <c r="R7" s="20" t="n">
        <v>4.90387287</v>
      </c>
    </row>
    <row r="8" spans="1:18">
      <c r="A8" s="15" t="s">
        <v>483</v>
      </c>
      <c r="B8" s="17" t="n">
        <v>7007</v>
      </c>
      <c r="C8" s="18">
        <f>(324.0/B8*100)</f>
        <v/>
      </c>
      <c r="D8" s="19" t="n">
        <v>6683</v>
      </c>
      <c r="E8" s="18" t="n">
        <v>485.82233006</v>
      </c>
      <c r="F8" s="20" t="n">
        <v>3.43563862</v>
      </c>
      <c r="G8" s="18" t="n">
        <v>514.76625834</v>
      </c>
      <c r="H8" s="20" t="n">
        <v>2.78864995</v>
      </c>
      <c r="I8" s="18" t="s">
        <v>481</v>
      </c>
      <c r="J8" s="20" t="s">
        <v>481</v>
      </c>
      <c r="K8" s="18" t="s">
        <v>481</v>
      </c>
      <c r="L8" s="20" t="s">
        <v>481</v>
      </c>
      <c r="M8" s="18" t="n">
        <v>301.63126691</v>
      </c>
      <c r="N8" s="20" t="n">
        <v>25.14921031</v>
      </c>
      <c r="O8" s="18" t="s">
        <v>481</v>
      </c>
      <c r="P8" s="20" t="s">
        <v>481</v>
      </c>
      <c r="Q8" s="18" t="n">
        <v>448.89162871</v>
      </c>
      <c r="R8" s="20" t="n">
        <v>8.02521452</v>
      </c>
    </row>
    <row r="9" spans="1:18">
      <c r="A9" s="15" t="s">
        <v>484</v>
      </c>
      <c r="B9" s="17" t="n">
        <v>9651</v>
      </c>
      <c r="C9" s="18">
        <f>(373.0/B9*100)</f>
        <v/>
      </c>
      <c r="D9" s="19" t="n">
        <v>9278</v>
      </c>
      <c r="E9" s="18" t="n">
        <v>502.55761524</v>
      </c>
      <c r="F9" s="20" t="n">
        <v>2.98838923</v>
      </c>
      <c r="G9" s="18" t="n">
        <v>527.12810141</v>
      </c>
      <c r="H9" s="20" t="n">
        <v>2.53044903</v>
      </c>
      <c r="I9" s="18" t="s">
        <v>481</v>
      </c>
      <c r="J9" s="20" t="s">
        <v>481</v>
      </c>
      <c r="K9" s="18" t="s">
        <v>481</v>
      </c>
      <c r="L9" s="20" t="s">
        <v>481</v>
      </c>
      <c r="M9" s="18" t="n">
        <v>357.98454354</v>
      </c>
      <c r="N9" s="20" t="n">
        <v>11.51846445</v>
      </c>
      <c r="O9" s="18" t="s">
        <v>481</v>
      </c>
      <c r="P9" s="20" t="s">
        <v>481</v>
      </c>
      <c r="Q9" s="18" t="n">
        <v>439.98802516</v>
      </c>
      <c r="R9" s="20" t="n">
        <v>7.60371942</v>
      </c>
    </row>
    <row r="10" spans="1:18">
      <c r="A10" s="15" t="s">
        <v>485</v>
      </c>
      <c r="B10" s="17" t="n">
        <v>20058</v>
      </c>
      <c r="C10" s="18">
        <f>(590.0/B10*100)</f>
        <v/>
      </c>
      <c r="D10" s="19" t="n">
        <v>19468</v>
      </c>
      <c r="E10" s="18" t="n">
        <v>506.25608312</v>
      </c>
      <c r="F10" s="20" t="n">
        <v>2.81080734</v>
      </c>
      <c r="G10" s="18" t="n">
        <v>531.31681119</v>
      </c>
      <c r="H10" s="20" t="n">
        <v>2.41759231</v>
      </c>
      <c r="I10" s="18" t="s">
        <v>481</v>
      </c>
      <c r="J10" s="20" t="s">
        <v>481</v>
      </c>
      <c r="K10" s="18" t="s">
        <v>481</v>
      </c>
      <c r="L10" s="20" t="s">
        <v>481</v>
      </c>
      <c r="M10" s="18" t="s">
        <v>481</v>
      </c>
      <c r="N10" s="20" t="s">
        <v>481</v>
      </c>
      <c r="O10" s="18" t="s">
        <v>481</v>
      </c>
      <c r="P10" s="20" t="s">
        <v>481</v>
      </c>
      <c r="Q10" s="18" t="n">
        <v>457.85509809</v>
      </c>
      <c r="R10" s="20" t="n">
        <v>6.1526902</v>
      </c>
    </row>
    <row r="11" spans="1:18">
      <c r="A11" s="15" t="s">
        <v>486</v>
      </c>
      <c r="B11" s="17" t="n">
        <v>7053</v>
      </c>
      <c r="C11" s="18">
        <f>(259.0/B11*100)</f>
        <v/>
      </c>
      <c r="D11" s="19" t="n">
        <v>6794</v>
      </c>
      <c r="E11" s="18" t="n">
        <v>409.20956432</v>
      </c>
      <c r="F11" s="20" t="n">
        <v>2.85523758</v>
      </c>
      <c r="G11" s="18" t="n">
        <v>444.65393844</v>
      </c>
      <c r="H11" s="20" t="n">
        <v>2.91276822</v>
      </c>
      <c r="I11" s="18" t="s">
        <v>481</v>
      </c>
      <c r="J11" s="20" t="s">
        <v>481</v>
      </c>
      <c r="K11" s="18" t="s">
        <v>481</v>
      </c>
      <c r="L11" s="20" t="s">
        <v>481</v>
      </c>
      <c r="M11" s="18" t="s">
        <v>481</v>
      </c>
      <c r="N11" s="20" t="s">
        <v>481</v>
      </c>
      <c r="O11" s="18" t="s">
        <v>481</v>
      </c>
      <c r="P11" s="20" t="s">
        <v>481</v>
      </c>
      <c r="Q11" s="18" t="n">
        <v>396.71729746</v>
      </c>
      <c r="R11" s="20" t="n">
        <v>6.29380829</v>
      </c>
    </row>
    <row r="12" spans="1:18">
      <c r="A12" s="15" t="s">
        <v>487</v>
      </c>
      <c r="B12" s="17" t="n">
        <v>6894</v>
      </c>
      <c r="C12" s="18">
        <f>(60.0/B12*100)</f>
        <v/>
      </c>
      <c r="D12" s="19" t="n">
        <v>6834</v>
      </c>
      <c r="E12" s="18" t="n">
        <v>484.80567623</v>
      </c>
      <c r="F12" s="20" t="n">
        <v>2.58675258</v>
      </c>
      <c r="G12" s="18" t="n">
        <v>514.6132874899999</v>
      </c>
      <c r="H12" s="20" t="n">
        <v>2.40986668</v>
      </c>
      <c r="I12" s="18" t="s">
        <v>481</v>
      </c>
      <c r="J12" s="20" t="s">
        <v>481</v>
      </c>
      <c r="K12" s="18" t="s">
        <v>481</v>
      </c>
      <c r="L12" s="20" t="s">
        <v>481</v>
      </c>
      <c r="M12" s="18" t="n">
        <v>340.98506961</v>
      </c>
      <c r="N12" s="20" t="n">
        <v>12.52444664</v>
      </c>
      <c r="O12" s="18" t="s">
        <v>481</v>
      </c>
      <c r="P12" s="20" t="s">
        <v>481</v>
      </c>
      <c r="Q12" s="18" t="n">
        <v>401.2118386</v>
      </c>
      <c r="R12" s="20" t="n">
        <v>8.121770639999999</v>
      </c>
    </row>
    <row r="13" spans="1:18">
      <c r="A13" s="15" t="s">
        <v>488</v>
      </c>
      <c r="B13" s="17" t="n">
        <v>7161</v>
      </c>
      <c r="C13" s="18">
        <f>(368.0/B13*100)</f>
        <v/>
      </c>
      <c r="D13" s="19" t="n">
        <v>6793</v>
      </c>
      <c r="E13" s="18" t="n">
        <v>513.67182717</v>
      </c>
      <c r="F13" s="20" t="n">
        <v>2.73402369</v>
      </c>
      <c r="G13" s="18" t="n">
        <v>518.8834151999999</v>
      </c>
      <c r="H13" s="20" t="n">
        <v>2.4081297</v>
      </c>
      <c r="I13" s="18" t="s">
        <v>481</v>
      </c>
      <c r="J13" s="20" t="s">
        <v>481</v>
      </c>
      <c r="K13" s="18" t="s">
        <v>481</v>
      </c>
      <c r="L13" s="20" t="s">
        <v>481</v>
      </c>
      <c r="M13" s="18" t="n">
        <v>447.51533769</v>
      </c>
      <c r="N13" s="20" t="n">
        <v>5.97365007</v>
      </c>
      <c r="O13" s="18" t="s">
        <v>481</v>
      </c>
      <c r="P13" s="20" t="s">
        <v>481</v>
      </c>
      <c r="Q13" s="18" t="n">
        <v>441.80452463</v>
      </c>
      <c r="R13" s="20" t="n">
        <v>6.7891764</v>
      </c>
    </row>
    <row r="14" spans="1:18">
      <c r="A14" s="15" t="s">
        <v>489</v>
      </c>
      <c r="B14" s="17" t="n">
        <v>5587</v>
      </c>
      <c r="C14" s="18">
        <f>(96.0/B14*100)</f>
        <v/>
      </c>
      <c r="D14" s="19" t="n">
        <v>5491</v>
      </c>
      <c r="E14" s="18" t="n">
        <v>507.42343225</v>
      </c>
      <c r="F14" s="20" t="n">
        <v>2.34094875</v>
      </c>
      <c r="G14" s="18" t="n">
        <v>534.78661701</v>
      </c>
      <c r="H14" s="20" t="n">
        <v>2.35090604</v>
      </c>
      <c r="I14" s="18" t="s">
        <v>481</v>
      </c>
      <c r="J14" s="20" t="s">
        <v>481</v>
      </c>
      <c r="K14" s="18" t="s">
        <v>481</v>
      </c>
      <c r="L14" s="20" t="s">
        <v>481</v>
      </c>
      <c r="M14" s="18" t="s">
        <v>481</v>
      </c>
      <c r="N14" s="20" t="s">
        <v>481</v>
      </c>
      <c r="O14" s="18" t="s">
        <v>481</v>
      </c>
      <c r="P14" s="20" t="s">
        <v>481</v>
      </c>
      <c r="Q14" s="18" t="n">
        <v>473.82647652</v>
      </c>
      <c r="R14" s="20" t="n">
        <v>10.28326282</v>
      </c>
    </row>
    <row r="15" spans="1:18">
      <c r="A15" s="15" t="s">
        <v>490</v>
      </c>
      <c r="B15" s="17" t="n">
        <v>5882</v>
      </c>
      <c r="C15" s="18">
        <f>(206.0/B15*100)</f>
        <v/>
      </c>
      <c r="D15" s="19" t="n">
        <v>5676</v>
      </c>
      <c r="E15" s="18" t="n">
        <v>505.16813264</v>
      </c>
      <c r="F15" s="20" t="n">
        <v>2.68933697</v>
      </c>
      <c r="G15" s="18" t="n">
        <v>522.01297463</v>
      </c>
      <c r="H15" s="20" t="n">
        <v>2.42194316</v>
      </c>
      <c r="I15" s="18" t="s">
        <v>481</v>
      </c>
      <c r="J15" s="20" t="s">
        <v>481</v>
      </c>
      <c r="K15" s="18" t="s">
        <v>481</v>
      </c>
      <c r="L15" s="20" t="s">
        <v>481</v>
      </c>
      <c r="M15" s="18" t="n">
        <v>368.85220715</v>
      </c>
      <c r="N15" s="20" t="n">
        <v>14.5875493</v>
      </c>
      <c r="O15" s="18" t="s">
        <v>481</v>
      </c>
      <c r="P15" s="20" t="s">
        <v>481</v>
      </c>
      <c r="Q15" s="18" t="n">
        <v>459.83027648</v>
      </c>
      <c r="R15" s="20" t="n">
        <v>7.6646658</v>
      </c>
    </row>
    <row r="16" spans="1:18">
      <c r="A16" s="15" t="s">
        <v>491</v>
      </c>
      <c r="B16" s="17" t="n">
        <v>6108</v>
      </c>
      <c r="C16" s="18">
        <f>(203.0/B16*100)</f>
        <v/>
      </c>
      <c r="D16" s="19" t="n">
        <v>5905</v>
      </c>
      <c r="E16" s="18" t="n">
        <v>485.1268964</v>
      </c>
      <c r="F16" s="20" t="n">
        <v>2.8704965</v>
      </c>
      <c r="G16" s="18" t="n">
        <v>511.0445302</v>
      </c>
      <c r="H16" s="20" t="n">
        <v>2.19820253</v>
      </c>
      <c r="I16" s="18" t="s">
        <v>481</v>
      </c>
      <c r="J16" s="20" t="s">
        <v>481</v>
      </c>
      <c r="K16" s="18" t="s">
        <v>481</v>
      </c>
      <c r="L16" s="20" t="s">
        <v>481</v>
      </c>
      <c r="M16" s="18" t="s">
        <v>481</v>
      </c>
      <c r="N16" s="20" t="s">
        <v>481</v>
      </c>
      <c r="O16" s="18" t="s">
        <v>481</v>
      </c>
      <c r="P16" s="20" t="s">
        <v>481</v>
      </c>
      <c r="Q16" s="18" t="n">
        <v>419.4203665</v>
      </c>
      <c r="R16" s="20" t="n">
        <v>9.67142561</v>
      </c>
    </row>
    <row r="17" spans="1:18">
      <c r="A17" s="15" t="s">
        <v>492</v>
      </c>
      <c r="B17" s="17" t="n">
        <v>6504</v>
      </c>
      <c r="C17" s="18">
        <f>(2741.0/B17*100)</f>
        <v/>
      </c>
      <c r="D17" s="19" t="n">
        <v>3763</v>
      </c>
      <c r="E17" s="18" t="n">
        <v>502.38136771</v>
      </c>
      <c r="F17" s="20" t="n">
        <v>3.90579132</v>
      </c>
      <c r="G17" s="18" t="n">
        <v>526.73182053</v>
      </c>
      <c r="H17" s="20" t="n">
        <v>3.57230899</v>
      </c>
      <c r="I17" s="18" t="s">
        <v>481</v>
      </c>
      <c r="J17" s="20" t="s">
        <v>481</v>
      </c>
      <c r="K17" s="18" t="s">
        <v>481</v>
      </c>
      <c r="L17" s="20" t="s">
        <v>481</v>
      </c>
      <c r="M17" s="18" t="n">
        <v>362.96139732</v>
      </c>
      <c r="N17" s="20" t="n">
        <v>12.64520278</v>
      </c>
      <c r="O17" s="18" t="s">
        <v>481</v>
      </c>
      <c r="P17" s="20" t="s">
        <v>481</v>
      </c>
      <c r="Q17" s="18" t="n">
        <v>475.04690485</v>
      </c>
      <c r="R17" s="20" t="n">
        <v>7.38031011</v>
      </c>
    </row>
    <row r="18" spans="1:18">
      <c r="A18" s="15" t="s">
        <v>493</v>
      </c>
      <c r="B18" s="17" t="n">
        <v>5532</v>
      </c>
      <c r="C18" s="18">
        <f>(33.0/B18*100)</f>
        <v/>
      </c>
      <c r="D18" s="19" t="n">
        <v>5499</v>
      </c>
      <c r="E18" s="18" t="n">
        <v>441.6241859</v>
      </c>
      <c r="F18" s="20" t="n">
        <v>3.97133209</v>
      </c>
      <c r="G18" s="18" t="n">
        <v>470.66203055</v>
      </c>
      <c r="H18" s="20" t="n">
        <v>3.62544194</v>
      </c>
      <c r="I18" s="18" t="s">
        <v>481</v>
      </c>
      <c r="J18" s="20" t="s">
        <v>481</v>
      </c>
      <c r="K18" s="18" t="s">
        <v>481</v>
      </c>
      <c r="L18" s="20" t="s">
        <v>481</v>
      </c>
      <c r="M18" s="18" t="s">
        <v>481</v>
      </c>
      <c r="N18" s="20" t="s">
        <v>481</v>
      </c>
      <c r="O18" s="18" t="s">
        <v>481</v>
      </c>
      <c r="P18" s="20" t="s">
        <v>481</v>
      </c>
      <c r="Q18" s="18" t="n">
        <v>387.26881249</v>
      </c>
      <c r="R18" s="20" t="n">
        <v>10.90950967</v>
      </c>
    </row>
    <row r="19" spans="1:18">
      <c r="A19" s="15" t="s">
        <v>494</v>
      </c>
      <c r="B19" s="17" t="n">
        <v>5658</v>
      </c>
      <c r="C19" s="18">
        <f>(521.0/B19*100)</f>
        <v/>
      </c>
      <c r="D19" s="19" t="n">
        <v>5137</v>
      </c>
      <c r="E19" s="18" t="n">
        <v>464.19786106</v>
      </c>
      <c r="F19" s="20" t="n">
        <v>3.21237603</v>
      </c>
      <c r="G19" s="18" t="n">
        <v>502.98510554</v>
      </c>
      <c r="H19" s="20" t="n">
        <v>2.67418616</v>
      </c>
      <c r="I19" s="18" t="s">
        <v>481</v>
      </c>
      <c r="J19" s="20" t="s">
        <v>481</v>
      </c>
      <c r="K19" s="18" t="s">
        <v>481</v>
      </c>
      <c r="L19" s="20" t="s">
        <v>481</v>
      </c>
      <c r="M19" s="18" t="s">
        <v>481</v>
      </c>
      <c r="N19" s="20" t="s">
        <v>481</v>
      </c>
      <c r="O19" s="18" t="s">
        <v>481</v>
      </c>
      <c r="P19" s="20" t="s">
        <v>481</v>
      </c>
      <c r="Q19" s="18" t="n">
        <v>398.25142441</v>
      </c>
      <c r="R19" s="20" t="n">
        <v>8.44214481</v>
      </c>
    </row>
    <row r="20" spans="1:18">
      <c r="A20" s="15" t="s">
        <v>495</v>
      </c>
      <c r="B20" s="17" t="n">
        <v>3371</v>
      </c>
      <c r="C20" s="18">
        <f>(75.0/B20*100)</f>
        <v/>
      </c>
      <c r="D20" s="19" t="n">
        <v>3296</v>
      </c>
      <c r="E20" s="18" t="n">
        <v>481.78144206</v>
      </c>
      <c r="F20" s="20" t="n">
        <v>2.63781654</v>
      </c>
      <c r="G20" s="18" t="n">
        <v>502.04576695</v>
      </c>
      <c r="H20" s="20" t="n">
        <v>2.58762139</v>
      </c>
      <c r="I20" s="18" t="s">
        <v>481</v>
      </c>
      <c r="J20" s="20" t="s">
        <v>481</v>
      </c>
      <c r="K20" s="18" t="s">
        <v>481</v>
      </c>
      <c r="L20" s="20" t="s">
        <v>481</v>
      </c>
      <c r="M20" s="18" t="s">
        <v>481</v>
      </c>
      <c r="N20" s="20" t="s">
        <v>481</v>
      </c>
      <c r="O20" s="18" t="s">
        <v>481</v>
      </c>
      <c r="P20" s="20" t="s">
        <v>481</v>
      </c>
      <c r="Q20" s="18" t="n">
        <v>444.0202359</v>
      </c>
      <c r="R20" s="20" t="n">
        <v>10.06476456</v>
      </c>
    </row>
    <row r="21" spans="1:18">
      <c r="A21" s="15" t="s">
        <v>496</v>
      </c>
      <c r="B21" s="17" t="n">
        <v>5741</v>
      </c>
      <c r="C21" s="18">
        <f>(90.0/B21*100)</f>
        <v/>
      </c>
      <c r="D21" s="19" t="n">
        <v>5651</v>
      </c>
      <c r="E21" s="18" t="n">
        <v>490.62999276</v>
      </c>
      <c r="F21" s="20" t="n">
        <v>2.6154295</v>
      </c>
      <c r="G21" s="18" t="n">
        <v>513.85273367</v>
      </c>
      <c r="H21" s="20" t="n">
        <v>2.08905485</v>
      </c>
      <c r="I21" s="18" t="s">
        <v>481</v>
      </c>
      <c r="J21" s="20" t="s">
        <v>481</v>
      </c>
      <c r="K21" s="18" t="s">
        <v>481</v>
      </c>
      <c r="L21" s="20" t="s">
        <v>481</v>
      </c>
      <c r="M21" s="18" t="s">
        <v>481</v>
      </c>
      <c r="N21" s="20" t="s">
        <v>481</v>
      </c>
      <c r="O21" s="18" t="s">
        <v>481</v>
      </c>
      <c r="P21" s="20" t="s">
        <v>481</v>
      </c>
      <c r="Q21" s="18" t="n">
        <v>465.33138752</v>
      </c>
      <c r="R21" s="20" t="n">
        <v>8.534204519999999</v>
      </c>
    </row>
    <row r="22" spans="1:18">
      <c r="A22" s="15" t="s">
        <v>497</v>
      </c>
      <c r="B22" s="17" t="n">
        <v>6598</v>
      </c>
      <c r="C22" s="18">
        <f>(45.0/B22*100)</f>
        <v/>
      </c>
      <c r="D22" s="19" t="n">
        <v>6553</v>
      </c>
      <c r="E22" s="18" t="n">
        <v>458.85533952</v>
      </c>
      <c r="F22" s="20" t="n">
        <v>3.53976053</v>
      </c>
      <c r="G22" s="18" t="n">
        <v>499.33945385</v>
      </c>
      <c r="H22" s="20" t="n">
        <v>4.05378749</v>
      </c>
      <c r="I22" s="18" t="s">
        <v>481</v>
      </c>
      <c r="J22" s="20" t="s">
        <v>481</v>
      </c>
      <c r="K22" s="18" t="s">
        <v>481</v>
      </c>
      <c r="L22" s="20" t="s">
        <v>481</v>
      </c>
      <c r="M22" s="18" t="s">
        <v>481</v>
      </c>
      <c r="N22" s="20" t="s">
        <v>481</v>
      </c>
      <c r="O22" s="18" t="n">
        <v>386.88130559</v>
      </c>
      <c r="P22" s="20" t="n">
        <v>42.73914075</v>
      </c>
      <c r="Q22" s="18" t="n">
        <v>380.0272913</v>
      </c>
      <c r="R22" s="20" t="n">
        <v>9.317436430000001</v>
      </c>
    </row>
    <row r="23" spans="1:18">
      <c r="A23" s="15" t="s">
        <v>498</v>
      </c>
      <c r="B23" s="17" t="n">
        <v>11583</v>
      </c>
      <c r="C23" s="18">
        <f>(321.0/B23*100)</f>
        <v/>
      </c>
      <c r="D23" s="19" t="n">
        <v>11262</v>
      </c>
      <c r="E23" s="18" t="n">
        <v>474.69945212</v>
      </c>
      <c r="F23" s="20" t="n">
        <v>3.18452871</v>
      </c>
      <c r="G23" s="18" t="n">
        <v>507.18985989</v>
      </c>
      <c r="H23" s="20" t="n">
        <v>3.18914919</v>
      </c>
      <c r="I23" s="18" t="s">
        <v>481</v>
      </c>
      <c r="J23" s="20" t="s">
        <v>481</v>
      </c>
      <c r="K23" s="18" t="s">
        <v>481</v>
      </c>
      <c r="L23" s="20" t="s">
        <v>481</v>
      </c>
      <c r="M23" s="18" t="s">
        <v>481</v>
      </c>
      <c r="N23" s="20" t="s">
        <v>481</v>
      </c>
      <c r="O23" s="18" t="s">
        <v>481</v>
      </c>
      <c r="P23" s="20" t="s">
        <v>481</v>
      </c>
      <c r="Q23" s="18" t="n">
        <v>437.80243676</v>
      </c>
      <c r="R23" s="20" t="n">
        <v>8.66014871</v>
      </c>
    </row>
    <row r="24" spans="1:18">
      <c r="A24" s="15" t="s">
        <v>499</v>
      </c>
      <c r="B24" s="17" t="n">
        <v>6647</v>
      </c>
      <c r="C24" s="18">
        <f>(23.0/B24*100)</f>
        <v/>
      </c>
      <c r="D24" s="19" t="n">
        <v>6624</v>
      </c>
      <c r="E24" s="18" t="n">
        <v>517.97367088</v>
      </c>
      <c r="F24" s="20" t="n">
        <v>3.02068587</v>
      </c>
      <c r="G24" s="18" t="n">
        <v>547.6867802199999</v>
      </c>
      <c r="H24" s="20" t="n">
        <v>3.17746514</v>
      </c>
      <c r="I24" s="18" t="s">
        <v>481</v>
      </c>
      <c r="J24" s="20" t="s">
        <v>481</v>
      </c>
      <c r="K24" s="18" t="s">
        <v>481</v>
      </c>
      <c r="L24" s="20" t="s">
        <v>481</v>
      </c>
      <c r="M24" s="18" t="s">
        <v>481</v>
      </c>
      <c r="N24" s="20" t="s">
        <v>481</v>
      </c>
      <c r="O24" s="18" t="s">
        <v>481</v>
      </c>
      <c r="P24" s="20" t="s">
        <v>481</v>
      </c>
      <c r="Q24" s="18" t="n">
        <v>478.67133134</v>
      </c>
      <c r="R24" s="20" t="n">
        <v>10.94934723</v>
      </c>
    </row>
    <row r="25" spans="1:18">
      <c r="A25" s="15" t="s">
        <v>500</v>
      </c>
      <c r="B25" s="17" t="n">
        <v>5581</v>
      </c>
      <c r="C25" s="18">
        <f>(26.0/B25*100)</f>
        <v/>
      </c>
      <c r="D25" s="19" t="n">
        <v>5555</v>
      </c>
      <c r="E25" s="18" t="n">
        <v>509.90017831</v>
      </c>
      <c r="F25" s="20" t="n">
        <v>4.54161368</v>
      </c>
      <c r="G25" s="18" t="n">
        <v>528.99174391</v>
      </c>
      <c r="H25" s="20" t="n">
        <v>3.92718516</v>
      </c>
      <c r="I25" s="18" t="s">
        <v>481</v>
      </c>
      <c r="J25" s="20" t="s">
        <v>481</v>
      </c>
      <c r="K25" s="18" t="s">
        <v>481</v>
      </c>
      <c r="L25" s="20" t="s">
        <v>481</v>
      </c>
      <c r="M25" s="18" t="s">
        <v>481</v>
      </c>
      <c r="N25" s="20" t="s">
        <v>481</v>
      </c>
      <c r="O25" s="18" t="s">
        <v>481</v>
      </c>
      <c r="P25" s="20" t="s">
        <v>481</v>
      </c>
      <c r="Q25" s="18" t="n">
        <v>506.87873382</v>
      </c>
      <c r="R25" s="20" t="n">
        <v>11.76310003</v>
      </c>
    </row>
    <row r="26" spans="1:18">
      <c r="A26" s="15" t="s">
        <v>501</v>
      </c>
      <c r="B26" s="17" t="n">
        <v>4869</v>
      </c>
      <c r="C26" s="18">
        <f>(103.0/B26*100)</f>
        <v/>
      </c>
      <c r="D26" s="19" t="n">
        <v>4766</v>
      </c>
      <c r="E26" s="18" t="n">
        <v>475.29091068</v>
      </c>
      <c r="F26" s="20" t="n">
        <v>2.18627862</v>
      </c>
      <c r="G26" s="18" t="n">
        <v>496.36779412</v>
      </c>
      <c r="H26" s="20" t="n">
        <v>2.71415855</v>
      </c>
      <c r="I26" s="18" t="s">
        <v>481</v>
      </c>
      <c r="J26" s="20" t="s">
        <v>481</v>
      </c>
      <c r="K26" s="18" t="s">
        <v>481</v>
      </c>
      <c r="L26" s="20" t="s">
        <v>481</v>
      </c>
      <c r="M26" s="18" t="s">
        <v>481</v>
      </c>
      <c r="N26" s="20" t="s">
        <v>481</v>
      </c>
      <c r="O26" s="18" t="s">
        <v>481</v>
      </c>
      <c r="P26" s="20" t="s">
        <v>481</v>
      </c>
      <c r="Q26" s="18" t="n">
        <v>435.9569813</v>
      </c>
      <c r="R26" s="20" t="n">
        <v>9.92082474</v>
      </c>
    </row>
    <row r="27" spans="1:18">
      <c r="A27" s="15" t="s">
        <v>502</v>
      </c>
      <c r="B27" s="17" t="n">
        <v>5299</v>
      </c>
      <c r="C27" s="18">
        <f>(228.0/B27*100)</f>
        <v/>
      </c>
      <c r="D27" s="19" t="n">
        <v>5071</v>
      </c>
      <c r="E27" s="18" t="n">
        <v>481.59018259</v>
      </c>
      <c r="F27" s="20" t="n">
        <v>2.12807998</v>
      </c>
      <c r="G27" s="18" t="n">
        <v>503.89806114</v>
      </c>
      <c r="H27" s="20" t="n">
        <v>1.93595879</v>
      </c>
      <c r="I27" s="18" t="s">
        <v>481</v>
      </c>
      <c r="J27" s="20" t="s">
        <v>481</v>
      </c>
      <c r="K27" s="18" t="s">
        <v>481</v>
      </c>
      <c r="L27" s="20" t="s">
        <v>481</v>
      </c>
      <c r="M27" s="18" t="s">
        <v>481</v>
      </c>
      <c r="N27" s="20" t="s">
        <v>481</v>
      </c>
      <c r="O27" s="18" t="s">
        <v>481</v>
      </c>
      <c r="P27" s="20" t="s">
        <v>481</v>
      </c>
      <c r="Q27" s="18" t="n">
        <v>417.50277884</v>
      </c>
      <c r="R27" s="20" t="n">
        <v>4.49717644</v>
      </c>
    </row>
    <row r="28" spans="1:18">
      <c r="A28" s="15" t="s">
        <v>503</v>
      </c>
      <c r="B28" s="17" t="n">
        <v>7568</v>
      </c>
      <c r="C28" s="18">
        <f>(600.0/B28*100)</f>
        <v/>
      </c>
      <c r="D28" s="19" t="n">
        <v>6968</v>
      </c>
      <c r="E28" s="18" t="n">
        <v>406.14270293</v>
      </c>
      <c r="F28" s="20" t="n">
        <v>2.51723991</v>
      </c>
      <c r="G28" s="18" t="n">
        <v>421.84038309</v>
      </c>
      <c r="H28" s="20" t="n">
        <v>3.32780079</v>
      </c>
      <c r="I28" s="18" t="s">
        <v>481</v>
      </c>
      <c r="J28" s="20" t="s">
        <v>481</v>
      </c>
      <c r="K28" s="18" t="s">
        <v>481</v>
      </c>
      <c r="L28" s="20" t="s">
        <v>481</v>
      </c>
      <c r="M28" s="18" t="s">
        <v>481</v>
      </c>
      <c r="N28" s="20" t="s">
        <v>481</v>
      </c>
      <c r="O28" s="18" t="s">
        <v>481</v>
      </c>
      <c r="P28" s="20" t="s">
        <v>481</v>
      </c>
      <c r="Q28" s="18" t="n">
        <v>385.89394855</v>
      </c>
      <c r="R28" s="20" t="n">
        <v>7.10052562</v>
      </c>
    </row>
    <row r="29" spans="1:18">
      <c r="A29" s="15" t="s">
        <v>504</v>
      </c>
      <c r="B29" s="17" t="n">
        <v>5385</v>
      </c>
      <c r="C29" s="18">
        <f>(30.0/B29*100)</f>
        <v/>
      </c>
      <c r="D29" s="19" t="n">
        <v>5355</v>
      </c>
      <c r="E29" s="18" t="n">
        <v>503.45775903</v>
      </c>
      <c r="F29" s="20" t="n">
        <v>3.29742272</v>
      </c>
      <c r="G29" s="18" t="n">
        <v>528.5262507800001</v>
      </c>
      <c r="H29" s="20" t="n">
        <v>2.28718811</v>
      </c>
      <c r="I29" s="18" t="s">
        <v>481</v>
      </c>
      <c r="J29" s="20" t="s">
        <v>481</v>
      </c>
      <c r="K29" s="18" t="s">
        <v>481</v>
      </c>
      <c r="L29" s="20" t="s">
        <v>481</v>
      </c>
      <c r="M29" s="18" t="n">
        <v>335.3902018</v>
      </c>
      <c r="N29" s="20" t="n">
        <v>12.1685767</v>
      </c>
      <c r="O29" s="18" t="s">
        <v>481</v>
      </c>
      <c r="P29" s="20" t="s">
        <v>481</v>
      </c>
      <c r="Q29" s="18" t="n">
        <v>433.14050166</v>
      </c>
      <c r="R29" s="20" t="n">
        <v>13.67733127</v>
      </c>
    </row>
    <row r="30" spans="1:18">
      <c r="A30" s="15" t="s">
        <v>505</v>
      </c>
      <c r="B30" s="17" t="n">
        <v>4520</v>
      </c>
      <c r="C30" s="18">
        <f>(279.0/B30*100)</f>
        <v/>
      </c>
      <c r="D30" s="19" t="n">
        <v>4241</v>
      </c>
      <c r="E30" s="18" t="n">
        <v>488.9909405</v>
      </c>
      <c r="F30" s="20" t="n">
        <v>2.63571021</v>
      </c>
      <c r="G30" s="18" t="n">
        <v>518.30879462</v>
      </c>
      <c r="H30" s="20" t="n">
        <v>3.45570534</v>
      </c>
      <c r="I30" s="18" t="s">
        <v>481</v>
      </c>
      <c r="J30" s="20" t="s">
        <v>481</v>
      </c>
      <c r="K30" s="18" t="s">
        <v>481</v>
      </c>
      <c r="L30" s="20" t="s">
        <v>481</v>
      </c>
      <c r="M30" s="18" t="s">
        <v>481</v>
      </c>
      <c r="N30" s="20" t="s">
        <v>481</v>
      </c>
      <c r="O30" s="18" t="s">
        <v>481</v>
      </c>
      <c r="P30" s="20" t="s">
        <v>481</v>
      </c>
      <c r="Q30" s="18" t="n">
        <v>430.51895559</v>
      </c>
      <c r="R30" s="20" t="n">
        <v>7.7030336</v>
      </c>
    </row>
    <row r="31" spans="1:18">
      <c r="A31" s="15" t="s">
        <v>506</v>
      </c>
      <c r="B31" s="17" t="n">
        <v>5456</v>
      </c>
      <c r="C31" s="18">
        <f>(159.0/B31*100)</f>
        <v/>
      </c>
      <c r="D31" s="19" t="n">
        <v>5297</v>
      </c>
      <c r="E31" s="18" t="n">
        <v>493.27504207</v>
      </c>
      <c r="F31" s="20" t="n">
        <v>2.91190173</v>
      </c>
      <c r="G31" s="18" t="n">
        <v>513.8391607999999</v>
      </c>
      <c r="H31" s="20" t="n">
        <v>2.61202323</v>
      </c>
      <c r="I31" s="18" t="s">
        <v>481</v>
      </c>
      <c r="J31" s="20" t="s">
        <v>481</v>
      </c>
      <c r="K31" s="18" t="s">
        <v>481</v>
      </c>
      <c r="L31" s="20" t="s">
        <v>481</v>
      </c>
      <c r="M31" s="18" t="s">
        <v>481</v>
      </c>
      <c r="N31" s="20" t="s">
        <v>481</v>
      </c>
      <c r="O31" s="18" t="s">
        <v>481</v>
      </c>
      <c r="P31" s="20" t="s">
        <v>481</v>
      </c>
      <c r="Q31" s="18" t="n">
        <v>444.31683996</v>
      </c>
      <c r="R31" s="20" t="n">
        <v>6.57410711</v>
      </c>
    </row>
    <row r="32" spans="1:18">
      <c r="A32" s="15" t="s">
        <v>507</v>
      </c>
      <c r="B32" s="17" t="n">
        <v>4478</v>
      </c>
      <c r="C32" s="18">
        <f>(6.0/B32*100)</f>
        <v/>
      </c>
      <c r="D32" s="19" t="n">
        <v>4472</v>
      </c>
      <c r="E32" s="18" t="n">
        <v>490.44143858</v>
      </c>
      <c r="F32" s="20" t="n">
        <v>2.61452558</v>
      </c>
      <c r="G32" s="18" t="n">
        <v>521.02455456</v>
      </c>
      <c r="H32" s="20" t="n">
        <v>2.85385712</v>
      </c>
      <c r="I32" s="18" t="s">
        <v>481</v>
      </c>
      <c r="J32" s="20" t="s">
        <v>481</v>
      </c>
      <c r="K32" s="18" t="s">
        <v>481</v>
      </c>
      <c r="L32" s="20" t="s">
        <v>481</v>
      </c>
      <c r="M32" s="18" t="s">
        <v>481</v>
      </c>
      <c r="N32" s="20" t="s">
        <v>481</v>
      </c>
      <c r="O32" s="18" t="s">
        <v>481</v>
      </c>
      <c r="P32" s="20" t="s">
        <v>481</v>
      </c>
      <c r="Q32" s="18" t="n">
        <v>428.56913684</v>
      </c>
      <c r="R32" s="20" t="n">
        <v>13.96659087</v>
      </c>
    </row>
    <row r="33" spans="1:18">
      <c r="A33" s="15" t="s">
        <v>508</v>
      </c>
      <c r="B33" s="17" t="n">
        <v>7325</v>
      </c>
      <c r="C33" s="18">
        <f>(90.0/B33*100)</f>
        <v/>
      </c>
      <c r="D33" s="19" t="n">
        <v>7235</v>
      </c>
      <c r="E33" s="18" t="n">
        <v>475.88453265</v>
      </c>
      <c r="F33" s="20" t="n">
        <v>2.73576587</v>
      </c>
      <c r="G33" s="18" t="n">
        <v>517.0373585900001</v>
      </c>
      <c r="H33" s="20" t="n">
        <v>2.85616808</v>
      </c>
      <c r="I33" s="18" t="s">
        <v>481</v>
      </c>
      <c r="J33" s="20" t="s">
        <v>481</v>
      </c>
      <c r="K33" s="18" t="s">
        <v>481</v>
      </c>
      <c r="L33" s="20" t="s">
        <v>481</v>
      </c>
      <c r="M33" s="18" t="s">
        <v>481</v>
      </c>
      <c r="N33" s="20" t="s">
        <v>481</v>
      </c>
      <c r="O33" s="18" t="s">
        <v>481</v>
      </c>
      <c r="P33" s="20" t="s">
        <v>481</v>
      </c>
      <c r="Q33" s="18" t="n">
        <v>403.77846394</v>
      </c>
      <c r="R33" s="20" t="n">
        <v>10.04925934</v>
      </c>
    </row>
    <row r="34" spans="1:18">
      <c r="A34" s="15" t="s">
        <v>509</v>
      </c>
      <c r="B34" s="17" t="n">
        <v>6350</v>
      </c>
      <c r="C34" s="18">
        <f>(117.0/B34*100)</f>
        <v/>
      </c>
      <c r="D34" s="19" t="n">
        <v>6233</v>
      </c>
      <c r="E34" s="18" t="n">
        <v>472.34095019</v>
      </c>
      <c r="F34" s="20" t="n">
        <v>2.81384424</v>
      </c>
      <c r="G34" s="18" t="n">
        <v>499.46140762</v>
      </c>
      <c r="H34" s="20" t="n">
        <v>2.8948907</v>
      </c>
      <c r="I34" s="18" t="s">
        <v>481</v>
      </c>
      <c r="J34" s="20" t="s">
        <v>481</v>
      </c>
      <c r="K34" s="18" t="s">
        <v>481</v>
      </c>
      <c r="L34" s="20" t="s">
        <v>481</v>
      </c>
      <c r="M34" s="18" t="n">
        <v>336.51078337</v>
      </c>
      <c r="N34" s="20" t="n">
        <v>12.24828707</v>
      </c>
      <c r="O34" s="18" t="s">
        <v>481</v>
      </c>
      <c r="P34" s="20" t="s">
        <v>481</v>
      </c>
      <c r="Q34" s="18" t="n">
        <v>398.18328422</v>
      </c>
      <c r="R34" s="20" t="n">
        <v>9.20578868</v>
      </c>
    </row>
    <row r="35" spans="1:18">
      <c r="A35" s="15" t="s">
        <v>510</v>
      </c>
      <c r="B35" s="17" t="n">
        <v>6406</v>
      </c>
      <c r="C35" s="18">
        <f>(88.0/B35*100)</f>
        <v/>
      </c>
      <c r="D35" s="19" t="n">
        <v>6318</v>
      </c>
      <c r="E35" s="18" t="n">
        <v>501.72289074</v>
      </c>
      <c r="F35" s="20" t="n">
        <v>2.34727076</v>
      </c>
      <c r="G35" s="18" t="n">
        <v>519.55844921</v>
      </c>
      <c r="H35" s="20" t="n">
        <v>1.68283748</v>
      </c>
      <c r="I35" s="18" t="s">
        <v>481</v>
      </c>
      <c r="J35" s="20" t="s">
        <v>481</v>
      </c>
      <c r="K35" s="18" t="s">
        <v>481</v>
      </c>
      <c r="L35" s="20" t="s">
        <v>481</v>
      </c>
      <c r="M35" s="18" t="n">
        <v>349.78970242</v>
      </c>
      <c r="N35" s="20" t="n">
        <v>6.90672373</v>
      </c>
      <c r="O35" s="18" t="s">
        <v>481</v>
      </c>
      <c r="P35" s="20" t="s">
        <v>481</v>
      </c>
      <c r="Q35" s="18" t="n">
        <v>446.10474937</v>
      </c>
      <c r="R35" s="20" t="n">
        <v>8.339570070000001</v>
      </c>
    </row>
    <row r="36" spans="1:18">
      <c r="A36" s="15" t="s">
        <v>511</v>
      </c>
      <c r="B36" s="17" t="n">
        <v>6736</v>
      </c>
      <c r="C36" s="18">
        <f>(113.0/B36*100)</f>
        <v/>
      </c>
      <c r="D36" s="19" t="n">
        <v>6623</v>
      </c>
      <c r="E36" s="18" t="n">
        <v>480.15738696</v>
      </c>
      <c r="F36" s="20" t="n">
        <v>2.56181417</v>
      </c>
      <c r="G36" s="18" t="n">
        <v>499.70771046</v>
      </c>
      <c r="H36" s="20" t="n">
        <v>2.39929869</v>
      </c>
      <c r="I36" s="18" t="s">
        <v>481</v>
      </c>
      <c r="J36" s="20" t="s">
        <v>481</v>
      </c>
      <c r="K36" s="18" t="s">
        <v>481</v>
      </c>
      <c r="L36" s="20" t="s">
        <v>481</v>
      </c>
      <c r="M36" s="18" t="s">
        <v>481</v>
      </c>
      <c r="N36" s="20" t="s">
        <v>481</v>
      </c>
      <c r="O36" s="18" t="s">
        <v>481</v>
      </c>
      <c r="P36" s="20" t="s">
        <v>481</v>
      </c>
      <c r="Q36" s="18" t="n">
        <v>427.63827489</v>
      </c>
      <c r="R36" s="20" t="n">
        <v>7.35730174</v>
      </c>
    </row>
    <row r="37" spans="1:18">
      <c r="A37" s="15" t="s">
        <v>512</v>
      </c>
      <c r="B37" s="17" t="n">
        <v>5458</v>
      </c>
      <c r="C37" s="18">
        <f>(232.0/B37*100)</f>
        <v/>
      </c>
      <c r="D37" s="19" t="n">
        <v>5226</v>
      </c>
      <c r="E37" s="18" t="n">
        <v>491.73258683</v>
      </c>
      <c r="F37" s="20" t="n">
        <v>3.11589871</v>
      </c>
      <c r="G37" s="18" t="n">
        <v>508.41893677</v>
      </c>
      <c r="H37" s="20" t="n">
        <v>3.35573137</v>
      </c>
      <c r="I37" s="18" t="s">
        <v>481</v>
      </c>
      <c r="J37" s="20" t="s">
        <v>481</v>
      </c>
      <c r="K37" s="18" t="s">
        <v>481</v>
      </c>
      <c r="L37" s="20" t="s">
        <v>481</v>
      </c>
      <c r="M37" s="18" t="s">
        <v>481</v>
      </c>
      <c r="N37" s="20" t="s">
        <v>481</v>
      </c>
      <c r="O37" s="18" t="s">
        <v>481</v>
      </c>
      <c r="P37" s="20" t="s">
        <v>481</v>
      </c>
      <c r="Q37" s="18" t="n">
        <v>428.33147016</v>
      </c>
      <c r="R37" s="20" t="n">
        <v>6.82425191</v>
      </c>
    </row>
    <row r="38" spans="1:18">
      <c r="A38" s="15" t="s">
        <v>513</v>
      </c>
      <c r="B38" s="17" t="n">
        <v>5860</v>
      </c>
      <c r="C38" s="18">
        <f>(35.0/B38*100)</f>
        <v/>
      </c>
      <c r="D38" s="19" t="n">
        <v>5825</v>
      </c>
      <c r="E38" s="18" t="n">
        <v>510.4817777</v>
      </c>
      <c r="F38" s="20" t="n">
        <v>3.39364727</v>
      </c>
      <c r="G38" s="18" t="n">
        <v>537.1951933</v>
      </c>
      <c r="H38" s="20" t="n">
        <v>3.63307387</v>
      </c>
      <c r="I38" s="18" t="s">
        <v>481</v>
      </c>
      <c r="J38" s="20" t="s">
        <v>481</v>
      </c>
      <c r="K38" s="18" t="s">
        <v>481</v>
      </c>
      <c r="L38" s="20" t="s">
        <v>481</v>
      </c>
      <c r="M38" s="18" t="s">
        <v>481</v>
      </c>
      <c r="N38" s="20" t="s">
        <v>481</v>
      </c>
      <c r="O38" s="18" t="s">
        <v>481</v>
      </c>
      <c r="P38" s="20" t="s">
        <v>481</v>
      </c>
      <c r="Q38" s="18" t="n">
        <v>508.56059958</v>
      </c>
      <c r="R38" s="20" t="n">
        <v>5.39585598</v>
      </c>
    </row>
    <row r="39" spans="1:18">
      <c r="A39" s="15" t="s">
        <v>514</v>
      </c>
      <c r="B39" s="17" t="n">
        <v>5895</v>
      </c>
      <c r="C39" s="18">
        <f>(34.0/B39*100)</f>
        <v/>
      </c>
      <c r="D39" s="19" t="n">
        <v>5861</v>
      </c>
      <c r="E39" s="18" t="n">
        <v>417.24467052</v>
      </c>
      <c r="F39" s="20" t="n">
        <v>3.97801886</v>
      </c>
      <c r="G39" s="18" t="n">
        <v>435.33993573</v>
      </c>
      <c r="H39" s="20" t="n">
        <v>5.29100245</v>
      </c>
      <c r="I39" s="18" t="s">
        <v>481</v>
      </c>
      <c r="J39" s="20" t="s">
        <v>481</v>
      </c>
      <c r="K39" s="18" t="s">
        <v>481</v>
      </c>
      <c r="L39" s="20" t="s">
        <v>481</v>
      </c>
      <c r="M39" s="18" t="s">
        <v>481</v>
      </c>
      <c r="N39" s="20" t="s">
        <v>481</v>
      </c>
      <c r="O39" s="18" t="s">
        <v>481</v>
      </c>
      <c r="P39" s="20" t="s">
        <v>481</v>
      </c>
      <c r="Q39" s="18" t="n">
        <v>378.6660561</v>
      </c>
      <c r="R39" s="20" t="n">
        <v>9.65984553</v>
      </c>
    </row>
    <row r="40" spans="1:18">
      <c r="A40" s="15" t="s">
        <v>515</v>
      </c>
      <c r="B40" s="17" t="n">
        <v>14157</v>
      </c>
      <c r="C40" s="18">
        <f>(452.0/B40*100)</f>
        <v/>
      </c>
      <c r="D40" s="19" t="n">
        <v>13705</v>
      </c>
      <c r="E40" s="18" t="n">
        <v>476.39826677</v>
      </c>
      <c r="F40" s="20" t="n">
        <v>2.80793979</v>
      </c>
      <c r="G40" s="18" t="n">
        <v>508.29424604</v>
      </c>
      <c r="H40" s="20" t="n">
        <v>2.73928259</v>
      </c>
      <c r="I40" s="18" t="s">
        <v>481</v>
      </c>
      <c r="J40" s="20" t="s">
        <v>481</v>
      </c>
      <c r="K40" s="18" t="s">
        <v>481</v>
      </c>
      <c r="L40" s="20" t="s">
        <v>481</v>
      </c>
      <c r="M40" s="18" t="s">
        <v>481</v>
      </c>
      <c r="N40" s="20" t="s">
        <v>481</v>
      </c>
      <c r="O40" s="18" t="s">
        <v>481</v>
      </c>
      <c r="P40" s="20" t="s">
        <v>481</v>
      </c>
      <c r="Q40" s="18" t="n">
        <v>417.24918811</v>
      </c>
      <c r="R40" s="20" t="n">
        <v>7.61710485</v>
      </c>
    </row>
    <row r="41" spans="1:18">
      <c r="A41" s="15" t="s">
        <v>516</v>
      </c>
      <c r="B41" s="17" t="n">
        <v>5712</v>
      </c>
      <c r="C41" s="18">
        <f>(80.0/B41*100)</f>
        <v/>
      </c>
      <c r="D41" s="19" t="n">
        <v>5632</v>
      </c>
      <c r="E41" s="18" t="n">
        <v>454.13189342</v>
      </c>
      <c r="F41" s="20" t="n">
        <v>3.21133283</v>
      </c>
      <c r="G41" s="18" t="n">
        <v>492.48237736</v>
      </c>
      <c r="H41" s="20" t="n">
        <v>3.45321465</v>
      </c>
      <c r="I41" s="18" t="s">
        <v>481</v>
      </c>
      <c r="J41" s="20" t="s">
        <v>481</v>
      </c>
      <c r="K41" s="18" t="s">
        <v>481</v>
      </c>
      <c r="L41" s="20" t="s">
        <v>481</v>
      </c>
      <c r="M41" s="18" t="n">
        <v>392.51815558</v>
      </c>
      <c r="N41" s="20" t="n">
        <v>16.89642718</v>
      </c>
      <c r="O41" s="18" t="s">
        <v>481</v>
      </c>
      <c r="P41" s="20" t="s">
        <v>481</v>
      </c>
      <c r="Q41" s="18" t="n">
        <v>409.64024146</v>
      </c>
      <c r="R41" s="20" t="n">
        <v>10.89459943</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(2395.0/B46*100)</f>
        <v/>
      </c>
      <c r="D46" s="19" t="n">
        <v>20746</v>
      </c>
      <c r="E46" s="18" t="n">
        <v>377.23928001</v>
      </c>
      <c r="F46" s="20" t="n">
        <v>3.2427083</v>
      </c>
      <c r="G46" s="18" t="n">
        <v>413.1467062</v>
      </c>
      <c r="H46" s="20" t="n">
        <v>4.44215421</v>
      </c>
      <c r="I46" s="18" t="s">
        <v>481</v>
      </c>
      <c r="J46" s="20" t="s">
        <v>481</v>
      </c>
      <c r="K46" s="18" t="s">
        <v>481</v>
      </c>
      <c r="L46" s="20" t="s">
        <v>481</v>
      </c>
      <c r="M46" s="18" t="s">
        <v>481</v>
      </c>
      <c r="N46" s="20" t="s">
        <v>481</v>
      </c>
      <c r="O46" s="18" t="s">
        <v>481</v>
      </c>
      <c r="P46" s="20" t="s">
        <v>481</v>
      </c>
      <c r="Q46" s="18" t="n">
        <v>357.30669239</v>
      </c>
      <c r="R46" s="20" t="n">
        <v>3.32742058</v>
      </c>
    </row>
    <row r="47" spans="1:18">
      <c r="A47" s="15" t="s">
        <v>522</v>
      </c>
      <c r="B47" s="17" t="n">
        <v>5928</v>
      </c>
      <c r="C47" s="18">
        <f>(488.0/B47*100)</f>
        <v/>
      </c>
      <c r="D47" s="19" t="n">
        <v>5440</v>
      </c>
      <c r="E47" s="18" t="n">
        <v>440.6966797</v>
      </c>
      <c r="F47" s="20" t="n">
        <v>4.12132487</v>
      </c>
      <c r="G47" s="18" t="n">
        <v>469.04769941</v>
      </c>
      <c r="H47" s="20" t="n">
        <v>4.50550676</v>
      </c>
      <c r="I47" s="18" t="s">
        <v>481</v>
      </c>
      <c r="J47" s="20" t="s">
        <v>481</v>
      </c>
      <c r="K47" s="18" t="s">
        <v>481</v>
      </c>
      <c r="L47" s="20" t="s">
        <v>481</v>
      </c>
      <c r="M47" s="18" t="s">
        <v>481</v>
      </c>
      <c r="N47" s="20" t="s">
        <v>481</v>
      </c>
      <c r="O47" s="18" t="s">
        <v>481</v>
      </c>
      <c r="P47" s="20" t="s">
        <v>481</v>
      </c>
      <c r="Q47" s="18" t="n">
        <v>383.53838723</v>
      </c>
      <c r="R47" s="20" t="n">
        <v>5.55090738</v>
      </c>
    </row>
    <row r="48" spans="1:18">
      <c r="A48" s="15" t="s">
        <v>523</v>
      </c>
      <c r="B48" s="17" t="n">
        <v>9841</v>
      </c>
      <c r="C48" s="18">
        <f>(8.0/B48*100)</f>
        <v/>
      </c>
      <c r="D48" s="19" t="n">
        <v>9833</v>
      </c>
      <c r="E48" s="18" t="n">
        <v>503.88869556</v>
      </c>
      <c r="F48" s="20" t="n">
        <v>4.63441101</v>
      </c>
      <c r="G48" s="18" t="n">
        <v>576.82277743</v>
      </c>
      <c r="H48" s="20" t="n">
        <v>5.77152266</v>
      </c>
      <c r="I48" s="18" t="s">
        <v>481</v>
      </c>
      <c r="J48" s="20" t="s">
        <v>481</v>
      </c>
      <c r="K48" s="18" t="s">
        <v>481</v>
      </c>
      <c r="L48" s="20" t="s">
        <v>481</v>
      </c>
      <c r="M48" s="18" t="s">
        <v>481</v>
      </c>
      <c r="N48" s="20" t="s">
        <v>481</v>
      </c>
      <c r="O48" s="18" t="s">
        <v>481</v>
      </c>
      <c r="P48" s="20" t="s">
        <v>481</v>
      </c>
      <c r="Q48" s="18" t="n">
        <v>489.1650311</v>
      </c>
      <c r="R48" s="20" t="n">
        <v>20.66410156</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(493.0/B50*100)</f>
        <v/>
      </c>
      <c r="D50" s="19" t="n">
        <v>11302</v>
      </c>
      <c r="E50" s="18" t="n">
        <v>383.28395584</v>
      </c>
      <c r="F50" s="20" t="n">
        <v>2.21422797</v>
      </c>
      <c r="G50" s="18" t="n">
        <v>413.60605928</v>
      </c>
      <c r="H50" s="20" t="n">
        <v>3.42311619</v>
      </c>
      <c r="I50" s="18" t="s">
        <v>481</v>
      </c>
      <c r="J50" s="20" t="s">
        <v>481</v>
      </c>
      <c r="K50" s="18" t="s">
        <v>481</v>
      </c>
      <c r="L50" s="20" t="s">
        <v>481</v>
      </c>
      <c r="M50" s="18" t="s">
        <v>481</v>
      </c>
      <c r="N50" s="20" t="s">
        <v>481</v>
      </c>
      <c r="O50" s="18" t="s">
        <v>481</v>
      </c>
      <c r="P50" s="20" t="s">
        <v>481</v>
      </c>
      <c r="Q50" s="18" t="n">
        <v>342.62189816</v>
      </c>
      <c r="R50" s="20" t="n">
        <v>8.01528197</v>
      </c>
    </row>
    <row r="51" spans="1:18">
      <c r="A51" s="15" t="s">
        <v>526</v>
      </c>
      <c r="B51" s="17" t="n">
        <v>6866</v>
      </c>
      <c r="C51" s="18">
        <f>(112.0/B51*100)</f>
        <v/>
      </c>
      <c r="D51" s="19" t="n">
        <v>6754</v>
      </c>
      <c r="E51" s="18" t="n">
        <v>397.15408174</v>
      </c>
      <c r="F51" s="20" t="n">
        <v>3.17427422</v>
      </c>
      <c r="G51" s="18" t="n">
        <v>412.61496696</v>
      </c>
      <c r="H51" s="20" t="n">
        <v>3.15843835</v>
      </c>
      <c r="I51" s="18" t="s">
        <v>481</v>
      </c>
      <c r="J51" s="20" t="s">
        <v>481</v>
      </c>
      <c r="K51" s="18" t="s">
        <v>481</v>
      </c>
      <c r="L51" s="20" t="s">
        <v>481</v>
      </c>
      <c r="M51" s="18" t="n">
        <v>380.5422133</v>
      </c>
      <c r="N51" s="20" t="n">
        <v>4.31283207</v>
      </c>
      <c r="O51" s="18" t="s">
        <v>481</v>
      </c>
      <c r="P51" s="20" t="s">
        <v>481</v>
      </c>
      <c r="Q51" s="18" t="n">
        <v>383.46948553</v>
      </c>
      <c r="R51" s="20" t="n">
        <v>6.69478533</v>
      </c>
    </row>
    <row r="52" spans="1:18">
      <c r="A52" s="15" t="s">
        <v>527</v>
      </c>
      <c r="B52" s="17" t="n">
        <v>5809</v>
      </c>
      <c r="C52" s="18">
        <f>(124.0/B52*100)</f>
        <v/>
      </c>
      <c r="D52" s="19" t="n">
        <v>5685</v>
      </c>
      <c r="E52" s="18" t="n">
        <v>459.75496165</v>
      </c>
      <c r="F52" s="20" t="n">
        <v>3.32748369</v>
      </c>
      <c r="G52" s="18" t="n">
        <v>474.19879907</v>
      </c>
      <c r="H52" s="20" t="n">
        <v>3.3098037</v>
      </c>
      <c r="I52" s="18" t="s">
        <v>481</v>
      </c>
      <c r="J52" s="20" t="s">
        <v>481</v>
      </c>
      <c r="K52" s="18" t="s">
        <v>481</v>
      </c>
      <c r="L52" s="20" t="s">
        <v>481</v>
      </c>
      <c r="M52" s="18" t="s">
        <v>481</v>
      </c>
      <c r="N52" s="20" t="s">
        <v>481</v>
      </c>
      <c r="O52" s="18" t="s">
        <v>481</v>
      </c>
      <c r="P52" s="20" t="s">
        <v>481</v>
      </c>
      <c r="Q52" s="18" t="n">
        <v>392.43583282</v>
      </c>
      <c r="R52" s="20" t="n">
        <v>8.653233609999999</v>
      </c>
    </row>
    <row r="53" spans="1:18">
      <c r="A53" s="15" t="s">
        <v>528</v>
      </c>
      <c r="B53" s="17" t="n">
        <v>5571</v>
      </c>
      <c r="C53" s="18">
        <f>(144.0/B53*100)</f>
        <v/>
      </c>
      <c r="D53" s="19" t="n">
        <v>5427</v>
      </c>
      <c r="E53" s="18" t="n">
        <v>428.66356507</v>
      </c>
      <c r="F53" s="20" t="n">
        <v>2.0765817</v>
      </c>
      <c r="G53" s="18" t="n">
        <v>459.73940575</v>
      </c>
      <c r="H53" s="20" t="n">
        <v>2.31546301</v>
      </c>
      <c r="I53" s="18" t="s">
        <v>481</v>
      </c>
      <c r="J53" s="20" t="s">
        <v>481</v>
      </c>
      <c r="K53" s="18" t="s">
        <v>481</v>
      </c>
      <c r="L53" s="20" t="s">
        <v>481</v>
      </c>
      <c r="M53" s="18" t="s">
        <v>481</v>
      </c>
      <c r="N53" s="20" t="s">
        <v>481</v>
      </c>
      <c r="O53" s="18" t="s">
        <v>481</v>
      </c>
      <c r="P53" s="20" t="s">
        <v>481</v>
      </c>
      <c r="Q53" s="18" t="n">
        <v>370.74507623</v>
      </c>
      <c r="R53" s="20" t="n">
        <v>4.65808403</v>
      </c>
    </row>
    <row r="54" spans="1:18">
      <c r="A54" s="15" t="s">
        <v>529</v>
      </c>
      <c r="B54" s="17" t="n">
        <v>4740</v>
      </c>
      <c r="C54" s="18">
        <f>(638.0/B54*100)</f>
        <v/>
      </c>
      <c r="D54" s="19" t="n">
        <v>4102</v>
      </c>
      <c r="E54" s="18" t="n">
        <v>326.7196602</v>
      </c>
      <c r="F54" s="20" t="n">
        <v>3.17012735</v>
      </c>
      <c r="G54" s="18" t="n">
        <v>359.42212467</v>
      </c>
      <c r="H54" s="20" t="n">
        <v>3.94138706</v>
      </c>
      <c r="I54" s="18" t="s">
        <v>481</v>
      </c>
      <c r="J54" s="20" t="s">
        <v>481</v>
      </c>
      <c r="K54" s="18" t="s">
        <v>481</v>
      </c>
      <c r="L54" s="20" t="s">
        <v>481</v>
      </c>
      <c r="M54" s="18" t="s">
        <v>481</v>
      </c>
      <c r="N54" s="20" t="s">
        <v>481</v>
      </c>
      <c r="O54" s="18" t="s">
        <v>481</v>
      </c>
      <c r="P54" s="20" t="s">
        <v>481</v>
      </c>
      <c r="Q54" s="18" t="n">
        <v>292.97808795</v>
      </c>
      <c r="R54" s="20" t="n">
        <v>4.45927531</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529.60186935</v>
      </c>
      <c r="F56" s="20" t="n">
        <v>3.10372769</v>
      </c>
      <c r="G56" s="18" t="n">
        <v>567.06616919</v>
      </c>
      <c r="H56" s="20" t="n">
        <v>3.02757574</v>
      </c>
      <c r="I56" s="18" t="s">
        <v>481</v>
      </c>
      <c r="J56" s="20" t="s">
        <v>481</v>
      </c>
      <c r="K56" s="18" t="s">
        <v>481</v>
      </c>
      <c r="L56" s="20" t="s">
        <v>481</v>
      </c>
      <c r="M56" s="18" t="s">
        <v>481</v>
      </c>
      <c r="N56" s="20" t="s">
        <v>481</v>
      </c>
      <c r="O56" s="18" t="s">
        <v>481</v>
      </c>
      <c r="P56" s="20" t="s">
        <v>481</v>
      </c>
      <c r="Q56" s="18" t="n">
        <v>465.51481388</v>
      </c>
      <c r="R56" s="20" t="n">
        <v>17.64499898</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(193.0/B61*100)</f>
        <v/>
      </c>
      <c r="D61" s="19" t="n">
        <v>6332</v>
      </c>
      <c r="E61" s="18" t="n">
        <v>472.38634755</v>
      </c>
      <c r="F61" s="20" t="n">
        <v>2.54082039</v>
      </c>
      <c r="G61" s="18" t="n">
        <v>496.9629901</v>
      </c>
      <c r="H61" s="20" t="n">
        <v>2.82868036</v>
      </c>
      <c r="I61" s="18" t="s">
        <v>481</v>
      </c>
      <c r="J61" s="20" t="s">
        <v>481</v>
      </c>
      <c r="K61" s="18" t="s">
        <v>481</v>
      </c>
      <c r="L61" s="20" t="s">
        <v>481</v>
      </c>
      <c r="M61" s="18" t="s">
        <v>481</v>
      </c>
      <c r="N61" s="20" t="s">
        <v>481</v>
      </c>
      <c r="O61" s="18" t="s">
        <v>481</v>
      </c>
      <c r="P61" s="20" t="s">
        <v>481</v>
      </c>
      <c r="Q61" s="18" t="n">
        <v>412.82683693</v>
      </c>
      <c r="R61" s="20" t="n">
        <v>8.655948889999999</v>
      </c>
    </row>
    <row r="62" spans="1:18">
      <c r="A62" s="15" t="s">
        <v>537</v>
      </c>
      <c r="B62" s="17" t="n">
        <v>4476</v>
      </c>
      <c r="C62" s="18">
        <f>(3.0/B62*100)</f>
        <v/>
      </c>
      <c r="D62" s="19" t="n">
        <v>4473</v>
      </c>
      <c r="E62" s="18" t="n">
        <v>536.1784341600001</v>
      </c>
      <c r="F62" s="20" t="n">
        <v>1.89775293</v>
      </c>
      <c r="G62" s="18" t="n">
        <v>550.93050973</v>
      </c>
      <c r="H62" s="20" t="n">
        <v>1.72347934</v>
      </c>
      <c r="I62" s="18" t="s">
        <v>481</v>
      </c>
      <c r="J62" s="20" t="s">
        <v>481</v>
      </c>
      <c r="K62" s="18" t="s">
        <v>481</v>
      </c>
      <c r="L62" s="20" t="s">
        <v>481</v>
      </c>
      <c r="M62" s="18" t="s">
        <v>481</v>
      </c>
      <c r="N62" s="20" t="s">
        <v>481</v>
      </c>
      <c r="O62" s="18" t="s">
        <v>481</v>
      </c>
      <c r="P62" s="20" t="s">
        <v>481</v>
      </c>
      <c r="Q62" s="18" t="n">
        <v>495.77360591</v>
      </c>
      <c r="R62" s="20" t="n">
        <v>24.51603453</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(104.0/B66*100)</f>
        <v/>
      </c>
      <c r="D66" s="19" t="n">
        <v>5561</v>
      </c>
      <c r="E66" s="18" t="n">
        <v>417.71255573</v>
      </c>
      <c r="F66" s="20" t="n">
        <v>2.12558381</v>
      </c>
      <c r="G66" s="18" t="n">
        <v>441.05853245</v>
      </c>
      <c r="H66" s="20" t="n">
        <v>2.67946041</v>
      </c>
      <c r="I66" s="18" t="s">
        <v>481</v>
      </c>
      <c r="J66" s="20" t="s">
        <v>481</v>
      </c>
      <c r="K66" s="18" t="s">
        <v>481</v>
      </c>
      <c r="L66" s="20" t="s">
        <v>481</v>
      </c>
      <c r="M66" s="18" t="s">
        <v>481</v>
      </c>
      <c r="N66" s="20" t="s">
        <v>481</v>
      </c>
      <c r="O66" s="18" t="s">
        <v>481</v>
      </c>
      <c r="P66" s="20" t="s">
        <v>481</v>
      </c>
      <c r="Q66" s="18" t="n">
        <v>359.90975578</v>
      </c>
      <c r="R66" s="20" t="n">
        <v>4.45835933</v>
      </c>
    </row>
    <row r="67" spans="1:18">
      <c r="A67" s="15" t="s">
        <v>542</v>
      </c>
      <c r="B67" s="17" t="n">
        <v>6971</v>
      </c>
      <c r="C67" s="18">
        <f>(1330.0/B67*100)</f>
        <v/>
      </c>
      <c r="D67" s="19" t="n">
        <v>5641</v>
      </c>
      <c r="E67" s="18" t="n">
        <v>395.30452701</v>
      </c>
      <c r="F67" s="20" t="n">
        <v>2.94961823</v>
      </c>
      <c r="G67" s="18" t="n">
        <v>422.69144489</v>
      </c>
      <c r="H67" s="20" t="n">
        <v>4.33768513</v>
      </c>
      <c r="I67" s="18" t="s">
        <v>481</v>
      </c>
      <c r="J67" s="20" t="s">
        <v>481</v>
      </c>
      <c r="K67" s="18" t="s">
        <v>481</v>
      </c>
      <c r="L67" s="20" t="s">
        <v>481</v>
      </c>
      <c r="M67" s="18" t="s">
        <v>481</v>
      </c>
      <c r="N67" s="20" t="s">
        <v>481</v>
      </c>
      <c r="O67" s="18" t="s">
        <v>481</v>
      </c>
      <c r="P67" s="20" t="s">
        <v>481</v>
      </c>
      <c r="Q67" s="18" t="n">
        <v>347.1222668</v>
      </c>
      <c r="R67" s="20" t="n">
        <v>6.51816389</v>
      </c>
    </row>
    <row r="68" spans="1:18">
      <c r="A68" s="15" t="s">
        <v>543</v>
      </c>
      <c r="B68" s="17" t="n">
        <v>12083</v>
      </c>
      <c r="C68" s="18">
        <f>(32.0/B68*100)</f>
        <v/>
      </c>
      <c r="D68" s="19" t="n">
        <v>12051</v>
      </c>
      <c r="E68" s="18" t="n">
        <v>400.9216152</v>
      </c>
      <c r="F68" s="20" t="n">
        <v>1.72760508</v>
      </c>
      <c r="G68" s="18" t="n">
        <v>435.80411762</v>
      </c>
      <c r="H68" s="20" t="n">
        <v>2.24962286</v>
      </c>
      <c r="I68" s="18" t="s">
        <v>481</v>
      </c>
      <c r="J68" s="20" t="s">
        <v>481</v>
      </c>
      <c r="K68" s="18" t="s">
        <v>481</v>
      </c>
      <c r="L68" s="20" t="s">
        <v>481</v>
      </c>
      <c r="M68" s="18" t="s">
        <v>481</v>
      </c>
      <c r="N68" s="20" t="s">
        <v>481</v>
      </c>
      <c r="O68" s="18" t="s">
        <v>481</v>
      </c>
      <c r="P68" s="20" t="s">
        <v>481</v>
      </c>
      <c r="Q68" s="18" t="n">
        <v>350.79445115</v>
      </c>
      <c r="R68" s="20" t="n">
        <v>2.05839473</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493.48625534</v>
      </c>
      <c r="F70" s="20" t="n">
        <v>2.96402941</v>
      </c>
      <c r="G70" s="18" t="n">
        <v>508.34656074</v>
      </c>
      <c r="H70" s="20" t="n">
        <v>4.65987863</v>
      </c>
      <c r="I70" s="18" t="s">
        <v>481</v>
      </c>
      <c r="J70" s="20" t="s">
        <v>481</v>
      </c>
      <c r="K70" s="18" t="s">
        <v>481</v>
      </c>
      <c r="L70" s="20" t="s">
        <v>481</v>
      </c>
      <c r="M70" s="18" t="s">
        <v>481</v>
      </c>
      <c r="N70" s="20" t="s">
        <v>481</v>
      </c>
      <c r="O70" s="18" t="s">
        <v>481</v>
      </c>
      <c r="P70" s="20" t="s">
        <v>481</v>
      </c>
      <c r="Q70" s="18" t="n">
        <v>447.90253281</v>
      </c>
      <c r="R70" s="20" t="n">
        <v>9.566842790000001</v>
      </c>
    </row>
    <row r="71" spans="1:18">
      <c r="A71" s="15" t="s">
        <v>546</v>
      </c>
      <c r="B71" s="17" t="n">
        <v>6115</v>
      </c>
      <c r="C71" s="18">
        <f>(60.0/B71*100)</f>
        <v/>
      </c>
      <c r="D71" s="19" t="n">
        <v>6055</v>
      </c>
      <c r="E71" s="18" t="n">
        <v>538.69587812</v>
      </c>
      <c r="F71" s="20" t="n">
        <v>2.56849552</v>
      </c>
      <c r="G71" s="18" t="n">
        <v>577.79139964</v>
      </c>
      <c r="H71" s="20" t="n">
        <v>1.9364257</v>
      </c>
      <c r="I71" s="18" t="s">
        <v>481</v>
      </c>
      <c r="J71" s="20" t="s">
        <v>481</v>
      </c>
      <c r="K71" s="18" t="s">
        <v>481</v>
      </c>
      <c r="L71" s="20" t="s">
        <v>481</v>
      </c>
      <c r="M71" s="18" t="s">
        <v>481</v>
      </c>
      <c r="N71" s="20" t="s">
        <v>481</v>
      </c>
      <c r="O71" s="18" t="s">
        <v>481</v>
      </c>
      <c r="P71" s="20" t="s">
        <v>481</v>
      </c>
      <c r="Q71" s="18" t="n">
        <v>522.64301793</v>
      </c>
      <c r="R71" s="20" t="n">
        <v>15.31313957</v>
      </c>
    </row>
    <row r="72" spans="1:18">
      <c r="A72" s="15" t="s">
        <v>547</v>
      </c>
      <c r="B72" s="17" t="n">
        <v>7708</v>
      </c>
      <c r="C72" s="18">
        <f>(9.0/B72*100)</f>
        <v/>
      </c>
      <c r="D72" s="19" t="n">
        <v>7699</v>
      </c>
      <c r="E72" s="18" t="n">
        <v>517.51536485</v>
      </c>
      <c r="F72" s="20" t="n">
        <v>3.46869036</v>
      </c>
      <c r="G72" s="18" t="n">
        <v>556.64299722</v>
      </c>
      <c r="H72" s="20" t="n">
        <v>3.49172445</v>
      </c>
      <c r="I72" s="18" t="s">
        <v>481</v>
      </c>
      <c r="J72" s="20" t="s">
        <v>481</v>
      </c>
      <c r="K72" s="18" t="s">
        <v>481</v>
      </c>
      <c r="L72" s="20" t="s">
        <v>481</v>
      </c>
      <c r="M72" s="18" t="s">
        <v>481</v>
      </c>
      <c r="N72" s="20" t="s">
        <v>481</v>
      </c>
      <c r="O72" s="18" t="s">
        <v>481</v>
      </c>
      <c r="P72" s="20" t="s">
        <v>481</v>
      </c>
      <c r="Q72" s="18" t="n">
        <v>487.43351972</v>
      </c>
      <c r="R72" s="20" t="n">
        <v>18.99376049</v>
      </c>
    </row>
    <row r="73" spans="1:18">
      <c r="A73" s="15" t="s">
        <v>548</v>
      </c>
      <c r="B73" s="17" t="n">
        <v>8249</v>
      </c>
      <c r="C73" s="18">
        <f>(220.0/B73*100)</f>
        <v/>
      </c>
      <c r="D73" s="19" t="n">
        <v>8029</v>
      </c>
      <c r="E73" s="18" t="n">
        <v>408.59752655</v>
      </c>
      <c r="F73" s="20" t="n">
        <v>2.9687281</v>
      </c>
      <c r="G73" s="18" t="n">
        <v>437.30392036</v>
      </c>
      <c r="H73" s="20" t="n">
        <v>4.43845234</v>
      </c>
      <c r="I73" s="18" t="s">
        <v>481</v>
      </c>
      <c r="J73" s="20" t="s">
        <v>481</v>
      </c>
      <c r="K73" s="18" t="s">
        <v>481</v>
      </c>
      <c r="L73" s="20" t="s">
        <v>481</v>
      </c>
      <c r="M73" s="18" t="s">
        <v>481</v>
      </c>
      <c r="N73" s="20" t="s">
        <v>481</v>
      </c>
      <c r="O73" s="18" t="s">
        <v>481</v>
      </c>
      <c r="P73" s="20" t="s">
        <v>481</v>
      </c>
      <c r="Q73" s="18" t="n">
        <v>377.98664281</v>
      </c>
      <c r="R73" s="20" t="n">
        <v>10.68791856</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(355.0/B75*100)</f>
        <v/>
      </c>
      <c r="D75" s="19" t="n">
        <v>5020</v>
      </c>
      <c r="E75" s="18" t="n">
        <v>368.10059349</v>
      </c>
      <c r="F75" s="20" t="n">
        <v>3.20777874</v>
      </c>
      <c r="G75" s="18" t="n">
        <v>389.55649039</v>
      </c>
      <c r="H75" s="20" t="n">
        <v>4.52108422</v>
      </c>
      <c r="I75" s="18" t="s">
        <v>481</v>
      </c>
      <c r="J75" s="20" t="s">
        <v>481</v>
      </c>
      <c r="K75" s="18" t="s">
        <v>481</v>
      </c>
      <c r="L75" s="20" t="s">
        <v>481</v>
      </c>
      <c r="M75" s="18" t="s">
        <v>481</v>
      </c>
      <c r="N75" s="20" t="s">
        <v>481</v>
      </c>
      <c r="O75" s="18" t="s">
        <v>481</v>
      </c>
      <c r="P75" s="20" t="s">
        <v>481</v>
      </c>
      <c r="Q75" s="18" t="n">
        <v>336.41756173</v>
      </c>
      <c r="R75" s="20" t="n">
        <v>5.36476412</v>
      </c>
    </row>
    <row r="76" spans="1:18">
      <c r="A76" s="15" t="s">
        <v>551</v>
      </c>
      <c r="B76" s="17" t="n">
        <v>14167</v>
      </c>
      <c r="C76" s="18">
        <f>(238.0/B76*100)</f>
        <v/>
      </c>
      <c r="D76" s="19" t="n">
        <v>13929</v>
      </c>
      <c r="E76" s="18" t="n">
        <v>417.71818033</v>
      </c>
      <c r="F76" s="20" t="n">
        <v>2.52155219</v>
      </c>
      <c r="G76" s="18" t="n">
        <v>461.65786994</v>
      </c>
      <c r="H76" s="20" t="n">
        <v>2.78240396</v>
      </c>
      <c r="I76" s="18" t="s">
        <v>481</v>
      </c>
      <c r="J76" s="20" t="s">
        <v>481</v>
      </c>
      <c r="K76" s="18" t="s">
        <v>481</v>
      </c>
      <c r="L76" s="20" t="s">
        <v>481</v>
      </c>
      <c r="M76" s="18" t="s">
        <v>481</v>
      </c>
      <c r="N76" s="20" t="s">
        <v>481</v>
      </c>
      <c r="O76" s="18" t="s">
        <v>481</v>
      </c>
      <c r="P76" s="20" t="s">
        <v>481</v>
      </c>
      <c r="Q76" s="18" t="n">
        <v>363.94521141</v>
      </c>
      <c r="R76" s="20" t="n">
        <v>6.26248806</v>
      </c>
    </row>
    <row r="77" spans="1:18">
      <c r="A77" s="15" t="s">
        <v>552</v>
      </c>
      <c r="B77" s="17" t="n">
        <v>6062</v>
      </c>
      <c r="C77" s="18">
        <f>(511.0/B77*100)</f>
        <v/>
      </c>
      <c r="D77" s="19" t="n">
        <v>5551</v>
      </c>
      <c r="E77" s="18" t="n">
        <v>413.99744949</v>
      </c>
      <c r="F77" s="20" t="n">
        <v>2.94426567</v>
      </c>
      <c r="G77" s="18" t="n">
        <v>449.623838</v>
      </c>
      <c r="H77" s="20" t="n">
        <v>4.09480038</v>
      </c>
      <c r="I77" s="18" t="s">
        <v>481</v>
      </c>
      <c r="J77" s="20" t="s">
        <v>481</v>
      </c>
      <c r="K77" s="18" t="s">
        <v>481</v>
      </c>
      <c r="L77" s="20" t="s">
        <v>481</v>
      </c>
      <c r="M77" s="18" t="s">
        <v>481</v>
      </c>
      <c r="N77" s="20" t="s">
        <v>481</v>
      </c>
      <c r="O77" s="18" t="s">
        <v>481</v>
      </c>
      <c r="P77" s="20" t="s">
        <v>481</v>
      </c>
      <c r="Q77" s="18" t="n">
        <v>363.48245154</v>
      </c>
      <c r="R77" s="20" t="n">
        <v>3.9934566</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(123.0/B81*100)</f>
        <v/>
      </c>
      <c r="D81" s="19" t="n">
        <v>8738</v>
      </c>
      <c r="E81" s="18" t="n">
        <v>432.29087501</v>
      </c>
      <c r="F81" s="20" t="n">
        <v>3.42931986</v>
      </c>
      <c r="G81" s="18" t="n">
        <v>466.37807386</v>
      </c>
      <c r="H81" s="20" t="n">
        <v>3.73236081</v>
      </c>
      <c r="I81" s="18" t="s">
        <v>481</v>
      </c>
      <c r="J81" s="20" t="s">
        <v>481</v>
      </c>
      <c r="K81" s="18" t="s">
        <v>481</v>
      </c>
      <c r="L81" s="20" t="s">
        <v>481</v>
      </c>
      <c r="M81" s="18" t="s">
        <v>481</v>
      </c>
      <c r="N81" s="20" t="s">
        <v>481</v>
      </c>
      <c r="O81" s="18" t="s">
        <v>481</v>
      </c>
      <c r="P81" s="20" t="s">
        <v>481</v>
      </c>
      <c r="Q81" s="18" t="n">
        <v>399.88245727</v>
      </c>
      <c r="R81" s="20" t="n">
        <v>11.25316546</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900</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442.76200905</v>
      </c>
      <c r="F7" s="20" t="n">
        <v>2.69639401</v>
      </c>
      <c r="G7" s="18" t="n">
        <v>509.91491996</v>
      </c>
      <c r="H7" s="20" t="n">
        <v>1.77107314</v>
      </c>
      <c r="I7" s="18" t="s">
        <v>481</v>
      </c>
      <c r="J7" s="20" t="s">
        <v>481</v>
      </c>
      <c r="K7" s="18" t="s">
        <v>481</v>
      </c>
      <c r="L7" s="20" t="s">
        <v>481</v>
      </c>
      <c r="M7" s="18" t="s">
        <v>481</v>
      </c>
      <c r="N7" s="20" t="s">
        <v>481</v>
      </c>
      <c r="O7" s="18" t="s">
        <v>481</v>
      </c>
      <c r="P7" s="20" t="s">
        <v>481</v>
      </c>
      <c r="Q7" s="18" t="n">
        <v>463.14845319</v>
      </c>
      <c r="R7" s="20" t="n">
        <v>4.65610239</v>
      </c>
    </row>
    <row r="8" spans="1:18">
      <c r="A8" s="15" t="s">
        <v>483</v>
      </c>
      <c r="B8" s="17" t="n">
        <v>7007</v>
      </c>
      <c r="C8" s="18">
        <f>(324.0/B8*100)</f>
        <v/>
      </c>
      <c r="D8" s="19" t="n">
        <v>6683</v>
      </c>
      <c r="E8" s="18" t="n">
        <v>436.66831045</v>
      </c>
      <c r="F8" s="20" t="n">
        <v>4.71036056</v>
      </c>
      <c r="G8" s="18" t="n">
        <v>510.25796476</v>
      </c>
      <c r="H8" s="20" t="n">
        <v>2.95083058</v>
      </c>
      <c r="I8" s="18" t="s">
        <v>481</v>
      </c>
      <c r="J8" s="20" t="s">
        <v>481</v>
      </c>
      <c r="K8" s="18" t="s">
        <v>481</v>
      </c>
      <c r="L8" s="20" t="s">
        <v>481</v>
      </c>
      <c r="M8" s="18" t="n">
        <v>301.63126691</v>
      </c>
      <c r="N8" s="20" t="n">
        <v>25.14921031</v>
      </c>
      <c r="O8" s="18" t="s">
        <v>481</v>
      </c>
      <c r="P8" s="20" t="s">
        <v>481</v>
      </c>
      <c r="Q8" s="18" t="n">
        <v>450.20918731</v>
      </c>
      <c r="R8" s="20" t="n">
        <v>7.46008643</v>
      </c>
    </row>
    <row r="9" spans="1:18">
      <c r="A9" s="15" t="s">
        <v>484</v>
      </c>
      <c r="B9" s="17" t="n">
        <v>9651</v>
      </c>
      <c r="C9" s="18">
        <f>(373.0/B9*100)</f>
        <v/>
      </c>
      <c r="D9" s="19" t="n">
        <v>9278</v>
      </c>
      <c r="E9" s="18" t="n">
        <v>457.32808769</v>
      </c>
      <c r="F9" s="20" t="n">
        <v>3.94059705</v>
      </c>
      <c r="G9" s="18" t="n">
        <v>524.44900134</v>
      </c>
      <c r="H9" s="20" t="n">
        <v>2.27379671</v>
      </c>
      <c r="I9" s="18" t="s">
        <v>481</v>
      </c>
      <c r="J9" s="20" t="s">
        <v>481</v>
      </c>
      <c r="K9" s="18" t="s">
        <v>481</v>
      </c>
      <c r="L9" s="20" t="s">
        <v>481</v>
      </c>
      <c r="M9" s="18" t="n">
        <v>357.98454354</v>
      </c>
      <c r="N9" s="20" t="n">
        <v>11.51846445</v>
      </c>
      <c r="O9" s="18" t="s">
        <v>481</v>
      </c>
      <c r="P9" s="20" t="s">
        <v>481</v>
      </c>
      <c r="Q9" s="18" t="n">
        <v>447.2702584</v>
      </c>
      <c r="R9" s="20" t="n">
        <v>7.61750484</v>
      </c>
    </row>
    <row r="10" spans="1:18">
      <c r="A10" s="15" t="s">
        <v>485</v>
      </c>
      <c r="B10" s="17" t="n">
        <v>20058</v>
      </c>
      <c r="C10" s="18">
        <f>(590.0/B10*100)</f>
        <v/>
      </c>
      <c r="D10" s="19" t="n">
        <v>19468</v>
      </c>
      <c r="E10" s="18" t="n">
        <v>475.32773253</v>
      </c>
      <c r="F10" s="20" t="n">
        <v>3.51135276</v>
      </c>
      <c r="G10" s="18" t="n">
        <v>529.23074001</v>
      </c>
      <c r="H10" s="20" t="n">
        <v>2.33311536</v>
      </c>
      <c r="I10" s="18" t="s">
        <v>481</v>
      </c>
      <c r="J10" s="20" t="s">
        <v>481</v>
      </c>
      <c r="K10" s="18" t="s">
        <v>481</v>
      </c>
      <c r="L10" s="20" t="s">
        <v>481</v>
      </c>
      <c r="M10" s="18" t="s">
        <v>481</v>
      </c>
      <c r="N10" s="20" t="s">
        <v>481</v>
      </c>
      <c r="O10" s="18" t="s">
        <v>481</v>
      </c>
      <c r="P10" s="20" t="s">
        <v>481</v>
      </c>
      <c r="Q10" s="18" t="n">
        <v>462.44819418</v>
      </c>
      <c r="R10" s="20" t="n">
        <v>6.67279307</v>
      </c>
    </row>
    <row r="11" spans="1:18">
      <c r="A11" s="15" t="s">
        <v>486</v>
      </c>
      <c r="B11" s="17" t="n">
        <v>7053</v>
      </c>
      <c r="C11" s="18">
        <f>(259.0/B11*100)</f>
        <v/>
      </c>
      <c r="D11" s="19" t="n">
        <v>6794</v>
      </c>
      <c r="E11" s="18" t="n">
        <v>382.25574092</v>
      </c>
      <c r="F11" s="20" t="n">
        <v>3.79380731</v>
      </c>
      <c r="G11" s="18" t="n">
        <v>437.31222517</v>
      </c>
      <c r="H11" s="20" t="n">
        <v>2.81389958</v>
      </c>
      <c r="I11" s="18" t="s">
        <v>481</v>
      </c>
      <c r="J11" s="20" t="s">
        <v>481</v>
      </c>
      <c r="K11" s="18" t="s">
        <v>481</v>
      </c>
      <c r="L11" s="20" t="s">
        <v>481</v>
      </c>
      <c r="M11" s="18" t="s">
        <v>481</v>
      </c>
      <c r="N11" s="20" t="s">
        <v>481</v>
      </c>
      <c r="O11" s="18" t="s">
        <v>481</v>
      </c>
      <c r="P11" s="20" t="s">
        <v>481</v>
      </c>
      <c r="Q11" s="18" t="n">
        <v>395.88280116</v>
      </c>
      <c r="R11" s="20" t="n">
        <v>5.78275771</v>
      </c>
    </row>
    <row r="12" spans="1:18">
      <c r="A12" s="15" t="s">
        <v>487</v>
      </c>
      <c r="B12" s="17" t="n">
        <v>6894</v>
      </c>
      <c r="C12" s="18">
        <f>(60.0/B12*100)</f>
        <v/>
      </c>
      <c r="D12" s="19" t="n">
        <v>6834</v>
      </c>
      <c r="E12" s="18" t="n">
        <v>439.6153258</v>
      </c>
      <c r="F12" s="20" t="n">
        <v>3.85062347</v>
      </c>
      <c r="G12" s="18" t="n">
        <v>507.80052063</v>
      </c>
      <c r="H12" s="20" t="n">
        <v>2.15084211</v>
      </c>
      <c r="I12" s="18" t="s">
        <v>481</v>
      </c>
      <c r="J12" s="20" t="s">
        <v>481</v>
      </c>
      <c r="K12" s="18" t="s">
        <v>481</v>
      </c>
      <c r="L12" s="20" t="s">
        <v>481</v>
      </c>
      <c r="M12" s="18" t="n">
        <v>340.98506961</v>
      </c>
      <c r="N12" s="20" t="n">
        <v>12.52444664</v>
      </c>
      <c r="O12" s="18" t="s">
        <v>481</v>
      </c>
      <c r="P12" s="20" t="s">
        <v>481</v>
      </c>
      <c r="Q12" s="18" t="n">
        <v>403.62397157</v>
      </c>
      <c r="R12" s="20" t="n">
        <v>7.08279785</v>
      </c>
    </row>
    <row r="13" spans="1:18">
      <c r="A13" s="15" t="s">
        <v>488</v>
      </c>
      <c r="B13" s="17" t="n">
        <v>7161</v>
      </c>
      <c r="C13" s="18">
        <f>(368.0/B13*100)</f>
        <v/>
      </c>
      <c r="D13" s="19" t="n">
        <v>6793</v>
      </c>
      <c r="E13" s="18" t="n">
        <v>488.27529826</v>
      </c>
      <c r="F13" s="20" t="n">
        <v>3.498683</v>
      </c>
      <c r="G13" s="18" t="n">
        <v>521.6155945</v>
      </c>
      <c r="H13" s="20" t="n">
        <v>2.19574684</v>
      </c>
      <c r="I13" s="18" t="s">
        <v>481</v>
      </c>
      <c r="J13" s="20" t="s">
        <v>481</v>
      </c>
      <c r="K13" s="18" t="s">
        <v>481</v>
      </c>
      <c r="L13" s="20" t="s">
        <v>481</v>
      </c>
      <c r="M13" s="18" t="n">
        <v>447.51533769</v>
      </c>
      <c r="N13" s="20" t="n">
        <v>5.97365007</v>
      </c>
      <c r="O13" s="18" t="s">
        <v>481</v>
      </c>
      <c r="P13" s="20" t="s">
        <v>481</v>
      </c>
      <c r="Q13" s="18" t="n">
        <v>448.51769468</v>
      </c>
      <c r="R13" s="20" t="n">
        <v>6.79331315</v>
      </c>
    </row>
    <row r="14" spans="1:18">
      <c r="A14" s="15" t="s">
        <v>489</v>
      </c>
      <c r="B14" s="17" t="n">
        <v>5587</v>
      </c>
      <c r="C14" s="18">
        <f>(96.0/B14*100)</f>
        <v/>
      </c>
      <c r="D14" s="19" t="n">
        <v>5491</v>
      </c>
      <c r="E14" s="18" t="n">
        <v>465.82748036</v>
      </c>
      <c r="F14" s="20" t="n">
        <v>4.70228691</v>
      </c>
      <c r="G14" s="18" t="n">
        <v>527.8343343400001</v>
      </c>
      <c r="H14" s="20" t="n">
        <v>1.93139266</v>
      </c>
      <c r="I14" s="18" t="s">
        <v>481</v>
      </c>
      <c r="J14" s="20" t="s">
        <v>481</v>
      </c>
      <c r="K14" s="18" t="s">
        <v>481</v>
      </c>
      <c r="L14" s="20" t="s">
        <v>481</v>
      </c>
      <c r="M14" s="18" t="s">
        <v>481</v>
      </c>
      <c r="N14" s="20" t="s">
        <v>481</v>
      </c>
      <c r="O14" s="18" t="s">
        <v>481</v>
      </c>
      <c r="P14" s="20" t="s">
        <v>481</v>
      </c>
      <c r="Q14" s="18" t="n">
        <v>489.13672389</v>
      </c>
      <c r="R14" s="20" t="n">
        <v>8.755443189999999</v>
      </c>
    </row>
    <row r="15" spans="1:18">
      <c r="A15" s="15" t="s">
        <v>490</v>
      </c>
      <c r="B15" s="17" t="n">
        <v>5882</v>
      </c>
      <c r="C15" s="18">
        <f>(206.0/B15*100)</f>
        <v/>
      </c>
      <c r="D15" s="19" t="n">
        <v>5676</v>
      </c>
      <c r="E15" s="18" t="n">
        <v>464.62457922</v>
      </c>
      <c r="F15" s="20" t="n">
        <v>5.04522476</v>
      </c>
      <c r="G15" s="18" t="n">
        <v>518.74025221</v>
      </c>
      <c r="H15" s="20" t="n">
        <v>2.20129878</v>
      </c>
      <c r="I15" s="18" t="s">
        <v>481</v>
      </c>
      <c r="J15" s="20" t="s">
        <v>481</v>
      </c>
      <c r="K15" s="18" t="s">
        <v>481</v>
      </c>
      <c r="L15" s="20" t="s">
        <v>481</v>
      </c>
      <c r="M15" s="18" t="n">
        <v>368.85220715</v>
      </c>
      <c r="N15" s="20" t="n">
        <v>14.5875493</v>
      </c>
      <c r="O15" s="18" t="s">
        <v>481</v>
      </c>
      <c r="P15" s="20" t="s">
        <v>481</v>
      </c>
      <c r="Q15" s="18" t="n">
        <v>456.83658895</v>
      </c>
      <c r="R15" s="20" t="n">
        <v>6.97079755</v>
      </c>
    </row>
    <row r="16" spans="1:18">
      <c r="A16" s="15" t="s">
        <v>491</v>
      </c>
      <c r="B16" s="17" t="n">
        <v>6108</v>
      </c>
      <c r="C16" s="18">
        <f>(203.0/B16*100)</f>
        <v/>
      </c>
      <c r="D16" s="19" t="n">
        <v>5905</v>
      </c>
      <c r="E16" s="18" t="n">
        <v>426.40494119</v>
      </c>
      <c r="F16" s="20" t="n">
        <v>4.79206419</v>
      </c>
      <c r="G16" s="18" t="n">
        <v>507.49218444</v>
      </c>
      <c r="H16" s="20" t="n">
        <v>2.07469608</v>
      </c>
      <c r="I16" s="18" t="s">
        <v>481</v>
      </c>
      <c r="J16" s="20" t="s">
        <v>481</v>
      </c>
      <c r="K16" s="18" t="s">
        <v>481</v>
      </c>
      <c r="L16" s="20" t="s">
        <v>481</v>
      </c>
      <c r="M16" s="18" t="s">
        <v>481</v>
      </c>
      <c r="N16" s="20" t="s">
        <v>481</v>
      </c>
      <c r="O16" s="18" t="s">
        <v>481</v>
      </c>
      <c r="P16" s="20" t="s">
        <v>481</v>
      </c>
      <c r="Q16" s="18" t="n">
        <v>420.55054175</v>
      </c>
      <c r="R16" s="20" t="n">
        <v>9.378320370000001</v>
      </c>
    </row>
    <row r="17" spans="1:18">
      <c r="A17" s="15" t="s">
        <v>492</v>
      </c>
      <c r="B17" s="17" t="n">
        <v>6504</v>
      </c>
      <c r="C17" s="18">
        <f>(2741.0/B17*100)</f>
        <v/>
      </c>
      <c r="D17" s="19" t="n">
        <v>3763</v>
      </c>
      <c r="E17" s="18" t="n">
        <v>463.8025875</v>
      </c>
      <c r="F17" s="20" t="n">
        <v>6.35820804</v>
      </c>
      <c r="G17" s="18" t="n">
        <v>519.96759588</v>
      </c>
      <c r="H17" s="20" t="n">
        <v>3.37678139</v>
      </c>
      <c r="I17" s="18" t="s">
        <v>481</v>
      </c>
      <c r="J17" s="20" t="s">
        <v>481</v>
      </c>
      <c r="K17" s="18" t="s">
        <v>481</v>
      </c>
      <c r="L17" s="20" t="s">
        <v>481</v>
      </c>
      <c r="M17" s="18" t="n">
        <v>362.96139732</v>
      </c>
      <c r="N17" s="20" t="n">
        <v>12.64520278</v>
      </c>
      <c r="O17" s="18" t="s">
        <v>481</v>
      </c>
      <c r="P17" s="20" t="s">
        <v>481</v>
      </c>
      <c r="Q17" s="18" t="n">
        <v>475.55911926</v>
      </c>
      <c r="R17" s="20" t="n">
        <v>7.12914762</v>
      </c>
    </row>
    <row r="18" spans="1:18">
      <c r="A18" s="15" t="s">
        <v>493</v>
      </c>
      <c r="B18" s="17" t="n">
        <v>5532</v>
      </c>
      <c r="C18" s="18">
        <f>(33.0/B18*100)</f>
        <v/>
      </c>
      <c r="D18" s="19" t="n">
        <v>5499</v>
      </c>
      <c r="E18" s="18" t="n">
        <v>407.44128854</v>
      </c>
      <c r="F18" s="20" t="n">
        <v>5.08668709</v>
      </c>
      <c r="G18" s="18" t="n">
        <v>465.87210829</v>
      </c>
      <c r="H18" s="20" t="n">
        <v>3.40165492</v>
      </c>
      <c r="I18" s="18" t="s">
        <v>481</v>
      </c>
      <c r="J18" s="20" t="s">
        <v>481</v>
      </c>
      <c r="K18" s="18" t="s">
        <v>481</v>
      </c>
      <c r="L18" s="20" t="s">
        <v>481</v>
      </c>
      <c r="M18" s="18" t="s">
        <v>481</v>
      </c>
      <c r="N18" s="20" t="s">
        <v>481</v>
      </c>
      <c r="O18" s="18" t="s">
        <v>481</v>
      </c>
      <c r="P18" s="20" t="s">
        <v>481</v>
      </c>
      <c r="Q18" s="18" t="n">
        <v>390.58623261</v>
      </c>
      <c r="R18" s="20" t="n">
        <v>10.00340236</v>
      </c>
    </row>
    <row r="19" spans="1:18">
      <c r="A19" s="15" t="s">
        <v>494</v>
      </c>
      <c r="B19" s="17" t="n">
        <v>5658</v>
      </c>
      <c r="C19" s="18">
        <f>(521.0/B19*100)</f>
        <v/>
      </c>
      <c r="D19" s="19" t="n">
        <v>5137</v>
      </c>
      <c r="E19" s="18" t="n">
        <v>421.54415943</v>
      </c>
      <c r="F19" s="20" t="n">
        <v>4.35598149</v>
      </c>
      <c r="G19" s="18" t="n">
        <v>494.74606125</v>
      </c>
      <c r="H19" s="20" t="n">
        <v>2.44217782</v>
      </c>
      <c r="I19" s="18" t="s">
        <v>481</v>
      </c>
      <c r="J19" s="20" t="s">
        <v>481</v>
      </c>
      <c r="K19" s="18" t="s">
        <v>481</v>
      </c>
      <c r="L19" s="20" t="s">
        <v>481</v>
      </c>
      <c r="M19" s="18" t="s">
        <v>481</v>
      </c>
      <c r="N19" s="20" t="s">
        <v>481</v>
      </c>
      <c r="O19" s="18" t="s">
        <v>481</v>
      </c>
      <c r="P19" s="20" t="s">
        <v>481</v>
      </c>
      <c r="Q19" s="18" t="n">
        <v>404.3264906</v>
      </c>
      <c r="R19" s="20" t="n">
        <v>8.73487239</v>
      </c>
    </row>
    <row r="20" spans="1:18">
      <c r="A20" s="15" t="s">
        <v>495</v>
      </c>
      <c r="B20" s="17" t="n">
        <v>3371</v>
      </c>
      <c r="C20" s="18">
        <f>(75.0/B20*100)</f>
        <v/>
      </c>
      <c r="D20" s="19" t="n">
        <v>3296</v>
      </c>
      <c r="E20" s="18" t="n">
        <v>445.4579274</v>
      </c>
      <c r="F20" s="20" t="n">
        <v>4.59229081</v>
      </c>
      <c r="G20" s="18" t="n">
        <v>499.61826225</v>
      </c>
      <c r="H20" s="20" t="n">
        <v>2.17407948</v>
      </c>
      <c r="I20" s="18" t="s">
        <v>481</v>
      </c>
      <c r="J20" s="20" t="s">
        <v>481</v>
      </c>
      <c r="K20" s="18" t="s">
        <v>481</v>
      </c>
      <c r="L20" s="20" t="s">
        <v>481</v>
      </c>
      <c r="M20" s="18" t="s">
        <v>481</v>
      </c>
      <c r="N20" s="20" t="s">
        <v>481</v>
      </c>
      <c r="O20" s="18" t="s">
        <v>481</v>
      </c>
      <c r="P20" s="20" t="s">
        <v>481</v>
      </c>
      <c r="Q20" s="18" t="n">
        <v>441.27595587</v>
      </c>
      <c r="R20" s="20" t="n">
        <v>9.540721639999999</v>
      </c>
    </row>
    <row r="21" spans="1:18">
      <c r="A21" s="15" t="s">
        <v>496</v>
      </c>
      <c r="B21" s="17" t="n">
        <v>5741</v>
      </c>
      <c r="C21" s="18">
        <f>(90.0/B21*100)</f>
        <v/>
      </c>
      <c r="D21" s="19" t="n">
        <v>5651</v>
      </c>
      <c r="E21" s="18" t="n">
        <v>444.14201999</v>
      </c>
      <c r="F21" s="20" t="n">
        <v>5.24433967</v>
      </c>
      <c r="G21" s="18" t="n">
        <v>511.03739588</v>
      </c>
      <c r="H21" s="20" t="n">
        <v>1.88093654</v>
      </c>
      <c r="I21" s="18" t="s">
        <v>481</v>
      </c>
      <c r="J21" s="20" t="s">
        <v>481</v>
      </c>
      <c r="K21" s="18" t="s">
        <v>481</v>
      </c>
      <c r="L21" s="20" t="s">
        <v>481</v>
      </c>
      <c r="M21" s="18" t="s">
        <v>481</v>
      </c>
      <c r="N21" s="20" t="s">
        <v>481</v>
      </c>
      <c r="O21" s="18" t="s">
        <v>481</v>
      </c>
      <c r="P21" s="20" t="s">
        <v>481</v>
      </c>
      <c r="Q21" s="18" t="n">
        <v>463.6762016</v>
      </c>
      <c r="R21" s="20" t="n">
        <v>7.24090217</v>
      </c>
    </row>
    <row r="22" spans="1:18">
      <c r="A22" s="15" t="s">
        <v>497</v>
      </c>
      <c r="B22" s="17" t="n">
        <v>6598</v>
      </c>
      <c r="C22" s="18">
        <f>(45.0/B22*100)</f>
        <v/>
      </c>
      <c r="D22" s="19" t="n">
        <v>6553</v>
      </c>
      <c r="E22" s="18" t="n">
        <v>409.63584022</v>
      </c>
      <c r="F22" s="20" t="n">
        <v>4.23409741</v>
      </c>
      <c r="G22" s="18" t="n">
        <v>492.73781923</v>
      </c>
      <c r="H22" s="20" t="n">
        <v>3.60611364</v>
      </c>
      <c r="I22" s="18" t="s">
        <v>481</v>
      </c>
      <c r="J22" s="20" t="s">
        <v>481</v>
      </c>
      <c r="K22" s="18" t="s">
        <v>481</v>
      </c>
      <c r="L22" s="20" t="s">
        <v>481</v>
      </c>
      <c r="M22" s="18" t="s">
        <v>481</v>
      </c>
      <c r="N22" s="20" t="s">
        <v>481</v>
      </c>
      <c r="O22" s="18" t="n">
        <v>374.4886</v>
      </c>
      <c r="P22" s="20" t="n">
        <v>55.85737712</v>
      </c>
      <c r="Q22" s="18" t="n">
        <v>383.77680047</v>
      </c>
      <c r="R22" s="20" t="n">
        <v>8.51131921</v>
      </c>
    </row>
    <row r="23" spans="1:18">
      <c r="A23" s="15" t="s">
        <v>498</v>
      </c>
      <c r="B23" s="17" t="n">
        <v>11583</v>
      </c>
      <c r="C23" s="18">
        <f>(321.0/B23*100)</f>
        <v/>
      </c>
      <c r="D23" s="19" t="n">
        <v>11262</v>
      </c>
      <c r="E23" s="18" t="n">
        <v>443.20655585</v>
      </c>
      <c r="F23" s="20" t="n">
        <v>4.504552</v>
      </c>
      <c r="G23" s="18" t="n">
        <v>502.05074143</v>
      </c>
      <c r="H23" s="20" t="n">
        <v>2.97546382</v>
      </c>
      <c r="I23" s="18" t="s">
        <v>481</v>
      </c>
      <c r="J23" s="20" t="s">
        <v>481</v>
      </c>
      <c r="K23" s="18" t="s">
        <v>481</v>
      </c>
      <c r="L23" s="20" t="s">
        <v>481</v>
      </c>
      <c r="M23" s="18" t="s">
        <v>481</v>
      </c>
      <c r="N23" s="20" t="s">
        <v>481</v>
      </c>
      <c r="O23" s="18" t="s">
        <v>481</v>
      </c>
      <c r="P23" s="20" t="s">
        <v>481</v>
      </c>
      <c r="Q23" s="18" t="n">
        <v>437.9778577</v>
      </c>
      <c r="R23" s="20" t="n">
        <v>9.00598419</v>
      </c>
    </row>
    <row r="24" spans="1:18">
      <c r="A24" s="15" t="s">
        <v>499</v>
      </c>
      <c r="B24" s="17" t="n">
        <v>6647</v>
      </c>
      <c r="C24" s="18">
        <f>(23.0/B24*100)</f>
        <v/>
      </c>
      <c r="D24" s="19" t="n">
        <v>6624</v>
      </c>
      <c r="E24" s="18" t="n">
        <v>452.65110673</v>
      </c>
      <c r="F24" s="20" t="n">
        <v>6.49232661</v>
      </c>
      <c r="G24" s="18" t="n">
        <v>538.2716370099999</v>
      </c>
      <c r="H24" s="20" t="n">
        <v>2.87989105</v>
      </c>
      <c r="I24" s="18" t="s">
        <v>481</v>
      </c>
      <c r="J24" s="20" t="s">
        <v>481</v>
      </c>
      <c r="K24" s="18" t="s">
        <v>481</v>
      </c>
      <c r="L24" s="20" t="s">
        <v>481</v>
      </c>
      <c r="M24" s="18" t="s">
        <v>481</v>
      </c>
      <c r="N24" s="20" t="s">
        <v>481</v>
      </c>
      <c r="O24" s="18" t="s">
        <v>481</v>
      </c>
      <c r="P24" s="20" t="s">
        <v>481</v>
      </c>
      <c r="Q24" s="18" t="n">
        <v>479.18864602</v>
      </c>
      <c r="R24" s="20" t="n">
        <v>9.451769690000001</v>
      </c>
    </row>
    <row r="25" spans="1:18">
      <c r="A25" s="15" t="s">
        <v>500</v>
      </c>
      <c r="B25" s="17" t="n">
        <v>5581</v>
      </c>
      <c r="C25" s="18">
        <f>(26.0/B25*100)</f>
        <v/>
      </c>
      <c r="D25" s="19" t="n">
        <v>5555</v>
      </c>
      <c r="E25" s="18" t="n">
        <v>403.68098453</v>
      </c>
      <c r="F25" s="20" t="n">
        <v>10.49086934</v>
      </c>
      <c r="G25" s="18" t="n">
        <v>528.74146272</v>
      </c>
      <c r="H25" s="20" t="n">
        <v>3.6948191</v>
      </c>
      <c r="I25" s="18" t="s">
        <v>481</v>
      </c>
      <c r="J25" s="20" t="s">
        <v>481</v>
      </c>
      <c r="K25" s="18" t="s">
        <v>481</v>
      </c>
      <c r="L25" s="20" t="s">
        <v>481</v>
      </c>
      <c r="M25" s="18" t="s">
        <v>481</v>
      </c>
      <c r="N25" s="20" t="s">
        <v>481</v>
      </c>
      <c r="O25" s="18" t="s">
        <v>481</v>
      </c>
      <c r="P25" s="20" t="s">
        <v>481</v>
      </c>
      <c r="Q25" s="18" t="n">
        <v>509.86671205</v>
      </c>
      <c r="R25" s="20" t="n">
        <v>11.18185045</v>
      </c>
    </row>
    <row r="26" spans="1:18">
      <c r="A26" s="15" t="s">
        <v>501</v>
      </c>
      <c r="B26" s="17" t="n">
        <v>4869</v>
      </c>
      <c r="C26" s="18">
        <f>(103.0/B26*100)</f>
        <v/>
      </c>
      <c r="D26" s="19" t="n">
        <v>4766</v>
      </c>
      <c r="E26" s="18" t="n">
        <v>430.86668893</v>
      </c>
      <c r="F26" s="20" t="n">
        <v>4.45719484</v>
      </c>
      <c r="G26" s="18" t="n">
        <v>490.66156443</v>
      </c>
      <c r="H26" s="20" t="n">
        <v>1.87083265</v>
      </c>
      <c r="I26" s="18" t="s">
        <v>481</v>
      </c>
      <c r="J26" s="20" t="s">
        <v>481</v>
      </c>
      <c r="K26" s="18" t="s">
        <v>481</v>
      </c>
      <c r="L26" s="20" t="s">
        <v>481</v>
      </c>
      <c r="M26" s="18" t="s">
        <v>481</v>
      </c>
      <c r="N26" s="20" t="s">
        <v>481</v>
      </c>
      <c r="O26" s="18" t="s">
        <v>481</v>
      </c>
      <c r="P26" s="20" t="s">
        <v>481</v>
      </c>
      <c r="Q26" s="18" t="n">
        <v>442.23774801</v>
      </c>
      <c r="R26" s="20" t="n">
        <v>11.09085725</v>
      </c>
    </row>
    <row r="27" spans="1:18">
      <c r="A27" s="15" t="s">
        <v>502</v>
      </c>
      <c r="B27" s="17" t="n">
        <v>5299</v>
      </c>
      <c r="C27" s="18">
        <f>(228.0/B27*100)</f>
        <v/>
      </c>
      <c r="D27" s="19" t="n">
        <v>5071</v>
      </c>
      <c r="E27" s="18" t="n">
        <v>435.52519498</v>
      </c>
      <c r="F27" s="20" t="n">
        <v>4.10442717</v>
      </c>
      <c r="G27" s="18" t="n">
        <v>500.7811219</v>
      </c>
      <c r="H27" s="20" t="n">
        <v>1.39009313</v>
      </c>
      <c r="I27" s="18" t="s">
        <v>481</v>
      </c>
      <c r="J27" s="20" t="s">
        <v>481</v>
      </c>
      <c r="K27" s="18" t="s">
        <v>481</v>
      </c>
      <c r="L27" s="20" t="s">
        <v>481</v>
      </c>
      <c r="M27" s="18" t="s">
        <v>481</v>
      </c>
      <c r="N27" s="20" t="s">
        <v>481</v>
      </c>
      <c r="O27" s="18" t="s">
        <v>481</v>
      </c>
      <c r="P27" s="20" t="s">
        <v>481</v>
      </c>
      <c r="Q27" s="18" t="n">
        <v>418.59274659</v>
      </c>
      <c r="R27" s="20" t="n">
        <v>4.37058398</v>
      </c>
    </row>
    <row r="28" spans="1:18">
      <c r="A28" s="15" t="s">
        <v>503</v>
      </c>
      <c r="B28" s="17" t="n">
        <v>7568</v>
      </c>
      <c r="C28" s="18">
        <f>(600.0/B28*100)</f>
        <v/>
      </c>
      <c r="D28" s="19" t="n">
        <v>6968</v>
      </c>
      <c r="E28" s="18" t="n">
        <v>381.46066618</v>
      </c>
      <c r="F28" s="20" t="n">
        <v>3.54724372</v>
      </c>
      <c r="G28" s="18" t="n">
        <v>419.4946841</v>
      </c>
      <c r="H28" s="20" t="n">
        <v>2.47285618</v>
      </c>
      <c r="I28" s="18" t="s">
        <v>481</v>
      </c>
      <c r="J28" s="20" t="s">
        <v>481</v>
      </c>
      <c r="K28" s="18" t="s">
        <v>481</v>
      </c>
      <c r="L28" s="20" t="s">
        <v>481</v>
      </c>
      <c r="M28" s="18" t="s">
        <v>481</v>
      </c>
      <c r="N28" s="20" t="s">
        <v>481</v>
      </c>
      <c r="O28" s="18" t="s">
        <v>481</v>
      </c>
      <c r="P28" s="20" t="s">
        <v>481</v>
      </c>
      <c r="Q28" s="18" t="n">
        <v>387.48374324</v>
      </c>
      <c r="R28" s="20" t="n">
        <v>6.87314106</v>
      </c>
    </row>
    <row r="29" spans="1:18">
      <c r="A29" s="15" t="s">
        <v>504</v>
      </c>
      <c r="B29" s="17" t="n">
        <v>5385</v>
      </c>
      <c r="C29" s="18">
        <f>(30.0/B29*100)</f>
        <v/>
      </c>
      <c r="D29" s="19" t="n">
        <v>5355</v>
      </c>
      <c r="E29" s="18" t="n">
        <v>465.48217963</v>
      </c>
      <c r="F29" s="20" t="n">
        <v>3.91571282</v>
      </c>
      <c r="G29" s="18" t="n">
        <v>528.89867567</v>
      </c>
      <c r="H29" s="20" t="n">
        <v>2.22417945</v>
      </c>
      <c r="I29" s="18" t="s">
        <v>481</v>
      </c>
      <c r="J29" s="20" t="s">
        <v>481</v>
      </c>
      <c r="K29" s="18" t="s">
        <v>481</v>
      </c>
      <c r="L29" s="20" t="s">
        <v>481</v>
      </c>
      <c r="M29" s="18" t="n">
        <v>335.3902018</v>
      </c>
      <c r="N29" s="20" t="n">
        <v>12.1685767</v>
      </c>
      <c r="O29" s="18" t="s">
        <v>481</v>
      </c>
      <c r="P29" s="20" t="s">
        <v>481</v>
      </c>
      <c r="Q29" s="18" t="n">
        <v>433.67177583</v>
      </c>
      <c r="R29" s="20" t="n">
        <v>11.52310112</v>
      </c>
    </row>
    <row r="30" spans="1:18">
      <c r="A30" s="15" t="s">
        <v>505</v>
      </c>
      <c r="B30" s="17" t="n">
        <v>4520</v>
      </c>
      <c r="C30" s="18">
        <f>(279.0/B30*100)</f>
        <v/>
      </c>
      <c r="D30" s="19" t="n">
        <v>4241</v>
      </c>
      <c r="E30" s="18" t="n">
        <v>448.67613578</v>
      </c>
      <c r="F30" s="20" t="n">
        <v>3.60536456</v>
      </c>
      <c r="G30" s="18" t="n">
        <v>515.13535705</v>
      </c>
      <c r="H30" s="20" t="n">
        <v>2.52924352</v>
      </c>
      <c r="I30" s="18" t="s">
        <v>481</v>
      </c>
      <c r="J30" s="20" t="s">
        <v>481</v>
      </c>
      <c r="K30" s="18" t="s">
        <v>481</v>
      </c>
      <c r="L30" s="20" t="s">
        <v>481</v>
      </c>
      <c r="M30" s="18" t="s">
        <v>481</v>
      </c>
      <c r="N30" s="20" t="s">
        <v>481</v>
      </c>
      <c r="O30" s="18" t="s">
        <v>481</v>
      </c>
      <c r="P30" s="20" t="s">
        <v>481</v>
      </c>
      <c r="Q30" s="18" t="n">
        <v>437.9769549</v>
      </c>
      <c r="R30" s="20" t="n">
        <v>7.77151385</v>
      </c>
    </row>
    <row r="31" spans="1:18">
      <c r="A31" s="15" t="s">
        <v>506</v>
      </c>
      <c r="B31" s="17" t="n">
        <v>5456</v>
      </c>
      <c r="C31" s="18">
        <f>(159.0/B31*100)</f>
        <v/>
      </c>
      <c r="D31" s="19" t="n">
        <v>5297</v>
      </c>
      <c r="E31" s="18" t="n">
        <v>461.51880493</v>
      </c>
      <c r="F31" s="20" t="n">
        <v>3.69206755</v>
      </c>
      <c r="G31" s="18" t="n">
        <v>514.10521919</v>
      </c>
      <c r="H31" s="20" t="n">
        <v>2.3414424</v>
      </c>
      <c r="I31" s="18" t="s">
        <v>481</v>
      </c>
      <c r="J31" s="20" t="s">
        <v>481</v>
      </c>
      <c r="K31" s="18" t="s">
        <v>481</v>
      </c>
      <c r="L31" s="20" t="s">
        <v>481</v>
      </c>
      <c r="M31" s="18" t="s">
        <v>481</v>
      </c>
      <c r="N31" s="20" t="s">
        <v>481</v>
      </c>
      <c r="O31" s="18" t="s">
        <v>481</v>
      </c>
      <c r="P31" s="20" t="s">
        <v>481</v>
      </c>
      <c r="Q31" s="18" t="n">
        <v>445.52763593</v>
      </c>
      <c r="R31" s="20" t="n">
        <v>6.46440245</v>
      </c>
    </row>
    <row r="32" spans="1:18">
      <c r="A32" s="15" t="s">
        <v>507</v>
      </c>
      <c r="B32" s="17" t="n">
        <v>4478</v>
      </c>
      <c r="C32" s="18">
        <f>(6.0/B32*100)</f>
        <v/>
      </c>
      <c r="D32" s="19" t="n">
        <v>4472</v>
      </c>
      <c r="E32" s="18" t="n">
        <v>449.21236838</v>
      </c>
      <c r="F32" s="20" t="n">
        <v>4.86349026</v>
      </c>
      <c r="G32" s="18" t="n">
        <v>513.24366159</v>
      </c>
      <c r="H32" s="20" t="n">
        <v>2.36110467</v>
      </c>
      <c r="I32" s="18" t="s">
        <v>481</v>
      </c>
      <c r="J32" s="20" t="s">
        <v>481</v>
      </c>
      <c r="K32" s="18" t="s">
        <v>481</v>
      </c>
      <c r="L32" s="20" t="s">
        <v>481</v>
      </c>
      <c r="M32" s="18" t="s">
        <v>481</v>
      </c>
      <c r="N32" s="20" t="s">
        <v>481</v>
      </c>
      <c r="O32" s="18" t="s">
        <v>481</v>
      </c>
      <c r="P32" s="20" t="s">
        <v>481</v>
      </c>
      <c r="Q32" s="18" t="n">
        <v>429.94776315</v>
      </c>
      <c r="R32" s="20" t="n">
        <v>12.48127731</v>
      </c>
    </row>
    <row r="33" spans="1:18">
      <c r="A33" s="15" t="s">
        <v>508</v>
      </c>
      <c r="B33" s="17" t="n">
        <v>7325</v>
      </c>
      <c r="C33" s="18">
        <f>(90.0/B33*100)</f>
        <v/>
      </c>
      <c r="D33" s="19" t="n">
        <v>7235</v>
      </c>
      <c r="E33" s="18" t="n">
        <v>419.64141428</v>
      </c>
      <c r="F33" s="20" t="n">
        <v>4.85443329</v>
      </c>
      <c r="G33" s="18" t="n">
        <v>503.65082488</v>
      </c>
      <c r="H33" s="20" t="n">
        <v>2.45123112</v>
      </c>
      <c r="I33" s="18" t="s">
        <v>481</v>
      </c>
      <c r="J33" s="20" t="s">
        <v>481</v>
      </c>
      <c r="K33" s="18" t="s">
        <v>481</v>
      </c>
      <c r="L33" s="20" t="s">
        <v>481</v>
      </c>
      <c r="M33" s="18" t="s">
        <v>481</v>
      </c>
      <c r="N33" s="20" t="s">
        <v>481</v>
      </c>
      <c r="O33" s="18" t="s">
        <v>481</v>
      </c>
      <c r="P33" s="20" t="s">
        <v>481</v>
      </c>
      <c r="Q33" s="18" t="n">
        <v>424.12022083</v>
      </c>
      <c r="R33" s="20" t="n">
        <v>9.208603439999999</v>
      </c>
    </row>
    <row r="34" spans="1:18">
      <c r="A34" s="15" t="s">
        <v>509</v>
      </c>
      <c r="B34" s="17" t="n">
        <v>6350</v>
      </c>
      <c r="C34" s="18">
        <f>(117.0/B34*100)</f>
        <v/>
      </c>
      <c r="D34" s="19" t="n">
        <v>6233</v>
      </c>
      <c r="E34" s="18" t="n">
        <v>434.85646186</v>
      </c>
      <c r="F34" s="20" t="n">
        <v>3.99242478</v>
      </c>
      <c r="G34" s="18" t="n">
        <v>495.75073812</v>
      </c>
      <c r="H34" s="20" t="n">
        <v>2.46924604</v>
      </c>
      <c r="I34" s="18" t="s">
        <v>481</v>
      </c>
      <c r="J34" s="20" t="s">
        <v>481</v>
      </c>
      <c r="K34" s="18" t="s">
        <v>481</v>
      </c>
      <c r="L34" s="20" t="s">
        <v>481</v>
      </c>
      <c r="M34" s="18" t="n">
        <v>336.51078337</v>
      </c>
      <c r="N34" s="20" t="n">
        <v>12.24828707</v>
      </c>
      <c r="O34" s="18" t="s">
        <v>481</v>
      </c>
      <c r="P34" s="20" t="s">
        <v>481</v>
      </c>
      <c r="Q34" s="18" t="n">
        <v>400.47693693</v>
      </c>
      <c r="R34" s="20" t="n">
        <v>9.223502420000001</v>
      </c>
    </row>
    <row r="35" spans="1:18">
      <c r="A35" s="15" t="s">
        <v>510</v>
      </c>
      <c r="B35" s="17" t="n">
        <v>6406</v>
      </c>
      <c r="C35" s="18">
        <f>(88.0/B35*100)</f>
        <v/>
      </c>
      <c r="D35" s="19" t="n">
        <v>6318</v>
      </c>
      <c r="E35" s="18" t="n">
        <v>444.77571772</v>
      </c>
      <c r="F35" s="20" t="n">
        <v>5.35276859</v>
      </c>
      <c r="G35" s="18" t="n">
        <v>519.53893022</v>
      </c>
      <c r="H35" s="20" t="n">
        <v>1.46837504</v>
      </c>
      <c r="I35" s="18" t="s">
        <v>481</v>
      </c>
      <c r="J35" s="20" t="s">
        <v>481</v>
      </c>
      <c r="K35" s="18" t="s">
        <v>481</v>
      </c>
      <c r="L35" s="20" t="s">
        <v>481</v>
      </c>
      <c r="M35" s="18" t="n">
        <v>349.78970242</v>
      </c>
      <c r="N35" s="20" t="n">
        <v>6.90672373</v>
      </c>
      <c r="O35" s="18" t="s">
        <v>481</v>
      </c>
      <c r="P35" s="20" t="s">
        <v>481</v>
      </c>
      <c r="Q35" s="18" t="n">
        <v>445.29880942</v>
      </c>
      <c r="R35" s="20" t="n">
        <v>8.813119929999999</v>
      </c>
    </row>
    <row r="36" spans="1:18">
      <c r="A36" s="15" t="s">
        <v>511</v>
      </c>
      <c r="B36" s="17" t="n">
        <v>6736</v>
      </c>
      <c r="C36" s="18">
        <f>(113.0/B36*100)</f>
        <v/>
      </c>
      <c r="D36" s="19" t="n">
        <v>6623</v>
      </c>
      <c r="E36" s="18" t="n">
        <v>453.39232522</v>
      </c>
      <c r="F36" s="20" t="n">
        <v>3.10475247</v>
      </c>
      <c r="G36" s="18" t="n">
        <v>498.05623282</v>
      </c>
      <c r="H36" s="20" t="n">
        <v>2.17024378</v>
      </c>
      <c r="I36" s="18" t="s">
        <v>481</v>
      </c>
      <c r="J36" s="20" t="s">
        <v>481</v>
      </c>
      <c r="K36" s="18" t="s">
        <v>481</v>
      </c>
      <c r="L36" s="20" t="s">
        <v>481</v>
      </c>
      <c r="M36" s="18" t="s">
        <v>481</v>
      </c>
      <c r="N36" s="20" t="s">
        <v>481</v>
      </c>
      <c r="O36" s="18" t="s">
        <v>481</v>
      </c>
      <c r="P36" s="20" t="s">
        <v>481</v>
      </c>
      <c r="Q36" s="18" t="n">
        <v>435.22685298</v>
      </c>
      <c r="R36" s="20" t="n">
        <v>6.81786814</v>
      </c>
    </row>
    <row r="37" spans="1:18">
      <c r="A37" s="15" t="s">
        <v>512</v>
      </c>
      <c r="B37" s="17" t="n">
        <v>5458</v>
      </c>
      <c r="C37" s="18">
        <f>(232.0/B37*100)</f>
        <v/>
      </c>
      <c r="D37" s="19" t="n">
        <v>5226</v>
      </c>
      <c r="E37" s="18" t="n">
        <v>449.6479282</v>
      </c>
      <c r="F37" s="20" t="n">
        <v>4.73992109</v>
      </c>
      <c r="G37" s="18" t="n">
        <v>506.72802544</v>
      </c>
      <c r="H37" s="20" t="n">
        <v>2.98489089</v>
      </c>
      <c r="I37" s="18" t="s">
        <v>481</v>
      </c>
      <c r="J37" s="20" t="s">
        <v>481</v>
      </c>
      <c r="K37" s="18" t="s">
        <v>481</v>
      </c>
      <c r="L37" s="20" t="s">
        <v>481</v>
      </c>
      <c r="M37" s="18" t="s">
        <v>481</v>
      </c>
      <c r="N37" s="20" t="s">
        <v>481</v>
      </c>
      <c r="O37" s="18" t="s">
        <v>481</v>
      </c>
      <c r="P37" s="20" t="s">
        <v>481</v>
      </c>
      <c r="Q37" s="18" t="n">
        <v>429.95589525</v>
      </c>
      <c r="R37" s="20" t="n">
        <v>6.64761883</v>
      </c>
    </row>
    <row r="38" spans="1:18">
      <c r="A38" s="15" t="s">
        <v>513</v>
      </c>
      <c r="B38" s="17" t="n">
        <v>5860</v>
      </c>
      <c r="C38" s="18">
        <f>(35.0/B38*100)</f>
        <v/>
      </c>
      <c r="D38" s="19" t="n">
        <v>5825</v>
      </c>
      <c r="E38" s="18" t="n">
        <v>471.49750111</v>
      </c>
      <c r="F38" s="20" t="n">
        <v>5.66436137</v>
      </c>
      <c r="G38" s="18" t="n">
        <v>532.4009306299999</v>
      </c>
      <c r="H38" s="20" t="n">
        <v>2.99356291</v>
      </c>
      <c r="I38" s="18" t="s">
        <v>481</v>
      </c>
      <c r="J38" s="20" t="s">
        <v>481</v>
      </c>
      <c r="K38" s="18" t="s">
        <v>481</v>
      </c>
      <c r="L38" s="20" t="s">
        <v>481</v>
      </c>
      <c r="M38" s="18" t="s">
        <v>481</v>
      </c>
      <c r="N38" s="20" t="s">
        <v>481</v>
      </c>
      <c r="O38" s="18" t="s">
        <v>481</v>
      </c>
      <c r="P38" s="20" t="s">
        <v>481</v>
      </c>
      <c r="Q38" s="18" t="n">
        <v>507.88324147</v>
      </c>
      <c r="R38" s="20" t="n">
        <v>5.27680877</v>
      </c>
    </row>
    <row r="39" spans="1:18">
      <c r="A39" s="15" t="s">
        <v>514</v>
      </c>
      <c r="B39" s="17" t="n">
        <v>5895</v>
      </c>
      <c r="C39" s="18">
        <f>(34.0/B39*100)</f>
        <v/>
      </c>
      <c r="D39" s="19" t="n">
        <v>5861</v>
      </c>
      <c r="E39" s="18" t="n">
        <v>386.47411643</v>
      </c>
      <c r="F39" s="20" t="n">
        <v>3.95653332</v>
      </c>
      <c r="G39" s="18" t="n">
        <v>435.5423193</v>
      </c>
      <c r="H39" s="20" t="n">
        <v>4.5354661</v>
      </c>
      <c r="I39" s="18" t="s">
        <v>481</v>
      </c>
      <c r="J39" s="20" t="s">
        <v>481</v>
      </c>
      <c r="K39" s="18" t="s">
        <v>481</v>
      </c>
      <c r="L39" s="20" t="s">
        <v>481</v>
      </c>
      <c r="M39" s="18" t="s">
        <v>481</v>
      </c>
      <c r="N39" s="20" t="s">
        <v>481</v>
      </c>
      <c r="O39" s="18" t="s">
        <v>481</v>
      </c>
      <c r="P39" s="20" t="s">
        <v>481</v>
      </c>
      <c r="Q39" s="18" t="n">
        <v>380.43656637</v>
      </c>
      <c r="R39" s="20" t="n">
        <v>9.520363120000001</v>
      </c>
    </row>
    <row r="40" spans="1:18">
      <c r="A40" s="15" t="s">
        <v>515</v>
      </c>
      <c r="B40" s="17" t="n">
        <v>14157</v>
      </c>
      <c r="C40" s="18">
        <f>(452.0/B40*100)</f>
        <v/>
      </c>
      <c r="D40" s="19" t="n">
        <v>13705</v>
      </c>
      <c r="E40" s="18" t="n">
        <v>448.22392063</v>
      </c>
      <c r="F40" s="20" t="n">
        <v>3.82598973</v>
      </c>
      <c r="G40" s="18" t="n">
        <v>503.55718686</v>
      </c>
      <c r="H40" s="20" t="n">
        <v>2.53332963</v>
      </c>
      <c r="I40" s="18" t="s">
        <v>481</v>
      </c>
      <c r="J40" s="20" t="s">
        <v>481</v>
      </c>
      <c r="K40" s="18" t="s">
        <v>481</v>
      </c>
      <c r="L40" s="20" t="s">
        <v>481</v>
      </c>
      <c r="M40" s="18" t="s">
        <v>481</v>
      </c>
      <c r="N40" s="20" t="s">
        <v>481</v>
      </c>
      <c r="O40" s="18" t="s">
        <v>481</v>
      </c>
      <c r="P40" s="20" t="s">
        <v>481</v>
      </c>
      <c r="Q40" s="18" t="n">
        <v>421.80652091</v>
      </c>
      <c r="R40" s="20" t="n">
        <v>6.88800545</v>
      </c>
    </row>
    <row r="41" spans="1:18">
      <c r="A41" s="15" t="s">
        <v>516</v>
      </c>
      <c r="B41" s="17" t="n">
        <v>5712</v>
      </c>
      <c r="C41" s="18">
        <f>(80.0/B41*100)</f>
        <v/>
      </c>
      <c r="D41" s="19" t="n">
        <v>5632</v>
      </c>
      <c r="E41" s="18" t="n">
        <v>421.20541749</v>
      </c>
      <c r="F41" s="20" t="n">
        <v>3.64755332</v>
      </c>
      <c r="G41" s="18" t="n">
        <v>486.19420556</v>
      </c>
      <c r="H41" s="20" t="n">
        <v>3.00362447</v>
      </c>
      <c r="I41" s="18" t="s">
        <v>481</v>
      </c>
      <c r="J41" s="20" t="s">
        <v>481</v>
      </c>
      <c r="K41" s="18" t="s">
        <v>481</v>
      </c>
      <c r="L41" s="20" t="s">
        <v>481</v>
      </c>
      <c r="M41" s="18" t="n">
        <v>392.51815558</v>
      </c>
      <c r="N41" s="20" t="n">
        <v>16.89642718</v>
      </c>
      <c r="O41" s="18" t="s">
        <v>481</v>
      </c>
      <c r="P41" s="20" t="s">
        <v>481</v>
      </c>
      <c r="Q41" s="18" t="n">
        <v>414.69712275</v>
      </c>
      <c r="R41" s="20" t="n">
        <v>9.98232743</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(2395.0/B46*100)</f>
        <v/>
      </c>
      <c r="D46" s="19" t="n">
        <v>20746</v>
      </c>
      <c r="E46" s="18" t="n">
        <v>357.75566137</v>
      </c>
      <c r="F46" s="20" t="n">
        <v>3.37076854</v>
      </c>
      <c r="G46" s="18" t="n">
        <v>407.87645714</v>
      </c>
      <c r="H46" s="20" t="n">
        <v>3.86849465</v>
      </c>
      <c r="I46" s="18" t="s">
        <v>481</v>
      </c>
      <c r="J46" s="20" t="s">
        <v>481</v>
      </c>
      <c r="K46" s="18" t="s">
        <v>481</v>
      </c>
      <c r="L46" s="20" t="s">
        <v>481</v>
      </c>
      <c r="M46" s="18" t="s">
        <v>481</v>
      </c>
      <c r="N46" s="20" t="s">
        <v>481</v>
      </c>
      <c r="O46" s="18" t="s">
        <v>481</v>
      </c>
      <c r="P46" s="20" t="s">
        <v>481</v>
      </c>
      <c r="Q46" s="18" t="n">
        <v>357.37556408</v>
      </c>
      <c r="R46" s="20" t="n">
        <v>3.32046176</v>
      </c>
    </row>
    <row r="47" spans="1:18">
      <c r="A47" s="15" t="s">
        <v>522</v>
      </c>
      <c r="B47" s="17" t="n">
        <v>5928</v>
      </c>
      <c r="C47" s="18">
        <f>(488.0/B47*100)</f>
        <v/>
      </c>
      <c r="D47" s="19" t="n">
        <v>5440</v>
      </c>
      <c r="E47" s="18" t="n">
        <v>397.21822674</v>
      </c>
      <c r="F47" s="20" t="n">
        <v>4.32548816</v>
      </c>
      <c r="G47" s="18" t="n">
        <v>468.71159818</v>
      </c>
      <c r="H47" s="20" t="n">
        <v>4.00032407</v>
      </c>
      <c r="I47" s="18" t="s">
        <v>481</v>
      </c>
      <c r="J47" s="20" t="s">
        <v>481</v>
      </c>
      <c r="K47" s="18" t="s">
        <v>481</v>
      </c>
      <c r="L47" s="20" t="s">
        <v>481</v>
      </c>
      <c r="M47" s="18" t="s">
        <v>481</v>
      </c>
      <c r="N47" s="20" t="s">
        <v>481</v>
      </c>
      <c r="O47" s="18" t="s">
        <v>481</v>
      </c>
      <c r="P47" s="20" t="s">
        <v>481</v>
      </c>
      <c r="Q47" s="18" t="n">
        <v>384.75064264</v>
      </c>
      <c r="R47" s="20" t="n">
        <v>5.38999092</v>
      </c>
    </row>
    <row r="48" spans="1:18">
      <c r="A48" s="15" t="s">
        <v>523</v>
      </c>
      <c r="B48" s="17" t="n">
        <v>9841</v>
      </c>
      <c r="C48" s="18">
        <f>(8.0/B48*100)</f>
        <v/>
      </c>
      <c r="D48" s="19" t="n">
        <v>9833</v>
      </c>
      <c r="E48" s="18" t="n">
        <v>434.80358223</v>
      </c>
      <c r="F48" s="20" t="n">
        <v>5.80528428</v>
      </c>
      <c r="G48" s="18" t="n">
        <v>543.3256917</v>
      </c>
      <c r="H48" s="20" t="n">
        <v>4.77600772</v>
      </c>
      <c r="I48" s="18" t="s">
        <v>481</v>
      </c>
      <c r="J48" s="20" t="s">
        <v>481</v>
      </c>
      <c r="K48" s="18" t="s">
        <v>481</v>
      </c>
      <c r="L48" s="20" t="s">
        <v>481</v>
      </c>
      <c r="M48" s="18" t="s">
        <v>481</v>
      </c>
      <c r="N48" s="20" t="s">
        <v>481</v>
      </c>
      <c r="O48" s="18" t="s">
        <v>481</v>
      </c>
      <c r="P48" s="20" t="s">
        <v>481</v>
      </c>
      <c r="Q48" s="18" t="n">
        <v>494.39181637</v>
      </c>
      <c r="R48" s="20" t="n">
        <v>12.81329276</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(493.0/B50*100)</f>
        <v/>
      </c>
      <c r="D50" s="19" t="n">
        <v>11302</v>
      </c>
      <c r="E50" s="18" t="n">
        <v>366.22438335</v>
      </c>
      <c r="F50" s="20" t="n">
        <v>2.8768537</v>
      </c>
      <c r="G50" s="18" t="n">
        <v>408.67320103</v>
      </c>
      <c r="H50" s="20" t="n">
        <v>2.35941646</v>
      </c>
      <c r="I50" s="18" t="s">
        <v>481</v>
      </c>
      <c r="J50" s="20" t="s">
        <v>481</v>
      </c>
      <c r="K50" s="18" t="s">
        <v>481</v>
      </c>
      <c r="L50" s="20" t="s">
        <v>481</v>
      </c>
      <c r="M50" s="18" t="s">
        <v>481</v>
      </c>
      <c r="N50" s="20" t="s">
        <v>481</v>
      </c>
      <c r="O50" s="18" t="s">
        <v>481</v>
      </c>
      <c r="P50" s="20" t="s">
        <v>481</v>
      </c>
      <c r="Q50" s="18" t="n">
        <v>344.5405512</v>
      </c>
      <c r="R50" s="20" t="n">
        <v>7.17216705</v>
      </c>
    </row>
    <row r="51" spans="1:18">
      <c r="A51" s="15" t="s">
        <v>526</v>
      </c>
      <c r="B51" s="17" t="n">
        <v>6866</v>
      </c>
      <c r="C51" s="18">
        <f>(112.0/B51*100)</f>
        <v/>
      </c>
      <c r="D51" s="19" t="n">
        <v>6754</v>
      </c>
      <c r="E51" s="18" t="n">
        <v>370.1857002</v>
      </c>
      <c r="F51" s="20" t="n">
        <v>4.191947</v>
      </c>
      <c r="G51" s="18" t="n">
        <v>409.15220239</v>
      </c>
      <c r="H51" s="20" t="n">
        <v>2.80618814</v>
      </c>
      <c r="I51" s="18" t="s">
        <v>481</v>
      </c>
      <c r="J51" s="20" t="s">
        <v>481</v>
      </c>
      <c r="K51" s="18" t="s">
        <v>481</v>
      </c>
      <c r="L51" s="20" t="s">
        <v>481</v>
      </c>
      <c r="M51" s="18" t="n">
        <v>380.5422133</v>
      </c>
      <c r="N51" s="20" t="n">
        <v>4.31283207</v>
      </c>
      <c r="O51" s="18" t="s">
        <v>481</v>
      </c>
      <c r="P51" s="20" t="s">
        <v>481</v>
      </c>
      <c r="Q51" s="18" t="n">
        <v>384.08055369</v>
      </c>
      <c r="R51" s="20" t="n">
        <v>6.53884768</v>
      </c>
    </row>
    <row r="52" spans="1:18">
      <c r="A52" s="15" t="s">
        <v>527</v>
      </c>
      <c r="B52" s="17" t="n">
        <v>5809</v>
      </c>
      <c r="C52" s="18">
        <f>(124.0/B52*100)</f>
        <v/>
      </c>
      <c r="D52" s="19" t="n">
        <v>5685</v>
      </c>
      <c r="E52" s="18" t="n">
        <v>415.13573744</v>
      </c>
      <c r="F52" s="20" t="n">
        <v>4.90769149</v>
      </c>
      <c r="G52" s="18" t="n">
        <v>473.73129022</v>
      </c>
      <c r="H52" s="20" t="n">
        <v>2.81202366</v>
      </c>
      <c r="I52" s="18" t="s">
        <v>481</v>
      </c>
      <c r="J52" s="20" t="s">
        <v>481</v>
      </c>
      <c r="K52" s="18" t="s">
        <v>481</v>
      </c>
      <c r="L52" s="20" t="s">
        <v>481</v>
      </c>
      <c r="M52" s="18" t="s">
        <v>481</v>
      </c>
      <c r="N52" s="20" t="s">
        <v>481</v>
      </c>
      <c r="O52" s="18" t="s">
        <v>481</v>
      </c>
      <c r="P52" s="20" t="s">
        <v>481</v>
      </c>
      <c r="Q52" s="18" t="n">
        <v>394.25713359</v>
      </c>
      <c r="R52" s="20" t="n">
        <v>8.580489050000001</v>
      </c>
    </row>
    <row r="53" spans="1:18">
      <c r="A53" s="15" t="s">
        <v>528</v>
      </c>
      <c r="B53" s="17" t="n">
        <v>5571</v>
      </c>
      <c r="C53" s="18">
        <f>(144.0/B53*100)</f>
        <v/>
      </c>
      <c r="D53" s="19" t="n">
        <v>5427</v>
      </c>
      <c r="E53" s="18" t="n">
        <v>402.21025796</v>
      </c>
      <c r="F53" s="20" t="n">
        <v>3.16185139</v>
      </c>
      <c r="G53" s="18" t="n">
        <v>457.80413465</v>
      </c>
      <c r="H53" s="20" t="n">
        <v>1.75393958</v>
      </c>
      <c r="I53" s="18" t="s">
        <v>481</v>
      </c>
      <c r="J53" s="20" t="s">
        <v>481</v>
      </c>
      <c r="K53" s="18" t="s">
        <v>481</v>
      </c>
      <c r="L53" s="20" t="s">
        <v>481</v>
      </c>
      <c r="M53" s="18" t="s">
        <v>481</v>
      </c>
      <c r="N53" s="20" t="s">
        <v>481</v>
      </c>
      <c r="O53" s="18" t="s">
        <v>481</v>
      </c>
      <c r="P53" s="20" t="s">
        <v>481</v>
      </c>
      <c r="Q53" s="18" t="n">
        <v>374.61183942</v>
      </c>
      <c r="R53" s="20" t="n">
        <v>5.01180379</v>
      </c>
    </row>
    <row r="54" spans="1:18">
      <c r="A54" s="15" t="s">
        <v>529</v>
      </c>
      <c r="B54" s="17" t="n">
        <v>4740</v>
      </c>
      <c r="C54" s="18">
        <f>(638.0/B54*100)</f>
        <v/>
      </c>
      <c r="D54" s="19" t="n">
        <v>4102</v>
      </c>
      <c r="E54" s="18" t="n">
        <v>301.20825208</v>
      </c>
      <c r="F54" s="20" t="n">
        <v>3.74738714</v>
      </c>
      <c r="G54" s="18" t="n">
        <v>353.72970139</v>
      </c>
      <c r="H54" s="20" t="n">
        <v>3.32880513</v>
      </c>
      <c r="I54" s="18" t="s">
        <v>481</v>
      </c>
      <c r="J54" s="20" t="s">
        <v>481</v>
      </c>
      <c r="K54" s="18" t="s">
        <v>481</v>
      </c>
      <c r="L54" s="20" t="s">
        <v>481</v>
      </c>
      <c r="M54" s="18" t="s">
        <v>481</v>
      </c>
      <c r="N54" s="20" t="s">
        <v>481</v>
      </c>
      <c r="O54" s="18" t="s">
        <v>481</v>
      </c>
      <c r="P54" s="20" t="s">
        <v>481</v>
      </c>
      <c r="Q54" s="18" t="n">
        <v>294.98499396</v>
      </c>
      <c r="R54" s="20" t="n">
        <v>4.28540568</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494.10140366</v>
      </c>
      <c r="F56" s="20" t="n">
        <v>6.60759787</v>
      </c>
      <c r="G56" s="18" t="n">
        <v>553.90716372</v>
      </c>
      <c r="H56" s="20" t="n">
        <v>2.890561</v>
      </c>
      <c r="I56" s="18" t="s">
        <v>481</v>
      </c>
      <c r="J56" s="20" t="s">
        <v>481</v>
      </c>
      <c r="K56" s="18" t="s">
        <v>481</v>
      </c>
      <c r="L56" s="20" t="s">
        <v>481</v>
      </c>
      <c r="M56" s="18" t="s">
        <v>481</v>
      </c>
      <c r="N56" s="20" t="s">
        <v>481</v>
      </c>
      <c r="O56" s="18" t="s">
        <v>481</v>
      </c>
      <c r="P56" s="20" t="s">
        <v>481</v>
      </c>
      <c r="Q56" s="18" t="n">
        <v>469.76866423</v>
      </c>
      <c r="R56" s="20" t="n">
        <v>16.48233377</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(193.0/B61*100)</f>
        <v/>
      </c>
      <c r="D61" s="19" t="n">
        <v>6332</v>
      </c>
      <c r="E61" s="18" t="n">
        <v>430.23354391</v>
      </c>
      <c r="F61" s="20" t="n">
        <v>4.09382909</v>
      </c>
      <c r="G61" s="18" t="n">
        <v>491.45456809</v>
      </c>
      <c r="H61" s="20" t="n">
        <v>2.25291752</v>
      </c>
      <c r="I61" s="18" t="s">
        <v>481</v>
      </c>
      <c r="J61" s="20" t="s">
        <v>481</v>
      </c>
      <c r="K61" s="18" t="s">
        <v>481</v>
      </c>
      <c r="L61" s="20" t="s">
        <v>481</v>
      </c>
      <c r="M61" s="18" t="s">
        <v>481</v>
      </c>
      <c r="N61" s="20" t="s">
        <v>481</v>
      </c>
      <c r="O61" s="18" t="s">
        <v>481</v>
      </c>
      <c r="P61" s="20" t="s">
        <v>481</v>
      </c>
      <c r="Q61" s="18" t="n">
        <v>419.45239655</v>
      </c>
      <c r="R61" s="20" t="n">
        <v>8.17601494</v>
      </c>
    </row>
    <row r="62" spans="1:18">
      <c r="A62" s="15" t="s">
        <v>537</v>
      </c>
      <c r="B62" s="17" t="n">
        <v>4476</v>
      </c>
      <c r="C62" s="18">
        <f>(3.0/B62*100)</f>
        <v/>
      </c>
      <c r="D62" s="19" t="n">
        <v>4473</v>
      </c>
      <c r="E62" s="18" t="n">
        <v>514.7997354399999</v>
      </c>
      <c r="F62" s="20" t="n">
        <v>5.16043176</v>
      </c>
      <c r="G62" s="18" t="n">
        <v>546.5023499500001</v>
      </c>
      <c r="H62" s="20" t="n">
        <v>1.14224922</v>
      </c>
      <c r="I62" s="18" t="s">
        <v>481</v>
      </c>
      <c r="J62" s="20" t="s">
        <v>481</v>
      </c>
      <c r="K62" s="18" t="s">
        <v>481</v>
      </c>
      <c r="L62" s="20" t="s">
        <v>481</v>
      </c>
      <c r="M62" s="18" t="s">
        <v>481</v>
      </c>
      <c r="N62" s="20" t="s">
        <v>481</v>
      </c>
      <c r="O62" s="18" t="s">
        <v>481</v>
      </c>
      <c r="P62" s="20" t="s">
        <v>481</v>
      </c>
      <c r="Q62" s="18" t="n">
        <v>511.88686136</v>
      </c>
      <c r="R62" s="20" t="n">
        <v>20.07470468</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(104.0/B66*100)</f>
        <v/>
      </c>
      <c r="D66" s="19" t="n">
        <v>5561</v>
      </c>
      <c r="E66" s="18" t="n">
        <v>399.45492264</v>
      </c>
      <c r="F66" s="20" t="n">
        <v>2.5224099</v>
      </c>
      <c r="G66" s="18" t="n">
        <v>440.89703263</v>
      </c>
      <c r="H66" s="20" t="n">
        <v>2.08863196</v>
      </c>
      <c r="I66" s="18" t="s">
        <v>481</v>
      </c>
      <c r="J66" s="20" t="s">
        <v>481</v>
      </c>
      <c r="K66" s="18" t="s">
        <v>481</v>
      </c>
      <c r="L66" s="20" t="s">
        <v>481</v>
      </c>
      <c r="M66" s="18" t="s">
        <v>481</v>
      </c>
      <c r="N66" s="20" t="s">
        <v>481</v>
      </c>
      <c r="O66" s="18" t="s">
        <v>481</v>
      </c>
      <c r="P66" s="20" t="s">
        <v>481</v>
      </c>
      <c r="Q66" s="18" t="n">
        <v>363.08273154</v>
      </c>
      <c r="R66" s="20" t="n">
        <v>4.23428553</v>
      </c>
    </row>
    <row r="67" spans="1:18">
      <c r="A67" s="15" t="s">
        <v>542</v>
      </c>
      <c r="B67" s="17" t="n">
        <v>6971</v>
      </c>
      <c r="C67" s="18">
        <f>(1330.0/B67*100)</f>
        <v/>
      </c>
      <c r="D67" s="19" t="n">
        <v>5641</v>
      </c>
      <c r="E67" s="18" t="n">
        <v>355.18749524</v>
      </c>
      <c r="F67" s="20" t="n">
        <v>3.93829478</v>
      </c>
      <c r="G67" s="18" t="n">
        <v>414.82456039</v>
      </c>
      <c r="H67" s="20" t="n">
        <v>2.89852937</v>
      </c>
      <c r="I67" s="18" t="s">
        <v>481</v>
      </c>
      <c r="J67" s="20" t="s">
        <v>481</v>
      </c>
      <c r="K67" s="18" t="s">
        <v>481</v>
      </c>
      <c r="L67" s="20" t="s">
        <v>481</v>
      </c>
      <c r="M67" s="18" t="s">
        <v>481</v>
      </c>
      <c r="N67" s="20" t="s">
        <v>481</v>
      </c>
      <c r="O67" s="18" t="s">
        <v>481</v>
      </c>
      <c r="P67" s="20" t="s">
        <v>481</v>
      </c>
      <c r="Q67" s="18" t="n">
        <v>352.94759726</v>
      </c>
      <c r="R67" s="20" t="n">
        <v>6.19098357</v>
      </c>
    </row>
    <row r="68" spans="1:18">
      <c r="A68" s="15" t="s">
        <v>543</v>
      </c>
      <c r="B68" s="17" t="n">
        <v>12083</v>
      </c>
      <c r="C68" s="18">
        <f>(32.0/B68*100)</f>
        <v/>
      </c>
      <c r="D68" s="19" t="n">
        <v>12051</v>
      </c>
      <c r="E68" s="18" t="n">
        <v>360.16783525</v>
      </c>
      <c r="F68" s="20" t="n">
        <v>1.88409191</v>
      </c>
      <c r="G68" s="18" t="n">
        <v>445.86404002</v>
      </c>
      <c r="H68" s="20" t="n">
        <v>1.79558653</v>
      </c>
      <c r="I68" s="18" t="s">
        <v>481</v>
      </c>
      <c r="J68" s="20" t="s">
        <v>481</v>
      </c>
      <c r="K68" s="18" t="s">
        <v>481</v>
      </c>
      <c r="L68" s="20" t="s">
        <v>481</v>
      </c>
      <c r="M68" s="18" t="s">
        <v>481</v>
      </c>
      <c r="N68" s="20" t="s">
        <v>481</v>
      </c>
      <c r="O68" s="18" t="s">
        <v>481</v>
      </c>
      <c r="P68" s="20" t="s">
        <v>481</v>
      </c>
      <c r="Q68" s="18" t="n">
        <v>352.25053839</v>
      </c>
      <c r="R68" s="20" t="n">
        <v>1.98905624</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461.73641707</v>
      </c>
      <c r="F70" s="20" t="n">
        <v>4.3167401</v>
      </c>
      <c r="G70" s="18" t="n">
        <v>508.92981839</v>
      </c>
      <c r="H70" s="20" t="n">
        <v>2.8724585</v>
      </c>
      <c r="I70" s="18" t="s">
        <v>481</v>
      </c>
      <c r="J70" s="20" t="s">
        <v>481</v>
      </c>
      <c r="K70" s="18" t="s">
        <v>481</v>
      </c>
      <c r="L70" s="20" t="s">
        <v>481</v>
      </c>
      <c r="M70" s="18" t="s">
        <v>481</v>
      </c>
      <c r="N70" s="20" t="s">
        <v>481</v>
      </c>
      <c r="O70" s="18" t="s">
        <v>481</v>
      </c>
      <c r="P70" s="20" t="s">
        <v>481</v>
      </c>
      <c r="Q70" s="18" t="n">
        <v>449.13044186</v>
      </c>
      <c r="R70" s="20" t="n">
        <v>8.18007538</v>
      </c>
    </row>
    <row r="71" spans="1:18">
      <c r="A71" s="15" t="s">
        <v>546</v>
      </c>
      <c r="B71" s="17" t="n">
        <v>6115</v>
      </c>
      <c r="C71" s="18">
        <f>(60.0/B71*100)</f>
        <v/>
      </c>
      <c r="D71" s="19" t="n">
        <v>6055</v>
      </c>
      <c r="E71" s="18" t="n">
        <v>479.06971912</v>
      </c>
      <c r="F71" s="20" t="n">
        <v>5.32909904</v>
      </c>
      <c r="G71" s="18" t="n">
        <v>571.68059434</v>
      </c>
      <c r="H71" s="20" t="n">
        <v>1.60104138</v>
      </c>
      <c r="I71" s="18" t="s">
        <v>481</v>
      </c>
      <c r="J71" s="20" t="s">
        <v>481</v>
      </c>
      <c r="K71" s="18" t="s">
        <v>481</v>
      </c>
      <c r="L71" s="20" t="s">
        <v>481</v>
      </c>
      <c r="M71" s="18" t="s">
        <v>481</v>
      </c>
      <c r="N71" s="20" t="s">
        <v>481</v>
      </c>
      <c r="O71" s="18" t="s">
        <v>481</v>
      </c>
      <c r="P71" s="20" t="s">
        <v>481</v>
      </c>
      <c r="Q71" s="18" t="n">
        <v>531.1464425</v>
      </c>
      <c r="R71" s="20" t="n">
        <v>12.95376791</v>
      </c>
    </row>
    <row r="72" spans="1:18">
      <c r="A72" s="15" t="s">
        <v>547</v>
      </c>
      <c r="B72" s="17" t="n">
        <v>7708</v>
      </c>
      <c r="C72" s="18">
        <f>(9.0/B72*100)</f>
        <v/>
      </c>
      <c r="D72" s="19" t="n">
        <v>7699</v>
      </c>
      <c r="E72" s="18" t="n">
        <v>442.73043525</v>
      </c>
      <c r="F72" s="20" t="n">
        <v>5.61095839</v>
      </c>
      <c r="G72" s="18" t="n">
        <v>550.39775806</v>
      </c>
      <c r="H72" s="20" t="n">
        <v>3.09479407</v>
      </c>
      <c r="I72" s="18" t="s">
        <v>481</v>
      </c>
      <c r="J72" s="20" t="s">
        <v>481</v>
      </c>
      <c r="K72" s="18" t="s">
        <v>481</v>
      </c>
      <c r="L72" s="20" t="s">
        <v>481</v>
      </c>
      <c r="M72" s="18" t="s">
        <v>481</v>
      </c>
      <c r="N72" s="20" t="s">
        <v>481</v>
      </c>
      <c r="O72" s="18" t="s">
        <v>481</v>
      </c>
      <c r="P72" s="20" t="s">
        <v>481</v>
      </c>
      <c r="Q72" s="18" t="n">
        <v>489.75211682</v>
      </c>
      <c r="R72" s="20" t="n">
        <v>18.15290672</v>
      </c>
    </row>
    <row r="73" spans="1:18">
      <c r="A73" s="15" t="s">
        <v>548</v>
      </c>
      <c r="B73" s="17" t="n">
        <v>8249</v>
      </c>
      <c r="C73" s="18">
        <f>(220.0/B73*100)</f>
        <v/>
      </c>
      <c r="D73" s="19" t="n">
        <v>8029</v>
      </c>
      <c r="E73" s="18" t="n">
        <v>384.11138606</v>
      </c>
      <c r="F73" s="20" t="n">
        <v>3.23612685</v>
      </c>
      <c r="G73" s="18" t="n">
        <v>432.81559224</v>
      </c>
      <c r="H73" s="20" t="n">
        <v>3.3882416</v>
      </c>
      <c r="I73" s="18" t="s">
        <v>481</v>
      </c>
      <c r="J73" s="20" t="s">
        <v>481</v>
      </c>
      <c r="K73" s="18" t="s">
        <v>481</v>
      </c>
      <c r="L73" s="20" t="s">
        <v>481</v>
      </c>
      <c r="M73" s="18" t="s">
        <v>481</v>
      </c>
      <c r="N73" s="20" t="s">
        <v>481</v>
      </c>
      <c r="O73" s="18" t="s">
        <v>481</v>
      </c>
      <c r="P73" s="20" t="s">
        <v>481</v>
      </c>
      <c r="Q73" s="18" t="n">
        <v>382.74325471</v>
      </c>
      <c r="R73" s="20" t="n">
        <v>11.02097754</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(355.0/B75*100)</f>
        <v/>
      </c>
      <c r="D75" s="19" t="n">
        <v>5020</v>
      </c>
      <c r="E75" s="18" t="n">
        <v>351.5027712</v>
      </c>
      <c r="F75" s="20" t="n">
        <v>3.5300931</v>
      </c>
      <c r="G75" s="18" t="n">
        <v>387.62101993</v>
      </c>
      <c r="H75" s="20" t="n">
        <v>3.65155544</v>
      </c>
      <c r="I75" s="18" t="s">
        <v>481</v>
      </c>
      <c r="J75" s="20" t="s">
        <v>481</v>
      </c>
      <c r="K75" s="18" t="s">
        <v>481</v>
      </c>
      <c r="L75" s="20" t="s">
        <v>481</v>
      </c>
      <c r="M75" s="18" t="s">
        <v>481</v>
      </c>
      <c r="N75" s="20" t="s">
        <v>481</v>
      </c>
      <c r="O75" s="18" t="s">
        <v>481</v>
      </c>
      <c r="P75" s="20" t="s">
        <v>481</v>
      </c>
      <c r="Q75" s="18" t="n">
        <v>336.6272351</v>
      </c>
      <c r="R75" s="20" t="n">
        <v>5.52587267</v>
      </c>
    </row>
    <row r="76" spans="1:18">
      <c r="A76" s="15" t="s">
        <v>551</v>
      </c>
      <c r="B76" s="17" t="n">
        <v>14167</v>
      </c>
      <c r="C76" s="18">
        <f>(238.0/B76*100)</f>
        <v/>
      </c>
      <c r="D76" s="19" t="n">
        <v>13929</v>
      </c>
      <c r="E76" s="18" t="n">
        <v>373.58444274</v>
      </c>
      <c r="F76" s="20" t="n">
        <v>2.67884835</v>
      </c>
      <c r="G76" s="18" t="n">
        <v>461.17624684</v>
      </c>
      <c r="H76" s="20" t="n">
        <v>2.31275484</v>
      </c>
      <c r="I76" s="18" t="s">
        <v>481</v>
      </c>
      <c r="J76" s="20" t="s">
        <v>481</v>
      </c>
      <c r="K76" s="18" t="s">
        <v>481</v>
      </c>
      <c r="L76" s="20" t="s">
        <v>481</v>
      </c>
      <c r="M76" s="18" t="s">
        <v>481</v>
      </c>
      <c r="N76" s="20" t="s">
        <v>481</v>
      </c>
      <c r="O76" s="18" t="s">
        <v>481</v>
      </c>
      <c r="P76" s="20" t="s">
        <v>481</v>
      </c>
      <c r="Q76" s="18" t="n">
        <v>371.28441574</v>
      </c>
      <c r="R76" s="20" t="n">
        <v>5.70655315</v>
      </c>
    </row>
    <row r="77" spans="1:18">
      <c r="A77" s="15" t="s">
        <v>552</v>
      </c>
      <c r="B77" s="17" t="n">
        <v>6062</v>
      </c>
      <c r="C77" s="18">
        <f>(511.0/B77*100)</f>
        <v/>
      </c>
      <c r="D77" s="19" t="n">
        <v>5551</v>
      </c>
      <c r="E77" s="18" t="n">
        <v>384.63227091</v>
      </c>
      <c r="F77" s="20" t="n">
        <v>4.29976587</v>
      </c>
      <c r="G77" s="18" t="n">
        <v>438.39593077</v>
      </c>
      <c r="H77" s="20" t="n">
        <v>3.01475843</v>
      </c>
      <c r="I77" s="18" t="s">
        <v>481</v>
      </c>
      <c r="J77" s="20" t="s">
        <v>481</v>
      </c>
      <c r="K77" s="18" t="s">
        <v>481</v>
      </c>
      <c r="L77" s="20" t="s">
        <v>481</v>
      </c>
      <c r="M77" s="18" t="s">
        <v>481</v>
      </c>
      <c r="N77" s="20" t="s">
        <v>481</v>
      </c>
      <c r="O77" s="18" t="s">
        <v>481</v>
      </c>
      <c r="P77" s="20" t="s">
        <v>481</v>
      </c>
      <c r="Q77" s="18" t="n">
        <v>363.96094953</v>
      </c>
      <c r="R77" s="20" t="n">
        <v>3.77073778</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(123.0/B81*100)</f>
        <v/>
      </c>
      <c r="D81" s="19" t="n">
        <v>8738</v>
      </c>
      <c r="E81" s="18" t="n">
        <v>403.78996919</v>
      </c>
      <c r="F81" s="20" t="n">
        <v>4.2864511</v>
      </c>
      <c r="G81" s="18" t="n">
        <v>460.57330697</v>
      </c>
      <c r="H81" s="20" t="n">
        <v>3.21458136</v>
      </c>
      <c r="I81" s="18" t="s">
        <v>481</v>
      </c>
      <c r="J81" s="20" t="s">
        <v>481</v>
      </c>
      <c r="K81" s="18" t="s">
        <v>481</v>
      </c>
      <c r="L81" s="20" t="s">
        <v>481</v>
      </c>
      <c r="M81" s="18" t="s">
        <v>481</v>
      </c>
      <c r="N81" s="20" t="s">
        <v>481</v>
      </c>
      <c r="O81" s="18" t="s">
        <v>481</v>
      </c>
      <c r="P81" s="20" t="s">
        <v>481</v>
      </c>
      <c r="Q81" s="18" t="n">
        <v>403.61877804</v>
      </c>
      <c r="R81" s="20" t="n">
        <v>10.1112403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901</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477.18278067</v>
      </c>
      <c r="F7" s="20" t="n">
        <v>1.97330995</v>
      </c>
      <c r="G7" s="18" t="n">
        <v>514.74745698</v>
      </c>
      <c r="H7" s="20" t="n">
        <v>2.01686684</v>
      </c>
      <c r="I7" s="18" t="s">
        <v>481</v>
      </c>
      <c r="J7" s="20" t="s">
        <v>481</v>
      </c>
      <c r="K7" s="18" t="s">
        <v>481</v>
      </c>
      <c r="L7" s="20" t="s">
        <v>481</v>
      </c>
      <c r="M7" s="18" t="s">
        <v>481</v>
      </c>
      <c r="N7" s="20" t="s">
        <v>481</v>
      </c>
      <c r="O7" s="18" t="s">
        <v>481</v>
      </c>
      <c r="P7" s="20" t="s">
        <v>481</v>
      </c>
      <c r="Q7" s="18" t="n">
        <v>465.48148037</v>
      </c>
      <c r="R7" s="20" t="n">
        <v>4.7431488</v>
      </c>
    </row>
    <row r="8" spans="1:18">
      <c r="A8" s="15" t="s">
        <v>483</v>
      </c>
      <c r="B8" s="17" t="n">
        <v>7007</v>
      </c>
      <c r="C8" s="18">
        <f>(324.0/B8*100)</f>
        <v/>
      </c>
      <c r="D8" s="19" t="n">
        <v>6683</v>
      </c>
      <c r="E8" s="18" t="n">
        <v>477.15492046</v>
      </c>
      <c r="F8" s="20" t="n">
        <v>3.67563151</v>
      </c>
      <c r="G8" s="18" t="n">
        <v>514.74669097</v>
      </c>
      <c r="H8" s="20" t="n">
        <v>3.20234398</v>
      </c>
      <c r="I8" s="18" t="s">
        <v>481</v>
      </c>
      <c r="J8" s="20" t="s">
        <v>481</v>
      </c>
      <c r="K8" s="18" t="s">
        <v>481</v>
      </c>
      <c r="L8" s="20" t="s">
        <v>481</v>
      </c>
      <c r="M8" s="18" t="n">
        <v>301.63126691</v>
      </c>
      <c r="N8" s="20" t="n">
        <v>25.14921031</v>
      </c>
      <c r="O8" s="18" t="s">
        <v>481</v>
      </c>
      <c r="P8" s="20" t="s">
        <v>481</v>
      </c>
      <c r="Q8" s="18" t="n">
        <v>447.71065846</v>
      </c>
      <c r="R8" s="20" t="n">
        <v>8.2810788</v>
      </c>
    </row>
    <row r="9" spans="1:18">
      <c r="A9" s="15" t="s">
        <v>484</v>
      </c>
      <c r="B9" s="17" t="n">
        <v>9651</v>
      </c>
      <c r="C9" s="18">
        <f>(373.0/B9*100)</f>
        <v/>
      </c>
      <c r="D9" s="19" t="n">
        <v>9278</v>
      </c>
      <c r="E9" s="18" t="n">
        <v>503.67491769</v>
      </c>
      <c r="F9" s="20" t="n">
        <v>2.89051146</v>
      </c>
      <c r="G9" s="18" t="n">
        <v>526.59690326</v>
      </c>
      <c r="H9" s="20" t="n">
        <v>2.53652319</v>
      </c>
      <c r="I9" s="18" t="s">
        <v>481</v>
      </c>
      <c r="J9" s="20" t="s">
        <v>481</v>
      </c>
      <c r="K9" s="18" t="s">
        <v>481</v>
      </c>
      <c r="L9" s="20" t="s">
        <v>481</v>
      </c>
      <c r="M9" s="18" t="n">
        <v>357.98454354</v>
      </c>
      <c r="N9" s="20" t="n">
        <v>11.51846445</v>
      </c>
      <c r="O9" s="18" t="s">
        <v>481</v>
      </c>
      <c r="P9" s="20" t="s">
        <v>481</v>
      </c>
      <c r="Q9" s="18" t="n">
        <v>441.69218138</v>
      </c>
      <c r="R9" s="20" t="n">
        <v>7.53979592</v>
      </c>
    </row>
    <row r="10" spans="1:18">
      <c r="A10" s="15" t="s">
        <v>485</v>
      </c>
      <c r="B10" s="17" t="n">
        <v>20058</v>
      </c>
      <c r="C10" s="18">
        <f>(590.0/B10*100)</f>
        <v/>
      </c>
      <c r="D10" s="19" t="n">
        <v>19468</v>
      </c>
      <c r="E10" s="18" t="n">
        <v>500.85582785</v>
      </c>
      <c r="F10" s="20" t="n">
        <v>2.71529624</v>
      </c>
      <c r="G10" s="18" t="n">
        <v>535.08442407</v>
      </c>
      <c r="H10" s="20" t="n">
        <v>2.57810564</v>
      </c>
      <c r="I10" s="18" t="s">
        <v>481</v>
      </c>
      <c r="J10" s="20" t="s">
        <v>481</v>
      </c>
      <c r="K10" s="18" t="s">
        <v>481</v>
      </c>
      <c r="L10" s="20" t="s">
        <v>481</v>
      </c>
      <c r="M10" s="18" t="s">
        <v>481</v>
      </c>
      <c r="N10" s="20" t="s">
        <v>481</v>
      </c>
      <c r="O10" s="18" t="s">
        <v>481</v>
      </c>
      <c r="P10" s="20" t="s">
        <v>481</v>
      </c>
      <c r="Q10" s="18" t="n">
        <v>458.5969979</v>
      </c>
      <c r="R10" s="20" t="n">
        <v>6.57511083</v>
      </c>
    </row>
    <row r="11" spans="1:18">
      <c r="A11" s="15" t="s">
        <v>486</v>
      </c>
      <c r="B11" s="17" t="n">
        <v>7053</v>
      </c>
      <c r="C11" s="18">
        <f>(259.0/B11*100)</f>
        <v/>
      </c>
      <c r="D11" s="19" t="n">
        <v>6794</v>
      </c>
      <c r="E11" s="18" t="n">
        <v>408.53918909</v>
      </c>
      <c r="F11" s="20" t="n">
        <v>2.69580856</v>
      </c>
      <c r="G11" s="18" t="n">
        <v>445.87142456</v>
      </c>
      <c r="H11" s="20" t="n">
        <v>3.15929783</v>
      </c>
      <c r="I11" s="18" t="s">
        <v>481</v>
      </c>
      <c r="J11" s="20" t="s">
        <v>481</v>
      </c>
      <c r="K11" s="18" t="s">
        <v>481</v>
      </c>
      <c r="L11" s="20" t="s">
        <v>481</v>
      </c>
      <c r="M11" s="18" t="s">
        <v>481</v>
      </c>
      <c r="N11" s="20" t="s">
        <v>481</v>
      </c>
      <c r="O11" s="18" t="s">
        <v>481</v>
      </c>
      <c r="P11" s="20" t="s">
        <v>481</v>
      </c>
      <c r="Q11" s="18" t="n">
        <v>396.2376382</v>
      </c>
      <c r="R11" s="20" t="n">
        <v>6.17524552</v>
      </c>
    </row>
    <row r="12" spans="1:18">
      <c r="A12" s="15" t="s">
        <v>487</v>
      </c>
      <c r="B12" s="17" t="n">
        <v>6894</v>
      </c>
      <c r="C12" s="18">
        <f>(60.0/B12*100)</f>
        <v/>
      </c>
      <c r="D12" s="19" t="n">
        <v>6834</v>
      </c>
      <c r="E12" s="18" t="n">
        <v>479.94109482</v>
      </c>
      <c r="F12" s="20" t="n">
        <v>2.50978367</v>
      </c>
      <c r="G12" s="18" t="n">
        <v>516.04637987</v>
      </c>
      <c r="H12" s="20" t="n">
        <v>2.47865103</v>
      </c>
      <c r="I12" s="18" t="s">
        <v>481</v>
      </c>
      <c r="J12" s="20" t="s">
        <v>481</v>
      </c>
      <c r="K12" s="18" t="s">
        <v>481</v>
      </c>
      <c r="L12" s="20" t="s">
        <v>481</v>
      </c>
      <c r="M12" s="18" t="n">
        <v>340.98506961</v>
      </c>
      <c r="N12" s="20" t="n">
        <v>12.52444664</v>
      </c>
      <c r="O12" s="18" t="s">
        <v>481</v>
      </c>
      <c r="P12" s="20" t="s">
        <v>481</v>
      </c>
      <c r="Q12" s="18" t="n">
        <v>405.01637975</v>
      </c>
      <c r="R12" s="20" t="n">
        <v>8.676313540000001</v>
      </c>
    </row>
    <row r="13" spans="1:18">
      <c r="A13" s="15" t="s">
        <v>488</v>
      </c>
      <c r="B13" s="17" t="n">
        <v>7161</v>
      </c>
      <c r="C13" s="18">
        <f>(368.0/B13*100)</f>
        <v/>
      </c>
      <c r="D13" s="19" t="n">
        <v>6793</v>
      </c>
      <c r="E13" s="18" t="n">
        <v>506.03496844</v>
      </c>
      <c r="F13" s="20" t="n">
        <v>3.03394066</v>
      </c>
      <c r="G13" s="18" t="n">
        <v>522.22034004</v>
      </c>
      <c r="H13" s="20" t="n">
        <v>2.40944111</v>
      </c>
      <c r="I13" s="18" t="s">
        <v>481</v>
      </c>
      <c r="J13" s="20" t="s">
        <v>481</v>
      </c>
      <c r="K13" s="18" t="s">
        <v>481</v>
      </c>
      <c r="L13" s="20" t="s">
        <v>481</v>
      </c>
      <c r="M13" s="18" t="n">
        <v>447.51533769</v>
      </c>
      <c r="N13" s="20" t="n">
        <v>5.97365007</v>
      </c>
      <c r="O13" s="18" t="s">
        <v>481</v>
      </c>
      <c r="P13" s="20" t="s">
        <v>481</v>
      </c>
      <c r="Q13" s="18" t="n">
        <v>453.87676629</v>
      </c>
      <c r="R13" s="20" t="n">
        <v>6.88811709</v>
      </c>
    </row>
    <row r="14" spans="1:18">
      <c r="A14" s="15" t="s">
        <v>489</v>
      </c>
      <c r="B14" s="17" t="n">
        <v>5587</v>
      </c>
      <c r="C14" s="18">
        <f>(96.0/B14*100)</f>
        <v/>
      </c>
      <c r="D14" s="19" t="n">
        <v>5491</v>
      </c>
      <c r="E14" s="18" t="n">
        <v>502.14686625</v>
      </c>
      <c r="F14" s="20" t="n">
        <v>2.57624067</v>
      </c>
      <c r="G14" s="18" t="n">
        <v>537.15546018</v>
      </c>
      <c r="H14" s="20" t="n">
        <v>2.2232976</v>
      </c>
      <c r="I14" s="18" t="s">
        <v>481</v>
      </c>
      <c r="J14" s="20" t="s">
        <v>481</v>
      </c>
      <c r="K14" s="18" t="s">
        <v>481</v>
      </c>
      <c r="L14" s="20" t="s">
        <v>481</v>
      </c>
      <c r="M14" s="18" t="s">
        <v>481</v>
      </c>
      <c r="N14" s="20" t="s">
        <v>481</v>
      </c>
      <c r="O14" s="18" t="s">
        <v>481</v>
      </c>
      <c r="P14" s="20" t="s">
        <v>481</v>
      </c>
      <c r="Q14" s="18" t="n">
        <v>479.47718844</v>
      </c>
      <c r="R14" s="20" t="n">
        <v>10.77558991</v>
      </c>
    </row>
    <row r="15" spans="1:18">
      <c r="A15" s="15" t="s">
        <v>490</v>
      </c>
      <c r="B15" s="17" t="n">
        <v>5882</v>
      </c>
      <c r="C15" s="18">
        <f>(206.0/B15*100)</f>
        <v/>
      </c>
      <c r="D15" s="19" t="n">
        <v>5676</v>
      </c>
      <c r="E15" s="18" t="n">
        <v>497.901164</v>
      </c>
      <c r="F15" s="20" t="n">
        <v>2.85831666</v>
      </c>
      <c r="G15" s="18" t="n">
        <v>524.45276287</v>
      </c>
      <c r="H15" s="20" t="n">
        <v>2.36900131</v>
      </c>
      <c r="I15" s="18" t="s">
        <v>481</v>
      </c>
      <c r="J15" s="20" t="s">
        <v>481</v>
      </c>
      <c r="K15" s="18" t="s">
        <v>481</v>
      </c>
      <c r="L15" s="20" t="s">
        <v>481</v>
      </c>
      <c r="M15" s="18" t="n">
        <v>368.85220715</v>
      </c>
      <c r="N15" s="20" t="n">
        <v>14.5875493</v>
      </c>
      <c r="O15" s="18" t="s">
        <v>481</v>
      </c>
      <c r="P15" s="20" t="s">
        <v>481</v>
      </c>
      <c r="Q15" s="18" t="n">
        <v>461.12636106</v>
      </c>
      <c r="R15" s="20" t="n">
        <v>6.7680478</v>
      </c>
    </row>
    <row r="16" spans="1:18">
      <c r="A16" s="15" t="s">
        <v>491</v>
      </c>
      <c r="B16" s="17" t="n">
        <v>6108</v>
      </c>
      <c r="C16" s="18">
        <f>(203.0/B16*100)</f>
        <v/>
      </c>
      <c r="D16" s="19" t="n">
        <v>5905</v>
      </c>
      <c r="E16" s="18" t="n">
        <v>477.39716931</v>
      </c>
      <c r="F16" s="20" t="n">
        <v>2.75527342</v>
      </c>
      <c r="G16" s="18" t="n">
        <v>514.58705715</v>
      </c>
      <c r="H16" s="20" t="n">
        <v>2.38736824</v>
      </c>
      <c r="I16" s="18" t="s">
        <v>481</v>
      </c>
      <c r="J16" s="20" t="s">
        <v>481</v>
      </c>
      <c r="K16" s="18" t="s">
        <v>481</v>
      </c>
      <c r="L16" s="20" t="s">
        <v>481</v>
      </c>
      <c r="M16" s="18" t="s">
        <v>481</v>
      </c>
      <c r="N16" s="20" t="s">
        <v>481</v>
      </c>
      <c r="O16" s="18" t="s">
        <v>481</v>
      </c>
      <c r="P16" s="20" t="s">
        <v>481</v>
      </c>
      <c r="Q16" s="18" t="n">
        <v>419.35418781</v>
      </c>
      <c r="R16" s="20" t="n">
        <v>9.84440337</v>
      </c>
    </row>
    <row r="17" spans="1:18">
      <c r="A17" s="15" t="s">
        <v>492</v>
      </c>
      <c r="B17" s="17" t="n">
        <v>6504</v>
      </c>
      <c r="C17" s="18">
        <f>(2741.0/B17*100)</f>
        <v/>
      </c>
      <c r="D17" s="19" t="n">
        <v>3763</v>
      </c>
      <c r="E17" s="18" t="n">
        <v>490.52412421</v>
      </c>
      <c r="F17" s="20" t="n">
        <v>3.98945949</v>
      </c>
      <c r="G17" s="18" t="n">
        <v>529.53453276</v>
      </c>
      <c r="H17" s="20" t="n">
        <v>3.24774873</v>
      </c>
      <c r="I17" s="18" t="s">
        <v>481</v>
      </c>
      <c r="J17" s="20" t="s">
        <v>481</v>
      </c>
      <c r="K17" s="18" t="s">
        <v>481</v>
      </c>
      <c r="L17" s="20" t="s">
        <v>481</v>
      </c>
      <c r="M17" s="18" t="n">
        <v>362.96139732</v>
      </c>
      <c r="N17" s="20" t="n">
        <v>12.64520278</v>
      </c>
      <c r="O17" s="18" t="s">
        <v>481</v>
      </c>
      <c r="P17" s="20" t="s">
        <v>481</v>
      </c>
      <c r="Q17" s="18" t="n">
        <v>474.01777349</v>
      </c>
      <c r="R17" s="20" t="n">
        <v>7.19132419</v>
      </c>
    </row>
    <row r="18" spans="1:18">
      <c r="A18" s="15" t="s">
        <v>493</v>
      </c>
      <c r="B18" s="17" t="n">
        <v>5532</v>
      </c>
      <c r="C18" s="18">
        <f>(33.0/B18*100)</f>
        <v/>
      </c>
      <c r="D18" s="19" t="n">
        <v>5499</v>
      </c>
      <c r="E18" s="18" t="n">
        <v>437.28278603</v>
      </c>
      <c r="F18" s="20" t="n">
        <v>4.00677559</v>
      </c>
      <c r="G18" s="18" t="n">
        <v>470.78402632</v>
      </c>
      <c r="H18" s="20" t="n">
        <v>3.48940692</v>
      </c>
      <c r="I18" s="18" t="s">
        <v>481</v>
      </c>
      <c r="J18" s="20" t="s">
        <v>481</v>
      </c>
      <c r="K18" s="18" t="s">
        <v>481</v>
      </c>
      <c r="L18" s="20" t="s">
        <v>481</v>
      </c>
      <c r="M18" s="18" t="s">
        <v>481</v>
      </c>
      <c r="N18" s="20" t="s">
        <v>481</v>
      </c>
      <c r="O18" s="18" t="s">
        <v>481</v>
      </c>
      <c r="P18" s="20" t="s">
        <v>481</v>
      </c>
      <c r="Q18" s="18" t="n">
        <v>390.36826475</v>
      </c>
      <c r="R18" s="20" t="n">
        <v>10.98710616</v>
      </c>
    </row>
    <row r="19" spans="1:18">
      <c r="A19" s="15" t="s">
        <v>494</v>
      </c>
      <c r="B19" s="17" t="n">
        <v>5658</v>
      </c>
      <c r="C19" s="18">
        <f>(521.0/B19*100)</f>
        <v/>
      </c>
      <c r="D19" s="19" t="n">
        <v>5137</v>
      </c>
      <c r="E19" s="18" t="n">
        <v>476.38477201</v>
      </c>
      <c r="F19" s="20" t="n">
        <v>3.14466746</v>
      </c>
      <c r="G19" s="18" t="n">
        <v>491.56443147</v>
      </c>
      <c r="H19" s="20" t="n">
        <v>3.31718675</v>
      </c>
      <c r="I19" s="18" t="s">
        <v>481</v>
      </c>
      <c r="J19" s="20" t="s">
        <v>481</v>
      </c>
      <c r="K19" s="18" t="s">
        <v>481</v>
      </c>
      <c r="L19" s="20" t="s">
        <v>481</v>
      </c>
      <c r="M19" s="18" t="s">
        <v>481</v>
      </c>
      <c r="N19" s="20" t="s">
        <v>481</v>
      </c>
      <c r="O19" s="18" t="s">
        <v>481</v>
      </c>
      <c r="P19" s="20" t="s">
        <v>481</v>
      </c>
      <c r="Q19" s="18" t="n">
        <v>405.32026963</v>
      </c>
      <c r="R19" s="20" t="n">
        <v>7.86969295</v>
      </c>
    </row>
    <row r="20" spans="1:18">
      <c r="A20" s="15" t="s">
        <v>495</v>
      </c>
      <c r="B20" s="17" t="n">
        <v>3371</v>
      </c>
      <c r="C20" s="18">
        <f>(75.0/B20*100)</f>
        <v/>
      </c>
      <c r="D20" s="19" t="n">
        <v>3296</v>
      </c>
      <c r="E20" s="18" t="n">
        <v>462.46927695</v>
      </c>
      <c r="F20" s="20" t="n">
        <v>3.37935774</v>
      </c>
      <c r="G20" s="18" t="n">
        <v>504.26117757</v>
      </c>
      <c r="H20" s="20" t="n">
        <v>2.31868688</v>
      </c>
      <c r="I20" s="18" t="s">
        <v>481</v>
      </c>
      <c r="J20" s="20" t="s">
        <v>481</v>
      </c>
      <c r="K20" s="18" t="s">
        <v>481</v>
      </c>
      <c r="L20" s="20" t="s">
        <v>481</v>
      </c>
      <c r="M20" s="18" t="s">
        <v>481</v>
      </c>
      <c r="N20" s="20" t="s">
        <v>481</v>
      </c>
      <c r="O20" s="18" t="s">
        <v>481</v>
      </c>
      <c r="P20" s="20" t="s">
        <v>481</v>
      </c>
      <c r="Q20" s="18" t="n">
        <v>446.53225597</v>
      </c>
      <c r="R20" s="20" t="n">
        <v>9.08791345</v>
      </c>
    </row>
    <row r="21" spans="1:18">
      <c r="A21" s="15" t="s">
        <v>496</v>
      </c>
      <c r="B21" s="17" t="n">
        <v>5741</v>
      </c>
      <c r="C21" s="18">
        <f>(90.0/B21*100)</f>
        <v/>
      </c>
      <c r="D21" s="19" t="n">
        <v>5651</v>
      </c>
      <c r="E21" s="18" t="n">
        <v>484.53854365</v>
      </c>
      <c r="F21" s="20" t="n">
        <v>3.02497566</v>
      </c>
      <c r="G21" s="18" t="n">
        <v>515.87753895</v>
      </c>
      <c r="H21" s="20" t="n">
        <v>2.05018611</v>
      </c>
      <c r="I21" s="18" t="s">
        <v>481</v>
      </c>
      <c r="J21" s="20" t="s">
        <v>481</v>
      </c>
      <c r="K21" s="18" t="s">
        <v>481</v>
      </c>
      <c r="L21" s="20" t="s">
        <v>481</v>
      </c>
      <c r="M21" s="18" t="s">
        <v>481</v>
      </c>
      <c r="N21" s="20" t="s">
        <v>481</v>
      </c>
      <c r="O21" s="18" t="s">
        <v>481</v>
      </c>
      <c r="P21" s="20" t="s">
        <v>481</v>
      </c>
      <c r="Q21" s="18" t="n">
        <v>467.75006996</v>
      </c>
      <c r="R21" s="20" t="n">
        <v>7.12126079</v>
      </c>
    </row>
    <row r="22" spans="1:18">
      <c r="A22" s="15" t="s">
        <v>497</v>
      </c>
      <c r="B22" s="17" t="n">
        <v>6598</v>
      </c>
      <c r="C22" s="18">
        <f>(45.0/B22*100)</f>
        <v/>
      </c>
      <c r="D22" s="19" t="n">
        <v>6553</v>
      </c>
      <c r="E22" s="18" t="n">
        <v>446.0848522</v>
      </c>
      <c r="F22" s="20" t="n">
        <v>3.88714833</v>
      </c>
      <c r="G22" s="18" t="n">
        <v>505.29937012</v>
      </c>
      <c r="H22" s="20" t="n">
        <v>3.93580162</v>
      </c>
      <c r="I22" s="18" t="s">
        <v>481</v>
      </c>
      <c r="J22" s="20" t="s">
        <v>481</v>
      </c>
      <c r="K22" s="18" t="s">
        <v>481</v>
      </c>
      <c r="L22" s="20" t="s">
        <v>481</v>
      </c>
      <c r="M22" s="18" t="s">
        <v>481</v>
      </c>
      <c r="N22" s="20" t="s">
        <v>481</v>
      </c>
      <c r="O22" s="18" t="n">
        <v>366.8149</v>
      </c>
      <c r="P22" s="20" t="n">
        <v>42.57042403</v>
      </c>
      <c r="Q22" s="18" t="n">
        <v>381.21122353</v>
      </c>
      <c r="R22" s="20" t="n">
        <v>7.95512357</v>
      </c>
    </row>
    <row r="23" spans="1:18">
      <c r="A23" s="15" t="s">
        <v>498</v>
      </c>
      <c r="B23" s="17" t="n">
        <v>11583</v>
      </c>
      <c r="C23" s="18">
        <f>(321.0/B23*100)</f>
        <v/>
      </c>
      <c r="D23" s="19" t="n">
        <v>11262</v>
      </c>
      <c r="E23" s="18" t="n">
        <v>470.31691527</v>
      </c>
      <c r="F23" s="20" t="n">
        <v>3.84841772</v>
      </c>
      <c r="G23" s="18" t="n">
        <v>503.45390133</v>
      </c>
      <c r="H23" s="20" t="n">
        <v>3.15585807</v>
      </c>
      <c r="I23" s="18" t="s">
        <v>481</v>
      </c>
      <c r="J23" s="20" t="s">
        <v>481</v>
      </c>
      <c r="K23" s="18" t="s">
        <v>481</v>
      </c>
      <c r="L23" s="20" t="s">
        <v>481</v>
      </c>
      <c r="M23" s="18" t="s">
        <v>481</v>
      </c>
      <c r="N23" s="20" t="s">
        <v>481</v>
      </c>
      <c r="O23" s="18" t="s">
        <v>481</v>
      </c>
      <c r="P23" s="20" t="s">
        <v>481</v>
      </c>
      <c r="Q23" s="18" t="n">
        <v>444.14420828</v>
      </c>
      <c r="R23" s="20" t="n">
        <v>8.426019930000001</v>
      </c>
    </row>
    <row r="24" spans="1:18">
      <c r="A24" s="15" t="s">
        <v>499</v>
      </c>
      <c r="B24" s="17" t="n">
        <v>6647</v>
      </c>
      <c r="C24" s="18">
        <f>(23.0/B24*100)</f>
        <v/>
      </c>
      <c r="D24" s="19" t="n">
        <v>6624</v>
      </c>
      <c r="E24" s="18" t="n">
        <v>515.35888737</v>
      </c>
      <c r="F24" s="20" t="n">
        <v>3.28477683</v>
      </c>
      <c r="G24" s="18" t="n">
        <v>547.16901331</v>
      </c>
      <c r="H24" s="20" t="n">
        <v>3.08332197</v>
      </c>
      <c r="I24" s="18" t="s">
        <v>481</v>
      </c>
      <c r="J24" s="20" t="s">
        <v>481</v>
      </c>
      <c r="K24" s="18" t="s">
        <v>481</v>
      </c>
      <c r="L24" s="20" t="s">
        <v>481</v>
      </c>
      <c r="M24" s="18" t="s">
        <v>481</v>
      </c>
      <c r="N24" s="20" t="s">
        <v>481</v>
      </c>
      <c r="O24" s="18" t="s">
        <v>481</v>
      </c>
      <c r="P24" s="20" t="s">
        <v>481</v>
      </c>
      <c r="Q24" s="18" t="n">
        <v>479.65012177</v>
      </c>
      <c r="R24" s="20" t="n">
        <v>9.81820855</v>
      </c>
    </row>
    <row r="25" spans="1:18">
      <c r="A25" s="15" t="s">
        <v>500</v>
      </c>
      <c r="B25" s="17" t="n">
        <v>5581</v>
      </c>
      <c r="C25" s="18">
        <f>(26.0/B25*100)</f>
        <v/>
      </c>
      <c r="D25" s="19" t="n">
        <v>5555</v>
      </c>
      <c r="E25" s="18" t="n">
        <v>484.98995023</v>
      </c>
      <c r="F25" s="20" t="n">
        <v>5.810484</v>
      </c>
      <c r="G25" s="18" t="n">
        <v>537.0264244</v>
      </c>
      <c r="H25" s="20" t="n">
        <v>3.57747377</v>
      </c>
      <c r="I25" s="18" t="s">
        <v>481</v>
      </c>
      <c r="J25" s="20" t="s">
        <v>481</v>
      </c>
      <c r="K25" s="18" t="s">
        <v>481</v>
      </c>
      <c r="L25" s="20" t="s">
        <v>481</v>
      </c>
      <c r="M25" s="18" t="s">
        <v>481</v>
      </c>
      <c r="N25" s="20" t="s">
        <v>481</v>
      </c>
      <c r="O25" s="18" t="s">
        <v>481</v>
      </c>
      <c r="P25" s="20" t="s">
        <v>481</v>
      </c>
      <c r="Q25" s="18" t="n">
        <v>512.06412592</v>
      </c>
      <c r="R25" s="20" t="n">
        <v>10.70275362</v>
      </c>
    </row>
    <row r="26" spans="1:18">
      <c r="A26" s="15" t="s">
        <v>501</v>
      </c>
      <c r="B26" s="17" t="n">
        <v>4869</v>
      </c>
      <c r="C26" s="18">
        <f>(103.0/B26*100)</f>
        <v/>
      </c>
      <c r="D26" s="19" t="n">
        <v>4766</v>
      </c>
      <c r="E26" s="18" t="n">
        <v>471.79164575</v>
      </c>
      <c r="F26" s="20" t="n">
        <v>1.97065921</v>
      </c>
      <c r="G26" s="18" t="n">
        <v>499.77354979</v>
      </c>
      <c r="H26" s="20" t="n">
        <v>2.60535069</v>
      </c>
      <c r="I26" s="18" t="s">
        <v>481</v>
      </c>
      <c r="J26" s="20" t="s">
        <v>481</v>
      </c>
      <c r="K26" s="18" t="s">
        <v>481</v>
      </c>
      <c r="L26" s="20" t="s">
        <v>481</v>
      </c>
      <c r="M26" s="18" t="s">
        <v>481</v>
      </c>
      <c r="N26" s="20" t="s">
        <v>481</v>
      </c>
      <c r="O26" s="18" t="s">
        <v>481</v>
      </c>
      <c r="P26" s="20" t="s">
        <v>481</v>
      </c>
      <c r="Q26" s="18" t="n">
        <v>440.42076192</v>
      </c>
      <c r="R26" s="20" t="n">
        <v>9.46543542</v>
      </c>
    </row>
    <row r="27" spans="1:18">
      <c r="A27" s="15" t="s">
        <v>502</v>
      </c>
      <c r="B27" s="17" t="n">
        <v>5299</v>
      </c>
      <c r="C27" s="18">
        <f>(228.0/B27*100)</f>
        <v/>
      </c>
      <c r="D27" s="19" t="n">
        <v>5071</v>
      </c>
      <c r="E27" s="18" t="n">
        <v>469.06748686</v>
      </c>
      <c r="F27" s="20" t="n">
        <v>2.31886664</v>
      </c>
      <c r="G27" s="18" t="n">
        <v>510.34397549</v>
      </c>
      <c r="H27" s="20" t="n">
        <v>1.91644283</v>
      </c>
      <c r="I27" s="18" t="s">
        <v>481</v>
      </c>
      <c r="J27" s="20" t="s">
        <v>481</v>
      </c>
      <c r="K27" s="18" t="s">
        <v>481</v>
      </c>
      <c r="L27" s="20" t="s">
        <v>481</v>
      </c>
      <c r="M27" s="18" t="s">
        <v>481</v>
      </c>
      <c r="N27" s="20" t="s">
        <v>481</v>
      </c>
      <c r="O27" s="18" t="s">
        <v>481</v>
      </c>
      <c r="P27" s="20" t="s">
        <v>481</v>
      </c>
      <c r="Q27" s="18" t="n">
        <v>418.45220693</v>
      </c>
      <c r="R27" s="20" t="n">
        <v>4.72744968</v>
      </c>
    </row>
    <row r="28" spans="1:18">
      <c r="A28" s="15" t="s">
        <v>503</v>
      </c>
      <c r="B28" s="17" t="n">
        <v>7568</v>
      </c>
      <c r="C28" s="18">
        <f>(600.0/B28*100)</f>
        <v/>
      </c>
      <c r="D28" s="19" t="n">
        <v>6968</v>
      </c>
      <c r="E28" s="18" t="n">
        <v>402.09276329</v>
      </c>
      <c r="F28" s="20" t="n">
        <v>2.68692522</v>
      </c>
      <c r="G28" s="18" t="n">
        <v>426.84745548</v>
      </c>
      <c r="H28" s="20" t="n">
        <v>3.03833157</v>
      </c>
      <c r="I28" s="18" t="s">
        <v>481</v>
      </c>
      <c r="J28" s="20" t="s">
        <v>481</v>
      </c>
      <c r="K28" s="18" t="s">
        <v>481</v>
      </c>
      <c r="L28" s="20" t="s">
        <v>481</v>
      </c>
      <c r="M28" s="18" t="s">
        <v>481</v>
      </c>
      <c r="N28" s="20" t="s">
        <v>481</v>
      </c>
      <c r="O28" s="18" t="s">
        <v>481</v>
      </c>
      <c r="P28" s="20" t="s">
        <v>481</v>
      </c>
      <c r="Q28" s="18" t="n">
        <v>383.98170555</v>
      </c>
      <c r="R28" s="20" t="n">
        <v>6.72085071</v>
      </c>
    </row>
    <row r="29" spans="1:18">
      <c r="A29" s="15" t="s">
        <v>504</v>
      </c>
      <c r="B29" s="17" t="n">
        <v>5385</v>
      </c>
      <c r="C29" s="18">
        <f>(30.0/B29*100)</f>
        <v/>
      </c>
      <c r="D29" s="19" t="n">
        <v>5355</v>
      </c>
      <c r="E29" s="18" t="n">
        <v>496.7751381</v>
      </c>
      <c r="F29" s="20" t="n">
        <v>3.35813099</v>
      </c>
      <c r="G29" s="18" t="n">
        <v>534.1239326899999</v>
      </c>
      <c r="H29" s="20" t="n">
        <v>2.35085925</v>
      </c>
      <c r="I29" s="18" t="s">
        <v>481</v>
      </c>
      <c r="J29" s="20" t="s">
        <v>481</v>
      </c>
      <c r="K29" s="18" t="s">
        <v>481</v>
      </c>
      <c r="L29" s="20" t="s">
        <v>481</v>
      </c>
      <c r="M29" s="18" t="n">
        <v>335.3902018</v>
      </c>
      <c r="N29" s="20" t="n">
        <v>12.1685767</v>
      </c>
      <c r="O29" s="18" t="s">
        <v>481</v>
      </c>
      <c r="P29" s="20" t="s">
        <v>481</v>
      </c>
      <c r="Q29" s="18" t="n">
        <v>434.3254732</v>
      </c>
      <c r="R29" s="20" t="n">
        <v>12.60597889</v>
      </c>
    </row>
    <row r="30" spans="1:18">
      <c r="A30" s="15" t="s">
        <v>505</v>
      </c>
      <c r="B30" s="17" t="n">
        <v>4520</v>
      </c>
      <c r="C30" s="18">
        <f>(279.0/B30*100)</f>
        <v/>
      </c>
      <c r="D30" s="19" t="n">
        <v>4241</v>
      </c>
      <c r="E30" s="18" t="n">
        <v>475.79400174</v>
      </c>
      <c r="F30" s="20" t="n">
        <v>2.96353102</v>
      </c>
      <c r="G30" s="18" t="n">
        <v>517.9823182</v>
      </c>
      <c r="H30" s="20" t="n">
        <v>2.68409516</v>
      </c>
      <c r="I30" s="18" t="s">
        <v>481</v>
      </c>
      <c r="J30" s="20" t="s">
        <v>481</v>
      </c>
      <c r="K30" s="18" t="s">
        <v>481</v>
      </c>
      <c r="L30" s="20" t="s">
        <v>481</v>
      </c>
      <c r="M30" s="18" t="s">
        <v>481</v>
      </c>
      <c r="N30" s="20" t="s">
        <v>481</v>
      </c>
      <c r="O30" s="18" t="s">
        <v>481</v>
      </c>
      <c r="P30" s="20" t="s">
        <v>481</v>
      </c>
      <c r="Q30" s="18" t="n">
        <v>437.84803707</v>
      </c>
      <c r="R30" s="20" t="n">
        <v>8.78438895</v>
      </c>
    </row>
    <row r="31" spans="1:18">
      <c r="A31" s="15" t="s">
        <v>506</v>
      </c>
      <c r="B31" s="17" t="n">
        <v>5456</v>
      </c>
      <c r="C31" s="18">
        <f>(159.0/B31*100)</f>
        <v/>
      </c>
      <c r="D31" s="19" t="n">
        <v>5297</v>
      </c>
      <c r="E31" s="18" t="n">
        <v>479.80367314</v>
      </c>
      <c r="F31" s="20" t="n">
        <v>3.02430739</v>
      </c>
      <c r="G31" s="18" t="n">
        <v>517.9502890700001</v>
      </c>
      <c r="H31" s="20" t="n">
        <v>2.37259131</v>
      </c>
      <c r="I31" s="18" t="s">
        <v>481</v>
      </c>
      <c r="J31" s="20" t="s">
        <v>481</v>
      </c>
      <c r="K31" s="18" t="s">
        <v>481</v>
      </c>
      <c r="L31" s="20" t="s">
        <v>481</v>
      </c>
      <c r="M31" s="18" t="s">
        <v>481</v>
      </c>
      <c r="N31" s="20" t="s">
        <v>481</v>
      </c>
      <c r="O31" s="18" t="s">
        <v>481</v>
      </c>
      <c r="P31" s="20" t="s">
        <v>481</v>
      </c>
      <c r="Q31" s="18" t="n">
        <v>444.3443245</v>
      </c>
      <c r="R31" s="20" t="n">
        <v>6.06390365</v>
      </c>
    </row>
    <row r="32" spans="1:18">
      <c r="A32" s="15" t="s">
        <v>507</v>
      </c>
      <c r="B32" s="17" t="n">
        <v>4478</v>
      </c>
      <c r="C32" s="18">
        <f>(6.0/B32*100)</f>
        <v/>
      </c>
      <c r="D32" s="19" t="n">
        <v>4472</v>
      </c>
      <c r="E32" s="18" t="n">
        <v>487.77188469</v>
      </c>
      <c r="F32" s="20" t="n">
        <v>2.61909393</v>
      </c>
      <c r="G32" s="18" t="n">
        <v>527.0349649</v>
      </c>
      <c r="H32" s="20" t="n">
        <v>2.9209775</v>
      </c>
      <c r="I32" s="18" t="s">
        <v>481</v>
      </c>
      <c r="J32" s="20" t="s">
        <v>481</v>
      </c>
      <c r="K32" s="18" t="s">
        <v>481</v>
      </c>
      <c r="L32" s="20" t="s">
        <v>481</v>
      </c>
      <c r="M32" s="18" t="s">
        <v>481</v>
      </c>
      <c r="N32" s="20" t="s">
        <v>481</v>
      </c>
      <c r="O32" s="18" t="s">
        <v>481</v>
      </c>
      <c r="P32" s="20" t="s">
        <v>481</v>
      </c>
      <c r="Q32" s="18" t="n">
        <v>410.85307741</v>
      </c>
      <c r="R32" s="20" t="n">
        <v>12.98257915</v>
      </c>
    </row>
    <row r="33" spans="1:18">
      <c r="A33" s="15" t="s">
        <v>508</v>
      </c>
      <c r="B33" s="17" t="n">
        <v>7325</v>
      </c>
      <c r="C33" s="18">
        <f>(90.0/B33*100)</f>
        <v/>
      </c>
      <c r="D33" s="19" t="n">
        <v>7235</v>
      </c>
      <c r="E33" s="18" t="n">
        <v>471.5867505</v>
      </c>
      <c r="F33" s="20" t="n">
        <v>2.74385294</v>
      </c>
      <c r="G33" s="18" t="n">
        <v>517.94072277</v>
      </c>
      <c r="H33" s="20" t="n">
        <v>2.65038508</v>
      </c>
      <c r="I33" s="18" t="s">
        <v>481</v>
      </c>
      <c r="J33" s="20" t="s">
        <v>481</v>
      </c>
      <c r="K33" s="18" t="s">
        <v>481</v>
      </c>
      <c r="L33" s="20" t="s">
        <v>481</v>
      </c>
      <c r="M33" s="18" t="s">
        <v>481</v>
      </c>
      <c r="N33" s="20" t="s">
        <v>481</v>
      </c>
      <c r="O33" s="18" t="s">
        <v>481</v>
      </c>
      <c r="P33" s="20" t="s">
        <v>481</v>
      </c>
      <c r="Q33" s="18" t="n">
        <v>409.0953724</v>
      </c>
      <c r="R33" s="20" t="n">
        <v>12.05337552</v>
      </c>
    </row>
    <row r="34" spans="1:18">
      <c r="A34" s="15" t="s">
        <v>509</v>
      </c>
      <c r="B34" s="17" t="n">
        <v>6350</v>
      </c>
      <c r="C34" s="18">
        <f>(117.0/B34*100)</f>
        <v/>
      </c>
      <c r="D34" s="19" t="n">
        <v>6233</v>
      </c>
      <c r="E34" s="18" t="n">
        <v>469.62010968</v>
      </c>
      <c r="F34" s="20" t="n">
        <v>2.63659151</v>
      </c>
      <c r="G34" s="18" t="n">
        <v>503.23647514</v>
      </c>
      <c r="H34" s="20" t="n">
        <v>3.15950681</v>
      </c>
      <c r="I34" s="18" t="s">
        <v>481</v>
      </c>
      <c r="J34" s="20" t="s">
        <v>481</v>
      </c>
      <c r="K34" s="18" t="s">
        <v>481</v>
      </c>
      <c r="L34" s="20" t="s">
        <v>481</v>
      </c>
      <c r="M34" s="18" t="n">
        <v>336.51078337</v>
      </c>
      <c r="N34" s="20" t="n">
        <v>12.24828707</v>
      </c>
      <c r="O34" s="18" t="s">
        <v>481</v>
      </c>
      <c r="P34" s="20" t="s">
        <v>481</v>
      </c>
      <c r="Q34" s="18" t="n">
        <v>400.37035224</v>
      </c>
      <c r="R34" s="20" t="n">
        <v>9.36588654</v>
      </c>
    </row>
    <row r="35" spans="1:18">
      <c r="A35" s="15" t="s">
        <v>510</v>
      </c>
      <c r="B35" s="17" t="n">
        <v>6406</v>
      </c>
      <c r="C35" s="18">
        <f>(88.0/B35*100)</f>
        <v/>
      </c>
      <c r="D35" s="19" t="n">
        <v>6318</v>
      </c>
      <c r="E35" s="18" t="n">
        <v>494.73529338</v>
      </c>
      <c r="F35" s="20" t="n">
        <v>2.30643113</v>
      </c>
      <c r="G35" s="18" t="n">
        <v>524.50063898</v>
      </c>
      <c r="H35" s="20" t="n">
        <v>1.72229722</v>
      </c>
      <c r="I35" s="18" t="s">
        <v>481</v>
      </c>
      <c r="J35" s="20" t="s">
        <v>481</v>
      </c>
      <c r="K35" s="18" t="s">
        <v>481</v>
      </c>
      <c r="L35" s="20" t="s">
        <v>481</v>
      </c>
      <c r="M35" s="18" t="n">
        <v>349.78970242</v>
      </c>
      <c r="N35" s="20" t="n">
        <v>6.90672373</v>
      </c>
      <c r="O35" s="18" t="s">
        <v>481</v>
      </c>
      <c r="P35" s="20" t="s">
        <v>481</v>
      </c>
      <c r="Q35" s="18" t="n">
        <v>448.5029393</v>
      </c>
      <c r="R35" s="20" t="n">
        <v>8.30464231</v>
      </c>
    </row>
    <row r="36" spans="1:18">
      <c r="A36" s="15" t="s">
        <v>511</v>
      </c>
      <c r="B36" s="17" t="n">
        <v>6736</v>
      </c>
      <c r="C36" s="18">
        <f>(113.0/B36*100)</f>
        <v/>
      </c>
      <c r="D36" s="19" t="n">
        <v>6623</v>
      </c>
      <c r="E36" s="18" t="n">
        <v>470.2068845</v>
      </c>
      <c r="F36" s="20" t="n">
        <v>2.61446321</v>
      </c>
      <c r="G36" s="18" t="n">
        <v>503.77300932</v>
      </c>
      <c r="H36" s="20" t="n">
        <v>2.39772392</v>
      </c>
      <c r="I36" s="18" t="s">
        <v>481</v>
      </c>
      <c r="J36" s="20" t="s">
        <v>481</v>
      </c>
      <c r="K36" s="18" t="s">
        <v>481</v>
      </c>
      <c r="L36" s="20" t="s">
        <v>481</v>
      </c>
      <c r="M36" s="18" t="s">
        <v>481</v>
      </c>
      <c r="N36" s="20" t="s">
        <v>481</v>
      </c>
      <c r="O36" s="18" t="s">
        <v>481</v>
      </c>
      <c r="P36" s="20" t="s">
        <v>481</v>
      </c>
      <c r="Q36" s="18" t="n">
        <v>431.8263137</v>
      </c>
      <c r="R36" s="20" t="n">
        <v>6.79123394</v>
      </c>
    </row>
    <row r="37" spans="1:18">
      <c r="A37" s="15" t="s">
        <v>512</v>
      </c>
      <c r="B37" s="17" t="n">
        <v>5458</v>
      </c>
      <c r="C37" s="18">
        <f>(232.0/B37*100)</f>
        <v/>
      </c>
      <c r="D37" s="19" t="n">
        <v>5226</v>
      </c>
      <c r="E37" s="18" t="n">
        <v>475.082368</v>
      </c>
      <c r="F37" s="20" t="n">
        <v>3.45073509</v>
      </c>
      <c r="G37" s="18" t="n">
        <v>512.6807904</v>
      </c>
      <c r="H37" s="20" t="n">
        <v>3.23386965</v>
      </c>
      <c r="I37" s="18" t="s">
        <v>481</v>
      </c>
      <c r="J37" s="20" t="s">
        <v>481</v>
      </c>
      <c r="K37" s="18" t="s">
        <v>481</v>
      </c>
      <c r="L37" s="20" t="s">
        <v>481</v>
      </c>
      <c r="M37" s="18" t="s">
        <v>481</v>
      </c>
      <c r="N37" s="20" t="s">
        <v>481</v>
      </c>
      <c r="O37" s="18" t="s">
        <v>481</v>
      </c>
      <c r="P37" s="20" t="s">
        <v>481</v>
      </c>
      <c r="Q37" s="18" t="n">
        <v>431.21934019</v>
      </c>
      <c r="R37" s="20" t="n">
        <v>6.87235527</v>
      </c>
    </row>
    <row r="38" spans="1:18">
      <c r="A38" s="15" t="s">
        <v>513</v>
      </c>
      <c r="B38" s="17" t="n">
        <v>5860</v>
      </c>
      <c r="C38" s="18">
        <f>(35.0/B38*100)</f>
        <v/>
      </c>
      <c r="D38" s="19" t="n">
        <v>5825</v>
      </c>
      <c r="E38" s="18" t="n">
        <v>499.35522534</v>
      </c>
      <c r="F38" s="20" t="n">
        <v>3.34127191</v>
      </c>
      <c r="G38" s="18" t="n">
        <v>541.83485075</v>
      </c>
      <c r="H38" s="20" t="n">
        <v>3.28273126</v>
      </c>
      <c r="I38" s="18" t="s">
        <v>481</v>
      </c>
      <c r="J38" s="20" t="s">
        <v>481</v>
      </c>
      <c r="K38" s="18" t="s">
        <v>481</v>
      </c>
      <c r="L38" s="20" t="s">
        <v>481</v>
      </c>
      <c r="M38" s="18" t="s">
        <v>481</v>
      </c>
      <c r="N38" s="20" t="s">
        <v>481</v>
      </c>
      <c r="O38" s="18" t="s">
        <v>481</v>
      </c>
      <c r="P38" s="20" t="s">
        <v>481</v>
      </c>
      <c r="Q38" s="18" t="n">
        <v>510.09856171</v>
      </c>
      <c r="R38" s="20" t="n">
        <v>5.37751139</v>
      </c>
    </row>
    <row r="39" spans="1:18">
      <c r="A39" s="15" t="s">
        <v>514</v>
      </c>
      <c r="B39" s="17" t="n">
        <v>5895</v>
      </c>
      <c r="C39" s="18">
        <f>(34.0/B39*100)</f>
        <v/>
      </c>
      <c r="D39" s="19" t="n">
        <v>5861</v>
      </c>
      <c r="E39" s="18" t="n">
        <v>416.88708714</v>
      </c>
      <c r="F39" s="20" t="n">
        <v>3.83667207</v>
      </c>
      <c r="G39" s="18" t="n">
        <v>433.48214918</v>
      </c>
      <c r="H39" s="20" t="n">
        <v>5.21749886</v>
      </c>
      <c r="I39" s="18" t="s">
        <v>481</v>
      </c>
      <c r="J39" s="20" t="s">
        <v>481</v>
      </c>
      <c r="K39" s="18" t="s">
        <v>481</v>
      </c>
      <c r="L39" s="20" t="s">
        <v>481</v>
      </c>
      <c r="M39" s="18" t="s">
        <v>481</v>
      </c>
      <c r="N39" s="20" t="s">
        <v>481</v>
      </c>
      <c r="O39" s="18" t="s">
        <v>481</v>
      </c>
      <c r="P39" s="20" t="s">
        <v>481</v>
      </c>
      <c r="Q39" s="18" t="n">
        <v>371.47803619</v>
      </c>
      <c r="R39" s="20" t="n">
        <v>9.402751690000001</v>
      </c>
    </row>
    <row r="40" spans="1:18">
      <c r="A40" s="15" t="s">
        <v>515</v>
      </c>
      <c r="B40" s="17" t="n">
        <v>14157</v>
      </c>
      <c r="C40" s="18">
        <f>(452.0/B40*100)</f>
        <v/>
      </c>
      <c r="D40" s="19" t="n">
        <v>13705</v>
      </c>
      <c r="E40" s="18" t="n">
        <v>474.28553667</v>
      </c>
      <c r="F40" s="20" t="n">
        <v>3.1930003</v>
      </c>
      <c r="G40" s="18" t="n">
        <v>508.40326052</v>
      </c>
      <c r="H40" s="20" t="n">
        <v>2.64854158</v>
      </c>
      <c r="I40" s="18" t="s">
        <v>481</v>
      </c>
      <c r="J40" s="20" t="s">
        <v>481</v>
      </c>
      <c r="K40" s="18" t="s">
        <v>481</v>
      </c>
      <c r="L40" s="20" t="s">
        <v>481</v>
      </c>
      <c r="M40" s="18" t="s">
        <v>481</v>
      </c>
      <c r="N40" s="20" t="s">
        <v>481</v>
      </c>
      <c r="O40" s="18" t="s">
        <v>481</v>
      </c>
      <c r="P40" s="20" t="s">
        <v>481</v>
      </c>
      <c r="Q40" s="18" t="n">
        <v>422.2746917</v>
      </c>
      <c r="R40" s="20" t="n">
        <v>6.67707784</v>
      </c>
    </row>
    <row r="41" spans="1:18">
      <c r="A41" s="15" t="s">
        <v>516</v>
      </c>
      <c r="B41" s="17" t="n">
        <v>5712</v>
      </c>
      <c r="C41" s="18">
        <f>(80.0/B41*100)</f>
        <v/>
      </c>
      <c r="D41" s="19" t="n">
        <v>5632</v>
      </c>
      <c r="E41" s="18" t="n">
        <v>449.62036614</v>
      </c>
      <c r="F41" s="20" t="n">
        <v>3.25161733</v>
      </c>
      <c r="G41" s="18" t="n">
        <v>495.70528876</v>
      </c>
      <c r="H41" s="20" t="n">
        <v>3.43258703</v>
      </c>
      <c r="I41" s="18" t="s">
        <v>481</v>
      </c>
      <c r="J41" s="20" t="s">
        <v>481</v>
      </c>
      <c r="K41" s="18" t="s">
        <v>481</v>
      </c>
      <c r="L41" s="20" t="s">
        <v>481</v>
      </c>
      <c r="M41" s="18" t="n">
        <v>392.51815558</v>
      </c>
      <c r="N41" s="20" t="n">
        <v>16.89642718</v>
      </c>
      <c r="O41" s="18" t="s">
        <v>481</v>
      </c>
      <c r="P41" s="20" t="s">
        <v>481</v>
      </c>
      <c r="Q41" s="18" t="n">
        <v>416.23050596</v>
      </c>
      <c r="R41" s="20" t="n">
        <v>10.63705816</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(2395.0/B46*100)</f>
        <v/>
      </c>
      <c r="D46" s="19" t="n">
        <v>20746</v>
      </c>
      <c r="E46" s="18" t="n">
        <v>381.50113765</v>
      </c>
      <c r="F46" s="20" t="n">
        <v>3.35803666</v>
      </c>
      <c r="G46" s="18" t="n">
        <v>401.2564415</v>
      </c>
      <c r="H46" s="20" t="n">
        <v>4.20942948</v>
      </c>
      <c r="I46" s="18" t="s">
        <v>481</v>
      </c>
      <c r="J46" s="20" t="s">
        <v>481</v>
      </c>
      <c r="K46" s="18" t="s">
        <v>481</v>
      </c>
      <c r="L46" s="20" t="s">
        <v>481</v>
      </c>
      <c r="M46" s="18" t="s">
        <v>481</v>
      </c>
      <c r="N46" s="20" t="s">
        <v>481</v>
      </c>
      <c r="O46" s="18" t="s">
        <v>481</v>
      </c>
      <c r="P46" s="20" t="s">
        <v>481</v>
      </c>
      <c r="Q46" s="18" t="n">
        <v>356.75530772</v>
      </c>
      <c r="R46" s="20" t="n">
        <v>3.31973753</v>
      </c>
    </row>
    <row r="47" spans="1:18">
      <c r="A47" s="15" t="s">
        <v>522</v>
      </c>
      <c r="B47" s="17" t="n">
        <v>5928</v>
      </c>
      <c r="C47" s="18">
        <f>(488.0/B47*100)</f>
        <v/>
      </c>
      <c r="D47" s="19" t="n">
        <v>5440</v>
      </c>
      <c r="E47" s="18" t="n">
        <v>446.27183603</v>
      </c>
      <c r="F47" s="20" t="n">
        <v>3.7601395</v>
      </c>
      <c r="G47" s="18" t="n">
        <v>467.70373616</v>
      </c>
      <c r="H47" s="20" t="n">
        <v>5.30557614</v>
      </c>
      <c r="I47" s="18" t="s">
        <v>481</v>
      </c>
      <c r="J47" s="20" t="s">
        <v>481</v>
      </c>
      <c r="K47" s="18" t="s">
        <v>481</v>
      </c>
      <c r="L47" s="20" t="s">
        <v>481</v>
      </c>
      <c r="M47" s="18" t="s">
        <v>481</v>
      </c>
      <c r="N47" s="20" t="s">
        <v>481</v>
      </c>
      <c r="O47" s="18" t="s">
        <v>481</v>
      </c>
      <c r="P47" s="20" t="s">
        <v>481</v>
      </c>
      <c r="Q47" s="18" t="n">
        <v>383.28034595</v>
      </c>
      <c r="R47" s="20" t="n">
        <v>5.50643846</v>
      </c>
    </row>
    <row r="48" spans="1:18">
      <c r="A48" s="15" t="s">
        <v>523</v>
      </c>
      <c r="B48" s="17" t="n">
        <v>9841</v>
      </c>
      <c r="C48" s="18">
        <f>(8.0/B48*100)</f>
        <v/>
      </c>
      <c r="D48" s="19" t="n">
        <v>9833</v>
      </c>
      <c r="E48" s="18" t="n">
        <v>523.40133062</v>
      </c>
      <c r="F48" s="20" t="n">
        <v>4.82078356</v>
      </c>
      <c r="G48" s="18" t="n">
        <v>552.00095218</v>
      </c>
      <c r="H48" s="20" t="n">
        <v>5.7346304</v>
      </c>
      <c r="I48" s="18" t="s">
        <v>481</v>
      </c>
      <c r="J48" s="20" t="s">
        <v>481</v>
      </c>
      <c r="K48" s="18" t="s">
        <v>481</v>
      </c>
      <c r="L48" s="20" t="s">
        <v>481</v>
      </c>
      <c r="M48" s="18" t="s">
        <v>481</v>
      </c>
      <c r="N48" s="20" t="s">
        <v>481</v>
      </c>
      <c r="O48" s="18" t="s">
        <v>481</v>
      </c>
      <c r="P48" s="20" t="s">
        <v>481</v>
      </c>
      <c r="Q48" s="18" t="n">
        <v>467.95749647</v>
      </c>
      <c r="R48" s="20" t="n">
        <v>24.36736796</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(493.0/B50*100)</f>
        <v/>
      </c>
      <c r="D50" s="19" t="n">
        <v>11302</v>
      </c>
      <c r="E50" s="18" t="n">
        <v>386.50077222</v>
      </c>
      <c r="F50" s="20" t="n">
        <v>2.53339769</v>
      </c>
      <c r="G50" s="18" t="n">
        <v>406.46293142</v>
      </c>
      <c r="H50" s="20" t="n">
        <v>2.72589713</v>
      </c>
      <c r="I50" s="18" t="s">
        <v>481</v>
      </c>
      <c r="J50" s="20" t="s">
        <v>481</v>
      </c>
      <c r="K50" s="18" t="s">
        <v>481</v>
      </c>
      <c r="L50" s="20" t="s">
        <v>481</v>
      </c>
      <c r="M50" s="18" t="s">
        <v>481</v>
      </c>
      <c r="N50" s="20" t="s">
        <v>481</v>
      </c>
      <c r="O50" s="18" t="s">
        <v>481</v>
      </c>
      <c r="P50" s="20" t="s">
        <v>481</v>
      </c>
      <c r="Q50" s="18" t="n">
        <v>341.77068977</v>
      </c>
      <c r="R50" s="20" t="n">
        <v>6.81705548</v>
      </c>
    </row>
    <row r="51" spans="1:18">
      <c r="A51" s="15" t="s">
        <v>526</v>
      </c>
      <c r="B51" s="17" t="n">
        <v>6866</v>
      </c>
      <c r="C51" s="18">
        <f>(112.0/B51*100)</f>
        <v/>
      </c>
      <c r="D51" s="19" t="n">
        <v>6754</v>
      </c>
      <c r="E51" s="18" t="n">
        <v>398.1424572</v>
      </c>
      <c r="F51" s="20" t="n">
        <v>3.03890933</v>
      </c>
      <c r="G51" s="18" t="n">
        <v>413.21008067</v>
      </c>
      <c r="H51" s="20" t="n">
        <v>3.36639513</v>
      </c>
      <c r="I51" s="18" t="s">
        <v>481</v>
      </c>
      <c r="J51" s="20" t="s">
        <v>481</v>
      </c>
      <c r="K51" s="18" t="s">
        <v>481</v>
      </c>
      <c r="L51" s="20" t="s">
        <v>481</v>
      </c>
      <c r="M51" s="18" t="n">
        <v>380.5422133</v>
      </c>
      <c r="N51" s="20" t="n">
        <v>4.31283207</v>
      </c>
      <c r="O51" s="18" t="s">
        <v>481</v>
      </c>
      <c r="P51" s="20" t="s">
        <v>481</v>
      </c>
      <c r="Q51" s="18" t="n">
        <v>382.81633294</v>
      </c>
      <c r="R51" s="20" t="n">
        <v>6.30229489</v>
      </c>
    </row>
    <row r="52" spans="1:18">
      <c r="A52" s="15" t="s">
        <v>527</v>
      </c>
      <c r="B52" s="17" t="n">
        <v>5809</v>
      </c>
      <c r="C52" s="18">
        <f>(124.0/B52*100)</f>
        <v/>
      </c>
      <c r="D52" s="19" t="n">
        <v>5685</v>
      </c>
      <c r="E52" s="18" t="n">
        <v>456.30748797</v>
      </c>
      <c r="F52" s="20" t="n">
        <v>3.69799599</v>
      </c>
      <c r="G52" s="18" t="n">
        <v>474.35827722</v>
      </c>
      <c r="H52" s="20" t="n">
        <v>3.10707624</v>
      </c>
      <c r="I52" s="18" t="s">
        <v>481</v>
      </c>
      <c r="J52" s="20" t="s">
        <v>481</v>
      </c>
      <c r="K52" s="18" t="s">
        <v>481</v>
      </c>
      <c r="L52" s="20" t="s">
        <v>481</v>
      </c>
      <c r="M52" s="18" t="s">
        <v>481</v>
      </c>
      <c r="N52" s="20" t="s">
        <v>481</v>
      </c>
      <c r="O52" s="18" t="s">
        <v>481</v>
      </c>
      <c r="P52" s="20" t="s">
        <v>481</v>
      </c>
      <c r="Q52" s="18" t="n">
        <v>396.99015653</v>
      </c>
      <c r="R52" s="20" t="n">
        <v>9.64628987</v>
      </c>
    </row>
    <row r="53" spans="1:18">
      <c r="A53" s="15" t="s">
        <v>528</v>
      </c>
      <c r="B53" s="17" t="n">
        <v>5571</v>
      </c>
      <c r="C53" s="18">
        <f>(144.0/B53*100)</f>
        <v/>
      </c>
      <c r="D53" s="19" t="n">
        <v>5427</v>
      </c>
      <c r="E53" s="18" t="n">
        <v>431.57797529</v>
      </c>
      <c r="F53" s="20" t="n">
        <v>2.07955533</v>
      </c>
      <c r="G53" s="18" t="n">
        <v>458.22619808</v>
      </c>
      <c r="H53" s="20" t="n">
        <v>2.27713378</v>
      </c>
      <c r="I53" s="18" t="s">
        <v>481</v>
      </c>
      <c r="J53" s="20" t="s">
        <v>481</v>
      </c>
      <c r="K53" s="18" t="s">
        <v>481</v>
      </c>
      <c r="L53" s="20" t="s">
        <v>481</v>
      </c>
      <c r="M53" s="18" t="s">
        <v>481</v>
      </c>
      <c r="N53" s="20" t="s">
        <v>481</v>
      </c>
      <c r="O53" s="18" t="s">
        <v>481</v>
      </c>
      <c r="P53" s="20" t="s">
        <v>481</v>
      </c>
      <c r="Q53" s="18" t="n">
        <v>371.36337293</v>
      </c>
      <c r="R53" s="20" t="n">
        <v>5.15403733</v>
      </c>
    </row>
    <row r="54" spans="1:18">
      <c r="A54" s="15" t="s">
        <v>529</v>
      </c>
      <c r="B54" s="17" t="n">
        <v>4740</v>
      </c>
      <c r="C54" s="18">
        <f>(638.0/B54*100)</f>
        <v/>
      </c>
      <c r="D54" s="19" t="n">
        <v>4102</v>
      </c>
      <c r="E54" s="18" t="n">
        <v>327.06573363</v>
      </c>
      <c r="F54" s="20" t="n">
        <v>3.12627983</v>
      </c>
      <c r="G54" s="18" t="n">
        <v>357.11547925</v>
      </c>
      <c r="H54" s="20" t="n">
        <v>3.88458758</v>
      </c>
      <c r="I54" s="18" t="s">
        <v>481</v>
      </c>
      <c r="J54" s="20" t="s">
        <v>481</v>
      </c>
      <c r="K54" s="18" t="s">
        <v>481</v>
      </c>
      <c r="L54" s="20" t="s">
        <v>481</v>
      </c>
      <c r="M54" s="18" t="s">
        <v>481</v>
      </c>
      <c r="N54" s="20" t="s">
        <v>481</v>
      </c>
      <c r="O54" s="18" t="s">
        <v>481</v>
      </c>
      <c r="P54" s="20" t="s">
        <v>481</v>
      </c>
      <c r="Q54" s="18" t="n">
        <v>295.37270344</v>
      </c>
      <c r="R54" s="20" t="n">
        <v>4.37882984</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528.65007814</v>
      </c>
      <c r="F56" s="20" t="n">
        <v>3.18932894</v>
      </c>
      <c r="G56" s="18" t="n">
        <v>566.58167356</v>
      </c>
      <c r="H56" s="20" t="n">
        <v>3.21771673</v>
      </c>
      <c r="I56" s="18" t="s">
        <v>481</v>
      </c>
      <c r="J56" s="20" t="s">
        <v>481</v>
      </c>
      <c r="K56" s="18" t="s">
        <v>481</v>
      </c>
      <c r="L56" s="20" t="s">
        <v>481</v>
      </c>
      <c r="M56" s="18" t="s">
        <v>481</v>
      </c>
      <c r="N56" s="20" t="s">
        <v>481</v>
      </c>
      <c r="O56" s="18" t="s">
        <v>481</v>
      </c>
      <c r="P56" s="20" t="s">
        <v>481</v>
      </c>
      <c r="Q56" s="18" t="n">
        <v>474.57319897</v>
      </c>
      <c r="R56" s="20" t="n">
        <v>19.10818195</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(193.0/B61*100)</f>
        <v/>
      </c>
      <c r="D61" s="19" t="n">
        <v>6332</v>
      </c>
      <c r="E61" s="18" t="n">
        <v>470.92249059</v>
      </c>
      <c r="F61" s="20" t="n">
        <v>2.3851194</v>
      </c>
      <c r="G61" s="18" t="n">
        <v>499.79276746</v>
      </c>
      <c r="H61" s="20" t="n">
        <v>3.02208774</v>
      </c>
      <c r="I61" s="18" t="s">
        <v>481</v>
      </c>
      <c r="J61" s="20" t="s">
        <v>481</v>
      </c>
      <c r="K61" s="18" t="s">
        <v>481</v>
      </c>
      <c r="L61" s="20" t="s">
        <v>481</v>
      </c>
      <c r="M61" s="18" t="s">
        <v>481</v>
      </c>
      <c r="N61" s="20" t="s">
        <v>481</v>
      </c>
      <c r="O61" s="18" t="s">
        <v>481</v>
      </c>
      <c r="P61" s="20" t="s">
        <v>481</v>
      </c>
      <c r="Q61" s="18" t="n">
        <v>413.98635942</v>
      </c>
      <c r="R61" s="20" t="n">
        <v>9.35569076</v>
      </c>
    </row>
    <row r="62" spans="1:18">
      <c r="A62" s="15" t="s">
        <v>537</v>
      </c>
      <c r="B62" s="17" t="n">
        <v>4476</v>
      </c>
      <c r="C62" s="18">
        <f>(3.0/B62*100)</f>
        <v/>
      </c>
      <c r="D62" s="19" t="n">
        <v>4473</v>
      </c>
      <c r="E62" s="18" t="n">
        <v>528.66436378</v>
      </c>
      <c r="F62" s="20" t="n">
        <v>1.69522868</v>
      </c>
      <c r="G62" s="18" t="n">
        <v>559.5494411</v>
      </c>
      <c r="H62" s="20" t="n">
        <v>1.90496495</v>
      </c>
      <c r="I62" s="18" t="s">
        <v>481</v>
      </c>
      <c r="J62" s="20" t="s">
        <v>481</v>
      </c>
      <c r="K62" s="18" t="s">
        <v>481</v>
      </c>
      <c r="L62" s="20" t="s">
        <v>481</v>
      </c>
      <c r="M62" s="18" t="s">
        <v>481</v>
      </c>
      <c r="N62" s="20" t="s">
        <v>481</v>
      </c>
      <c r="O62" s="18" t="s">
        <v>481</v>
      </c>
      <c r="P62" s="20" t="s">
        <v>481</v>
      </c>
      <c r="Q62" s="18" t="n">
        <v>497.18263817</v>
      </c>
      <c r="R62" s="20" t="n">
        <v>31.41414816</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(104.0/B66*100)</f>
        <v/>
      </c>
      <c r="D66" s="19" t="n">
        <v>5561</v>
      </c>
      <c r="E66" s="18" t="n">
        <v>424.02525279</v>
      </c>
      <c r="F66" s="20" t="n">
        <v>1.64301735</v>
      </c>
      <c r="G66" s="18" t="n">
        <v>437.26437079</v>
      </c>
      <c r="H66" s="20" t="n">
        <v>3.46464011</v>
      </c>
      <c r="I66" s="18" t="s">
        <v>481</v>
      </c>
      <c r="J66" s="20" t="s">
        <v>481</v>
      </c>
      <c r="K66" s="18" t="s">
        <v>481</v>
      </c>
      <c r="L66" s="20" t="s">
        <v>481</v>
      </c>
      <c r="M66" s="18" t="s">
        <v>481</v>
      </c>
      <c r="N66" s="20" t="s">
        <v>481</v>
      </c>
      <c r="O66" s="18" t="s">
        <v>481</v>
      </c>
      <c r="P66" s="20" t="s">
        <v>481</v>
      </c>
      <c r="Q66" s="18" t="n">
        <v>362.3044822</v>
      </c>
      <c r="R66" s="20" t="n">
        <v>4.06499353</v>
      </c>
    </row>
    <row r="67" spans="1:18">
      <c r="A67" s="15" t="s">
        <v>542</v>
      </c>
      <c r="B67" s="17" t="n">
        <v>6971</v>
      </c>
      <c r="C67" s="18">
        <f>(1330.0/B67*100)</f>
        <v/>
      </c>
      <c r="D67" s="19" t="n">
        <v>5641</v>
      </c>
      <c r="E67" s="18" t="n">
        <v>390.45441623</v>
      </c>
      <c r="F67" s="20" t="n">
        <v>2.91656225</v>
      </c>
      <c r="G67" s="18" t="n">
        <v>422.8132953</v>
      </c>
      <c r="H67" s="20" t="n">
        <v>3.7547332</v>
      </c>
      <c r="I67" s="18" t="s">
        <v>481</v>
      </c>
      <c r="J67" s="20" t="s">
        <v>481</v>
      </c>
      <c r="K67" s="18" t="s">
        <v>481</v>
      </c>
      <c r="L67" s="20" t="s">
        <v>481</v>
      </c>
      <c r="M67" s="18" t="s">
        <v>481</v>
      </c>
      <c r="N67" s="20" t="s">
        <v>481</v>
      </c>
      <c r="O67" s="18" t="s">
        <v>481</v>
      </c>
      <c r="P67" s="20" t="s">
        <v>481</v>
      </c>
      <c r="Q67" s="18" t="n">
        <v>348.59288588</v>
      </c>
      <c r="R67" s="20" t="n">
        <v>5.99325805</v>
      </c>
    </row>
    <row r="68" spans="1:18">
      <c r="A68" s="15" t="s">
        <v>543</v>
      </c>
      <c r="B68" s="17" t="n">
        <v>12083</v>
      </c>
      <c r="C68" s="18">
        <f>(32.0/B68*100)</f>
        <v/>
      </c>
      <c r="D68" s="19" t="n">
        <v>12051</v>
      </c>
      <c r="E68" s="18" t="n">
        <v>395.99916312</v>
      </c>
      <c r="F68" s="20" t="n">
        <v>1.78681605</v>
      </c>
      <c r="G68" s="18" t="n">
        <v>441.65672756</v>
      </c>
      <c r="H68" s="20" t="n">
        <v>2.1835734</v>
      </c>
      <c r="I68" s="18" t="s">
        <v>481</v>
      </c>
      <c r="J68" s="20" t="s">
        <v>481</v>
      </c>
      <c r="K68" s="18" t="s">
        <v>481</v>
      </c>
      <c r="L68" s="20" t="s">
        <v>481</v>
      </c>
      <c r="M68" s="18" t="s">
        <v>481</v>
      </c>
      <c r="N68" s="20" t="s">
        <v>481</v>
      </c>
      <c r="O68" s="18" t="s">
        <v>481</v>
      </c>
      <c r="P68" s="20" t="s">
        <v>481</v>
      </c>
      <c r="Q68" s="18" t="n">
        <v>351.11229926</v>
      </c>
      <c r="R68" s="20" t="n">
        <v>2.05403185</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492.95594745</v>
      </c>
      <c r="F70" s="20" t="n">
        <v>2.90111737</v>
      </c>
      <c r="G70" s="18" t="n">
        <v>509.4649821</v>
      </c>
      <c r="H70" s="20" t="n">
        <v>4.10365244</v>
      </c>
      <c r="I70" s="18" t="s">
        <v>481</v>
      </c>
      <c r="J70" s="20" t="s">
        <v>481</v>
      </c>
      <c r="K70" s="18" t="s">
        <v>481</v>
      </c>
      <c r="L70" s="20" t="s">
        <v>481</v>
      </c>
      <c r="M70" s="18" t="s">
        <v>481</v>
      </c>
      <c r="N70" s="20" t="s">
        <v>481</v>
      </c>
      <c r="O70" s="18" t="s">
        <v>481</v>
      </c>
      <c r="P70" s="20" t="s">
        <v>481</v>
      </c>
      <c r="Q70" s="18" t="n">
        <v>445.86726202</v>
      </c>
      <c r="R70" s="20" t="n">
        <v>10.59234971</v>
      </c>
    </row>
    <row r="71" spans="1:18">
      <c r="A71" s="15" t="s">
        <v>546</v>
      </c>
      <c r="B71" s="17" t="n">
        <v>6115</v>
      </c>
      <c r="C71" s="18">
        <f>(60.0/B71*100)</f>
        <v/>
      </c>
      <c r="D71" s="19" t="n">
        <v>6055</v>
      </c>
      <c r="E71" s="18" t="n">
        <v>533.7607967599999</v>
      </c>
      <c r="F71" s="20" t="n">
        <v>2.85054394</v>
      </c>
      <c r="G71" s="18" t="n">
        <v>581.07875812</v>
      </c>
      <c r="H71" s="20" t="n">
        <v>1.82464322</v>
      </c>
      <c r="I71" s="18" t="s">
        <v>481</v>
      </c>
      <c r="J71" s="20" t="s">
        <v>481</v>
      </c>
      <c r="K71" s="18" t="s">
        <v>481</v>
      </c>
      <c r="L71" s="20" t="s">
        <v>481</v>
      </c>
      <c r="M71" s="18" t="s">
        <v>481</v>
      </c>
      <c r="N71" s="20" t="s">
        <v>481</v>
      </c>
      <c r="O71" s="18" t="s">
        <v>481</v>
      </c>
      <c r="P71" s="20" t="s">
        <v>481</v>
      </c>
      <c r="Q71" s="18" t="n">
        <v>514.90193884</v>
      </c>
      <c r="R71" s="20" t="n">
        <v>17.63143258</v>
      </c>
    </row>
    <row r="72" spans="1:18">
      <c r="A72" s="15" t="s">
        <v>547</v>
      </c>
      <c r="B72" s="17" t="n">
        <v>7708</v>
      </c>
      <c r="C72" s="18">
        <f>(9.0/B72*100)</f>
        <v/>
      </c>
      <c r="D72" s="19" t="n">
        <v>7699</v>
      </c>
      <c r="E72" s="18" t="n">
        <v>519.1625446</v>
      </c>
      <c r="F72" s="20" t="n">
        <v>3.81676612</v>
      </c>
      <c r="G72" s="18" t="n">
        <v>556.44616102</v>
      </c>
      <c r="H72" s="20" t="n">
        <v>3.20564387</v>
      </c>
      <c r="I72" s="18" t="s">
        <v>481</v>
      </c>
      <c r="J72" s="20" t="s">
        <v>481</v>
      </c>
      <c r="K72" s="18" t="s">
        <v>481</v>
      </c>
      <c r="L72" s="20" t="s">
        <v>481</v>
      </c>
      <c r="M72" s="18" t="s">
        <v>481</v>
      </c>
      <c r="N72" s="20" t="s">
        <v>481</v>
      </c>
      <c r="O72" s="18" t="s">
        <v>481</v>
      </c>
      <c r="P72" s="20" t="s">
        <v>481</v>
      </c>
      <c r="Q72" s="18" t="n">
        <v>493.70363523</v>
      </c>
      <c r="R72" s="20" t="n">
        <v>18.63347652</v>
      </c>
    </row>
    <row r="73" spans="1:18">
      <c r="A73" s="15" t="s">
        <v>548</v>
      </c>
      <c r="B73" s="17" t="n">
        <v>8249</v>
      </c>
      <c r="C73" s="18">
        <f>(220.0/B73*100)</f>
        <v/>
      </c>
      <c r="D73" s="19" t="n">
        <v>8029</v>
      </c>
      <c r="E73" s="18" t="n">
        <v>399.93430289</v>
      </c>
      <c r="F73" s="20" t="n">
        <v>3.09315201</v>
      </c>
      <c r="G73" s="18" t="n">
        <v>436.49244475</v>
      </c>
      <c r="H73" s="20" t="n">
        <v>3.51334063</v>
      </c>
      <c r="I73" s="18" t="s">
        <v>481</v>
      </c>
      <c r="J73" s="20" t="s">
        <v>481</v>
      </c>
      <c r="K73" s="18" t="s">
        <v>481</v>
      </c>
      <c r="L73" s="20" t="s">
        <v>481</v>
      </c>
      <c r="M73" s="18" t="s">
        <v>481</v>
      </c>
      <c r="N73" s="20" t="s">
        <v>481</v>
      </c>
      <c r="O73" s="18" t="s">
        <v>481</v>
      </c>
      <c r="P73" s="20" t="s">
        <v>481</v>
      </c>
      <c r="Q73" s="18" t="n">
        <v>383.87596645</v>
      </c>
      <c r="R73" s="20" t="n">
        <v>10.56562204</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(355.0/B75*100)</f>
        <v/>
      </c>
      <c r="D75" s="19" t="n">
        <v>5020</v>
      </c>
      <c r="E75" s="18" t="n">
        <v>368.2281825</v>
      </c>
      <c r="F75" s="20" t="n">
        <v>3.4467379</v>
      </c>
      <c r="G75" s="18" t="n">
        <v>385.7919762</v>
      </c>
      <c r="H75" s="20" t="n">
        <v>3.92055453</v>
      </c>
      <c r="I75" s="18" t="s">
        <v>481</v>
      </c>
      <c r="J75" s="20" t="s">
        <v>481</v>
      </c>
      <c r="K75" s="18" t="s">
        <v>481</v>
      </c>
      <c r="L75" s="20" t="s">
        <v>481</v>
      </c>
      <c r="M75" s="18" t="s">
        <v>481</v>
      </c>
      <c r="N75" s="20" t="s">
        <v>481</v>
      </c>
      <c r="O75" s="18" t="s">
        <v>481</v>
      </c>
      <c r="P75" s="20" t="s">
        <v>481</v>
      </c>
      <c r="Q75" s="18" t="n">
        <v>337.47831605</v>
      </c>
      <c r="R75" s="20" t="n">
        <v>5.03992047</v>
      </c>
    </row>
    <row r="76" spans="1:18">
      <c r="A76" s="15" t="s">
        <v>551</v>
      </c>
      <c r="B76" s="17" t="n">
        <v>14167</v>
      </c>
      <c r="C76" s="18">
        <f>(238.0/B76*100)</f>
        <v/>
      </c>
      <c r="D76" s="19" t="n">
        <v>13929</v>
      </c>
      <c r="E76" s="18" t="n">
        <v>415.57616285</v>
      </c>
      <c r="F76" s="20" t="n">
        <v>2.56928233</v>
      </c>
      <c r="G76" s="18" t="n">
        <v>459.82464532</v>
      </c>
      <c r="H76" s="20" t="n">
        <v>2.45660632</v>
      </c>
      <c r="I76" s="18" t="s">
        <v>481</v>
      </c>
      <c r="J76" s="20" t="s">
        <v>481</v>
      </c>
      <c r="K76" s="18" t="s">
        <v>481</v>
      </c>
      <c r="L76" s="20" t="s">
        <v>481</v>
      </c>
      <c r="M76" s="18" t="s">
        <v>481</v>
      </c>
      <c r="N76" s="20" t="s">
        <v>481</v>
      </c>
      <c r="O76" s="18" t="s">
        <v>481</v>
      </c>
      <c r="P76" s="20" t="s">
        <v>481</v>
      </c>
      <c r="Q76" s="18" t="n">
        <v>367.62689128</v>
      </c>
      <c r="R76" s="20" t="n">
        <v>5.95168285</v>
      </c>
    </row>
    <row r="77" spans="1:18">
      <c r="A77" s="15" t="s">
        <v>552</v>
      </c>
      <c r="B77" s="17" t="n">
        <v>6062</v>
      </c>
      <c r="C77" s="18">
        <f>(511.0/B77*100)</f>
        <v/>
      </c>
      <c r="D77" s="19" t="n">
        <v>5551</v>
      </c>
      <c r="E77" s="18" t="n">
        <v>415.89603977</v>
      </c>
      <c r="F77" s="20" t="n">
        <v>3.53926825</v>
      </c>
      <c r="G77" s="18" t="n">
        <v>443.39316409</v>
      </c>
      <c r="H77" s="20" t="n">
        <v>3.54410634</v>
      </c>
      <c r="I77" s="18" t="s">
        <v>481</v>
      </c>
      <c r="J77" s="20" t="s">
        <v>481</v>
      </c>
      <c r="K77" s="18" t="s">
        <v>481</v>
      </c>
      <c r="L77" s="20" t="s">
        <v>481</v>
      </c>
      <c r="M77" s="18" t="s">
        <v>481</v>
      </c>
      <c r="N77" s="20" t="s">
        <v>481</v>
      </c>
      <c r="O77" s="18" t="s">
        <v>481</v>
      </c>
      <c r="P77" s="20" t="s">
        <v>481</v>
      </c>
      <c r="Q77" s="18" t="n">
        <v>362.66074428</v>
      </c>
      <c r="R77" s="20" t="n">
        <v>4.00269965</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(123.0/B81*100)</f>
        <v/>
      </c>
      <c r="D81" s="19" t="n">
        <v>8738</v>
      </c>
      <c r="E81" s="18" t="n">
        <v>430.60265757</v>
      </c>
      <c r="F81" s="20" t="n">
        <v>3.32019085</v>
      </c>
      <c r="G81" s="18" t="n">
        <v>469.60829774</v>
      </c>
      <c r="H81" s="20" t="n">
        <v>3.82274017</v>
      </c>
      <c r="I81" s="18" t="s">
        <v>481</v>
      </c>
      <c r="J81" s="20" t="s">
        <v>481</v>
      </c>
      <c r="K81" s="18" t="s">
        <v>481</v>
      </c>
      <c r="L81" s="20" t="s">
        <v>481</v>
      </c>
      <c r="M81" s="18" t="s">
        <v>481</v>
      </c>
      <c r="N81" s="20" t="s">
        <v>481</v>
      </c>
      <c r="O81" s="18" t="s">
        <v>481</v>
      </c>
      <c r="P81" s="20" t="s">
        <v>481</v>
      </c>
      <c r="Q81" s="18" t="n">
        <v>404.68540332</v>
      </c>
      <c r="R81" s="20" t="n">
        <v>9.43864582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902</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498.58176346</v>
      </c>
      <c r="F7" s="20" t="n">
        <v>1.68501032</v>
      </c>
      <c r="G7" s="18" t="n">
        <v>462.24288872</v>
      </c>
      <c r="H7" s="20" t="n">
        <v>10.23473589</v>
      </c>
      <c r="I7" s="18" t="s">
        <v>481</v>
      </c>
      <c r="J7" s="20" t="s">
        <v>481</v>
      </c>
      <c r="K7" s="18" t="s">
        <v>481</v>
      </c>
      <c r="L7" s="20" t="s">
        <v>481</v>
      </c>
      <c r="M7" s="18" t="s">
        <v>481</v>
      </c>
      <c r="N7" s="20" t="s">
        <v>481</v>
      </c>
      <c r="O7" s="18" t="s">
        <v>481</v>
      </c>
      <c r="P7" s="20" t="s">
        <v>481</v>
      </c>
      <c r="Q7" s="18" t="n">
        <v>463.3587739</v>
      </c>
      <c r="R7" s="20" t="n">
        <v>4.83975264</v>
      </c>
    </row>
    <row r="8" spans="1:18">
      <c r="A8" s="15" t="s">
        <v>483</v>
      </c>
      <c r="B8" s="17" t="n">
        <v>7007</v>
      </c>
      <c r="C8" s="18">
        <f>(357.0/B8*100)</f>
        <v/>
      </c>
      <c r="D8" s="19" t="n">
        <v>6650</v>
      </c>
      <c r="E8" s="18" t="n">
        <v>501.54613002</v>
      </c>
      <c r="F8" s="20" t="n">
        <v>2.78362788</v>
      </c>
      <c r="G8" s="18" t="n">
        <v>476.15680974</v>
      </c>
      <c r="H8" s="20" t="n">
        <v>7.99030581</v>
      </c>
      <c r="I8" s="18" t="s">
        <v>481</v>
      </c>
      <c r="J8" s="20" t="s">
        <v>481</v>
      </c>
      <c r="K8" s="18" t="s">
        <v>481</v>
      </c>
      <c r="L8" s="20" t="s">
        <v>481</v>
      </c>
      <c r="M8" s="18" t="n">
        <v>301.63126691</v>
      </c>
      <c r="N8" s="20" t="n">
        <v>25.14921031</v>
      </c>
      <c r="O8" s="18" t="s">
        <v>481</v>
      </c>
      <c r="P8" s="20" t="s">
        <v>481</v>
      </c>
      <c r="Q8" s="18" t="n">
        <v>434.20690376</v>
      </c>
      <c r="R8" s="20" t="n">
        <v>9.60056243</v>
      </c>
    </row>
    <row r="9" spans="1:18">
      <c r="A9" s="15" t="s">
        <v>484</v>
      </c>
      <c r="B9" s="17" t="n">
        <v>9651</v>
      </c>
      <c r="C9" s="18">
        <f>(381.0/B9*100)</f>
        <v/>
      </c>
      <c r="D9" s="19" t="n">
        <v>9270</v>
      </c>
      <c r="E9" s="18" t="n">
        <v>518.0750465900001</v>
      </c>
      <c r="F9" s="20" t="n">
        <v>2.32732356</v>
      </c>
      <c r="G9" s="18" t="n">
        <v>447.9192399</v>
      </c>
      <c r="H9" s="20" t="n">
        <v>7.34152585</v>
      </c>
      <c r="I9" s="18" t="s">
        <v>481</v>
      </c>
      <c r="J9" s="20" t="s">
        <v>481</v>
      </c>
      <c r="K9" s="18" t="s">
        <v>481</v>
      </c>
      <c r="L9" s="20" t="s">
        <v>481</v>
      </c>
      <c r="M9" s="18" t="n">
        <v>357.98454354</v>
      </c>
      <c r="N9" s="20" t="n">
        <v>11.51846445</v>
      </c>
      <c r="O9" s="18" t="s">
        <v>481</v>
      </c>
      <c r="P9" s="20" t="s">
        <v>481</v>
      </c>
      <c r="Q9" s="18" t="n">
        <v>437.65853578</v>
      </c>
      <c r="R9" s="20" t="n">
        <v>8.70647029</v>
      </c>
    </row>
    <row r="10" spans="1:18">
      <c r="A10" s="15" t="s">
        <v>485</v>
      </c>
      <c r="B10" s="17" t="n">
        <v>20058</v>
      </c>
      <c r="C10" s="18">
        <f>(596.0/B10*100)</f>
        <v/>
      </c>
      <c r="D10" s="19" t="n">
        <v>19462</v>
      </c>
      <c r="E10" s="18" t="n">
        <v>519.3794857</v>
      </c>
      <c r="F10" s="20" t="n">
        <v>2.33000578</v>
      </c>
      <c r="G10" s="18" t="n">
        <v>476.15148628</v>
      </c>
      <c r="H10" s="20" t="n">
        <v>8.02497949</v>
      </c>
      <c r="I10" s="18" t="s">
        <v>481</v>
      </c>
      <c r="J10" s="20" t="s">
        <v>481</v>
      </c>
      <c r="K10" s="18" t="s">
        <v>481</v>
      </c>
      <c r="L10" s="20" t="s">
        <v>481</v>
      </c>
      <c r="M10" s="18" t="s">
        <v>481</v>
      </c>
      <c r="N10" s="20" t="s">
        <v>481</v>
      </c>
      <c r="O10" s="18" t="s">
        <v>481</v>
      </c>
      <c r="P10" s="20" t="s">
        <v>481</v>
      </c>
      <c r="Q10" s="18" t="n">
        <v>454.16172837</v>
      </c>
      <c r="R10" s="20" t="n">
        <v>7.04434529</v>
      </c>
    </row>
    <row r="11" spans="1:18">
      <c r="A11" s="15" t="s">
        <v>486</v>
      </c>
      <c r="B11" s="17" t="n">
        <v>7053</v>
      </c>
      <c r="C11" s="18">
        <f>(274.0/B11*100)</f>
        <v/>
      </c>
      <c r="D11" s="19" t="n">
        <v>6779</v>
      </c>
      <c r="E11" s="18" t="n">
        <v>430.10339793</v>
      </c>
      <c r="F11" s="20" t="n">
        <v>2.77802305</v>
      </c>
      <c r="G11" s="18" t="n">
        <v>418.75549948</v>
      </c>
      <c r="H11" s="20" t="n">
        <v>3.7676426</v>
      </c>
      <c r="I11" s="18" t="s">
        <v>481</v>
      </c>
      <c r="J11" s="20" t="s">
        <v>481</v>
      </c>
      <c r="K11" s="18" t="s">
        <v>481</v>
      </c>
      <c r="L11" s="20" t="s">
        <v>481</v>
      </c>
      <c r="M11" s="18" t="s">
        <v>481</v>
      </c>
      <c r="N11" s="20" t="s">
        <v>481</v>
      </c>
      <c r="O11" s="18" t="s">
        <v>481</v>
      </c>
      <c r="P11" s="20" t="s">
        <v>481</v>
      </c>
      <c r="Q11" s="18" t="n">
        <v>396.43541856</v>
      </c>
      <c r="R11" s="20" t="n">
        <v>6.26520141</v>
      </c>
    </row>
    <row r="12" spans="1:18">
      <c r="A12" s="15" t="s">
        <v>487</v>
      </c>
      <c r="B12" s="17" t="n">
        <v>6894</v>
      </c>
      <c r="C12" s="18">
        <f>(61.0/B12*100)</f>
        <v/>
      </c>
      <c r="D12" s="19" t="n">
        <v>6833</v>
      </c>
      <c r="E12" s="18" t="n">
        <v>501.07750972</v>
      </c>
      <c r="F12" s="20" t="n">
        <v>2.08016695</v>
      </c>
      <c r="G12" s="18" t="n">
        <v>456.29572473</v>
      </c>
      <c r="H12" s="20" t="n">
        <v>5.67204366</v>
      </c>
      <c r="I12" s="18" t="s">
        <v>481</v>
      </c>
      <c r="J12" s="20" t="s">
        <v>481</v>
      </c>
      <c r="K12" s="18" t="s">
        <v>481</v>
      </c>
      <c r="L12" s="20" t="s">
        <v>481</v>
      </c>
      <c r="M12" s="18" t="n">
        <v>340.98506961</v>
      </c>
      <c r="N12" s="20" t="n">
        <v>12.52444664</v>
      </c>
      <c r="O12" s="18" t="s">
        <v>481</v>
      </c>
      <c r="P12" s="20" t="s">
        <v>481</v>
      </c>
      <c r="Q12" s="18" t="n">
        <v>409.17925199</v>
      </c>
      <c r="R12" s="20" t="n">
        <v>9.78127591</v>
      </c>
    </row>
    <row r="13" spans="1:18">
      <c r="A13" s="15" t="s">
        <v>488</v>
      </c>
      <c r="B13" s="17" t="n">
        <v>7161</v>
      </c>
      <c r="C13" s="18">
        <f>(380.0/B13*100)</f>
        <v/>
      </c>
      <c r="D13" s="19" t="n">
        <v>6781</v>
      </c>
      <c r="E13" s="18" t="n">
        <v>517.61003819</v>
      </c>
      <c r="F13" s="20" t="n">
        <v>2.2134386</v>
      </c>
      <c r="G13" s="18" t="n">
        <v>479.70165066</v>
      </c>
      <c r="H13" s="20" t="n">
        <v>8.302418250000001</v>
      </c>
      <c r="I13" s="18" t="s">
        <v>481</v>
      </c>
      <c r="J13" s="20" t="s">
        <v>481</v>
      </c>
      <c r="K13" s="18" t="s">
        <v>481</v>
      </c>
      <c r="L13" s="20" t="s">
        <v>481</v>
      </c>
      <c r="M13" s="18" t="n">
        <v>447.51533769</v>
      </c>
      <c r="N13" s="20" t="n">
        <v>5.97365007</v>
      </c>
      <c r="O13" s="18" t="s">
        <v>481</v>
      </c>
      <c r="P13" s="20" t="s">
        <v>481</v>
      </c>
      <c r="Q13" s="18" t="n">
        <v>440.99303967</v>
      </c>
      <c r="R13" s="20" t="n">
        <v>7.65722712</v>
      </c>
    </row>
    <row r="14" spans="1:18">
      <c r="A14" s="15" t="s">
        <v>489</v>
      </c>
      <c r="B14" s="17" t="n">
        <v>5587</v>
      </c>
      <c r="C14" s="18">
        <f>(102.0/B14*100)</f>
        <v/>
      </c>
      <c r="D14" s="19" t="n">
        <v>5485</v>
      </c>
      <c r="E14" s="18" t="n">
        <v>522.08783983</v>
      </c>
      <c r="F14" s="20" t="n">
        <v>2.10056746</v>
      </c>
      <c r="G14" s="18" t="n">
        <v>511.29022119</v>
      </c>
      <c r="H14" s="20" t="n">
        <v>6.73123615</v>
      </c>
      <c r="I14" s="18" t="s">
        <v>481</v>
      </c>
      <c r="J14" s="20" t="s">
        <v>481</v>
      </c>
      <c r="K14" s="18" t="s">
        <v>481</v>
      </c>
      <c r="L14" s="20" t="s">
        <v>481</v>
      </c>
      <c r="M14" s="18" t="s">
        <v>481</v>
      </c>
      <c r="N14" s="20" t="s">
        <v>481</v>
      </c>
      <c r="O14" s="18" t="s">
        <v>481</v>
      </c>
      <c r="P14" s="20" t="s">
        <v>481</v>
      </c>
      <c r="Q14" s="18" t="n">
        <v>459.84850261</v>
      </c>
      <c r="R14" s="20" t="n">
        <v>10.9085716</v>
      </c>
    </row>
    <row r="15" spans="1:18">
      <c r="A15" s="15" t="s">
        <v>490</v>
      </c>
      <c r="B15" s="17" t="n">
        <v>5882</v>
      </c>
      <c r="C15" s="18">
        <f>(218.0/B15*100)</f>
        <v/>
      </c>
      <c r="D15" s="19" t="n">
        <v>5664</v>
      </c>
      <c r="E15" s="18" t="n">
        <v>515.8180292</v>
      </c>
      <c r="F15" s="20" t="n">
        <v>2.15747538</v>
      </c>
      <c r="G15" s="18" t="n">
        <v>502.86228451</v>
      </c>
      <c r="H15" s="20" t="n">
        <v>6.92542102</v>
      </c>
      <c r="I15" s="18" t="s">
        <v>481</v>
      </c>
      <c r="J15" s="20" t="s">
        <v>481</v>
      </c>
      <c r="K15" s="18" t="s">
        <v>481</v>
      </c>
      <c r="L15" s="20" t="s">
        <v>481</v>
      </c>
      <c r="M15" s="18" t="n">
        <v>368.85220715</v>
      </c>
      <c r="N15" s="20" t="n">
        <v>14.5875493</v>
      </c>
      <c r="O15" s="18" t="s">
        <v>481</v>
      </c>
      <c r="P15" s="20" t="s">
        <v>481</v>
      </c>
      <c r="Q15" s="18" t="n">
        <v>452.42953681</v>
      </c>
      <c r="R15" s="20" t="n">
        <v>8.49581652</v>
      </c>
    </row>
    <row r="16" spans="1:18">
      <c r="A16" s="15" t="s">
        <v>491</v>
      </c>
      <c r="B16" s="17" t="n">
        <v>6108</v>
      </c>
      <c r="C16" s="18">
        <f>(210.0/B16*100)</f>
        <v/>
      </c>
      <c r="D16" s="19" t="n">
        <v>5898</v>
      </c>
      <c r="E16" s="18" t="n">
        <v>502.32970023</v>
      </c>
      <c r="F16" s="20" t="n">
        <v>2.09079146</v>
      </c>
      <c r="G16" s="18" t="n">
        <v>430.93236438</v>
      </c>
      <c r="H16" s="20" t="n">
        <v>8.36519232</v>
      </c>
      <c r="I16" s="18" t="s">
        <v>481</v>
      </c>
      <c r="J16" s="20" t="s">
        <v>481</v>
      </c>
      <c r="K16" s="18" t="s">
        <v>481</v>
      </c>
      <c r="L16" s="20" t="s">
        <v>481</v>
      </c>
      <c r="M16" s="18" t="s">
        <v>481</v>
      </c>
      <c r="N16" s="20" t="s">
        <v>481</v>
      </c>
      <c r="O16" s="18" t="s">
        <v>481</v>
      </c>
      <c r="P16" s="20" t="s">
        <v>481</v>
      </c>
      <c r="Q16" s="18" t="n">
        <v>414.59163812</v>
      </c>
      <c r="R16" s="20" t="n">
        <v>10.19284378</v>
      </c>
    </row>
    <row r="17" spans="1:18">
      <c r="A17" s="15" t="s">
        <v>492</v>
      </c>
      <c r="B17" s="17" t="n">
        <v>6504</v>
      </c>
      <c r="C17" s="18">
        <f>(2822.0/B17*100)</f>
        <v/>
      </c>
      <c r="D17" s="19" t="n">
        <v>3682</v>
      </c>
      <c r="E17" s="18" t="n">
        <v>514.8137951800001</v>
      </c>
      <c r="F17" s="20" t="n">
        <v>3.30612331</v>
      </c>
      <c r="G17" s="18" t="n">
        <v>486.90845323</v>
      </c>
      <c r="H17" s="20" t="n">
        <v>8.746048399999999</v>
      </c>
      <c r="I17" s="18" t="s">
        <v>481</v>
      </c>
      <c r="J17" s="20" t="s">
        <v>481</v>
      </c>
      <c r="K17" s="18" t="s">
        <v>481</v>
      </c>
      <c r="L17" s="20" t="s">
        <v>481</v>
      </c>
      <c r="M17" s="18" t="n">
        <v>362.96139732</v>
      </c>
      <c r="N17" s="20" t="n">
        <v>12.64520278</v>
      </c>
      <c r="O17" s="18" t="s">
        <v>481</v>
      </c>
      <c r="P17" s="20" t="s">
        <v>481</v>
      </c>
      <c r="Q17" s="18" t="n">
        <v>471.91206588</v>
      </c>
      <c r="R17" s="20" t="n">
        <v>7.75099152</v>
      </c>
    </row>
    <row r="18" spans="1:18">
      <c r="A18" s="15" t="s">
        <v>493</v>
      </c>
      <c r="B18" s="17" t="n">
        <v>5532</v>
      </c>
      <c r="C18" s="18">
        <f>(33.0/B18*100)</f>
        <v/>
      </c>
      <c r="D18" s="19" t="n">
        <v>5499</v>
      </c>
      <c r="E18" s="18" t="n">
        <v>459.99097528</v>
      </c>
      <c r="F18" s="20" t="n">
        <v>3.53975542</v>
      </c>
      <c r="G18" s="18" t="n">
        <v>401.21229579</v>
      </c>
      <c r="H18" s="20" t="n">
        <v>8.01672494</v>
      </c>
      <c r="I18" s="18" t="s">
        <v>481</v>
      </c>
      <c r="J18" s="20" t="s">
        <v>481</v>
      </c>
      <c r="K18" s="18" t="s">
        <v>481</v>
      </c>
      <c r="L18" s="20" t="s">
        <v>481</v>
      </c>
      <c r="M18" s="18" t="s">
        <v>481</v>
      </c>
      <c r="N18" s="20" t="s">
        <v>481</v>
      </c>
      <c r="O18" s="18" t="s">
        <v>481</v>
      </c>
      <c r="P18" s="20" t="s">
        <v>481</v>
      </c>
      <c r="Q18" s="18" t="n">
        <v>390.32834805</v>
      </c>
      <c r="R18" s="20" t="n">
        <v>11.36799977</v>
      </c>
    </row>
    <row r="19" spans="1:18">
      <c r="A19" s="15" t="s">
        <v>494</v>
      </c>
      <c r="B19" s="17" t="n">
        <v>5658</v>
      </c>
      <c r="C19" s="18">
        <f>(541.0/B19*100)</f>
        <v/>
      </c>
      <c r="D19" s="19" t="n">
        <v>5117</v>
      </c>
      <c r="E19" s="18" t="n">
        <v>483.60922827</v>
      </c>
      <c r="F19" s="20" t="n">
        <v>2.64563125</v>
      </c>
      <c r="G19" s="18" t="n">
        <v>463.07496337</v>
      </c>
      <c r="H19" s="20" t="n">
        <v>6.85007973</v>
      </c>
      <c r="I19" s="18" t="s">
        <v>481</v>
      </c>
      <c r="J19" s="20" t="s">
        <v>481</v>
      </c>
      <c r="K19" s="18" t="s">
        <v>481</v>
      </c>
      <c r="L19" s="20" t="s">
        <v>481</v>
      </c>
      <c r="M19" s="18" t="s">
        <v>481</v>
      </c>
      <c r="N19" s="20" t="s">
        <v>481</v>
      </c>
      <c r="O19" s="18" t="s">
        <v>481</v>
      </c>
      <c r="P19" s="20" t="s">
        <v>481</v>
      </c>
      <c r="Q19" s="18" t="n">
        <v>392.07020727</v>
      </c>
      <c r="R19" s="20" t="n">
        <v>8.902410120000001</v>
      </c>
    </row>
    <row r="20" spans="1:18">
      <c r="A20" s="15" t="s">
        <v>495</v>
      </c>
      <c r="B20" s="17" t="n">
        <v>3371</v>
      </c>
      <c r="C20" s="18">
        <f>(75.0/B20*100)</f>
        <v/>
      </c>
      <c r="D20" s="19" t="n">
        <v>3296</v>
      </c>
      <c r="E20" s="18" t="n">
        <v>491.66094094</v>
      </c>
      <c r="F20" s="20" t="n">
        <v>2.19476485</v>
      </c>
      <c r="G20" s="18" t="n">
        <v>482.9234594</v>
      </c>
      <c r="H20" s="20" t="n">
        <v>8.44472655</v>
      </c>
      <c r="I20" s="18" t="s">
        <v>481</v>
      </c>
      <c r="J20" s="20" t="s">
        <v>481</v>
      </c>
      <c r="K20" s="18" t="s">
        <v>481</v>
      </c>
      <c r="L20" s="20" t="s">
        <v>481</v>
      </c>
      <c r="M20" s="18" t="s">
        <v>481</v>
      </c>
      <c r="N20" s="20" t="s">
        <v>481</v>
      </c>
      <c r="O20" s="18" t="s">
        <v>481</v>
      </c>
      <c r="P20" s="20" t="s">
        <v>481</v>
      </c>
      <c r="Q20" s="18" t="n">
        <v>445.09649704</v>
      </c>
      <c r="R20" s="20" t="n">
        <v>10.20602473</v>
      </c>
    </row>
    <row r="21" spans="1:18">
      <c r="A21" s="15" t="s">
        <v>496</v>
      </c>
      <c r="B21" s="17" t="n">
        <v>5741</v>
      </c>
      <c r="C21" s="18">
        <f>(97.0/B21*100)</f>
        <v/>
      </c>
      <c r="D21" s="19" t="n">
        <v>5644</v>
      </c>
      <c r="E21" s="18" t="n">
        <v>505.1685477</v>
      </c>
      <c r="F21" s="20" t="n">
        <v>1.98724192</v>
      </c>
      <c r="G21" s="18" t="n">
        <v>461.99556349</v>
      </c>
      <c r="H21" s="20" t="n">
        <v>15.56587728</v>
      </c>
      <c r="I21" s="18" t="s">
        <v>481</v>
      </c>
      <c r="J21" s="20" t="s">
        <v>481</v>
      </c>
      <c r="K21" s="18" t="s">
        <v>481</v>
      </c>
      <c r="L21" s="20" t="s">
        <v>481</v>
      </c>
      <c r="M21" s="18" t="s">
        <v>481</v>
      </c>
      <c r="N21" s="20" t="s">
        <v>481</v>
      </c>
      <c r="O21" s="18" t="s">
        <v>481</v>
      </c>
      <c r="P21" s="20" t="s">
        <v>481</v>
      </c>
      <c r="Q21" s="18" t="n">
        <v>455.32798333</v>
      </c>
      <c r="R21" s="20" t="n">
        <v>10.65775867</v>
      </c>
    </row>
    <row r="22" spans="1:18">
      <c r="A22" s="15" t="s">
        <v>497</v>
      </c>
      <c r="B22" s="17" t="n">
        <v>6598</v>
      </c>
      <c r="C22" s="18">
        <f>(46.0/B22*100)</f>
        <v/>
      </c>
      <c r="D22" s="19" t="n">
        <v>6552</v>
      </c>
      <c r="E22" s="18" t="n">
        <v>477.00967409</v>
      </c>
      <c r="F22" s="20" t="n">
        <v>3.48080762</v>
      </c>
      <c r="G22" s="18" t="n">
        <v>472.57742738</v>
      </c>
      <c r="H22" s="20" t="n">
        <v>9.762088869999999</v>
      </c>
      <c r="I22" s="18" t="s">
        <v>481</v>
      </c>
      <c r="J22" s="20" t="s">
        <v>481</v>
      </c>
      <c r="K22" s="18" t="s">
        <v>481</v>
      </c>
      <c r="L22" s="20" t="s">
        <v>481</v>
      </c>
      <c r="M22" s="18" t="s">
        <v>481</v>
      </c>
      <c r="N22" s="20" t="s">
        <v>481</v>
      </c>
      <c r="O22" s="18" t="n">
        <v>372.1984652</v>
      </c>
      <c r="P22" s="20" t="n">
        <v>37.49444495</v>
      </c>
      <c r="Q22" s="18" t="n">
        <v>376.70175599</v>
      </c>
      <c r="R22" s="20" t="n">
        <v>8.520407690000001</v>
      </c>
    </row>
    <row r="23" spans="1:18">
      <c r="A23" s="15" t="s">
        <v>498</v>
      </c>
      <c r="B23" s="17" t="n">
        <v>11583</v>
      </c>
      <c r="C23" s="18">
        <f>(329.0/B23*100)</f>
        <v/>
      </c>
      <c r="D23" s="19" t="n">
        <v>11254</v>
      </c>
      <c r="E23" s="18" t="n">
        <v>490.60272388</v>
      </c>
      <c r="F23" s="20" t="n">
        <v>3.00148094</v>
      </c>
      <c r="G23" s="18" t="n">
        <v>498.15779584</v>
      </c>
      <c r="H23" s="20" t="n">
        <v>4.71968292</v>
      </c>
      <c r="I23" s="18" t="s">
        <v>481</v>
      </c>
      <c r="J23" s="20" t="s">
        <v>481</v>
      </c>
      <c r="K23" s="18" t="s">
        <v>481</v>
      </c>
      <c r="L23" s="20" t="s">
        <v>481</v>
      </c>
      <c r="M23" s="18" t="s">
        <v>481</v>
      </c>
      <c r="N23" s="20" t="s">
        <v>481</v>
      </c>
      <c r="O23" s="18" t="s">
        <v>481</v>
      </c>
      <c r="P23" s="20" t="s">
        <v>481</v>
      </c>
      <c r="Q23" s="18" t="n">
        <v>441.72637838</v>
      </c>
      <c r="R23" s="20" t="n">
        <v>9.978179600000001</v>
      </c>
    </row>
    <row r="24" spans="1:18">
      <c r="A24" s="15" t="s">
        <v>499</v>
      </c>
      <c r="B24" s="17" t="n">
        <v>6647</v>
      </c>
      <c r="C24" s="18">
        <f>(23.0/B24*100)</f>
        <v/>
      </c>
      <c r="D24" s="19" t="n">
        <v>6624</v>
      </c>
      <c r="E24" s="18" t="n">
        <v>534.6323453700001</v>
      </c>
      <c r="F24" s="20" t="n">
        <v>2.91420726</v>
      </c>
      <c r="G24" s="18" t="n">
        <v>487.15685768</v>
      </c>
      <c r="H24" s="20" t="n">
        <v>11.4508731</v>
      </c>
      <c r="I24" s="18" t="s">
        <v>481</v>
      </c>
      <c r="J24" s="20" t="s">
        <v>481</v>
      </c>
      <c r="K24" s="18" t="s">
        <v>481</v>
      </c>
      <c r="L24" s="20" t="s">
        <v>481</v>
      </c>
      <c r="M24" s="18" t="s">
        <v>481</v>
      </c>
      <c r="N24" s="20" t="s">
        <v>481</v>
      </c>
      <c r="O24" s="18" t="s">
        <v>481</v>
      </c>
      <c r="P24" s="20" t="s">
        <v>481</v>
      </c>
      <c r="Q24" s="18" t="n">
        <v>474.02824773</v>
      </c>
      <c r="R24" s="20" t="n">
        <v>10.90843939</v>
      </c>
    </row>
    <row r="25" spans="1:18">
      <c r="A25" s="15" t="s">
        <v>500</v>
      </c>
      <c r="B25" s="17" t="n">
        <v>5581</v>
      </c>
      <c r="C25" s="18">
        <f>(26.0/B25*100)</f>
        <v/>
      </c>
      <c r="D25" s="19" t="n">
        <v>5555</v>
      </c>
      <c r="E25" s="18" t="n">
        <v>523.48231193</v>
      </c>
      <c r="F25" s="20" t="n">
        <v>3.81608162</v>
      </c>
      <c r="G25" s="18" t="n">
        <v>536.21941515</v>
      </c>
      <c r="H25" s="20" t="n">
        <v>7.90560213</v>
      </c>
      <c r="I25" s="18" t="s">
        <v>481</v>
      </c>
      <c r="J25" s="20" t="s">
        <v>481</v>
      </c>
      <c r="K25" s="18" t="s">
        <v>481</v>
      </c>
      <c r="L25" s="20" t="s">
        <v>481</v>
      </c>
      <c r="M25" s="18" t="s">
        <v>481</v>
      </c>
      <c r="N25" s="20" t="s">
        <v>481</v>
      </c>
      <c r="O25" s="18" t="s">
        <v>481</v>
      </c>
      <c r="P25" s="20" t="s">
        <v>481</v>
      </c>
      <c r="Q25" s="18" t="n">
        <v>493.67510679</v>
      </c>
      <c r="R25" s="20" t="n">
        <v>20.25524583</v>
      </c>
    </row>
    <row r="26" spans="1:18">
      <c r="A26" s="15" t="s">
        <v>501</v>
      </c>
      <c r="B26" s="17" t="n">
        <v>4869</v>
      </c>
      <c r="C26" s="18">
        <f>(108.0/B26*100)</f>
        <v/>
      </c>
      <c r="D26" s="19" t="n">
        <v>4761</v>
      </c>
      <c r="E26" s="18" t="n">
        <v>484.20206615</v>
      </c>
      <c r="F26" s="20" t="n">
        <v>1.90475254</v>
      </c>
      <c r="G26" s="18" t="n">
        <v>463.99345915</v>
      </c>
      <c r="H26" s="20" t="n">
        <v>6.84765579</v>
      </c>
      <c r="I26" s="18" t="s">
        <v>481</v>
      </c>
      <c r="J26" s="20" t="s">
        <v>481</v>
      </c>
      <c r="K26" s="18" t="s">
        <v>481</v>
      </c>
      <c r="L26" s="20" t="s">
        <v>481</v>
      </c>
      <c r="M26" s="18" t="s">
        <v>481</v>
      </c>
      <c r="N26" s="20" t="s">
        <v>481</v>
      </c>
      <c r="O26" s="18" t="s">
        <v>481</v>
      </c>
      <c r="P26" s="20" t="s">
        <v>481</v>
      </c>
      <c r="Q26" s="18" t="n">
        <v>444.99709668</v>
      </c>
      <c r="R26" s="20" t="n">
        <v>10.20817798</v>
      </c>
    </row>
    <row r="27" spans="1:18">
      <c r="A27" s="15" t="s">
        <v>502</v>
      </c>
      <c r="B27" s="17" t="n">
        <v>5299</v>
      </c>
      <c r="C27" s="18">
        <f>(245.0/B27*100)</f>
        <v/>
      </c>
      <c r="D27" s="19" t="n">
        <v>5054</v>
      </c>
      <c r="E27" s="18" t="n">
        <v>493.85113233</v>
      </c>
      <c r="F27" s="20" t="n">
        <v>1.37203807</v>
      </c>
      <c r="G27" s="18" t="n">
        <v>456.54419746</v>
      </c>
      <c r="H27" s="20" t="n">
        <v>6.08014405</v>
      </c>
      <c r="I27" s="18" t="s">
        <v>481</v>
      </c>
      <c r="J27" s="20" t="s">
        <v>481</v>
      </c>
      <c r="K27" s="18" t="s">
        <v>481</v>
      </c>
      <c r="L27" s="20" t="s">
        <v>481</v>
      </c>
      <c r="M27" s="18" t="s">
        <v>481</v>
      </c>
      <c r="N27" s="20" t="s">
        <v>481</v>
      </c>
      <c r="O27" s="18" t="s">
        <v>481</v>
      </c>
      <c r="P27" s="20" t="s">
        <v>481</v>
      </c>
      <c r="Q27" s="18" t="n">
        <v>417.65821654</v>
      </c>
      <c r="R27" s="20" t="n">
        <v>5.19299928</v>
      </c>
    </row>
    <row r="28" spans="1:18">
      <c r="A28" s="15" t="s">
        <v>503</v>
      </c>
      <c r="B28" s="17" t="n">
        <v>7568</v>
      </c>
      <c r="C28" s="18">
        <f>(640.0/B28*100)</f>
        <v/>
      </c>
      <c r="D28" s="19" t="n">
        <v>6928</v>
      </c>
      <c r="E28" s="18" t="n">
        <v>415.10695204</v>
      </c>
      <c r="F28" s="20" t="n">
        <v>2.41941401</v>
      </c>
      <c r="G28" s="18" t="n">
        <v>393.90148226</v>
      </c>
      <c r="H28" s="20" t="n">
        <v>4.56549506</v>
      </c>
      <c r="I28" s="18" t="s">
        <v>481</v>
      </c>
      <c r="J28" s="20" t="s">
        <v>481</v>
      </c>
      <c r="K28" s="18" t="s">
        <v>481</v>
      </c>
      <c r="L28" s="20" t="s">
        <v>481</v>
      </c>
      <c r="M28" s="18" t="s">
        <v>481</v>
      </c>
      <c r="N28" s="20" t="s">
        <v>481</v>
      </c>
      <c r="O28" s="18" t="s">
        <v>481</v>
      </c>
      <c r="P28" s="20" t="s">
        <v>481</v>
      </c>
      <c r="Q28" s="18" t="n">
        <v>382.2993804</v>
      </c>
      <c r="R28" s="20" t="n">
        <v>7.95743454</v>
      </c>
    </row>
    <row r="29" spans="1:18">
      <c r="A29" s="15" t="s">
        <v>504</v>
      </c>
      <c r="B29" s="17" t="n">
        <v>5385</v>
      </c>
      <c r="C29" s="18">
        <f>(30.0/B29*100)</f>
        <v/>
      </c>
      <c r="D29" s="19" t="n">
        <v>5355</v>
      </c>
      <c r="E29" s="18" t="n">
        <v>519.18660801</v>
      </c>
      <c r="F29" s="20" t="n">
        <v>2.18285988</v>
      </c>
      <c r="G29" s="18" t="n">
        <v>427.9664545</v>
      </c>
      <c r="H29" s="20" t="n">
        <v>20.85817517</v>
      </c>
      <c r="I29" s="18" t="s">
        <v>481</v>
      </c>
      <c r="J29" s="20" t="s">
        <v>481</v>
      </c>
      <c r="K29" s="18" t="s">
        <v>481</v>
      </c>
      <c r="L29" s="20" t="s">
        <v>481</v>
      </c>
      <c r="M29" s="18" t="n">
        <v>335.3902018</v>
      </c>
      <c r="N29" s="20" t="n">
        <v>12.1685767</v>
      </c>
      <c r="O29" s="18" t="s">
        <v>481</v>
      </c>
      <c r="P29" s="20" t="s">
        <v>481</v>
      </c>
      <c r="Q29" s="18" t="n">
        <v>404.25093168</v>
      </c>
      <c r="R29" s="20" t="n">
        <v>13.05577635</v>
      </c>
    </row>
    <row r="30" spans="1:18">
      <c r="A30" s="15" t="s">
        <v>505</v>
      </c>
      <c r="B30" s="17" t="n">
        <v>4520</v>
      </c>
      <c r="C30" s="18">
        <f>(290.0/B30*100)</f>
        <v/>
      </c>
      <c r="D30" s="19" t="n">
        <v>4230</v>
      </c>
      <c r="E30" s="18" t="n">
        <v>498.98468756</v>
      </c>
      <c r="F30" s="20" t="n">
        <v>2.36603431</v>
      </c>
      <c r="G30" s="18" t="n">
        <v>476.21334067</v>
      </c>
      <c r="H30" s="20" t="n">
        <v>11.42376883</v>
      </c>
      <c r="I30" s="18" t="s">
        <v>481</v>
      </c>
      <c r="J30" s="20" t="s">
        <v>481</v>
      </c>
      <c r="K30" s="18" t="s">
        <v>481</v>
      </c>
      <c r="L30" s="20" t="s">
        <v>481</v>
      </c>
      <c r="M30" s="18" t="s">
        <v>481</v>
      </c>
      <c r="N30" s="20" t="s">
        <v>481</v>
      </c>
      <c r="O30" s="18" t="s">
        <v>481</v>
      </c>
      <c r="P30" s="20" t="s">
        <v>481</v>
      </c>
      <c r="Q30" s="18" t="n">
        <v>433.91802983</v>
      </c>
      <c r="R30" s="20" t="n">
        <v>8.908540990000001</v>
      </c>
    </row>
    <row r="31" spans="1:18">
      <c r="A31" s="15" t="s">
        <v>506</v>
      </c>
      <c r="B31" s="17" t="n">
        <v>5456</v>
      </c>
      <c r="C31" s="18">
        <f>(161.0/B31*100)</f>
        <v/>
      </c>
      <c r="D31" s="19" t="n">
        <v>5295</v>
      </c>
      <c r="E31" s="18" t="n">
        <v>507.35644759</v>
      </c>
      <c r="F31" s="20" t="n">
        <v>2.1281548</v>
      </c>
      <c r="G31" s="18" t="n">
        <v>465.23781466</v>
      </c>
      <c r="H31" s="20" t="n">
        <v>10.45245242</v>
      </c>
      <c r="I31" s="18" t="s">
        <v>481</v>
      </c>
      <c r="J31" s="20" t="s">
        <v>481</v>
      </c>
      <c r="K31" s="18" t="s">
        <v>481</v>
      </c>
      <c r="L31" s="20" t="s">
        <v>481</v>
      </c>
      <c r="M31" s="18" t="s">
        <v>481</v>
      </c>
      <c r="N31" s="20" t="s">
        <v>481</v>
      </c>
      <c r="O31" s="18" t="s">
        <v>481</v>
      </c>
      <c r="P31" s="20" t="s">
        <v>481</v>
      </c>
      <c r="Q31" s="18" t="n">
        <v>431.10608604</v>
      </c>
      <c r="R31" s="20" t="n">
        <v>7.37751641</v>
      </c>
    </row>
    <row r="32" spans="1:18">
      <c r="A32" s="15" t="s">
        <v>507</v>
      </c>
      <c r="B32" s="17" t="n">
        <v>4478</v>
      </c>
      <c r="C32" s="18">
        <f>(6.0/B32*100)</f>
        <v/>
      </c>
      <c r="D32" s="19" t="n">
        <v>4472</v>
      </c>
      <c r="E32" s="18" t="n">
        <v>507.30189817</v>
      </c>
      <c r="F32" s="20" t="n">
        <v>2.34968357</v>
      </c>
      <c r="G32" s="18" t="n">
        <v>487.19637499</v>
      </c>
      <c r="H32" s="20" t="n">
        <v>7.15597677</v>
      </c>
      <c r="I32" s="18" t="s">
        <v>481</v>
      </c>
      <c r="J32" s="20" t="s">
        <v>481</v>
      </c>
      <c r="K32" s="18" t="s">
        <v>481</v>
      </c>
      <c r="L32" s="20" t="s">
        <v>481</v>
      </c>
      <c r="M32" s="18" t="s">
        <v>481</v>
      </c>
      <c r="N32" s="20" t="s">
        <v>481</v>
      </c>
      <c r="O32" s="18" t="s">
        <v>481</v>
      </c>
      <c r="P32" s="20" t="s">
        <v>481</v>
      </c>
      <c r="Q32" s="18" t="n">
        <v>411.6011675</v>
      </c>
      <c r="R32" s="20" t="n">
        <v>14.51544916</v>
      </c>
    </row>
    <row r="33" spans="1:18">
      <c r="A33" s="15" t="s">
        <v>508</v>
      </c>
      <c r="B33" s="17" t="n">
        <v>7325</v>
      </c>
      <c r="C33" s="18">
        <f>(90.0/B33*100)</f>
        <v/>
      </c>
      <c r="D33" s="19" t="n">
        <v>7235</v>
      </c>
      <c r="E33" s="18" t="n">
        <v>495.12724722</v>
      </c>
      <c r="F33" s="20" t="n">
        <v>2.50760832</v>
      </c>
      <c r="G33" s="18" t="n">
        <v>469.04893227</v>
      </c>
      <c r="H33" s="20" t="n">
        <v>7.60303482</v>
      </c>
      <c r="I33" s="18" t="s">
        <v>481</v>
      </c>
      <c r="J33" s="20" t="s">
        <v>481</v>
      </c>
      <c r="K33" s="18" t="s">
        <v>481</v>
      </c>
      <c r="L33" s="20" t="s">
        <v>481</v>
      </c>
      <c r="M33" s="18" t="s">
        <v>481</v>
      </c>
      <c r="N33" s="20" t="s">
        <v>481</v>
      </c>
      <c r="O33" s="18" t="s">
        <v>481</v>
      </c>
      <c r="P33" s="20" t="s">
        <v>481</v>
      </c>
      <c r="Q33" s="18" t="n">
        <v>389.37276455</v>
      </c>
      <c r="R33" s="20" t="n">
        <v>10.44705545</v>
      </c>
    </row>
    <row r="34" spans="1:18">
      <c r="A34" s="15" t="s">
        <v>509</v>
      </c>
      <c r="B34" s="17" t="n">
        <v>6350</v>
      </c>
      <c r="C34" s="18">
        <f>(119.0/B34*100)</f>
        <v/>
      </c>
      <c r="D34" s="19" t="n">
        <v>6231</v>
      </c>
      <c r="E34" s="18" t="n">
        <v>486.01170098</v>
      </c>
      <c r="F34" s="20" t="n">
        <v>2.55523212</v>
      </c>
      <c r="G34" s="18" t="n">
        <v>462.23277098</v>
      </c>
      <c r="H34" s="20" t="n">
        <v>5.10909586</v>
      </c>
      <c r="I34" s="18" t="s">
        <v>481</v>
      </c>
      <c r="J34" s="20" t="s">
        <v>481</v>
      </c>
      <c r="K34" s="18" t="s">
        <v>481</v>
      </c>
      <c r="L34" s="20" t="s">
        <v>481</v>
      </c>
      <c r="M34" s="18" t="n">
        <v>336.51078337</v>
      </c>
      <c r="N34" s="20" t="n">
        <v>12.24828707</v>
      </c>
      <c r="O34" s="18" t="s">
        <v>481</v>
      </c>
      <c r="P34" s="20" t="s">
        <v>481</v>
      </c>
      <c r="Q34" s="18" t="n">
        <v>409.49859558</v>
      </c>
      <c r="R34" s="20" t="n">
        <v>9.54201606</v>
      </c>
    </row>
    <row r="35" spans="1:18">
      <c r="A35" s="15" t="s">
        <v>510</v>
      </c>
      <c r="B35" s="17" t="n">
        <v>6406</v>
      </c>
      <c r="C35" s="18">
        <f>(98.0/B35*100)</f>
        <v/>
      </c>
      <c r="D35" s="19" t="n">
        <v>6308</v>
      </c>
      <c r="E35" s="18" t="n">
        <v>509.39056173</v>
      </c>
      <c r="F35" s="20" t="n">
        <v>1.83619134</v>
      </c>
      <c r="G35" s="18" t="n">
        <v>520.73521024</v>
      </c>
      <c r="H35" s="20" t="n">
        <v>2.68486891</v>
      </c>
      <c r="I35" s="18" t="s">
        <v>481</v>
      </c>
      <c r="J35" s="20" t="s">
        <v>481</v>
      </c>
      <c r="K35" s="18" t="s">
        <v>481</v>
      </c>
      <c r="L35" s="20" t="s">
        <v>481</v>
      </c>
      <c r="M35" s="18" t="n">
        <v>349.78970242</v>
      </c>
      <c r="N35" s="20" t="n">
        <v>6.90672373</v>
      </c>
      <c r="O35" s="18" t="s">
        <v>481</v>
      </c>
      <c r="P35" s="20" t="s">
        <v>481</v>
      </c>
      <c r="Q35" s="18" t="n">
        <v>473.29061379</v>
      </c>
      <c r="R35" s="20" t="n">
        <v>9.863794499999999</v>
      </c>
    </row>
    <row r="36" spans="1:18">
      <c r="A36" s="15" t="s">
        <v>511</v>
      </c>
      <c r="B36" s="17" t="n">
        <v>6736</v>
      </c>
      <c r="C36" s="18">
        <f>(116.0/B36*100)</f>
        <v/>
      </c>
      <c r="D36" s="19" t="n">
        <v>6620</v>
      </c>
      <c r="E36" s="18" t="n">
        <v>489.29788039</v>
      </c>
      <c r="F36" s="20" t="n">
        <v>2.12035119</v>
      </c>
      <c r="G36" s="18" t="n">
        <v>463.41199108</v>
      </c>
      <c r="H36" s="20" t="n">
        <v>7.22720907</v>
      </c>
      <c r="I36" s="18" t="s">
        <v>481</v>
      </c>
      <c r="J36" s="20" t="s">
        <v>481</v>
      </c>
      <c r="K36" s="18" t="s">
        <v>481</v>
      </c>
      <c r="L36" s="20" t="s">
        <v>481</v>
      </c>
      <c r="M36" s="18" t="s">
        <v>481</v>
      </c>
      <c r="N36" s="20" t="s">
        <v>481</v>
      </c>
      <c r="O36" s="18" t="s">
        <v>481</v>
      </c>
      <c r="P36" s="20" t="s">
        <v>481</v>
      </c>
      <c r="Q36" s="18" t="n">
        <v>432.13136261</v>
      </c>
      <c r="R36" s="20" t="n">
        <v>8.11786349</v>
      </c>
    </row>
    <row r="37" spans="1:18">
      <c r="A37" s="15" t="s">
        <v>512</v>
      </c>
      <c r="B37" s="17" t="n">
        <v>5458</v>
      </c>
      <c r="C37" s="18">
        <f>(254.0/B37*100)</f>
        <v/>
      </c>
      <c r="D37" s="19" t="n">
        <v>5204</v>
      </c>
      <c r="E37" s="18" t="n">
        <v>502.42320149</v>
      </c>
      <c r="F37" s="20" t="n">
        <v>3.00109108</v>
      </c>
      <c r="G37" s="18" t="n">
        <v>456.7971531</v>
      </c>
      <c r="H37" s="20" t="n">
        <v>8.5855955</v>
      </c>
      <c r="I37" s="18" t="s">
        <v>481</v>
      </c>
      <c r="J37" s="20" t="s">
        <v>481</v>
      </c>
      <c r="K37" s="18" t="s">
        <v>481</v>
      </c>
      <c r="L37" s="20" t="s">
        <v>481</v>
      </c>
      <c r="M37" s="18" t="s">
        <v>481</v>
      </c>
      <c r="N37" s="20" t="s">
        <v>481</v>
      </c>
      <c r="O37" s="18" t="s">
        <v>481</v>
      </c>
      <c r="P37" s="20" t="s">
        <v>481</v>
      </c>
      <c r="Q37" s="18" t="n">
        <v>422.26390566</v>
      </c>
      <c r="R37" s="20" t="n">
        <v>7.58460744</v>
      </c>
    </row>
    <row r="38" spans="1:18">
      <c r="A38" s="15" t="s">
        <v>513</v>
      </c>
      <c r="B38" s="17" t="n">
        <v>5860</v>
      </c>
      <c r="C38" s="18">
        <f>(36.0/B38*100)</f>
        <v/>
      </c>
      <c r="D38" s="19" t="n">
        <v>5824</v>
      </c>
      <c r="E38" s="18" t="n">
        <v>525.75096004</v>
      </c>
      <c r="F38" s="20" t="n">
        <v>2.98455362</v>
      </c>
      <c r="G38" s="18" t="n">
        <v>468.23397529</v>
      </c>
      <c r="H38" s="20" t="n">
        <v>11.23753362</v>
      </c>
      <c r="I38" s="18" t="s">
        <v>481</v>
      </c>
      <c r="J38" s="20" t="s">
        <v>481</v>
      </c>
      <c r="K38" s="18" t="s">
        <v>481</v>
      </c>
      <c r="L38" s="20" t="s">
        <v>481</v>
      </c>
      <c r="M38" s="18" t="s">
        <v>481</v>
      </c>
      <c r="N38" s="20" t="s">
        <v>481</v>
      </c>
      <c r="O38" s="18" t="s">
        <v>481</v>
      </c>
      <c r="P38" s="20" t="s">
        <v>481</v>
      </c>
      <c r="Q38" s="18" t="n">
        <v>511.72211133</v>
      </c>
      <c r="R38" s="20" t="n">
        <v>5.17560131</v>
      </c>
    </row>
    <row r="39" spans="1:18">
      <c r="A39" s="15" t="s">
        <v>514</v>
      </c>
      <c r="B39" s="17" t="n">
        <v>5895</v>
      </c>
      <c r="C39" s="18">
        <f>(34.0/B39*100)</f>
        <v/>
      </c>
      <c r="D39" s="19" t="n">
        <v>5861</v>
      </c>
      <c r="E39" s="18" t="n">
        <v>422.93539075</v>
      </c>
      <c r="F39" s="20" t="n">
        <v>4.18562876</v>
      </c>
      <c r="G39" s="18" t="n">
        <v>401.10456004</v>
      </c>
      <c r="H39" s="20" t="n">
        <v>9.21898566</v>
      </c>
      <c r="I39" s="18" t="s">
        <v>481</v>
      </c>
      <c r="J39" s="20" t="s">
        <v>481</v>
      </c>
      <c r="K39" s="18" t="s">
        <v>481</v>
      </c>
      <c r="L39" s="20" t="s">
        <v>481</v>
      </c>
      <c r="M39" s="18" t="s">
        <v>481</v>
      </c>
      <c r="N39" s="20" t="s">
        <v>481</v>
      </c>
      <c r="O39" s="18" t="s">
        <v>481</v>
      </c>
      <c r="P39" s="20" t="s">
        <v>481</v>
      </c>
      <c r="Q39" s="18" t="n">
        <v>381.71932126</v>
      </c>
      <c r="R39" s="20" t="n">
        <v>12.66589733</v>
      </c>
    </row>
    <row r="40" spans="1:18">
      <c r="A40" s="15" t="s">
        <v>515</v>
      </c>
      <c r="B40" s="17" t="n">
        <v>14157</v>
      </c>
      <c r="C40" s="18">
        <f>(467.0/B40*100)</f>
        <v/>
      </c>
      <c r="D40" s="19" t="n">
        <v>13690</v>
      </c>
      <c r="E40" s="18" t="n">
        <v>496.598861</v>
      </c>
      <c r="F40" s="20" t="n">
        <v>2.44614625</v>
      </c>
      <c r="G40" s="18" t="n">
        <v>456.14004824</v>
      </c>
      <c r="H40" s="20" t="n">
        <v>9.53242616</v>
      </c>
      <c r="I40" s="18" t="s">
        <v>481</v>
      </c>
      <c r="J40" s="20" t="s">
        <v>481</v>
      </c>
      <c r="K40" s="18" t="s">
        <v>481</v>
      </c>
      <c r="L40" s="20" t="s">
        <v>481</v>
      </c>
      <c r="M40" s="18" t="s">
        <v>481</v>
      </c>
      <c r="N40" s="20" t="s">
        <v>481</v>
      </c>
      <c r="O40" s="18" t="s">
        <v>481</v>
      </c>
      <c r="P40" s="20" t="s">
        <v>481</v>
      </c>
      <c r="Q40" s="18" t="n">
        <v>421.80005141</v>
      </c>
      <c r="R40" s="20" t="n">
        <v>7.39686084</v>
      </c>
    </row>
    <row r="41" spans="1:18">
      <c r="A41" s="15" t="s">
        <v>516</v>
      </c>
      <c r="B41" s="17" t="n">
        <v>5712</v>
      </c>
      <c r="C41" s="18">
        <f>(83.0/B41*100)</f>
        <v/>
      </c>
      <c r="D41" s="19" t="n">
        <v>5629</v>
      </c>
      <c r="E41" s="18" t="n">
        <v>473.75700066</v>
      </c>
      <c r="F41" s="20" t="n">
        <v>3.10885282</v>
      </c>
      <c r="G41" s="18" t="n">
        <v>437.80922835</v>
      </c>
      <c r="H41" s="20" t="n">
        <v>10.24883805</v>
      </c>
      <c r="I41" s="18" t="s">
        <v>481</v>
      </c>
      <c r="J41" s="20" t="s">
        <v>481</v>
      </c>
      <c r="K41" s="18" t="s">
        <v>481</v>
      </c>
      <c r="L41" s="20" t="s">
        <v>481</v>
      </c>
      <c r="M41" s="18" t="n">
        <v>392.51815558</v>
      </c>
      <c r="N41" s="20" t="n">
        <v>16.89642718</v>
      </c>
      <c r="O41" s="18" t="s">
        <v>481</v>
      </c>
      <c r="P41" s="20" t="s">
        <v>481</v>
      </c>
      <c r="Q41" s="18" t="n">
        <v>411.4134863</v>
      </c>
      <c r="R41" s="20" t="n">
        <v>12.65409559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(2423.0/B46*100)</f>
        <v/>
      </c>
      <c r="D46" s="19" t="n">
        <v>20718</v>
      </c>
      <c r="E46" s="18" t="n">
        <v>390.17926177</v>
      </c>
      <c r="F46" s="20" t="n">
        <v>3.61025625</v>
      </c>
      <c r="G46" s="18" t="n">
        <v>388.82187281</v>
      </c>
      <c r="H46" s="20" t="n">
        <v>4.8130309</v>
      </c>
      <c r="I46" s="18" t="s">
        <v>481</v>
      </c>
      <c r="J46" s="20" t="s">
        <v>481</v>
      </c>
      <c r="K46" s="18" t="s">
        <v>481</v>
      </c>
      <c r="L46" s="20" t="s">
        <v>481</v>
      </c>
      <c r="M46" s="18" t="s">
        <v>481</v>
      </c>
      <c r="N46" s="20" t="s">
        <v>481</v>
      </c>
      <c r="O46" s="18" t="s">
        <v>481</v>
      </c>
      <c r="P46" s="20" t="s">
        <v>481</v>
      </c>
      <c r="Q46" s="18" t="n">
        <v>358.77995462</v>
      </c>
      <c r="R46" s="20" t="n">
        <v>3.45823987</v>
      </c>
    </row>
    <row r="47" spans="1:18">
      <c r="A47" s="15" t="s">
        <v>522</v>
      </c>
      <c r="B47" s="17" t="n">
        <v>5928</v>
      </c>
      <c r="C47" s="18">
        <f>(498.0/B47*100)</f>
        <v/>
      </c>
      <c r="D47" s="19" t="n">
        <v>5430</v>
      </c>
      <c r="E47" s="18" t="n">
        <v>454.37872008</v>
      </c>
      <c r="F47" s="20" t="n">
        <v>3.95568984</v>
      </c>
      <c r="G47" s="18" t="n">
        <v>413.23064069</v>
      </c>
      <c r="H47" s="20" t="n">
        <v>6.84177444</v>
      </c>
      <c r="I47" s="18" t="s">
        <v>481</v>
      </c>
      <c r="J47" s="20" t="s">
        <v>481</v>
      </c>
      <c r="K47" s="18" t="s">
        <v>481</v>
      </c>
      <c r="L47" s="20" t="s">
        <v>481</v>
      </c>
      <c r="M47" s="18" t="s">
        <v>481</v>
      </c>
      <c r="N47" s="20" t="s">
        <v>481</v>
      </c>
      <c r="O47" s="18" t="s">
        <v>481</v>
      </c>
      <c r="P47" s="20" t="s">
        <v>481</v>
      </c>
      <c r="Q47" s="18" t="n">
        <v>386.70592557</v>
      </c>
      <c r="R47" s="20" t="n">
        <v>5.45320653</v>
      </c>
    </row>
    <row r="48" spans="1:18">
      <c r="A48" s="15" t="s">
        <v>523</v>
      </c>
      <c r="B48" s="17" t="n">
        <v>9841</v>
      </c>
      <c r="C48" s="18">
        <f>(9.0/B48*100)</f>
        <v/>
      </c>
      <c r="D48" s="19" t="n">
        <v>9832</v>
      </c>
      <c r="E48" s="18" t="n">
        <v>531.86598643</v>
      </c>
      <c r="F48" s="20" t="n">
        <v>4.88205517</v>
      </c>
      <c r="G48" s="18" t="n">
        <v>528.65713795</v>
      </c>
      <c r="H48" s="20" t="n">
        <v>15.8122451</v>
      </c>
      <c r="I48" s="18" t="s">
        <v>481</v>
      </c>
      <c r="J48" s="20" t="s">
        <v>481</v>
      </c>
      <c r="K48" s="18" t="s">
        <v>481</v>
      </c>
      <c r="L48" s="20" t="s">
        <v>481</v>
      </c>
      <c r="M48" s="18" t="s">
        <v>481</v>
      </c>
      <c r="N48" s="20" t="s">
        <v>481</v>
      </c>
      <c r="O48" s="18" t="s">
        <v>481</v>
      </c>
      <c r="P48" s="20" t="s">
        <v>481</v>
      </c>
      <c r="Q48" s="18" t="n">
        <v>487.5382265</v>
      </c>
      <c r="R48" s="20" t="n">
        <v>26.54520414</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(511.0/B50*100)</f>
        <v/>
      </c>
      <c r="D50" s="19" t="n">
        <v>11284</v>
      </c>
      <c r="E50" s="18" t="n">
        <v>395.0001874</v>
      </c>
      <c r="F50" s="20" t="n">
        <v>2.27100207</v>
      </c>
      <c r="G50" s="18" t="n">
        <v>374.46004484</v>
      </c>
      <c r="H50" s="20" t="n">
        <v>5.23981656</v>
      </c>
      <c r="I50" s="18" t="s">
        <v>481</v>
      </c>
      <c r="J50" s="20" t="s">
        <v>481</v>
      </c>
      <c r="K50" s="18" t="s">
        <v>481</v>
      </c>
      <c r="L50" s="20" t="s">
        <v>481</v>
      </c>
      <c r="M50" s="18" t="s">
        <v>481</v>
      </c>
      <c r="N50" s="20" t="s">
        <v>481</v>
      </c>
      <c r="O50" s="18" t="s">
        <v>481</v>
      </c>
      <c r="P50" s="20" t="s">
        <v>481</v>
      </c>
      <c r="Q50" s="18" t="n">
        <v>339.76753002</v>
      </c>
      <c r="R50" s="20" t="n">
        <v>8.56393368</v>
      </c>
    </row>
    <row r="51" spans="1:18">
      <c r="A51" s="15" t="s">
        <v>526</v>
      </c>
      <c r="B51" s="17" t="n">
        <v>6866</v>
      </c>
      <c r="C51" s="18">
        <f>(114.0/B51*100)</f>
        <v/>
      </c>
      <c r="D51" s="19" t="n">
        <v>6752</v>
      </c>
      <c r="E51" s="18" t="n">
        <v>405.75088273</v>
      </c>
      <c r="F51" s="20" t="n">
        <v>2.84321603</v>
      </c>
      <c r="G51" s="18" t="n">
        <v>390.70250804</v>
      </c>
      <c r="H51" s="20" t="n">
        <v>4.8247026</v>
      </c>
      <c r="I51" s="18" t="s">
        <v>481</v>
      </c>
      <c r="J51" s="20" t="s">
        <v>481</v>
      </c>
      <c r="K51" s="18" t="s">
        <v>481</v>
      </c>
      <c r="L51" s="20" t="s">
        <v>481</v>
      </c>
      <c r="M51" s="18" t="n">
        <v>380.5422133</v>
      </c>
      <c r="N51" s="20" t="n">
        <v>4.31283207</v>
      </c>
      <c r="O51" s="18" t="s">
        <v>481</v>
      </c>
      <c r="P51" s="20" t="s">
        <v>481</v>
      </c>
      <c r="Q51" s="18" t="n">
        <v>385.71577447</v>
      </c>
      <c r="R51" s="20" t="n">
        <v>6.83810134</v>
      </c>
    </row>
    <row r="52" spans="1:18">
      <c r="A52" s="15" t="s">
        <v>527</v>
      </c>
      <c r="B52" s="17" t="n">
        <v>5809</v>
      </c>
      <c r="C52" s="18">
        <f>(127.0/B52*100)</f>
        <v/>
      </c>
      <c r="D52" s="19" t="n">
        <v>5682</v>
      </c>
      <c r="E52" s="18" t="n">
        <v>466.85009921</v>
      </c>
      <c r="F52" s="20" t="n">
        <v>2.85813735</v>
      </c>
      <c r="G52" s="18" t="n">
        <v>448.50298269</v>
      </c>
      <c r="H52" s="20" t="n">
        <v>5.48829593</v>
      </c>
      <c r="I52" s="18" t="s">
        <v>481</v>
      </c>
      <c r="J52" s="20" t="s">
        <v>481</v>
      </c>
      <c r="K52" s="18" t="s">
        <v>481</v>
      </c>
      <c r="L52" s="20" t="s">
        <v>481</v>
      </c>
      <c r="M52" s="18" t="s">
        <v>481</v>
      </c>
      <c r="N52" s="20" t="s">
        <v>481</v>
      </c>
      <c r="O52" s="18" t="s">
        <v>481</v>
      </c>
      <c r="P52" s="20" t="s">
        <v>481</v>
      </c>
      <c r="Q52" s="18" t="n">
        <v>386.96189742</v>
      </c>
      <c r="R52" s="20" t="n">
        <v>9.22183575</v>
      </c>
    </row>
    <row r="53" spans="1:18">
      <c r="A53" s="15" t="s">
        <v>528</v>
      </c>
      <c r="B53" s="17" t="n">
        <v>5571</v>
      </c>
      <c r="C53" s="18">
        <f>(150.0/B53*100)</f>
        <v/>
      </c>
      <c r="D53" s="19" t="n">
        <v>5421</v>
      </c>
      <c r="E53" s="18" t="n">
        <v>447.97811589</v>
      </c>
      <c r="F53" s="20" t="n">
        <v>1.72635687</v>
      </c>
      <c r="G53" s="18" t="n">
        <v>399.31515232</v>
      </c>
      <c r="H53" s="20" t="n">
        <v>5.83477873</v>
      </c>
      <c r="I53" s="18" t="s">
        <v>481</v>
      </c>
      <c r="J53" s="20" t="s">
        <v>481</v>
      </c>
      <c r="K53" s="18" t="s">
        <v>481</v>
      </c>
      <c r="L53" s="20" t="s">
        <v>481</v>
      </c>
      <c r="M53" s="18" t="s">
        <v>481</v>
      </c>
      <c r="N53" s="20" t="s">
        <v>481</v>
      </c>
      <c r="O53" s="18" t="s">
        <v>481</v>
      </c>
      <c r="P53" s="20" t="s">
        <v>481</v>
      </c>
      <c r="Q53" s="18" t="n">
        <v>368.08000747</v>
      </c>
      <c r="R53" s="20" t="n">
        <v>5.12219477</v>
      </c>
    </row>
    <row r="54" spans="1:18">
      <c r="A54" s="15" t="s">
        <v>529</v>
      </c>
      <c r="B54" s="17" t="n">
        <v>4740</v>
      </c>
      <c r="C54" s="18">
        <f>(669.0/B54*100)</f>
        <v/>
      </c>
      <c r="D54" s="19" t="n">
        <v>4071</v>
      </c>
      <c r="E54" s="18" t="n">
        <v>337.98128502</v>
      </c>
      <c r="F54" s="20" t="n">
        <v>3.19593002</v>
      </c>
      <c r="G54" s="18" t="n">
        <v>315.07320688</v>
      </c>
      <c r="H54" s="20" t="n">
        <v>6.03970332</v>
      </c>
      <c r="I54" s="18" t="s">
        <v>481</v>
      </c>
      <c r="J54" s="20" t="s">
        <v>481</v>
      </c>
      <c r="K54" s="18" t="s">
        <v>481</v>
      </c>
      <c r="L54" s="20" t="s">
        <v>481</v>
      </c>
      <c r="M54" s="18" t="s">
        <v>481</v>
      </c>
      <c r="N54" s="20" t="s">
        <v>481</v>
      </c>
      <c r="O54" s="18" t="s">
        <v>481</v>
      </c>
      <c r="P54" s="20" t="s">
        <v>481</v>
      </c>
      <c r="Q54" s="18" t="n">
        <v>296.18259537</v>
      </c>
      <c r="R54" s="20" t="n">
        <v>4.81790564</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549.03180174</v>
      </c>
      <c r="F56" s="20" t="n">
        <v>2.89117712</v>
      </c>
      <c r="G56" s="18" t="n">
        <v>511.03119985</v>
      </c>
      <c r="H56" s="20" t="n">
        <v>12.68980052</v>
      </c>
      <c r="I56" s="18" t="s">
        <v>481</v>
      </c>
      <c r="J56" s="20" t="s">
        <v>481</v>
      </c>
      <c r="K56" s="18" t="s">
        <v>481</v>
      </c>
      <c r="L56" s="20" t="s">
        <v>481</v>
      </c>
      <c r="M56" s="18" t="s">
        <v>481</v>
      </c>
      <c r="N56" s="20" t="s">
        <v>481</v>
      </c>
      <c r="O56" s="18" t="s">
        <v>481</v>
      </c>
      <c r="P56" s="20" t="s">
        <v>481</v>
      </c>
      <c r="Q56" s="18" t="n">
        <v>472.2783988</v>
      </c>
      <c r="R56" s="20" t="n">
        <v>17.89328979</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(195.0/B61*100)</f>
        <v/>
      </c>
      <c r="D61" s="19" t="n">
        <v>6330</v>
      </c>
      <c r="E61" s="18" t="n">
        <v>482.89887874</v>
      </c>
      <c r="F61" s="20" t="n">
        <v>2.2168692</v>
      </c>
      <c r="G61" s="18" t="n">
        <v>461.59885602</v>
      </c>
      <c r="H61" s="20" t="n">
        <v>7.47568236</v>
      </c>
      <c r="I61" s="18" t="s">
        <v>481</v>
      </c>
      <c r="J61" s="20" t="s">
        <v>481</v>
      </c>
      <c r="K61" s="18" t="s">
        <v>481</v>
      </c>
      <c r="L61" s="20" t="s">
        <v>481</v>
      </c>
      <c r="M61" s="18" t="s">
        <v>481</v>
      </c>
      <c r="N61" s="20" t="s">
        <v>481</v>
      </c>
      <c r="O61" s="18" t="s">
        <v>481</v>
      </c>
      <c r="P61" s="20" t="s">
        <v>481</v>
      </c>
      <c r="Q61" s="18" t="n">
        <v>407.58461298</v>
      </c>
      <c r="R61" s="20" t="n">
        <v>9.174351830000001</v>
      </c>
    </row>
    <row r="62" spans="1:18">
      <c r="A62" s="15" t="s">
        <v>537</v>
      </c>
      <c r="B62" s="17" t="n">
        <v>4476</v>
      </c>
      <c r="C62" s="18">
        <f>(3.0/B62*100)</f>
        <v/>
      </c>
      <c r="D62" s="19" t="n">
        <v>4473</v>
      </c>
      <c r="E62" s="18" t="n">
        <v>544.6642051</v>
      </c>
      <c r="F62" s="20" t="n">
        <v>1.15007926</v>
      </c>
      <c r="G62" s="18" t="n">
        <v>514.27470032</v>
      </c>
      <c r="H62" s="20" t="n">
        <v>9.620852259999999</v>
      </c>
      <c r="I62" s="18" t="s">
        <v>481</v>
      </c>
      <c r="J62" s="20" t="s">
        <v>481</v>
      </c>
      <c r="K62" s="18" t="s">
        <v>481</v>
      </c>
      <c r="L62" s="20" t="s">
        <v>481</v>
      </c>
      <c r="M62" s="18" t="s">
        <v>481</v>
      </c>
      <c r="N62" s="20" t="s">
        <v>481</v>
      </c>
      <c r="O62" s="18" t="s">
        <v>481</v>
      </c>
      <c r="P62" s="20" t="s">
        <v>481</v>
      </c>
      <c r="Q62" s="18" t="n">
        <v>524.65241387</v>
      </c>
      <c r="R62" s="20" t="n">
        <v>28.42011533</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(107.0/B66*100)</f>
        <v/>
      </c>
      <c r="D66" s="19" t="n">
        <v>5558</v>
      </c>
      <c r="E66" s="18" t="n">
        <v>426.65570551</v>
      </c>
      <c r="F66" s="20" t="n">
        <v>1.53191538</v>
      </c>
      <c r="G66" s="18" t="n">
        <v>420.96585412</v>
      </c>
      <c r="H66" s="20" t="n">
        <v>5.20334859</v>
      </c>
      <c r="I66" s="18" t="s">
        <v>481</v>
      </c>
      <c r="J66" s="20" t="s">
        <v>481</v>
      </c>
      <c r="K66" s="18" t="s">
        <v>481</v>
      </c>
      <c r="L66" s="20" t="s">
        <v>481</v>
      </c>
      <c r="M66" s="18" t="s">
        <v>481</v>
      </c>
      <c r="N66" s="20" t="s">
        <v>481</v>
      </c>
      <c r="O66" s="18" t="s">
        <v>481</v>
      </c>
      <c r="P66" s="20" t="s">
        <v>481</v>
      </c>
      <c r="Q66" s="18" t="n">
        <v>362.24423167</v>
      </c>
      <c r="R66" s="20" t="n">
        <v>5.23775291</v>
      </c>
    </row>
    <row r="67" spans="1:18">
      <c r="A67" s="15" t="s">
        <v>542</v>
      </c>
      <c r="B67" s="17" t="n">
        <v>6971</v>
      </c>
      <c r="C67" s="18">
        <f>(1435.0/B67*100)</f>
        <v/>
      </c>
      <c r="D67" s="19" t="n">
        <v>5536</v>
      </c>
      <c r="E67" s="18" t="n">
        <v>402.97186324</v>
      </c>
      <c r="F67" s="20" t="n">
        <v>2.98434075</v>
      </c>
      <c r="G67" s="18" t="n">
        <v>390.46030536</v>
      </c>
      <c r="H67" s="20" t="n">
        <v>5.33418159</v>
      </c>
      <c r="I67" s="18" t="s">
        <v>481</v>
      </c>
      <c r="J67" s="20" t="s">
        <v>481</v>
      </c>
      <c r="K67" s="18" t="s">
        <v>481</v>
      </c>
      <c r="L67" s="20" t="s">
        <v>481</v>
      </c>
      <c r="M67" s="18" t="s">
        <v>481</v>
      </c>
      <c r="N67" s="20" t="s">
        <v>481</v>
      </c>
      <c r="O67" s="18" t="s">
        <v>481</v>
      </c>
      <c r="P67" s="20" t="s">
        <v>481</v>
      </c>
      <c r="Q67" s="18" t="n">
        <v>344.67288116</v>
      </c>
      <c r="R67" s="20" t="n">
        <v>8.577495130000001</v>
      </c>
    </row>
    <row r="68" spans="1:18">
      <c r="A68" s="15" t="s">
        <v>543</v>
      </c>
      <c r="B68" s="17" t="n">
        <v>12083</v>
      </c>
      <c r="C68" s="18">
        <f>(33.0/B68*100)</f>
        <v/>
      </c>
      <c r="D68" s="19" t="n">
        <v>12050</v>
      </c>
      <c r="E68" s="18" t="n">
        <v>417.68049018</v>
      </c>
      <c r="F68" s="20" t="n">
        <v>1.68080062</v>
      </c>
      <c r="G68" s="18" t="n">
        <v>366.92409973</v>
      </c>
      <c r="H68" s="20" t="n">
        <v>5.00108269</v>
      </c>
      <c r="I68" s="18" t="s">
        <v>481</v>
      </c>
      <c r="J68" s="20" t="s">
        <v>481</v>
      </c>
      <c r="K68" s="18" t="s">
        <v>481</v>
      </c>
      <c r="L68" s="20" t="s">
        <v>481</v>
      </c>
      <c r="M68" s="18" t="s">
        <v>481</v>
      </c>
      <c r="N68" s="20" t="s">
        <v>481</v>
      </c>
      <c r="O68" s="18" t="s">
        <v>481</v>
      </c>
      <c r="P68" s="20" t="s">
        <v>481</v>
      </c>
      <c r="Q68" s="18" t="n">
        <v>350.15481073</v>
      </c>
      <c r="R68" s="20" t="n">
        <v>2.31959383</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500.0186537</v>
      </c>
      <c r="F70" s="20" t="n">
        <v>3.14048235</v>
      </c>
      <c r="G70" s="18" t="n">
        <v>469.04373768</v>
      </c>
      <c r="H70" s="20" t="n">
        <v>7.03299183</v>
      </c>
      <c r="I70" s="18" t="s">
        <v>481</v>
      </c>
      <c r="J70" s="20" t="s">
        <v>481</v>
      </c>
      <c r="K70" s="18" t="s">
        <v>481</v>
      </c>
      <c r="L70" s="20" t="s">
        <v>481</v>
      </c>
      <c r="M70" s="18" t="s">
        <v>481</v>
      </c>
      <c r="N70" s="20" t="s">
        <v>481</v>
      </c>
      <c r="O70" s="18" t="s">
        <v>481</v>
      </c>
      <c r="P70" s="20" t="s">
        <v>481</v>
      </c>
      <c r="Q70" s="18" t="n">
        <v>447.20249624</v>
      </c>
      <c r="R70" s="20" t="n">
        <v>10.15974644</v>
      </c>
    </row>
    <row r="71" spans="1:18">
      <c r="A71" s="15" t="s">
        <v>546</v>
      </c>
      <c r="B71" s="17" t="n">
        <v>6115</v>
      </c>
      <c r="C71" s="18">
        <f>(63.0/B71*100)</f>
        <v/>
      </c>
      <c r="D71" s="19" t="n">
        <v>6052</v>
      </c>
      <c r="E71" s="18" t="n">
        <v>567.33896617</v>
      </c>
      <c r="F71" s="20" t="n">
        <v>1.52288308</v>
      </c>
      <c r="G71" s="18" t="n">
        <v>507.32503885</v>
      </c>
      <c r="H71" s="20" t="n">
        <v>6.57434523</v>
      </c>
      <c r="I71" s="18" t="s">
        <v>481</v>
      </c>
      <c r="J71" s="20" t="s">
        <v>481</v>
      </c>
      <c r="K71" s="18" t="s">
        <v>481</v>
      </c>
      <c r="L71" s="20" t="s">
        <v>481</v>
      </c>
      <c r="M71" s="18" t="s">
        <v>481</v>
      </c>
      <c r="N71" s="20" t="s">
        <v>481</v>
      </c>
      <c r="O71" s="18" t="s">
        <v>481</v>
      </c>
      <c r="P71" s="20" t="s">
        <v>481</v>
      </c>
      <c r="Q71" s="18" t="n">
        <v>513.31683905</v>
      </c>
      <c r="R71" s="20" t="n">
        <v>19.41436218</v>
      </c>
    </row>
    <row r="72" spans="1:18">
      <c r="A72" s="15" t="s">
        <v>547</v>
      </c>
      <c r="B72" s="17" t="n">
        <v>7708</v>
      </c>
      <c r="C72" s="18">
        <f>(12.0/B72*100)</f>
        <v/>
      </c>
      <c r="D72" s="19" t="n">
        <v>7696</v>
      </c>
      <c r="E72" s="18" t="n">
        <v>543.0497711100001</v>
      </c>
      <c r="F72" s="20" t="n">
        <v>3.04379553</v>
      </c>
      <c r="G72" s="18" t="n">
        <v>515.56158429</v>
      </c>
      <c r="H72" s="20" t="n">
        <v>13.15258622</v>
      </c>
      <c r="I72" s="18" t="s">
        <v>481</v>
      </c>
      <c r="J72" s="20" t="s">
        <v>481</v>
      </c>
      <c r="K72" s="18" t="s">
        <v>481</v>
      </c>
      <c r="L72" s="20" t="s">
        <v>481</v>
      </c>
      <c r="M72" s="18" t="s">
        <v>481</v>
      </c>
      <c r="N72" s="20" t="s">
        <v>481</v>
      </c>
      <c r="O72" s="18" t="s">
        <v>481</v>
      </c>
      <c r="P72" s="20" t="s">
        <v>481</v>
      </c>
      <c r="Q72" s="18" t="n">
        <v>484.14558712</v>
      </c>
      <c r="R72" s="20" t="n">
        <v>37.21120339</v>
      </c>
    </row>
    <row r="73" spans="1:18">
      <c r="A73" s="15" t="s">
        <v>548</v>
      </c>
      <c r="B73" s="17" t="n">
        <v>8249</v>
      </c>
      <c r="C73" s="18">
        <f>(224.0/B73*100)</f>
        <v/>
      </c>
      <c r="D73" s="19" t="n">
        <v>8025</v>
      </c>
      <c r="E73" s="18" t="n">
        <v>416.55517994</v>
      </c>
      <c r="F73" s="20" t="n">
        <v>3.20149651</v>
      </c>
      <c r="G73" s="18" t="n">
        <v>407.79609311</v>
      </c>
      <c r="H73" s="20" t="n">
        <v>5.91525829</v>
      </c>
      <c r="I73" s="18" t="s">
        <v>481</v>
      </c>
      <c r="J73" s="20" t="s">
        <v>481</v>
      </c>
      <c r="K73" s="18" t="s">
        <v>481</v>
      </c>
      <c r="L73" s="20" t="s">
        <v>481</v>
      </c>
      <c r="M73" s="18" t="s">
        <v>481</v>
      </c>
      <c r="N73" s="20" t="s">
        <v>481</v>
      </c>
      <c r="O73" s="18" t="s">
        <v>481</v>
      </c>
      <c r="P73" s="20" t="s">
        <v>481</v>
      </c>
      <c r="Q73" s="18" t="n">
        <v>370.7468476</v>
      </c>
      <c r="R73" s="20" t="n">
        <v>11.49014055</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(365.0/B75*100)</f>
        <v/>
      </c>
      <c r="D75" s="19" t="n">
        <v>5010</v>
      </c>
      <c r="E75" s="18" t="n">
        <v>374.90231605</v>
      </c>
      <c r="F75" s="20" t="n">
        <v>3.15276633</v>
      </c>
      <c r="G75" s="18" t="n">
        <v>354.52762056</v>
      </c>
      <c r="H75" s="20" t="n">
        <v>7.72556027</v>
      </c>
      <c r="I75" s="18" t="s">
        <v>481</v>
      </c>
      <c r="J75" s="20" t="s">
        <v>481</v>
      </c>
      <c r="K75" s="18" t="s">
        <v>481</v>
      </c>
      <c r="L75" s="20" t="s">
        <v>481</v>
      </c>
      <c r="M75" s="18" t="s">
        <v>481</v>
      </c>
      <c r="N75" s="20" t="s">
        <v>481</v>
      </c>
      <c r="O75" s="18" t="s">
        <v>481</v>
      </c>
      <c r="P75" s="20" t="s">
        <v>481</v>
      </c>
      <c r="Q75" s="18" t="n">
        <v>336.88700232</v>
      </c>
      <c r="R75" s="20" t="n">
        <v>5.41516863</v>
      </c>
    </row>
    <row r="76" spans="1:18">
      <c r="A76" s="15" t="s">
        <v>551</v>
      </c>
      <c r="B76" s="17" t="n">
        <v>14167</v>
      </c>
      <c r="C76" s="18">
        <f>(239.0/B76*100)</f>
        <v/>
      </c>
      <c r="D76" s="19" t="n">
        <v>13928</v>
      </c>
      <c r="E76" s="18" t="n">
        <v>435.20706376</v>
      </c>
      <c r="F76" s="20" t="n">
        <v>2.42324376</v>
      </c>
      <c r="G76" s="18" t="n">
        <v>402.92927051</v>
      </c>
      <c r="H76" s="20" t="n">
        <v>4.53700312</v>
      </c>
      <c r="I76" s="18" t="s">
        <v>481</v>
      </c>
      <c r="J76" s="20" t="s">
        <v>481</v>
      </c>
      <c r="K76" s="18" t="s">
        <v>481</v>
      </c>
      <c r="L76" s="20" t="s">
        <v>481</v>
      </c>
      <c r="M76" s="18" t="s">
        <v>481</v>
      </c>
      <c r="N76" s="20" t="s">
        <v>481</v>
      </c>
      <c r="O76" s="18" t="s">
        <v>481</v>
      </c>
      <c r="P76" s="20" t="s">
        <v>481</v>
      </c>
      <c r="Q76" s="18" t="n">
        <v>360.62974158</v>
      </c>
      <c r="R76" s="20" t="n">
        <v>6.24714396</v>
      </c>
    </row>
    <row r="77" spans="1:18">
      <c r="A77" s="15" t="s">
        <v>552</v>
      </c>
      <c r="B77" s="17" t="n">
        <v>6062</v>
      </c>
      <c r="C77" s="18">
        <f>(534.0/B77*100)</f>
        <v/>
      </c>
      <c r="D77" s="19" t="n">
        <v>5528</v>
      </c>
      <c r="E77" s="18" t="n">
        <v>427.64768059</v>
      </c>
      <c r="F77" s="20" t="n">
        <v>3.16546685</v>
      </c>
      <c r="G77" s="18" t="n">
        <v>413.81966797</v>
      </c>
      <c r="H77" s="20" t="n">
        <v>5.65905514</v>
      </c>
      <c r="I77" s="18" t="s">
        <v>481</v>
      </c>
      <c r="J77" s="20" t="s">
        <v>481</v>
      </c>
      <c r="K77" s="18" t="s">
        <v>481</v>
      </c>
      <c r="L77" s="20" t="s">
        <v>481</v>
      </c>
      <c r="M77" s="18" t="s">
        <v>481</v>
      </c>
      <c r="N77" s="20" t="s">
        <v>481</v>
      </c>
      <c r="O77" s="18" t="s">
        <v>481</v>
      </c>
      <c r="P77" s="20" t="s">
        <v>481</v>
      </c>
      <c r="Q77" s="18" t="n">
        <v>368.13682839</v>
      </c>
      <c r="R77" s="20" t="n">
        <v>3.76845936</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(129.0/B81*100)</f>
        <v/>
      </c>
      <c r="D81" s="19" t="n">
        <v>8732</v>
      </c>
      <c r="E81" s="18" t="n">
        <v>448.16396371</v>
      </c>
      <c r="F81" s="20" t="n">
        <v>3.39526235</v>
      </c>
      <c r="G81" s="18" t="n">
        <v>428.54453165</v>
      </c>
      <c r="H81" s="20" t="n">
        <v>5.95577539</v>
      </c>
      <c r="I81" s="18" t="s">
        <v>481</v>
      </c>
      <c r="J81" s="20" t="s">
        <v>481</v>
      </c>
      <c r="K81" s="18" t="s">
        <v>481</v>
      </c>
      <c r="L81" s="20" t="s">
        <v>481</v>
      </c>
      <c r="M81" s="18" t="s">
        <v>481</v>
      </c>
      <c r="N81" s="20" t="s">
        <v>481</v>
      </c>
      <c r="O81" s="18" t="s">
        <v>481</v>
      </c>
      <c r="P81" s="20" t="s">
        <v>481</v>
      </c>
      <c r="Q81" s="18" t="n">
        <v>401.23864967</v>
      </c>
      <c r="R81" s="20" t="n">
        <v>12.53782592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903</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506.46245983</v>
      </c>
      <c r="F7" s="20" t="n">
        <v>2.06354224</v>
      </c>
      <c r="G7" s="18" t="n">
        <v>474.04494214</v>
      </c>
      <c r="H7" s="20" t="n">
        <v>2.24075969</v>
      </c>
      <c r="I7" s="18" t="s">
        <v>481</v>
      </c>
      <c r="J7" s="20" t="s">
        <v>481</v>
      </c>
      <c r="K7" s="18" t="s">
        <v>481</v>
      </c>
      <c r="L7" s="20" t="s">
        <v>481</v>
      </c>
      <c r="M7" s="18" t="s">
        <v>481</v>
      </c>
      <c r="N7" s="20" t="s">
        <v>481</v>
      </c>
      <c r="O7" s="18" t="s">
        <v>481</v>
      </c>
      <c r="P7" s="20" t="s">
        <v>481</v>
      </c>
      <c r="Q7" s="18" t="n">
        <v>462.05000604</v>
      </c>
      <c r="R7" s="20" t="n">
        <v>4.70889982</v>
      </c>
    </row>
    <row r="8" spans="1:18">
      <c r="A8" s="15" t="s">
        <v>483</v>
      </c>
      <c r="B8" s="17" t="n">
        <v>7007</v>
      </c>
      <c r="C8" s="18">
        <f>(357.0/B8*100)</f>
        <v/>
      </c>
      <c r="D8" s="19" t="n">
        <v>6650</v>
      </c>
      <c r="E8" s="18" t="n">
        <v>500.77680749</v>
      </c>
      <c r="F8" s="20" t="n">
        <v>3.11694431</v>
      </c>
      <c r="G8" s="18" t="n">
        <v>497.76392088</v>
      </c>
      <c r="H8" s="20" t="n">
        <v>4.31968109</v>
      </c>
      <c r="I8" s="18" t="s">
        <v>481</v>
      </c>
      <c r="J8" s="20" t="s">
        <v>481</v>
      </c>
      <c r="K8" s="18" t="s">
        <v>481</v>
      </c>
      <c r="L8" s="20" t="s">
        <v>481</v>
      </c>
      <c r="M8" s="18" t="n">
        <v>301.63126691</v>
      </c>
      <c r="N8" s="20" t="n">
        <v>25.14921031</v>
      </c>
      <c r="O8" s="18" t="s">
        <v>481</v>
      </c>
      <c r="P8" s="20" t="s">
        <v>481</v>
      </c>
      <c r="Q8" s="18" t="n">
        <v>436.88883665</v>
      </c>
      <c r="R8" s="20" t="n">
        <v>9.21794867</v>
      </c>
    </row>
    <row r="9" spans="1:18">
      <c r="A9" s="15" t="s">
        <v>484</v>
      </c>
      <c r="B9" s="17" t="n">
        <v>9651</v>
      </c>
      <c r="C9" s="18">
        <f>(381.0/B9*100)</f>
        <v/>
      </c>
      <c r="D9" s="19" t="n">
        <v>9270</v>
      </c>
      <c r="E9" s="18" t="n">
        <v>523.09819865</v>
      </c>
      <c r="F9" s="20" t="n">
        <v>2.39350014</v>
      </c>
      <c r="G9" s="18" t="n">
        <v>484.55807827</v>
      </c>
      <c r="H9" s="20" t="n">
        <v>3.84221626</v>
      </c>
      <c r="I9" s="18" t="s">
        <v>481</v>
      </c>
      <c r="J9" s="20" t="s">
        <v>481</v>
      </c>
      <c r="K9" s="18" t="s">
        <v>481</v>
      </c>
      <c r="L9" s="20" t="s">
        <v>481</v>
      </c>
      <c r="M9" s="18" t="n">
        <v>357.98454354</v>
      </c>
      <c r="N9" s="20" t="n">
        <v>11.51846445</v>
      </c>
      <c r="O9" s="18" t="s">
        <v>481</v>
      </c>
      <c r="P9" s="20" t="s">
        <v>481</v>
      </c>
      <c r="Q9" s="18" t="n">
        <v>440.47868731</v>
      </c>
      <c r="R9" s="20" t="n">
        <v>8.43746455</v>
      </c>
    </row>
    <row r="10" spans="1:18">
      <c r="A10" s="15" t="s">
        <v>485</v>
      </c>
      <c r="B10" s="17" t="n">
        <v>20058</v>
      </c>
      <c r="C10" s="18">
        <f>(596.0/B10*100)</f>
        <v/>
      </c>
      <c r="D10" s="19" t="n">
        <v>19462</v>
      </c>
      <c r="E10" s="18" t="n">
        <v>523.07612547</v>
      </c>
      <c r="F10" s="20" t="n">
        <v>2.29135437</v>
      </c>
      <c r="G10" s="18" t="n">
        <v>502.22649613</v>
      </c>
      <c r="H10" s="20" t="n">
        <v>3.1674042</v>
      </c>
      <c r="I10" s="18" t="s">
        <v>481</v>
      </c>
      <c r="J10" s="20" t="s">
        <v>481</v>
      </c>
      <c r="K10" s="18" t="s">
        <v>481</v>
      </c>
      <c r="L10" s="20" t="s">
        <v>481</v>
      </c>
      <c r="M10" s="18" t="s">
        <v>481</v>
      </c>
      <c r="N10" s="20" t="s">
        <v>481</v>
      </c>
      <c r="O10" s="18" t="s">
        <v>481</v>
      </c>
      <c r="P10" s="20" t="s">
        <v>481</v>
      </c>
      <c r="Q10" s="18" t="n">
        <v>458.21282037</v>
      </c>
      <c r="R10" s="20" t="n">
        <v>6.57024012</v>
      </c>
    </row>
    <row r="11" spans="1:18">
      <c r="A11" s="15" t="s">
        <v>486</v>
      </c>
      <c r="B11" s="17" t="n">
        <v>7053</v>
      </c>
      <c r="C11" s="18">
        <f>(274.0/B11*100)</f>
        <v/>
      </c>
      <c r="D11" s="19" t="n">
        <v>6779</v>
      </c>
      <c r="E11" s="18" t="n">
        <v>428.67858064</v>
      </c>
      <c r="F11" s="20" t="n">
        <v>2.83908907</v>
      </c>
      <c r="G11" s="18" t="n">
        <v>425.44006524</v>
      </c>
      <c r="H11" s="20" t="n">
        <v>3.60017088</v>
      </c>
      <c r="I11" s="18" t="s">
        <v>481</v>
      </c>
      <c r="J11" s="20" t="s">
        <v>481</v>
      </c>
      <c r="K11" s="18" t="s">
        <v>481</v>
      </c>
      <c r="L11" s="20" t="s">
        <v>481</v>
      </c>
      <c r="M11" s="18" t="s">
        <v>481</v>
      </c>
      <c r="N11" s="20" t="s">
        <v>481</v>
      </c>
      <c r="O11" s="18" t="s">
        <v>481</v>
      </c>
      <c r="P11" s="20" t="s">
        <v>481</v>
      </c>
      <c r="Q11" s="18" t="n">
        <v>397.59072319</v>
      </c>
      <c r="R11" s="20" t="n">
        <v>6.09692852</v>
      </c>
    </row>
    <row r="12" spans="1:18">
      <c r="A12" s="15" t="s">
        <v>487</v>
      </c>
      <c r="B12" s="17" t="n">
        <v>6894</v>
      </c>
      <c r="C12" s="18">
        <f>(61.0/B12*100)</f>
        <v/>
      </c>
      <c r="D12" s="19" t="n">
        <v>6833</v>
      </c>
      <c r="E12" s="18" t="n">
        <v>498.85047304</v>
      </c>
      <c r="F12" s="20" t="n">
        <v>2.25410761</v>
      </c>
      <c r="G12" s="18" t="n">
        <v>500.28246082</v>
      </c>
      <c r="H12" s="20" t="n">
        <v>3.04685591</v>
      </c>
      <c r="I12" s="18" t="s">
        <v>481</v>
      </c>
      <c r="J12" s="20" t="s">
        <v>481</v>
      </c>
      <c r="K12" s="18" t="s">
        <v>481</v>
      </c>
      <c r="L12" s="20" t="s">
        <v>481</v>
      </c>
      <c r="M12" s="18" t="n">
        <v>340.98506961</v>
      </c>
      <c r="N12" s="20" t="n">
        <v>12.52444664</v>
      </c>
      <c r="O12" s="18" t="s">
        <v>481</v>
      </c>
      <c r="P12" s="20" t="s">
        <v>481</v>
      </c>
      <c r="Q12" s="18" t="n">
        <v>408.82676464</v>
      </c>
      <c r="R12" s="20" t="n">
        <v>8.76882195</v>
      </c>
    </row>
    <row r="13" spans="1:18">
      <c r="A13" s="15" t="s">
        <v>488</v>
      </c>
      <c r="B13" s="17" t="n">
        <v>7161</v>
      </c>
      <c r="C13" s="18">
        <f>(380.0/B13*100)</f>
        <v/>
      </c>
      <c r="D13" s="19" t="n">
        <v>6781</v>
      </c>
      <c r="E13" s="18" t="n">
        <v>518.72286028</v>
      </c>
      <c r="F13" s="20" t="n">
        <v>2.34607164</v>
      </c>
      <c r="G13" s="18" t="n">
        <v>510.55014894</v>
      </c>
      <c r="H13" s="20" t="n">
        <v>3.47230207</v>
      </c>
      <c r="I13" s="18" t="s">
        <v>481</v>
      </c>
      <c r="J13" s="20" t="s">
        <v>481</v>
      </c>
      <c r="K13" s="18" t="s">
        <v>481</v>
      </c>
      <c r="L13" s="20" t="s">
        <v>481</v>
      </c>
      <c r="M13" s="18" t="n">
        <v>447.51533769</v>
      </c>
      <c r="N13" s="20" t="n">
        <v>5.97365007</v>
      </c>
      <c r="O13" s="18" t="s">
        <v>481</v>
      </c>
      <c r="P13" s="20" t="s">
        <v>481</v>
      </c>
      <c r="Q13" s="18" t="n">
        <v>442.19992042</v>
      </c>
      <c r="R13" s="20" t="n">
        <v>7.42987809</v>
      </c>
    </row>
    <row r="14" spans="1:18">
      <c r="A14" s="15" t="s">
        <v>489</v>
      </c>
      <c r="B14" s="17" t="n">
        <v>5587</v>
      </c>
      <c r="C14" s="18">
        <f>(102.0/B14*100)</f>
        <v/>
      </c>
      <c r="D14" s="19" t="n">
        <v>5485</v>
      </c>
      <c r="E14" s="18" t="n">
        <v>521.73863035</v>
      </c>
      <c r="F14" s="20" t="n">
        <v>2.29537149</v>
      </c>
      <c r="G14" s="18" t="n">
        <v>520.16699298</v>
      </c>
      <c r="H14" s="20" t="n">
        <v>3.50565051</v>
      </c>
      <c r="I14" s="18" t="s">
        <v>481</v>
      </c>
      <c r="J14" s="20" t="s">
        <v>481</v>
      </c>
      <c r="K14" s="18" t="s">
        <v>481</v>
      </c>
      <c r="L14" s="20" t="s">
        <v>481</v>
      </c>
      <c r="M14" s="18" t="s">
        <v>481</v>
      </c>
      <c r="N14" s="20" t="s">
        <v>481</v>
      </c>
      <c r="O14" s="18" t="s">
        <v>481</v>
      </c>
      <c r="P14" s="20" t="s">
        <v>481</v>
      </c>
      <c r="Q14" s="18" t="n">
        <v>462.66669488</v>
      </c>
      <c r="R14" s="20" t="n">
        <v>9.74834718</v>
      </c>
    </row>
    <row r="15" spans="1:18">
      <c r="A15" s="15" t="s">
        <v>490</v>
      </c>
      <c r="B15" s="17" t="n">
        <v>5882</v>
      </c>
      <c r="C15" s="18">
        <f>(218.0/B15*100)</f>
        <v/>
      </c>
      <c r="D15" s="19" t="n">
        <v>5664</v>
      </c>
      <c r="E15" s="18" t="n">
        <v>517.70486696</v>
      </c>
      <c r="F15" s="20" t="n">
        <v>2.39752161</v>
      </c>
      <c r="G15" s="18" t="n">
        <v>511.29917545</v>
      </c>
      <c r="H15" s="20" t="n">
        <v>2.94970661</v>
      </c>
      <c r="I15" s="18" t="s">
        <v>481</v>
      </c>
      <c r="J15" s="20" t="s">
        <v>481</v>
      </c>
      <c r="K15" s="18" t="s">
        <v>481</v>
      </c>
      <c r="L15" s="20" t="s">
        <v>481</v>
      </c>
      <c r="M15" s="18" t="n">
        <v>368.85220715</v>
      </c>
      <c r="N15" s="20" t="n">
        <v>14.5875493</v>
      </c>
      <c r="O15" s="18" t="s">
        <v>481</v>
      </c>
      <c r="P15" s="20" t="s">
        <v>481</v>
      </c>
      <c r="Q15" s="18" t="n">
        <v>450.83580758</v>
      </c>
      <c r="R15" s="20" t="n">
        <v>8.26433042</v>
      </c>
    </row>
    <row r="16" spans="1:18">
      <c r="A16" s="15" t="s">
        <v>491</v>
      </c>
      <c r="B16" s="17" t="n">
        <v>6108</v>
      </c>
      <c r="C16" s="18">
        <f>(210.0/B16*100)</f>
        <v/>
      </c>
      <c r="D16" s="19" t="n">
        <v>5898</v>
      </c>
      <c r="E16" s="18" t="n">
        <v>509.15457085</v>
      </c>
      <c r="F16" s="20" t="n">
        <v>2.2997987</v>
      </c>
      <c r="G16" s="18" t="n">
        <v>473.60076958</v>
      </c>
      <c r="H16" s="20" t="n">
        <v>3.50726672</v>
      </c>
      <c r="I16" s="18" t="s">
        <v>481</v>
      </c>
      <c r="J16" s="20" t="s">
        <v>481</v>
      </c>
      <c r="K16" s="18" t="s">
        <v>481</v>
      </c>
      <c r="L16" s="20" t="s">
        <v>481</v>
      </c>
      <c r="M16" s="18" t="s">
        <v>481</v>
      </c>
      <c r="N16" s="20" t="s">
        <v>481</v>
      </c>
      <c r="O16" s="18" t="s">
        <v>481</v>
      </c>
      <c r="P16" s="20" t="s">
        <v>481</v>
      </c>
      <c r="Q16" s="18" t="n">
        <v>416.6548711</v>
      </c>
      <c r="R16" s="20" t="n">
        <v>9.538120149999999</v>
      </c>
    </row>
    <row r="17" spans="1:18">
      <c r="A17" s="15" t="s">
        <v>492</v>
      </c>
      <c r="B17" s="17" t="n">
        <v>6504</v>
      </c>
      <c r="C17" s="18">
        <f>(2822.0/B17*100)</f>
        <v/>
      </c>
      <c r="D17" s="19" t="n">
        <v>3682</v>
      </c>
      <c r="E17" s="18" t="n">
        <v>515.2735537900001</v>
      </c>
      <c r="F17" s="20" t="n">
        <v>3.32416999</v>
      </c>
      <c r="G17" s="18" t="n">
        <v>509.28088669</v>
      </c>
      <c r="H17" s="20" t="n">
        <v>5.25991506</v>
      </c>
      <c r="I17" s="18" t="s">
        <v>481</v>
      </c>
      <c r="J17" s="20" t="s">
        <v>481</v>
      </c>
      <c r="K17" s="18" t="s">
        <v>481</v>
      </c>
      <c r="L17" s="20" t="s">
        <v>481</v>
      </c>
      <c r="M17" s="18" t="n">
        <v>362.96139732</v>
      </c>
      <c r="N17" s="20" t="n">
        <v>12.64520278</v>
      </c>
      <c r="O17" s="18" t="s">
        <v>481</v>
      </c>
      <c r="P17" s="20" t="s">
        <v>481</v>
      </c>
      <c r="Q17" s="18" t="n">
        <v>471.26805134</v>
      </c>
      <c r="R17" s="20" t="n">
        <v>7.60641248</v>
      </c>
    </row>
    <row r="18" spans="1:18">
      <c r="A18" s="15" t="s">
        <v>493</v>
      </c>
      <c r="B18" s="17" t="n">
        <v>5532</v>
      </c>
      <c r="C18" s="18">
        <f>(33.0/B18*100)</f>
        <v/>
      </c>
      <c r="D18" s="19" t="n">
        <v>5499</v>
      </c>
      <c r="E18" s="18" t="n">
        <v>465.89856347</v>
      </c>
      <c r="F18" s="20" t="n">
        <v>3.44564782</v>
      </c>
      <c r="G18" s="18" t="n">
        <v>423.54977129</v>
      </c>
      <c r="H18" s="20" t="n">
        <v>4.7186704</v>
      </c>
      <c r="I18" s="18" t="s">
        <v>481</v>
      </c>
      <c r="J18" s="20" t="s">
        <v>481</v>
      </c>
      <c r="K18" s="18" t="s">
        <v>481</v>
      </c>
      <c r="L18" s="20" t="s">
        <v>481</v>
      </c>
      <c r="M18" s="18" t="s">
        <v>481</v>
      </c>
      <c r="N18" s="20" t="s">
        <v>481</v>
      </c>
      <c r="O18" s="18" t="s">
        <v>481</v>
      </c>
      <c r="P18" s="20" t="s">
        <v>481</v>
      </c>
      <c r="Q18" s="18" t="n">
        <v>389.58140519</v>
      </c>
      <c r="R18" s="20" t="n">
        <v>10.60750126</v>
      </c>
    </row>
    <row r="19" spans="1:18">
      <c r="A19" s="15" t="s">
        <v>494</v>
      </c>
      <c r="B19" s="17" t="n">
        <v>5658</v>
      </c>
      <c r="C19" s="18">
        <f>(541.0/B19*100)</f>
        <v/>
      </c>
      <c r="D19" s="19" t="n">
        <v>5117</v>
      </c>
      <c r="E19" s="18" t="n">
        <v>486.7762939</v>
      </c>
      <c r="F19" s="20" t="n">
        <v>2.78662645</v>
      </c>
      <c r="G19" s="18" t="n">
        <v>466.59393729</v>
      </c>
      <c r="H19" s="20" t="n">
        <v>3.79691031</v>
      </c>
      <c r="I19" s="18" t="s">
        <v>481</v>
      </c>
      <c r="J19" s="20" t="s">
        <v>481</v>
      </c>
      <c r="K19" s="18" t="s">
        <v>481</v>
      </c>
      <c r="L19" s="20" t="s">
        <v>481</v>
      </c>
      <c r="M19" s="18" t="s">
        <v>481</v>
      </c>
      <c r="N19" s="20" t="s">
        <v>481</v>
      </c>
      <c r="O19" s="18" t="s">
        <v>481</v>
      </c>
      <c r="P19" s="20" t="s">
        <v>481</v>
      </c>
      <c r="Q19" s="18" t="n">
        <v>393.40283698</v>
      </c>
      <c r="R19" s="20" t="n">
        <v>8.681395220000001</v>
      </c>
    </row>
    <row r="20" spans="1:18">
      <c r="A20" s="15" t="s">
        <v>495</v>
      </c>
      <c r="B20" s="17" t="n">
        <v>3371</v>
      </c>
      <c r="C20" s="18">
        <f>(75.0/B20*100)</f>
        <v/>
      </c>
      <c r="D20" s="19" t="n">
        <v>3296</v>
      </c>
      <c r="E20" s="18" t="n">
        <v>493.13051107</v>
      </c>
      <c r="F20" s="20" t="n">
        <v>2.59204081</v>
      </c>
      <c r="G20" s="18" t="n">
        <v>487.95128164</v>
      </c>
      <c r="H20" s="20" t="n">
        <v>2.97100029</v>
      </c>
      <c r="I20" s="18" t="s">
        <v>481</v>
      </c>
      <c r="J20" s="20" t="s">
        <v>481</v>
      </c>
      <c r="K20" s="18" t="s">
        <v>481</v>
      </c>
      <c r="L20" s="20" t="s">
        <v>481</v>
      </c>
      <c r="M20" s="18" t="s">
        <v>481</v>
      </c>
      <c r="N20" s="20" t="s">
        <v>481</v>
      </c>
      <c r="O20" s="18" t="s">
        <v>481</v>
      </c>
      <c r="P20" s="20" t="s">
        <v>481</v>
      </c>
      <c r="Q20" s="18" t="n">
        <v>446.11199911</v>
      </c>
      <c r="R20" s="20" t="n">
        <v>9.64352469</v>
      </c>
    </row>
    <row r="21" spans="1:18">
      <c r="A21" s="15" t="s">
        <v>496</v>
      </c>
      <c r="B21" s="17" t="n">
        <v>5741</v>
      </c>
      <c r="C21" s="18">
        <f>(97.0/B21*100)</f>
        <v/>
      </c>
      <c r="D21" s="19" t="n">
        <v>5644</v>
      </c>
      <c r="E21" s="18" t="n">
        <v>506.67701048</v>
      </c>
      <c r="F21" s="20" t="n">
        <v>1.88903161</v>
      </c>
      <c r="G21" s="18" t="n">
        <v>498.09466855</v>
      </c>
      <c r="H21" s="20" t="n">
        <v>4.19039066</v>
      </c>
      <c r="I21" s="18" t="s">
        <v>481</v>
      </c>
      <c r="J21" s="20" t="s">
        <v>481</v>
      </c>
      <c r="K21" s="18" t="s">
        <v>481</v>
      </c>
      <c r="L21" s="20" t="s">
        <v>481</v>
      </c>
      <c r="M21" s="18" t="s">
        <v>481</v>
      </c>
      <c r="N21" s="20" t="s">
        <v>481</v>
      </c>
      <c r="O21" s="18" t="s">
        <v>481</v>
      </c>
      <c r="P21" s="20" t="s">
        <v>481</v>
      </c>
      <c r="Q21" s="18" t="n">
        <v>462.77620885</v>
      </c>
      <c r="R21" s="20" t="n">
        <v>8.457406779999999</v>
      </c>
    </row>
    <row r="22" spans="1:18">
      <c r="A22" s="15" t="s">
        <v>497</v>
      </c>
      <c r="B22" s="17" t="n">
        <v>6598</v>
      </c>
      <c r="C22" s="18">
        <f>(46.0/B22*100)</f>
        <v/>
      </c>
      <c r="D22" s="19" t="n">
        <v>6552</v>
      </c>
      <c r="E22" s="18" t="n">
        <v>471.49004937</v>
      </c>
      <c r="F22" s="20" t="n">
        <v>3.642359</v>
      </c>
      <c r="G22" s="18" t="n">
        <v>489.49115596</v>
      </c>
      <c r="H22" s="20" t="n">
        <v>4.7831989</v>
      </c>
      <c r="I22" s="18" t="s">
        <v>481</v>
      </c>
      <c r="J22" s="20" t="s">
        <v>481</v>
      </c>
      <c r="K22" s="18" t="s">
        <v>481</v>
      </c>
      <c r="L22" s="20" t="s">
        <v>481</v>
      </c>
      <c r="M22" s="18" t="s">
        <v>481</v>
      </c>
      <c r="N22" s="20" t="s">
        <v>481</v>
      </c>
      <c r="O22" s="18" t="n">
        <v>410.80592482</v>
      </c>
      <c r="P22" s="20" t="n">
        <v>45.14249528</v>
      </c>
      <c r="Q22" s="18" t="n">
        <v>380.34816909</v>
      </c>
      <c r="R22" s="20" t="n">
        <v>8.67785787</v>
      </c>
    </row>
    <row r="23" spans="1:18">
      <c r="A23" s="15" t="s">
        <v>498</v>
      </c>
      <c r="B23" s="17" t="n">
        <v>11583</v>
      </c>
      <c r="C23" s="18">
        <f>(329.0/B23*100)</f>
        <v/>
      </c>
      <c r="D23" s="19" t="n">
        <v>11254</v>
      </c>
      <c r="E23" s="18" t="n">
        <v>497.42473773</v>
      </c>
      <c r="F23" s="20" t="n">
        <v>3.29384747</v>
      </c>
      <c r="G23" s="18" t="n">
        <v>463.92429927</v>
      </c>
      <c r="H23" s="20" t="n">
        <v>4.49900774</v>
      </c>
      <c r="I23" s="18" t="s">
        <v>481</v>
      </c>
      <c r="J23" s="20" t="s">
        <v>481</v>
      </c>
      <c r="K23" s="18" t="s">
        <v>481</v>
      </c>
      <c r="L23" s="20" t="s">
        <v>481</v>
      </c>
      <c r="M23" s="18" t="s">
        <v>481</v>
      </c>
      <c r="N23" s="20" t="s">
        <v>481</v>
      </c>
      <c r="O23" s="18" t="s">
        <v>481</v>
      </c>
      <c r="P23" s="20" t="s">
        <v>481</v>
      </c>
      <c r="Q23" s="18" t="n">
        <v>444.4505443</v>
      </c>
      <c r="R23" s="20" t="n">
        <v>8.974855789999999</v>
      </c>
    </row>
    <row r="24" spans="1:18">
      <c r="A24" s="15" t="s">
        <v>499</v>
      </c>
      <c r="B24" s="17" t="n">
        <v>6647</v>
      </c>
      <c r="C24" s="18">
        <f>(23.0/B24*100)</f>
        <v/>
      </c>
      <c r="D24" s="19" t="n">
        <v>6624</v>
      </c>
      <c r="E24" s="18" t="n">
        <v>540.62474324</v>
      </c>
      <c r="F24" s="20" t="n">
        <v>2.98856071</v>
      </c>
      <c r="G24" s="18" t="n">
        <v>509.75909283</v>
      </c>
      <c r="H24" s="20" t="n">
        <v>4.15345504</v>
      </c>
      <c r="I24" s="18" t="s">
        <v>481</v>
      </c>
      <c r="J24" s="20" t="s">
        <v>481</v>
      </c>
      <c r="K24" s="18" t="s">
        <v>481</v>
      </c>
      <c r="L24" s="20" t="s">
        <v>481</v>
      </c>
      <c r="M24" s="18" t="s">
        <v>481</v>
      </c>
      <c r="N24" s="20" t="s">
        <v>481</v>
      </c>
      <c r="O24" s="18" t="s">
        <v>481</v>
      </c>
      <c r="P24" s="20" t="s">
        <v>481</v>
      </c>
      <c r="Q24" s="18" t="n">
        <v>475.08212586</v>
      </c>
      <c r="R24" s="20" t="n">
        <v>11.05283687</v>
      </c>
    </row>
    <row r="25" spans="1:18">
      <c r="A25" s="15" t="s">
        <v>500</v>
      </c>
      <c r="B25" s="17" t="n">
        <v>5581</v>
      </c>
      <c r="C25" s="18">
        <f>(26.0/B25*100)</f>
        <v/>
      </c>
      <c r="D25" s="19" t="n">
        <v>5555</v>
      </c>
      <c r="E25" s="18" t="n">
        <v>537.08057285</v>
      </c>
      <c r="F25" s="20" t="n">
        <v>3.7256568</v>
      </c>
      <c r="G25" s="18" t="n">
        <v>472.74515968</v>
      </c>
      <c r="H25" s="20" t="n">
        <v>5.26496148</v>
      </c>
      <c r="I25" s="18" t="s">
        <v>481</v>
      </c>
      <c r="J25" s="20" t="s">
        <v>481</v>
      </c>
      <c r="K25" s="18" t="s">
        <v>481</v>
      </c>
      <c r="L25" s="20" t="s">
        <v>481</v>
      </c>
      <c r="M25" s="18" t="s">
        <v>481</v>
      </c>
      <c r="N25" s="20" t="s">
        <v>481</v>
      </c>
      <c r="O25" s="18" t="s">
        <v>481</v>
      </c>
      <c r="P25" s="20" t="s">
        <v>481</v>
      </c>
      <c r="Q25" s="18" t="n">
        <v>471.75626497</v>
      </c>
      <c r="R25" s="20" t="n">
        <v>15.74523779</v>
      </c>
    </row>
    <row r="26" spans="1:18">
      <c r="A26" s="15" t="s">
        <v>501</v>
      </c>
      <c r="B26" s="17" t="n">
        <v>4869</v>
      </c>
      <c r="C26" s="18">
        <f>(108.0/B26*100)</f>
        <v/>
      </c>
      <c r="D26" s="19" t="n">
        <v>4761</v>
      </c>
      <c r="E26" s="18" t="n">
        <v>484.59652921</v>
      </c>
      <c r="F26" s="20" t="n">
        <v>2.11853574</v>
      </c>
      <c r="G26" s="18" t="n">
        <v>479.84903157</v>
      </c>
      <c r="H26" s="20" t="n">
        <v>3.74737495</v>
      </c>
      <c r="I26" s="18" t="s">
        <v>481</v>
      </c>
      <c r="J26" s="20" t="s">
        <v>481</v>
      </c>
      <c r="K26" s="18" t="s">
        <v>481</v>
      </c>
      <c r="L26" s="20" t="s">
        <v>481</v>
      </c>
      <c r="M26" s="18" t="s">
        <v>481</v>
      </c>
      <c r="N26" s="20" t="s">
        <v>481</v>
      </c>
      <c r="O26" s="18" t="s">
        <v>481</v>
      </c>
      <c r="P26" s="20" t="s">
        <v>481</v>
      </c>
      <c r="Q26" s="18" t="n">
        <v>440.30522957</v>
      </c>
      <c r="R26" s="20" t="n">
        <v>9.196529269999999</v>
      </c>
    </row>
    <row r="27" spans="1:18">
      <c r="A27" s="15" t="s">
        <v>502</v>
      </c>
      <c r="B27" s="17" t="n">
        <v>5299</v>
      </c>
      <c r="C27" s="18">
        <f>(245.0/B27*100)</f>
        <v/>
      </c>
      <c r="D27" s="19" t="n">
        <v>5054</v>
      </c>
      <c r="E27" s="18" t="n">
        <v>494.42192127</v>
      </c>
      <c r="F27" s="20" t="n">
        <v>1.59882338</v>
      </c>
      <c r="G27" s="18" t="n">
        <v>480.20750154</v>
      </c>
      <c r="H27" s="20" t="n">
        <v>3.83201429</v>
      </c>
      <c r="I27" s="18" t="s">
        <v>481</v>
      </c>
      <c r="J27" s="20" t="s">
        <v>481</v>
      </c>
      <c r="K27" s="18" t="s">
        <v>481</v>
      </c>
      <c r="L27" s="20" t="s">
        <v>481</v>
      </c>
      <c r="M27" s="18" t="s">
        <v>481</v>
      </c>
      <c r="N27" s="20" t="s">
        <v>481</v>
      </c>
      <c r="O27" s="18" t="s">
        <v>481</v>
      </c>
      <c r="P27" s="20" t="s">
        <v>481</v>
      </c>
      <c r="Q27" s="18" t="n">
        <v>420.18802027</v>
      </c>
      <c r="R27" s="20" t="n">
        <v>5.03263929</v>
      </c>
    </row>
    <row r="28" spans="1:18">
      <c r="A28" s="15" t="s">
        <v>503</v>
      </c>
      <c r="B28" s="17" t="n">
        <v>7568</v>
      </c>
      <c r="C28" s="18">
        <f>(640.0/B28*100)</f>
        <v/>
      </c>
      <c r="D28" s="19" t="n">
        <v>6928</v>
      </c>
      <c r="E28" s="18" t="n">
        <v>415.15700773</v>
      </c>
      <c r="F28" s="20" t="n">
        <v>2.39885913</v>
      </c>
      <c r="G28" s="18" t="n">
        <v>402.12323071</v>
      </c>
      <c r="H28" s="20" t="n">
        <v>3.81700322</v>
      </c>
      <c r="I28" s="18" t="s">
        <v>481</v>
      </c>
      <c r="J28" s="20" t="s">
        <v>481</v>
      </c>
      <c r="K28" s="18" t="s">
        <v>481</v>
      </c>
      <c r="L28" s="20" t="s">
        <v>481</v>
      </c>
      <c r="M28" s="18" t="s">
        <v>481</v>
      </c>
      <c r="N28" s="20" t="s">
        <v>481</v>
      </c>
      <c r="O28" s="18" t="s">
        <v>481</v>
      </c>
      <c r="P28" s="20" t="s">
        <v>481</v>
      </c>
      <c r="Q28" s="18" t="n">
        <v>380.27654219</v>
      </c>
      <c r="R28" s="20" t="n">
        <v>7.85656956</v>
      </c>
    </row>
    <row r="29" spans="1:18">
      <c r="A29" s="15" t="s">
        <v>504</v>
      </c>
      <c r="B29" s="17" t="n">
        <v>5385</v>
      </c>
      <c r="C29" s="18">
        <f>(30.0/B29*100)</f>
        <v/>
      </c>
      <c r="D29" s="19" t="n">
        <v>5355</v>
      </c>
      <c r="E29" s="18" t="n">
        <v>520.20753166</v>
      </c>
      <c r="F29" s="20" t="n">
        <v>2.24818431</v>
      </c>
      <c r="G29" s="18" t="n">
        <v>511.14644878</v>
      </c>
      <c r="H29" s="20" t="n">
        <v>4.11107208</v>
      </c>
      <c r="I29" s="18" t="s">
        <v>481</v>
      </c>
      <c r="J29" s="20" t="s">
        <v>481</v>
      </c>
      <c r="K29" s="18" t="s">
        <v>481</v>
      </c>
      <c r="L29" s="20" t="s">
        <v>481</v>
      </c>
      <c r="M29" s="18" t="n">
        <v>335.3902018</v>
      </c>
      <c r="N29" s="20" t="n">
        <v>12.1685767</v>
      </c>
      <c r="O29" s="18" t="s">
        <v>481</v>
      </c>
      <c r="P29" s="20" t="s">
        <v>481</v>
      </c>
      <c r="Q29" s="18" t="n">
        <v>412.64226188</v>
      </c>
      <c r="R29" s="20" t="n">
        <v>12.8853196</v>
      </c>
    </row>
    <row r="30" spans="1:18">
      <c r="A30" s="15" t="s">
        <v>505</v>
      </c>
      <c r="B30" s="17" t="n">
        <v>4520</v>
      </c>
      <c r="C30" s="18">
        <f>(290.0/B30*100)</f>
        <v/>
      </c>
      <c r="D30" s="19" t="n">
        <v>4230</v>
      </c>
      <c r="E30" s="18" t="n">
        <v>506.25038415</v>
      </c>
      <c r="F30" s="20" t="n">
        <v>2.63083108</v>
      </c>
      <c r="G30" s="18" t="n">
        <v>478.46305509</v>
      </c>
      <c r="H30" s="20" t="n">
        <v>3.6303205</v>
      </c>
      <c r="I30" s="18" t="s">
        <v>481</v>
      </c>
      <c r="J30" s="20" t="s">
        <v>481</v>
      </c>
      <c r="K30" s="18" t="s">
        <v>481</v>
      </c>
      <c r="L30" s="20" t="s">
        <v>481</v>
      </c>
      <c r="M30" s="18" t="s">
        <v>481</v>
      </c>
      <c r="N30" s="20" t="s">
        <v>481</v>
      </c>
      <c r="O30" s="18" t="s">
        <v>481</v>
      </c>
      <c r="P30" s="20" t="s">
        <v>481</v>
      </c>
      <c r="Q30" s="18" t="n">
        <v>430.65951821</v>
      </c>
      <c r="R30" s="20" t="n">
        <v>7.93702404</v>
      </c>
    </row>
    <row r="31" spans="1:18">
      <c r="A31" s="15" t="s">
        <v>506</v>
      </c>
      <c r="B31" s="17" t="n">
        <v>5456</v>
      </c>
      <c r="C31" s="18">
        <f>(161.0/B31*100)</f>
        <v/>
      </c>
      <c r="D31" s="19" t="n">
        <v>5295</v>
      </c>
      <c r="E31" s="18" t="n">
        <v>509.77981161</v>
      </c>
      <c r="F31" s="20" t="n">
        <v>2.35875166</v>
      </c>
      <c r="G31" s="18" t="n">
        <v>495.30182109</v>
      </c>
      <c r="H31" s="20" t="n">
        <v>4.00811239</v>
      </c>
      <c r="I31" s="18" t="s">
        <v>481</v>
      </c>
      <c r="J31" s="20" t="s">
        <v>481</v>
      </c>
      <c r="K31" s="18" t="s">
        <v>481</v>
      </c>
      <c r="L31" s="20" t="s">
        <v>481</v>
      </c>
      <c r="M31" s="18" t="s">
        <v>481</v>
      </c>
      <c r="N31" s="20" t="s">
        <v>481</v>
      </c>
      <c r="O31" s="18" t="s">
        <v>481</v>
      </c>
      <c r="P31" s="20" t="s">
        <v>481</v>
      </c>
      <c r="Q31" s="18" t="n">
        <v>437.53649947</v>
      </c>
      <c r="R31" s="20" t="n">
        <v>7.08907841</v>
      </c>
    </row>
    <row r="32" spans="1:18">
      <c r="A32" s="15" t="s">
        <v>507</v>
      </c>
      <c r="B32" s="17" t="n">
        <v>4478</v>
      </c>
      <c r="C32" s="18">
        <f>(6.0/B32*100)</f>
        <v/>
      </c>
      <c r="D32" s="19" t="n">
        <v>4472</v>
      </c>
      <c r="E32" s="18" t="n">
        <v>506.99546373</v>
      </c>
      <c r="F32" s="20" t="n">
        <v>2.43116321</v>
      </c>
      <c r="G32" s="18" t="n">
        <v>503.62221549</v>
      </c>
      <c r="H32" s="20" t="n">
        <v>4.4733656</v>
      </c>
      <c r="I32" s="18" t="s">
        <v>481</v>
      </c>
      <c r="J32" s="20" t="s">
        <v>481</v>
      </c>
      <c r="K32" s="18" t="s">
        <v>481</v>
      </c>
      <c r="L32" s="20" t="s">
        <v>481</v>
      </c>
      <c r="M32" s="18" t="s">
        <v>481</v>
      </c>
      <c r="N32" s="20" t="s">
        <v>481</v>
      </c>
      <c r="O32" s="18" t="s">
        <v>481</v>
      </c>
      <c r="P32" s="20" t="s">
        <v>481</v>
      </c>
      <c r="Q32" s="18" t="n">
        <v>413.93977904</v>
      </c>
      <c r="R32" s="20" t="n">
        <v>12.57573867</v>
      </c>
    </row>
    <row r="33" spans="1:18">
      <c r="A33" s="15" t="s">
        <v>508</v>
      </c>
      <c r="B33" s="17" t="n">
        <v>7325</v>
      </c>
      <c r="C33" s="18">
        <f>(90.0/B33*100)</f>
        <v/>
      </c>
      <c r="D33" s="19" t="n">
        <v>7235</v>
      </c>
      <c r="E33" s="18" t="n">
        <v>500.54628726</v>
      </c>
      <c r="F33" s="20" t="n">
        <v>2.47171695</v>
      </c>
      <c r="G33" s="18" t="n">
        <v>479.3035781</v>
      </c>
      <c r="H33" s="20" t="n">
        <v>4.01655539</v>
      </c>
      <c r="I33" s="18" t="s">
        <v>481</v>
      </c>
      <c r="J33" s="20" t="s">
        <v>481</v>
      </c>
      <c r="K33" s="18" t="s">
        <v>481</v>
      </c>
      <c r="L33" s="20" t="s">
        <v>481</v>
      </c>
      <c r="M33" s="18" t="s">
        <v>481</v>
      </c>
      <c r="N33" s="20" t="s">
        <v>481</v>
      </c>
      <c r="O33" s="18" t="s">
        <v>481</v>
      </c>
      <c r="P33" s="20" t="s">
        <v>481</v>
      </c>
      <c r="Q33" s="18" t="n">
        <v>398.06084664</v>
      </c>
      <c r="R33" s="20" t="n">
        <v>8.337022989999999</v>
      </c>
    </row>
    <row r="34" spans="1:18">
      <c r="A34" s="15" t="s">
        <v>509</v>
      </c>
      <c r="B34" s="17" t="n">
        <v>6350</v>
      </c>
      <c r="C34" s="18">
        <f>(119.0/B34*100)</f>
        <v/>
      </c>
      <c r="D34" s="19" t="n">
        <v>6231</v>
      </c>
      <c r="E34" s="18" t="n">
        <v>489.90741899</v>
      </c>
      <c r="F34" s="20" t="n">
        <v>2.82405504</v>
      </c>
      <c r="G34" s="18" t="n">
        <v>469.9141118</v>
      </c>
      <c r="H34" s="20" t="n">
        <v>3.91567694</v>
      </c>
      <c r="I34" s="18" t="s">
        <v>481</v>
      </c>
      <c r="J34" s="20" t="s">
        <v>481</v>
      </c>
      <c r="K34" s="18" t="s">
        <v>481</v>
      </c>
      <c r="L34" s="20" t="s">
        <v>481</v>
      </c>
      <c r="M34" s="18" t="n">
        <v>336.51078337</v>
      </c>
      <c r="N34" s="20" t="n">
        <v>12.24828707</v>
      </c>
      <c r="O34" s="18" t="s">
        <v>481</v>
      </c>
      <c r="P34" s="20" t="s">
        <v>481</v>
      </c>
      <c r="Q34" s="18" t="n">
        <v>403.11303143</v>
      </c>
      <c r="R34" s="20" t="n">
        <v>9.78798199</v>
      </c>
    </row>
    <row r="35" spans="1:18">
      <c r="A35" s="15" t="s">
        <v>510</v>
      </c>
      <c r="B35" s="17" t="n">
        <v>6406</v>
      </c>
      <c r="C35" s="18">
        <f>(98.0/B35*100)</f>
        <v/>
      </c>
      <c r="D35" s="19" t="n">
        <v>6308</v>
      </c>
      <c r="E35" s="18" t="n">
        <v>513.16054304</v>
      </c>
      <c r="F35" s="20" t="n">
        <v>1.8788152</v>
      </c>
      <c r="G35" s="18" t="n">
        <v>513.95847585</v>
      </c>
      <c r="H35" s="20" t="n">
        <v>2.15801034</v>
      </c>
      <c r="I35" s="18" t="s">
        <v>481</v>
      </c>
      <c r="J35" s="20" t="s">
        <v>481</v>
      </c>
      <c r="K35" s="18" t="s">
        <v>481</v>
      </c>
      <c r="L35" s="20" t="s">
        <v>481</v>
      </c>
      <c r="M35" s="18" t="n">
        <v>349.78970242</v>
      </c>
      <c r="N35" s="20" t="n">
        <v>6.90672373</v>
      </c>
      <c r="O35" s="18" t="s">
        <v>481</v>
      </c>
      <c r="P35" s="20" t="s">
        <v>481</v>
      </c>
      <c r="Q35" s="18" t="n">
        <v>480.23184912</v>
      </c>
      <c r="R35" s="20" t="n">
        <v>8.63972223</v>
      </c>
    </row>
    <row r="36" spans="1:18">
      <c r="A36" s="15" t="s">
        <v>511</v>
      </c>
      <c r="B36" s="17" t="n">
        <v>6736</v>
      </c>
      <c r="C36" s="18">
        <f>(116.0/B36*100)</f>
        <v/>
      </c>
      <c r="D36" s="19" t="n">
        <v>6620</v>
      </c>
      <c r="E36" s="18" t="n">
        <v>492.18419415</v>
      </c>
      <c r="F36" s="20" t="n">
        <v>2.10382528</v>
      </c>
      <c r="G36" s="18" t="n">
        <v>471.14531424</v>
      </c>
      <c r="H36" s="20" t="n">
        <v>4.22232903</v>
      </c>
      <c r="I36" s="18" t="s">
        <v>481</v>
      </c>
      <c r="J36" s="20" t="s">
        <v>481</v>
      </c>
      <c r="K36" s="18" t="s">
        <v>481</v>
      </c>
      <c r="L36" s="20" t="s">
        <v>481</v>
      </c>
      <c r="M36" s="18" t="s">
        <v>481</v>
      </c>
      <c r="N36" s="20" t="s">
        <v>481</v>
      </c>
      <c r="O36" s="18" t="s">
        <v>481</v>
      </c>
      <c r="P36" s="20" t="s">
        <v>481</v>
      </c>
      <c r="Q36" s="18" t="n">
        <v>430.93999024</v>
      </c>
      <c r="R36" s="20" t="n">
        <v>7.64990396</v>
      </c>
    </row>
    <row r="37" spans="1:18">
      <c r="A37" s="15" t="s">
        <v>512</v>
      </c>
      <c r="B37" s="17" t="n">
        <v>5458</v>
      </c>
      <c r="C37" s="18">
        <f>(254.0/B37*100)</f>
        <v/>
      </c>
      <c r="D37" s="19" t="n">
        <v>5204</v>
      </c>
      <c r="E37" s="18" t="n">
        <v>504.24579065</v>
      </c>
      <c r="F37" s="20" t="n">
        <v>3.43691</v>
      </c>
      <c r="G37" s="18" t="n">
        <v>494.90516678</v>
      </c>
      <c r="H37" s="20" t="n">
        <v>3.42162528</v>
      </c>
      <c r="I37" s="18" t="s">
        <v>481</v>
      </c>
      <c r="J37" s="20" t="s">
        <v>481</v>
      </c>
      <c r="K37" s="18" t="s">
        <v>481</v>
      </c>
      <c r="L37" s="20" t="s">
        <v>481</v>
      </c>
      <c r="M37" s="18" t="s">
        <v>481</v>
      </c>
      <c r="N37" s="20" t="s">
        <v>481</v>
      </c>
      <c r="O37" s="18" t="s">
        <v>481</v>
      </c>
      <c r="P37" s="20" t="s">
        <v>481</v>
      </c>
      <c r="Q37" s="18" t="n">
        <v>424.54422374</v>
      </c>
      <c r="R37" s="20" t="n">
        <v>7.50864586</v>
      </c>
    </row>
    <row r="38" spans="1:18">
      <c r="A38" s="15" t="s">
        <v>513</v>
      </c>
      <c r="B38" s="17" t="n">
        <v>5860</v>
      </c>
      <c r="C38" s="18">
        <f>(36.0/B38*100)</f>
        <v/>
      </c>
      <c r="D38" s="19" t="n">
        <v>5824</v>
      </c>
      <c r="E38" s="18" t="n">
        <v>525.49403375</v>
      </c>
      <c r="F38" s="20" t="n">
        <v>3.08565759</v>
      </c>
      <c r="G38" s="18" t="n">
        <v>520.33615444</v>
      </c>
      <c r="H38" s="20" t="n">
        <v>4.60386583</v>
      </c>
      <c r="I38" s="18" t="s">
        <v>481</v>
      </c>
      <c r="J38" s="20" t="s">
        <v>481</v>
      </c>
      <c r="K38" s="18" t="s">
        <v>481</v>
      </c>
      <c r="L38" s="20" t="s">
        <v>481</v>
      </c>
      <c r="M38" s="18" t="s">
        <v>481</v>
      </c>
      <c r="N38" s="20" t="s">
        <v>481</v>
      </c>
      <c r="O38" s="18" t="s">
        <v>481</v>
      </c>
      <c r="P38" s="20" t="s">
        <v>481</v>
      </c>
      <c r="Q38" s="18" t="n">
        <v>509.88644803</v>
      </c>
      <c r="R38" s="20" t="n">
        <v>5.30179808</v>
      </c>
    </row>
    <row r="39" spans="1:18">
      <c r="A39" s="15" t="s">
        <v>514</v>
      </c>
      <c r="B39" s="17" t="n">
        <v>5895</v>
      </c>
      <c r="C39" s="18">
        <f>(34.0/B39*100)</f>
        <v/>
      </c>
      <c r="D39" s="19" t="n">
        <v>5861</v>
      </c>
      <c r="E39" s="18" t="n">
        <v>419.62177003</v>
      </c>
      <c r="F39" s="20" t="n">
        <v>4.19991207</v>
      </c>
      <c r="G39" s="18" t="n">
        <v>440.84823773</v>
      </c>
      <c r="H39" s="20" t="n">
        <v>6.34702866</v>
      </c>
      <c r="I39" s="18" t="s">
        <v>481</v>
      </c>
      <c r="J39" s="20" t="s">
        <v>481</v>
      </c>
      <c r="K39" s="18" t="s">
        <v>481</v>
      </c>
      <c r="L39" s="20" t="s">
        <v>481</v>
      </c>
      <c r="M39" s="18" t="s">
        <v>481</v>
      </c>
      <c r="N39" s="20" t="s">
        <v>481</v>
      </c>
      <c r="O39" s="18" t="s">
        <v>481</v>
      </c>
      <c r="P39" s="20" t="s">
        <v>481</v>
      </c>
      <c r="Q39" s="18" t="n">
        <v>382.02989072</v>
      </c>
      <c r="R39" s="20" t="n">
        <v>11.61469059</v>
      </c>
    </row>
    <row r="40" spans="1:18">
      <c r="A40" s="15" t="s">
        <v>515</v>
      </c>
      <c r="B40" s="17" t="n">
        <v>14157</v>
      </c>
      <c r="C40" s="18">
        <f>(467.0/B40*100)</f>
        <v/>
      </c>
      <c r="D40" s="19" t="n">
        <v>13690</v>
      </c>
      <c r="E40" s="18" t="n">
        <v>501.71478776</v>
      </c>
      <c r="F40" s="20" t="n">
        <v>2.6223613</v>
      </c>
      <c r="G40" s="18" t="n">
        <v>467.46183281</v>
      </c>
      <c r="H40" s="20" t="n">
        <v>3.82348443</v>
      </c>
      <c r="I40" s="18" t="s">
        <v>481</v>
      </c>
      <c r="J40" s="20" t="s">
        <v>481</v>
      </c>
      <c r="K40" s="18" t="s">
        <v>481</v>
      </c>
      <c r="L40" s="20" t="s">
        <v>481</v>
      </c>
      <c r="M40" s="18" t="s">
        <v>481</v>
      </c>
      <c r="N40" s="20" t="s">
        <v>481</v>
      </c>
      <c r="O40" s="18" t="s">
        <v>481</v>
      </c>
      <c r="P40" s="20" t="s">
        <v>481</v>
      </c>
      <c r="Q40" s="18" t="n">
        <v>416.60369915</v>
      </c>
      <c r="R40" s="20" t="n">
        <v>6.43845719</v>
      </c>
    </row>
    <row r="41" spans="1:18">
      <c r="A41" s="15" t="s">
        <v>516</v>
      </c>
      <c r="B41" s="17" t="n">
        <v>5712</v>
      </c>
      <c r="C41" s="18">
        <f>(83.0/B41*100)</f>
        <v/>
      </c>
      <c r="D41" s="19" t="n">
        <v>5629</v>
      </c>
      <c r="E41" s="18" t="n">
        <v>474.81106427</v>
      </c>
      <c r="F41" s="20" t="n">
        <v>3.23395636</v>
      </c>
      <c r="G41" s="18" t="n">
        <v>463.59968216</v>
      </c>
      <c r="H41" s="20" t="n">
        <v>4.59742378</v>
      </c>
      <c r="I41" s="18" t="s">
        <v>481</v>
      </c>
      <c r="J41" s="20" t="s">
        <v>481</v>
      </c>
      <c r="K41" s="18" t="s">
        <v>481</v>
      </c>
      <c r="L41" s="20" t="s">
        <v>481</v>
      </c>
      <c r="M41" s="18" t="n">
        <v>392.51815558</v>
      </c>
      <c r="N41" s="20" t="n">
        <v>16.89642718</v>
      </c>
      <c r="O41" s="18" t="s">
        <v>481</v>
      </c>
      <c r="P41" s="20" t="s">
        <v>481</v>
      </c>
      <c r="Q41" s="18" t="n">
        <v>411.19986735</v>
      </c>
      <c r="R41" s="20" t="n">
        <v>11.88888711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(2423.0/B46*100)</f>
        <v/>
      </c>
      <c r="D46" s="19" t="n">
        <v>20718</v>
      </c>
      <c r="E46" s="18" t="n">
        <v>392.93094129</v>
      </c>
      <c r="F46" s="20" t="n">
        <v>3.65389364</v>
      </c>
      <c r="G46" s="18" t="n">
        <v>382.62191078</v>
      </c>
      <c r="H46" s="20" t="n">
        <v>3.78561785</v>
      </c>
      <c r="I46" s="18" t="s">
        <v>481</v>
      </c>
      <c r="J46" s="20" t="s">
        <v>481</v>
      </c>
      <c r="K46" s="18" t="s">
        <v>481</v>
      </c>
      <c r="L46" s="20" t="s">
        <v>481</v>
      </c>
      <c r="M46" s="18" t="s">
        <v>481</v>
      </c>
      <c r="N46" s="20" t="s">
        <v>481</v>
      </c>
      <c r="O46" s="18" t="s">
        <v>481</v>
      </c>
      <c r="P46" s="20" t="s">
        <v>481</v>
      </c>
      <c r="Q46" s="18" t="n">
        <v>358.27444937</v>
      </c>
      <c r="R46" s="20" t="n">
        <v>3.45909193</v>
      </c>
    </row>
    <row r="47" spans="1:18">
      <c r="A47" s="15" t="s">
        <v>522</v>
      </c>
      <c r="B47" s="17" t="n">
        <v>5928</v>
      </c>
      <c r="C47" s="18">
        <f>(498.0/B47*100)</f>
        <v/>
      </c>
      <c r="D47" s="19" t="n">
        <v>5430</v>
      </c>
      <c r="E47" s="18" t="n">
        <v>453.36833019</v>
      </c>
      <c r="F47" s="20" t="n">
        <v>4.15378374</v>
      </c>
      <c r="G47" s="18" t="n">
        <v>450.56548178</v>
      </c>
      <c r="H47" s="20" t="n">
        <v>5.51440888</v>
      </c>
      <c r="I47" s="18" t="s">
        <v>481</v>
      </c>
      <c r="J47" s="20" t="s">
        <v>481</v>
      </c>
      <c r="K47" s="18" t="s">
        <v>481</v>
      </c>
      <c r="L47" s="20" t="s">
        <v>481</v>
      </c>
      <c r="M47" s="18" t="s">
        <v>481</v>
      </c>
      <c r="N47" s="20" t="s">
        <v>481</v>
      </c>
      <c r="O47" s="18" t="s">
        <v>481</v>
      </c>
      <c r="P47" s="20" t="s">
        <v>481</v>
      </c>
      <c r="Q47" s="18" t="n">
        <v>387.35584181</v>
      </c>
      <c r="R47" s="20" t="n">
        <v>5.15928224</v>
      </c>
    </row>
    <row r="48" spans="1:18">
      <c r="A48" s="15" t="s">
        <v>523</v>
      </c>
      <c r="B48" s="17" t="n">
        <v>9841</v>
      </c>
      <c r="C48" s="18">
        <f>(9.0/B48*100)</f>
        <v/>
      </c>
      <c r="D48" s="19" t="n">
        <v>9832</v>
      </c>
      <c r="E48" s="18" t="n">
        <v>535.57429135</v>
      </c>
      <c r="F48" s="20" t="n">
        <v>4.92119266</v>
      </c>
      <c r="G48" s="18" t="n">
        <v>493.31084338</v>
      </c>
      <c r="H48" s="20" t="n">
        <v>8.88551279</v>
      </c>
      <c r="I48" s="18" t="s">
        <v>481</v>
      </c>
      <c r="J48" s="20" t="s">
        <v>481</v>
      </c>
      <c r="K48" s="18" t="s">
        <v>481</v>
      </c>
      <c r="L48" s="20" t="s">
        <v>481</v>
      </c>
      <c r="M48" s="18" t="s">
        <v>481</v>
      </c>
      <c r="N48" s="20" t="s">
        <v>481</v>
      </c>
      <c r="O48" s="18" t="s">
        <v>481</v>
      </c>
      <c r="P48" s="20" t="s">
        <v>481</v>
      </c>
      <c r="Q48" s="18" t="n">
        <v>481.21847169</v>
      </c>
      <c r="R48" s="20" t="n">
        <v>25.98045154</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(511.0/B50*100)</f>
        <v/>
      </c>
      <c r="D50" s="19" t="n">
        <v>11284</v>
      </c>
      <c r="E50" s="18" t="n">
        <v>393.29768432</v>
      </c>
      <c r="F50" s="20" t="n">
        <v>2.40211279</v>
      </c>
      <c r="G50" s="18" t="n">
        <v>397.54503377</v>
      </c>
      <c r="H50" s="20" t="n">
        <v>3.83441846</v>
      </c>
      <c r="I50" s="18" t="s">
        <v>481</v>
      </c>
      <c r="J50" s="20" t="s">
        <v>481</v>
      </c>
      <c r="K50" s="18" t="s">
        <v>481</v>
      </c>
      <c r="L50" s="20" t="s">
        <v>481</v>
      </c>
      <c r="M50" s="18" t="s">
        <v>481</v>
      </c>
      <c r="N50" s="20" t="s">
        <v>481</v>
      </c>
      <c r="O50" s="18" t="s">
        <v>481</v>
      </c>
      <c r="P50" s="20" t="s">
        <v>481</v>
      </c>
      <c r="Q50" s="18" t="n">
        <v>338.98672961</v>
      </c>
      <c r="R50" s="20" t="n">
        <v>7.7089601</v>
      </c>
    </row>
    <row r="51" spans="1:18">
      <c r="A51" s="15" t="s">
        <v>526</v>
      </c>
      <c r="B51" s="17" t="n">
        <v>6866</v>
      </c>
      <c r="C51" s="18">
        <f>(114.0/B51*100)</f>
        <v/>
      </c>
      <c r="D51" s="19" t="n">
        <v>6752</v>
      </c>
      <c r="E51" s="18" t="n">
        <v>404.87003737</v>
      </c>
      <c r="F51" s="20" t="n">
        <v>2.89607288</v>
      </c>
      <c r="G51" s="18" t="n">
        <v>405.00561404</v>
      </c>
      <c r="H51" s="20" t="n">
        <v>3.74909803</v>
      </c>
      <c r="I51" s="18" t="s">
        <v>481</v>
      </c>
      <c r="J51" s="20" t="s">
        <v>481</v>
      </c>
      <c r="K51" s="18" t="s">
        <v>481</v>
      </c>
      <c r="L51" s="20" t="s">
        <v>481</v>
      </c>
      <c r="M51" s="18" t="n">
        <v>380.5422133</v>
      </c>
      <c r="N51" s="20" t="n">
        <v>4.31283207</v>
      </c>
      <c r="O51" s="18" t="s">
        <v>481</v>
      </c>
      <c r="P51" s="20" t="s">
        <v>481</v>
      </c>
      <c r="Q51" s="18" t="n">
        <v>386.34577446</v>
      </c>
      <c r="R51" s="20" t="n">
        <v>6.592966</v>
      </c>
    </row>
    <row r="52" spans="1:18">
      <c r="A52" s="15" t="s">
        <v>527</v>
      </c>
      <c r="B52" s="17" t="n">
        <v>5809</v>
      </c>
      <c r="C52" s="18">
        <f>(127.0/B52*100)</f>
        <v/>
      </c>
      <c r="D52" s="19" t="n">
        <v>5682</v>
      </c>
      <c r="E52" s="18" t="n">
        <v>466.24026047</v>
      </c>
      <c r="F52" s="20" t="n">
        <v>3.07246951</v>
      </c>
      <c r="G52" s="18" t="n">
        <v>465.91289393</v>
      </c>
      <c r="H52" s="20" t="n">
        <v>4.0069467</v>
      </c>
      <c r="I52" s="18" t="s">
        <v>481</v>
      </c>
      <c r="J52" s="20" t="s">
        <v>481</v>
      </c>
      <c r="K52" s="18" t="s">
        <v>481</v>
      </c>
      <c r="L52" s="20" t="s">
        <v>481</v>
      </c>
      <c r="M52" s="18" t="s">
        <v>481</v>
      </c>
      <c r="N52" s="20" t="s">
        <v>481</v>
      </c>
      <c r="O52" s="18" t="s">
        <v>481</v>
      </c>
      <c r="P52" s="20" t="s">
        <v>481</v>
      </c>
      <c r="Q52" s="18" t="n">
        <v>386.91241581</v>
      </c>
      <c r="R52" s="20" t="n">
        <v>8.64055168</v>
      </c>
    </row>
    <row r="53" spans="1:18">
      <c r="A53" s="15" t="s">
        <v>528</v>
      </c>
      <c r="B53" s="17" t="n">
        <v>5571</v>
      </c>
      <c r="C53" s="18">
        <f>(150.0/B53*100)</f>
        <v/>
      </c>
      <c r="D53" s="19" t="n">
        <v>5421</v>
      </c>
      <c r="E53" s="18" t="n">
        <v>451.9184165</v>
      </c>
      <c r="F53" s="20" t="n">
        <v>2.00937716</v>
      </c>
      <c r="G53" s="18" t="n">
        <v>419.46185399</v>
      </c>
      <c r="H53" s="20" t="n">
        <v>3.52811939</v>
      </c>
      <c r="I53" s="18" t="s">
        <v>481</v>
      </c>
      <c r="J53" s="20" t="s">
        <v>481</v>
      </c>
      <c r="K53" s="18" t="s">
        <v>481</v>
      </c>
      <c r="L53" s="20" t="s">
        <v>481</v>
      </c>
      <c r="M53" s="18" t="s">
        <v>481</v>
      </c>
      <c r="N53" s="20" t="s">
        <v>481</v>
      </c>
      <c r="O53" s="18" t="s">
        <v>481</v>
      </c>
      <c r="P53" s="20" t="s">
        <v>481</v>
      </c>
      <c r="Q53" s="18" t="n">
        <v>370.5376942</v>
      </c>
      <c r="R53" s="20" t="n">
        <v>4.83359984</v>
      </c>
    </row>
    <row r="54" spans="1:18">
      <c r="A54" s="15" t="s">
        <v>529</v>
      </c>
      <c r="B54" s="17" t="n">
        <v>4740</v>
      </c>
      <c r="C54" s="18">
        <f>(669.0/B54*100)</f>
        <v/>
      </c>
      <c r="D54" s="19" t="n">
        <v>4071</v>
      </c>
      <c r="E54" s="18" t="n">
        <v>337.03006118</v>
      </c>
      <c r="F54" s="20" t="n">
        <v>3.2256544</v>
      </c>
      <c r="G54" s="18" t="n">
        <v>336.09893995</v>
      </c>
      <c r="H54" s="20" t="n">
        <v>6.95783839</v>
      </c>
      <c r="I54" s="18" t="s">
        <v>481</v>
      </c>
      <c r="J54" s="20" t="s">
        <v>481</v>
      </c>
      <c r="K54" s="18" t="s">
        <v>481</v>
      </c>
      <c r="L54" s="20" t="s">
        <v>481</v>
      </c>
      <c r="M54" s="18" t="s">
        <v>481</v>
      </c>
      <c r="N54" s="20" t="s">
        <v>481</v>
      </c>
      <c r="O54" s="18" t="s">
        <v>481</v>
      </c>
      <c r="P54" s="20" t="s">
        <v>481</v>
      </c>
      <c r="Q54" s="18" t="n">
        <v>296.74711184</v>
      </c>
      <c r="R54" s="20" t="n">
        <v>4.43750269</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551.6282493800001</v>
      </c>
      <c r="F56" s="20" t="n">
        <v>2.82116996</v>
      </c>
      <c r="G56" s="18" t="n">
        <v>526.65577663</v>
      </c>
      <c r="H56" s="20" t="n">
        <v>5.08279724</v>
      </c>
      <c r="I56" s="18" t="s">
        <v>481</v>
      </c>
      <c r="J56" s="20" t="s">
        <v>481</v>
      </c>
      <c r="K56" s="18" t="s">
        <v>481</v>
      </c>
      <c r="L56" s="20" t="s">
        <v>481</v>
      </c>
      <c r="M56" s="18" t="s">
        <v>481</v>
      </c>
      <c r="N56" s="20" t="s">
        <v>481</v>
      </c>
      <c r="O56" s="18" t="s">
        <v>481</v>
      </c>
      <c r="P56" s="20" t="s">
        <v>481</v>
      </c>
      <c r="Q56" s="18" t="n">
        <v>483.10139802</v>
      </c>
      <c r="R56" s="20" t="n">
        <v>16.51106448</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(195.0/B61*100)</f>
        <v/>
      </c>
      <c r="D61" s="19" t="n">
        <v>6330</v>
      </c>
      <c r="E61" s="18" t="n">
        <v>484.50047824</v>
      </c>
      <c r="F61" s="20" t="n">
        <v>2.36184536</v>
      </c>
      <c r="G61" s="18" t="n">
        <v>469.69326421</v>
      </c>
      <c r="H61" s="20" t="n">
        <v>3.57739454</v>
      </c>
      <c r="I61" s="18" t="s">
        <v>481</v>
      </c>
      <c r="J61" s="20" t="s">
        <v>481</v>
      </c>
      <c r="K61" s="18" t="s">
        <v>481</v>
      </c>
      <c r="L61" s="20" t="s">
        <v>481</v>
      </c>
      <c r="M61" s="18" t="s">
        <v>481</v>
      </c>
      <c r="N61" s="20" t="s">
        <v>481</v>
      </c>
      <c r="O61" s="18" t="s">
        <v>481</v>
      </c>
      <c r="P61" s="20" t="s">
        <v>481</v>
      </c>
      <c r="Q61" s="18" t="n">
        <v>407.0112753</v>
      </c>
      <c r="R61" s="20" t="n">
        <v>9.2726837</v>
      </c>
    </row>
    <row r="62" spans="1:18">
      <c r="A62" s="15" t="s">
        <v>537</v>
      </c>
      <c r="B62" s="17" t="n">
        <v>4476</v>
      </c>
      <c r="C62" s="18">
        <f>(3.0/B62*100)</f>
        <v/>
      </c>
      <c r="D62" s="19" t="n">
        <v>4473</v>
      </c>
      <c r="E62" s="18" t="n">
        <v>547.51932437</v>
      </c>
      <c r="F62" s="20" t="n">
        <v>1.28448185</v>
      </c>
      <c r="G62" s="18" t="n">
        <v>527.88840338</v>
      </c>
      <c r="H62" s="20" t="n">
        <v>3.25334039</v>
      </c>
      <c r="I62" s="18" t="s">
        <v>481</v>
      </c>
      <c r="J62" s="20" t="s">
        <v>481</v>
      </c>
      <c r="K62" s="18" t="s">
        <v>481</v>
      </c>
      <c r="L62" s="20" t="s">
        <v>481</v>
      </c>
      <c r="M62" s="18" t="s">
        <v>481</v>
      </c>
      <c r="N62" s="20" t="s">
        <v>481</v>
      </c>
      <c r="O62" s="18" t="s">
        <v>481</v>
      </c>
      <c r="P62" s="20" t="s">
        <v>481</v>
      </c>
      <c r="Q62" s="18" t="n">
        <v>524.66488492</v>
      </c>
      <c r="R62" s="20" t="n">
        <v>24.30593681</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(107.0/B66*100)</f>
        <v/>
      </c>
      <c r="D66" s="19" t="n">
        <v>5558</v>
      </c>
      <c r="E66" s="18" t="n">
        <v>424.46195125</v>
      </c>
      <c r="F66" s="20" t="n">
        <v>1.68244308</v>
      </c>
      <c r="G66" s="18" t="n">
        <v>434.27422579</v>
      </c>
      <c r="H66" s="20" t="n">
        <v>3.41488875</v>
      </c>
      <c r="I66" s="18" t="s">
        <v>481</v>
      </c>
      <c r="J66" s="20" t="s">
        <v>481</v>
      </c>
      <c r="K66" s="18" t="s">
        <v>481</v>
      </c>
      <c r="L66" s="20" t="s">
        <v>481</v>
      </c>
      <c r="M66" s="18" t="s">
        <v>481</v>
      </c>
      <c r="N66" s="20" t="s">
        <v>481</v>
      </c>
      <c r="O66" s="18" t="s">
        <v>481</v>
      </c>
      <c r="P66" s="20" t="s">
        <v>481</v>
      </c>
      <c r="Q66" s="18" t="n">
        <v>362.7966818</v>
      </c>
      <c r="R66" s="20" t="n">
        <v>4.85310896</v>
      </c>
    </row>
    <row r="67" spans="1:18">
      <c r="A67" s="15" t="s">
        <v>542</v>
      </c>
      <c r="B67" s="17" t="n">
        <v>6971</v>
      </c>
      <c r="C67" s="18">
        <f>(1435.0/B67*100)</f>
        <v/>
      </c>
      <c r="D67" s="19" t="n">
        <v>5536</v>
      </c>
      <c r="E67" s="18" t="n">
        <v>398.45907048</v>
      </c>
      <c r="F67" s="20" t="n">
        <v>2.83555748</v>
      </c>
      <c r="G67" s="18" t="n">
        <v>414.88878479</v>
      </c>
      <c r="H67" s="20" t="n">
        <v>4.66683285</v>
      </c>
      <c r="I67" s="18" t="s">
        <v>481</v>
      </c>
      <c r="J67" s="20" t="s">
        <v>481</v>
      </c>
      <c r="K67" s="18" t="s">
        <v>481</v>
      </c>
      <c r="L67" s="20" t="s">
        <v>481</v>
      </c>
      <c r="M67" s="18" t="s">
        <v>481</v>
      </c>
      <c r="N67" s="20" t="s">
        <v>481</v>
      </c>
      <c r="O67" s="18" t="s">
        <v>481</v>
      </c>
      <c r="P67" s="20" t="s">
        <v>481</v>
      </c>
      <c r="Q67" s="18" t="n">
        <v>351.66322762</v>
      </c>
      <c r="R67" s="20" t="n">
        <v>7.24595721</v>
      </c>
    </row>
    <row r="68" spans="1:18">
      <c r="A68" s="15" t="s">
        <v>543</v>
      </c>
      <c r="B68" s="17" t="n">
        <v>12083</v>
      </c>
      <c r="C68" s="18">
        <f>(33.0/B68*100)</f>
        <v/>
      </c>
      <c r="D68" s="19" t="n">
        <v>12050</v>
      </c>
      <c r="E68" s="18" t="n">
        <v>420.24529708</v>
      </c>
      <c r="F68" s="20" t="n">
        <v>1.50507161</v>
      </c>
      <c r="G68" s="18" t="n">
        <v>378.97252593</v>
      </c>
      <c r="H68" s="20" t="n">
        <v>4.48428626</v>
      </c>
      <c r="I68" s="18" t="s">
        <v>481</v>
      </c>
      <c r="J68" s="20" t="s">
        <v>481</v>
      </c>
      <c r="K68" s="18" t="s">
        <v>481</v>
      </c>
      <c r="L68" s="20" t="s">
        <v>481</v>
      </c>
      <c r="M68" s="18" t="s">
        <v>481</v>
      </c>
      <c r="N68" s="20" t="s">
        <v>481</v>
      </c>
      <c r="O68" s="18" t="s">
        <v>481</v>
      </c>
      <c r="P68" s="20" t="s">
        <v>481</v>
      </c>
      <c r="Q68" s="18" t="n">
        <v>351.22804317</v>
      </c>
      <c r="R68" s="20" t="n">
        <v>2.38888018</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499.54659587</v>
      </c>
      <c r="F70" s="20" t="n">
        <v>3.22748879</v>
      </c>
      <c r="G70" s="18" t="n">
        <v>491.29584097</v>
      </c>
      <c r="H70" s="20" t="n">
        <v>3.89468255</v>
      </c>
      <c r="I70" s="18" t="s">
        <v>481</v>
      </c>
      <c r="J70" s="20" t="s">
        <v>481</v>
      </c>
      <c r="K70" s="18" t="s">
        <v>481</v>
      </c>
      <c r="L70" s="20" t="s">
        <v>481</v>
      </c>
      <c r="M70" s="18" t="s">
        <v>481</v>
      </c>
      <c r="N70" s="20" t="s">
        <v>481</v>
      </c>
      <c r="O70" s="18" t="s">
        <v>481</v>
      </c>
      <c r="P70" s="20" t="s">
        <v>481</v>
      </c>
      <c r="Q70" s="18" t="n">
        <v>447.96683094</v>
      </c>
      <c r="R70" s="20" t="n">
        <v>9.4485952</v>
      </c>
    </row>
    <row r="71" spans="1:18">
      <c r="A71" s="15" t="s">
        <v>546</v>
      </c>
      <c r="B71" s="17" t="n">
        <v>6115</v>
      </c>
      <c r="C71" s="18">
        <f>(63.0/B71*100)</f>
        <v/>
      </c>
      <c r="D71" s="19" t="n">
        <v>6052</v>
      </c>
      <c r="E71" s="18" t="n">
        <v>569.76363018</v>
      </c>
      <c r="F71" s="20" t="n">
        <v>1.58264251</v>
      </c>
      <c r="G71" s="18" t="n">
        <v>520.41358036</v>
      </c>
      <c r="H71" s="20" t="n">
        <v>3.64529024</v>
      </c>
      <c r="I71" s="18" t="s">
        <v>481</v>
      </c>
      <c r="J71" s="20" t="s">
        <v>481</v>
      </c>
      <c r="K71" s="18" t="s">
        <v>481</v>
      </c>
      <c r="L71" s="20" t="s">
        <v>481</v>
      </c>
      <c r="M71" s="18" t="s">
        <v>481</v>
      </c>
      <c r="N71" s="20" t="s">
        <v>481</v>
      </c>
      <c r="O71" s="18" t="s">
        <v>481</v>
      </c>
      <c r="P71" s="20" t="s">
        <v>481</v>
      </c>
      <c r="Q71" s="18" t="n">
        <v>513.51943747</v>
      </c>
      <c r="R71" s="20" t="n">
        <v>19.21667424</v>
      </c>
    </row>
    <row r="72" spans="1:18">
      <c r="A72" s="15" t="s">
        <v>547</v>
      </c>
      <c r="B72" s="17" t="n">
        <v>7708</v>
      </c>
      <c r="C72" s="18">
        <f>(12.0/B72*100)</f>
        <v/>
      </c>
      <c r="D72" s="19" t="n">
        <v>7696</v>
      </c>
      <c r="E72" s="18" t="n">
        <v>560.66235107</v>
      </c>
      <c r="F72" s="20" t="n">
        <v>3.13542903</v>
      </c>
      <c r="G72" s="18" t="n">
        <v>477.13947941</v>
      </c>
      <c r="H72" s="20" t="n">
        <v>4.20599635</v>
      </c>
      <c r="I72" s="18" t="s">
        <v>481</v>
      </c>
      <c r="J72" s="20" t="s">
        <v>481</v>
      </c>
      <c r="K72" s="18" t="s">
        <v>481</v>
      </c>
      <c r="L72" s="20" t="s">
        <v>481</v>
      </c>
      <c r="M72" s="18" t="s">
        <v>481</v>
      </c>
      <c r="N72" s="20" t="s">
        <v>481</v>
      </c>
      <c r="O72" s="18" t="s">
        <v>481</v>
      </c>
      <c r="P72" s="20" t="s">
        <v>481</v>
      </c>
      <c r="Q72" s="18" t="n">
        <v>467.1844758</v>
      </c>
      <c r="R72" s="20" t="n">
        <v>20.45844154</v>
      </c>
    </row>
    <row r="73" spans="1:18">
      <c r="A73" s="15" t="s">
        <v>548</v>
      </c>
      <c r="B73" s="17" t="n">
        <v>8249</v>
      </c>
      <c r="C73" s="18">
        <f>(224.0/B73*100)</f>
        <v/>
      </c>
      <c r="D73" s="19" t="n">
        <v>8025</v>
      </c>
      <c r="E73" s="18" t="n">
        <v>417.37618495</v>
      </c>
      <c r="F73" s="20" t="n">
        <v>3.21470894</v>
      </c>
      <c r="G73" s="18" t="n">
        <v>408.04785231</v>
      </c>
      <c r="H73" s="20" t="n">
        <v>4.89169283</v>
      </c>
      <c r="I73" s="18" t="s">
        <v>481</v>
      </c>
      <c r="J73" s="20" t="s">
        <v>481</v>
      </c>
      <c r="K73" s="18" t="s">
        <v>481</v>
      </c>
      <c r="L73" s="20" t="s">
        <v>481</v>
      </c>
      <c r="M73" s="18" t="s">
        <v>481</v>
      </c>
      <c r="N73" s="20" t="s">
        <v>481</v>
      </c>
      <c r="O73" s="18" t="s">
        <v>481</v>
      </c>
      <c r="P73" s="20" t="s">
        <v>481</v>
      </c>
      <c r="Q73" s="18" t="n">
        <v>374.49199937</v>
      </c>
      <c r="R73" s="20" t="n">
        <v>10.04259732</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(365.0/B75*100)</f>
        <v/>
      </c>
      <c r="D75" s="19" t="n">
        <v>5010</v>
      </c>
      <c r="E75" s="18" t="n">
        <v>372.02898958</v>
      </c>
      <c r="F75" s="20" t="n">
        <v>3.01050096</v>
      </c>
      <c r="G75" s="18" t="n">
        <v>381.7447528</v>
      </c>
      <c r="H75" s="20" t="n">
        <v>5.80528911</v>
      </c>
      <c r="I75" s="18" t="s">
        <v>481</v>
      </c>
      <c r="J75" s="20" t="s">
        <v>481</v>
      </c>
      <c r="K75" s="18" t="s">
        <v>481</v>
      </c>
      <c r="L75" s="20" t="s">
        <v>481</v>
      </c>
      <c r="M75" s="18" t="s">
        <v>481</v>
      </c>
      <c r="N75" s="20" t="s">
        <v>481</v>
      </c>
      <c r="O75" s="18" t="s">
        <v>481</v>
      </c>
      <c r="P75" s="20" t="s">
        <v>481</v>
      </c>
      <c r="Q75" s="18" t="n">
        <v>336.89860246</v>
      </c>
      <c r="R75" s="20" t="n">
        <v>5.06279337</v>
      </c>
    </row>
    <row r="76" spans="1:18">
      <c r="A76" s="15" t="s">
        <v>551</v>
      </c>
      <c r="B76" s="17" t="n">
        <v>14167</v>
      </c>
      <c r="C76" s="18">
        <f>(239.0/B76*100)</f>
        <v/>
      </c>
      <c r="D76" s="19" t="n">
        <v>13928</v>
      </c>
      <c r="E76" s="18" t="n">
        <v>435.23960805</v>
      </c>
      <c r="F76" s="20" t="n">
        <v>2.44451783</v>
      </c>
      <c r="G76" s="18" t="n">
        <v>421.21214638</v>
      </c>
      <c r="H76" s="20" t="n">
        <v>4.55855402</v>
      </c>
      <c r="I76" s="18" t="s">
        <v>481</v>
      </c>
      <c r="J76" s="20" t="s">
        <v>481</v>
      </c>
      <c r="K76" s="18" t="s">
        <v>481</v>
      </c>
      <c r="L76" s="20" t="s">
        <v>481</v>
      </c>
      <c r="M76" s="18" t="s">
        <v>481</v>
      </c>
      <c r="N76" s="20" t="s">
        <v>481</v>
      </c>
      <c r="O76" s="18" t="s">
        <v>481</v>
      </c>
      <c r="P76" s="20" t="s">
        <v>481</v>
      </c>
      <c r="Q76" s="18" t="n">
        <v>361.82183691</v>
      </c>
      <c r="R76" s="20" t="n">
        <v>6.26063536</v>
      </c>
    </row>
    <row r="77" spans="1:18">
      <c r="A77" s="15" t="s">
        <v>552</v>
      </c>
      <c r="B77" s="17" t="n">
        <v>6062</v>
      </c>
      <c r="C77" s="18">
        <f>(534.0/B77*100)</f>
        <v/>
      </c>
      <c r="D77" s="19" t="n">
        <v>5528</v>
      </c>
      <c r="E77" s="18" t="n">
        <v>427.86426809</v>
      </c>
      <c r="F77" s="20" t="n">
        <v>3.23400476</v>
      </c>
      <c r="G77" s="18" t="n">
        <v>426.47287139</v>
      </c>
      <c r="H77" s="20" t="n">
        <v>4.08969892</v>
      </c>
      <c r="I77" s="18" t="s">
        <v>481</v>
      </c>
      <c r="J77" s="20" t="s">
        <v>481</v>
      </c>
      <c r="K77" s="18" t="s">
        <v>481</v>
      </c>
      <c r="L77" s="20" t="s">
        <v>481</v>
      </c>
      <c r="M77" s="18" t="s">
        <v>481</v>
      </c>
      <c r="N77" s="20" t="s">
        <v>481</v>
      </c>
      <c r="O77" s="18" t="s">
        <v>481</v>
      </c>
      <c r="P77" s="20" t="s">
        <v>481</v>
      </c>
      <c r="Q77" s="18" t="n">
        <v>366.23159932</v>
      </c>
      <c r="R77" s="20" t="n">
        <v>3.66938919</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(129.0/B81*100)</f>
        <v/>
      </c>
      <c r="D81" s="19" t="n">
        <v>8732</v>
      </c>
      <c r="E81" s="18" t="n">
        <v>449.42201125</v>
      </c>
      <c r="F81" s="20" t="n">
        <v>3.29443871</v>
      </c>
      <c r="G81" s="18" t="n">
        <v>421.10200929</v>
      </c>
      <c r="H81" s="20" t="n">
        <v>7.0818711</v>
      </c>
      <c r="I81" s="18" t="s">
        <v>481</v>
      </c>
      <c r="J81" s="20" t="s">
        <v>481</v>
      </c>
      <c r="K81" s="18" t="s">
        <v>481</v>
      </c>
      <c r="L81" s="20" t="s">
        <v>481</v>
      </c>
      <c r="M81" s="18" t="s">
        <v>481</v>
      </c>
      <c r="N81" s="20" t="s">
        <v>481</v>
      </c>
      <c r="O81" s="18" t="s">
        <v>481</v>
      </c>
      <c r="P81" s="20" t="s">
        <v>481</v>
      </c>
      <c r="Q81" s="18" t="n">
        <v>404.37908065</v>
      </c>
      <c r="R81" s="20" t="n">
        <v>12.49042225</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904</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496.1813825</v>
      </c>
      <c r="F7" s="20" t="n">
        <v>1.87075757</v>
      </c>
      <c r="G7" s="18" t="n">
        <v>510.9116211</v>
      </c>
      <c r="H7" s="20" t="n">
        <v>3.49723843</v>
      </c>
      <c r="I7" s="18" t="s">
        <v>481</v>
      </c>
      <c r="J7" s="20" t="s">
        <v>481</v>
      </c>
      <c r="K7" s="18" t="s">
        <v>481</v>
      </c>
      <c r="L7" s="20" t="s">
        <v>481</v>
      </c>
      <c r="M7" s="18" t="s">
        <v>481</v>
      </c>
      <c r="N7" s="20" t="s">
        <v>481</v>
      </c>
      <c r="O7" s="18" t="s">
        <v>481</v>
      </c>
      <c r="P7" s="20" t="s">
        <v>481</v>
      </c>
      <c r="Q7" s="18" t="n">
        <v>463.55648799</v>
      </c>
      <c r="R7" s="20" t="n">
        <v>4.73179106</v>
      </c>
    </row>
    <row r="8" spans="1:18">
      <c r="A8" s="15" t="s">
        <v>483</v>
      </c>
      <c r="B8" s="17" t="n">
        <v>7007</v>
      </c>
      <c r="C8" s="18">
        <f>(357.0/B8*100)</f>
        <v/>
      </c>
      <c r="D8" s="19" t="n">
        <v>6650</v>
      </c>
      <c r="E8" s="18" t="n">
        <v>499.53560649</v>
      </c>
      <c r="F8" s="20" t="n">
        <v>3.01171238</v>
      </c>
      <c r="G8" s="18" t="n">
        <v>503.46521822</v>
      </c>
      <c r="H8" s="20" t="n">
        <v>4.12406497</v>
      </c>
      <c r="I8" s="18" t="s">
        <v>481</v>
      </c>
      <c r="J8" s="20" t="s">
        <v>481</v>
      </c>
      <c r="K8" s="18" t="s">
        <v>481</v>
      </c>
      <c r="L8" s="20" t="s">
        <v>481</v>
      </c>
      <c r="M8" s="18" t="n">
        <v>301.63126691</v>
      </c>
      <c r="N8" s="20" t="n">
        <v>25.14921031</v>
      </c>
      <c r="O8" s="18" t="s">
        <v>481</v>
      </c>
      <c r="P8" s="20" t="s">
        <v>481</v>
      </c>
      <c r="Q8" s="18" t="n">
        <v>441.67061269</v>
      </c>
      <c r="R8" s="20" t="n">
        <v>8.95081867</v>
      </c>
    </row>
    <row r="9" spans="1:18">
      <c r="A9" s="15" t="s">
        <v>484</v>
      </c>
      <c r="B9" s="17" t="n">
        <v>9651</v>
      </c>
      <c r="C9" s="18">
        <f>(381.0/B9*100)</f>
        <v/>
      </c>
      <c r="D9" s="19" t="n">
        <v>9270</v>
      </c>
      <c r="E9" s="18" t="n">
        <v>517.56906251</v>
      </c>
      <c r="F9" s="20" t="n">
        <v>2.36002315</v>
      </c>
      <c r="G9" s="18" t="n">
        <v>505.8089297</v>
      </c>
      <c r="H9" s="20" t="n">
        <v>4.6917447</v>
      </c>
      <c r="I9" s="18" t="s">
        <v>481</v>
      </c>
      <c r="J9" s="20" t="s">
        <v>481</v>
      </c>
      <c r="K9" s="18" t="s">
        <v>481</v>
      </c>
      <c r="L9" s="20" t="s">
        <v>481</v>
      </c>
      <c r="M9" s="18" t="n">
        <v>357.98454354</v>
      </c>
      <c r="N9" s="20" t="n">
        <v>11.51846445</v>
      </c>
      <c r="O9" s="18" t="s">
        <v>481</v>
      </c>
      <c r="P9" s="20" t="s">
        <v>481</v>
      </c>
      <c r="Q9" s="18" t="n">
        <v>442.62796667</v>
      </c>
      <c r="R9" s="20" t="n">
        <v>8.44511346</v>
      </c>
    </row>
    <row r="10" spans="1:18">
      <c r="A10" s="15" t="s">
        <v>485</v>
      </c>
      <c r="B10" s="17" t="n">
        <v>20058</v>
      </c>
      <c r="C10" s="18">
        <f>(596.0/B10*100)</f>
        <v/>
      </c>
      <c r="D10" s="19" t="n">
        <v>19462</v>
      </c>
      <c r="E10" s="18" t="n">
        <v>518.25615012</v>
      </c>
      <c r="F10" s="20" t="n">
        <v>2.32412892</v>
      </c>
      <c r="G10" s="18" t="n">
        <v>522.50114919</v>
      </c>
      <c r="H10" s="20" t="n">
        <v>3.98175412</v>
      </c>
      <c r="I10" s="18" t="s">
        <v>481</v>
      </c>
      <c r="J10" s="20" t="s">
        <v>481</v>
      </c>
      <c r="K10" s="18" t="s">
        <v>481</v>
      </c>
      <c r="L10" s="20" t="s">
        <v>481</v>
      </c>
      <c r="M10" s="18" t="s">
        <v>481</v>
      </c>
      <c r="N10" s="20" t="s">
        <v>481</v>
      </c>
      <c r="O10" s="18" t="s">
        <v>481</v>
      </c>
      <c r="P10" s="20" t="s">
        <v>481</v>
      </c>
      <c r="Q10" s="18" t="n">
        <v>458.797404</v>
      </c>
      <c r="R10" s="20" t="n">
        <v>6.05182901</v>
      </c>
    </row>
    <row r="11" spans="1:18">
      <c r="A11" s="15" t="s">
        <v>486</v>
      </c>
      <c r="B11" s="17" t="n">
        <v>7053</v>
      </c>
      <c r="C11" s="18">
        <f>(274.0/B11*100)</f>
        <v/>
      </c>
      <c r="D11" s="19" t="n">
        <v>6779</v>
      </c>
      <c r="E11" s="18" t="n">
        <v>430.62254294</v>
      </c>
      <c r="F11" s="20" t="n">
        <v>2.79823038</v>
      </c>
      <c r="G11" s="18" t="n">
        <v>413.66809142</v>
      </c>
      <c r="H11" s="20" t="n">
        <v>4.0319198</v>
      </c>
      <c r="I11" s="18" t="s">
        <v>481</v>
      </c>
      <c r="J11" s="20" t="s">
        <v>481</v>
      </c>
      <c r="K11" s="18" t="s">
        <v>481</v>
      </c>
      <c r="L11" s="20" t="s">
        <v>481</v>
      </c>
      <c r="M11" s="18" t="s">
        <v>481</v>
      </c>
      <c r="N11" s="20" t="s">
        <v>481</v>
      </c>
      <c r="O11" s="18" t="s">
        <v>481</v>
      </c>
      <c r="P11" s="20" t="s">
        <v>481</v>
      </c>
      <c r="Q11" s="18" t="n">
        <v>396.10139671</v>
      </c>
      <c r="R11" s="20" t="n">
        <v>5.99686082</v>
      </c>
    </row>
    <row r="12" spans="1:18">
      <c r="A12" s="15" t="s">
        <v>487</v>
      </c>
      <c r="B12" s="17" t="n">
        <v>6894</v>
      </c>
      <c r="C12" s="18">
        <f>(61.0/B12*100)</f>
        <v/>
      </c>
      <c r="D12" s="19" t="n">
        <v>6833</v>
      </c>
      <c r="E12" s="18" t="n">
        <v>496.74014441</v>
      </c>
      <c r="F12" s="20" t="n">
        <v>2.06561573</v>
      </c>
      <c r="G12" s="18" t="n">
        <v>508.42400376</v>
      </c>
      <c r="H12" s="20" t="n">
        <v>3.82868619</v>
      </c>
      <c r="I12" s="18" t="s">
        <v>481</v>
      </c>
      <c r="J12" s="20" t="s">
        <v>481</v>
      </c>
      <c r="K12" s="18" t="s">
        <v>481</v>
      </c>
      <c r="L12" s="20" t="s">
        <v>481</v>
      </c>
      <c r="M12" s="18" t="n">
        <v>340.98506961</v>
      </c>
      <c r="N12" s="20" t="n">
        <v>12.52444664</v>
      </c>
      <c r="O12" s="18" t="s">
        <v>481</v>
      </c>
      <c r="P12" s="20" t="s">
        <v>481</v>
      </c>
      <c r="Q12" s="18" t="n">
        <v>412.38359532</v>
      </c>
      <c r="R12" s="20" t="n">
        <v>8.77581547</v>
      </c>
    </row>
    <row r="13" spans="1:18">
      <c r="A13" s="15" t="s">
        <v>488</v>
      </c>
      <c r="B13" s="17" t="n">
        <v>7161</v>
      </c>
      <c r="C13" s="18">
        <f>(380.0/B13*100)</f>
        <v/>
      </c>
      <c r="D13" s="19" t="n">
        <v>6781</v>
      </c>
      <c r="E13" s="18" t="n">
        <v>517.3178335</v>
      </c>
      <c r="F13" s="20" t="n">
        <v>2.30790816</v>
      </c>
      <c r="G13" s="18" t="n">
        <v>513.82486891</v>
      </c>
      <c r="H13" s="20" t="n">
        <v>4.22675516</v>
      </c>
      <c r="I13" s="18" t="s">
        <v>481</v>
      </c>
      <c r="J13" s="20" t="s">
        <v>481</v>
      </c>
      <c r="K13" s="18" t="s">
        <v>481</v>
      </c>
      <c r="L13" s="20" t="s">
        <v>481</v>
      </c>
      <c r="M13" s="18" t="n">
        <v>447.51533769</v>
      </c>
      <c r="N13" s="20" t="n">
        <v>5.97365007</v>
      </c>
      <c r="O13" s="18" t="s">
        <v>481</v>
      </c>
      <c r="P13" s="20" t="s">
        <v>481</v>
      </c>
      <c r="Q13" s="18" t="n">
        <v>447.93269122</v>
      </c>
      <c r="R13" s="20" t="n">
        <v>7.43941772</v>
      </c>
    </row>
    <row r="14" spans="1:18">
      <c r="A14" s="15" t="s">
        <v>489</v>
      </c>
      <c r="B14" s="17" t="n">
        <v>5587</v>
      </c>
      <c r="C14" s="18">
        <f>(102.0/B14*100)</f>
        <v/>
      </c>
      <c r="D14" s="19" t="n">
        <v>5485</v>
      </c>
      <c r="E14" s="18" t="n">
        <v>522.33959312</v>
      </c>
      <c r="F14" s="20" t="n">
        <v>2.19103648</v>
      </c>
      <c r="G14" s="18" t="n">
        <v>518.87833424</v>
      </c>
      <c r="H14" s="20" t="n">
        <v>3.15165003</v>
      </c>
      <c r="I14" s="18" t="s">
        <v>481</v>
      </c>
      <c r="J14" s="20" t="s">
        <v>481</v>
      </c>
      <c r="K14" s="18" t="s">
        <v>481</v>
      </c>
      <c r="L14" s="20" t="s">
        <v>481</v>
      </c>
      <c r="M14" s="18" t="s">
        <v>481</v>
      </c>
      <c r="N14" s="20" t="s">
        <v>481</v>
      </c>
      <c r="O14" s="18" t="s">
        <v>481</v>
      </c>
      <c r="P14" s="20" t="s">
        <v>481</v>
      </c>
      <c r="Q14" s="18" t="n">
        <v>472.94265981</v>
      </c>
      <c r="R14" s="20" t="n">
        <v>9.027917710000001</v>
      </c>
    </row>
    <row r="15" spans="1:18">
      <c r="A15" s="15" t="s">
        <v>490</v>
      </c>
      <c r="B15" s="17" t="n">
        <v>5882</v>
      </c>
      <c r="C15" s="18">
        <f>(218.0/B15*100)</f>
        <v/>
      </c>
      <c r="D15" s="19" t="n">
        <v>5664</v>
      </c>
      <c r="E15" s="18" t="n">
        <v>514.52268266</v>
      </c>
      <c r="F15" s="20" t="n">
        <v>2.27429325</v>
      </c>
      <c r="G15" s="18" t="n">
        <v>519.5601615099999</v>
      </c>
      <c r="H15" s="20" t="n">
        <v>3.24572935</v>
      </c>
      <c r="I15" s="18" t="s">
        <v>481</v>
      </c>
      <c r="J15" s="20" t="s">
        <v>481</v>
      </c>
      <c r="K15" s="18" t="s">
        <v>481</v>
      </c>
      <c r="L15" s="20" t="s">
        <v>481</v>
      </c>
      <c r="M15" s="18" t="n">
        <v>368.85220715</v>
      </c>
      <c r="N15" s="20" t="n">
        <v>14.5875493</v>
      </c>
      <c r="O15" s="18" t="s">
        <v>481</v>
      </c>
      <c r="P15" s="20" t="s">
        <v>481</v>
      </c>
      <c r="Q15" s="18" t="n">
        <v>454.68428892</v>
      </c>
      <c r="R15" s="20" t="n">
        <v>8.04864476</v>
      </c>
    </row>
    <row r="16" spans="1:18">
      <c r="A16" s="15" t="s">
        <v>491</v>
      </c>
      <c r="B16" s="17" t="n">
        <v>6108</v>
      </c>
      <c r="C16" s="18">
        <f>(210.0/B16*100)</f>
        <v/>
      </c>
      <c r="D16" s="19" t="n">
        <v>5898</v>
      </c>
      <c r="E16" s="18" t="n">
        <v>501.59213337</v>
      </c>
      <c r="F16" s="20" t="n">
        <v>2.15385661</v>
      </c>
      <c r="G16" s="18" t="n">
        <v>494.38701232</v>
      </c>
      <c r="H16" s="20" t="n">
        <v>4.0535375</v>
      </c>
      <c r="I16" s="18" t="s">
        <v>481</v>
      </c>
      <c r="J16" s="20" t="s">
        <v>481</v>
      </c>
      <c r="K16" s="18" t="s">
        <v>481</v>
      </c>
      <c r="L16" s="20" t="s">
        <v>481</v>
      </c>
      <c r="M16" s="18" t="s">
        <v>481</v>
      </c>
      <c r="N16" s="20" t="s">
        <v>481</v>
      </c>
      <c r="O16" s="18" t="s">
        <v>481</v>
      </c>
      <c r="P16" s="20" t="s">
        <v>481</v>
      </c>
      <c r="Q16" s="18" t="n">
        <v>419.20813503</v>
      </c>
      <c r="R16" s="20" t="n">
        <v>9.42075668</v>
      </c>
    </row>
    <row r="17" spans="1:18">
      <c r="A17" s="15" t="s">
        <v>492</v>
      </c>
      <c r="B17" s="17" t="n">
        <v>6504</v>
      </c>
      <c r="C17" s="18">
        <f>(2822.0/B17*100)</f>
        <v/>
      </c>
      <c r="D17" s="19" t="n">
        <v>3682</v>
      </c>
      <c r="E17" s="18" t="n">
        <v>513.21176657</v>
      </c>
      <c r="F17" s="20" t="n">
        <v>3.29500244</v>
      </c>
      <c r="G17" s="18" t="n">
        <v>517.71357624</v>
      </c>
      <c r="H17" s="20" t="n">
        <v>5.30422271</v>
      </c>
      <c r="I17" s="18" t="s">
        <v>481</v>
      </c>
      <c r="J17" s="20" t="s">
        <v>481</v>
      </c>
      <c r="K17" s="18" t="s">
        <v>481</v>
      </c>
      <c r="L17" s="20" t="s">
        <v>481</v>
      </c>
      <c r="M17" s="18" t="n">
        <v>362.96139732</v>
      </c>
      <c r="N17" s="20" t="n">
        <v>12.64520278</v>
      </c>
      <c r="O17" s="18" t="s">
        <v>481</v>
      </c>
      <c r="P17" s="20" t="s">
        <v>481</v>
      </c>
      <c r="Q17" s="18" t="n">
        <v>473.92958686</v>
      </c>
      <c r="R17" s="20" t="n">
        <v>7.18753957</v>
      </c>
    </row>
    <row r="18" spans="1:18">
      <c r="A18" s="15" t="s">
        <v>493</v>
      </c>
      <c r="B18" s="17" t="n">
        <v>5532</v>
      </c>
      <c r="C18" s="18">
        <f>(33.0/B18*100)</f>
        <v/>
      </c>
      <c r="D18" s="19" t="n">
        <v>5499</v>
      </c>
      <c r="E18" s="18" t="n">
        <v>456.21546179</v>
      </c>
      <c r="F18" s="20" t="n">
        <v>3.50976203</v>
      </c>
      <c r="G18" s="18" t="n">
        <v>461.43219757</v>
      </c>
      <c r="H18" s="20" t="n">
        <v>4.91557249</v>
      </c>
      <c r="I18" s="18" t="s">
        <v>481</v>
      </c>
      <c r="J18" s="20" t="s">
        <v>481</v>
      </c>
      <c r="K18" s="18" t="s">
        <v>481</v>
      </c>
      <c r="L18" s="20" t="s">
        <v>481</v>
      </c>
      <c r="M18" s="18" t="s">
        <v>481</v>
      </c>
      <c r="N18" s="20" t="s">
        <v>481</v>
      </c>
      <c r="O18" s="18" t="s">
        <v>481</v>
      </c>
      <c r="P18" s="20" t="s">
        <v>481</v>
      </c>
      <c r="Q18" s="18" t="n">
        <v>394.82060592</v>
      </c>
      <c r="R18" s="20" t="n">
        <v>10.5643658</v>
      </c>
    </row>
    <row r="19" spans="1:18">
      <c r="A19" s="15" t="s">
        <v>494</v>
      </c>
      <c r="B19" s="17" t="n">
        <v>5658</v>
      </c>
      <c r="C19" s="18">
        <f>(541.0/B19*100)</f>
        <v/>
      </c>
      <c r="D19" s="19" t="n">
        <v>5117</v>
      </c>
      <c r="E19" s="18" t="n">
        <v>478.46356521</v>
      </c>
      <c r="F19" s="20" t="n">
        <v>2.89959869</v>
      </c>
      <c r="G19" s="18" t="n">
        <v>495.39355281</v>
      </c>
      <c r="H19" s="20" t="n">
        <v>3.69552763</v>
      </c>
      <c r="I19" s="18" t="s">
        <v>481</v>
      </c>
      <c r="J19" s="20" t="s">
        <v>481</v>
      </c>
      <c r="K19" s="18" t="s">
        <v>481</v>
      </c>
      <c r="L19" s="20" t="s">
        <v>481</v>
      </c>
      <c r="M19" s="18" t="s">
        <v>481</v>
      </c>
      <c r="N19" s="20" t="s">
        <v>481</v>
      </c>
      <c r="O19" s="18" t="s">
        <v>481</v>
      </c>
      <c r="P19" s="20" t="s">
        <v>481</v>
      </c>
      <c r="Q19" s="18" t="n">
        <v>406.12953394</v>
      </c>
      <c r="R19" s="20" t="n">
        <v>8.53865266</v>
      </c>
    </row>
    <row r="20" spans="1:18">
      <c r="A20" s="15" t="s">
        <v>495</v>
      </c>
      <c r="B20" s="17" t="n">
        <v>3371</v>
      </c>
      <c r="C20" s="18">
        <f>(75.0/B20*100)</f>
        <v/>
      </c>
      <c r="D20" s="19" t="n">
        <v>3296</v>
      </c>
      <c r="E20" s="18" t="n">
        <v>490.76492914</v>
      </c>
      <c r="F20" s="20" t="n">
        <v>2.091045</v>
      </c>
      <c r="G20" s="18" t="n">
        <v>496.06043079</v>
      </c>
      <c r="H20" s="20" t="n">
        <v>5.67991171</v>
      </c>
      <c r="I20" s="18" t="s">
        <v>481</v>
      </c>
      <c r="J20" s="20" t="s">
        <v>481</v>
      </c>
      <c r="K20" s="18" t="s">
        <v>481</v>
      </c>
      <c r="L20" s="20" t="s">
        <v>481</v>
      </c>
      <c r="M20" s="18" t="s">
        <v>481</v>
      </c>
      <c r="N20" s="20" t="s">
        <v>481</v>
      </c>
      <c r="O20" s="18" t="s">
        <v>481</v>
      </c>
      <c r="P20" s="20" t="s">
        <v>481</v>
      </c>
      <c r="Q20" s="18" t="n">
        <v>445.65480886</v>
      </c>
      <c r="R20" s="20" t="n">
        <v>9.83325876</v>
      </c>
    </row>
    <row r="21" spans="1:18">
      <c r="A21" s="15" t="s">
        <v>496</v>
      </c>
      <c r="B21" s="17" t="n">
        <v>5741</v>
      </c>
      <c r="C21" s="18">
        <f>(97.0/B21*100)</f>
        <v/>
      </c>
      <c r="D21" s="19" t="n">
        <v>5644</v>
      </c>
      <c r="E21" s="18" t="n">
        <v>504.67742851</v>
      </c>
      <c r="F21" s="20" t="n">
        <v>2.05300205</v>
      </c>
      <c r="G21" s="18" t="n">
        <v>507.70612441</v>
      </c>
      <c r="H21" s="20" t="n">
        <v>3.51524543</v>
      </c>
      <c r="I21" s="18" t="s">
        <v>481</v>
      </c>
      <c r="J21" s="20" t="s">
        <v>481</v>
      </c>
      <c r="K21" s="18" t="s">
        <v>481</v>
      </c>
      <c r="L21" s="20" t="s">
        <v>481</v>
      </c>
      <c r="M21" s="18" t="s">
        <v>481</v>
      </c>
      <c r="N21" s="20" t="s">
        <v>481</v>
      </c>
      <c r="O21" s="18" t="s">
        <v>481</v>
      </c>
      <c r="P21" s="20" t="s">
        <v>481</v>
      </c>
      <c r="Q21" s="18" t="n">
        <v>457.57677614</v>
      </c>
      <c r="R21" s="20" t="n">
        <v>8.70395083</v>
      </c>
    </row>
    <row r="22" spans="1:18">
      <c r="A22" s="15" t="s">
        <v>497</v>
      </c>
      <c r="B22" s="17" t="n">
        <v>6598</v>
      </c>
      <c r="C22" s="18">
        <f>(46.0/B22*100)</f>
        <v/>
      </c>
      <c r="D22" s="19" t="n">
        <v>6552</v>
      </c>
      <c r="E22" s="18" t="n">
        <v>473.54036358</v>
      </c>
      <c r="F22" s="20" t="n">
        <v>3.43094318</v>
      </c>
      <c r="G22" s="18" t="n">
        <v>491.50825314</v>
      </c>
      <c r="H22" s="20" t="n">
        <v>7.22452656</v>
      </c>
      <c r="I22" s="18" t="s">
        <v>481</v>
      </c>
      <c r="J22" s="20" t="s">
        <v>481</v>
      </c>
      <c r="K22" s="18" t="s">
        <v>481</v>
      </c>
      <c r="L22" s="20" t="s">
        <v>481</v>
      </c>
      <c r="M22" s="18" t="n">
        <v>465.3184081</v>
      </c>
      <c r="N22" s="20" t="n">
        <v>9.52311205</v>
      </c>
      <c r="O22" s="18" t="s">
        <v>481</v>
      </c>
      <c r="P22" s="20" t="s">
        <v>481</v>
      </c>
      <c r="Q22" s="18" t="n">
        <v>377.11254802</v>
      </c>
      <c r="R22" s="20" t="n">
        <v>7.84525659</v>
      </c>
    </row>
    <row r="23" spans="1:18">
      <c r="A23" s="15" t="s">
        <v>498</v>
      </c>
      <c r="B23" s="17" t="n">
        <v>11583</v>
      </c>
      <c r="C23" s="18">
        <f>(329.0/B23*100)</f>
        <v/>
      </c>
      <c r="D23" s="19" t="n">
        <v>11254</v>
      </c>
      <c r="E23" s="18" t="n">
        <v>493.75057991</v>
      </c>
      <c r="F23" s="20" t="n">
        <v>3.03942327</v>
      </c>
      <c r="G23" s="18" t="n">
        <v>487.82922827</v>
      </c>
      <c r="H23" s="20" t="n">
        <v>4.02151998</v>
      </c>
      <c r="I23" s="18" t="s">
        <v>481</v>
      </c>
      <c r="J23" s="20" t="s">
        <v>481</v>
      </c>
      <c r="K23" s="18" t="s">
        <v>481</v>
      </c>
      <c r="L23" s="20" t="s">
        <v>481</v>
      </c>
      <c r="M23" s="18" t="s">
        <v>481</v>
      </c>
      <c r="N23" s="20" t="s">
        <v>481</v>
      </c>
      <c r="O23" s="18" t="s">
        <v>481</v>
      </c>
      <c r="P23" s="20" t="s">
        <v>481</v>
      </c>
      <c r="Q23" s="18" t="n">
        <v>434.2079401</v>
      </c>
      <c r="R23" s="20" t="n">
        <v>8.424238089999999</v>
      </c>
    </row>
    <row r="24" spans="1:18">
      <c r="A24" s="15" t="s">
        <v>499</v>
      </c>
      <c r="B24" s="17" t="n">
        <v>6647</v>
      </c>
      <c r="C24" s="18">
        <f>(23.0/B24*100)</f>
        <v/>
      </c>
      <c r="D24" s="19" t="n">
        <v>6624</v>
      </c>
      <c r="E24" s="18" t="n">
        <v>533.52235116</v>
      </c>
      <c r="F24" s="20" t="n">
        <v>2.81964421</v>
      </c>
      <c r="G24" s="18" t="n">
        <v>538.2940733200001</v>
      </c>
      <c r="H24" s="20" t="n">
        <v>6.51952849</v>
      </c>
      <c r="I24" s="18" t="s">
        <v>481</v>
      </c>
      <c r="J24" s="20" t="s">
        <v>481</v>
      </c>
      <c r="K24" s="18" t="s">
        <v>481</v>
      </c>
      <c r="L24" s="20" t="s">
        <v>481</v>
      </c>
      <c r="M24" s="18" t="s">
        <v>481</v>
      </c>
      <c r="N24" s="20" t="s">
        <v>481</v>
      </c>
      <c r="O24" s="18" t="s">
        <v>481</v>
      </c>
      <c r="P24" s="20" t="s">
        <v>481</v>
      </c>
      <c r="Q24" s="18" t="n">
        <v>478.62519796</v>
      </c>
      <c r="R24" s="20" t="n">
        <v>10.61869386</v>
      </c>
    </row>
    <row r="25" spans="1:18">
      <c r="A25" s="15" t="s">
        <v>500</v>
      </c>
      <c r="B25" s="17" t="n">
        <v>5581</v>
      </c>
      <c r="C25" s="18">
        <f>(26.0/B25*100)</f>
        <v/>
      </c>
      <c r="D25" s="19" t="n">
        <v>5555</v>
      </c>
      <c r="E25" s="18" t="n">
        <v>511.65272802</v>
      </c>
      <c r="F25" s="20" t="n">
        <v>3.4602965</v>
      </c>
      <c r="G25" s="18" t="n">
        <v>548.17036073</v>
      </c>
      <c r="H25" s="20" t="n">
        <v>5.13828552</v>
      </c>
      <c r="I25" s="18" t="s">
        <v>481</v>
      </c>
      <c r="J25" s="20" t="s">
        <v>481</v>
      </c>
      <c r="K25" s="18" t="s">
        <v>481</v>
      </c>
      <c r="L25" s="20" t="s">
        <v>481</v>
      </c>
      <c r="M25" s="18" t="s">
        <v>481</v>
      </c>
      <c r="N25" s="20" t="s">
        <v>481</v>
      </c>
      <c r="O25" s="18" t="s">
        <v>481</v>
      </c>
      <c r="P25" s="20" t="s">
        <v>481</v>
      </c>
      <c r="Q25" s="18" t="n">
        <v>509.34766302</v>
      </c>
      <c r="R25" s="20" t="n">
        <v>15.12811412</v>
      </c>
    </row>
    <row r="26" spans="1:18">
      <c r="A26" s="15" t="s">
        <v>501</v>
      </c>
      <c r="B26" s="17" t="n">
        <v>4869</v>
      </c>
      <c r="C26" s="18">
        <f>(108.0/B26*100)</f>
        <v/>
      </c>
      <c r="D26" s="19" t="n">
        <v>4761</v>
      </c>
      <c r="E26" s="18" t="n">
        <v>481.99886798</v>
      </c>
      <c r="F26" s="20" t="n">
        <v>1.96793908</v>
      </c>
      <c r="G26" s="18" t="n">
        <v>489.00672987</v>
      </c>
      <c r="H26" s="20" t="n">
        <v>3.46856532</v>
      </c>
      <c r="I26" s="18" t="s">
        <v>481</v>
      </c>
      <c r="J26" s="20" t="s">
        <v>481</v>
      </c>
      <c r="K26" s="18" t="s">
        <v>481</v>
      </c>
      <c r="L26" s="20" t="s">
        <v>481</v>
      </c>
      <c r="M26" s="18" t="s">
        <v>481</v>
      </c>
      <c r="N26" s="20" t="s">
        <v>481</v>
      </c>
      <c r="O26" s="18" t="s">
        <v>481</v>
      </c>
      <c r="P26" s="20" t="s">
        <v>481</v>
      </c>
      <c r="Q26" s="18" t="n">
        <v>450.95391139</v>
      </c>
      <c r="R26" s="20" t="n">
        <v>9.4513032</v>
      </c>
    </row>
    <row r="27" spans="1:18">
      <c r="A27" s="15" t="s">
        <v>502</v>
      </c>
      <c r="B27" s="17" t="n">
        <v>5299</v>
      </c>
      <c r="C27" s="18">
        <f>(245.0/B27*100)</f>
        <v/>
      </c>
      <c r="D27" s="19" t="n">
        <v>5054</v>
      </c>
      <c r="E27" s="18" t="n">
        <v>493.21253018</v>
      </c>
      <c r="F27" s="20" t="n">
        <v>1.4042495</v>
      </c>
      <c r="G27" s="18" t="n">
        <v>487.64449011</v>
      </c>
      <c r="H27" s="20" t="n">
        <v>3.92135002</v>
      </c>
      <c r="I27" s="18" t="s">
        <v>481</v>
      </c>
      <c r="J27" s="20" t="s">
        <v>481</v>
      </c>
      <c r="K27" s="18" t="s">
        <v>481</v>
      </c>
      <c r="L27" s="20" t="s">
        <v>481</v>
      </c>
      <c r="M27" s="18" t="s">
        <v>481</v>
      </c>
      <c r="N27" s="20" t="s">
        <v>481</v>
      </c>
      <c r="O27" s="18" t="s">
        <v>481</v>
      </c>
      <c r="P27" s="20" t="s">
        <v>481</v>
      </c>
      <c r="Q27" s="18" t="n">
        <v>420.15200757</v>
      </c>
      <c r="R27" s="20" t="n">
        <v>5.00925333</v>
      </c>
    </row>
    <row r="28" spans="1:18">
      <c r="A28" s="15" t="s">
        <v>503</v>
      </c>
      <c r="B28" s="17" t="n">
        <v>7568</v>
      </c>
      <c r="C28" s="18">
        <f>(640.0/B28*100)</f>
        <v/>
      </c>
      <c r="D28" s="19" t="n">
        <v>6928</v>
      </c>
      <c r="E28" s="18" t="n">
        <v>414.61612405</v>
      </c>
      <c r="F28" s="20" t="n">
        <v>2.53856542</v>
      </c>
      <c r="G28" s="18" t="n">
        <v>407.62764274</v>
      </c>
      <c r="H28" s="20" t="n">
        <v>3.62529807</v>
      </c>
      <c r="I28" s="18" t="s">
        <v>481</v>
      </c>
      <c r="J28" s="20" t="s">
        <v>481</v>
      </c>
      <c r="K28" s="18" t="s">
        <v>481</v>
      </c>
      <c r="L28" s="20" t="s">
        <v>481</v>
      </c>
      <c r="M28" s="18" t="s">
        <v>481</v>
      </c>
      <c r="N28" s="20" t="s">
        <v>481</v>
      </c>
      <c r="O28" s="18" t="s">
        <v>481</v>
      </c>
      <c r="P28" s="20" t="s">
        <v>481</v>
      </c>
      <c r="Q28" s="18" t="n">
        <v>378.87496093</v>
      </c>
      <c r="R28" s="20" t="n">
        <v>7.63454829</v>
      </c>
    </row>
    <row r="29" spans="1:18">
      <c r="A29" s="15" t="s">
        <v>504</v>
      </c>
      <c r="B29" s="17" t="n">
        <v>5385</v>
      </c>
      <c r="C29" s="18">
        <f>(30.0/B29*100)</f>
        <v/>
      </c>
      <c r="D29" s="19" t="n">
        <v>5355</v>
      </c>
      <c r="E29" s="18" t="n">
        <v>519.49338335</v>
      </c>
      <c r="F29" s="20" t="n">
        <v>2.2363747</v>
      </c>
      <c r="G29" s="18" t="n">
        <v>514.96789459</v>
      </c>
      <c r="H29" s="20" t="n">
        <v>4.41856934</v>
      </c>
      <c r="I29" s="18" t="s">
        <v>481</v>
      </c>
      <c r="J29" s="20" t="s">
        <v>481</v>
      </c>
      <c r="K29" s="18" t="s">
        <v>481</v>
      </c>
      <c r="L29" s="20" t="s">
        <v>481</v>
      </c>
      <c r="M29" s="18" t="n">
        <v>335.3902018</v>
      </c>
      <c r="N29" s="20" t="n">
        <v>12.1685767</v>
      </c>
      <c r="O29" s="18" t="s">
        <v>481</v>
      </c>
      <c r="P29" s="20" t="s">
        <v>481</v>
      </c>
      <c r="Q29" s="18" t="n">
        <v>422.32488736</v>
      </c>
      <c r="R29" s="20" t="n">
        <v>12.75190615</v>
      </c>
    </row>
    <row r="30" spans="1:18">
      <c r="A30" s="15" t="s">
        <v>505</v>
      </c>
      <c r="B30" s="17" t="n">
        <v>4520</v>
      </c>
      <c r="C30" s="18">
        <f>(290.0/B30*100)</f>
        <v/>
      </c>
      <c r="D30" s="19" t="n">
        <v>4230</v>
      </c>
      <c r="E30" s="18" t="n">
        <v>496.37398916</v>
      </c>
      <c r="F30" s="20" t="n">
        <v>2.46277</v>
      </c>
      <c r="G30" s="18" t="n">
        <v>516.66240874</v>
      </c>
      <c r="H30" s="20" t="n">
        <v>4.52658704</v>
      </c>
      <c r="I30" s="18" t="s">
        <v>481</v>
      </c>
      <c r="J30" s="20" t="s">
        <v>481</v>
      </c>
      <c r="K30" s="18" t="s">
        <v>481</v>
      </c>
      <c r="L30" s="20" t="s">
        <v>481</v>
      </c>
      <c r="M30" s="18" t="s">
        <v>481</v>
      </c>
      <c r="N30" s="20" t="s">
        <v>481</v>
      </c>
      <c r="O30" s="18" t="s">
        <v>481</v>
      </c>
      <c r="P30" s="20" t="s">
        <v>481</v>
      </c>
      <c r="Q30" s="18" t="n">
        <v>432.12498768</v>
      </c>
      <c r="R30" s="20" t="n">
        <v>8.05349683</v>
      </c>
    </row>
    <row r="31" spans="1:18">
      <c r="A31" s="15" t="s">
        <v>506</v>
      </c>
      <c r="B31" s="17" t="n">
        <v>5456</v>
      </c>
      <c r="C31" s="18">
        <f>(161.0/B31*100)</f>
        <v/>
      </c>
      <c r="D31" s="19" t="n">
        <v>5295</v>
      </c>
      <c r="E31" s="18" t="n">
        <v>507.08239605</v>
      </c>
      <c r="F31" s="20" t="n">
        <v>2.14718637</v>
      </c>
      <c r="G31" s="18" t="n">
        <v>503.68107254</v>
      </c>
      <c r="H31" s="20" t="n">
        <v>3.96926879</v>
      </c>
      <c r="I31" s="18" t="s">
        <v>481</v>
      </c>
      <c r="J31" s="20" t="s">
        <v>481</v>
      </c>
      <c r="K31" s="18" t="s">
        <v>481</v>
      </c>
      <c r="L31" s="20" t="s">
        <v>481</v>
      </c>
      <c r="M31" s="18" t="s">
        <v>481</v>
      </c>
      <c r="N31" s="20" t="s">
        <v>481</v>
      </c>
      <c r="O31" s="18" t="s">
        <v>481</v>
      </c>
      <c r="P31" s="20" t="s">
        <v>481</v>
      </c>
      <c r="Q31" s="18" t="n">
        <v>438.25538495</v>
      </c>
      <c r="R31" s="20" t="n">
        <v>6.32793704</v>
      </c>
    </row>
    <row r="32" spans="1:18">
      <c r="A32" s="15" t="s">
        <v>507</v>
      </c>
      <c r="B32" s="17" t="n">
        <v>4478</v>
      </c>
      <c r="C32" s="18">
        <f>(6.0/B32*100)</f>
        <v/>
      </c>
      <c r="D32" s="19" t="n">
        <v>4472</v>
      </c>
      <c r="E32" s="18" t="n">
        <v>502.70372009</v>
      </c>
      <c r="F32" s="20" t="n">
        <v>2.278293</v>
      </c>
      <c r="G32" s="18" t="n">
        <v>519.90499483</v>
      </c>
      <c r="H32" s="20" t="n">
        <v>4.21747132</v>
      </c>
      <c r="I32" s="18" t="s">
        <v>481</v>
      </c>
      <c r="J32" s="20" t="s">
        <v>481</v>
      </c>
      <c r="K32" s="18" t="s">
        <v>481</v>
      </c>
      <c r="L32" s="20" t="s">
        <v>481</v>
      </c>
      <c r="M32" s="18" t="s">
        <v>481</v>
      </c>
      <c r="N32" s="20" t="s">
        <v>481</v>
      </c>
      <c r="O32" s="18" t="s">
        <v>481</v>
      </c>
      <c r="P32" s="20" t="s">
        <v>481</v>
      </c>
      <c r="Q32" s="18" t="n">
        <v>427.69470528</v>
      </c>
      <c r="R32" s="20" t="n">
        <v>12.74520132</v>
      </c>
    </row>
    <row r="33" spans="1:18">
      <c r="A33" s="15" t="s">
        <v>508</v>
      </c>
      <c r="B33" s="17" t="n">
        <v>7325</v>
      </c>
      <c r="C33" s="18">
        <f>(90.0/B33*100)</f>
        <v/>
      </c>
      <c r="D33" s="19" t="n">
        <v>7235</v>
      </c>
      <c r="E33" s="18" t="n">
        <v>493.79585187</v>
      </c>
      <c r="F33" s="20" t="n">
        <v>2.50674002</v>
      </c>
      <c r="G33" s="18" t="n">
        <v>498.87526174</v>
      </c>
      <c r="H33" s="20" t="n">
        <v>5.05883446</v>
      </c>
      <c r="I33" s="18" t="s">
        <v>481</v>
      </c>
      <c r="J33" s="20" t="s">
        <v>481</v>
      </c>
      <c r="K33" s="18" t="s">
        <v>481</v>
      </c>
      <c r="L33" s="20" t="s">
        <v>481</v>
      </c>
      <c r="M33" s="18" t="s">
        <v>481</v>
      </c>
      <c r="N33" s="20" t="s">
        <v>481</v>
      </c>
      <c r="O33" s="18" t="s">
        <v>481</v>
      </c>
      <c r="P33" s="20" t="s">
        <v>481</v>
      </c>
      <c r="Q33" s="18" t="n">
        <v>414.59714379</v>
      </c>
      <c r="R33" s="20" t="n">
        <v>9.680216189999999</v>
      </c>
    </row>
    <row r="34" spans="1:18">
      <c r="A34" s="15" t="s">
        <v>509</v>
      </c>
      <c r="B34" s="17" t="n">
        <v>6350</v>
      </c>
      <c r="C34" s="18">
        <f>(119.0/B34*100)</f>
        <v/>
      </c>
      <c r="D34" s="19" t="n">
        <v>6231</v>
      </c>
      <c r="E34" s="18" t="n">
        <v>485.72341229</v>
      </c>
      <c r="F34" s="20" t="n">
        <v>2.56537941</v>
      </c>
      <c r="G34" s="18" t="n">
        <v>478.46414063</v>
      </c>
      <c r="H34" s="20" t="n">
        <v>4.02200617</v>
      </c>
      <c r="I34" s="18" t="s">
        <v>481</v>
      </c>
      <c r="J34" s="20" t="s">
        <v>481</v>
      </c>
      <c r="K34" s="18" t="s">
        <v>481</v>
      </c>
      <c r="L34" s="20" t="s">
        <v>481</v>
      </c>
      <c r="M34" s="18" t="n">
        <v>336.51078337</v>
      </c>
      <c r="N34" s="20" t="n">
        <v>12.24828707</v>
      </c>
      <c r="O34" s="18" t="s">
        <v>481</v>
      </c>
      <c r="P34" s="20" t="s">
        <v>481</v>
      </c>
      <c r="Q34" s="18" t="n">
        <v>408.59906731</v>
      </c>
      <c r="R34" s="20" t="n">
        <v>8.716947830000001</v>
      </c>
    </row>
    <row r="35" spans="1:18">
      <c r="A35" s="15" t="s">
        <v>510</v>
      </c>
      <c r="B35" s="17" t="n">
        <v>6406</v>
      </c>
      <c r="C35" s="18">
        <f>(98.0/B35*100)</f>
        <v/>
      </c>
      <c r="D35" s="19" t="n">
        <v>6308</v>
      </c>
      <c r="E35" s="18" t="n">
        <v>506.82023706</v>
      </c>
      <c r="F35" s="20" t="n">
        <v>1.97440894</v>
      </c>
      <c r="G35" s="18" t="n">
        <v>523.68001452</v>
      </c>
      <c r="H35" s="20" t="n">
        <v>2.58022796</v>
      </c>
      <c r="I35" s="18" t="s">
        <v>481</v>
      </c>
      <c r="J35" s="20" t="s">
        <v>481</v>
      </c>
      <c r="K35" s="18" t="s">
        <v>481</v>
      </c>
      <c r="L35" s="20" t="s">
        <v>481</v>
      </c>
      <c r="M35" s="18" t="n">
        <v>349.78970242</v>
      </c>
      <c r="N35" s="20" t="n">
        <v>6.90672373</v>
      </c>
      <c r="O35" s="18" t="s">
        <v>481</v>
      </c>
      <c r="P35" s="20" t="s">
        <v>481</v>
      </c>
      <c r="Q35" s="18" t="n">
        <v>478.2888292</v>
      </c>
      <c r="R35" s="20" t="n">
        <v>8.683417349999999</v>
      </c>
    </row>
    <row r="36" spans="1:18">
      <c r="A36" s="15" t="s">
        <v>511</v>
      </c>
      <c r="B36" s="17" t="n">
        <v>6736</v>
      </c>
      <c r="C36" s="18">
        <f>(116.0/B36*100)</f>
        <v/>
      </c>
      <c r="D36" s="19" t="n">
        <v>6620</v>
      </c>
      <c r="E36" s="18" t="n">
        <v>488.90280673</v>
      </c>
      <c r="F36" s="20" t="n">
        <v>2.17554027</v>
      </c>
      <c r="G36" s="18" t="n">
        <v>488.71125646</v>
      </c>
      <c r="H36" s="20" t="n">
        <v>3.9705855</v>
      </c>
      <c r="I36" s="18" t="s">
        <v>481</v>
      </c>
      <c r="J36" s="20" t="s">
        <v>481</v>
      </c>
      <c r="K36" s="18" t="s">
        <v>481</v>
      </c>
      <c r="L36" s="20" t="s">
        <v>481</v>
      </c>
      <c r="M36" s="18" t="s">
        <v>481</v>
      </c>
      <c r="N36" s="20" t="s">
        <v>481</v>
      </c>
      <c r="O36" s="18" t="s">
        <v>481</v>
      </c>
      <c r="P36" s="20" t="s">
        <v>481</v>
      </c>
      <c r="Q36" s="18" t="n">
        <v>434.47344034</v>
      </c>
      <c r="R36" s="20" t="n">
        <v>6.75478245</v>
      </c>
    </row>
    <row r="37" spans="1:18">
      <c r="A37" s="15" t="s">
        <v>512</v>
      </c>
      <c r="B37" s="17" t="n">
        <v>5458</v>
      </c>
      <c r="C37" s="18">
        <f>(254.0/B37*100)</f>
        <v/>
      </c>
      <c r="D37" s="19" t="n">
        <v>5204</v>
      </c>
      <c r="E37" s="18" t="n">
        <v>500.97485912</v>
      </c>
      <c r="F37" s="20" t="n">
        <v>3.03204187</v>
      </c>
      <c r="G37" s="18" t="n">
        <v>502.64980126</v>
      </c>
      <c r="H37" s="20" t="n">
        <v>4.4843427</v>
      </c>
      <c r="I37" s="18" t="s">
        <v>481</v>
      </c>
      <c r="J37" s="20" t="s">
        <v>481</v>
      </c>
      <c r="K37" s="18" t="s">
        <v>481</v>
      </c>
      <c r="L37" s="20" t="s">
        <v>481</v>
      </c>
      <c r="M37" s="18" t="s">
        <v>481</v>
      </c>
      <c r="N37" s="20" t="s">
        <v>481</v>
      </c>
      <c r="O37" s="18" t="s">
        <v>481</v>
      </c>
      <c r="P37" s="20" t="s">
        <v>481</v>
      </c>
      <c r="Q37" s="18" t="n">
        <v>425.62287664</v>
      </c>
      <c r="R37" s="20" t="n">
        <v>7.37469785</v>
      </c>
    </row>
    <row r="38" spans="1:18">
      <c r="A38" s="15" t="s">
        <v>513</v>
      </c>
      <c r="B38" s="17" t="n">
        <v>5860</v>
      </c>
      <c r="C38" s="18">
        <f>(36.0/B38*100)</f>
        <v/>
      </c>
      <c r="D38" s="19" t="n">
        <v>5824</v>
      </c>
      <c r="E38" s="18" t="n">
        <v>522.41860578</v>
      </c>
      <c r="F38" s="20" t="n">
        <v>3.1078466</v>
      </c>
      <c r="G38" s="18" t="n">
        <v>534.2196226900001</v>
      </c>
      <c r="H38" s="20" t="n">
        <v>5.14618851</v>
      </c>
      <c r="I38" s="18" t="s">
        <v>481</v>
      </c>
      <c r="J38" s="20" t="s">
        <v>481</v>
      </c>
      <c r="K38" s="18" t="s">
        <v>481</v>
      </c>
      <c r="L38" s="20" t="s">
        <v>481</v>
      </c>
      <c r="M38" s="18" t="s">
        <v>481</v>
      </c>
      <c r="N38" s="20" t="s">
        <v>481</v>
      </c>
      <c r="O38" s="18" t="s">
        <v>481</v>
      </c>
      <c r="P38" s="20" t="s">
        <v>481</v>
      </c>
      <c r="Q38" s="18" t="n">
        <v>508.80958701</v>
      </c>
      <c r="R38" s="20" t="n">
        <v>5.20630376</v>
      </c>
    </row>
    <row r="39" spans="1:18">
      <c r="A39" s="15" t="s">
        <v>514</v>
      </c>
      <c r="B39" s="17" t="n">
        <v>5895</v>
      </c>
      <c r="C39" s="18">
        <f>(34.0/B39*100)</f>
        <v/>
      </c>
      <c r="D39" s="19" t="n">
        <v>5861</v>
      </c>
      <c r="E39" s="18" t="n">
        <v>424.0469392</v>
      </c>
      <c r="F39" s="20" t="n">
        <v>4.28526263</v>
      </c>
      <c r="G39" s="18" t="n">
        <v>414.73318645</v>
      </c>
      <c r="H39" s="20" t="n">
        <v>5.91852224</v>
      </c>
      <c r="I39" s="18" t="s">
        <v>481</v>
      </c>
      <c r="J39" s="20" t="s">
        <v>481</v>
      </c>
      <c r="K39" s="18" t="s">
        <v>481</v>
      </c>
      <c r="L39" s="20" t="s">
        <v>481</v>
      </c>
      <c r="M39" s="18" t="s">
        <v>481</v>
      </c>
      <c r="N39" s="20" t="s">
        <v>481</v>
      </c>
      <c r="O39" s="18" t="s">
        <v>481</v>
      </c>
      <c r="P39" s="20" t="s">
        <v>481</v>
      </c>
      <c r="Q39" s="18" t="n">
        <v>384.1995674</v>
      </c>
      <c r="R39" s="20" t="n">
        <v>10.49165696</v>
      </c>
    </row>
    <row r="40" spans="1:18">
      <c r="A40" s="15" t="s">
        <v>515</v>
      </c>
      <c r="B40" s="17" t="n">
        <v>14157</v>
      </c>
      <c r="C40" s="18">
        <f>(467.0/B40*100)</f>
        <v/>
      </c>
      <c r="D40" s="19" t="n">
        <v>13690</v>
      </c>
      <c r="E40" s="18" t="n">
        <v>497.0089549</v>
      </c>
      <c r="F40" s="20" t="n">
        <v>2.46228642</v>
      </c>
      <c r="G40" s="18" t="n">
        <v>490.3099918</v>
      </c>
      <c r="H40" s="20" t="n">
        <v>6.11604528</v>
      </c>
      <c r="I40" s="18" t="s">
        <v>481</v>
      </c>
      <c r="J40" s="20" t="s">
        <v>481</v>
      </c>
      <c r="K40" s="18" t="s">
        <v>481</v>
      </c>
      <c r="L40" s="20" t="s">
        <v>481</v>
      </c>
      <c r="M40" s="18" t="s">
        <v>481</v>
      </c>
      <c r="N40" s="20" t="s">
        <v>481</v>
      </c>
      <c r="O40" s="18" t="s">
        <v>481</v>
      </c>
      <c r="P40" s="20" t="s">
        <v>481</v>
      </c>
      <c r="Q40" s="18" t="n">
        <v>418.29650287</v>
      </c>
      <c r="R40" s="20" t="n">
        <v>6.77819716</v>
      </c>
    </row>
    <row r="41" spans="1:18">
      <c r="A41" s="15" t="s">
        <v>516</v>
      </c>
      <c r="B41" s="17" t="n">
        <v>5712</v>
      </c>
      <c r="C41" s="18">
        <f>(83.0/B41*100)</f>
        <v/>
      </c>
      <c r="D41" s="19" t="n">
        <v>5629</v>
      </c>
      <c r="E41" s="18" t="n">
        <v>472.16944798</v>
      </c>
      <c r="F41" s="20" t="n">
        <v>3.07924882</v>
      </c>
      <c r="G41" s="18" t="n">
        <v>479.30094105</v>
      </c>
      <c r="H41" s="20" t="n">
        <v>5.35663437</v>
      </c>
      <c r="I41" s="18" t="s">
        <v>481</v>
      </c>
      <c r="J41" s="20" t="s">
        <v>481</v>
      </c>
      <c r="K41" s="18" t="s">
        <v>481</v>
      </c>
      <c r="L41" s="20" t="s">
        <v>481</v>
      </c>
      <c r="M41" s="18" t="n">
        <v>392.51815558</v>
      </c>
      <c r="N41" s="20" t="n">
        <v>16.89642718</v>
      </c>
      <c r="O41" s="18" t="s">
        <v>481</v>
      </c>
      <c r="P41" s="20" t="s">
        <v>481</v>
      </c>
      <c r="Q41" s="18" t="n">
        <v>413.3207458</v>
      </c>
      <c r="R41" s="20" t="n">
        <v>12.43768032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(2423.0/B46*100)</f>
        <v/>
      </c>
      <c r="D46" s="19" t="n">
        <v>20718</v>
      </c>
      <c r="E46" s="18" t="n">
        <v>392.23437569</v>
      </c>
      <c r="F46" s="20" t="n">
        <v>3.46780095</v>
      </c>
      <c r="G46" s="18" t="n">
        <v>382.7039404</v>
      </c>
      <c r="H46" s="20" t="n">
        <v>5.01568228</v>
      </c>
      <c r="I46" s="18" t="s">
        <v>481</v>
      </c>
      <c r="J46" s="20" t="s">
        <v>481</v>
      </c>
      <c r="K46" s="18" t="s">
        <v>481</v>
      </c>
      <c r="L46" s="20" t="s">
        <v>481</v>
      </c>
      <c r="M46" s="18" t="s">
        <v>481</v>
      </c>
      <c r="N46" s="20" t="s">
        <v>481</v>
      </c>
      <c r="O46" s="18" t="s">
        <v>481</v>
      </c>
      <c r="P46" s="20" t="s">
        <v>481</v>
      </c>
      <c r="Q46" s="18" t="n">
        <v>358.01019256</v>
      </c>
      <c r="R46" s="20" t="n">
        <v>3.49990221</v>
      </c>
    </row>
    <row r="47" spans="1:18">
      <c r="A47" s="15" t="s">
        <v>522</v>
      </c>
      <c r="B47" s="17" t="n">
        <v>5928</v>
      </c>
      <c r="C47" s="18">
        <f>(498.0/B47*100)</f>
        <v/>
      </c>
      <c r="D47" s="19" t="n">
        <v>5430</v>
      </c>
      <c r="E47" s="18" t="n">
        <v>454.53353008</v>
      </c>
      <c r="F47" s="20" t="n">
        <v>4.02802527</v>
      </c>
      <c r="G47" s="18" t="n">
        <v>442.74145347</v>
      </c>
      <c r="H47" s="20" t="n">
        <v>6.14052984</v>
      </c>
      <c r="I47" s="18" t="s">
        <v>481</v>
      </c>
      <c r="J47" s="20" t="s">
        <v>481</v>
      </c>
      <c r="K47" s="18" t="s">
        <v>481</v>
      </c>
      <c r="L47" s="20" t="s">
        <v>481</v>
      </c>
      <c r="M47" s="18" t="s">
        <v>481</v>
      </c>
      <c r="N47" s="20" t="s">
        <v>481</v>
      </c>
      <c r="O47" s="18" t="s">
        <v>481</v>
      </c>
      <c r="P47" s="20" t="s">
        <v>481</v>
      </c>
      <c r="Q47" s="18" t="n">
        <v>385.68168798</v>
      </c>
      <c r="R47" s="20" t="n">
        <v>5.50528914</v>
      </c>
    </row>
    <row r="48" spans="1:18">
      <c r="A48" s="15" t="s">
        <v>523</v>
      </c>
      <c r="B48" s="17" t="n">
        <v>9841</v>
      </c>
      <c r="C48" s="18">
        <f>(9.0/B48*100)</f>
        <v/>
      </c>
      <c r="D48" s="19" t="n">
        <v>9832</v>
      </c>
      <c r="E48" s="18" t="n">
        <v>508.86368</v>
      </c>
      <c r="F48" s="20" t="n">
        <v>4.76106596</v>
      </c>
      <c r="G48" s="18" t="n">
        <v>571.21717771</v>
      </c>
      <c r="H48" s="20" t="n">
        <v>5.32789333</v>
      </c>
      <c r="I48" s="18" t="s">
        <v>481</v>
      </c>
      <c r="J48" s="20" t="s">
        <v>481</v>
      </c>
      <c r="K48" s="18" t="s">
        <v>481</v>
      </c>
      <c r="L48" s="20" t="s">
        <v>481</v>
      </c>
      <c r="M48" s="18" t="s">
        <v>481</v>
      </c>
      <c r="N48" s="20" t="s">
        <v>481</v>
      </c>
      <c r="O48" s="18" t="s">
        <v>481</v>
      </c>
      <c r="P48" s="20" t="s">
        <v>481</v>
      </c>
      <c r="Q48" s="18" t="n">
        <v>495.1735349</v>
      </c>
      <c r="R48" s="20" t="n">
        <v>16.58281901</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(511.0/B50*100)</f>
        <v/>
      </c>
      <c r="D50" s="19" t="n">
        <v>11284</v>
      </c>
      <c r="E50" s="18" t="n">
        <v>396.18881564</v>
      </c>
      <c r="F50" s="20" t="n">
        <v>2.22344679</v>
      </c>
      <c r="G50" s="18" t="n">
        <v>384.27993097</v>
      </c>
      <c r="H50" s="20" t="n">
        <v>4.23834003</v>
      </c>
      <c r="I50" s="18" t="s">
        <v>481</v>
      </c>
      <c r="J50" s="20" t="s">
        <v>481</v>
      </c>
      <c r="K50" s="18" t="s">
        <v>481</v>
      </c>
      <c r="L50" s="20" t="s">
        <v>481</v>
      </c>
      <c r="M50" s="18" t="s">
        <v>481</v>
      </c>
      <c r="N50" s="20" t="s">
        <v>481</v>
      </c>
      <c r="O50" s="18" t="s">
        <v>481</v>
      </c>
      <c r="P50" s="20" t="s">
        <v>481</v>
      </c>
      <c r="Q50" s="18" t="n">
        <v>342.58923309</v>
      </c>
      <c r="R50" s="20" t="n">
        <v>7.70158932</v>
      </c>
    </row>
    <row r="51" spans="1:18">
      <c r="A51" s="15" t="s">
        <v>526</v>
      </c>
      <c r="B51" s="17" t="n">
        <v>6866</v>
      </c>
      <c r="C51" s="18">
        <f>(114.0/B51*100)</f>
        <v/>
      </c>
      <c r="D51" s="19" t="n">
        <v>6752</v>
      </c>
      <c r="E51" s="18" t="n">
        <v>406.60159292</v>
      </c>
      <c r="F51" s="20" t="n">
        <v>2.7493286</v>
      </c>
      <c r="G51" s="18" t="n">
        <v>397.73441388</v>
      </c>
      <c r="H51" s="20" t="n">
        <v>4.80183698</v>
      </c>
      <c r="I51" s="18" t="s">
        <v>481</v>
      </c>
      <c r="J51" s="20" t="s">
        <v>481</v>
      </c>
      <c r="K51" s="18" t="s">
        <v>481</v>
      </c>
      <c r="L51" s="20" t="s">
        <v>481</v>
      </c>
      <c r="M51" s="18" t="n">
        <v>380.5422133</v>
      </c>
      <c r="N51" s="20" t="n">
        <v>4.31283207</v>
      </c>
      <c r="O51" s="18" t="s">
        <v>481</v>
      </c>
      <c r="P51" s="20" t="s">
        <v>481</v>
      </c>
      <c r="Q51" s="18" t="n">
        <v>385.4011323</v>
      </c>
      <c r="R51" s="20" t="n">
        <v>6.54071673</v>
      </c>
    </row>
    <row r="52" spans="1:18">
      <c r="A52" s="15" t="s">
        <v>527</v>
      </c>
      <c r="B52" s="17" t="n">
        <v>5809</v>
      </c>
      <c r="C52" s="18">
        <f>(127.0/B52*100)</f>
        <v/>
      </c>
      <c r="D52" s="19" t="n">
        <v>5682</v>
      </c>
      <c r="E52" s="18" t="n">
        <v>466.03305566</v>
      </c>
      <c r="F52" s="20" t="n">
        <v>2.84351477</v>
      </c>
      <c r="G52" s="18" t="n">
        <v>467.693064</v>
      </c>
      <c r="H52" s="20" t="n">
        <v>5.66344295</v>
      </c>
      <c r="I52" s="18" t="s">
        <v>481</v>
      </c>
      <c r="J52" s="20" t="s">
        <v>481</v>
      </c>
      <c r="K52" s="18" t="s">
        <v>481</v>
      </c>
      <c r="L52" s="20" t="s">
        <v>481</v>
      </c>
      <c r="M52" s="18" t="s">
        <v>481</v>
      </c>
      <c r="N52" s="20" t="s">
        <v>481</v>
      </c>
      <c r="O52" s="18" t="s">
        <v>481</v>
      </c>
      <c r="P52" s="20" t="s">
        <v>481</v>
      </c>
      <c r="Q52" s="18" t="n">
        <v>393.81543135</v>
      </c>
      <c r="R52" s="20" t="n">
        <v>8.492229930000001</v>
      </c>
    </row>
    <row r="53" spans="1:18">
      <c r="A53" s="15" t="s">
        <v>528</v>
      </c>
      <c r="B53" s="17" t="n">
        <v>5571</v>
      </c>
      <c r="C53" s="18">
        <f>(150.0/B53*100)</f>
        <v/>
      </c>
      <c r="D53" s="19" t="n">
        <v>5421</v>
      </c>
      <c r="E53" s="18" t="n">
        <v>447.17020541</v>
      </c>
      <c r="F53" s="20" t="n">
        <v>1.89561736</v>
      </c>
      <c r="G53" s="18" t="n">
        <v>432.98777442</v>
      </c>
      <c r="H53" s="20" t="n">
        <v>4.12923073</v>
      </c>
      <c r="I53" s="18" t="s">
        <v>481</v>
      </c>
      <c r="J53" s="20" t="s">
        <v>481</v>
      </c>
      <c r="K53" s="18" t="s">
        <v>481</v>
      </c>
      <c r="L53" s="20" t="s">
        <v>481</v>
      </c>
      <c r="M53" s="18" t="s">
        <v>481</v>
      </c>
      <c r="N53" s="20" t="s">
        <v>481</v>
      </c>
      <c r="O53" s="18" t="s">
        <v>481</v>
      </c>
      <c r="P53" s="20" t="s">
        <v>481</v>
      </c>
      <c r="Q53" s="18" t="n">
        <v>371.51211607</v>
      </c>
      <c r="R53" s="20" t="n">
        <v>5.00260639</v>
      </c>
    </row>
    <row r="54" spans="1:18">
      <c r="A54" s="15" t="s">
        <v>529</v>
      </c>
      <c r="B54" s="17" t="n">
        <v>4740</v>
      </c>
      <c r="C54" s="18">
        <f>(669.0/B54*100)</f>
        <v/>
      </c>
      <c r="D54" s="19" t="n">
        <v>4071</v>
      </c>
      <c r="E54" s="18" t="n">
        <v>337.81415788</v>
      </c>
      <c r="F54" s="20" t="n">
        <v>3.30027646</v>
      </c>
      <c r="G54" s="18" t="n">
        <v>339.58809308</v>
      </c>
      <c r="H54" s="20" t="n">
        <v>4.30102831</v>
      </c>
      <c r="I54" s="18" t="s">
        <v>481</v>
      </c>
      <c r="J54" s="20" t="s">
        <v>481</v>
      </c>
      <c r="K54" s="18" t="s">
        <v>481</v>
      </c>
      <c r="L54" s="20" t="s">
        <v>481</v>
      </c>
      <c r="M54" s="18" t="s">
        <v>481</v>
      </c>
      <c r="N54" s="20" t="s">
        <v>481</v>
      </c>
      <c r="O54" s="18" t="s">
        <v>481</v>
      </c>
      <c r="P54" s="20" t="s">
        <v>481</v>
      </c>
      <c r="Q54" s="18" t="n">
        <v>293.58027892</v>
      </c>
      <c r="R54" s="20" t="n">
        <v>4.64790936</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548.67499025</v>
      </c>
      <c r="F56" s="20" t="n">
        <v>2.84087657</v>
      </c>
      <c r="G56" s="18" t="n">
        <v>545.5936503200001</v>
      </c>
      <c r="H56" s="20" t="n">
        <v>5.24503168</v>
      </c>
      <c r="I56" s="18" t="s">
        <v>481</v>
      </c>
      <c r="J56" s="20" t="s">
        <v>481</v>
      </c>
      <c r="K56" s="18" t="s">
        <v>481</v>
      </c>
      <c r="L56" s="20" t="s">
        <v>481</v>
      </c>
      <c r="M56" s="18" t="s">
        <v>481</v>
      </c>
      <c r="N56" s="20" t="s">
        <v>481</v>
      </c>
      <c r="O56" s="18" t="s">
        <v>481</v>
      </c>
      <c r="P56" s="20" t="s">
        <v>481</v>
      </c>
      <c r="Q56" s="18" t="n">
        <v>492.719374</v>
      </c>
      <c r="R56" s="20" t="n">
        <v>15.24606268</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(195.0/B61*100)</f>
        <v/>
      </c>
      <c r="D61" s="19" t="n">
        <v>6330</v>
      </c>
      <c r="E61" s="18" t="n">
        <v>480.43445907</v>
      </c>
      <c r="F61" s="20" t="n">
        <v>2.33358536</v>
      </c>
      <c r="G61" s="18" t="n">
        <v>487.20762046</v>
      </c>
      <c r="H61" s="20" t="n">
        <v>4.17658713</v>
      </c>
      <c r="I61" s="18" t="s">
        <v>481</v>
      </c>
      <c r="J61" s="20" t="s">
        <v>481</v>
      </c>
      <c r="K61" s="18" t="s">
        <v>481</v>
      </c>
      <c r="L61" s="20" t="s">
        <v>481</v>
      </c>
      <c r="M61" s="18" t="s">
        <v>481</v>
      </c>
      <c r="N61" s="20" t="s">
        <v>481</v>
      </c>
      <c r="O61" s="18" t="s">
        <v>481</v>
      </c>
      <c r="P61" s="20" t="s">
        <v>481</v>
      </c>
      <c r="Q61" s="18" t="n">
        <v>415.28827918</v>
      </c>
      <c r="R61" s="20" t="n">
        <v>8.67910865</v>
      </c>
    </row>
    <row r="62" spans="1:18">
      <c r="A62" s="15" t="s">
        <v>537</v>
      </c>
      <c r="B62" s="17" t="n">
        <v>4476</v>
      </c>
      <c r="C62" s="18">
        <f>(3.0/B62*100)</f>
        <v/>
      </c>
      <c r="D62" s="19" t="n">
        <v>4473</v>
      </c>
      <c r="E62" s="18" t="n">
        <v>543.31189469</v>
      </c>
      <c r="F62" s="20" t="n">
        <v>1.17260469</v>
      </c>
      <c r="G62" s="18" t="n">
        <v>549.63750649</v>
      </c>
      <c r="H62" s="20" t="n">
        <v>4.00176169</v>
      </c>
      <c r="I62" s="18" t="s">
        <v>481</v>
      </c>
      <c r="J62" s="20" t="s">
        <v>481</v>
      </c>
      <c r="K62" s="18" t="s">
        <v>481</v>
      </c>
      <c r="L62" s="20" t="s">
        <v>481</v>
      </c>
      <c r="M62" s="18" t="s">
        <v>481</v>
      </c>
      <c r="N62" s="20" t="s">
        <v>481</v>
      </c>
      <c r="O62" s="18" t="s">
        <v>481</v>
      </c>
      <c r="P62" s="20" t="s">
        <v>481</v>
      </c>
      <c r="Q62" s="18" t="n">
        <v>516.0229657</v>
      </c>
      <c r="R62" s="20" t="n">
        <v>23.13237948</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(107.0/B66*100)</f>
        <v/>
      </c>
      <c r="D66" s="19" t="n">
        <v>5558</v>
      </c>
      <c r="E66" s="18" t="n">
        <v>426.40028397</v>
      </c>
      <c r="F66" s="20" t="n">
        <v>1.48490311</v>
      </c>
      <c r="G66" s="18" t="n">
        <v>428.54441147</v>
      </c>
      <c r="H66" s="20" t="n">
        <v>4.3874204</v>
      </c>
      <c r="I66" s="18" t="s">
        <v>481</v>
      </c>
      <c r="J66" s="20" t="s">
        <v>481</v>
      </c>
      <c r="K66" s="18" t="s">
        <v>481</v>
      </c>
      <c r="L66" s="20" t="s">
        <v>481</v>
      </c>
      <c r="M66" s="18" t="s">
        <v>481</v>
      </c>
      <c r="N66" s="20" t="s">
        <v>481</v>
      </c>
      <c r="O66" s="18" t="s">
        <v>481</v>
      </c>
      <c r="P66" s="20" t="s">
        <v>481</v>
      </c>
      <c r="Q66" s="18" t="n">
        <v>363.68846158</v>
      </c>
      <c r="R66" s="20" t="n">
        <v>4.7968396</v>
      </c>
    </row>
    <row r="67" spans="1:18">
      <c r="A67" s="15" t="s">
        <v>542</v>
      </c>
      <c r="B67" s="17" t="n">
        <v>6971</v>
      </c>
      <c r="C67" s="18">
        <f>(1435.0/B67*100)</f>
        <v/>
      </c>
      <c r="D67" s="19" t="n">
        <v>5536</v>
      </c>
      <c r="E67" s="18" t="n">
        <v>404.47227683</v>
      </c>
      <c r="F67" s="20" t="n">
        <v>2.90752427</v>
      </c>
      <c r="G67" s="18" t="n">
        <v>393.56851448</v>
      </c>
      <c r="H67" s="20" t="n">
        <v>4.10793114</v>
      </c>
      <c r="I67" s="18" t="s">
        <v>481</v>
      </c>
      <c r="J67" s="20" t="s">
        <v>481</v>
      </c>
      <c r="K67" s="18" t="s">
        <v>481</v>
      </c>
      <c r="L67" s="20" t="s">
        <v>481</v>
      </c>
      <c r="M67" s="18" t="s">
        <v>481</v>
      </c>
      <c r="N67" s="20" t="s">
        <v>481</v>
      </c>
      <c r="O67" s="18" t="s">
        <v>481</v>
      </c>
      <c r="P67" s="20" t="s">
        <v>481</v>
      </c>
      <c r="Q67" s="18" t="n">
        <v>348.42235574</v>
      </c>
      <c r="R67" s="20" t="n">
        <v>7.37275486</v>
      </c>
    </row>
    <row r="68" spans="1:18">
      <c r="A68" s="15" t="s">
        <v>543</v>
      </c>
      <c r="B68" s="17" t="n">
        <v>12083</v>
      </c>
      <c r="C68" s="18">
        <f>(33.0/B68*100)</f>
        <v/>
      </c>
      <c r="D68" s="19" t="n">
        <v>12050</v>
      </c>
      <c r="E68" s="18" t="n">
        <v>416.30756285</v>
      </c>
      <c r="F68" s="20" t="n">
        <v>1.6714798</v>
      </c>
      <c r="G68" s="18" t="n">
        <v>403.36806302</v>
      </c>
      <c r="H68" s="20" t="n">
        <v>3.43251518</v>
      </c>
      <c r="I68" s="18" t="s">
        <v>481</v>
      </c>
      <c r="J68" s="20" t="s">
        <v>481</v>
      </c>
      <c r="K68" s="18" t="s">
        <v>481</v>
      </c>
      <c r="L68" s="20" t="s">
        <v>481</v>
      </c>
      <c r="M68" s="18" t="s">
        <v>481</v>
      </c>
      <c r="N68" s="20" t="s">
        <v>481</v>
      </c>
      <c r="O68" s="18" t="s">
        <v>481</v>
      </c>
      <c r="P68" s="20" t="s">
        <v>481</v>
      </c>
      <c r="Q68" s="18" t="n">
        <v>351.89494106</v>
      </c>
      <c r="R68" s="20" t="n">
        <v>2.41095445</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497.56328067</v>
      </c>
      <c r="F70" s="20" t="n">
        <v>3.2646818</v>
      </c>
      <c r="G70" s="18" t="n">
        <v>502.01897612</v>
      </c>
      <c r="H70" s="20" t="n">
        <v>3.93646474</v>
      </c>
      <c r="I70" s="18" t="s">
        <v>481</v>
      </c>
      <c r="J70" s="20" t="s">
        <v>481</v>
      </c>
      <c r="K70" s="18" t="s">
        <v>481</v>
      </c>
      <c r="L70" s="20" t="s">
        <v>481</v>
      </c>
      <c r="M70" s="18" t="s">
        <v>481</v>
      </c>
      <c r="N70" s="20" t="s">
        <v>481</v>
      </c>
      <c r="O70" s="18" t="s">
        <v>481</v>
      </c>
      <c r="P70" s="20" t="s">
        <v>481</v>
      </c>
      <c r="Q70" s="18" t="n">
        <v>455.72584227</v>
      </c>
      <c r="R70" s="20" t="n">
        <v>7.61132429</v>
      </c>
    </row>
    <row r="71" spans="1:18">
      <c r="A71" s="15" t="s">
        <v>546</v>
      </c>
      <c r="B71" s="17" t="n">
        <v>6115</v>
      </c>
      <c r="C71" s="18">
        <f>(63.0/B71*100)</f>
        <v/>
      </c>
      <c r="D71" s="19" t="n">
        <v>6052</v>
      </c>
      <c r="E71" s="18" t="n">
        <v>562.6906663</v>
      </c>
      <c r="F71" s="20" t="n">
        <v>1.59436661</v>
      </c>
      <c r="G71" s="18" t="n">
        <v>574.56516965</v>
      </c>
      <c r="H71" s="20" t="n">
        <v>3.48176832</v>
      </c>
      <c r="I71" s="18" t="s">
        <v>481</v>
      </c>
      <c r="J71" s="20" t="s">
        <v>481</v>
      </c>
      <c r="K71" s="18" t="s">
        <v>481</v>
      </c>
      <c r="L71" s="20" t="s">
        <v>481</v>
      </c>
      <c r="M71" s="18" t="s">
        <v>481</v>
      </c>
      <c r="N71" s="20" t="s">
        <v>481</v>
      </c>
      <c r="O71" s="18" t="s">
        <v>481</v>
      </c>
      <c r="P71" s="20" t="s">
        <v>481</v>
      </c>
      <c r="Q71" s="18" t="n">
        <v>516.07452001</v>
      </c>
      <c r="R71" s="20" t="n">
        <v>14.84672816</v>
      </c>
    </row>
    <row r="72" spans="1:18">
      <c r="A72" s="15" t="s">
        <v>547</v>
      </c>
      <c r="B72" s="17" t="n">
        <v>7708</v>
      </c>
      <c r="C72" s="18">
        <f>(12.0/B72*100)</f>
        <v/>
      </c>
      <c r="D72" s="19" t="n">
        <v>7696</v>
      </c>
      <c r="E72" s="18" t="n">
        <v>540.47101256</v>
      </c>
      <c r="F72" s="20" t="n">
        <v>3.03483549</v>
      </c>
      <c r="G72" s="18" t="n">
        <v>554.18388412</v>
      </c>
      <c r="H72" s="20" t="n">
        <v>5.56978362</v>
      </c>
      <c r="I72" s="18" t="s">
        <v>481</v>
      </c>
      <c r="J72" s="20" t="s">
        <v>481</v>
      </c>
      <c r="K72" s="18" t="s">
        <v>481</v>
      </c>
      <c r="L72" s="20" t="s">
        <v>481</v>
      </c>
      <c r="M72" s="18" t="s">
        <v>481</v>
      </c>
      <c r="N72" s="20" t="s">
        <v>481</v>
      </c>
      <c r="O72" s="18" t="s">
        <v>481</v>
      </c>
      <c r="P72" s="20" t="s">
        <v>481</v>
      </c>
      <c r="Q72" s="18" t="n">
        <v>519.08476445</v>
      </c>
      <c r="R72" s="20" t="n">
        <v>21.32095264</v>
      </c>
    </row>
    <row r="73" spans="1:18">
      <c r="A73" s="15" t="s">
        <v>548</v>
      </c>
      <c r="B73" s="17" t="n">
        <v>8249</v>
      </c>
      <c r="C73" s="18">
        <f>(224.0/B73*100)</f>
        <v/>
      </c>
      <c r="D73" s="19" t="n">
        <v>8025</v>
      </c>
      <c r="E73" s="18" t="n">
        <v>416.21211731</v>
      </c>
      <c r="F73" s="20" t="n">
        <v>3.07694588</v>
      </c>
      <c r="G73" s="18" t="n">
        <v>416.79245788</v>
      </c>
      <c r="H73" s="20" t="n">
        <v>5.35856039</v>
      </c>
      <c r="I73" s="18" t="s">
        <v>481</v>
      </c>
      <c r="J73" s="20" t="s">
        <v>481</v>
      </c>
      <c r="K73" s="18" t="s">
        <v>481</v>
      </c>
      <c r="L73" s="20" t="s">
        <v>481</v>
      </c>
      <c r="M73" s="18" t="s">
        <v>481</v>
      </c>
      <c r="N73" s="20" t="s">
        <v>481</v>
      </c>
      <c r="O73" s="18" t="s">
        <v>481</v>
      </c>
      <c r="P73" s="20" t="s">
        <v>481</v>
      </c>
      <c r="Q73" s="18" t="n">
        <v>374.68574651</v>
      </c>
      <c r="R73" s="20" t="n">
        <v>9.412351620000001</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(365.0/B75*100)</f>
        <v/>
      </c>
      <c r="D75" s="19" t="n">
        <v>5010</v>
      </c>
      <c r="E75" s="18" t="n">
        <v>376.08134561</v>
      </c>
      <c r="F75" s="20" t="n">
        <v>3.12932904</v>
      </c>
      <c r="G75" s="18" t="n">
        <v>365.88711494</v>
      </c>
      <c r="H75" s="20" t="n">
        <v>5.54128451</v>
      </c>
      <c r="I75" s="18" t="s">
        <v>481</v>
      </c>
      <c r="J75" s="20" t="s">
        <v>481</v>
      </c>
      <c r="K75" s="18" t="s">
        <v>481</v>
      </c>
      <c r="L75" s="20" t="s">
        <v>481</v>
      </c>
      <c r="M75" s="18" t="s">
        <v>481</v>
      </c>
      <c r="N75" s="20" t="s">
        <v>481</v>
      </c>
      <c r="O75" s="18" t="s">
        <v>481</v>
      </c>
      <c r="P75" s="20" t="s">
        <v>481</v>
      </c>
      <c r="Q75" s="18" t="n">
        <v>337.85929357</v>
      </c>
      <c r="R75" s="20" t="n">
        <v>5.09490624</v>
      </c>
    </row>
    <row r="76" spans="1:18">
      <c r="A76" s="15" t="s">
        <v>551</v>
      </c>
      <c r="B76" s="17" t="n">
        <v>14167</v>
      </c>
      <c r="C76" s="18">
        <f>(239.0/B76*100)</f>
        <v/>
      </c>
      <c r="D76" s="19" t="n">
        <v>13928</v>
      </c>
      <c r="E76" s="18" t="n">
        <v>432.86321445</v>
      </c>
      <c r="F76" s="20" t="n">
        <v>2.44992228</v>
      </c>
      <c r="G76" s="18" t="n">
        <v>432.74370725</v>
      </c>
      <c r="H76" s="20" t="n">
        <v>3.73921471</v>
      </c>
      <c r="I76" s="18" t="s">
        <v>481</v>
      </c>
      <c r="J76" s="20" t="s">
        <v>481</v>
      </c>
      <c r="K76" s="18" t="s">
        <v>481</v>
      </c>
      <c r="L76" s="20" t="s">
        <v>481</v>
      </c>
      <c r="M76" s="18" t="s">
        <v>481</v>
      </c>
      <c r="N76" s="20" t="s">
        <v>481</v>
      </c>
      <c r="O76" s="18" t="s">
        <v>481</v>
      </c>
      <c r="P76" s="20" t="s">
        <v>481</v>
      </c>
      <c r="Q76" s="18" t="n">
        <v>363.37528812</v>
      </c>
      <c r="R76" s="20" t="n">
        <v>6.07874292</v>
      </c>
    </row>
    <row r="77" spans="1:18">
      <c r="A77" s="15" t="s">
        <v>552</v>
      </c>
      <c r="B77" s="17" t="n">
        <v>6062</v>
      </c>
      <c r="C77" s="18">
        <f>(534.0/B77*100)</f>
        <v/>
      </c>
      <c r="D77" s="19" t="n">
        <v>5528</v>
      </c>
      <c r="E77" s="18" t="n">
        <v>427.82730957</v>
      </c>
      <c r="F77" s="20" t="n">
        <v>3.0229498</v>
      </c>
      <c r="G77" s="18" t="n">
        <v>422.41571741</v>
      </c>
      <c r="H77" s="20" t="n">
        <v>5.63844558</v>
      </c>
      <c r="I77" s="18" t="s">
        <v>481</v>
      </c>
      <c r="J77" s="20" t="s">
        <v>481</v>
      </c>
      <c r="K77" s="18" t="s">
        <v>481</v>
      </c>
      <c r="L77" s="20" t="s">
        <v>481</v>
      </c>
      <c r="M77" s="18" t="s">
        <v>481</v>
      </c>
      <c r="N77" s="20" t="s">
        <v>481</v>
      </c>
      <c r="O77" s="18" t="s">
        <v>481</v>
      </c>
      <c r="P77" s="20" t="s">
        <v>481</v>
      </c>
      <c r="Q77" s="18" t="n">
        <v>367.98483025</v>
      </c>
      <c r="R77" s="20" t="n">
        <v>3.60590513</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(129.0/B81*100)</f>
        <v/>
      </c>
      <c r="D81" s="19" t="n">
        <v>8732</v>
      </c>
      <c r="E81" s="18" t="n">
        <v>445.38767678</v>
      </c>
      <c r="F81" s="20" t="n">
        <v>3.33991127</v>
      </c>
      <c r="G81" s="18" t="n">
        <v>457.74905148</v>
      </c>
      <c r="H81" s="20" t="n">
        <v>5.2207657</v>
      </c>
      <c r="I81" s="18" t="s">
        <v>481</v>
      </c>
      <c r="J81" s="20" t="s">
        <v>481</v>
      </c>
      <c r="K81" s="18" t="s">
        <v>481</v>
      </c>
      <c r="L81" s="20" t="s">
        <v>481</v>
      </c>
      <c r="M81" s="18" t="s">
        <v>481</v>
      </c>
      <c r="N81" s="20" t="s">
        <v>481</v>
      </c>
      <c r="O81" s="18" t="s">
        <v>481</v>
      </c>
      <c r="P81" s="20" t="s">
        <v>481</v>
      </c>
      <c r="Q81" s="18" t="n">
        <v>402.06476876</v>
      </c>
      <c r="R81" s="20" t="n">
        <v>12.56080609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905</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504.39070494</v>
      </c>
      <c r="F7" s="20" t="n">
        <v>2.4731087</v>
      </c>
      <c r="G7" s="18" t="n">
        <v>493.29387179</v>
      </c>
      <c r="H7" s="20" t="n">
        <v>2.02659407</v>
      </c>
      <c r="I7" s="18" t="s">
        <v>481</v>
      </c>
      <c r="J7" s="20" t="s">
        <v>481</v>
      </c>
      <c r="K7" s="18" t="s">
        <v>481</v>
      </c>
      <c r="L7" s="20" t="s">
        <v>481</v>
      </c>
      <c r="M7" s="18" t="s">
        <v>481</v>
      </c>
      <c r="N7" s="20" t="s">
        <v>481</v>
      </c>
      <c r="O7" s="18" t="s">
        <v>481</v>
      </c>
      <c r="P7" s="20" t="s">
        <v>481</v>
      </c>
      <c r="Q7" s="18" t="n">
        <v>462.30903551</v>
      </c>
      <c r="R7" s="20" t="n">
        <v>4.68089597</v>
      </c>
    </row>
    <row r="8" spans="1:18">
      <c r="A8" s="15" t="s">
        <v>483</v>
      </c>
      <c r="B8" s="17" t="n">
        <v>7007</v>
      </c>
      <c r="C8" s="18">
        <f>(357.0/B8*100)</f>
        <v/>
      </c>
      <c r="D8" s="19" t="n">
        <v>6650</v>
      </c>
      <c r="E8" s="18" t="n">
        <v>510.26146707</v>
      </c>
      <c r="F8" s="20" t="n">
        <v>3.36417989</v>
      </c>
      <c r="G8" s="18" t="n">
        <v>493.48137925</v>
      </c>
      <c r="H8" s="20" t="n">
        <v>3.15054409</v>
      </c>
      <c r="I8" s="18" t="s">
        <v>481</v>
      </c>
      <c r="J8" s="20" t="s">
        <v>481</v>
      </c>
      <c r="K8" s="18" t="s">
        <v>481</v>
      </c>
      <c r="L8" s="20" t="s">
        <v>481</v>
      </c>
      <c r="M8" s="18" t="n">
        <v>301.63126691</v>
      </c>
      <c r="N8" s="20" t="n">
        <v>25.14921031</v>
      </c>
      <c r="O8" s="18" t="s">
        <v>481</v>
      </c>
      <c r="P8" s="20" t="s">
        <v>481</v>
      </c>
      <c r="Q8" s="18" t="n">
        <v>445.25933444</v>
      </c>
      <c r="R8" s="20" t="n">
        <v>7.44902949</v>
      </c>
    </row>
    <row r="9" spans="1:18">
      <c r="A9" s="15" t="s">
        <v>484</v>
      </c>
      <c r="B9" s="17" t="n">
        <v>9651</v>
      </c>
      <c r="C9" s="18">
        <f>(381.0/B9*100)</f>
        <v/>
      </c>
      <c r="D9" s="19" t="n">
        <v>9270</v>
      </c>
      <c r="E9" s="18" t="n">
        <v>527.40198337</v>
      </c>
      <c r="F9" s="20" t="n">
        <v>2.7087871</v>
      </c>
      <c r="G9" s="18" t="n">
        <v>508.12878434</v>
      </c>
      <c r="H9" s="20" t="n">
        <v>2.4837783</v>
      </c>
      <c r="I9" s="18" t="s">
        <v>481</v>
      </c>
      <c r="J9" s="20" t="s">
        <v>481</v>
      </c>
      <c r="K9" s="18" t="s">
        <v>481</v>
      </c>
      <c r="L9" s="20" t="s">
        <v>481</v>
      </c>
      <c r="M9" s="18" t="n">
        <v>357.98454354</v>
      </c>
      <c r="N9" s="20" t="n">
        <v>11.51846445</v>
      </c>
      <c r="O9" s="18" t="s">
        <v>481</v>
      </c>
      <c r="P9" s="20" t="s">
        <v>481</v>
      </c>
      <c r="Q9" s="18" t="n">
        <v>447.49712987</v>
      </c>
      <c r="R9" s="20" t="n">
        <v>7.26956547</v>
      </c>
    </row>
    <row r="10" spans="1:18">
      <c r="A10" s="15" t="s">
        <v>485</v>
      </c>
      <c r="B10" s="17" t="n">
        <v>20058</v>
      </c>
      <c r="C10" s="18">
        <f>(596.0/B10*100)</f>
        <v/>
      </c>
      <c r="D10" s="19" t="n">
        <v>19462</v>
      </c>
      <c r="E10" s="18" t="n">
        <v>524.81182974</v>
      </c>
      <c r="F10" s="20" t="n">
        <v>2.60080201</v>
      </c>
      <c r="G10" s="18" t="n">
        <v>512.8111687099999</v>
      </c>
      <c r="H10" s="20" t="n">
        <v>2.5019116</v>
      </c>
      <c r="I10" s="18" t="s">
        <v>481</v>
      </c>
      <c r="J10" s="20" t="s">
        <v>481</v>
      </c>
      <c r="K10" s="18" t="s">
        <v>481</v>
      </c>
      <c r="L10" s="20" t="s">
        <v>481</v>
      </c>
      <c r="M10" s="18" t="s">
        <v>481</v>
      </c>
      <c r="N10" s="20" t="s">
        <v>481</v>
      </c>
      <c r="O10" s="18" t="s">
        <v>481</v>
      </c>
      <c r="P10" s="20" t="s">
        <v>481</v>
      </c>
      <c r="Q10" s="18" t="n">
        <v>463.0780901</v>
      </c>
      <c r="R10" s="20" t="n">
        <v>6.06880777</v>
      </c>
    </row>
    <row r="11" spans="1:18">
      <c r="A11" s="15" t="s">
        <v>486</v>
      </c>
      <c r="B11" s="17" t="n">
        <v>7053</v>
      </c>
      <c r="C11" s="18">
        <f>(274.0/B11*100)</f>
        <v/>
      </c>
      <c r="D11" s="19" t="n">
        <v>6779</v>
      </c>
      <c r="E11" s="18" t="n">
        <v>428.56170287</v>
      </c>
      <c r="F11" s="20" t="n">
        <v>3.1324039</v>
      </c>
      <c r="G11" s="18" t="n">
        <v>427.56013858</v>
      </c>
      <c r="H11" s="20" t="n">
        <v>3.17751083</v>
      </c>
      <c r="I11" s="18" t="s">
        <v>481</v>
      </c>
      <c r="J11" s="20" t="s">
        <v>481</v>
      </c>
      <c r="K11" s="18" t="s">
        <v>481</v>
      </c>
      <c r="L11" s="20" t="s">
        <v>481</v>
      </c>
      <c r="M11" s="18" t="s">
        <v>481</v>
      </c>
      <c r="N11" s="20" t="s">
        <v>481</v>
      </c>
      <c r="O11" s="18" t="s">
        <v>481</v>
      </c>
      <c r="P11" s="20" t="s">
        <v>481</v>
      </c>
      <c r="Q11" s="18" t="n">
        <v>395.85808356</v>
      </c>
      <c r="R11" s="20" t="n">
        <v>5.72805444</v>
      </c>
    </row>
    <row r="12" spans="1:18">
      <c r="A12" s="15" t="s">
        <v>487</v>
      </c>
      <c r="B12" s="17" t="n">
        <v>6894</v>
      </c>
      <c r="C12" s="18">
        <f>(61.0/B12*100)</f>
        <v/>
      </c>
      <c r="D12" s="19" t="n">
        <v>6833</v>
      </c>
      <c r="E12" s="18" t="n">
        <v>507.41721527</v>
      </c>
      <c r="F12" s="20" t="n">
        <v>2.66397783</v>
      </c>
      <c r="G12" s="18" t="n">
        <v>493.75496365</v>
      </c>
      <c r="H12" s="20" t="n">
        <v>2.41780888</v>
      </c>
      <c r="I12" s="18" t="s">
        <v>481</v>
      </c>
      <c r="J12" s="20" t="s">
        <v>481</v>
      </c>
      <c r="K12" s="18" t="s">
        <v>481</v>
      </c>
      <c r="L12" s="20" t="s">
        <v>481</v>
      </c>
      <c r="M12" s="18" t="n">
        <v>340.98506961</v>
      </c>
      <c r="N12" s="20" t="n">
        <v>12.52444664</v>
      </c>
      <c r="O12" s="18" t="s">
        <v>481</v>
      </c>
      <c r="P12" s="20" t="s">
        <v>481</v>
      </c>
      <c r="Q12" s="18" t="n">
        <v>419.31989699</v>
      </c>
      <c r="R12" s="20" t="n">
        <v>7.77207533</v>
      </c>
    </row>
    <row r="13" spans="1:18">
      <c r="A13" s="15" t="s">
        <v>488</v>
      </c>
      <c r="B13" s="17" t="n">
        <v>7161</v>
      </c>
      <c r="C13" s="18">
        <f>(380.0/B13*100)</f>
        <v/>
      </c>
      <c r="D13" s="19" t="n">
        <v>6781</v>
      </c>
      <c r="E13" s="18" t="n">
        <v>523.14825551</v>
      </c>
      <c r="F13" s="20" t="n">
        <v>2.71966943</v>
      </c>
      <c r="G13" s="18" t="n">
        <v>513.91588054</v>
      </c>
      <c r="H13" s="20" t="n">
        <v>2.41818531</v>
      </c>
      <c r="I13" s="18" t="s">
        <v>481</v>
      </c>
      <c r="J13" s="20" t="s">
        <v>481</v>
      </c>
      <c r="K13" s="18" t="s">
        <v>481</v>
      </c>
      <c r="L13" s="20" t="s">
        <v>481</v>
      </c>
      <c r="M13" s="18" t="n">
        <v>447.51533769</v>
      </c>
      <c r="N13" s="20" t="n">
        <v>5.97365007</v>
      </c>
      <c r="O13" s="18" t="s">
        <v>481</v>
      </c>
      <c r="P13" s="20" t="s">
        <v>481</v>
      </c>
      <c r="Q13" s="18" t="n">
        <v>452.17823701</v>
      </c>
      <c r="R13" s="20" t="n">
        <v>6.18806837</v>
      </c>
    </row>
    <row r="14" spans="1:18">
      <c r="A14" s="15" t="s">
        <v>489</v>
      </c>
      <c r="B14" s="17" t="n">
        <v>5587</v>
      </c>
      <c r="C14" s="18">
        <f>(102.0/B14*100)</f>
        <v/>
      </c>
      <c r="D14" s="19" t="n">
        <v>5485</v>
      </c>
      <c r="E14" s="18" t="n">
        <v>524.18582865</v>
      </c>
      <c r="F14" s="20" t="n">
        <v>2.63345334</v>
      </c>
      <c r="G14" s="18" t="n">
        <v>518.78226419</v>
      </c>
      <c r="H14" s="20" t="n">
        <v>2.34211986</v>
      </c>
      <c r="I14" s="18" t="s">
        <v>481</v>
      </c>
      <c r="J14" s="20" t="s">
        <v>481</v>
      </c>
      <c r="K14" s="18" t="s">
        <v>481</v>
      </c>
      <c r="L14" s="20" t="s">
        <v>481</v>
      </c>
      <c r="M14" s="18" t="s">
        <v>481</v>
      </c>
      <c r="N14" s="20" t="s">
        <v>481</v>
      </c>
      <c r="O14" s="18" t="s">
        <v>481</v>
      </c>
      <c r="P14" s="20" t="s">
        <v>481</v>
      </c>
      <c r="Q14" s="18" t="n">
        <v>489.57654893</v>
      </c>
      <c r="R14" s="20" t="n">
        <v>8.96950882</v>
      </c>
    </row>
    <row r="15" spans="1:18">
      <c r="A15" s="15" t="s">
        <v>490</v>
      </c>
      <c r="B15" s="17" t="n">
        <v>5882</v>
      </c>
      <c r="C15" s="18">
        <f>(218.0/B15*100)</f>
        <v/>
      </c>
      <c r="D15" s="19" t="n">
        <v>5664</v>
      </c>
      <c r="E15" s="18" t="n">
        <v>526.20422761</v>
      </c>
      <c r="F15" s="20" t="n">
        <v>2.70278907</v>
      </c>
      <c r="G15" s="18" t="n">
        <v>507.96480945</v>
      </c>
      <c r="H15" s="20" t="n">
        <v>2.31385853</v>
      </c>
      <c r="I15" s="18" t="s">
        <v>481</v>
      </c>
      <c r="J15" s="20" t="s">
        <v>481</v>
      </c>
      <c r="K15" s="18" t="s">
        <v>481</v>
      </c>
      <c r="L15" s="20" t="s">
        <v>481</v>
      </c>
      <c r="M15" s="18" t="n">
        <v>368.85220715</v>
      </c>
      <c r="N15" s="20" t="n">
        <v>14.5875493</v>
      </c>
      <c r="O15" s="18" t="s">
        <v>481</v>
      </c>
      <c r="P15" s="20" t="s">
        <v>481</v>
      </c>
      <c r="Q15" s="18" t="n">
        <v>459.04500693</v>
      </c>
      <c r="R15" s="20" t="n">
        <v>6.5659501</v>
      </c>
    </row>
    <row r="16" spans="1:18">
      <c r="A16" s="15" t="s">
        <v>491</v>
      </c>
      <c r="B16" s="17" t="n">
        <v>6108</v>
      </c>
      <c r="C16" s="18">
        <f>(210.0/B16*100)</f>
        <v/>
      </c>
      <c r="D16" s="19" t="n">
        <v>5898</v>
      </c>
      <c r="E16" s="18" t="n">
        <v>513.06833987</v>
      </c>
      <c r="F16" s="20" t="n">
        <v>3.37701556</v>
      </c>
      <c r="G16" s="18" t="n">
        <v>493.04716906</v>
      </c>
      <c r="H16" s="20" t="n">
        <v>2.07699625</v>
      </c>
      <c r="I16" s="18" t="s">
        <v>481</v>
      </c>
      <c r="J16" s="20" t="s">
        <v>481</v>
      </c>
      <c r="K16" s="18" t="s">
        <v>481</v>
      </c>
      <c r="L16" s="20" t="s">
        <v>481</v>
      </c>
      <c r="M16" s="18" t="s">
        <v>481</v>
      </c>
      <c r="N16" s="20" t="s">
        <v>481</v>
      </c>
      <c r="O16" s="18" t="s">
        <v>481</v>
      </c>
      <c r="P16" s="20" t="s">
        <v>481</v>
      </c>
      <c r="Q16" s="18" t="n">
        <v>427.71918024</v>
      </c>
      <c r="R16" s="20" t="n">
        <v>8.338924970000001</v>
      </c>
    </row>
    <row r="17" spans="1:18">
      <c r="A17" s="15" t="s">
        <v>492</v>
      </c>
      <c r="B17" s="17" t="n">
        <v>6504</v>
      </c>
      <c r="C17" s="18">
        <f>(2822.0/B17*100)</f>
        <v/>
      </c>
      <c r="D17" s="19" t="n">
        <v>3682</v>
      </c>
      <c r="E17" s="18" t="n">
        <v>529.42366311</v>
      </c>
      <c r="F17" s="20" t="n">
        <v>3.99415747</v>
      </c>
      <c r="G17" s="18" t="n">
        <v>504.13580726</v>
      </c>
      <c r="H17" s="20" t="n">
        <v>3.58587536</v>
      </c>
      <c r="I17" s="18" t="s">
        <v>481</v>
      </c>
      <c r="J17" s="20" t="s">
        <v>481</v>
      </c>
      <c r="K17" s="18" t="s">
        <v>481</v>
      </c>
      <c r="L17" s="20" t="s">
        <v>481</v>
      </c>
      <c r="M17" s="18" t="n">
        <v>362.96139732</v>
      </c>
      <c r="N17" s="20" t="n">
        <v>12.64520278</v>
      </c>
      <c r="O17" s="18" t="s">
        <v>481</v>
      </c>
      <c r="P17" s="20" t="s">
        <v>481</v>
      </c>
      <c r="Q17" s="18" t="n">
        <v>473.86890637</v>
      </c>
      <c r="R17" s="20" t="n">
        <v>7.35605187</v>
      </c>
    </row>
    <row r="18" spans="1:18">
      <c r="A18" s="15" t="s">
        <v>493</v>
      </c>
      <c r="B18" s="17" t="n">
        <v>5532</v>
      </c>
      <c r="C18" s="18">
        <f>(33.0/B18*100)</f>
        <v/>
      </c>
      <c r="D18" s="19" t="n">
        <v>5499</v>
      </c>
      <c r="E18" s="18" t="n">
        <v>455.35127613</v>
      </c>
      <c r="F18" s="20" t="n">
        <v>4.11391552</v>
      </c>
      <c r="G18" s="18" t="n">
        <v>459.33137489</v>
      </c>
      <c r="H18" s="20" t="n">
        <v>3.59568203</v>
      </c>
      <c r="I18" s="18" t="s">
        <v>481</v>
      </c>
      <c r="J18" s="20" t="s">
        <v>481</v>
      </c>
      <c r="K18" s="18" t="s">
        <v>481</v>
      </c>
      <c r="L18" s="20" t="s">
        <v>481</v>
      </c>
      <c r="M18" s="18" t="s">
        <v>481</v>
      </c>
      <c r="N18" s="20" t="s">
        <v>481</v>
      </c>
      <c r="O18" s="18" t="s">
        <v>481</v>
      </c>
      <c r="P18" s="20" t="s">
        <v>481</v>
      </c>
      <c r="Q18" s="18" t="n">
        <v>402.50110007</v>
      </c>
      <c r="R18" s="20" t="n">
        <v>9.52078764</v>
      </c>
    </row>
    <row r="19" spans="1:18">
      <c r="A19" s="15" t="s">
        <v>494</v>
      </c>
      <c r="B19" s="17" t="n">
        <v>5658</v>
      </c>
      <c r="C19" s="18">
        <f>(541.0/B19*100)</f>
        <v/>
      </c>
      <c r="D19" s="19" t="n">
        <v>5117</v>
      </c>
      <c r="E19" s="18" t="n">
        <v>489.17855591</v>
      </c>
      <c r="F19" s="20" t="n">
        <v>3.20290019</v>
      </c>
      <c r="G19" s="18" t="n">
        <v>477.30459379</v>
      </c>
      <c r="H19" s="20" t="n">
        <v>2.88595103</v>
      </c>
      <c r="I19" s="18" t="s">
        <v>481</v>
      </c>
      <c r="J19" s="20" t="s">
        <v>481</v>
      </c>
      <c r="K19" s="18" t="s">
        <v>481</v>
      </c>
      <c r="L19" s="20" t="s">
        <v>481</v>
      </c>
      <c r="M19" s="18" t="s">
        <v>481</v>
      </c>
      <c r="N19" s="20" t="s">
        <v>481</v>
      </c>
      <c r="O19" s="18" t="s">
        <v>481</v>
      </c>
      <c r="P19" s="20" t="s">
        <v>481</v>
      </c>
      <c r="Q19" s="18" t="n">
        <v>401.83584648</v>
      </c>
      <c r="R19" s="20" t="n">
        <v>7.83809628</v>
      </c>
    </row>
    <row r="20" spans="1:18">
      <c r="A20" s="15" t="s">
        <v>495</v>
      </c>
      <c r="B20" s="17" t="n">
        <v>3371</v>
      </c>
      <c r="C20" s="18">
        <f>(75.0/B20*100)</f>
        <v/>
      </c>
      <c r="D20" s="19" t="n">
        <v>3296</v>
      </c>
      <c r="E20" s="18" t="n">
        <v>503.46233789</v>
      </c>
      <c r="F20" s="20" t="n">
        <v>2.69303405</v>
      </c>
      <c r="G20" s="18" t="n">
        <v>481.28277403</v>
      </c>
      <c r="H20" s="20" t="n">
        <v>2.56132054</v>
      </c>
      <c r="I20" s="18" t="s">
        <v>481</v>
      </c>
      <c r="J20" s="20" t="s">
        <v>481</v>
      </c>
      <c r="K20" s="18" t="s">
        <v>481</v>
      </c>
      <c r="L20" s="20" t="s">
        <v>481</v>
      </c>
      <c r="M20" s="18" t="s">
        <v>481</v>
      </c>
      <c r="N20" s="20" t="s">
        <v>481</v>
      </c>
      <c r="O20" s="18" t="s">
        <v>481</v>
      </c>
      <c r="P20" s="20" t="s">
        <v>481</v>
      </c>
      <c r="Q20" s="18" t="n">
        <v>446.13371554</v>
      </c>
      <c r="R20" s="20" t="n">
        <v>8.760041279999999</v>
      </c>
    </row>
    <row r="21" spans="1:18">
      <c r="A21" s="15" t="s">
        <v>496</v>
      </c>
      <c r="B21" s="17" t="n">
        <v>5741</v>
      </c>
      <c r="C21" s="18">
        <f>(97.0/B21*100)</f>
        <v/>
      </c>
      <c r="D21" s="19" t="n">
        <v>5644</v>
      </c>
      <c r="E21" s="18" t="n">
        <v>517.24402746</v>
      </c>
      <c r="F21" s="20" t="n">
        <v>2.29360552</v>
      </c>
      <c r="G21" s="18" t="n">
        <v>494.71315444</v>
      </c>
      <c r="H21" s="20" t="n">
        <v>2.64356744</v>
      </c>
      <c r="I21" s="18" t="s">
        <v>481</v>
      </c>
      <c r="J21" s="20" t="s">
        <v>481</v>
      </c>
      <c r="K21" s="18" t="s">
        <v>481</v>
      </c>
      <c r="L21" s="20" t="s">
        <v>481</v>
      </c>
      <c r="M21" s="18" t="s">
        <v>481</v>
      </c>
      <c r="N21" s="20" t="s">
        <v>481</v>
      </c>
      <c r="O21" s="18" t="s">
        <v>481</v>
      </c>
      <c r="P21" s="20" t="s">
        <v>481</v>
      </c>
      <c r="Q21" s="18" t="n">
        <v>464.62297082</v>
      </c>
      <c r="R21" s="20" t="n">
        <v>7.17439709</v>
      </c>
    </row>
    <row r="22" spans="1:18">
      <c r="A22" s="15" t="s">
        <v>497</v>
      </c>
      <c r="B22" s="17" t="n">
        <v>6598</v>
      </c>
      <c r="C22" s="18">
        <f>(46.0/B22*100)</f>
        <v/>
      </c>
      <c r="D22" s="19" t="n">
        <v>6552</v>
      </c>
      <c r="E22" s="18" t="n">
        <v>464.8075831</v>
      </c>
      <c r="F22" s="20" t="n">
        <v>4.52348012</v>
      </c>
      <c r="G22" s="18" t="n">
        <v>489.24059475</v>
      </c>
      <c r="H22" s="20" t="n">
        <v>3.58885357</v>
      </c>
      <c r="I22" s="18" t="s">
        <v>481</v>
      </c>
      <c r="J22" s="20" t="s">
        <v>481</v>
      </c>
      <c r="K22" s="18" t="s">
        <v>481</v>
      </c>
      <c r="L22" s="20" t="s">
        <v>481</v>
      </c>
      <c r="M22" s="18" t="s">
        <v>481</v>
      </c>
      <c r="N22" s="20" t="s">
        <v>481</v>
      </c>
      <c r="O22" s="18" t="s">
        <v>481</v>
      </c>
      <c r="P22" s="20" t="s">
        <v>481</v>
      </c>
      <c r="Q22" s="18" t="n">
        <v>385.36065449</v>
      </c>
      <c r="R22" s="20" t="n">
        <v>7.57293813</v>
      </c>
    </row>
    <row r="23" spans="1:18">
      <c r="A23" s="15" t="s">
        <v>498</v>
      </c>
      <c r="B23" s="17" t="n">
        <v>11583</v>
      </c>
      <c r="C23" s="18">
        <f>(329.0/B23*100)</f>
        <v/>
      </c>
      <c r="D23" s="19" t="n">
        <v>11254</v>
      </c>
      <c r="E23" s="18" t="n">
        <v>497.40300406</v>
      </c>
      <c r="F23" s="20" t="n">
        <v>3.43607637</v>
      </c>
      <c r="G23" s="18" t="n">
        <v>488.42586066</v>
      </c>
      <c r="H23" s="20" t="n">
        <v>3.44712046</v>
      </c>
      <c r="I23" s="18" t="s">
        <v>481</v>
      </c>
      <c r="J23" s="20" t="s">
        <v>481</v>
      </c>
      <c r="K23" s="18" t="s">
        <v>481</v>
      </c>
      <c r="L23" s="20" t="s">
        <v>481</v>
      </c>
      <c r="M23" s="18" t="s">
        <v>481</v>
      </c>
      <c r="N23" s="20" t="s">
        <v>481</v>
      </c>
      <c r="O23" s="18" t="s">
        <v>481</v>
      </c>
      <c r="P23" s="20" t="s">
        <v>481</v>
      </c>
      <c r="Q23" s="18" t="n">
        <v>441.9861656</v>
      </c>
      <c r="R23" s="20" t="n">
        <v>7.92669193</v>
      </c>
    </row>
    <row r="24" spans="1:18">
      <c r="A24" s="15" t="s">
        <v>499</v>
      </c>
      <c r="B24" s="17" t="n">
        <v>6647</v>
      </c>
      <c r="C24" s="18">
        <f>(23.0/B24*100)</f>
        <v/>
      </c>
      <c r="D24" s="19" t="n">
        <v>6624</v>
      </c>
      <c r="E24" s="18" t="n">
        <v>534.59241259</v>
      </c>
      <c r="F24" s="20" t="n">
        <v>3.1181971</v>
      </c>
      <c r="G24" s="18" t="n">
        <v>533.26801099</v>
      </c>
      <c r="H24" s="20" t="n">
        <v>3.38543899</v>
      </c>
      <c r="I24" s="18" t="s">
        <v>481</v>
      </c>
      <c r="J24" s="20" t="s">
        <v>481</v>
      </c>
      <c r="K24" s="18" t="s">
        <v>481</v>
      </c>
      <c r="L24" s="20" t="s">
        <v>481</v>
      </c>
      <c r="M24" s="18" t="s">
        <v>481</v>
      </c>
      <c r="N24" s="20" t="s">
        <v>481</v>
      </c>
      <c r="O24" s="18" t="s">
        <v>481</v>
      </c>
      <c r="P24" s="20" t="s">
        <v>481</v>
      </c>
      <c r="Q24" s="18" t="n">
        <v>481.17088783</v>
      </c>
      <c r="R24" s="20" t="n">
        <v>10.87462966</v>
      </c>
    </row>
    <row r="25" spans="1:18">
      <c r="A25" s="15" t="s">
        <v>500</v>
      </c>
      <c r="B25" s="17" t="n">
        <v>5581</v>
      </c>
      <c r="C25" s="18">
        <f>(26.0/B25*100)</f>
        <v/>
      </c>
      <c r="D25" s="19" t="n">
        <v>5555</v>
      </c>
      <c r="E25" s="18" t="n">
        <v>539.97937323</v>
      </c>
      <c r="F25" s="20" t="n">
        <v>4.56528878</v>
      </c>
      <c r="G25" s="18" t="n">
        <v>515.23174705</v>
      </c>
      <c r="H25" s="20" t="n">
        <v>3.66718261</v>
      </c>
      <c r="I25" s="18" t="s">
        <v>481</v>
      </c>
      <c r="J25" s="20" t="s">
        <v>481</v>
      </c>
      <c r="K25" s="18" t="s">
        <v>481</v>
      </c>
      <c r="L25" s="20" t="s">
        <v>481</v>
      </c>
      <c r="M25" s="18" t="s">
        <v>481</v>
      </c>
      <c r="N25" s="20" t="s">
        <v>481</v>
      </c>
      <c r="O25" s="18" t="s">
        <v>481</v>
      </c>
      <c r="P25" s="20" t="s">
        <v>481</v>
      </c>
      <c r="Q25" s="18" t="n">
        <v>496.58636651</v>
      </c>
      <c r="R25" s="20" t="n">
        <v>11.39388744</v>
      </c>
    </row>
    <row r="26" spans="1:18">
      <c r="A26" s="15" t="s">
        <v>501</v>
      </c>
      <c r="B26" s="17" t="n">
        <v>4869</v>
      </c>
      <c r="C26" s="18">
        <f>(108.0/B26*100)</f>
        <v/>
      </c>
      <c r="D26" s="19" t="n">
        <v>4761</v>
      </c>
      <c r="E26" s="18" t="n">
        <v>488.18380854</v>
      </c>
      <c r="F26" s="20" t="n">
        <v>2.55350142</v>
      </c>
      <c r="G26" s="18" t="n">
        <v>479.5560707</v>
      </c>
      <c r="H26" s="20" t="n">
        <v>2.44861744</v>
      </c>
      <c r="I26" s="18" t="s">
        <v>481</v>
      </c>
      <c r="J26" s="20" t="s">
        <v>481</v>
      </c>
      <c r="K26" s="18" t="s">
        <v>481</v>
      </c>
      <c r="L26" s="20" t="s">
        <v>481</v>
      </c>
      <c r="M26" s="18" t="s">
        <v>481</v>
      </c>
      <c r="N26" s="20" t="s">
        <v>481</v>
      </c>
      <c r="O26" s="18" t="s">
        <v>481</v>
      </c>
      <c r="P26" s="20" t="s">
        <v>481</v>
      </c>
      <c r="Q26" s="18" t="n">
        <v>454.79312325</v>
      </c>
      <c r="R26" s="20" t="n">
        <v>8.389652290000001</v>
      </c>
    </row>
    <row r="27" spans="1:18">
      <c r="A27" s="15" t="s">
        <v>502</v>
      </c>
      <c r="B27" s="17" t="n">
        <v>5299</v>
      </c>
      <c r="C27" s="18">
        <f>(245.0/B27*100)</f>
        <v/>
      </c>
      <c r="D27" s="19" t="n">
        <v>5054</v>
      </c>
      <c r="E27" s="18" t="n">
        <v>504.44380932</v>
      </c>
      <c r="F27" s="20" t="n">
        <v>2.01684466</v>
      </c>
      <c r="G27" s="18" t="n">
        <v>480.60673733</v>
      </c>
      <c r="H27" s="20" t="n">
        <v>1.94799955</v>
      </c>
      <c r="I27" s="18" t="s">
        <v>481</v>
      </c>
      <c r="J27" s="20" t="s">
        <v>481</v>
      </c>
      <c r="K27" s="18" t="s">
        <v>481</v>
      </c>
      <c r="L27" s="20" t="s">
        <v>481</v>
      </c>
      <c r="M27" s="18" t="s">
        <v>481</v>
      </c>
      <c r="N27" s="20" t="s">
        <v>481</v>
      </c>
      <c r="O27" s="18" t="s">
        <v>481</v>
      </c>
      <c r="P27" s="20" t="s">
        <v>481</v>
      </c>
      <c r="Q27" s="18" t="n">
        <v>424.12524575</v>
      </c>
      <c r="R27" s="20" t="n">
        <v>4.86468909</v>
      </c>
    </row>
    <row r="28" spans="1:18">
      <c r="A28" s="15" t="s">
        <v>503</v>
      </c>
      <c r="B28" s="17" t="n">
        <v>7568</v>
      </c>
      <c r="C28" s="18">
        <f>(640.0/B28*100)</f>
        <v/>
      </c>
      <c r="D28" s="19" t="n">
        <v>6928</v>
      </c>
      <c r="E28" s="18" t="n">
        <v>410.81928173</v>
      </c>
      <c r="F28" s="20" t="n">
        <v>2.74576656</v>
      </c>
      <c r="G28" s="18" t="n">
        <v>416.03787081</v>
      </c>
      <c r="H28" s="20" t="n">
        <v>2.69554991</v>
      </c>
      <c r="I28" s="18" t="s">
        <v>481</v>
      </c>
      <c r="J28" s="20" t="s">
        <v>481</v>
      </c>
      <c r="K28" s="18" t="s">
        <v>481</v>
      </c>
      <c r="L28" s="20" t="s">
        <v>481</v>
      </c>
      <c r="M28" s="18" t="s">
        <v>481</v>
      </c>
      <c r="N28" s="20" t="s">
        <v>481</v>
      </c>
      <c r="O28" s="18" t="s">
        <v>481</v>
      </c>
      <c r="P28" s="20" t="s">
        <v>481</v>
      </c>
      <c r="Q28" s="18" t="n">
        <v>379.1932822</v>
      </c>
      <c r="R28" s="20" t="n">
        <v>7.06729692</v>
      </c>
    </row>
    <row r="29" spans="1:18">
      <c r="A29" s="15" t="s">
        <v>504</v>
      </c>
      <c r="B29" s="17" t="n">
        <v>5385</v>
      </c>
      <c r="C29" s="18">
        <f>(30.0/B29*100)</f>
        <v/>
      </c>
      <c r="D29" s="19" t="n">
        <v>5355</v>
      </c>
      <c r="E29" s="18" t="n">
        <v>526.26374114</v>
      </c>
      <c r="F29" s="20" t="n">
        <v>3.34195597</v>
      </c>
      <c r="G29" s="18" t="n">
        <v>515.58746432</v>
      </c>
      <c r="H29" s="20" t="n">
        <v>2.54536297</v>
      </c>
      <c r="I29" s="18" t="s">
        <v>481</v>
      </c>
      <c r="J29" s="20" t="s">
        <v>481</v>
      </c>
      <c r="K29" s="18" t="s">
        <v>481</v>
      </c>
      <c r="L29" s="20" t="s">
        <v>481</v>
      </c>
      <c r="M29" s="18" t="n">
        <v>335.3902018</v>
      </c>
      <c r="N29" s="20" t="n">
        <v>12.1685767</v>
      </c>
      <c r="O29" s="18" t="s">
        <v>481</v>
      </c>
      <c r="P29" s="20" t="s">
        <v>481</v>
      </c>
      <c r="Q29" s="18" t="n">
        <v>449.59401137</v>
      </c>
      <c r="R29" s="20" t="n">
        <v>10.43798212</v>
      </c>
    </row>
    <row r="30" spans="1:18">
      <c r="A30" s="15" t="s">
        <v>505</v>
      </c>
      <c r="B30" s="17" t="n">
        <v>4520</v>
      </c>
      <c r="C30" s="18">
        <f>(290.0/B30*100)</f>
        <v/>
      </c>
      <c r="D30" s="19" t="n">
        <v>4230</v>
      </c>
      <c r="E30" s="18" t="n">
        <v>508.32860854</v>
      </c>
      <c r="F30" s="20" t="n">
        <v>3.06619941</v>
      </c>
      <c r="G30" s="18" t="n">
        <v>491.90993925</v>
      </c>
      <c r="H30" s="20" t="n">
        <v>2.8768604</v>
      </c>
      <c r="I30" s="18" t="s">
        <v>481</v>
      </c>
      <c r="J30" s="20" t="s">
        <v>481</v>
      </c>
      <c r="K30" s="18" t="s">
        <v>481</v>
      </c>
      <c r="L30" s="20" t="s">
        <v>481</v>
      </c>
      <c r="M30" s="18" t="s">
        <v>481</v>
      </c>
      <c r="N30" s="20" t="s">
        <v>481</v>
      </c>
      <c r="O30" s="18" t="s">
        <v>481</v>
      </c>
      <c r="P30" s="20" t="s">
        <v>481</v>
      </c>
      <c r="Q30" s="18" t="n">
        <v>436.97821502</v>
      </c>
      <c r="R30" s="20" t="n">
        <v>7.18120495</v>
      </c>
    </row>
    <row r="31" spans="1:18">
      <c r="A31" s="15" t="s">
        <v>506</v>
      </c>
      <c r="B31" s="17" t="n">
        <v>5456</v>
      </c>
      <c r="C31" s="18">
        <f>(161.0/B31*100)</f>
        <v/>
      </c>
      <c r="D31" s="19" t="n">
        <v>5295</v>
      </c>
      <c r="E31" s="18" t="n">
        <v>514.6953023</v>
      </c>
      <c r="F31" s="20" t="n">
        <v>2.77006379</v>
      </c>
      <c r="G31" s="18" t="n">
        <v>501.17262812</v>
      </c>
      <c r="H31" s="20" t="n">
        <v>2.53539125</v>
      </c>
      <c r="I31" s="18" t="s">
        <v>481</v>
      </c>
      <c r="J31" s="20" t="s">
        <v>481</v>
      </c>
      <c r="K31" s="18" t="s">
        <v>481</v>
      </c>
      <c r="L31" s="20" t="s">
        <v>481</v>
      </c>
      <c r="M31" s="18" t="s">
        <v>481</v>
      </c>
      <c r="N31" s="20" t="s">
        <v>481</v>
      </c>
      <c r="O31" s="18" t="s">
        <v>481</v>
      </c>
      <c r="P31" s="20" t="s">
        <v>481</v>
      </c>
      <c r="Q31" s="18" t="n">
        <v>440.02264681</v>
      </c>
      <c r="R31" s="20" t="n">
        <v>5.83824406</v>
      </c>
    </row>
    <row r="32" spans="1:18">
      <c r="A32" s="15" t="s">
        <v>507</v>
      </c>
      <c r="B32" s="17" t="n">
        <v>4478</v>
      </c>
      <c r="C32" s="18">
        <f>(6.0/B32*100)</f>
        <v/>
      </c>
      <c r="D32" s="19" t="n">
        <v>4472</v>
      </c>
      <c r="E32" s="18" t="n">
        <v>510.24451176</v>
      </c>
      <c r="F32" s="20" t="n">
        <v>2.73502875</v>
      </c>
      <c r="G32" s="18" t="n">
        <v>501.77097585</v>
      </c>
      <c r="H32" s="20" t="n">
        <v>2.88813623</v>
      </c>
      <c r="I32" s="18" t="s">
        <v>481</v>
      </c>
      <c r="J32" s="20" t="s">
        <v>481</v>
      </c>
      <c r="K32" s="18" t="s">
        <v>481</v>
      </c>
      <c r="L32" s="20" t="s">
        <v>481</v>
      </c>
      <c r="M32" s="18" t="s">
        <v>481</v>
      </c>
      <c r="N32" s="20" t="s">
        <v>481</v>
      </c>
      <c r="O32" s="18" t="s">
        <v>481</v>
      </c>
      <c r="P32" s="20" t="s">
        <v>481</v>
      </c>
      <c r="Q32" s="18" t="n">
        <v>430.5176434</v>
      </c>
      <c r="R32" s="20" t="n">
        <v>11.43095934</v>
      </c>
    </row>
    <row r="33" spans="1:18">
      <c r="A33" s="15" t="s">
        <v>508</v>
      </c>
      <c r="B33" s="17" t="n">
        <v>7325</v>
      </c>
      <c r="C33" s="18">
        <f>(90.0/B33*100)</f>
        <v/>
      </c>
      <c r="D33" s="19" t="n">
        <v>7235</v>
      </c>
      <c r="E33" s="18" t="n">
        <v>490.78175361</v>
      </c>
      <c r="F33" s="20" t="n">
        <v>3.16267958</v>
      </c>
      <c r="G33" s="18" t="n">
        <v>498.01583935</v>
      </c>
      <c r="H33" s="20" t="n">
        <v>2.97490642</v>
      </c>
      <c r="I33" s="18" t="s">
        <v>481</v>
      </c>
      <c r="J33" s="20" t="s">
        <v>481</v>
      </c>
      <c r="K33" s="18" t="s">
        <v>481</v>
      </c>
      <c r="L33" s="20" t="s">
        <v>481</v>
      </c>
      <c r="M33" s="18" t="s">
        <v>481</v>
      </c>
      <c r="N33" s="20" t="s">
        <v>481</v>
      </c>
      <c r="O33" s="18" t="s">
        <v>481</v>
      </c>
      <c r="P33" s="20" t="s">
        <v>481</v>
      </c>
      <c r="Q33" s="18" t="n">
        <v>418.04960596</v>
      </c>
      <c r="R33" s="20" t="n">
        <v>8.16167667</v>
      </c>
    </row>
    <row r="34" spans="1:18">
      <c r="A34" s="15" t="s">
        <v>509</v>
      </c>
      <c r="B34" s="17" t="n">
        <v>6350</v>
      </c>
      <c r="C34" s="18">
        <f>(119.0/B34*100)</f>
        <v/>
      </c>
      <c r="D34" s="19" t="n">
        <v>6231</v>
      </c>
      <c r="E34" s="18" t="n">
        <v>491.46984082</v>
      </c>
      <c r="F34" s="20" t="n">
        <v>3.12698754</v>
      </c>
      <c r="G34" s="18" t="n">
        <v>477.39470336</v>
      </c>
      <c r="H34" s="20" t="n">
        <v>2.7758514</v>
      </c>
      <c r="I34" s="18" t="s">
        <v>481</v>
      </c>
      <c r="J34" s="20" t="s">
        <v>481</v>
      </c>
      <c r="K34" s="18" t="s">
        <v>481</v>
      </c>
      <c r="L34" s="20" t="s">
        <v>481</v>
      </c>
      <c r="M34" s="18" t="n">
        <v>336.51078337</v>
      </c>
      <c r="N34" s="20" t="n">
        <v>12.24828707</v>
      </c>
      <c r="O34" s="18" t="s">
        <v>481</v>
      </c>
      <c r="P34" s="20" t="s">
        <v>481</v>
      </c>
      <c r="Q34" s="18" t="n">
        <v>411.53924154</v>
      </c>
      <c r="R34" s="20" t="n">
        <v>9.01755123</v>
      </c>
    </row>
    <row r="35" spans="1:18">
      <c r="A35" s="15" t="s">
        <v>510</v>
      </c>
      <c r="B35" s="17" t="n">
        <v>6406</v>
      </c>
      <c r="C35" s="18">
        <f>(98.0/B35*100)</f>
        <v/>
      </c>
      <c r="D35" s="19" t="n">
        <v>6308</v>
      </c>
      <c r="E35" s="18" t="n">
        <v>517.10302703</v>
      </c>
      <c r="F35" s="20" t="n">
        <v>2.94333155</v>
      </c>
      <c r="G35" s="18" t="n">
        <v>512.39066045</v>
      </c>
      <c r="H35" s="20" t="n">
        <v>1.8309915</v>
      </c>
      <c r="I35" s="18" t="s">
        <v>481</v>
      </c>
      <c r="J35" s="20" t="s">
        <v>481</v>
      </c>
      <c r="K35" s="18" t="s">
        <v>481</v>
      </c>
      <c r="L35" s="20" t="s">
        <v>481</v>
      </c>
      <c r="M35" s="18" t="n">
        <v>349.78970242</v>
      </c>
      <c r="N35" s="20" t="n">
        <v>6.90672373</v>
      </c>
      <c r="O35" s="18" t="s">
        <v>481</v>
      </c>
      <c r="P35" s="20" t="s">
        <v>481</v>
      </c>
      <c r="Q35" s="18" t="n">
        <v>483.13711277</v>
      </c>
      <c r="R35" s="20" t="n">
        <v>7.41217033</v>
      </c>
    </row>
    <row r="36" spans="1:18">
      <c r="A36" s="15" t="s">
        <v>511</v>
      </c>
      <c r="B36" s="17" t="n">
        <v>6736</v>
      </c>
      <c r="C36" s="18">
        <f>(116.0/B36*100)</f>
        <v/>
      </c>
      <c r="D36" s="19" t="n">
        <v>6620</v>
      </c>
      <c r="E36" s="18" t="n">
        <v>497.74235793</v>
      </c>
      <c r="F36" s="20" t="n">
        <v>2.53879345</v>
      </c>
      <c r="G36" s="18" t="n">
        <v>483.75564053</v>
      </c>
      <c r="H36" s="20" t="n">
        <v>2.36691017</v>
      </c>
      <c r="I36" s="18" t="s">
        <v>481</v>
      </c>
      <c r="J36" s="20" t="s">
        <v>481</v>
      </c>
      <c r="K36" s="18" t="s">
        <v>481</v>
      </c>
      <c r="L36" s="20" t="s">
        <v>481</v>
      </c>
      <c r="M36" s="18" t="s">
        <v>481</v>
      </c>
      <c r="N36" s="20" t="s">
        <v>481</v>
      </c>
      <c r="O36" s="18" t="s">
        <v>481</v>
      </c>
      <c r="P36" s="20" t="s">
        <v>481</v>
      </c>
      <c r="Q36" s="18" t="n">
        <v>439.73857264</v>
      </c>
      <c r="R36" s="20" t="n">
        <v>5.90243812</v>
      </c>
    </row>
    <row r="37" spans="1:18">
      <c r="A37" s="15" t="s">
        <v>512</v>
      </c>
      <c r="B37" s="17" t="n">
        <v>5458</v>
      </c>
      <c r="C37" s="18">
        <f>(254.0/B37*100)</f>
        <v/>
      </c>
      <c r="D37" s="19" t="n">
        <v>5204</v>
      </c>
      <c r="E37" s="18" t="n">
        <v>511.19067095</v>
      </c>
      <c r="F37" s="20" t="n">
        <v>3.7442275</v>
      </c>
      <c r="G37" s="18" t="n">
        <v>494.61357546</v>
      </c>
      <c r="H37" s="20" t="n">
        <v>3.15522895</v>
      </c>
      <c r="I37" s="18" t="s">
        <v>481</v>
      </c>
      <c r="J37" s="20" t="s">
        <v>481</v>
      </c>
      <c r="K37" s="18" t="s">
        <v>481</v>
      </c>
      <c r="L37" s="20" t="s">
        <v>481</v>
      </c>
      <c r="M37" s="18" t="s">
        <v>481</v>
      </c>
      <c r="N37" s="20" t="s">
        <v>481</v>
      </c>
      <c r="O37" s="18" t="s">
        <v>481</v>
      </c>
      <c r="P37" s="20" t="s">
        <v>481</v>
      </c>
      <c r="Q37" s="18" t="n">
        <v>431.04486364</v>
      </c>
      <c r="R37" s="20" t="n">
        <v>6.93348938</v>
      </c>
    </row>
    <row r="38" spans="1:18">
      <c r="A38" s="15" t="s">
        <v>513</v>
      </c>
      <c r="B38" s="17" t="n">
        <v>5860</v>
      </c>
      <c r="C38" s="18">
        <f>(36.0/B38*100)</f>
        <v/>
      </c>
      <c r="D38" s="19" t="n">
        <v>5824</v>
      </c>
      <c r="E38" s="18" t="n">
        <v>536.4518755</v>
      </c>
      <c r="F38" s="20" t="n">
        <v>3.76644611</v>
      </c>
      <c r="G38" s="18" t="n">
        <v>515.34050529</v>
      </c>
      <c r="H38" s="20" t="n">
        <v>3.48085796</v>
      </c>
      <c r="I38" s="18" t="s">
        <v>481</v>
      </c>
      <c r="J38" s="20" t="s">
        <v>481</v>
      </c>
      <c r="K38" s="18" t="s">
        <v>481</v>
      </c>
      <c r="L38" s="20" t="s">
        <v>481</v>
      </c>
      <c r="M38" s="18" t="s">
        <v>481</v>
      </c>
      <c r="N38" s="20" t="s">
        <v>481</v>
      </c>
      <c r="O38" s="18" t="s">
        <v>481</v>
      </c>
      <c r="P38" s="20" t="s">
        <v>481</v>
      </c>
      <c r="Q38" s="18" t="n">
        <v>508.58187946</v>
      </c>
      <c r="R38" s="20" t="n">
        <v>5.25086279</v>
      </c>
    </row>
    <row r="39" spans="1:18">
      <c r="A39" s="15" t="s">
        <v>514</v>
      </c>
      <c r="B39" s="17" t="n">
        <v>5895</v>
      </c>
      <c r="C39" s="18">
        <f>(34.0/B39*100)</f>
        <v/>
      </c>
      <c r="D39" s="19" t="n">
        <v>5861</v>
      </c>
      <c r="E39" s="18" t="n">
        <v>419.59040493</v>
      </c>
      <c r="F39" s="20" t="n">
        <v>4.10263722</v>
      </c>
      <c r="G39" s="18" t="n">
        <v>430.41376877</v>
      </c>
      <c r="H39" s="20" t="n">
        <v>5.4627023</v>
      </c>
      <c r="I39" s="18" t="s">
        <v>481</v>
      </c>
      <c r="J39" s="20" t="s">
        <v>481</v>
      </c>
      <c r="K39" s="18" t="s">
        <v>481</v>
      </c>
      <c r="L39" s="20" t="s">
        <v>481</v>
      </c>
      <c r="M39" s="18" t="s">
        <v>481</v>
      </c>
      <c r="N39" s="20" t="s">
        <v>481</v>
      </c>
      <c r="O39" s="18" t="s">
        <v>481</v>
      </c>
      <c r="P39" s="20" t="s">
        <v>481</v>
      </c>
      <c r="Q39" s="18" t="n">
        <v>381.44447031</v>
      </c>
      <c r="R39" s="20" t="n">
        <v>10.81906423</v>
      </c>
    </row>
    <row r="40" spans="1:18">
      <c r="A40" s="15" t="s">
        <v>515</v>
      </c>
      <c r="B40" s="17" t="n">
        <v>14157</v>
      </c>
      <c r="C40" s="18">
        <f>(467.0/B40*100)</f>
        <v/>
      </c>
      <c r="D40" s="19" t="n">
        <v>13690</v>
      </c>
      <c r="E40" s="18" t="n">
        <v>505.83038953</v>
      </c>
      <c r="F40" s="20" t="n">
        <v>3.77155809</v>
      </c>
      <c r="G40" s="18" t="n">
        <v>491.19199172</v>
      </c>
      <c r="H40" s="20" t="n">
        <v>2.44711771</v>
      </c>
      <c r="I40" s="18" t="s">
        <v>481</v>
      </c>
      <c r="J40" s="20" t="s">
        <v>481</v>
      </c>
      <c r="K40" s="18" t="s">
        <v>481</v>
      </c>
      <c r="L40" s="20" t="s">
        <v>481</v>
      </c>
      <c r="M40" s="18" t="s">
        <v>481</v>
      </c>
      <c r="N40" s="20" t="s">
        <v>481</v>
      </c>
      <c r="O40" s="18" t="s">
        <v>481</v>
      </c>
      <c r="P40" s="20" t="s">
        <v>481</v>
      </c>
      <c r="Q40" s="18" t="n">
        <v>426.05157283</v>
      </c>
      <c r="R40" s="20" t="n">
        <v>5.7831487</v>
      </c>
    </row>
    <row r="41" spans="1:18">
      <c r="A41" s="15" t="s">
        <v>516</v>
      </c>
      <c r="B41" s="17" t="n">
        <v>5712</v>
      </c>
      <c r="C41" s="18">
        <f>(83.0/B41*100)</f>
        <v/>
      </c>
      <c r="D41" s="19" t="n">
        <v>5629</v>
      </c>
      <c r="E41" s="18" t="n">
        <v>471.985302</v>
      </c>
      <c r="F41" s="20" t="n">
        <v>3.56255205</v>
      </c>
      <c r="G41" s="18" t="n">
        <v>474.22687001</v>
      </c>
      <c r="H41" s="20" t="n">
        <v>3.43636645</v>
      </c>
      <c r="I41" s="18" t="s">
        <v>481</v>
      </c>
      <c r="J41" s="20" t="s">
        <v>481</v>
      </c>
      <c r="K41" s="18" t="s">
        <v>481</v>
      </c>
      <c r="L41" s="20" t="s">
        <v>481</v>
      </c>
      <c r="M41" s="18" t="n">
        <v>392.51815558</v>
      </c>
      <c r="N41" s="20" t="n">
        <v>16.89642718</v>
      </c>
      <c r="O41" s="18" t="s">
        <v>481</v>
      </c>
      <c r="P41" s="20" t="s">
        <v>481</v>
      </c>
      <c r="Q41" s="18" t="n">
        <v>424.9539932</v>
      </c>
      <c r="R41" s="20" t="n">
        <v>10.83638747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(2423.0/B46*100)</f>
        <v/>
      </c>
      <c r="D46" s="19" t="n">
        <v>20718</v>
      </c>
      <c r="E46" s="18" t="n">
        <v>395.12728421</v>
      </c>
      <c r="F46" s="20" t="n">
        <v>3.8258538</v>
      </c>
      <c r="G46" s="18" t="n">
        <v>387.8770741</v>
      </c>
      <c r="H46" s="20" t="n">
        <v>3.52048809</v>
      </c>
      <c r="I46" s="18" t="s">
        <v>481</v>
      </c>
      <c r="J46" s="20" t="s">
        <v>481</v>
      </c>
      <c r="K46" s="18" t="s">
        <v>481</v>
      </c>
      <c r="L46" s="20" t="s">
        <v>481</v>
      </c>
      <c r="M46" s="18" t="s">
        <v>481</v>
      </c>
      <c r="N46" s="20" t="s">
        <v>481</v>
      </c>
      <c r="O46" s="18" t="s">
        <v>481</v>
      </c>
      <c r="P46" s="20" t="s">
        <v>481</v>
      </c>
      <c r="Q46" s="18" t="n">
        <v>357.47286893</v>
      </c>
      <c r="R46" s="20" t="n">
        <v>3.45735769</v>
      </c>
    </row>
    <row r="47" spans="1:18">
      <c r="A47" s="15" t="s">
        <v>522</v>
      </c>
      <c r="B47" s="17" t="n">
        <v>5928</v>
      </c>
      <c r="C47" s="18">
        <f>(498.0/B47*100)</f>
        <v/>
      </c>
      <c r="D47" s="19" t="n">
        <v>5430</v>
      </c>
      <c r="E47" s="18" t="n">
        <v>449.30453289</v>
      </c>
      <c r="F47" s="20" t="n">
        <v>4.3480731</v>
      </c>
      <c r="G47" s="18" t="n">
        <v>457.04709096</v>
      </c>
      <c r="H47" s="20" t="n">
        <v>4.24487438</v>
      </c>
      <c r="I47" s="18" t="s">
        <v>481</v>
      </c>
      <c r="J47" s="20" t="s">
        <v>481</v>
      </c>
      <c r="K47" s="18" t="s">
        <v>481</v>
      </c>
      <c r="L47" s="20" t="s">
        <v>481</v>
      </c>
      <c r="M47" s="18" t="s">
        <v>481</v>
      </c>
      <c r="N47" s="20" t="s">
        <v>481</v>
      </c>
      <c r="O47" s="18" t="s">
        <v>481</v>
      </c>
      <c r="P47" s="20" t="s">
        <v>481</v>
      </c>
      <c r="Q47" s="18" t="n">
        <v>389.23259522</v>
      </c>
      <c r="R47" s="20" t="n">
        <v>5.42717215</v>
      </c>
    </row>
    <row r="48" spans="1:18">
      <c r="A48" s="15" t="s">
        <v>523</v>
      </c>
      <c r="B48" s="17" t="n">
        <v>9841</v>
      </c>
      <c r="C48" s="18">
        <f>(9.0/B48*100)</f>
        <v/>
      </c>
      <c r="D48" s="19" t="n">
        <v>9832</v>
      </c>
      <c r="E48" s="18" t="n">
        <v>534.68385088</v>
      </c>
      <c r="F48" s="20" t="n">
        <v>5.07144165</v>
      </c>
      <c r="G48" s="18" t="n">
        <v>528.15323419</v>
      </c>
      <c r="H48" s="20" t="n">
        <v>5.92625957</v>
      </c>
      <c r="I48" s="18" t="s">
        <v>481</v>
      </c>
      <c r="J48" s="20" t="s">
        <v>481</v>
      </c>
      <c r="K48" s="18" t="s">
        <v>481</v>
      </c>
      <c r="L48" s="20" t="s">
        <v>481</v>
      </c>
      <c r="M48" s="18" t="s">
        <v>481</v>
      </c>
      <c r="N48" s="20" t="s">
        <v>481</v>
      </c>
      <c r="O48" s="18" t="s">
        <v>481</v>
      </c>
      <c r="P48" s="20" t="s">
        <v>481</v>
      </c>
      <c r="Q48" s="18" t="n">
        <v>461.89756718</v>
      </c>
      <c r="R48" s="20" t="n">
        <v>22.22340442</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(511.0/B50*100)</f>
        <v/>
      </c>
      <c r="D50" s="19" t="n">
        <v>11284</v>
      </c>
      <c r="E50" s="18" t="n">
        <v>389.05592095</v>
      </c>
      <c r="F50" s="20" t="n">
        <v>2.92227747</v>
      </c>
      <c r="G50" s="18" t="n">
        <v>398.78981044</v>
      </c>
      <c r="H50" s="20" t="n">
        <v>2.47475888</v>
      </c>
      <c r="I50" s="18" t="s">
        <v>481</v>
      </c>
      <c r="J50" s="20" t="s">
        <v>481</v>
      </c>
      <c r="K50" s="18" t="s">
        <v>481</v>
      </c>
      <c r="L50" s="20" t="s">
        <v>481</v>
      </c>
      <c r="M50" s="18" t="s">
        <v>481</v>
      </c>
      <c r="N50" s="20" t="s">
        <v>481</v>
      </c>
      <c r="O50" s="18" t="s">
        <v>481</v>
      </c>
      <c r="P50" s="20" t="s">
        <v>481</v>
      </c>
      <c r="Q50" s="18" t="n">
        <v>339.39974224</v>
      </c>
      <c r="R50" s="20" t="n">
        <v>7.5723007</v>
      </c>
    </row>
    <row r="51" spans="1:18">
      <c r="A51" s="15" t="s">
        <v>526</v>
      </c>
      <c r="B51" s="17" t="n">
        <v>6866</v>
      </c>
      <c r="C51" s="18">
        <f>(114.0/B51*100)</f>
        <v/>
      </c>
      <c r="D51" s="19" t="n">
        <v>6752</v>
      </c>
      <c r="E51" s="18" t="n">
        <v>406.76405928</v>
      </c>
      <c r="F51" s="20" t="n">
        <v>3.40718758</v>
      </c>
      <c r="G51" s="18" t="n">
        <v>404.10953676</v>
      </c>
      <c r="H51" s="20" t="n">
        <v>2.87044191</v>
      </c>
      <c r="I51" s="18" t="s">
        <v>481</v>
      </c>
      <c r="J51" s="20" t="s">
        <v>481</v>
      </c>
      <c r="K51" s="18" t="s">
        <v>481</v>
      </c>
      <c r="L51" s="20" t="s">
        <v>481</v>
      </c>
      <c r="M51" s="18" t="n">
        <v>380.5422133</v>
      </c>
      <c r="N51" s="20" t="n">
        <v>4.31283207</v>
      </c>
      <c r="O51" s="18" t="s">
        <v>481</v>
      </c>
      <c r="P51" s="20" t="s">
        <v>481</v>
      </c>
      <c r="Q51" s="18" t="n">
        <v>387.32522815</v>
      </c>
      <c r="R51" s="20" t="n">
        <v>6.25935082</v>
      </c>
    </row>
    <row r="52" spans="1:18">
      <c r="A52" s="15" t="s">
        <v>527</v>
      </c>
      <c r="B52" s="17" t="n">
        <v>5809</v>
      </c>
      <c r="C52" s="18">
        <f>(127.0/B52*100)</f>
        <v/>
      </c>
      <c r="D52" s="19" t="n">
        <v>5682</v>
      </c>
      <c r="E52" s="18" t="n">
        <v>464.3604299</v>
      </c>
      <c r="F52" s="20" t="n">
        <v>3.71962898</v>
      </c>
      <c r="G52" s="18" t="n">
        <v>467.89680243</v>
      </c>
      <c r="H52" s="20" t="n">
        <v>3.13376482</v>
      </c>
      <c r="I52" s="18" t="s">
        <v>481</v>
      </c>
      <c r="J52" s="20" t="s">
        <v>481</v>
      </c>
      <c r="K52" s="18" t="s">
        <v>481</v>
      </c>
      <c r="L52" s="20" t="s">
        <v>481</v>
      </c>
      <c r="M52" s="18" t="s">
        <v>481</v>
      </c>
      <c r="N52" s="20" t="s">
        <v>481</v>
      </c>
      <c r="O52" s="18" t="s">
        <v>481</v>
      </c>
      <c r="P52" s="20" t="s">
        <v>481</v>
      </c>
      <c r="Q52" s="18" t="n">
        <v>397.88030022</v>
      </c>
      <c r="R52" s="20" t="n">
        <v>8.46778325</v>
      </c>
    </row>
    <row r="53" spans="1:18">
      <c r="A53" s="15" t="s">
        <v>528</v>
      </c>
      <c r="B53" s="17" t="n">
        <v>5571</v>
      </c>
      <c r="C53" s="18">
        <f>(150.0/B53*100)</f>
        <v/>
      </c>
      <c r="D53" s="19" t="n">
        <v>5421</v>
      </c>
      <c r="E53" s="18" t="n">
        <v>439.25383913</v>
      </c>
      <c r="F53" s="20" t="n">
        <v>2.41344458</v>
      </c>
      <c r="G53" s="18" t="n">
        <v>449.57296886</v>
      </c>
      <c r="H53" s="20" t="n">
        <v>2.38723954</v>
      </c>
      <c r="I53" s="18" t="s">
        <v>481</v>
      </c>
      <c r="J53" s="20" t="s">
        <v>481</v>
      </c>
      <c r="K53" s="18" t="s">
        <v>481</v>
      </c>
      <c r="L53" s="20" t="s">
        <v>481</v>
      </c>
      <c r="M53" s="18" t="s">
        <v>481</v>
      </c>
      <c r="N53" s="20" t="s">
        <v>481</v>
      </c>
      <c r="O53" s="18" t="s">
        <v>481</v>
      </c>
      <c r="P53" s="20" t="s">
        <v>481</v>
      </c>
      <c r="Q53" s="18" t="n">
        <v>379.99276226</v>
      </c>
      <c r="R53" s="20" t="n">
        <v>5.15296825</v>
      </c>
    </row>
    <row r="54" spans="1:18">
      <c r="A54" s="15" t="s">
        <v>529</v>
      </c>
      <c r="B54" s="17" t="n">
        <v>4740</v>
      </c>
      <c r="C54" s="18">
        <f>(669.0/B54*100)</f>
        <v/>
      </c>
      <c r="D54" s="19" t="n">
        <v>4071</v>
      </c>
      <c r="E54" s="18" t="n">
        <v>329.40927348</v>
      </c>
      <c r="F54" s="20" t="n">
        <v>3.27030343</v>
      </c>
      <c r="G54" s="18" t="n">
        <v>355.31465942</v>
      </c>
      <c r="H54" s="20" t="n">
        <v>3.62980265</v>
      </c>
      <c r="I54" s="18" t="s">
        <v>481</v>
      </c>
      <c r="J54" s="20" t="s">
        <v>481</v>
      </c>
      <c r="K54" s="18" t="s">
        <v>481</v>
      </c>
      <c r="L54" s="20" t="s">
        <v>481</v>
      </c>
      <c r="M54" s="18" t="s">
        <v>481</v>
      </c>
      <c r="N54" s="20" t="s">
        <v>481</v>
      </c>
      <c r="O54" s="18" t="s">
        <v>481</v>
      </c>
      <c r="P54" s="20" t="s">
        <v>481</v>
      </c>
      <c r="Q54" s="18" t="n">
        <v>296.18832615</v>
      </c>
      <c r="R54" s="20" t="n">
        <v>4.4878218</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551.2493336799999</v>
      </c>
      <c r="F56" s="20" t="n">
        <v>2.84326151</v>
      </c>
      <c r="G56" s="18" t="n">
        <v>541.56720261</v>
      </c>
      <c r="H56" s="20" t="n">
        <v>3.9207699</v>
      </c>
      <c r="I56" s="18" t="s">
        <v>481</v>
      </c>
      <c r="J56" s="20" t="s">
        <v>481</v>
      </c>
      <c r="K56" s="18" t="s">
        <v>481</v>
      </c>
      <c r="L56" s="20" t="s">
        <v>481</v>
      </c>
      <c r="M56" s="18" t="s">
        <v>481</v>
      </c>
      <c r="N56" s="20" t="s">
        <v>481</v>
      </c>
      <c r="O56" s="18" t="s">
        <v>481</v>
      </c>
      <c r="P56" s="20" t="s">
        <v>481</v>
      </c>
      <c r="Q56" s="18" t="n">
        <v>492.67387046</v>
      </c>
      <c r="R56" s="20" t="n">
        <v>14.50411151</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(195.0/B61*100)</f>
        <v/>
      </c>
      <c r="D61" s="19" t="n">
        <v>6330</v>
      </c>
      <c r="E61" s="18" t="n">
        <v>481.55359944</v>
      </c>
      <c r="F61" s="20" t="n">
        <v>2.60207393</v>
      </c>
      <c r="G61" s="18" t="n">
        <v>482.30480911</v>
      </c>
      <c r="H61" s="20" t="n">
        <v>2.52765872</v>
      </c>
      <c r="I61" s="18" t="s">
        <v>481</v>
      </c>
      <c r="J61" s="20" t="s">
        <v>481</v>
      </c>
      <c r="K61" s="18" t="s">
        <v>481</v>
      </c>
      <c r="L61" s="20" t="s">
        <v>481</v>
      </c>
      <c r="M61" s="18" t="s">
        <v>481</v>
      </c>
      <c r="N61" s="20" t="s">
        <v>481</v>
      </c>
      <c r="O61" s="18" t="s">
        <v>481</v>
      </c>
      <c r="P61" s="20" t="s">
        <v>481</v>
      </c>
      <c r="Q61" s="18" t="n">
        <v>419.6591045</v>
      </c>
      <c r="R61" s="20" t="n">
        <v>8.173484350000001</v>
      </c>
    </row>
    <row r="62" spans="1:18">
      <c r="A62" s="15" t="s">
        <v>537</v>
      </c>
      <c r="B62" s="17" t="n">
        <v>4476</v>
      </c>
      <c r="C62" s="18">
        <f>(3.0/B62*100)</f>
        <v/>
      </c>
      <c r="D62" s="19" t="n">
        <v>4473</v>
      </c>
      <c r="E62" s="18" t="n">
        <v>547.94123706</v>
      </c>
      <c r="F62" s="20" t="n">
        <v>1.57625323</v>
      </c>
      <c r="G62" s="18" t="n">
        <v>538.27400643</v>
      </c>
      <c r="H62" s="20" t="n">
        <v>2.04072768</v>
      </c>
      <c r="I62" s="18" t="s">
        <v>481</v>
      </c>
      <c r="J62" s="20" t="s">
        <v>481</v>
      </c>
      <c r="K62" s="18" t="s">
        <v>481</v>
      </c>
      <c r="L62" s="20" t="s">
        <v>481</v>
      </c>
      <c r="M62" s="18" t="s">
        <v>481</v>
      </c>
      <c r="N62" s="20" t="s">
        <v>481</v>
      </c>
      <c r="O62" s="18" t="s">
        <v>481</v>
      </c>
      <c r="P62" s="20" t="s">
        <v>481</v>
      </c>
      <c r="Q62" s="18" t="n">
        <v>514.9034053300001</v>
      </c>
      <c r="R62" s="20" t="n">
        <v>15.61563146</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(107.0/B66*100)</f>
        <v/>
      </c>
      <c r="D66" s="19" t="n">
        <v>5558</v>
      </c>
      <c r="E66" s="18" t="n">
        <v>421.94548709</v>
      </c>
      <c r="F66" s="20" t="n">
        <v>1.78175656</v>
      </c>
      <c r="G66" s="18" t="n">
        <v>437.41254612</v>
      </c>
      <c r="H66" s="20" t="n">
        <v>3.02503738</v>
      </c>
      <c r="I66" s="18" t="s">
        <v>481</v>
      </c>
      <c r="J66" s="20" t="s">
        <v>481</v>
      </c>
      <c r="K66" s="18" t="s">
        <v>481</v>
      </c>
      <c r="L66" s="20" t="s">
        <v>481</v>
      </c>
      <c r="M66" s="18" t="s">
        <v>481</v>
      </c>
      <c r="N66" s="20" t="s">
        <v>481</v>
      </c>
      <c r="O66" s="18" t="s">
        <v>481</v>
      </c>
      <c r="P66" s="20" t="s">
        <v>481</v>
      </c>
      <c r="Q66" s="18" t="n">
        <v>364.04191959</v>
      </c>
      <c r="R66" s="20" t="n">
        <v>4.33577501</v>
      </c>
    </row>
    <row r="67" spans="1:18">
      <c r="A67" s="15" t="s">
        <v>542</v>
      </c>
      <c r="B67" s="17" t="n">
        <v>6971</v>
      </c>
      <c r="C67" s="18">
        <f>(1435.0/B67*100)</f>
        <v/>
      </c>
      <c r="D67" s="19" t="n">
        <v>5536</v>
      </c>
      <c r="E67" s="18" t="n">
        <v>398.40569488</v>
      </c>
      <c r="F67" s="20" t="n">
        <v>3.30490344</v>
      </c>
      <c r="G67" s="18" t="n">
        <v>409.30616623</v>
      </c>
      <c r="H67" s="20" t="n">
        <v>3.49896299</v>
      </c>
      <c r="I67" s="18" t="s">
        <v>481</v>
      </c>
      <c r="J67" s="20" t="s">
        <v>481</v>
      </c>
      <c r="K67" s="18" t="s">
        <v>481</v>
      </c>
      <c r="L67" s="20" t="s">
        <v>481</v>
      </c>
      <c r="M67" s="18" t="s">
        <v>481</v>
      </c>
      <c r="N67" s="20" t="s">
        <v>481</v>
      </c>
      <c r="O67" s="18" t="s">
        <v>481</v>
      </c>
      <c r="P67" s="20" t="s">
        <v>481</v>
      </c>
      <c r="Q67" s="18" t="n">
        <v>348.35382598</v>
      </c>
      <c r="R67" s="20" t="n">
        <v>6.83974434</v>
      </c>
    </row>
    <row r="68" spans="1:18">
      <c r="A68" s="15" t="s">
        <v>543</v>
      </c>
      <c r="B68" s="17" t="n">
        <v>12083</v>
      </c>
      <c r="C68" s="18">
        <f>(33.0/B68*100)</f>
        <v/>
      </c>
      <c r="D68" s="19" t="n">
        <v>12050</v>
      </c>
      <c r="E68" s="18" t="n">
        <v>413.69184174</v>
      </c>
      <c r="F68" s="20" t="n">
        <v>1.77761555</v>
      </c>
      <c r="G68" s="18" t="n">
        <v>415.63871317</v>
      </c>
      <c r="H68" s="20" t="n">
        <v>2.39234455</v>
      </c>
      <c r="I68" s="18" t="s">
        <v>481</v>
      </c>
      <c r="J68" s="20" t="s">
        <v>481</v>
      </c>
      <c r="K68" s="18" t="s">
        <v>481</v>
      </c>
      <c r="L68" s="20" t="s">
        <v>481</v>
      </c>
      <c r="M68" s="18" t="s">
        <v>481</v>
      </c>
      <c r="N68" s="20" t="s">
        <v>481</v>
      </c>
      <c r="O68" s="18" t="s">
        <v>481</v>
      </c>
      <c r="P68" s="20" t="s">
        <v>481</v>
      </c>
      <c r="Q68" s="18" t="n">
        <v>353.3063325</v>
      </c>
      <c r="R68" s="20" t="n">
        <v>2.35324275</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501.3405762</v>
      </c>
      <c r="F70" s="20" t="n">
        <v>3.33821067</v>
      </c>
      <c r="G70" s="18" t="n">
        <v>493.63608951</v>
      </c>
      <c r="H70" s="20" t="n">
        <v>3.86343232</v>
      </c>
      <c r="I70" s="18" t="s">
        <v>481</v>
      </c>
      <c r="J70" s="20" t="s">
        <v>481</v>
      </c>
      <c r="K70" s="18" t="s">
        <v>481</v>
      </c>
      <c r="L70" s="20" t="s">
        <v>481</v>
      </c>
      <c r="M70" s="18" t="s">
        <v>481</v>
      </c>
      <c r="N70" s="20" t="s">
        <v>481</v>
      </c>
      <c r="O70" s="18" t="s">
        <v>481</v>
      </c>
      <c r="P70" s="20" t="s">
        <v>481</v>
      </c>
      <c r="Q70" s="18" t="n">
        <v>456.31998429</v>
      </c>
      <c r="R70" s="20" t="n">
        <v>7.3381014</v>
      </c>
    </row>
    <row r="71" spans="1:18">
      <c r="A71" s="15" t="s">
        <v>546</v>
      </c>
      <c r="B71" s="17" t="n">
        <v>6115</v>
      </c>
      <c r="C71" s="18">
        <f>(63.0/B71*100)</f>
        <v/>
      </c>
      <c r="D71" s="19" t="n">
        <v>6052</v>
      </c>
      <c r="E71" s="18" t="n">
        <v>572.8208737800001</v>
      </c>
      <c r="F71" s="20" t="n">
        <v>2.0110062</v>
      </c>
      <c r="G71" s="18" t="n">
        <v>555.79882873</v>
      </c>
      <c r="H71" s="20" t="n">
        <v>2.0836388</v>
      </c>
      <c r="I71" s="18" t="s">
        <v>481</v>
      </c>
      <c r="J71" s="20" t="s">
        <v>481</v>
      </c>
      <c r="K71" s="18" t="s">
        <v>481</v>
      </c>
      <c r="L71" s="20" t="s">
        <v>481</v>
      </c>
      <c r="M71" s="18" t="s">
        <v>481</v>
      </c>
      <c r="N71" s="20" t="s">
        <v>481</v>
      </c>
      <c r="O71" s="18" t="s">
        <v>481</v>
      </c>
      <c r="P71" s="20" t="s">
        <v>481</v>
      </c>
      <c r="Q71" s="18" t="n">
        <v>513.4748055</v>
      </c>
      <c r="R71" s="20" t="n">
        <v>11.17299041</v>
      </c>
    </row>
    <row r="72" spans="1:18">
      <c r="A72" s="15" t="s">
        <v>547</v>
      </c>
      <c r="B72" s="17" t="n">
        <v>7708</v>
      </c>
      <c r="C72" s="18">
        <f>(12.0/B72*100)</f>
        <v/>
      </c>
      <c r="D72" s="19" t="n">
        <v>7696</v>
      </c>
      <c r="E72" s="18" t="n">
        <v>554.49386744</v>
      </c>
      <c r="F72" s="20" t="n">
        <v>3.31214904</v>
      </c>
      <c r="G72" s="18" t="n">
        <v>521.41767765</v>
      </c>
      <c r="H72" s="20" t="n">
        <v>3.92883866</v>
      </c>
      <c r="I72" s="18" t="s">
        <v>481</v>
      </c>
      <c r="J72" s="20" t="s">
        <v>481</v>
      </c>
      <c r="K72" s="18" t="s">
        <v>481</v>
      </c>
      <c r="L72" s="20" t="s">
        <v>481</v>
      </c>
      <c r="M72" s="18" t="s">
        <v>481</v>
      </c>
      <c r="N72" s="20" t="s">
        <v>481</v>
      </c>
      <c r="O72" s="18" t="s">
        <v>481</v>
      </c>
      <c r="P72" s="20" t="s">
        <v>481</v>
      </c>
      <c r="Q72" s="18" t="n">
        <v>490.12903371</v>
      </c>
      <c r="R72" s="20" t="n">
        <v>16.71211114</v>
      </c>
    </row>
    <row r="73" spans="1:18">
      <c r="A73" s="15" t="s">
        <v>548</v>
      </c>
      <c r="B73" s="17" t="n">
        <v>8249</v>
      </c>
      <c r="C73" s="18">
        <f>(224.0/B73*100)</f>
        <v/>
      </c>
      <c r="D73" s="19" t="n">
        <v>8025</v>
      </c>
      <c r="E73" s="18" t="n">
        <v>415.30610199</v>
      </c>
      <c r="F73" s="20" t="n">
        <v>3.65096963</v>
      </c>
      <c r="G73" s="18" t="n">
        <v>418.13643799</v>
      </c>
      <c r="H73" s="20" t="n">
        <v>3.19540787</v>
      </c>
      <c r="I73" s="18" t="s">
        <v>481</v>
      </c>
      <c r="J73" s="20" t="s">
        <v>481</v>
      </c>
      <c r="K73" s="18" t="s">
        <v>481</v>
      </c>
      <c r="L73" s="20" t="s">
        <v>481</v>
      </c>
      <c r="M73" s="18" t="s">
        <v>481</v>
      </c>
      <c r="N73" s="20" t="s">
        <v>481</v>
      </c>
      <c r="O73" s="18" t="s">
        <v>481</v>
      </c>
      <c r="P73" s="20" t="s">
        <v>481</v>
      </c>
      <c r="Q73" s="18" t="n">
        <v>379.98297699</v>
      </c>
      <c r="R73" s="20" t="n">
        <v>8.729858139999999</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(365.0/B75*100)</f>
        <v/>
      </c>
      <c r="D75" s="19" t="n">
        <v>5010</v>
      </c>
      <c r="E75" s="18" t="n">
        <v>367.71636077</v>
      </c>
      <c r="F75" s="20" t="n">
        <v>3.47088401</v>
      </c>
      <c r="G75" s="18" t="n">
        <v>382.51961201</v>
      </c>
      <c r="H75" s="20" t="n">
        <v>4.00122383</v>
      </c>
      <c r="I75" s="18" t="s">
        <v>481</v>
      </c>
      <c r="J75" s="20" t="s">
        <v>481</v>
      </c>
      <c r="K75" s="18" t="s">
        <v>481</v>
      </c>
      <c r="L75" s="20" t="s">
        <v>481</v>
      </c>
      <c r="M75" s="18" t="s">
        <v>481</v>
      </c>
      <c r="N75" s="20" t="s">
        <v>481</v>
      </c>
      <c r="O75" s="18" t="s">
        <v>481</v>
      </c>
      <c r="P75" s="20" t="s">
        <v>481</v>
      </c>
      <c r="Q75" s="18" t="n">
        <v>338.83637968</v>
      </c>
      <c r="R75" s="20" t="n">
        <v>5.06463734</v>
      </c>
    </row>
    <row r="76" spans="1:18">
      <c r="A76" s="15" t="s">
        <v>551</v>
      </c>
      <c r="B76" s="17" t="n">
        <v>14167</v>
      </c>
      <c r="C76" s="18">
        <f>(239.0/B76*100)</f>
        <v/>
      </c>
      <c r="D76" s="19" t="n">
        <v>13928</v>
      </c>
      <c r="E76" s="18" t="n">
        <v>429.1102705</v>
      </c>
      <c r="F76" s="20" t="n">
        <v>2.81667849</v>
      </c>
      <c r="G76" s="18" t="n">
        <v>439.6037422</v>
      </c>
      <c r="H76" s="20" t="n">
        <v>2.70472891</v>
      </c>
      <c r="I76" s="18" t="s">
        <v>481</v>
      </c>
      <c r="J76" s="20" t="s">
        <v>481</v>
      </c>
      <c r="K76" s="18" t="s">
        <v>481</v>
      </c>
      <c r="L76" s="20" t="s">
        <v>481</v>
      </c>
      <c r="M76" s="18" t="s">
        <v>481</v>
      </c>
      <c r="N76" s="20" t="s">
        <v>481</v>
      </c>
      <c r="O76" s="18" t="s">
        <v>481</v>
      </c>
      <c r="P76" s="20" t="s">
        <v>481</v>
      </c>
      <c r="Q76" s="18" t="n">
        <v>369.30704152</v>
      </c>
      <c r="R76" s="20" t="n">
        <v>5.79982266</v>
      </c>
    </row>
    <row r="77" spans="1:18">
      <c r="A77" s="15" t="s">
        <v>552</v>
      </c>
      <c r="B77" s="17" t="n">
        <v>6062</v>
      </c>
      <c r="C77" s="18">
        <f>(534.0/B77*100)</f>
        <v/>
      </c>
      <c r="D77" s="19" t="n">
        <v>5528</v>
      </c>
      <c r="E77" s="18" t="n">
        <v>429.09936298</v>
      </c>
      <c r="F77" s="20" t="n">
        <v>3.58321235</v>
      </c>
      <c r="G77" s="18" t="n">
        <v>428.78297838</v>
      </c>
      <c r="H77" s="20" t="n">
        <v>3.36490916</v>
      </c>
      <c r="I77" s="18" t="s">
        <v>481</v>
      </c>
      <c r="J77" s="20" t="s">
        <v>481</v>
      </c>
      <c r="K77" s="18" t="s">
        <v>481</v>
      </c>
      <c r="L77" s="20" t="s">
        <v>481</v>
      </c>
      <c r="M77" s="18" t="s">
        <v>481</v>
      </c>
      <c r="N77" s="20" t="s">
        <v>481</v>
      </c>
      <c r="O77" s="18" t="s">
        <v>481</v>
      </c>
      <c r="P77" s="20" t="s">
        <v>481</v>
      </c>
      <c r="Q77" s="18" t="n">
        <v>368.03820327</v>
      </c>
      <c r="R77" s="20" t="n">
        <v>3.62868208</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(129.0/B81*100)</f>
        <v/>
      </c>
      <c r="D81" s="19" t="n">
        <v>8732</v>
      </c>
      <c r="E81" s="18" t="n">
        <v>449.05375014</v>
      </c>
      <c r="F81" s="20" t="n">
        <v>3.33635095</v>
      </c>
      <c r="G81" s="18" t="n">
        <v>440.56647574</v>
      </c>
      <c r="H81" s="20" t="n">
        <v>5.0554987</v>
      </c>
      <c r="I81" s="18" t="s">
        <v>481</v>
      </c>
      <c r="J81" s="20" t="s">
        <v>481</v>
      </c>
      <c r="K81" s="18" t="s">
        <v>481</v>
      </c>
      <c r="L81" s="20" t="s">
        <v>481</v>
      </c>
      <c r="M81" s="18" t="s">
        <v>481</v>
      </c>
      <c r="N81" s="20" t="s">
        <v>481</v>
      </c>
      <c r="O81" s="18" t="s">
        <v>481</v>
      </c>
      <c r="P81" s="20" t="s">
        <v>481</v>
      </c>
      <c r="Q81" s="18" t="n">
        <v>397.14629227</v>
      </c>
      <c r="R81" s="20" t="n">
        <v>11.37942096</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906</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498.5790679</v>
      </c>
      <c r="F7" s="20" t="n">
        <v>1.79357551</v>
      </c>
      <c r="G7" s="18" t="n">
        <v>493.8672351</v>
      </c>
      <c r="H7" s="20" t="n">
        <v>5.5649339</v>
      </c>
      <c r="I7" s="18" t="s">
        <v>481</v>
      </c>
      <c r="J7" s="20" t="s">
        <v>481</v>
      </c>
      <c r="K7" s="18" t="s">
        <v>481</v>
      </c>
      <c r="L7" s="20" t="s">
        <v>481</v>
      </c>
      <c r="M7" s="18" t="s">
        <v>481</v>
      </c>
      <c r="N7" s="20" t="s">
        <v>481</v>
      </c>
      <c r="O7" s="18" t="s">
        <v>481</v>
      </c>
      <c r="P7" s="20" t="s">
        <v>481</v>
      </c>
      <c r="Q7" s="18" t="n">
        <v>462.10882544</v>
      </c>
      <c r="R7" s="20" t="n">
        <v>4.88788015</v>
      </c>
    </row>
    <row r="8" spans="1:18">
      <c r="A8" s="15" t="s">
        <v>483</v>
      </c>
      <c r="B8" s="17" t="n">
        <v>7007</v>
      </c>
      <c r="C8" s="18">
        <f>(357.0/B8*100)</f>
        <v/>
      </c>
      <c r="D8" s="19" t="n">
        <v>6650</v>
      </c>
      <c r="E8" s="18" t="n">
        <v>499.60878474</v>
      </c>
      <c r="F8" s="20" t="n">
        <v>2.88870164</v>
      </c>
      <c r="G8" s="18" t="n">
        <v>509.64506467</v>
      </c>
      <c r="H8" s="20" t="n">
        <v>6.22889727</v>
      </c>
      <c r="I8" s="18" t="s">
        <v>481</v>
      </c>
      <c r="J8" s="20" t="s">
        <v>481</v>
      </c>
      <c r="K8" s="18" t="s">
        <v>481</v>
      </c>
      <c r="L8" s="20" t="s">
        <v>481</v>
      </c>
      <c r="M8" s="18" t="n">
        <v>301.63126691</v>
      </c>
      <c r="N8" s="20" t="n">
        <v>25.14921031</v>
      </c>
      <c r="O8" s="18" t="s">
        <v>481</v>
      </c>
      <c r="P8" s="20" t="s">
        <v>481</v>
      </c>
      <c r="Q8" s="18" t="n">
        <v>438.66138984</v>
      </c>
      <c r="R8" s="20" t="n">
        <v>8.4155096</v>
      </c>
    </row>
    <row r="9" spans="1:18">
      <c r="A9" s="15" t="s">
        <v>484</v>
      </c>
      <c r="B9" s="17" t="n">
        <v>9651</v>
      </c>
      <c r="C9" s="18">
        <f>(381.0/B9*100)</f>
        <v/>
      </c>
      <c r="D9" s="19" t="n">
        <v>9270</v>
      </c>
      <c r="E9" s="18" t="n">
        <v>517.6217566399999</v>
      </c>
      <c r="F9" s="20" t="n">
        <v>2.36921125</v>
      </c>
      <c r="G9" s="18" t="n">
        <v>499.60158491</v>
      </c>
      <c r="H9" s="20" t="n">
        <v>7.04420609</v>
      </c>
      <c r="I9" s="18" t="s">
        <v>481</v>
      </c>
      <c r="J9" s="20" t="s">
        <v>481</v>
      </c>
      <c r="K9" s="18" t="s">
        <v>481</v>
      </c>
      <c r="L9" s="20" t="s">
        <v>481</v>
      </c>
      <c r="M9" s="18" t="n">
        <v>357.98454354</v>
      </c>
      <c r="N9" s="20" t="n">
        <v>11.51846445</v>
      </c>
      <c r="O9" s="18" t="s">
        <v>481</v>
      </c>
      <c r="P9" s="20" t="s">
        <v>481</v>
      </c>
      <c r="Q9" s="18" t="n">
        <v>441.65658146</v>
      </c>
      <c r="R9" s="20" t="n">
        <v>7.98354104</v>
      </c>
    </row>
    <row r="10" spans="1:18">
      <c r="A10" s="15" t="s">
        <v>485</v>
      </c>
      <c r="B10" s="17" t="n">
        <v>20058</v>
      </c>
      <c r="C10" s="18">
        <f>(596.0/B10*100)</f>
        <v/>
      </c>
      <c r="D10" s="19" t="n">
        <v>19462</v>
      </c>
      <c r="E10" s="18" t="n">
        <v>518.31083476</v>
      </c>
      <c r="F10" s="20" t="n">
        <v>2.26529496</v>
      </c>
      <c r="G10" s="18" t="n">
        <v>523.51799067</v>
      </c>
      <c r="H10" s="20" t="n">
        <v>5.0485485</v>
      </c>
      <c r="I10" s="18" t="s">
        <v>481</v>
      </c>
      <c r="J10" s="20" t="s">
        <v>481</v>
      </c>
      <c r="K10" s="18" t="s">
        <v>481</v>
      </c>
      <c r="L10" s="20" t="s">
        <v>481</v>
      </c>
      <c r="M10" s="18" t="s">
        <v>481</v>
      </c>
      <c r="N10" s="20" t="s">
        <v>481</v>
      </c>
      <c r="O10" s="18" t="s">
        <v>481</v>
      </c>
      <c r="P10" s="20" t="s">
        <v>481</v>
      </c>
      <c r="Q10" s="18" t="n">
        <v>456.24661686</v>
      </c>
      <c r="R10" s="20" t="n">
        <v>6.73514007</v>
      </c>
    </row>
    <row r="11" spans="1:18">
      <c r="A11" s="15" t="s">
        <v>486</v>
      </c>
      <c r="B11" s="17" t="n">
        <v>7053</v>
      </c>
      <c r="C11" s="18">
        <f>(274.0/B11*100)</f>
        <v/>
      </c>
      <c r="D11" s="19" t="n">
        <v>6779</v>
      </c>
      <c r="E11" s="18" t="n">
        <v>429.42792107</v>
      </c>
      <c r="F11" s="20" t="n">
        <v>2.72311328</v>
      </c>
      <c r="G11" s="18" t="n">
        <v>410.38945369</v>
      </c>
      <c r="H11" s="20" t="n">
        <v>5.82458909</v>
      </c>
      <c r="I11" s="18" t="s">
        <v>481</v>
      </c>
      <c r="J11" s="20" t="s">
        <v>481</v>
      </c>
      <c r="K11" s="18" t="s">
        <v>481</v>
      </c>
      <c r="L11" s="20" t="s">
        <v>481</v>
      </c>
      <c r="M11" s="18" t="s">
        <v>481</v>
      </c>
      <c r="N11" s="20" t="s">
        <v>481</v>
      </c>
      <c r="O11" s="18" t="s">
        <v>481</v>
      </c>
      <c r="P11" s="20" t="s">
        <v>481</v>
      </c>
      <c r="Q11" s="18" t="n">
        <v>395.51235223</v>
      </c>
      <c r="R11" s="20" t="n">
        <v>6.13732559</v>
      </c>
    </row>
    <row r="12" spans="1:18">
      <c r="A12" s="15" t="s">
        <v>487</v>
      </c>
      <c r="B12" s="17" t="n">
        <v>6894</v>
      </c>
      <c r="C12" s="18">
        <f>(61.0/B12*100)</f>
        <v/>
      </c>
      <c r="D12" s="19" t="n">
        <v>6833</v>
      </c>
      <c r="E12" s="18" t="n">
        <v>500.68174712</v>
      </c>
      <c r="F12" s="20" t="n">
        <v>2.12893871</v>
      </c>
      <c r="G12" s="18" t="n">
        <v>486.10185048</v>
      </c>
      <c r="H12" s="20" t="n">
        <v>5.34120082</v>
      </c>
      <c r="I12" s="18" t="s">
        <v>481</v>
      </c>
      <c r="J12" s="20" t="s">
        <v>481</v>
      </c>
      <c r="K12" s="18" t="s">
        <v>481</v>
      </c>
      <c r="L12" s="20" t="s">
        <v>481</v>
      </c>
      <c r="M12" s="18" t="n">
        <v>340.98506961</v>
      </c>
      <c r="N12" s="20" t="n">
        <v>12.52444664</v>
      </c>
      <c r="O12" s="18" t="s">
        <v>481</v>
      </c>
      <c r="P12" s="20" t="s">
        <v>481</v>
      </c>
      <c r="Q12" s="18" t="n">
        <v>409.13074192</v>
      </c>
      <c r="R12" s="20" t="n">
        <v>7.98086876</v>
      </c>
    </row>
    <row r="13" spans="1:18">
      <c r="A13" s="15" t="s">
        <v>488</v>
      </c>
      <c r="B13" s="17" t="n">
        <v>7161</v>
      </c>
      <c r="C13" s="18">
        <f>(380.0/B13*100)</f>
        <v/>
      </c>
      <c r="D13" s="19" t="n">
        <v>6781</v>
      </c>
      <c r="E13" s="18" t="n">
        <v>517.0853438</v>
      </c>
      <c r="F13" s="20" t="n">
        <v>2.16489797</v>
      </c>
      <c r="G13" s="18" t="n">
        <v>513.2304746999999</v>
      </c>
      <c r="H13" s="20" t="n">
        <v>7.77529618</v>
      </c>
      <c r="I13" s="18" t="s">
        <v>481</v>
      </c>
      <c r="J13" s="20" t="s">
        <v>481</v>
      </c>
      <c r="K13" s="18" t="s">
        <v>481</v>
      </c>
      <c r="L13" s="20" t="s">
        <v>481</v>
      </c>
      <c r="M13" s="18" t="n">
        <v>447.51533769</v>
      </c>
      <c r="N13" s="20" t="n">
        <v>5.97365007</v>
      </c>
      <c r="O13" s="18" t="s">
        <v>481</v>
      </c>
      <c r="P13" s="20" t="s">
        <v>481</v>
      </c>
      <c r="Q13" s="18" t="n">
        <v>437.50988118</v>
      </c>
      <c r="R13" s="20" t="n">
        <v>7.22598299</v>
      </c>
    </row>
    <row r="14" spans="1:18">
      <c r="A14" s="15" t="s">
        <v>489</v>
      </c>
      <c r="B14" s="17" t="n">
        <v>5587</v>
      </c>
      <c r="C14" s="18">
        <f>(102.0/B14*100)</f>
        <v/>
      </c>
      <c r="D14" s="19" t="n">
        <v>5485</v>
      </c>
      <c r="E14" s="18" t="n">
        <v>523.4538116799999</v>
      </c>
      <c r="F14" s="20" t="n">
        <v>2.10042899</v>
      </c>
      <c r="G14" s="18" t="n">
        <v>502.4039948</v>
      </c>
      <c r="H14" s="20" t="n">
        <v>5.04032192</v>
      </c>
      <c r="I14" s="18" t="s">
        <v>481</v>
      </c>
      <c r="J14" s="20" t="s">
        <v>481</v>
      </c>
      <c r="K14" s="18" t="s">
        <v>481</v>
      </c>
      <c r="L14" s="20" t="s">
        <v>481</v>
      </c>
      <c r="M14" s="18" t="s">
        <v>481</v>
      </c>
      <c r="N14" s="20" t="s">
        <v>481</v>
      </c>
      <c r="O14" s="18" t="s">
        <v>481</v>
      </c>
      <c r="P14" s="20" t="s">
        <v>481</v>
      </c>
      <c r="Q14" s="18" t="n">
        <v>459.68872632</v>
      </c>
      <c r="R14" s="20" t="n">
        <v>9.04113916</v>
      </c>
    </row>
    <row r="15" spans="1:18">
      <c r="A15" s="15" t="s">
        <v>490</v>
      </c>
      <c r="B15" s="17" t="n">
        <v>5882</v>
      </c>
      <c r="C15" s="18">
        <f>(218.0/B15*100)</f>
        <v/>
      </c>
      <c r="D15" s="19" t="n">
        <v>5664</v>
      </c>
      <c r="E15" s="18" t="n">
        <v>516.32697812</v>
      </c>
      <c r="F15" s="20" t="n">
        <v>2.06322189</v>
      </c>
      <c r="G15" s="18" t="n">
        <v>494.81322832</v>
      </c>
      <c r="H15" s="20" t="n">
        <v>8.60670895</v>
      </c>
      <c r="I15" s="18" t="s">
        <v>481</v>
      </c>
      <c r="J15" s="20" t="s">
        <v>481</v>
      </c>
      <c r="K15" s="18" t="s">
        <v>481</v>
      </c>
      <c r="L15" s="20" t="s">
        <v>481</v>
      </c>
      <c r="M15" s="18" t="n">
        <v>368.85220715</v>
      </c>
      <c r="N15" s="20" t="n">
        <v>14.5875493</v>
      </c>
      <c r="O15" s="18" t="s">
        <v>481</v>
      </c>
      <c r="P15" s="20" t="s">
        <v>481</v>
      </c>
      <c r="Q15" s="18" t="n">
        <v>453.95666244</v>
      </c>
      <c r="R15" s="20" t="n">
        <v>7.9882599</v>
      </c>
    </row>
    <row r="16" spans="1:18">
      <c r="A16" s="15" t="s">
        <v>491</v>
      </c>
      <c r="B16" s="17" t="n">
        <v>6108</v>
      </c>
      <c r="C16" s="18">
        <f>(210.0/B16*100)</f>
        <v/>
      </c>
      <c r="D16" s="19" t="n">
        <v>5898</v>
      </c>
      <c r="E16" s="18" t="n">
        <v>500.43808362</v>
      </c>
      <c r="F16" s="20" t="n">
        <v>2.18822988</v>
      </c>
      <c r="G16" s="18" t="n">
        <v>499.45658745</v>
      </c>
      <c r="H16" s="20" t="n">
        <v>4.77481851</v>
      </c>
      <c r="I16" s="18" t="s">
        <v>481</v>
      </c>
      <c r="J16" s="20" t="s">
        <v>481</v>
      </c>
      <c r="K16" s="18" t="s">
        <v>481</v>
      </c>
      <c r="L16" s="20" t="s">
        <v>481</v>
      </c>
      <c r="M16" s="18" t="s">
        <v>481</v>
      </c>
      <c r="N16" s="20" t="s">
        <v>481</v>
      </c>
      <c r="O16" s="18" t="s">
        <v>481</v>
      </c>
      <c r="P16" s="20" t="s">
        <v>481</v>
      </c>
      <c r="Q16" s="18" t="n">
        <v>419.16121028</v>
      </c>
      <c r="R16" s="20" t="n">
        <v>9.752635209999999</v>
      </c>
    </row>
    <row r="17" spans="1:18">
      <c r="A17" s="15" t="s">
        <v>492</v>
      </c>
      <c r="B17" s="17" t="n">
        <v>6504</v>
      </c>
      <c r="C17" s="18">
        <f>(2822.0/B17*100)</f>
        <v/>
      </c>
      <c r="D17" s="19" t="n">
        <v>3682</v>
      </c>
      <c r="E17" s="18" t="n">
        <v>514.13354767</v>
      </c>
      <c r="F17" s="20" t="n">
        <v>3.31413109</v>
      </c>
      <c r="G17" s="18" t="n">
        <v>514.69678337</v>
      </c>
      <c r="H17" s="20" t="n">
        <v>7.78795079</v>
      </c>
      <c r="I17" s="18" t="s">
        <v>481</v>
      </c>
      <c r="J17" s="20" t="s">
        <v>481</v>
      </c>
      <c r="K17" s="18" t="s">
        <v>481</v>
      </c>
      <c r="L17" s="20" t="s">
        <v>481</v>
      </c>
      <c r="M17" s="18" t="n">
        <v>362.96139732</v>
      </c>
      <c r="N17" s="20" t="n">
        <v>12.64520278</v>
      </c>
      <c r="O17" s="18" t="s">
        <v>481</v>
      </c>
      <c r="P17" s="20" t="s">
        <v>481</v>
      </c>
      <c r="Q17" s="18" t="n">
        <v>474.04359664</v>
      </c>
      <c r="R17" s="20" t="n">
        <v>7.49098825</v>
      </c>
    </row>
    <row r="18" spans="1:18">
      <c r="A18" s="15" t="s">
        <v>493</v>
      </c>
      <c r="B18" s="17" t="n">
        <v>5532</v>
      </c>
      <c r="C18" s="18">
        <f>(33.0/B18*100)</f>
        <v/>
      </c>
      <c r="D18" s="19" t="n">
        <v>5499</v>
      </c>
      <c r="E18" s="18" t="n">
        <v>460.31341137</v>
      </c>
      <c r="F18" s="20" t="n">
        <v>3.49413392</v>
      </c>
      <c r="G18" s="18" t="n">
        <v>433.55042866</v>
      </c>
      <c r="H18" s="20" t="n">
        <v>6.13307091</v>
      </c>
      <c r="I18" s="18" t="s">
        <v>481</v>
      </c>
      <c r="J18" s="20" t="s">
        <v>481</v>
      </c>
      <c r="K18" s="18" t="s">
        <v>481</v>
      </c>
      <c r="L18" s="20" t="s">
        <v>481</v>
      </c>
      <c r="M18" s="18" t="s">
        <v>481</v>
      </c>
      <c r="N18" s="20" t="s">
        <v>481</v>
      </c>
      <c r="O18" s="18" t="s">
        <v>481</v>
      </c>
      <c r="P18" s="20" t="s">
        <v>481</v>
      </c>
      <c r="Q18" s="18" t="n">
        <v>390.30652475</v>
      </c>
      <c r="R18" s="20" t="n">
        <v>10.50470528</v>
      </c>
    </row>
    <row r="19" spans="1:18">
      <c r="A19" s="15" t="s">
        <v>494</v>
      </c>
      <c r="B19" s="17" t="n">
        <v>5658</v>
      </c>
      <c r="C19" s="18">
        <f>(541.0/B19*100)</f>
        <v/>
      </c>
      <c r="D19" s="19" t="n">
        <v>5117</v>
      </c>
      <c r="E19" s="18" t="n">
        <v>484.96543428</v>
      </c>
      <c r="F19" s="20" t="n">
        <v>2.65159971</v>
      </c>
      <c r="G19" s="18" t="n">
        <v>454.09038471</v>
      </c>
      <c r="H19" s="20" t="n">
        <v>7.0975442</v>
      </c>
      <c r="I19" s="18" t="s">
        <v>481</v>
      </c>
      <c r="J19" s="20" t="s">
        <v>481</v>
      </c>
      <c r="K19" s="18" t="s">
        <v>481</v>
      </c>
      <c r="L19" s="20" t="s">
        <v>481</v>
      </c>
      <c r="M19" s="18" t="s">
        <v>481</v>
      </c>
      <c r="N19" s="20" t="s">
        <v>481</v>
      </c>
      <c r="O19" s="18" t="s">
        <v>481</v>
      </c>
      <c r="P19" s="20" t="s">
        <v>481</v>
      </c>
      <c r="Q19" s="18" t="n">
        <v>395.7263117</v>
      </c>
      <c r="R19" s="20" t="n">
        <v>7.8925508</v>
      </c>
    </row>
    <row r="20" spans="1:18">
      <c r="A20" s="15" t="s">
        <v>495</v>
      </c>
      <c r="B20" s="17" t="n">
        <v>3371</v>
      </c>
      <c r="C20" s="18">
        <f>(75.0/B20*100)</f>
        <v/>
      </c>
      <c r="D20" s="19" t="n">
        <v>3296</v>
      </c>
      <c r="E20" s="18" t="n">
        <v>491.38776607</v>
      </c>
      <c r="F20" s="20" t="n">
        <v>2.12130631</v>
      </c>
      <c r="G20" s="18" t="n">
        <v>493.97182554</v>
      </c>
      <c r="H20" s="20" t="n">
        <v>10.6802482</v>
      </c>
      <c r="I20" s="18" t="s">
        <v>481</v>
      </c>
      <c r="J20" s="20" t="s">
        <v>481</v>
      </c>
      <c r="K20" s="18" t="s">
        <v>481</v>
      </c>
      <c r="L20" s="20" t="s">
        <v>481</v>
      </c>
      <c r="M20" s="18" t="s">
        <v>481</v>
      </c>
      <c r="N20" s="20" t="s">
        <v>481</v>
      </c>
      <c r="O20" s="18" t="s">
        <v>481</v>
      </c>
      <c r="P20" s="20" t="s">
        <v>481</v>
      </c>
      <c r="Q20" s="18" t="n">
        <v>444.40149131</v>
      </c>
      <c r="R20" s="20" t="n">
        <v>9.95687133</v>
      </c>
    </row>
    <row r="21" spans="1:18">
      <c r="A21" s="15" t="s">
        <v>496</v>
      </c>
      <c r="B21" s="17" t="n">
        <v>5741</v>
      </c>
      <c r="C21" s="18">
        <f>(97.0/B21*100)</f>
        <v/>
      </c>
      <c r="D21" s="19" t="n">
        <v>5644</v>
      </c>
      <c r="E21" s="18" t="n">
        <v>503.98872897</v>
      </c>
      <c r="F21" s="20" t="n">
        <v>2.06283632</v>
      </c>
      <c r="G21" s="18" t="n">
        <v>515.02788199</v>
      </c>
      <c r="H21" s="20" t="n">
        <v>4.53635375</v>
      </c>
      <c r="I21" s="18" t="s">
        <v>481</v>
      </c>
      <c r="J21" s="20" t="s">
        <v>481</v>
      </c>
      <c r="K21" s="18" t="s">
        <v>481</v>
      </c>
      <c r="L21" s="20" t="s">
        <v>481</v>
      </c>
      <c r="M21" s="18" t="s">
        <v>481</v>
      </c>
      <c r="N21" s="20" t="s">
        <v>481</v>
      </c>
      <c r="O21" s="18" t="s">
        <v>481</v>
      </c>
      <c r="P21" s="20" t="s">
        <v>481</v>
      </c>
      <c r="Q21" s="18" t="n">
        <v>460.706234</v>
      </c>
      <c r="R21" s="20" t="n">
        <v>10.62532658</v>
      </c>
    </row>
    <row r="22" spans="1:18">
      <c r="A22" s="15" t="s">
        <v>497</v>
      </c>
      <c r="B22" s="17" t="n">
        <v>6598</v>
      </c>
      <c r="C22" s="18">
        <f>(46.0/B22*100)</f>
        <v/>
      </c>
      <c r="D22" s="19" t="n">
        <v>6552</v>
      </c>
      <c r="E22" s="18" t="n">
        <v>478.45337978</v>
      </c>
      <c r="F22" s="20" t="n">
        <v>3.2162184</v>
      </c>
      <c r="G22" s="18" t="n">
        <v>477.23622926</v>
      </c>
      <c r="H22" s="20" t="n">
        <v>10.16731255</v>
      </c>
      <c r="I22" s="18" t="s">
        <v>481</v>
      </c>
      <c r="J22" s="20" t="s">
        <v>481</v>
      </c>
      <c r="K22" s="18" t="s">
        <v>481</v>
      </c>
      <c r="L22" s="20" t="s">
        <v>481</v>
      </c>
      <c r="M22" s="18" t="n">
        <v>465.3184081</v>
      </c>
      <c r="N22" s="20" t="n">
        <v>9.52311205</v>
      </c>
      <c r="O22" s="18" t="s">
        <v>481</v>
      </c>
      <c r="P22" s="20" t="s">
        <v>481</v>
      </c>
      <c r="Q22" s="18" t="n">
        <v>374.64017249</v>
      </c>
      <c r="R22" s="20" t="n">
        <v>8.03751347</v>
      </c>
    </row>
    <row r="23" spans="1:18">
      <c r="A23" s="15" t="s">
        <v>498</v>
      </c>
      <c r="B23" s="17" t="n">
        <v>11583</v>
      </c>
      <c r="C23" s="18">
        <f>(329.0/B23*100)</f>
        <v/>
      </c>
      <c r="D23" s="19" t="n">
        <v>11254</v>
      </c>
      <c r="E23" s="18" t="n">
        <v>495.17773349</v>
      </c>
      <c r="F23" s="20" t="n">
        <v>3.10745595</v>
      </c>
      <c r="G23" s="18" t="n">
        <v>464.14552211</v>
      </c>
      <c r="H23" s="20" t="n">
        <v>6.36828648</v>
      </c>
      <c r="I23" s="18" t="s">
        <v>481</v>
      </c>
      <c r="J23" s="20" t="s">
        <v>481</v>
      </c>
      <c r="K23" s="18" t="s">
        <v>481</v>
      </c>
      <c r="L23" s="20" t="s">
        <v>481</v>
      </c>
      <c r="M23" s="18" t="s">
        <v>481</v>
      </c>
      <c r="N23" s="20" t="s">
        <v>481</v>
      </c>
      <c r="O23" s="18" t="s">
        <v>481</v>
      </c>
      <c r="P23" s="20" t="s">
        <v>481</v>
      </c>
      <c r="Q23" s="18" t="n">
        <v>436.2877517</v>
      </c>
      <c r="R23" s="20" t="n">
        <v>8.664933830000001</v>
      </c>
    </row>
    <row r="24" spans="1:18">
      <c r="A24" s="15" t="s">
        <v>499</v>
      </c>
      <c r="B24" s="17" t="n">
        <v>6647</v>
      </c>
      <c r="C24" s="18">
        <f>(23.0/B24*100)</f>
        <v/>
      </c>
      <c r="D24" s="19" t="n">
        <v>6624</v>
      </c>
      <c r="E24" s="18" t="n">
        <v>536.71734774</v>
      </c>
      <c r="F24" s="20" t="n">
        <v>2.95120714</v>
      </c>
      <c r="G24" s="18" t="n">
        <v>520.82902404</v>
      </c>
      <c r="H24" s="20" t="n">
        <v>4.56099963</v>
      </c>
      <c r="I24" s="18" t="s">
        <v>481</v>
      </c>
      <c r="J24" s="20" t="s">
        <v>481</v>
      </c>
      <c r="K24" s="18" t="s">
        <v>481</v>
      </c>
      <c r="L24" s="20" t="s">
        <v>481</v>
      </c>
      <c r="M24" s="18" t="s">
        <v>481</v>
      </c>
      <c r="N24" s="20" t="s">
        <v>481</v>
      </c>
      <c r="O24" s="18" t="s">
        <v>481</v>
      </c>
      <c r="P24" s="20" t="s">
        <v>481</v>
      </c>
      <c r="Q24" s="18" t="n">
        <v>478.90453573</v>
      </c>
      <c r="R24" s="20" t="n">
        <v>10.99019394</v>
      </c>
    </row>
    <row r="25" spans="1:18">
      <c r="A25" s="15" t="s">
        <v>500</v>
      </c>
      <c r="B25" s="17" t="n">
        <v>5581</v>
      </c>
      <c r="C25" s="18">
        <f>(26.0/B25*100)</f>
        <v/>
      </c>
      <c r="D25" s="19" t="n">
        <v>5555</v>
      </c>
      <c r="E25" s="18" t="n">
        <v>522.07227898</v>
      </c>
      <c r="F25" s="20" t="n">
        <v>3.59287136</v>
      </c>
      <c r="G25" s="18" t="n">
        <v>543.61658618</v>
      </c>
      <c r="H25" s="20" t="n">
        <v>6.79968279</v>
      </c>
      <c r="I25" s="18" t="s">
        <v>481</v>
      </c>
      <c r="J25" s="20" t="s">
        <v>481</v>
      </c>
      <c r="K25" s="18" t="s">
        <v>481</v>
      </c>
      <c r="L25" s="20" t="s">
        <v>481</v>
      </c>
      <c r="M25" s="18" t="s">
        <v>481</v>
      </c>
      <c r="N25" s="20" t="s">
        <v>481</v>
      </c>
      <c r="O25" s="18" t="s">
        <v>481</v>
      </c>
      <c r="P25" s="20" t="s">
        <v>481</v>
      </c>
      <c r="Q25" s="18" t="n">
        <v>498.27014984</v>
      </c>
      <c r="R25" s="20" t="n">
        <v>17.10745987</v>
      </c>
    </row>
    <row r="26" spans="1:18">
      <c r="A26" s="15" t="s">
        <v>501</v>
      </c>
      <c r="B26" s="17" t="n">
        <v>4869</v>
      </c>
      <c r="C26" s="18">
        <f>(108.0/B26*100)</f>
        <v/>
      </c>
      <c r="D26" s="19" t="n">
        <v>4761</v>
      </c>
      <c r="E26" s="18" t="n">
        <v>484.59545344</v>
      </c>
      <c r="F26" s="20" t="n">
        <v>1.83041278</v>
      </c>
      <c r="G26" s="18" t="n">
        <v>471.74307544</v>
      </c>
      <c r="H26" s="20" t="n">
        <v>6.20566765</v>
      </c>
      <c r="I26" s="18" t="s">
        <v>481</v>
      </c>
      <c r="J26" s="20" t="s">
        <v>481</v>
      </c>
      <c r="K26" s="18" t="s">
        <v>481</v>
      </c>
      <c r="L26" s="20" t="s">
        <v>481</v>
      </c>
      <c r="M26" s="18" t="s">
        <v>481</v>
      </c>
      <c r="N26" s="20" t="s">
        <v>481</v>
      </c>
      <c r="O26" s="18" t="s">
        <v>481</v>
      </c>
      <c r="P26" s="20" t="s">
        <v>481</v>
      </c>
      <c r="Q26" s="18" t="n">
        <v>441.73697476</v>
      </c>
      <c r="R26" s="20" t="n">
        <v>9.45951762</v>
      </c>
    </row>
    <row r="27" spans="1:18">
      <c r="A27" s="15" t="s">
        <v>502</v>
      </c>
      <c r="B27" s="17" t="n">
        <v>5299</v>
      </c>
      <c r="C27" s="18">
        <f>(245.0/B27*100)</f>
        <v/>
      </c>
      <c r="D27" s="19" t="n">
        <v>5054</v>
      </c>
      <c r="E27" s="18" t="n">
        <v>492.85729172</v>
      </c>
      <c r="F27" s="20" t="n">
        <v>1.50903406</v>
      </c>
      <c r="G27" s="18" t="n">
        <v>487.1023293</v>
      </c>
      <c r="H27" s="20" t="n">
        <v>5.39462751</v>
      </c>
      <c r="I27" s="18" t="s">
        <v>481</v>
      </c>
      <c r="J27" s="20" t="s">
        <v>481</v>
      </c>
      <c r="K27" s="18" t="s">
        <v>481</v>
      </c>
      <c r="L27" s="20" t="s">
        <v>481</v>
      </c>
      <c r="M27" s="18" t="s">
        <v>481</v>
      </c>
      <c r="N27" s="20" t="s">
        <v>481</v>
      </c>
      <c r="O27" s="18" t="s">
        <v>481</v>
      </c>
      <c r="P27" s="20" t="s">
        <v>481</v>
      </c>
      <c r="Q27" s="18" t="n">
        <v>421.89047396</v>
      </c>
      <c r="R27" s="20" t="n">
        <v>4.82179019</v>
      </c>
    </row>
    <row r="28" spans="1:18">
      <c r="A28" s="15" t="s">
        <v>503</v>
      </c>
      <c r="B28" s="17" t="n">
        <v>7568</v>
      </c>
      <c r="C28" s="18">
        <f>(640.0/B28*100)</f>
        <v/>
      </c>
      <c r="D28" s="19" t="n">
        <v>6928</v>
      </c>
      <c r="E28" s="18" t="n">
        <v>419.87048904</v>
      </c>
      <c r="F28" s="20" t="n">
        <v>2.46335127</v>
      </c>
      <c r="G28" s="18" t="n">
        <v>386.65350609</v>
      </c>
      <c r="H28" s="20" t="n">
        <v>4.03112815</v>
      </c>
      <c r="I28" s="18" t="s">
        <v>481</v>
      </c>
      <c r="J28" s="20" t="s">
        <v>481</v>
      </c>
      <c r="K28" s="18" t="s">
        <v>481</v>
      </c>
      <c r="L28" s="20" t="s">
        <v>481</v>
      </c>
      <c r="M28" s="18" t="s">
        <v>481</v>
      </c>
      <c r="N28" s="20" t="s">
        <v>481</v>
      </c>
      <c r="O28" s="18" t="s">
        <v>481</v>
      </c>
      <c r="P28" s="20" t="s">
        <v>481</v>
      </c>
      <c r="Q28" s="18" t="n">
        <v>378.38767308</v>
      </c>
      <c r="R28" s="20" t="n">
        <v>7.6455695</v>
      </c>
    </row>
    <row r="29" spans="1:18">
      <c r="A29" s="15" t="s">
        <v>504</v>
      </c>
      <c r="B29" s="17" t="n">
        <v>5385</v>
      </c>
      <c r="C29" s="18">
        <f>(30.0/B29*100)</f>
        <v/>
      </c>
      <c r="D29" s="19" t="n">
        <v>5355</v>
      </c>
      <c r="E29" s="18" t="n">
        <v>519.2350047</v>
      </c>
      <c r="F29" s="20" t="n">
        <v>2.2379989</v>
      </c>
      <c r="G29" s="18" t="n">
        <v>514.15952142</v>
      </c>
      <c r="H29" s="20" t="n">
        <v>7.81123188</v>
      </c>
      <c r="I29" s="18" t="s">
        <v>481</v>
      </c>
      <c r="J29" s="20" t="s">
        <v>481</v>
      </c>
      <c r="K29" s="18" t="s">
        <v>481</v>
      </c>
      <c r="L29" s="20" t="s">
        <v>481</v>
      </c>
      <c r="M29" s="18" t="n">
        <v>335.3902018</v>
      </c>
      <c r="N29" s="20" t="n">
        <v>12.1685767</v>
      </c>
      <c r="O29" s="18" t="s">
        <v>481</v>
      </c>
      <c r="P29" s="20" t="s">
        <v>481</v>
      </c>
      <c r="Q29" s="18" t="n">
        <v>409.30906169</v>
      </c>
      <c r="R29" s="20" t="n">
        <v>10.6238568</v>
      </c>
    </row>
    <row r="30" spans="1:18">
      <c r="A30" s="15" t="s">
        <v>505</v>
      </c>
      <c r="B30" s="17" t="n">
        <v>4520</v>
      </c>
      <c r="C30" s="18">
        <f>(290.0/B30*100)</f>
        <v/>
      </c>
      <c r="D30" s="19" t="n">
        <v>4230</v>
      </c>
      <c r="E30" s="18" t="n">
        <v>498.01820488</v>
      </c>
      <c r="F30" s="20" t="n">
        <v>2.27703008</v>
      </c>
      <c r="G30" s="18" t="n">
        <v>510.42418552</v>
      </c>
      <c r="H30" s="20" t="n">
        <v>7.08226615</v>
      </c>
      <c r="I30" s="18" t="s">
        <v>481</v>
      </c>
      <c r="J30" s="20" t="s">
        <v>481</v>
      </c>
      <c r="K30" s="18" t="s">
        <v>481</v>
      </c>
      <c r="L30" s="20" t="s">
        <v>481</v>
      </c>
      <c r="M30" s="18" t="s">
        <v>481</v>
      </c>
      <c r="N30" s="20" t="s">
        <v>481</v>
      </c>
      <c r="O30" s="18" t="s">
        <v>481</v>
      </c>
      <c r="P30" s="20" t="s">
        <v>481</v>
      </c>
      <c r="Q30" s="18" t="n">
        <v>433.83328417</v>
      </c>
      <c r="R30" s="20" t="n">
        <v>8.071248750000001</v>
      </c>
    </row>
    <row r="31" spans="1:18">
      <c r="A31" s="15" t="s">
        <v>506</v>
      </c>
      <c r="B31" s="17" t="n">
        <v>5456</v>
      </c>
      <c r="C31" s="18">
        <f>(161.0/B31*100)</f>
        <v/>
      </c>
      <c r="D31" s="19" t="n">
        <v>5295</v>
      </c>
      <c r="E31" s="18" t="n">
        <v>507.71534333</v>
      </c>
      <c r="F31" s="20" t="n">
        <v>2.20226546</v>
      </c>
      <c r="G31" s="18" t="n">
        <v>473.03580735</v>
      </c>
      <c r="H31" s="20" t="n">
        <v>8.10148854</v>
      </c>
      <c r="I31" s="18" t="s">
        <v>481</v>
      </c>
      <c r="J31" s="20" t="s">
        <v>481</v>
      </c>
      <c r="K31" s="18" t="s">
        <v>481</v>
      </c>
      <c r="L31" s="20" t="s">
        <v>481</v>
      </c>
      <c r="M31" s="18" t="s">
        <v>481</v>
      </c>
      <c r="N31" s="20" t="s">
        <v>481</v>
      </c>
      <c r="O31" s="18" t="s">
        <v>481</v>
      </c>
      <c r="P31" s="20" t="s">
        <v>481</v>
      </c>
      <c r="Q31" s="18" t="n">
        <v>430.93885181</v>
      </c>
      <c r="R31" s="20" t="n">
        <v>6.67713676</v>
      </c>
    </row>
    <row r="32" spans="1:18">
      <c r="A32" s="15" t="s">
        <v>507</v>
      </c>
      <c r="B32" s="17" t="n">
        <v>4478</v>
      </c>
      <c r="C32" s="18">
        <f>(6.0/B32*100)</f>
        <v/>
      </c>
      <c r="D32" s="19" t="n">
        <v>4472</v>
      </c>
      <c r="E32" s="18" t="n">
        <v>507.3413363</v>
      </c>
      <c r="F32" s="20" t="n">
        <v>2.38419616</v>
      </c>
      <c r="G32" s="18" t="n">
        <v>492.7668249</v>
      </c>
      <c r="H32" s="20" t="n">
        <v>6.11985083</v>
      </c>
      <c r="I32" s="18" t="s">
        <v>481</v>
      </c>
      <c r="J32" s="20" t="s">
        <v>481</v>
      </c>
      <c r="K32" s="18" t="s">
        <v>481</v>
      </c>
      <c r="L32" s="20" t="s">
        <v>481</v>
      </c>
      <c r="M32" s="18" t="s">
        <v>481</v>
      </c>
      <c r="N32" s="20" t="s">
        <v>481</v>
      </c>
      <c r="O32" s="18" t="s">
        <v>481</v>
      </c>
      <c r="P32" s="20" t="s">
        <v>481</v>
      </c>
      <c r="Q32" s="18" t="n">
        <v>418.14578036</v>
      </c>
      <c r="R32" s="20" t="n">
        <v>11.77779147</v>
      </c>
    </row>
    <row r="33" spans="1:18">
      <c r="A33" s="15" t="s">
        <v>508</v>
      </c>
      <c r="B33" s="17" t="n">
        <v>7325</v>
      </c>
      <c r="C33" s="18">
        <f>(90.0/B33*100)</f>
        <v/>
      </c>
      <c r="D33" s="19" t="n">
        <v>7235</v>
      </c>
      <c r="E33" s="18" t="n">
        <v>494.67394703</v>
      </c>
      <c r="F33" s="20" t="n">
        <v>2.54067629</v>
      </c>
      <c r="G33" s="18" t="n">
        <v>493.94579724</v>
      </c>
      <c r="H33" s="20" t="n">
        <v>5.97490206</v>
      </c>
      <c r="I33" s="18" t="s">
        <v>481</v>
      </c>
      <c r="J33" s="20" t="s">
        <v>481</v>
      </c>
      <c r="K33" s="18" t="s">
        <v>481</v>
      </c>
      <c r="L33" s="20" t="s">
        <v>481</v>
      </c>
      <c r="M33" s="18" t="s">
        <v>481</v>
      </c>
      <c r="N33" s="20" t="s">
        <v>481</v>
      </c>
      <c r="O33" s="18" t="s">
        <v>481</v>
      </c>
      <c r="P33" s="20" t="s">
        <v>481</v>
      </c>
      <c r="Q33" s="18" t="n">
        <v>390.25878695</v>
      </c>
      <c r="R33" s="20" t="n">
        <v>9.251630329999999</v>
      </c>
    </row>
    <row r="34" spans="1:18">
      <c r="A34" s="15" t="s">
        <v>509</v>
      </c>
      <c r="B34" s="17" t="n">
        <v>6350</v>
      </c>
      <c r="C34" s="18">
        <f>(119.0/B34*100)</f>
        <v/>
      </c>
      <c r="D34" s="19" t="n">
        <v>6231</v>
      </c>
      <c r="E34" s="18" t="n">
        <v>487.84749755</v>
      </c>
      <c r="F34" s="20" t="n">
        <v>2.52538338</v>
      </c>
      <c r="G34" s="18" t="n">
        <v>454.99941727</v>
      </c>
      <c r="H34" s="20" t="n">
        <v>5.89028914</v>
      </c>
      <c r="I34" s="18" t="s">
        <v>481</v>
      </c>
      <c r="J34" s="20" t="s">
        <v>481</v>
      </c>
      <c r="K34" s="18" t="s">
        <v>481</v>
      </c>
      <c r="L34" s="20" t="s">
        <v>481</v>
      </c>
      <c r="M34" s="18" t="n">
        <v>336.51078337</v>
      </c>
      <c r="N34" s="20" t="n">
        <v>12.24828707</v>
      </c>
      <c r="O34" s="18" t="s">
        <v>481</v>
      </c>
      <c r="P34" s="20" t="s">
        <v>481</v>
      </c>
      <c r="Q34" s="18" t="n">
        <v>401.04994974</v>
      </c>
      <c r="R34" s="20" t="n">
        <v>9.27927964</v>
      </c>
    </row>
    <row r="35" spans="1:18">
      <c r="A35" s="15" t="s">
        <v>510</v>
      </c>
      <c r="B35" s="17" t="n">
        <v>6406</v>
      </c>
      <c r="C35" s="18">
        <f>(98.0/B35*100)</f>
        <v/>
      </c>
      <c r="D35" s="19" t="n">
        <v>6308</v>
      </c>
      <c r="E35" s="18" t="n">
        <v>510.96774624</v>
      </c>
      <c r="F35" s="20" t="n">
        <v>1.67103663</v>
      </c>
      <c r="G35" s="18" t="n">
        <v>524.27062503</v>
      </c>
      <c r="H35" s="20" t="n">
        <v>3.47979989</v>
      </c>
      <c r="I35" s="18" t="s">
        <v>481</v>
      </c>
      <c r="J35" s="20" t="s">
        <v>481</v>
      </c>
      <c r="K35" s="18" t="s">
        <v>481</v>
      </c>
      <c r="L35" s="20" t="s">
        <v>481</v>
      </c>
      <c r="M35" s="18" t="n">
        <v>349.78970242</v>
      </c>
      <c r="N35" s="20" t="n">
        <v>6.90672373</v>
      </c>
      <c r="O35" s="18" t="s">
        <v>481</v>
      </c>
      <c r="P35" s="20" t="s">
        <v>481</v>
      </c>
      <c r="Q35" s="18" t="n">
        <v>477.83735377</v>
      </c>
      <c r="R35" s="20" t="n">
        <v>8.52513853</v>
      </c>
    </row>
    <row r="36" spans="1:18">
      <c r="A36" s="15" t="s">
        <v>511</v>
      </c>
      <c r="B36" s="17" t="n">
        <v>6736</v>
      </c>
      <c r="C36" s="18">
        <f>(116.0/B36*100)</f>
        <v/>
      </c>
      <c r="D36" s="19" t="n">
        <v>6620</v>
      </c>
      <c r="E36" s="18" t="n">
        <v>490.65953302</v>
      </c>
      <c r="F36" s="20" t="n">
        <v>2.02015538</v>
      </c>
      <c r="G36" s="18" t="n">
        <v>468.63723377</v>
      </c>
      <c r="H36" s="20" t="n">
        <v>5.49850069</v>
      </c>
      <c r="I36" s="18" t="s">
        <v>481</v>
      </c>
      <c r="J36" s="20" t="s">
        <v>481</v>
      </c>
      <c r="K36" s="18" t="s">
        <v>481</v>
      </c>
      <c r="L36" s="20" t="s">
        <v>481</v>
      </c>
      <c r="M36" s="18" t="s">
        <v>481</v>
      </c>
      <c r="N36" s="20" t="s">
        <v>481</v>
      </c>
      <c r="O36" s="18" t="s">
        <v>481</v>
      </c>
      <c r="P36" s="20" t="s">
        <v>481</v>
      </c>
      <c r="Q36" s="18" t="n">
        <v>428.1887759</v>
      </c>
      <c r="R36" s="20" t="n">
        <v>7.56619603</v>
      </c>
    </row>
    <row r="37" spans="1:18">
      <c r="A37" s="15" t="s">
        <v>512</v>
      </c>
      <c r="B37" s="17" t="n">
        <v>5458</v>
      </c>
      <c r="C37" s="18">
        <f>(254.0/B37*100)</f>
        <v/>
      </c>
      <c r="D37" s="19" t="n">
        <v>5204</v>
      </c>
      <c r="E37" s="18" t="n">
        <v>503.00090688</v>
      </c>
      <c r="F37" s="20" t="n">
        <v>2.91537258</v>
      </c>
      <c r="G37" s="18" t="n">
        <v>478.16408794</v>
      </c>
      <c r="H37" s="20" t="n">
        <v>8.86730698</v>
      </c>
      <c r="I37" s="18" t="s">
        <v>481</v>
      </c>
      <c r="J37" s="20" t="s">
        <v>481</v>
      </c>
      <c r="K37" s="18" t="s">
        <v>481</v>
      </c>
      <c r="L37" s="20" t="s">
        <v>481</v>
      </c>
      <c r="M37" s="18" t="s">
        <v>481</v>
      </c>
      <c r="N37" s="20" t="s">
        <v>481</v>
      </c>
      <c r="O37" s="18" t="s">
        <v>481</v>
      </c>
      <c r="P37" s="20" t="s">
        <v>481</v>
      </c>
      <c r="Q37" s="18" t="n">
        <v>423.13611537</v>
      </c>
      <c r="R37" s="20" t="n">
        <v>7.4987705</v>
      </c>
    </row>
    <row r="38" spans="1:18">
      <c r="A38" s="15" t="s">
        <v>513</v>
      </c>
      <c r="B38" s="17" t="n">
        <v>5860</v>
      </c>
      <c r="C38" s="18">
        <f>(36.0/B38*100)</f>
        <v/>
      </c>
      <c r="D38" s="19" t="n">
        <v>5824</v>
      </c>
      <c r="E38" s="18" t="n">
        <v>524.8556208700001</v>
      </c>
      <c r="F38" s="20" t="n">
        <v>3.0316783</v>
      </c>
      <c r="G38" s="18" t="n">
        <v>519.51137455</v>
      </c>
      <c r="H38" s="20" t="n">
        <v>7.55198777</v>
      </c>
      <c r="I38" s="18" t="s">
        <v>481</v>
      </c>
      <c r="J38" s="20" t="s">
        <v>481</v>
      </c>
      <c r="K38" s="18" t="s">
        <v>481</v>
      </c>
      <c r="L38" s="20" t="s">
        <v>481</v>
      </c>
      <c r="M38" s="18" t="s">
        <v>481</v>
      </c>
      <c r="N38" s="20" t="s">
        <v>481</v>
      </c>
      <c r="O38" s="18" t="s">
        <v>481</v>
      </c>
      <c r="P38" s="20" t="s">
        <v>481</v>
      </c>
      <c r="Q38" s="18" t="n">
        <v>509.27194198</v>
      </c>
      <c r="R38" s="20" t="n">
        <v>5.27966608</v>
      </c>
    </row>
    <row r="39" spans="1:18">
      <c r="A39" s="15" t="s">
        <v>514</v>
      </c>
      <c r="B39" s="17" t="n">
        <v>5895</v>
      </c>
      <c r="C39" s="18">
        <f>(34.0/B39*100)</f>
        <v/>
      </c>
      <c r="D39" s="19" t="n">
        <v>5861</v>
      </c>
      <c r="E39" s="18" t="n">
        <v>427.5550318</v>
      </c>
      <c r="F39" s="20" t="n">
        <v>4.25244552</v>
      </c>
      <c r="G39" s="18" t="n">
        <v>403.81692921</v>
      </c>
      <c r="H39" s="20" t="n">
        <v>5.27100442</v>
      </c>
      <c r="I39" s="18" t="s">
        <v>481</v>
      </c>
      <c r="J39" s="20" t="s">
        <v>481</v>
      </c>
      <c r="K39" s="18" t="s">
        <v>481</v>
      </c>
      <c r="L39" s="20" t="s">
        <v>481</v>
      </c>
      <c r="M39" s="18" t="s">
        <v>481</v>
      </c>
      <c r="N39" s="20" t="s">
        <v>481</v>
      </c>
      <c r="O39" s="18" t="s">
        <v>481</v>
      </c>
      <c r="P39" s="20" t="s">
        <v>481</v>
      </c>
      <c r="Q39" s="18" t="n">
        <v>380.00281455</v>
      </c>
      <c r="R39" s="20" t="n">
        <v>10.67609901</v>
      </c>
    </row>
    <row r="40" spans="1:18">
      <c r="A40" s="15" t="s">
        <v>515</v>
      </c>
      <c r="B40" s="17" t="n">
        <v>14157</v>
      </c>
      <c r="C40" s="18">
        <f>(467.0/B40*100)</f>
        <v/>
      </c>
      <c r="D40" s="19" t="n">
        <v>13690</v>
      </c>
      <c r="E40" s="18" t="n">
        <v>496.13482278</v>
      </c>
      <c r="F40" s="20" t="n">
        <v>2.43824802</v>
      </c>
      <c r="G40" s="18" t="n">
        <v>499.91834647</v>
      </c>
      <c r="H40" s="20" t="n">
        <v>7.54496658</v>
      </c>
      <c r="I40" s="18" t="s">
        <v>481</v>
      </c>
      <c r="J40" s="20" t="s">
        <v>481</v>
      </c>
      <c r="K40" s="18" t="s">
        <v>481</v>
      </c>
      <c r="L40" s="20" t="s">
        <v>481</v>
      </c>
      <c r="M40" s="18" t="s">
        <v>481</v>
      </c>
      <c r="N40" s="20" t="s">
        <v>481</v>
      </c>
      <c r="O40" s="18" t="s">
        <v>481</v>
      </c>
      <c r="P40" s="20" t="s">
        <v>481</v>
      </c>
      <c r="Q40" s="18" t="n">
        <v>417.44241506</v>
      </c>
      <c r="R40" s="20" t="n">
        <v>6.76836223</v>
      </c>
    </row>
    <row r="41" spans="1:18">
      <c r="A41" s="15" t="s">
        <v>516</v>
      </c>
      <c r="B41" s="17" t="n">
        <v>5712</v>
      </c>
      <c r="C41" s="18">
        <f>(83.0/B41*100)</f>
        <v/>
      </c>
      <c r="D41" s="19" t="n">
        <v>5629</v>
      </c>
      <c r="E41" s="18" t="n">
        <v>471.47776735</v>
      </c>
      <c r="F41" s="20" t="n">
        <v>3.07887839</v>
      </c>
      <c r="G41" s="18" t="n">
        <v>488.89437385</v>
      </c>
      <c r="H41" s="20" t="n">
        <v>5.51882754</v>
      </c>
      <c r="I41" s="18" t="s">
        <v>481</v>
      </c>
      <c r="J41" s="20" t="s">
        <v>481</v>
      </c>
      <c r="K41" s="18" t="s">
        <v>481</v>
      </c>
      <c r="L41" s="20" t="s">
        <v>481</v>
      </c>
      <c r="M41" s="18" t="n">
        <v>392.51815558</v>
      </c>
      <c r="N41" s="20" t="n">
        <v>16.89642718</v>
      </c>
      <c r="O41" s="18" t="s">
        <v>481</v>
      </c>
      <c r="P41" s="20" t="s">
        <v>481</v>
      </c>
      <c r="Q41" s="18" t="n">
        <v>411.45559163</v>
      </c>
      <c r="R41" s="20" t="n">
        <v>11.97045883</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(2423.0/B46*100)</f>
        <v/>
      </c>
      <c r="D46" s="19" t="n">
        <v>20718</v>
      </c>
      <c r="E46" s="18" t="n">
        <v>396.07905539</v>
      </c>
      <c r="F46" s="20" t="n">
        <v>3.44127769</v>
      </c>
      <c r="G46" s="18" t="n">
        <v>360.31784971</v>
      </c>
      <c r="H46" s="20" t="n">
        <v>4.18077135</v>
      </c>
      <c r="I46" s="18" t="s">
        <v>481</v>
      </c>
      <c r="J46" s="20" t="s">
        <v>481</v>
      </c>
      <c r="K46" s="18" t="s">
        <v>481</v>
      </c>
      <c r="L46" s="20" t="s">
        <v>481</v>
      </c>
      <c r="M46" s="18" t="s">
        <v>481</v>
      </c>
      <c r="N46" s="20" t="s">
        <v>481</v>
      </c>
      <c r="O46" s="18" t="s">
        <v>481</v>
      </c>
      <c r="P46" s="20" t="s">
        <v>481</v>
      </c>
      <c r="Q46" s="18" t="n">
        <v>357.45642977</v>
      </c>
      <c r="R46" s="20" t="n">
        <v>3.44428016</v>
      </c>
    </row>
    <row r="47" spans="1:18">
      <c r="A47" s="15" t="s">
        <v>522</v>
      </c>
      <c r="B47" s="17" t="n">
        <v>5928</v>
      </c>
      <c r="C47" s="18">
        <f>(498.0/B47*100)</f>
        <v/>
      </c>
      <c r="D47" s="19" t="n">
        <v>5430</v>
      </c>
      <c r="E47" s="18" t="n">
        <v>455.41231172</v>
      </c>
      <c r="F47" s="20" t="n">
        <v>3.95374311</v>
      </c>
      <c r="G47" s="18" t="n">
        <v>427.46102797</v>
      </c>
      <c r="H47" s="20" t="n">
        <v>7.39885436</v>
      </c>
      <c r="I47" s="18" t="s">
        <v>481</v>
      </c>
      <c r="J47" s="20" t="s">
        <v>481</v>
      </c>
      <c r="K47" s="18" t="s">
        <v>481</v>
      </c>
      <c r="L47" s="20" t="s">
        <v>481</v>
      </c>
      <c r="M47" s="18" t="s">
        <v>481</v>
      </c>
      <c r="N47" s="20" t="s">
        <v>481</v>
      </c>
      <c r="O47" s="18" t="s">
        <v>481</v>
      </c>
      <c r="P47" s="20" t="s">
        <v>481</v>
      </c>
      <c r="Q47" s="18" t="n">
        <v>386.41502494</v>
      </c>
      <c r="R47" s="20" t="n">
        <v>5.34916318</v>
      </c>
    </row>
    <row r="48" spans="1:18">
      <c r="A48" s="15" t="s">
        <v>523</v>
      </c>
      <c r="B48" s="17" t="n">
        <v>9841</v>
      </c>
      <c r="C48" s="18">
        <f>(9.0/B48*100)</f>
        <v/>
      </c>
      <c r="D48" s="19" t="n">
        <v>9832</v>
      </c>
      <c r="E48" s="18" t="n">
        <v>517.94404893</v>
      </c>
      <c r="F48" s="20" t="n">
        <v>5.23315615</v>
      </c>
      <c r="G48" s="18" t="n">
        <v>561.94142486</v>
      </c>
      <c r="H48" s="20" t="n">
        <v>6.07200442</v>
      </c>
      <c r="I48" s="18" t="s">
        <v>481</v>
      </c>
      <c r="J48" s="20" t="s">
        <v>481</v>
      </c>
      <c r="K48" s="18" t="s">
        <v>481</v>
      </c>
      <c r="L48" s="20" t="s">
        <v>481</v>
      </c>
      <c r="M48" s="18" t="s">
        <v>481</v>
      </c>
      <c r="N48" s="20" t="s">
        <v>481</v>
      </c>
      <c r="O48" s="18" t="s">
        <v>481</v>
      </c>
      <c r="P48" s="20" t="s">
        <v>481</v>
      </c>
      <c r="Q48" s="18" t="n">
        <v>486.87401506</v>
      </c>
      <c r="R48" s="20" t="n">
        <v>19.25376112</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(511.0/B50*100)</f>
        <v/>
      </c>
      <c r="D50" s="19" t="n">
        <v>11284</v>
      </c>
      <c r="E50" s="18" t="n">
        <v>398.8137194</v>
      </c>
      <c r="F50" s="20" t="n">
        <v>2.20489979</v>
      </c>
      <c r="G50" s="18" t="n">
        <v>372.92556666</v>
      </c>
      <c r="H50" s="20" t="n">
        <v>4.2153733</v>
      </c>
      <c r="I50" s="18" t="s">
        <v>481</v>
      </c>
      <c r="J50" s="20" t="s">
        <v>481</v>
      </c>
      <c r="K50" s="18" t="s">
        <v>481</v>
      </c>
      <c r="L50" s="20" t="s">
        <v>481</v>
      </c>
      <c r="M50" s="18" t="s">
        <v>481</v>
      </c>
      <c r="N50" s="20" t="s">
        <v>481</v>
      </c>
      <c r="O50" s="18" t="s">
        <v>481</v>
      </c>
      <c r="P50" s="20" t="s">
        <v>481</v>
      </c>
      <c r="Q50" s="18" t="n">
        <v>337.5990292</v>
      </c>
      <c r="R50" s="20" t="n">
        <v>7.62433643</v>
      </c>
    </row>
    <row r="51" spans="1:18">
      <c r="A51" s="15" t="s">
        <v>526</v>
      </c>
      <c r="B51" s="17" t="n">
        <v>6866</v>
      </c>
      <c r="C51" s="18">
        <f>(114.0/B51*100)</f>
        <v/>
      </c>
      <c r="D51" s="19" t="n">
        <v>6752</v>
      </c>
      <c r="E51" s="18" t="n">
        <v>409.23625868</v>
      </c>
      <c r="F51" s="20" t="n">
        <v>2.75751735</v>
      </c>
      <c r="G51" s="18" t="n">
        <v>375.03559652</v>
      </c>
      <c r="H51" s="20" t="n">
        <v>5.01481728</v>
      </c>
      <c r="I51" s="18" t="s">
        <v>481</v>
      </c>
      <c r="J51" s="20" t="s">
        <v>481</v>
      </c>
      <c r="K51" s="18" t="s">
        <v>481</v>
      </c>
      <c r="L51" s="20" t="s">
        <v>481</v>
      </c>
      <c r="M51" s="18" t="n">
        <v>380.5422133</v>
      </c>
      <c r="N51" s="20" t="n">
        <v>4.31283207</v>
      </c>
      <c r="O51" s="18" t="s">
        <v>481</v>
      </c>
      <c r="P51" s="20" t="s">
        <v>481</v>
      </c>
      <c r="Q51" s="18" t="n">
        <v>383.72142678</v>
      </c>
      <c r="R51" s="20" t="n">
        <v>6.55822823</v>
      </c>
    </row>
    <row r="52" spans="1:18">
      <c r="A52" s="15" t="s">
        <v>527</v>
      </c>
      <c r="B52" s="17" t="n">
        <v>5809</v>
      </c>
      <c r="C52" s="18">
        <f>(127.0/B52*100)</f>
        <v/>
      </c>
      <c r="D52" s="19" t="n">
        <v>5682</v>
      </c>
      <c r="E52" s="18" t="n">
        <v>467.15780278</v>
      </c>
      <c r="F52" s="20" t="n">
        <v>2.81649289</v>
      </c>
      <c r="G52" s="18" t="n">
        <v>450.81868512</v>
      </c>
      <c r="H52" s="20" t="n">
        <v>7.47693147</v>
      </c>
      <c r="I52" s="18" t="s">
        <v>481</v>
      </c>
      <c r="J52" s="20" t="s">
        <v>481</v>
      </c>
      <c r="K52" s="18" t="s">
        <v>481</v>
      </c>
      <c r="L52" s="20" t="s">
        <v>481</v>
      </c>
      <c r="M52" s="18" t="s">
        <v>481</v>
      </c>
      <c r="N52" s="20" t="s">
        <v>481</v>
      </c>
      <c r="O52" s="18" t="s">
        <v>481</v>
      </c>
      <c r="P52" s="20" t="s">
        <v>481</v>
      </c>
      <c r="Q52" s="18" t="n">
        <v>386.8832961</v>
      </c>
      <c r="R52" s="20" t="n">
        <v>8.406281419999999</v>
      </c>
    </row>
    <row r="53" spans="1:18">
      <c r="A53" s="15" t="s">
        <v>528</v>
      </c>
      <c r="B53" s="17" t="n">
        <v>5571</v>
      </c>
      <c r="C53" s="18">
        <f>(150.0/B53*100)</f>
        <v/>
      </c>
      <c r="D53" s="19" t="n">
        <v>5421</v>
      </c>
      <c r="E53" s="18" t="n">
        <v>448.45349351</v>
      </c>
      <c r="F53" s="20" t="n">
        <v>1.81820811</v>
      </c>
      <c r="G53" s="18" t="n">
        <v>413.95169414</v>
      </c>
      <c r="H53" s="20" t="n">
        <v>5.65747682</v>
      </c>
      <c r="I53" s="18" t="s">
        <v>481</v>
      </c>
      <c r="J53" s="20" t="s">
        <v>481</v>
      </c>
      <c r="K53" s="18" t="s">
        <v>481</v>
      </c>
      <c r="L53" s="20" t="s">
        <v>481</v>
      </c>
      <c r="M53" s="18" t="s">
        <v>481</v>
      </c>
      <c r="N53" s="20" t="s">
        <v>481</v>
      </c>
      <c r="O53" s="18" t="s">
        <v>481</v>
      </c>
      <c r="P53" s="20" t="s">
        <v>481</v>
      </c>
      <c r="Q53" s="18" t="n">
        <v>370.48046328</v>
      </c>
      <c r="R53" s="20" t="n">
        <v>5.41711641</v>
      </c>
    </row>
    <row r="54" spans="1:18">
      <c r="A54" s="15" t="s">
        <v>529</v>
      </c>
      <c r="B54" s="17" t="n">
        <v>4740</v>
      </c>
      <c r="C54" s="18">
        <f>(669.0/B54*100)</f>
        <v/>
      </c>
      <c r="D54" s="19" t="n">
        <v>4071</v>
      </c>
      <c r="E54" s="18" t="n">
        <v>341.66809185</v>
      </c>
      <c r="F54" s="20" t="n">
        <v>3.38134258</v>
      </c>
      <c r="G54" s="18" t="n">
        <v>325.86460089</v>
      </c>
      <c r="H54" s="20" t="n">
        <v>4.18929806</v>
      </c>
      <c r="I54" s="18" t="s">
        <v>481</v>
      </c>
      <c r="J54" s="20" t="s">
        <v>481</v>
      </c>
      <c r="K54" s="18" t="s">
        <v>481</v>
      </c>
      <c r="L54" s="20" t="s">
        <v>481</v>
      </c>
      <c r="M54" s="18" t="s">
        <v>481</v>
      </c>
      <c r="N54" s="20" t="s">
        <v>481</v>
      </c>
      <c r="O54" s="18" t="s">
        <v>481</v>
      </c>
      <c r="P54" s="20" t="s">
        <v>481</v>
      </c>
      <c r="Q54" s="18" t="n">
        <v>293.7712196</v>
      </c>
      <c r="R54" s="20" t="n">
        <v>4.71012298</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549.43566645</v>
      </c>
      <c r="F56" s="20" t="n">
        <v>2.88617374</v>
      </c>
      <c r="G56" s="18" t="n">
        <v>520.64338723</v>
      </c>
      <c r="H56" s="20" t="n">
        <v>8.55176438</v>
      </c>
      <c r="I56" s="18" t="s">
        <v>481</v>
      </c>
      <c r="J56" s="20" t="s">
        <v>481</v>
      </c>
      <c r="K56" s="18" t="s">
        <v>481</v>
      </c>
      <c r="L56" s="20" t="s">
        <v>481</v>
      </c>
      <c r="M56" s="18" t="s">
        <v>481</v>
      </c>
      <c r="N56" s="20" t="s">
        <v>481</v>
      </c>
      <c r="O56" s="18" t="s">
        <v>481</v>
      </c>
      <c r="P56" s="20" t="s">
        <v>481</v>
      </c>
      <c r="Q56" s="18" t="n">
        <v>480.25507886</v>
      </c>
      <c r="R56" s="20" t="n">
        <v>16.50429274</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(195.0/B61*100)</f>
        <v/>
      </c>
      <c r="D61" s="19" t="n">
        <v>6330</v>
      </c>
      <c r="E61" s="18" t="n">
        <v>483.89378853</v>
      </c>
      <c r="F61" s="20" t="n">
        <v>2.23534541</v>
      </c>
      <c r="G61" s="18" t="n">
        <v>455.16487629</v>
      </c>
      <c r="H61" s="20" t="n">
        <v>6.19643446</v>
      </c>
      <c r="I61" s="18" t="s">
        <v>481</v>
      </c>
      <c r="J61" s="20" t="s">
        <v>481</v>
      </c>
      <c r="K61" s="18" t="s">
        <v>481</v>
      </c>
      <c r="L61" s="20" t="s">
        <v>481</v>
      </c>
      <c r="M61" s="18" t="s">
        <v>481</v>
      </c>
      <c r="N61" s="20" t="s">
        <v>481</v>
      </c>
      <c r="O61" s="18" t="s">
        <v>481</v>
      </c>
      <c r="P61" s="20" t="s">
        <v>481</v>
      </c>
      <c r="Q61" s="18" t="n">
        <v>408.62296254</v>
      </c>
      <c r="R61" s="20" t="n">
        <v>8.63853426</v>
      </c>
    </row>
    <row r="62" spans="1:18">
      <c r="A62" s="15" t="s">
        <v>537</v>
      </c>
      <c r="B62" s="17" t="n">
        <v>4476</v>
      </c>
      <c r="C62" s="18">
        <f>(3.0/B62*100)</f>
        <v/>
      </c>
      <c r="D62" s="19" t="n">
        <v>4473</v>
      </c>
      <c r="E62" s="18" t="n">
        <v>544.73979709</v>
      </c>
      <c r="F62" s="20" t="n">
        <v>1.13637128</v>
      </c>
      <c r="G62" s="18" t="n">
        <v>524.07391625</v>
      </c>
      <c r="H62" s="20" t="n">
        <v>8.316162459999999</v>
      </c>
      <c r="I62" s="18" t="s">
        <v>481</v>
      </c>
      <c r="J62" s="20" t="s">
        <v>481</v>
      </c>
      <c r="K62" s="18" t="s">
        <v>481</v>
      </c>
      <c r="L62" s="20" t="s">
        <v>481</v>
      </c>
      <c r="M62" s="18" t="s">
        <v>481</v>
      </c>
      <c r="N62" s="20" t="s">
        <v>481</v>
      </c>
      <c r="O62" s="18" t="s">
        <v>481</v>
      </c>
      <c r="P62" s="20" t="s">
        <v>481</v>
      </c>
      <c r="Q62" s="18" t="n">
        <v>532.60900394</v>
      </c>
      <c r="R62" s="20" t="n">
        <v>21.14775246</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(107.0/B66*100)</f>
        <v/>
      </c>
      <c r="D66" s="19" t="n">
        <v>5558</v>
      </c>
      <c r="E66" s="18" t="n">
        <v>427.82875277</v>
      </c>
      <c r="F66" s="20" t="n">
        <v>1.43682365</v>
      </c>
      <c r="G66" s="18" t="n">
        <v>423.15977264</v>
      </c>
      <c r="H66" s="20" t="n">
        <v>4.60256324</v>
      </c>
      <c r="I66" s="18" t="s">
        <v>481</v>
      </c>
      <c r="J66" s="20" t="s">
        <v>481</v>
      </c>
      <c r="K66" s="18" t="s">
        <v>481</v>
      </c>
      <c r="L66" s="20" t="s">
        <v>481</v>
      </c>
      <c r="M66" s="18" t="s">
        <v>481</v>
      </c>
      <c r="N66" s="20" t="s">
        <v>481</v>
      </c>
      <c r="O66" s="18" t="s">
        <v>481</v>
      </c>
      <c r="P66" s="20" t="s">
        <v>481</v>
      </c>
      <c r="Q66" s="18" t="n">
        <v>363.20430099</v>
      </c>
      <c r="R66" s="20" t="n">
        <v>4.59787997</v>
      </c>
    </row>
    <row r="67" spans="1:18">
      <c r="A67" s="15" t="s">
        <v>542</v>
      </c>
      <c r="B67" s="17" t="n">
        <v>6971</v>
      </c>
      <c r="C67" s="18">
        <f>(1435.0/B67*100)</f>
        <v/>
      </c>
      <c r="D67" s="19" t="n">
        <v>5536</v>
      </c>
      <c r="E67" s="18" t="n">
        <v>409.19483007</v>
      </c>
      <c r="F67" s="20" t="n">
        <v>3.33635309</v>
      </c>
      <c r="G67" s="18" t="n">
        <v>385.55859369</v>
      </c>
      <c r="H67" s="20" t="n">
        <v>3.63507847</v>
      </c>
      <c r="I67" s="18" t="s">
        <v>481</v>
      </c>
      <c r="J67" s="20" t="s">
        <v>481</v>
      </c>
      <c r="K67" s="18" t="s">
        <v>481</v>
      </c>
      <c r="L67" s="20" t="s">
        <v>481</v>
      </c>
      <c r="M67" s="18" t="s">
        <v>481</v>
      </c>
      <c r="N67" s="20" t="s">
        <v>481</v>
      </c>
      <c r="O67" s="18" t="s">
        <v>481</v>
      </c>
      <c r="P67" s="20" t="s">
        <v>481</v>
      </c>
      <c r="Q67" s="18" t="n">
        <v>344.45003565</v>
      </c>
      <c r="R67" s="20" t="n">
        <v>6.85300542</v>
      </c>
    </row>
    <row r="68" spans="1:18">
      <c r="A68" s="15" t="s">
        <v>543</v>
      </c>
      <c r="B68" s="17" t="n">
        <v>12083</v>
      </c>
      <c r="C68" s="18">
        <f>(33.0/B68*100)</f>
        <v/>
      </c>
      <c r="D68" s="19" t="n">
        <v>12050</v>
      </c>
      <c r="E68" s="18" t="n">
        <v>417.31017215</v>
      </c>
      <c r="F68" s="20" t="n">
        <v>1.77885139</v>
      </c>
      <c r="G68" s="18" t="n">
        <v>395.94425489</v>
      </c>
      <c r="H68" s="20" t="n">
        <v>3.46852157</v>
      </c>
      <c r="I68" s="18" t="s">
        <v>481</v>
      </c>
      <c r="J68" s="20" t="s">
        <v>481</v>
      </c>
      <c r="K68" s="18" t="s">
        <v>481</v>
      </c>
      <c r="L68" s="20" t="s">
        <v>481</v>
      </c>
      <c r="M68" s="18" t="s">
        <v>481</v>
      </c>
      <c r="N68" s="20" t="s">
        <v>481</v>
      </c>
      <c r="O68" s="18" t="s">
        <v>481</v>
      </c>
      <c r="P68" s="20" t="s">
        <v>481</v>
      </c>
      <c r="Q68" s="18" t="n">
        <v>351.5664857</v>
      </c>
      <c r="R68" s="20" t="n">
        <v>2.36059498</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498.86507846</v>
      </c>
      <c r="F70" s="20" t="n">
        <v>3.09053186</v>
      </c>
      <c r="G70" s="18" t="n">
        <v>491.80754464</v>
      </c>
      <c r="H70" s="20" t="n">
        <v>5.68752192</v>
      </c>
      <c r="I70" s="18" t="s">
        <v>481</v>
      </c>
      <c r="J70" s="20" t="s">
        <v>481</v>
      </c>
      <c r="K70" s="18" t="s">
        <v>481</v>
      </c>
      <c r="L70" s="20" t="s">
        <v>481</v>
      </c>
      <c r="M70" s="18" t="s">
        <v>481</v>
      </c>
      <c r="N70" s="20" t="s">
        <v>481</v>
      </c>
      <c r="O70" s="18" t="s">
        <v>481</v>
      </c>
      <c r="P70" s="20" t="s">
        <v>481</v>
      </c>
      <c r="Q70" s="18" t="n">
        <v>449.02348089</v>
      </c>
      <c r="R70" s="20" t="n">
        <v>8.997063130000001</v>
      </c>
    </row>
    <row r="71" spans="1:18">
      <c r="A71" s="15" t="s">
        <v>546</v>
      </c>
      <c r="B71" s="17" t="n">
        <v>6115</v>
      </c>
      <c r="C71" s="18">
        <f>(63.0/B71*100)</f>
        <v/>
      </c>
      <c r="D71" s="19" t="n">
        <v>6052</v>
      </c>
      <c r="E71" s="18" t="n">
        <v>564.22729716</v>
      </c>
      <c r="F71" s="20" t="n">
        <v>1.53735309</v>
      </c>
      <c r="G71" s="18" t="n">
        <v>572.05461811</v>
      </c>
      <c r="H71" s="20" t="n">
        <v>5.12966196</v>
      </c>
      <c r="I71" s="18" t="s">
        <v>481</v>
      </c>
      <c r="J71" s="20" t="s">
        <v>481</v>
      </c>
      <c r="K71" s="18" t="s">
        <v>481</v>
      </c>
      <c r="L71" s="20" t="s">
        <v>481</v>
      </c>
      <c r="M71" s="18" t="s">
        <v>481</v>
      </c>
      <c r="N71" s="20" t="s">
        <v>481</v>
      </c>
      <c r="O71" s="18" t="s">
        <v>481</v>
      </c>
      <c r="P71" s="20" t="s">
        <v>481</v>
      </c>
      <c r="Q71" s="18" t="n">
        <v>508.56104617</v>
      </c>
      <c r="R71" s="20" t="n">
        <v>17.00682309</v>
      </c>
    </row>
    <row r="72" spans="1:18">
      <c r="A72" s="15" t="s">
        <v>547</v>
      </c>
      <c r="B72" s="17" t="n">
        <v>7708</v>
      </c>
      <c r="C72" s="18">
        <f>(12.0/B72*100)</f>
        <v/>
      </c>
      <c r="D72" s="19" t="n">
        <v>7696</v>
      </c>
      <c r="E72" s="18" t="n">
        <v>540.1226468</v>
      </c>
      <c r="F72" s="20" t="n">
        <v>3.09811237</v>
      </c>
      <c r="G72" s="18" t="n">
        <v>568.3815384</v>
      </c>
      <c r="H72" s="20" t="n">
        <v>5.92670899</v>
      </c>
      <c r="I72" s="18" t="s">
        <v>481</v>
      </c>
      <c r="J72" s="20" t="s">
        <v>481</v>
      </c>
      <c r="K72" s="18" t="s">
        <v>481</v>
      </c>
      <c r="L72" s="20" t="s">
        <v>481</v>
      </c>
      <c r="M72" s="18" t="s">
        <v>481</v>
      </c>
      <c r="N72" s="20" t="s">
        <v>481</v>
      </c>
      <c r="O72" s="18" t="s">
        <v>481</v>
      </c>
      <c r="P72" s="20" t="s">
        <v>481</v>
      </c>
      <c r="Q72" s="18" t="n">
        <v>466.80155852</v>
      </c>
      <c r="R72" s="20" t="n">
        <v>28.30516778</v>
      </c>
    </row>
    <row r="73" spans="1:18">
      <c r="A73" s="15" t="s">
        <v>548</v>
      </c>
      <c r="B73" s="17" t="n">
        <v>8249</v>
      </c>
      <c r="C73" s="18">
        <f>(224.0/B73*100)</f>
        <v/>
      </c>
      <c r="D73" s="19" t="n">
        <v>8025</v>
      </c>
      <c r="E73" s="18" t="n">
        <v>418.15114322</v>
      </c>
      <c r="F73" s="20" t="n">
        <v>3.21602881</v>
      </c>
      <c r="G73" s="18" t="n">
        <v>392.53655069</v>
      </c>
      <c r="H73" s="20" t="n">
        <v>5.79180596</v>
      </c>
      <c r="I73" s="18" t="s">
        <v>481</v>
      </c>
      <c r="J73" s="20" t="s">
        <v>481</v>
      </c>
      <c r="K73" s="18" t="s">
        <v>481</v>
      </c>
      <c r="L73" s="20" t="s">
        <v>481</v>
      </c>
      <c r="M73" s="18" t="s">
        <v>481</v>
      </c>
      <c r="N73" s="20" t="s">
        <v>481</v>
      </c>
      <c r="O73" s="18" t="s">
        <v>481</v>
      </c>
      <c r="P73" s="20" t="s">
        <v>481</v>
      </c>
      <c r="Q73" s="18" t="n">
        <v>371.55091884</v>
      </c>
      <c r="R73" s="20" t="n">
        <v>9.99630413</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(365.0/B75*100)</f>
        <v/>
      </c>
      <c r="D75" s="19" t="n">
        <v>5010</v>
      </c>
      <c r="E75" s="18" t="n">
        <v>378.77027687</v>
      </c>
      <c r="F75" s="20" t="n">
        <v>3.42701302</v>
      </c>
      <c r="G75" s="18" t="n">
        <v>359.18605315</v>
      </c>
      <c r="H75" s="20" t="n">
        <v>4.12767989</v>
      </c>
      <c r="I75" s="18" t="s">
        <v>481</v>
      </c>
      <c r="J75" s="20" t="s">
        <v>481</v>
      </c>
      <c r="K75" s="18" t="s">
        <v>481</v>
      </c>
      <c r="L75" s="20" t="s">
        <v>481</v>
      </c>
      <c r="M75" s="18" t="s">
        <v>481</v>
      </c>
      <c r="N75" s="20" t="s">
        <v>481</v>
      </c>
      <c r="O75" s="18" t="s">
        <v>481</v>
      </c>
      <c r="P75" s="20" t="s">
        <v>481</v>
      </c>
      <c r="Q75" s="18" t="n">
        <v>335.67245352</v>
      </c>
      <c r="R75" s="20" t="n">
        <v>5.03640773</v>
      </c>
    </row>
    <row r="76" spans="1:18">
      <c r="A76" s="15" t="s">
        <v>551</v>
      </c>
      <c r="B76" s="17" t="n">
        <v>14167</v>
      </c>
      <c r="C76" s="18">
        <f>(239.0/B76*100)</f>
        <v/>
      </c>
      <c r="D76" s="19" t="n">
        <v>13928</v>
      </c>
      <c r="E76" s="18" t="n">
        <v>434.01264646</v>
      </c>
      <c r="F76" s="20" t="n">
        <v>2.44745559</v>
      </c>
      <c r="G76" s="18" t="n">
        <v>424.36040943</v>
      </c>
      <c r="H76" s="20" t="n">
        <v>5.1027754</v>
      </c>
      <c r="I76" s="18" t="s">
        <v>481</v>
      </c>
      <c r="J76" s="20" t="s">
        <v>481</v>
      </c>
      <c r="K76" s="18" t="s">
        <v>481</v>
      </c>
      <c r="L76" s="20" t="s">
        <v>481</v>
      </c>
      <c r="M76" s="18" t="s">
        <v>481</v>
      </c>
      <c r="N76" s="20" t="s">
        <v>481</v>
      </c>
      <c r="O76" s="18" t="s">
        <v>481</v>
      </c>
      <c r="P76" s="20" t="s">
        <v>481</v>
      </c>
      <c r="Q76" s="18" t="n">
        <v>361.23016992</v>
      </c>
      <c r="R76" s="20" t="n">
        <v>5.74870642</v>
      </c>
    </row>
    <row r="77" spans="1:18">
      <c r="A77" s="15" t="s">
        <v>552</v>
      </c>
      <c r="B77" s="17" t="n">
        <v>6062</v>
      </c>
      <c r="C77" s="18">
        <f>(534.0/B77*100)</f>
        <v/>
      </c>
      <c r="D77" s="19" t="n">
        <v>5528</v>
      </c>
      <c r="E77" s="18" t="n">
        <v>429.80186467</v>
      </c>
      <c r="F77" s="20" t="n">
        <v>2.97254561</v>
      </c>
      <c r="G77" s="18" t="n">
        <v>407.54472803</v>
      </c>
      <c r="H77" s="20" t="n">
        <v>7.4719</v>
      </c>
      <c r="I77" s="18" t="s">
        <v>481</v>
      </c>
      <c r="J77" s="20" t="s">
        <v>481</v>
      </c>
      <c r="K77" s="18" t="s">
        <v>481</v>
      </c>
      <c r="L77" s="20" t="s">
        <v>481</v>
      </c>
      <c r="M77" s="18" t="s">
        <v>481</v>
      </c>
      <c r="N77" s="20" t="s">
        <v>481</v>
      </c>
      <c r="O77" s="18" t="s">
        <v>481</v>
      </c>
      <c r="P77" s="20" t="s">
        <v>481</v>
      </c>
      <c r="Q77" s="18" t="n">
        <v>365.88619718</v>
      </c>
      <c r="R77" s="20" t="n">
        <v>3.58998631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(129.0/B81*100)</f>
        <v/>
      </c>
      <c r="D81" s="19" t="n">
        <v>8732</v>
      </c>
      <c r="E81" s="18" t="n">
        <v>448.63717133</v>
      </c>
      <c r="F81" s="20" t="n">
        <v>3.39778687</v>
      </c>
      <c r="G81" s="18" t="n">
        <v>440.35958667</v>
      </c>
      <c r="H81" s="20" t="n">
        <v>5.31743727</v>
      </c>
      <c r="I81" s="18" t="s">
        <v>481</v>
      </c>
      <c r="J81" s="20" t="s">
        <v>481</v>
      </c>
      <c r="K81" s="18" t="s">
        <v>481</v>
      </c>
      <c r="L81" s="20" t="s">
        <v>481</v>
      </c>
      <c r="M81" s="18" t="s">
        <v>481</v>
      </c>
      <c r="N81" s="20" t="s">
        <v>481</v>
      </c>
      <c r="O81" s="18" t="s">
        <v>481</v>
      </c>
      <c r="P81" s="20" t="s">
        <v>481</v>
      </c>
      <c r="Q81" s="18" t="n">
        <v>396.71771696</v>
      </c>
      <c r="R81" s="20" t="n">
        <v>11.98723766</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907</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488.12822899</v>
      </c>
      <c r="F7" s="20" t="n">
        <v>2.10232431</v>
      </c>
      <c r="G7" s="18" t="n">
        <v>507.01292082</v>
      </c>
      <c r="H7" s="20" t="n">
        <v>2.14275049</v>
      </c>
      <c r="I7" s="18" t="s">
        <v>481</v>
      </c>
      <c r="J7" s="20" t="s">
        <v>481</v>
      </c>
      <c r="K7" s="18" t="s">
        <v>481</v>
      </c>
      <c r="L7" s="20" t="s">
        <v>481</v>
      </c>
      <c r="M7" s="18" t="s">
        <v>481</v>
      </c>
      <c r="N7" s="20" t="s">
        <v>481</v>
      </c>
      <c r="O7" s="18" t="s">
        <v>481</v>
      </c>
      <c r="P7" s="20" t="s">
        <v>481</v>
      </c>
      <c r="Q7" s="18" t="n">
        <v>464.9384571</v>
      </c>
      <c r="R7" s="20" t="n">
        <v>4.36899551</v>
      </c>
    </row>
    <row r="8" spans="1:18">
      <c r="A8" s="15" t="s">
        <v>483</v>
      </c>
      <c r="B8" s="17" t="n">
        <v>7007</v>
      </c>
      <c r="C8" s="18">
        <f>(357.0/B8*100)</f>
        <v/>
      </c>
      <c r="D8" s="19" t="n">
        <v>6650</v>
      </c>
      <c r="E8" s="18" t="n">
        <v>505.46482944</v>
      </c>
      <c r="F8" s="20" t="n">
        <v>4.11180425</v>
      </c>
      <c r="G8" s="18" t="n">
        <v>497.60398947</v>
      </c>
      <c r="H8" s="20" t="n">
        <v>3.10838085</v>
      </c>
      <c r="I8" s="18" t="s">
        <v>481</v>
      </c>
      <c r="J8" s="20" t="s">
        <v>481</v>
      </c>
      <c r="K8" s="18" t="s">
        <v>481</v>
      </c>
      <c r="L8" s="20" t="s">
        <v>481</v>
      </c>
      <c r="M8" s="18" t="n">
        <v>301.63126691</v>
      </c>
      <c r="N8" s="20" t="n">
        <v>25.14921031</v>
      </c>
      <c r="O8" s="18" t="s">
        <v>481</v>
      </c>
      <c r="P8" s="20" t="s">
        <v>481</v>
      </c>
      <c r="Q8" s="18" t="n">
        <v>444.59912879</v>
      </c>
      <c r="R8" s="20" t="n">
        <v>7.05424395</v>
      </c>
    </row>
    <row r="9" spans="1:18">
      <c r="A9" s="15" t="s">
        <v>484</v>
      </c>
      <c r="B9" s="17" t="n">
        <v>9651</v>
      </c>
      <c r="C9" s="18">
        <f>(381.0/B9*100)</f>
        <v/>
      </c>
      <c r="D9" s="19" t="n">
        <v>9270</v>
      </c>
      <c r="E9" s="18" t="n">
        <v>514.6253347000001</v>
      </c>
      <c r="F9" s="20" t="n">
        <v>2.73963202</v>
      </c>
      <c r="G9" s="18" t="n">
        <v>518.85179452</v>
      </c>
      <c r="H9" s="20" t="n">
        <v>2.80298382</v>
      </c>
      <c r="I9" s="18" t="s">
        <v>481</v>
      </c>
      <c r="J9" s="20" t="s">
        <v>481</v>
      </c>
      <c r="K9" s="18" t="s">
        <v>481</v>
      </c>
      <c r="L9" s="20" t="s">
        <v>481</v>
      </c>
      <c r="M9" s="18" t="n">
        <v>357.98454354</v>
      </c>
      <c r="N9" s="20" t="n">
        <v>11.51846445</v>
      </c>
      <c r="O9" s="18" t="s">
        <v>481</v>
      </c>
      <c r="P9" s="20" t="s">
        <v>481</v>
      </c>
      <c r="Q9" s="18" t="n">
        <v>446.27355436</v>
      </c>
      <c r="R9" s="20" t="n">
        <v>7.61532473</v>
      </c>
    </row>
    <row r="10" spans="1:18">
      <c r="A10" s="15" t="s">
        <v>485</v>
      </c>
      <c r="B10" s="17" t="n">
        <v>20058</v>
      </c>
      <c r="C10" s="18">
        <f>(596.0/B10*100)</f>
        <v/>
      </c>
      <c r="D10" s="19" t="n">
        <v>19462</v>
      </c>
      <c r="E10" s="18" t="n">
        <v>516.3087424399999</v>
      </c>
      <c r="F10" s="20" t="n">
        <v>2.62113968</v>
      </c>
      <c r="G10" s="18" t="n">
        <v>522.08365087</v>
      </c>
      <c r="H10" s="20" t="n">
        <v>2.8021226</v>
      </c>
      <c r="I10" s="18" t="s">
        <v>481</v>
      </c>
      <c r="J10" s="20" t="s">
        <v>481</v>
      </c>
      <c r="K10" s="18" t="s">
        <v>481</v>
      </c>
      <c r="L10" s="20" t="s">
        <v>481</v>
      </c>
      <c r="M10" s="18" t="s">
        <v>481</v>
      </c>
      <c r="N10" s="20" t="s">
        <v>481</v>
      </c>
      <c r="O10" s="18" t="s">
        <v>481</v>
      </c>
      <c r="P10" s="20" t="s">
        <v>481</v>
      </c>
      <c r="Q10" s="18" t="n">
        <v>462.23803629</v>
      </c>
      <c r="R10" s="20" t="n">
        <v>6.55977003</v>
      </c>
    </row>
    <row r="11" spans="1:18">
      <c r="A11" s="15" t="s">
        <v>486</v>
      </c>
      <c r="B11" s="17" t="n">
        <v>7053</v>
      </c>
      <c r="C11" s="18">
        <f>(274.0/B11*100)</f>
        <v/>
      </c>
      <c r="D11" s="19" t="n">
        <v>6779</v>
      </c>
      <c r="E11" s="18" t="n">
        <v>425.65069628</v>
      </c>
      <c r="F11" s="20" t="n">
        <v>3.15918293</v>
      </c>
      <c r="G11" s="18" t="n">
        <v>429.62046428</v>
      </c>
      <c r="H11" s="20" t="n">
        <v>2.94545663</v>
      </c>
      <c r="I11" s="18" t="s">
        <v>481</v>
      </c>
      <c r="J11" s="20" t="s">
        <v>481</v>
      </c>
      <c r="K11" s="18" t="s">
        <v>481</v>
      </c>
      <c r="L11" s="20" t="s">
        <v>481</v>
      </c>
      <c r="M11" s="18" t="s">
        <v>481</v>
      </c>
      <c r="N11" s="20" t="s">
        <v>481</v>
      </c>
      <c r="O11" s="18" t="s">
        <v>481</v>
      </c>
      <c r="P11" s="20" t="s">
        <v>481</v>
      </c>
      <c r="Q11" s="18" t="n">
        <v>397.50851598</v>
      </c>
      <c r="R11" s="20" t="n">
        <v>5.89261284</v>
      </c>
    </row>
    <row r="12" spans="1:18">
      <c r="A12" s="15" t="s">
        <v>487</v>
      </c>
      <c r="B12" s="17" t="n">
        <v>6894</v>
      </c>
      <c r="C12" s="18">
        <f>(61.0/B12*100)</f>
        <v/>
      </c>
      <c r="D12" s="19" t="n">
        <v>6833</v>
      </c>
      <c r="E12" s="18" t="n">
        <v>496.62275807</v>
      </c>
      <c r="F12" s="20" t="n">
        <v>2.67332909</v>
      </c>
      <c r="G12" s="18" t="n">
        <v>502.59886567</v>
      </c>
      <c r="H12" s="20" t="n">
        <v>2.46428946</v>
      </c>
      <c r="I12" s="18" t="s">
        <v>481</v>
      </c>
      <c r="J12" s="20" t="s">
        <v>481</v>
      </c>
      <c r="K12" s="18" t="s">
        <v>481</v>
      </c>
      <c r="L12" s="20" t="s">
        <v>481</v>
      </c>
      <c r="M12" s="18" t="n">
        <v>340.98506961</v>
      </c>
      <c r="N12" s="20" t="n">
        <v>12.52444664</v>
      </c>
      <c r="O12" s="18" t="s">
        <v>481</v>
      </c>
      <c r="P12" s="20" t="s">
        <v>481</v>
      </c>
      <c r="Q12" s="18" t="n">
        <v>414.37680573</v>
      </c>
      <c r="R12" s="20" t="n">
        <v>7.46022467</v>
      </c>
    </row>
    <row r="13" spans="1:18">
      <c r="A13" s="15" t="s">
        <v>488</v>
      </c>
      <c r="B13" s="17" t="n">
        <v>7161</v>
      </c>
      <c r="C13" s="18">
        <f>(380.0/B13*100)</f>
        <v/>
      </c>
      <c r="D13" s="19" t="n">
        <v>6781</v>
      </c>
      <c r="E13" s="18" t="n">
        <v>515.9876162199999</v>
      </c>
      <c r="F13" s="20" t="n">
        <v>2.45831826</v>
      </c>
      <c r="G13" s="18" t="n">
        <v>517.87566377</v>
      </c>
      <c r="H13" s="20" t="n">
        <v>2.58480949</v>
      </c>
      <c r="I13" s="18" t="s">
        <v>481</v>
      </c>
      <c r="J13" s="20" t="s">
        <v>481</v>
      </c>
      <c r="K13" s="18" t="s">
        <v>481</v>
      </c>
      <c r="L13" s="20" t="s">
        <v>481</v>
      </c>
      <c r="M13" s="18" t="n">
        <v>447.51533769</v>
      </c>
      <c r="N13" s="20" t="n">
        <v>5.97365007</v>
      </c>
      <c r="O13" s="18" t="s">
        <v>481</v>
      </c>
      <c r="P13" s="20" t="s">
        <v>481</v>
      </c>
      <c r="Q13" s="18" t="n">
        <v>449.47942925</v>
      </c>
      <c r="R13" s="20" t="n">
        <v>6.29838431</v>
      </c>
    </row>
    <row r="14" spans="1:18">
      <c r="A14" s="15" t="s">
        <v>489</v>
      </c>
      <c r="B14" s="17" t="n">
        <v>5587</v>
      </c>
      <c r="C14" s="18">
        <f>(102.0/B14*100)</f>
        <v/>
      </c>
      <c r="D14" s="19" t="n">
        <v>5485</v>
      </c>
      <c r="E14" s="18" t="n">
        <v>525.16326702</v>
      </c>
      <c r="F14" s="20" t="n">
        <v>2.48436067</v>
      </c>
      <c r="G14" s="18" t="n">
        <v>518.77215277</v>
      </c>
      <c r="H14" s="20" t="n">
        <v>2.44219378</v>
      </c>
      <c r="I14" s="18" t="s">
        <v>481</v>
      </c>
      <c r="J14" s="20" t="s">
        <v>481</v>
      </c>
      <c r="K14" s="18" t="s">
        <v>481</v>
      </c>
      <c r="L14" s="20" t="s">
        <v>481</v>
      </c>
      <c r="M14" s="18" t="s">
        <v>481</v>
      </c>
      <c r="N14" s="20" t="s">
        <v>481</v>
      </c>
      <c r="O14" s="18" t="s">
        <v>481</v>
      </c>
      <c r="P14" s="20" t="s">
        <v>481</v>
      </c>
      <c r="Q14" s="18" t="n">
        <v>473.79979281</v>
      </c>
      <c r="R14" s="20" t="n">
        <v>7.67491195</v>
      </c>
    </row>
    <row r="15" spans="1:18">
      <c r="A15" s="15" t="s">
        <v>490</v>
      </c>
      <c r="B15" s="17" t="n">
        <v>5882</v>
      </c>
      <c r="C15" s="18">
        <f>(218.0/B15*100)</f>
        <v/>
      </c>
      <c r="D15" s="19" t="n">
        <v>5664</v>
      </c>
      <c r="E15" s="18" t="n">
        <v>514.60000247</v>
      </c>
      <c r="F15" s="20" t="n">
        <v>2.4260167</v>
      </c>
      <c r="G15" s="18" t="n">
        <v>516.9611824</v>
      </c>
      <c r="H15" s="20" t="n">
        <v>2.72611977</v>
      </c>
      <c r="I15" s="18" t="s">
        <v>481</v>
      </c>
      <c r="J15" s="20" t="s">
        <v>481</v>
      </c>
      <c r="K15" s="18" t="s">
        <v>481</v>
      </c>
      <c r="L15" s="20" t="s">
        <v>481</v>
      </c>
      <c r="M15" s="18" t="n">
        <v>368.85220715</v>
      </c>
      <c r="N15" s="20" t="n">
        <v>14.5875493</v>
      </c>
      <c r="O15" s="18" t="s">
        <v>481</v>
      </c>
      <c r="P15" s="20" t="s">
        <v>481</v>
      </c>
      <c r="Q15" s="18" t="n">
        <v>456.77833259</v>
      </c>
      <c r="R15" s="20" t="n">
        <v>7.37311212</v>
      </c>
    </row>
    <row r="16" spans="1:18">
      <c r="A16" s="15" t="s">
        <v>491</v>
      </c>
      <c r="B16" s="17" t="n">
        <v>6108</v>
      </c>
      <c r="C16" s="18">
        <f>(210.0/B16*100)</f>
        <v/>
      </c>
      <c r="D16" s="19" t="n">
        <v>5898</v>
      </c>
      <c r="E16" s="18" t="n">
        <v>496.04983998</v>
      </c>
      <c r="F16" s="20" t="n">
        <v>2.6074883</v>
      </c>
      <c r="G16" s="18" t="n">
        <v>503.69688272</v>
      </c>
      <c r="H16" s="20" t="n">
        <v>2.58092949</v>
      </c>
      <c r="I16" s="18" t="s">
        <v>481</v>
      </c>
      <c r="J16" s="20" t="s">
        <v>481</v>
      </c>
      <c r="K16" s="18" t="s">
        <v>481</v>
      </c>
      <c r="L16" s="20" t="s">
        <v>481</v>
      </c>
      <c r="M16" s="18" t="s">
        <v>481</v>
      </c>
      <c r="N16" s="20" t="s">
        <v>481</v>
      </c>
      <c r="O16" s="18" t="s">
        <v>481</v>
      </c>
      <c r="P16" s="20" t="s">
        <v>481</v>
      </c>
      <c r="Q16" s="18" t="n">
        <v>428.52396521</v>
      </c>
      <c r="R16" s="20" t="n">
        <v>9.032538479999999</v>
      </c>
    </row>
    <row r="17" spans="1:18">
      <c r="A17" s="15" t="s">
        <v>492</v>
      </c>
      <c r="B17" s="17" t="n">
        <v>6504</v>
      </c>
      <c r="C17" s="18">
        <f>(2822.0/B17*100)</f>
        <v/>
      </c>
      <c r="D17" s="19" t="n">
        <v>3682</v>
      </c>
      <c r="E17" s="18" t="n">
        <v>518.2535924699999</v>
      </c>
      <c r="F17" s="20" t="n">
        <v>4.15336235</v>
      </c>
      <c r="G17" s="18" t="n">
        <v>510.43336898</v>
      </c>
      <c r="H17" s="20" t="n">
        <v>3.46248815</v>
      </c>
      <c r="I17" s="18" t="s">
        <v>481</v>
      </c>
      <c r="J17" s="20" t="s">
        <v>481</v>
      </c>
      <c r="K17" s="18" t="s">
        <v>481</v>
      </c>
      <c r="L17" s="20" t="s">
        <v>481</v>
      </c>
      <c r="M17" s="18" t="n">
        <v>362.96139732</v>
      </c>
      <c r="N17" s="20" t="n">
        <v>12.64520278</v>
      </c>
      <c r="O17" s="18" t="s">
        <v>481</v>
      </c>
      <c r="P17" s="20" t="s">
        <v>481</v>
      </c>
      <c r="Q17" s="18" t="n">
        <v>476.90016937</v>
      </c>
      <c r="R17" s="20" t="n">
        <v>6.72961975</v>
      </c>
    </row>
    <row r="18" spans="1:18">
      <c r="A18" s="15" t="s">
        <v>493</v>
      </c>
      <c r="B18" s="17" t="n">
        <v>5532</v>
      </c>
      <c r="C18" s="18">
        <f>(33.0/B18*100)</f>
        <v/>
      </c>
      <c r="D18" s="19" t="n">
        <v>5499</v>
      </c>
      <c r="E18" s="18" t="n">
        <v>451.06147351</v>
      </c>
      <c r="F18" s="20" t="n">
        <v>4.60321527</v>
      </c>
      <c r="G18" s="18" t="n">
        <v>462.08862411</v>
      </c>
      <c r="H18" s="20" t="n">
        <v>3.56255758</v>
      </c>
      <c r="I18" s="18" t="s">
        <v>481</v>
      </c>
      <c r="J18" s="20" t="s">
        <v>481</v>
      </c>
      <c r="K18" s="18" t="s">
        <v>481</v>
      </c>
      <c r="L18" s="20" t="s">
        <v>481</v>
      </c>
      <c r="M18" s="18" t="s">
        <v>481</v>
      </c>
      <c r="N18" s="20" t="s">
        <v>481</v>
      </c>
      <c r="O18" s="18" t="s">
        <v>481</v>
      </c>
      <c r="P18" s="20" t="s">
        <v>481</v>
      </c>
      <c r="Q18" s="18" t="n">
        <v>404.2568327</v>
      </c>
      <c r="R18" s="20" t="n">
        <v>9.50582182</v>
      </c>
    </row>
    <row r="19" spans="1:18">
      <c r="A19" s="15" t="s">
        <v>494</v>
      </c>
      <c r="B19" s="17" t="n">
        <v>5658</v>
      </c>
      <c r="C19" s="18">
        <f>(541.0/B19*100)</f>
        <v/>
      </c>
      <c r="D19" s="19" t="n">
        <v>5117</v>
      </c>
      <c r="E19" s="18" t="n">
        <v>476.55745664</v>
      </c>
      <c r="F19" s="20" t="n">
        <v>3.50273993</v>
      </c>
      <c r="G19" s="18" t="n">
        <v>488.29622329</v>
      </c>
      <c r="H19" s="20" t="n">
        <v>2.9086657</v>
      </c>
      <c r="I19" s="18" t="s">
        <v>481</v>
      </c>
      <c r="J19" s="20" t="s">
        <v>481</v>
      </c>
      <c r="K19" s="18" t="s">
        <v>481</v>
      </c>
      <c r="L19" s="20" t="s">
        <v>481</v>
      </c>
      <c r="M19" s="18" t="s">
        <v>481</v>
      </c>
      <c r="N19" s="20" t="s">
        <v>481</v>
      </c>
      <c r="O19" s="18" t="s">
        <v>481</v>
      </c>
      <c r="P19" s="20" t="s">
        <v>481</v>
      </c>
      <c r="Q19" s="18" t="n">
        <v>401.39264732</v>
      </c>
      <c r="R19" s="20" t="n">
        <v>7.64142832</v>
      </c>
    </row>
    <row r="20" spans="1:18">
      <c r="A20" s="15" t="s">
        <v>495</v>
      </c>
      <c r="B20" s="17" t="n">
        <v>3371</v>
      </c>
      <c r="C20" s="18">
        <f>(75.0/B20*100)</f>
        <v/>
      </c>
      <c r="D20" s="19" t="n">
        <v>3296</v>
      </c>
      <c r="E20" s="18" t="n">
        <v>484.89705808</v>
      </c>
      <c r="F20" s="20" t="n">
        <v>3.14715867</v>
      </c>
      <c r="G20" s="18" t="n">
        <v>498.30106508</v>
      </c>
      <c r="H20" s="20" t="n">
        <v>2.54864426</v>
      </c>
      <c r="I20" s="18" t="s">
        <v>481</v>
      </c>
      <c r="J20" s="20" t="s">
        <v>481</v>
      </c>
      <c r="K20" s="18" t="s">
        <v>481</v>
      </c>
      <c r="L20" s="20" t="s">
        <v>481</v>
      </c>
      <c r="M20" s="18" t="s">
        <v>481</v>
      </c>
      <c r="N20" s="20" t="s">
        <v>481</v>
      </c>
      <c r="O20" s="18" t="s">
        <v>481</v>
      </c>
      <c r="P20" s="20" t="s">
        <v>481</v>
      </c>
      <c r="Q20" s="18" t="n">
        <v>446.46910596</v>
      </c>
      <c r="R20" s="20" t="n">
        <v>9.18502597</v>
      </c>
    </row>
    <row r="21" spans="1:18">
      <c r="A21" s="15" t="s">
        <v>496</v>
      </c>
      <c r="B21" s="17" t="n">
        <v>5741</v>
      </c>
      <c r="C21" s="18">
        <f>(97.0/B21*100)</f>
        <v/>
      </c>
      <c r="D21" s="19" t="n">
        <v>5644</v>
      </c>
      <c r="E21" s="18" t="n">
        <v>502.36647313</v>
      </c>
      <c r="F21" s="20" t="n">
        <v>3.09054136</v>
      </c>
      <c r="G21" s="18" t="n">
        <v>506.85393224</v>
      </c>
      <c r="H21" s="20" t="n">
        <v>2.33211766</v>
      </c>
      <c r="I21" s="18" t="s">
        <v>481</v>
      </c>
      <c r="J21" s="20" t="s">
        <v>481</v>
      </c>
      <c r="K21" s="18" t="s">
        <v>481</v>
      </c>
      <c r="L21" s="20" t="s">
        <v>481</v>
      </c>
      <c r="M21" s="18" t="s">
        <v>481</v>
      </c>
      <c r="N21" s="20" t="s">
        <v>481</v>
      </c>
      <c r="O21" s="18" t="s">
        <v>481</v>
      </c>
      <c r="P21" s="20" t="s">
        <v>481</v>
      </c>
      <c r="Q21" s="18" t="n">
        <v>470.67915233</v>
      </c>
      <c r="R21" s="20" t="n">
        <v>8.499789910000001</v>
      </c>
    </row>
    <row r="22" spans="1:18">
      <c r="A22" s="15" t="s">
        <v>497</v>
      </c>
      <c r="B22" s="17" t="n">
        <v>6598</v>
      </c>
      <c r="C22" s="18">
        <f>(46.0/B22*100)</f>
        <v/>
      </c>
      <c r="D22" s="19" t="n">
        <v>6552</v>
      </c>
      <c r="E22" s="18" t="n">
        <v>460.72505881</v>
      </c>
      <c r="F22" s="20" t="n">
        <v>4.13586469</v>
      </c>
      <c r="G22" s="18" t="n">
        <v>492.83307373</v>
      </c>
      <c r="H22" s="20" t="n">
        <v>4.79490911</v>
      </c>
      <c r="I22" s="18" t="s">
        <v>481</v>
      </c>
      <c r="J22" s="20" t="s">
        <v>481</v>
      </c>
      <c r="K22" s="18" t="s">
        <v>481</v>
      </c>
      <c r="L22" s="20" t="s">
        <v>481</v>
      </c>
      <c r="M22" s="18" t="n">
        <v>465.3184081</v>
      </c>
      <c r="N22" s="20" t="n">
        <v>9.52311205</v>
      </c>
      <c r="O22" s="18" t="s">
        <v>481</v>
      </c>
      <c r="P22" s="20" t="s">
        <v>481</v>
      </c>
      <c r="Q22" s="18" t="n">
        <v>378.42022507</v>
      </c>
      <c r="R22" s="20" t="n">
        <v>7.85588834</v>
      </c>
    </row>
    <row r="23" spans="1:18">
      <c r="A23" s="15" t="s">
        <v>498</v>
      </c>
      <c r="B23" s="17" t="n">
        <v>11583</v>
      </c>
      <c r="C23" s="18">
        <f>(329.0/B23*100)</f>
        <v/>
      </c>
      <c r="D23" s="19" t="n">
        <v>11254</v>
      </c>
      <c r="E23" s="18" t="n">
        <v>492.84981021</v>
      </c>
      <c r="F23" s="20" t="n">
        <v>3.65724485</v>
      </c>
      <c r="G23" s="18" t="n">
        <v>492.33947524</v>
      </c>
      <c r="H23" s="20" t="n">
        <v>3.24016105</v>
      </c>
      <c r="I23" s="18" t="s">
        <v>481</v>
      </c>
      <c r="J23" s="20" t="s">
        <v>481</v>
      </c>
      <c r="K23" s="18" t="s">
        <v>481</v>
      </c>
      <c r="L23" s="20" t="s">
        <v>481</v>
      </c>
      <c r="M23" s="18" t="s">
        <v>481</v>
      </c>
      <c r="N23" s="20" t="s">
        <v>481</v>
      </c>
      <c r="O23" s="18" t="s">
        <v>481</v>
      </c>
      <c r="P23" s="20" t="s">
        <v>481</v>
      </c>
      <c r="Q23" s="18" t="n">
        <v>439.15491214</v>
      </c>
      <c r="R23" s="20" t="n">
        <v>8.25792978</v>
      </c>
    </row>
    <row r="24" spans="1:18">
      <c r="A24" s="15" t="s">
        <v>499</v>
      </c>
      <c r="B24" s="17" t="n">
        <v>6647</v>
      </c>
      <c r="C24" s="18">
        <f>(23.0/B24*100)</f>
        <v/>
      </c>
      <c r="D24" s="19" t="n">
        <v>6624</v>
      </c>
      <c r="E24" s="18" t="n">
        <v>524.32506659</v>
      </c>
      <c r="F24" s="20" t="n">
        <v>3.71705893</v>
      </c>
      <c r="G24" s="18" t="n">
        <v>538.64675805</v>
      </c>
      <c r="H24" s="20" t="n">
        <v>3.05259302</v>
      </c>
      <c r="I24" s="18" t="s">
        <v>481</v>
      </c>
      <c r="J24" s="20" t="s">
        <v>481</v>
      </c>
      <c r="K24" s="18" t="s">
        <v>481</v>
      </c>
      <c r="L24" s="20" t="s">
        <v>481</v>
      </c>
      <c r="M24" s="18" t="s">
        <v>481</v>
      </c>
      <c r="N24" s="20" t="s">
        <v>481</v>
      </c>
      <c r="O24" s="18" t="s">
        <v>481</v>
      </c>
      <c r="P24" s="20" t="s">
        <v>481</v>
      </c>
      <c r="Q24" s="18" t="n">
        <v>486.37535181</v>
      </c>
      <c r="R24" s="20" t="n">
        <v>9.873823570000001</v>
      </c>
    </row>
    <row r="25" spans="1:18">
      <c r="A25" s="15" t="s">
        <v>500</v>
      </c>
      <c r="B25" s="17" t="n">
        <v>5581</v>
      </c>
      <c r="C25" s="18">
        <f>(26.0/B25*100)</f>
        <v/>
      </c>
      <c r="D25" s="19" t="n">
        <v>5555</v>
      </c>
      <c r="E25" s="18" t="n">
        <v>499.52380278</v>
      </c>
      <c r="F25" s="20" t="n">
        <v>5.92669782</v>
      </c>
      <c r="G25" s="18" t="n">
        <v>530.72728533</v>
      </c>
      <c r="H25" s="20" t="n">
        <v>3.76631232</v>
      </c>
      <c r="I25" s="18" t="s">
        <v>481</v>
      </c>
      <c r="J25" s="20" t="s">
        <v>481</v>
      </c>
      <c r="K25" s="18" t="s">
        <v>481</v>
      </c>
      <c r="L25" s="20" t="s">
        <v>481</v>
      </c>
      <c r="M25" s="18" t="s">
        <v>481</v>
      </c>
      <c r="N25" s="20" t="s">
        <v>481</v>
      </c>
      <c r="O25" s="18" t="s">
        <v>481</v>
      </c>
      <c r="P25" s="20" t="s">
        <v>481</v>
      </c>
      <c r="Q25" s="18" t="n">
        <v>517.8898713</v>
      </c>
      <c r="R25" s="20" t="n">
        <v>12.08340501</v>
      </c>
    </row>
    <row r="26" spans="1:18">
      <c r="A26" s="15" t="s">
        <v>501</v>
      </c>
      <c r="B26" s="17" t="n">
        <v>4869</v>
      </c>
      <c r="C26" s="18">
        <f>(108.0/B26*100)</f>
        <v/>
      </c>
      <c r="D26" s="19" t="n">
        <v>4761</v>
      </c>
      <c r="E26" s="18" t="n">
        <v>483.04628724</v>
      </c>
      <c r="F26" s="20" t="n">
        <v>2.60557727</v>
      </c>
      <c r="G26" s="18" t="n">
        <v>484.11540305</v>
      </c>
      <c r="H26" s="20" t="n">
        <v>2.52401735</v>
      </c>
      <c r="I26" s="18" t="s">
        <v>481</v>
      </c>
      <c r="J26" s="20" t="s">
        <v>481</v>
      </c>
      <c r="K26" s="18" t="s">
        <v>481</v>
      </c>
      <c r="L26" s="20" t="s">
        <v>481</v>
      </c>
      <c r="M26" s="18" t="s">
        <v>481</v>
      </c>
      <c r="N26" s="20" t="s">
        <v>481</v>
      </c>
      <c r="O26" s="18" t="s">
        <v>481</v>
      </c>
      <c r="P26" s="20" t="s">
        <v>481</v>
      </c>
      <c r="Q26" s="18" t="n">
        <v>448.24575905</v>
      </c>
      <c r="R26" s="20" t="n">
        <v>7.38754228</v>
      </c>
    </row>
    <row r="27" spans="1:18">
      <c r="A27" s="15" t="s">
        <v>502</v>
      </c>
      <c r="B27" s="17" t="n">
        <v>5299</v>
      </c>
      <c r="C27" s="18">
        <f>(245.0/B27*100)</f>
        <v/>
      </c>
      <c r="D27" s="19" t="n">
        <v>5054</v>
      </c>
      <c r="E27" s="18" t="n">
        <v>489.5695859</v>
      </c>
      <c r="F27" s="20" t="n">
        <v>2.22597524</v>
      </c>
      <c r="G27" s="18" t="n">
        <v>495.40509416</v>
      </c>
      <c r="H27" s="20" t="n">
        <v>2.25551645</v>
      </c>
      <c r="I27" s="18" t="s">
        <v>481</v>
      </c>
      <c r="J27" s="20" t="s">
        <v>481</v>
      </c>
      <c r="K27" s="18" t="s">
        <v>481</v>
      </c>
      <c r="L27" s="20" t="s">
        <v>481</v>
      </c>
      <c r="M27" s="18" t="s">
        <v>481</v>
      </c>
      <c r="N27" s="20" t="s">
        <v>481</v>
      </c>
      <c r="O27" s="18" t="s">
        <v>481</v>
      </c>
      <c r="P27" s="20" t="s">
        <v>481</v>
      </c>
      <c r="Q27" s="18" t="n">
        <v>425.83556748</v>
      </c>
      <c r="R27" s="20" t="n">
        <v>4.79813426</v>
      </c>
    </row>
    <row r="28" spans="1:18">
      <c r="A28" s="15" t="s">
        <v>503</v>
      </c>
      <c r="B28" s="17" t="n">
        <v>7568</v>
      </c>
      <c r="C28" s="18">
        <f>(640.0/B28*100)</f>
        <v/>
      </c>
      <c r="D28" s="19" t="n">
        <v>6928</v>
      </c>
      <c r="E28" s="18" t="n">
        <v>412.16228615</v>
      </c>
      <c r="F28" s="20" t="n">
        <v>3.048146</v>
      </c>
      <c r="G28" s="18" t="n">
        <v>414.36565454</v>
      </c>
      <c r="H28" s="20" t="n">
        <v>2.64555465</v>
      </c>
      <c r="I28" s="18" t="s">
        <v>481</v>
      </c>
      <c r="J28" s="20" t="s">
        <v>481</v>
      </c>
      <c r="K28" s="18" t="s">
        <v>481</v>
      </c>
      <c r="L28" s="20" t="s">
        <v>481</v>
      </c>
      <c r="M28" s="18" t="s">
        <v>481</v>
      </c>
      <c r="N28" s="20" t="s">
        <v>481</v>
      </c>
      <c r="O28" s="18" t="s">
        <v>481</v>
      </c>
      <c r="P28" s="20" t="s">
        <v>481</v>
      </c>
      <c r="Q28" s="18" t="n">
        <v>379.04111282</v>
      </c>
      <c r="R28" s="20" t="n">
        <v>7.10471348</v>
      </c>
    </row>
    <row r="29" spans="1:18">
      <c r="A29" s="15" t="s">
        <v>504</v>
      </c>
      <c r="B29" s="17" t="n">
        <v>5385</v>
      </c>
      <c r="C29" s="18">
        <f>(30.0/B29*100)</f>
        <v/>
      </c>
      <c r="D29" s="19" t="n">
        <v>5355</v>
      </c>
      <c r="E29" s="18" t="n">
        <v>517.0639101100001</v>
      </c>
      <c r="F29" s="20" t="n">
        <v>2.66720869</v>
      </c>
      <c r="G29" s="18" t="n">
        <v>521.27337329</v>
      </c>
      <c r="H29" s="20" t="n">
        <v>2.73736955</v>
      </c>
      <c r="I29" s="18" t="s">
        <v>481</v>
      </c>
      <c r="J29" s="20" t="s">
        <v>481</v>
      </c>
      <c r="K29" s="18" t="s">
        <v>481</v>
      </c>
      <c r="L29" s="20" t="s">
        <v>481</v>
      </c>
      <c r="M29" s="18" t="n">
        <v>335.3902018</v>
      </c>
      <c r="N29" s="20" t="n">
        <v>12.1685767</v>
      </c>
      <c r="O29" s="18" t="s">
        <v>481</v>
      </c>
      <c r="P29" s="20" t="s">
        <v>481</v>
      </c>
      <c r="Q29" s="18" t="n">
        <v>433.75550304</v>
      </c>
      <c r="R29" s="20" t="n">
        <v>10.89827896</v>
      </c>
    </row>
    <row r="30" spans="1:18">
      <c r="A30" s="15" t="s">
        <v>505</v>
      </c>
      <c r="B30" s="17" t="n">
        <v>4520</v>
      </c>
      <c r="C30" s="18">
        <f>(290.0/B30*100)</f>
        <v/>
      </c>
      <c r="D30" s="19" t="n">
        <v>4230</v>
      </c>
      <c r="E30" s="18" t="n">
        <v>494.1725405</v>
      </c>
      <c r="F30" s="20" t="n">
        <v>3.67760038</v>
      </c>
      <c r="G30" s="18" t="n">
        <v>503.94998992</v>
      </c>
      <c r="H30" s="20" t="n">
        <v>2.70728726</v>
      </c>
      <c r="I30" s="18" t="s">
        <v>481</v>
      </c>
      <c r="J30" s="20" t="s">
        <v>481</v>
      </c>
      <c r="K30" s="18" t="s">
        <v>481</v>
      </c>
      <c r="L30" s="20" t="s">
        <v>481</v>
      </c>
      <c r="M30" s="18" t="s">
        <v>481</v>
      </c>
      <c r="N30" s="20" t="s">
        <v>481</v>
      </c>
      <c r="O30" s="18" t="s">
        <v>481</v>
      </c>
      <c r="P30" s="20" t="s">
        <v>481</v>
      </c>
      <c r="Q30" s="18" t="n">
        <v>439.56611544</v>
      </c>
      <c r="R30" s="20" t="n">
        <v>7.08304338</v>
      </c>
    </row>
    <row r="31" spans="1:18">
      <c r="A31" s="15" t="s">
        <v>506</v>
      </c>
      <c r="B31" s="17" t="n">
        <v>5456</v>
      </c>
      <c r="C31" s="18">
        <f>(161.0/B31*100)</f>
        <v/>
      </c>
      <c r="D31" s="19" t="n">
        <v>5295</v>
      </c>
      <c r="E31" s="18" t="n">
        <v>501.64314817</v>
      </c>
      <c r="F31" s="20" t="n">
        <v>2.96703158</v>
      </c>
      <c r="G31" s="18" t="n">
        <v>510.67461144</v>
      </c>
      <c r="H31" s="20" t="n">
        <v>2.32914664</v>
      </c>
      <c r="I31" s="18" t="s">
        <v>481</v>
      </c>
      <c r="J31" s="20" t="s">
        <v>481</v>
      </c>
      <c r="K31" s="18" t="s">
        <v>481</v>
      </c>
      <c r="L31" s="20" t="s">
        <v>481</v>
      </c>
      <c r="M31" s="18" t="s">
        <v>481</v>
      </c>
      <c r="N31" s="20" t="s">
        <v>481</v>
      </c>
      <c r="O31" s="18" t="s">
        <v>481</v>
      </c>
      <c r="P31" s="20" t="s">
        <v>481</v>
      </c>
      <c r="Q31" s="18" t="n">
        <v>441.84750359</v>
      </c>
      <c r="R31" s="20" t="n">
        <v>6.31486987</v>
      </c>
    </row>
    <row r="32" spans="1:18">
      <c r="A32" s="15" t="s">
        <v>507</v>
      </c>
      <c r="B32" s="17" t="n">
        <v>4478</v>
      </c>
      <c r="C32" s="18">
        <f>(6.0/B32*100)</f>
        <v/>
      </c>
      <c r="D32" s="19" t="n">
        <v>4472</v>
      </c>
      <c r="E32" s="18" t="n">
        <v>506.1975959</v>
      </c>
      <c r="F32" s="20" t="n">
        <v>3.02840987</v>
      </c>
      <c r="G32" s="18" t="n">
        <v>506.87267424</v>
      </c>
      <c r="H32" s="20" t="n">
        <v>2.64244592</v>
      </c>
      <c r="I32" s="18" t="s">
        <v>481</v>
      </c>
      <c r="J32" s="20" t="s">
        <v>481</v>
      </c>
      <c r="K32" s="18" t="s">
        <v>481</v>
      </c>
      <c r="L32" s="20" t="s">
        <v>481</v>
      </c>
      <c r="M32" s="18" t="s">
        <v>481</v>
      </c>
      <c r="N32" s="20" t="s">
        <v>481</v>
      </c>
      <c r="O32" s="18" t="s">
        <v>481</v>
      </c>
      <c r="P32" s="20" t="s">
        <v>481</v>
      </c>
      <c r="Q32" s="18" t="n">
        <v>434.17117605</v>
      </c>
      <c r="R32" s="20" t="n">
        <v>11.20401674</v>
      </c>
    </row>
    <row r="33" spans="1:18">
      <c r="A33" s="15" t="s">
        <v>508</v>
      </c>
      <c r="B33" s="17" t="n">
        <v>7325</v>
      </c>
      <c r="C33" s="18">
        <f>(90.0/B33*100)</f>
        <v/>
      </c>
      <c r="D33" s="19" t="n">
        <v>7235</v>
      </c>
      <c r="E33" s="18" t="n">
        <v>484.77716201</v>
      </c>
      <c r="F33" s="20" t="n">
        <v>2.98679276</v>
      </c>
      <c r="G33" s="18" t="n">
        <v>504.35727168</v>
      </c>
      <c r="H33" s="20" t="n">
        <v>2.62660674</v>
      </c>
      <c r="I33" s="18" t="s">
        <v>481</v>
      </c>
      <c r="J33" s="20" t="s">
        <v>481</v>
      </c>
      <c r="K33" s="18" t="s">
        <v>481</v>
      </c>
      <c r="L33" s="20" t="s">
        <v>481</v>
      </c>
      <c r="M33" s="18" t="s">
        <v>481</v>
      </c>
      <c r="N33" s="20" t="s">
        <v>481</v>
      </c>
      <c r="O33" s="18" t="s">
        <v>481</v>
      </c>
      <c r="P33" s="20" t="s">
        <v>481</v>
      </c>
      <c r="Q33" s="18" t="n">
        <v>420.12311521</v>
      </c>
      <c r="R33" s="20" t="n">
        <v>10.52403359</v>
      </c>
    </row>
    <row r="34" spans="1:18">
      <c r="A34" s="15" t="s">
        <v>509</v>
      </c>
      <c r="B34" s="17" t="n">
        <v>6350</v>
      </c>
      <c r="C34" s="18">
        <f>(119.0/B34*100)</f>
        <v/>
      </c>
      <c r="D34" s="19" t="n">
        <v>6231</v>
      </c>
      <c r="E34" s="18" t="n">
        <v>482.02178009</v>
      </c>
      <c r="F34" s="20" t="n">
        <v>2.89631755</v>
      </c>
      <c r="G34" s="18" t="n">
        <v>488.3280975</v>
      </c>
      <c r="H34" s="20" t="n">
        <v>2.91957011</v>
      </c>
      <c r="I34" s="18" t="s">
        <v>481</v>
      </c>
      <c r="J34" s="20" t="s">
        <v>481</v>
      </c>
      <c r="K34" s="18" t="s">
        <v>481</v>
      </c>
      <c r="L34" s="20" t="s">
        <v>481</v>
      </c>
      <c r="M34" s="18" t="n">
        <v>336.51078337</v>
      </c>
      <c r="N34" s="20" t="n">
        <v>12.24828707</v>
      </c>
      <c r="O34" s="18" t="s">
        <v>481</v>
      </c>
      <c r="P34" s="20" t="s">
        <v>481</v>
      </c>
      <c r="Q34" s="18" t="n">
        <v>407.6053089</v>
      </c>
      <c r="R34" s="20" t="n">
        <v>8.854892380000001</v>
      </c>
    </row>
    <row r="35" spans="1:18">
      <c r="A35" s="15" t="s">
        <v>510</v>
      </c>
      <c r="B35" s="17" t="n">
        <v>6406</v>
      </c>
      <c r="C35" s="18">
        <f>(98.0/B35*100)</f>
        <v/>
      </c>
      <c r="D35" s="19" t="n">
        <v>6308</v>
      </c>
      <c r="E35" s="18" t="n">
        <v>501.45273544</v>
      </c>
      <c r="F35" s="20" t="n">
        <v>2.38426735</v>
      </c>
      <c r="G35" s="18" t="n">
        <v>521.16182812</v>
      </c>
      <c r="H35" s="20" t="n">
        <v>2.08680322</v>
      </c>
      <c r="I35" s="18" t="s">
        <v>481</v>
      </c>
      <c r="J35" s="20" t="s">
        <v>481</v>
      </c>
      <c r="K35" s="18" t="s">
        <v>481</v>
      </c>
      <c r="L35" s="20" t="s">
        <v>481</v>
      </c>
      <c r="M35" s="18" t="n">
        <v>349.78970242</v>
      </c>
      <c r="N35" s="20" t="n">
        <v>6.90672373</v>
      </c>
      <c r="O35" s="18" t="s">
        <v>481</v>
      </c>
      <c r="P35" s="20" t="s">
        <v>481</v>
      </c>
      <c r="Q35" s="18" t="n">
        <v>477.66214831</v>
      </c>
      <c r="R35" s="20" t="n">
        <v>7.77444784</v>
      </c>
    </row>
    <row r="36" spans="1:18">
      <c r="A36" s="15" t="s">
        <v>511</v>
      </c>
      <c r="B36" s="17" t="n">
        <v>6736</v>
      </c>
      <c r="C36" s="18">
        <f>(116.0/B36*100)</f>
        <v/>
      </c>
      <c r="D36" s="19" t="n">
        <v>6620</v>
      </c>
      <c r="E36" s="18" t="n">
        <v>489.81093356</v>
      </c>
      <c r="F36" s="20" t="n">
        <v>2.70142322</v>
      </c>
      <c r="G36" s="18" t="n">
        <v>489.53094457</v>
      </c>
      <c r="H36" s="20" t="n">
        <v>2.46536759</v>
      </c>
      <c r="I36" s="18" t="s">
        <v>481</v>
      </c>
      <c r="J36" s="20" t="s">
        <v>481</v>
      </c>
      <c r="K36" s="18" t="s">
        <v>481</v>
      </c>
      <c r="L36" s="20" t="s">
        <v>481</v>
      </c>
      <c r="M36" s="18" t="s">
        <v>481</v>
      </c>
      <c r="N36" s="20" t="s">
        <v>481</v>
      </c>
      <c r="O36" s="18" t="s">
        <v>481</v>
      </c>
      <c r="P36" s="20" t="s">
        <v>481</v>
      </c>
      <c r="Q36" s="18" t="n">
        <v>434.00111283</v>
      </c>
      <c r="R36" s="20" t="n">
        <v>5.70595854</v>
      </c>
    </row>
    <row r="37" spans="1:18">
      <c r="A37" s="15" t="s">
        <v>512</v>
      </c>
      <c r="B37" s="17" t="n">
        <v>5458</v>
      </c>
      <c r="C37" s="18">
        <f>(254.0/B37*100)</f>
        <v/>
      </c>
      <c r="D37" s="19" t="n">
        <v>5204</v>
      </c>
      <c r="E37" s="18" t="n">
        <v>497.3921996</v>
      </c>
      <c r="F37" s="20" t="n">
        <v>3.42798434</v>
      </c>
      <c r="G37" s="18" t="n">
        <v>505.11649791</v>
      </c>
      <c r="H37" s="20" t="n">
        <v>3.27220775</v>
      </c>
      <c r="I37" s="18" t="s">
        <v>481</v>
      </c>
      <c r="J37" s="20" t="s">
        <v>481</v>
      </c>
      <c r="K37" s="18" t="s">
        <v>481</v>
      </c>
      <c r="L37" s="20" t="s">
        <v>481</v>
      </c>
      <c r="M37" s="18" t="s">
        <v>481</v>
      </c>
      <c r="N37" s="20" t="s">
        <v>481</v>
      </c>
      <c r="O37" s="18" t="s">
        <v>481</v>
      </c>
      <c r="P37" s="20" t="s">
        <v>481</v>
      </c>
      <c r="Q37" s="18" t="n">
        <v>431.67814451</v>
      </c>
      <c r="R37" s="20" t="n">
        <v>7.02313773</v>
      </c>
    </row>
    <row r="38" spans="1:18">
      <c r="A38" s="15" t="s">
        <v>513</v>
      </c>
      <c r="B38" s="17" t="n">
        <v>5860</v>
      </c>
      <c r="C38" s="18">
        <f>(36.0/B38*100)</f>
        <v/>
      </c>
      <c r="D38" s="19" t="n">
        <v>5824</v>
      </c>
      <c r="E38" s="18" t="n">
        <v>523.58236817</v>
      </c>
      <c r="F38" s="20" t="n">
        <v>3.92826777</v>
      </c>
      <c r="G38" s="18" t="n">
        <v>526.32170926</v>
      </c>
      <c r="H38" s="20" t="n">
        <v>3.36329801</v>
      </c>
      <c r="I38" s="18" t="s">
        <v>481</v>
      </c>
      <c r="J38" s="20" t="s">
        <v>481</v>
      </c>
      <c r="K38" s="18" t="s">
        <v>481</v>
      </c>
      <c r="L38" s="20" t="s">
        <v>481</v>
      </c>
      <c r="M38" s="18" t="s">
        <v>481</v>
      </c>
      <c r="N38" s="20" t="s">
        <v>481</v>
      </c>
      <c r="O38" s="18" t="s">
        <v>481</v>
      </c>
      <c r="P38" s="20" t="s">
        <v>481</v>
      </c>
      <c r="Q38" s="18" t="n">
        <v>507.76547861</v>
      </c>
      <c r="R38" s="20" t="n">
        <v>5.22686709</v>
      </c>
    </row>
    <row r="39" spans="1:18">
      <c r="A39" s="15" t="s">
        <v>514</v>
      </c>
      <c r="B39" s="17" t="n">
        <v>5895</v>
      </c>
      <c r="C39" s="18">
        <f>(34.0/B39*100)</f>
        <v/>
      </c>
      <c r="D39" s="19" t="n">
        <v>5861</v>
      </c>
      <c r="E39" s="18" t="n">
        <v>420.75859947</v>
      </c>
      <c r="F39" s="20" t="n">
        <v>4.28753107</v>
      </c>
      <c r="G39" s="18" t="n">
        <v>424.71433087</v>
      </c>
      <c r="H39" s="20" t="n">
        <v>4.69639032</v>
      </c>
      <c r="I39" s="18" t="s">
        <v>481</v>
      </c>
      <c r="J39" s="20" t="s">
        <v>481</v>
      </c>
      <c r="K39" s="18" t="s">
        <v>481</v>
      </c>
      <c r="L39" s="20" t="s">
        <v>481</v>
      </c>
      <c r="M39" s="18" t="s">
        <v>481</v>
      </c>
      <c r="N39" s="20" t="s">
        <v>481</v>
      </c>
      <c r="O39" s="18" t="s">
        <v>481</v>
      </c>
      <c r="P39" s="20" t="s">
        <v>481</v>
      </c>
      <c r="Q39" s="18" t="n">
        <v>385.50769526</v>
      </c>
      <c r="R39" s="20" t="n">
        <v>10.20432839</v>
      </c>
    </row>
    <row r="40" spans="1:18">
      <c r="A40" s="15" t="s">
        <v>515</v>
      </c>
      <c r="B40" s="17" t="n">
        <v>14157</v>
      </c>
      <c r="C40" s="18">
        <f>(467.0/B40*100)</f>
        <v/>
      </c>
      <c r="D40" s="19" t="n">
        <v>13690</v>
      </c>
      <c r="E40" s="18" t="n">
        <v>492.6671117</v>
      </c>
      <c r="F40" s="20" t="n">
        <v>2.793233</v>
      </c>
      <c r="G40" s="18" t="n">
        <v>500.8606269</v>
      </c>
      <c r="H40" s="20" t="n">
        <v>3.12619949</v>
      </c>
      <c r="I40" s="18" t="s">
        <v>481</v>
      </c>
      <c r="J40" s="20" t="s">
        <v>481</v>
      </c>
      <c r="K40" s="18" t="s">
        <v>481</v>
      </c>
      <c r="L40" s="20" t="s">
        <v>481</v>
      </c>
      <c r="M40" s="18" t="s">
        <v>481</v>
      </c>
      <c r="N40" s="20" t="s">
        <v>481</v>
      </c>
      <c r="O40" s="18" t="s">
        <v>481</v>
      </c>
      <c r="P40" s="20" t="s">
        <v>481</v>
      </c>
      <c r="Q40" s="18" t="n">
        <v>427.15867161</v>
      </c>
      <c r="R40" s="20" t="n">
        <v>6.33874451</v>
      </c>
    </row>
    <row r="41" spans="1:18">
      <c r="A41" s="15" t="s">
        <v>516</v>
      </c>
      <c r="B41" s="17" t="n">
        <v>5712</v>
      </c>
      <c r="C41" s="18">
        <f>(83.0/B41*100)</f>
        <v/>
      </c>
      <c r="D41" s="19" t="n">
        <v>5629</v>
      </c>
      <c r="E41" s="18" t="n">
        <v>464.51213371</v>
      </c>
      <c r="F41" s="20" t="n">
        <v>3.33583055</v>
      </c>
      <c r="G41" s="18" t="n">
        <v>482.48281697</v>
      </c>
      <c r="H41" s="20" t="n">
        <v>3.37648729</v>
      </c>
      <c r="I41" s="18" t="s">
        <v>481</v>
      </c>
      <c r="J41" s="20" t="s">
        <v>481</v>
      </c>
      <c r="K41" s="18" t="s">
        <v>481</v>
      </c>
      <c r="L41" s="20" t="s">
        <v>481</v>
      </c>
      <c r="M41" s="18" t="n">
        <v>392.51815558</v>
      </c>
      <c r="N41" s="20" t="n">
        <v>16.89642718</v>
      </c>
      <c r="O41" s="18" t="s">
        <v>481</v>
      </c>
      <c r="P41" s="20" t="s">
        <v>481</v>
      </c>
      <c r="Q41" s="18" t="n">
        <v>417.16352925</v>
      </c>
      <c r="R41" s="20" t="n">
        <v>11.21513062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(2423.0/B46*100)</f>
        <v/>
      </c>
      <c r="D46" s="19" t="n">
        <v>20718</v>
      </c>
      <c r="E46" s="18" t="n">
        <v>391.24099693</v>
      </c>
      <c r="F46" s="20" t="n">
        <v>3.89797019</v>
      </c>
      <c r="G46" s="18" t="n">
        <v>391.896788</v>
      </c>
      <c r="H46" s="20" t="n">
        <v>3.61145283</v>
      </c>
      <c r="I46" s="18" t="s">
        <v>481</v>
      </c>
      <c r="J46" s="20" t="s">
        <v>481</v>
      </c>
      <c r="K46" s="18" t="s">
        <v>481</v>
      </c>
      <c r="L46" s="20" t="s">
        <v>481</v>
      </c>
      <c r="M46" s="18" t="s">
        <v>481</v>
      </c>
      <c r="N46" s="20" t="s">
        <v>481</v>
      </c>
      <c r="O46" s="18" t="s">
        <v>481</v>
      </c>
      <c r="P46" s="20" t="s">
        <v>481</v>
      </c>
      <c r="Q46" s="18" t="n">
        <v>357.76482506</v>
      </c>
      <c r="R46" s="20" t="n">
        <v>3.41000944</v>
      </c>
    </row>
    <row r="47" spans="1:18">
      <c r="A47" s="15" t="s">
        <v>522</v>
      </c>
      <c r="B47" s="17" t="n">
        <v>5928</v>
      </c>
      <c r="C47" s="18">
        <f>(498.0/B47*100)</f>
        <v/>
      </c>
      <c r="D47" s="19" t="n">
        <v>5430</v>
      </c>
      <c r="E47" s="18" t="n">
        <v>445.72468549</v>
      </c>
      <c r="F47" s="20" t="n">
        <v>4.56305513</v>
      </c>
      <c r="G47" s="18" t="n">
        <v>461.3018797</v>
      </c>
      <c r="H47" s="20" t="n">
        <v>4.17465515</v>
      </c>
      <c r="I47" s="18" t="s">
        <v>481</v>
      </c>
      <c r="J47" s="20" t="s">
        <v>481</v>
      </c>
      <c r="K47" s="18" t="s">
        <v>481</v>
      </c>
      <c r="L47" s="20" t="s">
        <v>481</v>
      </c>
      <c r="M47" s="18" t="s">
        <v>481</v>
      </c>
      <c r="N47" s="20" t="s">
        <v>481</v>
      </c>
      <c r="O47" s="18" t="s">
        <v>481</v>
      </c>
      <c r="P47" s="20" t="s">
        <v>481</v>
      </c>
      <c r="Q47" s="18" t="n">
        <v>388.30904556</v>
      </c>
      <c r="R47" s="20" t="n">
        <v>5.25841196</v>
      </c>
    </row>
    <row r="48" spans="1:18">
      <c r="A48" s="15" t="s">
        <v>523</v>
      </c>
      <c r="B48" s="17" t="n">
        <v>9841</v>
      </c>
      <c r="C48" s="18">
        <f>(9.0/B48*100)</f>
        <v/>
      </c>
      <c r="D48" s="19" t="n">
        <v>9832</v>
      </c>
      <c r="E48" s="18" t="n">
        <v>503.84951526</v>
      </c>
      <c r="F48" s="20" t="n">
        <v>5.92234438</v>
      </c>
      <c r="G48" s="18" t="n">
        <v>549.23885963</v>
      </c>
      <c r="H48" s="20" t="n">
        <v>4.68039575</v>
      </c>
      <c r="I48" s="18" t="s">
        <v>481</v>
      </c>
      <c r="J48" s="20" t="s">
        <v>481</v>
      </c>
      <c r="K48" s="18" t="s">
        <v>481</v>
      </c>
      <c r="L48" s="20" t="s">
        <v>481</v>
      </c>
      <c r="M48" s="18" t="s">
        <v>481</v>
      </c>
      <c r="N48" s="20" t="s">
        <v>481</v>
      </c>
      <c r="O48" s="18" t="s">
        <v>481</v>
      </c>
      <c r="P48" s="20" t="s">
        <v>481</v>
      </c>
      <c r="Q48" s="18" t="n">
        <v>493.91660899</v>
      </c>
      <c r="R48" s="20" t="n">
        <v>15.23869642</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(511.0/B50*100)</f>
        <v/>
      </c>
      <c r="D50" s="19" t="n">
        <v>11284</v>
      </c>
      <c r="E50" s="18" t="n">
        <v>391.11978381</v>
      </c>
      <c r="F50" s="20" t="n">
        <v>2.90684182</v>
      </c>
      <c r="G50" s="18" t="n">
        <v>396.53033673</v>
      </c>
      <c r="H50" s="20" t="n">
        <v>2.47105443</v>
      </c>
      <c r="I50" s="18" t="s">
        <v>481</v>
      </c>
      <c r="J50" s="20" t="s">
        <v>481</v>
      </c>
      <c r="K50" s="18" t="s">
        <v>481</v>
      </c>
      <c r="L50" s="20" t="s">
        <v>481</v>
      </c>
      <c r="M50" s="18" t="s">
        <v>481</v>
      </c>
      <c r="N50" s="20" t="s">
        <v>481</v>
      </c>
      <c r="O50" s="18" t="s">
        <v>481</v>
      </c>
      <c r="P50" s="20" t="s">
        <v>481</v>
      </c>
      <c r="Q50" s="18" t="n">
        <v>341.47386881</v>
      </c>
      <c r="R50" s="20" t="n">
        <v>7.24409631</v>
      </c>
    </row>
    <row r="51" spans="1:18">
      <c r="A51" s="15" t="s">
        <v>526</v>
      </c>
      <c r="B51" s="17" t="n">
        <v>6866</v>
      </c>
      <c r="C51" s="18">
        <f>(114.0/B51*100)</f>
        <v/>
      </c>
      <c r="D51" s="19" t="n">
        <v>6752</v>
      </c>
      <c r="E51" s="18" t="n">
        <v>412.25422903</v>
      </c>
      <c r="F51" s="20" t="n">
        <v>3.17093064</v>
      </c>
      <c r="G51" s="18" t="n">
        <v>399.78928143</v>
      </c>
      <c r="H51" s="20" t="n">
        <v>2.91231864</v>
      </c>
      <c r="I51" s="18" t="s">
        <v>481</v>
      </c>
      <c r="J51" s="20" t="s">
        <v>481</v>
      </c>
      <c r="K51" s="18" t="s">
        <v>481</v>
      </c>
      <c r="L51" s="20" t="s">
        <v>481</v>
      </c>
      <c r="M51" s="18" t="n">
        <v>380.5422133</v>
      </c>
      <c r="N51" s="20" t="n">
        <v>4.31283207</v>
      </c>
      <c r="O51" s="18" t="s">
        <v>481</v>
      </c>
      <c r="P51" s="20" t="s">
        <v>481</v>
      </c>
      <c r="Q51" s="18" t="n">
        <v>384.12004461</v>
      </c>
      <c r="R51" s="20" t="n">
        <v>6.29075435</v>
      </c>
    </row>
    <row r="52" spans="1:18">
      <c r="A52" s="15" t="s">
        <v>527</v>
      </c>
      <c r="B52" s="17" t="n">
        <v>5809</v>
      </c>
      <c r="C52" s="18">
        <f>(127.0/B52*100)</f>
        <v/>
      </c>
      <c r="D52" s="19" t="n">
        <v>5682</v>
      </c>
      <c r="E52" s="18" t="n">
        <v>463.41280657</v>
      </c>
      <c r="F52" s="20" t="n">
        <v>3.62546474</v>
      </c>
      <c r="G52" s="18" t="n">
        <v>469.43098955</v>
      </c>
      <c r="H52" s="20" t="n">
        <v>3.24984671</v>
      </c>
      <c r="I52" s="18" t="s">
        <v>481</v>
      </c>
      <c r="J52" s="20" t="s">
        <v>481</v>
      </c>
      <c r="K52" s="18" t="s">
        <v>481</v>
      </c>
      <c r="L52" s="20" t="s">
        <v>481</v>
      </c>
      <c r="M52" s="18" t="s">
        <v>481</v>
      </c>
      <c r="N52" s="20" t="s">
        <v>481</v>
      </c>
      <c r="O52" s="18" t="s">
        <v>481</v>
      </c>
      <c r="P52" s="20" t="s">
        <v>481</v>
      </c>
      <c r="Q52" s="18" t="n">
        <v>398.76020193</v>
      </c>
      <c r="R52" s="20" t="n">
        <v>7.96894362</v>
      </c>
    </row>
    <row r="53" spans="1:18">
      <c r="A53" s="15" t="s">
        <v>528</v>
      </c>
      <c r="B53" s="17" t="n">
        <v>5571</v>
      </c>
      <c r="C53" s="18">
        <f>(150.0/B53*100)</f>
        <v/>
      </c>
      <c r="D53" s="19" t="n">
        <v>5421</v>
      </c>
      <c r="E53" s="18" t="n">
        <v>440.80098482</v>
      </c>
      <c r="F53" s="20" t="n">
        <v>2.01446847</v>
      </c>
      <c r="G53" s="18" t="n">
        <v>450.11496044</v>
      </c>
      <c r="H53" s="20" t="n">
        <v>2.54022719</v>
      </c>
      <c r="I53" s="18" t="s">
        <v>481</v>
      </c>
      <c r="J53" s="20" t="s">
        <v>481</v>
      </c>
      <c r="K53" s="18" t="s">
        <v>481</v>
      </c>
      <c r="L53" s="20" t="s">
        <v>481</v>
      </c>
      <c r="M53" s="18" t="s">
        <v>481</v>
      </c>
      <c r="N53" s="20" t="s">
        <v>481</v>
      </c>
      <c r="O53" s="18" t="s">
        <v>481</v>
      </c>
      <c r="P53" s="20" t="s">
        <v>481</v>
      </c>
      <c r="Q53" s="18" t="n">
        <v>374.7063649</v>
      </c>
      <c r="R53" s="20" t="n">
        <v>5.18118067</v>
      </c>
    </row>
    <row r="54" spans="1:18">
      <c r="A54" s="15" t="s">
        <v>529</v>
      </c>
      <c r="B54" s="17" t="n">
        <v>4740</v>
      </c>
      <c r="C54" s="18">
        <f>(669.0/B54*100)</f>
        <v/>
      </c>
      <c r="D54" s="19" t="n">
        <v>4071</v>
      </c>
      <c r="E54" s="18" t="n">
        <v>330.50357539</v>
      </c>
      <c r="F54" s="20" t="n">
        <v>3.45855356</v>
      </c>
      <c r="G54" s="18" t="n">
        <v>347.87497035</v>
      </c>
      <c r="H54" s="20" t="n">
        <v>3.78225338</v>
      </c>
      <c r="I54" s="18" t="s">
        <v>481</v>
      </c>
      <c r="J54" s="20" t="s">
        <v>481</v>
      </c>
      <c r="K54" s="18" t="s">
        <v>481</v>
      </c>
      <c r="L54" s="20" t="s">
        <v>481</v>
      </c>
      <c r="M54" s="18" t="s">
        <v>481</v>
      </c>
      <c r="N54" s="20" t="s">
        <v>481</v>
      </c>
      <c r="O54" s="18" t="s">
        <v>481</v>
      </c>
      <c r="P54" s="20" t="s">
        <v>481</v>
      </c>
      <c r="Q54" s="18" t="n">
        <v>295.91743349</v>
      </c>
      <c r="R54" s="20" t="n">
        <v>4.19563469</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549.31885693</v>
      </c>
      <c r="F56" s="20" t="n">
        <v>2.87756992</v>
      </c>
      <c r="G56" s="18" t="n">
        <v>546.10978539</v>
      </c>
      <c r="H56" s="20" t="n">
        <v>4.51090498</v>
      </c>
      <c r="I56" s="18" t="s">
        <v>481</v>
      </c>
      <c r="J56" s="20" t="s">
        <v>481</v>
      </c>
      <c r="K56" s="18" t="s">
        <v>481</v>
      </c>
      <c r="L56" s="20" t="s">
        <v>481</v>
      </c>
      <c r="M56" s="18" t="s">
        <v>481</v>
      </c>
      <c r="N56" s="20" t="s">
        <v>481</v>
      </c>
      <c r="O56" s="18" t="s">
        <v>481</v>
      </c>
      <c r="P56" s="20" t="s">
        <v>481</v>
      </c>
      <c r="Q56" s="18" t="n">
        <v>483.31088768</v>
      </c>
      <c r="R56" s="20" t="n">
        <v>16.16084512</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(195.0/B61*100)</f>
        <v/>
      </c>
      <c r="D61" s="19" t="n">
        <v>6330</v>
      </c>
      <c r="E61" s="18" t="n">
        <v>479.44615157</v>
      </c>
      <c r="F61" s="20" t="n">
        <v>2.75530749</v>
      </c>
      <c r="G61" s="18" t="n">
        <v>484.50122965</v>
      </c>
      <c r="H61" s="20" t="n">
        <v>2.39042753</v>
      </c>
      <c r="I61" s="18" t="s">
        <v>481</v>
      </c>
      <c r="J61" s="20" t="s">
        <v>481</v>
      </c>
      <c r="K61" s="18" t="s">
        <v>481</v>
      </c>
      <c r="L61" s="20" t="s">
        <v>481</v>
      </c>
      <c r="M61" s="18" t="s">
        <v>481</v>
      </c>
      <c r="N61" s="20" t="s">
        <v>481</v>
      </c>
      <c r="O61" s="18" t="s">
        <v>481</v>
      </c>
      <c r="P61" s="20" t="s">
        <v>481</v>
      </c>
      <c r="Q61" s="18" t="n">
        <v>415.79928205</v>
      </c>
      <c r="R61" s="20" t="n">
        <v>8.392132399999999</v>
      </c>
    </row>
    <row r="62" spans="1:18">
      <c r="A62" s="15" t="s">
        <v>537</v>
      </c>
      <c r="B62" s="17" t="n">
        <v>4476</v>
      </c>
      <c r="C62" s="18">
        <f>(3.0/B62*100)</f>
        <v/>
      </c>
      <c r="D62" s="19" t="n">
        <v>4473</v>
      </c>
      <c r="E62" s="18" t="n">
        <v>537.9970757</v>
      </c>
      <c r="F62" s="20" t="n">
        <v>1.65869414</v>
      </c>
      <c r="G62" s="18" t="n">
        <v>550.3895185</v>
      </c>
      <c r="H62" s="20" t="n">
        <v>1.98809541</v>
      </c>
      <c r="I62" s="18" t="s">
        <v>481</v>
      </c>
      <c r="J62" s="20" t="s">
        <v>481</v>
      </c>
      <c r="K62" s="18" t="s">
        <v>481</v>
      </c>
      <c r="L62" s="20" t="s">
        <v>481</v>
      </c>
      <c r="M62" s="18" t="s">
        <v>481</v>
      </c>
      <c r="N62" s="20" t="s">
        <v>481</v>
      </c>
      <c r="O62" s="18" t="s">
        <v>481</v>
      </c>
      <c r="P62" s="20" t="s">
        <v>481</v>
      </c>
      <c r="Q62" s="18" t="n">
        <v>518.61613993</v>
      </c>
      <c r="R62" s="20" t="n">
        <v>14.64005208</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(107.0/B66*100)</f>
        <v/>
      </c>
      <c r="D66" s="19" t="n">
        <v>5558</v>
      </c>
      <c r="E66" s="18" t="n">
        <v>423.72633267</v>
      </c>
      <c r="F66" s="20" t="n">
        <v>1.77343086</v>
      </c>
      <c r="G66" s="18" t="n">
        <v>432.9014213</v>
      </c>
      <c r="H66" s="20" t="n">
        <v>2.65861992</v>
      </c>
      <c r="I66" s="18" t="s">
        <v>481</v>
      </c>
      <c r="J66" s="20" t="s">
        <v>481</v>
      </c>
      <c r="K66" s="18" t="s">
        <v>481</v>
      </c>
      <c r="L66" s="20" t="s">
        <v>481</v>
      </c>
      <c r="M66" s="18" t="s">
        <v>481</v>
      </c>
      <c r="N66" s="20" t="s">
        <v>481</v>
      </c>
      <c r="O66" s="18" t="s">
        <v>481</v>
      </c>
      <c r="P66" s="20" t="s">
        <v>481</v>
      </c>
      <c r="Q66" s="18" t="n">
        <v>363.3768024</v>
      </c>
      <c r="R66" s="20" t="n">
        <v>4.72089886</v>
      </c>
    </row>
    <row r="67" spans="1:18">
      <c r="A67" s="15" t="s">
        <v>542</v>
      </c>
      <c r="B67" s="17" t="n">
        <v>6971</v>
      </c>
      <c r="C67" s="18">
        <f>(1435.0/B67*100)</f>
        <v/>
      </c>
      <c r="D67" s="19" t="n">
        <v>5536</v>
      </c>
      <c r="E67" s="18" t="n">
        <v>399.7566927</v>
      </c>
      <c r="F67" s="20" t="n">
        <v>3.76252449</v>
      </c>
      <c r="G67" s="18" t="n">
        <v>403.8902939</v>
      </c>
      <c r="H67" s="20" t="n">
        <v>2.8947453</v>
      </c>
      <c r="I67" s="18" t="s">
        <v>481</v>
      </c>
      <c r="J67" s="20" t="s">
        <v>481</v>
      </c>
      <c r="K67" s="18" t="s">
        <v>481</v>
      </c>
      <c r="L67" s="20" t="s">
        <v>481</v>
      </c>
      <c r="M67" s="18" t="s">
        <v>481</v>
      </c>
      <c r="N67" s="20" t="s">
        <v>481</v>
      </c>
      <c r="O67" s="18" t="s">
        <v>481</v>
      </c>
      <c r="P67" s="20" t="s">
        <v>481</v>
      </c>
      <c r="Q67" s="18" t="n">
        <v>345.43679423</v>
      </c>
      <c r="R67" s="20" t="n">
        <v>6.93792921</v>
      </c>
    </row>
    <row r="68" spans="1:18">
      <c r="A68" s="15" t="s">
        <v>543</v>
      </c>
      <c r="B68" s="17" t="n">
        <v>12083</v>
      </c>
      <c r="C68" s="18">
        <f>(33.0/B68*100)</f>
        <v/>
      </c>
      <c r="D68" s="19" t="n">
        <v>12050</v>
      </c>
      <c r="E68" s="18" t="n">
        <v>403.65488101</v>
      </c>
      <c r="F68" s="20" t="n">
        <v>2.02168106</v>
      </c>
      <c r="G68" s="18" t="n">
        <v>432.29318075</v>
      </c>
      <c r="H68" s="20" t="n">
        <v>2.20238142</v>
      </c>
      <c r="I68" s="18" t="s">
        <v>481</v>
      </c>
      <c r="J68" s="20" t="s">
        <v>481</v>
      </c>
      <c r="K68" s="18" t="s">
        <v>481</v>
      </c>
      <c r="L68" s="20" t="s">
        <v>481</v>
      </c>
      <c r="M68" s="18" t="s">
        <v>481</v>
      </c>
      <c r="N68" s="20" t="s">
        <v>481</v>
      </c>
      <c r="O68" s="18" t="s">
        <v>481</v>
      </c>
      <c r="P68" s="20" t="s">
        <v>481</v>
      </c>
      <c r="Q68" s="18" t="n">
        <v>354.0876933</v>
      </c>
      <c r="R68" s="20" t="n">
        <v>2.2294634</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495.64353778</v>
      </c>
      <c r="F70" s="20" t="n">
        <v>3.8499849</v>
      </c>
      <c r="G70" s="18" t="n">
        <v>502.26565789</v>
      </c>
      <c r="H70" s="20" t="n">
        <v>2.97096795</v>
      </c>
      <c r="I70" s="18" t="s">
        <v>481</v>
      </c>
      <c r="J70" s="20" t="s">
        <v>481</v>
      </c>
      <c r="K70" s="18" t="s">
        <v>481</v>
      </c>
      <c r="L70" s="20" t="s">
        <v>481</v>
      </c>
      <c r="M70" s="18" t="s">
        <v>481</v>
      </c>
      <c r="N70" s="20" t="s">
        <v>481</v>
      </c>
      <c r="O70" s="18" t="s">
        <v>481</v>
      </c>
      <c r="P70" s="20" t="s">
        <v>481</v>
      </c>
      <c r="Q70" s="18" t="n">
        <v>453.05763871</v>
      </c>
      <c r="R70" s="20" t="n">
        <v>8.066635120000001</v>
      </c>
    </row>
    <row r="71" spans="1:18">
      <c r="A71" s="15" t="s">
        <v>546</v>
      </c>
      <c r="B71" s="17" t="n">
        <v>6115</v>
      </c>
      <c r="C71" s="18">
        <f>(63.0/B71*100)</f>
        <v/>
      </c>
      <c r="D71" s="19" t="n">
        <v>6052</v>
      </c>
      <c r="E71" s="18" t="n">
        <v>554.37899093</v>
      </c>
      <c r="F71" s="20" t="n">
        <v>2.29081507</v>
      </c>
      <c r="G71" s="18" t="n">
        <v>574.19805286</v>
      </c>
      <c r="H71" s="20" t="n">
        <v>2.0439816</v>
      </c>
      <c r="I71" s="18" t="s">
        <v>481</v>
      </c>
      <c r="J71" s="20" t="s">
        <v>481</v>
      </c>
      <c r="K71" s="18" t="s">
        <v>481</v>
      </c>
      <c r="L71" s="20" t="s">
        <v>481</v>
      </c>
      <c r="M71" s="18" t="s">
        <v>481</v>
      </c>
      <c r="N71" s="20" t="s">
        <v>481</v>
      </c>
      <c r="O71" s="18" t="s">
        <v>481</v>
      </c>
      <c r="P71" s="20" t="s">
        <v>481</v>
      </c>
      <c r="Q71" s="18" t="n">
        <v>523.37989872</v>
      </c>
      <c r="R71" s="20" t="n">
        <v>14.06519687</v>
      </c>
    </row>
    <row r="72" spans="1:18">
      <c r="A72" s="15" t="s">
        <v>547</v>
      </c>
      <c r="B72" s="17" t="n">
        <v>7708</v>
      </c>
      <c r="C72" s="18">
        <f>(12.0/B72*100)</f>
        <v/>
      </c>
      <c r="D72" s="19" t="n">
        <v>7696</v>
      </c>
      <c r="E72" s="18" t="n">
        <v>534.5129600499999</v>
      </c>
      <c r="F72" s="20" t="n">
        <v>3.93418049</v>
      </c>
      <c r="G72" s="18" t="n">
        <v>552.33084135</v>
      </c>
      <c r="H72" s="20" t="n">
        <v>3.55999736</v>
      </c>
      <c r="I72" s="18" t="s">
        <v>481</v>
      </c>
      <c r="J72" s="20" t="s">
        <v>481</v>
      </c>
      <c r="K72" s="18" t="s">
        <v>481</v>
      </c>
      <c r="L72" s="20" t="s">
        <v>481</v>
      </c>
      <c r="M72" s="18" t="s">
        <v>481</v>
      </c>
      <c r="N72" s="20" t="s">
        <v>481</v>
      </c>
      <c r="O72" s="18" t="s">
        <v>481</v>
      </c>
      <c r="P72" s="20" t="s">
        <v>481</v>
      </c>
      <c r="Q72" s="18" t="n">
        <v>490.36458244</v>
      </c>
      <c r="R72" s="20" t="n">
        <v>14.25176054</v>
      </c>
    </row>
    <row r="73" spans="1:18">
      <c r="A73" s="15" t="s">
        <v>548</v>
      </c>
      <c r="B73" s="17" t="n">
        <v>8249</v>
      </c>
      <c r="C73" s="18">
        <f>(224.0/B73*100)</f>
        <v/>
      </c>
      <c r="D73" s="19" t="n">
        <v>8025</v>
      </c>
      <c r="E73" s="18" t="n">
        <v>410.46383874</v>
      </c>
      <c r="F73" s="20" t="n">
        <v>3.2894541</v>
      </c>
      <c r="G73" s="18" t="n">
        <v>424.47777518</v>
      </c>
      <c r="H73" s="20" t="n">
        <v>3.58336656</v>
      </c>
      <c r="I73" s="18" t="s">
        <v>481</v>
      </c>
      <c r="J73" s="20" t="s">
        <v>481</v>
      </c>
      <c r="K73" s="18" t="s">
        <v>481</v>
      </c>
      <c r="L73" s="20" t="s">
        <v>481</v>
      </c>
      <c r="M73" s="18" t="s">
        <v>481</v>
      </c>
      <c r="N73" s="20" t="s">
        <v>481</v>
      </c>
      <c r="O73" s="18" t="s">
        <v>481</v>
      </c>
      <c r="P73" s="20" t="s">
        <v>481</v>
      </c>
      <c r="Q73" s="18" t="n">
        <v>376.9843395</v>
      </c>
      <c r="R73" s="20" t="n">
        <v>8.950885080000001</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(365.0/B75*100)</f>
        <v/>
      </c>
      <c r="D75" s="19" t="n">
        <v>5010</v>
      </c>
      <c r="E75" s="18" t="n">
        <v>369.15383832</v>
      </c>
      <c r="F75" s="20" t="n">
        <v>3.0891732</v>
      </c>
      <c r="G75" s="18" t="n">
        <v>381.95057749</v>
      </c>
      <c r="H75" s="20" t="n">
        <v>4.24101014</v>
      </c>
      <c r="I75" s="18" t="s">
        <v>481</v>
      </c>
      <c r="J75" s="20" t="s">
        <v>481</v>
      </c>
      <c r="K75" s="18" t="s">
        <v>481</v>
      </c>
      <c r="L75" s="20" t="s">
        <v>481</v>
      </c>
      <c r="M75" s="18" t="s">
        <v>481</v>
      </c>
      <c r="N75" s="20" t="s">
        <v>481</v>
      </c>
      <c r="O75" s="18" t="s">
        <v>481</v>
      </c>
      <c r="P75" s="20" t="s">
        <v>481</v>
      </c>
      <c r="Q75" s="18" t="n">
        <v>336.84322004</v>
      </c>
      <c r="R75" s="20" t="n">
        <v>5.32491322</v>
      </c>
    </row>
    <row r="76" spans="1:18">
      <c r="A76" s="15" t="s">
        <v>551</v>
      </c>
      <c r="B76" s="17" t="n">
        <v>14167</v>
      </c>
      <c r="C76" s="18">
        <f>(239.0/B76*100)</f>
        <v/>
      </c>
      <c r="D76" s="19" t="n">
        <v>13928</v>
      </c>
      <c r="E76" s="18" t="n">
        <v>418.37087436</v>
      </c>
      <c r="F76" s="20" t="n">
        <v>2.58470097</v>
      </c>
      <c r="G76" s="18" t="n">
        <v>458.00260596</v>
      </c>
      <c r="H76" s="20" t="n">
        <v>2.4545509</v>
      </c>
      <c r="I76" s="18" t="s">
        <v>481</v>
      </c>
      <c r="J76" s="20" t="s">
        <v>481</v>
      </c>
      <c r="K76" s="18" t="s">
        <v>481</v>
      </c>
      <c r="L76" s="20" t="s">
        <v>481</v>
      </c>
      <c r="M76" s="18" t="s">
        <v>481</v>
      </c>
      <c r="N76" s="20" t="s">
        <v>481</v>
      </c>
      <c r="O76" s="18" t="s">
        <v>481</v>
      </c>
      <c r="P76" s="20" t="s">
        <v>481</v>
      </c>
      <c r="Q76" s="18" t="n">
        <v>371.15896296</v>
      </c>
      <c r="R76" s="20" t="n">
        <v>5.87388111</v>
      </c>
    </row>
    <row r="77" spans="1:18">
      <c r="A77" s="15" t="s">
        <v>552</v>
      </c>
      <c r="B77" s="17" t="n">
        <v>6062</v>
      </c>
      <c r="C77" s="18">
        <f>(534.0/B77*100)</f>
        <v/>
      </c>
      <c r="D77" s="19" t="n">
        <v>5528</v>
      </c>
      <c r="E77" s="18" t="n">
        <v>427.57597396</v>
      </c>
      <c r="F77" s="20" t="n">
        <v>3.64376017</v>
      </c>
      <c r="G77" s="18" t="n">
        <v>429.71315231</v>
      </c>
      <c r="H77" s="20" t="n">
        <v>3.44944748</v>
      </c>
      <c r="I77" s="18" t="s">
        <v>481</v>
      </c>
      <c r="J77" s="20" t="s">
        <v>481</v>
      </c>
      <c r="K77" s="18" t="s">
        <v>481</v>
      </c>
      <c r="L77" s="20" t="s">
        <v>481</v>
      </c>
      <c r="M77" s="18" t="s">
        <v>481</v>
      </c>
      <c r="N77" s="20" t="s">
        <v>481</v>
      </c>
      <c r="O77" s="18" t="s">
        <v>481</v>
      </c>
      <c r="P77" s="20" t="s">
        <v>481</v>
      </c>
      <c r="Q77" s="18" t="n">
        <v>369.31334846</v>
      </c>
      <c r="R77" s="20" t="n">
        <v>3.4219277</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(129.0/B81*100)</f>
        <v/>
      </c>
      <c r="D81" s="19" t="n">
        <v>8732</v>
      </c>
      <c r="E81" s="18" t="n">
        <v>441.9538446</v>
      </c>
      <c r="F81" s="20" t="n">
        <v>3.736489</v>
      </c>
      <c r="G81" s="18" t="n">
        <v>453.37266617</v>
      </c>
      <c r="H81" s="20" t="n">
        <v>3.44169475</v>
      </c>
      <c r="I81" s="18" t="s">
        <v>481</v>
      </c>
      <c r="J81" s="20" t="s">
        <v>481</v>
      </c>
      <c r="K81" s="18" t="s">
        <v>481</v>
      </c>
      <c r="L81" s="20" t="s">
        <v>481</v>
      </c>
      <c r="M81" s="18" t="s">
        <v>481</v>
      </c>
      <c r="N81" s="20" t="s">
        <v>481</v>
      </c>
      <c r="O81" s="18" t="s">
        <v>481</v>
      </c>
      <c r="P81" s="20" t="s">
        <v>481</v>
      </c>
      <c r="Q81" s="18" t="n">
        <v>401.8744416</v>
      </c>
      <c r="R81" s="20" t="n">
        <v>11.56918066</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908</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489.47038834</v>
      </c>
      <c r="F7" s="20" t="n">
        <v>2.04336321</v>
      </c>
      <c r="G7" s="18" t="n">
        <v>521.27467186</v>
      </c>
      <c r="H7" s="20" t="n">
        <v>2.73360578</v>
      </c>
      <c r="I7" s="18" t="s">
        <v>481</v>
      </c>
      <c r="J7" s="20" t="s">
        <v>481</v>
      </c>
      <c r="K7" s="18" t="s">
        <v>481</v>
      </c>
      <c r="L7" s="20" t="s">
        <v>481</v>
      </c>
      <c r="M7" s="18" t="s">
        <v>481</v>
      </c>
      <c r="N7" s="20" t="s">
        <v>481</v>
      </c>
      <c r="O7" s="18" t="s">
        <v>481</v>
      </c>
      <c r="P7" s="20" t="s">
        <v>481</v>
      </c>
      <c r="Q7" s="18" t="n">
        <v>464.21839863</v>
      </c>
      <c r="R7" s="20" t="n">
        <v>4.58983425</v>
      </c>
    </row>
    <row r="8" spans="1:18">
      <c r="A8" s="15" t="s">
        <v>483</v>
      </c>
      <c r="B8" s="17" t="n">
        <v>7007</v>
      </c>
      <c r="C8" s="18">
        <f>(357.0/B8*100)</f>
        <v/>
      </c>
      <c r="D8" s="19" t="n">
        <v>6650</v>
      </c>
      <c r="E8" s="18" t="n">
        <v>495.43126077</v>
      </c>
      <c r="F8" s="20" t="n">
        <v>3.15781398</v>
      </c>
      <c r="G8" s="18" t="n">
        <v>516.20840634</v>
      </c>
      <c r="H8" s="20" t="n">
        <v>3.5256522</v>
      </c>
      <c r="I8" s="18" t="s">
        <v>481</v>
      </c>
      <c r="J8" s="20" t="s">
        <v>481</v>
      </c>
      <c r="K8" s="18" t="s">
        <v>481</v>
      </c>
      <c r="L8" s="20" t="s">
        <v>481</v>
      </c>
      <c r="M8" s="18" t="n">
        <v>301.63126691</v>
      </c>
      <c r="N8" s="20" t="n">
        <v>25.14921031</v>
      </c>
      <c r="O8" s="18" t="s">
        <v>481</v>
      </c>
      <c r="P8" s="20" t="s">
        <v>481</v>
      </c>
      <c r="Q8" s="18" t="n">
        <v>440.84351895</v>
      </c>
      <c r="R8" s="20" t="n">
        <v>8.19932927</v>
      </c>
    </row>
    <row r="9" spans="1:18">
      <c r="A9" s="15" t="s">
        <v>484</v>
      </c>
      <c r="B9" s="17" t="n">
        <v>9651</v>
      </c>
      <c r="C9" s="18">
        <f>(381.0/B9*100)</f>
        <v/>
      </c>
      <c r="D9" s="19" t="n">
        <v>9270</v>
      </c>
      <c r="E9" s="18" t="n">
        <v>509.96255627</v>
      </c>
      <c r="F9" s="20" t="n">
        <v>2.54097677</v>
      </c>
      <c r="G9" s="18" t="n">
        <v>538.3925982</v>
      </c>
      <c r="H9" s="20" t="n">
        <v>2.83663335</v>
      </c>
      <c r="I9" s="18" t="s">
        <v>481</v>
      </c>
      <c r="J9" s="20" t="s">
        <v>481</v>
      </c>
      <c r="K9" s="18" t="s">
        <v>481</v>
      </c>
      <c r="L9" s="20" t="s">
        <v>481</v>
      </c>
      <c r="M9" s="18" t="n">
        <v>357.98454354</v>
      </c>
      <c r="N9" s="20" t="n">
        <v>11.51846445</v>
      </c>
      <c r="O9" s="18" t="s">
        <v>481</v>
      </c>
      <c r="P9" s="20" t="s">
        <v>481</v>
      </c>
      <c r="Q9" s="18" t="n">
        <v>447.18435212</v>
      </c>
      <c r="R9" s="20" t="n">
        <v>7.84503877</v>
      </c>
    </row>
    <row r="10" spans="1:18">
      <c r="A10" s="15" t="s">
        <v>485</v>
      </c>
      <c r="B10" s="17" t="n">
        <v>20058</v>
      </c>
      <c r="C10" s="18">
        <f>(596.0/B10*100)</f>
        <v/>
      </c>
      <c r="D10" s="19" t="n">
        <v>19462</v>
      </c>
      <c r="E10" s="18" t="n">
        <v>511.50455325</v>
      </c>
      <c r="F10" s="20" t="n">
        <v>2.37837372</v>
      </c>
      <c r="G10" s="18" t="n">
        <v>542.60104446</v>
      </c>
      <c r="H10" s="20" t="n">
        <v>3.59871509</v>
      </c>
      <c r="I10" s="18" t="s">
        <v>481</v>
      </c>
      <c r="J10" s="20" t="s">
        <v>481</v>
      </c>
      <c r="K10" s="18" t="s">
        <v>481</v>
      </c>
      <c r="L10" s="20" t="s">
        <v>481</v>
      </c>
      <c r="M10" s="18" t="s">
        <v>481</v>
      </c>
      <c r="N10" s="20" t="s">
        <v>481</v>
      </c>
      <c r="O10" s="18" t="s">
        <v>481</v>
      </c>
      <c r="P10" s="20" t="s">
        <v>481</v>
      </c>
      <c r="Q10" s="18" t="n">
        <v>462.22571184</v>
      </c>
      <c r="R10" s="20" t="n">
        <v>6.66027377</v>
      </c>
    </row>
    <row r="11" spans="1:18">
      <c r="A11" s="15" t="s">
        <v>486</v>
      </c>
      <c r="B11" s="17" t="n">
        <v>7053</v>
      </c>
      <c r="C11" s="18">
        <f>(274.0/B11*100)</f>
        <v/>
      </c>
      <c r="D11" s="19" t="n">
        <v>6779</v>
      </c>
      <c r="E11" s="18" t="n">
        <v>422.128989</v>
      </c>
      <c r="F11" s="20" t="n">
        <v>2.78711266</v>
      </c>
      <c r="G11" s="18" t="n">
        <v>442.71443448</v>
      </c>
      <c r="H11" s="20" t="n">
        <v>3.45382501</v>
      </c>
      <c r="I11" s="18" t="s">
        <v>481</v>
      </c>
      <c r="J11" s="20" t="s">
        <v>481</v>
      </c>
      <c r="K11" s="18" t="s">
        <v>481</v>
      </c>
      <c r="L11" s="20" t="s">
        <v>481</v>
      </c>
      <c r="M11" s="18" t="s">
        <v>481</v>
      </c>
      <c r="N11" s="20" t="s">
        <v>481</v>
      </c>
      <c r="O11" s="18" t="s">
        <v>481</v>
      </c>
      <c r="P11" s="20" t="s">
        <v>481</v>
      </c>
      <c r="Q11" s="18" t="n">
        <v>396.72379491</v>
      </c>
      <c r="R11" s="20" t="n">
        <v>5.97190521</v>
      </c>
    </row>
    <row r="12" spans="1:18">
      <c r="A12" s="15" t="s">
        <v>487</v>
      </c>
      <c r="B12" s="17" t="n">
        <v>6894</v>
      </c>
      <c r="C12" s="18">
        <f>(61.0/B12*100)</f>
        <v/>
      </c>
      <c r="D12" s="19" t="n">
        <v>6833</v>
      </c>
      <c r="E12" s="18" t="n">
        <v>496.93941343</v>
      </c>
      <c r="F12" s="20" t="n">
        <v>2.23492238</v>
      </c>
      <c r="G12" s="18" t="n">
        <v>510.38635914</v>
      </c>
      <c r="H12" s="20" t="n">
        <v>3.71774883</v>
      </c>
      <c r="I12" s="18" t="s">
        <v>481</v>
      </c>
      <c r="J12" s="20" t="s">
        <v>481</v>
      </c>
      <c r="K12" s="18" t="s">
        <v>481</v>
      </c>
      <c r="L12" s="20" t="s">
        <v>481</v>
      </c>
      <c r="M12" s="18" t="n">
        <v>340.98506961</v>
      </c>
      <c r="N12" s="20" t="n">
        <v>12.52444664</v>
      </c>
      <c r="O12" s="18" t="s">
        <v>481</v>
      </c>
      <c r="P12" s="20" t="s">
        <v>481</v>
      </c>
      <c r="Q12" s="18" t="n">
        <v>410.52493733</v>
      </c>
      <c r="R12" s="20" t="n">
        <v>8.087579229999999</v>
      </c>
    </row>
    <row r="13" spans="1:18">
      <c r="A13" s="15" t="s">
        <v>488</v>
      </c>
      <c r="B13" s="17" t="n">
        <v>7161</v>
      </c>
      <c r="C13" s="18">
        <f>(380.0/B13*100)</f>
        <v/>
      </c>
      <c r="D13" s="19" t="n">
        <v>6781</v>
      </c>
      <c r="E13" s="18" t="n">
        <v>512.91213956</v>
      </c>
      <c r="F13" s="20" t="n">
        <v>2.37869999</v>
      </c>
      <c r="G13" s="18" t="n">
        <v>529.49804856</v>
      </c>
      <c r="H13" s="20" t="n">
        <v>2.93928874</v>
      </c>
      <c r="I13" s="18" t="s">
        <v>481</v>
      </c>
      <c r="J13" s="20" t="s">
        <v>481</v>
      </c>
      <c r="K13" s="18" t="s">
        <v>481</v>
      </c>
      <c r="L13" s="20" t="s">
        <v>481</v>
      </c>
      <c r="M13" s="18" t="n">
        <v>447.51533769</v>
      </c>
      <c r="N13" s="20" t="n">
        <v>5.97365007</v>
      </c>
      <c r="O13" s="18" t="s">
        <v>481</v>
      </c>
      <c r="P13" s="20" t="s">
        <v>481</v>
      </c>
      <c r="Q13" s="18" t="n">
        <v>447.08638641</v>
      </c>
      <c r="R13" s="20" t="n">
        <v>7.51004553</v>
      </c>
    </row>
    <row r="14" spans="1:18">
      <c r="A14" s="15" t="s">
        <v>489</v>
      </c>
      <c r="B14" s="17" t="n">
        <v>5587</v>
      </c>
      <c r="C14" s="18">
        <f>(102.0/B14*100)</f>
        <v/>
      </c>
      <c r="D14" s="19" t="n">
        <v>5485</v>
      </c>
      <c r="E14" s="18" t="n">
        <v>518.31458672</v>
      </c>
      <c r="F14" s="20" t="n">
        <v>2.24408279</v>
      </c>
      <c r="G14" s="18" t="n">
        <v>531.3815739</v>
      </c>
      <c r="H14" s="20" t="n">
        <v>3.08057473</v>
      </c>
      <c r="I14" s="18" t="s">
        <v>481</v>
      </c>
      <c r="J14" s="20" t="s">
        <v>481</v>
      </c>
      <c r="K14" s="18" t="s">
        <v>481</v>
      </c>
      <c r="L14" s="20" t="s">
        <v>481</v>
      </c>
      <c r="M14" s="18" t="s">
        <v>481</v>
      </c>
      <c r="N14" s="20" t="s">
        <v>481</v>
      </c>
      <c r="O14" s="18" t="s">
        <v>481</v>
      </c>
      <c r="P14" s="20" t="s">
        <v>481</v>
      </c>
      <c r="Q14" s="18" t="n">
        <v>474.4040036</v>
      </c>
      <c r="R14" s="20" t="n">
        <v>9.34602823</v>
      </c>
    </row>
    <row r="15" spans="1:18">
      <c r="A15" s="15" t="s">
        <v>490</v>
      </c>
      <c r="B15" s="17" t="n">
        <v>5882</v>
      </c>
      <c r="C15" s="18">
        <f>(218.0/B15*100)</f>
        <v/>
      </c>
      <c r="D15" s="19" t="n">
        <v>5664</v>
      </c>
      <c r="E15" s="18" t="n">
        <v>512.35242049</v>
      </c>
      <c r="F15" s="20" t="n">
        <v>2.24545799</v>
      </c>
      <c r="G15" s="18" t="n">
        <v>528.5149662699999</v>
      </c>
      <c r="H15" s="20" t="n">
        <v>3.21535152</v>
      </c>
      <c r="I15" s="18" t="s">
        <v>481</v>
      </c>
      <c r="J15" s="20" t="s">
        <v>481</v>
      </c>
      <c r="K15" s="18" t="s">
        <v>481</v>
      </c>
      <c r="L15" s="20" t="s">
        <v>481</v>
      </c>
      <c r="M15" s="18" t="n">
        <v>368.85220715</v>
      </c>
      <c r="N15" s="20" t="n">
        <v>14.5875493</v>
      </c>
      <c r="O15" s="18" t="s">
        <v>481</v>
      </c>
      <c r="P15" s="20" t="s">
        <v>481</v>
      </c>
      <c r="Q15" s="18" t="n">
        <v>456.06622838</v>
      </c>
      <c r="R15" s="20" t="n">
        <v>7.47320779</v>
      </c>
    </row>
    <row r="16" spans="1:18">
      <c r="A16" s="15" t="s">
        <v>491</v>
      </c>
      <c r="B16" s="17" t="n">
        <v>6108</v>
      </c>
      <c r="C16" s="18">
        <f>(210.0/B16*100)</f>
        <v/>
      </c>
      <c r="D16" s="19" t="n">
        <v>5898</v>
      </c>
      <c r="E16" s="18" t="n">
        <v>497.39766287</v>
      </c>
      <c r="F16" s="20" t="n">
        <v>2.09723018</v>
      </c>
      <c r="G16" s="18" t="n">
        <v>511.65981412</v>
      </c>
      <c r="H16" s="20" t="n">
        <v>3.65244995</v>
      </c>
      <c r="I16" s="18" t="s">
        <v>481</v>
      </c>
      <c r="J16" s="20" t="s">
        <v>481</v>
      </c>
      <c r="K16" s="18" t="s">
        <v>481</v>
      </c>
      <c r="L16" s="20" t="s">
        <v>481</v>
      </c>
      <c r="M16" s="18" t="s">
        <v>481</v>
      </c>
      <c r="N16" s="20" t="s">
        <v>481</v>
      </c>
      <c r="O16" s="18" t="s">
        <v>481</v>
      </c>
      <c r="P16" s="20" t="s">
        <v>481</v>
      </c>
      <c r="Q16" s="18" t="n">
        <v>422.27481808</v>
      </c>
      <c r="R16" s="20" t="n">
        <v>9.22232232</v>
      </c>
    </row>
    <row r="17" spans="1:18">
      <c r="A17" s="15" t="s">
        <v>492</v>
      </c>
      <c r="B17" s="17" t="n">
        <v>6504</v>
      </c>
      <c r="C17" s="18">
        <f>(2822.0/B17*100)</f>
        <v/>
      </c>
      <c r="D17" s="19" t="n">
        <v>3682</v>
      </c>
      <c r="E17" s="18" t="n">
        <v>509.66135963</v>
      </c>
      <c r="F17" s="20" t="n">
        <v>3.36606696</v>
      </c>
      <c r="G17" s="18" t="n">
        <v>528.40883618</v>
      </c>
      <c r="H17" s="20" t="n">
        <v>5.08691972</v>
      </c>
      <c r="I17" s="18" t="s">
        <v>481</v>
      </c>
      <c r="J17" s="20" t="s">
        <v>481</v>
      </c>
      <c r="K17" s="18" t="s">
        <v>481</v>
      </c>
      <c r="L17" s="20" t="s">
        <v>481</v>
      </c>
      <c r="M17" s="18" t="n">
        <v>362.96139732</v>
      </c>
      <c r="N17" s="20" t="n">
        <v>12.64520278</v>
      </c>
      <c r="O17" s="18" t="s">
        <v>481</v>
      </c>
      <c r="P17" s="20" t="s">
        <v>481</v>
      </c>
      <c r="Q17" s="18" t="n">
        <v>476.17446835</v>
      </c>
      <c r="R17" s="20" t="n">
        <v>7.29282125</v>
      </c>
    </row>
    <row r="18" spans="1:18">
      <c r="A18" s="15" t="s">
        <v>493</v>
      </c>
      <c r="B18" s="17" t="n">
        <v>5532</v>
      </c>
      <c r="C18" s="18">
        <f>(33.0/B18*100)</f>
        <v/>
      </c>
      <c r="D18" s="19" t="n">
        <v>5499</v>
      </c>
      <c r="E18" s="18" t="n">
        <v>455.46032425</v>
      </c>
      <c r="F18" s="20" t="n">
        <v>3.63559466</v>
      </c>
      <c r="G18" s="18" t="n">
        <v>466.70331442</v>
      </c>
      <c r="H18" s="20" t="n">
        <v>5.25591364</v>
      </c>
      <c r="I18" s="18" t="s">
        <v>481</v>
      </c>
      <c r="J18" s="20" t="s">
        <v>481</v>
      </c>
      <c r="K18" s="18" t="s">
        <v>481</v>
      </c>
      <c r="L18" s="20" t="s">
        <v>481</v>
      </c>
      <c r="M18" s="18" t="s">
        <v>481</v>
      </c>
      <c r="N18" s="20" t="s">
        <v>481</v>
      </c>
      <c r="O18" s="18" t="s">
        <v>481</v>
      </c>
      <c r="P18" s="20" t="s">
        <v>481</v>
      </c>
      <c r="Q18" s="18" t="n">
        <v>394.67702732</v>
      </c>
      <c r="R18" s="20" t="n">
        <v>10.01766512</v>
      </c>
    </row>
    <row r="19" spans="1:18">
      <c r="A19" s="15" t="s">
        <v>494</v>
      </c>
      <c r="B19" s="17" t="n">
        <v>5658</v>
      </c>
      <c r="C19" s="18">
        <f>(541.0/B19*100)</f>
        <v/>
      </c>
      <c r="D19" s="19" t="n">
        <v>5117</v>
      </c>
      <c r="E19" s="18" t="n">
        <v>479.56946402</v>
      </c>
      <c r="F19" s="20" t="n">
        <v>2.67599964</v>
      </c>
      <c r="G19" s="18" t="n">
        <v>500.34321208</v>
      </c>
      <c r="H19" s="20" t="n">
        <v>4.99368618</v>
      </c>
      <c r="I19" s="18" t="s">
        <v>481</v>
      </c>
      <c r="J19" s="20" t="s">
        <v>481</v>
      </c>
      <c r="K19" s="18" t="s">
        <v>481</v>
      </c>
      <c r="L19" s="20" t="s">
        <v>481</v>
      </c>
      <c r="M19" s="18" t="s">
        <v>481</v>
      </c>
      <c r="N19" s="20" t="s">
        <v>481</v>
      </c>
      <c r="O19" s="18" t="s">
        <v>481</v>
      </c>
      <c r="P19" s="20" t="s">
        <v>481</v>
      </c>
      <c r="Q19" s="18" t="n">
        <v>400.8977764</v>
      </c>
      <c r="R19" s="20" t="n">
        <v>7.50385335</v>
      </c>
    </row>
    <row r="20" spans="1:18">
      <c r="A20" s="15" t="s">
        <v>495</v>
      </c>
      <c r="B20" s="17" t="n">
        <v>3371</v>
      </c>
      <c r="C20" s="18">
        <f>(75.0/B20*100)</f>
        <v/>
      </c>
      <c r="D20" s="19" t="n">
        <v>3296</v>
      </c>
      <c r="E20" s="18" t="n">
        <v>486.98423059</v>
      </c>
      <c r="F20" s="20" t="n">
        <v>2.25518807</v>
      </c>
      <c r="G20" s="18" t="n">
        <v>513.10147116</v>
      </c>
      <c r="H20" s="20" t="n">
        <v>4.58303681</v>
      </c>
      <c r="I20" s="18" t="s">
        <v>481</v>
      </c>
      <c r="J20" s="20" t="s">
        <v>481</v>
      </c>
      <c r="K20" s="18" t="s">
        <v>481</v>
      </c>
      <c r="L20" s="20" t="s">
        <v>481</v>
      </c>
      <c r="M20" s="18" t="s">
        <v>481</v>
      </c>
      <c r="N20" s="20" t="s">
        <v>481</v>
      </c>
      <c r="O20" s="18" t="s">
        <v>481</v>
      </c>
      <c r="P20" s="20" t="s">
        <v>481</v>
      </c>
      <c r="Q20" s="18" t="n">
        <v>443.09382365</v>
      </c>
      <c r="R20" s="20" t="n">
        <v>9.61068337</v>
      </c>
    </row>
    <row r="21" spans="1:18">
      <c r="A21" s="15" t="s">
        <v>496</v>
      </c>
      <c r="B21" s="17" t="n">
        <v>5741</v>
      </c>
      <c r="C21" s="18">
        <f>(97.0/B21*100)</f>
        <v/>
      </c>
      <c r="D21" s="19" t="n">
        <v>5644</v>
      </c>
      <c r="E21" s="18" t="n">
        <v>498.15036168</v>
      </c>
      <c r="F21" s="20" t="n">
        <v>2.36023926</v>
      </c>
      <c r="G21" s="18" t="n">
        <v>529.16119168</v>
      </c>
      <c r="H21" s="20" t="n">
        <v>2.63187142</v>
      </c>
      <c r="I21" s="18" t="s">
        <v>481</v>
      </c>
      <c r="J21" s="20" t="s">
        <v>481</v>
      </c>
      <c r="K21" s="18" t="s">
        <v>481</v>
      </c>
      <c r="L21" s="20" t="s">
        <v>481</v>
      </c>
      <c r="M21" s="18" t="s">
        <v>481</v>
      </c>
      <c r="N21" s="20" t="s">
        <v>481</v>
      </c>
      <c r="O21" s="18" t="s">
        <v>481</v>
      </c>
      <c r="P21" s="20" t="s">
        <v>481</v>
      </c>
      <c r="Q21" s="18" t="n">
        <v>467.11789501</v>
      </c>
      <c r="R21" s="20" t="n">
        <v>10.09806839</v>
      </c>
    </row>
    <row r="22" spans="1:18">
      <c r="A22" s="15" t="s">
        <v>497</v>
      </c>
      <c r="B22" s="17" t="n">
        <v>6598</v>
      </c>
      <c r="C22" s="18">
        <f>(46.0/B22*100)</f>
        <v/>
      </c>
      <c r="D22" s="19" t="n">
        <v>6552</v>
      </c>
      <c r="E22" s="18" t="n">
        <v>478.35654272</v>
      </c>
      <c r="F22" s="20" t="n">
        <v>3.40697525</v>
      </c>
      <c r="G22" s="18" t="n">
        <v>469.83669204</v>
      </c>
      <c r="H22" s="20" t="n">
        <v>6.74579172</v>
      </c>
      <c r="I22" s="18" t="s">
        <v>481</v>
      </c>
      <c r="J22" s="20" t="s">
        <v>481</v>
      </c>
      <c r="K22" s="18" t="s">
        <v>481</v>
      </c>
      <c r="L22" s="20" t="s">
        <v>481</v>
      </c>
      <c r="M22" s="18" t="s">
        <v>481</v>
      </c>
      <c r="N22" s="20" t="s">
        <v>481</v>
      </c>
      <c r="O22" s="18" t="s">
        <v>481</v>
      </c>
      <c r="P22" s="20" t="s">
        <v>481</v>
      </c>
      <c r="Q22" s="18" t="n">
        <v>380.27474986</v>
      </c>
      <c r="R22" s="20" t="n">
        <v>7.60396115</v>
      </c>
    </row>
    <row r="23" spans="1:18">
      <c r="A23" s="15" t="s">
        <v>498</v>
      </c>
      <c r="B23" s="17" t="n">
        <v>11583</v>
      </c>
      <c r="C23" s="18">
        <f>(329.0/B23*100)</f>
        <v/>
      </c>
      <c r="D23" s="19" t="n">
        <v>11254</v>
      </c>
      <c r="E23" s="18" t="n">
        <v>493.8926858</v>
      </c>
      <c r="F23" s="20" t="n">
        <v>3.1454413</v>
      </c>
      <c r="G23" s="18" t="n">
        <v>481.68953375</v>
      </c>
      <c r="H23" s="20" t="n">
        <v>4.88578533</v>
      </c>
      <c r="I23" s="18" t="s">
        <v>481</v>
      </c>
      <c r="J23" s="20" t="s">
        <v>481</v>
      </c>
      <c r="K23" s="18" t="s">
        <v>481</v>
      </c>
      <c r="L23" s="20" t="s">
        <v>481</v>
      </c>
      <c r="M23" s="18" t="s">
        <v>481</v>
      </c>
      <c r="N23" s="20" t="s">
        <v>481</v>
      </c>
      <c r="O23" s="18" t="s">
        <v>481</v>
      </c>
      <c r="P23" s="20" t="s">
        <v>481</v>
      </c>
      <c r="Q23" s="18" t="n">
        <v>437.83975993</v>
      </c>
      <c r="R23" s="20" t="n">
        <v>8.182788309999999</v>
      </c>
    </row>
    <row r="24" spans="1:18">
      <c r="A24" s="15" t="s">
        <v>499</v>
      </c>
      <c r="B24" s="17" t="n">
        <v>6647</v>
      </c>
      <c r="C24" s="18">
        <f>(23.0/B24*100)</f>
        <v/>
      </c>
      <c r="D24" s="19" t="n">
        <v>6624</v>
      </c>
      <c r="E24" s="18" t="n">
        <v>520.56293184</v>
      </c>
      <c r="F24" s="20" t="n">
        <v>3.12838557</v>
      </c>
      <c r="G24" s="18" t="n">
        <v>557.07152763</v>
      </c>
      <c r="H24" s="20" t="n">
        <v>3.22077997</v>
      </c>
      <c r="I24" s="18" t="s">
        <v>481</v>
      </c>
      <c r="J24" s="20" t="s">
        <v>481</v>
      </c>
      <c r="K24" s="18" t="s">
        <v>481</v>
      </c>
      <c r="L24" s="20" t="s">
        <v>481</v>
      </c>
      <c r="M24" s="18" t="s">
        <v>481</v>
      </c>
      <c r="N24" s="20" t="s">
        <v>481</v>
      </c>
      <c r="O24" s="18" t="s">
        <v>481</v>
      </c>
      <c r="P24" s="20" t="s">
        <v>481</v>
      </c>
      <c r="Q24" s="18" t="n">
        <v>490.27301908</v>
      </c>
      <c r="R24" s="20" t="n">
        <v>11.19394598</v>
      </c>
    </row>
    <row r="25" spans="1:18">
      <c r="A25" s="15" t="s">
        <v>500</v>
      </c>
      <c r="B25" s="17" t="n">
        <v>5581</v>
      </c>
      <c r="C25" s="18">
        <f>(26.0/B25*100)</f>
        <v/>
      </c>
      <c r="D25" s="19" t="n">
        <v>5555</v>
      </c>
      <c r="E25" s="18" t="n">
        <v>513.35217682</v>
      </c>
      <c r="F25" s="20" t="n">
        <v>3.73944303</v>
      </c>
      <c r="G25" s="18" t="n">
        <v>549.90814384</v>
      </c>
      <c r="H25" s="20" t="n">
        <v>4.59517666</v>
      </c>
      <c r="I25" s="18" t="s">
        <v>481</v>
      </c>
      <c r="J25" s="20" t="s">
        <v>481</v>
      </c>
      <c r="K25" s="18" t="s">
        <v>481</v>
      </c>
      <c r="L25" s="20" t="s">
        <v>481</v>
      </c>
      <c r="M25" s="18" t="s">
        <v>481</v>
      </c>
      <c r="N25" s="20" t="s">
        <v>481</v>
      </c>
      <c r="O25" s="18" t="s">
        <v>481</v>
      </c>
      <c r="P25" s="20" t="s">
        <v>481</v>
      </c>
      <c r="Q25" s="18" t="n">
        <v>503.77682602</v>
      </c>
      <c r="R25" s="20" t="n">
        <v>14.62773201</v>
      </c>
    </row>
    <row r="26" spans="1:18">
      <c r="A26" s="15" t="s">
        <v>501</v>
      </c>
      <c r="B26" s="17" t="n">
        <v>4869</v>
      </c>
      <c r="C26" s="18">
        <f>(108.0/B26*100)</f>
        <v/>
      </c>
      <c r="D26" s="19" t="n">
        <v>4761</v>
      </c>
      <c r="E26" s="18" t="n">
        <v>481.99862546</v>
      </c>
      <c r="F26" s="20" t="n">
        <v>1.89573222</v>
      </c>
      <c r="G26" s="18" t="n">
        <v>490.81035434</v>
      </c>
      <c r="H26" s="20" t="n">
        <v>3.77016415</v>
      </c>
      <c r="I26" s="18" t="s">
        <v>481</v>
      </c>
      <c r="J26" s="20" t="s">
        <v>481</v>
      </c>
      <c r="K26" s="18" t="s">
        <v>481</v>
      </c>
      <c r="L26" s="20" t="s">
        <v>481</v>
      </c>
      <c r="M26" s="18" t="s">
        <v>481</v>
      </c>
      <c r="N26" s="20" t="s">
        <v>481</v>
      </c>
      <c r="O26" s="18" t="s">
        <v>481</v>
      </c>
      <c r="P26" s="20" t="s">
        <v>481</v>
      </c>
      <c r="Q26" s="18" t="n">
        <v>448.43629183</v>
      </c>
      <c r="R26" s="20" t="n">
        <v>10.22362567</v>
      </c>
    </row>
    <row r="27" spans="1:18">
      <c r="A27" s="15" t="s">
        <v>502</v>
      </c>
      <c r="B27" s="17" t="n">
        <v>5299</v>
      </c>
      <c r="C27" s="18">
        <f>(245.0/B27*100)</f>
        <v/>
      </c>
      <c r="D27" s="19" t="n">
        <v>5054</v>
      </c>
      <c r="E27" s="18" t="n">
        <v>487.84138561</v>
      </c>
      <c r="F27" s="20" t="n">
        <v>1.65930304</v>
      </c>
      <c r="G27" s="18" t="n">
        <v>509.99344556</v>
      </c>
      <c r="H27" s="20" t="n">
        <v>3.29086949</v>
      </c>
      <c r="I27" s="18" t="s">
        <v>481</v>
      </c>
      <c r="J27" s="20" t="s">
        <v>481</v>
      </c>
      <c r="K27" s="18" t="s">
        <v>481</v>
      </c>
      <c r="L27" s="20" t="s">
        <v>481</v>
      </c>
      <c r="M27" s="18" t="s">
        <v>481</v>
      </c>
      <c r="N27" s="20" t="s">
        <v>481</v>
      </c>
      <c r="O27" s="18" t="s">
        <v>481</v>
      </c>
      <c r="P27" s="20" t="s">
        <v>481</v>
      </c>
      <c r="Q27" s="18" t="n">
        <v>423.20646159</v>
      </c>
      <c r="R27" s="20" t="n">
        <v>5.00434608</v>
      </c>
    </row>
    <row r="28" spans="1:18">
      <c r="A28" s="15" t="s">
        <v>503</v>
      </c>
      <c r="B28" s="17" t="n">
        <v>7568</v>
      </c>
      <c r="C28" s="18">
        <f>(640.0/B28*100)</f>
        <v/>
      </c>
      <c r="D28" s="19" t="n">
        <v>6928</v>
      </c>
      <c r="E28" s="18" t="n">
        <v>412.16139348</v>
      </c>
      <c r="F28" s="20" t="n">
        <v>2.49154176</v>
      </c>
      <c r="G28" s="18" t="n">
        <v>415.08568778</v>
      </c>
      <c r="H28" s="20" t="n">
        <v>3.20028925</v>
      </c>
      <c r="I28" s="18" t="s">
        <v>481</v>
      </c>
      <c r="J28" s="20" t="s">
        <v>481</v>
      </c>
      <c r="K28" s="18" t="s">
        <v>481</v>
      </c>
      <c r="L28" s="20" t="s">
        <v>481</v>
      </c>
      <c r="M28" s="18" t="s">
        <v>481</v>
      </c>
      <c r="N28" s="20" t="s">
        <v>481</v>
      </c>
      <c r="O28" s="18" t="s">
        <v>481</v>
      </c>
      <c r="P28" s="20" t="s">
        <v>481</v>
      </c>
      <c r="Q28" s="18" t="n">
        <v>380.596452</v>
      </c>
      <c r="R28" s="20" t="n">
        <v>7.26446553</v>
      </c>
    </row>
    <row r="29" spans="1:18">
      <c r="A29" s="15" t="s">
        <v>504</v>
      </c>
      <c r="B29" s="17" t="n">
        <v>5385</v>
      </c>
      <c r="C29" s="18">
        <f>(30.0/B29*100)</f>
        <v/>
      </c>
      <c r="D29" s="19" t="n">
        <v>5355</v>
      </c>
      <c r="E29" s="18" t="n">
        <v>513.90555439</v>
      </c>
      <c r="F29" s="20" t="n">
        <v>2.29197963</v>
      </c>
      <c r="G29" s="18" t="n">
        <v>538.13646546</v>
      </c>
      <c r="H29" s="20" t="n">
        <v>3.44871377</v>
      </c>
      <c r="I29" s="18" t="s">
        <v>481</v>
      </c>
      <c r="J29" s="20" t="s">
        <v>481</v>
      </c>
      <c r="K29" s="18" t="s">
        <v>481</v>
      </c>
      <c r="L29" s="20" t="s">
        <v>481</v>
      </c>
      <c r="M29" s="18" t="n">
        <v>335.3902018</v>
      </c>
      <c r="N29" s="20" t="n">
        <v>12.1685767</v>
      </c>
      <c r="O29" s="18" t="s">
        <v>481</v>
      </c>
      <c r="P29" s="20" t="s">
        <v>481</v>
      </c>
      <c r="Q29" s="18" t="n">
        <v>431.4465128</v>
      </c>
      <c r="R29" s="20" t="n">
        <v>11.48224923</v>
      </c>
    </row>
    <row r="30" spans="1:18">
      <c r="A30" s="15" t="s">
        <v>505</v>
      </c>
      <c r="B30" s="17" t="n">
        <v>4520</v>
      </c>
      <c r="C30" s="18">
        <f>(290.0/B30*100)</f>
        <v/>
      </c>
      <c r="D30" s="19" t="n">
        <v>4230</v>
      </c>
      <c r="E30" s="18" t="n">
        <v>489.28194486</v>
      </c>
      <c r="F30" s="20" t="n">
        <v>2.62312667</v>
      </c>
      <c r="G30" s="18" t="n">
        <v>521.83382648</v>
      </c>
      <c r="H30" s="20" t="n">
        <v>3.2980479</v>
      </c>
      <c r="I30" s="18" t="s">
        <v>481</v>
      </c>
      <c r="J30" s="20" t="s">
        <v>481</v>
      </c>
      <c r="K30" s="18" t="s">
        <v>481</v>
      </c>
      <c r="L30" s="20" t="s">
        <v>481</v>
      </c>
      <c r="M30" s="18" t="s">
        <v>481</v>
      </c>
      <c r="N30" s="20" t="s">
        <v>481</v>
      </c>
      <c r="O30" s="18" t="s">
        <v>481</v>
      </c>
      <c r="P30" s="20" t="s">
        <v>481</v>
      </c>
      <c r="Q30" s="18" t="n">
        <v>441.33625506</v>
      </c>
      <c r="R30" s="20" t="n">
        <v>7.88660475</v>
      </c>
    </row>
    <row r="31" spans="1:18">
      <c r="A31" s="15" t="s">
        <v>506</v>
      </c>
      <c r="B31" s="17" t="n">
        <v>5456</v>
      </c>
      <c r="C31" s="18">
        <f>(161.0/B31*100)</f>
        <v/>
      </c>
      <c r="D31" s="19" t="n">
        <v>5295</v>
      </c>
      <c r="E31" s="18" t="n">
        <v>503.67814795</v>
      </c>
      <c r="F31" s="20" t="n">
        <v>2.23920995</v>
      </c>
      <c r="G31" s="18" t="n">
        <v>522.11411237</v>
      </c>
      <c r="H31" s="20" t="n">
        <v>4.41735496</v>
      </c>
      <c r="I31" s="18" t="s">
        <v>481</v>
      </c>
      <c r="J31" s="20" t="s">
        <v>481</v>
      </c>
      <c r="K31" s="18" t="s">
        <v>481</v>
      </c>
      <c r="L31" s="20" t="s">
        <v>481</v>
      </c>
      <c r="M31" s="18" t="s">
        <v>481</v>
      </c>
      <c r="N31" s="20" t="s">
        <v>481</v>
      </c>
      <c r="O31" s="18" t="s">
        <v>481</v>
      </c>
      <c r="P31" s="20" t="s">
        <v>481</v>
      </c>
      <c r="Q31" s="18" t="n">
        <v>434.59116094</v>
      </c>
      <c r="R31" s="20" t="n">
        <v>6.78227868</v>
      </c>
    </row>
    <row r="32" spans="1:18">
      <c r="A32" s="15" t="s">
        <v>507</v>
      </c>
      <c r="B32" s="17" t="n">
        <v>4478</v>
      </c>
      <c r="C32" s="18">
        <f>(6.0/B32*100)</f>
        <v/>
      </c>
      <c r="D32" s="19" t="n">
        <v>4472</v>
      </c>
      <c r="E32" s="18" t="n">
        <v>502.03620369</v>
      </c>
      <c r="F32" s="20" t="n">
        <v>2.18769147</v>
      </c>
      <c r="G32" s="18" t="n">
        <v>528.48155647</v>
      </c>
      <c r="H32" s="20" t="n">
        <v>5.09140849</v>
      </c>
      <c r="I32" s="18" t="s">
        <v>481</v>
      </c>
      <c r="J32" s="20" t="s">
        <v>481</v>
      </c>
      <c r="K32" s="18" t="s">
        <v>481</v>
      </c>
      <c r="L32" s="20" t="s">
        <v>481</v>
      </c>
      <c r="M32" s="18" t="s">
        <v>481</v>
      </c>
      <c r="N32" s="20" t="s">
        <v>481</v>
      </c>
      <c r="O32" s="18" t="s">
        <v>481</v>
      </c>
      <c r="P32" s="20" t="s">
        <v>481</v>
      </c>
      <c r="Q32" s="18" t="n">
        <v>434.12464006</v>
      </c>
      <c r="R32" s="20" t="n">
        <v>12.02794173</v>
      </c>
    </row>
    <row r="33" spans="1:18">
      <c r="A33" s="15" t="s">
        <v>508</v>
      </c>
      <c r="B33" s="17" t="n">
        <v>7325</v>
      </c>
      <c r="C33" s="18">
        <f>(90.0/B33*100)</f>
        <v/>
      </c>
      <c r="D33" s="19" t="n">
        <v>7235</v>
      </c>
      <c r="E33" s="18" t="n">
        <v>490.13599351</v>
      </c>
      <c r="F33" s="20" t="n">
        <v>2.65284273</v>
      </c>
      <c r="G33" s="18" t="n">
        <v>513.8537232800001</v>
      </c>
      <c r="H33" s="20" t="n">
        <v>3.97215458</v>
      </c>
      <c r="I33" s="18" t="s">
        <v>481</v>
      </c>
      <c r="J33" s="20" t="s">
        <v>481</v>
      </c>
      <c r="K33" s="18" t="s">
        <v>481</v>
      </c>
      <c r="L33" s="20" t="s">
        <v>481</v>
      </c>
      <c r="M33" s="18" t="s">
        <v>481</v>
      </c>
      <c r="N33" s="20" t="s">
        <v>481</v>
      </c>
      <c r="O33" s="18" t="s">
        <v>481</v>
      </c>
      <c r="P33" s="20" t="s">
        <v>481</v>
      </c>
      <c r="Q33" s="18" t="n">
        <v>404.59881363</v>
      </c>
      <c r="R33" s="20" t="n">
        <v>8.65759177</v>
      </c>
    </row>
    <row r="34" spans="1:18">
      <c r="A34" s="15" t="s">
        <v>509</v>
      </c>
      <c r="B34" s="17" t="n">
        <v>6350</v>
      </c>
      <c r="C34" s="18">
        <f>(119.0/B34*100)</f>
        <v/>
      </c>
      <c r="D34" s="19" t="n">
        <v>6231</v>
      </c>
      <c r="E34" s="18" t="n">
        <v>485.61112447</v>
      </c>
      <c r="F34" s="20" t="n">
        <v>2.55419274</v>
      </c>
      <c r="G34" s="18" t="n">
        <v>480.49219697</v>
      </c>
      <c r="H34" s="20" t="n">
        <v>5.31350629</v>
      </c>
      <c r="I34" s="18" t="s">
        <v>481</v>
      </c>
      <c r="J34" s="20" t="s">
        <v>481</v>
      </c>
      <c r="K34" s="18" t="s">
        <v>481</v>
      </c>
      <c r="L34" s="20" t="s">
        <v>481</v>
      </c>
      <c r="M34" s="18" t="n">
        <v>336.51078337</v>
      </c>
      <c r="N34" s="20" t="n">
        <v>12.24828707</v>
      </c>
      <c r="O34" s="18" t="s">
        <v>481</v>
      </c>
      <c r="P34" s="20" t="s">
        <v>481</v>
      </c>
      <c r="Q34" s="18" t="n">
        <v>405.89349741</v>
      </c>
      <c r="R34" s="20" t="n">
        <v>8.574227759999999</v>
      </c>
    </row>
    <row r="35" spans="1:18">
      <c r="A35" s="15" t="s">
        <v>510</v>
      </c>
      <c r="B35" s="17" t="n">
        <v>6406</v>
      </c>
      <c r="C35" s="18">
        <f>(98.0/B35*100)</f>
        <v/>
      </c>
      <c r="D35" s="19" t="n">
        <v>6308</v>
      </c>
      <c r="E35" s="18" t="n">
        <v>502.67274771</v>
      </c>
      <c r="F35" s="20" t="n">
        <v>1.98047303</v>
      </c>
      <c r="G35" s="18" t="n">
        <v>528.48083597</v>
      </c>
      <c r="H35" s="20" t="n">
        <v>2.24388009</v>
      </c>
      <c r="I35" s="18" t="s">
        <v>481</v>
      </c>
      <c r="J35" s="20" t="s">
        <v>481</v>
      </c>
      <c r="K35" s="18" t="s">
        <v>481</v>
      </c>
      <c r="L35" s="20" t="s">
        <v>481</v>
      </c>
      <c r="M35" s="18" t="n">
        <v>349.78970242</v>
      </c>
      <c r="N35" s="20" t="n">
        <v>6.90672373</v>
      </c>
      <c r="O35" s="18" t="s">
        <v>481</v>
      </c>
      <c r="P35" s="20" t="s">
        <v>481</v>
      </c>
      <c r="Q35" s="18" t="n">
        <v>475.96349353</v>
      </c>
      <c r="R35" s="20" t="n">
        <v>7.70432464</v>
      </c>
    </row>
    <row r="36" spans="1:18">
      <c r="A36" s="15" t="s">
        <v>511</v>
      </c>
      <c r="B36" s="17" t="n">
        <v>6736</v>
      </c>
      <c r="C36" s="18">
        <f>(116.0/B36*100)</f>
        <v/>
      </c>
      <c r="D36" s="19" t="n">
        <v>6620</v>
      </c>
      <c r="E36" s="18" t="n">
        <v>482.24100701</v>
      </c>
      <c r="F36" s="20" t="n">
        <v>2.32745995</v>
      </c>
      <c r="G36" s="18" t="n">
        <v>508.12335628</v>
      </c>
      <c r="H36" s="20" t="n">
        <v>2.88946526</v>
      </c>
      <c r="I36" s="18" t="s">
        <v>481</v>
      </c>
      <c r="J36" s="20" t="s">
        <v>481</v>
      </c>
      <c r="K36" s="18" t="s">
        <v>481</v>
      </c>
      <c r="L36" s="20" t="s">
        <v>481</v>
      </c>
      <c r="M36" s="18" t="s">
        <v>481</v>
      </c>
      <c r="N36" s="20" t="s">
        <v>481</v>
      </c>
      <c r="O36" s="18" t="s">
        <v>481</v>
      </c>
      <c r="P36" s="20" t="s">
        <v>481</v>
      </c>
      <c r="Q36" s="18" t="n">
        <v>435.18651938</v>
      </c>
      <c r="R36" s="20" t="n">
        <v>6.53760175</v>
      </c>
    </row>
    <row r="37" spans="1:18">
      <c r="A37" s="15" t="s">
        <v>512</v>
      </c>
      <c r="B37" s="17" t="n">
        <v>5458</v>
      </c>
      <c r="C37" s="18">
        <f>(254.0/B37*100)</f>
        <v/>
      </c>
      <c r="D37" s="19" t="n">
        <v>5204</v>
      </c>
      <c r="E37" s="18" t="n">
        <v>497.56844388</v>
      </c>
      <c r="F37" s="20" t="n">
        <v>3.00806651</v>
      </c>
      <c r="G37" s="18" t="n">
        <v>517.1745501</v>
      </c>
      <c r="H37" s="20" t="n">
        <v>4.27184821</v>
      </c>
      <c r="I37" s="18" t="s">
        <v>481</v>
      </c>
      <c r="J37" s="20" t="s">
        <v>481</v>
      </c>
      <c r="K37" s="18" t="s">
        <v>481</v>
      </c>
      <c r="L37" s="20" t="s">
        <v>481</v>
      </c>
      <c r="M37" s="18" t="s">
        <v>481</v>
      </c>
      <c r="N37" s="20" t="s">
        <v>481</v>
      </c>
      <c r="O37" s="18" t="s">
        <v>481</v>
      </c>
      <c r="P37" s="20" t="s">
        <v>481</v>
      </c>
      <c r="Q37" s="18" t="n">
        <v>427.81289858</v>
      </c>
      <c r="R37" s="20" t="n">
        <v>7.2330348</v>
      </c>
    </row>
    <row r="38" spans="1:18">
      <c r="A38" s="15" t="s">
        <v>513</v>
      </c>
      <c r="B38" s="17" t="n">
        <v>5860</v>
      </c>
      <c r="C38" s="18">
        <f>(36.0/B38*100)</f>
        <v/>
      </c>
      <c r="D38" s="19" t="n">
        <v>5824</v>
      </c>
      <c r="E38" s="18" t="n">
        <v>518.6984151299999</v>
      </c>
      <c r="F38" s="20" t="n">
        <v>2.96103755</v>
      </c>
      <c r="G38" s="18" t="n">
        <v>545.19622438</v>
      </c>
      <c r="H38" s="20" t="n">
        <v>4.597889</v>
      </c>
      <c r="I38" s="18" t="s">
        <v>481</v>
      </c>
      <c r="J38" s="20" t="s">
        <v>481</v>
      </c>
      <c r="K38" s="18" t="s">
        <v>481</v>
      </c>
      <c r="L38" s="20" t="s">
        <v>481</v>
      </c>
      <c r="M38" s="18" t="s">
        <v>481</v>
      </c>
      <c r="N38" s="20" t="s">
        <v>481</v>
      </c>
      <c r="O38" s="18" t="s">
        <v>481</v>
      </c>
      <c r="P38" s="20" t="s">
        <v>481</v>
      </c>
      <c r="Q38" s="18" t="n">
        <v>507.9341809</v>
      </c>
      <c r="R38" s="20" t="n">
        <v>5.38847445</v>
      </c>
    </row>
    <row r="39" spans="1:18">
      <c r="A39" s="15" t="s">
        <v>514</v>
      </c>
      <c r="B39" s="17" t="n">
        <v>5895</v>
      </c>
      <c r="C39" s="18">
        <f>(34.0/B39*100)</f>
        <v/>
      </c>
      <c r="D39" s="19" t="n">
        <v>5861</v>
      </c>
      <c r="E39" s="18" t="n">
        <v>423.9451163</v>
      </c>
      <c r="F39" s="20" t="n">
        <v>4.09916801</v>
      </c>
      <c r="G39" s="18" t="n">
        <v>418.5252448</v>
      </c>
      <c r="H39" s="20" t="n">
        <v>5.36221219</v>
      </c>
      <c r="I39" s="18" t="s">
        <v>481</v>
      </c>
      <c r="J39" s="20" t="s">
        <v>481</v>
      </c>
      <c r="K39" s="18" t="s">
        <v>481</v>
      </c>
      <c r="L39" s="20" t="s">
        <v>481</v>
      </c>
      <c r="M39" s="18" t="s">
        <v>481</v>
      </c>
      <c r="N39" s="20" t="s">
        <v>481</v>
      </c>
      <c r="O39" s="18" t="s">
        <v>481</v>
      </c>
      <c r="P39" s="20" t="s">
        <v>481</v>
      </c>
      <c r="Q39" s="18" t="n">
        <v>380.93211913</v>
      </c>
      <c r="R39" s="20" t="n">
        <v>10.19038894</v>
      </c>
    </row>
    <row r="40" spans="1:18">
      <c r="A40" s="15" t="s">
        <v>515</v>
      </c>
      <c r="B40" s="17" t="n">
        <v>14157</v>
      </c>
      <c r="C40" s="18">
        <f>(467.0/B40*100)</f>
        <v/>
      </c>
      <c r="D40" s="19" t="n">
        <v>13690</v>
      </c>
      <c r="E40" s="18" t="n">
        <v>487.27856322</v>
      </c>
      <c r="F40" s="20" t="n">
        <v>2.38585858</v>
      </c>
      <c r="G40" s="18" t="n">
        <v>527.15026685</v>
      </c>
      <c r="H40" s="20" t="n">
        <v>4.28182398</v>
      </c>
      <c r="I40" s="18" t="s">
        <v>481</v>
      </c>
      <c r="J40" s="20" t="s">
        <v>481</v>
      </c>
      <c r="K40" s="18" t="s">
        <v>481</v>
      </c>
      <c r="L40" s="20" t="s">
        <v>481</v>
      </c>
      <c r="M40" s="18" t="s">
        <v>481</v>
      </c>
      <c r="N40" s="20" t="s">
        <v>481</v>
      </c>
      <c r="O40" s="18" t="s">
        <v>481</v>
      </c>
      <c r="P40" s="20" t="s">
        <v>481</v>
      </c>
      <c r="Q40" s="18" t="n">
        <v>428.96003591</v>
      </c>
      <c r="R40" s="20" t="n">
        <v>6.60173727</v>
      </c>
    </row>
    <row r="41" spans="1:18">
      <c r="A41" s="15" t="s">
        <v>516</v>
      </c>
      <c r="B41" s="17" t="n">
        <v>5712</v>
      </c>
      <c r="C41" s="18">
        <f>(83.0/B41*100)</f>
        <v/>
      </c>
      <c r="D41" s="19" t="n">
        <v>5629</v>
      </c>
      <c r="E41" s="18" t="n">
        <v>469.27405696</v>
      </c>
      <c r="F41" s="20" t="n">
        <v>3.0528526</v>
      </c>
      <c r="G41" s="18" t="n">
        <v>491.84611787</v>
      </c>
      <c r="H41" s="20" t="n">
        <v>5.31978859</v>
      </c>
      <c r="I41" s="18" t="s">
        <v>481</v>
      </c>
      <c r="J41" s="20" t="s">
        <v>481</v>
      </c>
      <c r="K41" s="18" t="s">
        <v>481</v>
      </c>
      <c r="L41" s="20" t="s">
        <v>481</v>
      </c>
      <c r="M41" s="18" t="n">
        <v>392.51815558</v>
      </c>
      <c r="N41" s="20" t="n">
        <v>16.89642718</v>
      </c>
      <c r="O41" s="18" t="s">
        <v>481</v>
      </c>
      <c r="P41" s="20" t="s">
        <v>481</v>
      </c>
      <c r="Q41" s="18" t="n">
        <v>413.19101802</v>
      </c>
      <c r="R41" s="20" t="n">
        <v>11.93714563</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(2423.0/B46*100)</f>
        <v/>
      </c>
      <c r="D46" s="19" t="n">
        <v>20718</v>
      </c>
      <c r="E46" s="18" t="n">
        <v>392.74108793</v>
      </c>
      <c r="F46" s="20" t="n">
        <v>3.50217325</v>
      </c>
      <c r="G46" s="18" t="n">
        <v>388.96039614</v>
      </c>
      <c r="H46" s="20" t="n">
        <v>3.94441306</v>
      </c>
      <c r="I46" s="18" t="s">
        <v>481</v>
      </c>
      <c r="J46" s="20" t="s">
        <v>481</v>
      </c>
      <c r="K46" s="18" t="s">
        <v>481</v>
      </c>
      <c r="L46" s="20" t="s">
        <v>481</v>
      </c>
      <c r="M46" s="18" t="s">
        <v>481</v>
      </c>
      <c r="N46" s="20" t="s">
        <v>481</v>
      </c>
      <c r="O46" s="18" t="s">
        <v>481</v>
      </c>
      <c r="P46" s="20" t="s">
        <v>481</v>
      </c>
      <c r="Q46" s="18" t="n">
        <v>356.80407726</v>
      </c>
      <c r="R46" s="20" t="n">
        <v>3.49082215</v>
      </c>
    </row>
    <row r="47" spans="1:18">
      <c r="A47" s="15" t="s">
        <v>522</v>
      </c>
      <c r="B47" s="17" t="n">
        <v>5928</v>
      </c>
      <c r="C47" s="18">
        <f>(498.0/B47*100)</f>
        <v/>
      </c>
      <c r="D47" s="19" t="n">
        <v>5430</v>
      </c>
      <c r="E47" s="18" t="n">
        <v>453.07757625</v>
      </c>
      <c r="F47" s="20" t="n">
        <v>3.8281815</v>
      </c>
      <c r="G47" s="18" t="n">
        <v>456.13707659</v>
      </c>
      <c r="H47" s="20" t="n">
        <v>7.42636502</v>
      </c>
      <c r="I47" s="18" t="s">
        <v>481</v>
      </c>
      <c r="J47" s="20" t="s">
        <v>481</v>
      </c>
      <c r="K47" s="18" t="s">
        <v>481</v>
      </c>
      <c r="L47" s="20" t="s">
        <v>481</v>
      </c>
      <c r="M47" s="18" t="s">
        <v>481</v>
      </c>
      <c r="N47" s="20" t="s">
        <v>481</v>
      </c>
      <c r="O47" s="18" t="s">
        <v>481</v>
      </c>
      <c r="P47" s="20" t="s">
        <v>481</v>
      </c>
      <c r="Q47" s="18" t="n">
        <v>385.27129689</v>
      </c>
      <c r="R47" s="20" t="n">
        <v>5.46995299</v>
      </c>
    </row>
    <row r="48" spans="1:18">
      <c r="A48" s="15" t="s">
        <v>523</v>
      </c>
      <c r="B48" s="17" t="n">
        <v>9841</v>
      </c>
      <c r="C48" s="18">
        <f>(9.0/B48*100)</f>
        <v/>
      </c>
      <c r="D48" s="19" t="n">
        <v>9832</v>
      </c>
      <c r="E48" s="18" t="n">
        <v>515.68526164</v>
      </c>
      <c r="F48" s="20" t="n">
        <v>5.67781495</v>
      </c>
      <c r="G48" s="18" t="n">
        <v>556.53743164</v>
      </c>
      <c r="H48" s="20" t="n">
        <v>5.02249388</v>
      </c>
      <c r="I48" s="18" t="s">
        <v>481</v>
      </c>
      <c r="J48" s="20" t="s">
        <v>481</v>
      </c>
      <c r="K48" s="18" t="s">
        <v>481</v>
      </c>
      <c r="L48" s="20" t="s">
        <v>481</v>
      </c>
      <c r="M48" s="18" t="s">
        <v>481</v>
      </c>
      <c r="N48" s="20" t="s">
        <v>481</v>
      </c>
      <c r="O48" s="18" t="s">
        <v>481</v>
      </c>
      <c r="P48" s="20" t="s">
        <v>481</v>
      </c>
      <c r="Q48" s="18" t="n">
        <v>492.43036666</v>
      </c>
      <c r="R48" s="20" t="n">
        <v>18.91616282</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(511.0/B50*100)</f>
        <v/>
      </c>
      <c r="D50" s="19" t="n">
        <v>11284</v>
      </c>
      <c r="E50" s="18" t="n">
        <v>392.38164499</v>
      </c>
      <c r="F50" s="20" t="n">
        <v>2.59643575</v>
      </c>
      <c r="G50" s="18" t="n">
        <v>398.23508598</v>
      </c>
      <c r="H50" s="20" t="n">
        <v>2.97787842</v>
      </c>
      <c r="I50" s="18" t="s">
        <v>481</v>
      </c>
      <c r="J50" s="20" t="s">
        <v>481</v>
      </c>
      <c r="K50" s="18" t="s">
        <v>481</v>
      </c>
      <c r="L50" s="20" t="s">
        <v>481</v>
      </c>
      <c r="M50" s="18" t="s">
        <v>481</v>
      </c>
      <c r="N50" s="20" t="s">
        <v>481</v>
      </c>
      <c r="O50" s="18" t="s">
        <v>481</v>
      </c>
      <c r="P50" s="20" t="s">
        <v>481</v>
      </c>
      <c r="Q50" s="18" t="n">
        <v>340.03560749</v>
      </c>
      <c r="R50" s="20" t="n">
        <v>7.64223958</v>
      </c>
    </row>
    <row r="51" spans="1:18">
      <c r="A51" s="15" t="s">
        <v>526</v>
      </c>
      <c r="B51" s="17" t="n">
        <v>6866</v>
      </c>
      <c r="C51" s="18">
        <f>(114.0/B51*100)</f>
        <v/>
      </c>
      <c r="D51" s="19" t="n">
        <v>6752</v>
      </c>
      <c r="E51" s="18" t="n">
        <v>405.97250272</v>
      </c>
      <c r="F51" s="20" t="n">
        <v>2.89157796</v>
      </c>
      <c r="G51" s="18" t="n">
        <v>403.2950699</v>
      </c>
      <c r="H51" s="20" t="n">
        <v>3.70713736</v>
      </c>
      <c r="I51" s="18" t="s">
        <v>481</v>
      </c>
      <c r="J51" s="20" t="s">
        <v>481</v>
      </c>
      <c r="K51" s="18" t="s">
        <v>481</v>
      </c>
      <c r="L51" s="20" t="s">
        <v>481</v>
      </c>
      <c r="M51" s="18" t="n">
        <v>380.5422133</v>
      </c>
      <c r="N51" s="20" t="n">
        <v>4.31283207</v>
      </c>
      <c r="O51" s="18" t="s">
        <v>481</v>
      </c>
      <c r="P51" s="20" t="s">
        <v>481</v>
      </c>
      <c r="Q51" s="18" t="n">
        <v>384.14381521</v>
      </c>
      <c r="R51" s="20" t="n">
        <v>6.50373117</v>
      </c>
    </row>
    <row r="52" spans="1:18">
      <c r="A52" s="15" t="s">
        <v>527</v>
      </c>
      <c r="B52" s="17" t="n">
        <v>5809</v>
      </c>
      <c r="C52" s="18">
        <f>(127.0/B52*100)</f>
        <v/>
      </c>
      <c r="D52" s="19" t="n">
        <v>5682</v>
      </c>
      <c r="E52" s="18" t="n">
        <v>461.67143367</v>
      </c>
      <c r="F52" s="20" t="n">
        <v>2.98744295</v>
      </c>
      <c r="G52" s="18" t="n">
        <v>481.08705273</v>
      </c>
      <c r="H52" s="20" t="n">
        <v>3.46005137</v>
      </c>
      <c r="I52" s="18" t="s">
        <v>481</v>
      </c>
      <c r="J52" s="20" t="s">
        <v>481</v>
      </c>
      <c r="K52" s="18" t="s">
        <v>481</v>
      </c>
      <c r="L52" s="20" t="s">
        <v>481</v>
      </c>
      <c r="M52" s="18" t="s">
        <v>481</v>
      </c>
      <c r="N52" s="20" t="s">
        <v>481</v>
      </c>
      <c r="O52" s="18" t="s">
        <v>481</v>
      </c>
      <c r="P52" s="20" t="s">
        <v>481</v>
      </c>
      <c r="Q52" s="18" t="n">
        <v>391.64537715</v>
      </c>
      <c r="R52" s="20" t="n">
        <v>8.38919155</v>
      </c>
    </row>
    <row r="53" spans="1:18">
      <c r="A53" s="15" t="s">
        <v>528</v>
      </c>
      <c r="B53" s="17" t="n">
        <v>5571</v>
      </c>
      <c r="C53" s="18">
        <f>(150.0/B53*100)</f>
        <v/>
      </c>
      <c r="D53" s="19" t="n">
        <v>5421</v>
      </c>
      <c r="E53" s="18" t="n">
        <v>447.17372533</v>
      </c>
      <c r="F53" s="20" t="n">
        <v>1.87077012</v>
      </c>
      <c r="G53" s="18" t="n">
        <v>431.84198736</v>
      </c>
      <c r="H53" s="20" t="n">
        <v>4.66232814</v>
      </c>
      <c r="I53" s="18" t="s">
        <v>481</v>
      </c>
      <c r="J53" s="20" t="s">
        <v>481</v>
      </c>
      <c r="K53" s="18" t="s">
        <v>481</v>
      </c>
      <c r="L53" s="20" t="s">
        <v>481</v>
      </c>
      <c r="M53" s="18" t="s">
        <v>481</v>
      </c>
      <c r="N53" s="20" t="s">
        <v>481</v>
      </c>
      <c r="O53" s="18" t="s">
        <v>481</v>
      </c>
      <c r="P53" s="20" t="s">
        <v>481</v>
      </c>
      <c r="Q53" s="18" t="n">
        <v>369.15221596</v>
      </c>
      <c r="R53" s="20" t="n">
        <v>4.92744415</v>
      </c>
    </row>
    <row r="54" spans="1:18">
      <c r="A54" s="15" t="s">
        <v>529</v>
      </c>
      <c r="B54" s="17" t="n">
        <v>4740</v>
      </c>
      <c r="C54" s="18">
        <f>(669.0/B54*100)</f>
        <v/>
      </c>
      <c r="D54" s="19" t="n">
        <v>4071</v>
      </c>
      <c r="E54" s="18" t="n">
        <v>336.15761552</v>
      </c>
      <c r="F54" s="20" t="n">
        <v>3.22878443</v>
      </c>
      <c r="G54" s="18" t="n">
        <v>348.80128467</v>
      </c>
      <c r="H54" s="20" t="n">
        <v>4.23827142</v>
      </c>
      <c r="I54" s="18" t="s">
        <v>481</v>
      </c>
      <c r="J54" s="20" t="s">
        <v>481</v>
      </c>
      <c r="K54" s="18" t="s">
        <v>481</v>
      </c>
      <c r="L54" s="20" t="s">
        <v>481</v>
      </c>
      <c r="M54" s="18" t="s">
        <v>481</v>
      </c>
      <c r="N54" s="20" t="s">
        <v>481</v>
      </c>
      <c r="O54" s="18" t="s">
        <v>481</v>
      </c>
      <c r="P54" s="20" t="s">
        <v>481</v>
      </c>
      <c r="Q54" s="18" t="n">
        <v>293.41811787</v>
      </c>
      <c r="R54" s="20" t="n">
        <v>4.52929053</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545.8805624300001</v>
      </c>
      <c r="F56" s="20" t="n">
        <v>3.01445135</v>
      </c>
      <c r="G56" s="18" t="n">
        <v>557.44161876</v>
      </c>
      <c r="H56" s="20" t="n">
        <v>3.95848932</v>
      </c>
      <c r="I56" s="18" t="s">
        <v>481</v>
      </c>
      <c r="J56" s="20" t="s">
        <v>481</v>
      </c>
      <c r="K56" s="18" t="s">
        <v>481</v>
      </c>
      <c r="L56" s="20" t="s">
        <v>481</v>
      </c>
      <c r="M56" s="18" t="s">
        <v>481</v>
      </c>
      <c r="N56" s="20" t="s">
        <v>481</v>
      </c>
      <c r="O56" s="18" t="s">
        <v>481</v>
      </c>
      <c r="P56" s="20" t="s">
        <v>481</v>
      </c>
      <c r="Q56" s="18" t="n">
        <v>486.65364751</v>
      </c>
      <c r="R56" s="20" t="n">
        <v>15.58754781</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(195.0/B61*100)</f>
        <v/>
      </c>
      <c r="D61" s="19" t="n">
        <v>6330</v>
      </c>
      <c r="E61" s="18" t="n">
        <v>480.49730376</v>
      </c>
      <c r="F61" s="20" t="n">
        <v>2.28138667</v>
      </c>
      <c r="G61" s="18" t="n">
        <v>489.7141954</v>
      </c>
      <c r="H61" s="20" t="n">
        <v>4.47116943</v>
      </c>
      <c r="I61" s="18" t="s">
        <v>481</v>
      </c>
      <c r="J61" s="20" t="s">
        <v>481</v>
      </c>
      <c r="K61" s="18" t="s">
        <v>481</v>
      </c>
      <c r="L61" s="20" t="s">
        <v>481</v>
      </c>
      <c r="M61" s="18" t="s">
        <v>481</v>
      </c>
      <c r="N61" s="20" t="s">
        <v>481</v>
      </c>
      <c r="O61" s="18" t="s">
        <v>481</v>
      </c>
      <c r="P61" s="20" t="s">
        <v>481</v>
      </c>
      <c r="Q61" s="18" t="n">
        <v>414.08580044</v>
      </c>
      <c r="R61" s="20" t="n">
        <v>8.47612374</v>
      </c>
    </row>
    <row r="62" spans="1:18">
      <c r="A62" s="15" t="s">
        <v>537</v>
      </c>
      <c r="B62" s="17" t="n">
        <v>4476</v>
      </c>
      <c r="C62" s="18">
        <f>(3.0/B62*100)</f>
        <v/>
      </c>
      <c r="D62" s="19" t="n">
        <v>4473</v>
      </c>
      <c r="E62" s="18" t="n">
        <v>540.89385071</v>
      </c>
      <c r="F62" s="20" t="n">
        <v>1.14416325</v>
      </c>
      <c r="G62" s="18" t="n">
        <v>560.02100537</v>
      </c>
      <c r="H62" s="20" t="n">
        <v>3.55897604</v>
      </c>
      <c r="I62" s="18" t="s">
        <v>481</v>
      </c>
      <c r="J62" s="20" t="s">
        <v>481</v>
      </c>
      <c r="K62" s="18" t="s">
        <v>481</v>
      </c>
      <c r="L62" s="20" t="s">
        <v>481</v>
      </c>
      <c r="M62" s="18" t="s">
        <v>481</v>
      </c>
      <c r="N62" s="20" t="s">
        <v>481</v>
      </c>
      <c r="O62" s="18" t="s">
        <v>481</v>
      </c>
      <c r="P62" s="20" t="s">
        <v>481</v>
      </c>
      <c r="Q62" s="18" t="n">
        <v>524.64867392</v>
      </c>
      <c r="R62" s="20" t="n">
        <v>21.38181494</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(107.0/B66*100)</f>
        <v/>
      </c>
      <c r="D66" s="19" t="n">
        <v>5558</v>
      </c>
      <c r="E66" s="18" t="n">
        <v>427.43776804</v>
      </c>
      <c r="F66" s="20" t="n">
        <v>1.54582465</v>
      </c>
      <c r="G66" s="18" t="n">
        <v>429.56505919</v>
      </c>
      <c r="H66" s="20" t="n">
        <v>5.00365104</v>
      </c>
      <c r="I66" s="18" t="s">
        <v>481</v>
      </c>
      <c r="J66" s="20" t="s">
        <v>481</v>
      </c>
      <c r="K66" s="18" t="s">
        <v>481</v>
      </c>
      <c r="L66" s="20" t="s">
        <v>481</v>
      </c>
      <c r="M66" s="18" t="s">
        <v>481</v>
      </c>
      <c r="N66" s="20" t="s">
        <v>481</v>
      </c>
      <c r="O66" s="18" t="s">
        <v>481</v>
      </c>
      <c r="P66" s="20" t="s">
        <v>481</v>
      </c>
      <c r="Q66" s="18" t="n">
        <v>362.45932562</v>
      </c>
      <c r="R66" s="20" t="n">
        <v>4.69018312</v>
      </c>
    </row>
    <row r="67" spans="1:18">
      <c r="A67" s="15" t="s">
        <v>542</v>
      </c>
      <c r="B67" s="17" t="n">
        <v>6971</v>
      </c>
      <c r="C67" s="18">
        <f>(1435.0/B67*100)</f>
        <v/>
      </c>
      <c r="D67" s="19" t="n">
        <v>5536</v>
      </c>
      <c r="E67" s="18" t="n">
        <v>395.87284818</v>
      </c>
      <c r="F67" s="20" t="n">
        <v>3.12625122</v>
      </c>
      <c r="G67" s="18" t="n">
        <v>413.6267866</v>
      </c>
      <c r="H67" s="20" t="n">
        <v>3.34441741</v>
      </c>
      <c r="I67" s="18" t="s">
        <v>481</v>
      </c>
      <c r="J67" s="20" t="s">
        <v>481</v>
      </c>
      <c r="K67" s="18" t="s">
        <v>481</v>
      </c>
      <c r="L67" s="20" t="s">
        <v>481</v>
      </c>
      <c r="M67" s="18" t="s">
        <v>481</v>
      </c>
      <c r="N67" s="20" t="s">
        <v>481</v>
      </c>
      <c r="O67" s="18" t="s">
        <v>481</v>
      </c>
      <c r="P67" s="20" t="s">
        <v>481</v>
      </c>
      <c r="Q67" s="18" t="n">
        <v>348.32879438</v>
      </c>
      <c r="R67" s="20" t="n">
        <v>6.53918948</v>
      </c>
    </row>
    <row r="68" spans="1:18">
      <c r="A68" s="15" t="s">
        <v>543</v>
      </c>
      <c r="B68" s="17" t="n">
        <v>12083</v>
      </c>
      <c r="C68" s="18">
        <f>(33.0/B68*100)</f>
        <v/>
      </c>
      <c r="D68" s="19" t="n">
        <v>12050</v>
      </c>
      <c r="E68" s="18" t="n">
        <v>414.31498706</v>
      </c>
      <c r="F68" s="20" t="n">
        <v>1.77697934</v>
      </c>
      <c r="G68" s="18" t="n">
        <v>415.88472123</v>
      </c>
      <c r="H68" s="20" t="n">
        <v>3.11151454</v>
      </c>
      <c r="I68" s="18" t="s">
        <v>481</v>
      </c>
      <c r="J68" s="20" t="s">
        <v>481</v>
      </c>
      <c r="K68" s="18" t="s">
        <v>481</v>
      </c>
      <c r="L68" s="20" t="s">
        <v>481</v>
      </c>
      <c r="M68" s="18" t="s">
        <v>481</v>
      </c>
      <c r="N68" s="20" t="s">
        <v>481</v>
      </c>
      <c r="O68" s="18" t="s">
        <v>481</v>
      </c>
      <c r="P68" s="20" t="s">
        <v>481</v>
      </c>
      <c r="Q68" s="18" t="n">
        <v>352.42642464</v>
      </c>
      <c r="R68" s="20" t="n">
        <v>2.20087815</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497.07696103</v>
      </c>
      <c r="F70" s="20" t="n">
        <v>3.09171812</v>
      </c>
      <c r="G70" s="18" t="n">
        <v>508.28339531</v>
      </c>
      <c r="H70" s="20" t="n">
        <v>4.90155199</v>
      </c>
      <c r="I70" s="18" t="s">
        <v>481</v>
      </c>
      <c r="J70" s="20" t="s">
        <v>481</v>
      </c>
      <c r="K70" s="18" t="s">
        <v>481</v>
      </c>
      <c r="L70" s="20" t="s">
        <v>481</v>
      </c>
      <c r="M70" s="18" t="s">
        <v>481</v>
      </c>
      <c r="N70" s="20" t="s">
        <v>481</v>
      </c>
      <c r="O70" s="18" t="s">
        <v>481</v>
      </c>
      <c r="P70" s="20" t="s">
        <v>481</v>
      </c>
      <c r="Q70" s="18" t="n">
        <v>447.11986405</v>
      </c>
      <c r="R70" s="20" t="n">
        <v>8.975269689999999</v>
      </c>
    </row>
    <row r="71" spans="1:18">
      <c r="A71" s="15" t="s">
        <v>546</v>
      </c>
      <c r="B71" s="17" t="n">
        <v>6115</v>
      </c>
      <c r="C71" s="18">
        <f>(63.0/B71*100)</f>
        <v/>
      </c>
      <c r="D71" s="19" t="n">
        <v>6052</v>
      </c>
      <c r="E71" s="18" t="n">
        <v>558.494659</v>
      </c>
      <c r="F71" s="20" t="n">
        <v>1.92887804</v>
      </c>
      <c r="G71" s="18" t="n">
        <v>581.31893733</v>
      </c>
      <c r="H71" s="20" t="n">
        <v>2.80446607</v>
      </c>
      <c r="I71" s="18" t="s">
        <v>481</v>
      </c>
      <c r="J71" s="20" t="s">
        <v>481</v>
      </c>
      <c r="K71" s="18" t="s">
        <v>481</v>
      </c>
      <c r="L71" s="20" t="s">
        <v>481</v>
      </c>
      <c r="M71" s="18" t="s">
        <v>481</v>
      </c>
      <c r="N71" s="20" t="s">
        <v>481</v>
      </c>
      <c r="O71" s="18" t="s">
        <v>481</v>
      </c>
      <c r="P71" s="20" t="s">
        <v>481</v>
      </c>
      <c r="Q71" s="18" t="n">
        <v>513.30315613</v>
      </c>
      <c r="R71" s="20" t="n">
        <v>13.63119196</v>
      </c>
    </row>
    <row r="72" spans="1:18">
      <c r="A72" s="15" t="s">
        <v>547</v>
      </c>
      <c r="B72" s="17" t="n">
        <v>7708</v>
      </c>
      <c r="C72" s="18">
        <f>(12.0/B72*100)</f>
        <v/>
      </c>
      <c r="D72" s="19" t="n">
        <v>7696</v>
      </c>
      <c r="E72" s="18" t="n">
        <v>530.88155247</v>
      </c>
      <c r="F72" s="20" t="n">
        <v>3.1767704</v>
      </c>
      <c r="G72" s="18" t="n">
        <v>572.05200701</v>
      </c>
      <c r="H72" s="20" t="n">
        <v>3.57731438</v>
      </c>
      <c r="I72" s="18" t="s">
        <v>481</v>
      </c>
      <c r="J72" s="20" t="s">
        <v>481</v>
      </c>
      <c r="K72" s="18" t="s">
        <v>481</v>
      </c>
      <c r="L72" s="20" t="s">
        <v>481</v>
      </c>
      <c r="M72" s="18" t="s">
        <v>481</v>
      </c>
      <c r="N72" s="20" t="s">
        <v>481</v>
      </c>
      <c r="O72" s="18" t="s">
        <v>481</v>
      </c>
      <c r="P72" s="20" t="s">
        <v>481</v>
      </c>
      <c r="Q72" s="18" t="n">
        <v>487.36935234</v>
      </c>
      <c r="R72" s="20" t="n">
        <v>21.3038063</v>
      </c>
    </row>
    <row r="73" spans="1:18">
      <c r="A73" s="15" t="s">
        <v>548</v>
      </c>
      <c r="B73" s="17" t="n">
        <v>8249</v>
      </c>
      <c r="C73" s="18">
        <f>(224.0/B73*100)</f>
        <v/>
      </c>
      <c r="D73" s="19" t="n">
        <v>8025</v>
      </c>
      <c r="E73" s="18" t="n">
        <v>412.18187484</v>
      </c>
      <c r="F73" s="20" t="n">
        <v>3.27687437</v>
      </c>
      <c r="G73" s="18" t="n">
        <v>431.28783859</v>
      </c>
      <c r="H73" s="20" t="n">
        <v>3.76692782</v>
      </c>
      <c r="I73" s="18" t="s">
        <v>481</v>
      </c>
      <c r="J73" s="20" t="s">
        <v>481</v>
      </c>
      <c r="K73" s="18" t="s">
        <v>481</v>
      </c>
      <c r="L73" s="20" t="s">
        <v>481</v>
      </c>
      <c r="M73" s="18" t="s">
        <v>481</v>
      </c>
      <c r="N73" s="20" t="s">
        <v>481</v>
      </c>
      <c r="O73" s="18" t="s">
        <v>481</v>
      </c>
      <c r="P73" s="20" t="s">
        <v>481</v>
      </c>
      <c r="Q73" s="18" t="n">
        <v>376.58650224</v>
      </c>
      <c r="R73" s="20" t="n">
        <v>9.08037129</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(365.0/B75*100)</f>
        <v/>
      </c>
      <c r="D75" s="19" t="n">
        <v>5010</v>
      </c>
      <c r="E75" s="18" t="n">
        <v>374.57386631</v>
      </c>
      <c r="F75" s="20" t="n">
        <v>3.30133274</v>
      </c>
      <c r="G75" s="18" t="n">
        <v>374.82973638</v>
      </c>
      <c r="H75" s="20" t="n">
        <v>5.24853641</v>
      </c>
      <c r="I75" s="18" t="s">
        <v>481</v>
      </c>
      <c r="J75" s="20" t="s">
        <v>481</v>
      </c>
      <c r="K75" s="18" t="s">
        <v>481</v>
      </c>
      <c r="L75" s="20" t="s">
        <v>481</v>
      </c>
      <c r="M75" s="18" t="s">
        <v>481</v>
      </c>
      <c r="N75" s="20" t="s">
        <v>481</v>
      </c>
      <c r="O75" s="18" t="s">
        <v>481</v>
      </c>
      <c r="P75" s="20" t="s">
        <v>481</v>
      </c>
      <c r="Q75" s="18" t="n">
        <v>336.73993519</v>
      </c>
      <c r="R75" s="20" t="n">
        <v>5.20433421</v>
      </c>
    </row>
    <row r="76" spans="1:18">
      <c r="A76" s="15" t="s">
        <v>551</v>
      </c>
      <c r="B76" s="17" t="n">
        <v>14167</v>
      </c>
      <c r="C76" s="18">
        <f>(239.0/B76*100)</f>
        <v/>
      </c>
      <c r="D76" s="19" t="n">
        <v>13928</v>
      </c>
      <c r="E76" s="18" t="n">
        <v>430.87104084</v>
      </c>
      <c r="F76" s="20" t="n">
        <v>2.60260468</v>
      </c>
      <c r="G76" s="18" t="n">
        <v>446.02906252</v>
      </c>
      <c r="H76" s="20" t="n">
        <v>3.88859466</v>
      </c>
      <c r="I76" s="18" t="s">
        <v>481</v>
      </c>
      <c r="J76" s="20" t="s">
        <v>481</v>
      </c>
      <c r="K76" s="18" t="s">
        <v>481</v>
      </c>
      <c r="L76" s="20" t="s">
        <v>481</v>
      </c>
      <c r="M76" s="18" t="s">
        <v>481</v>
      </c>
      <c r="N76" s="20" t="s">
        <v>481</v>
      </c>
      <c r="O76" s="18" t="s">
        <v>481</v>
      </c>
      <c r="P76" s="20" t="s">
        <v>481</v>
      </c>
      <c r="Q76" s="18" t="n">
        <v>361.59350255</v>
      </c>
      <c r="R76" s="20" t="n">
        <v>5.92618564</v>
      </c>
    </row>
    <row r="77" spans="1:18">
      <c r="A77" s="15" t="s">
        <v>552</v>
      </c>
      <c r="B77" s="17" t="n">
        <v>6062</v>
      </c>
      <c r="C77" s="18">
        <f>(534.0/B77*100)</f>
        <v/>
      </c>
      <c r="D77" s="19" t="n">
        <v>5528</v>
      </c>
      <c r="E77" s="18" t="n">
        <v>428.9172749</v>
      </c>
      <c r="F77" s="20" t="n">
        <v>3.18127044</v>
      </c>
      <c r="G77" s="18" t="n">
        <v>425.509588</v>
      </c>
      <c r="H77" s="20" t="n">
        <v>5.07843874</v>
      </c>
      <c r="I77" s="18" t="s">
        <v>481</v>
      </c>
      <c r="J77" s="20" t="s">
        <v>481</v>
      </c>
      <c r="K77" s="18" t="s">
        <v>481</v>
      </c>
      <c r="L77" s="20" t="s">
        <v>481</v>
      </c>
      <c r="M77" s="18" t="s">
        <v>481</v>
      </c>
      <c r="N77" s="20" t="s">
        <v>481</v>
      </c>
      <c r="O77" s="18" t="s">
        <v>481</v>
      </c>
      <c r="P77" s="20" t="s">
        <v>481</v>
      </c>
      <c r="Q77" s="18" t="n">
        <v>367.96127644</v>
      </c>
      <c r="R77" s="20" t="n">
        <v>3.57513025</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(129.0/B81*100)</f>
        <v/>
      </c>
      <c r="D81" s="19" t="n">
        <v>8732</v>
      </c>
      <c r="E81" s="18" t="n">
        <v>443.99328024</v>
      </c>
      <c r="F81" s="20" t="n">
        <v>3.43540748</v>
      </c>
      <c r="G81" s="18" t="n">
        <v>459.63895197</v>
      </c>
      <c r="H81" s="20" t="n">
        <v>4.28091212</v>
      </c>
      <c r="I81" s="18" t="s">
        <v>481</v>
      </c>
      <c r="J81" s="20" t="s">
        <v>481</v>
      </c>
      <c r="K81" s="18" t="s">
        <v>481</v>
      </c>
      <c r="L81" s="20" t="s">
        <v>481</v>
      </c>
      <c r="M81" s="18" t="s">
        <v>481</v>
      </c>
      <c r="N81" s="20" t="s">
        <v>481</v>
      </c>
      <c r="O81" s="18" t="s">
        <v>481</v>
      </c>
      <c r="P81" s="20" t="s">
        <v>481</v>
      </c>
      <c r="Q81" s="18" t="n">
        <v>395.08340269</v>
      </c>
      <c r="R81" s="20" t="n">
        <v>10.71727273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909</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499.80602011</v>
      </c>
      <c r="F7" s="20" t="n">
        <v>1.6964501</v>
      </c>
      <c r="G7" s="18" t="n">
        <v>466.02492831</v>
      </c>
      <c r="H7" s="20" t="n">
        <v>5.78852534</v>
      </c>
      <c r="I7" s="18" t="s">
        <v>481</v>
      </c>
      <c r="J7" s="20" t="s">
        <v>481</v>
      </c>
      <c r="K7" s="18" t="s">
        <v>481</v>
      </c>
      <c r="L7" s="20" t="s">
        <v>481</v>
      </c>
      <c r="M7" s="18" t="s">
        <v>481</v>
      </c>
      <c r="N7" s="20" t="s">
        <v>481</v>
      </c>
      <c r="O7" s="18" t="s">
        <v>481</v>
      </c>
      <c r="P7" s="20" t="s">
        <v>481</v>
      </c>
      <c r="Q7" s="18" t="n">
        <v>462.83437344</v>
      </c>
      <c r="R7" s="20" t="n">
        <v>4.70448347</v>
      </c>
    </row>
    <row r="8" spans="1:18">
      <c r="A8" s="15" t="s">
        <v>483</v>
      </c>
      <c r="B8" s="17" t="n">
        <v>7007</v>
      </c>
      <c r="C8" s="18">
        <f>(357.0/B8*100)</f>
        <v/>
      </c>
      <c r="D8" s="19" t="n">
        <v>6650</v>
      </c>
      <c r="E8" s="18" t="n">
        <v>502.08072808</v>
      </c>
      <c r="F8" s="20" t="n">
        <v>2.89294954</v>
      </c>
      <c r="G8" s="18" t="n">
        <v>481.24215812</v>
      </c>
      <c r="H8" s="20" t="n">
        <v>6.25561979</v>
      </c>
      <c r="I8" s="18" t="s">
        <v>481</v>
      </c>
      <c r="J8" s="20" t="s">
        <v>481</v>
      </c>
      <c r="K8" s="18" t="s">
        <v>481</v>
      </c>
      <c r="L8" s="20" t="s">
        <v>481</v>
      </c>
      <c r="M8" s="18" t="n">
        <v>301.63126691</v>
      </c>
      <c r="N8" s="20" t="n">
        <v>25.14921031</v>
      </c>
      <c r="O8" s="18" t="s">
        <v>481</v>
      </c>
      <c r="P8" s="20" t="s">
        <v>481</v>
      </c>
      <c r="Q8" s="18" t="n">
        <v>444.02733993</v>
      </c>
      <c r="R8" s="20" t="n">
        <v>8.36257047</v>
      </c>
    </row>
    <row r="9" spans="1:18">
      <c r="A9" s="15" t="s">
        <v>484</v>
      </c>
      <c r="B9" s="17" t="n">
        <v>9651</v>
      </c>
      <c r="C9" s="18">
        <f>(381.0/B9*100)</f>
        <v/>
      </c>
      <c r="D9" s="19" t="n">
        <v>9270</v>
      </c>
      <c r="E9" s="18" t="n">
        <v>519.13396829</v>
      </c>
      <c r="F9" s="20" t="n">
        <v>2.42673568</v>
      </c>
      <c r="G9" s="18" t="n">
        <v>484.49437972</v>
      </c>
      <c r="H9" s="20" t="n">
        <v>4.96199046</v>
      </c>
      <c r="I9" s="18" t="s">
        <v>481</v>
      </c>
      <c r="J9" s="20" t="s">
        <v>481</v>
      </c>
      <c r="K9" s="18" t="s">
        <v>481</v>
      </c>
      <c r="L9" s="20" t="s">
        <v>481</v>
      </c>
      <c r="M9" s="18" t="n">
        <v>357.98454354</v>
      </c>
      <c r="N9" s="20" t="n">
        <v>11.51846445</v>
      </c>
      <c r="O9" s="18" t="s">
        <v>481</v>
      </c>
      <c r="P9" s="20" t="s">
        <v>481</v>
      </c>
      <c r="Q9" s="18" t="n">
        <v>440.31695651</v>
      </c>
      <c r="R9" s="20" t="n">
        <v>7.8140796</v>
      </c>
    </row>
    <row r="10" spans="1:18">
      <c r="A10" s="15" t="s">
        <v>485</v>
      </c>
      <c r="B10" s="17" t="n">
        <v>20058</v>
      </c>
      <c r="C10" s="18">
        <f>(596.0/B10*100)</f>
        <v/>
      </c>
      <c r="D10" s="19" t="n">
        <v>19462</v>
      </c>
      <c r="E10" s="18" t="n">
        <v>521.04195435</v>
      </c>
      <c r="F10" s="20" t="n">
        <v>2.30406356</v>
      </c>
      <c r="G10" s="18" t="n">
        <v>480.46069713</v>
      </c>
      <c r="H10" s="20" t="n">
        <v>5.54921732</v>
      </c>
      <c r="I10" s="18" t="s">
        <v>481</v>
      </c>
      <c r="J10" s="20" t="s">
        <v>481</v>
      </c>
      <c r="K10" s="18" t="s">
        <v>481</v>
      </c>
      <c r="L10" s="20" t="s">
        <v>481</v>
      </c>
      <c r="M10" s="18" t="s">
        <v>481</v>
      </c>
      <c r="N10" s="20" t="s">
        <v>481</v>
      </c>
      <c r="O10" s="18" t="s">
        <v>481</v>
      </c>
      <c r="P10" s="20" t="s">
        <v>481</v>
      </c>
      <c r="Q10" s="18" t="n">
        <v>458.50567512</v>
      </c>
      <c r="R10" s="20" t="n">
        <v>6.13034863</v>
      </c>
    </row>
    <row r="11" spans="1:18">
      <c r="A11" s="15" t="s">
        <v>486</v>
      </c>
      <c r="B11" s="17" t="n">
        <v>7053</v>
      </c>
      <c r="C11" s="18">
        <f>(274.0/B11*100)</f>
        <v/>
      </c>
      <c r="D11" s="19" t="n">
        <v>6779</v>
      </c>
      <c r="E11" s="18" t="n">
        <v>430.3117645</v>
      </c>
      <c r="F11" s="20" t="n">
        <v>2.69775339</v>
      </c>
      <c r="G11" s="18" t="n">
        <v>411.58145238</v>
      </c>
      <c r="H11" s="20" t="n">
        <v>4.12923207</v>
      </c>
      <c r="I11" s="18" t="s">
        <v>481</v>
      </c>
      <c r="J11" s="20" t="s">
        <v>481</v>
      </c>
      <c r="K11" s="18" t="s">
        <v>481</v>
      </c>
      <c r="L11" s="20" t="s">
        <v>481</v>
      </c>
      <c r="M11" s="18" t="s">
        <v>481</v>
      </c>
      <c r="N11" s="20" t="s">
        <v>481</v>
      </c>
      <c r="O11" s="18" t="s">
        <v>481</v>
      </c>
      <c r="P11" s="20" t="s">
        <v>481</v>
      </c>
      <c r="Q11" s="18" t="n">
        <v>396.75302866</v>
      </c>
      <c r="R11" s="20" t="n">
        <v>5.96105412</v>
      </c>
    </row>
    <row r="12" spans="1:18">
      <c r="A12" s="15" t="s">
        <v>487</v>
      </c>
      <c r="B12" s="17" t="n">
        <v>6894</v>
      </c>
      <c r="C12" s="18">
        <f>(61.0/B12*100)</f>
        <v/>
      </c>
      <c r="D12" s="19" t="n">
        <v>6833</v>
      </c>
      <c r="E12" s="18" t="n">
        <v>501.55378204</v>
      </c>
      <c r="F12" s="20" t="n">
        <v>2.0779605</v>
      </c>
      <c r="G12" s="18" t="n">
        <v>472.45653936</v>
      </c>
      <c r="H12" s="20" t="n">
        <v>6.06762173</v>
      </c>
      <c r="I12" s="18" t="s">
        <v>481</v>
      </c>
      <c r="J12" s="20" t="s">
        <v>481</v>
      </c>
      <c r="K12" s="18" t="s">
        <v>481</v>
      </c>
      <c r="L12" s="20" t="s">
        <v>481</v>
      </c>
      <c r="M12" s="18" t="n">
        <v>340.98506961</v>
      </c>
      <c r="N12" s="20" t="n">
        <v>12.52444664</v>
      </c>
      <c r="O12" s="18" t="s">
        <v>481</v>
      </c>
      <c r="P12" s="20" t="s">
        <v>481</v>
      </c>
      <c r="Q12" s="18" t="n">
        <v>414.76444069</v>
      </c>
      <c r="R12" s="20" t="n">
        <v>7.48741224</v>
      </c>
    </row>
    <row r="13" spans="1:18">
      <c r="A13" s="15" t="s">
        <v>488</v>
      </c>
      <c r="B13" s="17" t="n">
        <v>7161</v>
      </c>
      <c r="C13" s="18">
        <f>(380.0/B13*100)</f>
        <v/>
      </c>
      <c r="D13" s="19" t="n">
        <v>6781</v>
      </c>
      <c r="E13" s="18" t="n">
        <v>517.60174093</v>
      </c>
      <c r="F13" s="20" t="n">
        <v>2.18832588</v>
      </c>
      <c r="G13" s="18" t="n">
        <v>507.73187955</v>
      </c>
      <c r="H13" s="20" t="n">
        <v>8.11463642</v>
      </c>
      <c r="I13" s="18" t="s">
        <v>481</v>
      </c>
      <c r="J13" s="20" t="s">
        <v>481</v>
      </c>
      <c r="K13" s="18" t="s">
        <v>481</v>
      </c>
      <c r="L13" s="20" t="s">
        <v>481</v>
      </c>
      <c r="M13" s="18" t="n">
        <v>447.51533769</v>
      </c>
      <c r="N13" s="20" t="n">
        <v>5.97365007</v>
      </c>
      <c r="O13" s="18" t="s">
        <v>481</v>
      </c>
      <c r="P13" s="20" t="s">
        <v>481</v>
      </c>
      <c r="Q13" s="18" t="n">
        <v>441.40346554</v>
      </c>
      <c r="R13" s="20" t="n">
        <v>7.04764233</v>
      </c>
    </row>
    <row r="14" spans="1:18">
      <c r="A14" s="15" t="s">
        <v>489</v>
      </c>
      <c r="B14" s="17" t="n">
        <v>5587</v>
      </c>
      <c r="C14" s="18">
        <f>(102.0/B14*100)</f>
        <v/>
      </c>
      <c r="D14" s="19" t="n">
        <v>5485</v>
      </c>
      <c r="E14" s="18" t="n">
        <v>524.77901101</v>
      </c>
      <c r="F14" s="20" t="n">
        <v>2.09214175</v>
      </c>
      <c r="G14" s="18" t="n">
        <v>495.16174297</v>
      </c>
      <c r="H14" s="20" t="n">
        <v>4.32044801</v>
      </c>
      <c r="I14" s="18" t="s">
        <v>481</v>
      </c>
      <c r="J14" s="20" t="s">
        <v>481</v>
      </c>
      <c r="K14" s="18" t="s">
        <v>481</v>
      </c>
      <c r="L14" s="20" t="s">
        <v>481</v>
      </c>
      <c r="M14" s="18" t="s">
        <v>481</v>
      </c>
      <c r="N14" s="20" t="s">
        <v>481</v>
      </c>
      <c r="O14" s="18" t="s">
        <v>481</v>
      </c>
      <c r="P14" s="20" t="s">
        <v>481</v>
      </c>
      <c r="Q14" s="18" t="n">
        <v>470.21816757</v>
      </c>
      <c r="R14" s="20" t="n">
        <v>9.456101329999999</v>
      </c>
    </row>
    <row r="15" spans="1:18">
      <c r="A15" s="15" t="s">
        <v>490</v>
      </c>
      <c r="B15" s="17" t="n">
        <v>5882</v>
      </c>
      <c r="C15" s="18">
        <f>(218.0/B15*100)</f>
        <v/>
      </c>
      <c r="D15" s="19" t="n">
        <v>5664</v>
      </c>
      <c r="E15" s="18" t="n">
        <v>517.3138046</v>
      </c>
      <c r="F15" s="20" t="n">
        <v>2.13145584</v>
      </c>
      <c r="G15" s="18" t="n">
        <v>491.19095738</v>
      </c>
      <c r="H15" s="20" t="n">
        <v>6.52001046</v>
      </c>
      <c r="I15" s="18" t="s">
        <v>481</v>
      </c>
      <c r="J15" s="20" t="s">
        <v>481</v>
      </c>
      <c r="K15" s="18" t="s">
        <v>481</v>
      </c>
      <c r="L15" s="20" t="s">
        <v>481</v>
      </c>
      <c r="M15" s="18" t="n">
        <v>368.85220715</v>
      </c>
      <c r="N15" s="20" t="n">
        <v>14.5875493</v>
      </c>
      <c r="O15" s="18" t="s">
        <v>481</v>
      </c>
      <c r="P15" s="20" t="s">
        <v>481</v>
      </c>
      <c r="Q15" s="18" t="n">
        <v>449.17447115</v>
      </c>
      <c r="R15" s="20" t="n">
        <v>7.20802515</v>
      </c>
    </row>
    <row r="16" spans="1:18">
      <c r="A16" s="15" t="s">
        <v>491</v>
      </c>
      <c r="B16" s="17" t="n">
        <v>6108</v>
      </c>
      <c r="C16" s="18">
        <f>(210.0/B16*100)</f>
        <v/>
      </c>
      <c r="D16" s="19" t="n">
        <v>5898</v>
      </c>
      <c r="E16" s="18" t="n">
        <v>504.34964927</v>
      </c>
      <c r="F16" s="20" t="n">
        <v>2.12918699</v>
      </c>
      <c r="G16" s="18" t="n">
        <v>458.4289965</v>
      </c>
      <c r="H16" s="20" t="n">
        <v>5.40529237</v>
      </c>
      <c r="I16" s="18" t="s">
        <v>481</v>
      </c>
      <c r="J16" s="20" t="s">
        <v>481</v>
      </c>
      <c r="K16" s="18" t="s">
        <v>481</v>
      </c>
      <c r="L16" s="20" t="s">
        <v>481</v>
      </c>
      <c r="M16" s="18" t="s">
        <v>481</v>
      </c>
      <c r="N16" s="20" t="s">
        <v>481</v>
      </c>
      <c r="O16" s="18" t="s">
        <v>481</v>
      </c>
      <c r="P16" s="20" t="s">
        <v>481</v>
      </c>
      <c r="Q16" s="18" t="n">
        <v>421.64610365</v>
      </c>
      <c r="R16" s="20" t="n">
        <v>9.21219662</v>
      </c>
    </row>
    <row r="17" spans="1:18">
      <c r="A17" s="15" t="s">
        <v>492</v>
      </c>
      <c r="B17" s="17" t="n">
        <v>6504</v>
      </c>
      <c r="C17" s="18">
        <f>(2822.0/B17*100)</f>
        <v/>
      </c>
      <c r="D17" s="19" t="n">
        <v>3682</v>
      </c>
      <c r="E17" s="18" t="n">
        <v>516.30939727</v>
      </c>
      <c r="F17" s="20" t="n">
        <v>3.25612917</v>
      </c>
      <c r="G17" s="18" t="n">
        <v>475.43960876</v>
      </c>
      <c r="H17" s="20" t="n">
        <v>9.87349852</v>
      </c>
      <c r="I17" s="18" t="s">
        <v>481</v>
      </c>
      <c r="J17" s="20" t="s">
        <v>481</v>
      </c>
      <c r="K17" s="18" t="s">
        <v>481</v>
      </c>
      <c r="L17" s="20" t="s">
        <v>481</v>
      </c>
      <c r="M17" s="18" t="n">
        <v>362.96139732</v>
      </c>
      <c r="N17" s="20" t="n">
        <v>12.64520278</v>
      </c>
      <c r="O17" s="18" t="s">
        <v>481</v>
      </c>
      <c r="P17" s="20" t="s">
        <v>481</v>
      </c>
      <c r="Q17" s="18" t="n">
        <v>475.38326337</v>
      </c>
      <c r="R17" s="20" t="n">
        <v>7.28955907</v>
      </c>
    </row>
    <row r="18" spans="1:18">
      <c r="A18" s="15" t="s">
        <v>493</v>
      </c>
      <c r="B18" s="17" t="n">
        <v>5532</v>
      </c>
      <c r="C18" s="18">
        <f>(33.0/B18*100)</f>
        <v/>
      </c>
      <c r="D18" s="19" t="n">
        <v>5499</v>
      </c>
      <c r="E18" s="18" t="n">
        <v>460.63968319</v>
      </c>
      <c r="F18" s="20" t="n">
        <v>3.40996993</v>
      </c>
      <c r="G18" s="18" t="n">
        <v>421.40361097</v>
      </c>
      <c r="H18" s="20" t="n">
        <v>7.16326273</v>
      </c>
      <c r="I18" s="18" t="s">
        <v>481</v>
      </c>
      <c r="J18" s="20" t="s">
        <v>481</v>
      </c>
      <c r="K18" s="18" t="s">
        <v>481</v>
      </c>
      <c r="L18" s="20" t="s">
        <v>481</v>
      </c>
      <c r="M18" s="18" t="s">
        <v>481</v>
      </c>
      <c r="N18" s="20" t="s">
        <v>481</v>
      </c>
      <c r="O18" s="18" t="s">
        <v>481</v>
      </c>
      <c r="P18" s="20" t="s">
        <v>481</v>
      </c>
      <c r="Q18" s="18" t="n">
        <v>396.47610551</v>
      </c>
      <c r="R18" s="20" t="n">
        <v>10.23231497</v>
      </c>
    </row>
    <row r="19" spans="1:18">
      <c r="A19" s="15" t="s">
        <v>494</v>
      </c>
      <c r="B19" s="17" t="n">
        <v>5658</v>
      </c>
      <c r="C19" s="18">
        <f>(541.0/B19*100)</f>
        <v/>
      </c>
      <c r="D19" s="19" t="n">
        <v>5117</v>
      </c>
      <c r="E19" s="18" t="n">
        <v>485.40085801</v>
      </c>
      <c r="F19" s="20" t="n">
        <v>2.632089</v>
      </c>
      <c r="G19" s="18" t="n">
        <v>448.03919575</v>
      </c>
      <c r="H19" s="20" t="n">
        <v>7.02391859</v>
      </c>
      <c r="I19" s="18" t="s">
        <v>481</v>
      </c>
      <c r="J19" s="20" t="s">
        <v>481</v>
      </c>
      <c r="K19" s="18" t="s">
        <v>481</v>
      </c>
      <c r="L19" s="20" t="s">
        <v>481</v>
      </c>
      <c r="M19" s="18" t="s">
        <v>481</v>
      </c>
      <c r="N19" s="20" t="s">
        <v>481</v>
      </c>
      <c r="O19" s="18" t="s">
        <v>481</v>
      </c>
      <c r="P19" s="20" t="s">
        <v>481</v>
      </c>
      <c r="Q19" s="18" t="n">
        <v>400.47983273</v>
      </c>
      <c r="R19" s="20" t="n">
        <v>8.03359</v>
      </c>
    </row>
    <row r="20" spans="1:18">
      <c r="A20" s="15" t="s">
        <v>495</v>
      </c>
      <c r="B20" s="17" t="n">
        <v>3371</v>
      </c>
      <c r="C20" s="18">
        <f>(75.0/B20*100)</f>
        <v/>
      </c>
      <c r="D20" s="19" t="n">
        <v>3296</v>
      </c>
      <c r="E20" s="18" t="n">
        <v>492.47689073</v>
      </c>
      <c r="F20" s="20" t="n">
        <v>2.06492189</v>
      </c>
      <c r="G20" s="18" t="n">
        <v>452.20527848</v>
      </c>
      <c r="H20" s="20" t="n">
        <v>11.55784395</v>
      </c>
      <c r="I20" s="18" t="s">
        <v>481</v>
      </c>
      <c r="J20" s="20" t="s">
        <v>481</v>
      </c>
      <c r="K20" s="18" t="s">
        <v>481</v>
      </c>
      <c r="L20" s="20" t="s">
        <v>481</v>
      </c>
      <c r="M20" s="18" t="s">
        <v>481</v>
      </c>
      <c r="N20" s="20" t="s">
        <v>481</v>
      </c>
      <c r="O20" s="18" t="s">
        <v>481</v>
      </c>
      <c r="P20" s="20" t="s">
        <v>481</v>
      </c>
      <c r="Q20" s="18" t="n">
        <v>446.68570096</v>
      </c>
      <c r="R20" s="20" t="n">
        <v>9.811934470000001</v>
      </c>
    </row>
    <row r="21" spans="1:18">
      <c r="A21" s="15" t="s">
        <v>496</v>
      </c>
      <c r="B21" s="17" t="n">
        <v>5741</v>
      </c>
      <c r="C21" s="18">
        <f>(97.0/B21*100)</f>
        <v/>
      </c>
      <c r="D21" s="19" t="n">
        <v>5644</v>
      </c>
      <c r="E21" s="18" t="n">
        <v>506.22934781</v>
      </c>
      <c r="F21" s="20" t="n">
        <v>2.05000901</v>
      </c>
      <c r="G21" s="18" t="n">
        <v>466.84281323</v>
      </c>
      <c r="H21" s="20" t="n">
        <v>8.25148809</v>
      </c>
      <c r="I21" s="18" t="s">
        <v>481</v>
      </c>
      <c r="J21" s="20" t="s">
        <v>481</v>
      </c>
      <c r="K21" s="18" t="s">
        <v>481</v>
      </c>
      <c r="L21" s="20" t="s">
        <v>481</v>
      </c>
      <c r="M21" s="18" t="s">
        <v>481</v>
      </c>
      <c r="N21" s="20" t="s">
        <v>481</v>
      </c>
      <c r="O21" s="18" t="s">
        <v>481</v>
      </c>
      <c r="P21" s="20" t="s">
        <v>481</v>
      </c>
      <c r="Q21" s="18" t="n">
        <v>464.00347327</v>
      </c>
      <c r="R21" s="20" t="n">
        <v>8.19718196</v>
      </c>
    </row>
    <row r="22" spans="1:18">
      <c r="A22" s="15" t="s">
        <v>497</v>
      </c>
      <c r="B22" s="17" t="n">
        <v>6598</v>
      </c>
      <c r="C22" s="18">
        <f>(46.0/B22*100)</f>
        <v/>
      </c>
      <c r="D22" s="19" t="n">
        <v>6552</v>
      </c>
      <c r="E22" s="18" t="n">
        <v>479.63991775</v>
      </c>
      <c r="F22" s="20" t="n">
        <v>3.27629923</v>
      </c>
      <c r="G22" s="18" t="n">
        <v>452.66840851</v>
      </c>
      <c r="H22" s="20" t="n">
        <v>10.11747539</v>
      </c>
      <c r="I22" s="18" t="s">
        <v>481</v>
      </c>
      <c r="J22" s="20" t="s">
        <v>481</v>
      </c>
      <c r="K22" s="18" t="s">
        <v>481</v>
      </c>
      <c r="L22" s="20" t="s">
        <v>481</v>
      </c>
      <c r="M22" s="18" t="s">
        <v>481</v>
      </c>
      <c r="N22" s="20" t="s">
        <v>481</v>
      </c>
      <c r="O22" s="18" t="n">
        <v>374.4886</v>
      </c>
      <c r="P22" s="20" t="n">
        <v>55.85737712</v>
      </c>
      <c r="Q22" s="18" t="n">
        <v>381.87541232</v>
      </c>
      <c r="R22" s="20" t="n">
        <v>7.84085259</v>
      </c>
    </row>
    <row r="23" spans="1:18">
      <c r="A23" s="15" t="s">
        <v>498</v>
      </c>
      <c r="B23" s="17" t="n">
        <v>11583</v>
      </c>
      <c r="C23" s="18">
        <f>(329.0/B23*100)</f>
        <v/>
      </c>
      <c r="D23" s="19" t="n">
        <v>11254</v>
      </c>
      <c r="E23" s="18" t="n">
        <v>495.11791493</v>
      </c>
      <c r="F23" s="20" t="n">
        <v>3.04885549</v>
      </c>
      <c r="G23" s="18" t="n">
        <v>454.15571077</v>
      </c>
      <c r="H23" s="20" t="n">
        <v>5.8446269</v>
      </c>
      <c r="I23" s="18" t="s">
        <v>481</v>
      </c>
      <c r="J23" s="20" t="s">
        <v>481</v>
      </c>
      <c r="K23" s="18" t="s">
        <v>481</v>
      </c>
      <c r="L23" s="20" t="s">
        <v>481</v>
      </c>
      <c r="M23" s="18" t="s">
        <v>481</v>
      </c>
      <c r="N23" s="20" t="s">
        <v>481</v>
      </c>
      <c r="O23" s="18" t="s">
        <v>481</v>
      </c>
      <c r="P23" s="20" t="s">
        <v>481</v>
      </c>
      <c r="Q23" s="18" t="n">
        <v>442.57884961</v>
      </c>
      <c r="R23" s="20" t="n">
        <v>7.89941265</v>
      </c>
    </row>
    <row r="24" spans="1:18">
      <c r="A24" s="15" t="s">
        <v>499</v>
      </c>
      <c r="B24" s="17" t="n">
        <v>6647</v>
      </c>
      <c r="C24" s="18">
        <f>(23.0/B24*100)</f>
        <v/>
      </c>
      <c r="D24" s="19" t="n">
        <v>6624</v>
      </c>
      <c r="E24" s="18" t="n">
        <v>536.23208491</v>
      </c>
      <c r="F24" s="20" t="n">
        <v>2.87002854</v>
      </c>
      <c r="G24" s="18" t="n">
        <v>498.78713343</v>
      </c>
      <c r="H24" s="20" t="n">
        <v>9.120518280000001</v>
      </c>
      <c r="I24" s="18" t="s">
        <v>481</v>
      </c>
      <c r="J24" s="20" t="s">
        <v>481</v>
      </c>
      <c r="K24" s="18" t="s">
        <v>481</v>
      </c>
      <c r="L24" s="20" t="s">
        <v>481</v>
      </c>
      <c r="M24" s="18" t="s">
        <v>481</v>
      </c>
      <c r="N24" s="20" t="s">
        <v>481</v>
      </c>
      <c r="O24" s="18" t="s">
        <v>481</v>
      </c>
      <c r="P24" s="20" t="s">
        <v>481</v>
      </c>
      <c r="Q24" s="18" t="n">
        <v>482.16455388</v>
      </c>
      <c r="R24" s="20" t="n">
        <v>10.74799911</v>
      </c>
    </row>
    <row r="25" spans="1:18">
      <c r="A25" s="15" t="s">
        <v>500</v>
      </c>
      <c r="B25" s="17" t="n">
        <v>5581</v>
      </c>
      <c r="C25" s="18">
        <f>(26.0/B25*100)</f>
        <v/>
      </c>
      <c r="D25" s="19" t="n">
        <v>5555</v>
      </c>
      <c r="E25" s="18" t="n">
        <v>524.51924535</v>
      </c>
      <c r="F25" s="20" t="n">
        <v>3.63315991</v>
      </c>
      <c r="G25" s="18" t="n">
        <v>523.44349241</v>
      </c>
      <c r="H25" s="20" t="n">
        <v>6.31900654</v>
      </c>
      <c r="I25" s="18" t="s">
        <v>481</v>
      </c>
      <c r="J25" s="20" t="s">
        <v>481</v>
      </c>
      <c r="K25" s="18" t="s">
        <v>481</v>
      </c>
      <c r="L25" s="20" t="s">
        <v>481</v>
      </c>
      <c r="M25" s="18" t="s">
        <v>481</v>
      </c>
      <c r="N25" s="20" t="s">
        <v>481</v>
      </c>
      <c r="O25" s="18" t="s">
        <v>481</v>
      </c>
      <c r="P25" s="20" t="s">
        <v>481</v>
      </c>
      <c r="Q25" s="18" t="n">
        <v>509.0417273</v>
      </c>
      <c r="R25" s="20" t="n">
        <v>14.83614322</v>
      </c>
    </row>
    <row r="26" spans="1:18">
      <c r="A26" s="15" t="s">
        <v>501</v>
      </c>
      <c r="B26" s="17" t="n">
        <v>4869</v>
      </c>
      <c r="C26" s="18">
        <f>(108.0/B26*100)</f>
        <v/>
      </c>
      <c r="D26" s="19" t="n">
        <v>4761</v>
      </c>
      <c r="E26" s="18" t="n">
        <v>485.33760371</v>
      </c>
      <c r="F26" s="20" t="n">
        <v>1.90043964</v>
      </c>
      <c r="G26" s="18" t="n">
        <v>457.59681368</v>
      </c>
      <c r="H26" s="20" t="n">
        <v>5.23615121</v>
      </c>
      <c r="I26" s="18" t="s">
        <v>481</v>
      </c>
      <c r="J26" s="20" t="s">
        <v>481</v>
      </c>
      <c r="K26" s="18" t="s">
        <v>481</v>
      </c>
      <c r="L26" s="20" t="s">
        <v>481</v>
      </c>
      <c r="M26" s="18" t="s">
        <v>481</v>
      </c>
      <c r="N26" s="20" t="s">
        <v>481</v>
      </c>
      <c r="O26" s="18" t="s">
        <v>481</v>
      </c>
      <c r="P26" s="20" t="s">
        <v>481</v>
      </c>
      <c r="Q26" s="18" t="n">
        <v>449.44303771</v>
      </c>
      <c r="R26" s="20" t="n">
        <v>8.200467420000001</v>
      </c>
    </row>
    <row r="27" spans="1:18">
      <c r="A27" s="15" t="s">
        <v>502</v>
      </c>
      <c r="B27" s="17" t="n">
        <v>5299</v>
      </c>
      <c r="C27" s="18">
        <f>(245.0/B27*100)</f>
        <v/>
      </c>
      <c r="D27" s="19" t="n">
        <v>5054</v>
      </c>
      <c r="E27" s="18" t="n">
        <v>496.61618129</v>
      </c>
      <c r="F27" s="20" t="n">
        <v>1.46275208</v>
      </c>
      <c r="G27" s="18" t="n">
        <v>448.78651207</v>
      </c>
      <c r="H27" s="20" t="n">
        <v>4.97739517</v>
      </c>
      <c r="I27" s="18" t="s">
        <v>481</v>
      </c>
      <c r="J27" s="20" t="s">
        <v>481</v>
      </c>
      <c r="K27" s="18" t="s">
        <v>481</v>
      </c>
      <c r="L27" s="20" t="s">
        <v>481</v>
      </c>
      <c r="M27" s="18" t="s">
        <v>481</v>
      </c>
      <c r="N27" s="20" t="s">
        <v>481</v>
      </c>
      <c r="O27" s="18" t="s">
        <v>481</v>
      </c>
      <c r="P27" s="20" t="s">
        <v>481</v>
      </c>
      <c r="Q27" s="18" t="n">
        <v>420.14204487</v>
      </c>
      <c r="R27" s="20" t="n">
        <v>4.99876546</v>
      </c>
    </row>
    <row r="28" spans="1:18">
      <c r="A28" s="15" t="s">
        <v>503</v>
      </c>
      <c r="B28" s="17" t="n">
        <v>7568</v>
      </c>
      <c r="C28" s="18">
        <f>(640.0/B28*100)</f>
        <v/>
      </c>
      <c r="D28" s="19" t="n">
        <v>6928</v>
      </c>
      <c r="E28" s="18" t="n">
        <v>415.08361531</v>
      </c>
      <c r="F28" s="20" t="n">
        <v>2.51825513</v>
      </c>
      <c r="G28" s="18" t="n">
        <v>402.98381385</v>
      </c>
      <c r="H28" s="20" t="n">
        <v>3.99997635</v>
      </c>
      <c r="I28" s="18" t="s">
        <v>481</v>
      </c>
      <c r="J28" s="20" t="s">
        <v>481</v>
      </c>
      <c r="K28" s="18" t="s">
        <v>481</v>
      </c>
      <c r="L28" s="20" t="s">
        <v>481</v>
      </c>
      <c r="M28" s="18" t="s">
        <v>481</v>
      </c>
      <c r="N28" s="20" t="s">
        <v>481</v>
      </c>
      <c r="O28" s="18" t="s">
        <v>481</v>
      </c>
      <c r="P28" s="20" t="s">
        <v>481</v>
      </c>
      <c r="Q28" s="18" t="n">
        <v>380.39301414</v>
      </c>
      <c r="R28" s="20" t="n">
        <v>7.41772428</v>
      </c>
    </row>
    <row r="29" spans="1:18">
      <c r="A29" s="15" t="s">
        <v>504</v>
      </c>
      <c r="B29" s="17" t="n">
        <v>5385</v>
      </c>
      <c r="C29" s="18">
        <f>(30.0/B29*100)</f>
        <v/>
      </c>
      <c r="D29" s="19" t="n">
        <v>5355</v>
      </c>
      <c r="E29" s="18" t="n">
        <v>520.46981753</v>
      </c>
      <c r="F29" s="20" t="n">
        <v>2.21686379</v>
      </c>
      <c r="G29" s="18" t="n">
        <v>479.59281903</v>
      </c>
      <c r="H29" s="20" t="n">
        <v>7.32094123</v>
      </c>
      <c r="I29" s="18" t="s">
        <v>481</v>
      </c>
      <c r="J29" s="20" t="s">
        <v>481</v>
      </c>
      <c r="K29" s="18" t="s">
        <v>481</v>
      </c>
      <c r="L29" s="20" t="s">
        <v>481</v>
      </c>
      <c r="M29" s="18" t="n">
        <v>335.3902018</v>
      </c>
      <c r="N29" s="20" t="n">
        <v>12.1685767</v>
      </c>
      <c r="O29" s="18" t="s">
        <v>481</v>
      </c>
      <c r="P29" s="20" t="s">
        <v>481</v>
      </c>
      <c r="Q29" s="18" t="n">
        <v>418.53836901</v>
      </c>
      <c r="R29" s="20" t="n">
        <v>12.0642498</v>
      </c>
    </row>
    <row r="30" spans="1:18">
      <c r="A30" s="15" t="s">
        <v>505</v>
      </c>
      <c r="B30" s="17" t="n">
        <v>4520</v>
      </c>
      <c r="C30" s="18">
        <f>(290.0/B30*100)</f>
        <v/>
      </c>
      <c r="D30" s="19" t="n">
        <v>4230</v>
      </c>
      <c r="E30" s="18" t="n">
        <v>500.63439852</v>
      </c>
      <c r="F30" s="20" t="n">
        <v>2.38197781</v>
      </c>
      <c r="G30" s="18" t="n">
        <v>469.20616643</v>
      </c>
      <c r="H30" s="20" t="n">
        <v>9.76230836</v>
      </c>
      <c r="I30" s="18" t="s">
        <v>481</v>
      </c>
      <c r="J30" s="20" t="s">
        <v>481</v>
      </c>
      <c r="K30" s="18" t="s">
        <v>481</v>
      </c>
      <c r="L30" s="20" t="s">
        <v>481</v>
      </c>
      <c r="M30" s="18" t="s">
        <v>481</v>
      </c>
      <c r="N30" s="20" t="s">
        <v>481</v>
      </c>
      <c r="O30" s="18" t="s">
        <v>481</v>
      </c>
      <c r="P30" s="20" t="s">
        <v>481</v>
      </c>
      <c r="Q30" s="18" t="n">
        <v>436.68200854</v>
      </c>
      <c r="R30" s="20" t="n">
        <v>7.70501916</v>
      </c>
    </row>
    <row r="31" spans="1:18">
      <c r="A31" s="15" t="s">
        <v>506</v>
      </c>
      <c r="B31" s="17" t="n">
        <v>5456</v>
      </c>
      <c r="C31" s="18">
        <f>(161.0/B31*100)</f>
        <v/>
      </c>
      <c r="D31" s="19" t="n">
        <v>5295</v>
      </c>
      <c r="E31" s="18" t="n">
        <v>509.00384744</v>
      </c>
      <c r="F31" s="20" t="n">
        <v>2.17950654</v>
      </c>
      <c r="G31" s="18" t="n">
        <v>447.75591779</v>
      </c>
      <c r="H31" s="20" t="n">
        <v>7.84106709</v>
      </c>
      <c r="I31" s="18" t="s">
        <v>481</v>
      </c>
      <c r="J31" s="20" t="s">
        <v>481</v>
      </c>
      <c r="K31" s="18" t="s">
        <v>481</v>
      </c>
      <c r="L31" s="20" t="s">
        <v>481</v>
      </c>
      <c r="M31" s="18" t="s">
        <v>481</v>
      </c>
      <c r="N31" s="20" t="s">
        <v>481</v>
      </c>
      <c r="O31" s="18" t="s">
        <v>481</v>
      </c>
      <c r="P31" s="20" t="s">
        <v>481</v>
      </c>
      <c r="Q31" s="18" t="n">
        <v>436.64221262</v>
      </c>
      <c r="R31" s="20" t="n">
        <v>6.91551858</v>
      </c>
    </row>
    <row r="32" spans="1:18">
      <c r="A32" s="15" t="s">
        <v>507</v>
      </c>
      <c r="B32" s="17" t="n">
        <v>4478</v>
      </c>
      <c r="C32" s="18">
        <f>(6.0/B32*100)</f>
        <v/>
      </c>
      <c r="D32" s="19" t="n">
        <v>4472</v>
      </c>
      <c r="E32" s="18" t="n">
        <v>508.30955398</v>
      </c>
      <c r="F32" s="20" t="n">
        <v>2.39117932</v>
      </c>
      <c r="G32" s="18" t="n">
        <v>488.91790911</v>
      </c>
      <c r="H32" s="20" t="n">
        <v>5.85181016</v>
      </c>
      <c r="I32" s="18" t="s">
        <v>481</v>
      </c>
      <c r="J32" s="20" t="s">
        <v>481</v>
      </c>
      <c r="K32" s="18" t="s">
        <v>481</v>
      </c>
      <c r="L32" s="20" t="s">
        <v>481</v>
      </c>
      <c r="M32" s="18" t="s">
        <v>481</v>
      </c>
      <c r="N32" s="20" t="s">
        <v>481</v>
      </c>
      <c r="O32" s="18" t="s">
        <v>481</v>
      </c>
      <c r="P32" s="20" t="s">
        <v>481</v>
      </c>
      <c r="Q32" s="18" t="n">
        <v>424.30211534</v>
      </c>
      <c r="R32" s="20" t="n">
        <v>12.50357592</v>
      </c>
    </row>
    <row r="33" spans="1:18">
      <c r="A33" s="15" t="s">
        <v>508</v>
      </c>
      <c r="B33" s="17" t="n">
        <v>7325</v>
      </c>
      <c r="C33" s="18">
        <f>(90.0/B33*100)</f>
        <v/>
      </c>
      <c r="D33" s="19" t="n">
        <v>7235</v>
      </c>
      <c r="E33" s="18" t="n">
        <v>495.94605418</v>
      </c>
      <c r="F33" s="20" t="n">
        <v>2.52317693</v>
      </c>
      <c r="G33" s="18" t="n">
        <v>464.98510279</v>
      </c>
      <c r="H33" s="20" t="n">
        <v>7.96030309</v>
      </c>
      <c r="I33" s="18" t="s">
        <v>481</v>
      </c>
      <c r="J33" s="20" t="s">
        <v>481</v>
      </c>
      <c r="K33" s="18" t="s">
        <v>481</v>
      </c>
      <c r="L33" s="20" t="s">
        <v>481</v>
      </c>
      <c r="M33" s="18" t="s">
        <v>481</v>
      </c>
      <c r="N33" s="20" t="s">
        <v>481</v>
      </c>
      <c r="O33" s="18" t="s">
        <v>481</v>
      </c>
      <c r="P33" s="20" t="s">
        <v>481</v>
      </c>
      <c r="Q33" s="18" t="n">
        <v>405.86616492</v>
      </c>
      <c r="R33" s="20" t="n">
        <v>8.908153130000001</v>
      </c>
    </row>
    <row r="34" spans="1:18">
      <c r="A34" s="15" t="s">
        <v>509</v>
      </c>
      <c r="B34" s="17" t="n">
        <v>6350</v>
      </c>
      <c r="C34" s="18">
        <f>(119.0/B34*100)</f>
        <v/>
      </c>
      <c r="D34" s="19" t="n">
        <v>6231</v>
      </c>
      <c r="E34" s="18" t="n">
        <v>489.17385071</v>
      </c>
      <c r="F34" s="20" t="n">
        <v>2.46534522</v>
      </c>
      <c r="G34" s="18" t="n">
        <v>451.40923303</v>
      </c>
      <c r="H34" s="20" t="n">
        <v>4.80891239</v>
      </c>
      <c r="I34" s="18" t="s">
        <v>481</v>
      </c>
      <c r="J34" s="20" t="s">
        <v>481</v>
      </c>
      <c r="K34" s="18" t="s">
        <v>481</v>
      </c>
      <c r="L34" s="20" t="s">
        <v>481</v>
      </c>
      <c r="M34" s="18" t="n">
        <v>336.51078337</v>
      </c>
      <c r="N34" s="20" t="n">
        <v>12.24828707</v>
      </c>
      <c r="O34" s="18" t="s">
        <v>481</v>
      </c>
      <c r="P34" s="20" t="s">
        <v>481</v>
      </c>
      <c r="Q34" s="18" t="n">
        <v>408.60545445</v>
      </c>
      <c r="R34" s="20" t="n">
        <v>8.773084040000001</v>
      </c>
    </row>
    <row r="35" spans="1:18">
      <c r="A35" s="15" t="s">
        <v>510</v>
      </c>
      <c r="B35" s="17" t="n">
        <v>6406</v>
      </c>
      <c r="C35" s="18">
        <f>(98.0/B35*100)</f>
        <v/>
      </c>
      <c r="D35" s="19" t="n">
        <v>6308</v>
      </c>
      <c r="E35" s="18" t="n">
        <v>515.38159726</v>
      </c>
      <c r="F35" s="20" t="n">
        <v>1.57534613</v>
      </c>
      <c r="G35" s="18" t="n">
        <v>507.88875378</v>
      </c>
      <c r="H35" s="20" t="n">
        <v>3.79555382</v>
      </c>
      <c r="I35" s="18" t="s">
        <v>481</v>
      </c>
      <c r="J35" s="20" t="s">
        <v>481</v>
      </c>
      <c r="K35" s="18" t="s">
        <v>481</v>
      </c>
      <c r="L35" s="20" t="s">
        <v>481</v>
      </c>
      <c r="M35" s="18" t="n">
        <v>349.78970242</v>
      </c>
      <c r="N35" s="20" t="n">
        <v>6.90672373</v>
      </c>
      <c r="O35" s="18" t="s">
        <v>481</v>
      </c>
      <c r="P35" s="20" t="s">
        <v>481</v>
      </c>
      <c r="Q35" s="18" t="n">
        <v>475.90806606</v>
      </c>
      <c r="R35" s="20" t="n">
        <v>7.66864219</v>
      </c>
    </row>
    <row r="36" spans="1:18">
      <c r="A36" s="15" t="s">
        <v>511</v>
      </c>
      <c r="B36" s="17" t="n">
        <v>6736</v>
      </c>
      <c r="C36" s="18">
        <f>(116.0/B36*100)</f>
        <v/>
      </c>
      <c r="D36" s="19" t="n">
        <v>6620</v>
      </c>
      <c r="E36" s="18" t="n">
        <v>490.96521399</v>
      </c>
      <c r="F36" s="20" t="n">
        <v>2.05971905</v>
      </c>
      <c r="G36" s="18" t="n">
        <v>468.401999</v>
      </c>
      <c r="H36" s="20" t="n">
        <v>4.53866609</v>
      </c>
      <c r="I36" s="18" t="s">
        <v>481</v>
      </c>
      <c r="J36" s="20" t="s">
        <v>481</v>
      </c>
      <c r="K36" s="18" t="s">
        <v>481</v>
      </c>
      <c r="L36" s="20" t="s">
        <v>481</v>
      </c>
      <c r="M36" s="18" t="s">
        <v>481</v>
      </c>
      <c r="N36" s="20" t="s">
        <v>481</v>
      </c>
      <c r="O36" s="18" t="s">
        <v>481</v>
      </c>
      <c r="P36" s="20" t="s">
        <v>481</v>
      </c>
      <c r="Q36" s="18" t="n">
        <v>430.691825</v>
      </c>
      <c r="R36" s="20" t="n">
        <v>7.6803112</v>
      </c>
    </row>
    <row r="37" spans="1:18">
      <c r="A37" s="15" t="s">
        <v>512</v>
      </c>
      <c r="B37" s="17" t="n">
        <v>5458</v>
      </c>
      <c r="C37" s="18">
        <f>(254.0/B37*100)</f>
        <v/>
      </c>
      <c r="D37" s="19" t="n">
        <v>5204</v>
      </c>
      <c r="E37" s="18" t="n">
        <v>504.45495982</v>
      </c>
      <c r="F37" s="20" t="n">
        <v>3.00525807</v>
      </c>
      <c r="G37" s="18" t="n">
        <v>450.64440538</v>
      </c>
      <c r="H37" s="20" t="n">
        <v>6.40487862</v>
      </c>
      <c r="I37" s="18" t="s">
        <v>481</v>
      </c>
      <c r="J37" s="20" t="s">
        <v>481</v>
      </c>
      <c r="K37" s="18" t="s">
        <v>481</v>
      </c>
      <c r="L37" s="20" t="s">
        <v>481</v>
      </c>
      <c r="M37" s="18" t="s">
        <v>481</v>
      </c>
      <c r="N37" s="20" t="s">
        <v>481</v>
      </c>
      <c r="O37" s="18" t="s">
        <v>481</v>
      </c>
      <c r="P37" s="20" t="s">
        <v>481</v>
      </c>
      <c r="Q37" s="18" t="n">
        <v>424.44747235</v>
      </c>
      <c r="R37" s="20" t="n">
        <v>7.42626707</v>
      </c>
    </row>
    <row r="38" spans="1:18">
      <c r="A38" s="15" t="s">
        <v>513</v>
      </c>
      <c r="B38" s="17" t="n">
        <v>5860</v>
      </c>
      <c r="C38" s="18">
        <f>(36.0/B38*100)</f>
        <v/>
      </c>
      <c r="D38" s="19" t="n">
        <v>5824</v>
      </c>
      <c r="E38" s="18" t="n">
        <v>527.9536788</v>
      </c>
      <c r="F38" s="20" t="n">
        <v>3.01507607</v>
      </c>
      <c r="G38" s="18" t="n">
        <v>481.99944322</v>
      </c>
      <c r="H38" s="20" t="n">
        <v>7.53424037</v>
      </c>
      <c r="I38" s="18" t="s">
        <v>481</v>
      </c>
      <c r="J38" s="20" t="s">
        <v>481</v>
      </c>
      <c r="K38" s="18" t="s">
        <v>481</v>
      </c>
      <c r="L38" s="20" t="s">
        <v>481</v>
      </c>
      <c r="M38" s="18" t="s">
        <v>481</v>
      </c>
      <c r="N38" s="20" t="s">
        <v>481</v>
      </c>
      <c r="O38" s="18" t="s">
        <v>481</v>
      </c>
      <c r="P38" s="20" t="s">
        <v>481</v>
      </c>
      <c r="Q38" s="18" t="n">
        <v>507.68393816</v>
      </c>
      <c r="R38" s="20" t="n">
        <v>5.2816018</v>
      </c>
    </row>
    <row r="39" spans="1:18">
      <c r="A39" s="15" t="s">
        <v>514</v>
      </c>
      <c r="B39" s="17" t="n">
        <v>5895</v>
      </c>
      <c r="C39" s="18">
        <f>(34.0/B39*100)</f>
        <v/>
      </c>
      <c r="D39" s="19" t="n">
        <v>5861</v>
      </c>
      <c r="E39" s="18" t="n">
        <v>430.1670642</v>
      </c>
      <c r="F39" s="20" t="n">
        <v>4.27419318</v>
      </c>
      <c r="G39" s="18" t="n">
        <v>383.34914058</v>
      </c>
      <c r="H39" s="20" t="n">
        <v>4.49721163</v>
      </c>
      <c r="I39" s="18" t="s">
        <v>481</v>
      </c>
      <c r="J39" s="20" t="s">
        <v>481</v>
      </c>
      <c r="K39" s="18" t="s">
        <v>481</v>
      </c>
      <c r="L39" s="20" t="s">
        <v>481</v>
      </c>
      <c r="M39" s="18" t="s">
        <v>481</v>
      </c>
      <c r="N39" s="20" t="s">
        <v>481</v>
      </c>
      <c r="O39" s="18" t="s">
        <v>481</v>
      </c>
      <c r="P39" s="20" t="s">
        <v>481</v>
      </c>
      <c r="Q39" s="18" t="n">
        <v>383.41115965</v>
      </c>
      <c r="R39" s="20" t="n">
        <v>10.42391658</v>
      </c>
    </row>
    <row r="40" spans="1:18">
      <c r="A40" s="15" t="s">
        <v>515</v>
      </c>
      <c r="B40" s="17" t="n">
        <v>14157</v>
      </c>
      <c r="C40" s="18">
        <f>(467.0/B40*100)</f>
        <v/>
      </c>
      <c r="D40" s="19" t="n">
        <v>13690</v>
      </c>
      <c r="E40" s="18" t="n">
        <v>498.10581917</v>
      </c>
      <c r="F40" s="20" t="n">
        <v>2.56904314</v>
      </c>
      <c r="G40" s="18" t="n">
        <v>464.17978266</v>
      </c>
      <c r="H40" s="20" t="n">
        <v>6.17214066</v>
      </c>
      <c r="I40" s="18" t="s">
        <v>481</v>
      </c>
      <c r="J40" s="20" t="s">
        <v>481</v>
      </c>
      <c r="K40" s="18" t="s">
        <v>481</v>
      </c>
      <c r="L40" s="20" t="s">
        <v>481</v>
      </c>
      <c r="M40" s="18" t="s">
        <v>481</v>
      </c>
      <c r="N40" s="20" t="s">
        <v>481</v>
      </c>
      <c r="O40" s="18" t="s">
        <v>481</v>
      </c>
      <c r="P40" s="20" t="s">
        <v>481</v>
      </c>
      <c r="Q40" s="18" t="n">
        <v>423.59039471</v>
      </c>
      <c r="R40" s="20" t="n">
        <v>6.93826501</v>
      </c>
    </row>
    <row r="41" spans="1:18">
      <c r="A41" s="15" t="s">
        <v>516</v>
      </c>
      <c r="B41" s="17" t="n">
        <v>5712</v>
      </c>
      <c r="C41" s="18">
        <f>(83.0/B41*100)</f>
        <v/>
      </c>
      <c r="D41" s="19" t="n">
        <v>5629</v>
      </c>
      <c r="E41" s="18" t="n">
        <v>475.68042237</v>
      </c>
      <c r="F41" s="20" t="n">
        <v>3.04047527</v>
      </c>
      <c r="G41" s="18" t="n">
        <v>432.45756635</v>
      </c>
      <c r="H41" s="20" t="n">
        <v>7.02592528</v>
      </c>
      <c r="I41" s="18" t="s">
        <v>481</v>
      </c>
      <c r="J41" s="20" t="s">
        <v>481</v>
      </c>
      <c r="K41" s="18" t="s">
        <v>481</v>
      </c>
      <c r="L41" s="20" t="s">
        <v>481</v>
      </c>
      <c r="M41" s="18" t="n">
        <v>392.51815558</v>
      </c>
      <c r="N41" s="20" t="n">
        <v>16.89642718</v>
      </c>
      <c r="O41" s="18" t="s">
        <v>481</v>
      </c>
      <c r="P41" s="20" t="s">
        <v>481</v>
      </c>
      <c r="Q41" s="18" t="n">
        <v>412.54702129</v>
      </c>
      <c r="R41" s="20" t="n">
        <v>12.3894714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(2423.0/B46*100)</f>
        <v/>
      </c>
      <c r="D46" s="19" t="n">
        <v>20718</v>
      </c>
      <c r="E46" s="18" t="n">
        <v>394.79601536</v>
      </c>
      <c r="F46" s="20" t="n">
        <v>3.44232486</v>
      </c>
      <c r="G46" s="18" t="n">
        <v>367.75405151</v>
      </c>
      <c r="H46" s="20" t="n">
        <v>5.66450151</v>
      </c>
      <c r="I46" s="18" t="s">
        <v>481</v>
      </c>
      <c r="J46" s="20" t="s">
        <v>481</v>
      </c>
      <c r="K46" s="18" t="s">
        <v>481</v>
      </c>
      <c r="L46" s="20" t="s">
        <v>481</v>
      </c>
      <c r="M46" s="18" t="s">
        <v>481</v>
      </c>
      <c r="N46" s="20" t="s">
        <v>481</v>
      </c>
      <c r="O46" s="18" t="s">
        <v>481</v>
      </c>
      <c r="P46" s="20" t="s">
        <v>481</v>
      </c>
      <c r="Q46" s="18" t="n">
        <v>357.0223206</v>
      </c>
      <c r="R46" s="20" t="n">
        <v>3.44479334</v>
      </c>
    </row>
    <row r="47" spans="1:18">
      <c r="A47" s="15" t="s">
        <v>522</v>
      </c>
      <c r="B47" s="17" t="n">
        <v>5928</v>
      </c>
      <c r="C47" s="18">
        <f>(498.0/B47*100)</f>
        <v/>
      </c>
      <c r="D47" s="19" t="n">
        <v>5430</v>
      </c>
      <c r="E47" s="18" t="n">
        <v>457.37947203</v>
      </c>
      <c r="F47" s="20" t="n">
        <v>3.97075984</v>
      </c>
      <c r="G47" s="18" t="n">
        <v>416.53105761</v>
      </c>
      <c r="H47" s="20" t="n">
        <v>6.91859876</v>
      </c>
      <c r="I47" s="18" t="s">
        <v>481</v>
      </c>
      <c r="J47" s="20" t="s">
        <v>481</v>
      </c>
      <c r="K47" s="18" t="s">
        <v>481</v>
      </c>
      <c r="L47" s="20" t="s">
        <v>481</v>
      </c>
      <c r="M47" s="18" t="s">
        <v>481</v>
      </c>
      <c r="N47" s="20" t="s">
        <v>481</v>
      </c>
      <c r="O47" s="18" t="s">
        <v>481</v>
      </c>
      <c r="P47" s="20" t="s">
        <v>481</v>
      </c>
      <c r="Q47" s="18" t="n">
        <v>385.90779354</v>
      </c>
      <c r="R47" s="20" t="n">
        <v>5.20989191</v>
      </c>
    </row>
    <row r="48" spans="1:18">
      <c r="A48" s="15" t="s">
        <v>523</v>
      </c>
      <c r="B48" s="17" t="n">
        <v>9841</v>
      </c>
      <c r="C48" s="18">
        <f>(9.0/B48*100)</f>
        <v/>
      </c>
      <c r="D48" s="19" t="n">
        <v>9832</v>
      </c>
      <c r="E48" s="18" t="n">
        <v>525.99930235</v>
      </c>
      <c r="F48" s="20" t="n">
        <v>4.83308506</v>
      </c>
      <c r="G48" s="18" t="n">
        <v>551.4663651</v>
      </c>
      <c r="H48" s="20" t="n">
        <v>6.30684753</v>
      </c>
      <c r="I48" s="18" t="s">
        <v>481</v>
      </c>
      <c r="J48" s="20" t="s">
        <v>481</v>
      </c>
      <c r="K48" s="18" t="s">
        <v>481</v>
      </c>
      <c r="L48" s="20" t="s">
        <v>481</v>
      </c>
      <c r="M48" s="18" t="s">
        <v>481</v>
      </c>
      <c r="N48" s="20" t="s">
        <v>481</v>
      </c>
      <c r="O48" s="18" t="s">
        <v>481</v>
      </c>
      <c r="P48" s="20" t="s">
        <v>481</v>
      </c>
      <c r="Q48" s="18" t="n">
        <v>473.6042335</v>
      </c>
      <c r="R48" s="20" t="n">
        <v>21.60754864</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(511.0/B50*100)</f>
        <v/>
      </c>
      <c r="D50" s="19" t="n">
        <v>11284</v>
      </c>
      <c r="E50" s="18" t="n">
        <v>395.85191111</v>
      </c>
      <c r="F50" s="20" t="n">
        <v>2.34425035</v>
      </c>
      <c r="G50" s="18" t="n">
        <v>385.90673278</v>
      </c>
      <c r="H50" s="20" t="n">
        <v>4.02821644</v>
      </c>
      <c r="I50" s="18" t="s">
        <v>481</v>
      </c>
      <c r="J50" s="20" t="s">
        <v>481</v>
      </c>
      <c r="K50" s="18" t="s">
        <v>481</v>
      </c>
      <c r="L50" s="20" t="s">
        <v>481</v>
      </c>
      <c r="M50" s="18" t="s">
        <v>481</v>
      </c>
      <c r="N50" s="20" t="s">
        <v>481</v>
      </c>
      <c r="O50" s="18" t="s">
        <v>481</v>
      </c>
      <c r="P50" s="20" t="s">
        <v>481</v>
      </c>
      <c r="Q50" s="18" t="n">
        <v>337.49097855</v>
      </c>
      <c r="R50" s="20" t="n">
        <v>7.27075708</v>
      </c>
    </row>
    <row r="51" spans="1:18">
      <c r="A51" s="15" t="s">
        <v>526</v>
      </c>
      <c r="B51" s="17" t="n">
        <v>6866</v>
      </c>
      <c r="C51" s="18">
        <f>(114.0/B51*100)</f>
        <v/>
      </c>
      <c r="D51" s="19" t="n">
        <v>6752</v>
      </c>
      <c r="E51" s="18" t="n">
        <v>407.94120951</v>
      </c>
      <c r="F51" s="20" t="n">
        <v>2.7314378</v>
      </c>
      <c r="G51" s="18" t="n">
        <v>388.11685402</v>
      </c>
      <c r="H51" s="20" t="n">
        <v>4.48793779</v>
      </c>
      <c r="I51" s="18" t="s">
        <v>481</v>
      </c>
      <c r="J51" s="20" t="s">
        <v>481</v>
      </c>
      <c r="K51" s="18" t="s">
        <v>481</v>
      </c>
      <c r="L51" s="20" t="s">
        <v>481</v>
      </c>
      <c r="M51" s="18" t="n">
        <v>380.5422133</v>
      </c>
      <c r="N51" s="20" t="n">
        <v>4.31283207</v>
      </c>
      <c r="O51" s="18" t="s">
        <v>481</v>
      </c>
      <c r="P51" s="20" t="s">
        <v>481</v>
      </c>
      <c r="Q51" s="18" t="n">
        <v>384.46832232</v>
      </c>
      <c r="R51" s="20" t="n">
        <v>6.4111793</v>
      </c>
    </row>
    <row r="52" spans="1:18">
      <c r="A52" s="15" t="s">
        <v>527</v>
      </c>
      <c r="B52" s="17" t="n">
        <v>5809</v>
      </c>
      <c r="C52" s="18">
        <f>(127.0/B52*100)</f>
        <v/>
      </c>
      <c r="D52" s="19" t="n">
        <v>5682</v>
      </c>
      <c r="E52" s="18" t="n">
        <v>467.28293746</v>
      </c>
      <c r="F52" s="20" t="n">
        <v>2.94288504</v>
      </c>
      <c r="G52" s="18" t="n">
        <v>453.95703645</v>
      </c>
      <c r="H52" s="20" t="n">
        <v>5.07795233</v>
      </c>
      <c r="I52" s="18" t="s">
        <v>481</v>
      </c>
      <c r="J52" s="20" t="s">
        <v>481</v>
      </c>
      <c r="K52" s="18" t="s">
        <v>481</v>
      </c>
      <c r="L52" s="20" t="s">
        <v>481</v>
      </c>
      <c r="M52" s="18" t="s">
        <v>481</v>
      </c>
      <c r="N52" s="20" t="s">
        <v>481</v>
      </c>
      <c r="O52" s="18" t="s">
        <v>481</v>
      </c>
      <c r="P52" s="20" t="s">
        <v>481</v>
      </c>
      <c r="Q52" s="18" t="n">
        <v>390.06049416</v>
      </c>
      <c r="R52" s="20" t="n">
        <v>8.47726464</v>
      </c>
    </row>
    <row r="53" spans="1:18">
      <c r="A53" s="15" t="s">
        <v>528</v>
      </c>
      <c r="B53" s="17" t="n">
        <v>5571</v>
      </c>
      <c r="C53" s="18">
        <f>(150.0/B53*100)</f>
        <v/>
      </c>
      <c r="D53" s="19" t="n">
        <v>5421</v>
      </c>
      <c r="E53" s="18" t="n">
        <v>450.39514216</v>
      </c>
      <c r="F53" s="20" t="n">
        <v>1.79039782</v>
      </c>
      <c r="G53" s="18" t="n">
        <v>405.762404</v>
      </c>
      <c r="H53" s="20" t="n">
        <v>4.38031094</v>
      </c>
      <c r="I53" s="18" t="s">
        <v>481</v>
      </c>
      <c r="J53" s="20" t="s">
        <v>481</v>
      </c>
      <c r="K53" s="18" t="s">
        <v>481</v>
      </c>
      <c r="L53" s="20" t="s">
        <v>481</v>
      </c>
      <c r="M53" s="18" t="s">
        <v>481</v>
      </c>
      <c r="N53" s="20" t="s">
        <v>481</v>
      </c>
      <c r="O53" s="18" t="s">
        <v>481</v>
      </c>
      <c r="P53" s="20" t="s">
        <v>481</v>
      </c>
      <c r="Q53" s="18" t="n">
        <v>370.27578258</v>
      </c>
      <c r="R53" s="20" t="n">
        <v>4.92043919</v>
      </c>
    </row>
    <row r="54" spans="1:18">
      <c r="A54" s="15" t="s">
        <v>529</v>
      </c>
      <c r="B54" s="17" t="n">
        <v>4740</v>
      </c>
      <c r="C54" s="18">
        <f>(669.0/B54*100)</f>
        <v/>
      </c>
      <c r="D54" s="19" t="n">
        <v>4071</v>
      </c>
      <c r="E54" s="18" t="n">
        <v>338.31535868</v>
      </c>
      <c r="F54" s="20" t="n">
        <v>3.25894446</v>
      </c>
      <c r="G54" s="18" t="n">
        <v>341.24743992</v>
      </c>
      <c r="H54" s="20" t="n">
        <v>6.28316913</v>
      </c>
      <c r="I54" s="18" t="s">
        <v>481</v>
      </c>
      <c r="J54" s="20" t="s">
        <v>481</v>
      </c>
      <c r="K54" s="18" t="s">
        <v>481</v>
      </c>
      <c r="L54" s="20" t="s">
        <v>481</v>
      </c>
      <c r="M54" s="18" t="s">
        <v>481</v>
      </c>
      <c r="N54" s="20" t="s">
        <v>481</v>
      </c>
      <c r="O54" s="18" t="s">
        <v>481</v>
      </c>
      <c r="P54" s="20" t="s">
        <v>481</v>
      </c>
      <c r="Q54" s="18" t="n">
        <v>294.72535896</v>
      </c>
      <c r="R54" s="20" t="n">
        <v>4.54799633</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550.13022055</v>
      </c>
      <c r="F56" s="20" t="n">
        <v>2.80590682</v>
      </c>
      <c r="G56" s="18" t="n">
        <v>534.0692708300001</v>
      </c>
      <c r="H56" s="20" t="n">
        <v>5.84914241</v>
      </c>
      <c r="I56" s="18" t="s">
        <v>481</v>
      </c>
      <c r="J56" s="20" t="s">
        <v>481</v>
      </c>
      <c r="K56" s="18" t="s">
        <v>481</v>
      </c>
      <c r="L56" s="20" t="s">
        <v>481</v>
      </c>
      <c r="M56" s="18" t="s">
        <v>481</v>
      </c>
      <c r="N56" s="20" t="s">
        <v>481</v>
      </c>
      <c r="O56" s="18" t="s">
        <v>481</v>
      </c>
      <c r="P56" s="20" t="s">
        <v>481</v>
      </c>
      <c r="Q56" s="18" t="n">
        <v>487.6706595</v>
      </c>
      <c r="R56" s="20" t="n">
        <v>17.16088201</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(195.0/B61*100)</f>
        <v/>
      </c>
      <c r="D61" s="19" t="n">
        <v>6330</v>
      </c>
      <c r="E61" s="18" t="n">
        <v>484.79632249</v>
      </c>
      <c r="F61" s="20" t="n">
        <v>2.21595069</v>
      </c>
      <c r="G61" s="18" t="n">
        <v>443.26152966</v>
      </c>
      <c r="H61" s="20" t="n">
        <v>6.60843383</v>
      </c>
      <c r="I61" s="18" t="s">
        <v>481</v>
      </c>
      <c r="J61" s="20" t="s">
        <v>481</v>
      </c>
      <c r="K61" s="18" t="s">
        <v>481</v>
      </c>
      <c r="L61" s="20" t="s">
        <v>481</v>
      </c>
      <c r="M61" s="18" t="s">
        <v>481</v>
      </c>
      <c r="N61" s="20" t="s">
        <v>481</v>
      </c>
      <c r="O61" s="18" t="s">
        <v>481</v>
      </c>
      <c r="P61" s="20" t="s">
        <v>481</v>
      </c>
      <c r="Q61" s="18" t="n">
        <v>418.79953289</v>
      </c>
      <c r="R61" s="20" t="n">
        <v>8.19145279</v>
      </c>
    </row>
    <row r="62" spans="1:18">
      <c r="A62" s="15" t="s">
        <v>537</v>
      </c>
      <c r="B62" s="17" t="n">
        <v>4476</v>
      </c>
      <c r="C62" s="18">
        <f>(3.0/B62*100)</f>
        <v/>
      </c>
      <c r="D62" s="19" t="n">
        <v>4473</v>
      </c>
      <c r="E62" s="18" t="n">
        <v>547.21444233</v>
      </c>
      <c r="F62" s="20" t="n">
        <v>1.27940158</v>
      </c>
      <c r="G62" s="18" t="n">
        <v>528.7010901</v>
      </c>
      <c r="H62" s="20" t="n">
        <v>3.12308604</v>
      </c>
      <c r="I62" s="18" t="s">
        <v>481</v>
      </c>
      <c r="J62" s="20" t="s">
        <v>481</v>
      </c>
      <c r="K62" s="18" t="s">
        <v>481</v>
      </c>
      <c r="L62" s="20" t="s">
        <v>481</v>
      </c>
      <c r="M62" s="18" t="s">
        <v>481</v>
      </c>
      <c r="N62" s="20" t="s">
        <v>481</v>
      </c>
      <c r="O62" s="18" t="s">
        <v>481</v>
      </c>
      <c r="P62" s="20" t="s">
        <v>481</v>
      </c>
      <c r="Q62" s="18" t="n">
        <v>528.14327904</v>
      </c>
      <c r="R62" s="20" t="n">
        <v>19.26098211</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(107.0/B66*100)</f>
        <v/>
      </c>
      <c r="D66" s="19" t="n">
        <v>5558</v>
      </c>
      <c r="E66" s="18" t="n">
        <v>428.72996829</v>
      </c>
      <c r="F66" s="20" t="n">
        <v>1.61641614</v>
      </c>
      <c r="G66" s="18" t="n">
        <v>418.40342398</v>
      </c>
      <c r="H66" s="20" t="n">
        <v>4.15677916</v>
      </c>
      <c r="I66" s="18" t="s">
        <v>481</v>
      </c>
      <c r="J66" s="20" t="s">
        <v>481</v>
      </c>
      <c r="K66" s="18" t="s">
        <v>481</v>
      </c>
      <c r="L66" s="20" t="s">
        <v>481</v>
      </c>
      <c r="M66" s="18" t="s">
        <v>481</v>
      </c>
      <c r="N66" s="20" t="s">
        <v>481</v>
      </c>
      <c r="O66" s="18" t="s">
        <v>481</v>
      </c>
      <c r="P66" s="20" t="s">
        <v>481</v>
      </c>
      <c r="Q66" s="18" t="n">
        <v>364.77799177</v>
      </c>
      <c r="R66" s="20" t="n">
        <v>4.92782668</v>
      </c>
    </row>
    <row r="67" spans="1:18">
      <c r="A67" s="15" t="s">
        <v>542</v>
      </c>
      <c r="B67" s="17" t="n">
        <v>6971</v>
      </c>
      <c r="C67" s="18">
        <f>(1435.0/B67*100)</f>
        <v/>
      </c>
      <c r="D67" s="19" t="n">
        <v>5536</v>
      </c>
      <c r="E67" s="18" t="n">
        <v>402.43914763</v>
      </c>
      <c r="F67" s="20" t="n">
        <v>3.01486153</v>
      </c>
      <c r="G67" s="18" t="n">
        <v>403.07933037</v>
      </c>
      <c r="H67" s="20" t="n">
        <v>4.16914106</v>
      </c>
      <c r="I67" s="18" t="s">
        <v>481</v>
      </c>
      <c r="J67" s="20" t="s">
        <v>481</v>
      </c>
      <c r="K67" s="18" t="s">
        <v>481</v>
      </c>
      <c r="L67" s="20" t="s">
        <v>481</v>
      </c>
      <c r="M67" s="18" t="s">
        <v>481</v>
      </c>
      <c r="N67" s="20" t="s">
        <v>481</v>
      </c>
      <c r="O67" s="18" t="s">
        <v>481</v>
      </c>
      <c r="P67" s="20" t="s">
        <v>481</v>
      </c>
      <c r="Q67" s="18" t="n">
        <v>345.43148066</v>
      </c>
      <c r="R67" s="20" t="n">
        <v>7.25970224</v>
      </c>
    </row>
    <row r="68" spans="1:18">
      <c r="A68" s="15" t="s">
        <v>543</v>
      </c>
      <c r="B68" s="17" t="n">
        <v>12083</v>
      </c>
      <c r="C68" s="18">
        <f>(33.0/B68*100)</f>
        <v/>
      </c>
      <c r="D68" s="19" t="n">
        <v>12050</v>
      </c>
      <c r="E68" s="18" t="n">
        <v>420.79137817</v>
      </c>
      <c r="F68" s="20" t="n">
        <v>1.64506271</v>
      </c>
      <c r="G68" s="18" t="n">
        <v>351.5353294</v>
      </c>
      <c r="H68" s="20" t="n">
        <v>3.97422195</v>
      </c>
      <c r="I68" s="18" t="s">
        <v>481</v>
      </c>
      <c r="J68" s="20" t="s">
        <v>481</v>
      </c>
      <c r="K68" s="18" t="s">
        <v>481</v>
      </c>
      <c r="L68" s="20" t="s">
        <v>481</v>
      </c>
      <c r="M68" s="18" t="s">
        <v>481</v>
      </c>
      <c r="N68" s="20" t="s">
        <v>481</v>
      </c>
      <c r="O68" s="18" t="s">
        <v>481</v>
      </c>
      <c r="P68" s="20" t="s">
        <v>481</v>
      </c>
      <c r="Q68" s="18" t="n">
        <v>352.38156676</v>
      </c>
      <c r="R68" s="20" t="n">
        <v>2.34345005</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499.60238238</v>
      </c>
      <c r="F70" s="20" t="n">
        <v>3.05641203</v>
      </c>
      <c r="G70" s="18" t="n">
        <v>487.94091304</v>
      </c>
      <c r="H70" s="20" t="n">
        <v>5.40501071</v>
      </c>
      <c r="I70" s="18" t="s">
        <v>481</v>
      </c>
      <c r="J70" s="20" t="s">
        <v>481</v>
      </c>
      <c r="K70" s="18" t="s">
        <v>481</v>
      </c>
      <c r="L70" s="20" t="s">
        <v>481</v>
      </c>
      <c r="M70" s="18" t="s">
        <v>481</v>
      </c>
      <c r="N70" s="20" t="s">
        <v>481</v>
      </c>
      <c r="O70" s="18" t="s">
        <v>481</v>
      </c>
      <c r="P70" s="20" t="s">
        <v>481</v>
      </c>
      <c r="Q70" s="18" t="n">
        <v>447.26674645</v>
      </c>
      <c r="R70" s="20" t="n">
        <v>8.749982040000001</v>
      </c>
    </row>
    <row r="71" spans="1:18">
      <c r="A71" s="15" t="s">
        <v>546</v>
      </c>
      <c r="B71" s="17" t="n">
        <v>6115</v>
      </c>
      <c r="C71" s="18">
        <f>(63.0/B71*100)</f>
        <v/>
      </c>
      <c r="D71" s="19" t="n">
        <v>6052</v>
      </c>
      <c r="E71" s="18" t="n">
        <v>568.50275336</v>
      </c>
      <c r="F71" s="20" t="n">
        <v>1.67810857</v>
      </c>
      <c r="G71" s="18" t="n">
        <v>535.98370844</v>
      </c>
      <c r="H71" s="20" t="n">
        <v>4.06150301</v>
      </c>
      <c r="I71" s="18" t="s">
        <v>481</v>
      </c>
      <c r="J71" s="20" t="s">
        <v>481</v>
      </c>
      <c r="K71" s="18" t="s">
        <v>481</v>
      </c>
      <c r="L71" s="20" t="s">
        <v>481</v>
      </c>
      <c r="M71" s="18" t="s">
        <v>481</v>
      </c>
      <c r="N71" s="20" t="s">
        <v>481</v>
      </c>
      <c r="O71" s="18" t="s">
        <v>481</v>
      </c>
      <c r="P71" s="20" t="s">
        <v>481</v>
      </c>
      <c r="Q71" s="18" t="n">
        <v>504.53161277</v>
      </c>
      <c r="R71" s="20" t="n">
        <v>13.69214284</v>
      </c>
    </row>
    <row r="72" spans="1:18">
      <c r="A72" s="15" t="s">
        <v>547</v>
      </c>
      <c r="B72" s="17" t="n">
        <v>7708</v>
      </c>
      <c r="C72" s="18">
        <f>(12.0/B72*100)</f>
        <v/>
      </c>
      <c r="D72" s="19" t="n">
        <v>7696</v>
      </c>
      <c r="E72" s="18" t="n">
        <v>546.91365397</v>
      </c>
      <c r="F72" s="20" t="n">
        <v>3.10812953</v>
      </c>
      <c r="G72" s="18" t="n">
        <v>526.0375503400001</v>
      </c>
      <c r="H72" s="20" t="n">
        <v>4.86504446</v>
      </c>
      <c r="I72" s="18" t="s">
        <v>481</v>
      </c>
      <c r="J72" s="20" t="s">
        <v>481</v>
      </c>
      <c r="K72" s="18" t="s">
        <v>481</v>
      </c>
      <c r="L72" s="20" t="s">
        <v>481</v>
      </c>
      <c r="M72" s="18" t="s">
        <v>481</v>
      </c>
      <c r="N72" s="20" t="s">
        <v>481</v>
      </c>
      <c r="O72" s="18" t="s">
        <v>481</v>
      </c>
      <c r="P72" s="20" t="s">
        <v>481</v>
      </c>
      <c r="Q72" s="18" t="n">
        <v>485.76324732</v>
      </c>
      <c r="R72" s="20" t="n">
        <v>17.6145363</v>
      </c>
    </row>
    <row r="73" spans="1:18">
      <c r="A73" s="15" t="s">
        <v>548</v>
      </c>
      <c r="B73" s="17" t="n">
        <v>8249</v>
      </c>
      <c r="C73" s="18">
        <f>(224.0/B73*100)</f>
        <v/>
      </c>
      <c r="D73" s="19" t="n">
        <v>8025</v>
      </c>
      <c r="E73" s="18" t="n">
        <v>417.4599621</v>
      </c>
      <c r="F73" s="20" t="n">
        <v>3.13326137</v>
      </c>
      <c r="G73" s="18" t="n">
        <v>394.70304531</v>
      </c>
      <c r="H73" s="20" t="n">
        <v>7.67350685</v>
      </c>
      <c r="I73" s="18" t="s">
        <v>481</v>
      </c>
      <c r="J73" s="20" t="s">
        <v>481</v>
      </c>
      <c r="K73" s="18" t="s">
        <v>481</v>
      </c>
      <c r="L73" s="20" t="s">
        <v>481</v>
      </c>
      <c r="M73" s="18" t="s">
        <v>481</v>
      </c>
      <c r="N73" s="20" t="s">
        <v>481</v>
      </c>
      <c r="O73" s="18" t="s">
        <v>481</v>
      </c>
      <c r="P73" s="20" t="s">
        <v>481</v>
      </c>
      <c r="Q73" s="18" t="n">
        <v>375.40314747</v>
      </c>
      <c r="R73" s="20" t="n">
        <v>9.794694870000001</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(365.0/B75*100)</f>
        <v/>
      </c>
      <c r="D75" s="19" t="n">
        <v>5010</v>
      </c>
      <c r="E75" s="18" t="n">
        <v>376.84707046</v>
      </c>
      <c r="F75" s="20" t="n">
        <v>3.0848931</v>
      </c>
      <c r="G75" s="18" t="n">
        <v>354.06867699</v>
      </c>
      <c r="H75" s="20" t="n">
        <v>7.17984939</v>
      </c>
      <c r="I75" s="18" t="s">
        <v>481</v>
      </c>
      <c r="J75" s="20" t="s">
        <v>481</v>
      </c>
      <c r="K75" s="18" t="s">
        <v>481</v>
      </c>
      <c r="L75" s="20" t="s">
        <v>481</v>
      </c>
      <c r="M75" s="18" t="s">
        <v>481</v>
      </c>
      <c r="N75" s="20" t="s">
        <v>481</v>
      </c>
      <c r="O75" s="18" t="s">
        <v>481</v>
      </c>
      <c r="P75" s="20" t="s">
        <v>481</v>
      </c>
      <c r="Q75" s="18" t="n">
        <v>337.80459171</v>
      </c>
      <c r="R75" s="20" t="n">
        <v>5.14420172</v>
      </c>
    </row>
    <row r="76" spans="1:18">
      <c r="A76" s="15" t="s">
        <v>551</v>
      </c>
      <c r="B76" s="17" t="n">
        <v>14167</v>
      </c>
      <c r="C76" s="18">
        <f>(239.0/B76*100)</f>
        <v/>
      </c>
      <c r="D76" s="19" t="n">
        <v>13928</v>
      </c>
      <c r="E76" s="18" t="n">
        <v>435.88367581</v>
      </c>
      <c r="F76" s="20" t="n">
        <v>2.36535776</v>
      </c>
      <c r="G76" s="18" t="n">
        <v>392.80564714</v>
      </c>
      <c r="H76" s="20" t="n">
        <v>5.46334762</v>
      </c>
      <c r="I76" s="18" t="s">
        <v>481</v>
      </c>
      <c r="J76" s="20" t="s">
        <v>481</v>
      </c>
      <c r="K76" s="18" t="s">
        <v>481</v>
      </c>
      <c r="L76" s="20" t="s">
        <v>481</v>
      </c>
      <c r="M76" s="18" t="s">
        <v>481</v>
      </c>
      <c r="N76" s="20" t="s">
        <v>481</v>
      </c>
      <c r="O76" s="18" t="s">
        <v>481</v>
      </c>
      <c r="P76" s="20" t="s">
        <v>481</v>
      </c>
      <c r="Q76" s="18" t="n">
        <v>365.43402524</v>
      </c>
      <c r="R76" s="20" t="n">
        <v>5.93975173</v>
      </c>
    </row>
    <row r="77" spans="1:18">
      <c r="A77" s="15" t="s">
        <v>552</v>
      </c>
      <c r="B77" s="17" t="n">
        <v>6062</v>
      </c>
      <c r="C77" s="18">
        <f>(534.0/B77*100)</f>
        <v/>
      </c>
      <c r="D77" s="19" t="n">
        <v>5528</v>
      </c>
      <c r="E77" s="18" t="n">
        <v>431.6901383</v>
      </c>
      <c r="F77" s="20" t="n">
        <v>3.14283718</v>
      </c>
      <c r="G77" s="18" t="n">
        <v>403.43668112</v>
      </c>
      <c r="H77" s="20" t="n">
        <v>5.8838329</v>
      </c>
      <c r="I77" s="18" t="s">
        <v>481</v>
      </c>
      <c r="J77" s="20" t="s">
        <v>481</v>
      </c>
      <c r="K77" s="18" t="s">
        <v>481</v>
      </c>
      <c r="L77" s="20" t="s">
        <v>481</v>
      </c>
      <c r="M77" s="18" t="s">
        <v>481</v>
      </c>
      <c r="N77" s="20" t="s">
        <v>481</v>
      </c>
      <c r="O77" s="18" t="s">
        <v>481</v>
      </c>
      <c r="P77" s="20" t="s">
        <v>481</v>
      </c>
      <c r="Q77" s="18" t="n">
        <v>368.052921</v>
      </c>
      <c r="R77" s="20" t="n">
        <v>3.68823741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(129.0/B81*100)</f>
        <v/>
      </c>
      <c r="D81" s="19" t="n">
        <v>8732</v>
      </c>
      <c r="E81" s="18" t="n">
        <v>447.78993772</v>
      </c>
      <c r="F81" s="20" t="n">
        <v>3.32767548</v>
      </c>
      <c r="G81" s="18" t="n">
        <v>440.96608291</v>
      </c>
      <c r="H81" s="20" t="n">
        <v>7.54761252</v>
      </c>
      <c r="I81" s="18" t="s">
        <v>481</v>
      </c>
      <c r="J81" s="20" t="s">
        <v>481</v>
      </c>
      <c r="K81" s="18" t="s">
        <v>481</v>
      </c>
      <c r="L81" s="20" t="s">
        <v>481</v>
      </c>
      <c r="M81" s="18" t="s">
        <v>481</v>
      </c>
      <c r="N81" s="20" t="s">
        <v>481</v>
      </c>
      <c r="O81" s="18" t="s">
        <v>481</v>
      </c>
      <c r="P81" s="20" t="s">
        <v>481</v>
      </c>
      <c r="Q81" s="18" t="n">
        <v>398.83239663</v>
      </c>
      <c r="R81" s="20" t="n">
        <v>11.76679839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910</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492.9243562</v>
      </c>
      <c r="F7" s="20" t="n">
        <v>2.4094846</v>
      </c>
      <c r="G7" s="18" t="n">
        <v>510.68040297</v>
      </c>
      <c r="H7" s="20" t="n">
        <v>2.91717534</v>
      </c>
      <c r="I7" s="18" t="s">
        <v>481</v>
      </c>
      <c r="J7" s="20" t="s">
        <v>481</v>
      </c>
      <c r="K7" s="18" t="s">
        <v>481</v>
      </c>
      <c r="L7" s="20" t="s">
        <v>481</v>
      </c>
      <c r="M7" s="18" t="s">
        <v>481</v>
      </c>
      <c r="N7" s="20" t="s">
        <v>481</v>
      </c>
      <c r="O7" s="18" t="s">
        <v>481</v>
      </c>
      <c r="P7" s="20" t="s">
        <v>481</v>
      </c>
      <c r="Q7" s="18" t="n">
        <v>464.0207842</v>
      </c>
      <c r="R7" s="20" t="n">
        <v>4.60098871</v>
      </c>
    </row>
    <row r="8" spans="1:18">
      <c r="A8" s="15" t="s">
        <v>483</v>
      </c>
      <c r="B8" s="17" t="n">
        <v>7007</v>
      </c>
      <c r="C8" s="18">
        <f>(357.0/B8*100)</f>
        <v/>
      </c>
      <c r="D8" s="19" t="n">
        <v>6650</v>
      </c>
      <c r="E8" s="18" t="n">
        <v>497.66123734</v>
      </c>
      <c r="F8" s="20" t="n">
        <v>3.10992926</v>
      </c>
      <c r="G8" s="18" t="n">
        <v>507.93059665</v>
      </c>
      <c r="H8" s="20" t="n">
        <v>3.35795856</v>
      </c>
      <c r="I8" s="18" t="s">
        <v>481</v>
      </c>
      <c r="J8" s="20" t="s">
        <v>481</v>
      </c>
      <c r="K8" s="18" t="s">
        <v>481</v>
      </c>
      <c r="L8" s="20" t="s">
        <v>481</v>
      </c>
      <c r="M8" s="18" t="n">
        <v>301.63126691</v>
      </c>
      <c r="N8" s="20" t="n">
        <v>25.14921031</v>
      </c>
      <c r="O8" s="18" t="s">
        <v>481</v>
      </c>
      <c r="P8" s="20" t="s">
        <v>481</v>
      </c>
      <c r="Q8" s="18" t="n">
        <v>447.89289949</v>
      </c>
      <c r="R8" s="20" t="n">
        <v>7.88847837</v>
      </c>
    </row>
    <row r="9" spans="1:18">
      <c r="A9" s="15" t="s">
        <v>484</v>
      </c>
      <c r="B9" s="17" t="n">
        <v>9651</v>
      </c>
      <c r="C9" s="18">
        <f>(381.0/B9*100)</f>
        <v/>
      </c>
      <c r="D9" s="19" t="n">
        <v>9270</v>
      </c>
      <c r="E9" s="18" t="n">
        <v>513.14285396</v>
      </c>
      <c r="F9" s="20" t="n">
        <v>2.57460643</v>
      </c>
      <c r="G9" s="18" t="n">
        <v>525.72832074</v>
      </c>
      <c r="H9" s="20" t="n">
        <v>2.97481892</v>
      </c>
      <c r="I9" s="18" t="s">
        <v>481</v>
      </c>
      <c r="J9" s="20" t="s">
        <v>481</v>
      </c>
      <c r="K9" s="18" t="s">
        <v>481</v>
      </c>
      <c r="L9" s="20" t="s">
        <v>481</v>
      </c>
      <c r="M9" s="18" t="n">
        <v>357.98454354</v>
      </c>
      <c r="N9" s="20" t="n">
        <v>11.51846445</v>
      </c>
      <c r="O9" s="18" t="s">
        <v>481</v>
      </c>
      <c r="P9" s="20" t="s">
        <v>481</v>
      </c>
      <c r="Q9" s="18" t="n">
        <v>444.63030878</v>
      </c>
      <c r="R9" s="20" t="n">
        <v>7.27656367</v>
      </c>
    </row>
    <row r="10" spans="1:18">
      <c r="A10" s="15" t="s">
        <v>485</v>
      </c>
      <c r="B10" s="17" t="n">
        <v>20058</v>
      </c>
      <c r="C10" s="18">
        <f>(596.0/B10*100)</f>
        <v/>
      </c>
      <c r="D10" s="19" t="n">
        <v>19462</v>
      </c>
      <c r="E10" s="18" t="n">
        <v>516.61699919</v>
      </c>
      <c r="F10" s="20" t="n">
        <v>2.52468112</v>
      </c>
      <c r="G10" s="18" t="n">
        <v>525.04674248</v>
      </c>
      <c r="H10" s="20" t="n">
        <v>2.70658493</v>
      </c>
      <c r="I10" s="18" t="s">
        <v>481</v>
      </c>
      <c r="J10" s="20" t="s">
        <v>481</v>
      </c>
      <c r="K10" s="18" t="s">
        <v>481</v>
      </c>
      <c r="L10" s="20" t="s">
        <v>481</v>
      </c>
      <c r="M10" s="18" t="s">
        <v>481</v>
      </c>
      <c r="N10" s="20" t="s">
        <v>481</v>
      </c>
      <c r="O10" s="18" t="s">
        <v>481</v>
      </c>
      <c r="P10" s="20" t="s">
        <v>481</v>
      </c>
      <c r="Q10" s="18" t="n">
        <v>460.12322797</v>
      </c>
      <c r="R10" s="20" t="n">
        <v>6.38179938</v>
      </c>
    </row>
    <row r="11" spans="1:18">
      <c r="A11" s="15" t="s">
        <v>486</v>
      </c>
      <c r="B11" s="17" t="n">
        <v>7053</v>
      </c>
      <c r="C11" s="18">
        <f>(274.0/B11*100)</f>
        <v/>
      </c>
      <c r="D11" s="19" t="n">
        <v>6779</v>
      </c>
      <c r="E11" s="18" t="n">
        <v>421.88560141</v>
      </c>
      <c r="F11" s="20" t="n">
        <v>2.99690566</v>
      </c>
      <c r="G11" s="18" t="n">
        <v>437.50853161</v>
      </c>
      <c r="H11" s="20" t="n">
        <v>3.0649726</v>
      </c>
      <c r="I11" s="18" t="s">
        <v>481</v>
      </c>
      <c r="J11" s="20" t="s">
        <v>481</v>
      </c>
      <c r="K11" s="18" t="s">
        <v>481</v>
      </c>
      <c r="L11" s="20" t="s">
        <v>481</v>
      </c>
      <c r="M11" s="18" t="s">
        <v>481</v>
      </c>
      <c r="N11" s="20" t="s">
        <v>481</v>
      </c>
      <c r="O11" s="18" t="s">
        <v>481</v>
      </c>
      <c r="P11" s="20" t="s">
        <v>481</v>
      </c>
      <c r="Q11" s="18" t="n">
        <v>395.92658564</v>
      </c>
      <c r="R11" s="20" t="n">
        <v>5.75637057</v>
      </c>
    </row>
    <row r="12" spans="1:18">
      <c r="A12" s="15" t="s">
        <v>487</v>
      </c>
      <c r="B12" s="17" t="n">
        <v>6894</v>
      </c>
      <c r="C12" s="18">
        <f>(61.0/B12*100)</f>
        <v/>
      </c>
      <c r="D12" s="19" t="n">
        <v>6833</v>
      </c>
      <c r="E12" s="18" t="n">
        <v>498.52375216</v>
      </c>
      <c r="F12" s="20" t="n">
        <v>2.17236442</v>
      </c>
      <c r="G12" s="18" t="n">
        <v>504.06740322</v>
      </c>
      <c r="H12" s="20" t="n">
        <v>3.28206836</v>
      </c>
      <c r="I12" s="18" t="s">
        <v>481</v>
      </c>
      <c r="J12" s="20" t="s">
        <v>481</v>
      </c>
      <c r="K12" s="18" t="s">
        <v>481</v>
      </c>
      <c r="L12" s="20" t="s">
        <v>481</v>
      </c>
      <c r="M12" s="18" t="n">
        <v>340.98506961</v>
      </c>
      <c r="N12" s="20" t="n">
        <v>12.52444664</v>
      </c>
      <c r="O12" s="18" t="s">
        <v>481</v>
      </c>
      <c r="P12" s="20" t="s">
        <v>481</v>
      </c>
      <c r="Q12" s="18" t="n">
        <v>412.95810918</v>
      </c>
      <c r="R12" s="20" t="n">
        <v>7.86840573</v>
      </c>
    </row>
    <row r="13" spans="1:18">
      <c r="A13" s="15" t="s">
        <v>488</v>
      </c>
      <c r="B13" s="17" t="n">
        <v>7161</v>
      </c>
      <c r="C13" s="18">
        <f>(380.0/B13*100)</f>
        <v/>
      </c>
      <c r="D13" s="19" t="n">
        <v>6781</v>
      </c>
      <c r="E13" s="18" t="n">
        <v>519.36183872</v>
      </c>
      <c r="F13" s="20" t="n">
        <v>2.29239795</v>
      </c>
      <c r="G13" s="18" t="n">
        <v>512.90143655</v>
      </c>
      <c r="H13" s="20" t="n">
        <v>3.08111057</v>
      </c>
      <c r="I13" s="18" t="s">
        <v>481</v>
      </c>
      <c r="J13" s="20" t="s">
        <v>481</v>
      </c>
      <c r="K13" s="18" t="s">
        <v>481</v>
      </c>
      <c r="L13" s="20" t="s">
        <v>481</v>
      </c>
      <c r="M13" s="18" t="n">
        <v>447.51533769</v>
      </c>
      <c r="N13" s="20" t="n">
        <v>5.97365007</v>
      </c>
      <c r="O13" s="18" t="s">
        <v>481</v>
      </c>
      <c r="P13" s="20" t="s">
        <v>481</v>
      </c>
      <c r="Q13" s="18" t="n">
        <v>447.09519761</v>
      </c>
      <c r="R13" s="20" t="n">
        <v>6.79061343</v>
      </c>
    </row>
    <row r="14" spans="1:18">
      <c r="A14" s="15" t="s">
        <v>489</v>
      </c>
      <c r="B14" s="17" t="n">
        <v>5587</v>
      </c>
      <c r="C14" s="18">
        <f>(102.0/B14*100)</f>
        <v/>
      </c>
      <c r="D14" s="19" t="n">
        <v>5485</v>
      </c>
      <c r="E14" s="18" t="n">
        <v>521.77229606</v>
      </c>
      <c r="F14" s="20" t="n">
        <v>2.37282555</v>
      </c>
      <c r="G14" s="18" t="n">
        <v>521.2118913100001</v>
      </c>
      <c r="H14" s="20" t="n">
        <v>2.47412639</v>
      </c>
      <c r="I14" s="18" t="s">
        <v>481</v>
      </c>
      <c r="J14" s="20" t="s">
        <v>481</v>
      </c>
      <c r="K14" s="18" t="s">
        <v>481</v>
      </c>
      <c r="L14" s="20" t="s">
        <v>481</v>
      </c>
      <c r="M14" s="18" t="s">
        <v>481</v>
      </c>
      <c r="N14" s="20" t="s">
        <v>481</v>
      </c>
      <c r="O14" s="18" t="s">
        <v>481</v>
      </c>
      <c r="P14" s="20" t="s">
        <v>481</v>
      </c>
      <c r="Q14" s="18" t="n">
        <v>475.30895701</v>
      </c>
      <c r="R14" s="20" t="n">
        <v>8.22898627</v>
      </c>
    </row>
    <row r="15" spans="1:18">
      <c r="A15" s="15" t="s">
        <v>490</v>
      </c>
      <c r="B15" s="17" t="n">
        <v>5882</v>
      </c>
      <c r="C15" s="18">
        <f>(218.0/B15*100)</f>
        <v/>
      </c>
      <c r="D15" s="19" t="n">
        <v>5664</v>
      </c>
      <c r="E15" s="18" t="n">
        <v>518.42553356</v>
      </c>
      <c r="F15" s="20" t="n">
        <v>2.33559847</v>
      </c>
      <c r="G15" s="18" t="n">
        <v>510.46062876</v>
      </c>
      <c r="H15" s="20" t="n">
        <v>2.89517601</v>
      </c>
      <c r="I15" s="18" t="s">
        <v>481</v>
      </c>
      <c r="J15" s="20" t="s">
        <v>481</v>
      </c>
      <c r="K15" s="18" t="s">
        <v>481</v>
      </c>
      <c r="L15" s="20" t="s">
        <v>481</v>
      </c>
      <c r="M15" s="18" t="n">
        <v>368.85220715</v>
      </c>
      <c r="N15" s="20" t="n">
        <v>14.5875493</v>
      </c>
      <c r="O15" s="18" t="s">
        <v>481</v>
      </c>
      <c r="P15" s="20" t="s">
        <v>481</v>
      </c>
      <c r="Q15" s="18" t="n">
        <v>451.32835873</v>
      </c>
      <c r="R15" s="20" t="n">
        <v>6.92009761</v>
      </c>
    </row>
    <row r="16" spans="1:18">
      <c r="A16" s="15" t="s">
        <v>491</v>
      </c>
      <c r="B16" s="17" t="n">
        <v>6108</v>
      </c>
      <c r="C16" s="18">
        <f>(210.0/B16*100)</f>
        <v/>
      </c>
      <c r="D16" s="19" t="n">
        <v>5898</v>
      </c>
      <c r="E16" s="18" t="n">
        <v>501.08021912</v>
      </c>
      <c r="F16" s="20" t="n">
        <v>2.50778861</v>
      </c>
      <c r="G16" s="18" t="n">
        <v>500.7887667</v>
      </c>
      <c r="H16" s="20" t="n">
        <v>2.7936954</v>
      </c>
      <c r="I16" s="18" t="s">
        <v>481</v>
      </c>
      <c r="J16" s="20" t="s">
        <v>481</v>
      </c>
      <c r="K16" s="18" t="s">
        <v>481</v>
      </c>
      <c r="L16" s="20" t="s">
        <v>481</v>
      </c>
      <c r="M16" s="18" t="s">
        <v>481</v>
      </c>
      <c r="N16" s="20" t="s">
        <v>481</v>
      </c>
      <c r="O16" s="18" t="s">
        <v>481</v>
      </c>
      <c r="P16" s="20" t="s">
        <v>481</v>
      </c>
      <c r="Q16" s="18" t="n">
        <v>421.9604533</v>
      </c>
      <c r="R16" s="20" t="n">
        <v>8.49992452</v>
      </c>
    </row>
    <row r="17" spans="1:18">
      <c r="A17" s="15" t="s">
        <v>492</v>
      </c>
      <c r="B17" s="17" t="n">
        <v>6504</v>
      </c>
      <c r="C17" s="18">
        <f>(2822.0/B17*100)</f>
        <v/>
      </c>
      <c r="D17" s="19" t="n">
        <v>3682</v>
      </c>
      <c r="E17" s="18" t="n">
        <v>514.4255821</v>
      </c>
      <c r="F17" s="20" t="n">
        <v>3.41763561</v>
      </c>
      <c r="G17" s="18" t="n">
        <v>515.4853889</v>
      </c>
      <c r="H17" s="20" t="n">
        <v>4.99052579</v>
      </c>
      <c r="I17" s="18" t="s">
        <v>481</v>
      </c>
      <c r="J17" s="20" t="s">
        <v>481</v>
      </c>
      <c r="K17" s="18" t="s">
        <v>481</v>
      </c>
      <c r="L17" s="20" t="s">
        <v>481</v>
      </c>
      <c r="M17" s="18" t="n">
        <v>362.96139732</v>
      </c>
      <c r="N17" s="20" t="n">
        <v>12.64520278</v>
      </c>
      <c r="O17" s="18" t="s">
        <v>481</v>
      </c>
      <c r="P17" s="20" t="s">
        <v>481</v>
      </c>
      <c r="Q17" s="18" t="n">
        <v>475.05305205</v>
      </c>
      <c r="R17" s="20" t="n">
        <v>6.89029984</v>
      </c>
    </row>
    <row r="18" spans="1:18">
      <c r="A18" s="15" t="s">
        <v>493</v>
      </c>
      <c r="B18" s="17" t="n">
        <v>5532</v>
      </c>
      <c r="C18" s="18">
        <f>(33.0/B18*100)</f>
        <v/>
      </c>
      <c r="D18" s="19" t="n">
        <v>5499</v>
      </c>
      <c r="E18" s="18" t="n">
        <v>450.79195286</v>
      </c>
      <c r="F18" s="20" t="n">
        <v>3.82299614</v>
      </c>
      <c r="G18" s="18" t="n">
        <v>468.71672677</v>
      </c>
      <c r="H18" s="20" t="n">
        <v>3.85111414</v>
      </c>
      <c r="I18" s="18" t="s">
        <v>481</v>
      </c>
      <c r="J18" s="20" t="s">
        <v>481</v>
      </c>
      <c r="K18" s="18" t="s">
        <v>481</v>
      </c>
      <c r="L18" s="20" t="s">
        <v>481</v>
      </c>
      <c r="M18" s="18" t="s">
        <v>481</v>
      </c>
      <c r="N18" s="20" t="s">
        <v>481</v>
      </c>
      <c r="O18" s="18" t="s">
        <v>481</v>
      </c>
      <c r="P18" s="20" t="s">
        <v>481</v>
      </c>
      <c r="Q18" s="18" t="n">
        <v>401.91630497</v>
      </c>
      <c r="R18" s="20" t="n">
        <v>9.63005542</v>
      </c>
    </row>
    <row r="19" spans="1:18">
      <c r="A19" s="15" t="s">
        <v>494</v>
      </c>
      <c r="B19" s="17" t="n">
        <v>5658</v>
      </c>
      <c r="C19" s="18">
        <f>(541.0/B19*100)</f>
        <v/>
      </c>
      <c r="D19" s="19" t="n">
        <v>5117</v>
      </c>
      <c r="E19" s="18" t="n">
        <v>475.5153116</v>
      </c>
      <c r="F19" s="20" t="n">
        <v>2.99825443</v>
      </c>
      <c r="G19" s="18" t="n">
        <v>498.82603029</v>
      </c>
      <c r="H19" s="20" t="n">
        <v>3.19124773</v>
      </c>
      <c r="I19" s="18" t="s">
        <v>481</v>
      </c>
      <c r="J19" s="20" t="s">
        <v>481</v>
      </c>
      <c r="K19" s="18" t="s">
        <v>481</v>
      </c>
      <c r="L19" s="20" t="s">
        <v>481</v>
      </c>
      <c r="M19" s="18" t="s">
        <v>481</v>
      </c>
      <c r="N19" s="20" t="s">
        <v>481</v>
      </c>
      <c r="O19" s="18" t="s">
        <v>481</v>
      </c>
      <c r="P19" s="20" t="s">
        <v>481</v>
      </c>
      <c r="Q19" s="18" t="n">
        <v>400.56789872</v>
      </c>
      <c r="R19" s="20" t="n">
        <v>7.83121516</v>
      </c>
    </row>
    <row r="20" spans="1:18">
      <c r="A20" s="15" t="s">
        <v>495</v>
      </c>
      <c r="B20" s="17" t="n">
        <v>3371</v>
      </c>
      <c r="C20" s="18">
        <f>(75.0/B20*100)</f>
        <v/>
      </c>
      <c r="D20" s="19" t="n">
        <v>3296</v>
      </c>
      <c r="E20" s="18" t="n">
        <v>491.23862645</v>
      </c>
      <c r="F20" s="20" t="n">
        <v>2.37047797</v>
      </c>
      <c r="G20" s="18" t="n">
        <v>493.92454308</v>
      </c>
      <c r="H20" s="20" t="n">
        <v>3.81184964</v>
      </c>
      <c r="I20" s="18" t="s">
        <v>481</v>
      </c>
      <c r="J20" s="20" t="s">
        <v>481</v>
      </c>
      <c r="K20" s="18" t="s">
        <v>481</v>
      </c>
      <c r="L20" s="20" t="s">
        <v>481</v>
      </c>
      <c r="M20" s="18" t="s">
        <v>481</v>
      </c>
      <c r="N20" s="20" t="s">
        <v>481</v>
      </c>
      <c r="O20" s="18" t="s">
        <v>481</v>
      </c>
      <c r="P20" s="20" t="s">
        <v>481</v>
      </c>
      <c r="Q20" s="18" t="n">
        <v>442.67997676</v>
      </c>
      <c r="R20" s="20" t="n">
        <v>9.32791287</v>
      </c>
    </row>
    <row r="21" spans="1:18">
      <c r="A21" s="15" t="s">
        <v>496</v>
      </c>
      <c r="B21" s="17" t="n">
        <v>5741</v>
      </c>
      <c r="C21" s="18">
        <f>(97.0/B21*100)</f>
        <v/>
      </c>
      <c r="D21" s="19" t="n">
        <v>5644</v>
      </c>
      <c r="E21" s="18" t="n">
        <v>502.62765671</v>
      </c>
      <c r="F21" s="20" t="n">
        <v>2.29424049</v>
      </c>
      <c r="G21" s="18" t="n">
        <v>510.16232293</v>
      </c>
      <c r="H21" s="20" t="n">
        <v>2.55211324</v>
      </c>
      <c r="I21" s="18" t="s">
        <v>481</v>
      </c>
      <c r="J21" s="20" t="s">
        <v>481</v>
      </c>
      <c r="K21" s="18" t="s">
        <v>481</v>
      </c>
      <c r="L21" s="20" t="s">
        <v>481</v>
      </c>
      <c r="M21" s="18" t="s">
        <v>481</v>
      </c>
      <c r="N21" s="20" t="s">
        <v>481</v>
      </c>
      <c r="O21" s="18" t="s">
        <v>481</v>
      </c>
      <c r="P21" s="20" t="s">
        <v>481</v>
      </c>
      <c r="Q21" s="18" t="n">
        <v>469.92778376</v>
      </c>
      <c r="R21" s="20" t="n">
        <v>7.54218915</v>
      </c>
    </row>
    <row r="22" spans="1:18">
      <c r="A22" s="15" t="s">
        <v>497</v>
      </c>
      <c r="B22" s="17" t="n">
        <v>6598</v>
      </c>
      <c r="C22" s="18">
        <f>(46.0/B22*100)</f>
        <v/>
      </c>
      <c r="D22" s="19" t="n">
        <v>6552</v>
      </c>
      <c r="E22" s="18" t="n">
        <v>474.48211579</v>
      </c>
      <c r="F22" s="20" t="n">
        <v>3.34885035</v>
      </c>
      <c r="G22" s="18" t="n">
        <v>486.29955859</v>
      </c>
      <c r="H22" s="20" t="n">
        <v>5.33960689</v>
      </c>
      <c r="I22" s="18" t="s">
        <v>481</v>
      </c>
      <c r="J22" s="20" t="s">
        <v>481</v>
      </c>
      <c r="K22" s="18" t="s">
        <v>481</v>
      </c>
      <c r="L22" s="20" t="s">
        <v>481</v>
      </c>
      <c r="M22" s="18" t="s">
        <v>481</v>
      </c>
      <c r="N22" s="20" t="s">
        <v>481</v>
      </c>
      <c r="O22" s="18" t="n">
        <v>486.6693</v>
      </c>
      <c r="P22" s="20" t="n">
        <v>32.82743135</v>
      </c>
      <c r="Q22" s="18" t="n">
        <v>382.42900536</v>
      </c>
      <c r="R22" s="20" t="n">
        <v>7.45097781</v>
      </c>
    </row>
    <row r="23" spans="1:18">
      <c r="A23" s="15" t="s">
        <v>498</v>
      </c>
      <c r="B23" s="17" t="n">
        <v>11583</v>
      </c>
      <c r="C23" s="18">
        <f>(329.0/B23*100)</f>
        <v/>
      </c>
      <c r="D23" s="19" t="n">
        <v>11254</v>
      </c>
      <c r="E23" s="18" t="n">
        <v>491.00274246</v>
      </c>
      <c r="F23" s="20" t="n">
        <v>2.98225023</v>
      </c>
      <c r="G23" s="18" t="n">
        <v>496.35403625</v>
      </c>
      <c r="H23" s="20" t="n">
        <v>3.77301447</v>
      </c>
      <c r="I23" s="18" t="s">
        <v>481</v>
      </c>
      <c r="J23" s="20" t="s">
        <v>481</v>
      </c>
      <c r="K23" s="18" t="s">
        <v>481</v>
      </c>
      <c r="L23" s="20" t="s">
        <v>481</v>
      </c>
      <c r="M23" s="18" t="s">
        <v>481</v>
      </c>
      <c r="N23" s="20" t="s">
        <v>481</v>
      </c>
      <c r="O23" s="18" t="s">
        <v>481</v>
      </c>
      <c r="P23" s="20" t="s">
        <v>481</v>
      </c>
      <c r="Q23" s="18" t="n">
        <v>441.63125475</v>
      </c>
      <c r="R23" s="20" t="n">
        <v>8.235725520000001</v>
      </c>
    </row>
    <row r="24" spans="1:18">
      <c r="A24" s="15" t="s">
        <v>499</v>
      </c>
      <c r="B24" s="17" t="n">
        <v>6647</v>
      </c>
      <c r="C24" s="18">
        <f>(23.0/B24*100)</f>
        <v/>
      </c>
      <c r="D24" s="19" t="n">
        <v>6624</v>
      </c>
      <c r="E24" s="18" t="n">
        <v>528.14752874</v>
      </c>
      <c r="F24" s="20" t="n">
        <v>2.97061833</v>
      </c>
      <c r="G24" s="18" t="n">
        <v>545.46187545</v>
      </c>
      <c r="H24" s="20" t="n">
        <v>3.5986386</v>
      </c>
      <c r="I24" s="18" t="s">
        <v>481</v>
      </c>
      <c r="J24" s="20" t="s">
        <v>481</v>
      </c>
      <c r="K24" s="18" t="s">
        <v>481</v>
      </c>
      <c r="L24" s="20" t="s">
        <v>481</v>
      </c>
      <c r="M24" s="18" t="s">
        <v>481</v>
      </c>
      <c r="N24" s="20" t="s">
        <v>481</v>
      </c>
      <c r="O24" s="18" t="s">
        <v>481</v>
      </c>
      <c r="P24" s="20" t="s">
        <v>481</v>
      </c>
      <c r="Q24" s="18" t="n">
        <v>483.3570542</v>
      </c>
      <c r="R24" s="20" t="n">
        <v>9.95159451</v>
      </c>
    </row>
    <row r="25" spans="1:18">
      <c r="A25" s="15" t="s">
        <v>500</v>
      </c>
      <c r="B25" s="17" t="n">
        <v>5581</v>
      </c>
      <c r="C25" s="18">
        <f>(26.0/B25*100)</f>
        <v/>
      </c>
      <c r="D25" s="19" t="n">
        <v>5555</v>
      </c>
      <c r="E25" s="18" t="n">
        <v>517.18564608</v>
      </c>
      <c r="F25" s="20" t="n">
        <v>3.61782178</v>
      </c>
      <c r="G25" s="18" t="n">
        <v>528.78797906</v>
      </c>
      <c r="H25" s="20" t="n">
        <v>4.29191601</v>
      </c>
      <c r="I25" s="18" t="s">
        <v>481</v>
      </c>
      <c r="J25" s="20" t="s">
        <v>481</v>
      </c>
      <c r="K25" s="18" t="s">
        <v>481</v>
      </c>
      <c r="L25" s="20" t="s">
        <v>481</v>
      </c>
      <c r="M25" s="18" t="s">
        <v>481</v>
      </c>
      <c r="N25" s="20" t="s">
        <v>481</v>
      </c>
      <c r="O25" s="18" t="s">
        <v>481</v>
      </c>
      <c r="P25" s="20" t="s">
        <v>481</v>
      </c>
      <c r="Q25" s="18" t="n">
        <v>506.82308023</v>
      </c>
      <c r="R25" s="20" t="n">
        <v>12.9415874</v>
      </c>
    </row>
    <row r="26" spans="1:18">
      <c r="A26" s="15" t="s">
        <v>501</v>
      </c>
      <c r="B26" s="17" t="n">
        <v>4869</v>
      </c>
      <c r="C26" s="18">
        <f>(108.0/B26*100)</f>
        <v/>
      </c>
      <c r="D26" s="19" t="n">
        <v>4761</v>
      </c>
      <c r="E26" s="18" t="n">
        <v>483.92729636</v>
      </c>
      <c r="F26" s="20" t="n">
        <v>1.9217592</v>
      </c>
      <c r="G26" s="18" t="n">
        <v>482.56060311</v>
      </c>
      <c r="H26" s="20" t="n">
        <v>3.44994891</v>
      </c>
      <c r="I26" s="18" t="s">
        <v>481</v>
      </c>
      <c r="J26" s="20" t="s">
        <v>481</v>
      </c>
      <c r="K26" s="18" t="s">
        <v>481</v>
      </c>
      <c r="L26" s="20" t="s">
        <v>481</v>
      </c>
      <c r="M26" s="18" t="s">
        <v>481</v>
      </c>
      <c r="N26" s="20" t="s">
        <v>481</v>
      </c>
      <c r="O26" s="18" t="s">
        <v>481</v>
      </c>
      <c r="P26" s="20" t="s">
        <v>481</v>
      </c>
      <c r="Q26" s="18" t="n">
        <v>448.42551685</v>
      </c>
      <c r="R26" s="20" t="n">
        <v>8.76949559</v>
      </c>
    </row>
    <row r="27" spans="1:18">
      <c r="A27" s="15" t="s">
        <v>502</v>
      </c>
      <c r="B27" s="17" t="n">
        <v>5299</v>
      </c>
      <c r="C27" s="18">
        <f>(245.0/B27*100)</f>
        <v/>
      </c>
      <c r="D27" s="19" t="n">
        <v>5054</v>
      </c>
      <c r="E27" s="18" t="n">
        <v>494.1179828</v>
      </c>
      <c r="F27" s="20" t="n">
        <v>1.7545326</v>
      </c>
      <c r="G27" s="18" t="n">
        <v>488.27911626</v>
      </c>
      <c r="H27" s="20" t="n">
        <v>2.88488244</v>
      </c>
      <c r="I27" s="18" t="s">
        <v>481</v>
      </c>
      <c r="J27" s="20" t="s">
        <v>481</v>
      </c>
      <c r="K27" s="18" t="s">
        <v>481</v>
      </c>
      <c r="L27" s="20" t="s">
        <v>481</v>
      </c>
      <c r="M27" s="18" t="s">
        <v>481</v>
      </c>
      <c r="N27" s="20" t="s">
        <v>481</v>
      </c>
      <c r="O27" s="18" t="s">
        <v>481</v>
      </c>
      <c r="P27" s="20" t="s">
        <v>481</v>
      </c>
      <c r="Q27" s="18" t="n">
        <v>424.19246844</v>
      </c>
      <c r="R27" s="20" t="n">
        <v>4.83420653</v>
      </c>
    </row>
    <row r="28" spans="1:18">
      <c r="A28" s="15" t="s">
        <v>503</v>
      </c>
      <c r="B28" s="17" t="n">
        <v>7568</v>
      </c>
      <c r="C28" s="18">
        <f>(640.0/B28*100)</f>
        <v/>
      </c>
      <c r="D28" s="19" t="n">
        <v>6928</v>
      </c>
      <c r="E28" s="18" t="n">
        <v>412.34508379</v>
      </c>
      <c r="F28" s="20" t="n">
        <v>2.47665981</v>
      </c>
      <c r="G28" s="18" t="n">
        <v>416.19645707</v>
      </c>
      <c r="H28" s="20" t="n">
        <v>3.83499011</v>
      </c>
      <c r="I28" s="18" t="s">
        <v>481</v>
      </c>
      <c r="J28" s="20" t="s">
        <v>481</v>
      </c>
      <c r="K28" s="18" t="s">
        <v>481</v>
      </c>
      <c r="L28" s="20" t="s">
        <v>481</v>
      </c>
      <c r="M28" s="18" t="s">
        <v>481</v>
      </c>
      <c r="N28" s="20" t="s">
        <v>481</v>
      </c>
      <c r="O28" s="18" t="s">
        <v>481</v>
      </c>
      <c r="P28" s="20" t="s">
        <v>481</v>
      </c>
      <c r="Q28" s="18" t="n">
        <v>380.23979248</v>
      </c>
      <c r="R28" s="20" t="n">
        <v>7.10841223</v>
      </c>
    </row>
    <row r="29" spans="1:18">
      <c r="A29" s="15" t="s">
        <v>504</v>
      </c>
      <c r="B29" s="17" t="n">
        <v>5385</v>
      </c>
      <c r="C29" s="18">
        <f>(30.0/B29*100)</f>
        <v/>
      </c>
      <c r="D29" s="19" t="n">
        <v>5355</v>
      </c>
      <c r="E29" s="18" t="n">
        <v>515.13463069</v>
      </c>
      <c r="F29" s="20" t="n">
        <v>2.60847139</v>
      </c>
      <c r="G29" s="18" t="n">
        <v>526.4999174</v>
      </c>
      <c r="H29" s="20" t="n">
        <v>3.04175689</v>
      </c>
      <c r="I29" s="18" t="s">
        <v>481</v>
      </c>
      <c r="J29" s="20" t="s">
        <v>481</v>
      </c>
      <c r="K29" s="18" t="s">
        <v>481</v>
      </c>
      <c r="L29" s="20" t="s">
        <v>481</v>
      </c>
      <c r="M29" s="18" t="n">
        <v>335.3902018</v>
      </c>
      <c r="N29" s="20" t="n">
        <v>12.1685767</v>
      </c>
      <c r="O29" s="18" t="s">
        <v>481</v>
      </c>
      <c r="P29" s="20" t="s">
        <v>481</v>
      </c>
      <c r="Q29" s="18" t="n">
        <v>439.94880998</v>
      </c>
      <c r="R29" s="20" t="n">
        <v>11.15809046</v>
      </c>
    </row>
    <row r="30" spans="1:18">
      <c r="A30" s="15" t="s">
        <v>505</v>
      </c>
      <c r="B30" s="17" t="n">
        <v>4520</v>
      </c>
      <c r="C30" s="18">
        <f>(290.0/B30*100)</f>
        <v/>
      </c>
      <c r="D30" s="19" t="n">
        <v>4230</v>
      </c>
      <c r="E30" s="18" t="n">
        <v>498.61623253</v>
      </c>
      <c r="F30" s="20" t="n">
        <v>2.42089878</v>
      </c>
      <c r="G30" s="18" t="n">
        <v>503.31532442</v>
      </c>
      <c r="H30" s="20" t="n">
        <v>4.92763904</v>
      </c>
      <c r="I30" s="18" t="s">
        <v>481</v>
      </c>
      <c r="J30" s="20" t="s">
        <v>481</v>
      </c>
      <c r="K30" s="18" t="s">
        <v>481</v>
      </c>
      <c r="L30" s="20" t="s">
        <v>481</v>
      </c>
      <c r="M30" s="18" t="s">
        <v>481</v>
      </c>
      <c r="N30" s="20" t="s">
        <v>481</v>
      </c>
      <c r="O30" s="18" t="s">
        <v>481</v>
      </c>
      <c r="P30" s="20" t="s">
        <v>481</v>
      </c>
      <c r="Q30" s="18" t="n">
        <v>437.33388666</v>
      </c>
      <c r="R30" s="20" t="n">
        <v>7.14944681</v>
      </c>
    </row>
    <row r="31" spans="1:18">
      <c r="A31" s="15" t="s">
        <v>506</v>
      </c>
      <c r="B31" s="17" t="n">
        <v>5456</v>
      </c>
      <c r="C31" s="18">
        <f>(161.0/B31*100)</f>
        <v/>
      </c>
      <c r="D31" s="19" t="n">
        <v>5295</v>
      </c>
      <c r="E31" s="18" t="n">
        <v>507.10975774</v>
      </c>
      <c r="F31" s="20" t="n">
        <v>2.37676659</v>
      </c>
      <c r="G31" s="18" t="n">
        <v>506.231265</v>
      </c>
      <c r="H31" s="20" t="n">
        <v>3.26540196</v>
      </c>
      <c r="I31" s="18" t="s">
        <v>481</v>
      </c>
      <c r="J31" s="20" t="s">
        <v>481</v>
      </c>
      <c r="K31" s="18" t="s">
        <v>481</v>
      </c>
      <c r="L31" s="20" t="s">
        <v>481</v>
      </c>
      <c r="M31" s="18" t="s">
        <v>481</v>
      </c>
      <c r="N31" s="20" t="s">
        <v>481</v>
      </c>
      <c r="O31" s="18" t="s">
        <v>481</v>
      </c>
      <c r="P31" s="20" t="s">
        <v>481</v>
      </c>
      <c r="Q31" s="18" t="n">
        <v>438.5476765</v>
      </c>
      <c r="R31" s="20" t="n">
        <v>6.36658335</v>
      </c>
    </row>
    <row r="32" spans="1:18">
      <c r="A32" s="15" t="s">
        <v>507</v>
      </c>
      <c r="B32" s="17" t="n">
        <v>4478</v>
      </c>
      <c r="C32" s="18">
        <f>(6.0/B32*100)</f>
        <v/>
      </c>
      <c r="D32" s="19" t="n">
        <v>4472</v>
      </c>
      <c r="E32" s="18" t="n">
        <v>504.42382563</v>
      </c>
      <c r="F32" s="20" t="n">
        <v>2.44759224</v>
      </c>
      <c r="G32" s="18" t="n">
        <v>513.00718715</v>
      </c>
      <c r="H32" s="20" t="n">
        <v>3.45261567</v>
      </c>
      <c r="I32" s="18" t="s">
        <v>481</v>
      </c>
      <c r="J32" s="20" t="s">
        <v>481</v>
      </c>
      <c r="K32" s="18" t="s">
        <v>481</v>
      </c>
      <c r="L32" s="20" t="s">
        <v>481</v>
      </c>
      <c r="M32" s="18" t="s">
        <v>481</v>
      </c>
      <c r="N32" s="20" t="s">
        <v>481</v>
      </c>
      <c r="O32" s="18" t="s">
        <v>481</v>
      </c>
      <c r="P32" s="20" t="s">
        <v>481</v>
      </c>
      <c r="Q32" s="18" t="n">
        <v>425.58297537</v>
      </c>
      <c r="R32" s="20" t="n">
        <v>10.45248558</v>
      </c>
    </row>
    <row r="33" spans="1:18">
      <c r="A33" s="15" t="s">
        <v>508</v>
      </c>
      <c r="B33" s="17" t="n">
        <v>7325</v>
      </c>
      <c r="C33" s="18">
        <f>(90.0/B33*100)</f>
        <v/>
      </c>
      <c r="D33" s="19" t="n">
        <v>7235</v>
      </c>
      <c r="E33" s="18" t="n">
        <v>491.83847826</v>
      </c>
      <c r="F33" s="20" t="n">
        <v>2.52339985</v>
      </c>
      <c r="G33" s="18" t="n">
        <v>502.4028591</v>
      </c>
      <c r="H33" s="20" t="n">
        <v>3.72654539</v>
      </c>
      <c r="I33" s="18" t="s">
        <v>481</v>
      </c>
      <c r="J33" s="20" t="s">
        <v>481</v>
      </c>
      <c r="K33" s="18" t="s">
        <v>481</v>
      </c>
      <c r="L33" s="20" t="s">
        <v>481</v>
      </c>
      <c r="M33" s="18" t="s">
        <v>481</v>
      </c>
      <c r="N33" s="20" t="s">
        <v>481</v>
      </c>
      <c r="O33" s="18" t="s">
        <v>481</v>
      </c>
      <c r="P33" s="20" t="s">
        <v>481</v>
      </c>
      <c r="Q33" s="18" t="n">
        <v>412.78426839</v>
      </c>
      <c r="R33" s="20" t="n">
        <v>9.78974141</v>
      </c>
    </row>
    <row r="34" spans="1:18">
      <c r="A34" s="15" t="s">
        <v>509</v>
      </c>
      <c r="B34" s="17" t="n">
        <v>6350</v>
      </c>
      <c r="C34" s="18">
        <f>(119.0/B34*100)</f>
        <v/>
      </c>
      <c r="D34" s="19" t="n">
        <v>6231</v>
      </c>
      <c r="E34" s="18" t="n">
        <v>486.65122562</v>
      </c>
      <c r="F34" s="20" t="n">
        <v>2.65860727</v>
      </c>
      <c r="G34" s="18" t="n">
        <v>481.36010565</v>
      </c>
      <c r="H34" s="20" t="n">
        <v>3.5364283</v>
      </c>
      <c r="I34" s="18" t="s">
        <v>481</v>
      </c>
      <c r="J34" s="20" t="s">
        <v>481</v>
      </c>
      <c r="K34" s="18" t="s">
        <v>481</v>
      </c>
      <c r="L34" s="20" t="s">
        <v>481</v>
      </c>
      <c r="M34" s="18" t="n">
        <v>336.51078337</v>
      </c>
      <c r="N34" s="20" t="n">
        <v>12.24828707</v>
      </c>
      <c r="O34" s="18" t="s">
        <v>481</v>
      </c>
      <c r="P34" s="20" t="s">
        <v>481</v>
      </c>
      <c r="Q34" s="18" t="n">
        <v>408.44006464</v>
      </c>
      <c r="R34" s="20" t="n">
        <v>8.72411209</v>
      </c>
    </row>
    <row r="35" spans="1:18">
      <c r="A35" s="15" t="s">
        <v>510</v>
      </c>
      <c r="B35" s="17" t="n">
        <v>6406</v>
      </c>
      <c r="C35" s="18">
        <f>(98.0/B35*100)</f>
        <v/>
      </c>
      <c r="D35" s="19" t="n">
        <v>6308</v>
      </c>
      <c r="E35" s="18" t="n">
        <v>509.44874542</v>
      </c>
      <c r="F35" s="20" t="n">
        <v>2.24878217</v>
      </c>
      <c r="G35" s="18" t="n">
        <v>518.61102919</v>
      </c>
      <c r="H35" s="20" t="n">
        <v>2.1138871</v>
      </c>
      <c r="I35" s="18" t="s">
        <v>481</v>
      </c>
      <c r="J35" s="20" t="s">
        <v>481</v>
      </c>
      <c r="K35" s="18" t="s">
        <v>481</v>
      </c>
      <c r="L35" s="20" t="s">
        <v>481</v>
      </c>
      <c r="M35" s="18" t="n">
        <v>349.78970242</v>
      </c>
      <c r="N35" s="20" t="n">
        <v>6.90672373</v>
      </c>
      <c r="O35" s="18" t="s">
        <v>481</v>
      </c>
      <c r="P35" s="20" t="s">
        <v>481</v>
      </c>
      <c r="Q35" s="18" t="n">
        <v>478.4531165</v>
      </c>
      <c r="R35" s="20" t="n">
        <v>7.62375205</v>
      </c>
    </row>
    <row r="36" spans="1:18">
      <c r="A36" s="15" t="s">
        <v>511</v>
      </c>
      <c r="B36" s="17" t="n">
        <v>6736</v>
      </c>
      <c r="C36" s="18">
        <f>(116.0/B36*100)</f>
        <v/>
      </c>
      <c r="D36" s="19" t="n">
        <v>6620</v>
      </c>
      <c r="E36" s="18" t="n">
        <v>488.13673005</v>
      </c>
      <c r="F36" s="20" t="n">
        <v>2.26724098</v>
      </c>
      <c r="G36" s="18" t="n">
        <v>492.53017785</v>
      </c>
      <c r="H36" s="20" t="n">
        <v>3.1805863</v>
      </c>
      <c r="I36" s="18" t="s">
        <v>481</v>
      </c>
      <c r="J36" s="20" t="s">
        <v>481</v>
      </c>
      <c r="K36" s="18" t="s">
        <v>481</v>
      </c>
      <c r="L36" s="20" t="s">
        <v>481</v>
      </c>
      <c r="M36" s="18" t="s">
        <v>481</v>
      </c>
      <c r="N36" s="20" t="s">
        <v>481</v>
      </c>
      <c r="O36" s="18" t="s">
        <v>481</v>
      </c>
      <c r="P36" s="20" t="s">
        <v>481</v>
      </c>
      <c r="Q36" s="18" t="n">
        <v>431.88271011</v>
      </c>
      <c r="R36" s="20" t="n">
        <v>6.51236136</v>
      </c>
    </row>
    <row r="37" spans="1:18">
      <c r="A37" s="15" t="s">
        <v>512</v>
      </c>
      <c r="B37" s="17" t="n">
        <v>5458</v>
      </c>
      <c r="C37" s="18">
        <f>(254.0/B37*100)</f>
        <v/>
      </c>
      <c r="D37" s="19" t="n">
        <v>5204</v>
      </c>
      <c r="E37" s="18" t="n">
        <v>504.50383804</v>
      </c>
      <c r="F37" s="20" t="n">
        <v>2.92583138</v>
      </c>
      <c r="G37" s="18" t="n">
        <v>497.21169087</v>
      </c>
      <c r="H37" s="20" t="n">
        <v>3.90964543</v>
      </c>
      <c r="I37" s="18" t="s">
        <v>481</v>
      </c>
      <c r="J37" s="20" t="s">
        <v>481</v>
      </c>
      <c r="K37" s="18" t="s">
        <v>481</v>
      </c>
      <c r="L37" s="20" t="s">
        <v>481</v>
      </c>
      <c r="M37" s="18" t="s">
        <v>481</v>
      </c>
      <c r="N37" s="20" t="s">
        <v>481</v>
      </c>
      <c r="O37" s="18" t="s">
        <v>481</v>
      </c>
      <c r="P37" s="20" t="s">
        <v>481</v>
      </c>
      <c r="Q37" s="18" t="n">
        <v>424.83339744</v>
      </c>
      <c r="R37" s="20" t="n">
        <v>7.19719579</v>
      </c>
    </row>
    <row r="38" spans="1:18">
      <c r="A38" s="15" t="s">
        <v>513</v>
      </c>
      <c r="B38" s="17" t="n">
        <v>5860</v>
      </c>
      <c r="C38" s="18">
        <f>(36.0/B38*100)</f>
        <v/>
      </c>
      <c r="D38" s="19" t="n">
        <v>5824</v>
      </c>
      <c r="E38" s="18" t="n">
        <v>523.86056191</v>
      </c>
      <c r="F38" s="20" t="n">
        <v>3.15687904</v>
      </c>
      <c r="G38" s="18" t="n">
        <v>528.49820947</v>
      </c>
      <c r="H38" s="20" t="n">
        <v>4.97606281</v>
      </c>
      <c r="I38" s="18" t="s">
        <v>481</v>
      </c>
      <c r="J38" s="20" t="s">
        <v>481</v>
      </c>
      <c r="K38" s="18" t="s">
        <v>481</v>
      </c>
      <c r="L38" s="20" t="s">
        <v>481</v>
      </c>
      <c r="M38" s="18" t="s">
        <v>481</v>
      </c>
      <c r="N38" s="20" t="s">
        <v>481</v>
      </c>
      <c r="O38" s="18" t="s">
        <v>481</v>
      </c>
      <c r="P38" s="20" t="s">
        <v>481</v>
      </c>
      <c r="Q38" s="18" t="n">
        <v>507.96988599</v>
      </c>
      <c r="R38" s="20" t="n">
        <v>5.380275</v>
      </c>
    </row>
    <row r="39" spans="1:18">
      <c r="A39" s="15" t="s">
        <v>514</v>
      </c>
      <c r="B39" s="17" t="n">
        <v>5895</v>
      </c>
      <c r="C39" s="18">
        <f>(34.0/B39*100)</f>
        <v/>
      </c>
      <c r="D39" s="19" t="n">
        <v>5861</v>
      </c>
      <c r="E39" s="18" t="n">
        <v>420.30155973</v>
      </c>
      <c r="F39" s="20" t="n">
        <v>4.17720943</v>
      </c>
      <c r="G39" s="18" t="n">
        <v>430.04844372</v>
      </c>
      <c r="H39" s="20" t="n">
        <v>5.28990674</v>
      </c>
      <c r="I39" s="18" t="s">
        <v>481</v>
      </c>
      <c r="J39" s="20" t="s">
        <v>481</v>
      </c>
      <c r="K39" s="18" t="s">
        <v>481</v>
      </c>
      <c r="L39" s="20" t="s">
        <v>481</v>
      </c>
      <c r="M39" s="18" t="s">
        <v>481</v>
      </c>
      <c r="N39" s="20" t="s">
        <v>481</v>
      </c>
      <c r="O39" s="18" t="s">
        <v>481</v>
      </c>
      <c r="P39" s="20" t="s">
        <v>481</v>
      </c>
      <c r="Q39" s="18" t="n">
        <v>383.06356197</v>
      </c>
      <c r="R39" s="20" t="n">
        <v>8.88253218</v>
      </c>
    </row>
    <row r="40" spans="1:18">
      <c r="A40" s="15" t="s">
        <v>515</v>
      </c>
      <c r="B40" s="17" t="n">
        <v>14157</v>
      </c>
      <c r="C40" s="18">
        <f>(467.0/B40*100)</f>
        <v/>
      </c>
      <c r="D40" s="19" t="n">
        <v>13690</v>
      </c>
      <c r="E40" s="18" t="n">
        <v>491.68572712</v>
      </c>
      <c r="F40" s="20" t="n">
        <v>2.66078486</v>
      </c>
      <c r="G40" s="18" t="n">
        <v>503.82976067</v>
      </c>
      <c r="H40" s="20" t="n">
        <v>3.00124965</v>
      </c>
      <c r="I40" s="18" t="s">
        <v>481</v>
      </c>
      <c r="J40" s="20" t="s">
        <v>481</v>
      </c>
      <c r="K40" s="18" t="s">
        <v>481</v>
      </c>
      <c r="L40" s="20" t="s">
        <v>481</v>
      </c>
      <c r="M40" s="18" t="s">
        <v>481</v>
      </c>
      <c r="N40" s="20" t="s">
        <v>481</v>
      </c>
      <c r="O40" s="18" t="s">
        <v>481</v>
      </c>
      <c r="P40" s="20" t="s">
        <v>481</v>
      </c>
      <c r="Q40" s="18" t="n">
        <v>430.53000869</v>
      </c>
      <c r="R40" s="20" t="n">
        <v>6.49828238</v>
      </c>
    </row>
    <row r="41" spans="1:18">
      <c r="A41" s="15" t="s">
        <v>516</v>
      </c>
      <c r="B41" s="17" t="n">
        <v>5712</v>
      </c>
      <c r="C41" s="18">
        <f>(83.0/B41*100)</f>
        <v/>
      </c>
      <c r="D41" s="19" t="n">
        <v>5629</v>
      </c>
      <c r="E41" s="18" t="n">
        <v>469.09182382</v>
      </c>
      <c r="F41" s="20" t="n">
        <v>3.03682615</v>
      </c>
      <c r="G41" s="18" t="n">
        <v>484.01202475</v>
      </c>
      <c r="H41" s="20" t="n">
        <v>4.24964551</v>
      </c>
      <c r="I41" s="18" t="s">
        <v>481</v>
      </c>
      <c r="J41" s="20" t="s">
        <v>481</v>
      </c>
      <c r="K41" s="18" t="s">
        <v>481</v>
      </c>
      <c r="L41" s="20" t="s">
        <v>481</v>
      </c>
      <c r="M41" s="18" t="n">
        <v>392.51815558</v>
      </c>
      <c r="N41" s="20" t="n">
        <v>16.89642718</v>
      </c>
      <c r="O41" s="18" t="s">
        <v>481</v>
      </c>
      <c r="P41" s="20" t="s">
        <v>481</v>
      </c>
      <c r="Q41" s="18" t="n">
        <v>412.8076044</v>
      </c>
      <c r="R41" s="20" t="n">
        <v>11.01307212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(2423.0/B46*100)</f>
        <v/>
      </c>
      <c r="D46" s="19" t="n">
        <v>20718</v>
      </c>
      <c r="E46" s="18" t="n">
        <v>386.79080201</v>
      </c>
      <c r="F46" s="20" t="n">
        <v>3.25252295</v>
      </c>
      <c r="G46" s="18" t="n">
        <v>405.8907257</v>
      </c>
      <c r="H46" s="20" t="n">
        <v>5.0578384</v>
      </c>
      <c r="I46" s="18" t="s">
        <v>481</v>
      </c>
      <c r="J46" s="20" t="s">
        <v>481</v>
      </c>
      <c r="K46" s="18" t="s">
        <v>481</v>
      </c>
      <c r="L46" s="20" t="s">
        <v>481</v>
      </c>
      <c r="M46" s="18" t="s">
        <v>481</v>
      </c>
      <c r="N46" s="20" t="s">
        <v>481</v>
      </c>
      <c r="O46" s="18" t="s">
        <v>481</v>
      </c>
      <c r="P46" s="20" t="s">
        <v>481</v>
      </c>
      <c r="Q46" s="18" t="n">
        <v>357.60149456</v>
      </c>
      <c r="R46" s="20" t="n">
        <v>3.47343256</v>
      </c>
    </row>
    <row r="47" spans="1:18">
      <c r="A47" s="15" t="s">
        <v>522</v>
      </c>
      <c r="B47" s="17" t="n">
        <v>5928</v>
      </c>
      <c r="C47" s="18">
        <f>(498.0/B47*100)</f>
        <v/>
      </c>
      <c r="D47" s="19" t="n">
        <v>5430</v>
      </c>
      <c r="E47" s="18" t="n">
        <v>449.21503922</v>
      </c>
      <c r="F47" s="20" t="n">
        <v>3.88865089</v>
      </c>
      <c r="G47" s="18" t="n">
        <v>461.57775645</v>
      </c>
      <c r="H47" s="20" t="n">
        <v>4.73911708</v>
      </c>
      <c r="I47" s="18" t="s">
        <v>481</v>
      </c>
      <c r="J47" s="20" t="s">
        <v>481</v>
      </c>
      <c r="K47" s="18" t="s">
        <v>481</v>
      </c>
      <c r="L47" s="20" t="s">
        <v>481</v>
      </c>
      <c r="M47" s="18" t="s">
        <v>481</v>
      </c>
      <c r="N47" s="20" t="s">
        <v>481</v>
      </c>
      <c r="O47" s="18" t="s">
        <v>481</v>
      </c>
      <c r="P47" s="20" t="s">
        <v>481</v>
      </c>
      <c r="Q47" s="18" t="n">
        <v>387.02512313</v>
      </c>
      <c r="R47" s="20" t="n">
        <v>5.39394908</v>
      </c>
    </row>
    <row r="48" spans="1:18">
      <c r="A48" s="15" t="s">
        <v>523</v>
      </c>
      <c r="B48" s="17" t="n">
        <v>9841</v>
      </c>
      <c r="C48" s="18">
        <f>(9.0/B48*100)</f>
        <v/>
      </c>
      <c r="D48" s="19" t="n">
        <v>9832</v>
      </c>
      <c r="E48" s="18" t="n">
        <v>506.44419799</v>
      </c>
      <c r="F48" s="20" t="n">
        <v>4.64876693</v>
      </c>
      <c r="G48" s="18" t="n">
        <v>574.21345653</v>
      </c>
      <c r="H48" s="20" t="n">
        <v>5.6844184</v>
      </c>
      <c r="I48" s="18" t="s">
        <v>481</v>
      </c>
      <c r="J48" s="20" t="s">
        <v>481</v>
      </c>
      <c r="K48" s="18" t="s">
        <v>481</v>
      </c>
      <c r="L48" s="20" t="s">
        <v>481</v>
      </c>
      <c r="M48" s="18" t="s">
        <v>481</v>
      </c>
      <c r="N48" s="20" t="s">
        <v>481</v>
      </c>
      <c r="O48" s="18" t="s">
        <v>481</v>
      </c>
      <c r="P48" s="20" t="s">
        <v>481</v>
      </c>
      <c r="Q48" s="18" t="n">
        <v>488.21857501</v>
      </c>
      <c r="R48" s="20" t="n">
        <v>17.0044481</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(511.0/B50*100)</f>
        <v/>
      </c>
      <c r="D50" s="19" t="n">
        <v>11284</v>
      </c>
      <c r="E50" s="18" t="n">
        <v>386.80025872</v>
      </c>
      <c r="F50" s="20" t="n">
        <v>2.3492216</v>
      </c>
      <c r="G50" s="18" t="n">
        <v>411.52459459</v>
      </c>
      <c r="H50" s="20" t="n">
        <v>3.17156346</v>
      </c>
      <c r="I50" s="18" t="s">
        <v>481</v>
      </c>
      <c r="J50" s="20" t="s">
        <v>481</v>
      </c>
      <c r="K50" s="18" t="s">
        <v>481</v>
      </c>
      <c r="L50" s="20" t="s">
        <v>481</v>
      </c>
      <c r="M50" s="18" t="s">
        <v>481</v>
      </c>
      <c r="N50" s="20" t="s">
        <v>481</v>
      </c>
      <c r="O50" s="18" t="s">
        <v>481</v>
      </c>
      <c r="P50" s="20" t="s">
        <v>481</v>
      </c>
      <c r="Q50" s="18" t="n">
        <v>338.659427</v>
      </c>
      <c r="R50" s="20" t="n">
        <v>6.99702158</v>
      </c>
    </row>
    <row r="51" spans="1:18">
      <c r="A51" s="15" t="s">
        <v>526</v>
      </c>
      <c r="B51" s="17" t="n">
        <v>6866</v>
      </c>
      <c r="C51" s="18">
        <f>(114.0/B51*100)</f>
        <v/>
      </c>
      <c r="D51" s="19" t="n">
        <v>6752</v>
      </c>
      <c r="E51" s="18" t="n">
        <v>402.8049283</v>
      </c>
      <c r="F51" s="20" t="n">
        <v>2.87241405</v>
      </c>
      <c r="G51" s="18" t="n">
        <v>408.88963323</v>
      </c>
      <c r="H51" s="20" t="n">
        <v>3.49990515</v>
      </c>
      <c r="I51" s="18" t="s">
        <v>481</v>
      </c>
      <c r="J51" s="20" t="s">
        <v>481</v>
      </c>
      <c r="K51" s="18" t="s">
        <v>481</v>
      </c>
      <c r="L51" s="20" t="s">
        <v>481</v>
      </c>
      <c r="M51" s="18" t="n">
        <v>380.5422133</v>
      </c>
      <c r="N51" s="20" t="n">
        <v>4.31283207</v>
      </c>
      <c r="O51" s="18" t="s">
        <v>481</v>
      </c>
      <c r="P51" s="20" t="s">
        <v>481</v>
      </c>
      <c r="Q51" s="18" t="n">
        <v>385.1404426</v>
      </c>
      <c r="R51" s="20" t="n">
        <v>6.00278832</v>
      </c>
    </row>
    <row r="52" spans="1:18">
      <c r="A52" s="15" t="s">
        <v>527</v>
      </c>
      <c r="B52" s="17" t="n">
        <v>5809</v>
      </c>
      <c r="C52" s="18">
        <f>(127.0/B52*100)</f>
        <v/>
      </c>
      <c r="D52" s="19" t="n">
        <v>5682</v>
      </c>
      <c r="E52" s="18" t="n">
        <v>464.19786529</v>
      </c>
      <c r="F52" s="20" t="n">
        <v>3.17452079</v>
      </c>
      <c r="G52" s="18" t="n">
        <v>472.30302743</v>
      </c>
      <c r="H52" s="20" t="n">
        <v>3.24905347</v>
      </c>
      <c r="I52" s="18" t="s">
        <v>481</v>
      </c>
      <c r="J52" s="20" t="s">
        <v>481</v>
      </c>
      <c r="K52" s="18" t="s">
        <v>481</v>
      </c>
      <c r="L52" s="20" t="s">
        <v>481</v>
      </c>
      <c r="M52" s="18" t="s">
        <v>481</v>
      </c>
      <c r="N52" s="20" t="s">
        <v>481</v>
      </c>
      <c r="O52" s="18" t="s">
        <v>481</v>
      </c>
      <c r="P52" s="20" t="s">
        <v>481</v>
      </c>
      <c r="Q52" s="18" t="n">
        <v>391.71649985</v>
      </c>
      <c r="R52" s="20" t="n">
        <v>7.80826897</v>
      </c>
    </row>
    <row r="53" spans="1:18">
      <c r="A53" s="15" t="s">
        <v>528</v>
      </c>
      <c r="B53" s="17" t="n">
        <v>5571</v>
      </c>
      <c r="C53" s="18">
        <f>(150.0/B53*100)</f>
        <v/>
      </c>
      <c r="D53" s="19" t="n">
        <v>5421</v>
      </c>
      <c r="E53" s="18" t="n">
        <v>437.92680748</v>
      </c>
      <c r="F53" s="20" t="n">
        <v>2.06987942</v>
      </c>
      <c r="G53" s="18" t="n">
        <v>457.43466133</v>
      </c>
      <c r="H53" s="20" t="n">
        <v>2.73594388</v>
      </c>
      <c r="I53" s="18" t="s">
        <v>481</v>
      </c>
      <c r="J53" s="20" t="s">
        <v>481</v>
      </c>
      <c r="K53" s="18" t="s">
        <v>481</v>
      </c>
      <c r="L53" s="20" t="s">
        <v>481</v>
      </c>
      <c r="M53" s="18" t="s">
        <v>481</v>
      </c>
      <c r="N53" s="20" t="s">
        <v>481</v>
      </c>
      <c r="O53" s="18" t="s">
        <v>481</v>
      </c>
      <c r="P53" s="20" t="s">
        <v>481</v>
      </c>
      <c r="Q53" s="18" t="n">
        <v>373.97640439</v>
      </c>
      <c r="R53" s="20" t="n">
        <v>4.88895106</v>
      </c>
    </row>
    <row r="54" spans="1:18">
      <c r="A54" s="15" t="s">
        <v>529</v>
      </c>
      <c r="B54" s="17" t="n">
        <v>4740</v>
      </c>
      <c r="C54" s="18">
        <f>(669.0/B54*100)</f>
        <v/>
      </c>
      <c r="D54" s="19" t="n">
        <v>4071</v>
      </c>
      <c r="E54" s="18" t="n">
        <v>336.27249482</v>
      </c>
      <c r="F54" s="20" t="n">
        <v>3.04653765</v>
      </c>
      <c r="G54" s="18" t="n">
        <v>348.63578298</v>
      </c>
      <c r="H54" s="20" t="n">
        <v>5.37113284</v>
      </c>
      <c r="I54" s="18" t="s">
        <v>481</v>
      </c>
      <c r="J54" s="20" t="s">
        <v>481</v>
      </c>
      <c r="K54" s="18" t="s">
        <v>481</v>
      </c>
      <c r="L54" s="20" t="s">
        <v>481</v>
      </c>
      <c r="M54" s="18" t="s">
        <v>481</v>
      </c>
      <c r="N54" s="20" t="s">
        <v>481</v>
      </c>
      <c r="O54" s="18" t="s">
        <v>481</v>
      </c>
      <c r="P54" s="20" t="s">
        <v>481</v>
      </c>
      <c r="Q54" s="18" t="n">
        <v>294.87035791</v>
      </c>
      <c r="R54" s="20" t="n">
        <v>4.3049547</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541.37811128</v>
      </c>
      <c r="F56" s="20" t="n">
        <v>2.99499169</v>
      </c>
      <c r="G56" s="18" t="n">
        <v>562.47210753</v>
      </c>
      <c r="H56" s="20" t="n">
        <v>3.47013416</v>
      </c>
      <c r="I56" s="18" t="s">
        <v>481</v>
      </c>
      <c r="J56" s="20" t="s">
        <v>481</v>
      </c>
      <c r="K56" s="18" t="s">
        <v>481</v>
      </c>
      <c r="L56" s="20" t="s">
        <v>481</v>
      </c>
      <c r="M56" s="18" t="s">
        <v>481</v>
      </c>
      <c r="N56" s="20" t="s">
        <v>481</v>
      </c>
      <c r="O56" s="18" t="s">
        <v>481</v>
      </c>
      <c r="P56" s="20" t="s">
        <v>481</v>
      </c>
      <c r="Q56" s="18" t="n">
        <v>501.61727946</v>
      </c>
      <c r="R56" s="20" t="n">
        <v>16.89820682</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(195.0/B61*100)</f>
        <v/>
      </c>
      <c r="D61" s="19" t="n">
        <v>6330</v>
      </c>
      <c r="E61" s="18" t="n">
        <v>481.80912273</v>
      </c>
      <c r="F61" s="20" t="n">
        <v>2.29645115</v>
      </c>
      <c r="G61" s="18" t="n">
        <v>484.35722738</v>
      </c>
      <c r="H61" s="20" t="n">
        <v>3.75430652</v>
      </c>
      <c r="I61" s="18" t="s">
        <v>481</v>
      </c>
      <c r="J61" s="20" t="s">
        <v>481</v>
      </c>
      <c r="K61" s="18" t="s">
        <v>481</v>
      </c>
      <c r="L61" s="20" t="s">
        <v>481</v>
      </c>
      <c r="M61" s="18" t="s">
        <v>481</v>
      </c>
      <c r="N61" s="20" t="s">
        <v>481</v>
      </c>
      <c r="O61" s="18" t="s">
        <v>481</v>
      </c>
      <c r="P61" s="20" t="s">
        <v>481</v>
      </c>
      <c r="Q61" s="18" t="n">
        <v>408.76780212</v>
      </c>
      <c r="R61" s="20" t="n">
        <v>8.21519647</v>
      </c>
    </row>
    <row r="62" spans="1:18">
      <c r="A62" s="15" t="s">
        <v>537</v>
      </c>
      <c r="B62" s="17" t="n">
        <v>4476</v>
      </c>
      <c r="C62" s="18">
        <f>(3.0/B62*100)</f>
        <v/>
      </c>
      <c r="D62" s="19" t="n">
        <v>4473</v>
      </c>
      <c r="E62" s="18" t="n">
        <v>542.99902562</v>
      </c>
      <c r="F62" s="20" t="n">
        <v>1.49114048</v>
      </c>
      <c r="G62" s="18" t="n">
        <v>545.68486611</v>
      </c>
      <c r="H62" s="20" t="n">
        <v>2.04812819</v>
      </c>
      <c r="I62" s="18" t="s">
        <v>481</v>
      </c>
      <c r="J62" s="20" t="s">
        <v>481</v>
      </c>
      <c r="K62" s="18" t="s">
        <v>481</v>
      </c>
      <c r="L62" s="20" t="s">
        <v>481</v>
      </c>
      <c r="M62" s="18" t="s">
        <v>481</v>
      </c>
      <c r="N62" s="20" t="s">
        <v>481</v>
      </c>
      <c r="O62" s="18" t="s">
        <v>481</v>
      </c>
      <c r="P62" s="20" t="s">
        <v>481</v>
      </c>
      <c r="Q62" s="18" t="n">
        <v>539.8860448</v>
      </c>
      <c r="R62" s="20" t="n">
        <v>17.1562523</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(107.0/B66*100)</f>
        <v/>
      </c>
      <c r="D66" s="19" t="n">
        <v>5558</v>
      </c>
      <c r="E66" s="18" t="n">
        <v>423.993325</v>
      </c>
      <c r="F66" s="20" t="n">
        <v>2.08844543</v>
      </c>
      <c r="G66" s="18" t="n">
        <v>434.64160292</v>
      </c>
      <c r="H66" s="20" t="n">
        <v>2.90934735</v>
      </c>
      <c r="I66" s="18" t="s">
        <v>481</v>
      </c>
      <c r="J66" s="20" t="s">
        <v>481</v>
      </c>
      <c r="K66" s="18" t="s">
        <v>481</v>
      </c>
      <c r="L66" s="20" t="s">
        <v>481</v>
      </c>
      <c r="M66" s="18" t="s">
        <v>481</v>
      </c>
      <c r="N66" s="20" t="s">
        <v>481</v>
      </c>
      <c r="O66" s="18" t="s">
        <v>481</v>
      </c>
      <c r="P66" s="20" t="s">
        <v>481</v>
      </c>
      <c r="Q66" s="18" t="n">
        <v>363.4515141</v>
      </c>
      <c r="R66" s="20" t="n">
        <v>4.41085925</v>
      </c>
    </row>
    <row r="67" spans="1:18">
      <c r="A67" s="15" t="s">
        <v>542</v>
      </c>
      <c r="B67" s="17" t="n">
        <v>6971</v>
      </c>
      <c r="C67" s="18">
        <f>(1435.0/B67*100)</f>
        <v/>
      </c>
      <c r="D67" s="19" t="n">
        <v>5536</v>
      </c>
      <c r="E67" s="18" t="n">
        <v>399.97879569</v>
      </c>
      <c r="F67" s="20" t="n">
        <v>2.82112676</v>
      </c>
      <c r="G67" s="18" t="n">
        <v>415.71221769</v>
      </c>
      <c r="H67" s="20" t="n">
        <v>4.96365139</v>
      </c>
      <c r="I67" s="18" t="s">
        <v>481</v>
      </c>
      <c r="J67" s="20" t="s">
        <v>481</v>
      </c>
      <c r="K67" s="18" t="s">
        <v>481</v>
      </c>
      <c r="L67" s="20" t="s">
        <v>481</v>
      </c>
      <c r="M67" s="18" t="s">
        <v>481</v>
      </c>
      <c r="N67" s="20" t="s">
        <v>481</v>
      </c>
      <c r="O67" s="18" t="s">
        <v>481</v>
      </c>
      <c r="P67" s="20" t="s">
        <v>481</v>
      </c>
      <c r="Q67" s="18" t="n">
        <v>348.97039527</v>
      </c>
      <c r="R67" s="20" t="n">
        <v>6.6450128</v>
      </c>
    </row>
    <row r="68" spans="1:18">
      <c r="A68" s="15" t="s">
        <v>543</v>
      </c>
      <c r="B68" s="17" t="n">
        <v>12083</v>
      </c>
      <c r="C68" s="18">
        <f>(33.0/B68*100)</f>
        <v/>
      </c>
      <c r="D68" s="19" t="n">
        <v>12050</v>
      </c>
      <c r="E68" s="18" t="n">
        <v>412.79149004</v>
      </c>
      <c r="F68" s="20" t="n">
        <v>1.93753439</v>
      </c>
      <c r="G68" s="18" t="n">
        <v>420.31386866</v>
      </c>
      <c r="H68" s="20" t="n">
        <v>2.44418944</v>
      </c>
      <c r="I68" s="18" t="s">
        <v>481</v>
      </c>
      <c r="J68" s="20" t="s">
        <v>481</v>
      </c>
      <c r="K68" s="18" t="s">
        <v>481</v>
      </c>
      <c r="L68" s="20" t="s">
        <v>481</v>
      </c>
      <c r="M68" s="18" t="s">
        <v>481</v>
      </c>
      <c r="N68" s="20" t="s">
        <v>481</v>
      </c>
      <c r="O68" s="18" t="s">
        <v>481</v>
      </c>
      <c r="P68" s="20" t="s">
        <v>481</v>
      </c>
      <c r="Q68" s="18" t="n">
        <v>353.60974384</v>
      </c>
      <c r="R68" s="20" t="n">
        <v>2.27958516</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498.60633104</v>
      </c>
      <c r="F70" s="20" t="n">
        <v>3.21179117</v>
      </c>
      <c r="G70" s="18" t="n">
        <v>499.90039246</v>
      </c>
      <c r="H70" s="20" t="n">
        <v>3.7981904</v>
      </c>
      <c r="I70" s="18" t="s">
        <v>481</v>
      </c>
      <c r="J70" s="20" t="s">
        <v>481</v>
      </c>
      <c r="K70" s="18" t="s">
        <v>481</v>
      </c>
      <c r="L70" s="20" t="s">
        <v>481</v>
      </c>
      <c r="M70" s="18" t="s">
        <v>481</v>
      </c>
      <c r="N70" s="20" t="s">
        <v>481</v>
      </c>
      <c r="O70" s="18" t="s">
        <v>481</v>
      </c>
      <c r="P70" s="20" t="s">
        <v>481</v>
      </c>
      <c r="Q70" s="18" t="n">
        <v>448.65129275</v>
      </c>
      <c r="R70" s="20" t="n">
        <v>8.574965389999999</v>
      </c>
    </row>
    <row r="71" spans="1:18">
      <c r="A71" s="15" t="s">
        <v>546</v>
      </c>
      <c r="B71" s="17" t="n">
        <v>6115</v>
      </c>
      <c r="C71" s="18">
        <f>(63.0/B71*100)</f>
        <v/>
      </c>
      <c r="D71" s="19" t="n">
        <v>6052</v>
      </c>
      <c r="E71" s="18" t="n">
        <v>553.99211957</v>
      </c>
      <c r="F71" s="20" t="n">
        <v>1.97731366</v>
      </c>
      <c r="G71" s="18" t="n">
        <v>577.35375225</v>
      </c>
      <c r="H71" s="20" t="n">
        <v>2.18308556</v>
      </c>
      <c r="I71" s="18" t="s">
        <v>481</v>
      </c>
      <c r="J71" s="20" t="s">
        <v>481</v>
      </c>
      <c r="K71" s="18" t="s">
        <v>481</v>
      </c>
      <c r="L71" s="20" t="s">
        <v>481</v>
      </c>
      <c r="M71" s="18" t="s">
        <v>481</v>
      </c>
      <c r="N71" s="20" t="s">
        <v>481</v>
      </c>
      <c r="O71" s="18" t="s">
        <v>481</v>
      </c>
      <c r="P71" s="20" t="s">
        <v>481</v>
      </c>
      <c r="Q71" s="18" t="n">
        <v>526.41940542</v>
      </c>
      <c r="R71" s="20" t="n">
        <v>12.54518074</v>
      </c>
    </row>
    <row r="72" spans="1:18">
      <c r="A72" s="15" t="s">
        <v>547</v>
      </c>
      <c r="B72" s="17" t="n">
        <v>7708</v>
      </c>
      <c r="C72" s="18">
        <f>(12.0/B72*100)</f>
        <v/>
      </c>
      <c r="D72" s="19" t="n">
        <v>7696</v>
      </c>
      <c r="E72" s="18" t="n">
        <v>537.4892588</v>
      </c>
      <c r="F72" s="20" t="n">
        <v>3.19642717</v>
      </c>
      <c r="G72" s="18" t="n">
        <v>553.14578805</v>
      </c>
      <c r="H72" s="20" t="n">
        <v>3.81240781</v>
      </c>
      <c r="I72" s="18" t="s">
        <v>481</v>
      </c>
      <c r="J72" s="20" t="s">
        <v>481</v>
      </c>
      <c r="K72" s="18" t="s">
        <v>481</v>
      </c>
      <c r="L72" s="20" t="s">
        <v>481</v>
      </c>
      <c r="M72" s="18" t="s">
        <v>481</v>
      </c>
      <c r="N72" s="20" t="s">
        <v>481</v>
      </c>
      <c r="O72" s="18" t="s">
        <v>481</v>
      </c>
      <c r="P72" s="20" t="s">
        <v>481</v>
      </c>
      <c r="Q72" s="18" t="n">
        <v>485.25830528</v>
      </c>
      <c r="R72" s="20" t="n">
        <v>16.15902787</v>
      </c>
    </row>
    <row r="73" spans="1:18">
      <c r="A73" s="15" t="s">
        <v>548</v>
      </c>
      <c r="B73" s="17" t="n">
        <v>8249</v>
      </c>
      <c r="C73" s="18">
        <f>(224.0/B73*100)</f>
        <v/>
      </c>
      <c r="D73" s="19" t="n">
        <v>8025</v>
      </c>
      <c r="E73" s="18" t="n">
        <v>415.15103071</v>
      </c>
      <c r="F73" s="20" t="n">
        <v>3.0939127</v>
      </c>
      <c r="G73" s="18" t="n">
        <v>424.10103543</v>
      </c>
      <c r="H73" s="20" t="n">
        <v>6.29471413</v>
      </c>
      <c r="I73" s="18" t="s">
        <v>481</v>
      </c>
      <c r="J73" s="20" t="s">
        <v>481</v>
      </c>
      <c r="K73" s="18" t="s">
        <v>481</v>
      </c>
      <c r="L73" s="20" t="s">
        <v>481</v>
      </c>
      <c r="M73" s="18" t="s">
        <v>481</v>
      </c>
      <c r="N73" s="20" t="s">
        <v>481</v>
      </c>
      <c r="O73" s="18" t="s">
        <v>481</v>
      </c>
      <c r="P73" s="20" t="s">
        <v>481</v>
      </c>
      <c r="Q73" s="18" t="n">
        <v>369.68874277</v>
      </c>
      <c r="R73" s="20" t="n">
        <v>10.16985623</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(365.0/B75*100)</f>
        <v/>
      </c>
      <c r="D75" s="19" t="n">
        <v>5010</v>
      </c>
      <c r="E75" s="18" t="n">
        <v>371.07716454</v>
      </c>
      <c r="F75" s="20" t="n">
        <v>3.08221201</v>
      </c>
      <c r="G75" s="18" t="n">
        <v>385.53457203</v>
      </c>
      <c r="H75" s="20" t="n">
        <v>5.27955021</v>
      </c>
      <c r="I75" s="18" t="s">
        <v>481</v>
      </c>
      <c r="J75" s="20" t="s">
        <v>481</v>
      </c>
      <c r="K75" s="18" t="s">
        <v>481</v>
      </c>
      <c r="L75" s="20" t="s">
        <v>481</v>
      </c>
      <c r="M75" s="18" t="s">
        <v>481</v>
      </c>
      <c r="N75" s="20" t="s">
        <v>481</v>
      </c>
      <c r="O75" s="18" t="s">
        <v>481</v>
      </c>
      <c r="P75" s="20" t="s">
        <v>481</v>
      </c>
      <c r="Q75" s="18" t="n">
        <v>338.83304569</v>
      </c>
      <c r="R75" s="20" t="n">
        <v>4.75712048</v>
      </c>
    </row>
    <row r="76" spans="1:18">
      <c r="A76" s="15" t="s">
        <v>551</v>
      </c>
      <c r="B76" s="17" t="n">
        <v>14167</v>
      </c>
      <c r="C76" s="18">
        <f>(239.0/B76*100)</f>
        <v/>
      </c>
      <c r="D76" s="19" t="n">
        <v>13928</v>
      </c>
      <c r="E76" s="18" t="n">
        <v>427.81152092</v>
      </c>
      <c r="F76" s="20" t="n">
        <v>2.54758239</v>
      </c>
      <c r="G76" s="18" t="n">
        <v>451.49881702</v>
      </c>
      <c r="H76" s="20" t="n">
        <v>3.39407756</v>
      </c>
      <c r="I76" s="18" t="s">
        <v>481</v>
      </c>
      <c r="J76" s="20" t="s">
        <v>481</v>
      </c>
      <c r="K76" s="18" t="s">
        <v>481</v>
      </c>
      <c r="L76" s="20" t="s">
        <v>481</v>
      </c>
      <c r="M76" s="18" t="s">
        <v>481</v>
      </c>
      <c r="N76" s="20" t="s">
        <v>481</v>
      </c>
      <c r="O76" s="18" t="s">
        <v>481</v>
      </c>
      <c r="P76" s="20" t="s">
        <v>481</v>
      </c>
      <c r="Q76" s="18" t="n">
        <v>368.94657783</v>
      </c>
      <c r="R76" s="20" t="n">
        <v>5.66178601</v>
      </c>
    </row>
    <row r="77" spans="1:18">
      <c r="A77" s="15" t="s">
        <v>552</v>
      </c>
      <c r="B77" s="17" t="n">
        <v>6062</v>
      </c>
      <c r="C77" s="18">
        <f>(534.0/B77*100)</f>
        <v/>
      </c>
      <c r="D77" s="19" t="n">
        <v>5528</v>
      </c>
      <c r="E77" s="18" t="n">
        <v>424.32473984</v>
      </c>
      <c r="F77" s="20" t="n">
        <v>3.20065009</v>
      </c>
      <c r="G77" s="18" t="n">
        <v>438.25260591</v>
      </c>
      <c r="H77" s="20" t="n">
        <v>4.19523344</v>
      </c>
      <c r="I77" s="18" t="s">
        <v>481</v>
      </c>
      <c r="J77" s="20" t="s">
        <v>481</v>
      </c>
      <c r="K77" s="18" t="s">
        <v>481</v>
      </c>
      <c r="L77" s="20" t="s">
        <v>481</v>
      </c>
      <c r="M77" s="18" t="s">
        <v>481</v>
      </c>
      <c r="N77" s="20" t="s">
        <v>481</v>
      </c>
      <c r="O77" s="18" t="s">
        <v>481</v>
      </c>
      <c r="P77" s="20" t="s">
        <v>481</v>
      </c>
      <c r="Q77" s="18" t="n">
        <v>368.83338886</v>
      </c>
      <c r="R77" s="20" t="n">
        <v>3.59697303</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(129.0/B81*100)</f>
        <v/>
      </c>
      <c r="D81" s="19" t="n">
        <v>8732</v>
      </c>
      <c r="E81" s="18" t="n">
        <v>440.05901307</v>
      </c>
      <c r="F81" s="20" t="n">
        <v>3.6578661</v>
      </c>
      <c r="G81" s="18" t="n">
        <v>462.04563635</v>
      </c>
      <c r="H81" s="20" t="n">
        <v>3.8365576</v>
      </c>
      <c r="I81" s="18" t="s">
        <v>481</v>
      </c>
      <c r="J81" s="20" t="s">
        <v>481</v>
      </c>
      <c r="K81" s="18" t="s">
        <v>481</v>
      </c>
      <c r="L81" s="20" t="s">
        <v>481</v>
      </c>
      <c r="M81" s="18" t="s">
        <v>481</v>
      </c>
      <c r="N81" s="20" t="s">
        <v>481</v>
      </c>
      <c r="O81" s="18" t="s">
        <v>481</v>
      </c>
      <c r="P81" s="20" t="s">
        <v>481</v>
      </c>
      <c r="Q81" s="18" t="n">
        <v>398.97710781</v>
      </c>
      <c r="R81" s="20" t="n">
        <v>10.76163361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911</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472.81173766</v>
      </c>
      <c r="F7" s="20" t="n">
        <v>2.39024768</v>
      </c>
      <c r="G7" s="18" t="n">
        <v>511.34915049</v>
      </c>
      <c r="H7" s="20" t="n">
        <v>1.94937822</v>
      </c>
      <c r="I7" s="18" t="s">
        <v>481</v>
      </c>
      <c r="J7" s="20" t="s">
        <v>481</v>
      </c>
      <c r="K7" s="18" t="s">
        <v>481</v>
      </c>
      <c r="L7" s="20" t="s">
        <v>481</v>
      </c>
      <c r="M7" s="18" t="s">
        <v>481</v>
      </c>
      <c r="N7" s="20" t="s">
        <v>481</v>
      </c>
      <c r="O7" s="18" t="s">
        <v>481</v>
      </c>
      <c r="P7" s="20" t="s">
        <v>481</v>
      </c>
      <c r="Q7" s="18" t="n">
        <v>465.69504847</v>
      </c>
      <c r="R7" s="20" t="n">
        <v>4.44747385</v>
      </c>
    </row>
    <row r="8" spans="1:18">
      <c r="A8" s="15" t="s">
        <v>483</v>
      </c>
      <c r="B8" s="17" t="n">
        <v>7007</v>
      </c>
      <c r="C8" s="18">
        <f>(357.0/B8*100)</f>
        <v/>
      </c>
      <c r="D8" s="19" t="n">
        <v>6650</v>
      </c>
      <c r="E8" s="18" t="n">
        <v>446.56626575</v>
      </c>
      <c r="F8" s="20" t="n">
        <v>4.36059791</v>
      </c>
      <c r="G8" s="18" t="n">
        <v>510.72779788</v>
      </c>
      <c r="H8" s="20" t="n">
        <v>3.02874852</v>
      </c>
      <c r="I8" s="18" t="s">
        <v>481</v>
      </c>
      <c r="J8" s="20" t="s">
        <v>481</v>
      </c>
      <c r="K8" s="18" t="s">
        <v>481</v>
      </c>
      <c r="L8" s="20" t="s">
        <v>481</v>
      </c>
      <c r="M8" s="18" t="n">
        <v>301.63126691</v>
      </c>
      <c r="N8" s="20" t="n">
        <v>25.14921031</v>
      </c>
      <c r="O8" s="18" t="s">
        <v>481</v>
      </c>
      <c r="P8" s="20" t="s">
        <v>481</v>
      </c>
      <c r="Q8" s="18" t="n">
        <v>453.99035519</v>
      </c>
      <c r="R8" s="20" t="n">
        <v>6.84458429</v>
      </c>
    </row>
    <row r="9" spans="1:18">
      <c r="A9" s="15" t="s">
        <v>484</v>
      </c>
      <c r="B9" s="17" t="n">
        <v>9651</v>
      </c>
      <c r="C9" s="18">
        <f>(381.0/B9*100)</f>
        <v/>
      </c>
      <c r="D9" s="19" t="n">
        <v>9270</v>
      </c>
      <c r="E9" s="18" t="n">
        <v>478.96178472</v>
      </c>
      <c r="F9" s="20" t="n">
        <v>3.55416183</v>
      </c>
      <c r="G9" s="18" t="n">
        <v>526.2088546700001</v>
      </c>
      <c r="H9" s="20" t="n">
        <v>2.34137586</v>
      </c>
      <c r="I9" s="18" t="s">
        <v>481</v>
      </c>
      <c r="J9" s="20" t="s">
        <v>481</v>
      </c>
      <c r="K9" s="18" t="s">
        <v>481</v>
      </c>
      <c r="L9" s="20" t="s">
        <v>481</v>
      </c>
      <c r="M9" s="18" t="n">
        <v>357.98454354</v>
      </c>
      <c r="N9" s="20" t="n">
        <v>11.51846445</v>
      </c>
      <c r="O9" s="18" t="s">
        <v>481</v>
      </c>
      <c r="P9" s="20" t="s">
        <v>481</v>
      </c>
      <c r="Q9" s="18" t="n">
        <v>460.18481739</v>
      </c>
      <c r="R9" s="20" t="n">
        <v>6.89329191</v>
      </c>
    </row>
    <row r="10" spans="1:18">
      <c r="A10" s="15" t="s">
        <v>485</v>
      </c>
      <c r="B10" s="17" t="n">
        <v>20058</v>
      </c>
      <c r="C10" s="18">
        <f>(596.0/B10*100)</f>
        <v/>
      </c>
      <c r="D10" s="19" t="n">
        <v>19462</v>
      </c>
      <c r="E10" s="18" t="n">
        <v>495.00586338</v>
      </c>
      <c r="F10" s="20" t="n">
        <v>2.90119429</v>
      </c>
      <c r="G10" s="18" t="n">
        <v>530.5683857400001</v>
      </c>
      <c r="H10" s="20" t="n">
        <v>2.32064018</v>
      </c>
      <c r="I10" s="18" t="s">
        <v>481</v>
      </c>
      <c r="J10" s="20" t="s">
        <v>481</v>
      </c>
      <c r="K10" s="18" t="s">
        <v>481</v>
      </c>
      <c r="L10" s="20" t="s">
        <v>481</v>
      </c>
      <c r="M10" s="18" t="s">
        <v>481</v>
      </c>
      <c r="N10" s="20" t="s">
        <v>481</v>
      </c>
      <c r="O10" s="18" t="s">
        <v>481</v>
      </c>
      <c r="P10" s="20" t="s">
        <v>481</v>
      </c>
      <c r="Q10" s="18" t="n">
        <v>475.48463075</v>
      </c>
      <c r="R10" s="20" t="n">
        <v>5.89195423</v>
      </c>
    </row>
    <row r="11" spans="1:18">
      <c r="A11" s="15" t="s">
        <v>486</v>
      </c>
      <c r="B11" s="17" t="n">
        <v>7053</v>
      </c>
      <c r="C11" s="18">
        <f>(274.0/B11*100)</f>
        <v/>
      </c>
      <c r="D11" s="19" t="n">
        <v>6779</v>
      </c>
      <c r="E11" s="18" t="n">
        <v>387.09611145</v>
      </c>
      <c r="F11" s="20" t="n">
        <v>4.02222733</v>
      </c>
      <c r="G11" s="18" t="n">
        <v>437.96988267</v>
      </c>
      <c r="H11" s="20" t="n">
        <v>2.70763701</v>
      </c>
      <c r="I11" s="18" t="s">
        <v>481</v>
      </c>
      <c r="J11" s="20" t="s">
        <v>481</v>
      </c>
      <c r="K11" s="18" t="s">
        <v>481</v>
      </c>
      <c r="L11" s="20" t="s">
        <v>481</v>
      </c>
      <c r="M11" s="18" t="s">
        <v>481</v>
      </c>
      <c r="N11" s="20" t="s">
        <v>481</v>
      </c>
      <c r="O11" s="18" t="s">
        <v>481</v>
      </c>
      <c r="P11" s="20" t="s">
        <v>481</v>
      </c>
      <c r="Q11" s="18" t="n">
        <v>398.68624733</v>
      </c>
      <c r="R11" s="20" t="n">
        <v>5.53817858</v>
      </c>
    </row>
    <row r="12" spans="1:18">
      <c r="A12" s="15" t="s">
        <v>487</v>
      </c>
      <c r="B12" s="17" t="n">
        <v>6894</v>
      </c>
      <c r="C12" s="18">
        <f>(61.0/B12*100)</f>
        <v/>
      </c>
      <c r="D12" s="19" t="n">
        <v>6833</v>
      </c>
      <c r="E12" s="18" t="n">
        <v>450.89990153</v>
      </c>
      <c r="F12" s="20" t="n">
        <v>4.3941134</v>
      </c>
      <c r="G12" s="18" t="n">
        <v>508.75015597</v>
      </c>
      <c r="H12" s="20" t="n">
        <v>2.1725526</v>
      </c>
      <c r="I12" s="18" t="s">
        <v>481</v>
      </c>
      <c r="J12" s="20" t="s">
        <v>481</v>
      </c>
      <c r="K12" s="18" t="s">
        <v>481</v>
      </c>
      <c r="L12" s="20" t="s">
        <v>481</v>
      </c>
      <c r="M12" s="18" t="n">
        <v>340.98506961</v>
      </c>
      <c r="N12" s="20" t="n">
        <v>12.52444664</v>
      </c>
      <c r="O12" s="18" t="s">
        <v>481</v>
      </c>
      <c r="P12" s="20" t="s">
        <v>481</v>
      </c>
      <c r="Q12" s="18" t="n">
        <v>426.7155003</v>
      </c>
      <c r="R12" s="20" t="n">
        <v>7.04468909</v>
      </c>
    </row>
    <row r="13" spans="1:18">
      <c r="A13" s="15" t="s">
        <v>488</v>
      </c>
      <c r="B13" s="17" t="n">
        <v>7161</v>
      </c>
      <c r="C13" s="18">
        <f>(380.0/B13*100)</f>
        <v/>
      </c>
      <c r="D13" s="19" t="n">
        <v>6781</v>
      </c>
      <c r="E13" s="18" t="n">
        <v>505.40464756</v>
      </c>
      <c r="F13" s="20" t="n">
        <v>3.14883729</v>
      </c>
      <c r="G13" s="18" t="n">
        <v>522.37905956</v>
      </c>
      <c r="H13" s="20" t="n">
        <v>2.3335677</v>
      </c>
      <c r="I13" s="18" t="s">
        <v>481</v>
      </c>
      <c r="J13" s="20" t="s">
        <v>481</v>
      </c>
      <c r="K13" s="18" t="s">
        <v>481</v>
      </c>
      <c r="L13" s="20" t="s">
        <v>481</v>
      </c>
      <c r="M13" s="18" t="n">
        <v>447.51533769</v>
      </c>
      <c r="N13" s="20" t="n">
        <v>5.97365007</v>
      </c>
      <c r="O13" s="18" t="s">
        <v>481</v>
      </c>
      <c r="P13" s="20" t="s">
        <v>481</v>
      </c>
      <c r="Q13" s="18" t="n">
        <v>459.20775379</v>
      </c>
      <c r="R13" s="20" t="n">
        <v>6.07561201</v>
      </c>
    </row>
    <row r="14" spans="1:18">
      <c r="A14" s="15" t="s">
        <v>489</v>
      </c>
      <c r="B14" s="17" t="n">
        <v>5587</v>
      </c>
      <c r="C14" s="18">
        <f>(102.0/B14*100)</f>
        <v/>
      </c>
      <c r="D14" s="19" t="n">
        <v>5485</v>
      </c>
      <c r="E14" s="18" t="n">
        <v>478.82110626</v>
      </c>
      <c r="F14" s="20" t="n">
        <v>4.41511159</v>
      </c>
      <c r="G14" s="18" t="n">
        <v>528.18722829</v>
      </c>
      <c r="H14" s="20" t="n">
        <v>1.9721928</v>
      </c>
      <c r="I14" s="18" t="s">
        <v>481</v>
      </c>
      <c r="J14" s="20" t="s">
        <v>481</v>
      </c>
      <c r="K14" s="18" t="s">
        <v>481</v>
      </c>
      <c r="L14" s="20" t="s">
        <v>481</v>
      </c>
      <c r="M14" s="18" t="s">
        <v>481</v>
      </c>
      <c r="N14" s="20" t="s">
        <v>481</v>
      </c>
      <c r="O14" s="18" t="s">
        <v>481</v>
      </c>
      <c r="P14" s="20" t="s">
        <v>481</v>
      </c>
      <c r="Q14" s="18" t="n">
        <v>495.70612104</v>
      </c>
      <c r="R14" s="20" t="n">
        <v>7.57750853</v>
      </c>
    </row>
    <row r="15" spans="1:18">
      <c r="A15" s="15" t="s">
        <v>490</v>
      </c>
      <c r="B15" s="17" t="n">
        <v>5882</v>
      </c>
      <c r="C15" s="18">
        <f>(218.0/B15*100)</f>
        <v/>
      </c>
      <c r="D15" s="19" t="n">
        <v>5664</v>
      </c>
      <c r="E15" s="18" t="n">
        <v>484.67353409</v>
      </c>
      <c r="F15" s="20" t="n">
        <v>4.53794598</v>
      </c>
      <c r="G15" s="18" t="n">
        <v>520.22427953</v>
      </c>
      <c r="H15" s="20" t="n">
        <v>2.14612893</v>
      </c>
      <c r="I15" s="18" t="s">
        <v>481</v>
      </c>
      <c r="J15" s="20" t="s">
        <v>481</v>
      </c>
      <c r="K15" s="18" t="s">
        <v>481</v>
      </c>
      <c r="L15" s="20" t="s">
        <v>481</v>
      </c>
      <c r="M15" s="18" t="n">
        <v>368.85220715</v>
      </c>
      <c r="N15" s="20" t="n">
        <v>14.5875493</v>
      </c>
      <c r="O15" s="18" t="s">
        <v>481</v>
      </c>
      <c r="P15" s="20" t="s">
        <v>481</v>
      </c>
      <c r="Q15" s="18" t="n">
        <v>465.91752921</v>
      </c>
      <c r="R15" s="20" t="n">
        <v>5.64895725</v>
      </c>
    </row>
    <row r="16" spans="1:18">
      <c r="A16" s="15" t="s">
        <v>491</v>
      </c>
      <c r="B16" s="17" t="n">
        <v>6108</v>
      </c>
      <c r="C16" s="18">
        <f>(210.0/B16*100)</f>
        <v/>
      </c>
      <c r="D16" s="19" t="n">
        <v>5898</v>
      </c>
      <c r="E16" s="18" t="n">
        <v>444.69998254</v>
      </c>
      <c r="F16" s="20" t="n">
        <v>4.40153431</v>
      </c>
      <c r="G16" s="18" t="n">
        <v>509.39189355</v>
      </c>
      <c r="H16" s="20" t="n">
        <v>2.02653143</v>
      </c>
      <c r="I16" s="18" t="s">
        <v>481</v>
      </c>
      <c r="J16" s="20" t="s">
        <v>481</v>
      </c>
      <c r="K16" s="18" t="s">
        <v>481</v>
      </c>
      <c r="L16" s="20" t="s">
        <v>481</v>
      </c>
      <c r="M16" s="18" t="s">
        <v>481</v>
      </c>
      <c r="N16" s="20" t="s">
        <v>481</v>
      </c>
      <c r="O16" s="18" t="s">
        <v>481</v>
      </c>
      <c r="P16" s="20" t="s">
        <v>481</v>
      </c>
      <c r="Q16" s="18" t="n">
        <v>427.60955034</v>
      </c>
      <c r="R16" s="20" t="n">
        <v>7.96344912</v>
      </c>
    </row>
    <row r="17" spans="1:18">
      <c r="A17" s="15" t="s">
        <v>492</v>
      </c>
      <c r="B17" s="17" t="n">
        <v>6504</v>
      </c>
      <c r="C17" s="18">
        <f>(2822.0/B17*100)</f>
        <v/>
      </c>
      <c r="D17" s="19" t="n">
        <v>3682</v>
      </c>
      <c r="E17" s="18" t="n">
        <v>493.53917341</v>
      </c>
      <c r="F17" s="20" t="n">
        <v>4.9242041</v>
      </c>
      <c r="G17" s="18" t="n">
        <v>518.8203571</v>
      </c>
      <c r="H17" s="20" t="n">
        <v>3.53159103</v>
      </c>
      <c r="I17" s="18" t="s">
        <v>481</v>
      </c>
      <c r="J17" s="20" t="s">
        <v>481</v>
      </c>
      <c r="K17" s="18" t="s">
        <v>481</v>
      </c>
      <c r="L17" s="20" t="s">
        <v>481</v>
      </c>
      <c r="M17" s="18" t="n">
        <v>362.96139732</v>
      </c>
      <c r="N17" s="20" t="n">
        <v>12.64520278</v>
      </c>
      <c r="O17" s="18" t="s">
        <v>481</v>
      </c>
      <c r="P17" s="20" t="s">
        <v>481</v>
      </c>
      <c r="Q17" s="18" t="n">
        <v>479.72991798</v>
      </c>
      <c r="R17" s="20" t="n">
        <v>6.32295489</v>
      </c>
    </row>
    <row r="18" spans="1:18">
      <c r="A18" s="15" t="s">
        <v>493</v>
      </c>
      <c r="B18" s="17" t="n">
        <v>5532</v>
      </c>
      <c r="C18" s="18">
        <f>(33.0/B18*100)</f>
        <v/>
      </c>
      <c r="D18" s="19" t="n">
        <v>5499</v>
      </c>
      <c r="E18" s="18" t="n">
        <v>411.5565513</v>
      </c>
      <c r="F18" s="20" t="n">
        <v>4.70363387</v>
      </c>
      <c r="G18" s="18" t="n">
        <v>468.50748363</v>
      </c>
      <c r="H18" s="20" t="n">
        <v>3.38012695</v>
      </c>
      <c r="I18" s="18" t="s">
        <v>481</v>
      </c>
      <c r="J18" s="20" t="s">
        <v>481</v>
      </c>
      <c r="K18" s="18" t="s">
        <v>481</v>
      </c>
      <c r="L18" s="20" t="s">
        <v>481</v>
      </c>
      <c r="M18" s="18" t="s">
        <v>481</v>
      </c>
      <c r="N18" s="20" t="s">
        <v>481</v>
      </c>
      <c r="O18" s="18" t="s">
        <v>481</v>
      </c>
      <c r="P18" s="20" t="s">
        <v>481</v>
      </c>
      <c r="Q18" s="18" t="n">
        <v>409.78417543</v>
      </c>
      <c r="R18" s="20" t="n">
        <v>8.998579469999999</v>
      </c>
    </row>
    <row r="19" spans="1:18">
      <c r="A19" s="15" t="s">
        <v>494</v>
      </c>
      <c r="B19" s="17" t="n">
        <v>5658</v>
      </c>
      <c r="C19" s="18">
        <f>(541.0/B19*100)</f>
        <v/>
      </c>
      <c r="D19" s="19" t="n">
        <v>5117</v>
      </c>
      <c r="E19" s="18" t="n">
        <v>426.78379334</v>
      </c>
      <c r="F19" s="20" t="n">
        <v>4.0605209</v>
      </c>
      <c r="G19" s="18" t="n">
        <v>497.4402231</v>
      </c>
      <c r="H19" s="20" t="n">
        <v>2.59992458</v>
      </c>
      <c r="I19" s="18" t="s">
        <v>481</v>
      </c>
      <c r="J19" s="20" t="s">
        <v>481</v>
      </c>
      <c r="K19" s="18" t="s">
        <v>481</v>
      </c>
      <c r="L19" s="20" t="s">
        <v>481</v>
      </c>
      <c r="M19" s="18" t="s">
        <v>481</v>
      </c>
      <c r="N19" s="20" t="s">
        <v>481</v>
      </c>
      <c r="O19" s="18" t="s">
        <v>481</v>
      </c>
      <c r="P19" s="20" t="s">
        <v>481</v>
      </c>
      <c r="Q19" s="18" t="n">
        <v>407.45368333</v>
      </c>
      <c r="R19" s="20" t="n">
        <v>7.39443762</v>
      </c>
    </row>
    <row r="20" spans="1:18">
      <c r="A20" s="15" t="s">
        <v>495</v>
      </c>
      <c r="B20" s="17" t="n">
        <v>3371</v>
      </c>
      <c r="C20" s="18">
        <f>(75.0/B20*100)</f>
        <v/>
      </c>
      <c r="D20" s="19" t="n">
        <v>3296</v>
      </c>
      <c r="E20" s="18" t="n">
        <v>465.92081211</v>
      </c>
      <c r="F20" s="20" t="n">
        <v>3.71990541</v>
      </c>
      <c r="G20" s="18" t="n">
        <v>502.28476303</v>
      </c>
      <c r="H20" s="20" t="n">
        <v>2.28263953</v>
      </c>
      <c r="I20" s="18" t="s">
        <v>481</v>
      </c>
      <c r="J20" s="20" t="s">
        <v>481</v>
      </c>
      <c r="K20" s="18" t="s">
        <v>481</v>
      </c>
      <c r="L20" s="20" t="s">
        <v>481</v>
      </c>
      <c r="M20" s="18" t="s">
        <v>481</v>
      </c>
      <c r="N20" s="20" t="s">
        <v>481</v>
      </c>
      <c r="O20" s="18" t="s">
        <v>481</v>
      </c>
      <c r="P20" s="20" t="s">
        <v>481</v>
      </c>
      <c r="Q20" s="18" t="n">
        <v>446.74586727</v>
      </c>
      <c r="R20" s="20" t="n">
        <v>8.02495083</v>
      </c>
    </row>
    <row r="21" spans="1:18">
      <c r="A21" s="15" t="s">
        <v>496</v>
      </c>
      <c r="B21" s="17" t="n">
        <v>5741</v>
      </c>
      <c r="C21" s="18">
        <f>(97.0/B21*100)</f>
        <v/>
      </c>
      <c r="D21" s="19" t="n">
        <v>5644</v>
      </c>
      <c r="E21" s="18" t="n">
        <v>468.03052062</v>
      </c>
      <c r="F21" s="20" t="n">
        <v>4.0499425</v>
      </c>
      <c r="G21" s="18" t="n">
        <v>514.06042027</v>
      </c>
      <c r="H21" s="20" t="n">
        <v>1.97227761</v>
      </c>
      <c r="I21" s="18" t="s">
        <v>481</v>
      </c>
      <c r="J21" s="20" t="s">
        <v>481</v>
      </c>
      <c r="K21" s="18" t="s">
        <v>481</v>
      </c>
      <c r="L21" s="20" t="s">
        <v>481</v>
      </c>
      <c r="M21" s="18" t="s">
        <v>481</v>
      </c>
      <c r="N21" s="20" t="s">
        <v>481</v>
      </c>
      <c r="O21" s="18" t="s">
        <v>481</v>
      </c>
      <c r="P21" s="20" t="s">
        <v>481</v>
      </c>
      <c r="Q21" s="18" t="n">
        <v>483.74986498</v>
      </c>
      <c r="R21" s="20" t="n">
        <v>6.12883945</v>
      </c>
    </row>
    <row r="22" spans="1:18">
      <c r="A22" s="15" t="s">
        <v>497</v>
      </c>
      <c r="B22" s="17" t="n">
        <v>6598</v>
      </c>
      <c r="C22" s="18">
        <f>(46.0/B22*100)</f>
        <v/>
      </c>
      <c r="D22" s="19" t="n">
        <v>6552</v>
      </c>
      <c r="E22" s="18" t="n">
        <v>434.87232866</v>
      </c>
      <c r="F22" s="20" t="n">
        <v>4.26900074</v>
      </c>
      <c r="G22" s="18" t="n">
        <v>495.91161959</v>
      </c>
      <c r="H22" s="20" t="n">
        <v>3.56810708</v>
      </c>
      <c r="I22" s="18" t="s">
        <v>481</v>
      </c>
      <c r="J22" s="20" t="s">
        <v>481</v>
      </c>
      <c r="K22" s="18" t="s">
        <v>481</v>
      </c>
      <c r="L22" s="20" t="s">
        <v>481</v>
      </c>
      <c r="M22" s="18" t="s">
        <v>481</v>
      </c>
      <c r="N22" s="20" t="s">
        <v>481</v>
      </c>
      <c r="O22" s="18" t="n">
        <v>413.48733313</v>
      </c>
      <c r="P22" s="20" t="n">
        <v>36.77355557</v>
      </c>
      <c r="Q22" s="18" t="n">
        <v>388.98081527</v>
      </c>
      <c r="R22" s="20" t="n">
        <v>7.8103679</v>
      </c>
    </row>
    <row r="23" spans="1:18">
      <c r="A23" s="15" t="s">
        <v>498</v>
      </c>
      <c r="B23" s="17" t="n">
        <v>11583</v>
      </c>
      <c r="C23" s="18">
        <f>(329.0/B23*100)</f>
        <v/>
      </c>
      <c r="D23" s="19" t="n">
        <v>11254</v>
      </c>
      <c r="E23" s="18" t="n">
        <v>456.23472238</v>
      </c>
      <c r="F23" s="20" t="n">
        <v>3.74848711</v>
      </c>
      <c r="G23" s="18" t="n">
        <v>503.85496516</v>
      </c>
      <c r="H23" s="20" t="n">
        <v>3.14833415</v>
      </c>
      <c r="I23" s="18" t="s">
        <v>481</v>
      </c>
      <c r="J23" s="20" t="s">
        <v>481</v>
      </c>
      <c r="K23" s="18" t="s">
        <v>481</v>
      </c>
      <c r="L23" s="20" t="s">
        <v>481</v>
      </c>
      <c r="M23" s="18" t="s">
        <v>481</v>
      </c>
      <c r="N23" s="20" t="s">
        <v>481</v>
      </c>
      <c r="O23" s="18" t="s">
        <v>481</v>
      </c>
      <c r="P23" s="20" t="s">
        <v>481</v>
      </c>
      <c r="Q23" s="18" t="n">
        <v>445.01424709</v>
      </c>
      <c r="R23" s="20" t="n">
        <v>7.56091607</v>
      </c>
    </row>
    <row r="24" spans="1:18">
      <c r="A24" s="15" t="s">
        <v>499</v>
      </c>
      <c r="B24" s="17" t="n">
        <v>6647</v>
      </c>
      <c r="C24" s="18">
        <f>(23.0/B24*100)</f>
        <v/>
      </c>
      <c r="D24" s="19" t="n">
        <v>6624</v>
      </c>
      <c r="E24" s="18" t="n">
        <v>459.50496848</v>
      </c>
      <c r="F24" s="20" t="n">
        <v>6.10480895</v>
      </c>
      <c r="G24" s="18" t="n">
        <v>539.97938677</v>
      </c>
      <c r="H24" s="20" t="n">
        <v>2.93000075</v>
      </c>
      <c r="I24" s="18" t="s">
        <v>481</v>
      </c>
      <c r="J24" s="20" t="s">
        <v>481</v>
      </c>
      <c r="K24" s="18" t="s">
        <v>481</v>
      </c>
      <c r="L24" s="20" t="s">
        <v>481</v>
      </c>
      <c r="M24" s="18" t="s">
        <v>481</v>
      </c>
      <c r="N24" s="20" t="s">
        <v>481</v>
      </c>
      <c r="O24" s="18" t="s">
        <v>481</v>
      </c>
      <c r="P24" s="20" t="s">
        <v>481</v>
      </c>
      <c r="Q24" s="18" t="n">
        <v>497.27068915</v>
      </c>
      <c r="R24" s="20" t="n">
        <v>9.20048076</v>
      </c>
    </row>
    <row r="25" spans="1:18">
      <c r="A25" s="15" t="s">
        <v>500</v>
      </c>
      <c r="B25" s="17" t="n">
        <v>5581</v>
      </c>
      <c r="C25" s="18">
        <f>(26.0/B25*100)</f>
        <v/>
      </c>
      <c r="D25" s="19" t="n">
        <v>5555</v>
      </c>
      <c r="E25" s="18" t="n">
        <v>426.62127312</v>
      </c>
      <c r="F25" s="20" t="n">
        <v>8.56018903</v>
      </c>
      <c r="G25" s="18" t="n">
        <v>529.96646018</v>
      </c>
      <c r="H25" s="20" t="n">
        <v>3.70597948</v>
      </c>
      <c r="I25" s="18" t="s">
        <v>481</v>
      </c>
      <c r="J25" s="20" t="s">
        <v>481</v>
      </c>
      <c r="K25" s="18" t="s">
        <v>481</v>
      </c>
      <c r="L25" s="20" t="s">
        <v>481</v>
      </c>
      <c r="M25" s="18" t="s">
        <v>481</v>
      </c>
      <c r="N25" s="20" t="s">
        <v>481</v>
      </c>
      <c r="O25" s="18" t="s">
        <v>481</v>
      </c>
      <c r="P25" s="20" t="s">
        <v>481</v>
      </c>
      <c r="Q25" s="18" t="n">
        <v>510.07602126</v>
      </c>
      <c r="R25" s="20" t="n">
        <v>10.86296005</v>
      </c>
    </row>
    <row r="26" spans="1:18">
      <c r="A26" s="15" t="s">
        <v>501</v>
      </c>
      <c r="B26" s="17" t="n">
        <v>4869</v>
      </c>
      <c r="C26" s="18">
        <f>(108.0/B26*100)</f>
        <v/>
      </c>
      <c r="D26" s="19" t="n">
        <v>4761</v>
      </c>
      <c r="E26" s="18" t="n">
        <v>441.90135834</v>
      </c>
      <c r="F26" s="20" t="n">
        <v>4.10562325</v>
      </c>
      <c r="G26" s="18" t="n">
        <v>491.36159997</v>
      </c>
      <c r="H26" s="20" t="n">
        <v>1.94768654</v>
      </c>
      <c r="I26" s="18" t="s">
        <v>481</v>
      </c>
      <c r="J26" s="20" t="s">
        <v>481</v>
      </c>
      <c r="K26" s="18" t="s">
        <v>481</v>
      </c>
      <c r="L26" s="20" t="s">
        <v>481</v>
      </c>
      <c r="M26" s="18" t="s">
        <v>481</v>
      </c>
      <c r="N26" s="20" t="s">
        <v>481</v>
      </c>
      <c r="O26" s="18" t="s">
        <v>481</v>
      </c>
      <c r="P26" s="20" t="s">
        <v>481</v>
      </c>
      <c r="Q26" s="18" t="n">
        <v>455.96918702</v>
      </c>
      <c r="R26" s="20" t="n">
        <v>7.41697967</v>
      </c>
    </row>
    <row r="27" spans="1:18">
      <c r="A27" s="15" t="s">
        <v>502</v>
      </c>
      <c r="B27" s="17" t="n">
        <v>5299</v>
      </c>
      <c r="C27" s="18">
        <f>(245.0/B27*100)</f>
        <v/>
      </c>
      <c r="D27" s="19" t="n">
        <v>5054</v>
      </c>
      <c r="E27" s="18" t="n">
        <v>448.73076346</v>
      </c>
      <c r="F27" s="20" t="n">
        <v>3.5300028</v>
      </c>
      <c r="G27" s="18" t="n">
        <v>502.07221329</v>
      </c>
      <c r="H27" s="20" t="n">
        <v>1.55850474</v>
      </c>
      <c r="I27" s="18" t="s">
        <v>481</v>
      </c>
      <c r="J27" s="20" t="s">
        <v>481</v>
      </c>
      <c r="K27" s="18" t="s">
        <v>481</v>
      </c>
      <c r="L27" s="20" t="s">
        <v>481</v>
      </c>
      <c r="M27" s="18" t="s">
        <v>481</v>
      </c>
      <c r="N27" s="20" t="s">
        <v>481</v>
      </c>
      <c r="O27" s="18" t="s">
        <v>481</v>
      </c>
      <c r="P27" s="20" t="s">
        <v>481</v>
      </c>
      <c r="Q27" s="18" t="n">
        <v>433.16511263</v>
      </c>
      <c r="R27" s="20" t="n">
        <v>4.72475025</v>
      </c>
    </row>
    <row r="28" spans="1:18">
      <c r="A28" s="15" t="s">
        <v>503</v>
      </c>
      <c r="B28" s="17" t="n">
        <v>7568</v>
      </c>
      <c r="C28" s="18">
        <f>(640.0/B28*100)</f>
        <v/>
      </c>
      <c r="D28" s="19" t="n">
        <v>6928</v>
      </c>
      <c r="E28" s="18" t="n">
        <v>388.50244377</v>
      </c>
      <c r="F28" s="20" t="n">
        <v>3.31919183</v>
      </c>
      <c r="G28" s="18" t="n">
        <v>420.8897442</v>
      </c>
      <c r="H28" s="20" t="n">
        <v>2.61878727</v>
      </c>
      <c r="I28" s="18" t="s">
        <v>481</v>
      </c>
      <c r="J28" s="20" t="s">
        <v>481</v>
      </c>
      <c r="K28" s="18" t="s">
        <v>481</v>
      </c>
      <c r="L28" s="20" t="s">
        <v>481</v>
      </c>
      <c r="M28" s="18" t="s">
        <v>481</v>
      </c>
      <c r="N28" s="20" t="s">
        <v>481</v>
      </c>
      <c r="O28" s="18" t="s">
        <v>481</v>
      </c>
      <c r="P28" s="20" t="s">
        <v>481</v>
      </c>
      <c r="Q28" s="18" t="n">
        <v>382.50198352</v>
      </c>
      <c r="R28" s="20" t="n">
        <v>6.92366641</v>
      </c>
    </row>
    <row r="29" spans="1:18">
      <c r="A29" s="15" t="s">
        <v>504</v>
      </c>
      <c r="B29" s="17" t="n">
        <v>5385</v>
      </c>
      <c r="C29" s="18">
        <f>(30.0/B29*100)</f>
        <v/>
      </c>
      <c r="D29" s="19" t="n">
        <v>5355</v>
      </c>
      <c r="E29" s="18" t="n">
        <v>497.41459432</v>
      </c>
      <c r="F29" s="20" t="n">
        <v>3.00301365</v>
      </c>
      <c r="G29" s="18" t="n">
        <v>531.59296826</v>
      </c>
      <c r="H29" s="20" t="n">
        <v>2.61865308</v>
      </c>
      <c r="I29" s="18" t="s">
        <v>481</v>
      </c>
      <c r="J29" s="20" t="s">
        <v>481</v>
      </c>
      <c r="K29" s="18" t="s">
        <v>481</v>
      </c>
      <c r="L29" s="20" t="s">
        <v>481</v>
      </c>
      <c r="M29" s="18" t="n">
        <v>335.3902018</v>
      </c>
      <c r="N29" s="20" t="n">
        <v>12.1685767</v>
      </c>
      <c r="O29" s="18" t="s">
        <v>481</v>
      </c>
      <c r="P29" s="20" t="s">
        <v>481</v>
      </c>
      <c r="Q29" s="18" t="n">
        <v>455.6571615</v>
      </c>
      <c r="R29" s="20" t="n">
        <v>11.00149032</v>
      </c>
    </row>
    <row r="30" spans="1:18">
      <c r="A30" s="15" t="s">
        <v>505</v>
      </c>
      <c r="B30" s="17" t="n">
        <v>4520</v>
      </c>
      <c r="C30" s="18">
        <f>(290.0/B30*100)</f>
        <v/>
      </c>
      <c r="D30" s="19" t="n">
        <v>4230</v>
      </c>
      <c r="E30" s="18" t="n">
        <v>464.59043902</v>
      </c>
      <c r="F30" s="20" t="n">
        <v>3.78476612</v>
      </c>
      <c r="G30" s="18" t="n">
        <v>514.14655151</v>
      </c>
      <c r="H30" s="20" t="n">
        <v>2.57116184</v>
      </c>
      <c r="I30" s="18" t="s">
        <v>481</v>
      </c>
      <c r="J30" s="20" t="s">
        <v>481</v>
      </c>
      <c r="K30" s="18" t="s">
        <v>481</v>
      </c>
      <c r="L30" s="20" t="s">
        <v>481</v>
      </c>
      <c r="M30" s="18" t="s">
        <v>481</v>
      </c>
      <c r="N30" s="20" t="s">
        <v>481</v>
      </c>
      <c r="O30" s="18" t="s">
        <v>481</v>
      </c>
      <c r="P30" s="20" t="s">
        <v>481</v>
      </c>
      <c r="Q30" s="18" t="n">
        <v>448.04036281</v>
      </c>
      <c r="R30" s="20" t="n">
        <v>5.8745212</v>
      </c>
    </row>
    <row r="31" spans="1:18">
      <c r="A31" s="15" t="s">
        <v>506</v>
      </c>
      <c r="B31" s="17" t="n">
        <v>5456</v>
      </c>
      <c r="C31" s="18">
        <f>(161.0/B31*100)</f>
        <v/>
      </c>
      <c r="D31" s="19" t="n">
        <v>5295</v>
      </c>
      <c r="E31" s="18" t="n">
        <v>488.12786439</v>
      </c>
      <c r="F31" s="20" t="n">
        <v>3.11502868</v>
      </c>
      <c r="G31" s="18" t="n">
        <v>515.23694254</v>
      </c>
      <c r="H31" s="20" t="n">
        <v>2.42699723</v>
      </c>
      <c r="I31" s="18" t="s">
        <v>481</v>
      </c>
      <c r="J31" s="20" t="s">
        <v>481</v>
      </c>
      <c r="K31" s="18" t="s">
        <v>481</v>
      </c>
      <c r="L31" s="20" t="s">
        <v>481</v>
      </c>
      <c r="M31" s="18" t="s">
        <v>481</v>
      </c>
      <c r="N31" s="20" t="s">
        <v>481</v>
      </c>
      <c r="O31" s="18" t="s">
        <v>481</v>
      </c>
      <c r="P31" s="20" t="s">
        <v>481</v>
      </c>
      <c r="Q31" s="18" t="n">
        <v>448.99551404</v>
      </c>
      <c r="R31" s="20" t="n">
        <v>5.88623591</v>
      </c>
    </row>
    <row r="32" spans="1:18">
      <c r="A32" s="15" t="s">
        <v>507</v>
      </c>
      <c r="B32" s="17" t="n">
        <v>4478</v>
      </c>
      <c r="C32" s="18">
        <f>(6.0/B32*100)</f>
        <v/>
      </c>
      <c r="D32" s="19" t="n">
        <v>4472</v>
      </c>
      <c r="E32" s="18" t="n">
        <v>464.49518324</v>
      </c>
      <c r="F32" s="20" t="n">
        <v>3.75622552</v>
      </c>
      <c r="G32" s="18" t="n">
        <v>514.77027301</v>
      </c>
      <c r="H32" s="20" t="n">
        <v>2.45423671</v>
      </c>
      <c r="I32" s="18" t="s">
        <v>481</v>
      </c>
      <c r="J32" s="20" t="s">
        <v>481</v>
      </c>
      <c r="K32" s="18" t="s">
        <v>481</v>
      </c>
      <c r="L32" s="20" t="s">
        <v>481</v>
      </c>
      <c r="M32" s="18" t="s">
        <v>481</v>
      </c>
      <c r="N32" s="20" t="s">
        <v>481</v>
      </c>
      <c r="O32" s="18" t="s">
        <v>481</v>
      </c>
      <c r="P32" s="20" t="s">
        <v>481</v>
      </c>
      <c r="Q32" s="18" t="n">
        <v>465.82294097</v>
      </c>
      <c r="R32" s="20" t="n">
        <v>8.333763859999999</v>
      </c>
    </row>
    <row r="33" spans="1:18">
      <c r="A33" s="15" t="s">
        <v>508</v>
      </c>
      <c r="B33" s="17" t="n">
        <v>7325</v>
      </c>
      <c r="C33" s="18">
        <f>(90.0/B33*100)</f>
        <v/>
      </c>
      <c r="D33" s="19" t="n">
        <v>7235</v>
      </c>
      <c r="E33" s="18" t="n">
        <v>430.18969936</v>
      </c>
      <c r="F33" s="20" t="n">
        <v>4.76809273</v>
      </c>
      <c r="G33" s="18" t="n">
        <v>505.06989681</v>
      </c>
      <c r="H33" s="20" t="n">
        <v>2.48039177</v>
      </c>
      <c r="I33" s="18" t="s">
        <v>481</v>
      </c>
      <c r="J33" s="20" t="s">
        <v>481</v>
      </c>
      <c r="K33" s="18" t="s">
        <v>481</v>
      </c>
      <c r="L33" s="20" t="s">
        <v>481</v>
      </c>
      <c r="M33" s="18" t="s">
        <v>481</v>
      </c>
      <c r="N33" s="20" t="s">
        <v>481</v>
      </c>
      <c r="O33" s="18" t="s">
        <v>481</v>
      </c>
      <c r="P33" s="20" t="s">
        <v>481</v>
      </c>
      <c r="Q33" s="18" t="n">
        <v>427.76191051</v>
      </c>
      <c r="R33" s="20" t="n">
        <v>8.81837026</v>
      </c>
    </row>
    <row r="34" spans="1:18">
      <c r="A34" s="15" t="s">
        <v>509</v>
      </c>
      <c r="B34" s="17" t="n">
        <v>6350</v>
      </c>
      <c r="C34" s="18">
        <f>(119.0/B34*100)</f>
        <v/>
      </c>
      <c r="D34" s="19" t="n">
        <v>6231</v>
      </c>
      <c r="E34" s="18" t="n">
        <v>451.0319957</v>
      </c>
      <c r="F34" s="20" t="n">
        <v>3.86091218</v>
      </c>
      <c r="G34" s="18" t="n">
        <v>495.51662944</v>
      </c>
      <c r="H34" s="20" t="n">
        <v>2.47027899</v>
      </c>
      <c r="I34" s="18" t="s">
        <v>481</v>
      </c>
      <c r="J34" s="20" t="s">
        <v>481</v>
      </c>
      <c r="K34" s="18" t="s">
        <v>481</v>
      </c>
      <c r="L34" s="20" t="s">
        <v>481</v>
      </c>
      <c r="M34" s="18" t="n">
        <v>336.51078337</v>
      </c>
      <c r="N34" s="20" t="n">
        <v>12.24828707</v>
      </c>
      <c r="O34" s="18" t="s">
        <v>481</v>
      </c>
      <c r="P34" s="20" t="s">
        <v>481</v>
      </c>
      <c r="Q34" s="18" t="n">
        <v>422.09614901</v>
      </c>
      <c r="R34" s="20" t="n">
        <v>8.39795997</v>
      </c>
    </row>
    <row r="35" spans="1:18">
      <c r="A35" s="15" t="s">
        <v>510</v>
      </c>
      <c r="B35" s="17" t="n">
        <v>6406</v>
      </c>
      <c r="C35" s="18">
        <f>(98.0/B35*100)</f>
        <v/>
      </c>
      <c r="D35" s="19" t="n">
        <v>6308</v>
      </c>
      <c r="E35" s="18" t="n">
        <v>460.54362552</v>
      </c>
      <c r="F35" s="20" t="n">
        <v>4.8619021</v>
      </c>
      <c r="G35" s="18" t="n">
        <v>519.85117794</v>
      </c>
      <c r="H35" s="20" t="n">
        <v>1.52872093</v>
      </c>
      <c r="I35" s="18" t="s">
        <v>481</v>
      </c>
      <c r="J35" s="20" t="s">
        <v>481</v>
      </c>
      <c r="K35" s="18" t="s">
        <v>481</v>
      </c>
      <c r="L35" s="20" t="s">
        <v>481</v>
      </c>
      <c r="M35" s="18" t="n">
        <v>349.78970242</v>
      </c>
      <c r="N35" s="20" t="n">
        <v>6.90672373</v>
      </c>
      <c r="O35" s="18" t="s">
        <v>481</v>
      </c>
      <c r="P35" s="20" t="s">
        <v>481</v>
      </c>
      <c r="Q35" s="18" t="n">
        <v>477.60595621</v>
      </c>
      <c r="R35" s="20" t="n">
        <v>7.65636413</v>
      </c>
    </row>
    <row r="36" spans="1:18">
      <c r="A36" s="15" t="s">
        <v>511</v>
      </c>
      <c r="B36" s="17" t="n">
        <v>6736</v>
      </c>
      <c r="C36" s="18">
        <f>(116.0/B36*100)</f>
        <v/>
      </c>
      <c r="D36" s="19" t="n">
        <v>6620</v>
      </c>
      <c r="E36" s="18" t="n">
        <v>466.03016804</v>
      </c>
      <c r="F36" s="20" t="n">
        <v>2.80998863</v>
      </c>
      <c r="G36" s="18" t="n">
        <v>498.87958903</v>
      </c>
      <c r="H36" s="20" t="n">
        <v>2.16065</v>
      </c>
      <c r="I36" s="18" t="s">
        <v>481</v>
      </c>
      <c r="J36" s="20" t="s">
        <v>481</v>
      </c>
      <c r="K36" s="18" t="s">
        <v>481</v>
      </c>
      <c r="L36" s="20" t="s">
        <v>481</v>
      </c>
      <c r="M36" s="18" t="s">
        <v>481</v>
      </c>
      <c r="N36" s="20" t="s">
        <v>481</v>
      </c>
      <c r="O36" s="18" t="s">
        <v>481</v>
      </c>
      <c r="P36" s="20" t="s">
        <v>481</v>
      </c>
      <c r="Q36" s="18" t="n">
        <v>438.32700738</v>
      </c>
      <c r="R36" s="20" t="n">
        <v>5.76525094</v>
      </c>
    </row>
    <row r="37" spans="1:18">
      <c r="A37" s="15" t="s">
        <v>512</v>
      </c>
      <c r="B37" s="17" t="n">
        <v>5458</v>
      </c>
      <c r="C37" s="18">
        <f>(254.0/B37*100)</f>
        <v/>
      </c>
      <c r="D37" s="19" t="n">
        <v>5204</v>
      </c>
      <c r="E37" s="18" t="n">
        <v>466.48928601</v>
      </c>
      <c r="F37" s="20" t="n">
        <v>3.81191984</v>
      </c>
      <c r="G37" s="18" t="n">
        <v>508.45689793</v>
      </c>
      <c r="H37" s="20" t="n">
        <v>3.08732134</v>
      </c>
      <c r="I37" s="18" t="s">
        <v>481</v>
      </c>
      <c r="J37" s="20" t="s">
        <v>481</v>
      </c>
      <c r="K37" s="18" t="s">
        <v>481</v>
      </c>
      <c r="L37" s="20" t="s">
        <v>481</v>
      </c>
      <c r="M37" s="18" t="s">
        <v>481</v>
      </c>
      <c r="N37" s="20" t="s">
        <v>481</v>
      </c>
      <c r="O37" s="18" t="s">
        <v>481</v>
      </c>
      <c r="P37" s="20" t="s">
        <v>481</v>
      </c>
      <c r="Q37" s="18" t="n">
        <v>435.81431355</v>
      </c>
      <c r="R37" s="20" t="n">
        <v>6.52429137</v>
      </c>
    </row>
    <row r="38" spans="1:18">
      <c r="A38" s="15" t="s">
        <v>513</v>
      </c>
      <c r="B38" s="17" t="n">
        <v>5860</v>
      </c>
      <c r="C38" s="18">
        <f>(36.0/B38*100)</f>
        <v/>
      </c>
      <c r="D38" s="19" t="n">
        <v>5824</v>
      </c>
      <c r="E38" s="18" t="n">
        <v>484.51442762</v>
      </c>
      <c r="F38" s="20" t="n">
        <v>4.70015362</v>
      </c>
      <c r="G38" s="18" t="n">
        <v>533.42587667</v>
      </c>
      <c r="H38" s="20" t="n">
        <v>3.09573089</v>
      </c>
      <c r="I38" s="18" t="s">
        <v>481</v>
      </c>
      <c r="J38" s="20" t="s">
        <v>481</v>
      </c>
      <c r="K38" s="18" t="s">
        <v>481</v>
      </c>
      <c r="L38" s="20" t="s">
        <v>481</v>
      </c>
      <c r="M38" s="18" t="s">
        <v>481</v>
      </c>
      <c r="N38" s="20" t="s">
        <v>481</v>
      </c>
      <c r="O38" s="18" t="s">
        <v>481</v>
      </c>
      <c r="P38" s="20" t="s">
        <v>481</v>
      </c>
      <c r="Q38" s="18" t="n">
        <v>508.98150426</v>
      </c>
      <c r="R38" s="20" t="n">
        <v>5.22297655</v>
      </c>
    </row>
    <row r="39" spans="1:18">
      <c r="A39" s="15" t="s">
        <v>514</v>
      </c>
      <c r="B39" s="17" t="n">
        <v>5895</v>
      </c>
      <c r="C39" s="18">
        <f>(34.0/B39*100)</f>
        <v/>
      </c>
      <c r="D39" s="19" t="n">
        <v>5861</v>
      </c>
      <c r="E39" s="18" t="n">
        <v>390.1038932</v>
      </c>
      <c r="F39" s="20" t="n">
        <v>3.76342142</v>
      </c>
      <c r="G39" s="18" t="n">
        <v>436.21923695</v>
      </c>
      <c r="H39" s="20" t="n">
        <v>4.5798534</v>
      </c>
      <c r="I39" s="18" t="s">
        <v>481</v>
      </c>
      <c r="J39" s="20" t="s">
        <v>481</v>
      </c>
      <c r="K39" s="18" t="s">
        <v>481</v>
      </c>
      <c r="L39" s="20" t="s">
        <v>481</v>
      </c>
      <c r="M39" s="18" t="s">
        <v>481</v>
      </c>
      <c r="N39" s="20" t="s">
        <v>481</v>
      </c>
      <c r="O39" s="18" t="s">
        <v>481</v>
      </c>
      <c r="P39" s="20" t="s">
        <v>481</v>
      </c>
      <c r="Q39" s="18" t="n">
        <v>387.97978708</v>
      </c>
      <c r="R39" s="20" t="n">
        <v>8.928624640000001</v>
      </c>
    </row>
    <row r="40" spans="1:18">
      <c r="A40" s="15" t="s">
        <v>515</v>
      </c>
      <c r="B40" s="17" t="n">
        <v>14157</v>
      </c>
      <c r="C40" s="18">
        <f>(467.0/B40*100)</f>
        <v/>
      </c>
      <c r="D40" s="19" t="n">
        <v>13690</v>
      </c>
      <c r="E40" s="18" t="n">
        <v>463.41496585</v>
      </c>
      <c r="F40" s="20" t="n">
        <v>3.61196388</v>
      </c>
      <c r="G40" s="18" t="n">
        <v>505.7416806</v>
      </c>
      <c r="H40" s="20" t="n">
        <v>2.52111313</v>
      </c>
      <c r="I40" s="18" t="s">
        <v>481</v>
      </c>
      <c r="J40" s="20" t="s">
        <v>481</v>
      </c>
      <c r="K40" s="18" t="s">
        <v>481</v>
      </c>
      <c r="L40" s="20" t="s">
        <v>481</v>
      </c>
      <c r="M40" s="18" t="s">
        <v>481</v>
      </c>
      <c r="N40" s="20" t="s">
        <v>481</v>
      </c>
      <c r="O40" s="18" t="s">
        <v>481</v>
      </c>
      <c r="P40" s="20" t="s">
        <v>481</v>
      </c>
      <c r="Q40" s="18" t="n">
        <v>442.3453417</v>
      </c>
      <c r="R40" s="20" t="n">
        <v>6.05624501</v>
      </c>
    </row>
    <row r="41" spans="1:18">
      <c r="A41" s="15" t="s">
        <v>516</v>
      </c>
      <c r="B41" s="17" t="n">
        <v>5712</v>
      </c>
      <c r="C41" s="18">
        <f>(83.0/B41*100)</f>
        <v/>
      </c>
      <c r="D41" s="19" t="n">
        <v>5629</v>
      </c>
      <c r="E41" s="18" t="n">
        <v>442.98323017</v>
      </c>
      <c r="F41" s="20" t="n">
        <v>3.8360653</v>
      </c>
      <c r="G41" s="18" t="n">
        <v>485.43339805</v>
      </c>
      <c r="H41" s="20" t="n">
        <v>3.07543685</v>
      </c>
      <c r="I41" s="18" t="s">
        <v>481</v>
      </c>
      <c r="J41" s="20" t="s">
        <v>481</v>
      </c>
      <c r="K41" s="18" t="s">
        <v>481</v>
      </c>
      <c r="L41" s="20" t="s">
        <v>481</v>
      </c>
      <c r="M41" s="18" t="n">
        <v>392.51815558</v>
      </c>
      <c r="N41" s="20" t="n">
        <v>16.89642718</v>
      </c>
      <c r="O41" s="18" t="s">
        <v>481</v>
      </c>
      <c r="P41" s="20" t="s">
        <v>481</v>
      </c>
      <c r="Q41" s="18" t="n">
        <v>431.61279702</v>
      </c>
      <c r="R41" s="20" t="n">
        <v>9.56760133</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(2423.0/B46*100)</f>
        <v/>
      </c>
      <c r="D46" s="19" t="n">
        <v>20718</v>
      </c>
      <c r="E46" s="18" t="n">
        <v>364.99214166</v>
      </c>
      <c r="F46" s="20" t="n">
        <v>3.27297652</v>
      </c>
      <c r="G46" s="18" t="n">
        <v>409.49061399</v>
      </c>
      <c r="H46" s="20" t="n">
        <v>3.9506209</v>
      </c>
      <c r="I46" s="18" t="s">
        <v>481</v>
      </c>
      <c r="J46" s="20" t="s">
        <v>481</v>
      </c>
      <c r="K46" s="18" t="s">
        <v>481</v>
      </c>
      <c r="L46" s="20" t="s">
        <v>481</v>
      </c>
      <c r="M46" s="18" t="s">
        <v>481</v>
      </c>
      <c r="N46" s="20" t="s">
        <v>481</v>
      </c>
      <c r="O46" s="18" t="s">
        <v>481</v>
      </c>
      <c r="P46" s="20" t="s">
        <v>481</v>
      </c>
      <c r="Q46" s="18" t="n">
        <v>357.03830881</v>
      </c>
      <c r="R46" s="20" t="n">
        <v>3.38458897</v>
      </c>
    </row>
    <row r="47" spans="1:18">
      <c r="A47" s="15" t="s">
        <v>522</v>
      </c>
      <c r="B47" s="17" t="n">
        <v>5928</v>
      </c>
      <c r="C47" s="18">
        <f>(498.0/B47*100)</f>
        <v/>
      </c>
      <c r="D47" s="19" t="n">
        <v>5430</v>
      </c>
      <c r="E47" s="18" t="n">
        <v>403.23320033</v>
      </c>
      <c r="F47" s="20" t="n">
        <v>4.29870451</v>
      </c>
      <c r="G47" s="18" t="n">
        <v>469.85052429</v>
      </c>
      <c r="H47" s="20" t="n">
        <v>4.04919686</v>
      </c>
      <c r="I47" s="18" t="s">
        <v>481</v>
      </c>
      <c r="J47" s="20" t="s">
        <v>481</v>
      </c>
      <c r="K47" s="18" t="s">
        <v>481</v>
      </c>
      <c r="L47" s="20" t="s">
        <v>481</v>
      </c>
      <c r="M47" s="18" t="s">
        <v>481</v>
      </c>
      <c r="N47" s="20" t="s">
        <v>481</v>
      </c>
      <c r="O47" s="18" t="s">
        <v>481</v>
      </c>
      <c r="P47" s="20" t="s">
        <v>481</v>
      </c>
      <c r="Q47" s="18" t="n">
        <v>391.71820699</v>
      </c>
      <c r="R47" s="20" t="n">
        <v>5.33289791</v>
      </c>
    </row>
    <row r="48" spans="1:18">
      <c r="A48" s="15" t="s">
        <v>523</v>
      </c>
      <c r="B48" s="17" t="n">
        <v>9841</v>
      </c>
      <c r="C48" s="18">
        <f>(9.0/B48*100)</f>
        <v/>
      </c>
      <c r="D48" s="19" t="n">
        <v>9832</v>
      </c>
      <c r="E48" s="18" t="n">
        <v>440.35938472</v>
      </c>
      <c r="F48" s="20" t="n">
        <v>6.49698669</v>
      </c>
      <c r="G48" s="18" t="n">
        <v>544.03636312</v>
      </c>
      <c r="H48" s="20" t="n">
        <v>4.75792463</v>
      </c>
      <c r="I48" s="18" t="s">
        <v>481</v>
      </c>
      <c r="J48" s="20" t="s">
        <v>481</v>
      </c>
      <c r="K48" s="18" t="s">
        <v>481</v>
      </c>
      <c r="L48" s="20" t="s">
        <v>481</v>
      </c>
      <c r="M48" s="18" t="s">
        <v>481</v>
      </c>
      <c r="N48" s="20" t="s">
        <v>481</v>
      </c>
      <c r="O48" s="18" t="s">
        <v>481</v>
      </c>
      <c r="P48" s="20" t="s">
        <v>481</v>
      </c>
      <c r="Q48" s="18" t="n">
        <v>494.33796821</v>
      </c>
      <c r="R48" s="20" t="n">
        <v>11.04979403</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(511.0/B50*100)</f>
        <v/>
      </c>
      <c r="D50" s="19" t="n">
        <v>11284</v>
      </c>
      <c r="E50" s="18" t="n">
        <v>372.02262167</v>
      </c>
      <c r="F50" s="20" t="n">
        <v>2.91888498</v>
      </c>
      <c r="G50" s="18" t="n">
        <v>408.66384715</v>
      </c>
      <c r="H50" s="20" t="n">
        <v>2.39555465</v>
      </c>
      <c r="I50" s="18" t="s">
        <v>481</v>
      </c>
      <c r="J50" s="20" t="s">
        <v>481</v>
      </c>
      <c r="K50" s="18" t="s">
        <v>481</v>
      </c>
      <c r="L50" s="20" t="s">
        <v>481</v>
      </c>
      <c r="M50" s="18" t="s">
        <v>481</v>
      </c>
      <c r="N50" s="20" t="s">
        <v>481</v>
      </c>
      <c r="O50" s="18" t="s">
        <v>481</v>
      </c>
      <c r="P50" s="20" t="s">
        <v>481</v>
      </c>
      <c r="Q50" s="18" t="n">
        <v>341.22121073</v>
      </c>
      <c r="R50" s="20" t="n">
        <v>6.70314834</v>
      </c>
    </row>
    <row r="51" spans="1:18">
      <c r="A51" s="15" t="s">
        <v>526</v>
      </c>
      <c r="B51" s="17" t="n">
        <v>6866</v>
      </c>
      <c r="C51" s="18">
        <f>(114.0/B51*100)</f>
        <v/>
      </c>
      <c r="D51" s="19" t="n">
        <v>6752</v>
      </c>
      <c r="E51" s="18" t="n">
        <v>378.2148535</v>
      </c>
      <c r="F51" s="20" t="n">
        <v>4.09761901</v>
      </c>
      <c r="G51" s="18" t="n">
        <v>409.48563474</v>
      </c>
      <c r="H51" s="20" t="n">
        <v>2.85253007</v>
      </c>
      <c r="I51" s="18" t="s">
        <v>481</v>
      </c>
      <c r="J51" s="20" t="s">
        <v>481</v>
      </c>
      <c r="K51" s="18" t="s">
        <v>481</v>
      </c>
      <c r="L51" s="20" t="s">
        <v>481</v>
      </c>
      <c r="M51" s="18" t="n">
        <v>380.5422133</v>
      </c>
      <c r="N51" s="20" t="n">
        <v>4.31283207</v>
      </c>
      <c r="O51" s="18" t="s">
        <v>481</v>
      </c>
      <c r="P51" s="20" t="s">
        <v>481</v>
      </c>
      <c r="Q51" s="18" t="n">
        <v>386.19133402</v>
      </c>
      <c r="R51" s="20" t="n">
        <v>5.91477713</v>
      </c>
    </row>
    <row r="52" spans="1:18">
      <c r="A52" s="15" t="s">
        <v>527</v>
      </c>
      <c r="B52" s="17" t="n">
        <v>5809</v>
      </c>
      <c r="C52" s="18">
        <f>(127.0/B52*100)</f>
        <v/>
      </c>
      <c r="D52" s="19" t="n">
        <v>5682</v>
      </c>
      <c r="E52" s="18" t="n">
        <v>424.46734681</v>
      </c>
      <c r="F52" s="20" t="n">
        <v>4.46544834</v>
      </c>
      <c r="G52" s="18" t="n">
        <v>475.45842896</v>
      </c>
      <c r="H52" s="20" t="n">
        <v>2.83536542</v>
      </c>
      <c r="I52" s="18" t="s">
        <v>481</v>
      </c>
      <c r="J52" s="20" t="s">
        <v>481</v>
      </c>
      <c r="K52" s="18" t="s">
        <v>481</v>
      </c>
      <c r="L52" s="20" t="s">
        <v>481</v>
      </c>
      <c r="M52" s="18" t="s">
        <v>481</v>
      </c>
      <c r="N52" s="20" t="s">
        <v>481</v>
      </c>
      <c r="O52" s="18" t="s">
        <v>481</v>
      </c>
      <c r="P52" s="20" t="s">
        <v>481</v>
      </c>
      <c r="Q52" s="18" t="n">
        <v>403.75220408</v>
      </c>
      <c r="R52" s="20" t="n">
        <v>7.11705977</v>
      </c>
    </row>
    <row r="53" spans="1:18">
      <c r="A53" s="15" t="s">
        <v>528</v>
      </c>
      <c r="B53" s="17" t="n">
        <v>5571</v>
      </c>
      <c r="C53" s="18">
        <f>(150.0/B53*100)</f>
        <v/>
      </c>
      <c r="D53" s="19" t="n">
        <v>5421</v>
      </c>
      <c r="E53" s="18" t="n">
        <v>406.98049147</v>
      </c>
      <c r="F53" s="20" t="n">
        <v>2.6168242</v>
      </c>
      <c r="G53" s="18" t="n">
        <v>461.29543774</v>
      </c>
      <c r="H53" s="20" t="n">
        <v>1.96645411</v>
      </c>
      <c r="I53" s="18" t="s">
        <v>481</v>
      </c>
      <c r="J53" s="20" t="s">
        <v>481</v>
      </c>
      <c r="K53" s="18" t="s">
        <v>481</v>
      </c>
      <c r="L53" s="20" t="s">
        <v>481</v>
      </c>
      <c r="M53" s="18" t="s">
        <v>481</v>
      </c>
      <c r="N53" s="20" t="s">
        <v>481</v>
      </c>
      <c r="O53" s="18" t="s">
        <v>481</v>
      </c>
      <c r="P53" s="20" t="s">
        <v>481</v>
      </c>
      <c r="Q53" s="18" t="n">
        <v>380.00613046</v>
      </c>
      <c r="R53" s="20" t="n">
        <v>4.79204504</v>
      </c>
    </row>
    <row r="54" spans="1:18">
      <c r="A54" s="15" t="s">
        <v>529</v>
      </c>
      <c r="B54" s="17" t="n">
        <v>4740</v>
      </c>
      <c r="C54" s="18">
        <f>(669.0/B54*100)</f>
        <v/>
      </c>
      <c r="D54" s="19" t="n">
        <v>4071</v>
      </c>
      <c r="E54" s="18" t="n">
        <v>309.22087979</v>
      </c>
      <c r="F54" s="20" t="n">
        <v>3.56988623</v>
      </c>
      <c r="G54" s="18" t="n">
        <v>353.95744424</v>
      </c>
      <c r="H54" s="20" t="n">
        <v>3.53851094</v>
      </c>
      <c r="I54" s="18" t="s">
        <v>481</v>
      </c>
      <c r="J54" s="20" t="s">
        <v>481</v>
      </c>
      <c r="K54" s="18" t="s">
        <v>481</v>
      </c>
      <c r="L54" s="20" t="s">
        <v>481</v>
      </c>
      <c r="M54" s="18" t="s">
        <v>481</v>
      </c>
      <c r="N54" s="20" t="s">
        <v>481</v>
      </c>
      <c r="O54" s="18" t="s">
        <v>481</v>
      </c>
      <c r="P54" s="20" t="s">
        <v>481</v>
      </c>
      <c r="Q54" s="18" t="n">
        <v>295.41943167</v>
      </c>
      <c r="R54" s="20" t="n">
        <v>4.00883893</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501.13355151</v>
      </c>
      <c r="F56" s="20" t="n">
        <v>5.60757654</v>
      </c>
      <c r="G56" s="18" t="n">
        <v>555.09874383</v>
      </c>
      <c r="H56" s="20" t="n">
        <v>2.99615309</v>
      </c>
      <c r="I56" s="18" t="s">
        <v>481</v>
      </c>
      <c r="J56" s="20" t="s">
        <v>481</v>
      </c>
      <c r="K56" s="18" t="s">
        <v>481</v>
      </c>
      <c r="L56" s="20" t="s">
        <v>481</v>
      </c>
      <c r="M56" s="18" t="s">
        <v>481</v>
      </c>
      <c r="N56" s="20" t="s">
        <v>481</v>
      </c>
      <c r="O56" s="18" t="s">
        <v>481</v>
      </c>
      <c r="P56" s="20" t="s">
        <v>481</v>
      </c>
      <c r="Q56" s="18" t="n">
        <v>504.35965676</v>
      </c>
      <c r="R56" s="20" t="n">
        <v>12.85089046</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(195.0/B61*100)</f>
        <v/>
      </c>
      <c r="D61" s="19" t="n">
        <v>6330</v>
      </c>
      <c r="E61" s="18" t="n">
        <v>439.87446611</v>
      </c>
      <c r="F61" s="20" t="n">
        <v>3.56570822</v>
      </c>
      <c r="G61" s="18" t="n">
        <v>494.28511143</v>
      </c>
      <c r="H61" s="20" t="n">
        <v>2.22642091</v>
      </c>
      <c r="I61" s="18" t="s">
        <v>481</v>
      </c>
      <c r="J61" s="20" t="s">
        <v>481</v>
      </c>
      <c r="K61" s="18" t="s">
        <v>481</v>
      </c>
      <c r="L61" s="20" t="s">
        <v>481</v>
      </c>
      <c r="M61" s="18" t="s">
        <v>481</v>
      </c>
      <c r="N61" s="20" t="s">
        <v>481</v>
      </c>
      <c r="O61" s="18" t="s">
        <v>481</v>
      </c>
      <c r="P61" s="20" t="s">
        <v>481</v>
      </c>
      <c r="Q61" s="18" t="n">
        <v>422.57905207</v>
      </c>
      <c r="R61" s="20" t="n">
        <v>7.83384483</v>
      </c>
    </row>
    <row r="62" spans="1:18">
      <c r="A62" s="15" t="s">
        <v>537</v>
      </c>
      <c r="B62" s="17" t="n">
        <v>4476</v>
      </c>
      <c r="C62" s="18">
        <f>(3.0/B62*100)</f>
        <v/>
      </c>
      <c r="D62" s="19" t="n">
        <v>4473</v>
      </c>
      <c r="E62" s="18" t="n">
        <v>531.80120792</v>
      </c>
      <c r="F62" s="20" t="n">
        <v>3.44078917</v>
      </c>
      <c r="G62" s="18" t="n">
        <v>546.28007151</v>
      </c>
      <c r="H62" s="20" t="n">
        <v>1.22114884</v>
      </c>
      <c r="I62" s="18" t="s">
        <v>481</v>
      </c>
      <c r="J62" s="20" t="s">
        <v>481</v>
      </c>
      <c r="K62" s="18" t="s">
        <v>481</v>
      </c>
      <c r="L62" s="20" t="s">
        <v>481</v>
      </c>
      <c r="M62" s="18" t="s">
        <v>481</v>
      </c>
      <c r="N62" s="20" t="s">
        <v>481</v>
      </c>
      <c r="O62" s="18" t="s">
        <v>481</v>
      </c>
      <c r="P62" s="20" t="s">
        <v>481</v>
      </c>
      <c r="Q62" s="18" t="n">
        <v>525.79673066</v>
      </c>
      <c r="R62" s="20" t="n">
        <v>12.02444564</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(107.0/B66*100)</f>
        <v/>
      </c>
      <c r="D66" s="19" t="n">
        <v>5558</v>
      </c>
      <c r="E66" s="18" t="n">
        <v>404.63688564</v>
      </c>
      <c r="F66" s="20" t="n">
        <v>2.44328397</v>
      </c>
      <c r="G66" s="18" t="n">
        <v>442.26573665</v>
      </c>
      <c r="H66" s="20" t="n">
        <v>2.16844706</v>
      </c>
      <c r="I66" s="18" t="s">
        <v>481</v>
      </c>
      <c r="J66" s="20" t="s">
        <v>481</v>
      </c>
      <c r="K66" s="18" t="s">
        <v>481</v>
      </c>
      <c r="L66" s="20" t="s">
        <v>481</v>
      </c>
      <c r="M66" s="18" t="s">
        <v>481</v>
      </c>
      <c r="N66" s="20" t="s">
        <v>481</v>
      </c>
      <c r="O66" s="18" t="s">
        <v>481</v>
      </c>
      <c r="P66" s="20" t="s">
        <v>481</v>
      </c>
      <c r="Q66" s="18" t="n">
        <v>365.74565339</v>
      </c>
      <c r="R66" s="20" t="n">
        <v>4.45759621</v>
      </c>
    </row>
    <row r="67" spans="1:18">
      <c r="A67" s="15" t="s">
        <v>542</v>
      </c>
      <c r="B67" s="17" t="n">
        <v>6971</v>
      </c>
      <c r="C67" s="18">
        <f>(1435.0/B67*100)</f>
        <v/>
      </c>
      <c r="D67" s="19" t="n">
        <v>5536</v>
      </c>
      <c r="E67" s="18" t="n">
        <v>362.6899346</v>
      </c>
      <c r="F67" s="20" t="n">
        <v>3.27653454</v>
      </c>
      <c r="G67" s="18" t="n">
        <v>414.97522218</v>
      </c>
      <c r="H67" s="20" t="n">
        <v>2.9610653</v>
      </c>
      <c r="I67" s="18" t="s">
        <v>481</v>
      </c>
      <c r="J67" s="20" t="s">
        <v>481</v>
      </c>
      <c r="K67" s="18" t="s">
        <v>481</v>
      </c>
      <c r="L67" s="20" t="s">
        <v>481</v>
      </c>
      <c r="M67" s="18" t="s">
        <v>481</v>
      </c>
      <c r="N67" s="20" t="s">
        <v>481</v>
      </c>
      <c r="O67" s="18" t="s">
        <v>481</v>
      </c>
      <c r="P67" s="20" t="s">
        <v>481</v>
      </c>
      <c r="Q67" s="18" t="n">
        <v>357.70376592</v>
      </c>
      <c r="R67" s="20" t="n">
        <v>6.10021213</v>
      </c>
    </row>
    <row r="68" spans="1:18">
      <c r="A68" s="15" t="s">
        <v>543</v>
      </c>
      <c r="B68" s="17" t="n">
        <v>12083</v>
      </c>
      <c r="C68" s="18">
        <f>(33.0/B68*100)</f>
        <v/>
      </c>
      <c r="D68" s="19" t="n">
        <v>12050</v>
      </c>
      <c r="E68" s="18" t="n">
        <v>368.16575548</v>
      </c>
      <c r="F68" s="20" t="n">
        <v>2.18584365</v>
      </c>
      <c r="G68" s="18" t="n">
        <v>446.63212146</v>
      </c>
      <c r="H68" s="20" t="n">
        <v>1.78221452</v>
      </c>
      <c r="I68" s="18" t="s">
        <v>481</v>
      </c>
      <c r="J68" s="20" t="s">
        <v>481</v>
      </c>
      <c r="K68" s="18" t="s">
        <v>481</v>
      </c>
      <c r="L68" s="20" t="s">
        <v>481</v>
      </c>
      <c r="M68" s="18" t="s">
        <v>481</v>
      </c>
      <c r="N68" s="20" t="s">
        <v>481</v>
      </c>
      <c r="O68" s="18" t="s">
        <v>481</v>
      </c>
      <c r="P68" s="20" t="s">
        <v>481</v>
      </c>
      <c r="Q68" s="18" t="n">
        <v>357.06755119</v>
      </c>
      <c r="R68" s="20" t="n">
        <v>2.18377719</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472.93344676</v>
      </c>
      <c r="F70" s="20" t="n">
        <v>4.06921101</v>
      </c>
      <c r="G70" s="18" t="n">
        <v>509.26559393</v>
      </c>
      <c r="H70" s="20" t="n">
        <v>2.83437347</v>
      </c>
      <c r="I70" s="18" t="s">
        <v>481</v>
      </c>
      <c r="J70" s="20" t="s">
        <v>481</v>
      </c>
      <c r="K70" s="18" t="s">
        <v>481</v>
      </c>
      <c r="L70" s="20" t="s">
        <v>481</v>
      </c>
      <c r="M70" s="18" t="s">
        <v>481</v>
      </c>
      <c r="N70" s="20" t="s">
        <v>481</v>
      </c>
      <c r="O70" s="18" t="s">
        <v>481</v>
      </c>
      <c r="P70" s="20" t="s">
        <v>481</v>
      </c>
      <c r="Q70" s="18" t="n">
        <v>457.79113555</v>
      </c>
      <c r="R70" s="20" t="n">
        <v>7.16651369</v>
      </c>
    </row>
    <row r="71" spans="1:18">
      <c r="A71" s="15" t="s">
        <v>546</v>
      </c>
      <c r="B71" s="17" t="n">
        <v>6115</v>
      </c>
      <c r="C71" s="18">
        <f>(63.0/B71*100)</f>
        <v/>
      </c>
      <c r="D71" s="19" t="n">
        <v>6052</v>
      </c>
      <c r="E71" s="18" t="n">
        <v>489.13239009</v>
      </c>
      <c r="F71" s="20" t="n">
        <v>4.11178847</v>
      </c>
      <c r="G71" s="18" t="n">
        <v>573.63629174</v>
      </c>
      <c r="H71" s="20" t="n">
        <v>1.65889454</v>
      </c>
      <c r="I71" s="18" t="s">
        <v>481</v>
      </c>
      <c r="J71" s="20" t="s">
        <v>481</v>
      </c>
      <c r="K71" s="18" t="s">
        <v>481</v>
      </c>
      <c r="L71" s="20" t="s">
        <v>481</v>
      </c>
      <c r="M71" s="18" t="s">
        <v>481</v>
      </c>
      <c r="N71" s="20" t="s">
        <v>481</v>
      </c>
      <c r="O71" s="18" t="s">
        <v>481</v>
      </c>
      <c r="P71" s="20" t="s">
        <v>481</v>
      </c>
      <c r="Q71" s="18" t="n">
        <v>529.44126096</v>
      </c>
      <c r="R71" s="20" t="n">
        <v>10.7628142</v>
      </c>
    </row>
    <row r="72" spans="1:18">
      <c r="A72" s="15" t="s">
        <v>547</v>
      </c>
      <c r="B72" s="17" t="n">
        <v>7708</v>
      </c>
      <c r="C72" s="18">
        <f>(12.0/B72*100)</f>
        <v/>
      </c>
      <c r="D72" s="19" t="n">
        <v>7696</v>
      </c>
      <c r="E72" s="18" t="n">
        <v>464.29987397</v>
      </c>
      <c r="F72" s="20" t="n">
        <v>5.47164432</v>
      </c>
      <c r="G72" s="18" t="n">
        <v>552.7247799</v>
      </c>
      <c r="H72" s="20" t="n">
        <v>3.02438482</v>
      </c>
      <c r="I72" s="18" t="s">
        <v>481</v>
      </c>
      <c r="J72" s="20" t="s">
        <v>481</v>
      </c>
      <c r="K72" s="18" t="s">
        <v>481</v>
      </c>
      <c r="L72" s="20" t="s">
        <v>481</v>
      </c>
      <c r="M72" s="18" t="s">
        <v>481</v>
      </c>
      <c r="N72" s="20" t="s">
        <v>481</v>
      </c>
      <c r="O72" s="18" t="s">
        <v>481</v>
      </c>
      <c r="P72" s="20" t="s">
        <v>481</v>
      </c>
      <c r="Q72" s="18" t="n">
        <v>509.15444991</v>
      </c>
      <c r="R72" s="20" t="n">
        <v>10.62113022</v>
      </c>
    </row>
    <row r="73" spans="1:18">
      <c r="A73" s="15" t="s">
        <v>548</v>
      </c>
      <c r="B73" s="17" t="n">
        <v>8249</v>
      </c>
      <c r="C73" s="18">
        <f>(224.0/B73*100)</f>
        <v/>
      </c>
      <c r="D73" s="19" t="n">
        <v>8025</v>
      </c>
      <c r="E73" s="18" t="n">
        <v>389.51403416</v>
      </c>
      <c r="F73" s="20" t="n">
        <v>3.27676188</v>
      </c>
      <c r="G73" s="18" t="n">
        <v>433.41497747</v>
      </c>
      <c r="H73" s="20" t="n">
        <v>3.42125706</v>
      </c>
      <c r="I73" s="18" t="s">
        <v>481</v>
      </c>
      <c r="J73" s="20" t="s">
        <v>481</v>
      </c>
      <c r="K73" s="18" t="s">
        <v>481</v>
      </c>
      <c r="L73" s="20" t="s">
        <v>481</v>
      </c>
      <c r="M73" s="18" t="s">
        <v>481</v>
      </c>
      <c r="N73" s="20" t="s">
        <v>481</v>
      </c>
      <c r="O73" s="18" t="s">
        <v>481</v>
      </c>
      <c r="P73" s="20" t="s">
        <v>481</v>
      </c>
      <c r="Q73" s="18" t="n">
        <v>379.78666048</v>
      </c>
      <c r="R73" s="20" t="n">
        <v>8.11773623</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(365.0/B75*100)</f>
        <v/>
      </c>
      <c r="D75" s="19" t="n">
        <v>5010</v>
      </c>
      <c r="E75" s="18" t="n">
        <v>352.33171177</v>
      </c>
      <c r="F75" s="20" t="n">
        <v>3.45433987</v>
      </c>
      <c r="G75" s="18" t="n">
        <v>390.0301928</v>
      </c>
      <c r="H75" s="20" t="n">
        <v>3.9498591</v>
      </c>
      <c r="I75" s="18" t="s">
        <v>481</v>
      </c>
      <c r="J75" s="20" t="s">
        <v>481</v>
      </c>
      <c r="K75" s="18" t="s">
        <v>481</v>
      </c>
      <c r="L75" s="20" t="s">
        <v>481</v>
      </c>
      <c r="M75" s="18" t="s">
        <v>481</v>
      </c>
      <c r="N75" s="20" t="s">
        <v>481</v>
      </c>
      <c r="O75" s="18" t="s">
        <v>481</v>
      </c>
      <c r="P75" s="20" t="s">
        <v>481</v>
      </c>
      <c r="Q75" s="18" t="n">
        <v>337.54100914</v>
      </c>
      <c r="R75" s="20" t="n">
        <v>5.03868754</v>
      </c>
    </row>
    <row r="76" spans="1:18">
      <c r="A76" s="15" t="s">
        <v>551</v>
      </c>
      <c r="B76" s="17" t="n">
        <v>14167</v>
      </c>
      <c r="C76" s="18">
        <f>(239.0/B76*100)</f>
        <v/>
      </c>
      <c r="D76" s="19" t="n">
        <v>13928</v>
      </c>
      <c r="E76" s="18" t="n">
        <v>384.79353594</v>
      </c>
      <c r="F76" s="20" t="n">
        <v>2.73698181</v>
      </c>
      <c r="G76" s="18" t="n">
        <v>462.25432756</v>
      </c>
      <c r="H76" s="20" t="n">
        <v>2.39205588</v>
      </c>
      <c r="I76" s="18" t="s">
        <v>481</v>
      </c>
      <c r="J76" s="20" t="s">
        <v>481</v>
      </c>
      <c r="K76" s="18" t="s">
        <v>481</v>
      </c>
      <c r="L76" s="20" t="s">
        <v>481</v>
      </c>
      <c r="M76" s="18" t="s">
        <v>481</v>
      </c>
      <c r="N76" s="20" t="s">
        <v>481</v>
      </c>
      <c r="O76" s="18" t="s">
        <v>481</v>
      </c>
      <c r="P76" s="20" t="s">
        <v>481</v>
      </c>
      <c r="Q76" s="18" t="n">
        <v>380.87278767</v>
      </c>
      <c r="R76" s="20" t="n">
        <v>5.22425799</v>
      </c>
    </row>
    <row r="77" spans="1:18">
      <c r="A77" s="15" t="s">
        <v>552</v>
      </c>
      <c r="B77" s="17" t="n">
        <v>6062</v>
      </c>
      <c r="C77" s="18">
        <f>(534.0/B77*100)</f>
        <v/>
      </c>
      <c r="D77" s="19" t="n">
        <v>5528</v>
      </c>
      <c r="E77" s="18" t="n">
        <v>392.272782</v>
      </c>
      <c r="F77" s="20" t="n">
        <v>4.06451442</v>
      </c>
      <c r="G77" s="18" t="n">
        <v>438.85464656</v>
      </c>
      <c r="H77" s="20" t="n">
        <v>3.18975084</v>
      </c>
      <c r="I77" s="18" t="s">
        <v>481</v>
      </c>
      <c r="J77" s="20" t="s">
        <v>481</v>
      </c>
      <c r="K77" s="18" t="s">
        <v>481</v>
      </c>
      <c r="L77" s="20" t="s">
        <v>481</v>
      </c>
      <c r="M77" s="18" t="s">
        <v>481</v>
      </c>
      <c r="N77" s="20" t="s">
        <v>481</v>
      </c>
      <c r="O77" s="18" t="s">
        <v>481</v>
      </c>
      <c r="P77" s="20" t="s">
        <v>481</v>
      </c>
      <c r="Q77" s="18" t="n">
        <v>374.66680243</v>
      </c>
      <c r="R77" s="20" t="n">
        <v>3.52918422</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(129.0/B81*100)</f>
        <v/>
      </c>
      <c r="D81" s="19" t="n">
        <v>8732</v>
      </c>
      <c r="E81" s="18" t="n">
        <v>410.68506423</v>
      </c>
      <c r="F81" s="20" t="n">
        <v>4.20456076</v>
      </c>
      <c r="G81" s="18" t="n">
        <v>461.09556337</v>
      </c>
      <c r="H81" s="20" t="n">
        <v>3.29226751</v>
      </c>
      <c r="I81" s="18" t="s">
        <v>481</v>
      </c>
      <c r="J81" s="20" t="s">
        <v>481</v>
      </c>
      <c r="K81" s="18" t="s">
        <v>481</v>
      </c>
      <c r="L81" s="20" t="s">
        <v>481</v>
      </c>
      <c r="M81" s="18" t="s">
        <v>481</v>
      </c>
      <c r="N81" s="20" t="s">
        <v>481</v>
      </c>
      <c r="O81" s="18" t="s">
        <v>481</v>
      </c>
      <c r="P81" s="20" t="s">
        <v>481</v>
      </c>
      <c r="Q81" s="18" t="n">
        <v>407.25518826</v>
      </c>
      <c r="R81" s="20" t="n">
        <v>10.05459004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912</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493.73783231</v>
      </c>
      <c r="F7" s="20" t="n">
        <v>1.9014542</v>
      </c>
      <c r="G7" s="18" t="n">
        <v>508.34139191</v>
      </c>
      <c r="H7" s="20" t="n">
        <v>2.24431828</v>
      </c>
      <c r="I7" s="18" t="s">
        <v>481</v>
      </c>
      <c r="J7" s="20" t="s">
        <v>481</v>
      </c>
      <c r="K7" s="18" t="s">
        <v>481</v>
      </c>
      <c r="L7" s="20" t="s">
        <v>481</v>
      </c>
      <c r="M7" s="18" t="s">
        <v>481</v>
      </c>
      <c r="N7" s="20" t="s">
        <v>481</v>
      </c>
      <c r="O7" s="18" t="s">
        <v>481</v>
      </c>
      <c r="P7" s="20" t="s">
        <v>481</v>
      </c>
      <c r="Q7" s="18" t="n">
        <v>464.31815921</v>
      </c>
      <c r="R7" s="20" t="n">
        <v>4.54830467</v>
      </c>
    </row>
    <row r="8" spans="1:18">
      <c r="A8" s="15" t="s">
        <v>483</v>
      </c>
      <c r="B8" s="17" t="n">
        <v>7007</v>
      </c>
      <c r="C8" s="18">
        <f>(357.0/B8*100)</f>
        <v/>
      </c>
      <c r="D8" s="19" t="n">
        <v>6650</v>
      </c>
      <c r="E8" s="18" t="n">
        <v>498.55373361</v>
      </c>
      <c r="F8" s="20" t="n">
        <v>3.44398962</v>
      </c>
      <c r="G8" s="18" t="n">
        <v>503.67427158</v>
      </c>
      <c r="H8" s="20" t="n">
        <v>3.51613248</v>
      </c>
      <c r="I8" s="18" t="s">
        <v>481</v>
      </c>
      <c r="J8" s="20" t="s">
        <v>481</v>
      </c>
      <c r="K8" s="18" t="s">
        <v>481</v>
      </c>
      <c r="L8" s="20" t="s">
        <v>481</v>
      </c>
      <c r="M8" s="18" t="n">
        <v>301.63126691</v>
      </c>
      <c r="N8" s="20" t="n">
        <v>25.14921031</v>
      </c>
      <c r="O8" s="18" t="s">
        <v>481</v>
      </c>
      <c r="P8" s="20" t="s">
        <v>481</v>
      </c>
      <c r="Q8" s="18" t="n">
        <v>445.10917619</v>
      </c>
      <c r="R8" s="20" t="n">
        <v>7.44685071</v>
      </c>
    </row>
    <row r="9" spans="1:18">
      <c r="A9" s="15" t="s">
        <v>484</v>
      </c>
      <c r="B9" s="17" t="n">
        <v>9651</v>
      </c>
      <c r="C9" s="18">
        <f>(381.0/B9*100)</f>
        <v/>
      </c>
      <c r="D9" s="19" t="n">
        <v>9270</v>
      </c>
      <c r="E9" s="18" t="n">
        <v>520.55667596</v>
      </c>
      <c r="F9" s="20" t="n">
        <v>2.57732007</v>
      </c>
      <c r="G9" s="18" t="n">
        <v>509.29810632</v>
      </c>
      <c r="H9" s="20" t="n">
        <v>2.90685738</v>
      </c>
      <c r="I9" s="18" t="s">
        <v>481</v>
      </c>
      <c r="J9" s="20" t="s">
        <v>481</v>
      </c>
      <c r="K9" s="18" t="s">
        <v>481</v>
      </c>
      <c r="L9" s="20" t="s">
        <v>481</v>
      </c>
      <c r="M9" s="18" t="n">
        <v>357.98454354</v>
      </c>
      <c r="N9" s="20" t="n">
        <v>11.51846445</v>
      </c>
      <c r="O9" s="18" t="s">
        <v>481</v>
      </c>
      <c r="P9" s="20" t="s">
        <v>481</v>
      </c>
      <c r="Q9" s="18" t="n">
        <v>439.52955147</v>
      </c>
      <c r="R9" s="20" t="n">
        <v>7.39462408</v>
      </c>
    </row>
    <row r="10" spans="1:18">
      <c r="A10" s="15" t="s">
        <v>485</v>
      </c>
      <c r="B10" s="17" t="n">
        <v>20058</v>
      </c>
      <c r="C10" s="18">
        <f>(596.0/B10*100)</f>
        <v/>
      </c>
      <c r="D10" s="19" t="n">
        <v>19462</v>
      </c>
      <c r="E10" s="18" t="n">
        <v>516.6424203399999</v>
      </c>
      <c r="F10" s="20" t="n">
        <v>2.38254795</v>
      </c>
      <c r="G10" s="18" t="n">
        <v>525.01292138</v>
      </c>
      <c r="H10" s="20" t="n">
        <v>3.15875058</v>
      </c>
      <c r="I10" s="18" t="s">
        <v>481</v>
      </c>
      <c r="J10" s="20" t="s">
        <v>481</v>
      </c>
      <c r="K10" s="18" t="s">
        <v>481</v>
      </c>
      <c r="L10" s="20" t="s">
        <v>481</v>
      </c>
      <c r="M10" s="18" t="s">
        <v>481</v>
      </c>
      <c r="N10" s="20" t="s">
        <v>481</v>
      </c>
      <c r="O10" s="18" t="s">
        <v>481</v>
      </c>
      <c r="P10" s="20" t="s">
        <v>481</v>
      </c>
      <c r="Q10" s="18" t="n">
        <v>460.4421385</v>
      </c>
      <c r="R10" s="20" t="n">
        <v>6.52484225</v>
      </c>
    </row>
    <row r="11" spans="1:18">
      <c r="A11" s="15" t="s">
        <v>486</v>
      </c>
      <c r="B11" s="17" t="n">
        <v>7053</v>
      </c>
      <c r="C11" s="18">
        <f>(274.0/B11*100)</f>
        <v/>
      </c>
      <c r="D11" s="19" t="n">
        <v>6779</v>
      </c>
      <c r="E11" s="18" t="n">
        <v>422.07948158</v>
      </c>
      <c r="F11" s="20" t="n">
        <v>2.87794053</v>
      </c>
      <c r="G11" s="18" t="n">
        <v>437.63582295</v>
      </c>
      <c r="H11" s="20" t="n">
        <v>3.25366817</v>
      </c>
      <c r="I11" s="18" t="s">
        <v>481</v>
      </c>
      <c r="J11" s="20" t="s">
        <v>481</v>
      </c>
      <c r="K11" s="18" t="s">
        <v>481</v>
      </c>
      <c r="L11" s="20" t="s">
        <v>481</v>
      </c>
      <c r="M11" s="18" t="s">
        <v>481</v>
      </c>
      <c r="N11" s="20" t="s">
        <v>481</v>
      </c>
      <c r="O11" s="18" t="s">
        <v>481</v>
      </c>
      <c r="P11" s="20" t="s">
        <v>481</v>
      </c>
      <c r="Q11" s="18" t="n">
        <v>395.48355861</v>
      </c>
      <c r="R11" s="20" t="n">
        <v>5.84984287</v>
      </c>
    </row>
    <row r="12" spans="1:18">
      <c r="A12" s="15" t="s">
        <v>487</v>
      </c>
      <c r="B12" s="17" t="n">
        <v>6894</v>
      </c>
      <c r="C12" s="18">
        <f>(61.0/B12*100)</f>
        <v/>
      </c>
      <c r="D12" s="19" t="n">
        <v>6833</v>
      </c>
      <c r="E12" s="18" t="n">
        <v>496.81886863</v>
      </c>
      <c r="F12" s="20" t="n">
        <v>2.14359355</v>
      </c>
      <c r="G12" s="18" t="n">
        <v>504.76546705</v>
      </c>
      <c r="H12" s="20" t="n">
        <v>2.86606874</v>
      </c>
      <c r="I12" s="18" t="s">
        <v>481</v>
      </c>
      <c r="J12" s="20" t="s">
        <v>481</v>
      </c>
      <c r="K12" s="18" t="s">
        <v>481</v>
      </c>
      <c r="L12" s="20" t="s">
        <v>481</v>
      </c>
      <c r="M12" s="18" t="n">
        <v>340.98506961</v>
      </c>
      <c r="N12" s="20" t="n">
        <v>12.52444664</v>
      </c>
      <c r="O12" s="18" t="s">
        <v>481</v>
      </c>
      <c r="P12" s="20" t="s">
        <v>481</v>
      </c>
      <c r="Q12" s="18" t="n">
        <v>412.49147853</v>
      </c>
      <c r="R12" s="20" t="n">
        <v>8.25245071</v>
      </c>
    </row>
    <row r="13" spans="1:18">
      <c r="A13" s="15" t="s">
        <v>488</v>
      </c>
      <c r="B13" s="17" t="n">
        <v>7161</v>
      </c>
      <c r="C13" s="18">
        <f>(380.0/B13*100)</f>
        <v/>
      </c>
      <c r="D13" s="19" t="n">
        <v>6781</v>
      </c>
      <c r="E13" s="18" t="n">
        <v>516.41305807</v>
      </c>
      <c r="F13" s="20" t="n">
        <v>2.45133436</v>
      </c>
      <c r="G13" s="18" t="n">
        <v>518.59807144</v>
      </c>
      <c r="H13" s="20" t="n">
        <v>2.86786008</v>
      </c>
      <c r="I13" s="18" t="s">
        <v>481</v>
      </c>
      <c r="J13" s="20" t="s">
        <v>481</v>
      </c>
      <c r="K13" s="18" t="s">
        <v>481</v>
      </c>
      <c r="L13" s="20" t="s">
        <v>481</v>
      </c>
      <c r="M13" s="18" t="n">
        <v>447.51533769</v>
      </c>
      <c r="N13" s="20" t="n">
        <v>5.97365007</v>
      </c>
      <c r="O13" s="18" t="s">
        <v>481</v>
      </c>
      <c r="P13" s="20" t="s">
        <v>481</v>
      </c>
      <c r="Q13" s="18" t="n">
        <v>445.52910442</v>
      </c>
      <c r="R13" s="20" t="n">
        <v>6.79779166</v>
      </c>
    </row>
    <row r="14" spans="1:18">
      <c r="A14" s="15" t="s">
        <v>489</v>
      </c>
      <c r="B14" s="17" t="n">
        <v>5587</v>
      </c>
      <c r="C14" s="18">
        <f>(102.0/B14*100)</f>
        <v/>
      </c>
      <c r="D14" s="19" t="n">
        <v>5485</v>
      </c>
      <c r="E14" s="18" t="n">
        <v>520.59439428</v>
      </c>
      <c r="F14" s="20" t="n">
        <v>2.37719085</v>
      </c>
      <c r="G14" s="18" t="n">
        <v>523.57749193</v>
      </c>
      <c r="H14" s="20" t="n">
        <v>2.82471594</v>
      </c>
      <c r="I14" s="18" t="s">
        <v>481</v>
      </c>
      <c r="J14" s="20" t="s">
        <v>481</v>
      </c>
      <c r="K14" s="18" t="s">
        <v>481</v>
      </c>
      <c r="L14" s="20" t="s">
        <v>481</v>
      </c>
      <c r="M14" s="18" t="s">
        <v>481</v>
      </c>
      <c r="N14" s="20" t="s">
        <v>481</v>
      </c>
      <c r="O14" s="18" t="s">
        <v>481</v>
      </c>
      <c r="P14" s="20" t="s">
        <v>481</v>
      </c>
      <c r="Q14" s="18" t="n">
        <v>470.21956777</v>
      </c>
      <c r="R14" s="20" t="n">
        <v>8.3496246</v>
      </c>
    </row>
    <row r="15" spans="1:18">
      <c r="A15" s="15" t="s">
        <v>490</v>
      </c>
      <c r="B15" s="17" t="n">
        <v>5882</v>
      </c>
      <c r="C15" s="18">
        <f>(218.0/B15*100)</f>
        <v/>
      </c>
      <c r="D15" s="19" t="n">
        <v>5664</v>
      </c>
      <c r="E15" s="18" t="n">
        <v>516.89782915</v>
      </c>
      <c r="F15" s="20" t="n">
        <v>2.39029875</v>
      </c>
      <c r="G15" s="18" t="n">
        <v>513.95051105</v>
      </c>
      <c r="H15" s="20" t="n">
        <v>2.87956737</v>
      </c>
      <c r="I15" s="18" t="s">
        <v>481</v>
      </c>
      <c r="J15" s="20" t="s">
        <v>481</v>
      </c>
      <c r="K15" s="18" t="s">
        <v>481</v>
      </c>
      <c r="L15" s="20" t="s">
        <v>481</v>
      </c>
      <c r="M15" s="18" t="n">
        <v>368.85220715</v>
      </c>
      <c r="N15" s="20" t="n">
        <v>14.5875493</v>
      </c>
      <c r="O15" s="18" t="s">
        <v>481</v>
      </c>
      <c r="P15" s="20" t="s">
        <v>481</v>
      </c>
      <c r="Q15" s="18" t="n">
        <v>452.46835557</v>
      </c>
      <c r="R15" s="20" t="n">
        <v>7.18171435</v>
      </c>
    </row>
    <row r="16" spans="1:18">
      <c r="A16" s="15" t="s">
        <v>491</v>
      </c>
      <c r="B16" s="17" t="n">
        <v>6108</v>
      </c>
      <c r="C16" s="18">
        <f>(210.0/B16*100)</f>
        <v/>
      </c>
      <c r="D16" s="19" t="n">
        <v>5898</v>
      </c>
      <c r="E16" s="18" t="n">
        <v>499.96187514</v>
      </c>
      <c r="F16" s="20" t="n">
        <v>2.56279778</v>
      </c>
      <c r="G16" s="18" t="n">
        <v>502.43936743</v>
      </c>
      <c r="H16" s="20" t="n">
        <v>2.71914086</v>
      </c>
      <c r="I16" s="18" t="s">
        <v>481</v>
      </c>
      <c r="J16" s="20" t="s">
        <v>481</v>
      </c>
      <c r="K16" s="18" t="s">
        <v>481</v>
      </c>
      <c r="L16" s="20" t="s">
        <v>481</v>
      </c>
      <c r="M16" s="18" t="s">
        <v>481</v>
      </c>
      <c r="N16" s="20" t="s">
        <v>481</v>
      </c>
      <c r="O16" s="18" t="s">
        <v>481</v>
      </c>
      <c r="P16" s="20" t="s">
        <v>481</v>
      </c>
      <c r="Q16" s="18" t="n">
        <v>421.34688755</v>
      </c>
      <c r="R16" s="20" t="n">
        <v>8.47559684</v>
      </c>
    </row>
    <row r="17" spans="1:18">
      <c r="A17" s="15" t="s">
        <v>492</v>
      </c>
      <c r="B17" s="17" t="n">
        <v>6504</v>
      </c>
      <c r="C17" s="18">
        <f>(2822.0/B17*100)</f>
        <v/>
      </c>
      <c r="D17" s="19" t="n">
        <v>3682</v>
      </c>
      <c r="E17" s="18" t="n">
        <v>514.64520659</v>
      </c>
      <c r="F17" s="20" t="n">
        <v>3.59972621</v>
      </c>
      <c r="G17" s="18" t="n">
        <v>514.0968619499999</v>
      </c>
      <c r="H17" s="20" t="n">
        <v>4.1559358</v>
      </c>
      <c r="I17" s="18" t="s">
        <v>481</v>
      </c>
      <c r="J17" s="20" t="s">
        <v>481</v>
      </c>
      <c r="K17" s="18" t="s">
        <v>481</v>
      </c>
      <c r="L17" s="20" t="s">
        <v>481</v>
      </c>
      <c r="M17" s="18" t="n">
        <v>362.96139732</v>
      </c>
      <c r="N17" s="20" t="n">
        <v>12.64520278</v>
      </c>
      <c r="O17" s="18" t="s">
        <v>481</v>
      </c>
      <c r="P17" s="20" t="s">
        <v>481</v>
      </c>
      <c r="Q17" s="18" t="n">
        <v>474.85999603</v>
      </c>
      <c r="R17" s="20" t="n">
        <v>6.5570967</v>
      </c>
    </row>
    <row r="18" spans="1:18">
      <c r="A18" s="15" t="s">
        <v>493</v>
      </c>
      <c r="B18" s="17" t="n">
        <v>5532</v>
      </c>
      <c r="C18" s="18">
        <f>(33.0/B18*100)</f>
        <v/>
      </c>
      <c r="D18" s="19" t="n">
        <v>5499</v>
      </c>
      <c r="E18" s="18" t="n">
        <v>457.13435618</v>
      </c>
      <c r="F18" s="20" t="n">
        <v>3.85457907</v>
      </c>
      <c r="G18" s="18" t="n">
        <v>458.34780844</v>
      </c>
      <c r="H18" s="20" t="n">
        <v>3.5699786</v>
      </c>
      <c r="I18" s="18" t="s">
        <v>481</v>
      </c>
      <c r="J18" s="20" t="s">
        <v>481</v>
      </c>
      <c r="K18" s="18" t="s">
        <v>481</v>
      </c>
      <c r="L18" s="20" t="s">
        <v>481</v>
      </c>
      <c r="M18" s="18" t="s">
        <v>481</v>
      </c>
      <c r="N18" s="20" t="s">
        <v>481</v>
      </c>
      <c r="O18" s="18" t="s">
        <v>481</v>
      </c>
      <c r="P18" s="20" t="s">
        <v>481</v>
      </c>
      <c r="Q18" s="18" t="n">
        <v>397.35334358</v>
      </c>
      <c r="R18" s="20" t="n">
        <v>9.97217051</v>
      </c>
    </row>
    <row r="19" spans="1:18">
      <c r="A19" s="15" t="s">
        <v>494</v>
      </c>
      <c r="B19" s="17" t="n">
        <v>5658</v>
      </c>
      <c r="C19" s="18">
        <f>(541.0/B19*100)</f>
        <v/>
      </c>
      <c r="D19" s="19" t="n">
        <v>5117</v>
      </c>
      <c r="E19" s="18" t="n">
        <v>485.31668827</v>
      </c>
      <c r="F19" s="20" t="n">
        <v>2.9778368</v>
      </c>
      <c r="G19" s="18" t="n">
        <v>477.53546648</v>
      </c>
      <c r="H19" s="20" t="n">
        <v>3.68491476</v>
      </c>
      <c r="I19" s="18" t="s">
        <v>481</v>
      </c>
      <c r="J19" s="20" t="s">
        <v>481</v>
      </c>
      <c r="K19" s="18" t="s">
        <v>481</v>
      </c>
      <c r="L19" s="20" t="s">
        <v>481</v>
      </c>
      <c r="M19" s="18" t="s">
        <v>481</v>
      </c>
      <c r="N19" s="20" t="s">
        <v>481</v>
      </c>
      <c r="O19" s="18" t="s">
        <v>481</v>
      </c>
      <c r="P19" s="20" t="s">
        <v>481</v>
      </c>
      <c r="Q19" s="18" t="n">
        <v>396.7849276</v>
      </c>
      <c r="R19" s="20" t="n">
        <v>7.34044656</v>
      </c>
    </row>
    <row r="20" spans="1:18">
      <c r="A20" s="15" t="s">
        <v>495</v>
      </c>
      <c r="B20" s="17" t="n">
        <v>3371</v>
      </c>
      <c r="C20" s="18">
        <f>(75.0/B20*100)</f>
        <v/>
      </c>
      <c r="D20" s="19" t="n">
        <v>3296</v>
      </c>
      <c r="E20" s="18" t="n">
        <v>490.63455164</v>
      </c>
      <c r="F20" s="20" t="n">
        <v>2.26088653</v>
      </c>
      <c r="G20" s="18" t="n">
        <v>493.49991915</v>
      </c>
      <c r="H20" s="20" t="n">
        <v>3.9610007</v>
      </c>
      <c r="I20" s="18" t="s">
        <v>481</v>
      </c>
      <c r="J20" s="20" t="s">
        <v>481</v>
      </c>
      <c r="K20" s="18" t="s">
        <v>481</v>
      </c>
      <c r="L20" s="20" t="s">
        <v>481</v>
      </c>
      <c r="M20" s="18" t="s">
        <v>481</v>
      </c>
      <c r="N20" s="20" t="s">
        <v>481</v>
      </c>
      <c r="O20" s="18" t="s">
        <v>481</v>
      </c>
      <c r="P20" s="20" t="s">
        <v>481</v>
      </c>
      <c r="Q20" s="18" t="n">
        <v>447.84055551</v>
      </c>
      <c r="R20" s="20" t="n">
        <v>9.79836338</v>
      </c>
    </row>
    <row r="21" spans="1:18">
      <c r="A21" s="15" t="s">
        <v>496</v>
      </c>
      <c r="B21" s="17" t="n">
        <v>5741</v>
      </c>
      <c r="C21" s="18">
        <f>(97.0/B21*100)</f>
        <v/>
      </c>
      <c r="D21" s="19" t="n">
        <v>5644</v>
      </c>
      <c r="E21" s="18" t="n">
        <v>504.88854886</v>
      </c>
      <c r="F21" s="20" t="n">
        <v>2.21360942</v>
      </c>
      <c r="G21" s="18" t="n">
        <v>505.51287515</v>
      </c>
      <c r="H21" s="20" t="n">
        <v>3.24804041</v>
      </c>
      <c r="I21" s="18" t="s">
        <v>481</v>
      </c>
      <c r="J21" s="20" t="s">
        <v>481</v>
      </c>
      <c r="K21" s="18" t="s">
        <v>481</v>
      </c>
      <c r="L21" s="20" t="s">
        <v>481</v>
      </c>
      <c r="M21" s="18" t="s">
        <v>481</v>
      </c>
      <c r="N21" s="20" t="s">
        <v>481</v>
      </c>
      <c r="O21" s="18" t="s">
        <v>481</v>
      </c>
      <c r="P21" s="20" t="s">
        <v>481</v>
      </c>
      <c r="Q21" s="18" t="n">
        <v>460.84092878</v>
      </c>
      <c r="R21" s="20" t="n">
        <v>8.36001106</v>
      </c>
    </row>
    <row r="22" spans="1:18">
      <c r="A22" s="15" t="s">
        <v>497</v>
      </c>
      <c r="B22" s="17" t="n">
        <v>6598</v>
      </c>
      <c r="C22" s="18">
        <f>(46.0/B22*100)</f>
        <v/>
      </c>
      <c r="D22" s="19" t="n">
        <v>6552</v>
      </c>
      <c r="E22" s="18" t="n">
        <v>467.58888798</v>
      </c>
      <c r="F22" s="20" t="n">
        <v>3.80026547</v>
      </c>
      <c r="G22" s="18" t="n">
        <v>494.66560231</v>
      </c>
      <c r="H22" s="20" t="n">
        <v>4.43461066</v>
      </c>
      <c r="I22" s="18" t="s">
        <v>481</v>
      </c>
      <c r="J22" s="20" t="s">
        <v>481</v>
      </c>
      <c r="K22" s="18" t="s">
        <v>481</v>
      </c>
      <c r="L22" s="20" t="s">
        <v>481</v>
      </c>
      <c r="M22" s="18" t="s">
        <v>481</v>
      </c>
      <c r="N22" s="20" t="s">
        <v>481</v>
      </c>
      <c r="O22" s="18" t="n">
        <v>474.6850009</v>
      </c>
      <c r="P22" s="20" t="n">
        <v>28.261185</v>
      </c>
      <c r="Q22" s="18" t="n">
        <v>385.15638873</v>
      </c>
      <c r="R22" s="20" t="n">
        <v>7.14726848</v>
      </c>
    </row>
    <row r="23" spans="1:18">
      <c r="A23" s="15" t="s">
        <v>498</v>
      </c>
      <c r="B23" s="17" t="n">
        <v>11583</v>
      </c>
      <c r="C23" s="18">
        <f>(329.0/B23*100)</f>
        <v/>
      </c>
      <c r="D23" s="19" t="n">
        <v>11254</v>
      </c>
      <c r="E23" s="18" t="n">
        <v>498.375003</v>
      </c>
      <c r="F23" s="20" t="n">
        <v>3.22254771</v>
      </c>
      <c r="G23" s="18" t="n">
        <v>481.84560409</v>
      </c>
      <c r="H23" s="20" t="n">
        <v>3.53980196</v>
      </c>
      <c r="I23" s="18" t="s">
        <v>481</v>
      </c>
      <c r="J23" s="20" t="s">
        <v>481</v>
      </c>
      <c r="K23" s="18" t="s">
        <v>481</v>
      </c>
      <c r="L23" s="20" t="s">
        <v>481</v>
      </c>
      <c r="M23" s="18" t="s">
        <v>481</v>
      </c>
      <c r="N23" s="20" t="s">
        <v>481</v>
      </c>
      <c r="O23" s="18" t="s">
        <v>481</v>
      </c>
      <c r="P23" s="20" t="s">
        <v>481</v>
      </c>
      <c r="Q23" s="18" t="n">
        <v>440.76548849</v>
      </c>
      <c r="R23" s="20" t="n">
        <v>7.98548175</v>
      </c>
    </row>
    <row r="24" spans="1:18">
      <c r="A24" s="15" t="s">
        <v>499</v>
      </c>
      <c r="B24" s="17" t="n">
        <v>6647</v>
      </c>
      <c r="C24" s="18">
        <f>(23.0/B24*100)</f>
        <v/>
      </c>
      <c r="D24" s="19" t="n">
        <v>6624</v>
      </c>
      <c r="E24" s="18" t="n">
        <v>522.49175804</v>
      </c>
      <c r="F24" s="20" t="n">
        <v>3.36434874</v>
      </c>
      <c r="G24" s="18" t="n">
        <v>545.8640781</v>
      </c>
      <c r="H24" s="20" t="n">
        <v>3.1860859</v>
      </c>
      <c r="I24" s="18" t="s">
        <v>481</v>
      </c>
      <c r="J24" s="20" t="s">
        <v>481</v>
      </c>
      <c r="K24" s="18" t="s">
        <v>481</v>
      </c>
      <c r="L24" s="20" t="s">
        <v>481</v>
      </c>
      <c r="M24" s="18" t="s">
        <v>481</v>
      </c>
      <c r="N24" s="20" t="s">
        <v>481</v>
      </c>
      <c r="O24" s="18" t="s">
        <v>481</v>
      </c>
      <c r="P24" s="20" t="s">
        <v>481</v>
      </c>
      <c r="Q24" s="18" t="n">
        <v>480.52313741</v>
      </c>
      <c r="R24" s="20" t="n">
        <v>10.45600627</v>
      </c>
    </row>
    <row r="25" spans="1:18">
      <c r="A25" s="15" t="s">
        <v>500</v>
      </c>
      <c r="B25" s="17" t="n">
        <v>5581</v>
      </c>
      <c r="C25" s="18">
        <f>(26.0/B25*100)</f>
        <v/>
      </c>
      <c r="D25" s="19" t="n">
        <v>5555</v>
      </c>
      <c r="E25" s="18" t="n">
        <v>504.83676207</v>
      </c>
      <c r="F25" s="20" t="n">
        <v>4.98762105</v>
      </c>
      <c r="G25" s="18" t="n">
        <v>539.1920922100001</v>
      </c>
      <c r="H25" s="20" t="n">
        <v>3.43589247</v>
      </c>
      <c r="I25" s="18" t="s">
        <v>481</v>
      </c>
      <c r="J25" s="20" t="s">
        <v>481</v>
      </c>
      <c r="K25" s="18" t="s">
        <v>481</v>
      </c>
      <c r="L25" s="20" t="s">
        <v>481</v>
      </c>
      <c r="M25" s="18" t="s">
        <v>481</v>
      </c>
      <c r="N25" s="20" t="s">
        <v>481</v>
      </c>
      <c r="O25" s="18" t="s">
        <v>481</v>
      </c>
      <c r="P25" s="20" t="s">
        <v>481</v>
      </c>
      <c r="Q25" s="18" t="n">
        <v>508.7300721</v>
      </c>
      <c r="R25" s="20" t="n">
        <v>11.7371218</v>
      </c>
    </row>
    <row r="26" spans="1:18">
      <c r="A26" s="15" t="s">
        <v>501</v>
      </c>
      <c r="B26" s="17" t="n">
        <v>4869</v>
      </c>
      <c r="C26" s="18">
        <f>(108.0/B26*100)</f>
        <v/>
      </c>
      <c r="D26" s="19" t="n">
        <v>4761</v>
      </c>
      <c r="E26" s="18" t="n">
        <v>482.53501158</v>
      </c>
      <c r="F26" s="20" t="n">
        <v>2.15085182</v>
      </c>
      <c r="G26" s="18" t="n">
        <v>487.45634695</v>
      </c>
      <c r="H26" s="20" t="n">
        <v>2.72823904</v>
      </c>
      <c r="I26" s="18" t="s">
        <v>481</v>
      </c>
      <c r="J26" s="20" t="s">
        <v>481</v>
      </c>
      <c r="K26" s="18" t="s">
        <v>481</v>
      </c>
      <c r="L26" s="20" t="s">
        <v>481</v>
      </c>
      <c r="M26" s="18" t="s">
        <v>481</v>
      </c>
      <c r="N26" s="20" t="s">
        <v>481</v>
      </c>
      <c r="O26" s="18" t="s">
        <v>481</v>
      </c>
      <c r="P26" s="20" t="s">
        <v>481</v>
      </c>
      <c r="Q26" s="18" t="n">
        <v>437.44708396</v>
      </c>
      <c r="R26" s="20" t="n">
        <v>7.73131591</v>
      </c>
    </row>
    <row r="27" spans="1:18">
      <c r="A27" s="15" t="s">
        <v>502</v>
      </c>
      <c r="B27" s="17" t="n">
        <v>5299</v>
      </c>
      <c r="C27" s="18">
        <f>(245.0/B27*100)</f>
        <v/>
      </c>
      <c r="D27" s="19" t="n">
        <v>5054</v>
      </c>
      <c r="E27" s="18" t="n">
        <v>494.46411774</v>
      </c>
      <c r="F27" s="20" t="n">
        <v>1.67609939</v>
      </c>
      <c r="G27" s="18" t="n">
        <v>486.92106863</v>
      </c>
      <c r="H27" s="20" t="n">
        <v>3.03532353</v>
      </c>
      <c r="I27" s="18" t="s">
        <v>481</v>
      </c>
      <c r="J27" s="20" t="s">
        <v>481</v>
      </c>
      <c r="K27" s="18" t="s">
        <v>481</v>
      </c>
      <c r="L27" s="20" t="s">
        <v>481</v>
      </c>
      <c r="M27" s="18" t="s">
        <v>481</v>
      </c>
      <c r="N27" s="20" t="s">
        <v>481</v>
      </c>
      <c r="O27" s="18" t="s">
        <v>481</v>
      </c>
      <c r="P27" s="20" t="s">
        <v>481</v>
      </c>
      <c r="Q27" s="18" t="n">
        <v>427.20579205</v>
      </c>
      <c r="R27" s="20" t="n">
        <v>4.84141048</v>
      </c>
    </row>
    <row r="28" spans="1:18">
      <c r="A28" s="15" t="s">
        <v>503</v>
      </c>
      <c r="B28" s="17" t="n">
        <v>7568</v>
      </c>
      <c r="C28" s="18">
        <f>(640.0/B28*100)</f>
        <v/>
      </c>
      <c r="D28" s="19" t="n">
        <v>6928</v>
      </c>
      <c r="E28" s="18" t="n">
        <v>409.75793452</v>
      </c>
      <c r="F28" s="20" t="n">
        <v>2.59652891</v>
      </c>
      <c r="G28" s="18" t="n">
        <v>422.36977058</v>
      </c>
      <c r="H28" s="20" t="n">
        <v>3.07416696</v>
      </c>
      <c r="I28" s="18" t="s">
        <v>481</v>
      </c>
      <c r="J28" s="20" t="s">
        <v>481</v>
      </c>
      <c r="K28" s="18" t="s">
        <v>481</v>
      </c>
      <c r="L28" s="20" t="s">
        <v>481</v>
      </c>
      <c r="M28" s="18" t="s">
        <v>481</v>
      </c>
      <c r="N28" s="20" t="s">
        <v>481</v>
      </c>
      <c r="O28" s="18" t="s">
        <v>481</v>
      </c>
      <c r="P28" s="20" t="s">
        <v>481</v>
      </c>
      <c r="Q28" s="18" t="n">
        <v>378.40683935</v>
      </c>
      <c r="R28" s="20" t="n">
        <v>6.91365746</v>
      </c>
    </row>
    <row r="29" spans="1:18">
      <c r="A29" s="15" t="s">
        <v>504</v>
      </c>
      <c r="B29" s="17" t="n">
        <v>5385</v>
      </c>
      <c r="C29" s="18">
        <f>(30.0/B29*100)</f>
        <v/>
      </c>
      <c r="D29" s="19" t="n">
        <v>5355</v>
      </c>
      <c r="E29" s="18" t="n">
        <v>515.90992667</v>
      </c>
      <c r="F29" s="20" t="n">
        <v>2.42816625</v>
      </c>
      <c r="G29" s="18" t="n">
        <v>529.00495136</v>
      </c>
      <c r="H29" s="20" t="n">
        <v>3.27458413</v>
      </c>
      <c r="I29" s="18" t="s">
        <v>481</v>
      </c>
      <c r="J29" s="20" t="s">
        <v>481</v>
      </c>
      <c r="K29" s="18" t="s">
        <v>481</v>
      </c>
      <c r="L29" s="20" t="s">
        <v>481</v>
      </c>
      <c r="M29" s="18" t="n">
        <v>335.3902018</v>
      </c>
      <c r="N29" s="20" t="n">
        <v>12.1685767</v>
      </c>
      <c r="O29" s="18" t="s">
        <v>481</v>
      </c>
      <c r="P29" s="20" t="s">
        <v>481</v>
      </c>
      <c r="Q29" s="18" t="n">
        <v>426.54509732</v>
      </c>
      <c r="R29" s="20" t="n">
        <v>11.41516534</v>
      </c>
    </row>
    <row r="30" spans="1:18">
      <c r="A30" s="15" t="s">
        <v>505</v>
      </c>
      <c r="B30" s="17" t="n">
        <v>4520</v>
      </c>
      <c r="C30" s="18">
        <f>(290.0/B30*100)</f>
        <v/>
      </c>
      <c r="D30" s="19" t="n">
        <v>4230</v>
      </c>
      <c r="E30" s="18" t="n">
        <v>494.8522906</v>
      </c>
      <c r="F30" s="20" t="n">
        <v>2.67675352</v>
      </c>
      <c r="G30" s="18" t="n">
        <v>510.44048669</v>
      </c>
      <c r="H30" s="20" t="n">
        <v>2.93251794</v>
      </c>
      <c r="I30" s="18" t="s">
        <v>481</v>
      </c>
      <c r="J30" s="20" t="s">
        <v>481</v>
      </c>
      <c r="K30" s="18" t="s">
        <v>481</v>
      </c>
      <c r="L30" s="20" t="s">
        <v>481</v>
      </c>
      <c r="M30" s="18" t="s">
        <v>481</v>
      </c>
      <c r="N30" s="20" t="s">
        <v>481</v>
      </c>
      <c r="O30" s="18" t="s">
        <v>481</v>
      </c>
      <c r="P30" s="20" t="s">
        <v>481</v>
      </c>
      <c r="Q30" s="18" t="n">
        <v>436.35568099</v>
      </c>
      <c r="R30" s="20" t="n">
        <v>7.17356928</v>
      </c>
    </row>
    <row r="31" spans="1:18">
      <c r="A31" s="15" t="s">
        <v>506</v>
      </c>
      <c r="B31" s="17" t="n">
        <v>5456</v>
      </c>
      <c r="C31" s="18">
        <f>(161.0/B31*100)</f>
        <v/>
      </c>
      <c r="D31" s="19" t="n">
        <v>5295</v>
      </c>
      <c r="E31" s="18" t="n">
        <v>507.46798892</v>
      </c>
      <c r="F31" s="20" t="n">
        <v>2.46798385</v>
      </c>
      <c r="G31" s="18" t="n">
        <v>505.35251387</v>
      </c>
      <c r="H31" s="20" t="n">
        <v>3.26781625</v>
      </c>
      <c r="I31" s="18" t="s">
        <v>481</v>
      </c>
      <c r="J31" s="20" t="s">
        <v>481</v>
      </c>
      <c r="K31" s="18" t="s">
        <v>481</v>
      </c>
      <c r="L31" s="20" t="s">
        <v>481</v>
      </c>
      <c r="M31" s="18" t="s">
        <v>481</v>
      </c>
      <c r="N31" s="20" t="s">
        <v>481</v>
      </c>
      <c r="O31" s="18" t="s">
        <v>481</v>
      </c>
      <c r="P31" s="20" t="s">
        <v>481</v>
      </c>
      <c r="Q31" s="18" t="n">
        <v>435.42266927</v>
      </c>
      <c r="R31" s="20" t="n">
        <v>6.46287433</v>
      </c>
    </row>
    <row r="32" spans="1:18">
      <c r="A32" s="15" t="s">
        <v>507</v>
      </c>
      <c r="B32" s="17" t="n">
        <v>4478</v>
      </c>
      <c r="C32" s="18">
        <f>(6.0/B32*100)</f>
        <v/>
      </c>
      <c r="D32" s="19" t="n">
        <v>4472</v>
      </c>
      <c r="E32" s="18" t="n">
        <v>503.9020267</v>
      </c>
      <c r="F32" s="20" t="n">
        <v>2.30520715</v>
      </c>
      <c r="G32" s="18" t="n">
        <v>515.34017395</v>
      </c>
      <c r="H32" s="20" t="n">
        <v>3.82593123</v>
      </c>
      <c r="I32" s="18" t="s">
        <v>481</v>
      </c>
      <c r="J32" s="20" t="s">
        <v>481</v>
      </c>
      <c r="K32" s="18" t="s">
        <v>481</v>
      </c>
      <c r="L32" s="20" t="s">
        <v>481</v>
      </c>
      <c r="M32" s="18" t="s">
        <v>481</v>
      </c>
      <c r="N32" s="20" t="s">
        <v>481</v>
      </c>
      <c r="O32" s="18" t="s">
        <v>481</v>
      </c>
      <c r="P32" s="20" t="s">
        <v>481</v>
      </c>
      <c r="Q32" s="18" t="n">
        <v>417.76393791</v>
      </c>
      <c r="R32" s="20" t="n">
        <v>10.68029009</v>
      </c>
    </row>
    <row r="33" spans="1:18">
      <c r="A33" s="15" t="s">
        <v>508</v>
      </c>
      <c r="B33" s="17" t="n">
        <v>7325</v>
      </c>
      <c r="C33" s="18">
        <f>(90.0/B33*100)</f>
        <v/>
      </c>
      <c r="D33" s="19" t="n">
        <v>7235</v>
      </c>
      <c r="E33" s="18" t="n">
        <v>489.53792074</v>
      </c>
      <c r="F33" s="20" t="n">
        <v>2.49578637</v>
      </c>
      <c r="G33" s="18" t="n">
        <v>504.41929861</v>
      </c>
      <c r="H33" s="20" t="n">
        <v>3.42569481</v>
      </c>
      <c r="I33" s="18" t="s">
        <v>481</v>
      </c>
      <c r="J33" s="20" t="s">
        <v>481</v>
      </c>
      <c r="K33" s="18" t="s">
        <v>481</v>
      </c>
      <c r="L33" s="20" t="s">
        <v>481</v>
      </c>
      <c r="M33" s="18" t="s">
        <v>481</v>
      </c>
      <c r="N33" s="20" t="s">
        <v>481</v>
      </c>
      <c r="O33" s="18" t="s">
        <v>481</v>
      </c>
      <c r="P33" s="20" t="s">
        <v>481</v>
      </c>
      <c r="Q33" s="18" t="n">
        <v>406.14559873</v>
      </c>
      <c r="R33" s="20" t="n">
        <v>9.563558110000001</v>
      </c>
    </row>
    <row r="34" spans="1:18">
      <c r="A34" s="15" t="s">
        <v>509</v>
      </c>
      <c r="B34" s="17" t="n">
        <v>6350</v>
      </c>
      <c r="C34" s="18">
        <f>(119.0/B34*100)</f>
        <v/>
      </c>
      <c r="D34" s="19" t="n">
        <v>6231</v>
      </c>
      <c r="E34" s="18" t="n">
        <v>485.16661782</v>
      </c>
      <c r="F34" s="20" t="n">
        <v>2.57004771</v>
      </c>
      <c r="G34" s="18" t="n">
        <v>485.28361106</v>
      </c>
      <c r="H34" s="20" t="n">
        <v>3.99096031</v>
      </c>
      <c r="I34" s="18" t="s">
        <v>481</v>
      </c>
      <c r="J34" s="20" t="s">
        <v>481</v>
      </c>
      <c r="K34" s="18" t="s">
        <v>481</v>
      </c>
      <c r="L34" s="20" t="s">
        <v>481</v>
      </c>
      <c r="M34" s="18" t="n">
        <v>336.51078337</v>
      </c>
      <c r="N34" s="20" t="n">
        <v>12.24828707</v>
      </c>
      <c r="O34" s="18" t="s">
        <v>481</v>
      </c>
      <c r="P34" s="20" t="s">
        <v>481</v>
      </c>
      <c r="Q34" s="18" t="n">
        <v>405.93839443</v>
      </c>
      <c r="R34" s="20" t="n">
        <v>9.138780349999999</v>
      </c>
    </row>
    <row r="35" spans="1:18">
      <c r="A35" s="15" t="s">
        <v>510</v>
      </c>
      <c r="B35" s="17" t="n">
        <v>6406</v>
      </c>
      <c r="C35" s="18">
        <f>(98.0/B35*100)</f>
        <v/>
      </c>
      <c r="D35" s="19" t="n">
        <v>6308</v>
      </c>
      <c r="E35" s="18" t="n">
        <v>509.09853835</v>
      </c>
      <c r="F35" s="20" t="n">
        <v>2.03967978</v>
      </c>
      <c r="G35" s="18" t="n">
        <v>519.40663104</v>
      </c>
      <c r="H35" s="20" t="n">
        <v>2.08024018</v>
      </c>
      <c r="I35" s="18" t="s">
        <v>481</v>
      </c>
      <c r="J35" s="20" t="s">
        <v>481</v>
      </c>
      <c r="K35" s="18" t="s">
        <v>481</v>
      </c>
      <c r="L35" s="20" t="s">
        <v>481</v>
      </c>
      <c r="M35" s="18" t="n">
        <v>349.78970242</v>
      </c>
      <c r="N35" s="20" t="n">
        <v>6.90672373</v>
      </c>
      <c r="O35" s="18" t="s">
        <v>481</v>
      </c>
      <c r="P35" s="20" t="s">
        <v>481</v>
      </c>
      <c r="Q35" s="18" t="n">
        <v>477.0630583</v>
      </c>
      <c r="R35" s="20" t="n">
        <v>7.1259866</v>
      </c>
    </row>
    <row r="36" spans="1:18">
      <c r="A36" s="15" t="s">
        <v>511</v>
      </c>
      <c r="B36" s="17" t="n">
        <v>6736</v>
      </c>
      <c r="C36" s="18">
        <f>(116.0/B36*100)</f>
        <v/>
      </c>
      <c r="D36" s="19" t="n">
        <v>6620</v>
      </c>
      <c r="E36" s="18" t="n">
        <v>489.70328189</v>
      </c>
      <c r="F36" s="20" t="n">
        <v>2.37234451</v>
      </c>
      <c r="G36" s="18" t="n">
        <v>488.28094988</v>
      </c>
      <c r="H36" s="20" t="n">
        <v>2.98205106</v>
      </c>
      <c r="I36" s="18" t="s">
        <v>481</v>
      </c>
      <c r="J36" s="20" t="s">
        <v>481</v>
      </c>
      <c r="K36" s="18" t="s">
        <v>481</v>
      </c>
      <c r="L36" s="20" t="s">
        <v>481</v>
      </c>
      <c r="M36" s="18" t="s">
        <v>481</v>
      </c>
      <c r="N36" s="20" t="s">
        <v>481</v>
      </c>
      <c r="O36" s="18" t="s">
        <v>481</v>
      </c>
      <c r="P36" s="20" t="s">
        <v>481</v>
      </c>
      <c r="Q36" s="18" t="n">
        <v>429.81651734</v>
      </c>
      <c r="R36" s="20" t="n">
        <v>6.85616472</v>
      </c>
    </row>
    <row r="37" spans="1:18">
      <c r="A37" s="15" t="s">
        <v>512</v>
      </c>
      <c r="B37" s="17" t="n">
        <v>5458</v>
      </c>
      <c r="C37" s="18">
        <f>(254.0/B37*100)</f>
        <v/>
      </c>
      <c r="D37" s="19" t="n">
        <v>5204</v>
      </c>
      <c r="E37" s="18" t="n">
        <v>503.74110213</v>
      </c>
      <c r="F37" s="20" t="n">
        <v>3.12802063</v>
      </c>
      <c r="G37" s="18" t="n">
        <v>498.60286335</v>
      </c>
      <c r="H37" s="20" t="n">
        <v>3.85560789</v>
      </c>
      <c r="I37" s="18" t="s">
        <v>481</v>
      </c>
      <c r="J37" s="20" t="s">
        <v>481</v>
      </c>
      <c r="K37" s="18" t="s">
        <v>481</v>
      </c>
      <c r="L37" s="20" t="s">
        <v>481</v>
      </c>
      <c r="M37" s="18" t="s">
        <v>481</v>
      </c>
      <c r="N37" s="20" t="s">
        <v>481</v>
      </c>
      <c r="O37" s="18" t="s">
        <v>481</v>
      </c>
      <c r="P37" s="20" t="s">
        <v>481</v>
      </c>
      <c r="Q37" s="18" t="n">
        <v>424.12805226</v>
      </c>
      <c r="R37" s="20" t="n">
        <v>7.29944554</v>
      </c>
    </row>
    <row r="38" spans="1:18">
      <c r="A38" s="15" t="s">
        <v>513</v>
      </c>
      <c r="B38" s="17" t="n">
        <v>5860</v>
      </c>
      <c r="C38" s="18">
        <f>(36.0/B38*100)</f>
        <v/>
      </c>
      <c r="D38" s="19" t="n">
        <v>5824</v>
      </c>
      <c r="E38" s="18" t="n">
        <v>521.77628591</v>
      </c>
      <c r="F38" s="20" t="n">
        <v>3.27838827</v>
      </c>
      <c r="G38" s="18" t="n">
        <v>532.40193973</v>
      </c>
      <c r="H38" s="20" t="n">
        <v>4.12146177</v>
      </c>
      <c r="I38" s="18" t="s">
        <v>481</v>
      </c>
      <c r="J38" s="20" t="s">
        <v>481</v>
      </c>
      <c r="K38" s="18" t="s">
        <v>481</v>
      </c>
      <c r="L38" s="20" t="s">
        <v>481</v>
      </c>
      <c r="M38" s="18" t="s">
        <v>481</v>
      </c>
      <c r="N38" s="20" t="s">
        <v>481</v>
      </c>
      <c r="O38" s="18" t="s">
        <v>481</v>
      </c>
      <c r="P38" s="20" t="s">
        <v>481</v>
      </c>
      <c r="Q38" s="18" t="n">
        <v>508.45862294</v>
      </c>
      <c r="R38" s="20" t="n">
        <v>5.28055912</v>
      </c>
    </row>
    <row r="39" spans="1:18">
      <c r="A39" s="15" t="s">
        <v>514</v>
      </c>
      <c r="B39" s="17" t="n">
        <v>5895</v>
      </c>
      <c r="C39" s="18">
        <f>(34.0/B39*100)</f>
        <v/>
      </c>
      <c r="D39" s="19" t="n">
        <v>5861</v>
      </c>
      <c r="E39" s="18" t="n">
        <v>419.51271186</v>
      </c>
      <c r="F39" s="20" t="n">
        <v>4.0323885</v>
      </c>
      <c r="G39" s="18" t="n">
        <v>429.41274827</v>
      </c>
      <c r="H39" s="20" t="n">
        <v>4.99566249</v>
      </c>
      <c r="I39" s="18" t="s">
        <v>481</v>
      </c>
      <c r="J39" s="20" t="s">
        <v>481</v>
      </c>
      <c r="K39" s="18" t="s">
        <v>481</v>
      </c>
      <c r="L39" s="20" t="s">
        <v>481</v>
      </c>
      <c r="M39" s="18" t="s">
        <v>481</v>
      </c>
      <c r="N39" s="20" t="s">
        <v>481</v>
      </c>
      <c r="O39" s="18" t="s">
        <v>481</v>
      </c>
      <c r="P39" s="20" t="s">
        <v>481</v>
      </c>
      <c r="Q39" s="18" t="n">
        <v>379.08576741</v>
      </c>
      <c r="R39" s="20" t="n">
        <v>9.43376816</v>
      </c>
    </row>
    <row r="40" spans="1:18">
      <c r="A40" s="15" t="s">
        <v>515</v>
      </c>
      <c r="B40" s="17" t="n">
        <v>14157</v>
      </c>
      <c r="C40" s="18">
        <f>(467.0/B40*100)</f>
        <v/>
      </c>
      <c r="D40" s="19" t="n">
        <v>13690</v>
      </c>
      <c r="E40" s="18" t="n">
        <v>496.9639343</v>
      </c>
      <c r="F40" s="20" t="n">
        <v>2.5825887</v>
      </c>
      <c r="G40" s="18" t="n">
        <v>496.18993845</v>
      </c>
      <c r="H40" s="20" t="n">
        <v>3.43682079</v>
      </c>
      <c r="I40" s="18" t="s">
        <v>481</v>
      </c>
      <c r="J40" s="20" t="s">
        <v>481</v>
      </c>
      <c r="K40" s="18" t="s">
        <v>481</v>
      </c>
      <c r="L40" s="20" t="s">
        <v>481</v>
      </c>
      <c r="M40" s="18" t="s">
        <v>481</v>
      </c>
      <c r="N40" s="20" t="s">
        <v>481</v>
      </c>
      <c r="O40" s="18" t="s">
        <v>481</v>
      </c>
      <c r="P40" s="20" t="s">
        <v>481</v>
      </c>
      <c r="Q40" s="18" t="n">
        <v>428.72351845</v>
      </c>
      <c r="R40" s="20" t="n">
        <v>6.30773107</v>
      </c>
    </row>
    <row r="41" spans="1:18">
      <c r="A41" s="15" t="s">
        <v>516</v>
      </c>
      <c r="B41" s="17" t="n">
        <v>5712</v>
      </c>
      <c r="C41" s="18">
        <f>(83.0/B41*100)</f>
        <v/>
      </c>
      <c r="D41" s="19" t="n">
        <v>5629</v>
      </c>
      <c r="E41" s="18" t="n">
        <v>469.48618751</v>
      </c>
      <c r="F41" s="20" t="n">
        <v>3.14410511</v>
      </c>
      <c r="G41" s="18" t="n">
        <v>483.09913061</v>
      </c>
      <c r="H41" s="20" t="n">
        <v>4.00393296</v>
      </c>
      <c r="I41" s="18" t="s">
        <v>481</v>
      </c>
      <c r="J41" s="20" t="s">
        <v>481</v>
      </c>
      <c r="K41" s="18" t="s">
        <v>481</v>
      </c>
      <c r="L41" s="20" t="s">
        <v>481</v>
      </c>
      <c r="M41" s="18" t="n">
        <v>392.51815558</v>
      </c>
      <c r="N41" s="20" t="n">
        <v>16.89642718</v>
      </c>
      <c r="O41" s="18" t="s">
        <v>481</v>
      </c>
      <c r="P41" s="20" t="s">
        <v>481</v>
      </c>
      <c r="Q41" s="18" t="n">
        <v>414.6779481</v>
      </c>
      <c r="R41" s="20" t="n">
        <v>11.69874593</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359.60621715</v>
      </c>
      <c r="N45" s="20" t="n">
        <v>2.95186404</v>
      </c>
      <c r="O45" s="18" t="s">
        <v>481</v>
      </c>
      <c r="P45" s="20" t="s">
        <v>481</v>
      </c>
      <c r="Q45" s="18" t="s">
        <v>481</v>
      </c>
      <c r="R45" s="20" t="s">
        <v>481</v>
      </c>
    </row>
    <row r="46" spans="1:18">
      <c r="A46" s="15" t="s">
        <v>521</v>
      </c>
      <c r="B46" s="17" t="n">
        <v>23141</v>
      </c>
      <c r="C46" s="18">
        <f>(2423.0/B46*100)</f>
        <v/>
      </c>
      <c r="D46" s="19" t="n">
        <v>20718</v>
      </c>
      <c r="E46" s="18" t="n">
        <v>391.45800167</v>
      </c>
      <c r="F46" s="20" t="n">
        <v>3.37759064</v>
      </c>
      <c r="G46" s="18" t="n">
        <v>395.4101783</v>
      </c>
      <c r="H46" s="20" t="n">
        <v>4.03062645</v>
      </c>
      <c r="I46" s="18" t="s">
        <v>481</v>
      </c>
      <c r="J46" s="20" t="s">
        <v>481</v>
      </c>
      <c r="K46" s="18" t="s">
        <v>481</v>
      </c>
      <c r="L46" s="20" t="s">
        <v>481</v>
      </c>
      <c r="M46" s="18" t="s">
        <v>481</v>
      </c>
      <c r="N46" s="20" t="s">
        <v>481</v>
      </c>
      <c r="O46" s="18" t="s">
        <v>481</v>
      </c>
      <c r="P46" s="20" t="s">
        <v>481</v>
      </c>
      <c r="Q46" s="18" t="n">
        <v>356.30655987</v>
      </c>
      <c r="R46" s="20" t="n">
        <v>3.36884666</v>
      </c>
    </row>
    <row r="47" spans="1:18">
      <c r="A47" s="15" t="s">
        <v>522</v>
      </c>
      <c r="B47" s="17" t="n">
        <v>5928</v>
      </c>
      <c r="C47" s="18">
        <f>(498.0/B47*100)</f>
        <v/>
      </c>
      <c r="D47" s="19" t="n">
        <v>5430</v>
      </c>
      <c r="E47" s="18" t="n">
        <v>450.24288598</v>
      </c>
      <c r="F47" s="20" t="n">
        <v>3.81192615</v>
      </c>
      <c r="G47" s="18" t="n">
        <v>462.64998834</v>
      </c>
      <c r="H47" s="20" t="n">
        <v>5.42812442</v>
      </c>
      <c r="I47" s="18" t="s">
        <v>481</v>
      </c>
      <c r="J47" s="20" t="s">
        <v>481</v>
      </c>
      <c r="K47" s="18" t="s">
        <v>481</v>
      </c>
      <c r="L47" s="20" t="s">
        <v>481</v>
      </c>
      <c r="M47" s="18" t="s">
        <v>481</v>
      </c>
      <c r="N47" s="20" t="s">
        <v>481</v>
      </c>
      <c r="O47" s="18" t="s">
        <v>481</v>
      </c>
      <c r="P47" s="20" t="s">
        <v>481</v>
      </c>
      <c r="Q47" s="18" t="n">
        <v>385.30656182</v>
      </c>
      <c r="R47" s="20" t="n">
        <v>5.30070685</v>
      </c>
    </row>
    <row r="48" spans="1:18">
      <c r="A48" s="15" t="s">
        <v>523</v>
      </c>
      <c r="B48" s="17" t="n">
        <v>9841</v>
      </c>
      <c r="C48" s="18">
        <f>(9.0/B48*100)</f>
        <v/>
      </c>
      <c r="D48" s="19" t="n">
        <v>9832</v>
      </c>
      <c r="E48" s="18" t="n">
        <v>523.11676744</v>
      </c>
      <c r="F48" s="20" t="n">
        <v>4.81526529</v>
      </c>
      <c r="G48" s="18" t="n">
        <v>549.3021224399999</v>
      </c>
      <c r="H48" s="20" t="n">
        <v>5.63951757</v>
      </c>
      <c r="I48" s="18" t="s">
        <v>481</v>
      </c>
      <c r="J48" s="20" t="s">
        <v>481</v>
      </c>
      <c r="K48" s="18" t="s">
        <v>481</v>
      </c>
      <c r="L48" s="20" t="s">
        <v>481</v>
      </c>
      <c r="M48" s="18" t="s">
        <v>481</v>
      </c>
      <c r="N48" s="20" t="s">
        <v>481</v>
      </c>
      <c r="O48" s="18" t="s">
        <v>481</v>
      </c>
      <c r="P48" s="20" t="s">
        <v>481</v>
      </c>
      <c r="Q48" s="18" t="n">
        <v>469.46780609</v>
      </c>
      <c r="R48" s="20" t="n">
        <v>19.64649741</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409.03332786</v>
      </c>
      <c r="N49" s="20" t="n">
        <v>3.05386641</v>
      </c>
      <c r="O49" s="18" t="s">
        <v>481</v>
      </c>
      <c r="P49" s="20" t="s">
        <v>481</v>
      </c>
      <c r="Q49" s="18" t="s">
        <v>481</v>
      </c>
      <c r="R49" s="20" t="s">
        <v>481</v>
      </c>
    </row>
    <row r="50" spans="1:18">
      <c r="A50" s="15" t="s">
        <v>525</v>
      </c>
      <c r="B50" s="17" t="n">
        <v>11795</v>
      </c>
      <c r="C50" s="18">
        <f>(511.0/B50*100)</f>
        <v/>
      </c>
      <c r="D50" s="19" t="n">
        <v>11284</v>
      </c>
      <c r="E50" s="18" t="n">
        <v>390.29850984</v>
      </c>
      <c r="F50" s="20" t="n">
        <v>2.58684856</v>
      </c>
      <c r="G50" s="18" t="n">
        <v>403.44209923</v>
      </c>
      <c r="H50" s="20" t="n">
        <v>2.72400437</v>
      </c>
      <c r="I50" s="18" t="s">
        <v>481</v>
      </c>
      <c r="J50" s="20" t="s">
        <v>481</v>
      </c>
      <c r="K50" s="18" t="s">
        <v>481</v>
      </c>
      <c r="L50" s="20" t="s">
        <v>481</v>
      </c>
      <c r="M50" s="18" t="s">
        <v>481</v>
      </c>
      <c r="N50" s="20" t="s">
        <v>481</v>
      </c>
      <c r="O50" s="18" t="s">
        <v>481</v>
      </c>
      <c r="P50" s="20" t="s">
        <v>481</v>
      </c>
      <c r="Q50" s="18" t="n">
        <v>343.26241982</v>
      </c>
      <c r="R50" s="20" t="n">
        <v>6.22577066</v>
      </c>
    </row>
    <row r="51" spans="1:18">
      <c r="A51" s="15" t="s">
        <v>526</v>
      </c>
      <c r="B51" s="17" t="n">
        <v>6866</v>
      </c>
      <c r="C51" s="18">
        <f>(114.0/B51*100)</f>
        <v/>
      </c>
      <c r="D51" s="19" t="n">
        <v>6752</v>
      </c>
      <c r="E51" s="18" t="n">
        <v>405.61118534</v>
      </c>
      <c r="F51" s="20" t="n">
        <v>2.94577396</v>
      </c>
      <c r="G51" s="18" t="n">
        <v>405.38825999</v>
      </c>
      <c r="H51" s="20" t="n">
        <v>3.67015061</v>
      </c>
      <c r="I51" s="18" t="s">
        <v>481</v>
      </c>
      <c r="J51" s="20" t="s">
        <v>481</v>
      </c>
      <c r="K51" s="18" t="s">
        <v>481</v>
      </c>
      <c r="L51" s="20" t="s">
        <v>481</v>
      </c>
      <c r="M51" s="18" t="n">
        <v>380.5422133</v>
      </c>
      <c r="N51" s="20" t="n">
        <v>4.31283207</v>
      </c>
      <c r="O51" s="18" t="s">
        <v>481</v>
      </c>
      <c r="P51" s="20" t="s">
        <v>481</v>
      </c>
      <c r="Q51" s="18" t="n">
        <v>383.79390554</v>
      </c>
      <c r="R51" s="20" t="n">
        <v>6.23011634</v>
      </c>
    </row>
    <row r="52" spans="1:18">
      <c r="A52" s="15" t="s">
        <v>527</v>
      </c>
      <c r="B52" s="17" t="n">
        <v>5809</v>
      </c>
      <c r="C52" s="18">
        <f>(127.0/B52*100)</f>
        <v/>
      </c>
      <c r="D52" s="19" t="n">
        <v>5682</v>
      </c>
      <c r="E52" s="18" t="n">
        <v>463.23632943</v>
      </c>
      <c r="F52" s="20" t="n">
        <v>3.28315542</v>
      </c>
      <c r="G52" s="18" t="n">
        <v>471.72867294</v>
      </c>
      <c r="H52" s="20" t="n">
        <v>3.38580644</v>
      </c>
      <c r="I52" s="18" t="s">
        <v>481</v>
      </c>
      <c r="J52" s="20" t="s">
        <v>481</v>
      </c>
      <c r="K52" s="18" t="s">
        <v>481</v>
      </c>
      <c r="L52" s="20" t="s">
        <v>481</v>
      </c>
      <c r="M52" s="18" t="s">
        <v>481</v>
      </c>
      <c r="N52" s="20" t="s">
        <v>481</v>
      </c>
      <c r="O52" s="18" t="s">
        <v>481</v>
      </c>
      <c r="P52" s="20" t="s">
        <v>481</v>
      </c>
      <c r="Q52" s="18" t="n">
        <v>386.43092265</v>
      </c>
      <c r="R52" s="20" t="n">
        <v>7.85430679</v>
      </c>
    </row>
    <row r="53" spans="1:18">
      <c r="A53" s="15" t="s">
        <v>528</v>
      </c>
      <c r="B53" s="17" t="n">
        <v>5571</v>
      </c>
      <c r="C53" s="18">
        <f>(150.0/B53*100)</f>
        <v/>
      </c>
      <c r="D53" s="19" t="n">
        <v>5421</v>
      </c>
      <c r="E53" s="18" t="n">
        <v>446.54966718</v>
      </c>
      <c r="F53" s="20" t="n">
        <v>2.06452303</v>
      </c>
      <c r="G53" s="18" t="n">
        <v>443.54387136</v>
      </c>
      <c r="H53" s="20" t="n">
        <v>2.71291257</v>
      </c>
      <c r="I53" s="18" t="s">
        <v>481</v>
      </c>
      <c r="J53" s="20" t="s">
        <v>481</v>
      </c>
      <c r="K53" s="18" t="s">
        <v>481</v>
      </c>
      <c r="L53" s="20" t="s">
        <v>481</v>
      </c>
      <c r="M53" s="18" t="s">
        <v>481</v>
      </c>
      <c r="N53" s="20" t="s">
        <v>481</v>
      </c>
      <c r="O53" s="18" t="s">
        <v>481</v>
      </c>
      <c r="P53" s="20" t="s">
        <v>481</v>
      </c>
      <c r="Q53" s="18" t="n">
        <v>369.90588155</v>
      </c>
      <c r="R53" s="20" t="n">
        <v>4.84133195</v>
      </c>
    </row>
    <row r="54" spans="1:18">
      <c r="A54" s="15" t="s">
        <v>529</v>
      </c>
      <c r="B54" s="17" t="n">
        <v>4740</v>
      </c>
      <c r="C54" s="18">
        <f>(669.0/B54*100)</f>
        <v/>
      </c>
      <c r="D54" s="19" t="n">
        <v>4071</v>
      </c>
      <c r="E54" s="18" t="n">
        <v>334.86837477</v>
      </c>
      <c r="F54" s="20" t="n">
        <v>3.34674223</v>
      </c>
      <c r="G54" s="18" t="n">
        <v>349.80678951</v>
      </c>
      <c r="H54" s="20" t="n">
        <v>3.6875772</v>
      </c>
      <c r="I54" s="18" t="s">
        <v>481</v>
      </c>
      <c r="J54" s="20" t="s">
        <v>481</v>
      </c>
      <c r="K54" s="18" t="s">
        <v>481</v>
      </c>
      <c r="L54" s="20" t="s">
        <v>481</v>
      </c>
      <c r="M54" s="18" t="s">
        <v>481</v>
      </c>
      <c r="N54" s="20" t="s">
        <v>481</v>
      </c>
      <c r="O54" s="18" t="s">
        <v>481</v>
      </c>
      <c r="P54" s="20" t="s">
        <v>481</v>
      </c>
      <c r="Q54" s="18" t="n">
        <v>294.92408289</v>
      </c>
      <c r="R54" s="20" t="n">
        <v>4.28649131</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403.83322941</v>
      </c>
      <c r="N55" s="20" t="n">
        <v>2.78193854</v>
      </c>
      <c r="O55" s="18" t="s">
        <v>481</v>
      </c>
      <c r="P55" s="20" t="s">
        <v>481</v>
      </c>
      <c r="Q55" s="18" t="s">
        <v>481</v>
      </c>
      <c r="R55" s="20" t="s">
        <v>481</v>
      </c>
    </row>
    <row r="56" spans="1:18">
      <c r="A56" s="15" t="s">
        <v>531</v>
      </c>
      <c r="B56" s="17" t="n">
        <v>5359</v>
      </c>
      <c r="C56" s="18">
        <f>(77.0/B56*100)</f>
        <v/>
      </c>
      <c r="D56" s="19" t="n">
        <v>5282</v>
      </c>
      <c r="E56" s="18" t="n">
        <v>540.1192598</v>
      </c>
      <c r="F56" s="20" t="n">
        <v>3.23683965</v>
      </c>
      <c r="G56" s="18" t="n">
        <v>560.25391946</v>
      </c>
      <c r="H56" s="20" t="n">
        <v>3.27434445</v>
      </c>
      <c r="I56" s="18" t="s">
        <v>481</v>
      </c>
      <c r="J56" s="20" t="s">
        <v>481</v>
      </c>
      <c r="K56" s="18" t="s">
        <v>481</v>
      </c>
      <c r="L56" s="20" t="s">
        <v>481</v>
      </c>
      <c r="M56" s="18" t="s">
        <v>481</v>
      </c>
      <c r="N56" s="20" t="s">
        <v>481</v>
      </c>
      <c r="O56" s="18" t="s">
        <v>481</v>
      </c>
      <c r="P56" s="20" t="s">
        <v>481</v>
      </c>
      <c r="Q56" s="18" t="n">
        <v>483.77026146</v>
      </c>
      <c r="R56" s="20" t="n">
        <v>14.80276176</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386.10959158</v>
      </c>
      <c r="N57" s="20" t="n">
        <v>3.0844628</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380.25901051</v>
      </c>
      <c r="N58" s="20" t="n">
        <v>2.6518124</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361.5339806</v>
      </c>
      <c r="N59" s="20" t="n">
        <v>1.62528789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396.24965264</v>
      </c>
      <c r="N60" s="20" t="n">
        <v>3.6919812</v>
      </c>
      <c r="O60" s="18" t="s">
        <v>481</v>
      </c>
      <c r="P60" s="20" t="s">
        <v>481</v>
      </c>
      <c r="Q60" s="18" t="s">
        <v>481</v>
      </c>
      <c r="R60" s="20" t="s">
        <v>481</v>
      </c>
    </row>
    <row r="61" spans="1:18">
      <c r="A61" s="15" t="s">
        <v>536</v>
      </c>
      <c r="B61" s="17" t="n">
        <v>6525</v>
      </c>
      <c r="C61" s="18">
        <f>(195.0/B61*100)</f>
        <v/>
      </c>
      <c r="D61" s="19" t="n">
        <v>6330</v>
      </c>
      <c r="E61" s="18" t="n">
        <v>480.17199591</v>
      </c>
      <c r="F61" s="20" t="n">
        <v>2.45542575</v>
      </c>
      <c r="G61" s="18" t="n">
        <v>487.97517741</v>
      </c>
      <c r="H61" s="20" t="n">
        <v>3.17693007</v>
      </c>
      <c r="I61" s="18" t="s">
        <v>481</v>
      </c>
      <c r="J61" s="20" t="s">
        <v>481</v>
      </c>
      <c r="K61" s="18" t="s">
        <v>481</v>
      </c>
      <c r="L61" s="20" t="s">
        <v>481</v>
      </c>
      <c r="M61" s="18" t="s">
        <v>481</v>
      </c>
      <c r="N61" s="20" t="s">
        <v>481</v>
      </c>
      <c r="O61" s="18" t="s">
        <v>481</v>
      </c>
      <c r="P61" s="20" t="s">
        <v>481</v>
      </c>
      <c r="Q61" s="18" t="n">
        <v>409.18355773</v>
      </c>
      <c r="R61" s="20" t="n">
        <v>8.52196908</v>
      </c>
    </row>
    <row r="62" spans="1:18">
      <c r="A62" s="15" t="s">
        <v>537</v>
      </c>
      <c r="B62" s="17" t="n">
        <v>4476</v>
      </c>
      <c r="C62" s="18">
        <f>(3.0/B62*100)</f>
        <v/>
      </c>
      <c r="D62" s="19" t="n">
        <v>4473</v>
      </c>
      <c r="E62" s="18" t="n">
        <v>537.83664385</v>
      </c>
      <c r="F62" s="20" t="n">
        <v>1.45814062</v>
      </c>
      <c r="G62" s="18" t="n">
        <v>554.63370563</v>
      </c>
      <c r="H62" s="20" t="n">
        <v>2.29970672</v>
      </c>
      <c r="I62" s="18" t="s">
        <v>481</v>
      </c>
      <c r="J62" s="20" t="s">
        <v>481</v>
      </c>
      <c r="K62" s="18" t="s">
        <v>481</v>
      </c>
      <c r="L62" s="20" t="s">
        <v>481</v>
      </c>
      <c r="M62" s="18" t="s">
        <v>481</v>
      </c>
      <c r="N62" s="20" t="s">
        <v>481</v>
      </c>
      <c r="O62" s="18" t="s">
        <v>481</v>
      </c>
      <c r="P62" s="20" t="s">
        <v>481</v>
      </c>
      <c r="Q62" s="18" t="n">
        <v>516.29256631</v>
      </c>
      <c r="R62" s="20" t="n">
        <v>22.83043391</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371.31142887</v>
      </c>
      <c r="N63" s="20" t="n">
        <v>1.28307667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478.6447938</v>
      </c>
      <c r="N64" s="20" t="n">
        <v>1.71583638</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419.66352142</v>
      </c>
      <c r="N65" s="20" t="n">
        <v>2.4655214</v>
      </c>
      <c r="O65" s="18" t="s">
        <v>481</v>
      </c>
      <c r="P65" s="20" t="s">
        <v>481</v>
      </c>
      <c r="Q65" s="18" t="s">
        <v>481</v>
      </c>
      <c r="R65" s="20" t="s">
        <v>481</v>
      </c>
    </row>
    <row r="66" spans="1:18">
      <c r="A66" s="15" t="s">
        <v>541</v>
      </c>
      <c r="B66" s="17" t="n">
        <v>5665</v>
      </c>
      <c r="C66" s="18">
        <f>(107.0/B66*100)</f>
        <v/>
      </c>
      <c r="D66" s="19" t="n">
        <v>5558</v>
      </c>
      <c r="E66" s="18" t="n">
        <v>426.06759029</v>
      </c>
      <c r="F66" s="20" t="n">
        <v>1.68935712</v>
      </c>
      <c r="G66" s="18" t="n">
        <v>435.85875412</v>
      </c>
      <c r="H66" s="20" t="n">
        <v>3.67713926</v>
      </c>
      <c r="I66" s="18" t="s">
        <v>481</v>
      </c>
      <c r="J66" s="20" t="s">
        <v>481</v>
      </c>
      <c r="K66" s="18" t="s">
        <v>481</v>
      </c>
      <c r="L66" s="20" t="s">
        <v>481</v>
      </c>
      <c r="M66" s="18" t="s">
        <v>481</v>
      </c>
      <c r="N66" s="20" t="s">
        <v>481</v>
      </c>
      <c r="O66" s="18" t="s">
        <v>481</v>
      </c>
      <c r="P66" s="20" t="s">
        <v>481</v>
      </c>
      <c r="Q66" s="18" t="n">
        <v>364.40235931</v>
      </c>
      <c r="R66" s="20" t="n">
        <v>4.52022946</v>
      </c>
    </row>
    <row r="67" spans="1:18">
      <c r="A67" s="15" t="s">
        <v>542</v>
      </c>
      <c r="B67" s="17" t="n">
        <v>6971</v>
      </c>
      <c r="C67" s="18">
        <f>(1435.0/B67*100)</f>
        <v/>
      </c>
      <c r="D67" s="19" t="n">
        <v>5536</v>
      </c>
      <c r="E67" s="18" t="n">
        <v>396.09323943</v>
      </c>
      <c r="F67" s="20" t="n">
        <v>2.9996576</v>
      </c>
      <c r="G67" s="18" t="n">
        <v>418.88628013</v>
      </c>
      <c r="H67" s="20" t="n">
        <v>3.75675074</v>
      </c>
      <c r="I67" s="18" t="s">
        <v>481</v>
      </c>
      <c r="J67" s="20" t="s">
        <v>481</v>
      </c>
      <c r="K67" s="18" t="s">
        <v>481</v>
      </c>
      <c r="L67" s="20" t="s">
        <v>481</v>
      </c>
      <c r="M67" s="18" t="s">
        <v>481</v>
      </c>
      <c r="N67" s="20" t="s">
        <v>481</v>
      </c>
      <c r="O67" s="18" t="s">
        <v>481</v>
      </c>
      <c r="P67" s="20" t="s">
        <v>481</v>
      </c>
      <c r="Q67" s="18" t="n">
        <v>346.04136459</v>
      </c>
      <c r="R67" s="20" t="n">
        <v>6.28891834</v>
      </c>
    </row>
    <row r="68" spans="1:18">
      <c r="A68" s="15" t="s">
        <v>543</v>
      </c>
      <c r="B68" s="17" t="n">
        <v>12083</v>
      </c>
      <c r="C68" s="18">
        <f>(33.0/B68*100)</f>
        <v/>
      </c>
      <c r="D68" s="19" t="n">
        <v>12050</v>
      </c>
      <c r="E68" s="18" t="n">
        <v>412.54563838</v>
      </c>
      <c r="F68" s="20" t="n">
        <v>1.86739761</v>
      </c>
      <c r="G68" s="18" t="n">
        <v>422.95340242</v>
      </c>
      <c r="H68" s="20" t="n">
        <v>2.77830314</v>
      </c>
      <c r="I68" s="18" t="s">
        <v>481</v>
      </c>
      <c r="J68" s="20" t="s">
        <v>481</v>
      </c>
      <c r="K68" s="18" t="s">
        <v>481</v>
      </c>
      <c r="L68" s="20" t="s">
        <v>481</v>
      </c>
      <c r="M68" s="18" t="s">
        <v>481</v>
      </c>
      <c r="N68" s="20" t="s">
        <v>481</v>
      </c>
      <c r="O68" s="18" t="s">
        <v>481</v>
      </c>
      <c r="P68" s="20" t="s">
        <v>481</v>
      </c>
      <c r="Q68" s="18" t="n">
        <v>352.4329331</v>
      </c>
      <c r="R68" s="20" t="n">
        <v>2.0678955</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443.95431517</v>
      </c>
      <c r="N69" s="20" t="n">
        <v>3.78500092</v>
      </c>
      <c r="O69" s="18" t="s">
        <v>481</v>
      </c>
      <c r="P69" s="20" t="s">
        <v>481</v>
      </c>
      <c r="Q69" s="18" t="s">
        <v>481</v>
      </c>
      <c r="R69" s="20" t="s">
        <v>481</v>
      </c>
    </row>
    <row r="70" spans="1:18">
      <c r="A70" s="15" t="s">
        <v>545</v>
      </c>
      <c r="B70" s="17" t="n">
        <v>6036</v>
      </c>
      <c r="C70" s="18">
        <f>(223.0/B70*100)</f>
        <v/>
      </c>
      <c r="D70" s="19" t="n">
        <v>5813</v>
      </c>
      <c r="E70" s="18" t="n">
        <v>496.56701347</v>
      </c>
      <c r="F70" s="20" t="n">
        <v>3.39620958</v>
      </c>
      <c r="G70" s="18" t="n">
        <v>505.04277176</v>
      </c>
      <c r="H70" s="20" t="n">
        <v>3.63042526</v>
      </c>
      <c r="I70" s="18" t="s">
        <v>481</v>
      </c>
      <c r="J70" s="20" t="s">
        <v>481</v>
      </c>
      <c r="K70" s="18" t="s">
        <v>481</v>
      </c>
      <c r="L70" s="20" t="s">
        <v>481</v>
      </c>
      <c r="M70" s="18" t="s">
        <v>481</v>
      </c>
      <c r="N70" s="20" t="s">
        <v>481</v>
      </c>
      <c r="O70" s="18" t="s">
        <v>481</v>
      </c>
      <c r="P70" s="20" t="s">
        <v>481</v>
      </c>
      <c r="Q70" s="18" t="n">
        <v>447.20796445</v>
      </c>
      <c r="R70" s="20" t="n">
        <v>8.663258280000001</v>
      </c>
    </row>
    <row r="71" spans="1:18">
      <c r="A71" s="15" t="s">
        <v>546</v>
      </c>
      <c r="B71" s="17" t="n">
        <v>6115</v>
      </c>
      <c r="C71" s="18">
        <f>(63.0/B71*100)</f>
        <v/>
      </c>
      <c r="D71" s="19" t="n">
        <v>6052</v>
      </c>
      <c r="E71" s="18" t="n">
        <v>553.96721765</v>
      </c>
      <c r="F71" s="20" t="n">
        <v>2.39818131</v>
      </c>
      <c r="G71" s="18" t="n">
        <v>578.67040378</v>
      </c>
      <c r="H71" s="20" t="n">
        <v>2.29184863</v>
      </c>
      <c r="I71" s="18" t="s">
        <v>481</v>
      </c>
      <c r="J71" s="20" t="s">
        <v>481</v>
      </c>
      <c r="K71" s="18" t="s">
        <v>481</v>
      </c>
      <c r="L71" s="20" t="s">
        <v>481</v>
      </c>
      <c r="M71" s="18" t="s">
        <v>481</v>
      </c>
      <c r="N71" s="20" t="s">
        <v>481</v>
      </c>
      <c r="O71" s="18" t="s">
        <v>481</v>
      </c>
      <c r="P71" s="20" t="s">
        <v>481</v>
      </c>
      <c r="Q71" s="18" t="n">
        <v>504.55406183</v>
      </c>
      <c r="R71" s="20" t="n">
        <v>13.21353196</v>
      </c>
    </row>
    <row r="72" spans="1:18">
      <c r="A72" s="15" t="s">
        <v>547</v>
      </c>
      <c r="B72" s="17" t="n">
        <v>7708</v>
      </c>
      <c r="C72" s="18">
        <f>(12.0/B72*100)</f>
        <v/>
      </c>
      <c r="D72" s="19" t="n">
        <v>7696</v>
      </c>
      <c r="E72" s="18" t="n">
        <v>538.38350388</v>
      </c>
      <c r="F72" s="20" t="n">
        <v>3.53139521</v>
      </c>
      <c r="G72" s="18" t="n">
        <v>549.6518700399999</v>
      </c>
      <c r="H72" s="20" t="n">
        <v>3.16627871</v>
      </c>
      <c r="I72" s="18" t="s">
        <v>481</v>
      </c>
      <c r="J72" s="20" t="s">
        <v>481</v>
      </c>
      <c r="K72" s="18" t="s">
        <v>481</v>
      </c>
      <c r="L72" s="20" t="s">
        <v>481</v>
      </c>
      <c r="M72" s="18" t="s">
        <v>481</v>
      </c>
      <c r="N72" s="20" t="s">
        <v>481</v>
      </c>
      <c r="O72" s="18" t="s">
        <v>481</v>
      </c>
      <c r="P72" s="20" t="s">
        <v>481</v>
      </c>
      <c r="Q72" s="18" t="n">
        <v>482.68966903</v>
      </c>
      <c r="R72" s="20" t="n">
        <v>19.32444287</v>
      </c>
    </row>
    <row r="73" spans="1:18">
      <c r="A73" s="15" t="s">
        <v>548</v>
      </c>
      <c r="B73" s="17" t="n">
        <v>8249</v>
      </c>
      <c r="C73" s="18">
        <f>(224.0/B73*100)</f>
        <v/>
      </c>
      <c r="D73" s="19" t="n">
        <v>8025</v>
      </c>
      <c r="E73" s="18" t="n">
        <v>411.68877931</v>
      </c>
      <c r="F73" s="20" t="n">
        <v>3.13729559</v>
      </c>
      <c r="G73" s="18" t="n">
        <v>427.96756183</v>
      </c>
      <c r="H73" s="20" t="n">
        <v>4.2265039</v>
      </c>
      <c r="I73" s="18" t="s">
        <v>481</v>
      </c>
      <c r="J73" s="20" t="s">
        <v>481</v>
      </c>
      <c r="K73" s="18" t="s">
        <v>481</v>
      </c>
      <c r="L73" s="20" t="s">
        <v>481</v>
      </c>
      <c r="M73" s="18" t="s">
        <v>481</v>
      </c>
      <c r="N73" s="20" t="s">
        <v>481</v>
      </c>
      <c r="O73" s="18" t="s">
        <v>481</v>
      </c>
      <c r="P73" s="20" t="s">
        <v>481</v>
      </c>
      <c r="Q73" s="18" t="n">
        <v>372.09401273</v>
      </c>
      <c r="R73" s="20" t="n">
        <v>9.92421687</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417.24339576</v>
      </c>
      <c r="N74" s="20" t="n">
        <v>1.40662681</v>
      </c>
      <c r="O74" s="18" t="s">
        <v>481</v>
      </c>
      <c r="P74" s="20" t="s">
        <v>481</v>
      </c>
      <c r="Q74" s="18" t="s">
        <v>481</v>
      </c>
      <c r="R74" s="20" t="s">
        <v>481</v>
      </c>
    </row>
    <row r="75" spans="1:18">
      <c r="A75" s="15" t="s">
        <v>550</v>
      </c>
      <c r="B75" s="17" t="n">
        <v>5375</v>
      </c>
      <c r="C75" s="18">
        <f>(365.0/B75*100)</f>
        <v/>
      </c>
      <c r="D75" s="19" t="n">
        <v>5010</v>
      </c>
      <c r="E75" s="18" t="n">
        <v>368.34770665</v>
      </c>
      <c r="F75" s="20" t="n">
        <v>3.45451655</v>
      </c>
      <c r="G75" s="18" t="n">
        <v>387.9648207</v>
      </c>
      <c r="H75" s="20" t="n">
        <v>4.11538058</v>
      </c>
      <c r="I75" s="18" t="s">
        <v>481</v>
      </c>
      <c r="J75" s="20" t="s">
        <v>481</v>
      </c>
      <c r="K75" s="18" t="s">
        <v>481</v>
      </c>
      <c r="L75" s="20" t="s">
        <v>481</v>
      </c>
      <c r="M75" s="18" t="s">
        <v>481</v>
      </c>
      <c r="N75" s="20" t="s">
        <v>481</v>
      </c>
      <c r="O75" s="18" t="s">
        <v>481</v>
      </c>
      <c r="P75" s="20" t="s">
        <v>481</v>
      </c>
      <c r="Q75" s="18" t="n">
        <v>337.69474431</v>
      </c>
      <c r="R75" s="20" t="n">
        <v>4.77241903</v>
      </c>
    </row>
    <row r="76" spans="1:18">
      <c r="A76" s="15" t="s">
        <v>551</v>
      </c>
      <c r="B76" s="17" t="n">
        <v>14167</v>
      </c>
      <c r="C76" s="18">
        <f>(239.0/B76*100)</f>
        <v/>
      </c>
      <c r="D76" s="19" t="n">
        <v>13928</v>
      </c>
      <c r="E76" s="18" t="n">
        <v>427.9335642</v>
      </c>
      <c r="F76" s="20" t="n">
        <v>2.68307382</v>
      </c>
      <c r="G76" s="18" t="n">
        <v>448.65914544</v>
      </c>
      <c r="H76" s="20" t="n">
        <v>2.87651973</v>
      </c>
      <c r="I76" s="18" t="s">
        <v>481</v>
      </c>
      <c r="J76" s="20" t="s">
        <v>481</v>
      </c>
      <c r="K76" s="18" t="s">
        <v>481</v>
      </c>
      <c r="L76" s="20" t="s">
        <v>481</v>
      </c>
      <c r="M76" s="18" t="s">
        <v>481</v>
      </c>
      <c r="N76" s="20" t="s">
        <v>481</v>
      </c>
      <c r="O76" s="18" t="s">
        <v>481</v>
      </c>
      <c r="P76" s="20" t="s">
        <v>481</v>
      </c>
      <c r="Q76" s="18" t="n">
        <v>364.03614222</v>
      </c>
      <c r="R76" s="20" t="n">
        <v>5.40494992</v>
      </c>
    </row>
    <row r="77" spans="1:18">
      <c r="A77" s="15" t="s">
        <v>552</v>
      </c>
      <c r="B77" s="17" t="n">
        <v>6062</v>
      </c>
      <c r="C77" s="18">
        <f>(534.0/B77*100)</f>
        <v/>
      </c>
      <c r="D77" s="19" t="n">
        <v>5528</v>
      </c>
      <c r="E77" s="18" t="n">
        <v>427.97910771</v>
      </c>
      <c r="F77" s="20" t="n">
        <v>3.6800993</v>
      </c>
      <c r="G77" s="18" t="n">
        <v>429.52116259</v>
      </c>
      <c r="H77" s="20" t="n">
        <v>3.3782</v>
      </c>
      <c r="I77" s="18" t="s">
        <v>481</v>
      </c>
      <c r="J77" s="20" t="s">
        <v>481</v>
      </c>
      <c r="K77" s="18" t="s">
        <v>481</v>
      </c>
      <c r="L77" s="20" t="s">
        <v>481</v>
      </c>
      <c r="M77" s="18" t="s">
        <v>481</v>
      </c>
      <c r="N77" s="20" t="s">
        <v>481</v>
      </c>
      <c r="O77" s="18" t="s">
        <v>481</v>
      </c>
      <c r="P77" s="20" t="s">
        <v>481</v>
      </c>
      <c r="Q77" s="18" t="n">
        <v>368.9586461</v>
      </c>
      <c r="R77" s="20" t="n">
        <v>3.57504248</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494.51831162</v>
      </c>
      <c r="N78" s="20" t="n">
        <v>4.45771317</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456.29558944</v>
      </c>
      <c r="N79" s="20" t="n">
        <v>6.90963052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459.81599437</v>
      </c>
      <c r="N80" s="20" t="n">
        <v>4.27720318</v>
      </c>
      <c r="O80" s="18" t="s">
        <v>481</v>
      </c>
      <c r="P80" s="20" t="s">
        <v>481</v>
      </c>
      <c r="Q80" s="18" t="s">
        <v>481</v>
      </c>
      <c r="R80" s="20" t="s">
        <v>481</v>
      </c>
    </row>
    <row r="81" spans="1:18">
      <c r="A81" s="23" t="s">
        <v>556</v>
      </c>
      <c r="B81" s="17" t="n">
        <v>8861</v>
      </c>
      <c r="C81" s="18">
        <f>(129.0/B81*100)</f>
        <v/>
      </c>
      <c r="D81" s="19" t="n">
        <v>8732</v>
      </c>
      <c r="E81" s="18" t="n">
        <v>441.15516554</v>
      </c>
      <c r="F81" s="20" t="n">
        <v>3.64379352</v>
      </c>
      <c r="G81" s="18" t="n">
        <v>459.56150357</v>
      </c>
      <c r="H81" s="20" t="n">
        <v>3.66198613</v>
      </c>
      <c r="I81" s="18" t="s">
        <v>481</v>
      </c>
      <c r="J81" s="20" t="s">
        <v>481</v>
      </c>
      <c r="K81" s="18" t="s">
        <v>481</v>
      </c>
      <c r="L81" s="20" t="s">
        <v>481</v>
      </c>
      <c r="M81" s="18" t="s">
        <v>481</v>
      </c>
      <c r="N81" s="20" t="s">
        <v>481</v>
      </c>
      <c r="O81" s="18" t="s">
        <v>481</v>
      </c>
      <c r="P81" s="20" t="s">
        <v>481</v>
      </c>
      <c r="Q81" s="18" t="n">
        <v>405.18502262</v>
      </c>
      <c r="R81" s="20" t="n">
        <v>10.17447216</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1.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913</v>
      </c>
    </row>
    <row customHeight="1" ht="30" r="4" spans="1:28">
      <c r="A4" s="6" t="n"/>
      <c r="B4" s="7" t="s">
        <v>462</v>
      </c>
      <c r="C4" s="7" t="s">
        <v>463</v>
      </c>
      <c r="D4" s="8" t="s">
        <v>462</v>
      </c>
      <c r="E4" s="9" t="s">
        <v>914</v>
      </c>
      <c r="F4" s="10" t="n"/>
      <c r="G4" s="9" t="s">
        <v>915</v>
      </c>
      <c r="H4" s="10" t="n"/>
      <c r="I4" s="9" t="s">
        <v>916</v>
      </c>
      <c r="J4" s="10" t="n"/>
      <c r="K4" s="9" t="s">
        <v>917</v>
      </c>
      <c r="L4" s="10" t="n"/>
      <c r="M4" s="9" t="s">
        <v>918</v>
      </c>
      <c r="N4" s="10" t="n"/>
      <c r="O4" s="9" t="s">
        <v>919</v>
      </c>
      <c r="P4" s="10" t="n"/>
      <c r="Q4" s="9" t="s">
        <v>920</v>
      </c>
      <c r="R4" s="10" t="n"/>
      <c r="S4" s="9" t="s">
        <v>584</v>
      </c>
      <c r="T4" s="10" t="n"/>
      <c r="U4" s="9" t="s">
        <v>585</v>
      </c>
      <c r="V4" s="10" t="n"/>
      <c r="W4" s="9" t="s">
        <v>472</v>
      </c>
      <c r="X4" s="10" t="n"/>
      <c r="Y4" s="9" t="s">
        <v>473</v>
      </c>
      <c r="Z4" s="10" t="n"/>
      <c r="AA4" s="9" t="s">
        <v>586</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(341.0/B7*100)</f>
        <v/>
      </c>
      <c r="D7" s="19" t="n">
        <v>14189</v>
      </c>
      <c r="E7" s="18" t="n">
        <v>525.8718851899999</v>
      </c>
      <c r="F7" s="20" t="n">
        <v>3.87963169</v>
      </c>
      <c r="G7" s="18" t="n">
        <v>534.14481347</v>
      </c>
      <c r="H7" s="20" t="n">
        <v>4.0533048</v>
      </c>
      <c r="I7" s="18" t="n">
        <v>510.5017813</v>
      </c>
      <c r="J7" s="20" t="n">
        <v>3.5381561</v>
      </c>
      <c r="K7" s="18" t="n">
        <v>486.4674423</v>
      </c>
      <c r="L7" s="20" t="n">
        <v>9.986841</v>
      </c>
      <c r="M7" s="18" t="n">
        <v>494.84765438</v>
      </c>
      <c r="N7" s="20" t="n">
        <v>10.47933672</v>
      </c>
      <c r="O7" s="18" t="n">
        <v>504.92794479</v>
      </c>
      <c r="P7" s="20" t="n">
        <v>2.65124243</v>
      </c>
      <c r="Q7" s="18" t="n">
        <v>473.20363115</v>
      </c>
      <c r="R7" s="20" t="n">
        <v>7.01146449</v>
      </c>
      <c r="S7" s="18" t="s">
        <v>481</v>
      </c>
      <c r="T7" s="20" t="s">
        <v>481</v>
      </c>
      <c r="U7" s="18" t="s">
        <v>481</v>
      </c>
      <c r="V7" s="20" t="s">
        <v>481</v>
      </c>
      <c r="W7" s="18" t="s">
        <v>481</v>
      </c>
      <c r="X7" s="20" t="s">
        <v>481</v>
      </c>
      <c r="Y7" s="18" t="n">
        <v>464.79321257</v>
      </c>
      <c r="Z7" s="20" t="n">
        <v>7.043821</v>
      </c>
      <c r="AA7" s="18" t="n">
        <v>446.07478066</v>
      </c>
      <c r="AB7" s="20" t="n">
        <v>2.71502944</v>
      </c>
    </row>
    <row r="8" spans="1:28">
      <c r="A8" s="15" t="s">
        <v>483</v>
      </c>
      <c r="B8" s="17" t="n">
        <v>7007</v>
      </c>
      <c r="C8" s="18">
        <f>(20.0/B8*100)</f>
        <v/>
      </c>
      <c r="D8" s="19" t="n">
        <v>6987</v>
      </c>
      <c r="E8" s="18" t="n">
        <v>555.24156405</v>
      </c>
      <c r="F8" s="20" t="n">
        <v>5.19472228</v>
      </c>
      <c r="G8" s="18" t="n">
        <v>553.56510483</v>
      </c>
      <c r="H8" s="20" t="n">
        <v>5.9918316</v>
      </c>
      <c r="I8" s="18" t="n">
        <v>504.69146055</v>
      </c>
      <c r="J8" s="20" t="n">
        <v>4.62238408</v>
      </c>
      <c r="K8" s="18" t="n">
        <v>482.62040999</v>
      </c>
      <c r="L8" s="20" t="n">
        <v>25.59534413</v>
      </c>
      <c r="M8" s="18" t="n">
        <v>482.18726592</v>
      </c>
      <c r="N8" s="20" t="n">
        <v>14.03220742</v>
      </c>
      <c r="O8" s="18" t="n">
        <v>509.58253241</v>
      </c>
      <c r="P8" s="20" t="n">
        <v>6.47239632</v>
      </c>
      <c r="Q8" s="18" t="n">
        <v>498.78753963</v>
      </c>
      <c r="R8" s="20" t="n">
        <v>8.522748050000001</v>
      </c>
      <c r="S8" s="18" t="s">
        <v>481</v>
      </c>
      <c r="T8" s="20" t="s">
        <v>481</v>
      </c>
      <c r="U8" s="18" t="s">
        <v>481</v>
      </c>
      <c r="V8" s="20" t="s">
        <v>481</v>
      </c>
      <c r="W8" s="18" t="n">
        <v>301.63126691</v>
      </c>
      <c r="X8" s="20" t="n">
        <v>25.14921031</v>
      </c>
      <c r="Y8" s="18" t="n">
        <v>442.01775113</v>
      </c>
      <c r="Z8" s="20" t="n">
        <v>8.12098568</v>
      </c>
      <c r="AA8" s="18" t="n">
        <v>434.97210991</v>
      </c>
      <c r="AB8" s="20" t="n">
        <v>3.50792929</v>
      </c>
    </row>
    <row r="9" spans="1:28">
      <c r="A9" s="15" t="s">
        <v>484</v>
      </c>
      <c r="B9" s="17" t="n">
        <v>9651</v>
      </c>
      <c r="C9" s="18">
        <f>(1934.0/B9*100)</f>
        <v/>
      </c>
      <c r="D9" s="19" t="n">
        <v>7717</v>
      </c>
      <c r="E9" s="18" t="n">
        <v>561.36599584</v>
      </c>
      <c r="F9" s="20" t="n">
        <v>3.34801448</v>
      </c>
      <c r="G9" s="18" t="n">
        <v>559.82286172</v>
      </c>
      <c r="H9" s="20" t="n">
        <v>2.85915855</v>
      </c>
      <c r="I9" s="18" t="n">
        <v>537.69135567</v>
      </c>
      <c r="J9" s="20" t="n">
        <v>4.23634861</v>
      </c>
      <c r="K9" s="18" t="s">
        <v>481</v>
      </c>
      <c r="L9" s="20" t="s">
        <v>481</v>
      </c>
      <c r="M9" s="18" t="n">
        <v>475.48396268</v>
      </c>
      <c r="N9" s="20" t="n">
        <v>6.15745817</v>
      </c>
      <c r="O9" s="18" t="n">
        <v>497.55122424</v>
      </c>
      <c r="P9" s="20" t="n">
        <v>4.22436425</v>
      </c>
      <c r="Q9" s="18" t="n">
        <v>495.22919838</v>
      </c>
      <c r="R9" s="20" t="n">
        <v>6.39584596</v>
      </c>
      <c r="S9" s="18" t="s">
        <v>481</v>
      </c>
      <c r="T9" s="20" t="s">
        <v>481</v>
      </c>
      <c r="U9" s="18" t="s">
        <v>481</v>
      </c>
      <c r="V9" s="20" t="s">
        <v>481</v>
      </c>
      <c r="W9" s="18" t="n">
        <v>364.9413256</v>
      </c>
      <c r="X9" s="20" t="n">
        <v>11.05233287</v>
      </c>
      <c r="Y9" s="18" t="n">
        <v>492.58491024</v>
      </c>
      <c r="Z9" s="20" t="n">
        <v>7.05937495</v>
      </c>
      <c r="AA9" s="18" t="n">
        <v>489.36563304</v>
      </c>
      <c r="AB9" s="20" t="n">
        <v>32.03340994</v>
      </c>
    </row>
    <row r="10" spans="1:28">
      <c r="A10" s="15" t="s">
        <v>485</v>
      </c>
      <c r="B10" s="17" t="n">
        <v>20058</v>
      </c>
      <c r="C10" s="18">
        <f>(507.0/B10*100)</f>
        <v/>
      </c>
      <c r="D10" s="19" t="n">
        <v>19551</v>
      </c>
      <c r="E10" s="18" t="n">
        <v>527.31842448</v>
      </c>
      <c r="F10" s="20" t="n">
        <v>7.67548585</v>
      </c>
      <c r="G10" s="18" t="n">
        <v>517.38534982</v>
      </c>
      <c r="H10" s="20" t="n">
        <v>6.03750294</v>
      </c>
      <c r="I10" s="18" t="n">
        <v>515.6998171</v>
      </c>
      <c r="J10" s="20" t="n">
        <v>5.34577887</v>
      </c>
      <c r="K10" s="18" t="n">
        <v>483.76233142</v>
      </c>
      <c r="L10" s="20" t="n">
        <v>14.58331541</v>
      </c>
      <c r="M10" s="18" t="n">
        <v>552.82780681</v>
      </c>
      <c r="N10" s="20" t="n">
        <v>4.38078518</v>
      </c>
      <c r="O10" s="18" t="n">
        <v>521.85382992</v>
      </c>
      <c r="P10" s="20" t="n">
        <v>2.26854436</v>
      </c>
      <c r="Q10" s="18" t="n">
        <v>547.43560894</v>
      </c>
      <c r="R10" s="20" t="n">
        <v>23.29642945</v>
      </c>
      <c r="S10" s="18" t="s">
        <v>481</v>
      </c>
      <c r="T10" s="20" t="s">
        <v>481</v>
      </c>
      <c r="U10" s="18" t="s">
        <v>481</v>
      </c>
      <c r="V10" s="20" t="s">
        <v>481</v>
      </c>
      <c r="W10" s="18" t="s">
        <v>481</v>
      </c>
      <c r="X10" s="20" t="s">
        <v>481</v>
      </c>
      <c r="Y10" s="18" t="n">
        <v>463.46713981</v>
      </c>
      <c r="Z10" s="20" t="n">
        <v>8.75926226</v>
      </c>
      <c r="AA10" s="18" t="n">
        <v>458.9132887</v>
      </c>
      <c r="AB10" s="20" t="n">
        <v>4.00196863</v>
      </c>
    </row>
    <row r="11" spans="1:28">
      <c r="A11" s="15" t="s">
        <v>486</v>
      </c>
      <c r="B11" s="17" t="n">
        <v>7053</v>
      </c>
      <c r="C11" s="18">
        <f>(46.0/B11*100)</f>
        <v/>
      </c>
      <c r="D11" s="19" t="n">
        <v>7007</v>
      </c>
      <c r="E11" s="18" t="n">
        <v>444.46090095</v>
      </c>
      <c r="F11" s="20" t="n">
        <v>12.69878739</v>
      </c>
      <c r="G11" s="18" t="n">
        <v>419.0195087</v>
      </c>
      <c r="H11" s="20" t="n">
        <v>8.03688766</v>
      </c>
      <c r="I11" s="18" t="n">
        <v>428.59633667</v>
      </c>
      <c r="J11" s="20" t="n">
        <v>5.88850396</v>
      </c>
      <c r="K11" s="18" t="s">
        <v>481</v>
      </c>
      <c r="L11" s="20" t="s">
        <v>481</v>
      </c>
      <c r="M11" s="18" t="s">
        <v>481</v>
      </c>
      <c r="N11" s="20" t="s">
        <v>481</v>
      </c>
      <c r="O11" s="18" t="n">
        <v>413.32958963</v>
      </c>
      <c r="P11" s="20" t="n">
        <v>10.58430124</v>
      </c>
      <c r="Q11" s="18" t="n">
        <v>446.33038688</v>
      </c>
      <c r="R11" s="20" t="n">
        <v>4.89933605</v>
      </c>
      <c r="S11" s="18" t="s">
        <v>481</v>
      </c>
      <c r="T11" s="20" t="s">
        <v>481</v>
      </c>
      <c r="U11" s="18" t="s">
        <v>481</v>
      </c>
      <c r="V11" s="20" t="s">
        <v>481</v>
      </c>
      <c r="W11" s="18" t="s">
        <v>481</v>
      </c>
      <c r="X11" s="20" t="s">
        <v>481</v>
      </c>
      <c r="Y11" s="18" t="n">
        <v>400.37739613</v>
      </c>
      <c r="Z11" s="20" t="n">
        <v>23.0633262</v>
      </c>
      <c r="AA11" s="18" t="n">
        <v>412.62670919</v>
      </c>
      <c r="AB11" s="20" t="n">
        <v>3.72042489</v>
      </c>
    </row>
    <row r="12" spans="1:28">
      <c r="A12" s="15" t="s">
        <v>487</v>
      </c>
      <c r="B12" s="17" t="n">
        <v>6894</v>
      </c>
      <c r="C12" s="18">
        <f>(55.0/B12*100)</f>
        <v/>
      </c>
      <c r="D12" s="19" t="n">
        <v>6839</v>
      </c>
      <c r="E12" s="18" t="n">
        <v>537.1579398600001</v>
      </c>
      <c r="F12" s="20" t="n">
        <v>3.87930954</v>
      </c>
      <c r="G12" s="18" t="n">
        <v>524.5042077099999</v>
      </c>
      <c r="H12" s="20" t="n">
        <v>3.97333173</v>
      </c>
      <c r="I12" s="18" t="n">
        <v>524.60423515</v>
      </c>
      <c r="J12" s="20" t="n">
        <v>4.62860123</v>
      </c>
      <c r="K12" s="18" t="n">
        <v>512.76927441</v>
      </c>
      <c r="L12" s="20" t="n">
        <v>30.36342396</v>
      </c>
      <c r="M12" s="18" t="n">
        <v>484.06370845</v>
      </c>
      <c r="N12" s="20" t="n">
        <v>9.095245050000001</v>
      </c>
      <c r="O12" s="18" t="n">
        <v>461.7471775</v>
      </c>
      <c r="P12" s="20" t="n">
        <v>3.72976809</v>
      </c>
      <c r="Q12" s="18" t="n">
        <v>495.84055461</v>
      </c>
      <c r="R12" s="20" t="n">
        <v>16.98766491</v>
      </c>
      <c r="S12" s="18" t="s">
        <v>481</v>
      </c>
      <c r="T12" s="20" t="s">
        <v>481</v>
      </c>
      <c r="U12" s="18" t="s">
        <v>481</v>
      </c>
      <c r="V12" s="20" t="s">
        <v>481</v>
      </c>
      <c r="W12" s="18" t="n">
        <v>340.98506961</v>
      </c>
      <c r="X12" s="20" t="n">
        <v>12.52444664</v>
      </c>
      <c r="Y12" s="18" t="n">
        <v>496.20683874</v>
      </c>
      <c r="Z12" s="20" t="n">
        <v>4.41368537</v>
      </c>
      <c r="AA12" s="18" t="n">
        <v>447.34317589</v>
      </c>
      <c r="AB12" s="20" t="n">
        <v>3.19614836</v>
      </c>
    </row>
    <row r="13" spans="1:28">
      <c r="A13" s="15" t="s">
        <v>488</v>
      </c>
      <c r="B13" s="17" t="n">
        <v>7161</v>
      </c>
      <c r="C13" s="18">
        <f>(84.0/B13*100)</f>
        <v/>
      </c>
      <c r="D13" s="19" t="n">
        <v>7077</v>
      </c>
      <c r="E13" s="18" t="n">
        <v>505.78712634</v>
      </c>
      <c r="F13" s="20" t="n">
        <v>6.31079254</v>
      </c>
      <c r="G13" s="18" t="n">
        <v>530.11469901</v>
      </c>
      <c r="H13" s="20" t="n">
        <v>18.15244572</v>
      </c>
      <c r="I13" s="18" t="n">
        <v>497.70176474</v>
      </c>
      <c r="J13" s="20" t="n">
        <v>3.2511806</v>
      </c>
      <c r="K13" s="18" t="s">
        <v>481</v>
      </c>
      <c r="L13" s="20" t="s">
        <v>481</v>
      </c>
      <c r="M13" s="18" t="s">
        <v>481</v>
      </c>
      <c r="N13" s="20" t="s">
        <v>481</v>
      </c>
      <c r="O13" s="18" t="n">
        <v>539.50816922</v>
      </c>
      <c r="P13" s="20" t="n">
        <v>2.49248557</v>
      </c>
      <c r="Q13" s="18" t="n">
        <v>513.34090157</v>
      </c>
      <c r="R13" s="20" t="n">
        <v>5.15427765</v>
      </c>
      <c r="S13" s="18" t="s">
        <v>481</v>
      </c>
      <c r="T13" s="20" t="s">
        <v>481</v>
      </c>
      <c r="U13" s="18" t="s">
        <v>481</v>
      </c>
      <c r="V13" s="20" t="s">
        <v>481</v>
      </c>
      <c r="W13" s="18" t="n">
        <v>447.51533769</v>
      </c>
      <c r="X13" s="20" t="n">
        <v>5.97365007</v>
      </c>
      <c r="Y13" s="18" t="n">
        <v>486.26936851</v>
      </c>
      <c r="Z13" s="20" t="n">
        <v>4.62676953</v>
      </c>
      <c r="AA13" s="18" t="n">
        <v>460.81692595</v>
      </c>
      <c r="AB13" s="20" t="n">
        <v>5.04972902</v>
      </c>
    </row>
    <row r="14" spans="1:28">
      <c r="A14" s="15" t="s">
        <v>489</v>
      </c>
      <c r="B14" s="17" t="n">
        <v>5587</v>
      </c>
      <c r="C14" s="18">
        <f>(70.0/B14*100)</f>
        <v/>
      </c>
      <c r="D14" s="19" t="n">
        <v>5517</v>
      </c>
      <c r="E14" s="18" t="n">
        <v>545.1597162</v>
      </c>
      <c r="F14" s="20" t="n">
        <v>3.63933512</v>
      </c>
      <c r="G14" s="18" t="n">
        <v>548.06162922</v>
      </c>
      <c r="H14" s="20" t="n">
        <v>2.85050616</v>
      </c>
      <c r="I14" s="18" t="n">
        <v>512.14535647</v>
      </c>
      <c r="J14" s="20" t="n">
        <v>2.74367346</v>
      </c>
      <c r="K14" s="18" t="n">
        <v>522.7307239</v>
      </c>
      <c r="L14" s="20" t="n">
        <v>5.52435468</v>
      </c>
      <c r="M14" s="18" t="s">
        <v>481</v>
      </c>
      <c r="N14" s="20" t="s">
        <v>481</v>
      </c>
      <c r="O14" s="18" t="n">
        <v>457.21566359</v>
      </c>
      <c r="P14" s="20" t="n">
        <v>8.56073557</v>
      </c>
      <c r="Q14" s="18" t="n">
        <v>482.83450998</v>
      </c>
      <c r="R14" s="20" t="n">
        <v>9.84809458</v>
      </c>
      <c r="S14" s="18" t="s">
        <v>481</v>
      </c>
      <c r="T14" s="20" t="s">
        <v>481</v>
      </c>
      <c r="U14" s="18" t="s">
        <v>481</v>
      </c>
      <c r="V14" s="20" t="s">
        <v>481</v>
      </c>
      <c r="W14" s="18" t="s">
        <v>481</v>
      </c>
      <c r="X14" s="20" t="s">
        <v>481</v>
      </c>
      <c r="Y14" s="18" t="n">
        <v>453.24226315</v>
      </c>
      <c r="Z14" s="20" t="n">
        <v>7.01024831</v>
      </c>
      <c r="AA14" s="18" t="n">
        <v>456.687178</v>
      </c>
      <c r="AB14" s="20" t="n">
        <v>5.18297803</v>
      </c>
    </row>
    <row r="15" spans="1:28">
      <c r="A15" s="15" t="s">
        <v>490</v>
      </c>
      <c r="B15" s="17" t="n">
        <v>5882</v>
      </c>
      <c r="C15" s="18">
        <f>(49.0/B15*100)</f>
        <v/>
      </c>
      <c r="D15" s="19" t="n">
        <v>5833</v>
      </c>
      <c r="E15" s="18" t="n">
        <v>557.58399953</v>
      </c>
      <c r="F15" s="20" t="n">
        <v>3.78146422</v>
      </c>
      <c r="G15" s="18" t="n">
        <v>549.76095189</v>
      </c>
      <c r="H15" s="20" t="n">
        <v>5.75066829</v>
      </c>
      <c r="I15" s="18" t="n">
        <v>530.45332848</v>
      </c>
      <c r="J15" s="20" t="n">
        <v>2.96849125</v>
      </c>
      <c r="K15" s="18" t="n">
        <v>513.81102992</v>
      </c>
      <c r="L15" s="20" t="n">
        <v>4.15925231</v>
      </c>
      <c r="M15" s="18" t="n">
        <v>551.45729075</v>
      </c>
      <c r="N15" s="20" t="n">
        <v>10.49198691</v>
      </c>
      <c r="O15" s="18" t="n">
        <v>537.5833041</v>
      </c>
      <c r="P15" s="20" t="n">
        <v>12.15209458</v>
      </c>
      <c r="Q15" s="18" t="n">
        <v>504.89762341</v>
      </c>
      <c r="R15" s="20" t="n">
        <v>9.242586360000001</v>
      </c>
      <c r="S15" s="18" t="s">
        <v>481</v>
      </c>
      <c r="T15" s="20" t="s">
        <v>481</v>
      </c>
      <c r="U15" s="18" t="s">
        <v>481</v>
      </c>
      <c r="V15" s="20" t="s">
        <v>481</v>
      </c>
      <c r="W15" s="18" t="n">
        <v>368.85220715</v>
      </c>
      <c r="X15" s="20" t="n">
        <v>14.5875493</v>
      </c>
      <c r="Y15" s="18" t="n">
        <v>470.76887697</v>
      </c>
      <c r="Z15" s="20" t="n">
        <v>6.98849259</v>
      </c>
      <c r="AA15" s="18" t="n">
        <v>488.6816902</v>
      </c>
      <c r="AB15" s="20" t="n">
        <v>2.55992766</v>
      </c>
    </row>
    <row r="16" spans="1:28">
      <c r="A16" s="15" t="s">
        <v>491</v>
      </c>
      <c r="B16" s="17" t="n">
        <v>6108</v>
      </c>
      <c r="C16" s="18">
        <f>(97.0/B16*100)</f>
        <v/>
      </c>
      <c r="D16" s="19" t="n">
        <v>6011</v>
      </c>
      <c r="E16" s="18" t="n">
        <v>524.14880968</v>
      </c>
      <c r="F16" s="20" t="n">
        <v>4.08288911</v>
      </c>
      <c r="G16" s="18" t="n">
        <v>533.0544966</v>
      </c>
      <c r="H16" s="20" t="n">
        <v>9.023155429999999</v>
      </c>
      <c r="I16" s="18" t="n">
        <v>503.04653338</v>
      </c>
      <c r="J16" s="20" t="n">
        <v>21.84254909</v>
      </c>
      <c r="K16" s="18" t="n">
        <v>503.93416553</v>
      </c>
      <c r="L16" s="20" t="n">
        <v>2.88547052</v>
      </c>
      <c r="M16" s="18" t="n">
        <v>485.08308114</v>
      </c>
      <c r="N16" s="20" t="n">
        <v>9.577255750000001</v>
      </c>
      <c r="O16" s="18" t="s">
        <v>481</v>
      </c>
      <c r="P16" s="20" t="s">
        <v>481</v>
      </c>
      <c r="Q16" s="18" t="n">
        <v>520.21139754</v>
      </c>
      <c r="R16" s="20" t="n">
        <v>3.18034695</v>
      </c>
      <c r="S16" s="18" t="s">
        <v>481</v>
      </c>
      <c r="T16" s="20" t="s">
        <v>481</v>
      </c>
      <c r="U16" s="18" t="s">
        <v>481</v>
      </c>
      <c r="V16" s="20" t="s">
        <v>481</v>
      </c>
      <c r="W16" s="18" t="s">
        <v>481</v>
      </c>
      <c r="X16" s="20" t="s">
        <v>481</v>
      </c>
      <c r="Y16" s="18" t="n">
        <v>494.78692565</v>
      </c>
      <c r="Z16" s="20" t="n">
        <v>6.74027949</v>
      </c>
      <c r="AA16" s="18" t="n">
        <v>415.09278921</v>
      </c>
      <c r="AB16" s="20" t="n">
        <v>3.98145386</v>
      </c>
    </row>
    <row r="17" spans="1:28">
      <c r="A17" s="15" t="s">
        <v>492</v>
      </c>
      <c r="B17" s="17" t="n">
        <v>6504</v>
      </c>
      <c r="C17" s="18">
        <f>(2153.0/B17*100)</f>
        <v/>
      </c>
      <c r="D17" s="19" t="n">
        <v>4351</v>
      </c>
      <c r="E17" s="18" t="n">
        <v>552.62453924</v>
      </c>
      <c r="F17" s="20" t="n">
        <v>4.16217961</v>
      </c>
      <c r="G17" s="18" t="n">
        <v>538.72113646</v>
      </c>
      <c r="H17" s="20" t="n">
        <v>3.55751965</v>
      </c>
      <c r="I17" s="18" t="n">
        <v>519.19977663</v>
      </c>
      <c r="J17" s="20" t="n">
        <v>3.53455494</v>
      </c>
      <c r="K17" s="18" t="n">
        <v>457.64531358</v>
      </c>
      <c r="L17" s="20" t="n">
        <v>22.5453901</v>
      </c>
      <c r="M17" s="18" t="n">
        <v>488.61870852</v>
      </c>
      <c r="N17" s="20" t="n">
        <v>12.92944187</v>
      </c>
      <c r="O17" s="18" t="n">
        <v>490.99709203</v>
      </c>
      <c r="P17" s="20" t="n">
        <v>8.84716968</v>
      </c>
      <c r="Q17" s="18" t="s">
        <v>481</v>
      </c>
      <c r="R17" s="20" t="s">
        <v>481</v>
      </c>
      <c r="S17" s="18" t="s">
        <v>481</v>
      </c>
      <c r="T17" s="20" t="s">
        <v>481</v>
      </c>
      <c r="U17" s="18" t="s">
        <v>481</v>
      </c>
      <c r="V17" s="20" t="s">
        <v>481</v>
      </c>
      <c r="W17" s="18" t="n">
        <v>440.96425878</v>
      </c>
      <c r="X17" s="20" t="n">
        <v>6.62264413</v>
      </c>
      <c r="Y17" s="18" t="n">
        <v>487.05897534</v>
      </c>
      <c r="Z17" s="20" t="n">
        <v>9.220498660000001</v>
      </c>
      <c r="AA17" s="18" t="s">
        <v>481</v>
      </c>
      <c r="AB17" s="20" t="s">
        <v>481</v>
      </c>
    </row>
    <row r="18" spans="1:28">
      <c r="A18" s="15" t="s">
        <v>493</v>
      </c>
      <c r="B18" s="17" t="n">
        <v>5532</v>
      </c>
      <c r="C18" s="18">
        <f>(466.0/B18*100)</f>
        <v/>
      </c>
      <c r="D18" s="19" t="n">
        <v>5066</v>
      </c>
      <c r="E18" s="18" t="n">
        <v>472.78487079</v>
      </c>
      <c r="F18" s="20" t="n">
        <v>4.40495828</v>
      </c>
      <c r="G18" s="18" t="n">
        <v>465.33881349</v>
      </c>
      <c r="H18" s="20" t="n">
        <v>4.23470579</v>
      </c>
      <c r="I18" s="18" t="n">
        <v>455.86114396</v>
      </c>
      <c r="J18" s="20" t="n">
        <v>4.03910437</v>
      </c>
      <c r="K18" s="18" t="n">
        <v>385.45885878</v>
      </c>
      <c r="L18" s="20" t="n">
        <v>84.97747582</v>
      </c>
      <c r="M18" s="18" t="n">
        <v>378.29629839</v>
      </c>
      <c r="N18" s="20" t="n">
        <v>19.26461825</v>
      </c>
      <c r="O18" s="18" t="s">
        <v>481</v>
      </c>
      <c r="P18" s="20" t="s">
        <v>481</v>
      </c>
      <c r="Q18" s="18" t="n">
        <v>444.31771554</v>
      </c>
      <c r="R18" s="20" t="n">
        <v>9.86355578</v>
      </c>
      <c r="S18" s="18" t="s">
        <v>481</v>
      </c>
      <c r="T18" s="20" t="s">
        <v>481</v>
      </c>
      <c r="U18" s="18" t="s">
        <v>481</v>
      </c>
      <c r="V18" s="20" t="s">
        <v>481</v>
      </c>
      <c r="W18" s="18" t="s">
        <v>481</v>
      </c>
      <c r="X18" s="20" t="s">
        <v>481</v>
      </c>
      <c r="Y18" s="18" t="n">
        <v>415.142985</v>
      </c>
      <c r="Z18" s="20" t="n">
        <v>6.24279576</v>
      </c>
      <c r="AA18" s="18" t="s">
        <v>481</v>
      </c>
      <c r="AB18" s="20" t="s">
        <v>481</v>
      </c>
    </row>
    <row r="19" spans="1:28">
      <c r="A19" s="15" t="s">
        <v>494</v>
      </c>
      <c r="B19" s="17" t="n">
        <v>5658</v>
      </c>
      <c r="C19" s="18">
        <f>(49.0/B19*100)</f>
        <v/>
      </c>
      <c r="D19" s="19" t="n">
        <v>5609</v>
      </c>
      <c r="E19" s="18" t="n">
        <v>515.05080988</v>
      </c>
      <c r="F19" s="20" t="n">
        <v>4.15303836</v>
      </c>
      <c r="G19" s="18" t="n">
        <v>511.05321429</v>
      </c>
      <c r="H19" s="20" t="n">
        <v>3.70521172</v>
      </c>
      <c r="I19" s="18" t="n">
        <v>476.94714114</v>
      </c>
      <c r="J19" s="20" t="n">
        <v>6.50280995</v>
      </c>
      <c r="K19" s="18" t="n">
        <v>476.12751472</v>
      </c>
      <c r="L19" s="20" t="n">
        <v>5.0509839</v>
      </c>
      <c r="M19" s="18" t="n">
        <v>557.3328</v>
      </c>
      <c r="N19" s="20" t="n">
        <v>42.01057023</v>
      </c>
      <c r="O19" s="18" t="n">
        <v>397.04843828</v>
      </c>
      <c r="P19" s="20" t="n">
        <v>7.56692737</v>
      </c>
      <c r="Q19" s="18" t="n">
        <v>442.50498971</v>
      </c>
      <c r="R19" s="20" t="n">
        <v>9.600867819999999</v>
      </c>
      <c r="S19" s="18" t="s">
        <v>481</v>
      </c>
      <c r="T19" s="20" t="s">
        <v>481</v>
      </c>
      <c r="U19" s="18" t="s">
        <v>481</v>
      </c>
      <c r="V19" s="20" t="s">
        <v>481</v>
      </c>
      <c r="W19" s="18" t="s">
        <v>481</v>
      </c>
      <c r="X19" s="20" t="s">
        <v>481</v>
      </c>
      <c r="Y19" s="18" t="n">
        <v>407.14580359</v>
      </c>
      <c r="Z19" s="20" t="n">
        <v>8.95084567</v>
      </c>
      <c r="AA19" s="18" t="n">
        <v>447.73913277</v>
      </c>
      <c r="AB19" s="20" t="n">
        <v>5.49429237</v>
      </c>
    </row>
    <row r="20" spans="1:28">
      <c r="A20" s="15" t="s">
        <v>495</v>
      </c>
      <c r="B20" s="17" t="n">
        <v>3371</v>
      </c>
      <c r="C20" s="18">
        <f>(0.0/B20*100)</f>
        <v/>
      </c>
      <c r="D20" s="19" t="n">
        <v>3371</v>
      </c>
      <c r="E20" s="18" t="s">
        <v>481</v>
      </c>
      <c r="F20" s="20" t="s">
        <v>481</v>
      </c>
      <c r="G20" s="18" t="s">
        <v>481</v>
      </c>
      <c r="H20" s="20" t="s">
        <v>481</v>
      </c>
      <c r="I20" s="18" t="s">
        <v>481</v>
      </c>
      <c r="J20" s="20" t="s">
        <v>481</v>
      </c>
      <c r="K20" s="18" t="s">
        <v>481</v>
      </c>
      <c r="L20" s="20" t="s">
        <v>481</v>
      </c>
      <c r="M20" s="18" t="s">
        <v>481</v>
      </c>
      <c r="N20" s="20" t="s">
        <v>481</v>
      </c>
      <c r="O20" s="18" t="s">
        <v>481</v>
      </c>
      <c r="P20" s="20" t="s">
        <v>481</v>
      </c>
      <c r="Q20" s="18" t="s">
        <v>481</v>
      </c>
      <c r="R20" s="20" t="s">
        <v>481</v>
      </c>
      <c r="S20" s="18" t="s">
        <v>481</v>
      </c>
      <c r="T20" s="20" t="s">
        <v>481</v>
      </c>
      <c r="U20" s="18" t="s">
        <v>481</v>
      </c>
      <c r="V20" s="20" t="s">
        <v>481</v>
      </c>
      <c r="W20" s="18" t="n">
        <v>488.03318441</v>
      </c>
      <c r="X20" s="20" t="n">
        <v>1.98867918</v>
      </c>
      <c r="Y20" s="18" t="s">
        <v>481</v>
      </c>
      <c r="Z20" s="20" t="s">
        <v>481</v>
      </c>
      <c r="AA20" s="18" t="s">
        <v>481</v>
      </c>
      <c r="AB20" s="20" t="s">
        <v>481</v>
      </c>
    </row>
    <row r="21" spans="1:28">
      <c r="A21" s="15" t="s">
        <v>496</v>
      </c>
      <c r="B21" s="17" t="n">
        <v>5741</v>
      </c>
      <c r="C21" s="18">
        <f>(44.0/B21*100)</f>
        <v/>
      </c>
      <c r="D21" s="19" t="n">
        <v>5697</v>
      </c>
      <c r="E21" s="18" t="n">
        <v>573.4820496900001</v>
      </c>
      <c r="F21" s="20" t="n">
        <v>11.41339691</v>
      </c>
      <c r="G21" s="18" t="n">
        <v>559.04113404</v>
      </c>
      <c r="H21" s="20" t="n">
        <v>14.55523775</v>
      </c>
      <c r="I21" s="18" t="n">
        <v>497.81166598</v>
      </c>
      <c r="J21" s="20" t="n">
        <v>5.82941598</v>
      </c>
      <c r="K21" s="18" t="s">
        <v>481</v>
      </c>
      <c r="L21" s="20" t="s">
        <v>481</v>
      </c>
      <c r="M21" s="18" t="n">
        <v>472.27852799</v>
      </c>
      <c r="N21" s="20" t="n">
        <v>10.60014104</v>
      </c>
      <c r="O21" s="18" t="n">
        <v>514.23349544</v>
      </c>
      <c r="P21" s="20" t="n">
        <v>1.89947404</v>
      </c>
      <c r="Q21" s="18" t="n">
        <v>474.31046621</v>
      </c>
      <c r="R21" s="20" t="n">
        <v>15.36907931</v>
      </c>
      <c r="S21" s="18" t="s">
        <v>481</v>
      </c>
      <c r="T21" s="20" t="s">
        <v>481</v>
      </c>
      <c r="U21" s="18" t="s">
        <v>481</v>
      </c>
      <c r="V21" s="20" t="s">
        <v>481</v>
      </c>
      <c r="W21" s="18" t="s">
        <v>481</v>
      </c>
      <c r="X21" s="20" t="s">
        <v>481</v>
      </c>
      <c r="Y21" s="18" t="n">
        <v>461.71074892</v>
      </c>
      <c r="Z21" s="20" t="n">
        <v>20.13251511</v>
      </c>
      <c r="AA21" s="18" t="n">
        <v>458.67384854</v>
      </c>
      <c r="AB21" s="20" t="n">
        <v>4.30312217</v>
      </c>
    </row>
    <row r="22" spans="1:28">
      <c r="A22" s="15" t="s">
        <v>497</v>
      </c>
      <c r="B22" s="17" t="n">
        <v>6598</v>
      </c>
      <c r="C22" s="18">
        <f>(33.0/B22*100)</f>
        <v/>
      </c>
      <c r="D22" s="19" t="n">
        <v>6565</v>
      </c>
      <c r="E22" s="18" t="n">
        <v>528.97392257</v>
      </c>
      <c r="F22" s="20" t="n">
        <v>4.88686291</v>
      </c>
      <c r="G22" s="18" t="n">
        <v>500.0367897</v>
      </c>
      <c r="H22" s="20" t="n">
        <v>6.16536382</v>
      </c>
      <c r="I22" s="18" t="n">
        <v>474.42786961</v>
      </c>
      <c r="J22" s="20" t="n">
        <v>5.61326949</v>
      </c>
      <c r="K22" s="18" t="n">
        <v>439.64872077</v>
      </c>
      <c r="L22" s="20" t="n">
        <v>30.02579996</v>
      </c>
      <c r="M22" s="18" t="n">
        <v>522.4328960300001</v>
      </c>
      <c r="N22" s="20" t="n">
        <v>23.07659316</v>
      </c>
      <c r="O22" s="18" t="n">
        <v>464.55596643</v>
      </c>
      <c r="P22" s="20" t="n">
        <v>7.21016226</v>
      </c>
      <c r="Q22" s="18" t="n">
        <v>451.7313177</v>
      </c>
      <c r="R22" s="20" t="n">
        <v>7.77045766</v>
      </c>
      <c r="S22" s="18" t="s">
        <v>481</v>
      </c>
      <c r="T22" s="20" t="s">
        <v>481</v>
      </c>
      <c r="U22" s="18" t="s">
        <v>481</v>
      </c>
      <c r="V22" s="20" t="s">
        <v>481</v>
      </c>
      <c r="W22" s="18" t="n">
        <v>465.3184081</v>
      </c>
      <c r="X22" s="20" t="n">
        <v>9.52311205</v>
      </c>
      <c r="Y22" s="18" t="n">
        <v>446.35261467</v>
      </c>
      <c r="Z22" s="20" t="n">
        <v>7.67995138</v>
      </c>
      <c r="AA22" s="18" t="n">
        <v>409.02510765</v>
      </c>
      <c r="AB22" s="20" t="n">
        <v>11.2148035</v>
      </c>
    </row>
    <row r="23" spans="1:28">
      <c r="A23" s="15" t="s">
        <v>498</v>
      </c>
      <c r="B23" s="17" t="n">
        <v>11583</v>
      </c>
      <c r="C23" s="18">
        <f>(212.0/B23*100)</f>
        <v/>
      </c>
      <c r="D23" s="19" t="n">
        <v>11371</v>
      </c>
      <c r="E23" s="18" t="n">
        <v>516.84844745</v>
      </c>
      <c r="F23" s="20" t="n">
        <v>6.75846314</v>
      </c>
      <c r="G23" s="18" t="n">
        <v>492.57765856</v>
      </c>
      <c r="H23" s="20" t="n">
        <v>4.2728589</v>
      </c>
      <c r="I23" s="18" t="n">
        <v>492.79021702</v>
      </c>
      <c r="J23" s="20" t="n">
        <v>4.32275264</v>
      </c>
      <c r="K23" s="18" t="n">
        <v>464.36539087</v>
      </c>
      <c r="L23" s="20" t="n">
        <v>10.75780539</v>
      </c>
      <c r="M23" s="18" t="n">
        <v>508.44471815</v>
      </c>
      <c r="N23" s="20" t="n">
        <v>16.27268566</v>
      </c>
      <c r="O23" s="18" t="n">
        <v>471.9802666</v>
      </c>
      <c r="P23" s="20" t="n">
        <v>5.0769202</v>
      </c>
      <c r="Q23" s="18" t="n">
        <v>467.09718531</v>
      </c>
      <c r="R23" s="20" t="n">
        <v>8.94398153</v>
      </c>
      <c r="S23" s="18" t="s">
        <v>481</v>
      </c>
      <c r="T23" s="20" t="s">
        <v>481</v>
      </c>
      <c r="U23" s="18" t="s">
        <v>481</v>
      </c>
      <c r="V23" s="20" t="s">
        <v>481</v>
      </c>
      <c r="W23" s="18" t="s">
        <v>481</v>
      </c>
      <c r="X23" s="20" t="s">
        <v>481</v>
      </c>
      <c r="Y23" s="18" t="n">
        <v>498.05862823</v>
      </c>
      <c r="Z23" s="20" t="n">
        <v>5.64454348</v>
      </c>
      <c r="AA23" s="18" t="n">
        <v>476.70169038</v>
      </c>
      <c r="AB23" s="20" t="n">
        <v>14.72836093</v>
      </c>
    </row>
    <row r="24" spans="1:28">
      <c r="A24" s="15" t="s">
        <v>499</v>
      </c>
      <c r="B24" s="17" t="n">
        <v>6647</v>
      </c>
      <c r="C24" s="18">
        <f>(7.0/B24*100)</f>
        <v/>
      </c>
      <c r="D24" s="19" t="n">
        <v>6640</v>
      </c>
      <c r="E24" s="18" t="n">
        <v>573.5312827</v>
      </c>
      <c r="F24" s="20" t="n">
        <v>7.78056898</v>
      </c>
      <c r="G24" s="18" t="n">
        <v>543.88323644</v>
      </c>
      <c r="H24" s="20" t="n">
        <v>4.37652185</v>
      </c>
      <c r="I24" s="18" t="n">
        <v>543.72508853</v>
      </c>
      <c r="J24" s="20" t="n">
        <v>6.76829712</v>
      </c>
      <c r="K24" s="18" t="n">
        <v>537.76764249</v>
      </c>
      <c r="L24" s="20" t="n">
        <v>15.07725731</v>
      </c>
      <c r="M24" s="18" t="n">
        <v>531.13486706</v>
      </c>
      <c r="N24" s="20" t="n">
        <v>49.49189044</v>
      </c>
      <c r="O24" s="18" t="n">
        <v>490.79512636</v>
      </c>
      <c r="P24" s="20" t="n">
        <v>8.275015339999999</v>
      </c>
      <c r="Q24" s="18" t="s">
        <v>481</v>
      </c>
      <c r="R24" s="20" t="s">
        <v>481</v>
      </c>
      <c r="S24" s="18" t="s">
        <v>481</v>
      </c>
      <c r="T24" s="20" t="s">
        <v>481</v>
      </c>
      <c r="U24" s="18" t="s">
        <v>481</v>
      </c>
      <c r="V24" s="20" t="s">
        <v>481</v>
      </c>
      <c r="W24" s="18" t="s">
        <v>481</v>
      </c>
      <c r="X24" s="20" t="s">
        <v>481</v>
      </c>
      <c r="Y24" s="18" t="n">
        <v>480.38009965</v>
      </c>
      <c r="Z24" s="20" t="n">
        <v>13.08108366</v>
      </c>
      <c r="AA24" s="18" t="n">
        <v>480.99884857</v>
      </c>
      <c r="AB24" s="20" t="n">
        <v>5.78906381</v>
      </c>
    </row>
    <row r="25" spans="1:28">
      <c r="A25" s="15" t="s">
        <v>500</v>
      </c>
      <c r="B25" s="17" t="n">
        <v>5581</v>
      </c>
      <c r="C25" s="18">
        <f>(24.0/B25*100)</f>
        <v/>
      </c>
      <c r="D25" s="19" t="n">
        <v>5557</v>
      </c>
      <c r="E25" s="18" t="n">
        <v>546.01690291</v>
      </c>
      <c r="F25" s="20" t="n">
        <v>7.34227847</v>
      </c>
      <c r="G25" s="18" t="n">
        <v>562.8379694499999</v>
      </c>
      <c r="H25" s="20" t="n">
        <v>8.72971851</v>
      </c>
      <c r="I25" s="18" t="n">
        <v>551.97440226</v>
      </c>
      <c r="J25" s="20" t="n">
        <v>5.81976779</v>
      </c>
      <c r="K25" s="18" t="n">
        <v>525.8301929100001</v>
      </c>
      <c r="L25" s="20" t="n">
        <v>4.98928548</v>
      </c>
      <c r="M25" s="18" t="n">
        <v>518.74254554</v>
      </c>
      <c r="N25" s="20" t="n">
        <v>33.37835777</v>
      </c>
      <c r="O25" s="18" t="n">
        <v>529.63374414</v>
      </c>
      <c r="P25" s="20" t="n">
        <v>5.07265493</v>
      </c>
      <c r="Q25" s="18" t="n">
        <v>479.63478921</v>
      </c>
      <c r="R25" s="20" t="n">
        <v>11.73295916</v>
      </c>
      <c r="S25" s="18" t="s">
        <v>481</v>
      </c>
      <c r="T25" s="20" t="s">
        <v>481</v>
      </c>
      <c r="U25" s="18" t="s">
        <v>481</v>
      </c>
      <c r="V25" s="20" t="s">
        <v>481</v>
      </c>
      <c r="W25" s="18" t="s">
        <v>481</v>
      </c>
      <c r="X25" s="20" t="s">
        <v>481</v>
      </c>
      <c r="Y25" s="18" t="s">
        <v>481</v>
      </c>
      <c r="Z25" s="20" t="s">
        <v>481</v>
      </c>
      <c r="AA25" s="18" t="n">
        <v>435.61113101</v>
      </c>
      <c r="AB25" s="20" t="n">
        <v>5.33562284</v>
      </c>
    </row>
    <row r="26" spans="1:28">
      <c r="A26" s="15" t="s">
        <v>501</v>
      </c>
      <c r="B26" s="17" t="n">
        <v>4869</v>
      </c>
      <c r="C26" s="18">
        <f>(29.0/B26*100)</f>
        <v/>
      </c>
      <c r="D26" s="19" t="n">
        <v>4840</v>
      </c>
      <c r="E26" s="18" t="n">
        <v>511.33554259</v>
      </c>
      <c r="F26" s="20" t="n">
        <v>3.13253324</v>
      </c>
      <c r="G26" s="18" t="n">
        <v>514.46307145</v>
      </c>
      <c r="H26" s="20" t="n">
        <v>3.75558973</v>
      </c>
      <c r="I26" s="18" t="n">
        <v>473.41212328</v>
      </c>
      <c r="J26" s="20" t="n">
        <v>2.38287644</v>
      </c>
      <c r="K26" s="18" t="n">
        <v>436.91384982</v>
      </c>
      <c r="L26" s="20" t="n">
        <v>9.9893375</v>
      </c>
      <c r="M26" s="18" t="s">
        <v>481</v>
      </c>
      <c r="N26" s="20" t="s">
        <v>481</v>
      </c>
      <c r="O26" s="18" t="s">
        <v>481</v>
      </c>
      <c r="P26" s="20" t="s">
        <v>481</v>
      </c>
      <c r="Q26" s="18" t="n">
        <v>458.32894011</v>
      </c>
      <c r="R26" s="20" t="n">
        <v>6.80355894</v>
      </c>
      <c r="S26" s="18" t="s">
        <v>481</v>
      </c>
      <c r="T26" s="20" t="s">
        <v>481</v>
      </c>
      <c r="U26" s="18" t="s">
        <v>481</v>
      </c>
      <c r="V26" s="20" t="s">
        <v>481</v>
      </c>
      <c r="W26" s="18" t="s">
        <v>481</v>
      </c>
      <c r="X26" s="20" t="s">
        <v>481</v>
      </c>
      <c r="Y26" s="18" t="n">
        <v>436.52945852</v>
      </c>
      <c r="Z26" s="20" t="n">
        <v>7.85137568</v>
      </c>
      <c r="AA26" s="18" t="n">
        <v>449.25673321</v>
      </c>
      <c r="AB26" s="20" t="n">
        <v>5.04841084</v>
      </c>
    </row>
    <row r="27" spans="1:28">
      <c r="A27" s="15" t="s">
        <v>502</v>
      </c>
      <c r="B27" s="17" t="n">
        <v>5299</v>
      </c>
      <c r="C27" s="18">
        <f>(17.0/B27*100)</f>
        <v/>
      </c>
      <c r="D27" s="19" t="n">
        <v>5282</v>
      </c>
      <c r="E27" s="18" t="n">
        <v>546.01222005</v>
      </c>
      <c r="F27" s="20" t="n">
        <v>3.94571405</v>
      </c>
      <c r="G27" s="18" t="n">
        <v>530.06540358</v>
      </c>
      <c r="H27" s="20" t="n">
        <v>4.0093856</v>
      </c>
      <c r="I27" s="18" t="n">
        <v>524.30656382</v>
      </c>
      <c r="J27" s="20" t="n">
        <v>2.77463358</v>
      </c>
      <c r="K27" s="18" t="n">
        <v>511.0307311</v>
      </c>
      <c r="L27" s="20" t="n">
        <v>33.90053088</v>
      </c>
      <c r="M27" s="18" t="n">
        <v>469.86322092</v>
      </c>
      <c r="N27" s="20" t="n">
        <v>10.19750627</v>
      </c>
      <c r="O27" s="18" t="n">
        <v>469.79565168</v>
      </c>
      <c r="P27" s="20" t="n">
        <v>2.95022716</v>
      </c>
      <c r="Q27" s="18" t="n">
        <v>471.53293848</v>
      </c>
      <c r="R27" s="20" t="n">
        <v>13.60413983</v>
      </c>
      <c r="S27" s="18" t="s">
        <v>481</v>
      </c>
      <c r="T27" s="20" t="s">
        <v>481</v>
      </c>
      <c r="U27" s="18" t="s">
        <v>481</v>
      </c>
      <c r="V27" s="20" t="s">
        <v>481</v>
      </c>
      <c r="W27" s="18" t="s">
        <v>481</v>
      </c>
      <c r="X27" s="20" t="s">
        <v>481</v>
      </c>
      <c r="Y27" s="18" t="n">
        <v>427.36543848</v>
      </c>
      <c r="Z27" s="20" t="n">
        <v>7.03863117</v>
      </c>
      <c r="AA27" s="18" t="n">
        <v>427.31161686</v>
      </c>
      <c r="AB27" s="20" t="n">
        <v>2.70937612</v>
      </c>
    </row>
    <row r="28" spans="1:28">
      <c r="A28" s="15" t="s">
        <v>503</v>
      </c>
      <c r="B28" s="17" t="n">
        <v>7568</v>
      </c>
      <c r="C28" s="18">
        <f>(47.0/B28*100)</f>
        <v/>
      </c>
      <c r="D28" s="19" t="n">
        <v>7521</v>
      </c>
      <c r="E28" s="18" t="n">
        <v>390.00051594</v>
      </c>
      <c r="F28" s="20" t="n">
        <v>5.82889697</v>
      </c>
      <c r="G28" s="18" t="n">
        <v>417.81745902</v>
      </c>
      <c r="H28" s="20" t="n">
        <v>2.55967381</v>
      </c>
      <c r="I28" s="18" t="n">
        <v>418.86590949</v>
      </c>
      <c r="J28" s="20" t="n">
        <v>6.99564416</v>
      </c>
      <c r="K28" s="18" t="n">
        <v>346.00401658</v>
      </c>
      <c r="L28" s="20" t="n">
        <v>33.76157563</v>
      </c>
      <c r="M28" s="18" t="n">
        <v>476.14560164</v>
      </c>
      <c r="N28" s="20" t="n">
        <v>19.33522486</v>
      </c>
      <c r="O28" s="18" t="n">
        <v>374.9900606</v>
      </c>
      <c r="P28" s="20" t="n">
        <v>8.622163260000001</v>
      </c>
      <c r="Q28" s="18" t="n">
        <v>418.38816752</v>
      </c>
      <c r="R28" s="20" t="n">
        <v>9.625423939999999</v>
      </c>
      <c r="S28" s="18" t="s">
        <v>481</v>
      </c>
      <c r="T28" s="20" t="s">
        <v>481</v>
      </c>
      <c r="U28" s="18" t="s">
        <v>481</v>
      </c>
      <c r="V28" s="20" t="s">
        <v>481</v>
      </c>
      <c r="W28" s="18" t="s">
        <v>481</v>
      </c>
      <c r="X28" s="20" t="s">
        <v>481</v>
      </c>
      <c r="Y28" s="18" t="n">
        <v>376.55910282</v>
      </c>
      <c r="Z28" s="20" t="n">
        <v>5.56599441</v>
      </c>
      <c r="AA28" s="18" t="n">
        <v>375.76041113</v>
      </c>
      <c r="AB28" s="20" t="n">
        <v>7.25844323</v>
      </c>
    </row>
    <row r="29" spans="1:28">
      <c r="A29" s="15" t="s">
        <v>504</v>
      </c>
      <c r="B29" s="17" t="n">
        <v>5385</v>
      </c>
      <c r="C29" s="18">
        <f>(1352.0/B29*100)</f>
        <v/>
      </c>
      <c r="D29" s="19" t="n">
        <v>4033</v>
      </c>
      <c r="E29" s="18" t="n">
        <v>525.13725889</v>
      </c>
      <c r="F29" s="20" t="n">
        <v>3.28057205</v>
      </c>
      <c r="G29" s="18" t="n">
        <v>570.9422674800001</v>
      </c>
      <c r="H29" s="20" t="n">
        <v>4.07911239</v>
      </c>
      <c r="I29" s="18" t="n">
        <v>496.75253042</v>
      </c>
      <c r="J29" s="20" t="n">
        <v>4.84009137</v>
      </c>
      <c r="K29" s="18" t="s">
        <v>481</v>
      </c>
      <c r="L29" s="20" t="s">
        <v>481</v>
      </c>
      <c r="M29" s="18" t="n">
        <v>515.91061895</v>
      </c>
      <c r="N29" s="20" t="n">
        <v>31.04058782</v>
      </c>
      <c r="O29" s="18" t="n">
        <v>577.6743183999999</v>
      </c>
      <c r="P29" s="20" t="n">
        <v>7.30935734</v>
      </c>
      <c r="Q29" s="18" t="n">
        <v>467.73049714</v>
      </c>
      <c r="R29" s="20" t="n">
        <v>7.8222284</v>
      </c>
      <c r="S29" s="18" t="s">
        <v>481</v>
      </c>
      <c r="T29" s="20" t="s">
        <v>481</v>
      </c>
      <c r="U29" s="18" t="s">
        <v>481</v>
      </c>
      <c r="V29" s="20" t="s">
        <v>481</v>
      </c>
      <c r="W29" s="18" t="n">
        <v>335.3902018</v>
      </c>
      <c r="X29" s="20" t="n">
        <v>12.1685767</v>
      </c>
      <c r="Y29" s="18" t="s">
        <v>481</v>
      </c>
      <c r="Z29" s="20" t="s">
        <v>481</v>
      </c>
      <c r="AA29" s="18" t="s">
        <v>481</v>
      </c>
      <c r="AB29" s="20" t="s">
        <v>481</v>
      </c>
    </row>
    <row r="30" spans="1:28">
      <c r="A30" s="15" t="s">
        <v>505</v>
      </c>
      <c r="B30" s="17" t="n">
        <v>4520</v>
      </c>
      <c r="C30" s="18">
        <f>(94.0/B30*100)</f>
        <v/>
      </c>
      <c r="D30" s="19" t="n">
        <v>4426</v>
      </c>
      <c r="E30" s="18" t="n">
        <v>539.79902738</v>
      </c>
      <c r="F30" s="20" t="n">
        <v>4.89297442</v>
      </c>
      <c r="G30" s="18" t="n">
        <v>526.14030737</v>
      </c>
      <c r="H30" s="20" t="n">
        <v>5.20912702</v>
      </c>
      <c r="I30" s="18" t="n">
        <v>513.89586466</v>
      </c>
      <c r="J30" s="20" t="n">
        <v>5.06901759</v>
      </c>
      <c r="K30" s="18" t="n">
        <v>456.38573795</v>
      </c>
      <c r="L30" s="20" t="n">
        <v>17.12888914</v>
      </c>
      <c r="M30" s="18" t="n">
        <v>454.73834789</v>
      </c>
      <c r="N30" s="20" t="n">
        <v>15.56618469</v>
      </c>
      <c r="O30" s="18" t="n">
        <v>508.20589368</v>
      </c>
      <c r="P30" s="20" t="n">
        <v>3.08122516</v>
      </c>
      <c r="Q30" s="18" t="n">
        <v>525.74894814</v>
      </c>
      <c r="R30" s="20" t="n">
        <v>11.57205571</v>
      </c>
      <c r="S30" s="18" t="s">
        <v>481</v>
      </c>
      <c r="T30" s="20" t="s">
        <v>481</v>
      </c>
      <c r="U30" s="18" t="s">
        <v>481</v>
      </c>
      <c r="V30" s="20" t="s">
        <v>481</v>
      </c>
      <c r="W30" s="18" t="s">
        <v>481</v>
      </c>
      <c r="X30" s="20" t="s">
        <v>481</v>
      </c>
      <c r="Y30" s="18" t="n">
        <v>447.1826924</v>
      </c>
      <c r="Z30" s="20" t="n">
        <v>8.24963867</v>
      </c>
      <c r="AA30" s="18" t="n">
        <v>432.40511749</v>
      </c>
      <c r="AB30" s="20" t="n">
        <v>4.182916</v>
      </c>
    </row>
    <row r="31" spans="1:2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s">
        <v>481</v>
      </c>
      <c r="P31" s="20" t="s">
        <v>481</v>
      </c>
      <c r="Q31" s="18" t="s">
        <v>481</v>
      </c>
      <c r="R31" s="20" t="s">
        <v>481</v>
      </c>
      <c r="S31" s="18" t="s">
        <v>481</v>
      </c>
      <c r="T31" s="20" t="s">
        <v>481</v>
      </c>
      <c r="U31" s="18" t="s">
        <v>481</v>
      </c>
      <c r="V31" s="20" t="s">
        <v>481</v>
      </c>
      <c r="W31" s="18" t="n">
        <v>501.72981506</v>
      </c>
      <c r="X31" s="20" t="n">
        <v>2.23163648</v>
      </c>
      <c r="Y31" s="18" t="s">
        <v>481</v>
      </c>
      <c r="Z31" s="20" t="s">
        <v>481</v>
      </c>
      <c r="AA31" s="18" t="s">
        <v>481</v>
      </c>
      <c r="AB31" s="20" t="s">
        <v>481</v>
      </c>
    </row>
    <row r="32" spans="1:28">
      <c r="A32" s="15" t="s">
        <v>507</v>
      </c>
      <c r="B32" s="17" t="n">
        <v>4478</v>
      </c>
      <c r="C32" s="18">
        <f>(5.0/B32*100)</f>
        <v/>
      </c>
      <c r="D32" s="19" t="n">
        <v>4473</v>
      </c>
      <c r="E32" s="18" t="n">
        <v>543.99650367</v>
      </c>
      <c r="F32" s="20" t="n">
        <v>4.27194656</v>
      </c>
      <c r="G32" s="18" t="n">
        <v>533.85282688</v>
      </c>
      <c r="H32" s="20" t="n">
        <v>3.71436734</v>
      </c>
      <c r="I32" s="18" t="n">
        <v>490.02089297</v>
      </c>
      <c r="J32" s="20" t="n">
        <v>2.72408917</v>
      </c>
      <c r="K32" s="18" t="n">
        <v>508.86670656</v>
      </c>
      <c r="L32" s="20" t="n">
        <v>4.71251507</v>
      </c>
      <c r="M32" s="18" t="s">
        <v>481</v>
      </c>
      <c r="N32" s="20" t="s">
        <v>481</v>
      </c>
      <c r="O32" s="18" t="n">
        <v>465.30676707</v>
      </c>
      <c r="P32" s="20" t="n">
        <v>33.61253437</v>
      </c>
      <c r="Q32" s="18" t="n">
        <v>499.69290937</v>
      </c>
      <c r="R32" s="20" t="n">
        <v>10.38159347</v>
      </c>
      <c r="S32" s="18" t="s">
        <v>481</v>
      </c>
      <c r="T32" s="20" t="s">
        <v>481</v>
      </c>
      <c r="U32" s="18" t="s">
        <v>481</v>
      </c>
      <c r="V32" s="20" t="s">
        <v>481</v>
      </c>
      <c r="W32" s="18" t="s">
        <v>481</v>
      </c>
      <c r="X32" s="20" t="s">
        <v>481</v>
      </c>
      <c r="Y32" s="18" t="n">
        <v>446.56604814</v>
      </c>
      <c r="Z32" s="20" t="n">
        <v>14.65030834</v>
      </c>
      <c r="AA32" s="18" t="n">
        <v>445.99631294</v>
      </c>
      <c r="AB32" s="20" t="n">
        <v>6.04875625</v>
      </c>
    </row>
    <row r="33" spans="1:28">
      <c r="A33" s="15" t="s">
        <v>508</v>
      </c>
      <c r="B33" s="17" t="n">
        <v>7325</v>
      </c>
      <c r="C33" s="18">
        <f>(67.0/B33*100)</f>
        <v/>
      </c>
      <c r="D33" s="19" t="n">
        <v>7258</v>
      </c>
      <c r="E33" s="18" t="n">
        <v>525.94711565</v>
      </c>
      <c r="F33" s="20" t="n">
        <v>12.64029631</v>
      </c>
      <c r="G33" s="18" t="n">
        <v>560.49069335</v>
      </c>
      <c r="H33" s="20" t="n">
        <v>12.31559962</v>
      </c>
      <c r="I33" s="18" t="n">
        <v>546.91501016</v>
      </c>
      <c r="J33" s="20" t="n">
        <v>3.58523737</v>
      </c>
      <c r="K33" s="18" t="n">
        <v>516.41578015</v>
      </c>
      <c r="L33" s="20" t="n">
        <v>20.21350387</v>
      </c>
      <c r="M33" s="18" t="n">
        <v>548.6089512999999</v>
      </c>
      <c r="N33" s="20" t="n">
        <v>14.065568</v>
      </c>
      <c r="O33" s="18" t="n">
        <v>482.91647131</v>
      </c>
      <c r="P33" s="20" t="n">
        <v>3.35077226</v>
      </c>
      <c r="Q33" s="18" t="n">
        <v>486.98094545</v>
      </c>
      <c r="R33" s="20" t="n">
        <v>10.93544412</v>
      </c>
      <c r="S33" s="18" t="s">
        <v>481</v>
      </c>
      <c r="T33" s="20" t="s">
        <v>481</v>
      </c>
      <c r="U33" s="18" t="s">
        <v>481</v>
      </c>
      <c r="V33" s="20" t="s">
        <v>481</v>
      </c>
      <c r="W33" s="18" t="s">
        <v>481</v>
      </c>
      <c r="X33" s="20" t="s">
        <v>481</v>
      </c>
      <c r="Y33" s="18" t="s">
        <v>481</v>
      </c>
      <c r="Z33" s="20" t="s">
        <v>481</v>
      </c>
      <c r="AA33" s="18" t="n">
        <v>475.81649526</v>
      </c>
      <c r="AB33" s="20" t="n">
        <v>3.47552513</v>
      </c>
    </row>
    <row r="34" spans="1:28">
      <c r="A34" s="15" t="s">
        <v>509</v>
      </c>
      <c r="B34" s="17" t="n">
        <v>6350</v>
      </c>
      <c r="C34" s="18">
        <f>(54.0/B34*100)</f>
        <v/>
      </c>
      <c r="D34" s="19" t="n">
        <v>6296</v>
      </c>
      <c r="E34" s="18" t="n">
        <v>520.23345004</v>
      </c>
      <c r="F34" s="20" t="n">
        <v>4.8263057</v>
      </c>
      <c r="G34" s="18" t="n">
        <v>511.52949484</v>
      </c>
      <c r="H34" s="20" t="n">
        <v>4.46752899</v>
      </c>
      <c r="I34" s="18" t="n">
        <v>481.11211178</v>
      </c>
      <c r="J34" s="20" t="n">
        <v>3.01395077</v>
      </c>
      <c r="K34" s="18" t="s">
        <v>481</v>
      </c>
      <c r="L34" s="20" t="s">
        <v>481</v>
      </c>
      <c r="M34" s="18" t="n">
        <v>467.00242224</v>
      </c>
      <c r="N34" s="20" t="n">
        <v>20.35628411</v>
      </c>
      <c r="O34" s="18" t="n">
        <v>455.63620081</v>
      </c>
      <c r="P34" s="20" t="n">
        <v>22.84344138</v>
      </c>
      <c r="Q34" s="18" t="s">
        <v>481</v>
      </c>
      <c r="R34" s="20" t="s">
        <v>481</v>
      </c>
      <c r="S34" s="18" t="s">
        <v>481</v>
      </c>
      <c r="T34" s="20" t="s">
        <v>481</v>
      </c>
      <c r="U34" s="18" t="s">
        <v>481</v>
      </c>
      <c r="V34" s="20" t="s">
        <v>481</v>
      </c>
      <c r="W34" s="18" t="n">
        <v>436.04226009</v>
      </c>
      <c r="X34" s="20" t="n">
        <v>8.65602949</v>
      </c>
      <c r="Y34" s="18" t="n">
        <v>426.17083995</v>
      </c>
      <c r="Z34" s="20" t="n">
        <v>6.77168316</v>
      </c>
      <c r="AA34" s="18" t="n">
        <v>427.05763138</v>
      </c>
      <c r="AB34" s="20" t="n">
        <v>6.48847347</v>
      </c>
    </row>
    <row r="35" spans="1:2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s">
        <v>481</v>
      </c>
      <c r="T35" s="20" t="s">
        <v>481</v>
      </c>
      <c r="U35" s="18" t="s">
        <v>481</v>
      </c>
      <c r="V35" s="20" t="s">
        <v>481</v>
      </c>
      <c r="W35" s="18" t="s">
        <v>481</v>
      </c>
      <c r="X35" s="20" t="s">
        <v>481</v>
      </c>
      <c r="Y35" s="18" t="n">
        <v>509.91963209</v>
      </c>
      <c r="Z35" s="20" t="n">
        <v>1.25633733</v>
      </c>
      <c r="AA35" s="18" t="s">
        <v>481</v>
      </c>
      <c r="AB35" s="20" t="s">
        <v>481</v>
      </c>
    </row>
    <row r="36" spans="1:28">
      <c r="A36" s="15" t="s">
        <v>511</v>
      </c>
      <c r="B36" s="17" t="n">
        <v>6736</v>
      </c>
      <c r="C36" s="18">
        <f>(28.0/B36*100)</f>
        <v/>
      </c>
      <c r="D36" s="19" t="n">
        <v>6708</v>
      </c>
      <c r="E36" s="18" t="n">
        <v>528.90219159</v>
      </c>
      <c r="F36" s="20" t="n">
        <v>5.40377459</v>
      </c>
      <c r="G36" s="18" t="n">
        <v>508.28799508</v>
      </c>
      <c r="H36" s="20" t="n">
        <v>10.07724541</v>
      </c>
      <c r="I36" s="18" t="n">
        <v>501.79867882</v>
      </c>
      <c r="J36" s="20" t="n">
        <v>2.97171441</v>
      </c>
      <c r="K36" s="18" t="n">
        <v>573.5113</v>
      </c>
      <c r="L36" s="20" t="n">
        <v>25.74639645</v>
      </c>
      <c r="M36" s="18" t="n">
        <v>491.90964851</v>
      </c>
      <c r="N36" s="20" t="n">
        <v>9.059008650000001</v>
      </c>
      <c r="O36" s="18" t="n">
        <v>401.86782711</v>
      </c>
      <c r="P36" s="20" t="n">
        <v>5.25657836</v>
      </c>
      <c r="Q36" s="18" t="n">
        <v>511.60918192</v>
      </c>
      <c r="R36" s="20" t="n">
        <v>2.98121717</v>
      </c>
      <c r="S36" s="18" t="s">
        <v>481</v>
      </c>
      <c r="T36" s="20" t="s">
        <v>481</v>
      </c>
      <c r="U36" s="18" t="s">
        <v>481</v>
      </c>
      <c r="V36" s="20" t="s">
        <v>481</v>
      </c>
      <c r="W36" s="18" t="s">
        <v>481</v>
      </c>
      <c r="X36" s="20" t="s">
        <v>481</v>
      </c>
      <c r="Y36" s="18" t="n">
        <v>452.30251401</v>
      </c>
      <c r="Z36" s="20" t="n">
        <v>5.90507087</v>
      </c>
      <c r="AA36" s="18" t="n">
        <v>457.72724464</v>
      </c>
      <c r="AB36" s="20" t="n">
        <v>3.33532746</v>
      </c>
    </row>
    <row r="37" spans="1:28">
      <c r="A37" s="15" t="s">
        <v>512</v>
      </c>
      <c r="B37" s="17" t="n">
        <v>5458</v>
      </c>
      <c r="C37" s="18">
        <f>(60.0/B37*100)</f>
        <v/>
      </c>
      <c r="D37" s="19" t="n">
        <v>5398</v>
      </c>
      <c r="E37" s="18" t="n">
        <v>526.12120204</v>
      </c>
      <c r="F37" s="20" t="n">
        <v>4.03333464</v>
      </c>
      <c r="G37" s="18" t="n">
        <v>514.99481896</v>
      </c>
      <c r="H37" s="20" t="n">
        <v>5.319226</v>
      </c>
      <c r="I37" s="18" t="n">
        <v>510.53072078</v>
      </c>
      <c r="J37" s="20" t="n">
        <v>3.6374861</v>
      </c>
      <c r="K37" s="18" t="n">
        <v>499.66290534</v>
      </c>
      <c r="L37" s="20" t="n">
        <v>11.06768723</v>
      </c>
      <c r="M37" s="18" t="n">
        <v>504.45185528</v>
      </c>
      <c r="N37" s="20" t="n">
        <v>8.24572862</v>
      </c>
      <c r="O37" s="18" t="n">
        <v>487.10766701</v>
      </c>
      <c r="P37" s="20" t="n">
        <v>6.54783846</v>
      </c>
      <c r="Q37" s="18" t="n">
        <v>483.28484179</v>
      </c>
      <c r="R37" s="20" t="n">
        <v>9.713333499999999</v>
      </c>
      <c r="S37" s="18" t="s">
        <v>481</v>
      </c>
      <c r="T37" s="20" t="s">
        <v>481</v>
      </c>
      <c r="U37" s="18" t="s">
        <v>481</v>
      </c>
      <c r="V37" s="20" t="s">
        <v>481</v>
      </c>
      <c r="W37" s="18" t="s">
        <v>481</v>
      </c>
      <c r="X37" s="20" t="s">
        <v>481</v>
      </c>
      <c r="Y37" s="18" t="n">
        <v>446.9627893</v>
      </c>
      <c r="Z37" s="20" t="n">
        <v>7.73584191</v>
      </c>
      <c r="AA37" s="18" t="n">
        <v>440.09299873</v>
      </c>
      <c r="AB37" s="20" t="n">
        <v>4.36229246</v>
      </c>
    </row>
    <row r="38" spans="1:28">
      <c r="A38" s="15" t="s">
        <v>513</v>
      </c>
      <c r="B38" s="17" t="n">
        <v>5860</v>
      </c>
      <c r="C38" s="18">
        <f>(16.0/B38*100)</f>
        <v/>
      </c>
      <c r="D38" s="19" t="n">
        <v>5844</v>
      </c>
      <c r="E38" s="18" t="n">
        <v>550.7444754099999</v>
      </c>
      <c r="F38" s="20" t="n">
        <v>4.65012219</v>
      </c>
      <c r="G38" s="18" t="n">
        <v>562.03780495</v>
      </c>
      <c r="H38" s="20" t="n">
        <v>5.36922209</v>
      </c>
      <c r="I38" s="18" t="n">
        <v>536.11166549</v>
      </c>
      <c r="J38" s="20" t="n">
        <v>4.327777</v>
      </c>
      <c r="K38" s="18" t="n">
        <v>503.48367686</v>
      </c>
      <c r="L38" s="20" t="n">
        <v>25.51816427</v>
      </c>
      <c r="M38" s="18" t="n">
        <v>570.41689213</v>
      </c>
      <c r="N38" s="20" t="n">
        <v>12.66514911</v>
      </c>
      <c r="O38" s="18" t="n">
        <v>510.99053948</v>
      </c>
      <c r="P38" s="20" t="n">
        <v>5.66940177</v>
      </c>
      <c r="Q38" s="18" t="n">
        <v>527.00599307</v>
      </c>
      <c r="R38" s="20" t="n">
        <v>9.051645450000001</v>
      </c>
      <c r="S38" s="18" t="s">
        <v>481</v>
      </c>
      <c r="T38" s="20" t="s">
        <v>481</v>
      </c>
      <c r="U38" s="18" t="s">
        <v>481</v>
      </c>
      <c r="V38" s="20" t="s">
        <v>481</v>
      </c>
      <c r="W38" s="18" t="s">
        <v>481</v>
      </c>
      <c r="X38" s="20" t="s">
        <v>481</v>
      </c>
      <c r="Y38" s="18" t="n">
        <v>490.48697355</v>
      </c>
      <c r="Z38" s="20" t="n">
        <v>7.78940521</v>
      </c>
      <c r="AA38" s="18" t="n">
        <v>476.21270622</v>
      </c>
      <c r="AB38" s="20" t="n">
        <v>5.08151858</v>
      </c>
    </row>
    <row r="39" spans="1:28">
      <c r="A39" s="15" t="s">
        <v>514</v>
      </c>
      <c r="B39" s="17" t="n">
        <v>5895</v>
      </c>
      <c r="C39" s="18">
        <f>(30.0/B39*100)</f>
        <v/>
      </c>
      <c r="D39" s="19" t="n">
        <v>5865</v>
      </c>
      <c r="E39" s="18" t="n">
        <v>445.14465939</v>
      </c>
      <c r="F39" s="20" t="n">
        <v>5.93613484</v>
      </c>
      <c r="G39" s="18" t="n">
        <v>428.63168297</v>
      </c>
      <c r="H39" s="20" t="n">
        <v>5.77749021</v>
      </c>
      <c r="I39" s="18" t="n">
        <v>430.21820808</v>
      </c>
      <c r="J39" s="20" t="n">
        <v>4.9181996</v>
      </c>
      <c r="K39" s="18" t="n">
        <v>479.86447863</v>
      </c>
      <c r="L39" s="20" t="n">
        <v>52.88550577</v>
      </c>
      <c r="M39" s="18" t="n">
        <v>400.54770117</v>
      </c>
      <c r="N39" s="20" t="n">
        <v>33.82007398</v>
      </c>
      <c r="O39" s="18" t="s">
        <v>481</v>
      </c>
      <c r="P39" s="20" t="s">
        <v>481</v>
      </c>
      <c r="Q39" s="18" t="n">
        <v>411.96074801</v>
      </c>
      <c r="R39" s="20" t="n">
        <v>5.30907469</v>
      </c>
      <c r="S39" s="18" t="s">
        <v>481</v>
      </c>
      <c r="T39" s="20" t="s">
        <v>481</v>
      </c>
      <c r="U39" s="18" t="s">
        <v>481</v>
      </c>
      <c r="V39" s="20" t="s">
        <v>481</v>
      </c>
      <c r="W39" s="18" t="s">
        <v>481</v>
      </c>
      <c r="X39" s="20" t="s">
        <v>481</v>
      </c>
      <c r="Y39" s="18" t="n">
        <v>385.49444626</v>
      </c>
      <c r="Z39" s="20" t="n">
        <v>8.667562070000001</v>
      </c>
      <c r="AA39" s="18" t="n">
        <v>375.95590811</v>
      </c>
      <c r="AB39" s="20" t="n">
        <v>5.14722435</v>
      </c>
    </row>
    <row r="40" spans="1:28">
      <c r="A40" s="15" t="s">
        <v>515</v>
      </c>
      <c r="B40" s="17" t="n">
        <v>14157</v>
      </c>
      <c r="C40" s="18">
        <f>(866.0/B40*100)</f>
        <v/>
      </c>
      <c r="D40" s="19" t="n">
        <v>13291</v>
      </c>
      <c r="E40" s="18" t="n">
        <v>522.72714222</v>
      </c>
      <c r="F40" s="20" t="n">
        <v>5.19754666</v>
      </c>
      <c r="G40" s="18" t="n">
        <v>523.37469022</v>
      </c>
      <c r="H40" s="20" t="n">
        <v>5.5686631</v>
      </c>
      <c r="I40" s="18" t="n">
        <v>503.31808627</v>
      </c>
      <c r="J40" s="20" t="n">
        <v>3.97398802</v>
      </c>
      <c r="K40" s="18" t="n">
        <v>433.22380587</v>
      </c>
      <c r="L40" s="20" t="n">
        <v>37.4442823</v>
      </c>
      <c r="M40" s="18" t="n">
        <v>441.39829511</v>
      </c>
      <c r="N40" s="20" t="n">
        <v>15.10006585</v>
      </c>
      <c r="O40" s="18" t="n">
        <v>503.73722918</v>
      </c>
      <c r="P40" s="20" t="n">
        <v>2.95031075</v>
      </c>
      <c r="Q40" s="18" t="n">
        <v>481.84789142</v>
      </c>
      <c r="R40" s="20" t="n">
        <v>8.723690400000001</v>
      </c>
      <c r="S40" s="18" t="s">
        <v>481</v>
      </c>
      <c r="T40" s="20" t="s">
        <v>481</v>
      </c>
      <c r="U40" s="18" t="s">
        <v>481</v>
      </c>
      <c r="V40" s="20" t="s">
        <v>481</v>
      </c>
      <c r="W40" s="18" t="s">
        <v>481</v>
      </c>
      <c r="X40" s="20" t="s">
        <v>481</v>
      </c>
      <c r="Y40" s="18" t="n">
        <v>436.6598879</v>
      </c>
      <c r="Z40" s="20" t="n">
        <v>5.27668763</v>
      </c>
      <c r="AA40" s="18" t="s">
        <v>481</v>
      </c>
      <c r="AB40" s="20" t="s">
        <v>481</v>
      </c>
    </row>
    <row r="41" spans="1:28">
      <c r="A41" s="15" t="s">
        <v>516</v>
      </c>
      <c r="B41" s="17" t="n">
        <v>5712</v>
      </c>
      <c r="C41" s="18">
        <f>(115.0/B41*100)</f>
        <v/>
      </c>
      <c r="D41" s="19" t="n">
        <v>5597</v>
      </c>
      <c r="E41" s="18" t="n">
        <v>514.90769334</v>
      </c>
      <c r="F41" s="20" t="n">
        <v>13.29034814</v>
      </c>
      <c r="G41" s="18" t="n">
        <v>502.2109795</v>
      </c>
      <c r="H41" s="20" t="n">
        <v>4.10926787</v>
      </c>
      <c r="I41" s="18" t="n">
        <v>462.62849479</v>
      </c>
      <c r="J41" s="20" t="n">
        <v>3.79366075</v>
      </c>
      <c r="K41" s="18" t="n">
        <v>445.17324597</v>
      </c>
      <c r="L41" s="20" t="n">
        <v>8.6329321</v>
      </c>
      <c r="M41" s="18" t="n">
        <v>495.19539983</v>
      </c>
      <c r="N41" s="20" t="n">
        <v>48.40649123</v>
      </c>
      <c r="O41" s="18" t="n">
        <v>452.68354558</v>
      </c>
      <c r="P41" s="20" t="n">
        <v>7.23422807</v>
      </c>
      <c r="Q41" s="18" t="n">
        <v>369.17682557</v>
      </c>
      <c r="R41" s="20" t="n">
        <v>13.26139375</v>
      </c>
      <c r="S41" s="18" t="s">
        <v>481</v>
      </c>
      <c r="T41" s="20" t="s">
        <v>481</v>
      </c>
      <c r="U41" s="18" t="s">
        <v>481</v>
      </c>
      <c r="V41" s="20" t="s">
        <v>481</v>
      </c>
      <c r="W41" s="18" t="n">
        <v>392.51815558</v>
      </c>
      <c r="X41" s="20" t="n">
        <v>16.89642718</v>
      </c>
      <c r="Y41" s="18" t="s">
        <v>481</v>
      </c>
      <c r="Z41" s="20" t="s">
        <v>481</v>
      </c>
      <c r="AA41" s="18" t="n">
        <v>422.05503179</v>
      </c>
      <c r="AB41" s="20" t="n">
        <v>5.19043399</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row>
    <row r="45" spans="1:28">
      <c r="A45" s="15" t="s">
        <v>520</v>
      </c>
      <c r="B45" s="17" t="n">
        <v>5519</v>
      </c>
      <c r="C45" s="18">
        <f>(943.0/B45*100)</f>
        <v/>
      </c>
      <c r="D45" s="19" t="n">
        <v>4576</v>
      </c>
      <c r="E45" s="18" t="n">
        <v>360.31621431</v>
      </c>
      <c r="F45" s="20" t="n">
        <v>11.19443724</v>
      </c>
      <c r="G45" s="18" t="n">
        <v>320.61390626</v>
      </c>
      <c r="H45" s="20" t="n">
        <v>11.63908463</v>
      </c>
      <c r="I45" s="18" t="n">
        <v>384.3886616</v>
      </c>
      <c r="J45" s="20" t="n">
        <v>14.16826361</v>
      </c>
      <c r="K45" s="18" t="n">
        <v>364.08004953</v>
      </c>
      <c r="L45" s="20" t="n">
        <v>3.02799023</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s">
        <v>481</v>
      </c>
      <c r="Z45" s="20" t="s">
        <v>481</v>
      </c>
      <c r="AA45" s="18" t="s">
        <v>481</v>
      </c>
      <c r="AB45" s="20" t="s">
        <v>481</v>
      </c>
    </row>
    <row r="46" spans="1:28">
      <c r="A46" s="15" t="s">
        <v>521</v>
      </c>
      <c r="B46" s="17" t="n">
        <v>23141</v>
      </c>
      <c r="C46" s="18">
        <f>(1105.0/B46*100)</f>
        <v/>
      </c>
      <c r="D46" s="19" t="n">
        <v>22036</v>
      </c>
      <c r="E46" s="18" t="n">
        <v>434.78529467</v>
      </c>
      <c r="F46" s="20" t="n">
        <v>5.16865934</v>
      </c>
      <c r="G46" s="18" t="n">
        <v>416.48188345</v>
      </c>
      <c r="H46" s="20" t="n">
        <v>6.42402964</v>
      </c>
      <c r="I46" s="18" t="n">
        <v>404.52508525</v>
      </c>
      <c r="J46" s="20" t="n">
        <v>3.66535037</v>
      </c>
      <c r="K46" s="18" t="n">
        <v>344.3742</v>
      </c>
      <c r="L46" s="20" t="n">
        <v>51.58384236</v>
      </c>
      <c r="M46" s="18" t="n">
        <v>304.58278696</v>
      </c>
      <c r="N46" s="20" t="n">
        <v>15.65163877</v>
      </c>
      <c r="O46" s="18" t="n">
        <v>333.34930826</v>
      </c>
      <c r="P46" s="20" t="n">
        <v>6.37201644</v>
      </c>
      <c r="Q46" s="18" t="n">
        <v>413.3692382</v>
      </c>
      <c r="R46" s="20" t="n">
        <v>7.55842615</v>
      </c>
      <c r="S46" s="18" t="s">
        <v>481</v>
      </c>
      <c r="T46" s="20" t="s">
        <v>481</v>
      </c>
      <c r="U46" s="18" t="s">
        <v>481</v>
      </c>
      <c r="V46" s="20" t="s">
        <v>481</v>
      </c>
      <c r="W46" s="18" t="s">
        <v>481</v>
      </c>
      <c r="X46" s="20" t="s">
        <v>481</v>
      </c>
      <c r="Y46" s="18" t="n">
        <v>364.18222511</v>
      </c>
      <c r="Z46" s="20" t="n">
        <v>4.76032442</v>
      </c>
      <c r="AA46" s="18" t="n">
        <v>343.52421974</v>
      </c>
      <c r="AB46" s="20" t="n">
        <v>2.69381111</v>
      </c>
    </row>
    <row r="47" spans="1:28">
      <c r="A47" s="15" t="s">
        <v>522</v>
      </c>
      <c r="B47" s="17" t="n">
        <v>5928</v>
      </c>
      <c r="C47" s="18">
        <f>(66.0/B47*100)</f>
        <v/>
      </c>
      <c r="D47" s="19" t="n">
        <v>5862</v>
      </c>
      <c r="E47" s="18" t="n">
        <v>482.71722976</v>
      </c>
      <c r="F47" s="20" t="n">
        <v>5.89010877</v>
      </c>
      <c r="G47" s="18" t="n">
        <v>490.48659125</v>
      </c>
      <c r="H47" s="20" t="n">
        <v>6.21310079</v>
      </c>
      <c r="I47" s="18" t="n">
        <v>453.81052224</v>
      </c>
      <c r="J47" s="20" t="n">
        <v>4.1678517</v>
      </c>
      <c r="K47" s="18" t="s">
        <v>481</v>
      </c>
      <c r="L47" s="20" t="s">
        <v>481</v>
      </c>
      <c r="M47" s="18" t="s">
        <v>481</v>
      </c>
      <c r="N47" s="20" t="s">
        <v>481</v>
      </c>
      <c r="O47" s="18" t="s">
        <v>481</v>
      </c>
      <c r="P47" s="20" t="s">
        <v>481</v>
      </c>
      <c r="Q47" s="18" t="n">
        <v>442.78814162</v>
      </c>
      <c r="R47" s="20" t="n">
        <v>11.82888961</v>
      </c>
      <c r="S47" s="18" t="s">
        <v>481</v>
      </c>
      <c r="T47" s="20" t="s">
        <v>481</v>
      </c>
      <c r="U47" s="18" t="s">
        <v>481</v>
      </c>
      <c r="V47" s="20" t="s">
        <v>481</v>
      </c>
      <c r="W47" s="18" t="s">
        <v>481</v>
      </c>
      <c r="X47" s="20" t="s">
        <v>481</v>
      </c>
      <c r="Y47" s="18" t="n">
        <v>401.31005381</v>
      </c>
      <c r="Z47" s="20" t="n">
        <v>7.5885324</v>
      </c>
      <c r="AA47" s="18" t="n">
        <v>390.156253</v>
      </c>
      <c r="AB47" s="20" t="n">
        <v>4.41171105</v>
      </c>
    </row>
    <row r="48" spans="1:28">
      <c r="A48" s="15" t="s">
        <v>523</v>
      </c>
      <c r="B48" s="17" t="n">
        <v>9841</v>
      </c>
      <c r="C48" s="18">
        <f>(7.0/B48*100)</f>
        <v/>
      </c>
      <c r="D48" s="19" t="n">
        <v>9834</v>
      </c>
      <c r="E48" s="18" t="n">
        <v>567.10574652</v>
      </c>
      <c r="F48" s="20" t="n">
        <v>6.1302812</v>
      </c>
      <c r="G48" s="18" t="n">
        <v>534.81657706</v>
      </c>
      <c r="H48" s="20" t="n">
        <v>5.95620733</v>
      </c>
      <c r="I48" s="18" t="n">
        <v>558.79342106</v>
      </c>
      <c r="J48" s="20" t="n">
        <v>8.916015590000001</v>
      </c>
      <c r="K48" s="18" t="n">
        <v>585.35441453</v>
      </c>
      <c r="L48" s="20" t="n">
        <v>16.50486106</v>
      </c>
      <c r="M48" s="18" t="n">
        <v>552.55033198</v>
      </c>
      <c r="N48" s="20" t="n">
        <v>10.22327979</v>
      </c>
      <c r="O48" s="18" t="n">
        <v>503.27924157</v>
      </c>
      <c r="P48" s="20" t="n">
        <v>9.15478368</v>
      </c>
      <c r="Q48" s="18" t="n">
        <v>567.55213646</v>
      </c>
      <c r="R48" s="20" t="n">
        <v>6.19989539</v>
      </c>
      <c r="S48" s="18" t="s">
        <v>481</v>
      </c>
      <c r="T48" s="20" t="s">
        <v>481</v>
      </c>
      <c r="U48" s="18" t="s">
        <v>481</v>
      </c>
      <c r="V48" s="20" t="s">
        <v>481</v>
      </c>
      <c r="W48" s="18" t="s">
        <v>481</v>
      </c>
      <c r="X48" s="20" t="s">
        <v>481</v>
      </c>
      <c r="Y48" s="18" t="n">
        <v>502.67126151</v>
      </c>
      <c r="Z48" s="20" t="n">
        <v>6.51185074</v>
      </c>
      <c r="AA48" s="18" t="n">
        <v>467.38593825</v>
      </c>
      <c r="AB48" s="20" t="n">
        <v>5.86690989</v>
      </c>
    </row>
    <row r="49" spans="1:28">
      <c r="A49" s="15" t="s">
        <v>524</v>
      </c>
      <c r="B49" s="17" t="n">
        <v>6349</v>
      </c>
      <c r="C49" s="18">
        <f>(56.0/B49*100)</f>
        <v/>
      </c>
      <c r="D49" s="19" t="n">
        <v>6293</v>
      </c>
      <c r="E49" s="18" t="n">
        <v>414.8457872</v>
      </c>
      <c r="F49" s="20" t="n">
        <v>5.0460427</v>
      </c>
      <c r="G49" s="18" t="n">
        <v>431.00445592</v>
      </c>
      <c r="H49" s="20" t="n">
        <v>5.3997617</v>
      </c>
      <c r="I49" s="18" t="n">
        <v>418.87427887</v>
      </c>
      <c r="J49" s="20" t="n">
        <v>3.21022916</v>
      </c>
      <c r="K49" s="18" t="n">
        <v>422.5956</v>
      </c>
      <c r="L49" s="20" t="n">
        <v>28.88262617</v>
      </c>
      <c r="M49" s="18" t="n">
        <v>386.61537914</v>
      </c>
      <c r="N49" s="20" t="n">
        <v>27.4472868</v>
      </c>
      <c r="O49" s="18" t="n">
        <v>426.376</v>
      </c>
      <c r="P49" s="20" t="n">
        <v>26.51088531</v>
      </c>
      <c r="Q49" s="18" t="n">
        <v>389.29027954</v>
      </c>
      <c r="R49" s="20" t="n">
        <v>10.15153913</v>
      </c>
      <c r="S49" s="18" t="s">
        <v>481</v>
      </c>
      <c r="T49" s="20" t="s">
        <v>481</v>
      </c>
      <c r="U49" s="18" t="s">
        <v>481</v>
      </c>
      <c r="V49" s="20" t="s">
        <v>481</v>
      </c>
      <c r="W49" s="18" t="n">
        <v>346.6776</v>
      </c>
      <c r="X49" s="20" t="n">
        <v>49.1709612</v>
      </c>
      <c r="Y49" s="18" t="n">
        <v>384.281369</v>
      </c>
      <c r="Z49" s="20" t="n">
        <v>5.13165462</v>
      </c>
      <c r="AA49" s="18" t="n">
        <v>358.59789028</v>
      </c>
      <c r="AB49" s="20" t="n">
        <v>4.91290512</v>
      </c>
    </row>
    <row r="50" spans="1:28">
      <c r="A50" s="15" t="s">
        <v>525</v>
      </c>
      <c r="B50" s="17" t="n">
        <v>11795</v>
      </c>
      <c r="C50" s="18">
        <f>(217.0/B50*100)</f>
        <v/>
      </c>
      <c r="D50" s="19" t="n">
        <v>11578</v>
      </c>
      <c r="E50" s="18" t="n">
        <v>430.20017034</v>
      </c>
      <c r="F50" s="20" t="n">
        <v>6.14168057</v>
      </c>
      <c r="G50" s="18" t="n">
        <v>407.92779083</v>
      </c>
      <c r="H50" s="20" t="n">
        <v>3.33167251</v>
      </c>
      <c r="I50" s="18" t="n">
        <v>376.08321713</v>
      </c>
      <c r="J50" s="20" t="n">
        <v>2.69810678</v>
      </c>
      <c r="K50" s="18" t="n">
        <v>406.08456168</v>
      </c>
      <c r="L50" s="20" t="n">
        <v>42.39583151</v>
      </c>
      <c r="M50" s="18" t="n">
        <v>431.56698945</v>
      </c>
      <c r="N50" s="20" t="n">
        <v>35.57209398</v>
      </c>
      <c r="O50" s="18" t="n">
        <v>355.91497461</v>
      </c>
      <c r="P50" s="20" t="n">
        <v>6.17864588</v>
      </c>
      <c r="Q50" s="18" t="n">
        <v>421.33223285</v>
      </c>
      <c r="R50" s="20" t="n">
        <v>3.30920127</v>
      </c>
      <c r="S50" s="18" t="s">
        <v>481</v>
      </c>
      <c r="T50" s="20" t="s">
        <v>481</v>
      </c>
      <c r="U50" s="18" t="s">
        <v>481</v>
      </c>
      <c r="V50" s="20" t="s">
        <v>481</v>
      </c>
      <c r="W50" s="18" t="s">
        <v>481</v>
      </c>
      <c r="X50" s="20" t="s">
        <v>481</v>
      </c>
      <c r="Y50" s="18" t="n">
        <v>331.61230527</v>
      </c>
      <c r="Z50" s="20" t="n">
        <v>7.52057924</v>
      </c>
      <c r="AA50" s="18" t="n">
        <v>346.28164614</v>
      </c>
      <c r="AB50" s="20" t="n">
        <v>5.60566326</v>
      </c>
    </row>
    <row r="51" spans="1:28">
      <c r="A51" s="15" t="s">
        <v>526</v>
      </c>
      <c r="B51" s="17" t="n">
        <v>6866</v>
      </c>
      <c r="C51" s="18">
        <f>(107.0/B51*100)</f>
        <v/>
      </c>
      <c r="D51" s="19" t="n">
        <v>6759</v>
      </c>
      <c r="E51" s="18" t="n">
        <v>425.71696417</v>
      </c>
      <c r="F51" s="20" t="n">
        <v>4.94981711</v>
      </c>
      <c r="G51" s="18" t="n">
        <v>421.34708287</v>
      </c>
      <c r="H51" s="20" t="n">
        <v>5.83171098</v>
      </c>
      <c r="I51" s="18" t="n">
        <v>409.86136951</v>
      </c>
      <c r="J51" s="20" t="n">
        <v>3.16635969</v>
      </c>
      <c r="K51" s="18" t="n">
        <v>370.71173144</v>
      </c>
      <c r="L51" s="20" t="n">
        <v>4.90217477</v>
      </c>
      <c r="M51" s="18" t="s">
        <v>481</v>
      </c>
      <c r="N51" s="20" t="s">
        <v>481</v>
      </c>
      <c r="O51" s="18" t="s">
        <v>481</v>
      </c>
      <c r="P51" s="20" t="s">
        <v>481</v>
      </c>
      <c r="Q51" s="18" t="n">
        <v>443.8656967</v>
      </c>
      <c r="R51" s="20" t="n">
        <v>14.08181881</v>
      </c>
      <c r="S51" s="18" t="s">
        <v>481</v>
      </c>
      <c r="T51" s="20" t="s">
        <v>481</v>
      </c>
      <c r="U51" s="18" t="s">
        <v>481</v>
      </c>
      <c r="V51" s="20" t="s">
        <v>481</v>
      </c>
      <c r="W51" s="18" t="n">
        <v>380.5422133</v>
      </c>
      <c r="X51" s="20" t="n">
        <v>4.31283207</v>
      </c>
      <c r="Y51" s="18" t="n">
        <v>373.00969924</v>
      </c>
      <c r="Z51" s="20" t="n">
        <v>7.93466589</v>
      </c>
      <c r="AA51" s="18" t="n">
        <v>371.58014812</v>
      </c>
      <c r="AB51" s="20" t="n">
        <v>3.72391333</v>
      </c>
    </row>
    <row r="52" spans="1:28">
      <c r="A52" s="15" t="s">
        <v>527</v>
      </c>
      <c r="B52" s="17" t="n">
        <v>5809</v>
      </c>
      <c r="C52" s="18">
        <f>(66.0/B52*100)</f>
        <v/>
      </c>
      <c r="D52" s="19" t="n">
        <v>5743</v>
      </c>
      <c r="E52" s="18" t="n">
        <v>509.50817317</v>
      </c>
      <c r="F52" s="20" t="n">
        <v>4.97662793</v>
      </c>
      <c r="G52" s="18" t="n">
        <v>492.47980757</v>
      </c>
      <c r="H52" s="20" t="n">
        <v>4.4399841</v>
      </c>
      <c r="I52" s="18" t="n">
        <v>481.9585446</v>
      </c>
      <c r="J52" s="20" t="n">
        <v>3.20987807</v>
      </c>
      <c r="K52" s="18" t="n">
        <v>449.28589927</v>
      </c>
      <c r="L52" s="20" t="n">
        <v>28.25100979</v>
      </c>
      <c r="M52" s="18" t="n">
        <v>449.39561885</v>
      </c>
      <c r="N52" s="20" t="n">
        <v>8.037370129999999</v>
      </c>
      <c r="O52" s="18" t="s">
        <v>481</v>
      </c>
      <c r="P52" s="20" t="s">
        <v>481</v>
      </c>
      <c r="Q52" s="18" t="n">
        <v>435.2052106</v>
      </c>
      <c r="R52" s="20" t="n">
        <v>9.81032151</v>
      </c>
      <c r="S52" s="18" t="s">
        <v>481</v>
      </c>
      <c r="T52" s="20" t="s">
        <v>481</v>
      </c>
      <c r="U52" s="18" t="s">
        <v>481</v>
      </c>
      <c r="V52" s="20" t="s">
        <v>481</v>
      </c>
      <c r="W52" s="18" t="s">
        <v>481</v>
      </c>
      <c r="X52" s="20" t="s">
        <v>481</v>
      </c>
      <c r="Y52" s="18" t="n">
        <v>457.36389275</v>
      </c>
      <c r="Z52" s="20" t="n">
        <v>4.06713797</v>
      </c>
      <c r="AA52" s="18" t="n">
        <v>401.84861726</v>
      </c>
      <c r="AB52" s="20" t="n">
        <v>3.90344585</v>
      </c>
    </row>
    <row r="53" spans="1:28">
      <c r="A53" s="15" t="s">
        <v>528</v>
      </c>
      <c r="B53" s="17" t="n">
        <v>5571</v>
      </c>
      <c r="C53" s="18">
        <f>(81.0/B53*100)</f>
        <v/>
      </c>
      <c r="D53" s="19" t="n">
        <v>5490</v>
      </c>
      <c r="E53" s="18" t="n">
        <v>461.72439948</v>
      </c>
      <c r="F53" s="20" t="n">
        <v>2.4655009</v>
      </c>
      <c r="G53" s="18" t="n">
        <v>452.42235654</v>
      </c>
      <c r="H53" s="20" t="n">
        <v>3.56465791</v>
      </c>
      <c r="I53" s="18" t="n">
        <v>450.26919202</v>
      </c>
      <c r="J53" s="20" t="n">
        <v>3.50460303</v>
      </c>
      <c r="K53" s="18" t="n">
        <v>408.97026583</v>
      </c>
      <c r="L53" s="20" t="n">
        <v>36.76794915</v>
      </c>
      <c r="M53" s="18" t="n">
        <v>390.34233052</v>
      </c>
      <c r="N53" s="20" t="n">
        <v>18.29862847</v>
      </c>
      <c r="O53" s="18" t="n">
        <v>471.41423553</v>
      </c>
      <c r="P53" s="20" t="n">
        <v>13.81628115</v>
      </c>
      <c r="Q53" s="18" t="s">
        <v>481</v>
      </c>
      <c r="R53" s="20" t="s">
        <v>481</v>
      </c>
      <c r="S53" s="18" t="s">
        <v>481</v>
      </c>
      <c r="T53" s="20" t="s">
        <v>481</v>
      </c>
      <c r="U53" s="18" t="s">
        <v>481</v>
      </c>
      <c r="V53" s="20" t="s">
        <v>481</v>
      </c>
      <c r="W53" s="18" t="n">
        <v>437.11139326</v>
      </c>
      <c r="X53" s="20" t="n">
        <v>5.91056492</v>
      </c>
      <c r="Y53" s="18" t="n">
        <v>405.91154823</v>
      </c>
      <c r="Z53" s="20" t="n">
        <v>7.52520558</v>
      </c>
      <c r="AA53" s="18" t="n">
        <v>378.52765344</v>
      </c>
      <c r="AB53" s="20" t="n">
        <v>3.23068084</v>
      </c>
    </row>
    <row r="54" spans="1:28">
      <c r="A54" s="15" t="s">
        <v>529</v>
      </c>
      <c r="B54" s="17" t="n">
        <v>4740</v>
      </c>
      <c r="C54" s="18">
        <f>(39.0/B54*100)</f>
        <v/>
      </c>
      <c r="D54" s="19" t="n">
        <v>4701</v>
      </c>
      <c r="E54" s="18" t="n">
        <v>358.09417828</v>
      </c>
      <c r="F54" s="20" t="n">
        <v>3.7518977</v>
      </c>
      <c r="G54" s="18" t="n">
        <v>351.01662529</v>
      </c>
      <c r="H54" s="20" t="n">
        <v>3.72327964</v>
      </c>
      <c r="I54" s="18" t="n">
        <v>339.50681051</v>
      </c>
      <c r="J54" s="20" t="n">
        <v>5.63469334</v>
      </c>
      <c r="K54" s="18" t="n">
        <v>310.43811046</v>
      </c>
      <c r="L54" s="20" t="n">
        <v>12.35834138</v>
      </c>
      <c r="M54" s="18" t="n">
        <v>294.74990965</v>
      </c>
      <c r="N54" s="20" t="n">
        <v>5.44635361</v>
      </c>
      <c r="O54" s="18" t="n">
        <v>277.84970302</v>
      </c>
      <c r="P54" s="20" t="n">
        <v>13.8413889</v>
      </c>
      <c r="Q54" s="18" t="n">
        <v>349.93469302</v>
      </c>
      <c r="R54" s="20" t="n">
        <v>7.63065509</v>
      </c>
      <c r="S54" s="18" t="s">
        <v>481</v>
      </c>
      <c r="T54" s="20" t="s">
        <v>481</v>
      </c>
      <c r="U54" s="18" t="s">
        <v>481</v>
      </c>
      <c r="V54" s="20" t="s">
        <v>481</v>
      </c>
      <c r="W54" s="18" t="s">
        <v>481</v>
      </c>
      <c r="X54" s="20" t="s">
        <v>481</v>
      </c>
      <c r="Y54" s="18" t="n">
        <v>295.39023925</v>
      </c>
      <c r="Z54" s="20" t="n">
        <v>5.67238965</v>
      </c>
      <c r="AA54" s="18" t="n">
        <v>290.52001711</v>
      </c>
      <c r="AB54" s="20" t="n">
        <v>2.80072017</v>
      </c>
    </row>
    <row r="55" spans="1:28">
      <c r="A55" s="15" t="s">
        <v>530</v>
      </c>
      <c r="B55" s="17" t="n">
        <v>5316</v>
      </c>
      <c r="C55" s="18">
        <f>(22.0/B55*100)</f>
        <v/>
      </c>
      <c r="D55" s="19" t="n">
        <v>5294</v>
      </c>
      <c r="E55" s="18" t="n">
        <v>440.73563698</v>
      </c>
      <c r="F55" s="20" t="n">
        <v>7.96531311</v>
      </c>
      <c r="G55" s="18" t="n">
        <v>431.44203452</v>
      </c>
      <c r="H55" s="20" t="n">
        <v>6.19486992</v>
      </c>
      <c r="I55" s="18" t="n">
        <v>404.5624947</v>
      </c>
      <c r="J55" s="20" t="n">
        <v>3.22890818</v>
      </c>
      <c r="K55" s="18" t="n">
        <v>397.31684808</v>
      </c>
      <c r="L55" s="20" t="n">
        <v>6.7462533</v>
      </c>
      <c r="M55" s="18" t="n">
        <v>364.45540052</v>
      </c>
      <c r="N55" s="20" t="n">
        <v>36.0706737</v>
      </c>
      <c r="O55" s="18" t="s">
        <v>481</v>
      </c>
      <c r="P55" s="20" t="s">
        <v>481</v>
      </c>
      <c r="Q55" s="18" t="n">
        <v>422.69471682</v>
      </c>
      <c r="R55" s="20" t="n">
        <v>4.32678287</v>
      </c>
      <c r="S55" s="18" t="s">
        <v>481</v>
      </c>
      <c r="T55" s="20" t="s">
        <v>481</v>
      </c>
      <c r="U55" s="18" t="s">
        <v>481</v>
      </c>
      <c r="V55" s="20" t="s">
        <v>481</v>
      </c>
      <c r="W55" s="18" t="s">
        <v>481</v>
      </c>
      <c r="X55" s="20" t="s">
        <v>481</v>
      </c>
      <c r="Y55" s="18" t="n">
        <v>383.5100894</v>
      </c>
      <c r="Z55" s="20" t="n">
        <v>7.00832376</v>
      </c>
      <c r="AA55" s="18" t="n">
        <v>329.1138376</v>
      </c>
      <c r="AB55" s="20" t="n">
        <v>4.79036639</v>
      </c>
    </row>
    <row r="56" spans="1:28">
      <c r="A56" s="15" t="s">
        <v>531</v>
      </c>
      <c r="B56" s="17" t="n">
        <v>5359</v>
      </c>
      <c r="C56" s="18">
        <f>(75.0/B56*100)</f>
        <v/>
      </c>
      <c r="D56" s="19" t="n">
        <v>5284</v>
      </c>
      <c r="E56" s="18" t="n">
        <v>593.29524983</v>
      </c>
      <c r="F56" s="20" t="n">
        <v>4.12400792</v>
      </c>
      <c r="G56" s="18" t="n">
        <v>586.52863514</v>
      </c>
      <c r="H56" s="20" t="n">
        <v>5.19044798</v>
      </c>
      <c r="I56" s="18" t="n">
        <v>554.21291823</v>
      </c>
      <c r="J56" s="20" t="n">
        <v>3.57037878</v>
      </c>
      <c r="K56" s="18" t="n">
        <v>565.9133682</v>
      </c>
      <c r="L56" s="20" t="n">
        <v>40.32788619</v>
      </c>
      <c r="M56" s="18" t="n">
        <v>512.81497833</v>
      </c>
      <c r="N56" s="20" t="n">
        <v>30.64198105</v>
      </c>
      <c r="O56" s="18" t="n">
        <v>517.95432948</v>
      </c>
      <c r="P56" s="20" t="n">
        <v>9.8470888</v>
      </c>
      <c r="Q56" s="18" t="n">
        <v>558.94525995</v>
      </c>
      <c r="R56" s="20" t="n">
        <v>8.82179713</v>
      </c>
      <c r="S56" s="18" t="s">
        <v>481</v>
      </c>
      <c r="T56" s="20" t="s">
        <v>481</v>
      </c>
      <c r="U56" s="18" t="s">
        <v>481</v>
      </c>
      <c r="V56" s="20" t="s">
        <v>481</v>
      </c>
      <c r="W56" s="18" t="s">
        <v>481</v>
      </c>
      <c r="X56" s="20" t="s">
        <v>481</v>
      </c>
      <c r="Y56" s="18" t="n">
        <v>520.55621459</v>
      </c>
      <c r="Z56" s="20" t="n">
        <v>6.65050889</v>
      </c>
      <c r="AA56" s="18" t="n">
        <v>514.93310688</v>
      </c>
      <c r="AB56" s="20" t="n">
        <v>3.11468749</v>
      </c>
    </row>
    <row r="57" spans="1:28">
      <c r="A57" s="15" t="s">
        <v>532</v>
      </c>
      <c r="B57" s="17" t="n">
        <v>6513</v>
      </c>
      <c r="C57" s="18">
        <f>(0.0/B57*100)</f>
        <v/>
      </c>
      <c r="D57" s="19" t="n">
        <v>6513</v>
      </c>
      <c r="E57" s="18" t="n">
        <v>405.95917808</v>
      </c>
      <c r="F57" s="20" t="n">
        <v>6.26691559</v>
      </c>
      <c r="G57" s="18" t="n">
        <v>437.52662432</v>
      </c>
      <c r="H57" s="20" t="n">
        <v>8.88359092</v>
      </c>
      <c r="I57" s="18" t="n">
        <v>406.81421031</v>
      </c>
      <c r="J57" s="20" t="n">
        <v>3.73468865</v>
      </c>
      <c r="K57" s="18" t="n">
        <v>381.28240581</v>
      </c>
      <c r="L57" s="20" t="n">
        <v>12.51084051</v>
      </c>
      <c r="M57" s="18" t="n">
        <v>375.7419741</v>
      </c>
      <c r="N57" s="20" t="n">
        <v>10.9544089</v>
      </c>
      <c r="O57" s="18" t="n">
        <v>363.55284468</v>
      </c>
      <c r="P57" s="20" t="n">
        <v>3.23647309</v>
      </c>
      <c r="Q57" s="18" t="n">
        <v>371.75702768</v>
      </c>
      <c r="R57" s="20" t="n">
        <v>6.26784143</v>
      </c>
      <c r="S57" s="18" t="s">
        <v>481</v>
      </c>
      <c r="T57" s="20" t="s">
        <v>481</v>
      </c>
      <c r="U57" s="18" t="s">
        <v>481</v>
      </c>
      <c r="V57" s="20" t="s">
        <v>481</v>
      </c>
      <c r="W57" s="18" t="s">
        <v>481</v>
      </c>
      <c r="X57" s="20" t="s">
        <v>481</v>
      </c>
      <c r="Y57" s="18" t="s">
        <v>481</v>
      </c>
      <c r="Z57" s="20" t="s">
        <v>481</v>
      </c>
      <c r="AA57" s="18" t="n">
        <v>327.60655822</v>
      </c>
      <c r="AB57" s="20" t="n">
        <v>37.3822798</v>
      </c>
    </row>
    <row r="58" spans="1:28">
      <c r="A58" s="15" t="s">
        <v>533</v>
      </c>
      <c r="B58" s="17" t="n">
        <v>7267</v>
      </c>
      <c r="C58" s="18">
        <f>(10.0/B58*100)</f>
        <v/>
      </c>
      <c r="D58" s="19" t="n">
        <v>7257</v>
      </c>
      <c r="E58" s="18" t="n">
        <v>409.16799363</v>
      </c>
      <c r="F58" s="20" t="n">
        <v>3.90385219</v>
      </c>
      <c r="G58" s="18" t="n">
        <v>409.99590512</v>
      </c>
      <c r="H58" s="20" t="n">
        <v>5.08558335</v>
      </c>
      <c r="I58" s="18" t="n">
        <v>384.74955965</v>
      </c>
      <c r="J58" s="20" t="n">
        <v>4.39749183</v>
      </c>
      <c r="K58" s="18" t="n">
        <v>363.43187638</v>
      </c>
      <c r="L58" s="20" t="n">
        <v>4.72397298</v>
      </c>
      <c r="M58" s="18" t="n">
        <v>373.91712547</v>
      </c>
      <c r="N58" s="20" t="n">
        <v>7.90431987</v>
      </c>
      <c r="O58" s="18" t="n">
        <v>380.80986548</v>
      </c>
      <c r="P58" s="20" t="n">
        <v>12.3394343</v>
      </c>
      <c r="Q58" s="18" t="n">
        <v>393.27968364</v>
      </c>
      <c r="R58" s="20" t="n">
        <v>5.56617998</v>
      </c>
      <c r="S58" s="18" t="s">
        <v>481</v>
      </c>
      <c r="T58" s="20" t="s">
        <v>481</v>
      </c>
      <c r="U58" s="18" t="s">
        <v>481</v>
      </c>
      <c r="V58" s="20" t="s">
        <v>481</v>
      </c>
      <c r="W58" s="18" t="s">
        <v>481</v>
      </c>
      <c r="X58" s="20" t="s">
        <v>481</v>
      </c>
      <c r="Y58" s="18" t="n">
        <v>366.80131535</v>
      </c>
      <c r="Z58" s="20" t="n">
        <v>6.17945057</v>
      </c>
      <c r="AA58" s="18" t="n">
        <v>319.17274817</v>
      </c>
      <c r="AB58" s="20" t="n">
        <v>7.74197975</v>
      </c>
    </row>
    <row r="59" spans="1:28">
      <c r="A59" s="15" t="s">
        <v>534</v>
      </c>
      <c r="B59" s="17" t="n">
        <v>4826</v>
      </c>
      <c r="C59" s="18">
        <f>(26.0/B59*100)</f>
        <v/>
      </c>
      <c r="D59" s="19" t="n">
        <v>4800</v>
      </c>
      <c r="E59" s="18" t="n">
        <v>374.0092308</v>
      </c>
      <c r="F59" s="20" t="n">
        <v>3.25141131</v>
      </c>
      <c r="G59" s="18" t="n">
        <v>378.59021629</v>
      </c>
      <c r="H59" s="20" t="n">
        <v>3.3759453</v>
      </c>
      <c r="I59" s="18" t="n">
        <v>370.40405515</v>
      </c>
      <c r="J59" s="20" t="n">
        <v>3.31838577</v>
      </c>
      <c r="K59" s="18" t="n">
        <v>345.39350217</v>
      </c>
      <c r="L59" s="20" t="n">
        <v>7.52483227</v>
      </c>
      <c r="M59" s="18" t="n">
        <v>313.34737524</v>
      </c>
      <c r="N59" s="20" t="n">
        <v>8.81694422</v>
      </c>
      <c r="O59" s="18" t="n">
        <v>331.09757322</v>
      </c>
      <c r="P59" s="20" t="n">
        <v>9.01569353</v>
      </c>
      <c r="Q59" s="18" t="n">
        <v>356.03609129</v>
      </c>
      <c r="R59" s="20" t="n">
        <v>5.00247057</v>
      </c>
      <c r="S59" s="18" t="s">
        <v>481</v>
      </c>
      <c r="T59" s="20" t="s">
        <v>481</v>
      </c>
      <c r="U59" s="18" t="s">
        <v>481</v>
      </c>
      <c r="V59" s="20" t="s">
        <v>481</v>
      </c>
      <c r="W59" s="18" t="n">
        <v>362.66803615</v>
      </c>
      <c r="X59" s="20" t="n">
        <v>8.89395582</v>
      </c>
      <c r="Y59" s="18" t="s">
        <v>481</v>
      </c>
      <c r="Z59" s="20" t="s">
        <v>481</v>
      </c>
      <c r="AA59" s="18" t="n">
        <v>309.64672602</v>
      </c>
      <c r="AB59" s="20" t="n">
        <v>4.16897451</v>
      </c>
    </row>
    <row r="60" spans="1:28">
      <c r="A60" s="15" t="s">
        <v>535</v>
      </c>
      <c r="B60" s="17" t="n">
        <v>4546</v>
      </c>
      <c r="C60" s="18">
        <f>(15.0/B60*100)</f>
        <v/>
      </c>
      <c r="D60" s="19" t="n">
        <v>4531</v>
      </c>
      <c r="E60" s="18" t="n">
        <v>410.86253639</v>
      </c>
      <c r="F60" s="20" t="n">
        <v>5.96266833</v>
      </c>
      <c r="G60" s="18" t="n">
        <v>387.36629422</v>
      </c>
      <c r="H60" s="20" t="n">
        <v>6.22772908</v>
      </c>
      <c r="I60" s="18" t="n">
        <v>392.6734261</v>
      </c>
      <c r="J60" s="20" t="n">
        <v>4.69706421</v>
      </c>
      <c r="K60" s="18" t="n">
        <v>401.56076943</v>
      </c>
      <c r="L60" s="20" t="n">
        <v>31.89231224</v>
      </c>
      <c r="M60" s="18" t="n">
        <v>328.10112372</v>
      </c>
      <c r="N60" s="20" t="n">
        <v>26.60150615</v>
      </c>
      <c r="O60" s="18" t="n">
        <v>355.75416462</v>
      </c>
      <c r="P60" s="20" t="n">
        <v>17.97389803</v>
      </c>
      <c r="Q60" s="18" t="n">
        <v>407.48027375</v>
      </c>
      <c r="R60" s="20" t="n">
        <v>12.0997653</v>
      </c>
      <c r="S60" s="18" t="s">
        <v>481</v>
      </c>
      <c r="T60" s="20" t="s">
        <v>481</v>
      </c>
      <c r="U60" s="18" t="s">
        <v>481</v>
      </c>
      <c r="V60" s="20" t="s">
        <v>481</v>
      </c>
      <c r="W60" s="18" t="s">
        <v>481</v>
      </c>
      <c r="X60" s="20" t="s">
        <v>481</v>
      </c>
      <c r="Y60" s="18" t="n">
        <v>394.57096774</v>
      </c>
      <c r="Z60" s="20" t="n">
        <v>5.65507548</v>
      </c>
      <c r="AA60" s="18" t="n">
        <v>421.91311211</v>
      </c>
      <c r="AB60" s="20" t="n">
        <v>48.00044313</v>
      </c>
    </row>
    <row r="61" spans="1:28">
      <c r="A61" s="15" t="s">
        <v>536</v>
      </c>
      <c r="B61" s="17" t="n">
        <v>6525</v>
      </c>
      <c r="C61" s="18">
        <f>(132.0/B61*100)</f>
        <v/>
      </c>
      <c r="D61" s="19" t="n">
        <v>6393</v>
      </c>
      <c r="E61" s="18" t="n">
        <v>512.02945562</v>
      </c>
      <c r="F61" s="20" t="n">
        <v>3.53136806</v>
      </c>
      <c r="G61" s="18" t="n">
        <v>504.84846165</v>
      </c>
      <c r="H61" s="20" t="n">
        <v>3.76857943</v>
      </c>
      <c r="I61" s="18" t="n">
        <v>473.4553658</v>
      </c>
      <c r="J61" s="20" t="n">
        <v>2.57587417</v>
      </c>
      <c r="K61" s="18" t="n">
        <v>421.72880855</v>
      </c>
      <c r="L61" s="20" t="n">
        <v>17.95137403</v>
      </c>
      <c r="M61" s="18" t="n">
        <v>484.69882643</v>
      </c>
      <c r="N61" s="20" t="n">
        <v>44.53960381</v>
      </c>
      <c r="O61" s="18" t="s">
        <v>481</v>
      </c>
      <c r="P61" s="20" t="s">
        <v>481</v>
      </c>
      <c r="Q61" s="18" t="n">
        <v>453.16582984</v>
      </c>
      <c r="R61" s="20" t="n">
        <v>6.32407564</v>
      </c>
      <c r="S61" s="18" t="s">
        <v>481</v>
      </c>
      <c r="T61" s="20" t="s">
        <v>481</v>
      </c>
      <c r="U61" s="18" t="s">
        <v>481</v>
      </c>
      <c r="V61" s="20" t="s">
        <v>481</v>
      </c>
      <c r="W61" s="18" t="s">
        <v>481</v>
      </c>
      <c r="X61" s="20" t="s">
        <v>481</v>
      </c>
      <c r="Y61" s="18" t="s">
        <v>481</v>
      </c>
      <c r="Z61" s="20" t="s">
        <v>481</v>
      </c>
      <c r="AA61" s="18" t="n">
        <v>418.68243042</v>
      </c>
      <c r="AB61" s="20" t="n">
        <v>5.66701251</v>
      </c>
    </row>
    <row r="62" spans="1:28">
      <c r="A62" s="15" t="s">
        <v>537</v>
      </c>
      <c r="B62" s="17" t="n">
        <v>4476</v>
      </c>
      <c r="C62" s="18">
        <f>(3.0/B62*100)</f>
        <v/>
      </c>
      <c r="D62" s="19" t="n">
        <v>4473</v>
      </c>
      <c r="E62" s="18" t="n">
        <v>563.2354405900001</v>
      </c>
      <c r="F62" s="20" t="n">
        <v>2.48447003</v>
      </c>
      <c r="G62" s="18" t="n">
        <v>558.03555511</v>
      </c>
      <c r="H62" s="20" t="n">
        <v>2.49461233</v>
      </c>
      <c r="I62" s="18" t="n">
        <v>548.27348968</v>
      </c>
      <c r="J62" s="20" t="n">
        <v>3.61843159</v>
      </c>
      <c r="K62" s="18" t="n">
        <v>551.56954523</v>
      </c>
      <c r="L62" s="20" t="n">
        <v>4.92442523</v>
      </c>
      <c r="M62" s="18" t="n">
        <v>533.24689814</v>
      </c>
      <c r="N62" s="20" t="n">
        <v>22.7556702</v>
      </c>
      <c r="O62" s="18" t="n">
        <v>519.2702355</v>
      </c>
      <c r="P62" s="20" t="n">
        <v>4.42167943</v>
      </c>
      <c r="Q62" s="18" t="s">
        <v>481</v>
      </c>
      <c r="R62" s="20" t="s">
        <v>481</v>
      </c>
      <c r="S62" s="18" t="s">
        <v>481</v>
      </c>
      <c r="T62" s="20" t="s">
        <v>481</v>
      </c>
      <c r="U62" s="18" t="s">
        <v>481</v>
      </c>
      <c r="V62" s="20" t="s">
        <v>481</v>
      </c>
      <c r="W62" s="18" t="s">
        <v>481</v>
      </c>
      <c r="X62" s="20" t="s">
        <v>481</v>
      </c>
      <c r="Y62" s="18" t="n">
        <v>526.7894430600001</v>
      </c>
      <c r="Z62" s="20" t="n">
        <v>4.7200505</v>
      </c>
      <c r="AA62" s="18" t="n">
        <v>522.73081147</v>
      </c>
      <c r="AB62" s="20" t="n">
        <v>3.06988914</v>
      </c>
    </row>
    <row r="63" spans="1:28">
      <c r="A63" s="15" t="s">
        <v>538</v>
      </c>
      <c r="B63" s="17" t="n">
        <v>5324</v>
      </c>
      <c r="C63" s="18">
        <f>(1952.0/B63*100)</f>
        <v/>
      </c>
      <c r="D63" s="19" t="n">
        <v>3372</v>
      </c>
      <c r="E63" s="18" t="n">
        <v>384.4259704</v>
      </c>
      <c r="F63" s="20" t="n">
        <v>3.43877745</v>
      </c>
      <c r="G63" s="18" t="n">
        <v>390.49548463</v>
      </c>
      <c r="H63" s="20" t="n">
        <v>4.96457228</v>
      </c>
      <c r="I63" s="18" t="n">
        <v>393.71404049</v>
      </c>
      <c r="J63" s="20" t="n">
        <v>3.19784475</v>
      </c>
      <c r="K63" s="18" t="s">
        <v>481</v>
      </c>
      <c r="L63" s="20" t="s">
        <v>481</v>
      </c>
      <c r="M63" s="18" t="s">
        <v>481</v>
      </c>
      <c r="N63" s="20" t="s">
        <v>481</v>
      </c>
      <c r="O63" s="18" t="s">
        <v>481</v>
      </c>
      <c r="P63" s="20" t="s">
        <v>481</v>
      </c>
      <c r="Q63" s="18" t="n">
        <v>394.23484671</v>
      </c>
      <c r="R63" s="20" t="n">
        <v>5.94689185</v>
      </c>
      <c r="S63" s="18" t="s">
        <v>481</v>
      </c>
      <c r="T63" s="20" t="s">
        <v>481</v>
      </c>
      <c r="U63" s="18" t="s">
        <v>481</v>
      </c>
      <c r="V63" s="20" t="s">
        <v>481</v>
      </c>
      <c r="W63" s="18" t="s">
        <v>481</v>
      </c>
      <c r="X63" s="20" t="s">
        <v>481</v>
      </c>
      <c r="Y63" s="18" t="s">
        <v>481</v>
      </c>
      <c r="Z63" s="20" t="s">
        <v>481</v>
      </c>
      <c r="AA63" s="18" t="s">
        <v>481</v>
      </c>
      <c r="AB63" s="20" t="s">
        <v>481</v>
      </c>
    </row>
    <row r="64" spans="1:28">
      <c r="A64" s="15" t="s">
        <v>539</v>
      </c>
      <c r="B64" s="17" t="n">
        <v>3634</v>
      </c>
      <c r="C64" s="18">
        <f>(3.0/B64*100)</f>
        <v/>
      </c>
      <c r="D64" s="19" t="n">
        <v>3631</v>
      </c>
      <c r="E64" s="18" t="n">
        <v>479.07015487</v>
      </c>
      <c r="F64" s="20" t="n">
        <v>2.23494704</v>
      </c>
      <c r="G64" s="18" t="n">
        <v>566.56547679</v>
      </c>
      <c r="H64" s="20" t="n">
        <v>5.78989786</v>
      </c>
      <c r="I64" s="18" t="n">
        <v>508.67216296</v>
      </c>
      <c r="J64" s="20" t="n">
        <v>3.69012454</v>
      </c>
      <c r="K64" s="18" t="n">
        <v>428.26083588</v>
      </c>
      <c r="L64" s="20" t="n">
        <v>33.57186012</v>
      </c>
      <c r="M64" s="18" t="n">
        <v>527.66808305</v>
      </c>
      <c r="N64" s="20" t="n">
        <v>24.8157107</v>
      </c>
      <c r="O64" s="18" t="n">
        <v>374.9885154</v>
      </c>
      <c r="P64" s="20" t="n">
        <v>46.26233858</v>
      </c>
      <c r="Q64" s="18" t="n">
        <v>462.79426163</v>
      </c>
      <c r="R64" s="20" t="n">
        <v>19.96662289</v>
      </c>
      <c r="S64" s="18" t="s">
        <v>481</v>
      </c>
      <c r="T64" s="20" t="s">
        <v>481</v>
      </c>
      <c r="U64" s="18" t="s">
        <v>481</v>
      </c>
      <c r="V64" s="20" t="s">
        <v>481</v>
      </c>
      <c r="W64" s="18" t="s">
        <v>481</v>
      </c>
      <c r="X64" s="20" t="s">
        <v>481</v>
      </c>
      <c r="Y64" s="18" t="n">
        <v>366.72825721</v>
      </c>
      <c r="Z64" s="20" t="n">
        <v>15.72240526</v>
      </c>
      <c r="AA64" s="18" t="n">
        <v>321.17320703</v>
      </c>
      <c r="AB64" s="20" t="n">
        <v>7.96333499</v>
      </c>
    </row>
    <row r="65" spans="1:28">
      <c r="A65" s="15" t="s">
        <v>540</v>
      </c>
      <c r="B65" s="17" t="n">
        <v>5325</v>
      </c>
      <c r="C65" s="18">
        <f>(14.0/B65*100)</f>
        <v/>
      </c>
      <c r="D65" s="19" t="n">
        <v>5311</v>
      </c>
      <c r="E65" s="18" t="n">
        <v>398.70312725</v>
      </c>
      <c r="F65" s="20" t="n">
        <v>4.02496092</v>
      </c>
      <c r="G65" s="18" t="n">
        <v>446.81099783</v>
      </c>
      <c r="H65" s="20" t="n">
        <v>5.194476</v>
      </c>
      <c r="I65" s="18" t="n">
        <v>421.32885428</v>
      </c>
      <c r="J65" s="20" t="n">
        <v>2.9479943</v>
      </c>
      <c r="K65" s="18" t="n">
        <v>428.36588752</v>
      </c>
      <c r="L65" s="20" t="n">
        <v>6.02688681</v>
      </c>
      <c r="M65" s="18" t="n">
        <v>396.03797748</v>
      </c>
      <c r="N65" s="20" t="n">
        <v>22.35423652</v>
      </c>
      <c r="O65" s="18" t="n">
        <v>386.80838436</v>
      </c>
      <c r="P65" s="20" t="n">
        <v>16.4501797</v>
      </c>
      <c r="Q65" s="18" t="n">
        <v>381.50689477</v>
      </c>
      <c r="R65" s="20" t="n">
        <v>29.21895177</v>
      </c>
      <c r="S65" s="18" t="s">
        <v>481</v>
      </c>
      <c r="T65" s="20" t="s">
        <v>481</v>
      </c>
      <c r="U65" s="18" t="s">
        <v>481</v>
      </c>
      <c r="V65" s="20" t="s">
        <v>481</v>
      </c>
      <c r="W65" s="18" t="s">
        <v>481</v>
      </c>
      <c r="X65" s="20" t="s">
        <v>481</v>
      </c>
      <c r="Y65" s="18" t="s">
        <v>481</v>
      </c>
      <c r="Z65" s="20" t="s">
        <v>481</v>
      </c>
      <c r="AA65" s="18" t="n">
        <v>374.51616223</v>
      </c>
      <c r="AB65" s="20" t="n">
        <v>25.74275662</v>
      </c>
    </row>
    <row r="66" spans="1:28">
      <c r="A66" s="15" t="s">
        <v>541</v>
      </c>
      <c r="B66" s="17" t="n">
        <v>5665</v>
      </c>
      <c r="C66" s="18">
        <f>(72.0/B66*100)</f>
        <v/>
      </c>
      <c r="D66" s="19" t="n">
        <v>5593</v>
      </c>
      <c r="E66" s="18" t="n">
        <v>454.68967555</v>
      </c>
      <c r="F66" s="20" t="n">
        <v>3.44533803</v>
      </c>
      <c r="G66" s="18" t="n">
        <v>443.10863791</v>
      </c>
      <c r="H66" s="20" t="n">
        <v>2.89123293</v>
      </c>
      <c r="I66" s="18" t="n">
        <v>423.80918811</v>
      </c>
      <c r="J66" s="20" t="n">
        <v>2.91511459</v>
      </c>
      <c r="K66" s="18" t="n">
        <v>395.56068479</v>
      </c>
      <c r="L66" s="20" t="n">
        <v>15.19685141</v>
      </c>
      <c r="M66" s="18" t="n">
        <v>416.93731425</v>
      </c>
      <c r="N66" s="20" t="n">
        <v>14.35893446</v>
      </c>
      <c r="O66" s="18" t="n">
        <v>343.1059</v>
      </c>
      <c r="P66" s="20" t="n">
        <v>31.07855557</v>
      </c>
      <c r="Q66" s="18" t="n">
        <v>403.9598595</v>
      </c>
      <c r="R66" s="20" t="n">
        <v>16.78690519</v>
      </c>
      <c r="S66" s="18" t="s">
        <v>481</v>
      </c>
      <c r="T66" s="20" t="s">
        <v>481</v>
      </c>
      <c r="U66" s="18" t="s">
        <v>481</v>
      </c>
      <c r="V66" s="20" t="s">
        <v>481</v>
      </c>
      <c r="W66" s="18" t="s">
        <v>481</v>
      </c>
      <c r="X66" s="20" t="s">
        <v>481</v>
      </c>
      <c r="Y66" s="18" t="n">
        <v>433.33445031</v>
      </c>
      <c r="Z66" s="20" t="n">
        <v>5.26589471</v>
      </c>
      <c r="AA66" s="18" t="n">
        <v>381.18870183</v>
      </c>
      <c r="AB66" s="20" t="n">
        <v>2.66519277</v>
      </c>
    </row>
    <row r="67" spans="1:28">
      <c r="A67" s="15" t="s">
        <v>542</v>
      </c>
      <c r="B67" s="17" t="n">
        <v>6971</v>
      </c>
      <c r="C67" s="18">
        <f>(19.0/B67*100)</f>
        <v/>
      </c>
      <c r="D67" s="19" t="n">
        <v>6952</v>
      </c>
      <c r="E67" s="18" t="n">
        <v>435.73101186</v>
      </c>
      <c r="F67" s="20" t="n">
        <v>3.68386203</v>
      </c>
      <c r="G67" s="18" t="n">
        <v>414.74560102</v>
      </c>
      <c r="H67" s="20" t="n">
        <v>6.29416065</v>
      </c>
      <c r="I67" s="18" t="n">
        <v>418.41058363</v>
      </c>
      <c r="J67" s="20" t="n">
        <v>4.94807833</v>
      </c>
      <c r="K67" s="18" t="n">
        <v>434.93982494</v>
      </c>
      <c r="L67" s="20" t="n">
        <v>30.33941724</v>
      </c>
      <c r="M67" s="18" t="n">
        <v>381.71424421</v>
      </c>
      <c r="N67" s="20" t="n">
        <v>3.20485629</v>
      </c>
      <c r="O67" s="18" t="s">
        <v>481</v>
      </c>
      <c r="P67" s="20" t="s">
        <v>481</v>
      </c>
      <c r="Q67" s="18" t="n">
        <v>383.65560757</v>
      </c>
      <c r="R67" s="20" t="n">
        <v>45.4316709</v>
      </c>
      <c r="S67" s="18" t="s">
        <v>481</v>
      </c>
      <c r="T67" s="20" t="s">
        <v>481</v>
      </c>
      <c r="U67" s="18" t="s">
        <v>481</v>
      </c>
      <c r="V67" s="20" t="s">
        <v>481</v>
      </c>
      <c r="W67" s="18" t="s">
        <v>481</v>
      </c>
      <c r="X67" s="20" t="s">
        <v>481</v>
      </c>
      <c r="Y67" s="18" t="n">
        <v>336.89877612</v>
      </c>
      <c r="Z67" s="20" t="n">
        <v>8.92928858</v>
      </c>
      <c r="AA67" s="18" t="n">
        <v>335.2339976</v>
      </c>
      <c r="AB67" s="20" t="n">
        <v>3.79507707</v>
      </c>
    </row>
    <row r="68" spans="1:28">
      <c r="A68" s="15" t="s">
        <v>543</v>
      </c>
      <c r="B68" s="17" t="n">
        <v>12083</v>
      </c>
      <c r="C68" s="18">
        <f>(26.0/B68*100)</f>
        <v/>
      </c>
      <c r="D68" s="19" t="n">
        <v>12057</v>
      </c>
      <c r="E68" s="18" t="n">
        <v>459.76369249</v>
      </c>
      <c r="F68" s="20" t="n">
        <v>4.60768124</v>
      </c>
      <c r="G68" s="18" t="n">
        <v>473.13149566</v>
      </c>
      <c r="H68" s="20" t="n">
        <v>5.61073988</v>
      </c>
      <c r="I68" s="18" t="n">
        <v>438.67408457</v>
      </c>
      <c r="J68" s="20" t="n">
        <v>5.37708176</v>
      </c>
      <c r="K68" s="18" t="n">
        <v>420.89356244</v>
      </c>
      <c r="L68" s="20" t="n">
        <v>18.6810754</v>
      </c>
      <c r="M68" s="18" t="n">
        <v>438.03042827</v>
      </c>
      <c r="N68" s="20" t="n">
        <v>5.76094679</v>
      </c>
      <c r="O68" s="18" t="n">
        <v>478.16439048</v>
      </c>
      <c r="P68" s="20" t="n">
        <v>6.61075858</v>
      </c>
      <c r="Q68" s="18" t="n">
        <v>460.62669489</v>
      </c>
      <c r="R68" s="20" t="n">
        <v>5.19867139</v>
      </c>
      <c r="S68" s="18" t="s">
        <v>481</v>
      </c>
      <c r="T68" s="20" t="s">
        <v>481</v>
      </c>
      <c r="U68" s="18" t="s">
        <v>481</v>
      </c>
      <c r="V68" s="20" t="s">
        <v>481</v>
      </c>
      <c r="W68" s="18" t="s">
        <v>481</v>
      </c>
      <c r="X68" s="20" t="s">
        <v>481</v>
      </c>
      <c r="Y68" s="18" t="n">
        <v>425.50786024</v>
      </c>
      <c r="Z68" s="20" t="n">
        <v>3.09134442</v>
      </c>
      <c r="AA68" s="18" t="n">
        <v>371.92218618</v>
      </c>
      <c r="AB68" s="20" t="n">
        <v>1.52202174</v>
      </c>
    </row>
    <row r="69" spans="1:28">
      <c r="A69" s="15" t="s">
        <v>544</v>
      </c>
      <c r="B69" s="17" t="n">
        <v>4876</v>
      </c>
      <c r="C69" s="18">
        <f>(0.0/B69*100)</f>
        <v/>
      </c>
      <c r="D69" s="19" t="n">
        <v>4876</v>
      </c>
      <c r="E69" s="18" t="n">
        <v>441.33376704</v>
      </c>
      <c r="F69" s="20" t="n">
        <v>4.0716294</v>
      </c>
      <c r="G69" s="18" t="n">
        <v>449.68338448</v>
      </c>
      <c r="H69" s="20" t="n">
        <v>6.13519123</v>
      </c>
      <c r="I69" s="18" t="n">
        <v>473.2481733</v>
      </c>
      <c r="J69" s="20" t="n">
        <v>6.18458397</v>
      </c>
      <c r="K69" s="18" t="n">
        <v>420.56101507</v>
      </c>
      <c r="L69" s="20" t="n">
        <v>12.46027332</v>
      </c>
      <c r="M69" s="18" t="n">
        <v>429.48605722</v>
      </c>
      <c r="N69" s="20" t="n">
        <v>11.8567226</v>
      </c>
      <c r="O69" s="18" t="n">
        <v>416.60442869</v>
      </c>
      <c r="P69" s="20" t="n">
        <v>7.85005362</v>
      </c>
      <c r="Q69" s="18" t="n">
        <v>425.85498033</v>
      </c>
      <c r="R69" s="20" t="n">
        <v>8.51617456</v>
      </c>
      <c r="S69" s="18" t="s">
        <v>481</v>
      </c>
      <c r="T69" s="20" t="s">
        <v>481</v>
      </c>
      <c r="U69" s="18" t="s">
        <v>481</v>
      </c>
      <c r="V69" s="20" t="s">
        <v>481</v>
      </c>
      <c r="W69" s="18" t="s">
        <v>481</v>
      </c>
      <c r="X69" s="20" t="s">
        <v>481</v>
      </c>
      <c r="Y69" s="18" t="s">
        <v>481</v>
      </c>
      <c r="Z69" s="20" t="s">
        <v>481</v>
      </c>
      <c r="AA69" s="18" t="s">
        <v>481</v>
      </c>
      <c r="AB69" s="20" t="s">
        <v>481</v>
      </c>
    </row>
    <row r="70" spans="1:28">
      <c r="A70" s="15" t="s">
        <v>545</v>
      </c>
      <c r="B70" s="17" t="n">
        <v>6036</v>
      </c>
      <c r="C70" s="18">
        <f>(223.0/B70*100)</f>
        <v/>
      </c>
      <c r="D70" s="19" t="n">
        <v>5813</v>
      </c>
      <c r="E70" s="18" t="n">
        <v>527.84658973</v>
      </c>
      <c r="F70" s="20" t="n">
        <v>4.15358409</v>
      </c>
      <c r="G70" s="18" t="n">
        <v>518.61876287</v>
      </c>
      <c r="H70" s="20" t="n">
        <v>4.40733293</v>
      </c>
      <c r="I70" s="18" t="n">
        <v>497.84303161</v>
      </c>
      <c r="J70" s="20" t="n">
        <v>4.21106411</v>
      </c>
      <c r="K70" s="18" t="n">
        <v>499.49935762</v>
      </c>
      <c r="L70" s="20" t="n">
        <v>7.45298105</v>
      </c>
      <c r="M70" s="18" t="n">
        <v>517.40580069</v>
      </c>
      <c r="N70" s="20" t="n">
        <v>29.44741726</v>
      </c>
      <c r="O70" s="18" t="n">
        <v>474.97854059</v>
      </c>
      <c r="P70" s="20" t="n">
        <v>18.62303832</v>
      </c>
      <c r="Q70" s="18" t="n">
        <v>500.06681902</v>
      </c>
      <c r="R70" s="20" t="n">
        <v>15.41581971</v>
      </c>
      <c r="S70" s="18" t="s">
        <v>481</v>
      </c>
      <c r="T70" s="20" t="s">
        <v>481</v>
      </c>
      <c r="U70" s="18" t="s">
        <v>481</v>
      </c>
      <c r="V70" s="20" t="s">
        <v>481</v>
      </c>
      <c r="W70" s="18" t="s">
        <v>481</v>
      </c>
      <c r="X70" s="20" t="s">
        <v>481</v>
      </c>
      <c r="Y70" s="18" t="n">
        <v>467.63607885</v>
      </c>
      <c r="Z70" s="20" t="n">
        <v>4.65322625</v>
      </c>
      <c r="AA70" s="18" t="n">
        <v>459.97481281</v>
      </c>
      <c r="AB70" s="20" t="n">
        <v>5.5601448</v>
      </c>
    </row>
    <row r="71" spans="1:28">
      <c r="A71" s="15" t="s">
        <v>546</v>
      </c>
      <c r="B71" s="17" t="n">
        <v>6115</v>
      </c>
      <c r="C71" s="18">
        <f>(17.0/B71*100)</f>
        <v/>
      </c>
      <c r="D71" s="19" t="n">
        <v>6098</v>
      </c>
      <c r="E71" s="18" t="n">
        <v>595.9027835000001</v>
      </c>
      <c r="F71" s="20" t="n">
        <v>3.31871757</v>
      </c>
      <c r="G71" s="18" t="n">
        <v>595.64053726</v>
      </c>
      <c r="H71" s="20" t="n">
        <v>2.67184213</v>
      </c>
      <c r="I71" s="18" t="n">
        <v>594.5667424</v>
      </c>
      <c r="J71" s="20" t="n">
        <v>3.96042866</v>
      </c>
      <c r="K71" s="18" t="n">
        <v>500.22785205</v>
      </c>
      <c r="L71" s="20" t="n">
        <v>30.44118518</v>
      </c>
      <c r="M71" s="18" t="n">
        <v>504.56083216</v>
      </c>
      <c r="N71" s="20" t="n">
        <v>32.38742984</v>
      </c>
      <c r="O71" s="18" t="n">
        <v>525.37087602</v>
      </c>
      <c r="P71" s="20" t="n">
        <v>2.94810111</v>
      </c>
      <c r="Q71" s="18" t="n">
        <v>548.22309839</v>
      </c>
      <c r="R71" s="20" t="n">
        <v>3.70532583</v>
      </c>
      <c r="S71" s="18" t="s">
        <v>481</v>
      </c>
      <c r="T71" s="20" t="s">
        <v>481</v>
      </c>
      <c r="U71" s="18" t="s">
        <v>481</v>
      </c>
      <c r="V71" s="20" t="s">
        <v>481</v>
      </c>
      <c r="W71" s="18" t="s">
        <v>481</v>
      </c>
      <c r="X71" s="20" t="s">
        <v>481</v>
      </c>
      <c r="Y71" s="18" t="n">
        <v>542.0951453</v>
      </c>
      <c r="Z71" s="20" t="n">
        <v>17.49933219</v>
      </c>
      <c r="AA71" s="18" t="n">
        <v>477.23471008</v>
      </c>
      <c r="AB71" s="20" t="n">
        <v>4.35437102</v>
      </c>
    </row>
    <row r="72" spans="1:28">
      <c r="A72" s="15" t="s">
        <v>547</v>
      </c>
      <c r="B72" s="17" t="n">
        <v>7708</v>
      </c>
      <c r="C72" s="18">
        <f>(5.0/B72*100)</f>
        <v/>
      </c>
      <c r="D72" s="19" t="n">
        <v>7703</v>
      </c>
      <c r="E72" s="18" t="n">
        <v>578.06067892</v>
      </c>
      <c r="F72" s="20" t="n">
        <v>4.89733257</v>
      </c>
      <c r="G72" s="18" t="n">
        <v>580.5835250600001</v>
      </c>
      <c r="H72" s="20" t="n">
        <v>5.77561223</v>
      </c>
      <c r="I72" s="18" t="n">
        <v>574.99234165</v>
      </c>
      <c r="J72" s="20" t="n">
        <v>8.76635347</v>
      </c>
      <c r="K72" s="18" t="n">
        <v>572.76079123</v>
      </c>
      <c r="L72" s="20" t="n">
        <v>5.79021288</v>
      </c>
      <c r="M72" s="18" t="n">
        <v>536.67001691</v>
      </c>
      <c r="N72" s="20" t="n">
        <v>5.54168004</v>
      </c>
      <c r="O72" s="18" t="n">
        <v>554.42286395</v>
      </c>
      <c r="P72" s="20" t="n">
        <v>4.09630273</v>
      </c>
      <c r="Q72" s="18" t="n">
        <v>429.49753367</v>
      </c>
      <c r="R72" s="20" t="n">
        <v>51.9008574</v>
      </c>
      <c r="S72" s="18" t="s">
        <v>481</v>
      </c>
      <c r="T72" s="20" t="s">
        <v>481</v>
      </c>
      <c r="U72" s="18" t="s">
        <v>481</v>
      </c>
      <c r="V72" s="20" t="s">
        <v>481</v>
      </c>
      <c r="W72" s="18" t="s">
        <v>481</v>
      </c>
      <c r="X72" s="20" t="s">
        <v>481</v>
      </c>
      <c r="Y72" s="18" t="n">
        <v>507.78504992</v>
      </c>
      <c r="Z72" s="20" t="n">
        <v>4.49659006</v>
      </c>
      <c r="AA72" s="18" t="n">
        <v>466.75234218</v>
      </c>
      <c r="AB72" s="20" t="n">
        <v>7.18387443</v>
      </c>
    </row>
    <row r="73" spans="1:28">
      <c r="A73" s="15" t="s">
        <v>548</v>
      </c>
      <c r="B73" s="17" t="n">
        <v>8249</v>
      </c>
      <c r="C73" s="18">
        <f>(142.0/B73*100)</f>
        <v/>
      </c>
      <c r="D73" s="19" t="n">
        <v>8107</v>
      </c>
      <c r="E73" s="18" t="n">
        <v>459.40018192</v>
      </c>
      <c r="F73" s="20" t="n">
        <v>6.78028308</v>
      </c>
      <c r="G73" s="18" t="n">
        <v>437.38307981</v>
      </c>
      <c r="H73" s="20" t="n">
        <v>4.61434629</v>
      </c>
      <c r="I73" s="18" t="n">
        <v>451.61616589</v>
      </c>
      <c r="J73" s="20" t="n">
        <v>5.9093502</v>
      </c>
      <c r="K73" s="18" t="n">
        <v>413.79679405</v>
      </c>
      <c r="L73" s="20" t="n">
        <v>7.95489043</v>
      </c>
      <c r="M73" s="18" t="n">
        <v>387.98706969</v>
      </c>
      <c r="N73" s="20" t="n">
        <v>23.11479812</v>
      </c>
      <c r="O73" s="18" t="n">
        <v>404.81977889</v>
      </c>
      <c r="P73" s="20" t="n">
        <v>4.22833601</v>
      </c>
      <c r="Q73" s="18" t="n">
        <v>431.46336072</v>
      </c>
      <c r="R73" s="20" t="n">
        <v>6.57287807</v>
      </c>
      <c r="S73" s="18" t="s">
        <v>481</v>
      </c>
      <c r="T73" s="20" t="s">
        <v>481</v>
      </c>
      <c r="U73" s="18" t="s">
        <v>481</v>
      </c>
      <c r="V73" s="20" t="s">
        <v>481</v>
      </c>
      <c r="W73" s="18" t="s">
        <v>481</v>
      </c>
      <c r="X73" s="20" t="s">
        <v>481</v>
      </c>
      <c r="Y73" s="18" t="n">
        <v>397.38344645</v>
      </c>
      <c r="Z73" s="20" t="n">
        <v>4.94470459</v>
      </c>
      <c r="AA73" s="18" t="n">
        <v>375.44875432</v>
      </c>
      <c r="AB73" s="20" t="n">
        <v>3.74840064</v>
      </c>
    </row>
    <row r="74" spans="1:28">
      <c r="A74" s="15" t="s">
        <v>549</v>
      </c>
      <c r="B74" s="17" t="n">
        <v>4692</v>
      </c>
      <c r="C74" s="18">
        <f>(82.0/B74*100)</f>
        <v/>
      </c>
      <c r="D74" s="19" t="n">
        <v>4610</v>
      </c>
      <c r="E74" s="18" t="n">
        <v>490.38346126</v>
      </c>
      <c r="F74" s="20" t="n">
        <v>5.70984617</v>
      </c>
      <c r="G74" s="18" t="n">
        <v>494.8749782</v>
      </c>
      <c r="H74" s="20" t="n">
        <v>5.67517438</v>
      </c>
      <c r="I74" s="18" t="n">
        <v>468.78752916</v>
      </c>
      <c r="J74" s="20" t="n">
        <v>3.90984068</v>
      </c>
      <c r="K74" s="18" t="n">
        <v>357.40680362</v>
      </c>
      <c r="L74" s="20" t="n">
        <v>34.40396117</v>
      </c>
      <c r="M74" s="18" t="n">
        <v>513.60668366</v>
      </c>
      <c r="N74" s="20" t="n">
        <v>40.9938096</v>
      </c>
      <c r="O74" s="18" t="n">
        <v>413.61500819</v>
      </c>
      <c r="P74" s="20" t="n">
        <v>2.8608839</v>
      </c>
      <c r="Q74" s="18" t="n">
        <v>378.05407487</v>
      </c>
      <c r="R74" s="20" t="n">
        <v>2.51263612</v>
      </c>
      <c r="S74" s="18" t="s">
        <v>481</v>
      </c>
      <c r="T74" s="20" t="s">
        <v>481</v>
      </c>
      <c r="U74" s="18" t="s">
        <v>481</v>
      </c>
      <c r="V74" s="20" t="s">
        <v>481</v>
      </c>
      <c r="W74" s="18" t="s">
        <v>481</v>
      </c>
      <c r="X74" s="20" t="s">
        <v>481</v>
      </c>
      <c r="Y74" s="18" t="s">
        <v>481</v>
      </c>
      <c r="Z74" s="20" t="s">
        <v>481</v>
      </c>
      <c r="AA74" s="18" t="s">
        <v>481</v>
      </c>
      <c r="AB74" s="20" t="s">
        <v>481</v>
      </c>
    </row>
    <row r="75" spans="1:28">
      <c r="A75" s="15" t="s">
        <v>550</v>
      </c>
      <c r="B75" s="17" t="n">
        <v>5375</v>
      </c>
      <c r="C75" s="18">
        <f>(187.0/B75*100)</f>
        <v/>
      </c>
      <c r="D75" s="19" t="n">
        <v>5188</v>
      </c>
      <c r="E75" s="18" t="n">
        <v>388.82609002</v>
      </c>
      <c r="F75" s="20" t="n">
        <v>4.75605839</v>
      </c>
      <c r="G75" s="18" t="n">
        <v>410.69954952</v>
      </c>
      <c r="H75" s="20" t="n">
        <v>26.82051985</v>
      </c>
      <c r="I75" s="18" t="n">
        <v>399.3986611</v>
      </c>
      <c r="J75" s="20" t="n">
        <v>27.73325616</v>
      </c>
      <c r="K75" s="18" t="n">
        <v>389.90250101</v>
      </c>
      <c r="L75" s="20" t="n">
        <v>5.43627933</v>
      </c>
      <c r="M75" s="18" t="n">
        <v>405.18567497</v>
      </c>
      <c r="N75" s="20" t="n">
        <v>8.83729005</v>
      </c>
      <c r="O75" s="18" t="n">
        <v>449.97656903</v>
      </c>
      <c r="P75" s="20" t="n">
        <v>20.5813398</v>
      </c>
      <c r="Q75" s="18" t="s">
        <v>481</v>
      </c>
      <c r="R75" s="20" t="s">
        <v>481</v>
      </c>
      <c r="S75" s="18" t="s">
        <v>481</v>
      </c>
      <c r="T75" s="20" t="s">
        <v>481</v>
      </c>
      <c r="U75" s="18" t="s">
        <v>481</v>
      </c>
      <c r="V75" s="20" t="s">
        <v>481</v>
      </c>
      <c r="W75" s="18" t="s">
        <v>481</v>
      </c>
      <c r="X75" s="20" t="s">
        <v>481</v>
      </c>
      <c r="Y75" s="18" t="n">
        <v>374.36080955</v>
      </c>
      <c r="Z75" s="20" t="n">
        <v>3.68893281</v>
      </c>
      <c r="AA75" s="18" t="n">
        <v>337.05373748</v>
      </c>
      <c r="AB75" s="20" t="n">
        <v>4.03486463</v>
      </c>
    </row>
    <row r="76" spans="1:28">
      <c r="A76" s="15" t="s">
        <v>551</v>
      </c>
      <c r="B76" s="17" t="n">
        <v>14167</v>
      </c>
      <c r="C76" s="18">
        <f>(223.0/B76*100)</f>
        <v/>
      </c>
      <c r="D76" s="19" t="n">
        <v>13944</v>
      </c>
      <c r="E76" s="18" t="n">
        <v>451.49945718</v>
      </c>
      <c r="F76" s="20" t="n">
        <v>4.57881905</v>
      </c>
      <c r="G76" s="18" t="n">
        <v>445.89988012</v>
      </c>
      <c r="H76" s="20" t="n">
        <v>4.41621078</v>
      </c>
      <c r="I76" s="18" t="n">
        <v>438.09549032</v>
      </c>
      <c r="J76" s="20" t="n">
        <v>4.27524315</v>
      </c>
      <c r="K76" s="18" t="n">
        <v>402.31277025</v>
      </c>
      <c r="L76" s="20" t="n">
        <v>6.52973937</v>
      </c>
      <c r="M76" s="18" t="n">
        <v>439.69280353</v>
      </c>
      <c r="N76" s="20" t="n">
        <v>12.40439435</v>
      </c>
      <c r="O76" s="18" t="n">
        <v>442.57148378</v>
      </c>
      <c r="P76" s="20" t="n">
        <v>4.68696044</v>
      </c>
      <c r="Q76" s="18" t="n">
        <v>417.94158577</v>
      </c>
      <c r="R76" s="20" t="n">
        <v>5.36238972</v>
      </c>
      <c r="S76" s="18" t="s">
        <v>481</v>
      </c>
      <c r="T76" s="20" t="s">
        <v>481</v>
      </c>
      <c r="U76" s="18" t="s">
        <v>481</v>
      </c>
      <c r="V76" s="20" t="s">
        <v>481</v>
      </c>
      <c r="W76" s="18" t="s">
        <v>481</v>
      </c>
      <c r="X76" s="20" t="s">
        <v>481</v>
      </c>
      <c r="Y76" s="18" t="s">
        <v>481</v>
      </c>
      <c r="Z76" s="20" t="s">
        <v>481</v>
      </c>
      <c r="AA76" s="18" t="n">
        <v>395.13900279</v>
      </c>
      <c r="AB76" s="20" t="n">
        <v>2.98826962</v>
      </c>
    </row>
    <row r="77" spans="1:28">
      <c r="A77" s="15" t="s">
        <v>552</v>
      </c>
      <c r="B77" s="17" t="n">
        <v>6062</v>
      </c>
      <c r="C77" s="18">
        <f>(78.0/B77*100)</f>
        <v/>
      </c>
      <c r="D77" s="19" t="n">
        <v>5984</v>
      </c>
      <c r="E77" s="18" t="n">
        <v>452.01637171</v>
      </c>
      <c r="F77" s="20" t="n">
        <v>5.11448791</v>
      </c>
      <c r="G77" s="18" t="n">
        <v>464.07347464</v>
      </c>
      <c r="H77" s="20" t="n">
        <v>5.98973309</v>
      </c>
      <c r="I77" s="18" t="n">
        <v>435.15519634</v>
      </c>
      <c r="J77" s="20" t="n">
        <v>3.8180194</v>
      </c>
      <c r="K77" s="18" t="n">
        <v>432.78355616</v>
      </c>
      <c r="L77" s="20" t="n">
        <v>16.26925826</v>
      </c>
      <c r="M77" s="18" t="n">
        <v>401.7208864</v>
      </c>
      <c r="N77" s="20" t="n">
        <v>19.30060605</v>
      </c>
      <c r="O77" s="18" t="n">
        <v>430.91514282</v>
      </c>
      <c r="P77" s="20" t="n">
        <v>11.90596246</v>
      </c>
      <c r="Q77" s="18" t="n">
        <v>399.0896733</v>
      </c>
      <c r="R77" s="20" t="n">
        <v>6.35118955</v>
      </c>
      <c r="S77" s="18" t="s">
        <v>481</v>
      </c>
      <c r="T77" s="20" t="s">
        <v>481</v>
      </c>
      <c r="U77" s="18" t="s">
        <v>481</v>
      </c>
      <c r="V77" s="20" t="s">
        <v>481</v>
      </c>
      <c r="W77" s="18" t="s">
        <v>481</v>
      </c>
      <c r="X77" s="20" t="s">
        <v>481</v>
      </c>
      <c r="Y77" s="18" t="s">
        <v>481</v>
      </c>
      <c r="Z77" s="20" t="s">
        <v>481</v>
      </c>
      <c r="AA77" s="18" t="n">
        <v>400.6111515</v>
      </c>
      <c r="AB77" s="20" t="n">
        <v>3.11740968</v>
      </c>
    </row>
    <row r="78" spans="1:28">
      <c r="A78" s="15" t="s">
        <v>553</v>
      </c>
      <c r="B78" s="17" t="n">
        <v>5826</v>
      </c>
      <c r="C78" s="18">
        <f>(0.0/B78*100)</f>
        <v/>
      </c>
      <c r="D78" s="19" t="n">
        <v>5826</v>
      </c>
      <c r="E78" s="18" t="n">
        <v>515.28966177</v>
      </c>
      <c r="F78" s="20" t="n">
        <v>6.51293811</v>
      </c>
      <c r="G78" s="18" t="n">
        <v>514.91841636</v>
      </c>
      <c r="H78" s="20" t="n">
        <v>4.61510299</v>
      </c>
      <c r="I78" s="18" t="n">
        <v>475.59473941</v>
      </c>
      <c r="J78" s="20" t="n">
        <v>4.87776985</v>
      </c>
      <c r="K78" s="18" t="s">
        <v>481</v>
      </c>
      <c r="L78" s="20" t="s">
        <v>481</v>
      </c>
      <c r="M78" s="18" t="n">
        <v>464.58619554</v>
      </c>
      <c r="N78" s="20" t="n">
        <v>5.00623706</v>
      </c>
      <c r="O78" s="18" t="s">
        <v>481</v>
      </c>
      <c r="P78" s="20" t="s">
        <v>481</v>
      </c>
      <c r="Q78" s="18" t="s">
        <v>481</v>
      </c>
      <c r="R78" s="20" t="s">
        <v>481</v>
      </c>
      <c r="S78" s="18" t="s">
        <v>481</v>
      </c>
      <c r="T78" s="20" t="s">
        <v>481</v>
      </c>
      <c r="U78" s="18" t="s">
        <v>481</v>
      </c>
      <c r="V78" s="20" t="s">
        <v>481</v>
      </c>
      <c r="W78" s="18" t="s">
        <v>481</v>
      </c>
      <c r="X78" s="20" t="s">
        <v>481</v>
      </c>
      <c r="Y78" s="18" t="n">
        <v>414.66977037</v>
      </c>
      <c r="Z78" s="20" t="n">
        <v>45.38773011</v>
      </c>
      <c r="AA78" s="18" t="n">
        <v>404.22707138</v>
      </c>
      <c r="AB78" s="20" t="n">
        <v>42.84763358</v>
      </c>
    </row>
    <row customHeight="1" ht="25" r="79" spans="1:28">
      <c r="A79" s="15" t="s">
        <v>554</v>
      </c>
      <c r="B79" s="17" t="n">
        <v>1657</v>
      </c>
      <c r="C79" s="18">
        <f>(41.0/B79*100)</f>
        <v/>
      </c>
      <c r="D79" s="19" t="n">
        <v>1616</v>
      </c>
      <c r="E79" s="18" t="n">
        <v>476.07406553</v>
      </c>
      <c r="F79" s="20" t="n">
        <v>8.17706226</v>
      </c>
      <c r="G79" s="18" t="n">
        <v>487.76733232</v>
      </c>
      <c r="H79" s="20" t="n">
        <v>12.70384372</v>
      </c>
      <c r="I79" s="18" t="n">
        <v>451.99207018</v>
      </c>
      <c r="J79" s="20" t="n">
        <v>7.48082403</v>
      </c>
      <c r="K79" s="18" t="s">
        <v>481</v>
      </c>
      <c r="L79" s="20" t="s">
        <v>481</v>
      </c>
      <c r="M79" s="18" t="n">
        <v>308.7201</v>
      </c>
      <c r="N79" s="20" t="n">
        <v>47.12056596</v>
      </c>
      <c r="O79" s="18" t="s">
        <v>481</v>
      </c>
      <c r="P79" s="20" t="s">
        <v>481</v>
      </c>
      <c r="Q79" s="18" t="n">
        <v>547.28862935</v>
      </c>
      <c r="R79" s="20" t="n">
        <v>35.37928242</v>
      </c>
      <c r="S79" s="18" t="s">
        <v>481</v>
      </c>
      <c r="T79" s="20" t="s">
        <v>481</v>
      </c>
      <c r="U79" s="18" t="s">
        <v>481</v>
      </c>
      <c r="V79" s="20" t="s">
        <v>481</v>
      </c>
      <c r="W79" s="18" t="s">
        <v>481</v>
      </c>
      <c r="X79" s="20" t="s">
        <v>481</v>
      </c>
      <c r="Y79" s="18" t="n">
        <v>399.15745342</v>
      </c>
      <c r="Z79" s="20" t="n">
        <v>11.80652988</v>
      </c>
      <c r="AA79" s="18" t="s">
        <v>481</v>
      </c>
      <c r="AB79" s="20" t="s">
        <v>481</v>
      </c>
    </row>
    <row r="80" spans="1:28">
      <c r="A80" s="15" t="s">
        <v>555</v>
      </c>
      <c r="B80" s="17" t="n">
        <v>7841</v>
      </c>
      <c r="C80" s="18">
        <f>(0.0/B80*100)</f>
        <v/>
      </c>
      <c r="D80" s="19" t="n">
        <v>7841</v>
      </c>
      <c r="E80" s="18" t="n">
        <v>464.06291284</v>
      </c>
      <c r="F80" s="20" t="n">
        <v>4.81021378</v>
      </c>
      <c r="G80" s="18" t="n">
        <v>464.46751844</v>
      </c>
      <c r="H80" s="20" t="n">
        <v>6.2306654</v>
      </c>
      <c r="I80" s="18" t="n">
        <v>462.00838887</v>
      </c>
      <c r="J80" s="20" t="n">
        <v>5.37231988</v>
      </c>
      <c r="K80" s="18" t="n">
        <v>456.20786342</v>
      </c>
      <c r="L80" s="20" t="n">
        <v>5.25653741</v>
      </c>
      <c r="M80" s="18" t="n">
        <v>440.17602448</v>
      </c>
      <c r="N80" s="20" t="n">
        <v>8.64186057</v>
      </c>
      <c r="O80" s="18" t="n">
        <v>444.10054569</v>
      </c>
      <c r="P80" s="20" t="n">
        <v>22.87760505</v>
      </c>
      <c r="Q80" s="18" t="n">
        <v>423.54251202</v>
      </c>
      <c r="R80" s="20" t="n">
        <v>46.50189236</v>
      </c>
      <c r="S80" s="18" t="s">
        <v>481</v>
      </c>
      <c r="T80" s="20" t="s">
        <v>481</v>
      </c>
      <c r="U80" s="18" t="s">
        <v>481</v>
      </c>
      <c r="V80" s="20" t="s">
        <v>481</v>
      </c>
      <c r="W80" s="18" t="s">
        <v>481</v>
      </c>
      <c r="X80" s="20" t="s">
        <v>481</v>
      </c>
      <c r="Y80" s="18" t="s">
        <v>481</v>
      </c>
      <c r="Z80" s="20" t="s">
        <v>481</v>
      </c>
      <c r="AA80" s="18" t="n">
        <v>427.16404582</v>
      </c>
      <c r="AB80" s="20" t="n">
        <v>20.64437649</v>
      </c>
    </row>
    <row r="81" spans="1:28">
      <c r="A81" s="23" t="s">
        <v>556</v>
      </c>
      <c r="B81" s="17" t="n">
        <v>8861</v>
      </c>
      <c r="C81" s="18">
        <f>(80.0/B81*100)</f>
        <v/>
      </c>
      <c r="D81" s="19" t="n">
        <v>8781</v>
      </c>
      <c r="E81" s="18" t="n">
        <v>510.15423085</v>
      </c>
      <c r="F81" s="20" t="n">
        <v>8.453089650000001</v>
      </c>
      <c r="G81" s="18" t="n">
        <v>504.97955346</v>
      </c>
      <c r="H81" s="20" t="n">
        <v>5.6710357</v>
      </c>
      <c r="I81" s="18" t="n">
        <v>503.57213105</v>
      </c>
      <c r="J81" s="20" t="n">
        <v>6.1139</v>
      </c>
      <c r="K81" s="18" t="s">
        <v>481</v>
      </c>
      <c r="L81" s="20" t="s">
        <v>481</v>
      </c>
      <c r="M81" s="18" t="n">
        <v>448.01335382</v>
      </c>
      <c r="N81" s="20" t="n">
        <v>24.10074847</v>
      </c>
      <c r="O81" s="18" t="n">
        <v>426.64887355</v>
      </c>
      <c r="P81" s="20" t="n">
        <v>3.83344989</v>
      </c>
      <c r="Q81" s="18" t="n">
        <v>450.48171657</v>
      </c>
      <c r="R81" s="20" t="n">
        <v>3.38477518</v>
      </c>
      <c r="S81" s="18" t="s">
        <v>481</v>
      </c>
      <c r="T81" s="20" t="s">
        <v>481</v>
      </c>
      <c r="U81" s="18" t="s">
        <v>481</v>
      </c>
      <c r="V81" s="20" t="s">
        <v>481</v>
      </c>
      <c r="W81" s="18" t="s">
        <v>481</v>
      </c>
      <c r="X81" s="20" t="s">
        <v>481</v>
      </c>
      <c r="Y81" s="18" t="n">
        <v>427.18970834</v>
      </c>
      <c r="Z81" s="20" t="n">
        <v>7.95230008</v>
      </c>
      <c r="AA81" s="18" t="n">
        <v>397.33188096</v>
      </c>
      <c r="AB81" s="20" t="n">
        <v>4.43879229</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1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921</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505.78450778</v>
      </c>
      <c r="F7" s="20" t="n">
        <v>2.06210306</v>
      </c>
      <c r="G7" s="18" t="n">
        <v>493.11739464</v>
      </c>
      <c r="H7" s="20" t="n">
        <v>2.67787963</v>
      </c>
      <c r="I7" s="18" t="n">
        <v>483.85451106</v>
      </c>
      <c r="J7" s="20" t="n">
        <v>4.23759737</v>
      </c>
      <c r="K7" s="18" t="n">
        <v>472.69467739</v>
      </c>
      <c r="L7" s="20" t="n">
        <v>4.26924043</v>
      </c>
      <c r="M7" s="18" t="s">
        <v>481</v>
      </c>
      <c r="N7" s="20" t="s">
        <v>481</v>
      </c>
      <c r="O7" s="18" t="s">
        <v>481</v>
      </c>
      <c r="P7" s="20" t="s">
        <v>481</v>
      </c>
      <c r="Q7" s="18" t="s">
        <v>481</v>
      </c>
      <c r="R7" s="20" t="s">
        <v>481</v>
      </c>
      <c r="S7" s="18" t="s">
        <v>481</v>
      </c>
      <c r="T7" s="20" t="s">
        <v>481</v>
      </c>
      <c r="U7" s="18" t="n">
        <v>415.16735322</v>
      </c>
      <c r="V7" s="20" t="n">
        <v>7.68248474</v>
      </c>
    </row>
    <row r="8" spans="1:22">
      <c r="A8" s="15" t="s">
        <v>483</v>
      </c>
      <c r="B8" s="17" t="n">
        <v>7007</v>
      </c>
      <c r="C8" s="18">
        <f>(28.0/B8*100)</f>
        <v/>
      </c>
      <c r="D8" s="19" t="n">
        <v>6979</v>
      </c>
      <c r="E8" s="18" t="n">
        <v>497.91562622</v>
      </c>
      <c r="F8" s="20" t="n">
        <v>2.74421065</v>
      </c>
      <c r="G8" s="18" t="n">
        <v>501.84473454</v>
      </c>
      <c r="H8" s="20" t="n">
        <v>4.3507722</v>
      </c>
      <c r="I8" s="18" t="n">
        <v>500.14509544</v>
      </c>
      <c r="J8" s="20" t="n">
        <v>7.72257745</v>
      </c>
      <c r="K8" s="18" t="n">
        <v>500.23938278</v>
      </c>
      <c r="L8" s="20" t="n">
        <v>7.36582224</v>
      </c>
      <c r="M8" s="18" t="s">
        <v>481</v>
      </c>
      <c r="N8" s="20" t="s">
        <v>481</v>
      </c>
      <c r="O8" s="18" t="s">
        <v>481</v>
      </c>
      <c r="P8" s="20" t="s">
        <v>481</v>
      </c>
      <c r="Q8" s="18" t="n">
        <v>301.63126691</v>
      </c>
      <c r="R8" s="20" t="n">
        <v>25.14921031</v>
      </c>
      <c r="S8" s="18" t="s">
        <v>481</v>
      </c>
      <c r="T8" s="20" t="s">
        <v>481</v>
      </c>
      <c r="U8" s="18" t="n">
        <v>399.16015402</v>
      </c>
      <c r="V8" s="20" t="n">
        <v>13.84451052</v>
      </c>
    </row>
    <row r="9" spans="1:22">
      <c r="A9" s="15" t="s">
        <v>484</v>
      </c>
      <c r="B9" s="17" t="n">
        <v>9651</v>
      </c>
      <c r="C9" s="18">
        <f>(136.0/B9*100)</f>
        <v/>
      </c>
      <c r="D9" s="19" t="n">
        <v>9515</v>
      </c>
      <c r="E9" s="18" t="n">
        <v>517.63982574</v>
      </c>
      <c r="F9" s="20" t="n">
        <v>2.35344737</v>
      </c>
      <c r="G9" s="18" t="n">
        <v>517.88754349</v>
      </c>
      <c r="H9" s="20" t="n">
        <v>3.58874007</v>
      </c>
      <c r="I9" s="18" t="n">
        <v>494.4110347</v>
      </c>
      <c r="J9" s="20" t="n">
        <v>4.94878407</v>
      </c>
      <c r="K9" s="18" t="n">
        <v>485.33726834</v>
      </c>
      <c r="L9" s="20" t="n">
        <v>5.42776198</v>
      </c>
      <c r="M9" s="18" t="s">
        <v>481</v>
      </c>
      <c r="N9" s="20" t="s">
        <v>481</v>
      </c>
      <c r="O9" s="18" t="s">
        <v>481</v>
      </c>
      <c r="P9" s="20" t="s">
        <v>481</v>
      </c>
      <c r="Q9" s="18" t="n">
        <v>357.98454354</v>
      </c>
      <c r="R9" s="20" t="n">
        <v>11.51846445</v>
      </c>
      <c r="S9" s="18" t="s">
        <v>481</v>
      </c>
      <c r="T9" s="20" t="s">
        <v>481</v>
      </c>
      <c r="U9" s="18" t="n">
        <v>406.64837051</v>
      </c>
      <c r="V9" s="20" t="n">
        <v>9.111179099999999</v>
      </c>
    </row>
    <row r="10" spans="1:22">
      <c r="A10" s="15" t="s">
        <v>485</v>
      </c>
      <c r="B10" s="17" t="n">
        <v>20058</v>
      </c>
      <c r="C10" s="18">
        <f>(534.0/B10*100)</f>
        <v/>
      </c>
      <c r="D10" s="19" t="n">
        <v>19524</v>
      </c>
      <c r="E10" s="18" t="n">
        <v>522.30168041</v>
      </c>
      <c r="F10" s="20" t="n">
        <v>2.44524513</v>
      </c>
      <c r="G10" s="18" t="n">
        <v>513.88226176</v>
      </c>
      <c r="H10" s="20" t="n">
        <v>3.2110189</v>
      </c>
      <c r="I10" s="18" t="n">
        <v>507.55876193</v>
      </c>
      <c r="J10" s="20" t="n">
        <v>4.70834287</v>
      </c>
      <c r="K10" s="18" t="n">
        <v>500.59942328</v>
      </c>
      <c r="L10" s="20" t="n">
        <v>4.75155693</v>
      </c>
      <c r="M10" s="18" t="s">
        <v>481</v>
      </c>
      <c r="N10" s="20" t="s">
        <v>481</v>
      </c>
      <c r="O10" s="18" t="s">
        <v>481</v>
      </c>
      <c r="P10" s="20" t="s">
        <v>481</v>
      </c>
      <c r="Q10" s="18" t="s">
        <v>481</v>
      </c>
      <c r="R10" s="20" t="s">
        <v>481</v>
      </c>
      <c r="S10" s="18" t="s">
        <v>481</v>
      </c>
      <c r="T10" s="20" t="s">
        <v>481</v>
      </c>
      <c r="U10" s="18" t="n">
        <v>446.6402078</v>
      </c>
      <c r="V10" s="20" t="n">
        <v>10.13835017</v>
      </c>
    </row>
    <row r="11" spans="1:22">
      <c r="A11" s="15" t="s">
        <v>486</v>
      </c>
      <c r="B11" s="17" t="n">
        <v>7053</v>
      </c>
      <c r="C11" s="18">
        <f>(60.0/B11*100)</f>
        <v/>
      </c>
      <c r="D11" s="19" t="n">
        <v>6993</v>
      </c>
      <c r="E11" s="18" t="n">
        <v>425.53395194</v>
      </c>
      <c r="F11" s="20" t="n">
        <v>2.73919399</v>
      </c>
      <c r="G11" s="18" t="n">
        <v>427.26162232</v>
      </c>
      <c r="H11" s="20" t="n">
        <v>3.80720496</v>
      </c>
      <c r="I11" s="18" t="n">
        <v>417.37146973</v>
      </c>
      <c r="J11" s="20" t="n">
        <v>7.16664195</v>
      </c>
      <c r="K11" s="18" t="n">
        <v>410.3238224</v>
      </c>
      <c r="L11" s="20" t="n">
        <v>8.05839531</v>
      </c>
      <c r="M11" s="18" t="s">
        <v>481</v>
      </c>
      <c r="N11" s="20" t="s">
        <v>481</v>
      </c>
      <c r="O11" s="18" t="s">
        <v>481</v>
      </c>
      <c r="P11" s="20" t="s">
        <v>481</v>
      </c>
      <c r="Q11" s="18" t="s">
        <v>481</v>
      </c>
      <c r="R11" s="20" t="s">
        <v>481</v>
      </c>
      <c r="S11" s="18" t="s">
        <v>481</v>
      </c>
      <c r="T11" s="20" t="s">
        <v>481</v>
      </c>
      <c r="U11" s="18" t="n">
        <v>344.63419391</v>
      </c>
      <c r="V11" s="20" t="n">
        <v>10.26481078</v>
      </c>
    </row>
    <row r="12" spans="1:22">
      <c r="A12" s="15" t="s">
        <v>487</v>
      </c>
      <c r="B12" s="17" t="n">
        <v>6894</v>
      </c>
      <c r="C12" s="18">
        <f>(59.0/B12*100)</f>
        <v/>
      </c>
      <c r="D12" s="19" t="n">
        <v>6835</v>
      </c>
      <c r="E12" s="18" t="n">
        <v>497.802098</v>
      </c>
      <c r="F12" s="20" t="n">
        <v>2.47995812</v>
      </c>
      <c r="G12" s="18" t="n">
        <v>505.69951447</v>
      </c>
      <c r="H12" s="20" t="n">
        <v>2.97513123</v>
      </c>
      <c r="I12" s="18" t="n">
        <v>488.4793256</v>
      </c>
      <c r="J12" s="20" t="n">
        <v>5.44959109</v>
      </c>
      <c r="K12" s="18" t="n">
        <v>487.22694758</v>
      </c>
      <c r="L12" s="20" t="n">
        <v>5.39164411</v>
      </c>
      <c r="M12" s="18" t="s">
        <v>481</v>
      </c>
      <c r="N12" s="20" t="s">
        <v>481</v>
      </c>
      <c r="O12" s="18" t="s">
        <v>481</v>
      </c>
      <c r="P12" s="20" t="s">
        <v>481</v>
      </c>
      <c r="Q12" s="18" t="n">
        <v>340.98506961</v>
      </c>
      <c r="R12" s="20" t="n">
        <v>12.52444664</v>
      </c>
      <c r="S12" s="18" t="s">
        <v>481</v>
      </c>
      <c r="T12" s="20" t="s">
        <v>481</v>
      </c>
      <c r="U12" s="18" t="n">
        <v>378.51326437</v>
      </c>
      <c r="V12" s="20" t="n">
        <v>11.40294981</v>
      </c>
    </row>
    <row r="13" spans="1:22">
      <c r="A13" s="15" t="s">
        <v>488</v>
      </c>
      <c r="B13" s="17" t="n">
        <v>7161</v>
      </c>
      <c r="C13" s="18">
        <f>(99.0/B13*100)</f>
        <v/>
      </c>
      <c r="D13" s="19" t="n">
        <v>7062</v>
      </c>
      <c r="E13" s="18" t="n">
        <v>517.01969305</v>
      </c>
      <c r="F13" s="20" t="n">
        <v>2.26043031</v>
      </c>
      <c r="G13" s="18" t="n">
        <v>516.49771233</v>
      </c>
      <c r="H13" s="20" t="n">
        <v>3.83333279</v>
      </c>
      <c r="I13" s="18" t="n">
        <v>513.1135015999999</v>
      </c>
      <c r="J13" s="20" t="n">
        <v>4.67065005</v>
      </c>
      <c r="K13" s="18" t="n">
        <v>500.58702024</v>
      </c>
      <c r="L13" s="20" t="n">
        <v>5.43323914</v>
      </c>
      <c r="M13" s="18" t="s">
        <v>481</v>
      </c>
      <c r="N13" s="20" t="s">
        <v>481</v>
      </c>
      <c r="O13" s="18" t="s">
        <v>481</v>
      </c>
      <c r="P13" s="20" t="s">
        <v>481</v>
      </c>
      <c r="Q13" s="18" t="n">
        <v>447.51533769</v>
      </c>
      <c r="R13" s="20" t="n">
        <v>5.97365007</v>
      </c>
      <c r="S13" s="18" t="s">
        <v>481</v>
      </c>
      <c r="T13" s="20" t="s">
        <v>481</v>
      </c>
      <c r="U13" s="18" t="n">
        <v>419.35534609</v>
      </c>
      <c r="V13" s="20" t="n">
        <v>11.80264982</v>
      </c>
    </row>
    <row r="14" spans="1:22">
      <c r="A14" s="15" t="s">
        <v>489</v>
      </c>
      <c r="B14" s="17" t="n">
        <v>5587</v>
      </c>
      <c r="C14" s="18">
        <f>(76.0/B14*100)</f>
        <v/>
      </c>
      <c r="D14" s="19" t="n">
        <v>5511</v>
      </c>
      <c r="E14" s="18" t="n">
        <v>520.5519149199999</v>
      </c>
      <c r="F14" s="20" t="n">
        <v>2.53637726</v>
      </c>
      <c r="G14" s="18" t="n">
        <v>524.53295077</v>
      </c>
      <c r="H14" s="20" t="n">
        <v>3.50199291</v>
      </c>
      <c r="I14" s="18" t="n">
        <v>521.11542778</v>
      </c>
      <c r="J14" s="20" t="n">
        <v>5.03067665</v>
      </c>
      <c r="K14" s="18" t="n">
        <v>503.00906046</v>
      </c>
      <c r="L14" s="20" t="n">
        <v>6.9494367</v>
      </c>
      <c r="M14" s="18" t="s">
        <v>481</v>
      </c>
      <c r="N14" s="20" t="s">
        <v>481</v>
      </c>
      <c r="O14" s="18" t="s">
        <v>481</v>
      </c>
      <c r="P14" s="20" t="s">
        <v>481</v>
      </c>
      <c r="Q14" s="18" t="s">
        <v>481</v>
      </c>
      <c r="R14" s="20" t="s">
        <v>481</v>
      </c>
      <c r="S14" s="18" t="s">
        <v>481</v>
      </c>
      <c r="T14" s="20" t="s">
        <v>481</v>
      </c>
      <c r="U14" s="18" t="n">
        <v>462.08618998</v>
      </c>
      <c r="V14" s="20" t="n">
        <v>14.5325962</v>
      </c>
    </row>
    <row r="15" spans="1:22">
      <c r="A15" s="15" t="s">
        <v>490</v>
      </c>
      <c r="B15" s="17" t="n">
        <v>5882</v>
      </c>
      <c r="C15" s="18">
        <f>(53.0/B15*100)</f>
        <v/>
      </c>
      <c r="D15" s="19" t="n">
        <v>5829</v>
      </c>
      <c r="E15" s="18" t="n">
        <v>515.87038154</v>
      </c>
      <c r="F15" s="20" t="n">
        <v>2.72185342</v>
      </c>
      <c r="G15" s="18" t="n">
        <v>515.15677032</v>
      </c>
      <c r="H15" s="20" t="n">
        <v>2.89926486</v>
      </c>
      <c r="I15" s="18" t="n">
        <v>512.06602689</v>
      </c>
      <c r="J15" s="20" t="n">
        <v>4.61434154</v>
      </c>
      <c r="K15" s="18" t="n">
        <v>494.09301837</v>
      </c>
      <c r="L15" s="20" t="n">
        <v>4.8418604</v>
      </c>
      <c r="M15" s="18" t="s">
        <v>481</v>
      </c>
      <c r="N15" s="20" t="s">
        <v>481</v>
      </c>
      <c r="O15" s="18" t="s">
        <v>481</v>
      </c>
      <c r="P15" s="20" t="s">
        <v>481</v>
      </c>
      <c r="Q15" s="18" t="n">
        <v>368.85220715</v>
      </c>
      <c r="R15" s="20" t="n">
        <v>14.5875493</v>
      </c>
      <c r="S15" s="18" t="s">
        <v>481</v>
      </c>
      <c r="T15" s="20" t="s">
        <v>481</v>
      </c>
      <c r="U15" s="18" t="n">
        <v>413.0025684</v>
      </c>
      <c r="V15" s="20" t="n">
        <v>17.89055308</v>
      </c>
    </row>
    <row r="16" spans="1:22">
      <c r="A16" s="15" t="s">
        <v>491</v>
      </c>
      <c r="B16" s="17" t="n">
        <v>6108</v>
      </c>
      <c r="C16" s="18">
        <f>(112.0/B16*100)</f>
        <v/>
      </c>
      <c r="D16" s="19" t="n">
        <v>5996</v>
      </c>
      <c r="E16" s="18" t="n">
        <v>502.01575566</v>
      </c>
      <c r="F16" s="20" t="n">
        <v>2.25318189</v>
      </c>
      <c r="G16" s="18" t="n">
        <v>505.12194575</v>
      </c>
      <c r="H16" s="20" t="n">
        <v>3.65196993</v>
      </c>
      <c r="I16" s="18" t="n">
        <v>482.97435767</v>
      </c>
      <c r="J16" s="20" t="n">
        <v>5.22238687</v>
      </c>
      <c r="K16" s="18" t="n">
        <v>443.17280465</v>
      </c>
      <c r="L16" s="20" t="n">
        <v>7.22723252</v>
      </c>
      <c r="M16" s="18" t="s">
        <v>481</v>
      </c>
      <c r="N16" s="20" t="s">
        <v>481</v>
      </c>
      <c r="O16" s="18" t="s">
        <v>481</v>
      </c>
      <c r="P16" s="20" t="s">
        <v>481</v>
      </c>
      <c r="Q16" s="18" t="s">
        <v>481</v>
      </c>
      <c r="R16" s="20" t="s">
        <v>481</v>
      </c>
      <c r="S16" s="18" t="s">
        <v>481</v>
      </c>
      <c r="T16" s="20" t="s">
        <v>481</v>
      </c>
      <c r="U16" s="18" t="n">
        <v>370.91009345</v>
      </c>
      <c r="V16" s="20" t="n">
        <v>8.12980606</v>
      </c>
    </row>
    <row r="17" spans="1:22">
      <c r="A17" s="15" t="s">
        <v>492</v>
      </c>
      <c r="B17" s="17" t="n">
        <v>6504</v>
      </c>
      <c r="C17" s="18">
        <f>(765.0/B17*100)</f>
        <v/>
      </c>
      <c r="D17" s="19" t="n">
        <v>5739</v>
      </c>
      <c r="E17" s="18" t="n">
        <v>519.88953898</v>
      </c>
      <c r="F17" s="20" t="n">
        <v>2.92329509</v>
      </c>
      <c r="G17" s="18" t="n">
        <v>511.66125476</v>
      </c>
      <c r="H17" s="20" t="n">
        <v>4.25584601</v>
      </c>
      <c r="I17" s="18" t="n">
        <v>497.23868469</v>
      </c>
      <c r="J17" s="20" t="n">
        <v>6.65183186</v>
      </c>
      <c r="K17" s="18" t="n">
        <v>486.24940203</v>
      </c>
      <c r="L17" s="20" t="n">
        <v>7.39126743</v>
      </c>
      <c r="M17" s="18" t="s">
        <v>481</v>
      </c>
      <c r="N17" s="20" t="s">
        <v>481</v>
      </c>
      <c r="O17" s="18" t="s">
        <v>481</v>
      </c>
      <c r="P17" s="20" t="s">
        <v>481</v>
      </c>
      <c r="Q17" s="18" t="n">
        <v>362.96139732</v>
      </c>
      <c r="R17" s="20" t="n">
        <v>12.64520278</v>
      </c>
      <c r="S17" s="18" t="s">
        <v>481</v>
      </c>
      <c r="T17" s="20" t="s">
        <v>481</v>
      </c>
      <c r="U17" s="18" t="n">
        <v>432.49787157</v>
      </c>
      <c r="V17" s="20" t="n">
        <v>11.00312581</v>
      </c>
    </row>
    <row r="18" spans="1:22">
      <c r="A18" s="15" t="s">
        <v>493</v>
      </c>
      <c r="B18" s="17" t="n">
        <v>5532</v>
      </c>
      <c r="C18" s="18">
        <f>(28.0/B18*100)</f>
        <v/>
      </c>
      <c r="D18" s="19" t="n">
        <v>5504</v>
      </c>
      <c r="E18" s="18" t="n">
        <v>453.58264396</v>
      </c>
      <c r="F18" s="20" t="n">
        <v>3.68845336</v>
      </c>
      <c r="G18" s="18" t="n">
        <v>467.4786858</v>
      </c>
      <c r="H18" s="20" t="n">
        <v>4.9592219</v>
      </c>
      <c r="I18" s="18" t="n">
        <v>451.977592</v>
      </c>
      <c r="J18" s="20" t="n">
        <v>7.61886151</v>
      </c>
      <c r="K18" s="18" t="n">
        <v>435.86948549</v>
      </c>
      <c r="L18" s="20" t="n">
        <v>8.08843233</v>
      </c>
      <c r="M18" s="18" t="s">
        <v>481</v>
      </c>
      <c r="N18" s="20" t="s">
        <v>481</v>
      </c>
      <c r="O18" s="18" t="s">
        <v>481</v>
      </c>
      <c r="P18" s="20" t="s">
        <v>481</v>
      </c>
      <c r="Q18" s="18" t="s">
        <v>481</v>
      </c>
      <c r="R18" s="20" t="s">
        <v>481</v>
      </c>
      <c r="S18" s="18" t="s">
        <v>481</v>
      </c>
      <c r="T18" s="20" t="s">
        <v>481</v>
      </c>
      <c r="U18" s="18" t="n">
        <v>376.38947225</v>
      </c>
      <c r="V18" s="20" t="n">
        <v>14.87357405</v>
      </c>
    </row>
    <row r="19" spans="1:22">
      <c r="A19" s="15" t="s">
        <v>494</v>
      </c>
      <c r="B19" s="17" t="n">
        <v>5658</v>
      </c>
      <c r="C19" s="18">
        <f>(80.0/B19*100)</f>
        <v/>
      </c>
      <c r="D19" s="19" t="n">
        <v>5578</v>
      </c>
      <c r="E19" s="18" t="n">
        <v>480.8548931</v>
      </c>
      <c r="F19" s="20" t="n">
        <v>3.01647797</v>
      </c>
      <c r="G19" s="18" t="n">
        <v>489.04416631</v>
      </c>
      <c r="H19" s="20" t="n">
        <v>3.71452485</v>
      </c>
      <c r="I19" s="18" t="n">
        <v>477.8770687</v>
      </c>
      <c r="J19" s="20" t="n">
        <v>4.8283104</v>
      </c>
      <c r="K19" s="18" t="n">
        <v>454.24661222</v>
      </c>
      <c r="L19" s="20" t="n">
        <v>4.85269592</v>
      </c>
      <c r="M19" s="18" t="s">
        <v>481</v>
      </c>
      <c r="N19" s="20" t="s">
        <v>481</v>
      </c>
      <c r="O19" s="18" t="s">
        <v>481</v>
      </c>
      <c r="P19" s="20" t="s">
        <v>481</v>
      </c>
      <c r="Q19" s="18" t="s">
        <v>481</v>
      </c>
      <c r="R19" s="20" t="s">
        <v>481</v>
      </c>
      <c r="S19" s="18" t="s">
        <v>481</v>
      </c>
      <c r="T19" s="20" t="s">
        <v>481</v>
      </c>
      <c r="U19" s="18" t="n">
        <v>363.82790777</v>
      </c>
      <c r="V19" s="20" t="n">
        <v>13.38162107</v>
      </c>
    </row>
    <row r="20" spans="1:22">
      <c r="A20" s="15" t="s">
        <v>495</v>
      </c>
      <c r="B20" s="17" t="n">
        <v>3371</v>
      </c>
      <c r="C20" s="18">
        <f>(75.0/B20*100)</f>
        <v/>
      </c>
      <c r="D20" s="19" t="n">
        <v>3296</v>
      </c>
      <c r="E20" s="18" t="n">
        <v>493.62576133</v>
      </c>
      <c r="F20" s="20" t="n">
        <v>2.26067879</v>
      </c>
      <c r="G20" s="18" t="n">
        <v>479.59004226</v>
      </c>
      <c r="H20" s="20" t="n">
        <v>6.26989201</v>
      </c>
      <c r="I20" s="18" t="n">
        <v>475.8536706</v>
      </c>
      <c r="J20" s="20" t="n">
        <v>10.47086555</v>
      </c>
      <c r="K20" s="18" t="n">
        <v>465.97826133</v>
      </c>
      <c r="L20" s="20" t="n">
        <v>11.53228593</v>
      </c>
      <c r="M20" s="18" t="s">
        <v>481</v>
      </c>
      <c r="N20" s="20" t="s">
        <v>481</v>
      </c>
      <c r="O20" s="18" t="s">
        <v>481</v>
      </c>
      <c r="P20" s="20" t="s">
        <v>481</v>
      </c>
      <c r="Q20" s="18" t="s">
        <v>481</v>
      </c>
      <c r="R20" s="20" t="s">
        <v>481</v>
      </c>
      <c r="S20" s="18" t="s">
        <v>481</v>
      </c>
      <c r="T20" s="20" t="s">
        <v>481</v>
      </c>
      <c r="U20" s="18" t="n">
        <v>379.01463645</v>
      </c>
      <c r="V20" s="20" t="n">
        <v>18.42935031</v>
      </c>
    </row>
    <row r="21" spans="1:22">
      <c r="A21" s="15" t="s">
        <v>496</v>
      </c>
      <c r="B21" s="17" t="n">
        <v>5741</v>
      </c>
      <c r="C21" s="18">
        <f>(45.0/B21*100)</f>
        <v/>
      </c>
      <c r="D21" s="19" t="n">
        <v>5696</v>
      </c>
      <c r="E21" s="18" t="n">
        <v>504.21608155</v>
      </c>
      <c r="F21" s="20" t="n">
        <v>2.10150283</v>
      </c>
      <c r="G21" s="18" t="n">
        <v>504.4697253</v>
      </c>
      <c r="H21" s="20" t="n">
        <v>3.05385699</v>
      </c>
      <c r="I21" s="18" t="n">
        <v>509.18992483</v>
      </c>
      <c r="J21" s="20" t="n">
        <v>5.08251796</v>
      </c>
      <c r="K21" s="18" t="n">
        <v>493.8541931</v>
      </c>
      <c r="L21" s="20" t="n">
        <v>6.74709079</v>
      </c>
      <c r="M21" s="18" t="s">
        <v>481</v>
      </c>
      <c r="N21" s="20" t="s">
        <v>481</v>
      </c>
      <c r="O21" s="18" t="s">
        <v>481</v>
      </c>
      <c r="P21" s="20" t="s">
        <v>481</v>
      </c>
      <c r="Q21" s="18" t="s">
        <v>481</v>
      </c>
      <c r="R21" s="20" t="s">
        <v>481</v>
      </c>
      <c r="S21" s="18" t="s">
        <v>481</v>
      </c>
      <c r="T21" s="20" t="s">
        <v>481</v>
      </c>
      <c r="U21" s="18" t="n">
        <v>443.47150964</v>
      </c>
      <c r="V21" s="20" t="n">
        <v>18.45020494</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489.72873084</v>
      </c>
      <c r="R23" s="20" t="n">
        <v>2.84541514</v>
      </c>
      <c r="S23" s="18" t="s">
        <v>481</v>
      </c>
      <c r="T23" s="20" t="s">
        <v>481</v>
      </c>
      <c r="U23" s="18" t="s">
        <v>481</v>
      </c>
      <c r="V23" s="20" t="s">
        <v>481</v>
      </c>
    </row>
    <row r="24" spans="1:22">
      <c r="A24" s="15" t="s">
        <v>499</v>
      </c>
      <c r="B24" s="17" t="n">
        <v>6647</v>
      </c>
      <c r="C24" s="18">
        <f>(7.0/B24*100)</f>
        <v/>
      </c>
      <c r="D24" s="19" t="n">
        <v>6640</v>
      </c>
      <c r="E24" s="18" t="n">
        <v>529.93726128</v>
      </c>
      <c r="F24" s="20" t="n">
        <v>3.14889719</v>
      </c>
      <c r="G24" s="18" t="n">
        <v>549.2389907199999</v>
      </c>
      <c r="H24" s="20" t="n">
        <v>3.64090686</v>
      </c>
      <c r="I24" s="18" t="n">
        <v>529.7360151399999</v>
      </c>
      <c r="J24" s="20" t="n">
        <v>5.3122898</v>
      </c>
      <c r="K24" s="18" t="n">
        <v>507.75235066</v>
      </c>
      <c r="L24" s="20" t="n">
        <v>6.56119621</v>
      </c>
      <c r="M24" s="18" t="s">
        <v>481</v>
      </c>
      <c r="N24" s="20" t="s">
        <v>481</v>
      </c>
      <c r="O24" s="18" t="s">
        <v>481</v>
      </c>
      <c r="P24" s="20" t="s">
        <v>481</v>
      </c>
      <c r="Q24" s="18" t="s">
        <v>481</v>
      </c>
      <c r="R24" s="20" t="s">
        <v>481</v>
      </c>
      <c r="S24" s="18" t="s">
        <v>481</v>
      </c>
      <c r="T24" s="20" t="s">
        <v>481</v>
      </c>
      <c r="U24" s="18" t="n">
        <v>412.40792093</v>
      </c>
      <c r="V24" s="20" t="n">
        <v>21.80469233</v>
      </c>
    </row>
    <row r="25" spans="1:22">
      <c r="A25" s="15" t="s">
        <v>500</v>
      </c>
      <c r="B25" s="17" t="n">
        <v>5581</v>
      </c>
      <c r="C25" s="18">
        <f>(25.0/B25*100)</f>
        <v/>
      </c>
      <c r="D25" s="19" t="n">
        <v>5556</v>
      </c>
      <c r="E25" s="18" t="n">
        <v>518.19655312</v>
      </c>
      <c r="F25" s="20" t="n">
        <v>3.62860188</v>
      </c>
      <c r="G25" s="18" t="n">
        <v>534.66861684</v>
      </c>
      <c r="H25" s="20" t="n">
        <v>5.87568552</v>
      </c>
      <c r="I25" s="18" t="n">
        <v>524.37073922</v>
      </c>
      <c r="J25" s="20" t="n">
        <v>6.9250485</v>
      </c>
      <c r="K25" s="18" t="n">
        <v>537.82696054</v>
      </c>
      <c r="L25" s="20" t="n">
        <v>5.80995919</v>
      </c>
      <c r="M25" s="18" t="s">
        <v>481</v>
      </c>
      <c r="N25" s="20" t="s">
        <v>481</v>
      </c>
      <c r="O25" s="18" t="s">
        <v>481</v>
      </c>
      <c r="P25" s="20" t="s">
        <v>481</v>
      </c>
      <c r="Q25" s="18" t="s">
        <v>481</v>
      </c>
      <c r="R25" s="20" t="s">
        <v>481</v>
      </c>
      <c r="S25" s="18" t="s">
        <v>481</v>
      </c>
      <c r="T25" s="20" t="s">
        <v>481</v>
      </c>
      <c r="U25" s="18" t="n">
        <v>414.36283792</v>
      </c>
      <c r="V25" s="20" t="n">
        <v>32.36809213</v>
      </c>
    </row>
    <row r="26" spans="1:22">
      <c r="A26" s="15" t="s">
        <v>501</v>
      </c>
      <c r="B26" s="17" t="n">
        <v>4869</v>
      </c>
      <c r="C26" s="18">
        <f>(39.0/B26*100)</f>
        <v/>
      </c>
      <c r="D26" s="19" t="n">
        <v>4830</v>
      </c>
      <c r="E26" s="18" t="n">
        <v>483.80903283</v>
      </c>
      <c r="F26" s="20" t="n">
        <v>2.26414462</v>
      </c>
      <c r="G26" s="18" t="n">
        <v>487.25422801</v>
      </c>
      <c r="H26" s="20" t="n">
        <v>3.0760539</v>
      </c>
      <c r="I26" s="18" t="n">
        <v>474.98189891</v>
      </c>
      <c r="J26" s="20" t="n">
        <v>4.38402803</v>
      </c>
      <c r="K26" s="18" t="n">
        <v>478.24225399</v>
      </c>
      <c r="L26" s="20" t="n">
        <v>4.92097352</v>
      </c>
      <c r="M26" s="18" t="s">
        <v>481</v>
      </c>
      <c r="N26" s="20" t="s">
        <v>481</v>
      </c>
      <c r="O26" s="18" t="s">
        <v>481</v>
      </c>
      <c r="P26" s="20" t="s">
        <v>481</v>
      </c>
      <c r="Q26" s="18" t="s">
        <v>481</v>
      </c>
      <c r="R26" s="20" t="s">
        <v>481</v>
      </c>
      <c r="S26" s="18" t="s">
        <v>481</v>
      </c>
      <c r="T26" s="20" t="s">
        <v>481</v>
      </c>
      <c r="U26" s="18" t="n">
        <v>418.37099253</v>
      </c>
      <c r="V26" s="20" t="n">
        <v>17.2009924</v>
      </c>
    </row>
    <row r="27" spans="1:22">
      <c r="A27" s="15" t="s">
        <v>502</v>
      </c>
      <c r="B27" s="17" t="n">
        <v>5299</v>
      </c>
      <c r="C27" s="18">
        <f>(22.0/B27*100)</f>
        <v/>
      </c>
      <c r="D27" s="19" t="n">
        <v>5277</v>
      </c>
      <c r="E27" s="18" t="n">
        <v>491.1330502</v>
      </c>
      <c r="F27" s="20" t="n">
        <v>1.63700313</v>
      </c>
      <c r="G27" s="18" t="n">
        <v>491.62209527</v>
      </c>
      <c r="H27" s="20" t="n">
        <v>2.92776251</v>
      </c>
      <c r="I27" s="18" t="n">
        <v>472.23657183</v>
      </c>
      <c r="J27" s="20" t="n">
        <v>6.54422588</v>
      </c>
      <c r="K27" s="18" t="n">
        <v>466.60898394</v>
      </c>
      <c r="L27" s="20" t="n">
        <v>6.8817336</v>
      </c>
      <c r="M27" s="18" t="s">
        <v>481</v>
      </c>
      <c r="N27" s="20" t="s">
        <v>481</v>
      </c>
      <c r="O27" s="18" t="s">
        <v>481</v>
      </c>
      <c r="P27" s="20" t="s">
        <v>481</v>
      </c>
      <c r="Q27" s="18" t="s">
        <v>481</v>
      </c>
      <c r="R27" s="20" t="s">
        <v>481</v>
      </c>
      <c r="S27" s="18" t="s">
        <v>481</v>
      </c>
      <c r="T27" s="20" t="s">
        <v>481</v>
      </c>
      <c r="U27" s="18" t="n">
        <v>387.28465528</v>
      </c>
      <c r="V27" s="20" t="n">
        <v>7.6569984</v>
      </c>
    </row>
    <row r="28" spans="1:22">
      <c r="A28" s="15" t="s">
        <v>503</v>
      </c>
      <c r="B28" s="17" t="n">
        <v>7568</v>
      </c>
      <c r="C28" s="18">
        <f>(80.0/B28*100)</f>
        <v/>
      </c>
      <c r="D28" s="19" t="n">
        <v>7488</v>
      </c>
      <c r="E28" s="18" t="n">
        <v>406.7420431</v>
      </c>
      <c r="F28" s="20" t="n">
        <v>2.57936463</v>
      </c>
      <c r="G28" s="18" t="n">
        <v>417.45031704</v>
      </c>
      <c r="H28" s="20" t="n">
        <v>3.72727148</v>
      </c>
      <c r="I28" s="18" t="n">
        <v>409.16841771</v>
      </c>
      <c r="J28" s="20" t="n">
        <v>3.7292168</v>
      </c>
      <c r="K28" s="18" t="n">
        <v>401.5060913</v>
      </c>
      <c r="L28" s="20" t="n">
        <v>5.1548868</v>
      </c>
      <c r="M28" s="18" t="s">
        <v>481</v>
      </c>
      <c r="N28" s="20" t="s">
        <v>481</v>
      </c>
      <c r="O28" s="18" t="s">
        <v>481</v>
      </c>
      <c r="P28" s="20" t="s">
        <v>481</v>
      </c>
      <c r="Q28" s="18" t="s">
        <v>481</v>
      </c>
      <c r="R28" s="20" t="s">
        <v>481</v>
      </c>
      <c r="S28" s="18" t="s">
        <v>481</v>
      </c>
      <c r="T28" s="20" t="s">
        <v>481</v>
      </c>
      <c r="U28" s="18" t="n">
        <v>346.36037631</v>
      </c>
      <c r="V28" s="20" t="n">
        <v>17.81482062</v>
      </c>
    </row>
    <row r="29" spans="1:22">
      <c r="A29" s="15" t="s">
        <v>504</v>
      </c>
      <c r="B29" s="17" t="n">
        <v>5385</v>
      </c>
      <c r="C29" s="18">
        <f>(30.0/B29*100)</f>
        <v/>
      </c>
      <c r="D29" s="19" t="n">
        <v>5355</v>
      </c>
      <c r="E29" s="18" t="n">
        <v>522.07489977</v>
      </c>
      <c r="F29" s="20" t="n">
        <v>2.37985657</v>
      </c>
      <c r="G29" s="18" t="n">
        <v>508.37414095</v>
      </c>
      <c r="H29" s="20" t="n">
        <v>3.93466489</v>
      </c>
      <c r="I29" s="18" t="n">
        <v>501.49299134</v>
      </c>
      <c r="J29" s="20" t="n">
        <v>8.206125249999999</v>
      </c>
      <c r="K29" s="18" t="n">
        <v>496.08816859</v>
      </c>
      <c r="L29" s="20" t="n">
        <v>7.88651742</v>
      </c>
      <c r="M29" s="18" t="s">
        <v>481</v>
      </c>
      <c r="N29" s="20" t="s">
        <v>481</v>
      </c>
      <c r="O29" s="18" t="s">
        <v>481</v>
      </c>
      <c r="P29" s="20" t="s">
        <v>481</v>
      </c>
      <c r="Q29" s="18" t="n">
        <v>335.3902018</v>
      </c>
      <c r="R29" s="20" t="n">
        <v>12.1685767</v>
      </c>
      <c r="S29" s="18" t="s">
        <v>481</v>
      </c>
      <c r="T29" s="20" t="s">
        <v>481</v>
      </c>
      <c r="U29" s="18" t="n">
        <v>413.58997952</v>
      </c>
      <c r="V29" s="20" t="n">
        <v>18.46813534</v>
      </c>
    </row>
    <row r="30" spans="1:22">
      <c r="A30" s="15" t="s">
        <v>505</v>
      </c>
      <c r="B30" s="17" t="n">
        <v>4520</v>
      </c>
      <c r="C30" s="18">
        <f>(110.0/B30*100)</f>
        <v/>
      </c>
      <c r="D30" s="19" t="n">
        <v>4410</v>
      </c>
      <c r="E30" s="18" t="n">
        <v>503.45423446</v>
      </c>
      <c r="F30" s="20" t="n">
        <v>2.88902829</v>
      </c>
      <c r="G30" s="18" t="n">
        <v>495.39144045</v>
      </c>
      <c r="H30" s="20" t="n">
        <v>3.96878896</v>
      </c>
      <c r="I30" s="18" t="n">
        <v>480.50924588</v>
      </c>
      <c r="J30" s="20" t="n">
        <v>4.95580049</v>
      </c>
      <c r="K30" s="18" t="n">
        <v>493.10908444</v>
      </c>
      <c r="L30" s="20" t="n">
        <v>4.83279993</v>
      </c>
      <c r="M30" s="18" t="s">
        <v>481</v>
      </c>
      <c r="N30" s="20" t="s">
        <v>481</v>
      </c>
      <c r="O30" s="18" t="s">
        <v>481</v>
      </c>
      <c r="P30" s="20" t="s">
        <v>481</v>
      </c>
      <c r="Q30" s="18" t="s">
        <v>481</v>
      </c>
      <c r="R30" s="20" t="s">
        <v>481</v>
      </c>
      <c r="S30" s="18" t="s">
        <v>481</v>
      </c>
      <c r="T30" s="20" t="s">
        <v>481</v>
      </c>
      <c r="U30" s="18" t="n">
        <v>400.59491238</v>
      </c>
      <c r="V30" s="20" t="n">
        <v>15.30046937</v>
      </c>
    </row>
    <row r="31" spans="1:22">
      <c r="A31" s="15" t="s">
        <v>506</v>
      </c>
      <c r="B31" s="17" t="n">
        <v>5456</v>
      </c>
      <c r="C31" s="18">
        <f>(127.0/B31*100)</f>
        <v/>
      </c>
      <c r="D31" s="19" t="n">
        <v>5329</v>
      </c>
      <c r="E31" s="18" t="n">
        <v>508.45116858</v>
      </c>
      <c r="F31" s="20" t="n">
        <v>2.27148872</v>
      </c>
      <c r="G31" s="18" t="n">
        <v>500.43841032</v>
      </c>
      <c r="H31" s="20" t="n">
        <v>3.71216489</v>
      </c>
      <c r="I31" s="18" t="n">
        <v>500.41877329</v>
      </c>
      <c r="J31" s="20" t="n">
        <v>6.59994162</v>
      </c>
      <c r="K31" s="18" t="n">
        <v>478.80377033</v>
      </c>
      <c r="L31" s="20" t="n">
        <v>7.08534642</v>
      </c>
      <c r="M31" s="18" t="s">
        <v>481</v>
      </c>
      <c r="N31" s="20" t="s">
        <v>481</v>
      </c>
      <c r="O31" s="18" t="s">
        <v>481</v>
      </c>
      <c r="P31" s="20" t="s">
        <v>481</v>
      </c>
      <c r="Q31" s="18" t="s">
        <v>481</v>
      </c>
      <c r="R31" s="20" t="s">
        <v>481</v>
      </c>
      <c r="S31" s="18" t="s">
        <v>481</v>
      </c>
      <c r="T31" s="20" t="s">
        <v>481</v>
      </c>
      <c r="U31" s="18" t="n">
        <v>403.46699364</v>
      </c>
      <c r="V31" s="20" t="n">
        <v>9.09185274</v>
      </c>
    </row>
    <row r="32" spans="1:22">
      <c r="A32" s="15" t="s">
        <v>507</v>
      </c>
      <c r="B32" s="17" t="n">
        <v>4478</v>
      </c>
      <c r="C32" s="18">
        <f>(5.0/B32*100)</f>
        <v/>
      </c>
      <c r="D32" s="19" t="n">
        <v>4473</v>
      </c>
      <c r="E32" s="18" t="n">
        <v>505.28262762</v>
      </c>
      <c r="F32" s="20" t="n">
        <v>2.85795035</v>
      </c>
      <c r="G32" s="18" t="n">
        <v>508.43679727</v>
      </c>
      <c r="H32" s="20" t="n">
        <v>3.21895198</v>
      </c>
      <c r="I32" s="18" t="n">
        <v>500.70897322</v>
      </c>
      <c r="J32" s="20" t="n">
        <v>5.81471396</v>
      </c>
      <c r="K32" s="18" t="n">
        <v>499.58260788</v>
      </c>
      <c r="L32" s="20" t="n">
        <v>5.74863924</v>
      </c>
      <c r="M32" s="18" t="s">
        <v>481</v>
      </c>
      <c r="N32" s="20" t="s">
        <v>481</v>
      </c>
      <c r="O32" s="18" t="s">
        <v>481</v>
      </c>
      <c r="P32" s="20" t="s">
        <v>481</v>
      </c>
      <c r="Q32" s="18" t="s">
        <v>481</v>
      </c>
      <c r="R32" s="20" t="s">
        <v>481</v>
      </c>
      <c r="S32" s="18" t="s">
        <v>481</v>
      </c>
      <c r="T32" s="20" t="s">
        <v>481</v>
      </c>
      <c r="U32" s="18" t="n">
        <v>417.91949104</v>
      </c>
      <c r="V32" s="20" t="n">
        <v>22.2473967</v>
      </c>
    </row>
    <row r="33" spans="1:22">
      <c r="A33" s="15" t="s">
        <v>508</v>
      </c>
      <c r="B33" s="17" t="n">
        <v>7325</v>
      </c>
      <c r="C33" s="18">
        <f>(76.0/B33*100)</f>
        <v/>
      </c>
      <c r="D33" s="19" t="n">
        <v>7249</v>
      </c>
      <c r="E33" s="18" t="n">
        <v>495.65010882</v>
      </c>
      <c r="F33" s="20" t="n">
        <v>2.69296749</v>
      </c>
      <c r="G33" s="18" t="n">
        <v>496.14793572</v>
      </c>
      <c r="H33" s="20" t="n">
        <v>4.53496244</v>
      </c>
      <c r="I33" s="18" t="n">
        <v>472.41645027</v>
      </c>
      <c r="J33" s="20" t="n">
        <v>6.62212581</v>
      </c>
      <c r="K33" s="18" t="n">
        <v>470.77573077</v>
      </c>
      <c r="L33" s="20" t="n">
        <v>8.87364562</v>
      </c>
      <c r="M33" s="18" t="s">
        <v>481</v>
      </c>
      <c r="N33" s="20" t="s">
        <v>481</v>
      </c>
      <c r="O33" s="18" t="s">
        <v>481</v>
      </c>
      <c r="P33" s="20" t="s">
        <v>481</v>
      </c>
      <c r="Q33" s="18" t="s">
        <v>481</v>
      </c>
      <c r="R33" s="20" t="s">
        <v>481</v>
      </c>
      <c r="S33" s="18" t="s">
        <v>481</v>
      </c>
      <c r="T33" s="20" t="s">
        <v>481</v>
      </c>
      <c r="U33" s="18" t="n">
        <v>381.83614026</v>
      </c>
      <c r="V33" s="20" t="n">
        <v>16.61828822</v>
      </c>
    </row>
    <row r="34" spans="1:22">
      <c r="A34" s="15" t="s">
        <v>509</v>
      </c>
      <c r="B34" s="17" t="n">
        <v>6350</v>
      </c>
      <c r="C34" s="18">
        <f>(40.0/B34*100)</f>
        <v/>
      </c>
      <c r="D34" s="19" t="n">
        <v>6310</v>
      </c>
      <c r="E34" s="18" t="n">
        <v>481.37274254</v>
      </c>
      <c r="F34" s="20" t="n">
        <v>3.0117968</v>
      </c>
      <c r="G34" s="18" t="n">
        <v>486.15746897</v>
      </c>
      <c r="H34" s="20" t="n">
        <v>3.51557458</v>
      </c>
      <c r="I34" s="18" t="n">
        <v>485.79174535</v>
      </c>
      <c r="J34" s="20" t="n">
        <v>4.42193689</v>
      </c>
      <c r="K34" s="18" t="n">
        <v>477.02240565</v>
      </c>
      <c r="L34" s="20" t="n">
        <v>3.79927016</v>
      </c>
      <c r="M34" s="18" t="s">
        <v>481</v>
      </c>
      <c r="N34" s="20" t="s">
        <v>481</v>
      </c>
      <c r="O34" s="18" t="s">
        <v>481</v>
      </c>
      <c r="P34" s="20" t="s">
        <v>481</v>
      </c>
      <c r="Q34" s="18" t="n">
        <v>336.51078337</v>
      </c>
      <c r="R34" s="20" t="n">
        <v>12.24828707</v>
      </c>
      <c r="S34" s="18" t="s">
        <v>481</v>
      </c>
      <c r="T34" s="20" t="s">
        <v>481</v>
      </c>
      <c r="U34" s="18" t="n">
        <v>365.60896435</v>
      </c>
      <c r="V34" s="20" t="n">
        <v>12.41833177</v>
      </c>
    </row>
    <row r="35" spans="1:22">
      <c r="A35" s="15" t="s">
        <v>510</v>
      </c>
      <c r="B35" s="17" t="n">
        <v>6406</v>
      </c>
      <c r="C35" s="18">
        <f>(42.0/B35*100)</f>
        <v/>
      </c>
      <c r="D35" s="19" t="n">
        <v>6364</v>
      </c>
      <c r="E35" s="18" t="n">
        <v>514.6058579199999</v>
      </c>
      <c r="F35" s="20" t="n">
        <v>1.91439678</v>
      </c>
      <c r="G35" s="18" t="n">
        <v>518.01702069</v>
      </c>
      <c r="H35" s="20" t="n">
        <v>3.54892568</v>
      </c>
      <c r="I35" s="18" t="n">
        <v>498.1123199</v>
      </c>
      <c r="J35" s="20" t="n">
        <v>6.09029631</v>
      </c>
      <c r="K35" s="18" t="n">
        <v>483.39796385</v>
      </c>
      <c r="L35" s="20" t="n">
        <v>7.56478946</v>
      </c>
      <c r="M35" s="18" t="s">
        <v>481</v>
      </c>
      <c r="N35" s="20" t="s">
        <v>481</v>
      </c>
      <c r="O35" s="18" t="s">
        <v>481</v>
      </c>
      <c r="P35" s="20" t="s">
        <v>481</v>
      </c>
      <c r="Q35" s="18" t="n">
        <v>349.78970242</v>
      </c>
      <c r="R35" s="20" t="n">
        <v>6.90672373</v>
      </c>
      <c r="S35" s="18" t="s">
        <v>481</v>
      </c>
      <c r="T35" s="20" t="s">
        <v>481</v>
      </c>
      <c r="U35" s="18" t="n">
        <v>435.28495399</v>
      </c>
      <c r="V35" s="20" t="n">
        <v>12.64008075</v>
      </c>
    </row>
    <row r="36" spans="1:22">
      <c r="A36" s="15" t="s">
        <v>511</v>
      </c>
      <c r="B36" s="17" t="n">
        <v>6736</v>
      </c>
      <c r="C36" s="18">
        <f>(33.0/B36*100)</f>
        <v/>
      </c>
      <c r="D36" s="19" t="n">
        <v>6703</v>
      </c>
      <c r="E36" s="18" t="n">
        <v>488.42265947</v>
      </c>
      <c r="F36" s="20" t="n">
        <v>2.3094831</v>
      </c>
      <c r="G36" s="18" t="n">
        <v>488.03857551</v>
      </c>
      <c r="H36" s="20" t="n">
        <v>3.41752225</v>
      </c>
      <c r="I36" s="18" t="n">
        <v>475.12507204</v>
      </c>
      <c r="J36" s="20" t="n">
        <v>6.20616544</v>
      </c>
      <c r="K36" s="18" t="n">
        <v>464.93987451</v>
      </c>
      <c r="L36" s="20" t="n">
        <v>7.85691505</v>
      </c>
      <c r="M36" s="18" t="s">
        <v>481</v>
      </c>
      <c r="N36" s="20" t="s">
        <v>481</v>
      </c>
      <c r="O36" s="18" t="s">
        <v>481</v>
      </c>
      <c r="P36" s="20" t="s">
        <v>481</v>
      </c>
      <c r="Q36" s="18" t="s">
        <v>481</v>
      </c>
      <c r="R36" s="20" t="s">
        <v>481</v>
      </c>
      <c r="S36" s="18" t="s">
        <v>481</v>
      </c>
      <c r="T36" s="20" t="s">
        <v>481</v>
      </c>
      <c r="U36" s="18" t="n">
        <v>401.34771803</v>
      </c>
      <c r="V36" s="20" t="n">
        <v>15.65963611</v>
      </c>
    </row>
    <row r="37" spans="1:22">
      <c r="A37" s="15" t="s">
        <v>512</v>
      </c>
      <c r="B37" s="17" t="n">
        <v>5458</v>
      </c>
      <c r="C37" s="18">
        <f>(69.0/B37*100)</f>
        <v/>
      </c>
      <c r="D37" s="19" t="n">
        <v>5389</v>
      </c>
      <c r="E37" s="18" t="n">
        <v>502.08401853</v>
      </c>
      <c r="F37" s="20" t="n">
        <v>3.18934182</v>
      </c>
      <c r="G37" s="18" t="n">
        <v>497.71110904</v>
      </c>
      <c r="H37" s="20" t="n">
        <v>3.94312738</v>
      </c>
      <c r="I37" s="18" t="n">
        <v>485.21326754</v>
      </c>
      <c r="J37" s="20" t="n">
        <v>6.56828515</v>
      </c>
      <c r="K37" s="18" t="n">
        <v>464.5642492</v>
      </c>
      <c r="L37" s="20" t="n">
        <v>6.39365045</v>
      </c>
      <c r="M37" s="18" t="s">
        <v>481</v>
      </c>
      <c r="N37" s="20" t="s">
        <v>481</v>
      </c>
      <c r="O37" s="18" t="s">
        <v>481</v>
      </c>
      <c r="P37" s="20" t="s">
        <v>481</v>
      </c>
      <c r="Q37" s="18" t="s">
        <v>481</v>
      </c>
      <c r="R37" s="20" t="s">
        <v>481</v>
      </c>
      <c r="S37" s="18" t="s">
        <v>481</v>
      </c>
      <c r="T37" s="20" t="s">
        <v>481</v>
      </c>
      <c r="U37" s="18" t="n">
        <v>380.55336028</v>
      </c>
      <c r="V37" s="20" t="n">
        <v>9.698775789999999</v>
      </c>
    </row>
    <row r="38" spans="1:22">
      <c r="A38" s="15" t="s">
        <v>513</v>
      </c>
      <c r="B38" s="17" t="n">
        <v>5860</v>
      </c>
      <c r="C38" s="18">
        <f>(17.0/B38*100)</f>
        <v/>
      </c>
      <c r="D38" s="19" t="n">
        <v>5843</v>
      </c>
      <c r="E38" s="18" t="n">
        <v>525.38325982</v>
      </c>
      <c r="F38" s="20" t="n">
        <v>3.36456147</v>
      </c>
      <c r="G38" s="18" t="n">
        <v>526.91214966</v>
      </c>
      <c r="H38" s="20" t="n">
        <v>3.85710404</v>
      </c>
      <c r="I38" s="18" t="n">
        <v>509.96693383</v>
      </c>
      <c r="J38" s="20" t="n">
        <v>7.71114938</v>
      </c>
      <c r="K38" s="18" t="n">
        <v>509.082032</v>
      </c>
      <c r="L38" s="20" t="n">
        <v>7.5734944</v>
      </c>
      <c r="M38" s="18" t="s">
        <v>481</v>
      </c>
      <c r="N38" s="20" t="s">
        <v>481</v>
      </c>
      <c r="O38" s="18" t="s">
        <v>481</v>
      </c>
      <c r="P38" s="20" t="s">
        <v>481</v>
      </c>
      <c r="Q38" s="18" t="s">
        <v>481</v>
      </c>
      <c r="R38" s="20" t="s">
        <v>481</v>
      </c>
      <c r="S38" s="18" t="s">
        <v>481</v>
      </c>
      <c r="T38" s="20" t="s">
        <v>481</v>
      </c>
      <c r="U38" s="18" t="n">
        <v>421.21139045</v>
      </c>
      <c r="V38" s="20" t="n">
        <v>11.52214531</v>
      </c>
    </row>
    <row r="39" spans="1:22">
      <c r="A39" s="15" t="s">
        <v>514</v>
      </c>
      <c r="B39" s="17" t="n">
        <v>5895</v>
      </c>
      <c r="C39" s="18">
        <f>(32.0/B39*100)</f>
        <v/>
      </c>
      <c r="D39" s="19" t="n">
        <v>5863</v>
      </c>
      <c r="E39" s="18" t="n">
        <v>419.62713946</v>
      </c>
      <c r="F39" s="20" t="n">
        <v>4.39302442</v>
      </c>
      <c r="G39" s="18" t="n">
        <v>435.2976541</v>
      </c>
      <c r="H39" s="20" t="n">
        <v>5.21864218</v>
      </c>
      <c r="I39" s="18" t="n">
        <v>423.89504096</v>
      </c>
      <c r="J39" s="20" t="n">
        <v>6.82275587</v>
      </c>
      <c r="K39" s="18" t="n">
        <v>414.17076172</v>
      </c>
      <c r="L39" s="20" t="n">
        <v>5.80967304</v>
      </c>
      <c r="M39" s="18" t="s">
        <v>481</v>
      </c>
      <c r="N39" s="20" t="s">
        <v>481</v>
      </c>
      <c r="O39" s="18" t="s">
        <v>481</v>
      </c>
      <c r="P39" s="20" t="s">
        <v>481</v>
      </c>
      <c r="Q39" s="18" t="s">
        <v>481</v>
      </c>
      <c r="R39" s="20" t="s">
        <v>481</v>
      </c>
      <c r="S39" s="18" t="s">
        <v>481</v>
      </c>
      <c r="T39" s="20" t="s">
        <v>481</v>
      </c>
      <c r="U39" s="18" t="n">
        <v>349.9916111</v>
      </c>
      <c r="V39" s="20" t="n">
        <v>15.56604559</v>
      </c>
    </row>
    <row r="40" spans="1:22">
      <c r="A40" s="15" t="s">
        <v>515</v>
      </c>
      <c r="B40" s="17" t="n">
        <v>14157</v>
      </c>
      <c r="C40" s="18">
        <f>(298.0/B40*100)</f>
        <v/>
      </c>
      <c r="D40" s="19" t="n">
        <v>13859</v>
      </c>
      <c r="E40" s="18" t="n">
        <v>497.394409</v>
      </c>
      <c r="F40" s="20" t="n">
        <v>3.09095946</v>
      </c>
      <c r="G40" s="18" t="n">
        <v>498.83570908</v>
      </c>
      <c r="H40" s="20" t="n">
        <v>3.29335244</v>
      </c>
      <c r="I40" s="18" t="n">
        <v>485.29226069</v>
      </c>
      <c r="J40" s="20" t="n">
        <v>5.30275345</v>
      </c>
      <c r="K40" s="18" t="n">
        <v>479.33969556</v>
      </c>
      <c r="L40" s="20" t="n">
        <v>4.63515623</v>
      </c>
      <c r="M40" s="18" t="s">
        <v>481</v>
      </c>
      <c r="N40" s="20" t="s">
        <v>481</v>
      </c>
      <c r="O40" s="18" t="s">
        <v>481</v>
      </c>
      <c r="P40" s="20" t="s">
        <v>481</v>
      </c>
      <c r="Q40" s="18" t="s">
        <v>481</v>
      </c>
      <c r="R40" s="20" t="s">
        <v>481</v>
      </c>
      <c r="S40" s="18" t="s">
        <v>481</v>
      </c>
      <c r="T40" s="20" t="s">
        <v>481</v>
      </c>
      <c r="U40" s="18" t="n">
        <v>404.52306135</v>
      </c>
      <c r="V40" s="20" t="n">
        <v>10.63005723</v>
      </c>
    </row>
    <row r="41" spans="1:22">
      <c r="A41" s="15" t="s">
        <v>516</v>
      </c>
      <c r="B41" s="17" t="n">
        <v>5712</v>
      </c>
      <c r="C41" s="18">
        <f>(40.0/B41*100)</f>
        <v/>
      </c>
      <c r="D41" s="19" t="n">
        <v>5672</v>
      </c>
      <c r="E41" s="18" t="n">
        <v>474.30172665</v>
      </c>
      <c r="F41" s="20" t="n">
        <v>3.57350461</v>
      </c>
      <c r="G41" s="18" t="n">
        <v>473.07927265</v>
      </c>
      <c r="H41" s="20" t="n">
        <v>3.54065034</v>
      </c>
      <c r="I41" s="18" t="n">
        <v>458.56633925</v>
      </c>
      <c r="J41" s="20" t="n">
        <v>5.42613681</v>
      </c>
      <c r="K41" s="18" t="n">
        <v>465.74653227</v>
      </c>
      <c r="L41" s="20" t="n">
        <v>6.51018759</v>
      </c>
      <c r="M41" s="18" t="s">
        <v>481</v>
      </c>
      <c r="N41" s="20" t="s">
        <v>481</v>
      </c>
      <c r="O41" s="18" t="s">
        <v>481</v>
      </c>
      <c r="P41" s="20" t="s">
        <v>481</v>
      </c>
      <c r="Q41" s="18" t="n">
        <v>392.51815558</v>
      </c>
      <c r="R41" s="20" t="n">
        <v>16.89642718</v>
      </c>
      <c r="S41" s="18" t="s">
        <v>481</v>
      </c>
      <c r="T41" s="20" t="s">
        <v>481</v>
      </c>
      <c r="U41" s="18" t="n">
        <v>365.67867958</v>
      </c>
      <c r="V41" s="20" t="n">
        <v>14.39486577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413.15702122</v>
      </c>
      <c r="R44" s="20" t="n">
        <v>3.44786688</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(1434.0/B46*100)</f>
        <v/>
      </c>
      <c r="D46" s="19" t="n">
        <v>21707</v>
      </c>
      <c r="E46" s="18" t="n">
        <v>383.23428659</v>
      </c>
      <c r="F46" s="20" t="n">
        <v>3.1445048</v>
      </c>
      <c r="G46" s="18" t="n">
        <v>389.93557942</v>
      </c>
      <c r="H46" s="20" t="n">
        <v>4.6239024</v>
      </c>
      <c r="I46" s="18" t="n">
        <v>391.61629144</v>
      </c>
      <c r="J46" s="20" t="n">
        <v>7.56039763</v>
      </c>
      <c r="K46" s="18" t="n">
        <v>376.43785954</v>
      </c>
      <c r="L46" s="20" t="n">
        <v>5.86281821</v>
      </c>
      <c r="M46" s="18" t="s">
        <v>481</v>
      </c>
      <c r="N46" s="20" t="s">
        <v>481</v>
      </c>
      <c r="O46" s="18" t="s">
        <v>481</v>
      </c>
      <c r="P46" s="20" t="s">
        <v>481</v>
      </c>
      <c r="Q46" s="18" t="s">
        <v>481</v>
      </c>
      <c r="R46" s="20" t="s">
        <v>481</v>
      </c>
      <c r="S46" s="18" t="s">
        <v>481</v>
      </c>
      <c r="T46" s="20" t="s">
        <v>481</v>
      </c>
      <c r="U46" s="18" t="n">
        <v>327.9022057</v>
      </c>
      <c r="V46" s="20" t="n">
        <v>4.75144984</v>
      </c>
    </row>
    <row r="47" spans="1:22">
      <c r="A47" s="15" t="s">
        <v>522</v>
      </c>
      <c r="B47" s="17" t="n">
        <v>5928</v>
      </c>
      <c r="C47" s="18">
        <f>(106.0/B47*100)</f>
        <v/>
      </c>
      <c r="D47" s="19" t="n">
        <v>5822</v>
      </c>
      <c r="E47" s="18" t="n">
        <v>444.00776083</v>
      </c>
      <c r="F47" s="20" t="n">
        <v>4.30634621</v>
      </c>
      <c r="G47" s="18" t="n">
        <v>459.02001544</v>
      </c>
      <c r="H47" s="20" t="n">
        <v>4.93414013</v>
      </c>
      <c r="I47" s="18" t="n">
        <v>443.16024408</v>
      </c>
      <c r="J47" s="20" t="n">
        <v>6.0900812</v>
      </c>
      <c r="K47" s="18" t="n">
        <v>448.95518012</v>
      </c>
      <c r="L47" s="20" t="n">
        <v>4.55849034</v>
      </c>
      <c r="M47" s="18" t="s">
        <v>481</v>
      </c>
      <c r="N47" s="20" t="s">
        <v>481</v>
      </c>
      <c r="O47" s="18" t="s">
        <v>481</v>
      </c>
      <c r="P47" s="20" t="s">
        <v>481</v>
      </c>
      <c r="Q47" s="18" t="s">
        <v>481</v>
      </c>
      <c r="R47" s="20" t="s">
        <v>481</v>
      </c>
      <c r="S47" s="18" t="s">
        <v>481</v>
      </c>
      <c r="T47" s="20" t="s">
        <v>481</v>
      </c>
      <c r="U47" s="18" t="n">
        <v>355.71805505</v>
      </c>
      <c r="V47" s="20" t="n">
        <v>7.63782754</v>
      </c>
    </row>
    <row r="48" spans="1:22">
      <c r="A48" s="15" t="s">
        <v>523</v>
      </c>
      <c r="B48" s="17" t="n">
        <v>9841</v>
      </c>
      <c r="C48" s="18">
        <f>(7.0/B48*100)</f>
        <v/>
      </c>
      <c r="D48" s="19" t="n">
        <v>9834</v>
      </c>
      <c r="E48" s="18" t="n">
        <v>540.6066674800001</v>
      </c>
      <c r="F48" s="20" t="n">
        <v>5.00515584</v>
      </c>
      <c r="G48" s="18" t="n">
        <v>531.2460178</v>
      </c>
      <c r="H48" s="20" t="n">
        <v>5.76396548</v>
      </c>
      <c r="I48" s="18" t="n">
        <v>513.59715905</v>
      </c>
      <c r="J48" s="20" t="n">
        <v>6.79832087</v>
      </c>
      <c r="K48" s="18" t="n">
        <v>501.28117338</v>
      </c>
      <c r="L48" s="20" t="n">
        <v>7.79442702</v>
      </c>
      <c r="M48" s="18" t="s">
        <v>481</v>
      </c>
      <c r="N48" s="20" t="s">
        <v>481</v>
      </c>
      <c r="O48" s="18" t="s">
        <v>481</v>
      </c>
      <c r="P48" s="20" t="s">
        <v>481</v>
      </c>
      <c r="Q48" s="18" t="s">
        <v>481</v>
      </c>
      <c r="R48" s="20" t="s">
        <v>481</v>
      </c>
      <c r="S48" s="18" t="s">
        <v>481</v>
      </c>
      <c r="T48" s="20" t="s">
        <v>481</v>
      </c>
      <c r="U48" s="18" t="n">
        <v>482.8786264</v>
      </c>
      <c r="V48" s="20" t="n">
        <v>33.14291476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(228.0/B50*100)</f>
        <v/>
      </c>
      <c r="D50" s="19" t="n">
        <v>11567</v>
      </c>
      <c r="E50" s="18" t="n">
        <v>388.64228449</v>
      </c>
      <c r="F50" s="20" t="n">
        <v>2.62373306</v>
      </c>
      <c r="G50" s="18" t="n">
        <v>397.43044845</v>
      </c>
      <c r="H50" s="20" t="n">
        <v>2.67961799</v>
      </c>
      <c r="I50" s="18" t="n">
        <v>393.54100175</v>
      </c>
      <c r="J50" s="20" t="n">
        <v>4.96024574</v>
      </c>
      <c r="K50" s="18" t="n">
        <v>374.23679457</v>
      </c>
      <c r="L50" s="20" t="n">
        <v>4.97924102</v>
      </c>
      <c r="M50" s="18" t="s">
        <v>481</v>
      </c>
      <c r="N50" s="20" t="s">
        <v>481</v>
      </c>
      <c r="O50" s="18" t="s">
        <v>481</v>
      </c>
      <c r="P50" s="20" t="s">
        <v>481</v>
      </c>
      <c r="Q50" s="18" t="s">
        <v>481</v>
      </c>
      <c r="R50" s="20" t="s">
        <v>481</v>
      </c>
      <c r="S50" s="18" t="s">
        <v>481</v>
      </c>
      <c r="T50" s="20" t="s">
        <v>481</v>
      </c>
      <c r="U50" s="18" t="n">
        <v>322.59591229</v>
      </c>
      <c r="V50" s="20" t="n">
        <v>11.90220862</v>
      </c>
    </row>
    <row r="51" spans="1:22">
      <c r="A51" s="15" t="s">
        <v>526</v>
      </c>
      <c r="B51" s="17" t="n">
        <v>6866</v>
      </c>
      <c r="C51" s="18">
        <f>(109.0/B51*100)</f>
        <v/>
      </c>
      <c r="D51" s="19" t="n">
        <v>6757</v>
      </c>
      <c r="E51" s="18" t="n">
        <v>398.89511109</v>
      </c>
      <c r="F51" s="20" t="n">
        <v>2.73123117</v>
      </c>
      <c r="G51" s="18" t="n">
        <v>407.64309502</v>
      </c>
      <c r="H51" s="20" t="n">
        <v>3.86738889</v>
      </c>
      <c r="I51" s="18" t="n">
        <v>409.5548729</v>
      </c>
      <c r="J51" s="20" t="n">
        <v>5.60749092</v>
      </c>
      <c r="K51" s="18" t="n">
        <v>411.19181117</v>
      </c>
      <c r="L51" s="20" t="n">
        <v>4.54376452</v>
      </c>
      <c r="M51" s="18" t="s">
        <v>481</v>
      </c>
      <c r="N51" s="20" t="s">
        <v>481</v>
      </c>
      <c r="O51" s="18" t="s">
        <v>481</v>
      </c>
      <c r="P51" s="20" t="s">
        <v>481</v>
      </c>
      <c r="Q51" s="18" t="n">
        <v>380.5422133</v>
      </c>
      <c r="R51" s="20" t="n">
        <v>4.31283207</v>
      </c>
      <c r="S51" s="18" t="s">
        <v>481</v>
      </c>
      <c r="T51" s="20" t="s">
        <v>481</v>
      </c>
      <c r="U51" s="18" t="n">
        <v>367.18938383</v>
      </c>
      <c r="V51" s="20" t="n">
        <v>11.04711029</v>
      </c>
    </row>
    <row r="52" spans="1:22">
      <c r="A52" s="15" t="s">
        <v>527</v>
      </c>
      <c r="B52" s="17" t="n">
        <v>5809</v>
      </c>
      <c r="C52" s="18">
        <f>(78.0/B52*100)</f>
        <v/>
      </c>
      <c r="D52" s="19" t="n">
        <v>5731</v>
      </c>
      <c r="E52" s="18" t="n">
        <v>466.36655813</v>
      </c>
      <c r="F52" s="20" t="n">
        <v>2.7511944</v>
      </c>
      <c r="G52" s="18" t="n">
        <v>468.54934741</v>
      </c>
      <c r="H52" s="20" t="n">
        <v>3.83232882</v>
      </c>
      <c r="I52" s="18" t="n">
        <v>448.93970328</v>
      </c>
      <c r="J52" s="20" t="n">
        <v>7.97979673</v>
      </c>
      <c r="K52" s="18" t="n">
        <v>448.60619961</v>
      </c>
      <c r="L52" s="20" t="n">
        <v>6.73581952</v>
      </c>
      <c r="M52" s="18" t="s">
        <v>481</v>
      </c>
      <c r="N52" s="20" t="s">
        <v>481</v>
      </c>
      <c r="O52" s="18" t="s">
        <v>481</v>
      </c>
      <c r="P52" s="20" t="s">
        <v>481</v>
      </c>
      <c r="Q52" s="18" t="s">
        <v>481</v>
      </c>
      <c r="R52" s="20" t="s">
        <v>481</v>
      </c>
      <c r="S52" s="18" t="s">
        <v>481</v>
      </c>
      <c r="T52" s="20" t="s">
        <v>481</v>
      </c>
      <c r="U52" s="18" t="n">
        <v>352.40763773</v>
      </c>
      <c r="V52" s="20" t="n">
        <v>14.76840471</v>
      </c>
    </row>
    <row r="53" spans="1:22">
      <c r="A53" s="15" t="s">
        <v>528</v>
      </c>
      <c r="B53" s="17" t="n">
        <v>5571</v>
      </c>
      <c r="C53" s="18">
        <f>(85.0/B53*100)</f>
        <v/>
      </c>
      <c r="D53" s="19" t="n">
        <v>5486</v>
      </c>
      <c r="E53" s="18" t="n">
        <v>441.47309809</v>
      </c>
      <c r="F53" s="20" t="n">
        <v>2.11542667</v>
      </c>
      <c r="G53" s="18" t="n">
        <v>447.52570586</v>
      </c>
      <c r="H53" s="20" t="n">
        <v>3.19040139</v>
      </c>
      <c r="I53" s="18" t="n">
        <v>429.70854676</v>
      </c>
      <c r="J53" s="20" t="n">
        <v>6.39106907</v>
      </c>
      <c r="K53" s="18" t="n">
        <v>428.7213121</v>
      </c>
      <c r="L53" s="20" t="n">
        <v>7.65621894</v>
      </c>
      <c r="M53" s="18" t="s">
        <v>481</v>
      </c>
      <c r="N53" s="20" t="s">
        <v>481</v>
      </c>
      <c r="O53" s="18" t="s">
        <v>481</v>
      </c>
      <c r="P53" s="20" t="s">
        <v>481</v>
      </c>
      <c r="Q53" s="18" t="s">
        <v>481</v>
      </c>
      <c r="R53" s="20" t="s">
        <v>481</v>
      </c>
      <c r="S53" s="18" t="s">
        <v>481</v>
      </c>
      <c r="T53" s="20" t="s">
        <v>481</v>
      </c>
      <c r="U53" s="18" t="n">
        <v>330.34078683</v>
      </c>
      <c r="V53" s="20" t="n">
        <v>8.64783317</v>
      </c>
    </row>
    <row r="54" spans="1:22">
      <c r="A54" s="15" t="s">
        <v>529</v>
      </c>
      <c r="B54" s="17" t="n">
        <v>4740</v>
      </c>
      <c r="C54" s="18">
        <f>(127.0/B54*100)</f>
        <v/>
      </c>
      <c r="D54" s="19" t="n">
        <v>4613</v>
      </c>
      <c r="E54" s="18" t="n">
        <v>331.79094075</v>
      </c>
      <c r="F54" s="20" t="n">
        <v>3.05632497</v>
      </c>
      <c r="G54" s="18" t="n">
        <v>340.98511962</v>
      </c>
      <c r="H54" s="20" t="n">
        <v>4.51964909</v>
      </c>
      <c r="I54" s="18" t="n">
        <v>325.97606572</v>
      </c>
      <c r="J54" s="20" t="n">
        <v>4.48505688</v>
      </c>
      <c r="K54" s="18" t="n">
        <v>324.58443661</v>
      </c>
      <c r="L54" s="20" t="n">
        <v>5.70160609</v>
      </c>
      <c r="M54" s="18" t="s">
        <v>481</v>
      </c>
      <c r="N54" s="20" t="s">
        <v>481</v>
      </c>
      <c r="O54" s="18" t="s">
        <v>481</v>
      </c>
      <c r="P54" s="20" t="s">
        <v>481</v>
      </c>
      <c r="Q54" s="18" t="s">
        <v>481</v>
      </c>
      <c r="R54" s="20" t="s">
        <v>481</v>
      </c>
      <c r="S54" s="18" t="s">
        <v>481</v>
      </c>
      <c r="T54" s="20" t="s">
        <v>481</v>
      </c>
      <c r="U54" s="18" t="n">
        <v>265.94147439</v>
      </c>
      <c r="V54" s="20" t="n">
        <v>4.47408969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542.09693234</v>
      </c>
      <c r="F56" s="20" t="n">
        <v>4.61102775</v>
      </c>
      <c r="G56" s="18" t="n">
        <v>540.26271114</v>
      </c>
      <c r="H56" s="20" t="n">
        <v>5.88005732</v>
      </c>
      <c r="I56" s="18" t="n">
        <v>546.28243722</v>
      </c>
      <c r="J56" s="20" t="n">
        <v>4.60573278</v>
      </c>
      <c r="K56" s="18" t="n">
        <v>552.91918429</v>
      </c>
      <c r="L56" s="20" t="n">
        <v>3.18927775</v>
      </c>
      <c r="M56" s="18" t="s">
        <v>481</v>
      </c>
      <c r="N56" s="20" t="s">
        <v>481</v>
      </c>
      <c r="O56" s="18" t="s">
        <v>481</v>
      </c>
      <c r="P56" s="20" t="s">
        <v>481</v>
      </c>
      <c r="Q56" s="18" t="s">
        <v>481</v>
      </c>
      <c r="R56" s="20" t="s">
        <v>481</v>
      </c>
      <c r="S56" s="18" t="s">
        <v>481</v>
      </c>
      <c r="T56" s="20" t="s">
        <v>481</v>
      </c>
      <c r="U56" s="18" t="n">
        <v>484.6072098</v>
      </c>
      <c r="V56" s="20" t="n">
        <v>21.61340874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(139.0/B61*100)</f>
        <v/>
      </c>
      <c r="D61" s="19" t="n">
        <v>6386</v>
      </c>
      <c r="E61" s="18" t="n">
        <v>482.6951689</v>
      </c>
      <c r="F61" s="20" t="n">
        <v>2.78790754</v>
      </c>
      <c r="G61" s="18" t="n">
        <v>482.21963471</v>
      </c>
      <c r="H61" s="20" t="n">
        <v>3.28021195</v>
      </c>
      <c r="I61" s="18" t="n">
        <v>474.13540569</v>
      </c>
      <c r="J61" s="20" t="n">
        <v>4.79086542</v>
      </c>
      <c r="K61" s="18" t="n">
        <v>458.43083832</v>
      </c>
      <c r="L61" s="20" t="n">
        <v>7.6613579</v>
      </c>
      <c r="M61" s="18" t="s">
        <v>481</v>
      </c>
      <c r="N61" s="20" t="s">
        <v>481</v>
      </c>
      <c r="O61" s="18" t="s">
        <v>481</v>
      </c>
      <c r="P61" s="20" t="s">
        <v>481</v>
      </c>
      <c r="Q61" s="18" t="s">
        <v>481</v>
      </c>
      <c r="R61" s="20" t="s">
        <v>481</v>
      </c>
      <c r="S61" s="18" t="s">
        <v>481</v>
      </c>
      <c r="T61" s="20" t="s">
        <v>481</v>
      </c>
      <c r="U61" s="18" t="n">
        <v>395.08548244</v>
      </c>
      <c r="V61" s="20" t="n">
        <v>11.30231627</v>
      </c>
    </row>
    <row r="62" spans="1:22">
      <c r="A62" s="15" t="s">
        <v>537</v>
      </c>
      <c r="B62" s="17" t="n">
        <v>4476</v>
      </c>
      <c r="C62" s="18">
        <f>(3.0/B62*100)</f>
        <v/>
      </c>
      <c r="D62" s="19" t="n">
        <v>4473</v>
      </c>
      <c r="E62" s="18" t="n">
        <v>542.2710612</v>
      </c>
      <c r="F62" s="20" t="n">
        <v>2.81973419</v>
      </c>
      <c r="G62" s="18" t="n">
        <v>550.8726711199999</v>
      </c>
      <c r="H62" s="20" t="n">
        <v>1.66819521</v>
      </c>
      <c r="I62" s="18" t="n">
        <v>538.73983042</v>
      </c>
      <c r="J62" s="20" t="n">
        <v>4.10449448</v>
      </c>
      <c r="K62" s="18" t="n">
        <v>531.04509652</v>
      </c>
      <c r="L62" s="20" t="n">
        <v>3.40327237</v>
      </c>
      <c r="M62" s="18" t="s">
        <v>481</v>
      </c>
      <c r="N62" s="20" t="s">
        <v>481</v>
      </c>
      <c r="O62" s="18" t="s">
        <v>481</v>
      </c>
      <c r="P62" s="20" t="s">
        <v>481</v>
      </c>
      <c r="Q62" s="18" t="s">
        <v>481</v>
      </c>
      <c r="R62" s="20" t="s">
        <v>481</v>
      </c>
      <c r="S62" s="18" t="s">
        <v>481</v>
      </c>
      <c r="T62" s="20" t="s">
        <v>481</v>
      </c>
      <c r="U62" s="18" t="n">
        <v>572.77703795</v>
      </c>
      <c r="V62" s="20" t="n">
        <v>31.44740498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421.04252236</v>
      </c>
      <c r="F66" s="20" t="n">
        <v>1.65486931</v>
      </c>
      <c r="G66" s="18" t="n">
        <v>430.98842042</v>
      </c>
      <c r="H66" s="20" t="n">
        <v>4.82201115</v>
      </c>
      <c r="I66" s="18" t="n">
        <v>423.01099533</v>
      </c>
      <c r="J66" s="20" t="n">
        <v>7.39386155</v>
      </c>
      <c r="K66" s="18" t="n">
        <v>406.64906385</v>
      </c>
      <c r="L66" s="20" t="n">
        <v>7.75454934</v>
      </c>
      <c r="M66" s="18" t="s">
        <v>481</v>
      </c>
      <c r="N66" s="20" t="s">
        <v>481</v>
      </c>
      <c r="O66" s="18" t="s">
        <v>481</v>
      </c>
      <c r="P66" s="20" t="s">
        <v>481</v>
      </c>
      <c r="Q66" s="18" t="s">
        <v>481</v>
      </c>
      <c r="R66" s="20" t="s">
        <v>481</v>
      </c>
      <c r="S66" s="18" t="s">
        <v>481</v>
      </c>
      <c r="T66" s="20" t="s">
        <v>481</v>
      </c>
      <c r="U66" s="18" t="n">
        <v>346.88613905</v>
      </c>
      <c r="V66" s="20" t="n">
        <v>9.027225339999999</v>
      </c>
    </row>
    <row r="67" spans="1:22">
      <c r="A67" s="15" t="s">
        <v>542</v>
      </c>
      <c r="B67" s="17" t="n">
        <v>6971</v>
      </c>
      <c r="C67" s="18">
        <f>(146.0/B67*100)</f>
        <v/>
      </c>
      <c r="D67" s="19" t="n">
        <v>6825</v>
      </c>
      <c r="E67" s="18" t="n">
        <v>389.26251903</v>
      </c>
      <c r="F67" s="20" t="n">
        <v>2.98515056</v>
      </c>
      <c r="G67" s="18" t="n">
        <v>394.46284393</v>
      </c>
      <c r="H67" s="20" t="n">
        <v>3.91595989</v>
      </c>
      <c r="I67" s="18" t="n">
        <v>381.38474306</v>
      </c>
      <c r="J67" s="20" t="n">
        <v>6.1099249</v>
      </c>
      <c r="K67" s="18" t="n">
        <v>384.40821992</v>
      </c>
      <c r="L67" s="20" t="n">
        <v>5.45792664</v>
      </c>
      <c r="M67" s="18" t="s">
        <v>481</v>
      </c>
      <c r="N67" s="20" t="s">
        <v>481</v>
      </c>
      <c r="O67" s="18" t="s">
        <v>481</v>
      </c>
      <c r="P67" s="20" t="s">
        <v>481</v>
      </c>
      <c r="Q67" s="18" t="s">
        <v>481</v>
      </c>
      <c r="R67" s="20" t="s">
        <v>481</v>
      </c>
      <c r="S67" s="18" t="s">
        <v>481</v>
      </c>
      <c r="T67" s="20" t="s">
        <v>481</v>
      </c>
      <c r="U67" s="18" t="n">
        <v>289.68572231</v>
      </c>
      <c r="V67" s="20" t="n">
        <v>10.80848269</v>
      </c>
    </row>
    <row r="68" spans="1:22">
      <c r="A68" s="15" t="s">
        <v>543</v>
      </c>
      <c r="B68" s="17" t="n">
        <v>12083</v>
      </c>
      <c r="C68" s="18">
        <f>(26.0/B68*100)</f>
        <v/>
      </c>
      <c r="D68" s="19" t="n">
        <v>12057</v>
      </c>
      <c r="E68" s="18" t="n">
        <v>408.09471344</v>
      </c>
      <c r="F68" s="20" t="n">
        <v>1.91561545</v>
      </c>
      <c r="G68" s="18" t="n">
        <v>418.61654328</v>
      </c>
      <c r="H68" s="20" t="n">
        <v>2.51857178</v>
      </c>
      <c r="I68" s="18" t="n">
        <v>401.55811963</v>
      </c>
      <c r="J68" s="20" t="n">
        <v>3.85665918</v>
      </c>
      <c r="K68" s="18" t="n">
        <v>403.15347415</v>
      </c>
      <c r="L68" s="20" t="n">
        <v>4.02129768</v>
      </c>
      <c r="M68" s="18" t="s">
        <v>481</v>
      </c>
      <c r="N68" s="20" t="s">
        <v>481</v>
      </c>
      <c r="O68" s="18" t="s">
        <v>481</v>
      </c>
      <c r="P68" s="20" t="s">
        <v>481</v>
      </c>
      <c r="Q68" s="18" t="s">
        <v>481</v>
      </c>
      <c r="R68" s="20" t="s">
        <v>481</v>
      </c>
      <c r="S68" s="18" t="s">
        <v>481</v>
      </c>
      <c r="T68" s="20" t="s">
        <v>481</v>
      </c>
      <c r="U68" s="18" t="n">
        <v>319.53286313</v>
      </c>
      <c r="V68" s="20" t="n">
        <v>4.39912358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493.73681779</v>
      </c>
      <c r="F70" s="20" t="n">
        <v>3.26163879</v>
      </c>
      <c r="G70" s="18" t="n">
        <v>504.81582553</v>
      </c>
      <c r="H70" s="20" t="n">
        <v>4.23393362</v>
      </c>
      <c r="I70" s="18" t="n">
        <v>493.47407586</v>
      </c>
      <c r="J70" s="20" t="n">
        <v>5.70740365</v>
      </c>
      <c r="K70" s="18" t="n">
        <v>501.99922114</v>
      </c>
      <c r="L70" s="20" t="n">
        <v>7.17213508</v>
      </c>
      <c r="M70" s="18" t="s">
        <v>481</v>
      </c>
      <c r="N70" s="20" t="s">
        <v>481</v>
      </c>
      <c r="O70" s="18" t="s">
        <v>481</v>
      </c>
      <c r="P70" s="20" t="s">
        <v>481</v>
      </c>
      <c r="Q70" s="18" t="s">
        <v>481</v>
      </c>
      <c r="R70" s="20" t="s">
        <v>481</v>
      </c>
      <c r="S70" s="18" t="s">
        <v>481</v>
      </c>
      <c r="T70" s="20" t="s">
        <v>481</v>
      </c>
      <c r="U70" s="18" t="n">
        <v>427.60577735</v>
      </c>
      <c r="V70" s="20" t="n">
        <v>17.03973254</v>
      </c>
    </row>
    <row r="71" spans="1:22">
      <c r="A71" s="15" t="s">
        <v>546</v>
      </c>
      <c r="B71" s="17" t="n">
        <v>6115</v>
      </c>
      <c r="C71" s="18">
        <f>(17.0/B71*100)</f>
        <v/>
      </c>
      <c r="D71" s="19" t="n">
        <v>6098</v>
      </c>
      <c r="E71" s="18" t="n">
        <v>577.456472</v>
      </c>
      <c r="F71" s="20" t="n">
        <v>2.28599186</v>
      </c>
      <c r="G71" s="18" t="n">
        <v>559.51010423</v>
      </c>
      <c r="H71" s="20" t="n">
        <v>2.99396641</v>
      </c>
      <c r="I71" s="18" t="n">
        <v>549.94197078</v>
      </c>
      <c r="J71" s="20" t="n">
        <v>3.83988606</v>
      </c>
      <c r="K71" s="18" t="n">
        <v>542.22931752</v>
      </c>
      <c r="L71" s="20" t="n">
        <v>4.05602564</v>
      </c>
      <c r="M71" s="18" t="s">
        <v>481</v>
      </c>
      <c r="N71" s="20" t="s">
        <v>481</v>
      </c>
      <c r="O71" s="18" t="s">
        <v>481</v>
      </c>
      <c r="P71" s="20" t="s">
        <v>481</v>
      </c>
      <c r="Q71" s="18" t="s">
        <v>481</v>
      </c>
      <c r="R71" s="20" t="s">
        <v>481</v>
      </c>
      <c r="S71" s="18" t="s">
        <v>481</v>
      </c>
      <c r="T71" s="20" t="s">
        <v>481</v>
      </c>
      <c r="U71" s="18" t="n">
        <v>436.7481678</v>
      </c>
      <c r="V71" s="20" t="n">
        <v>32.66404647</v>
      </c>
    </row>
    <row r="72" spans="1:22">
      <c r="A72" s="15" t="s">
        <v>547</v>
      </c>
      <c r="B72" s="17" t="n">
        <v>7708</v>
      </c>
      <c r="C72" s="18">
        <f>(5.0/B72*100)</f>
        <v/>
      </c>
      <c r="D72" s="19" t="n">
        <v>7703</v>
      </c>
      <c r="E72" s="18" t="n">
        <v>543.58510268</v>
      </c>
      <c r="F72" s="20" t="n">
        <v>3.07952281</v>
      </c>
      <c r="G72" s="18" t="n">
        <v>548.47434193</v>
      </c>
      <c r="H72" s="20" t="n">
        <v>4.83981639</v>
      </c>
      <c r="I72" s="18" t="n">
        <v>525.0633973</v>
      </c>
      <c r="J72" s="20" t="n">
        <v>9.654494140000001</v>
      </c>
      <c r="K72" s="18" t="n">
        <v>514.86871708</v>
      </c>
      <c r="L72" s="20" t="n">
        <v>9.743833649999999</v>
      </c>
      <c r="M72" s="18" t="s">
        <v>481</v>
      </c>
      <c r="N72" s="20" t="s">
        <v>481</v>
      </c>
      <c r="O72" s="18" t="s">
        <v>481</v>
      </c>
      <c r="P72" s="20" t="s">
        <v>481</v>
      </c>
      <c r="Q72" s="18" t="s">
        <v>481</v>
      </c>
      <c r="R72" s="20" t="s">
        <v>481</v>
      </c>
      <c r="S72" s="18" t="s">
        <v>481</v>
      </c>
      <c r="T72" s="20" t="s">
        <v>481</v>
      </c>
      <c r="U72" s="18" t="n">
        <v>440.95208683</v>
      </c>
      <c r="V72" s="20" t="n">
        <v>48.94160982</v>
      </c>
    </row>
    <row r="73" spans="1:22">
      <c r="A73" s="15" t="s">
        <v>548</v>
      </c>
      <c r="B73" s="17" t="n">
        <v>8249</v>
      </c>
      <c r="C73" s="18">
        <f>(148.0/B73*100)</f>
        <v/>
      </c>
      <c r="D73" s="19" t="n">
        <v>8101</v>
      </c>
      <c r="E73" s="18" t="n">
        <v>406.14646962</v>
      </c>
      <c r="F73" s="20" t="n">
        <v>3.80409381</v>
      </c>
      <c r="G73" s="18" t="n">
        <v>419.11070398</v>
      </c>
      <c r="H73" s="20" t="n">
        <v>4.62887422</v>
      </c>
      <c r="I73" s="18" t="n">
        <v>422.44256065</v>
      </c>
      <c r="J73" s="20" t="n">
        <v>4.75607866</v>
      </c>
      <c r="K73" s="18" t="n">
        <v>417.87263067</v>
      </c>
      <c r="L73" s="20" t="n">
        <v>3.21996906</v>
      </c>
      <c r="M73" s="18" t="s">
        <v>481</v>
      </c>
      <c r="N73" s="20" t="s">
        <v>481</v>
      </c>
      <c r="O73" s="18" t="s">
        <v>481</v>
      </c>
      <c r="P73" s="20" t="s">
        <v>481</v>
      </c>
      <c r="Q73" s="18" t="s">
        <v>481</v>
      </c>
      <c r="R73" s="20" t="s">
        <v>481</v>
      </c>
      <c r="S73" s="18" t="s">
        <v>481</v>
      </c>
      <c r="T73" s="20" t="s">
        <v>481</v>
      </c>
      <c r="U73" s="18" t="n">
        <v>358.97811561</v>
      </c>
      <c r="V73" s="20" t="n">
        <v>14.25933708</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(218.0/B75*100)</f>
        <v/>
      </c>
      <c r="D75" s="19" t="n">
        <v>5157</v>
      </c>
      <c r="E75" s="18" t="n">
        <v>365.2857145</v>
      </c>
      <c r="F75" s="20" t="n">
        <v>3.20613285</v>
      </c>
      <c r="G75" s="18" t="n">
        <v>379.71329259</v>
      </c>
      <c r="H75" s="20" t="n">
        <v>4.43517253</v>
      </c>
      <c r="I75" s="18" t="n">
        <v>366.78991098</v>
      </c>
      <c r="J75" s="20" t="n">
        <v>8.00159075</v>
      </c>
      <c r="K75" s="18" t="n">
        <v>381.49020953</v>
      </c>
      <c r="L75" s="20" t="n">
        <v>5.98022109</v>
      </c>
      <c r="M75" s="18" t="s">
        <v>481</v>
      </c>
      <c r="N75" s="20" t="s">
        <v>481</v>
      </c>
      <c r="O75" s="18" t="s">
        <v>481</v>
      </c>
      <c r="P75" s="20" t="s">
        <v>481</v>
      </c>
      <c r="Q75" s="18" t="s">
        <v>481</v>
      </c>
      <c r="R75" s="20" t="s">
        <v>481</v>
      </c>
      <c r="S75" s="18" t="s">
        <v>481</v>
      </c>
      <c r="T75" s="20" t="s">
        <v>481</v>
      </c>
      <c r="U75" s="18" t="n">
        <v>321.37225402</v>
      </c>
      <c r="V75" s="20" t="n">
        <v>8.931952040000001</v>
      </c>
    </row>
    <row r="76" spans="1:22">
      <c r="A76" s="15" t="s">
        <v>551</v>
      </c>
      <c r="B76" s="17" t="n">
        <v>14167</v>
      </c>
      <c r="C76" s="18">
        <f>(229.0/B76*100)</f>
        <v/>
      </c>
      <c r="D76" s="19" t="n">
        <v>13938</v>
      </c>
      <c r="E76" s="18" t="n">
        <v>433.04551147</v>
      </c>
      <c r="F76" s="20" t="n">
        <v>2.70389986</v>
      </c>
      <c r="G76" s="18" t="n">
        <v>438.32895117</v>
      </c>
      <c r="H76" s="20" t="n">
        <v>3.51219572</v>
      </c>
      <c r="I76" s="18" t="n">
        <v>424.54687573</v>
      </c>
      <c r="J76" s="20" t="n">
        <v>4.30442014</v>
      </c>
      <c r="K76" s="18" t="n">
        <v>414.33247783</v>
      </c>
      <c r="L76" s="20" t="n">
        <v>3.64772266</v>
      </c>
      <c r="M76" s="18" t="s">
        <v>481</v>
      </c>
      <c r="N76" s="20" t="s">
        <v>481</v>
      </c>
      <c r="O76" s="18" t="s">
        <v>481</v>
      </c>
      <c r="P76" s="20" t="s">
        <v>481</v>
      </c>
      <c r="Q76" s="18" t="s">
        <v>481</v>
      </c>
      <c r="R76" s="20" t="s">
        <v>481</v>
      </c>
      <c r="S76" s="18" t="s">
        <v>481</v>
      </c>
      <c r="T76" s="20" t="s">
        <v>481</v>
      </c>
      <c r="U76" s="18" t="n">
        <v>344.99915934</v>
      </c>
      <c r="V76" s="20" t="n">
        <v>6.96011421</v>
      </c>
    </row>
    <row r="77" spans="1:22">
      <c r="A77" s="15" t="s">
        <v>552</v>
      </c>
      <c r="B77" s="17" t="n">
        <v>6062</v>
      </c>
      <c r="C77" s="18">
        <f>(98.0/B77*100)</f>
        <v/>
      </c>
      <c r="D77" s="19" t="n">
        <v>5964</v>
      </c>
      <c r="E77" s="18" t="n">
        <v>419.20417989</v>
      </c>
      <c r="F77" s="20" t="n">
        <v>2.77514672</v>
      </c>
      <c r="G77" s="18" t="n">
        <v>430.25658053</v>
      </c>
      <c r="H77" s="20" t="n">
        <v>3.77278094</v>
      </c>
      <c r="I77" s="18" t="n">
        <v>432.46971255</v>
      </c>
      <c r="J77" s="20" t="n">
        <v>5.91507309</v>
      </c>
      <c r="K77" s="18" t="n">
        <v>405.55716889</v>
      </c>
      <c r="L77" s="20" t="n">
        <v>6.72088792</v>
      </c>
      <c r="M77" s="18" t="s">
        <v>481</v>
      </c>
      <c r="N77" s="20" t="s">
        <v>481</v>
      </c>
      <c r="O77" s="18" t="s">
        <v>481</v>
      </c>
      <c r="P77" s="20" t="s">
        <v>481</v>
      </c>
      <c r="Q77" s="18" t="s">
        <v>481</v>
      </c>
      <c r="R77" s="20" t="s">
        <v>481</v>
      </c>
      <c r="S77" s="18" t="s">
        <v>481</v>
      </c>
      <c r="T77" s="20" t="s">
        <v>481</v>
      </c>
      <c r="U77" s="18" t="n">
        <v>345.86209649</v>
      </c>
      <c r="V77" s="20" t="n">
        <v>6.9477578</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447.73215681</v>
      </c>
      <c r="F81" s="20" t="n">
        <v>3.64228735</v>
      </c>
      <c r="G81" s="18" t="n">
        <v>450.30078816</v>
      </c>
      <c r="H81" s="20" t="n">
        <v>3.63667914</v>
      </c>
      <c r="I81" s="18" t="n">
        <v>441.2824157</v>
      </c>
      <c r="J81" s="20" t="n">
        <v>5.02688608</v>
      </c>
      <c r="K81" s="18" t="n">
        <v>441.35781269</v>
      </c>
      <c r="L81" s="20" t="n">
        <v>5.10280578</v>
      </c>
      <c r="M81" s="18" t="s">
        <v>481</v>
      </c>
      <c r="N81" s="20" t="s">
        <v>481</v>
      </c>
      <c r="O81" s="18" t="s">
        <v>481</v>
      </c>
      <c r="P81" s="20" t="s">
        <v>481</v>
      </c>
      <c r="Q81" s="18" t="s">
        <v>481</v>
      </c>
      <c r="R81" s="20" t="s">
        <v>481</v>
      </c>
      <c r="S81" s="18" t="s">
        <v>481</v>
      </c>
      <c r="T81" s="20" t="s">
        <v>481</v>
      </c>
      <c r="U81" s="18" t="n">
        <v>387.49641907</v>
      </c>
      <c r="V81" s="20" t="n">
        <v>22.22157934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922</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504.46876753</v>
      </c>
      <c r="F7" s="20" t="n">
        <v>1.97232917</v>
      </c>
      <c r="G7" s="18" t="n">
        <v>493.59129582</v>
      </c>
      <c r="H7" s="20" t="n">
        <v>2.83628484</v>
      </c>
      <c r="I7" s="18" t="n">
        <v>473.0435475</v>
      </c>
      <c r="J7" s="20" t="n">
        <v>5.66563362</v>
      </c>
      <c r="K7" s="18" t="n">
        <v>455.62175228</v>
      </c>
      <c r="L7" s="20" t="n">
        <v>5.01939765</v>
      </c>
      <c r="M7" s="18" t="s">
        <v>481</v>
      </c>
      <c r="N7" s="20" t="s">
        <v>481</v>
      </c>
      <c r="O7" s="18" t="s">
        <v>481</v>
      </c>
      <c r="P7" s="20" t="s">
        <v>481</v>
      </c>
      <c r="Q7" s="18" t="s">
        <v>481</v>
      </c>
      <c r="R7" s="20" t="s">
        <v>481</v>
      </c>
      <c r="S7" s="18" t="s">
        <v>481</v>
      </c>
      <c r="T7" s="20" t="s">
        <v>481</v>
      </c>
      <c r="U7" s="18" t="n">
        <v>418.31055683</v>
      </c>
      <c r="V7" s="20" t="n">
        <v>7.58717906</v>
      </c>
    </row>
    <row r="8" spans="1:22">
      <c r="A8" s="15" t="s">
        <v>483</v>
      </c>
      <c r="B8" s="17" t="n">
        <v>7007</v>
      </c>
      <c r="C8" s="18">
        <f>(28.0/B8*100)</f>
        <v/>
      </c>
      <c r="D8" s="19" t="n">
        <v>6979</v>
      </c>
      <c r="E8" s="18" t="n">
        <v>497.14710165</v>
      </c>
      <c r="F8" s="20" t="n">
        <v>2.89335072</v>
      </c>
      <c r="G8" s="18" t="n">
        <v>509.86822758</v>
      </c>
      <c r="H8" s="20" t="n">
        <v>4.82534863</v>
      </c>
      <c r="I8" s="18" t="n">
        <v>500.636102</v>
      </c>
      <c r="J8" s="20" t="n">
        <v>8.900622309999999</v>
      </c>
      <c r="K8" s="18" t="n">
        <v>494.95233753</v>
      </c>
      <c r="L8" s="20" t="n">
        <v>10.15043064</v>
      </c>
      <c r="M8" s="18" t="s">
        <v>481</v>
      </c>
      <c r="N8" s="20" t="s">
        <v>481</v>
      </c>
      <c r="O8" s="18" t="s">
        <v>481</v>
      </c>
      <c r="P8" s="20" t="s">
        <v>481</v>
      </c>
      <c r="Q8" s="18" t="n">
        <v>301.63126691</v>
      </c>
      <c r="R8" s="20" t="n">
        <v>25.14921031</v>
      </c>
      <c r="S8" s="18" t="s">
        <v>481</v>
      </c>
      <c r="T8" s="20" t="s">
        <v>481</v>
      </c>
      <c r="U8" s="18" t="n">
        <v>412.23607404</v>
      </c>
      <c r="V8" s="20" t="n">
        <v>12.80550902</v>
      </c>
    </row>
    <row r="9" spans="1:22">
      <c r="A9" s="15" t="s">
        <v>484</v>
      </c>
      <c r="B9" s="17" t="n">
        <v>9651</v>
      </c>
      <c r="C9" s="18">
        <f>(136.0/B9*100)</f>
        <v/>
      </c>
      <c r="D9" s="19" t="n">
        <v>9515</v>
      </c>
      <c r="E9" s="18" t="n">
        <v>519.65959657</v>
      </c>
      <c r="F9" s="20" t="n">
        <v>2.27972969</v>
      </c>
      <c r="G9" s="18" t="n">
        <v>496.46196737</v>
      </c>
      <c r="H9" s="20" t="n">
        <v>4.26244164</v>
      </c>
      <c r="I9" s="18" t="n">
        <v>462.7831084</v>
      </c>
      <c r="J9" s="20" t="n">
        <v>7.53074688</v>
      </c>
      <c r="K9" s="18" t="n">
        <v>445.68432475</v>
      </c>
      <c r="L9" s="20" t="n">
        <v>8.37193096</v>
      </c>
      <c r="M9" s="18" t="s">
        <v>481</v>
      </c>
      <c r="N9" s="20" t="s">
        <v>481</v>
      </c>
      <c r="O9" s="18" t="s">
        <v>481</v>
      </c>
      <c r="P9" s="20" t="s">
        <v>481</v>
      </c>
      <c r="Q9" s="18" t="n">
        <v>357.98454354</v>
      </c>
      <c r="R9" s="20" t="n">
        <v>11.51846445</v>
      </c>
      <c r="S9" s="18" t="s">
        <v>481</v>
      </c>
      <c r="T9" s="20" t="s">
        <v>481</v>
      </c>
      <c r="U9" s="18" t="n">
        <v>410.39526968</v>
      </c>
      <c r="V9" s="20" t="n">
        <v>8.246350809999999</v>
      </c>
    </row>
    <row r="10" spans="1:22">
      <c r="A10" s="15" t="s">
        <v>485</v>
      </c>
      <c r="B10" s="17" t="n">
        <v>20058</v>
      </c>
      <c r="C10" s="18">
        <f>(534.0/B10*100)</f>
        <v/>
      </c>
      <c r="D10" s="19" t="n">
        <v>19524</v>
      </c>
      <c r="E10" s="18" t="n">
        <v>523.1805318</v>
      </c>
      <c r="F10" s="20" t="n">
        <v>2.39910678</v>
      </c>
      <c r="G10" s="18" t="n">
        <v>507.48392995</v>
      </c>
      <c r="H10" s="20" t="n">
        <v>3.11328469</v>
      </c>
      <c r="I10" s="18" t="n">
        <v>495.56306327</v>
      </c>
      <c r="J10" s="20" t="n">
        <v>6.58408043</v>
      </c>
      <c r="K10" s="18" t="n">
        <v>479.89737721</v>
      </c>
      <c r="L10" s="20" t="n">
        <v>7.45271698</v>
      </c>
      <c r="M10" s="18" t="s">
        <v>481</v>
      </c>
      <c r="N10" s="20" t="s">
        <v>481</v>
      </c>
      <c r="O10" s="18" t="s">
        <v>481</v>
      </c>
      <c r="P10" s="20" t="s">
        <v>481</v>
      </c>
      <c r="Q10" s="18" t="s">
        <v>481</v>
      </c>
      <c r="R10" s="20" t="s">
        <v>481</v>
      </c>
      <c r="S10" s="18" t="s">
        <v>481</v>
      </c>
      <c r="T10" s="20" t="s">
        <v>481</v>
      </c>
      <c r="U10" s="18" t="n">
        <v>452.77964931</v>
      </c>
      <c r="V10" s="20" t="n">
        <v>8.98608853</v>
      </c>
    </row>
    <row r="11" spans="1:22">
      <c r="A11" s="15" t="s">
        <v>486</v>
      </c>
      <c r="B11" s="17" t="n">
        <v>7053</v>
      </c>
      <c r="C11" s="18">
        <f>(60.0/B11*100)</f>
        <v/>
      </c>
      <c r="D11" s="19" t="n">
        <v>6993</v>
      </c>
      <c r="E11" s="18" t="n">
        <v>423.04927102</v>
      </c>
      <c r="F11" s="20" t="n">
        <v>2.69419274</v>
      </c>
      <c r="G11" s="18" t="n">
        <v>432.84644782</v>
      </c>
      <c r="H11" s="20" t="n">
        <v>3.44514417</v>
      </c>
      <c r="I11" s="18" t="n">
        <v>419.94125264</v>
      </c>
      <c r="J11" s="20" t="n">
        <v>7.21488745</v>
      </c>
      <c r="K11" s="18" t="n">
        <v>406.21411176</v>
      </c>
      <c r="L11" s="20" t="n">
        <v>8.62087502</v>
      </c>
      <c r="M11" s="18" t="s">
        <v>481</v>
      </c>
      <c r="N11" s="20" t="s">
        <v>481</v>
      </c>
      <c r="O11" s="18" t="s">
        <v>481</v>
      </c>
      <c r="P11" s="20" t="s">
        <v>481</v>
      </c>
      <c r="Q11" s="18" t="s">
        <v>481</v>
      </c>
      <c r="R11" s="20" t="s">
        <v>481</v>
      </c>
      <c r="S11" s="18" t="s">
        <v>481</v>
      </c>
      <c r="T11" s="20" t="s">
        <v>481</v>
      </c>
      <c r="U11" s="18" t="n">
        <v>351.02657972</v>
      </c>
      <c r="V11" s="20" t="n">
        <v>8.765155849999999</v>
      </c>
    </row>
    <row r="12" spans="1:22">
      <c r="A12" s="15" t="s">
        <v>487</v>
      </c>
      <c r="B12" s="17" t="n">
        <v>6894</v>
      </c>
      <c r="C12" s="18">
        <f>(59.0/B12*100)</f>
        <v/>
      </c>
      <c r="D12" s="19" t="n">
        <v>6835</v>
      </c>
      <c r="E12" s="18" t="n">
        <v>490.75357093</v>
      </c>
      <c r="F12" s="20" t="n">
        <v>2.33286536</v>
      </c>
      <c r="G12" s="18" t="n">
        <v>518.12437828</v>
      </c>
      <c r="H12" s="20" t="n">
        <v>3.33864106</v>
      </c>
      <c r="I12" s="18" t="n">
        <v>499.43229259</v>
      </c>
      <c r="J12" s="20" t="n">
        <v>5.02338599</v>
      </c>
      <c r="K12" s="18" t="n">
        <v>501.61044357</v>
      </c>
      <c r="L12" s="20" t="n">
        <v>6.60472635</v>
      </c>
      <c r="M12" s="18" t="s">
        <v>481</v>
      </c>
      <c r="N12" s="20" t="s">
        <v>481</v>
      </c>
      <c r="O12" s="18" t="s">
        <v>481</v>
      </c>
      <c r="P12" s="20" t="s">
        <v>481</v>
      </c>
      <c r="Q12" s="18" t="n">
        <v>340.98506961</v>
      </c>
      <c r="R12" s="20" t="n">
        <v>12.52444664</v>
      </c>
      <c r="S12" s="18" t="s">
        <v>481</v>
      </c>
      <c r="T12" s="20" t="s">
        <v>481</v>
      </c>
      <c r="U12" s="18" t="n">
        <v>395.26909602</v>
      </c>
      <c r="V12" s="20" t="n">
        <v>10.20728797</v>
      </c>
    </row>
    <row r="13" spans="1:22">
      <c r="A13" s="15" t="s">
        <v>488</v>
      </c>
      <c r="B13" s="17" t="n">
        <v>7161</v>
      </c>
      <c r="C13" s="18">
        <f>(99.0/B13*100)</f>
        <v/>
      </c>
      <c r="D13" s="19" t="n">
        <v>7062</v>
      </c>
      <c r="E13" s="18" t="n">
        <v>515.65070211</v>
      </c>
      <c r="F13" s="20" t="n">
        <v>2.19302491</v>
      </c>
      <c r="G13" s="18" t="n">
        <v>518.20509252</v>
      </c>
      <c r="H13" s="20" t="n">
        <v>3.98369105</v>
      </c>
      <c r="I13" s="18" t="n">
        <v>516.51904577</v>
      </c>
      <c r="J13" s="20" t="n">
        <v>6.75256955</v>
      </c>
      <c r="K13" s="18" t="n">
        <v>489.90344726</v>
      </c>
      <c r="L13" s="20" t="n">
        <v>9.71376538</v>
      </c>
      <c r="M13" s="18" t="s">
        <v>481</v>
      </c>
      <c r="N13" s="20" t="s">
        <v>481</v>
      </c>
      <c r="O13" s="18" t="s">
        <v>481</v>
      </c>
      <c r="P13" s="20" t="s">
        <v>481</v>
      </c>
      <c r="Q13" s="18" t="n">
        <v>447.51533769</v>
      </c>
      <c r="R13" s="20" t="n">
        <v>5.97365007</v>
      </c>
      <c r="S13" s="18" t="s">
        <v>481</v>
      </c>
      <c r="T13" s="20" t="s">
        <v>481</v>
      </c>
      <c r="U13" s="18" t="n">
        <v>425.11389748</v>
      </c>
      <c r="V13" s="20" t="n">
        <v>11.83515443</v>
      </c>
    </row>
    <row r="14" spans="1:22">
      <c r="A14" s="15" t="s">
        <v>489</v>
      </c>
      <c r="B14" s="17" t="n">
        <v>5587</v>
      </c>
      <c r="C14" s="18">
        <f>(76.0/B14*100)</f>
        <v/>
      </c>
      <c r="D14" s="19" t="n">
        <v>5511</v>
      </c>
      <c r="E14" s="18" t="n">
        <v>517.84975651</v>
      </c>
      <c r="F14" s="20" t="n">
        <v>2.40388383</v>
      </c>
      <c r="G14" s="18" t="n">
        <v>528.24282623</v>
      </c>
      <c r="H14" s="20" t="n">
        <v>3.20953956</v>
      </c>
      <c r="I14" s="18" t="n">
        <v>528.06002664</v>
      </c>
      <c r="J14" s="20" t="n">
        <v>4.98657149</v>
      </c>
      <c r="K14" s="18" t="n">
        <v>509.56921584</v>
      </c>
      <c r="L14" s="20" t="n">
        <v>7.50734402</v>
      </c>
      <c r="M14" s="18" t="s">
        <v>481</v>
      </c>
      <c r="N14" s="20" t="s">
        <v>481</v>
      </c>
      <c r="O14" s="18" t="s">
        <v>481</v>
      </c>
      <c r="P14" s="20" t="s">
        <v>481</v>
      </c>
      <c r="Q14" s="18" t="s">
        <v>481</v>
      </c>
      <c r="R14" s="20" t="s">
        <v>481</v>
      </c>
      <c r="S14" s="18" t="s">
        <v>481</v>
      </c>
      <c r="T14" s="20" t="s">
        <v>481</v>
      </c>
      <c r="U14" s="18" t="n">
        <v>476.34364509</v>
      </c>
      <c r="V14" s="20" t="n">
        <v>13.12199055</v>
      </c>
    </row>
    <row r="15" spans="1:22">
      <c r="A15" s="15" t="s">
        <v>490</v>
      </c>
      <c r="B15" s="17" t="n">
        <v>5882</v>
      </c>
      <c r="C15" s="18">
        <f>(53.0/B15*100)</f>
        <v/>
      </c>
      <c r="D15" s="19" t="n">
        <v>5829</v>
      </c>
      <c r="E15" s="18" t="n">
        <v>516.61200252</v>
      </c>
      <c r="F15" s="20" t="n">
        <v>2.37575628</v>
      </c>
      <c r="G15" s="18" t="n">
        <v>511.4264254</v>
      </c>
      <c r="H15" s="20" t="n">
        <v>3.80021945</v>
      </c>
      <c r="I15" s="18" t="n">
        <v>516.32617938</v>
      </c>
      <c r="J15" s="20" t="n">
        <v>7.57874074</v>
      </c>
      <c r="K15" s="18" t="n">
        <v>465.41657495</v>
      </c>
      <c r="L15" s="20" t="n">
        <v>8.34792363</v>
      </c>
      <c r="M15" s="18" t="s">
        <v>481</v>
      </c>
      <c r="N15" s="20" t="s">
        <v>481</v>
      </c>
      <c r="O15" s="18" t="s">
        <v>481</v>
      </c>
      <c r="P15" s="20" t="s">
        <v>481</v>
      </c>
      <c r="Q15" s="18" t="n">
        <v>368.85220715</v>
      </c>
      <c r="R15" s="20" t="n">
        <v>14.5875493</v>
      </c>
      <c r="S15" s="18" t="s">
        <v>481</v>
      </c>
      <c r="T15" s="20" t="s">
        <v>481</v>
      </c>
      <c r="U15" s="18" t="n">
        <v>408.60083834</v>
      </c>
      <c r="V15" s="20" t="n">
        <v>13.68511494</v>
      </c>
    </row>
    <row r="16" spans="1:22">
      <c r="A16" s="15" t="s">
        <v>491</v>
      </c>
      <c r="B16" s="17" t="n">
        <v>6108</v>
      </c>
      <c r="C16" s="18">
        <f>(112.0/B16*100)</f>
        <v/>
      </c>
      <c r="D16" s="19" t="n">
        <v>5996</v>
      </c>
      <c r="E16" s="18" t="n">
        <v>503.07018843</v>
      </c>
      <c r="F16" s="20" t="n">
        <v>2.0462638</v>
      </c>
      <c r="G16" s="18" t="n">
        <v>484.88202985</v>
      </c>
      <c r="H16" s="20" t="n">
        <v>5.99240636</v>
      </c>
      <c r="I16" s="18" t="n">
        <v>456.41162818</v>
      </c>
      <c r="J16" s="20" t="n">
        <v>8.39433629</v>
      </c>
      <c r="K16" s="18" t="n">
        <v>403.92421825</v>
      </c>
      <c r="L16" s="20" t="n">
        <v>11.09455038</v>
      </c>
      <c r="M16" s="18" t="s">
        <v>481</v>
      </c>
      <c r="N16" s="20" t="s">
        <v>481</v>
      </c>
      <c r="O16" s="18" t="s">
        <v>481</v>
      </c>
      <c r="P16" s="20" t="s">
        <v>481</v>
      </c>
      <c r="Q16" s="18" t="s">
        <v>481</v>
      </c>
      <c r="R16" s="20" t="s">
        <v>481</v>
      </c>
      <c r="S16" s="18" t="s">
        <v>481</v>
      </c>
      <c r="T16" s="20" t="s">
        <v>481</v>
      </c>
      <c r="U16" s="18" t="n">
        <v>373.79785878</v>
      </c>
      <c r="V16" s="20" t="n">
        <v>8.399211579999999</v>
      </c>
    </row>
    <row r="17" spans="1:22">
      <c r="A17" s="15" t="s">
        <v>492</v>
      </c>
      <c r="B17" s="17" t="n">
        <v>6504</v>
      </c>
      <c r="C17" s="18">
        <f>(765.0/B17*100)</f>
        <v/>
      </c>
      <c r="D17" s="19" t="n">
        <v>5739</v>
      </c>
      <c r="E17" s="18" t="n">
        <v>515.5241148699999</v>
      </c>
      <c r="F17" s="20" t="n">
        <v>2.85553149</v>
      </c>
      <c r="G17" s="18" t="n">
        <v>520.86483555</v>
      </c>
      <c r="H17" s="20" t="n">
        <v>4.26251581</v>
      </c>
      <c r="I17" s="18" t="n">
        <v>500.95195087</v>
      </c>
      <c r="J17" s="20" t="n">
        <v>8.05072719</v>
      </c>
      <c r="K17" s="18" t="n">
        <v>482.93195197</v>
      </c>
      <c r="L17" s="20" t="n">
        <v>8.77814877</v>
      </c>
      <c r="M17" s="18" t="s">
        <v>481</v>
      </c>
      <c r="N17" s="20" t="s">
        <v>481</v>
      </c>
      <c r="O17" s="18" t="s">
        <v>481</v>
      </c>
      <c r="P17" s="20" t="s">
        <v>481</v>
      </c>
      <c r="Q17" s="18" t="n">
        <v>362.96139732</v>
      </c>
      <c r="R17" s="20" t="n">
        <v>12.64520278</v>
      </c>
      <c r="S17" s="18" t="s">
        <v>481</v>
      </c>
      <c r="T17" s="20" t="s">
        <v>481</v>
      </c>
      <c r="U17" s="18" t="n">
        <v>442.97014007</v>
      </c>
      <c r="V17" s="20" t="n">
        <v>10.02679186</v>
      </c>
    </row>
    <row r="18" spans="1:22">
      <c r="A18" s="15" t="s">
        <v>493</v>
      </c>
      <c r="B18" s="17" t="n">
        <v>5532</v>
      </c>
      <c r="C18" s="18">
        <f>(28.0/B18*100)</f>
        <v/>
      </c>
      <c r="D18" s="19" t="n">
        <v>5504</v>
      </c>
      <c r="E18" s="18" t="n">
        <v>452.18219676</v>
      </c>
      <c r="F18" s="20" t="n">
        <v>3.65317149</v>
      </c>
      <c r="G18" s="18" t="n">
        <v>467.43648796</v>
      </c>
      <c r="H18" s="20" t="n">
        <v>4.40586997</v>
      </c>
      <c r="I18" s="18" t="n">
        <v>452.28159079</v>
      </c>
      <c r="J18" s="20" t="n">
        <v>6.98041944</v>
      </c>
      <c r="K18" s="18" t="n">
        <v>441.77011005</v>
      </c>
      <c r="L18" s="20" t="n">
        <v>5.95761843</v>
      </c>
      <c r="M18" s="18" t="s">
        <v>481</v>
      </c>
      <c r="N18" s="20" t="s">
        <v>481</v>
      </c>
      <c r="O18" s="18" t="s">
        <v>481</v>
      </c>
      <c r="P18" s="20" t="s">
        <v>481</v>
      </c>
      <c r="Q18" s="18" t="s">
        <v>481</v>
      </c>
      <c r="R18" s="20" t="s">
        <v>481</v>
      </c>
      <c r="S18" s="18" t="s">
        <v>481</v>
      </c>
      <c r="T18" s="20" t="s">
        <v>481</v>
      </c>
      <c r="U18" s="18" t="n">
        <v>382.83601048</v>
      </c>
      <c r="V18" s="20" t="n">
        <v>14.8398807</v>
      </c>
    </row>
    <row r="19" spans="1:22">
      <c r="A19" s="15" t="s">
        <v>494</v>
      </c>
      <c r="B19" s="17" t="n">
        <v>5658</v>
      </c>
      <c r="C19" s="18">
        <f>(80.0/B19*100)</f>
        <v/>
      </c>
      <c r="D19" s="19" t="n">
        <v>5578</v>
      </c>
      <c r="E19" s="18" t="n">
        <v>477.89135909</v>
      </c>
      <c r="F19" s="20" t="n">
        <v>3.10014935</v>
      </c>
      <c r="G19" s="18" t="n">
        <v>491.71023968</v>
      </c>
      <c r="H19" s="20" t="n">
        <v>3.8332908</v>
      </c>
      <c r="I19" s="18" t="n">
        <v>480.30494489</v>
      </c>
      <c r="J19" s="20" t="n">
        <v>4.66679819</v>
      </c>
      <c r="K19" s="18" t="n">
        <v>453.98724477</v>
      </c>
      <c r="L19" s="20" t="n">
        <v>7.06504131</v>
      </c>
      <c r="M19" s="18" t="s">
        <v>481</v>
      </c>
      <c r="N19" s="20" t="s">
        <v>481</v>
      </c>
      <c r="O19" s="18" t="s">
        <v>481</v>
      </c>
      <c r="P19" s="20" t="s">
        <v>481</v>
      </c>
      <c r="Q19" s="18" t="s">
        <v>481</v>
      </c>
      <c r="R19" s="20" t="s">
        <v>481</v>
      </c>
      <c r="S19" s="18" t="s">
        <v>481</v>
      </c>
      <c r="T19" s="20" t="s">
        <v>481</v>
      </c>
      <c r="U19" s="18" t="n">
        <v>369.63917153</v>
      </c>
      <c r="V19" s="20" t="n">
        <v>13.13945866</v>
      </c>
    </row>
    <row r="20" spans="1:22">
      <c r="A20" s="15" t="s">
        <v>495</v>
      </c>
      <c r="B20" s="17" t="n">
        <v>3371</v>
      </c>
      <c r="C20" s="18">
        <f>(75.0/B20*100)</f>
        <v/>
      </c>
      <c r="D20" s="19" t="n">
        <v>3296</v>
      </c>
      <c r="E20" s="18" t="n">
        <v>492.45897679</v>
      </c>
      <c r="F20" s="20" t="n">
        <v>2.19220349</v>
      </c>
      <c r="G20" s="18" t="n">
        <v>478.65993317</v>
      </c>
      <c r="H20" s="20" t="n">
        <v>7.37520447</v>
      </c>
      <c r="I20" s="18" t="n">
        <v>487.45371524</v>
      </c>
      <c r="J20" s="20" t="n">
        <v>10.05681233</v>
      </c>
      <c r="K20" s="18" t="n">
        <v>470.97970991</v>
      </c>
      <c r="L20" s="20" t="n">
        <v>12.8812373</v>
      </c>
      <c r="M20" s="18" t="s">
        <v>481</v>
      </c>
      <c r="N20" s="20" t="s">
        <v>481</v>
      </c>
      <c r="O20" s="18" t="s">
        <v>481</v>
      </c>
      <c r="P20" s="20" t="s">
        <v>481</v>
      </c>
      <c r="Q20" s="18" t="s">
        <v>481</v>
      </c>
      <c r="R20" s="20" t="s">
        <v>481</v>
      </c>
      <c r="S20" s="18" t="s">
        <v>481</v>
      </c>
      <c r="T20" s="20" t="s">
        <v>481</v>
      </c>
      <c r="U20" s="18" t="n">
        <v>384.41280846</v>
      </c>
      <c r="V20" s="20" t="n">
        <v>18.44904722</v>
      </c>
    </row>
    <row r="21" spans="1:22">
      <c r="A21" s="15" t="s">
        <v>496</v>
      </c>
      <c r="B21" s="17" t="n">
        <v>5741</v>
      </c>
      <c r="C21" s="18">
        <f>(45.0/B21*100)</f>
        <v/>
      </c>
      <c r="D21" s="19" t="n">
        <v>5696</v>
      </c>
      <c r="E21" s="18" t="n">
        <v>506.07460904</v>
      </c>
      <c r="F21" s="20" t="n">
        <v>2.03073357</v>
      </c>
      <c r="G21" s="18" t="n">
        <v>497.74532986</v>
      </c>
      <c r="H21" s="20" t="n">
        <v>3.41876879</v>
      </c>
      <c r="I21" s="18" t="n">
        <v>499.71107965</v>
      </c>
      <c r="J21" s="20" t="n">
        <v>7.69255167</v>
      </c>
      <c r="K21" s="18" t="n">
        <v>481.68261338</v>
      </c>
      <c r="L21" s="20" t="n">
        <v>11.10555531</v>
      </c>
      <c r="M21" s="18" t="s">
        <v>481</v>
      </c>
      <c r="N21" s="20" t="s">
        <v>481</v>
      </c>
      <c r="O21" s="18" t="s">
        <v>481</v>
      </c>
      <c r="P21" s="20" t="s">
        <v>481</v>
      </c>
      <c r="Q21" s="18" t="s">
        <v>481</v>
      </c>
      <c r="R21" s="20" t="s">
        <v>481</v>
      </c>
      <c r="S21" s="18" t="s">
        <v>481</v>
      </c>
      <c r="T21" s="20" t="s">
        <v>481</v>
      </c>
      <c r="U21" s="18" t="n">
        <v>465.88604106</v>
      </c>
      <c r="V21" s="20" t="n">
        <v>16.83447215</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489.72873084</v>
      </c>
      <c r="R23" s="20" t="n">
        <v>2.84541514</v>
      </c>
      <c r="S23" s="18" t="s">
        <v>481</v>
      </c>
      <c r="T23" s="20" t="s">
        <v>481</v>
      </c>
      <c r="U23" s="18" t="s">
        <v>481</v>
      </c>
      <c r="V23" s="20" t="s">
        <v>481</v>
      </c>
    </row>
    <row r="24" spans="1:22">
      <c r="A24" s="15" t="s">
        <v>499</v>
      </c>
      <c r="B24" s="17" t="n">
        <v>6647</v>
      </c>
      <c r="C24" s="18">
        <f>(7.0/B24*100)</f>
        <v/>
      </c>
      <c r="D24" s="19" t="n">
        <v>6640</v>
      </c>
      <c r="E24" s="18" t="n">
        <v>535.01610792</v>
      </c>
      <c r="F24" s="20" t="n">
        <v>2.99843239</v>
      </c>
      <c r="G24" s="18" t="n">
        <v>533.03136389</v>
      </c>
      <c r="H24" s="20" t="n">
        <v>6.80838932</v>
      </c>
      <c r="I24" s="18" t="n">
        <v>475.84939383</v>
      </c>
      <c r="J24" s="20" t="n">
        <v>11.88768147</v>
      </c>
      <c r="K24" s="18" t="n">
        <v>480.74164882</v>
      </c>
      <c r="L24" s="20" t="n">
        <v>10.57496924</v>
      </c>
      <c r="M24" s="18" t="s">
        <v>481</v>
      </c>
      <c r="N24" s="20" t="s">
        <v>481</v>
      </c>
      <c r="O24" s="18" t="s">
        <v>481</v>
      </c>
      <c r="P24" s="20" t="s">
        <v>481</v>
      </c>
      <c r="Q24" s="18" t="s">
        <v>481</v>
      </c>
      <c r="R24" s="20" t="s">
        <v>481</v>
      </c>
      <c r="S24" s="18" t="s">
        <v>481</v>
      </c>
      <c r="T24" s="20" t="s">
        <v>481</v>
      </c>
      <c r="U24" s="18" t="n">
        <v>442.0007735</v>
      </c>
      <c r="V24" s="20" t="n">
        <v>22.96172785</v>
      </c>
    </row>
    <row r="25" spans="1:22">
      <c r="A25" s="15" t="s">
        <v>500</v>
      </c>
      <c r="B25" s="17" t="n">
        <v>5581</v>
      </c>
      <c r="C25" s="18">
        <f>(25.0/B25*100)</f>
        <v/>
      </c>
      <c r="D25" s="19" t="n">
        <v>5556</v>
      </c>
      <c r="E25" s="18" t="n">
        <v>525.25925825</v>
      </c>
      <c r="F25" s="20" t="n">
        <v>3.74978238</v>
      </c>
      <c r="G25" s="18" t="n">
        <v>513.44731528</v>
      </c>
      <c r="H25" s="20" t="n">
        <v>10.71947392</v>
      </c>
      <c r="I25" s="18" t="n">
        <v>491.68377769</v>
      </c>
      <c r="J25" s="20" t="n">
        <v>16.80539059</v>
      </c>
      <c r="K25" s="18" t="n">
        <v>508.9994899</v>
      </c>
      <c r="L25" s="20" t="n">
        <v>20.98679689</v>
      </c>
      <c r="M25" s="18" t="s">
        <v>481</v>
      </c>
      <c r="N25" s="20" t="s">
        <v>481</v>
      </c>
      <c r="O25" s="18" t="s">
        <v>481</v>
      </c>
      <c r="P25" s="20" t="s">
        <v>481</v>
      </c>
      <c r="Q25" s="18" t="s">
        <v>481</v>
      </c>
      <c r="R25" s="20" t="s">
        <v>481</v>
      </c>
      <c r="S25" s="18" t="s">
        <v>481</v>
      </c>
      <c r="T25" s="20" t="s">
        <v>481</v>
      </c>
      <c r="U25" s="18" t="n">
        <v>448.85928967</v>
      </c>
      <c r="V25" s="20" t="n">
        <v>30.65435063</v>
      </c>
    </row>
    <row r="26" spans="1:22">
      <c r="A26" s="15" t="s">
        <v>501</v>
      </c>
      <c r="B26" s="17" t="n">
        <v>4869</v>
      </c>
      <c r="C26" s="18">
        <f>(39.0/B26*100)</f>
        <v/>
      </c>
      <c r="D26" s="19" t="n">
        <v>4830</v>
      </c>
      <c r="E26" s="18" t="n">
        <v>484.05452135</v>
      </c>
      <c r="F26" s="20" t="n">
        <v>2.28953065</v>
      </c>
      <c r="G26" s="18" t="n">
        <v>487.58763381</v>
      </c>
      <c r="H26" s="20" t="n">
        <v>3.41987193</v>
      </c>
      <c r="I26" s="18" t="n">
        <v>473.22213646</v>
      </c>
      <c r="J26" s="20" t="n">
        <v>5.11531985</v>
      </c>
      <c r="K26" s="18" t="n">
        <v>476.0085037</v>
      </c>
      <c r="L26" s="20" t="n">
        <v>6.4158138</v>
      </c>
      <c r="M26" s="18" t="s">
        <v>481</v>
      </c>
      <c r="N26" s="20" t="s">
        <v>481</v>
      </c>
      <c r="O26" s="18" t="s">
        <v>481</v>
      </c>
      <c r="P26" s="20" t="s">
        <v>481</v>
      </c>
      <c r="Q26" s="18" t="s">
        <v>481</v>
      </c>
      <c r="R26" s="20" t="s">
        <v>481</v>
      </c>
      <c r="S26" s="18" t="s">
        <v>481</v>
      </c>
      <c r="T26" s="20" t="s">
        <v>481</v>
      </c>
      <c r="U26" s="18" t="n">
        <v>423.10056592</v>
      </c>
      <c r="V26" s="20" t="n">
        <v>14.17486044</v>
      </c>
    </row>
    <row r="27" spans="1:22">
      <c r="A27" s="15" t="s">
        <v>502</v>
      </c>
      <c r="B27" s="17" t="n">
        <v>5299</v>
      </c>
      <c r="C27" s="18">
        <f>(22.0/B27*100)</f>
        <v/>
      </c>
      <c r="D27" s="19" t="n">
        <v>5277</v>
      </c>
      <c r="E27" s="18" t="n">
        <v>494.86615454</v>
      </c>
      <c r="F27" s="20" t="n">
        <v>1.50659539</v>
      </c>
      <c r="G27" s="18" t="n">
        <v>475.22075454</v>
      </c>
      <c r="H27" s="20" t="n">
        <v>4.11660026</v>
      </c>
      <c r="I27" s="18" t="n">
        <v>437.29565306</v>
      </c>
      <c r="J27" s="20" t="n">
        <v>8.59036661</v>
      </c>
      <c r="K27" s="18" t="n">
        <v>449.44897367</v>
      </c>
      <c r="L27" s="20" t="n">
        <v>9.958654060000001</v>
      </c>
      <c r="M27" s="18" t="s">
        <v>481</v>
      </c>
      <c r="N27" s="20" t="s">
        <v>481</v>
      </c>
      <c r="O27" s="18" t="s">
        <v>481</v>
      </c>
      <c r="P27" s="20" t="s">
        <v>481</v>
      </c>
      <c r="Q27" s="18" t="s">
        <v>481</v>
      </c>
      <c r="R27" s="20" t="s">
        <v>481</v>
      </c>
      <c r="S27" s="18" t="s">
        <v>481</v>
      </c>
      <c r="T27" s="20" t="s">
        <v>481</v>
      </c>
      <c r="U27" s="18" t="n">
        <v>385.55632563</v>
      </c>
      <c r="V27" s="20" t="n">
        <v>6.59943076</v>
      </c>
    </row>
    <row r="28" spans="1:22">
      <c r="A28" s="15" t="s">
        <v>503</v>
      </c>
      <c r="B28" s="17" t="n">
        <v>7568</v>
      </c>
      <c r="C28" s="18">
        <f>(80.0/B28*100)</f>
        <v/>
      </c>
      <c r="D28" s="19" t="n">
        <v>7488</v>
      </c>
      <c r="E28" s="18" t="n">
        <v>407.3117268</v>
      </c>
      <c r="F28" s="20" t="n">
        <v>2.41144447</v>
      </c>
      <c r="G28" s="18" t="n">
        <v>421.20406557</v>
      </c>
      <c r="H28" s="20" t="n">
        <v>3.69159335</v>
      </c>
      <c r="I28" s="18" t="n">
        <v>408.01381227</v>
      </c>
      <c r="J28" s="20" t="n">
        <v>4.51431482</v>
      </c>
      <c r="K28" s="18" t="n">
        <v>388.29093274</v>
      </c>
      <c r="L28" s="20" t="n">
        <v>5.56829495</v>
      </c>
      <c r="M28" s="18" t="s">
        <v>481</v>
      </c>
      <c r="N28" s="20" t="s">
        <v>481</v>
      </c>
      <c r="O28" s="18" t="s">
        <v>481</v>
      </c>
      <c r="P28" s="20" t="s">
        <v>481</v>
      </c>
      <c r="Q28" s="18" t="s">
        <v>481</v>
      </c>
      <c r="R28" s="20" t="s">
        <v>481</v>
      </c>
      <c r="S28" s="18" t="s">
        <v>481</v>
      </c>
      <c r="T28" s="20" t="s">
        <v>481</v>
      </c>
      <c r="U28" s="18" t="n">
        <v>343.08652014</v>
      </c>
      <c r="V28" s="20" t="n">
        <v>12.33940249</v>
      </c>
    </row>
    <row r="29" spans="1:22">
      <c r="A29" s="15" t="s">
        <v>504</v>
      </c>
      <c r="B29" s="17" t="n">
        <v>5385</v>
      </c>
      <c r="C29" s="18">
        <f>(30.0/B29*100)</f>
        <v/>
      </c>
      <c r="D29" s="19" t="n">
        <v>5355</v>
      </c>
      <c r="E29" s="18" t="n">
        <v>521.7596013899999</v>
      </c>
      <c r="F29" s="20" t="n">
        <v>2.32518486</v>
      </c>
      <c r="G29" s="18" t="n">
        <v>497.14466347</v>
      </c>
      <c r="H29" s="20" t="n">
        <v>5.13491094</v>
      </c>
      <c r="I29" s="18" t="n">
        <v>472.32628163</v>
      </c>
      <c r="J29" s="20" t="n">
        <v>10.98276644</v>
      </c>
      <c r="K29" s="18" t="n">
        <v>461.10013779</v>
      </c>
      <c r="L29" s="20" t="n">
        <v>15.94692092</v>
      </c>
      <c r="M29" s="18" t="s">
        <v>481</v>
      </c>
      <c r="N29" s="20" t="s">
        <v>481</v>
      </c>
      <c r="O29" s="18" t="s">
        <v>481</v>
      </c>
      <c r="P29" s="20" t="s">
        <v>481</v>
      </c>
      <c r="Q29" s="18" t="n">
        <v>335.3902018</v>
      </c>
      <c r="R29" s="20" t="n">
        <v>12.1685767</v>
      </c>
      <c r="S29" s="18" t="s">
        <v>481</v>
      </c>
      <c r="T29" s="20" t="s">
        <v>481</v>
      </c>
      <c r="U29" s="18" t="n">
        <v>434.80277313</v>
      </c>
      <c r="V29" s="20" t="n">
        <v>13.96190095</v>
      </c>
    </row>
    <row r="30" spans="1:22">
      <c r="A30" s="15" t="s">
        <v>505</v>
      </c>
      <c r="B30" s="17" t="n">
        <v>4520</v>
      </c>
      <c r="C30" s="18">
        <f>(110.0/B30*100)</f>
        <v/>
      </c>
      <c r="D30" s="19" t="n">
        <v>4410</v>
      </c>
      <c r="E30" s="18" t="n">
        <v>502.37310414</v>
      </c>
      <c r="F30" s="20" t="n">
        <v>2.73341577</v>
      </c>
      <c r="G30" s="18" t="n">
        <v>497.03109879</v>
      </c>
      <c r="H30" s="20" t="n">
        <v>4.39458888</v>
      </c>
      <c r="I30" s="18" t="n">
        <v>480.14082905</v>
      </c>
      <c r="J30" s="20" t="n">
        <v>5.55546116</v>
      </c>
      <c r="K30" s="18" t="n">
        <v>475.64221647</v>
      </c>
      <c r="L30" s="20" t="n">
        <v>6.90703263</v>
      </c>
      <c r="M30" s="18" t="s">
        <v>481</v>
      </c>
      <c r="N30" s="20" t="s">
        <v>481</v>
      </c>
      <c r="O30" s="18" t="s">
        <v>481</v>
      </c>
      <c r="P30" s="20" t="s">
        <v>481</v>
      </c>
      <c r="Q30" s="18" t="s">
        <v>481</v>
      </c>
      <c r="R30" s="20" t="s">
        <v>481</v>
      </c>
      <c r="S30" s="18" t="s">
        <v>481</v>
      </c>
      <c r="T30" s="20" t="s">
        <v>481</v>
      </c>
      <c r="U30" s="18" t="n">
        <v>409.84391373</v>
      </c>
      <c r="V30" s="20" t="n">
        <v>13.87382699</v>
      </c>
    </row>
    <row r="31" spans="1:22">
      <c r="A31" s="15" t="s">
        <v>506</v>
      </c>
      <c r="B31" s="17" t="n">
        <v>5456</v>
      </c>
      <c r="C31" s="18">
        <f>(127.0/B31*100)</f>
        <v/>
      </c>
      <c r="D31" s="19" t="n">
        <v>5329</v>
      </c>
      <c r="E31" s="18" t="n">
        <v>507.91632364</v>
      </c>
      <c r="F31" s="20" t="n">
        <v>2.19041407</v>
      </c>
      <c r="G31" s="18" t="n">
        <v>500.9100823</v>
      </c>
      <c r="H31" s="20" t="n">
        <v>4.47661741</v>
      </c>
      <c r="I31" s="18" t="n">
        <v>501.47195314</v>
      </c>
      <c r="J31" s="20" t="n">
        <v>7.10915689</v>
      </c>
      <c r="K31" s="18" t="n">
        <v>468.86174522</v>
      </c>
      <c r="L31" s="20" t="n">
        <v>7.0163222</v>
      </c>
      <c r="M31" s="18" t="s">
        <v>481</v>
      </c>
      <c r="N31" s="20" t="s">
        <v>481</v>
      </c>
      <c r="O31" s="18" t="s">
        <v>481</v>
      </c>
      <c r="P31" s="20" t="s">
        <v>481</v>
      </c>
      <c r="Q31" s="18" t="s">
        <v>481</v>
      </c>
      <c r="R31" s="20" t="s">
        <v>481</v>
      </c>
      <c r="S31" s="18" t="s">
        <v>481</v>
      </c>
      <c r="T31" s="20" t="s">
        <v>481</v>
      </c>
      <c r="U31" s="18" t="n">
        <v>414.3366831</v>
      </c>
      <c r="V31" s="20" t="n">
        <v>8.394315860000001</v>
      </c>
    </row>
    <row r="32" spans="1:22">
      <c r="A32" s="15" t="s">
        <v>507</v>
      </c>
      <c r="B32" s="17" t="n">
        <v>4478</v>
      </c>
      <c r="C32" s="18">
        <f>(5.0/B32*100)</f>
        <v/>
      </c>
      <c r="D32" s="19" t="n">
        <v>4473</v>
      </c>
      <c r="E32" s="18" t="n">
        <v>503.97301342</v>
      </c>
      <c r="F32" s="20" t="n">
        <v>2.82085674</v>
      </c>
      <c r="G32" s="18" t="n">
        <v>513.13330759</v>
      </c>
      <c r="H32" s="20" t="n">
        <v>3.44342968</v>
      </c>
      <c r="I32" s="18" t="n">
        <v>496.9586099</v>
      </c>
      <c r="J32" s="20" t="n">
        <v>6.27211819</v>
      </c>
      <c r="K32" s="18" t="n">
        <v>495.94974853</v>
      </c>
      <c r="L32" s="20" t="n">
        <v>7.11706868</v>
      </c>
      <c r="M32" s="18" t="s">
        <v>481</v>
      </c>
      <c r="N32" s="20" t="s">
        <v>481</v>
      </c>
      <c r="O32" s="18" t="s">
        <v>481</v>
      </c>
      <c r="P32" s="20" t="s">
        <v>481</v>
      </c>
      <c r="Q32" s="18" t="s">
        <v>481</v>
      </c>
      <c r="R32" s="20" t="s">
        <v>481</v>
      </c>
      <c r="S32" s="18" t="s">
        <v>481</v>
      </c>
      <c r="T32" s="20" t="s">
        <v>481</v>
      </c>
      <c r="U32" s="18" t="n">
        <v>432.96157843</v>
      </c>
      <c r="V32" s="20" t="n">
        <v>19.7902424</v>
      </c>
    </row>
    <row r="33" spans="1:22">
      <c r="A33" s="15" t="s">
        <v>508</v>
      </c>
      <c r="B33" s="17" t="n">
        <v>7325</v>
      </c>
      <c r="C33" s="18">
        <f>(76.0/B33*100)</f>
        <v/>
      </c>
      <c r="D33" s="19" t="n">
        <v>7249</v>
      </c>
      <c r="E33" s="18" t="n">
        <v>495.06925497</v>
      </c>
      <c r="F33" s="20" t="n">
        <v>2.55430187</v>
      </c>
      <c r="G33" s="18" t="n">
        <v>494.99682813</v>
      </c>
      <c r="H33" s="20" t="n">
        <v>5.58233593</v>
      </c>
      <c r="I33" s="18" t="n">
        <v>460.14735175</v>
      </c>
      <c r="J33" s="20" t="n">
        <v>8.87605872</v>
      </c>
      <c r="K33" s="18" t="n">
        <v>456.49668134</v>
      </c>
      <c r="L33" s="20" t="n">
        <v>11.83576062</v>
      </c>
      <c r="M33" s="18" t="s">
        <v>481</v>
      </c>
      <c r="N33" s="20" t="s">
        <v>481</v>
      </c>
      <c r="O33" s="18" t="s">
        <v>481</v>
      </c>
      <c r="P33" s="20" t="s">
        <v>481</v>
      </c>
      <c r="Q33" s="18" t="s">
        <v>481</v>
      </c>
      <c r="R33" s="20" t="s">
        <v>481</v>
      </c>
      <c r="S33" s="18" t="s">
        <v>481</v>
      </c>
      <c r="T33" s="20" t="s">
        <v>481</v>
      </c>
      <c r="U33" s="18" t="n">
        <v>408.66775803</v>
      </c>
      <c r="V33" s="20" t="n">
        <v>18.18208074</v>
      </c>
    </row>
    <row r="34" spans="1:22">
      <c r="A34" s="15" t="s">
        <v>509</v>
      </c>
      <c r="B34" s="17" t="n">
        <v>6350</v>
      </c>
      <c r="C34" s="18">
        <f>(40.0/B34*100)</f>
        <v/>
      </c>
      <c r="D34" s="19" t="n">
        <v>6310</v>
      </c>
      <c r="E34" s="18" t="n">
        <v>476.14000812</v>
      </c>
      <c r="F34" s="20" t="n">
        <v>2.78295855</v>
      </c>
      <c r="G34" s="18" t="n">
        <v>495.95424197</v>
      </c>
      <c r="H34" s="20" t="n">
        <v>3.24402261</v>
      </c>
      <c r="I34" s="18" t="n">
        <v>491.77804843</v>
      </c>
      <c r="J34" s="20" t="n">
        <v>5.63380268</v>
      </c>
      <c r="K34" s="18" t="n">
        <v>485.46888142</v>
      </c>
      <c r="L34" s="20" t="n">
        <v>5.92814199</v>
      </c>
      <c r="M34" s="18" t="s">
        <v>481</v>
      </c>
      <c r="N34" s="20" t="s">
        <v>481</v>
      </c>
      <c r="O34" s="18" t="s">
        <v>481</v>
      </c>
      <c r="P34" s="20" t="s">
        <v>481</v>
      </c>
      <c r="Q34" s="18" t="n">
        <v>336.51078337</v>
      </c>
      <c r="R34" s="20" t="n">
        <v>12.24828707</v>
      </c>
      <c r="S34" s="18" t="s">
        <v>481</v>
      </c>
      <c r="T34" s="20" t="s">
        <v>481</v>
      </c>
      <c r="U34" s="18" t="n">
        <v>364.88128508</v>
      </c>
      <c r="V34" s="20" t="n">
        <v>12.28435947</v>
      </c>
    </row>
    <row r="35" spans="1:22">
      <c r="A35" s="15" t="s">
        <v>510</v>
      </c>
      <c r="B35" s="17" t="n">
        <v>6406</v>
      </c>
      <c r="C35" s="18">
        <f>(42.0/B35*100)</f>
        <v/>
      </c>
      <c r="D35" s="19" t="n">
        <v>6364</v>
      </c>
      <c r="E35" s="18" t="n">
        <v>517.1862170000001</v>
      </c>
      <c r="F35" s="20" t="n">
        <v>1.55087489</v>
      </c>
      <c r="G35" s="18" t="n">
        <v>499.52831987</v>
      </c>
      <c r="H35" s="20" t="n">
        <v>4.17168225</v>
      </c>
      <c r="I35" s="18" t="n">
        <v>480.73058286</v>
      </c>
      <c r="J35" s="20" t="n">
        <v>8.653517040000001</v>
      </c>
      <c r="K35" s="18" t="n">
        <v>470.66947752</v>
      </c>
      <c r="L35" s="20" t="n">
        <v>10.6579651</v>
      </c>
      <c r="M35" s="18" t="s">
        <v>481</v>
      </c>
      <c r="N35" s="20" t="s">
        <v>481</v>
      </c>
      <c r="O35" s="18" t="s">
        <v>481</v>
      </c>
      <c r="P35" s="20" t="s">
        <v>481</v>
      </c>
      <c r="Q35" s="18" t="n">
        <v>349.78970242</v>
      </c>
      <c r="R35" s="20" t="n">
        <v>6.90672373</v>
      </c>
      <c r="S35" s="18" t="s">
        <v>481</v>
      </c>
      <c r="T35" s="20" t="s">
        <v>481</v>
      </c>
      <c r="U35" s="18" t="n">
        <v>444.3911727</v>
      </c>
      <c r="V35" s="20" t="n">
        <v>10.64820241</v>
      </c>
    </row>
    <row r="36" spans="1:22">
      <c r="A36" s="15" t="s">
        <v>511</v>
      </c>
      <c r="B36" s="17" t="n">
        <v>6736</v>
      </c>
      <c r="C36" s="18">
        <f>(33.0/B36*100)</f>
        <v/>
      </c>
      <c r="D36" s="19" t="n">
        <v>6703</v>
      </c>
      <c r="E36" s="18" t="n">
        <v>488.44397277</v>
      </c>
      <c r="F36" s="20" t="n">
        <v>2.26084711</v>
      </c>
      <c r="G36" s="18" t="n">
        <v>486.47489881</v>
      </c>
      <c r="H36" s="20" t="n">
        <v>3.70857303</v>
      </c>
      <c r="I36" s="18" t="n">
        <v>480.13103623</v>
      </c>
      <c r="J36" s="20" t="n">
        <v>6.6258046</v>
      </c>
      <c r="K36" s="18" t="n">
        <v>459.1916094</v>
      </c>
      <c r="L36" s="20" t="n">
        <v>8.595197020000001</v>
      </c>
      <c r="M36" s="18" t="s">
        <v>481</v>
      </c>
      <c r="N36" s="20" t="s">
        <v>481</v>
      </c>
      <c r="O36" s="18" t="s">
        <v>481</v>
      </c>
      <c r="P36" s="20" t="s">
        <v>481</v>
      </c>
      <c r="Q36" s="18" t="s">
        <v>481</v>
      </c>
      <c r="R36" s="20" t="s">
        <v>481</v>
      </c>
      <c r="S36" s="18" t="s">
        <v>481</v>
      </c>
      <c r="T36" s="20" t="s">
        <v>481</v>
      </c>
      <c r="U36" s="18" t="n">
        <v>415.51008953</v>
      </c>
      <c r="V36" s="20" t="n">
        <v>15.42195384</v>
      </c>
    </row>
    <row r="37" spans="1:22">
      <c r="A37" s="15" t="s">
        <v>512</v>
      </c>
      <c r="B37" s="17" t="n">
        <v>5458</v>
      </c>
      <c r="C37" s="18">
        <f>(69.0/B37*100)</f>
        <v/>
      </c>
      <c r="D37" s="19" t="n">
        <v>5389</v>
      </c>
      <c r="E37" s="18" t="n">
        <v>500.19216989</v>
      </c>
      <c r="F37" s="20" t="n">
        <v>3.30834621</v>
      </c>
      <c r="G37" s="18" t="n">
        <v>504.64178421</v>
      </c>
      <c r="H37" s="20" t="n">
        <v>3.73026102</v>
      </c>
      <c r="I37" s="18" t="n">
        <v>479.93486026</v>
      </c>
      <c r="J37" s="20" t="n">
        <v>5.54669845</v>
      </c>
      <c r="K37" s="18" t="n">
        <v>464.32391232</v>
      </c>
      <c r="L37" s="20" t="n">
        <v>8.8405968</v>
      </c>
      <c r="M37" s="18" t="s">
        <v>481</v>
      </c>
      <c r="N37" s="20" t="s">
        <v>481</v>
      </c>
      <c r="O37" s="18" t="s">
        <v>481</v>
      </c>
      <c r="P37" s="20" t="s">
        <v>481</v>
      </c>
      <c r="Q37" s="18" t="s">
        <v>481</v>
      </c>
      <c r="R37" s="20" t="s">
        <v>481</v>
      </c>
      <c r="S37" s="18" t="s">
        <v>481</v>
      </c>
      <c r="T37" s="20" t="s">
        <v>481</v>
      </c>
      <c r="U37" s="18" t="n">
        <v>381.08988856</v>
      </c>
      <c r="V37" s="20" t="n">
        <v>9.802413420000001</v>
      </c>
    </row>
    <row r="38" spans="1:22">
      <c r="A38" s="15" t="s">
        <v>513</v>
      </c>
      <c r="B38" s="17" t="n">
        <v>5860</v>
      </c>
      <c r="C38" s="18">
        <f>(17.0/B38*100)</f>
        <v/>
      </c>
      <c r="D38" s="19" t="n">
        <v>5843</v>
      </c>
      <c r="E38" s="18" t="n">
        <v>526.52824897</v>
      </c>
      <c r="F38" s="20" t="n">
        <v>2.99896817</v>
      </c>
      <c r="G38" s="18" t="n">
        <v>517.65855798</v>
      </c>
      <c r="H38" s="20" t="n">
        <v>5.25891041</v>
      </c>
      <c r="I38" s="18" t="n">
        <v>492.23304878</v>
      </c>
      <c r="J38" s="20" t="n">
        <v>10.45757862</v>
      </c>
      <c r="K38" s="18" t="n">
        <v>492.96339753</v>
      </c>
      <c r="L38" s="20" t="n">
        <v>10.90859414</v>
      </c>
      <c r="M38" s="18" t="s">
        <v>481</v>
      </c>
      <c r="N38" s="20" t="s">
        <v>481</v>
      </c>
      <c r="O38" s="18" t="s">
        <v>481</v>
      </c>
      <c r="P38" s="20" t="s">
        <v>481</v>
      </c>
      <c r="Q38" s="18" t="s">
        <v>481</v>
      </c>
      <c r="R38" s="20" t="s">
        <v>481</v>
      </c>
      <c r="S38" s="18" t="s">
        <v>481</v>
      </c>
      <c r="T38" s="20" t="s">
        <v>481</v>
      </c>
      <c r="U38" s="18" t="n">
        <v>428.0886895</v>
      </c>
      <c r="V38" s="20" t="n">
        <v>11.67971045</v>
      </c>
    </row>
    <row r="39" spans="1:22">
      <c r="A39" s="15" t="s">
        <v>514</v>
      </c>
      <c r="B39" s="17" t="n">
        <v>5895</v>
      </c>
      <c r="C39" s="18">
        <f>(32.0/B39*100)</f>
        <v/>
      </c>
      <c r="D39" s="19" t="n">
        <v>5863</v>
      </c>
      <c r="E39" s="18" t="n">
        <v>413.35234819</v>
      </c>
      <c r="F39" s="20" t="n">
        <v>3.98707791</v>
      </c>
      <c r="G39" s="18" t="n">
        <v>439.18045984</v>
      </c>
      <c r="H39" s="20" t="n">
        <v>5.80235994</v>
      </c>
      <c r="I39" s="18" t="n">
        <v>433.20765097</v>
      </c>
      <c r="J39" s="20" t="n">
        <v>5.93224004</v>
      </c>
      <c r="K39" s="18" t="n">
        <v>425.76939126</v>
      </c>
      <c r="L39" s="20" t="n">
        <v>6.53779208</v>
      </c>
      <c r="M39" s="18" t="s">
        <v>481</v>
      </c>
      <c r="N39" s="20" t="s">
        <v>481</v>
      </c>
      <c r="O39" s="18" t="s">
        <v>481</v>
      </c>
      <c r="P39" s="20" t="s">
        <v>481</v>
      </c>
      <c r="Q39" s="18" t="s">
        <v>481</v>
      </c>
      <c r="R39" s="20" t="s">
        <v>481</v>
      </c>
      <c r="S39" s="18" t="s">
        <v>481</v>
      </c>
      <c r="T39" s="20" t="s">
        <v>481</v>
      </c>
      <c r="U39" s="18" t="n">
        <v>349.91365531</v>
      </c>
      <c r="V39" s="20" t="n">
        <v>13.33456385</v>
      </c>
    </row>
    <row r="40" spans="1:22">
      <c r="A40" s="15" t="s">
        <v>515</v>
      </c>
      <c r="B40" s="17" t="n">
        <v>14157</v>
      </c>
      <c r="C40" s="18">
        <f>(298.0/B40*100)</f>
        <v/>
      </c>
      <c r="D40" s="19" t="n">
        <v>13859</v>
      </c>
      <c r="E40" s="18" t="n">
        <v>497.14223164</v>
      </c>
      <c r="F40" s="20" t="n">
        <v>2.80735143</v>
      </c>
      <c r="G40" s="18" t="n">
        <v>497.48086159</v>
      </c>
      <c r="H40" s="20" t="n">
        <v>3.5116274</v>
      </c>
      <c r="I40" s="18" t="n">
        <v>489.41639758</v>
      </c>
      <c r="J40" s="20" t="n">
        <v>6.01661587</v>
      </c>
      <c r="K40" s="18" t="n">
        <v>459.91600886</v>
      </c>
      <c r="L40" s="20" t="n">
        <v>6.51503269</v>
      </c>
      <c r="M40" s="18" t="s">
        <v>481</v>
      </c>
      <c r="N40" s="20" t="s">
        <v>481</v>
      </c>
      <c r="O40" s="18" t="s">
        <v>481</v>
      </c>
      <c r="P40" s="20" t="s">
        <v>481</v>
      </c>
      <c r="Q40" s="18" t="s">
        <v>481</v>
      </c>
      <c r="R40" s="20" t="s">
        <v>481</v>
      </c>
      <c r="S40" s="18" t="s">
        <v>481</v>
      </c>
      <c r="T40" s="20" t="s">
        <v>481</v>
      </c>
      <c r="U40" s="18" t="n">
        <v>410.71735111</v>
      </c>
      <c r="V40" s="20" t="n">
        <v>9.869665250000001</v>
      </c>
    </row>
    <row r="41" spans="1:22">
      <c r="A41" s="15" t="s">
        <v>516</v>
      </c>
      <c r="B41" s="17" t="n">
        <v>5712</v>
      </c>
      <c r="C41" s="18">
        <f>(40.0/B41*100)</f>
        <v/>
      </c>
      <c r="D41" s="19" t="n">
        <v>5672</v>
      </c>
      <c r="E41" s="18" t="n">
        <v>473.8723939</v>
      </c>
      <c r="F41" s="20" t="n">
        <v>3.3489492</v>
      </c>
      <c r="G41" s="18" t="n">
        <v>473.66986471</v>
      </c>
      <c r="H41" s="20" t="n">
        <v>4.21761229</v>
      </c>
      <c r="I41" s="18" t="n">
        <v>453.76775707</v>
      </c>
      <c r="J41" s="20" t="n">
        <v>7.28641593</v>
      </c>
      <c r="K41" s="18" t="n">
        <v>462.55676942</v>
      </c>
      <c r="L41" s="20" t="n">
        <v>8.38404873</v>
      </c>
      <c r="M41" s="18" t="s">
        <v>481</v>
      </c>
      <c r="N41" s="20" t="s">
        <v>481</v>
      </c>
      <c r="O41" s="18" t="s">
        <v>481</v>
      </c>
      <c r="P41" s="20" t="s">
        <v>481</v>
      </c>
      <c r="Q41" s="18" t="n">
        <v>392.51815558</v>
      </c>
      <c r="R41" s="20" t="n">
        <v>16.89642718</v>
      </c>
      <c r="S41" s="18" t="s">
        <v>481</v>
      </c>
      <c r="T41" s="20" t="s">
        <v>481</v>
      </c>
      <c r="U41" s="18" t="n">
        <v>380.57531675</v>
      </c>
      <c r="V41" s="20" t="n">
        <v>13.07459997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413.15702122</v>
      </c>
      <c r="R44" s="20" t="n">
        <v>3.44786688</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(1434.0/B46*100)</f>
        <v/>
      </c>
      <c r="D46" s="19" t="n">
        <v>21707</v>
      </c>
      <c r="E46" s="18" t="n">
        <v>386.74679328</v>
      </c>
      <c r="F46" s="20" t="n">
        <v>3.17330491</v>
      </c>
      <c r="G46" s="18" t="n">
        <v>388.91296524</v>
      </c>
      <c r="H46" s="20" t="n">
        <v>5.16478154</v>
      </c>
      <c r="I46" s="18" t="n">
        <v>379.1932824</v>
      </c>
      <c r="J46" s="20" t="n">
        <v>6.16271163</v>
      </c>
      <c r="K46" s="18" t="n">
        <v>365.95783871</v>
      </c>
      <c r="L46" s="20" t="n">
        <v>9.321135630000001</v>
      </c>
      <c r="M46" s="18" t="s">
        <v>481</v>
      </c>
      <c r="N46" s="20" t="s">
        <v>481</v>
      </c>
      <c r="O46" s="18" t="s">
        <v>481</v>
      </c>
      <c r="P46" s="20" t="s">
        <v>481</v>
      </c>
      <c r="Q46" s="18" t="s">
        <v>481</v>
      </c>
      <c r="R46" s="20" t="s">
        <v>481</v>
      </c>
      <c r="S46" s="18" t="s">
        <v>481</v>
      </c>
      <c r="T46" s="20" t="s">
        <v>481</v>
      </c>
      <c r="U46" s="18" t="n">
        <v>326.49400459</v>
      </c>
      <c r="V46" s="20" t="n">
        <v>4.65125935</v>
      </c>
    </row>
    <row r="47" spans="1:22">
      <c r="A47" s="15" t="s">
        <v>522</v>
      </c>
      <c r="B47" s="17" t="n">
        <v>5928</v>
      </c>
      <c r="C47" s="18">
        <f>(106.0/B47*100)</f>
        <v/>
      </c>
      <c r="D47" s="19" t="n">
        <v>5822</v>
      </c>
      <c r="E47" s="18" t="n">
        <v>454.71727841</v>
      </c>
      <c r="F47" s="20" t="n">
        <v>3.69704119</v>
      </c>
      <c r="G47" s="18" t="n">
        <v>411.43901606</v>
      </c>
      <c r="H47" s="20" t="n">
        <v>9.20516228</v>
      </c>
      <c r="I47" s="18" t="n">
        <v>382.66254729</v>
      </c>
      <c r="J47" s="20" t="n">
        <v>12.50122948</v>
      </c>
      <c r="K47" s="18" t="n">
        <v>388.78074221</v>
      </c>
      <c r="L47" s="20" t="n">
        <v>11.84144201</v>
      </c>
      <c r="M47" s="18" t="s">
        <v>481</v>
      </c>
      <c r="N47" s="20" t="s">
        <v>481</v>
      </c>
      <c r="O47" s="18" t="s">
        <v>481</v>
      </c>
      <c r="P47" s="20" t="s">
        <v>481</v>
      </c>
      <c r="Q47" s="18" t="s">
        <v>481</v>
      </c>
      <c r="R47" s="20" t="s">
        <v>481</v>
      </c>
      <c r="S47" s="18" t="s">
        <v>481</v>
      </c>
      <c r="T47" s="20" t="s">
        <v>481</v>
      </c>
      <c r="U47" s="18" t="n">
        <v>349.41796772</v>
      </c>
      <c r="V47" s="20" t="n">
        <v>7.16267155</v>
      </c>
    </row>
    <row r="48" spans="1:22">
      <c r="A48" s="15" t="s">
        <v>523</v>
      </c>
      <c r="B48" s="17" t="n">
        <v>9841</v>
      </c>
      <c r="C48" s="18">
        <f>(7.0/B48*100)</f>
        <v/>
      </c>
      <c r="D48" s="19" t="n">
        <v>9834</v>
      </c>
      <c r="E48" s="18" t="n">
        <v>538.84941803</v>
      </c>
      <c r="F48" s="20" t="n">
        <v>4.9271626</v>
      </c>
      <c r="G48" s="18" t="n">
        <v>513.79463222</v>
      </c>
      <c r="H48" s="20" t="n">
        <v>6.26406545</v>
      </c>
      <c r="I48" s="18" t="n">
        <v>496.16579921</v>
      </c>
      <c r="J48" s="20" t="n">
        <v>8.05589874</v>
      </c>
      <c r="K48" s="18" t="n">
        <v>483.78045432</v>
      </c>
      <c r="L48" s="20" t="n">
        <v>10.90964419</v>
      </c>
      <c r="M48" s="18" t="s">
        <v>481</v>
      </c>
      <c r="N48" s="20" t="s">
        <v>481</v>
      </c>
      <c r="O48" s="18" t="s">
        <v>481</v>
      </c>
      <c r="P48" s="20" t="s">
        <v>481</v>
      </c>
      <c r="Q48" s="18" t="s">
        <v>481</v>
      </c>
      <c r="R48" s="20" t="s">
        <v>481</v>
      </c>
      <c r="S48" s="18" t="s">
        <v>481</v>
      </c>
      <c r="T48" s="20" t="s">
        <v>481</v>
      </c>
      <c r="U48" s="18" t="n">
        <v>486.19378918</v>
      </c>
      <c r="V48" s="20" t="n">
        <v>30.87048075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(228.0/B50*100)</f>
        <v/>
      </c>
      <c r="D50" s="19" t="n">
        <v>11567</v>
      </c>
      <c r="E50" s="18" t="n">
        <v>391.78880537</v>
      </c>
      <c r="F50" s="20" t="n">
        <v>2.22198265</v>
      </c>
      <c r="G50" s="18" t="n">
        <v>392.51227169</v>
      </c>
      <c r="H50" s="20" t="n">
        <v>5.58826518</v>
      </c>
      <c r="I50" s="18" t="n">
        <v>381.05212354</v>
      </c>
      <c r="J50" s="20" t="n">
        <v>8.270344359999999</v>
      </c>
      <c r="K50" s="18" t="n">
        <v>355.49646898</v>
      </c>
      <c r="L50" s="20" t="n">
        <v>9.74113513</v>
      </c>
      <c r="M50" s="18" t="s">
        <v>481</v>
      </c>
      <c r="N50" s="20" t="s">
        <v>481</v>
      </c>
      <c r="O50" s="18" t="s">
        <v>481</v>
      </c>
      <c r="P50" s="20" t="s">
        <v>481</v>
      </c>
      <c r="Q50" s="18" t="s">
        <v>481</v>
      </c>
      <c r="R50" s="20" t="s">
        <v>481</v>
      </c>
      <c r="S50" s="18" t="s">
        <v>481</v>
      </c>
      <c r="T50" s="20" t="s">
        <v>481</v>
      </c>
      <c r="U50" s="18" t="n">
        <v>322.12573969</v>
      </c>
      <c r="V50" s="20" t="n">
        <v>11.41527676</v>
      </c>
    </row>
    <row r="51" spans="1:22">
      <c r="A51" s="15" t="s">
        <v>526</v>
      </c>
      <c r="B51" s="17" t="n">
        <v>6866</v>
      </c>
      <c r="C51" s="18">
        <f>(109.0/B51*100)</f>
        <v/>
      </c>
      <c r="D51" s="19" t="n">
        <v>6757</v>
      </c>
      <c r="E51" s="18" t="n">
        <v>393.47621887</v>
      </c>
      <c r="F51" s="20" t="n">
        <v>2.71368193</v>
      </c>
      <c r="G51" s="18" t="n">
        <v>414.02885949</v>
      </c>
      <c r="H51" s="20" t="n">
        <v>3.72810689</v>
      </c>
      <c r="I51" s="18" t="n">
        <v>420.22288601</v>
      </c>
      <c r="J51" s="20" t="n">
        <v>4.52031669</v>
      </c>
      <c r="K51" s="18" t="n">
        <v>394.94440293</v>
      </c>
      <c r="L51" s="20" t="n">
        <v>5.22367032</v>
      </c>
      <c r="M51" s="18" t="s">
        <v>481</v>
      </c>
      <c r="N51" s="20" t="s">
        <v>481</v>
      </c>
      <c r="O51" s="18" t="s">
        <v>481</v>
      </c>
      <c r="P51" s="20" t="s">
        <v>481</v>
      </c>
      <c r="Q51" s="18" t="n">
        <v>380.5422133</v>
      </c>
      <c r="R51" s="20" t="n">
        <v>4.31283207</v>
      </c>
      <c r="S51" s="18" t="s">
        <v>481</v>
      </c>
      <c r="T51" s="20" t="s">
        <v>481</v>
      </c>
      <c r="U51" s="18" t="n">
        <v>369.30230518</v>
      </c>
      <c r="V51" s="20" t="n">
        <v>10.15622074</v>
      </c>
    </row>
    <row r="52" spans="1:22">
      <c r="A52" s="15" t="s">
        <v>527</v>
      </c>
      <c r="B52" s="17" t="n">
        <v>5809</v>
      </c>
      <c r="C52" s="18">
        <f>(78.0/B52*100)</f>
        <v/>
      </c>
      <c r="D52" s="19" t="n">
        <v>5731</v>
      </c>
      <c r="E52" s="18" t="n">
        <v>467.06915668</v>
      </c>
      <c r="F52" s="20" t="n">
        <v>2.7013271</v>
      </c>
      <c r="G52" s="18" t="n">
        <v>465.78520169</v>
      </c>
      <c r="H52" s="20" t="n">
        <v>4.46284148</v>
      </c>
      <c r="I52" s="18" t="n">
        <v>443.54590648</v>
      </c>
      <c r="J52" s="20" t="n">
        <v>8.984091380000001</v>
      </c>
      <c r="K52" s="18" t="n">
        <v>433.78319162</v>
      </c>
      <c r="L52" s="20" t="n">
        <v>10.51608084</v>
      </c>
      <c r="M52" s="18" t="s">
        <v>481</v>
      </c>
      <c r="N52" s="20" t="s">
        <v>481</v>
      </c>
      <c r="O52" s="18" t="s">
        <v>481</v>
      </c>
      <c r="P52" s="20" t="s">
        <v>481</v>
      </c>
      <c r="Q52" s="18" t="s">
        <v>481</v>
      </c>
      <c r="R52" s="20" t="s">
        <v>481</v>
      </c>
      <c r="S52" s="18" t="s">
        <v>481</v>
      </c>
      <c r="T52" s="20" t="s">
        <v>481</v>
      </c>
      <c r="U52" s="18" t="n">
        <v>366.64613638</v>
      </c>
      <c r="V52" s="20" t="n">
        <v>13.21323117</v>
      </c>
    </row>
    <row r="53" spans="1:22">
      <c r="A53" s="15" t="s">
        <v>528</v>
      </c>
      <c r="B53" s="17" t="n">
        <v>5571</v>
      </c>
      <c r="C53" s="18">
        <f>(85.0/B53*100)</f>
        <v/>
      </c>
      <c r="D53" s="19" t="n">
        <v>5486</v>
      </c>
      <c r="E53" s="18" t="n">
        <v>445.74483019</v>
      </c>
      <c r="F53" s="20" t="n">
        <v>1.95497837</v>
      </c>
      <c r="G53" s="18" t="n">
        <v>438.97720336</v>
      </c>
      <c r="H53" s="20" t="n">
        <v>3.27528697</v>
      </c>
      <c r="I53" s="18" t="n">
        <v>417.00940198</v>
      </c>
      <c r="J53" s="20" t="n">
        <v>6.51535818</v>
      </c>
      <c r="K53" s="18" t="n">
        <v>417.7272945</v>
      </c>
      <c r="L53" s="20" t="n">
        <v>9.14073862</v>
      </c>
      <c r="M53" s="18" t="s">
        <v>481</v>
      </c>
      <c r="N53" s="20" t="s">
        <v>481</v>
      </c>
      <c r="O53" s="18" t="s">
        <v>481</v>
      </c>
      <c r="P53" s="20" t="s">
        <v>481</v>
      </c>
      <c r="Q53" s="18" t="s">
        <v>481</v>
      </c>
      <c r="R53" s="20" t="s">
        <v>481</v>
      </c>
      <c r="S53" s="18" t="s">
        <v>481</v>
      </c>
      <c r="T53" s="20" t="s">
        <v>481</v>
      </c>
      <c r="U53" s="18" t="n">
        <v>340.53864925</v>
      </c>
      <c r="V53" s="20" t="n">
        <v>8.79036174</v>
      </c>
    </row>
    <row r="54" spans="1:22">
      <c r="A54" s="15" t="s">
        <v>529</v>
      </c>
      <c r="B54" s="17" t="n">
        <v>4740</v>
      </c>
      <c r="C54" s="18">
        <f>(127.0/B54*100)</f>
        <v/>
      </c>
      <c r="D54" s="19" t="n">
        <v>4613</v>
      </c>
      <c r="E54" s="18" t="n">
        <v>338.21901418</v>
      </c>
      <c r="F54" s="20" t="n">
        <v>2.74710045</v>
      </c>
      <c r="G54" s="18" t="n">
        <v>325.67588067</v>
      </c>
      <c r="H54" s="20" t="n">
        <v>5.60146242</v>
      </c>
      <c r="I54" s="18" t="n">
        <v>312.66109977</v>
      </c>
      <c r="J54" s="20" t="n">
        <v>6.18139173</v>
      </c>
      <c r="K54" s="18" t="n">
        <v>307.22709556</v>
      </c>
      <c r="L54" s="20" t="n">
        <v>7.39600826</v>
      </c>
      <c r="M54" s="18" t="s">
        <v>481</v>
      </c>
      <c r="N54" s="20" t="s">
        <v>481</v>
      </c>
      <c r="O54" s="18" t="s">
        <v>481</v>
      </c>
      <c r="P54" s="20" t="s">
        <v>481</v>
      </c>
      <c r="Q54" s="18" t="s">
        <v>481</v>
      </c>
      <c r="R54" s="20" t="s">
        <v>481</v>
      </c>
      <c r="S54" s="18" t="s">
        <v>481</v>
      </c>
      <c r="T54" s="20" t="s">
        <v>481</v>
      </c>
      <c r="U54" s="18" t="n">
        <v>270.35338986</v>
      </c>
      <c r="V54" s="20" t="n">
        <v>3.96768937</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551.54408116</v>
      </c>
      <c r="F56" s="20" t="n">
        <v>3.25051038</v>
      </c>
      <c r="G56" s="18" t="n">
        <v>545.15598159</v>
      </c>
      <c r="H56" s="20" t="n">
        <v>4.89036243</v>
      </c>
      <c r="I56" s="18" t="n">
        <v>536.54864274</v>
      </c>
      <c r="J56" s="20" t="n">
        <v>7.44163417</v>
      </c>
      <c r="K56" s="18" t="n">
        <v>518.05869413</v>
      </c>
      <c r="L56" s="20" t="n">
        <v>6.29707445</v>
      </c>
      <c r="M56" s="18" t="s">
        <v>481</v>
      </c>
      <c r="N56" s="20" t="s">
        <v>481</v>
      </c>
      <c r="O56" s="18" t="s">
        <v>481</v>
      </c>
      <c r="P56" s="20" t="s">
        <v>481</v>
      </c>
      <c r="Q56" s="18" t="s">
        <v>481</v>
      </c>
      <c r="R56" s="20" t="s">
        <v>481</v>
      </c>
      <c r="S56" s="18" t="s">
        <v>481</v>
      </c>
      <c r="T56" s="20" t="s">
        <v>481</v>
      </c>
      <c r="U56" s="18" t="n">
        <v>494.62296778</v>
      </c>
      <c r="V56" s="20" t="n">
        <v>17.84626017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(139.0/B61*100)</f>
        <v/>
      </c>
      <c r="D61" s="19" t="n">
        <v>6386</v>
      </c>
      <c r="E61" s="18" t="n">
        <v>483.93457094</v>
      </c>
      <c r="F61" s="20" t="n">
        <v>2.4677255</v>
      </c>
      <c r="G61" s="18" t="n">
        <v>480.72109251</v>
      </c>
      <c r="H61" s="20" t="n">
        <v>4.12687475</v>
      </c>
      <c r="I61" s="18" t="n">
        <v>463.89001931</v>
      </c>
      <c r="J61" s="20" t="n">
        <v>5.80071144</v>
      </c>
      <c r="K61" s="18" t="n">
        <v>444.38370191</v>
      </c>
      <c r="L61" s="20" t="n">
        <v>9.899544990000001</v>
      </c>
      <c r="M61" s="18" t="s">
        <v>481</v>
      </c>
      <c r="N61" s="20" t="s">
        <v>481</v>
      </c>
      <c r="O61" s="18" t="s">
        <v>481</v>
      </c>
      <c r="P61" s="20" t="s">
        <v>481</v>
      </c>
      <c r="Q61" s="18" t="s">
        <v>481</v>
      </c>
      <c r="R61" s="20" t="s">
        <v>481</v>
      </c>
      <c r="S61" s="18" t="s">
        <v>481</v>
      </c>
      <c r="T61" s="20" t="s">
        <v>481</v>
      </c>
      <c r="U61" s="18" t="n">
        <v>399.40282779</v>
      </c>
      <c r="V61" s="20" t="n">
        <v>10.97338647</v>
      </c>
    </row>
    <row r="62" spans="1:22">
      <c r="A62" s="15" t="s">
        <v>537</v>
      </c>
      <c r="B62" s="17" t="n">
        <v>4476</v>
      </c>
      <c r="C62" s="18">
        <f>(3.0/B62*100)</f>
        <v/>
      </c>
      <c r="D62" s="19" t="n">
        <v>4473</v>
      </c>
      <c r="E62" s="18" t="n">
        <v>541.7054369799999</v>
      </c>
      <c r="F62" s="20" t="n">
        <v>1.73256797</v>
      </c>
      <c r="G62" s="18" t="n">
        <v>555.15129085</v>
      </c>
      <c r="H62" s="20" t="n">
        <v>2.14143093</v>
      </c>
      <c r="I62" s="18" t="n">
        <v>540.6902293000001</v>
      </c>
      <c r="J62" s="20" t="n">
        <v>3.98520874</v>
      </c>
      <c r="K62" s="18" t="n">
        <v>517.44247287</v>
      </c>
      <c r="L62" s="20" t="n">
        <v>5.40112942</v>
      </c>
      <c r="M62" s="18" t="s">
        <v>481</v>
      </c>
      <c r="N62" s="20" t="s">
        <v>481</v>
      </c>
      <c r="O62" s="18" t="s">
        <v>481</v>
      </c>
      <c r="P62" s="20" t="s">
        <v>481</v>
      </c>
      <c r="Q62" s="18" t="s">
        <v>481</v>
      </c>
      <c r="R62" s="20" t="s">
        <v>481</v>
      </c>
      <c r="S62" s="18" t="s">
        <v>481</v>
      </c>
      <c r="T62" s="20" t="s">
        <v>481</v>
      </c>
      <c r="U62" s="18" t="n">
        <v>499.2641347</v>
      </c>
      <c r="V62" s="20" t="n">
        <v>23.77784458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421.79699857</v>
      </c>
      <c r="F66" s="20" t="n">
        <v>1.75164766</v>
      </c>
      <c r="G66" s="18" t="n">
        <v>429.75571891</v>
      </c>
      <c r="H66" s="20" t="n">
        <v>3.79986595</v>
      </c>
      <c r="I66" s="18" t="n">
        <v>414.0423575</v>
      </c>
      <c r="J66" s="20" t="n">
        <v>7.743682</v>
      </c>
      <c r="K66" s="18" t="n">
        <v>406.53489393</v>
      </c>
      <c r="L66" s="20" t="n">
        <v>8.80901216</v>
      </c>
      <c r="M66" s="18" t="s">
        <v>481</v>
      </c>
      <c r="N66" s="20" t="s">
        <v>481</v>
      </c>
      <c r="O66" s="18" t="s">
        <v>481</v>
      </c>
      <c r="P66" s="20" t="s">
        <v>481</v>
      </c>
      <c r="Q66" s="18" t="s">
        <v>481</v>
      </c>
      <c r="R66" s="20" t="s">
        <v>481</v>
      </c>
      <c r="S66" s="18" t="s">
        <v>481</v>
      </c>
      <c r="T66" s="20" t="s">
        <v>481</v>
      </c>
      <c r="U66" s="18" t="n">
        <v>349.46712948</v>
      </c>
      <c r="V66" s="20" t="n">
        <v>7.94723063</v>
      </c>
    </row>
    <row r="67" spans="1:22">
      <c r="A67" s="15" t="s">
        <v>542</v>
      </c>
      <c r="B67" s="17" t="n">
        <v>6971</v>
      </c>
      <c r="C67" s="18">
        <f>(146.0/B67*100)</f>
        <v/>
      </c>
      <c r="D67" s="19" t="n">
        <v>6825</v>
      </c>
      <c r="E67" s="18" t="n">
        <v>392.19031407</v>
      </c>
      <c r="F67" s="20" t="n">
        <v>2.76547192</v>
      </c>
      <c r="G67" s="18" t="n">
        <v>381.36275397</v>
      </c>
      <c r="H67" s="20" t="n">
        <v>6.22420601</v>
      </c>
      <c r="I67" s="18" t="n">
        <v>376.71736847</v>
      </c>
      <c r="J67" s="20" t="n">
        <v>7.69176614</v>
      </c>
      <c r="K67" s="18" t="n">
        <v>352.08370225</v>
      </c>
      <c r="L67" s="20" t="n">
        <v>10.40041078</v>
      </c>
      <c r="M67" s="18" t="s">
        <v>481</v>
      </c>
      <c r="N67" s="20" t="s">
        <v>481</v>
      </c>
      <c r="O67" s="18" t="s">
        <v>481</v>
      </c>
      <c r="P67" s="20" t="s">
        <v>481</v>
      </c>
      <c r="Q67" s="18" t="s">
        <v>481</v>
      </c>
      <c r="R67" s="20" t="s">
        <v>481</v>
      </c>
      <c r="S67" s="18" t="s">
        <v>481</v>
      </c>
      <c r="T67" s="20" t="s">
        <v>481</v>
      </c>
      <c r="U67" s="18" t="n">
        <v>292.15850297</v>
      </c>
      <c r="V67" s="20" t="n">
        <v>11.12551967</v>
      </c>
    </row>
    <row r="68" spans="1:22">
      <c r="A68" s="15" t="s">
        <v>543</v>
      </c>
      <c r="B68" s="17" t="n">
        <v>12083</v>
      </c>
      <c r="C68" s="18">
        <f>(26.0/B68*100)</f>
        <v/>
      </c>
      <c r="D68" s="19" t="n">
        <v>12057</v>
      </c>
      <c r="E68" s="18" t="n">
        <v>418.13256693</v>
      </c>
      <c r="F68" s="20" t="n">
        <v>1.9583463</v>
      </c>
      <c r="G68" s="18" t="n">
        <v>405.60972687</v>
      </c>
      <c r="H68" s="20" t="n">
        <v>2.23453128</v>
      </c>
      <c r="I68" s="18" t="n">
        <v>386.4778042</v>
      </c>
      <c r="J68" s="20" t="n">
        <v>4.04616545</v>
      </c>
      <c r="K68" s="18" t="n">
        <v>381.21664328</v>
      </c>
      <c r="L68" s="20" t="n">
        <v>5.42834116</v>
      </c>
      <c r="M68" s="18" t="s">
        <v>481</v>
      </c>
      <c r="N68" s="20" t="s">
        <v>481</v>
      </c>
      <c r="O68" s="18" t="s">
        <v>481</v>
      </c>
      <c r="P68" s="20" t="s">
        <v>481</v>
      </c>
      <c r="Q68" s="18" t="s">
        <v>481</v>
      </c>
      <c r="R68" s="20" t="s">
        <v>481</v>
      </c>
      <c r="S68" s="18" t="s">
        <v>481</v>
      </c>
      <c r="T68" s="20" t="s">
        <v>481</v>
      </c>
      <c r="U68" s="18" t="n">
        <v>322.46213975</v>
      </c>
      <c r="V68" s="20" t="n">
        <v>4.15161232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494.84060113</v>
      </c>
      <c r="F70" s="20" t="n">
        <v>3.17287353</v>
      </c>
      <c r="G70" s="18" t="n">
        <v>506.16221474</v>
      </c>
      <c r="H70" s="20" t="n">
        <v>4.22559531</v>
      </c>
      <c r="I70" s="18" t="n">
        <v>491.61688759</v>
      </c>
      <c r="J70" s="20" t="n">
        <v>7.57490286</v>
      </c>
      <c r="K70" s="18" t="n">
        <v>500.92349441</v>
      </c>
      <c r="L70" s="20" t="n">
        <v>8.105638170000001</v>
      </c>
      <c r="M70" s="18" t="s">
        <v>481</v>
      </c>
      <c r="N70" s="20" t="s">
        <v>481</v>
      </c>
      <c r="O70" s="18" t="s">
        <v>481</v>
      </c>
      <c r="P70" s="20" t="s">
        <v>481</v>
      </c>
      <c r="Q70" s="18" t="s">
        <v>481</v>
      </c>
      <c r="R70" s="20" t="s">
        <v>481</v>
      </c>
      <c r="S70" s="18" t="s">
        <v>481</v>
      </c>
      <c r="T70" s="20" t="s">
        <v>481</v>
      </c>
      <c r="U70" s="18" t="n">
        <v>437.26435403</v>
      </c>
      <c r="V70" s="20" t="n">
        <v>12.94621656</v>
      </c>
    </row>
    <row r="71" spans="1:22">
      <c r="A71" s="15" t="s">
        <v>546</v>
      </c>
      <c r="B71" s="17" t="n">
        <v>6115</v>
      </c>
      <c r="C71" s="18">
        <f>(17.0/B71*100)</f>
        <v/>
      </c>
      <c r="D71" s="19" t="n">
        <v>6098</v>
      </c>
      <c r="E71" s="18" t="n">
        <v>573.72286164</v>
      </c>
      <c r="F71" s="20" t="n">
        <v>1.71857752</v>
      </c>
      <c r="G71" s="18" t="n">
        <v>554.48800948</v>
      </c>
      <c r="H71" s="20" t="n">
        <v>3.28464308</v>
      </c>
      <c r="I71" s="18" t="n">
        <v>533.91368331</v>
      </c>
      <c r="J71" s="20" t="n">
        <v>5.69612569</v>
      </c>
      <c r="K71" s="18" t="n">
        <v>528.3161641299999</v>
      </c>
      <c r="L71" s="20" t="n">
        <v>7.76296667</v>
      </c>
      <c r="M71" s="18" t="s">
        <v>481</v>
      </c>
      <c r="N71" s="20" t="s">
        <v>481</v>
      </c>
      <c r="O71" s="18" t="s">
        <v>481</v>
      </c>
      <c r="P71" s="20" t="s">
        <v>481</v>
      </c>
      <c r="Q71" s="18" t="s">
        <v>481</v>
      </c>
      <c r="R71" s="20" t="s">
        <v>481</v>
      </c>
      <c r="S71" s="18" t="s">
        <v>481</v>
      </c>
      <c r="T71" s="20" t="s">
        <v>481</v>
      </c>
      <c r="U71" s="18" t="n">
        <v>466.88096149</v>
      </c>
      <c r="V71" s="20" t="n">
        <v>24.01648247</v>
      </c>
    </row>
    <row r="72" spans="1:22">
      <c r="A72" s="15" t="s">
        <v>547</v>
      </c>
      <c r="B72" s="17" t="n">
        <v>7708</v>
      </c>
      <c r="C72" s="18">
        <f>(5.0/B72*100)</f>
        <v/>
      </c>
      <c r="D72" s="19" t="n">
        <v>7703</v>
      </c>
      <c r="E72" s="18" t="n">
        <v>543.21770269</v>
      </c>
      <c r="F72" s="20" t="n">
        <v>2.96860509</v>
      </c>
      <c r="G72" s="18" t="n">
        <v>550.33402315</v>
      </c>
      <c r="H72" s="20" t="n">
        <v>5.74258903</v>
      </c>
      <c r="I72" s="18" t="n">
        <v>516.99401469</v>
      </c>
      <c r="J72" s="20" t="n">
        <v>10.56001937</v>
      </c>
      <c r="K72" s="18" t="n">
        <v>489.2988575</v>
      </c>
      <c r="L72" s="20" t="n">
        <v>13.96438885</v>
      </c>
      <c r="M72" s="18" t="s">
        <v>481</v>
      </c>
      <c r="N72" s="20" t="s">
        <v>481</v>
      </c>
      <c r="O72" s="18" t="s">
        <v>481</v>
      </c>
      <c r="P72" s="20" t="s">
        <v>481</v>
      </c>
      <c r="Q72" s="18" t="s">
        <v>481</v>
      </c>
      <c r="R72" s="20" t="s">
        <v>481</v>
      </c>
      <c r="S72" s="18" t="s">
        <v>481</v>
      </c>
      <c r="T72" s="20" t="s">
        <v>481</v>
      </c>
      <c r="U72" s="18" t="n">
        <v>487.8751676</v>
      </c>
      <c r="V72" s="20" t="n">
        <v>35.07211563</v>
      </c>
    </row>
    <row r="73" spans="1:22">
      <c r="A73" s="15" t="s">
        <v>548</v>
      </c>
      <c r="B73" s="17" t="n">
        <v>8249</v>
      </c>
      <c r="C73" s="18">
        <f>(148.0/B73*100)</f>
        <v/>
      </c>
      <c r="D73" s="19" t="n">
        <v>8101</v>
      </c>
      <c r="E73" s="18" t="n">
        <v>418.07486006</v>
      </c>
      <c r="F73" s="20" t="n">
        <v>3.63618461</v>
      </c>
      <c r="G73" s="18" t="n">
        <v>421.16980252</v>
      </c>
      <c r="H73" s="20" t="n">
        <v>4.27846733</v>
      </c>
      <c r="I73" s="18" t="n">
        <v>412.34638704</v>
      </c>
      <c r="J73" s="20" t="n">
        <v>4.17513617</v>
      </c>
      <c r="K73" s="18" t="n">
        <v>405.33095432</v>
      </c>
      <c r="L73" s="20" t="n">
        <v>4.22334322</v>
      </c>
      <c r="M73" s="18" t="s">
        <v>481</v>
      </c>
      <c r="N73" s="20" t="s">
        <v>481</v>
      </c>
      <c r="O73" s="18" t="s">
        <v>481</v>
      </c>
      <c r="P73" s="20" t="s">
        <v>481</v>
      </c>
      <c r="Q73" s="18" t="s">
        <v>481</v>
      </c>
      <c r="R73" s="20" t="s">
        <v>481</v>
      </c>
      <c r="S73" s="18" t="s">
        <v>481</v>
      </c>
      <c r="T73" s="20" t="s">
        <v>481</v>
      </c>
      <c r="U73" s="18" t="n">
        <v>360.40375263</v>
      </c>
      <c r="V73" s="20" t="n">
        <v>12.00284563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(218.0/B75*100)</f>
        <v/>
      </c>
      <c r="D75" s="19" t="n">
        <v>5157</v>
      </c>
      <c r="E75" s="18" t="n">
        <v>366.48737529</v>
      </c>
      <c r="F75" s="20" t="n">
        <v>3.20816709</v>
      </c>
      <c r="G75" s="18" t="n">
        <v>380.2240781</v>
      </c>
      <c r="H75" s="20" t="n">
        <v>4.04170485</v>
      </c>
      <c r="I75" s="18" t="n">
        <v>365.60195184</v>
      </c>
      <c r="J75" s="20" t="n">
        <v>7.94355701</v>
      </c>
      <c r="K75" s="18" t="n">
        <v>371.17546888</v>
      </c>
      <c r="L75" s="20" t="n">
        <v>6.59972788</v>
      </c>
      <c r="M75" s="18" t="s">
        <v>481</v>
      </c>
      <c r="N75" s="20" t="s">
        <v>481</v>
      </c>
      <c r="O75" s="18" t="s">
        <v>481</v>
      </c>
      <c r="P75" s="20" t="s">
        <v>481</v>
      </c>
      <c r="Q75" s="18" t="s">
        <v>481</v>
      </c>
      <c r="R75" s="20" t="s">
        <v>481</v>
      </c>
      <c r="S75" s="18" t="s">
        <v>481</v>
      </c>
      <c r="T75" s="20" t="s">
        <v>481</v>
      </c>
      <c r="U75" s="18" t="n">
        <v>319.59984646</v>
      </c>
      <c r="V75" s="20" t="n">
        <v>8.21908722</v>
      </c>
    </row>
    <row r="76" spans="1:22">
      <c r="A76" s="15" t="s">
        <v>551</v>
      </c>
      <c r="B76" s="17" t="n">
        <v>14167</v>
      </c>
      <c r="C76" s="18">
        <f>(229.0/B76*100)</f>
        <v/>
      </c>
      <c r="D76" s="19" t="n">
        <v>13938</v>
      </c>
      <c r="E76" s="18" t="n">
        <v>443.26200783</v>
      </c>
      <c r="F76" s="20" t="n">
        <v>2.49934297</v>
      </c>
      <c r="G76" s="18" t="n">
        <v>422.29538854</v>
      </c>
      <c r="H76" s="20" t="n">
        <v>3.55096454</v>
      </c>
      <c r="I76" s="18" t="n">
        <v>403.17663199</v>
      </c>
      <c r="J76" s="20" t="n">
        <v>4.32853116</v>
      </c>
      <c r="K76" s="18" t="n">
        <v>391.80113247</v>
      </c>
      <c r="L76" s="20" t="n">
        <v>5.34614388</v>
      </c>
      <c r="M76" s="18" t="s">
        <v>481</v>
      </c>
      <c r="N76" s="20" t="s">
        <v>481</v>
      </c>
      <c r="O76" s="18" t="s">
        <v>481</v>
      </c>
      <c r="P76" s="20" t="s">
        <v>481</v>
      </c>
      <c r="Q76" s="18" t="s">
        <v>481</v>
      </c>
      <c r="R76" s="20" t="s">
        <v>481</v>
      </c>
      <c r="S76" s="18" t="s">
        <v>481</v>
      </c>
      <c r="T76" s="20" t="s">
        <v>481</v>
      </c>
      <c r="U76" s="18" t="n">
        <v>349.0663739</v>
      </c>
      <c r="V76" s="20" t="n">
        <v>6.96135259</v>
      </c>
    </row>
    <row r="77" spans="1:22">
      <c r="A77" s="15" t="s">
        <v>552</v>
      </c>
      <c r="B77" s="17" t="n">
        <v>6062</v>
      </c>
      <c r="C77" s="18">
        <f>(98.0/B77*100)</f>
        <v/>
      </c>
      <c r="D77" s="19" t="n">
        <v>5964</v>
      </c>
      <c r="E77" s="18" t="n">
        <v>425.1972911</v>
      </c>
      <c r="F77" s="20" t="n">
        <v>2.68507972</v>
      </c>
      <c r="G77" s="18" t="n">
        <v>422.07745849</v>
      </c>
      <c r="H77" s="20" t="n">
        <v>4.01123339</v>
      </c>
      <c r="I77" s="18" t="n">
        <v>417.67875717</v>
      </c>
      <c r="J77" s="20" t="n">
        <v>6.51427689</v>
      </c>
      <c r="K77" s="18" t="n">
        <v>394.89531315</v>
      </c>
      <c r="L77" s="20" t="n">
        <v>7.12329608</v>
      </c>
      <c r="M77" s="18" t="s">
        <v>481</v>
      </c>
      <c r="N77" s="20" t="s">
        <v>481</v>
      </c>
      <c r="O77" s="18" t="s">
        <v>481</v>
      </c>
      <c r="P77" s="20" t="s">
        <v>481</v>
      </c>
      <c r="Q77" s="18" t="s">
        <v>481</v>
      </c>
      <c r="R77" s="20" t="s">
        <v>481</v>
      </c>
      <c r="S77" s="18" t="s">
        <v>481</v>
      </c>
      <c r="T77" s="20" t="s">
        <v>481</v>
      </c>
      <c r="U77" s="18" t="n">
        <v>343.5454732</v>
      </c>
      <c r="V77" s="20" t="n">
        <v>6.20044947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448.84507856</v>
      </c>
      <c r="F81" s="20" t="n">
        <v>3.22685569</v>
      </c>
      <c r="G81" s="18" t="n">
        <v>447.39247847</v>
      </c>
      <c r="H81" s="20" t="n">
        <v>5.07610855</v>
      </c>
      <c r="I81" s="18" t="n">
        <v>431.72479021</v>
      </c>
      <c r="J81" s="20" t="n">
        <v>7.44137791</v>
      </c>
      <c r="K81" s="18" t="n">
        <v>425.98837173</v>
      </c>
      <c r="L81" s="20" t="n">
        <v>8.2257658</v>
      </c>
      <c r="M81" s="18" t="s">
        <v>481</v>
      </c>
      <c r="N81" s="20" t="s">
        <v>481</v>
      </c>
      <c r="O81" s="18" t="s">
        <v>481</v>
      </c>
      <c r="P81" s="20" t="s">
        <v>481</v>
      </c>
      <c r="Q81" s="18" t="s">
        <v>481</v>
      </c>
      <c r="R81" s="20" t="s">
        <v>481</v>
      </c>
      <c r="S81" s="18" t="s">
        <v>481</v>
      </c>
      <c r="T81" s="20" t="s">
        <v>481</v>
      </c>
      <c r="U81" s="18" t="n">
        <v>386.3471359</v>
      </c>
      <c r="V81" s="20" t="n">
        <v>17.59888441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923</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502.88886307</v>
      </c>
      <c r="F7" s="20" t="n">
        <v>1.81232819</v>
      </c>
      <c r="G7" s="18" t="n">
        <v>496.71764155</v>
      </c>
      <c r="H7" s="20" t="n">
        <v>2.55945935</v>
      </c>
      <c r="I7" s="18" t="n">
        <v>475.00988658</v>
      </c>
      <c r="J7" s="20" t="n">
        <v>5.23718286</v>
      </c>
      <c r="K7" s="18" t="n">
        <v>452.54509393</v>
      </c>
      <c r="L7" s="20" t="n">
        <v>5.14029773</v>
      </c>
      <c r="M7" s="18" t="s">
        <v>481</v>
      </c>
      <c r="N7" s="20" t="s">
        <v>481</v>
      </c>
      <c r="O7" s="18" t="s">
        <v>481</v>
      </c>
      <c r="P7" s="20" t="s">
        <v>481</v>
      </c>
      <c r="Q7" s="18" t="s">
        <v>481</v>
      </c>
      <c r="R7" s="20" t="s">
        <v>481</v>
      </c>
      <c r="S7" s="18" t="s">
        <v>481</v>
      </c>
      <c r="T7" s="20" t="s">
        <v>481</v>
      </c>
      <c r="U7" s="18" t="n">
        <v>417.25940825</v>
      </c>
      <c r="V7" s="20" t="n">
        <v>7.37545528</v>
      </c>
    </row>
    <row r="8" spans="1:22">
      <c r="A8" s="15" t="s">
        <v>483</v>
      </c>
      <c r="B8" s="17" t="n">
        <v>7007</v>
      </c>
      <c r="C8" s="18">
        <f>(28.0/B8*100)</f>
        <v/>
      </c>
      <c r="D8" s="19" t="n">
        <v>6979</v>
      </c>
      <c r="E8" s="18" t="n">
        <v>499.72214792</v>
      </c>
      <c r="F8" s="20" t="n">
        <v>2.79578742</v>
      </c>
      <c r="G8" s="18" t="n">
        <v>504.16493152</v>
      </c>
      <c r="H8" s="20" t="n">
        <v>5.43882325</v>
      </c>
      <c r="I8" s="18" t="n">
        <v>487.85408814</v>
      </c>
      <c r="J8" s="20" t="n">
        <v>8.945178329999999</v>
      </c>
      <c r="K8" s="18" t="n">
        <v>479.33581674</v>
      </c>
      <c r="L8" s="20" t="n">
        <v>9.939851040000001</v>
      </c>
      <c r="M8" s="18" t="s">
        <v>481</v>
      </c>
      <c r="N8" s="20" t="s">
        <v>481</v>
      </c>
      <c r="O8" s="18" t="s">
        <v>481</v>
      </c>
      <c r="P8" s="20" t="s">
        <v>481</v>
      </c>
      <c r="Q8" s="18" t="n">
        <v>301.63126691</v>
      </c>
      <c r="R8" s="20" t="n">
        <v>25.14921031</v>
      </c>
      <c r="S8" s="18" t="s">
        <v>481</v>
      </c>
      <c r="T8" s="20" t="s">
        <v>481</v>
      </c>
      <c r="U8" s="18" t="n">
        <v>392.6406409</v>
      </c>
      <c r="V8" s="20" t="n">
        <v>12.61071243</v>
      </c>
    </row>
    <row r="9" spans="1:22">
      <c r="A9" s="15" t="s">
        <v>484</v>
      </c>
      <c r="B9" s="17" t="n">
        <v>9651</v>
      </c>
      <c r="C9" s="18">
        <f>(136.0/B9*100)</f>
        <v/>
      </c>
      <c r="D9" s="19" t="n">
        <v>9515</v>
      </c>
      <c r="E9" s="18" t="n">
        <v>516.73346629</v>
      </c>
      <c r="F9" s="20" t="n">
        <v>2.43599796</v>
      </c>
      <c r="G9" s="18" t="n">
        <v>518.45059125</v>
      </c>
      <c r="H9" s="20" t="n">
        <v>3.44037088</v>
      </c>
      <c r="I9" s="18" t="n">
        <v>473.3845161</v>
      </c>
      <c r="J9" s="20" t="n">
        <v>7.19671643</v>
      </c>
      <c r="K9" s="18" t="n">
        <v>464.09091067</v>
      </c>
      <c r="L9" s="20" t="n">
        <v>8.70586799</v>
      </c>
      <c r="M9" s="18" t="s">
        <v>481</v>
      </c>
      <c r="N9" s="20" t="s">
        <v>481</v>
      </c>
      <c r="O9" s="18" t="s">
        <v>481</v>
      </c>
      <c r="P9" s="20" t="s">
        <v>481</v>
      </c>
      <c r="Q9" s="18" t="n">
        <v>357.98454354</v>
      </c>
      <c r="R9" s="20" t="n">
        <v>11.51846445</v>
      </c>
      <c r="S9" s="18" t="s">
        <v>481</v>
      </c>
      <c r="T9" s="20" t="s">
        <v>481</v>
      </c>
      <c r="U9" s="18" t="n">
        <v>406.91823068</v>
      </c>
      <c r="V9" s="20" t="n">
        <v>8.47165933</v>
      </c>
    </row>
    <row r="10" spans="1:22">
      <c r="A10" s="15" t="s">
        <v>485</v>
      </c>
      <c r="B10" s="17" t="n">
        <v>20058</v>
      </c>
      <c r="C10" s="18">
        <f>(534.0/B10*100)</f>
        <v/>
      </c>
      <c r="D10" s="19" t="n">
        <v>19524</v>
      </c>
      <c r="E10" s="18" t="n">
        <v>522.08710609</v>
      </c>
      <c r="F10" s="20" t="n">
        <v>2.51379366</v>
      </c>
      <c r="G10" s="18" t="n">
        <v>512.2812714299999</v>
      </c>
      <c r="H10" s="20" t="n">
        <v>3.22706951</v>
      </c>
      <c r="I10" s="18" t="n">
        <v>499.81972145</v>
      </c>
      <c r="J10" s="20" t="n">
        <v>5.38061131</v>
      </c>
      <c r="K10" s="18" t="n">
        <v>478.75494955</v>
      </c>
      <c r="L10" s="20" t="n">
        <v>6.86748167</v>
      </c>
      <c r="M10" s="18" t="s">
        <v>481</v>
      </c>
      <c r="N10" s="20" t="s">
        <v>481</v>
      </c>
      <c r="O10" s="18" t="s">
        <v>481</v>
      </c>
      <c r="P10" s="20" t="s">
        <v>481</v>
      </c>
      <c r="Q10" s="18" t="s">
        <v>481</v>
      </c>
      <c r="R10" s="20" t="s">
        <v>481</v>
      </c>
      <c r="S10" s="18" t="s">
        <v>481</v>
      </c>
      <c r="T10" s="20" t="s">
        <v>481</v>
      </c>
      <c r="U10" s="18" t="n">
        <v>444.25282832</v>
      </c>
      <c r="V10" s="20" t="n">
        <v>9.86851519</v>
      </c>
    </row>
    <row r="11" spans="1:22">
      <c r="A11" s="15" t="s">
        <v>486</v>
      </c>
      <c r="B11" s="17" t="n">
        <v>7053</v>
      </c>
      <c r="C11" s="18">
        <f>(60.0/B11*100)</f>
        <v/>
      </c>
      <c r="D11" s="19" t="n">
        <v>6993</v>
      </c>
      <c r="E11" s="18" t="n">
        <v>426.69383128</v>
      </c>
      <c r="F11" s="20" t="n">
        <v>2.51654867</v>
      </c>
      <c r="G11" s="18" t="n">
        <v>426.595996</v>
      </c>
      <c r="H11" s="20" t="n">
        <v>4.24254463</v>
      </c>
      <c r="I11" s="18" t="n">
        <v>398.9377533</v>
      </c>
      <c r="J11" s="20" t="n">
        <v>10.30183589</v>
      </c>
      <c r="K11" s="18" t="n">
        <v>404.90262019</v>
      </c>
      <c r="L11" s="20" t="n">
        <v>9.01300455</v>
      </c>
      <c r="M11" s="18" t="s">
        <v>481</v>
      </c>
      <c r="N11" s="20" t="s">
        <v>481</v>
      </c>
      <c r="O11" s="18" t="s">
        <v>481</v>
      </c>
      <c r="P11" s="20" t="s">
        <v>481</v>
      </c>
      <c r="Q11" s="18" t="s">
        <v>481</v>
      </c>
      <c r="R11" s="20" t="s">
        <v>481</v>
      </c>
      <c r="S11" s="18" t="s">
        <v>481</v>
      </c>
      <c r="T11" s="20" t="s">
        <v>481</v>
      </c>
      <c r="U11" s="18" t="n">
        <v>347.39328614</v>
      </c>
      <c r="V11" s="20" t="n">
        <v>10.23087764</v>
      </c>
    </row>
    <row r="12" spans="1:22">
      <c r="A12" s="15" t="s">
        <v>487</v>
      </c>
      <c r="B12" s="17" t="n">
        <v>6894</v>
      </c>
      <c r="C12" s="18">
        <f>(59.0/B12*100)</f>
        <v/>
      </c>
      <c r="D12" s="19" t="n">
        <v>6835</v>
      </c>
      <c r="E12" s="18" t="n">
        <v>500.19280579</v>
      </c>
      <c r="F12" s="20" t="n">
        <v>2.20119886</v>
      </c>
      <c r="G12" s="18" t="n">
        <v>506.54257678</v>
      </c>
      <c r="H12" s="20" t="n">
        <v>4.3182491</v>
      </c>
      <c r="I12" s="18" t="n">
        <v>469.87886743</v>
      </c>
      <c r="J12" s="20" t="n">
        <v>6.24541338</v>
      </c>
      <c r="K12" s="18" t="n">
        <v>470.94433769</v>
      </c>
      <c r="L12" s="20" t="n">
        <v>6.39290032</v>
      </c>
      <c r="M12" s="18" t="s">
        <v>481</v>
      </c>
      <c r="N12" s="20" t="s">
        <v>481</v>
      </c>
      <c r="O12" s="18" t="s">
        <v>481</v>
      </c>
      <c r="P12" s="20" t="s">
        <v>481</v>
      </c>
      <c r="Q12" s="18" t="n">
        <v>340.98506961</v>
      </c>
      <c r="R12" s="20" t="n">
        <v>12.52444664</v>
      </c>
      <c r="S12" s="18" t="s">
        <v>481</v>
      </c>
      <c r="T12" s="20" t="s">
        <v>481</v>
      </c>
      <c r="U12" s="18" t="n">
        <v>395.20686174</v>
      </c>
      <c r="V12" s="20" t="n">
        <v>10.04361744</v>
      </c>
    </row>
    <row r="13" spans="1:22">
      <c r="A13" s="15" t="s">
        <v>488</v>
      </c>
      <c r="B13" s="17" t="n">
        <v>7161</v>
      </c>
      <c r="C13" s="18">
        <f>(99.0/B13*100)</f>
        <v/>
      </c>
      <c r="D13" s="19" t="n">
        <v>7062</v>
      </c>
      <c r="E13" s="18" t="n">
        <v>517.31433911</v>
      </c>
      <c r="F13" s="20" t="n">
        <v>2.26706242</v>
      </c>
      <c r="G13" s="18" t="n">
        <v>517.19957763</v>
      </c>
      <c r="H13" s="20" t="n">
        <v>3.8530238</v>
      </c>
      <c r="I13" s="18" t="n">
        <v>490.09562932</v>
      </c>
      <c r="J13" s="20" t="n">
        <v>7.51971677</v>
      </c>
      <c r="K13" s="18" t="n">
        <v>476.1507299</v>
      </c>
      <c r="L13" s="20" t="n">
        <v>10.93514696</v>
      </c>
      <c r="M13" s="18" t="s">
        <v>481</v>
      </c>
      <c r="N13" s="20" t="s">
        <v>481</v>
      </c>
      <c r="O13" s="18" t="s">
        <v>481</v>
      </c>
      <c r="P13" s="20" t="s">
        <v>481</v>
      </c>
      <c r="Q13" s="18" t="n">
        <v>447.51533769</v>
      </c>
      <c r="R13" s="20" t="n">
        <v>5.97365007</v>
      </c>
      <c r="S13" s="18" t="s">
        <v>481</v>
      </c>
      <c r="T13" s="20" t="s">
        <v>481</v>
      </c>
      <c r="U13" s="18" t="n">
        <v>428.82470245</v>
      </c>
      <c r="V13" s="20" t="n">
        <v>10.43222555</v>
      </c>
    </row>
    <row r="14" spans="1:22">
      <c r="A14" s="15" t="s">
        <v>489</v>
      </c>
      <c r="B14" s="17" t="n">
        <v>5587</v>
      </c>
      <c r="C14" s="18">
        <f>(76.0/B14*100)</f>
        <v/>
      </c>
      <c r="D14" s="19" t="n">
        <v>5511</v>
      </c>
      <c r="E14" s="18" t="n">
        <v>521.71257819</v>
      </c>
      <c r="F14" s="20" t="n">
        <v>2.4127246</v>
      </c>
      <c r="G14" s="18" t="n">
        <v>522.71939434</v>
      </c>
      <c r="H14" s="20" t="n">
        <v>3.5604605</v>
      </c>
      <c r="I14" s="18" t="n">
        <v>514.45719854</v>
      </c>
      <c r="J14" s="20" t="n">
        <v>5.77015437</v>
      </c>
      <c r="K14" s="18" t="n">
        <v>487.35910499</v>
      </c>
      <c r="L14" s="20" t="n">
        <v>8.781760500000001</v>
      </c>
      <c r="M14" s="18" t="s">
        <v>481</v>
      </c>
      <c r="N14" s="20" t="s">
        <v>481</v>
      </c>
      <c r="O14" s="18" t="s">
        <v>481</v>
      </c>
      <c r="P14" s="20" t="s">
        <v>481</v>
      </c>
      <c r="Q14" s="18" t="s">
        <v>481</v>
      </c>
      <c r="R14" s="20" t="s">
        <v>481</v>
      </c>
      <c r="S14" s="18" t="s">
        <v>481</v>
      </c>
      <c r="T14" s="20" t="s">
        <v>481</v>
      </c>
      <c r="U14" s="18" t="n">
        <v>453.18821189</v>
      </c>
      <c r="V14" s="20" t="n">
        <v>12.07017561</v>
      </c>
    </row>
    <row r="15" spans="1:22">
      <c r="A15" s="15" t="s">
        <v>490</v>
      </c>
      <c r="B15" s="17" t="n">
        <v>5882</v>
      </c>
      <c r="C15" s="18">
        <f>(53.0/B15*100)</f>
        <v/>
      </c>
      <c r="D15" s="19" t="n">
        <v>5829</v>
      </c>
      <c r="E15" s="18" t="n">
        <v>514.70657282</v>
      </c>
      <c r="F15" s="20" t="n">
        <v>2.29228107</v>
      </c>
      <c r="G15" s="18" t="n">
        <v>518.51188781</v>
      </c>
      <c r="H15" s="20" t="n">
        <v>3.43706688</v>
      </c>
      <c r="I15" s="18" t="n">
        <v>512.62751616</v>
      </c>
      <c r="J15" s="20" t="n">
        <v>7.16925758</v>
      </c>
      <c r="K15" s="18" t="n">
        <v>467.79043375</v>
      </c>
      <c r="L15" s="20" t="n">
        <v>10.10045612</v>
      </c>
      <c r="M15" s="18" t="s">
        <v>481</v>
      </c>
      <c r="N15" s="20" t="s">
        <v>481</v>
      </c>
      <c r="O15" s="18" t="s">
        <v>481</v>
      </c>
      <c r="P15" s="20" t="s">
        <v>481</v>
      </c>
      <c r="Q15" s="18" t="n">
        <v>368.85220715</v>
      </c>
      <c r="R15" s="20" t="n">
        <v>14.5875493</v>
      </c>
      <c r="S15" s="18" t="s">
        <v>481</v>
      </c>
      <c r="T15" s="20" t="s">
        <v>481</v>
      </c>
      <c r="U15" s="18" t="n">
        <v>424.65869046</v>
      </c>
      <c r="V15" s="20" t="n">
        <v>13.30168141</v>
      </c>
    </row>
    <row r="16" spans="1:22">
      <c r="A16" s="15" t="s">
        <v>491</v>
      </c>
      <c r="B16" s="17" t="n">
        <v>6108</v>
      </c>
      <c r="C16" s="18">
        <f>(112.0/B16*100)</f>
        <v/>
      </c>
      <c r="D16" s="19" t="n">
        <v>5996</v>
      </c>
      <c r="E16" s="18" t="n">
        <v>500.66452666</v>
      </c>
      <c r="F16" s="20" t="n">
        <v>1.97674188</v>
      </c>
      <c r="G16" s="18" t="n">
        <v>502.94204806</v>
      </c>
      <c r="H16" s="20" t="n">
        <v>5.34684464</v>
      </c>
      <c r="I16" s="18" t="n">
        <v>472.98628463</v>
      </c>
      <c r="J16" s="20" t="n">
        <v>7.01794564</v>
      </c>
      <c r="K16" s="18" t="n">
        <v>428.50572534</v>
      </c>
      <c r="L16" s="20" t="n">
        <v>9.5433658</v>
      </c>
      <c r="M16" s="18" t="s">
        <v>481</v>
      </c>
      <c r="N16" s="20" t="s">
        <v>481</v>
      </c>
      <c r="O16" s="18" t="s">
        <v>481</v>
      </c>
      <c r="P16" s="20" t="s">
        <v>481</v>
      </c>
      <c r="Q16" s="18" t="s">
        <v>481</v>
      </c>
      <c r="R16" s="20" t="s">
        <v>481</v>
      </c>
      <c r="S16" s="18" t="s">
        <v>481</v>
      </c>
      <c r="T16" s="20" t="s">
        <v>481</v>
      </c>
      <c r="U16" s="18" t="n">
        <v>371.43217865</v>
      </c>
      <c r="V16" s="20" t="n">
        <v>7.91212289</v>
      </c>
    </row>
    <row r="17" spans="1:22">
      <c r="A17" s="15" t="s">
        <v>492</v>
      </c>
      <c r="B17" s="17" t="n">
        <v>6504</v>
      </c>
      <c r="C17" s="18">
        <f>(765.0/B17*100)</f>
        <v/>
      </c>
      <c r="D17" s="19" t="n">
        <v>5739</v>
      </c>
      <c r="E17" s="18" t="n">
        <v>516.10953996</v>
      </c>
      <c r="F17" s="20" t="n">
        <v>2.8144398</v>
      </c>
      <c r="G17" s="18" t="n">
        <v>518.69002316</v>
      </c>
      <c r="H17" s="20" t="n">
        <v>5.19036733</v>
      </c>
      <c r="I17" s="18" t="n">
        <v>489.26905317</v>
      </c>
      <c r="J17" s="20" t="n">
        <v>10.00020234</v>
      </c>
      <c r="K17" s="18" t="n">
        <v>483.04606347</v>
      </c>
      <c r="L17" s="20" t="n">
        <v>9.14199251</v>
      </c>
      <c r="M17" s="18" t="s">
        <v>481</v>
      </c>
      <c r="N17" s="20" t="s">
        <v>481</v>
      </c>
      <c r="O17" s="18" t="s">
        <v>481</v>
      </c>
      <c r="P17" s="20" t="s">
        <v>481</v>
      </c>
      <c r="Q17" s="18" t="n">
        <v>362.96139732</v>
      </c>
      <c r="R17" s="20" t="n">
        <v>12.64520278</v>
      </c>
      <c r="S17" s="18" t="s">
        <v>481</v>
      </c>
      <c r="T17" s="20" t="s">
        <v>481</v>
      </c>
      <c r="U17" s="18" t="n">
        <v>444.85263264</v>
      </c>
      <c r="V17" s="20" t="n">
        <v>10.55297462</v>
      </c>
    </row>
    <row r="18" spans="1:22">
      <c r="A18" s="15" t="s">
        <v>493</v>
      </c>
      <c r="B18" s="17" t="n">
        <v>5532</v>
      </c>
      <c r="C18" s="18">
        <f>(28.0/B18*100)</f>
        <v/>
      </c>
      <c r="D18" s="19" t="n">
        <v>5504</v>
      </c>
      <c r="E18" s="18" t="n">
        <v>458.9918425</v>
      </c>
      <c r="F18" s="20" t="n">
        <v>3.33043382</v>
      </c>
      <c r="G18" s="18" t="n">
        <v>449.57816091</v>
      </c>
      <c r="H18" s="20" t="n">
        <v>7.65225704</v>
      </c>
      <c r="I18" s="18" t="n">
        <v>413.54783449</v>
      </c>
      <c r="J18" s="20" t="n">
        <v>10.81363842</v>
      </c>
      <c r="K18" s="18" t="n">
        <v>416.52891219</v>
      </c>
      <c r="L18" s="20" t="n">
        <v>10.62523094</v>
      </c>
      <c r="M18" s="18" t="s">
        <v>481</v>
      </c>
      <c r="N18" s="20" t="s">
        <v>481</v>
      </c>
      <c r="O18" s="18" t="s">
        <v>481</v>
      </c>
      <c r="P18" s="20" t="s">
        <v>481</v>
      </c>
      <c r="Q18" s="18" t="s">
        <v>481</v>
      </c>
      <c r="R18" s="20" t="s">
        <v>481</v>
      </c>
      <c r="S18" s="18" t="s">
        <v>481</v>
      </c>
      <c r="T18" s="20" t="s">
        <v>481</v>
      </c>
      <c r="U18" s="18" t="n">
        <v>376.35773769</v>
      </c>
      <c r="V18" s="20" t="n">
        <v>11.23507931</v>
      </c>
    </row>
    <row r="19" spans="1:22">
      <c r="A19" s="15" t="s">
        <v>494</v>
      </c>
      <c r="B19" s="17" t="n">
        <v>5658</v>
      </c>
      <c r="C19" s="18">
        <f>(80.0/B19*100)</f>
        <v/>
      </c>
      <c r="D19" s="19" t="n">
        <v>5578</v>
      </c>
      <c r="E19" s="18" t="n">
        <v>480.49772269</v>
      </c>
      <c r="F19" s="20" t="n">
        <v>2.72935371</v>
      </c>
      <c r="G19" s="18" t="n">
        <v>493.47749134</v>
      </c>
      <c r="H19" s="20" t="n">
        <v>4.35954793</v>
      </c>
      <c r="I19" s="18" t="n">
        <v>460.39457284</v>
      </c>
      <c r="J19" s="20" t="n">
        <v>6.66743742</v>
      </c>
      <c r="K19" s="18" t="n">
        <v>430.75437298</v>
      </c>
      <c r="L19" s="20" t="n">
        <v>8.849623599999999</v>
      </c>
      <c r="M19" s="18" t="s">
        <v>481</v>
      </c>
      <c r="N19" s="20" t="s">
        <v>481</v>
      </c>
      <c r="O19" s="18" t="s">
        <v>481</v>
      </c>
      <c r="P19" s="20" t="s">
        <v>481</v>
      </c>
      <c r="Q19" s="18" t="s">
        <v>481</v>
      </c>
      <c r="R19" s="20" t="s">
        <v>481</v>
      </c>
      <c r="S19" s="18" t="s">
        <v>481</v>
      </c>
      <c r="T19" s="20" t="s">
        <v>481</v>
      </c>
      <c r="U19" s="18" t="n">
        <v>365.33652096</v>
      </c>
      <c r="V19" s="20" t="n">
        <v>11.75317482</v>
      </c>
    </row>
    <row r="20" spans="1:22">
      <c r="A20" s="15" t="s">
        <v>495</v>
      </c>
      <c r="B20" s="17" t="n">
        <v>3371</v>
      </c>
      <c r="C20" s="18">
        <f>(75.0/B20*100)</f>
        <v/>
      </c>
      <c r="D20" s="19" t="n">
        <v>3296</v>
      </c>
      <c r="E20" s="18" t="n">
        <v>492.99806199</v>
      </c>
      <c r="F20" s="20" t="n">
        <v>2.24093375</v>
      </c>
      <c r="G20" s="18" t="n">
        <v>473.43723926</v>
      </c>
      <c r="H20" s="20" t="n">
        <v>7.03751929</v>
      </c>
      <c r="I20" s="18" t="n">
        <v>472.45220992</v>
      </c>
      <c r="J20" s="20" t="n">
        <v>10.53326801</v>
      </c>
      <c r="K20" s="18" t="n">
        <v>469.26835152</v>
      </c>
      <c r="L20" s="20" t="n">
        <v>14.18548517</v>
      </c>
      <c r="M20" s="18" t="s">
        <v>481</v>
      </c>
      <c r="N20" s="20" t="s">
        <v>481</v>
      </c>
      <c r="O20" s="18" t="s">
        <v>481</v>
      </c>
      <c r="P20" s="20" t="s">
        <v>481</v>
      </c>
      <c r="Q20" s="18" t="s">
        <v>481</v>
      </c>
      <c r="R20" s="20" t="s">
        <v>481</v>
      </c>
      <c r="S20" s="18" t="s">
        <v>481</v>
      </c>
      <c r="T20" s="20" t="s">
        <v>481</v>
      </c>
      <c r="U20" s="18" t="n">
        <v>394.32486942</v>
      </c>
      <c r="V20" s="20" t="n">
        <v>18.09391434</v>
      </c>
    </row>
    <row r="21" spans="1:22">
      <c r="A21" s="15" t="s">
        <v>496</v>
      </c>
      <c r="B21" s="17" t="n">
        <v>5741</v>
      </c>
      <c r="C21" s="18">
        <f>(45.0/B21*100)</f>
        <v/>
      </c>
      <c r="D21" s="19" t="n">
        <v>5696</v>
      </c>
      <c r="E21" s="18" t="n">
        <v>504.14567414</v>
      </c>
      <c r="F21" s="20" t="n">
        <v>2.05648783</v>
      </c>
      <c r="G21" s="18" t="n">
        <v>506.88665546</v>
      </c>
      <c r="H21" s="20" t="n">
        <v>3.65100119</v>
      </c>
      <c r="I21" s="18" t="n">
        <v>502.18261098</v>
      </c>
      <c r="J21" s="20" t="n">
        <v>6.86875128</v>
      </c>
      <c r="K21" s="18" t="n">
        <v>483.48626828</v>
      </c>
      <c r="L21" s="20" t="n">
        <v>9.069448420000001</v>
      </c>
      <c r="M21" s="18" t="s">
        <v>481</v>
      </c>
      <c r="N21" s="20" t="s">
        <v>481</v>
      </c>
      <c r="O21" s="18" t="s">
        <v>481</v>
      </c>
      <c r="P21" s="20" t="s">
        <v>481</v>
      </c>
      <c r="Q21" s="18" t="s">
        <v>481</v>
      </c>
      <c r="R21" s="20" t="s">
        <v>481</v>
      </c>
      <c r="S21" s="18" t="s">
        <v>481</v>
      </c>
      <c r="T21" s="20" t="s">
        <v>481</v>
      </c>
      <c r="U21" s="18" t="n">
        <v>462.70597672</v>
      </c>
      <c r="V21" s="20" t="n">
        <v>15.99725854</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489.72873084</v>
      </c>
      <c r="R23" s="20" t="n">
        <v>2.84541514</v>
      </c>
      <c r="S23" s="18" t="s">
        <v>481</v>
      </c>
      <c r="T23" s="20" t="s">
        <v>481</v>
      </c>
      <c r="U23" s="18" t="s">
        <v>481</v>
      </c>
      <c r="V23" s="20" t="s">
        <v>481</v>
      </c>
    </row>
    <row r="24" spans="1:22">
      <c r="A24" s="15" t="s">
        <v>499</v>
      </c>
      <c r="B24" s="17" t="n">
        <v>6647</v>
      </c>
      <c r="C24" s="18">
        <f>(7.0/B24*100)</f>
        <v/>
      </c>
      <c r="D24" s="19" t="n">
        <v>6640</v>
      </c>
      <c r="E24" s="18" t="n">
        <v>533.62725267</v>
      </c>
      <c r="F24" s="20" t="n">
        <v>2.96750196</v>
      </c>
      <c r="G24" s="18" t="n">
        <v>542.86328842</v>
      </c>
      <c r="H24" s="20" t="n">
        <v>5.16187535</v>
      </c>
      <c r="I24" s="18" t="n">
        <v>514.0442308200001</v>
      </c>
      <c r="J24" s="20" t="n">
        <v>9.828337189999999</v>
      </c>
      <c r="K24" s="18" t="n">
        <v>494.67937394</v>
      </c>
      <c r="L24" s="20" t="n">
        <v>10.19344828</v>
      </c>
      <c r="M24" s="18" t="s">
        <v>481</v>
      </c>
      <c r="N24" s="20" t="s">
        <v>481</v>
      </c>
      <c r="O24" s="18" t="s">
        <v>481</v>
      </c>
      <c r="P24" s="20" t="s">
        <v>481</v>
      </c>
      <c r="Q24" s="18" t="s">
        <v>481</v>
      </c>
      <c r="R24" s="20" t="s">
        <v>481</v>
      </c>
      <c r="S24" s="18" t="s">
        <v>481</v>
      </c>
      <c r="T24" s="20" t="s">
        <v>481</v>
      </c>
      <c r="U24" s="18" t="n">
        <v>438.21800443</v>
      </c>
      <c r="V24" s="20" t="n">
        <v>24.58120888</v>
      </c>
    </row>
    <row r="25" spans="1:22">
      <c r="A25" s="15" t="s">
        <v>500</v>
      </c>
      <c r="B25" s="17" t="n">
        <v>5581</v>
      </c>
      <c r="C25" s="18">
        <f>(25.0/B25*100)</f>
        <v/>
      </c>
      <c r="D25" s="19" t="n">
        <v>5556</v>
      </c>
      <c r="E25" s="18" t="n">
        <v>524.74064734</v>
      </c>
      <c r="F25" s="20" t="n">
        <v>3.67766263</v>
      </c>
      <c r="G25" s="18" t="n">
        <v>527.49785415</v>
      </c>
      <c r="H25" s="20" t="n">
        <v>9.608991639999999</v>
      </c>
      <c r="I25" s="18" t="n">
        <v>498.72071238</v>
      </c>
      <c r="J25" s="20" t="n">
        <v>20.26478583</v>
      </c>
      <c r="K25" s="18" t="n">
        <v>492.42334512</v>
      </c>
      <c r="L25" s="20" t="n">
        <v>27.15679471</v>
      </c>
      <c r="M25" s="18" t="s">
        <v>481</v>
      </c>
      <c r="N25" s="20" t="s">
        <v>481</v>
      </c>
      <c r="O25" s="18" t="s">
        <v>481</v>
      </c>
      <c r="P25" s="20" t="s">
        <v>481</v>
      </c>
      <c r="Q25" s="18" t="s">
        <v>481</v>
      </c>
      <c r="R25" s="20" t="s">
        <v>481</v>
      </c>
      <c r="S25" s="18" t="s">
        <v>481</v>
      </c>
      <c r="T25" s="20" t="s">
        <v>481</v>
      </c>
      <c r="U25" s="18" t="n">
        <v>450.99925014</v>
      </c>
      <c r="V25" s="20" t="n">
        <v>31.5719748</v>
      </c>
    </row>
    <row r="26" spans="1:22">
      <c r="A26" s="15" t="s">
        <v>501</v>
      </c>
      <c r="B26" s="17" t="n">
        <v>4869</v>
      </c>
      <c r="C26" s="18">
        <f>(39.0/B26*100)</f>
        <v/>
      </c>
      <c r="D26" s="19" t="n">
        <v>4830</v>
      </c>
      <c r="E26" s="18" t="n">
        <v>487.24441968</v>
      </c>
      <c r="F26" s="20" t="n">
        <v>2.22390594</v>
      </c>
      <c r="G26" s="18" t="n">
        <v>481.53606089</v>
      </c>
      <c r="H26" s="20" t="n">
        <v>3.02924196</v>
      </c>
      <c r="I26" s="18" t="n">
        <v>475.59163324</v>
      </c>
      <c r="J26" s="20" t="n">
        <v>4.86885639</v>
      </c>
      <c r="K26" s="18" t="n">
        <v>458.11494996</v>
      </c>
      <c r="L26" s="20" t="n">
        <v>7.87977431</v>
      </c>
      <c r="M26" s="18" t="s">
        <v>481</v>
      </c>
      <c r="N26" s="20" t="s">
        <v>481</v>
      </c>
      <c r="O26" s="18" t="s">
        <v>481</v>
      </c>
      <c r="P26" s="20" t="s">
        <v>481</v>
      </c>
      <c r="Q26" s="18" t="s">
        <v>481</v>
      </c>
      <c r="R26" s="20" t="s">
        <v>481</v>
      </c>
      <c r="S26" s="18" t="s">
        <v>481</v>
      </c>
      <c r="T26" s="20" t="s">
        <v>481</v>
      </c>
      <c r="U26" s="18" t="n">
        <v>420.24280756</v>
      </c>
      <c r="V26" s="20" t="n">
        <v>12.57392164</v>
      </c>
    </row>
    <row r="27" spans="1:22">
      <c r="A27" s="15" t="s">
        <v>502</v>
      </c>
      <c r="B27" s="17" t="n">
        <v>5299</v>
      </c>
      <c r="C27" s="18">
        <f>(22.0/B27*100)</f>
        <v/>
      </c>
      <c r="D27" s="19" t="n">
        <v>5277</v>
      </c>
      <c r="E27" s="18" t="n">
        <v>493.33096992</v>
      </c>
      <c r="F27" s="20" t="n">
        <v>1.50324134</v>
      </c>
      <c r="G27" s="18" t="n">
        <v>483.06934337</v>
      </c>
      <c r="H27" s="20" t="n">
        <v>4.37299749</v>
      </c>
      <c r="I27" s="18" t="n">
        <v>453.40385824</v>
      </c>
      <c r="J27" s="20" t="n">
        <v>8.05957065</v>
      </c>
      <c r="K27" s="18" t="n">
        <v>450.16360829</v>
      </c>
      <c r="L27" s="20" t="n">
        <v>11.44632552</v>
      </c>
      <c r="M27" s="18" t="s">
        <v>481</v>
      </c>
      <c r="N27" s="20" t="s">
        <v>481</v>
      </c>
      <c r="O27" s="18" t="s">
        <v>481</v>
      </c>
      <c r="P27" s="20" t="s">
        <v>481</v>
      </c>
      <c r="Q27" s="18" t="s">
        <v>481</v>
      </c>
      <c r="R27" s="20" t="s">
        <v>481</v>
      </c>
      <c r="S27" s="18" t="s">
        <v>481</v>
      </c>
      <c r="T27" s="20" t="s">
        <v>481</v>
      </c>
      <c r="U27" s="18" t="n">
        <v>384.71933272</v>
      </c>
      <c r="V27" s="20" t="n">
        <v>6.49672471</v>
      </c>
    </row>
    <row r="28" spans="1:22">
      <c r="A28" s="15" t="s">
        <v>503</v>
      </c>
      <c r="B28" s="17" t="n">
        <v>7568</v>
      </c>
      <c r="C28" s="18">
        <f>(80.0/B28*100)</f>
        <v/>
      </c>
      <c r="D28" s="19" t="n">
        <v>7488</v>
      </c>
      <c r="E28" s="18" t="n">
        <v>410.25758912</v>
      </c>
      <c r="F28" s="20" t="n">
        <v>2.34645357</v>
      </c>
      <c r="G28" s="18" t="n">
        <v>416.79936351</v>
      </c>
      <c r="H28" s="20" t="n">
        <v>4.23540609</v>
      </c>
      <c r="I28" s="18" t="n">
        <v>399.70444737</v>
      </c>
      <c r="J28" s="20" t="n">
        <v>5.40081112</v>
      </c>
      <c r="K28" s="18" t="n">
        <v>373.37392136</v>
      </c>
      <c r="L28" s="20" t="n">
        <v>7.43014758</v>
      </c>
      <c r="M28" s="18" t="s">
        <v>481</v>
      </c>
      <c r="N28" s="20" t="s">
        <v>481</v>
      </c>
      <c r="O28" s="18" t="s">
        <v>481</v>
      </c>
      <c r="P28" s="20" t="s">
        <v>481</v>
      </c>
      <c r="Q28" s="18" t="s">
        <v>481</v>
      </c>
      <c r="R28" s="20" t="s">
        <v>481</v>
      </c>
      <c r="S28" s="18" t="s">
        <v>481</v>
      </c>
      <c r="T28" s="20" t="s">
        <v>481</v>
      </c>
      <c r="U28" s="18" t="n">
        <v>339.99268499</v>
      </c>
      <c r="V28" s="20" t="n">
        <v>12.00515097</v>
      </c>
    </row>
    <row r="29" spans="1:22">
      <c r="A29" s="15" t="s">
        <v>504</v>
      </c>
      <c r="B29" s="17" t="n">
        <v>5385</v>
      </c>
      <c r="C29" s="18">
        <f>(30.0/B29*100)</f>
        <v/>
      </c>
      <c r="D29" s="19" t="n">
        <v>5355</v>
      </c>
      <c r="E29" s="18" t="n">
        <v>519.64971771</v>
      </c>
      <c r="F29" s="20" t="n">
        <v>2.29484961</v>
      </c>
      <c r="G29" s="18" t="n">
        <v>511.39943164</v>
      </c>
      <c r="H29" s="20" t="n">
        <v>6.22356387</v>
      </c>
      <c r="I29" s="18" t="n">
        <v>496.67260012</v>
      </c>
      <c r="J29" s="20" t="n">
        <v>16.5273759</v>
      </c>
      <c r="K29" s="18" t="n">
        <v>483.141621</v>
      </c>
      <c r="L29" s="20" t="n">
        <v>17.36729536</v>
      </c>
      <c r="M29" s="18" t="s">
        <v>481</v>
      </c>
      <c r="N29" s="20" t="s">
        <v>481</v>
      </c>
      <c r="O29" s="18" t="s">
        <v>481</v>
      </c>
      <c r="P29" s="20" t="s">
        <v>481</v>
      </c>
      <c r="Q29" s="18" t="n">
        <v>335.3902018</v>
      </c>
      <c r="R29" s="20" t="n">
        <v>12.1685767</v>
      </c>
      <c r="S29" s="18" t="s">
        <v>481</v>
      </c>
      <c r="T29" s="20" t="s">
        <v>481</v>
      </c>
      <c r="U29" s="18" t="n">
        <v>410.4272635</v>
      </c>
      <c r="V29" s="20" t="n">
        <v>15.13705016</v>
      </c>
    </row>
    <row r="30" spans="1:22">
      <c r="A30" s="15" t="s">
        <v>505</v>
      </c>
      <c r="B30" s="17" t="n">
        <v>4520</v>
      </c>
      <c r="C30" s="18">
        <f>(110.0/B30*100)</f>
        <v/>
      </c>
      <c r="D30" s="19" t="n">
        <v>4410</v>
      </c>
      <c r="E30" s="18" t="n">
        <v>500.1102428</v>
      </c>
      <c r="F30" s="20" t="n">
        <v>2.75127688</v>
      </c>
      <c r="G30" s="18" t="n">
        <v>501.94764428</v>
      </c>
      <c r="H30" s="20" t="n">
        <v>4.32275332</v>
      </c>
      <c r="I30" s="18" t="n">
        <v>483.09338424</v>
      </c>
      <c r="J30" s="20" t="n">
        <v>6.05971323</v>
      </c>
      <c r="K30" s="18" t="n">
        <v>461.70808633</v>
      </c>
      <c r="L30" s="20" t="n">
        <v>7.75210295</v>
      </c>
      <c r="M30" s="18" t="s">
        <v>481</v>
      </c>
      <c r="N30" s="20" t="s">
        <v>481</v>
      </c>
      <c r="O30" s="18" t="s">
        <v>481</v>
      </c>
      <c r="P30" s="20" t="s">
        <v>481</v>
      </c>
      <c r="Q30" s="18" t="s">
        <v>481</v>
      </c>
      <c r="R30" s="20" t="s">
        <v>481</v>
      </c>
      <c r="S30" s="18" t="s">
        <v>481</v>
      </c>
      <c r="T30" s="20" t="s">
        <v>481</v>
      </c>
      <c r="U30" s="18" t="n">
        <v>405.75249337</v>
      </c>
      <c r="V30" s="20" t="n">
        <v>14.94302732</v>
      </c>
    </row>
    <row r="31" spans="1:22">
      <c r="A31" s="15" t="s">
        <v>506</v>
      </c>
      <c r="B31" s="17" t="n">
        <v>5456</v>
      </c>
      <c r="C31" s="18">
        <f>(127.0/B31*100)</f>
        <v/>
      </c>
      <c r="D31" s="19" t="n">
        <v>5329</v>
      </c>
      <c r="E31" s="18" t="n">
        <v>508.79921307</v>
      </c>
      <c r="F31" s="20" t="n">
        <v>2.24449654</v>
      </c>
      <c r="G31" s="18" t="n">
        <v>496.77053435</v>
      </c>
      <c r="H31" s="20" t="n">
        <v>5.06762934</v>
      </c>
      <c r="I31" s="18" t="n">
        <v>487.62918207</v>
      </c>
      <c r="J31" s="20" t="n">
        <v>7.01147242</v>
      </c>
      <c r="K31" s="18" t="n">
        <v>456.013589</v>
      </c>
      <c r="L31" s="20" t="n">
        <v>9.27504469</v>
      </c>
      <c r="M31" s="18" t="s">
        <v>481</v>
      </c>
      <c r="N31" s="20" t="s">
        <v>481</v>
      </c>
      <c r="O31" s="18" t="s">
        <v>481</v>
      </c>
      <c r="P31" s="20" t="s">
        <v>481</v>
      </c>
      <c r="Q31" s="18" t="s">
        <v>481</v>
      </c>
      <c r="R31" s="20" t="s">
        <v>481</v>
      </c>
      <c r="S31" s="18" t="s">
        <v>481</v>
      </c>
      <c r="T31" s="20" t="s">
        <v>481</v>
      </c>
      <c r="U31" s="18" t="n">
        <v>407.28308112</v>
      </c>
      <c r="V31" s="20" t="n">
        <v>8.973647809999999</v>
      </c>
    </row>
    <row r="32" spans="1:22">
      <c r="A32" s="15" t="s">
        <v>507</v>
      </c>
      <c r="B32" s="17" t="n">
        <v>4478</v>
      </c>
      <c r="C32" s="18">
        <f>(5.0/B32*100)</f>
        <v/>
      </c>
      <c r="D32" s="19" t="n">
        <v>4473</v>
      </c>
      <c r="E32" s="18" t="n">
        <v>505.79870633</v>
      </c>
      <c r="F32" s="20" t="n">
        <v>2.57939839</v>
      </c>
      <c r="G32" s="18" t="n">
        <v>513.4810603</v>
      </c>
      <c r="H32" s="20" t="n">
        <v>4.35116701</v>
      </c>
      <c r="I32" s="18" t="n">
        <v>488.20163095</v>
      </c>
      <c r="J32" s="20" t="n">
        <v>7.55119635</v>
      </c>
      <c r="K32" s="18" t="n">
        <v>476.01737464</v>
      </c>
      <c r="L32" s="20" t="n">
        <v>8.19000488</v>
      </c>
      <c r="M32" s="18" t="s">
        <v>481</v>
      </c>
      <c r="N32" s="20" t="s">
        <v>481</v>
      </c>
      <c r="O32" s="18" t="s">
        <v>481</v>
      </c>
      <c r="P32" s="20" t="s">
        <v>481</v>
      </c>
      <c r="Q32" s="18" t="s">
        <v>481</v>
      </c>
      <c r="R32" s="20" t="s">
        <v>481</v>
      </c>
      <c r="S32" s="18" t="s">
        <v>481</v>
      </c>
      <c r="T32" s="20" t="s">
        <v>481</v>
      </c>
      <c r="U32" s="18" t="n">
        <v>446.1750645</v>
      </c>
      <c r="V32" s="20" t="n">
        <v>19.51216422</v>
      </c>
    </row>
    <row r="33" spans="1:22">
      <c r="A33" s="15" t="s">
        <v>508</v>
      </c>
      <c r="B33" s="17" t="n">
        <v>7325</v>
      </c>
      <c r="C33" s="18">
        <f>(76.0/B33*100)</f>
        <v/>
      </c>
      <c r="D33" s="19" t="n">
        <v>7249</v>
      </c>
      <c r="E33" s="18" t="n">
        <v>495.24874146</v>
      </c>
      <c r="F33" s="20" t="n">
        <v>2.53167264</v>
      </c>
      <c r="G33" s="18" t="n">
        <v>498.61067008</v>
      </c>
      <c r="H33" s="20" t="n">
        <v>6.22700537</v>
      </c>
      <c r="I33" s="18" t="n">
        <v>453.77580379</v>
      </c>
      <c r="J33" s="20" t="n">
        <v>10.43541905</v>
      </c>
      <c r="K33" s="18" t="n">
        <v>449.0459739</v>
      </c>
      <c r="L33" s="20" t="n">
        <v>12.67414286</v>
      </c>
      <c r="M33" s="18" t="s">
        <v>481</v>
      </c>
      <c r="N33" s="20" t="s">
        <v>481</v>
      </c>
      <c r="O33" s="18" t="s">
        <v>481</v>
      </c>
      <c r="P33" s="20" t="s">
        <v>481</v>
      </c>
      <c r="Q33" s="18" t="s">
        <v>481</v>
      </c>
      <c r="R33" s="20" t="s">
        <v>481</v>
      </c>
      <c r="S33" s="18" t="s">
        <v>481</v>
      </c>
      <c r="T33" s="20" t="s">
        <v>481</v>
      </c>
      <c r="U33" s="18" t="n">
        <v>388.44173282</v>
      </c>
      <c r="V33" s="20" t="n">
        <v>15.32776965</v>
      </c>
    </row>
    <row r="34" spans="1:22">
      <c r="A34" s="15" t="s">
        <v>509</v>
      </c>
      <c r="B34" s="17" t="n">
        <v>6350</v>
      </c>
      <c r="C34" s="18">
        <f>(40.0/B34*100)</f>
        <v/>
      </c>
      <c r="D34" s="19" t="n">
        <v>6310</v>
      </c>
      <c r="E34" s="18" t="n">
        <v>484.93026888</v>
      </c>
      <c r="F34" s="20" t="n">
        <v>2.78548271</v>
      </c>
      <c r="G34" s="18" t="n">
        <v>487.60818563</v>
      </c>
      <c r="H34" s="20" t="n">
        <v>4.0305119</v>
      </c>
      <c r="I34" s="18" t="n">
        <v>472.41087831</v>
      </c>
      <c r="J34" s="20" t="n">
        <v>6.20155369</v>
      </c>
      <c r="K34" s="18" t="n">
        <v>446.724359</v>
      </c>
      <c r="L34" s="20" t="n">
        <v>6.72783995</v>
      </c>
      <c r="M34" s="18" t="s">
        <v>481</v>
      </c>
      <c r="N34" s="20" t="s">
        <v>481</v>
      </c>
      <c r="O34" s="18" t="s">
        <v>481</v>
      </c>
      <c r="P34" s="20" t="s">
        <v>481</v>
      </c>
      <c r="Q34" s="18" t="n">
        <v>336.51078337</v>
      </c>
      <c r="R34" s="20" t="n">
        <v>12.24828707</v>
      </c>
      <c r="S34" s="18" t="s">
        <v>481</v>
      </c>
      <c r="T34" s="20" t="s">
        <v>481</v>
      </c>
      <c r="U34" s="18" t="n">
        <v>357.13847009</v>
      </c>
      <c r="V34" s="20" t="n">
        <v>12.71242838</v>
      </c>
    </row>
    <row r="35" spans="1:22">
      <c r="A35" s="15" t="s">
        <v>510</v>
      </c>
      <c r="B35" s="17" t="n">
        <v>6406</v>
      </c>
      <c r="C35" s="18">
        <f>(42.0/B35*100)</f>
        <v/>
      </c>
      <c r="D35" s="19" t="n">
        <v>6364</v>
      </c>
      <c r="E35" s="18" t="n">
        <v>514.77088105</v>
      </c>
      <c r="F35" s="20" t="n">
        <v>1.49961516</v>
      </c>
      <c r="G35" s="18" t="n">
        <v>518.15487663</v>
      </c>
      <c r="H35" s="20" t="n">
        <v>4.66049011</v>
      </c>
      <c r="I35" s="18" t="n">
        <v>470.9058558</v>
      </c>
      <c r="J35" s="20" t="n">
        <v>7.73096899</v>
      </c>
      <c r="K35" s="18" t="n">
        <v>478.54143515</v>
      </c>
      <c r="L35" s="20" t="n">
        <v>10.7231164</v>
      </c>
      <c r="M35" s="18" t="s">
        <v>481</v>
      </c>
      <c r="N35" s="20" t="s">
        <v>481</v>
      </c>
      <c r="O35" s="18" t="s">
        <v>481</v>
      </c>
      <c r="P35" s="20" t="s">
        <v>481</v>
      </c>
      <c r="Q35" s="18" t="n">
        <v>349.78970242</v>
      </c>
      <c r="R35" s="20" t="n">
        <v>6.90672373</v>
      </c>
      <c r="S35" s="18" t="s">
        <v>481</v>
      </c>
      <c r="T35" s="20" t="s">
        <v>481</v>
      </c>
      <c r="U35" s="18" t="n">
        <v>439.86812588</v>
      </c>
      <c r="V35" s="20" t="n">
        <v>11.52912942</v>
      </c>
    </row>
    <row r="36" spans="1:22">
      <c r="A36" s="15" t="s">
        <v>511</v>
      </c>
      <c r="B36" s="17" t="n">
        <v>6736</v>
      </c>
      <c r="C36" s="18">
        <f>(33.0/B36*100)</f>
        <v/>
      </c>
      <c r="D36" s="19" t="n">
        <v>6703</v>
      </c>
      <c r="E36" s="18" t="n">
        <v>487.70772932</v>
      </c>
      <c r="F36" s="20" t="n">
        <v>2.17367588</v>
      </c>
      <c r="G36" s="18" t="n">
        <v>492.66077214</v>
      </c>
      <c r="H36" s="20" t="n">
        <v>4.33850663</v>
      </c>
      <c r="I36" s="18" t="n">
        <v>462.54715245</v>
      </c>
      <c r="J36" s="20" t="n">
        <v>10.63906415</v>
      </c>
      <c r="K36" s="18" t="n">
        <v>452.74549313</v>
      </c>
      <c r="L36" s="20" t="n">
        <v>10.33313581</v>
      </c>
      <c r="M36" s="18" t="s">
        <v>481</v>
      </c>
      <c r="N36" s="20" t="s">
        <v>481</v>
      </c>
      <c r="O36" s="18" t="s">
        <v>481</v>
      </c>
      <c r="P36" s="20" t="s">
        <v>481</v>
      </c>
      <c r="Q36" s="18" t="s">
        <v>481</v>
      </c>
      <c r="R36" s="20" t="s">
        <v>481</v>
      </c>
      <c r="S36" s="18" t="s">
        <v>481</v>
      </c>
      <c r="T36" s="20" t="s">
        <v>481</v>
      </c>
      <c r="U36" s="18" t="n">
        <v>401.76120122</v>
      </c>
      <c r="V36" s="20" t="n">
        <v>11.7457415</v>
      </c>
    </row>
    <row r="37" spans="1:22">
      <c r="A37" s="15" t="s">
        <v>512</v>
      </c>
      <c r="B37" s="17" t="n">
        <v>5458</v>
      </c>
      <c r="C37" s="18">
        <f>(69.0/B37*100)</f>
        <v/>
      </c>
      <c r="D37" s="19" t="n">
        <v>5389</v>
      </c>
      <c r="E37" s="18" t="n">
        <v>501.40646825</v>
      </c>
      <c r="F37" s="20" t="n">
        <v>3.0603997</v>
      </c>
      <c r="G37" s="18" t="n">
        <v>498.26418091</v>
      </c>
      <c r="H37" s="20" t="n">
        <v>4.51733892</v>
      </c>
      <c r="I37" s="18" t="n">
        <v>466.84004146</v>
      </c>
      <c r="J37" s="20" t="n">
        <v>6.16133294</v>
      </c>
      <c r="K37" s="18" t="n">
        <v>455.73997922</v>
      </c>
      <c r="L37" s="20" t="n">
        <v>8.596044940000001</v>
      </c>
      <c r="M37" s="18" t="s">
        <v>481</v>
      </c>
      <c r="N37" s="20" t="s">
        <v>481</v>
      </c>
      <c r="O37" s="18" t="s">
        <v>481</v>
      </c>
      <c r="P37" s="20" t="s">
        <v>481</v>
      </c>
      <c r="Q37" s="18" t="s">
        <v>481</v>
      </c>
      <c r="R37" s="20" t="s">
        <v>481</v>
      </c>
      <c r="S37" s="18" t="s">
        <v>481</v>
      </c>
      <c r="T37" s="20" t="s">
        <v>481</v>
      </c>
      <c r="U37" s="18" t="n">
        <v>381.80381446</v>
      </c>
      <c r="V37" s="20" t="n">
        <v>10.45361953</v>
      </c>
    </row>
    <row r="38" spans="1:22">
      <c r="A38" s="15" t="s">
        <v>513</v>
      </c>
      <c r="B38" s="17" t="n">
        <v>5860</v>
      </c>
      <c r="C38" s="18">
        <f>(17.0/B38*100)</f>
        <v/>
      </c>
      <c r="D38" s="19" t="n">
        <v>5843</v>
      </c>
      <c r="E38" s="18" t="n">
        <v>525.4358088499999</v>
      </c>
      <c r="F38" s="20" t="n">
        <v>2.96292374</v>
      </c>
      <c r="G38" s="18" t="n">
        <v>526.22612749</v>
      </c>
      <c r="H38" s="20" t="n">
        <v>5.10084751</v>
      </c>
      <c r="I38" s="18" t="n">
        <v>495.96529117</v>
      </c>
      <c r="J38" s="20" t="n">
        <v>8.25186222</v>
      </c>
      <c r="K38" s="18" t="n">
        <v>495.33214828</v>
      </c>
      <c r="L38" s="20" t="n">
        <v>12.80128979</v>
      </c>
      <c r="M38" s="18" t="s">
        <v>481</v>
      </c>
      <c r="N38" s="20" t="s">
        <v>481</v>
      </c>
      <c r="O38" s="18" t="s">
        <v>481</v>
      </c>
      <c r="P38" s="20" t="s">
        <v>481</v>
      </c>
      <c r="Q38" s="18" t="s">
        <v>481</v>
      </c>
      <c r="R38" s="20" t="s">
        <v>481</v>
      </c>
      <c r="S38" s="18" t="s">
        <v>481</v>
      </c>
      <c r="T38" s="20" t="s">
        <v>481</v>
      </c>
      <c r="U38" s="18" t="n">
        <v>420.47480858</v>
      </c>
      <c r="V38" s="20" t="n">
        <v>10.68281304</v>
      </c>
    </row>
    <row r="39" spans="1:22">
      <c r="A39" s="15" t="s">
        <v>514</v>
      </c>
      <c r="B39" s="17" t="n">
        <v>5895</v>
      </c>
      <c r="C39" s="18">
        <f>(32.0/B39*100)</f>
        <v/>
      </c>
      <c r="D39" s="19" t="n">
        <v>5863</v>
      </c>
      <c r="E39" s="18" t="n">
        <v>421.90903612</v>
      </c>
      <c r="F39" s="20" t="n">
        <v>4.10850254</v>
      </c>
      <c r="G39" s="18" t="n">
        <v>432.78016943</v>
      </c>
      <c r="H39" s="20" t="n">
        <v>6.29248671</v>
      </c>
      <c r="I39" s="18" t="n">
        <v>413.65741341</v>
      </c>
      <c r="J39" s="20" t="n">
        <v>7.70162689</v>
      </c>
      <c r="K39" s="18" t="n">
        <v>411.15166108</v>
      </c>
      <c r="L39" s="20" t="n">
        <v>8.97855569</v>
      </c>
      <c r="M39" s="18" t="s">
        <v>481</v>
      </c>
      <c r="N39" s="20" t="s">
        <v>481</v>
      </c>
      <c r="O39" s="18" t="s">
        <v>481</v>
      </c>
      <c r="P39" s="20" t="s">
        <v>481</v>
      </c>
      <c r="Q39" s="18" t="s">
        <v>481</v>
      </c>
      <c r="R39" s="20" t="s">
        <v>481</v>
      </c>
      <c r="S39" s="18" t="s">
        <v>481</v>
      </c>
      <c r="T39" s="20" t="s">
        <v>481</v>
      </c>
      <c r="U39" s="18" t="n">
        <v>352.12014751</v>
      </c>
      <c r="V39" s="20" t="n">
        <v>14.06160932</v>
      </c>
    </row>
    <row r="40" spans="1:22">
      <c r="A40" s="15" t="s">
        <v>515</v>
      </c>
      <c r="B40" s="17" t="n">
        <v>14157</v>
      </c>
      <c r="C40" s="18">
        <f>(298.0/B40*100)</f>
        <v/>
      </c>
      <c r="D40" s="19" t="n">
        <v>13859</v>
      </c>
      <c r="E40" s="18" t="n">
        <v>495.87705739</v>
      </c>
      <c r="F40" s="20" t="n">
        <v>2.836297</v>
      </c>
      <c r="G40" s="18" t="n">
        <v>502.77388173</v>
      </c>
      <c r="H40" s="20" t="n">
        <v>3.21390712</v>
      </c>
      <c r="I40" s="18" t="n">
        <v>484.76346072</v>
      </c>
      <c r="J40" s="20" t="n">
        <v>5.81574532</v>
      </c>
      <c r="K40" s="18" t="n">
        <v>455.09475766</v>
      </c>
      <c r="L40" s="20" t="n">
        <v>6.22946603</v>
      </c>
      <c r="M40" s="18" t="s">
        <v>481</v>
      </c>
      <c r="N40" s="20" t="s">
        <v>481</v>
      </c>
      <c r="O40" s="18" t="s">
        <v>481</v>
      </c>
      <c r="P40" s="20" t="s">
        <v>481</v>
      </c>
      <c r="Q40" s="18" t="s">
        <v>481</v>
      </c>
      <c r="R40" s="20" t="s">
        <v>481</v>
      </c>
      <c r="S40" s="18" t="s">
        <v>481</v>
      </c>
      <c r="T40" s="20" t="s">
        <v>481</v>
      </c>
      <c r="U40" s="18" t="n">
        <v>407.32390348</v>
      </c>
      <c r="V40" s="20" t="n">
        <v>8.2605953</v>
      </c>
    </row>
    <row r="41" spans="1:22">
      <c r="A41" s="15" t="s">
        <v>516</v>
      </c>
      <c r="B41" s="17" t="n">
        <v>5712</v>
      </c>
      <c r="C41" s="18">
        <f>(40.0/B41*100)</f>
        <v/>
      </c>
      <c r="D41" s="19" t="n">
        <v>5672</v>
      </c>
      <c r="E41" s="18" t="n">
        <v>471.99051263</v>
      </c>
      <c r="F41" s="20" t="n">
        <v>3.22423965</v>
      </c>
      <c r="G41" s="18" t="n">
        <v>478.42380778</v>
      </c>
      <c r="H41" s="20" t="n">
        <v>4.62246267</v>
      </c>
      <c r="I41" s="18" t="n">
        <v>464.6350289</v>
      </c>
      <c r="J41" s="20" t="n">
        <v>7.26171074</v>
      </c>
      <c r="K41" s="18" t="n">
        <v>459.24433837</v>
      </c>
      <c r="L41" s="20" t="n">
        <v>8.232981730000001</v>
      </c>
      <c r="M41" s="18" t="s">
        <v>481</v>
      </c>
      <c r="N41" s="20" t="s">
        <v>481</v>
      </c>
      <c r="O41" s="18" t="s">
        <v>481</v>
      </c>
      <c r="P41" s="20" t="s">
        <v>481</v>
      </c>
      <c r="Q41" s="18" t="n">
        <v>392.51815558</v>
      </c>
      <c r="R41" s="20" t="n">
        <v>16.89642718</v>
      </c>
      <c r="S41" s="18" t="s">
        <v>481</v>
      </c>
      <c r="T41" s="20" t="s">
        <v>481</v>
      </c>
      <c r="U41" s="18" t="n">
        <v>374.75455879</v>
      </c>
      <c r="V41" s="20" t="n">
        <v>13.12271935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413.15702122</v>
      </c>
      <c r="R44" s="20" t="n">
        <v>3.44786688</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(1434.0/B46*100)</f>
        <v/>
      </c>
      <c r="D46" s="19" t="n">
        <v>21707</v>
      </c>
      <c r="E46" s="18" t="n">
        <v>387.23773561</v>
      </c>
      <c r="F46" s="20" t="n">
        <v>2.96078555</v>
      </c>
      <c r="G46" s="18" t="n">
        <v>394.24718402</v>
      </c>
      <c r="H46" s="20" t="n">
        <v>5.35109191</v>
      </c>
      <c r="I46" s="18" t="n">
        <v>365.18756109</v>
      </c>
      <c r="J46" s="20" t="n">
        <v>6.58357353</v>
      </c>
      <c r="K46" s="18" t="n">
        <v>350.4711468</v>
      </c>
      <c r="L46" s="20" t="n">
        <v>8.160093270000001</v>
      </c>
      <c r="M46" s="18" t="s">
        <v>481</v>
      </c>
      <c r="N46" s="20" t="s">
        <v>481</v>
      </c>
      <c r="O46" s="18" t="s">
        <v>481</v>
      </c>
      <c r="P46" s="20" t="s">
        <v>481</v>
      </c>
      <c r="Q46" s="18" t="s">
        <v>481</v>
      </c>
      <c r="R46" s="20" t="s">
        <v>481</v>
      </c>
      <c r="S46" s="18" t="s">
        <v>481</v>
      </c>
      <c r="T46" s="20" t="s">
        <v>481</v>
      </c>
      <c r="U46" s="18" t="n">
        <v>325.35771768</v>
      </c>
      <c r="V46" s="20" t="n">
        <v>4.60222181</v>
      </c>
    </row>
    <row r="47" spans="1:22">
      <c r="A47" s="15" t="s">
        <v>522</v>
      </c>
      <c r="B47" s="17" t="n">
        <v>5928</v>
      </c>
      <c r="C47" s="18">
        <f>(106.0/B47*100)</f>
        <v/>
      </c>
      <c r="D47" s="19" t="n">
        <v>5822</v>
      </c>
      <c r="E47" s="18" t="n">
        <v>451.6057518</v>
      </c>
      <c r="F47" s="20" t="n">
        <v>3.75469042</v>
      </c>
      <c r="G47" s="18" t="n">
        <v>453.77242555</v>
      </c>
      <c r="H47" s="20" t="n">
        <v>5.21326234</v>
      </c>
      <c r="I47" s="18" t="n">
        <v>423.69133343</v>
      </c>
      <c r="J47" s="20" t="n">
        <v>8.99724266</v>
      </c>
      <c r="K47" s="18" t="n">
        <v>422.74125325</v>
      </c>
      <c r="L47" s="20" t="n">
        <v>8.03945817</v>
      </c>
      <c r="M47" s="18" t="s">
        <v>481</v>
      </c>
      <c r="N47" s="20" t="s">
        <v>481</v>
      </c>
      <c r="O47" s="18" t="s">
        <v>481</v>
      </c>
      <c r="P47" s="20" t="s">
        <v>481</v>
      </c>
      <c r="Q47" s="18" t="s">
        <v>481</v>
      </c>
      <c r="R47" s="20" t="s">
        <v>481</v>
      </c>
      <c r="S47" s="18" t="s">
        <v>481</v>
      </c>
      <c r="T47" s="20" t="s">
        <v>481</v>
      </c>
      <c r="U47" s="18" t="n">
        <v>351.03094883</v>
      </c>
      <c r="V47" s="20" t="n">
        <v>7.17413036</v>
      </c>
    </row>
    <row r="48" spans="1:22">
      <c r="A48" s="15" t="s">
        <v>523</v>
      </c>
      <c r="B48" s="17" t="n">
        <v>9841</v>
      </c>
      <c r="C48" s="18">
        <f>(7.0/B48*100)</f>
        <v/>
      </c>
      <c r="D48" s="19" t="n">
        <v>9834</v>
      </c>
      <c r="E48" s="18" t="n">
        <v>539.51081054</v>
      </c>
      <c r="F48" s="20" t="n">
        <v>4.94079477</v>
      </c>
      <c r="G48" s="18" t="n">
        <v>512.84066209</v>
      </c>
      <c r="H48" s="20" t="n">
        <v>6.68869501</v>
      </c>
      <c r="I48" s="18" t="n">
        <v>501.76041017</v>
      </c>
      <c r="J48" s="20" t="n">
        <v>10.48413307</v>
      </c>
      <c r="K48" s="18" t="n">
        <v>484.86597611</v>
      </c>
      <c r="L48" s="20" t="n">
        <v>10.59719643</v>
      </c>
      <c r="M48" s="18" t="s">
        <v>481</v>
      </c>
      <c r="N48" s="20" t="s">
        <v>481</v>
      </c>
      <c r="O48" s="18" t="s">
        <v>481</v>
      </c>
      <c r="P48" s="20" t="s">
        <v>481</v>
      </c>
      <c r="Q48" s="18" t="s">
        <v>481</v>
      </c>
      <c r="R48" s="20" t="s">
        <v>481</v>
      </c>
      <c r="S48" s="18" t="s">
        <v>481</v>
      </c>
      <c r="T48" s="20" t="s">
        <v>481</v>
      </c>
      <c r="U48" s="18" t="n">
        <v>470.9654499</v>
      </c>
      <c r="V48" s="20" t="n">
        <v>33.73159355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(228.0/B50*100)</f>
        <v/>
      </c>
      <c r="D50" s="19" t="n">
        <v>11567</v>
      </c>
      <c r="E50" s="18" t="n">
        <v>392.32126893</v>
      </c>
      <c r="F50" s="20" t="n">
        <v>2.29901897</v>
      </c>
      <c r="G50" s="18" t="n">
        <v>394.24541108</v>
      </c>
      <c r="H50" s="20" t="n">
        <v>3.3296608</v>
      </c>
      <c r="I50" s="18" t="n">
        <v>377.90220019</v>
      </c>
      <c r="J50" s="20" t="n">
        <v>5.62880791</v>
      </c>
      <c r="K50" s="18" t="n">
        <v>361.61656808</v>
      </c>
      <c r="L50" s="20" t="n">
        <v>7.10700885</v>
      </c>
      <c r="M50" s="18" t="s">
        <v>481</v>
      </c>
      <c r="N50" s="20" t="s">
        <v>481</v>
      </c>
      <c r="O50" s="18" t="s">
        <v>481</v>
      </c>
      <c r="P50" s="20" t="s">
        <v>481</v>
      </c>
      <c r="Q50" s="18" t="s">
        <v>481</v>
      </c>
      <c r="R50" s="20" t="s">
        <v>481</v>
      </c>
      <c r="S50" s="18" t="s">
        <v>481</v>
      </c>
      <c r="T50" s="20" t="s">
        <v>481</v>
      </c>
      <c r="U50" s="18" t="n">
        <v>321.41495548</v>
      </c>
      <c r="V50" s="20" t="n">
        <v>11.63657284</v>
      </c>
    </row>
    <row r="51" spans="1:22">
      <c r="A51" s="15" t="s">
        <v>526</v>
      </c>
      <c r="B51" s="17" t="n">
        <v>6866</v>
      </c>
      <c r="C51" s="18">
        <f>(109.0/B51*100)</f>
        <v/>
      </c>
      <c r="D51" s="19" t="n">
        <v>6757</v>
      </c>
      <c r="E51" s="18" t="n">
        <v>400.49610997</v>
      </c>
      <c r="F51" s="20" t="n">
        <v>2.63313998</v>
      </c>
      <c r="G51" s="18" t="n">
        <v>419.53834054</v>
      </c>
      <c r="H51" s="20" t="n">
        <v>5.05128367</v>
      </c>
      <c r="I51" s="18" t="n">
        <v>406.69034378</v>
      </c>
      <c r="J51" s="20" t="n">
        <v>6.70617762</v>
      </c>
      <c r="K51" s="18" t="n">
        <v>398.29022668</v>
      </c>
      <c r="L51" s="20" t="n">
        <v>7.40672368</v>
      </c>
      <c r="M51" s="18" t="s">
        <v>481</v>
      </c>
      <c r="N51" s="20" t="s">
        <v>481</v>
      </c>
      <c r="O51" s="18" t="s">
        <v>481</v>
      </c>
      <c r="P51" s="20" t="s">
        <v>481</v>
      </c>
      <c r="Q51" s="18" t="n">
        <v>380.5422133</v>
      </c>
      <c r="R51" s="20" t="n">
        <v>4.31283207</v>
      </c>
      <c r="S51" s="18" t="s">
        <v>481</v>
      </c>
      <c r="T51" s="20" t="s">
        <v>481</v>
      </c>
      <c r="U51" s="18" t="n">
        <v>367.90127481</v>
      </c>
      <c r="V51" s="20" t="n">
        <v>8.76865669</v>
      </c>
    </row>
    <row r="52" spans="1:22">
      <c r="A52" s="15" t="s">
        <v>527</v>
      </c>
      <c r="B52" s="17" t="n">
        <v>5809</v>
      </c>
      <c r="C52" s="18">
        <f>(78.0/B52*100)</f>
        <v/>
      </c>
      <c r="D52" s="19" t="n">
        <v>5731</v>
      </c>
      <c r="E52" s="18" t="n">
        <v>465.97570628</v>
      </c>
      <c r="F52" s="20" t="n">
        <v>2.78980504</v>
      </c>
      <c r="G52" s="18" t="n">
        <v>470.38219962</v>
      </c>
      <c r="H52" s="20" t="n">
        <v>4.8348537</v>
      </c>
      <c r="I52" s="18" t="n">
        <v>445.15020994</v>
      </c>
      <c r="J52" s="20" t="n">
        <v>9.198129140000001</v>
      </c>
      <c r="K52" s="18" t="n">
        <v>426.50631152</v>
      </c>
      <c r="L52" s="20" t="n">
        <v>12.40324075</v>
      </c>
      <c r="M52" s="18" t="s">
        <v>481</v>
      </c>
      <c r="N52" s="20" t="s">
        <v>481</v>
      </c>
      <c r="O52" s="18" t="s">
        <v>481</v>
      </c>
      <c r="P52" s="20" t="s">
        <v>481</v>
      </c>
      <c r="Q52" s="18" t="s">
        <v>481</v>
      </c>
      <c r="R52" s="20" t="s">
        <v>481</v>
      </c>
      <c r="S52" s="18" t="s">
        <v>481</v>
      </c>
      <c r="T52" s="20" t="s">
        <v>481</v>
      </c>
      <c r="U52" s="18" t="n">
        <v>358.51911227</v>
      </c>
      <c r="V52" s="20" t="n">
        <v>15.47863492</v>
      </c>
    </row>
    <row r="53" spans="1:22">
      <c r="A53" s="15" t="s">
        <v>528</v>
      </c>
      <c r="B53" s="17" t="n">
        <v>5571</v>
      </c>
      <c r="C53" s="18">
        <f>(85.0/B53*100)</f>
        <v/>
      </c>
      <c r="D53" s="19" t="n">
        <v>5486</v>
      </c>
      <c r="E53" s="18" t="n">
        <v>446.03576185</v>
      </c>
      <c r="F53" s="20" t="n">
        <v>1.90335451</v>
      </c>
      <c r="G53" s="18" t="n">
        <v>439.33736426</v>
      </c>
      <c r="H53" s="20" t="n">
        <v>4.61645675</v>
      </c>
      <c r="I53" s="18" t="n">
        <v>406.87563722</v>
      </c>
      <c r="J53" s="20" t="n">
        <v>8.12367416</v>
      </c>
      <c r="K53" s="18" t="n">
        <v>390.01498811</v>
      </c>
      <c r="L53" s="20" t="n">
        <v>9.93672829</v>
      </c>
      <c r="M53" s="18" t="s">
        <v>481</v>
      </c>
      <c r="N53" s="20" t="s">
        <v>481</v>
      </c>
      <c r="O53" s="18" t="s">
        <v>481</v>
      </c>
      <c r="P53" s="20" t="s">
        <v>481</v>
      </c>
      <c r="Q53" s="18" t="s">
        <v>481</v>
      </c>
      <c r="R53" s="20" t="s">
        <v>481</v>
      </c>
      <c r="S53" s="18" t="s">
        <v>481</v>
      </c>
      <c r="T53" s="20" t="s">
        <v>481</v>
      </c>
      <c r="U53" s="18" t="n">
        <v>341.75123414</v>
      </c>
      <c r="V53" s="20" t="n">
        <v>7.69630251</v>
      </c>
    </row>
    <row r="54" spans="1:22">
      <c r="A54" s="15" t="s">
        <v>529</v>
      </c>
      <c r="B54" s="17" t="n">
        <v>4740</v>
      </c>
      <c r="C54" s="18">
        <f>(127.0/B54*100)</f>
        <v/>
      </c>
      <c r="D54" s="19" t="n">
        <v>4613</v>
      </c>
      <c r="E54" s="18" t="n">
        <v>336.0812703</v>
      </c>
      <c r="F54" s="20" t="n">
        <v>2.82323961</v>
      </c>
      <c r="G54" s="18" t="n">
        <v>339.99984249</v>
      </c>
      <c r="H54" s="20" t="n">
        <v>5.42863786</v>
      </c>
      <c r="I54" s="18" t="n">
        <v>327.69633624</v>
      </c>
      <c r="J54" s="20" t="n">
        <v>4.99711506</v>
      </c>
      <c r="K54" s="18" t="n">
        <v>312.49596043</v>
      </c>
      <c r="L54" s="20" t="n">
        <v>6.63592463</v>
      </c>
      <c r="M54" s="18" t="s">
        <v>481</v>
      </c>
      <c r="N54" s="20" t="s">
        <v>481</v>
      </c>
      <c r="O54" s="18" t="s">
        <v>481</v>
      </c>
      <c r="P54" s="20" t="s">
        <v>481</v>
      </c>
      <c r="Q54" s="18" t="s">
        <v>481</v>
      </c>
      <c r="R54" s="20" t="s">
        <v>481</v>
      </c>
      <c r="S54" s="18" t="s">
        <v>481</v>
      </c>
      <c r="T54" s="20" t="s">
        <v>481</v>
      </c>
      <c r="U54" s="18" t="n">
        <v>264.85922217</v>
      </c>
      <c r="V54" s="20" t="n">
        <v>4.19204535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551.69008173</v>
      </c>
      <c r="F56" s="20" t="n">
        <v>2.99156162</v>
      </c>
      <c r="G56" s="18" t="n">
        <v>543.8607839700001</v>
      </c>
      <c r="H56" s="20" t="n">
        <v>5.29444465</v>
      </c>
      <c r="I56" s="18" t="n">
        <v>522.66488118</v>
      </c>
      <c r="J56" s="20" t="n">
        <v>8.92094035</v>
      </c>
      <c r="K56" s="18" t="n">
        <v>515.37461604</v>
      </c>
      <c r="L56" s="20" t="n">
        <v>8.15429031</v>
      </c>
      <c r="M56" s="18" t="s">
        <v>481</v>
      </c>
      <c r="N56" s="20" t="s">
        <v>481</v>
      </c>
      <c r="O56" s="18" t="s">
        <v>481</v>
      </c>
      <c r="P56" s="20" t="s">
        <v>481</v>
      </c>
      <c r="Q56" s="18" t="s">
        <v>481</v>
      </c>
      <c r="R56" s="20" t="s">
        <v>481</v>
      </c>
      <c r="S56" s="18" t="s">
        <v>481</v>
      </c>
      <c r="T56" s="20" t="s">
        <v>481</v>
      </c>
      <c r="U56" s="18" t="n">
        <v>490.87223133</v>
      </c>
      <c r="V56" s="20" t="n">
        <v>22.47233725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(139.0/B61*100)</f>
        <v/>
      </c>
      <c r="D61" s="19" t="n">
        <v>6386</v>
      </c>
      <c r="E61" s="18" t="n">
        <v>482.60054219</v>
      </c>
      <c r="F61" s="20" t="n">
        <v>2.25828535</v>
      </c>
      <c r="G61" s="18" t="n">
        <v>485.89363135</v>
      </c>
      <c r="H61" s="20" t="n">
        <v>3.78232838</v>
      </c>
      <c r="I61" s="18" t="n">
        <v>454.25722834</v>
      </c>
      <c r="J61" s="20" t="n">
        <v>7.48082239</v>
      </c>
      <c r="K61" s="18" t="n">
        <v>430.55086125</v>
      </c>
      <c r="L61" s="20" t="n">
        <v>11.09472936</v>
      </c>
      <c r="M61" s="18" t="s">
        <v>481</v>
      </c>
      <c r="N61" s="20" t="s">
        <v>481</v>
      </c>
      <c r="O61" s="18" t="s">
        <v>481</v>
      </c>
      <c r="P61" s="20" t="s">
        <v>481</v>
      </c>
      <c r="Q61" s="18" t="s">
        <v>481</v>
      </c>
      <c r="R61" s="20" t="s">
        <v>481</v>
      </c>
      <c r="S61" s="18" t="s">
        <v>481</v>
      </c>
      <c r="T61" s="20" t="s">
        <v>481</v>
      </c>
      <c r="U61" s="18" t="n">
        <v>399.83402871</v>
      </c>
      <c r="V61" s="20" t="n">
        <v>10.36340335</v>
      </c>
    </row>
    <row r="62" spans="1:22">
      <c r="A62" s="15" t="s">
        <v>537</v>
      </c>
      <c r="B62" s="17" t="n">
        <v>4476</v>
      </c>
      <c r="C62" s="18">
        <f>(3.0/B62*100)</f>
        <v/>
      </c>
      <c r="D62" s="19" t="n">
        <v>4473</v>
      </c>
      <c r="E62" s="18" t="n">
        <v>544.82052215</v>
      </c>
      <c r="F62" s="20" t="n">
        <v>1.50204033</v>
      </c>
      <c r="G62" s="18" t="n">
        <v>548.02497626</v>
      </c>
      <c r="H62" s="20" t="n">
        <v>3.12390905</v>
      </c>
      <c r="I62" s="18" t="n">
        <v>541.86554222</v>
      </c>
      <c r="J62" s="20" t="n">
        <v>5.65195193</v>
      </c>
      <c r="K62" s="18" t="n">
        <v>507.77376667</v>
      </c>
      <c r="L62" s="20" t="n">
        <v>8.19668731</v>
      </c>
      <c r="M62" s="18" t="s">
        <v>481</v>
      </c>
      <c r="N62" s="20" t="s">
        <v>481</v>
      </c>
      <c r="O62" s="18" t="s">
        <v>481</v>
      </c>
      <c r="P62" s="20" t="s">
        <v>481</v>
      </c>
      <c r="Q62" s="18" t="s">
        <v>481</v>
      </c>
      <c r="R62" s="20" t="s">
        <v>481</v>
      </c>
      <c r="S62" s="18" t="s">
        <v>481</v>
      </c>
      <c r="T62" s="20" t="s">
        <v>481</v>
      </c>
      <c r="U62" s="18" t="n">
        <v>552.3053026600001</v>
      </c>
      <c r="V62" s="20" t="n">
        <v>33.52126192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422.6461949</v>
      </c>
      <c r="F66" s="20" t="n">
        <v>1.53781835</v>
      </c>
      <c r="G66" s="18" t="n">
        <v>429.14742271</v>
      </c>
      <c r="H66" s="20" t="n">
        <v>4.66774674</v>
      </c>
      <c r="I66" s="18" t="n">
        <v>416.68047893</v>
      </c>
      <c r="J66" s="20" t="n">
        <v>10.03012816</v>
      </c>
      <c r="K66" s="18" t="n">
        <v>393.08455514</v>
      </c>
      <c r="L66" s="20" t="n">
        <v>9.43417897</v>
      </c>
      <c r="M66" s="18" t="s">
        <v>481</v>
      </c>
      <c r="N66" s="20" t="s">
        <v>481</v>
      </c>
      <c r="O66" s="18" t="s">
        <v>481</v>
      </c>
      <c r="P66" s="20" t="s">
        <v>481</v>
      </c>
      <c r="Q66" s="18" t="s">
        <v>481</v>
      </c>
      <c r="R66" s="20" t="s">
        <v>481</v>
      </c>
      <c r="S66" s="18" t="s">
        <v>481</v>
      </c>
      <c r="T66" s="20" t="s">
        <v>481</v>
      </c>
      <c r="U66" s="18" t="n">
        <v>350.59221834</v>
      </c>
      <c r="V66" s="20" t="n">
        <v>7.23072975</v>
      </c>
    </row>
    <row r="67" spans="1:22">
      <c r="A67" s="15" t="s">
        <v>542</v>
      </c>
      <c r="B67" s="17" t="n">
        <v>6971</v>
      </c>
      <c r="C67" s="18">
        <f>(146.0/B67*100)</f>
        <v/>
      </c>
      <c r="D67" s="19" t="n">
        <v>6825</v>
      </c>
      <c r="E67" s="18" t="n">
        <v>392.30308296</v>
      </c>
      <c r="F67" s="20" t="n">
        <v>2.74478916</v>
      </c>
      <c r="G67" s="18" t="n">
        <v>390.45576702</v>
      </c>
      <c r="H67" s="20" t="n">
        <v>4.69895609</v>
      </c>
      <c r="I67" s="18" t="n">
        <v>360.22584609</v>
      </c>
      <c r="J67" s="20" t="n">
        <v>8.284961409999999</v>
      </c>
      <c r="K67" s="18" t="n">
        <v>364.77540528</v>
      </c>
      <c r="L67" s="20" t="n">
        <v>8.398477890000001</v>
      </c>
      <c r="M67" s="18" t="s">
        <v>481</v>
      </c>
      <c r="N67" s="20" t="s">
        <v>481</v>
      </c>
      <c r="O67" s="18" t="s">
        <v>481</v>
      </c>
      <c r="P67" s="20" t="s">
        <v>481</v>
      </c>
      <c r="Q67" s="18" t="s">
        <v>481</v>
      </c>
      <c r="R67" s="20" t="s">
        <v>481</v>
      </c>
      <c r="S67" s="18" t="s">
        <v>481</v>
      </c>
      <c r="T67" s="20" t="s">
        <v>481</v>
      </c>
      <c r="U67" s="18" t="n">
        <v>288.80381132</v>
      </c>
      <c r="V67" s="20" t="n">
        <v>9.795779</v>
      </c>
    </row>
    <row r="68" spans="1:22">
      <c r="A68" s="15" t="s">
        <v>543</v>
      </c>
      <c r="B68" s="17" t="n">
        <v>12083</v>
      </c>
      <c r="C68" s="18">
        <f>(26.0/B68*100)</f>
        <v/>
      </c>
      <c r="D68" s="19" t="n">
        <v>12057</v>
      </c>
      <c r="E68" s="18" t="n">
        <v>416.40166594</v>
      </c>
      <c r="F68" s="20" t="n">
        <v>1.74974587</v>
      </c>
      <c r="G68" s="18" t="n">
        <v>414.64758225</v>
      </c>
      <c r="H68" s="20" t="n">
        <v>2.90880878</v>
      </c>
      <c r="I68" s="18" t="n">
        <v>372.52192284</v>
      </c>
      <c r="J68" s="20" t="n">
        <v>3.75675828</v>
      </c>
      <c r="K68" s="18" t="n">
        <v>372.27861333</v>
      </c>
      <c r="L68" s="20" t="n">
        <v>6.03260516</v>
      </c>
      <c r="M68" s="18" t="s">
        <v>481</v>
      </c>
      <c r="N68" s="20" t="s">
        <v>481</v>
      </c>
      <c r="O68" s="18" t="s">
        <v>481</v>
      </c>
      <c r="P68" s="20" t="s">
        <v>481</v>
      </c>
      <c r="Q68" s="18" t="s">
        <v>481</v>
      </c>
      <c r="R68" s="20" t="s">
        <v>481</v>
      </c>
      <c r="S68" s="18" t="s">
        <v>481</v>
      </c>
      <c r="T68" s="20" t="s">
        <v>481</v>
      </c>
      <c r="U68" s="18" t="n">
        <v>320.24686578</v>
      </c>
      <c r="V68" s="20" t="n">
        <v>3.93569216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495.54628241</v>
      </c>
      <c r="F70" s="20" t="n">
        <v>3.17364913</v>
      </c>
      <c r="G70" s="18" t="n">
        <v>506.29957516</v>
      </c>
      <c r="H70" s="20" t="n">
        <v>4.42669659</v>
      </c>
      <c r="I70" s="18" t="n">
        <v>496.43447293</v>
      </c>
      <c r="J70" s="20" t="n">
        <v>5.00542287</v>
      </c>
      <c r="K70" s="18" t="n">
        <v>481.77805852</v>
      </c>
      <c r="L70" s="20" t="n">
        <v>6.39530434</v>
      </c>
      <c r="M70" s="18" t="s">
        <v>481</v>
      </c>
      <c r="N70" s="20" t="s">
        <v>481</v>
      </c>
      <c r="O70" s="18" t="s">
        <v>481</v>
      </c>
      <c r="P70" s="20" t="s">
        <v>481</v>
      </c>
      <c r="Q70" s="18" t="s">
        <v>481</v>
      </c>
      <c r="R70" s="20" t="s">
        <v>481</v>
      </c>
      <c r="S70" s="18" t="s">
        <v>481</v>
      </c>
      <c r="T70" s="20" t="s">
        <v>481</v>
      </c>
      <c r="U70" s="18" t="n">
        <v>436.79608158</v>
      </c>
      <c r="V70" s="20" t="n">
        <v>15.15985105</v>
      </c>
    </row>
    <row r="71" spans="1:22">
      <c r="A71" s="15" t="s">
        <v>546</v>
      </c>
      <c r="B71" s="17" t="n">
        <v>6115</v>
      </c>
      <c r="C71" s="18">
        <f>(17.0/B71*100)</f>
        <v/>
      </c>
      <c r="D71" s="19" t="n">
        <v>6098</v>
      </c>
      <c r="E71" s="18" t="n">
        <v>570.98174217</v>
      </c>
      <c r="F71" s="20" t="n">
        <v>1.58978806</v>
      </c>
      <c r="G71" s="18" t="n">
        <v>566.44365162</v>
      </c>
      <c r="H71" s="20" t="n">
        <v>3.34525843</v>
      </c>
      <c r="I71" s="18" t="n">
        <v>534.53053164</v>
      </c>
      <c r="J71" s="20" t="n">
        <v>5.79183735</v>
      </c>
      <c r="K71" s="18" t="n">
        <v>512.20869701</v>
      </c>
      <c r="L71" s="20" t="n">
        <v>7.62623865</v>
      </c>
      <c r="M71" s="18" t="s">
        <v>481</v>
      </c>
      <c r="N71" s="20" t="s">
        <v>481</v>
      </c>
      <c r="O71" s="18" t="s">
        <v>481</v>
      </c>
      <c r="P71" s="20" t="s">
        <v>481</v>
      </c>
      <c r="Q71" s="18" t="s">
        <v>481</v>
      </c>
      <c r="R71" s="20" t="s">
        <v>481</v>
      </c>
      <c r="S71" s="18" t="s">
        <v>481</v>
      </c>
      <c r="T71" s="20" t="s">
        <v>481</v>
      </c>
      <c r="U71" s="18" t="n">
        <v>453.77095476</v>
      </c>
      <c r="V71" s="20" t="n">
        <v>29.83690605</v>
      </c>
    </row>
    <row r="72" spans="1:22">
      <c r="A72" s="15" t="s">
        <v>547</v>
      </c>
      <c r="B72" s="17" t="n">
        <v>7708</v>
      </c>
      <c r="C72" s="18">
        <f>(5.0/B72*100)</f>
        <v/>
      </c>
      <c r="D72" s="19" t="n">
        <v>7703</v>
      </c>
      <c r="E72" s="18" t="n">
        <v>542.19974069</v>
      </c>
      <c r="F72" s="20" t="n">
        <v>3.07956087</v>
      </c>
      <c r="G72" s="18" t="n">
        <v>557.00269546</v>
      </c>
      <c r="H72" s="20" t="n">
        <v>5.50384416</v>
      </c>
      <c r="I72" s="18" t="n">
        <v>532.75158917</v>
      </c>
      <c r="J72" s="20" t="n">
        <v>9.456469139999999</v>
      </c>
      <c r="K72" s="18" t="n">
        <v>469.06340284</v>
      </c>
      <c r="L72" s="20" t="n">
        <v>15.14499514</v>
      </c>
      <c r="M72" s="18" t="s">
        <v>481</v>
      </c>
      <c r="N72" s="20" t="s">
        <v>481</v>
      </c>
      <c r="O72" s="18" t="s">
        <v>481</v>
      </c>
      <c r="P72" s="20" t="s">
        <v>481</v>
      </c>
      <c r="Q72" s="18" t="s">
        <v>481</v>
      </c>
      <c r="R72" s="20" t="s">
        <v>481</v>
      </c>
      <c r="S72" s="18" t="s">
        <v>481</v>
      </c>
      <c r="T72" s="20" t="s">
        <v>481</v>
      </c>
      <c r="U72" s="18" t="n">
        <v>481.33791464</v>
      </c>
      <c r="V72" s="20" t="n">
        <v>32.49744925</v>
      </c>
    </row>
    <row r="73" spans="1:22">
      <c r="A73" s="15" t="s">
        <v>548</v>
      </c>
      <c r="B73" s="17" t="n">
        <v>8249</v>
      </c>
      <c r="C73" s="18">
        <f>(148.0/B73*100)</f>
        <v/>
      </c>
      <c r="D73" s="19" t="n">
        <v>8101</v>
      </c>
      <c r="E73" s="18" t="n">
        <v>422.24464223</v>
      </c>
      <c r="F73" s="20" t="n">
        <v>3.23879177</v>
      </c>
      <c r="G73" s="18" t="n">
        <v>407.87875851</v>
      </c>
      <c r="H73" s="20" t="n">
        <v>5.46223461</v>
      </c>
      <c r="I73" s="18" t="n">
        <v>395.64099272</v>
      </c>
      <c r="J73" s="20" t="n">
        <v>6.5563023</v>
      </c>
      <c r="K73" s="18" t="n">
        <v>384.45692057</v>
      </c>
      <c r="L73" s="20" t="n">
        <v>6.968512</v>
      </c>
      <c r="M73" s="18" t="s">
        <v>481</v>
      </c>
      <c r="N73" s="20" t="s">
        <v>481</v>
      </c>
      <c r="O73" s="18" t="s">
        <v>481</v>
      </c>
      <c r="P73" s="20" t="s">
        <v>481</v>
      </c>
      <c r="Q73" s="18" t="s">
        <v>481</v>
      </c>
      <c r="R73" s="20" t="s">
        <v>481</v>
      </c>
      <c r="S73" s="18" t="s">
        <v>481</v>
      </c>
      <c r="T73" s="20" t="s">
        <v>481</v>
      </c>
      <c r="U73" s="18" t="n">
        <v>345.13546886</v>
      </c>
      <c r="V73" s="20" t="n">
        <v>11.75229316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(218.0/B75*100)</f>
        <v/>
      </c>
      <c r="D75" s="19" t="n">
        <v>5157</v>
      </c>
      <c r="E75" s="18" t="n">
        <v>373.84490278</v>
      </c>
      <c r="F75" s="20" t="n">
        <v>3.06830765</v>
      </c>
      <c r="G75" s="18" t="n">
        <v>372.41990578</v>
      </c>
      <c r="H75" s="20" t="n">
        <v>5.30564217</v>
      </c>
      <c r="I75" s="18" t="n">
        <v>346.61406354</v>
      </c>
      <c r="J75" s="20" t="n">
        <v>7.1579741</v>
      </c>
      <c r="K75" s="18" t="n">
        <v>364.45012362</v>
      </c>
      <c r="L75" s="20" t="n">
        <v>9.72187007</v>
      </c>
      <c r="M75" s="18" t="s">
        <v>481</v>
      </c>
      <c r="N75" s="20" t="s">
        <v>481</v>
      </c>
      <c r="O75" s="18" t="s">
        <v>481</v>
      </c>
      <c r="P75" s="20" t="s">
        <v>481</v>
      </c>
      <c r="Q75" s="18" t="s">
        <v>481</v>
      </c>
      <c r="R75" s="20" t="s">
        <v>481</v>
      </c>
      <c r="S75" s="18" t="s">
        <v>481</v>
      </c>
      <c r="T75" s="20" t="s">
        <v>481</v>
      </c>
      <c r="U75" s="18" t="n">
        <v>318.88808912</v>
      </c>
      <c r="V75" s="20" t="n">
        <v>8.62952533</v>
      </c>
    </row>
    <row r="76" spans="1:22">
      <c r="A76" s="15" t="s">
        <v>551</v>
      </c>
      <c r="B76" s="17" t="n">
        <v>14167</v>
      </c>
      <c r="C76" s="18">
        <f>(229.0/B76*100)</f>
        <v/>
      </c>
      <c r="D76" s="19" t="n">
        <v>13938</v>
      </c>
      <c r="E76" s="18" t="n">
        <v>436.6451449</v>
      </c>
      <c r="F76" s="20" t="n">
        <v>2.43230571</v>
      </c>
      <c r="G76" s="18" t="n">
        <v>435.04764422</v>
      </c>
      <c r="H76" s="20" t="n">
        <v>3.70644948</v>
      </c>
      <c r="I76" s="18" t="n">
        <v>398.09083019</v>
      </c>
      <c r="J76" s="20" t="n">
        <v>5.48695022</v>
      </c>
      <c r="K76" s="18" t="n">
        <v>391.29945073</v>
      </c>
      <c r="L76" s="20" t="n">
        <v>5.66102343</v>
      </c>
      <c r="M76" s="18" t="s">
        <v>481</v>
      </c>
      <c r="N76" s="20" t="s">
        <v>481</v>
      </c>
      <c r="O76" s="18" t="s">
        <v>481</v>
      </c>
      <c r="P76" s="20" t="s">
        <v>481</v>
      </c>
      <c r="Q76" s="18" t="s">
        <v>481</v>
      </c>
      <c r="R76" s="20" t="s">
        <v>481</v>
      </c>
      <c r="S76" s="18" t="s">
        <v>481</v>
      </c>
      <c r="T76" s="20" t="s">
        <v>481</v>
      </c>
      <c r="U76" s="18" t="n">
        <v>345.97003793</v>
      </c>
      <c r="V76" s="20" t="n">
        <v>6.98185367</v>
      </c>
    </row>
    <row r="77" spans="1:22">
      <c r="A77" s="15" t="s">
        <v>552</v>
      </c>
      <c r="B77" s="17" t="n">
        <v>6062</v>
      </c>
      <c r="C77" s="18">
        <f>(98.0/B77*100)</f>
        <v/>
      </c>
      <c r="D77" s="19" t="n">
        <v>5964</v>
      </c>
      <c r="E77" s="18" t="n">
        <v>423.27669846</v>
      </c>
      <c r="F77" s="20" t="n">
        <v>2.60344946</v>
      </c>
      <c r="G77" s="18" t="n">
        <v>426.92610692</v>
      </c>
      <c r="H77" s="20" t="n">
        <v>4.4611105</v>
      </c>
      <c r="I77" s="18" t="n">
        <v>421.12196435</v>
      </c>
      <c r="J77" s="20" t="n">
        <v>7.04381728</v>
      </c>
      <c r="K77" s="18" t="n">
        <v>402.2647632</v>
      </c>
      <c r="L77" s="20" t="n">
        <v>9.401090119999999</v>
      </c>
      <c r="M77" s="18" t="s">
        <v>481</v>
      </c>
      <c r="N77" s="20" t="s">
        <v>481</v>
      </c>
      <c r="O77" s="18" t="s">
        <v>481</v>
      </c>
      <c r="P77" s="20" t="s">
        <v>481</v>
      </c>
      <c r="Q77" s="18" t="s">
        <v>481</v>
      </c>
      <c r="R77" s="20" t="s">
        <v>481</v>
      </c>
      <c r="S77" s="18" t="s">
        <v>481</v>
      </c>
      <c r="T77" s="20" t="s">
        <v>481</v>
      </c>
      <c r="U77" s="18" t="n">
        <v>343.71041035</v>
      </c>
      <c r="V77" s="20" t="n">
        <v>5.66998017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448.53777912</v>
      </c>
      <c r="F81" s="20" t="n">
        <v>3.28216426</v>
      </c>
      <c r="G81" s="18" t="n">
        <v>454.68407115</v>
      </c>
      <c r="H81" s="20" t="n">
        <v>4.40465184</v>
      </c>
      <c r="I81" s="18" t="n">
        <v>434.92745666</v>
      </c>
      <c r="J81" s="20" t="n">
        <v>6.23899589</v>
      </c>
      <c r="K81" s="18" t="n">
        <v>398.68271907</v>
      </c>
      <c r="L81" s="20" t="n">
        <v>6.79954497</v>
      </c>
      <c r="M81" s="18" t="s">
        <v>481</v>
      </c>
      <c r="N81" s="20" t="s">
        <v>481</v>
      </c>
      <c r="O81" s="18" t="s">
        <v>481</v>
      </c>
      <c r="P81" s="20" t="s">
        <v>481</v>
      </c>
      <c r="Q81" s="18" t="s">
        <v>481</v>
      </c>
      <c r="R81" s="20" t="s">
        <v>481</v>
      </c>
      <c r="S81" s="18" t="s">
        <v>481</v>
      </c>
      <c r="T81" s="20" t="s">
        <v>481</v>
      </c>
      <c r="U81" s="18" t="n">
        <v>392.17548861</v>
      </c>
      <c r="V81" s="20" t="n">
        <v>14.54118049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924</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502.20432865</v>
      </c>
      <c r="F7" s="20" t="n">
        <v>1.80802675</v>
      </c>
      <c r="G7" s="18" t="n">
        <v>498.15695714</v>
      </c>
      <c r="H7" s="20" t="n">
        <v>2.62115417</v>
      </c>
      <c r="I7" s="18" t="n">
        <v>479.12053347</v>
      </c>
      <c r="J7" s="20" t="n">
        <v>4.91188981</v>
      </c>
      <c r="K7" s="18" t="n">
        <v>465.17658566</v>
      </c>
      <c r="L7" s="20" t="n">
        <v>5.21180734</v>
      </c>
      <c r="M7" s="18" t="s">
        <v>481</v>
      </c>
      <c r="N7" s="20" t="s">
        <v>481</v>
      </c>
      <c r="O7" s="18" t="s">
        <v>481</v>
      </c>
      <c r="P7" s="20" t="s">
        <v>481</v>
      </c>
      <c r="Q7" s="18" t="s">
        <v>481</v>
      </c>
      <c r="R7" s="20" t="s">
        <v>481</v>
      </c>
      <c r="S7" s="18" t="s">
        <v>481</v>
      </c>
      <c r="T7" s="20" t="s">
        <v>481</v>
      </c>
      <c r="U7" s="18" t="n">
        <v>420.80814659</v>
      </c>
      <c r="V7" s="20" t="n">
        <v>6.96089701</v>
      </c>
    </row>
    <row r="8" spans="1:22">
      <c r="A8" s="15" t="s">
        <v>483</v>
      </c>
      <c r="B8" s="17" t="n">
        <v>7007</v>
      </c>
      <c r="C8" s="18">
        <f>(28.0/B8*100)</f>
        <v/>
      </c>
      <c r="D8" s="19" t="n">
        <v>6979</v>
      </c>
      <c r="E8" s="18" t="n">
        <v>491.86614574</v>
      </c>
      <c r="F8" s="20" t="n">
        <v>2.8076641</v>
      </c>
      <c r="G8" s="18" t="n">
        <v>515.41081693</v>
      </c>
      <c r="H8" s="20" t="n">
        <v>4.49708065</v>
      </c>
      <c r="I8" s="18" t="n">
        <v>512.13687465</v>
      </c>
      <c r="J8" s="20" t="n">
        <v>6.60950437</v>
      </c>
      <c r="K8" s="18" t="n">
        <v>496.76335612</v>
      </c>
      <c r="L8" s="20" t="n">
        <v>6.08553116</v>
      </c>
      <c r="M8" s="18" t="s">
        <v>481</v>
      </c>
      <c r="N8" s="20" t="s">
        <v>481</v>
      </c>
      <c r="O8" s="18" t="s">
        <v>481</v>
      </c>
      <c r="P8" s="20" t="s">
        <v>481</v>
      </c>
      <c r="Q8" s="18" t="n">
        <v>301.63126691</v>
      </c>
      <c r="R8" s="20" t="n">
        <v>25.14921031</v>
      </c>
      <c r="S8" s="18" t="s">
        <v>481</v>
      </c>
      <c r="T8" s="20" t="s">
        <v>481</v>
      </c>
      <c r="U8" s="18" t="n">
        <v>408.04101212</v>
      </c>
      <c r="V8" s="20" t="n">
        <v>11.62210701</v>
      </c>
    </row>
    <row r="9" spans="1:22">
      <c r="A9" s="15" t="s">
        <v>484</v>
      </c>
      <c r="B9" s="17" t="n">
        <v>9651</v>
      </c>
      <c r="C9" s="18">
        <f>(136.0/B9*100)</f>
        <v/>
      </c>
      <c r="D9" s="19" t="n">
        <v>9515</v>
      </c>
      <c r="E9" s="18" t="n">
        <v>512.95842968</v>
      </c>
      <c r="F9" s="20" t="n">
        <v>2.3620335</v>
      </c>
      <c r="G9" s="18" t="n">
        <v>526.24414582</v>
      </c>
      <c r="H9" s="20" t="n">
        <v>3.631384</v>
      </c>
      <c r="I9" s="18" t="n">
        <v>507.34271414</v>
      </c>
      <c r="J9" s="20" t="n">
        <v>5.6549762</v>
      </c>
      <c r="K9" s="18" t="n">
        <v>476.34670974</v>
      </c>
      <c r="L9" s="20" t="n">
        <v>6.08057123</v>
      </c>
      <c r="M9" s="18" t="s">
        <v>481</v>
      </c>
      <c r="N9" s="20" t="s">
        <v>481</v>
      </c>
      <c r="O9" s="18" t="s">
        <v>481</v>
      </c>
      <c r="P9" s="20" t="s">
        <v>481</v>
      </c>
      <c r="Q9" s="18" t="n">
        <v>357.98454354</v>
      </c>
      <c r="R9" s="20" t="n">
        <v>11.51846445</v>
      </c>
      <c r="S9" s="18" t="s">
        <v>481</v>
      </c>
      <c r="T9" s="20" t="s">
        <v>481</v>
      </c>
      <c r="U9" s="18" t="n">
        <v>412.97091828</v>
      </c>
      <c r="V9" s="20" t="n">
        <v>8.58304423</v>
      </c>
    </row>
    <row r="10" spans="1:22">
      <c r="A10" s="15" t="s">
        <v>485</v>
      </c>
      <c r="B10" s="17" t="n">
        <v>20058</v>
      </c>
      <c r="C10" s="18">
        <f>(534.0/B10*100)</f>
        <v/>
      </c>
      <c r="D10" s="19" t="n">
        <v>19524</v>
      </c>
      <c r="E10" s="18" t="n">
        <v>520.25289744</v>
      </c>
      <c r="F10" s="20" t="n">
        <v>2.40757063</v>
      </c>
      <c r="G10" s="18" t="n">
        <v>518.4401228</v>
      </c>
      <c r="H10" s="20" t="n">
        <v>2.76954846</v>
      </c>
      <c r="I10" s="18" t="n">
        <v>502.56571103</v>
      </c>
      <c r="J10" s="20" t="n">
        <v>5.97114851</v>
      </c>
      <c r="K10" s="18" t="n">
        <v>495.20489873</v>
      </c>
      <c r="L10" s="20" t="n">
        <v>6.19245719</v>
      </c>
      <c r="M10" s="18" t="s">
        <v>481</v>
      </c>
      <c r="N10" s="20" t="s">
        <v>481</v>
      </c>
      <c r="O10" s="18" t="s">
        <v>481</v>
      </c>
      <c r="P10" s="20" t="s">
        <v>481</v>
      </c>
      <c r="Q10" s="18" t="s">
        <v>481</v>
      </c>
      <c r="R10" s="20" t="s">
        <v>481</v>
      </c>
      <c r="S10" s="18" t="s">
        <v>481</v>
      </c>
      <c r="T10" s="20" t="s">
        <v>481</v>
      </c>
      <c r="U10" s="18" t="n">
        <v>455.25507948</v>
      </c>
      <c r="V10" s="20" t="n">
        <v>10.09269345</v>
      </c>
    </row>
    <row r="11" spans="1:22">
      <c r="A11" s="15" t="s">
        <v>486</v>
      </c>
      <c r="B11" s="17" t="n">
        <v>7053</v>
      </c>
      <c r="C11" s="18">
        <f>(60.0/B11*100)</f>
        <v/>
      </c>
      <c r="D11" s="19" t="n">
        <v>6993</v>
      </c>
      <c r="E11" s="18" t="n">
        <v>423.3143099</v>
      </c>
      <c r="F11" s="20" t="n">
        <v>2.5532307</v>
      </c>
      <c r="G11" s="18" t="n">
        <v>437.82317375</v>
      </c>
      <c r="H11" s="20" t="n">
        <v>3.92071785</v>
      </c>
      <c r="I11" s="18" t="n">
        <v>409.32690614</v>
      </c>
      <c r="J11" s="20" t="n">
        <v>8.960494260000001</v>
      </c>
      <c r="K11" s="18" t="n">
        <v>406.121263</v>
      </c>
      <c r="L11" s="20" t="n">
        <v>9.072655360000001</v>
      </c>
      <c r="M11" s="18" t="s">
        <v>481</v>
      </c>
      <c r="N11" s="20" t="s">
        <v>481</v>
      </c>
      <c r="O11" s="18" t="s">
        <v>481</v>
      </c>
      <c r="P11" s="20" t="s">
        <v>481</v>
      </c>
      <c r="Q11" s="18" t="s">
        <v>481</v>
      </c>
      <c r="R11" s="20" t="s">
        <v>481</v>
      </c>
      <c r="S11" s="18" t="s">
        <v>481</v>
      </c>
      <c r="T11" s="20" t="s">
        <v>481</v>
      </c>
      <c r="U11" s="18" t="n">
        <v>345.70402514</v>
      </c>
      <c r="V11" s="20" t="n">
        <v>9.422324890000001</v>
      </c>
    </row>
    <row r="12" spans="1:22">
      <c r="A12" s="15" t="s">
        <v>487</v>
      </c>
      <c r="B12" s="17" t="n">
        <v>6894</v>
      </c>
      <c r="C12" s="18">
        <f>(59.0/B12*100)</f>
        <v/>
      </c>
      <c r="D12" s="19" t="n">
        <v>6835</v>
      </c>
      <c r="E12" s="18" t="n">
        <v>497.98421638</v>
      </c>
      <c r="F12" s="20" t="n">
        <v>2.23382349</v>
      </c>
      <c r="G12" s="18" t="n">
        <v>508.6957308</v>
      </c>
      <c r="H12" s="20" t="n">
        <v>3.99852384</v>
      </c>
      <c r="I12" s="18" t="n">
        <v>483.59335058</v>
      </c>
      <c r="J12" s="20" t="n">
        <v>5.90374568</v>
      </c>
      <c r="K12" s="18" t="n">
        <v>480.82488202</v>
      </c>
      <c r="L12" s="20" t="n">
        <v>5.76972331</v>
      </c>
      <c r="M12" s="18" t="s">
        <v>481</v>
      </c>
      <c r="N12" s="20" t="s">
        <v>481</v>
      </c>
      <c r="O12" s="18" t="s">
        <v>481</v>
      </c>
      <c r="P12" s="20" t="s">
        <v>481</v>
      </c>
      <c r="Q12" s="18" t="n">
        <v>340.98506961</v>
      </c>
      <c r="R12" s="20" t="n">
        <v>12.52444664</v>
      </c>
      <c r="S12" s="18" t="s">
        <v>481</v>
      </c>
      <c r="T12" s="20" t="s">
        <v>481</v>
      </c>
      <c r="U12" s="18" t="n">
        <v>397.60647414</v>
      </c>
      <c r="V12" s="20" t="n">
        <v>10.44710184</v>
      </c>
    </row>
    <row r="13" spans="1:22">
      <c r="A13" s="15" t="s">
        <v>488</v>
      </c>
      <c r="B13" s="17" t="n">
        <v>7161</v>
      </c>
      <c r="C13" s="18">
        <f>(99.0/B13*100)</f>
        <v/>
      </c>
      <c r="D13" s="19" t="n">
        <v>7062</v>
      </c>
      <c r="E13" s="18" t="n">
        <v>515.1554065300001</v>
      </c>
      <c r="F13" s="20" t="n">
        <v>2.22830834</v>
      </c>
      <c r="G13" s="18" t="n">
        <v>521.50411677</v>
      </c>
      <c r="H13" s="20" t="n">
        <v>3.50631097</v>
      </c>
      <c r="I13" s="18" t="n">
        <v>510.55398614</v>
      </c>
      <c r="J13" s="20" t="n">
        <v>5.41929049</v>
      </c>
      <c r="K13" s="18" t="n">
        <v>497.00037388</v>
      </c>
      <c r="L13" s="20" t="n">
        <v>6.77315048</v>
      </c>
      <c r="M13" s="18" t="s">
        <v>481</v>
      </c>
      <c r="N13" s="20" t="s">
        <v>481</v>
      </c>
      <c r="O13" s="18" t="s">
        <v>481</v>
      </c>
      <c r="P13" s="20" t="s">
        <v>481</v>
      </c>
      <c r="Q13" s="18" t="n">
        <v>447.51533769</v>
      </c>
      <c r="R13" s="20" t="n">
        <v>5.97365007</v>
      </c>
      <c r="S13" s="18" t="s">
        <v>481</v>
      </c>
      <c r="T13" s="20" t="s">
        <v>481</v>
      </c>
      <c r="U13" s="18" t="n">
        <v>431.43991946</v>
      </c>
      <c r="V13" s="20" t="n">
        <v>10.88116677</v>
      </c>
    </row>
    <row r="14" spans="1:22">
      <c r="A14" s="15" t="s">
        <v>489</v>
      </c>
      <c r="B14" s="17" t="n">
        <v>5587</v>
      </c>
      <c r="C14" s="18">
        <f>(76.0/B14*100)</f>
        <v/>
      </c>
      <c r="D14" s="19" t="n">
        <v>5511</v>
      </c>
      <c r="E14" s="18" t="n">
        <v>518.1669413</v>
      </c>
      <c r="F14" s="20" t="n">
        <v>2.58240983</v>
      </c>
      <c r="G14" s="18" t="n">
        <v>526.50966066</v>
      </c>
      <c r="H14" s="20" t="n">
        <v>2.91650863</v>
      </c>
      <c r="I14" s="18" t="n">
        <v>526.83637777</v>
      </c>
      <c r="J14" s="20" t="n">
        <v>4.87406092</v>
      </c>
      <c r="K14" s="18" t="n">
        <v>515.31140835</v>
      </c>
      <c r="L14" s="20" t="n">
        <v>7.15830449</v>
      </c>
      <c r="M14" s="18" t="s">
        <v>481</v>
      </c>
      <c r="N14" s="20" t="s">
        <v>481</v>
      </c>
      <c r="O14" s="18" t="s">
        <v>481</v>
      </c>
      <c r="P14" s="20" t="s">
        <v>481</v>
      </c>
      <c r="Q14" s="18" t="s">
        <v>481</v>
      </c>
      <c r="R14" s="20" t="s">
        <v>481</v>
      </c>
      <c r="S14" s="18" t="s">
        <v>481</v>
      </c>
      <c r="T14" s="20" t="s">
        <v>481</v>
      </c>
      <c r="U14" s="18" t="n">
        <v>457.82112517</v>
      </c>
      <c r="V14" s="20" t="n">
        <v>11.37387794</v>
      </c>
    </row>
    <row r="15" spans="1:22">
      <c r="A15" s="15" t="s">
        <v>490</v>
      </c>
      <c r="B15" s="17" t="n">
        <v>5882</v>
      </c>
      <c r="C15" s="18">
        <f>(53.0/B15*100)</f>
        <v/>
      </c>
      <c r="D15" s="19" t="n">
        <v>5829</v>
      </c>
      <c r="E15" s="18" t="n">
        <v>513.95753038</v>
      </c>
      <c r="F15" s="20" t="n">
        <v>2.44446553</v>
      </c>
      <c r="G15" s="18" t="n">
        <v>519.9836577900001</v>
      </c>
      <c r="H15" s="20" t="n">
        <v>3.57002569</v>
      </c>
      <c r="I15" s="18" t="n">
        <v>513.1564921299999</v>
      </c>
      <c r="J15" s="20" t="n">
        <v>5.73948473</v>
      </c>
      <c r="K15" s="18" t="n">
        <v>488.45574346</v>
      </c>
      <c r="L15" s="20" t="n">
        <v>7.19237571</v>
      </c>
      <c r="M15" s="18" t="s">
        <v>481</v>
      </c>
      <c r="N15" s="20" t="s">
        <v>481</v>
      </c>
      <c r="O15" s="18" t="s">
        <v>481</v>
      </c>
      <c r="P15" s="20" t="s">
        <v>481</v>
      </c>
      <c r="Q15" s="18" t="n">
        <v>368.85220715</v>
      </c>
      <c r="R15" s="20" t="n">
        <v>14.5875493</v>
      </c>
      <c r="S15" s="18" t="s">
        <v>481</v>
      </c>
      <c r="T15" s="20" t="s">
        <v>481</v>
      </c>
      <c r="U15" s="18" t="n">
        <v>415.77362982</v>
      </c>
      <c r="V15" s="20" t="n">
        <v>14.87101473</v>
      </c>
    </row>
    <row r="16" spans="1:22">
      <c r="A16" s="15" t="s">
        <v>491</v>
      </c>
      <c r="B16" s="17" t="n">
        <v>6108</v>
      </c>
      <c r="C16" s="18">
        <f>(112.0/B16*100)</f>
        <v/>
      </c>
      <c r="D16" s="19" t="n">
        <v>5996</v>
      </c>
      <c r="E16" s="18" t="n">
        <v>498.16615878</v>
      </c>
      <c r="F16" s="20" t="n">
        <v>2.13523648</v>
      </c>
      <c r="G16" s="18" t="n">
        <v>513.4206868799999</v>
      </c>
      <c r="H16" s="20" t="n">
        <v>3.13237007</v>
      </c>
      <c r="I16" s="18" t="n">
        <v>488.07225736</v>
      </c>
      <c r="J16" s="20" t="n">
        <v>4.86759506</v>
      </c>
      <c r="K16" s="18" t="n">
        <v>444.9774184</v>
      </c>
      <c r="L16" s="20" t="n">
        <v>8.055665339999999</v>
      </c>
      <c r="M16" s="18" t="s">
        <v>481</v>
      </c>
      <c r="N16" s="20" t="s">
        <v>481</v>
      </c>
      <c r="O16" s="18" t="s">
        <v>481</v>
      </c>
      <c r="P16" s="20" t="s">
        <v>481</v>
      </c>
      <c r="Q16" s="18" t="s">
        <v>481</v>
      </c>
      <c r="R16" s="20" t="s">
        <v>481</v>
      </c>
      <c r="S16" s="18" t="s">
        <v>481</v>
      </c>
      <c r="T16" s="20" t="s">
        <v>481</v>
      </c>
      <c r="U16" s="18" t="n">
        <v>376.85508427</v>
      </c>
      <c r="V16" s="20" t="n">
        <v>8.11822594</v>
      </c>
    </row>
    <row r="17" spans="1:22">
      <c r="A17" s="15" t="s">
        <v>492</v>
      </c>
      <c r="B17" s="17" t="n">
        <v>6504</v>
      </c>
      <c r="C17" s="18">
        <f>(765.0/B17*100)</f>
        <v/>
      </c>
      <c r="D17" s="19" t="n">
        <v>5739</v>
      </c>
      <c r="E17" s="18" t="n">
        <v>511.68267969</v>
      </c>
      <c r="F17" s="20" t="n">
        <v>2.95835917</v>
      </c>
      <c r="G17" s="18" t="n">
        <v>528.1772277699999</v>
      </c>
      <c r="H17" s="20" t="n">
        <v>3.73684544</v>
      </c>
      <c r="I17" s="18" t="n">
        <v>512.55831836</v>
      </c>
      <c r="J17" s="20" t="n">
        <v>8.34304041</v>
      </c>
      <c r="K17" s="18" t="n">
        <v>486.99569844</v>
      </c>
      <c r="L17" s="20" t="n">
        <v>7.99970919</v>
      </c>
      <c r="M17" s="18" t="s">
        <v>481</v>
      </c>
      <c r="N17" s="20" t="s">
        <v>481</v>
      </c>
      <c r="O17" s="18" t="s">
        <v>481</v>
      </c>
      <c r="P17" s="20" t="s">
        <v>481</v>
      </c>
      <c r="Q17" s="18" t="n">
        <v>362.96139732</v>
      </c>
      <c r="R17" s="20" t="n">
        <v>12.64520278</v>
      </c>
      <c r="S17" s="18" t="s">
        <v>481</v>
      </c>
      <c r="T17" s="20" t="s">
        <v>481</v>
      </c>
      <c r="U17" s="18" t="n">
        <v>440.84735584</v>
      </c>
      <c r="V17" s="20" t="n">
        <v>10.36584017</v>
      </c>
    </row>
    <row r="18" spans="1:22">
      <c r="A18" s="15" t="s">
        <v>493</v>
      </c>
      <c r="B18" s="17" t="n">
        <v>5532</v>
      </c>
      <c r="C18" s="18">
        <f>(28.0/B18*100)</f>
        <v/>
      </c>
      <c r="D18" s="19" t="n">
        <v>5504</v>
      </c>
      <c r="E18" s="18" t="n">
        <v>455.50289828</v>
      </c>
      <c r="F18" s="20" t="n">
        <v>3.37085838</v>
      </c>
      <c r="G18" s="18" t="n">
        <v>465.14681047</v>
      </c>
      <c r="H18" s="20" t="n">
        <v>5.29996451</v>
      </c>
      <c r="I18" s="18" t="n">
        <v>443.69175059</v>
      </c>
      <c r="J18" s="20" t="n">
        <v>9.08599487</v>
      </c>
      <c r="K18" s="18" t="n">
        <v>429.15134736</v>
      </c>
      <c r="L18" s="20" t="n">
        <v>9.12342621</v>
      </c>
      <c r="M18" s="18" t="s">
        <v>481</v>
      </c>
      <c r="N18" s="20" t="s">
        <v>481</v>
      </c>
      <c r="O18" s="18" t="s">
        <v>481</v>
      </c>
      <c r="P18" s="20" t="s">
        <v>481</v>
      </c>
      <c r="Q18" s="18" t="s">
        <v>481</v>
      </c>
      <c r="R18" s="20" t="s">
        <v>481</v>
      </c>
      <c r="S18" s="18" t="s">
        <v>481</v>
      </c>
      <c r="T18" s="20" t="s">
        <v>481</v>
      </c>
      <c r="U18" s="18" t="n">
        <v>386.92531217</v>
      </c>
      <c r="V18" s="20" t="n">
        <v>14.16279562</v>
      </c>
    </row>
    <row r="19" spans="1:22">
      <c r="A19" s="15" t="s">
        <v>494</v>
      </c>
      <c r="B19" s="17" t="n">
        <v>5658</v>
      </c>
      <c r="C19" s="18">
        <f>(80.0/B19*100)</f>
        <v/>
      </c>
      <c r="D19" s="19" t="n">
        <v>5578</v>
      </c>
      <c r="E19" s="18" t="n">
        <v>480.04714609</v>
      </c>
      <c r="F19" s="20" t="n">
        <v>2.70957863</v>
      </c>
      <c r="G19" s="18" t="n">
        <v>496.15828816</v>
      </c>
      <c r="H19" s="20" t="n">
        <v>4.29013022</v>
      </c>
      <c r="I19" s="18" t="n">
        <v>465.04716481</v>
      </c>
      <c r="J19" s="20" t="n">
        <v>7.15349578</v>
      </c>
      <c r="K19" s="18" t="n">
        <v>435.44501317</v>
      </c>
      <c r="L19" s="20" t="n">
        <v>8.109320260000001</v>
      </c>
      <c r="M19" s="18" t="s">
        <v>481</v>
      </c>
      <c r="N19" s="20" t="s">
        <v>481</v>
      </c>
      <c r="O19" s="18" t="s">
        <v>481</v>
      </c>
      <c r="P19" s="20" t="s">
        <v>481</v>
      </c>
      <c r="Q19" s="18" t="s">
        <v>481</v>
      </c>
      <c r="R19" s="20" t="s">
        <v>481</v>
      </c>
      <c r="S19" s="18" t="s">
        <v>481</v>
      </c>
      <c r="T19" s="20" t="s">
        <v>481</v>
      </c>
      <c r="U19" s="18" t="n">
        <v>364.80718261</v>
      </c>
      <c r="V19" s="20" t="n">
        <v>11.83210826</v>
      </c>
    </row>
    <row r="20" spans="1:22">
      <c r="A20" s="15" t="s">
        <v>495</v>
      </c>
      <c r="B20" s="17" t="n">
        <v>3371</v>
      </c>
      <c r="C20" s="18">
        <f>(75.0/B20*100)</f>
        <v/>
      </c>
      <c r="D20" s="19" t="n">
        <v>3296</v>
      </c>
      <c r="E20" s="18" t="n">
        <v>491.85494073</v>
      </c>
      <c r="F20" s="20" t="n">
        <v>2.33224512</v>
      </c>
      <c r="G20" s="18" t="n">
        <v>486.28192191</v>
      </c>
      <c r="H20" s="20" t="n">
        <v>5.96842588</v>
      </c>
      <c r="I20" s="18" t="n">
        <v>485.04672183</v>
      </c>
      <c r="J20" s="20" t="n">
        <v>9.81081071</v>
      </c>
      <c r="K20" s="18" t="n">
        <v>473.91486909</v>
      </c>
      <c r="L20" s="20" t="n">
        <v>10.98324019</v>
      </c>
      <c r="M20" s="18" t="s">
        <v>481</v>
      </c>
      <c r="N20" s="20" t="s">
        <v>481</v>
      </c>
      <c r="O20" s="18" t="s">
        <v>481</v>
      </c>
      <c r="P20" s="20" t="s">
        <v>481</v>
      </c>
      <c r="Q20" s="18" t="s">
        <v>481</v>
      </c>
      <c r="R20" s="20" t="s">
        <v>481</v>
      </c>
      <c r="S20" s="18" t="s">
        <v>481</v>
      </c>
      <c r="T20" s="20" t="s">
        <v>481</v>
      </c>
      <c r="U20" s="18" t="n">
        <v>389.95768832</v>
      </c>
      <c r="V20" s="20" t="n">
        <v>16.57175904</v>
      </c>
    </row>
    <row r="21" spans="1:22">
      <c r="A21" s="15" t="s">
        <v>496</v>
      </c>
      <c r="B21" s="17" t="n">
        <v>5741</v>
      </c>
      <c r="C21" s="18">
        <f>(45.0/B21*100)</f>
        <v/>
      </c>
      <c r="D21" s="19" t="n">
        <v>5696</v>
      </c>
      <c r="E21" s="18" t="n">
        <v>501.42079435</v>
      </c>
      <c r="F21" s="20" t="n">
        <v>2.17376266</v>
      </c>
      <c r="G21" s="18" t="n">
        <v>513.05711665</v>
      </c>
      <c r="H21" s="20" t="n">
        <v>3.14214899</v>
      </c>
      <c r="I21" s="18" t="n">
        <v>506.54470558</v>
      </c>
      <c r="J21" s="20" t="n">
        <v>5.5459012</v>
      </c>
      <c r="K21" s="18" t="n">
        <v>502.71240473</v>
      </c>
      <c r="L21" s="20" t="n">
        <v>7.82278181</v>
      </c>
      <c r="M21" s="18" t="s">
        <v>481</v>
      </c>
      <c r="N21" s="20" t="s">
        <v>481</v>
      </c>
      <c r="O21" s="18" t="s">
        <v>481</v>
      </c>
      <c r="P21" s="20" t="s">
        <v>481</v>
      </c>
      <c r="Q21" s="18" t="s">
        <v>481</v>
      </c>
      <c r="R21" s="20" t="s">
        <v>481</v>
      </c>
      <c r="S21" s="18" t="s">
        <v>481</v>
      </c>
      <c r="T21" s="20" t="s">
        <v>481</v>
      </c>
      <c r="U21" s="18" t="n">
        <v>448.20087846</v>
      </c>
      <c r="V21" s="20" t="n">
        <v>16.90748963</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489.72873084</v>
      </c>
      <c r="R23" s="20" t="n">
        <v>2.84541514</v>
      </c>
      <c r="S23" s="18" t="s">
        <v>481</v>
      </c>
      <c r="T23" s="20" t="s">
        <v>481</v>
      </c>
      <c r="U23" s="18" t="s">
        <v>481</v>
      </c>
      <c r="V23" s="20" t="s">
        <v>481</v>
      </c>
    </row>
    <row r="24" spans="1:22">
      <c r="A24" s="15" t="s">
        <v>499</v>
      </c>
      <c r="B24" s="17" t="n">
        <v>6647</v>
      </c>
      <c r="C24" s="18">
        <f>(7.0/B24*100)</f>
        <v/>
      </c>
      <c r="D24" s="19" t="n">
        <v>6640</v>
      </c>
      <c r="E24" s="18" t="n">
        <v>526.8003639900001</v>
      </c>
      <c r="F24" s="20" t="n">
        <v>3.15903734</v>
      </c>
      <c r="G24" s="18" t="n">
        <v>552.16658663</v>
      </c>
      <c r="H24" s="20" t="n">
        <v>4.13339384</v>
      </c>
      <c r="I24" s="18" t="n">
        <v>544.00279605</v>
      </c>
      <c r="J24" s="20" t="n">
        <v>4.9914743</v>
      </c>
      <c r="K24" s="18" t="n">
        <v>537.8840258</v>
      </c>
      <c r="L24" s="20" t="n">
        <v>5.88293774</v>
      </c>
      <c r="M24" s="18" t="s">
        <v>481</v>
      </c>
      <c r="N24" s="20" t="s">
        <v>481</v>
      </c>
      <c r="O24" s="18" t="s">
        <v>481</v>
      </c>
      <c r="P24" s="20" t="s">
        <v>481</v>
      </c>
      <c r="Q24" s="18" t="s">
        <v>481</v>
      </c>
      <c r="R24" s="20" t="s">
        <v>481</v>
      </c>
      <c r="S24" s="18" t="s">
        <v>481</v>
      </c>
      <c r="T24" s="20" t="s">
        <v>481</v>
      </c>
      <c r="U24" s="18" t="n">
        <v>434.3655151</v>
      </c>
      <c r="V24" s="20" t="n">
        <v>23.4161499</v>
      </c>
    </row>
    <row r="25" spans="1:22">
      <c r="A25" s="15" t="s">
        <v>500</v>
      </c>
      <c r="B25" s="17" t="n">
        <v>5581</v>
      </c>
      <c r="C25" s="18">
        <f>(25.0/B25*100)</f>
        <v/>
      </c>
      <c r="D25" s="19" t="n">
        <v>5556</v>
      </c>
      <c r="E25" s="18" t="n">
        <v>519.6244752</v>
      </c>
      <c r="F25" s="20" t="n">
        <v>3.77175642</v>
      </c>
      <c r="G25" s="18" t="n">
        <v>541.76552893</v>
      </c>
      <c r="H25" s="20" t="n">
        <v>6.12124094</v>
      </c>
      <c r="I25" s="18" t="n">
        <v>545.93385402</v>
      </c>
      <c r="J25" s="20" t="n">
        <v>8.178073789999999</v>
      </c>
      <c r="K25" s="18" t="n">
        <v>545.68312186</v>
      </c>
      <c r="L25" s="20" t="n">
        <v>7.88796164</v>
      </c>
      <c r="M25" s="18" t="s">
        <v>481</v>
      </c>
      <c r="N25" s="20" t="s">
        <v>481</v>
      </c>
      <c r="O25" s="18" t="s">
        <v>481</v>
      </c>
      <c r="P25" s="20" t="s">
        <v>481</v>
      </c>
      <c r="Q25" s="18" t="s">
        <v>481</v>
      </c>
      <c r="R25" s="20" t="s">
        <v>481</v>
      </c>
      <c r="S25" s="18" t="s">
        <v>481</v>
      </c>
      <c r="T25" s="20" t="s">
        <v>481</v>
      </c>
      <c r="U25" s="18" t="n">
        <v>458.78994694</v>
      </c>
      <c r="V25" s="20" t="n">
        <v>34.0654428</v>
      </c>
    </row>
    <row r="26" spans="1:22">
      <c r="A26" s="15" t="s">
        <v>501</v>
      </c>
      <c r="B26" s="17" t="n">
        <v>4869</v>
      </c>
      <c r="C26" s="18">
        <f>(39.0/B26*100)</f>
        <v/>
      </c>
      <c r="D26" s="19" t="n">
        <v>4830</v>
      </c>
      <c r="E26" s="18" t="n">
        <v>484.12746998</v>
      </c>
      <c r="F26" s="20" t="n">
        <v>2.28649587</v>
      </c>
      <c r="G26" s="18" t="n">
        <v>487.28796416</v>
      </c>
      <c r="H26" s="20" t="n">
        <v>3.1470432</v>
      </c>
      <c r="I26" s="18" t="n">
        <v>473.26874718</v>
      </c>
      <c r="J26" s="20" t="n">
        <v>5.02479945</v>
      </c>
      <c r="K26" s="18" t="n">
        <v>475.72423087</v>
      </c>
      <c r="L26" s="20" t="n">
        <v>6.73697596</v>
      </c>
      <c r="M26" s="18" t="s">
        <v>481</v>
      </c>
      <c r="N26" s="20" t="s">
        <v>481</v>
      </c>
      <c r="O26" s="18" t="s">
        <v>481</v>
      </c>
      <c r="P26" s="20" t="s">
        <v>481</v>
      </c>
      <c r="Q26" s="18" t="s">
        <v>481</v>
      </c>
      <c r="R26" s="20" t="s">
        <v>481</v>
      </c>
      <c r="S26" s="18" t="s">
        <v>481</v>
      </c>
      <c r="T26" s="20" t="s">
        <v>481</v>
      </c>
      <c r="U26" s="18" t="n">
        <v>420.26751816</v>
      </c>
      <c r="V26" s="20" t="n">
        <v>13.97831366</v>
      </c>
    </row>
    <row r="27" spans="1:22">
      <c r="A27" s="15" t="s">
        <v>502</v>
      </c>
      <c r="B27" s="17" t="n">
        <v>5299</v>
      </c>
      <c r="C27" s="18">
        <f>(22.0/B27*100)</f>
        <v/>
      </c>
      <c r="D27" s="19" t="n">
        <v>5277</v>
      </c>
      <c r="E27" s="18" t="n">
        <v>489.8521733</v>
      </c>
      <c r="F27" s="20" t="n">
        <v>1.62101138</v>
      </c>
      <c r="G27" s="18" t="n">
        <v>500.53301386</v>
      </c>
      <c r="H27" s="20" t="n">
        <v>3.65302295</v>
      </c>
      <c r="I27" s="18" t="n">
        <v>470.79304517</v>
      </c>
      <c r="J27" s="20" t="n">
        <v>8.09928828</v>
      </c>
      <c r="K27" s="18" t="n">
        <v>451.37096622</v>
      </c>
      <c r="L27" s="20" t="n">
        <v>7.61935818</v>
      </c>
      <c r="M27" s="18" t="s">
        <v>481</v>
      </c>
      <c r="N27" s="20" t="s">
        <v>481</v>
      </c>
      <c r="O27" s="18" t="s">
        <v>481</v>
      </c>
      <c r="P27" s="20" t="s">
        <v>481</v>
      </c>
      <c r="Q27" s="18" t="s">
        <v>481</v>
      </c>
      <c r="R27" s="20" t="s">
        <v>481</v>
      </c>
      <c r="S27" s="18" t="s">
        <v>481</v>
      </c>
      <c r="T27" s="20" t="s">
        <v>481</v>
      </c>
      <c r="U27" s="18" t="n">
        <v>382.87177899</v>
      </c>
      <c r="V27" s="20" t="n">
        <v>7.12540298</v>
      </c>
    </row>
    <row r="28" spans="1:22">
      <c r="A28" s="15" t="s">
        <v>503</v>
      </c>
      <c r="B28" s="17" t="n">
        <v>7568</v>
      </c>
      <c r="C28" s="18">
        <f>(80.0/B28*100)</f>
        <v/>
      </c>
      <c r="D28" s="19" t="n">
        <v>7488</v>
      </c>
      <c r="E28" s="18" t="n">
        <v>408.43216092</v>
      </c>
      <c r="F28" s="20" t="n">
        <v>2.37958798</v>
      </c>
      <c r="G28" s="18" t="n">
        <v>419.99108757</v>
      </c>
      <c r="H28" s="20" t="n">
        <v>3.75254765</v>
      </c>
      <c r="I28" s="18" t="n">
        <v>402.54778208</v>
      </c>
      <c r="J28" s="20" t="n">
        <v>5.75435112</v>
      </c>
      <c r="K28" s="18" t="n">
        <v>388.92355646</v>
      </c>
      <c r="L28" s="20" t="n">
        <v>6.21444657</v>
      </c>
      <c r="M28" s="18" t="s">
        <v>481</v>
      </c>
      <c r="N28" s="20" t="s">
        <v>481</v>
      </c>
      <c r="O28" s="18" t="s">
        <v>481</v>
      </c>
      <c r="P28" s="20" t="s">
        <v>481</v>
      </c>
      <c r="Q28" s="18" t="s">
        <v>481</v>
      </c>
      <c r="R28" s="20" t="s">
        <v>481</v>
      </c>
      <c r="S28" s="18" t="s">
        <v>481</v>
      </c>
      <c r="T28" s="20" t="s">
        <v>481</v>
      </c>
      <c r="U28" s="18" t="n">
        <v>342.5622053</v>
      </c>
      <c r="V28" s="20" t="n">
        <v>12.75857637</v>
      </c>
    </row>
    <row r="29" spans="1:22">
      <c r="A29" s="15" t="s">
        <v>504</v>
      </c>
      <c r="B29" s="17" t="n">
        <v>5385</v>
      </c>
      <c r="C29" s="18">
        <f>(30.0/B29*100)</f>
        <v/>
      </c>
      <c r="D29" s="19" t="n">
        <v>5355</v>
      </c>
      <c r="E29" s="18" t="n">
        <v>517.03403678</v>
      </c>
      <c r="F29" s="20" t="n">
        <v>2.33555124</v>
      </c>
      <c r="G29" s="18" t="n">
        <v>530.33298523</v>
      </c>
      <c r="H29" s="20" t="n">
        <v>3.81573253</v>
      </c>
      <c r="I29" s="18" t="n">
        <v>511.15920032</v>
      </c>
      <c r="J29" s="20" t="n">
        <v>9.986852259999999</v>
      </c>
      <c r="K29" s="18" t="n">
        <v>483.12826226</v>
      </c>
      <c r="L29" s="20" t="n">
        <v>13.27791137</v>
      </c>
      <c r="M29" s="18" t="s">
        <v>481</v>
      </c>
      <c r="N29" s="20" t="s">
        <v>481</v>
      </c>
      <c r="O29" s="18" t="s">
        <v>481</v>
      </c>
      <c r="P29" s="20" t="s">
        <v>481</v>
      </c>
      <c r="Q29" s="18" t="n">
        <v>335.3902018</v>
      </c>
      <c r="R29" s="20" t="n">
        <v>12.1685767</v>
      </c>
      <c r="S29" s="18" t="s">
        <v>481</v>
      </c>
      <c r="T29" s="20" t="s">
        <v>481</v>
      </c>
      <c r="U29" s="18" t="n">
        <v>421.15520612</v>
      </c>
      <c r="V29" s="20" t="n">
        <v>15.73711341</v>
      </c>
    </row>
    <row r="30" spans="1:22">
      <c r="A30" s="15" t="s">
        <v>505</v>
      </c>
      <c r="B30" s="17" t="n">
        <v>4520</v>
      </c>
      <c r="C30" s="18">
        <f>(110.0/B30*100)</f>
        <v/>
      </c>
      <c r="D30" s="19" t="n">
        <v>4410</v>
      </c>
      <c r="E30" s="18" t="n">
        <v>500.3915376</v>
      </c>
      <c r="F30" s="20" t="n">
        <v>2.66286508</v>
      </c>
      <c r="G30" s="18" t="n">
        <v>498.99220593</v>
      </c>
      <c r="H30" s="20" t="n">
        <v>4.09724484</v>
      </c>
      <c r="I30" s="18" t="n">
        <v>487.57073483</v>
      </c>
      <c r="J30" s="20" t="n">
        <v>5.5741894</v>
      </c>
      <c r="K30" s="18" t="n">
        <v>484.27344149</v>
      </c>
      <c r="L30" s="20" t="n">
        <v>6.23850433</v>
      </c>
      <c r="M30" s="18" t="s">
        <v>481</v>
      </c>
      <c r="N30" s="20" t="s">
        <v>481</v>
      </c>
      <c r="O30" s="18" t="s">
        <v>481</v>
      </c>
      <c r="P30" s="20" t="s">
        <v>481</v>
      </c>
      <c r="Q30" s="18" t="s">
        <v>481</v>
      </c>
      <c r="R30" s="20" t="s">
        <v>481</v>
      </c>
      <c r="S30" s="18" t="s">
        <v>481</v>
      </c>
      <c r="T30" s="20" t="s">
        <v>481</v>
      </c>
      <c r="U30" s="18" t="n">
        <v>406.6256152</v>
      </c>
      <c r="V30" s="20" t="n">
        <v>12.57971087</v>
      </c>
    </row>
    <row r="31" spans="1:22">
      <c r="A31" s="15" t="s">
        <v>506</v>
      </c>
      <c r="B31" s="17" t="n">
        <v>5456</v>
      </c>
      <c r="C31" s="18">
        <f>(127.0/B31*100)</f>
        <v/>
      </c>
      <c r="D31" s="19" t="n">
        <v>5329</v>
      </c>
      <c r="E31" s="18" t="n">
        <v>506.97887204</v>
      </c>
      <c r="F31" s="20" t="n">
        <v>2.22694203</v>
      </c>
      <c r="G31" s="18" t="n">
        <v>505.21890921</v>
      </c>
      <c r="H31" s="20" t="n">
        <v>4.75566622</v>
      </c>
      <c r="I31" s="18" t="n">
        <v>503.10419138</v>
      </c>
      <c r="J31" s="20" t="n">
        <v>7.98034497</v>
      </c>
      <c r="K31" s="18" t="n">
        <v>464.644244</v>
      </c>
      <c r="L31" s="20" t="n">
        <v>7.82914631</v>
      </c>
      <c r="M31" s="18" t="s">
        <v>481</v>
      </c>
      <c r="N31" s="20" t="s">
        <v>481</v>
      </c>
      <c r="O31" s="18" t="s">
        <v>481</v>
      </c>
      <c r="P31" s="20" t="s">
        <v>481</v>
      </c>
      <c r="Q31" s="18" t="s">
        <v>481</v>
      </c>
      <c r="R31" s="20" t="s">
        <v>481</v>
      </c>
      <c r="S31" s="18" t="s">
        <v>481</v>
      </c>
      <c r="T31" s="20" t="s">
        <v>481</v>
      </c>
      <c r="U31" s="18" t="n">
        <v>415.80344366</v>
      </c>
      <c r="V31" s="20" t="n">
        <v>8.159614960000001</v>
      </c>
    </row>
    <row r="32" spans="1:22">
      <c r="A32" s="15" t="s">
        <v>507</v>
      </c>
      <c r="B32" s="17" t="n">
        <v>4478</v>
      </c>
      <c r="C32" s="18">
        <f>(5.0/B32*100)</f>
        <v/>
      </c>
      <c r="D32" s="19" t="n">
        <v>4473</v>
      </c>
      <c r="E32" s="18" t="n">
        <v>504.29071287</v>
      </c>
      <c r="F32" s="20" t="n">
        <v>2.72930316</v>
      </c>
      <c r="G32" s="18" t="n">
        <v>512.48942175</v>
      </c>
      <c r="H32" s="20" t="n">
        <v>3.73626731</v>
      </c>
      <c r="I32" s="18" t="n">
        <v>498.54973996</v>
      </c>
      <c r="J32" s="20" t="n">
        <v>6.13243365</v>
      </c>
      <c r="K32" s="18" t="n">
        <v>494.70628665</v>
      </c>
      <c r="L32" s="20" t="n">
        <v>6.74905285</v>
      </c>
      <c r="M32" s="18" t="s">
        <v>481</v>
      </c>
      <c r="N32" s="20" t="s">
        <v>481</v>
      </c>
      <c r="O32" s="18" t="s">
        <v>481</v>
      </c>
      <c r="P32" s="20" t="s">
        <v>481</v>
      </c>
      <c r="Q32" s="18" t="s">
        <v>481</v>
      </c>
      <c r="R32" s="20" t="s">
        <v>481</v>
      </c>
      <c r="S32" s="18" t="s">
        <v>481</v>
      </c>
      <c r="T32" s="20" t="s">
        <v>481</v>
      </c>
      <c r="U32" s="18" t="n">
        <v>436.05790237</v>
      </c>
      <c r="V32" s="20" t="n">
        <v>22.32231642</v>
      </c>
    </row>
    <row r="33" spans="1:22">
      <c r="A33" s="15" t="s">
        <v>508</v>
      </c>
      <c r="B33" s="17" t="n">
        <v>7325</v>
      </c>
      <c r="C33" s="18">
        <f>(76.0/B33*100)</f>
        <v/>
      </c>
      <c r="D33" s="19" t="n">
        <v>7249</v>
      </c>
      <c r="E33" s="18" t="n">
        <v>493.98162821</v>
      </c>
      <c r="F33" s="20" t="n">
        <v>2.52082064</v>
      </c>
      <c r="G33" s="18" t="n">
        <v>502.41602505</v>
      </c>
      <c r="H33" s="20" t="n">
        <v>5.39863823</v>
      </c>
      <c r="I33" s="18" t="n">
        <v>470.94887611</v>
      </c>
      <c r="J33" s="20" t="n">
        <v>8.003872299999999</v>
      </c>
      <c r="K33" s="18" t="n">
        <v>463.18743555</v>
      </c>
      <c r="L33" s="20" t="n">
        <v>10.57741907</v>
      </c>
      <c r="M33" s="18" t="s">
        <v>481</v>
      </c>
      <c r="N33" s="20" t="s">
        <v>481</v>
      </c>
      <c r="O33" s="18" t="s">
        <v>481</v>
      </c>
      <c r="P33" s="20" t="s">
        <v>481</v>
      </c>
      <c r="Q33" s="18" t="s">
        <v>481</v>
      </c>
      <c r="R33" s="20" t="s">
        <v>481</v>
      </c>
      <c r="S33" s="18" t="s">
        <v>481</v>
      </c>
      <c r="T33" s="20" t="s">
        <v>481</v>
      </c>
      <c r="U33" s="18" t="n">
        <v>407.63191779</v>
      </c>
      <c r="V33" s="20" t="n">
        <v>15.09634413</v>
      </c>
    </row>
    <row r="34" spans="1:22">
      <c r="A34" s="15" t="s">
        <v>509</v>
      </c>
      <c r="B34" s="17" t="n">
        <v>6350</v>
      </c>
      <c r="C34" s="18">
        <f>(40.0/B34*100)</f>
        <v/>
      </c>
      <c r="D34" s="19" t="n">
        <v>6310</v>
      </c>
      <c r="E34" s="18" t="n">
        <v>486.08148892</v>
      </c>
      <c r="F34" s="20" t="n">
        <v>2.75950182</v>
      </c>
      <c r="G34" s="18" t="n">
        <v>484.67593651</v>
      </c>
      <c r="H34" s="20" t="n">
        <v>4.19416933</v>
      </c>
      <c r="I34" s="18" t="n">
        <v>458.88595238</v>
      </c>
      <c r="J34" s="20" t="n">
        <v>7.17340428</v>
      </c>
      <c r="K34" s="18" t="n">
        <v>462.74107682</v>
      </c>
      <c r="L34" s="20" t="n">
        <v>7.21472127</v>
      </c>
      <c r="M34" s="18" t="s">
        <v>481</v>
      </c>
      <c r="N34" s="20" t="s">
        <v>481</v>
      </c>
      <c r="O34" s="18" t="s">
        <v>481</v>
      </c>
      <c r="P34" s="20" t="s">
        <v>481</v>
      </c>
      <c r="Q34" s="18" t="n">
        <v>336.51078337</v>
      </c>
      <c r="R34" s="20" t="n">
        <v>12.24828707</v>
      </c>
      <c r="S34" s="18" t="s">
        <v>481</v>
      </c>
      <c r="T34" s="20" t="s">
        <v>481</v>
      </c>
      <c r="U34" s="18" t="n">
        <v>358.5153955</v>
      </c>
      <c r="V34" s="20" t="n">
        <v>12.16176161</v>
      </c>
    </row>
    <row r="35" spans="1:22">
      <c r="A35" s="15" t="s">
        <v>510</v>
      </c>
      <c r="B35" s="17" t="n">
        <v>6406</v>
      </c>
      <c r="C35" s="18">
        <f>(42.0/B35*100)</f>
        <v/>
      </c>
      <c r="D35" s="19" t="n">
        <v>6364</v>
      </c>
      <c r="E35" s="18" t="n">
        <v>512.10493074</v>
      </c>
      <c r="F35" s="20" t="n">
        <v>1.60849471</v>
      </c>
      <c r="G35" s="18" t="n">
        <v>524.52639132</v>
      </c>
      <c r="H35" s="20" t="n">
        <v>4.55989573</v>
      </c>
      <c r="I35" s="18" t="n">
        <v>501.36986783</v>
      </c>
      <c r="J35" s="20" t="n">
        <v>7.64091765</v>
      </c>
      <c r="K35" s="18" t="n">
        <v>485.06990896</v>
      </c>
      <c r="L35" s="20" t="n">
        <v>8.80705345</v>
      </c>
      <c r="M35" s="18" t="s">
        <v>481</v>
      </c>
      <c r="N35" s="20" t="s">
        <v>481</v>
      </c>
      <c r="O35" s="18" t="s">
        <v>481</v>
      </c>
      <c r="P35" s="20" t="s">
        <v>481</v>
      </c>
      <c r="Q35" s="18" t="n">
        <v>349.78970242</v>
      </c>
      <c r="R35" s="20" t="n">
        <v>6.90672373</v>
      </c>
      <c r="S35" s="18" t="s">
        <v>481</v>
      </c>
      <c r="T35" s="20" t="s">
        <v>481</v>
      </c>
      <c r="U35" s="18" t="n">
        <v>444.41143979</v>
      </c>
      <c r="V35" s="20" t="n">
        <v>12.43114259</v>
      </c>
    </row>
    <row r="36" spans="1:22">
      <c r="A36" s="15" t="s">
        <v>511</v>
      </c>
      <c r="B36" s="17" t="n">
        <v>6736</v>
      </c>
      <c r="C36" s="18">
        <f>(33.0/B36*100)</f>
        <v/>
      </c>
      <c r="D36" s="19" t="n">
        <v>6703</v>
      </c>
      <c r="E36" s="18" t="n">
        <v>486.46333053</v>
      </c>
      <c r="F36" s="20" t="n">
        <v>2.30539906</v>
      </c>
      <c r="G36" s="18" t="n">
        <v>496.18244313</v>
      </c>
      <c r="H36" s="20" t="n">
        <v>3.62827106</v>
      </c>
      <c r="I36" s="18" t="n">
        <v>476.63915484</v>
      </c>
      <c r="J36" s="20" t="n">
        <v>6.7723372</v>
      </c>
      <c r="K36" s="18" t="n">
        <v>457.19465119</v>
      </c>
      <c r="L36" s="20" t="n">
        <v>7.99969649</v>
      </c>
      <c r="M36" s="18" t="s">
        <v>481</v>
      </c>
      <c r="N36" s="20" t="s">
        <v>481</v>
      </c>
      <c r="O36" s="18" t="s">
        <v>481</v>
      </c>
      <c r="P36" s="20" t="s">
        <v>481</v>
      </c>
      <c r="Q36" s="18" t="s">
        <v>481</v>
      </c>
      <c r="R36" s="20" t="s">
        <v>481</v>
      </c>
      <c r="S36" s="18" t="s">
        <v>481</v>
      </c>
      <c r="T36" s="20" t="s">
        <v>481</v>
      </c>
      <c r="U36" s="18" t="n">
        <v>404.46394498</v>
      </c>
      <c r="V36" s="20" t="n">
        <v>12.37658686</v>
      </c>
    </row>
    <row r="37" spans="1:22">
      <c r="A37" s="15" t="s">
        <v>512</v>
      </c>
      <c r="B37" s="17" t="n">
        <v>5458</v>
      </c>
      <c r="C37" s="18">
        <f>(69.0/B37*100)</f>
        <v/>
      </c>
      <c r="D37" s="19" t="n">
        <v>5389</v>
      </c>
      <c r="E37" s="18" t="n">
        <v>498.72623171</v>
      </c>
      <c r="F37" s="20" t="n">
        <v>3.02756494</v>
      </c>
      <c r="G37" s="18" t="n">
        <v>505.74875874</v>
      </c>
      <c r="H37" s="20" t="n">
        <v>4.70460074</v>
      </c>
      <c r="I37" s="18" t="n">
        <v>479.56163125</v>
      </c>
      <c r="J37" s="20" t="n">
        <v>6.33142792</v>
      </c>
      <c r="K37" s="18" t="n">
        <v>477.17233044</v>
      </c>
      <c r="L37" s="20" t="n">
        <v>8.03121228</v>
      </c>
      <c r="M37" s="18" t="s">
        <v>481</v>
      </c>
      <c r="N37" s="20" t="s">
        <v>481</v>
      </c>
      <c r="O37" s="18" t="s">
        <v>481</v>
      </c>
      <c r="P37" s="20" t="s">
        <v>481</v>
      </c>
      <c r="Q37" s="18" t="s">
        <v>481</v>
      </c>
      <c r="R37" s="20" t="s">
        <v>481</v>
      </c>
      <c r="S37" s="18" t="s">
        <v>481</v>
      </c>
      <c r="T37" s="20" t="s">
        <v>481</v>
      </c>
      <c r="U37" s="18" t="n">
        <v>387.36227051</v>
      </c>
      <c r="V37" s="20" t="n">
        <v>9.9494547</v>
      </c>
    </row>
    <row r="38" spans="1:22">
      <c r="A38" s="15" t="s">
        <v>513</v>
      </c>
      <c r="B38" s="17" t="n">
        <v>5860</v>
      </c>
      <c r="C38" s="18">
        <f>(17.0/B38*100)</f>
        <v/>
      </c>
      <c r="D38" s="19" t="n">
        <v>5843</v>
      </c>
      <c r="E38" s="18" t="n">
        <v>520.71263357</v>
      </c>
      <c r="F38" s="20" t="n">
        <v>3.24327317</v>
      </c>
      <c r="G38" s="18" t="n">
        <v>535.28041374</v>
      </c>
      <c r="H38" s="20" t="n">
        <v>3.98588795</v>
      </c>
      <c r="I38" s="18" t="n">
        <v>514.82762569</v>
      </c>
      <c r="J38" s="20" t="n">
        <v>7.06688316</v>
      </c>
      <c r="K38" s="18" t="n">
        <v>507.26470668</v>
      </c>
      <c r="L38" s="20" t="n">
        <v>8.78796562</v>
      </c>
      <c r="M38" s="18" t="s">
        <v>481</v>
      </c>
      <c r="N38" s="20" t="s">
        <v>481</v>
      </c>
      <c r="O38" s="18" t="s">
        <v>481</v>
      </c>
      <c r="P38" s="20" t="s">
        <v>481</v>
      </c>
      <c r="Q38" s="18" t="s">
        <v>481</v>
      </c>
      <c r="R38" s="20" t="s">
        <v>481</v>
      </c>
      <c r="S38" s="18" t="s">
        <v>481</v>
      </c>
      <c r="T38" s="20" t="s">
        <v>481</v>
      </c>
      <c r="U38" s="18" t="n">
        <v>428.06864323</v>
      </c>
      <c r="V38" s="20" t="n">
        <v>10.9486952</v>
      </c>
    </row>
    <row r="39" spans="1:22">
      <c r="A39" s="15" t="s">
        <v>514</v>
      </c>
      <c r="B39" s="17" t="n">
        <v>5895</v>
      </c>
      <c r="C39" s="18">
        <f>(32.0/B39*100)</f>
        <v/>
      </c>
      <c r="D39" s="19" t="n">
        <v>5863</v>
      </c>
      <c r="E39" s="18" t="n">
        <v>420.05089318</v>
      </c>
      <c r="F39" s="20" t="n">
        <v>3.99312154</v>
      </c>
      <c r="G39" s="18" t="n">
        <v>448.34796598</v>
      </c>
      <c r="H39" s="20" t="n">
        <v>6.79524097</v>
      </c>
      <c r="I39" s="18" t="n">
        <v>409.50483138</v>
      </c>
      <c r="J39" s="20" t="n">
        <v>7.81562334</v>
      </c>
      <c r="K39" s="18" t="n">
        <v>415.58484856</v>
      </c>
      <c r="L39" s="20" t="n">
        <v>7.93873472</v>
      </c>
      <c r="M39" s="18" t="s">
        <v>481</v>
      </c>
      <c r="N39" s="20" t="s">
        <v>481</v>
      </c>
      <c r="O39" s="18" t="s">
        <v>481</v>
      </c>
      <c r="P39" s="20" t="s">
        <v>481</v>
      </c>
      <c r="Q39" s="18" t="s">
        <v>481</v>
      </c>
      <c r="R39" s="20" t="s">
        <v>481</v>
      </c>
      <c r="S39" s="18" t="s">
        <v>481</v>
      </c>
      <c r="T39" s="20" t="s">
        <v>481</v>
      </c>
      <c r="U39" s="18" t="n">
        <v>357.28011432</v>
      </c>
      <c r="V39" s="20" t="n">
        <v>13.63227491</v>
      </c>
    </row>
    <row r="40" spans="1:22">
      <c r="A40" s="15" t="s">
        <v>515</v>
      </c>
      <c r="B40" s="17" t="n">
        <v>14157</v>
      </c>
      <c r="C40" s="18">
        <f>(298.0/B40*100)</f>
        <v/>
      </c>
      <c r="D40" s="19" t="n">
        <v>13859</v>
      </c>
      <c r="E40" s="18" t="n">
        <v>493.91243811</v>
      </c>
      <c r="F40" s="20" t="n">
        <v>2.73915518</v>
      </c>
      <c r="G40" s="18" t="n">
        <v>502.05825677</v>
      </c>
      <c r="H40" s="20" t="n">
        <v>3.8387761</v>
      </c>
      <c r="I40" s="18" t="n">
        <v>498.403402</v>
      </c>
      <c r="J40" s="20" t="n">
        <v>5.16929591</v>
      </c>
      <c r="K40" s="18" t="n">
        <v>471.75339053</v>
      </c>
      <c r="L40" s="20" t="n">
        <v>5.93364683</v>
      </c>
      <c r="M40" s="18" t="s">
        <v>481</v>
      </c>
      <c r="N40" s="20" t="s">
        <v>481</v>
      </c>
      <c r="O40" s="18" t="s">
        <v>481</v>
      </c>
      <c r="P40" s="20" t="s">
        <v>481</v>
      </c>
      <c r="Q40" s="18" t="s">
        <v>481</v>
      </c>
      <c r="R40" s="20" t="s">
        <v>481</v>
      </c>
      <c r="S40" s="18" t="s">
        <v>481</v>
      </c>
      <c r="T40" s="20" t="s">
        <v>481</v>
      </c>
      <c r="U40" s="18" t="n">
        <v>412.57151443</v>
      </c>
      <c r="V40" s="20" t="n">
        <v>9.805699260000001</v>
      </c>
    </row>
    <row r="41" spans="1:22">
      <c r="A41" s="15" t="s">
        <v>516</v>
      </c>
      <c r="B41" s="17" t="n">
        <v>5712</v>
      </c>
      <c r="C41" s="18">
        <f>(40.0/B41*100)</f>
        <v/>
      </c>
      <c r="D41" s="19" t="n">
        <v>5672</v>
      </c>
      <c r="E41" s="18" t="n">
        <v>472.49082702</v>
      </c>
      <c r="F41" s="20" t="n">
        <v>3.37632125</v>
      </c>
      <c r="G41" s="18" t="n">
        <v>477.48837715</v>
      </c>
      <c r="H41" s="20" t="n">
        <v>4.16451833</v>
      </c>
      <c r="I41" s="18" t="n">
        <v>462.57814563</v>
      </c>
      <c r="J41" s="20" t="n">
        <v>6.4014312</v>
      </c>
      <c r="K41" s="18" t="n">
        <v>459.70887325</v>
      </c>
      <c r="L41" s="20" t="n">
        <v>7.68182892</v>
      </c>
      <c r="M41" s="18" t="s">
        <v>481</v>
      </c>
      <c r="N41" s="20" t="s">
        <v>481</v>
      </c>
      <c r="O41" s="18" t="s">
        <v>481</v>
      </c>
      <c r="P41" s="20" t="s">
        <v>481</v>
      </c>
      <c r="Q41" s="18" t="n">
        <v>392.51815558</v>
      </c>
      <c r="R41" s="20" t="n">
        <v>16.89642718</v>
      </c>
      <c r="S41" s="18" t="s">
        <v>481</v>
      </c>
      <c r="T41" s="20" t="s">
        <v>481</v>
      </c>
      <c r="U41" s="18" t="n">
        <v>376.3402033</v>
      </c>
      <c r="V41" s="20" t="n">
        <v>12.4614314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413.15702122</v>
      </c>
      <c r="R44" s="20" t="n">
        <v>3.44786688</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(1434.0/B46*100)</f>
        <v/>
      </c>
      <c r="D46" s="19" t="n">
        <v>21707</v>
      </c>
      <c r="E46" s="18" t="n">
        <v>385.38534126</v>
      </c>
      <c r="F46" s="20" t="n">
        <v>3.07684755</v>
      </c>
      <c r="G46" s="18" t="n">
        <v>393.36425782</v>
      </c>
      <c r="H46" s="20" t="n">
        <v>4.98407802</v>
      </c>
      <c r="I46" s="18" t="n">
        <v>391.16955288</v>
      </c>
      <c r="J46" s="20" t="n">
        <v>8.91994015</v>
      </c>
      <c r="K46" s="18" t="n">
        <v>368.35195568</v>
      </c>
      <c r="L46" s="20" t="n">
        <v>6.20709077</v>
      </c>
      <c r="M46" s="18" t="s">
        <v>481</v>
      </c>
      <c r="N46" s="20" t="s">
        <v>481</v>
      </c>
      <c r="O46" s="18" t="s">
        <v>481</v>
      </c>
      <c r="P46" s="20" t="s">
        <v>481</v>
      </c>
      <c r="Q46" s="18" t="s">
        <v>481</v>
      </c>
      <c r="R46" s="20" t="s">
        <v>481</v>
      </c>
      <c r="S46" s="18" t="s">
        <v>481</v>
      </c>
      <c r="T46" s="20" t="s">
        <v>481</v>
      </c>
      <c r="U46" s="18" t="n">
        <v>325.28856478</v>
      </c>
      <c r="V46" s="20" t="n">
        <v>4.63352338</v>
      </c>
    </row>
    <row r="47" spans="1:22">
      <c r="A47" s="15" t="s">
        <v>522</v>
      </c>
      <c r="B47" s="17" t="n">
        <v>5928</v>
      </c>
      <c r="C47" s="18">
        <f>(106.0/B47*100)</f>
        <v/>
      </c>
      <c r="D47" s="19" t="n">
        <v>5822</v>
      </c>
      <c r="E47" s="18" t="n">
        <v>448.507402</v>
      </c>
      <c r="F47" s="20" t="n">
        <v>3.88178077</v>
      </c>
      <c r="G47" s="18" t="n">
        <v>460.75124975</v>
      </c>
      <c r="H47" s="20" t="n">
        <v>5.07423763</v>
      </c>
      <c r="I47" s="18" t="n">
        <v>441.78354667</v>
      </c>
      <c r="J47" s="20" t="n">
        <v>7.37434657</v>
      </c>
      <c r="K47" s="18" t="n">
        <v>432.07777266</v>
      </c>
      <c r="L47" s="20" t="n">
        <v>7.08893142</v>
      </c>
      <c r="M47" s="18" t="s">
        <v>481</v>
      </c>
      <c r="N47" s="20" t="s">
        <v>481</v>
      </c>
      <c r="O47" s="18" t="s">
        <v>481</v>
      </c>
      <c r="P47" s="20" t="s">
        <v>481</v>
      </c>
      <c r="Q47" s="18" t="s">
        <v>481</v>
      </c>
      <c r="R47" s="20" t="s">
        <v>481</v>
      </c>
      <c r="S47" s="18" t="s">
        <v>481</v>
      </c>
      <c r="T47" s="20" t="s">
        <v>481</v>
      </c>
      <c r="U47" s="18" t="n">
        <v>353.60346031</v>
      </c>
      <c r="V47" s="20" t="n">
        <v>6.67930181</v>
      </c>
    </row>
    <row r="48" spans="1:22">
      <c r="A48" s="15" t="s">
        <v>523</v>
      </c>
      <c r="B48" s="17" t="n">
        <v>9841</v>
      </c>
      <c r="C48" s="18">
        <f>(7.0/B48*100)</f>
        <v/>
      </c>
      <c r="D48" s="19" t="n">
        <v>9834</v>
      </c>
      <c r="E48" s="18" t="n">
        <v>538.3882752</v>
      </c>
      <c r="F48" s="20" t="n">
        <v>4.84032269</v>
      </c>
      <c r="G48" s="18" t="n">
        <v>525.59230992</v>
      </c>
      <c r="H48" s="20" t="n">
        <v>6.58215975</v>
      </c>
      <c r="I48" s="18" t="n">
        <v>511.92216373</v>
      </c>
      <c r="J48" s="20" t="n">
        <v>7.77212752</v>
      </c>
      <c r="K48" s="18" t="n">
        <v>500.00398055</v>
      </c>
      <c r="L48" s="20" t="n">
        <v>9.403455299999999</v>
      </c>
      <c r="M48" s="18" t="s">
        <v>481</v>
      </c>
      <c r="N48" s="20" t="s">
        <v>481</v>
      </c>
      <c r="O48" s="18" t="s">
        <v>481</v>
      </c>
      <c r="P48" s="20" t="s">
        <v>481</v>
      </c>
      <c r="Q48" s="18" t="s">
        <v>481</v>
      </c>
      <c r="R48" s="20" t="s">
        <v>481</v>
      </c>
      <c r="S48" s="18" t="s">
        <v>481</v>
      </c>
      <c r="T48" s="20" t="s">
        <v>481</v>
      </c>
      <c r="U48" s="18" t="n">
        <v>467.23691857</v>
      </c>
      <c r="V48" s="20" t="n">
        <v>34.14283732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(228.0/B50*100)</f>
        <v/>
      </c>
      <c r="D50" s="19" t="n">
        <v>11567</v>
      </c>
      <c r="E50" s="18" t="n">
        <v>389.78627373</v>
      </c>
      <c r="F50" s="20" t="n">
        <v>2.32819024</v>
      </c>
      <c r="G50" s="18" t="n">
        <v>400.45718584</v>
      </c>
      <c r="H50" s="20" t="n">
        <v>2.96930899</v>
      </c>
      <c r="I50" s="18" t="n">
        <v>391.0183238</v>
      </c>
      <c r="J50" s="20" t="n">
        <v>6.2618089</v>
      </c>
      <c r="K50" s="18" t="n">
        <v>370.31689684</v>
      </c>
      <c r="L50" s="20" t="n">
        <v>6.29078823</v>
      </c>
      <c r="M50" s="18" t="s">
        <v>481</v>
      </c>
      <c r="N50" s="20" t="s">
        <v>481</v>
      </c>
      <c r="O50" s="18" t="s">
        <v>481</v>
      </c>
      <c r="P50" s="20" t="s">
        <v>481</v>
      </c>
      <c r="Q50" s="18" t="s">
        <v>481</v>
      </c>
      <c r="R50" s="20" t="s">
        <v>481</v>
      </c>
      <c r="S50" s="18" t="s">
        <v>481</v>
      </c>
      <c r="T50" s="20" t="s">
        <v>481</v>
      </c>
      <c r="U50" s="18" t="n">
        <v>317.74534162</v>
      </c>
      <c r="V50" s="20" t="n">
        <v>9.68704967</v>
      </c>
    </row>
    <row r="51" spans="1:22">
      <c r="A51" s="15" t="s">
        <v>526</v>
      </c>
      <c r="B51" s="17" t="n">
        <v>6866</v>
      </c>
      <c r="C51" s="18">
        <f>(109.0/B51*100)</f>
        <v/>
      </c>
      <c r="D51" s="19" t="n">
        <v>6757</v>
      </c>
      <c r="E51" s="18" t="n">
        <v>399.05236471</v>
      </c>
      <c r="F51" s="20" t="n">
        <v>2.42755065</v>
      </c>
      <c r="G51" s="18" t="n">
        <v>417.62168941</v>
      </c>
      <c r="H51" s="20" t="n">
        <v>5.1993667</v>
      </c>
      <c r="I51" s="18" t="n">
        <v>416.41546408</v>
      </c>
      <c r="J51" s="20" t="n">
        <v>6.24513258</v>
      </c>
      <c r="K51" s="18" t="n">
        <v>397.2791693</v>
      </c>
      <c r="L51" s="20" t="n">
        <v>7.32087157</v>
      </c>
      <c r="M51" s="18" t="s">
        <v>481</v>
      </c>
      <c r="N51" s="20" t="s">
        <v>481</v>
      </c>
      <c r="O51" s="18" t="s">
        <v>481</v>
      </c>
      <c r="P51" s="20" t="s">
        <v>481</v>
      </c>
      <c r="Q51" s="18" t="n">
        <v>380.5422133</v>
      </c>
      <c r="R51" s="20" t="n">
        <v>4.31283207</v>
      </c>
      <c r="S51" s="18" t="s">
        <v>481</v>
      </c>
      <c r="T51" s="20" t="s">
        <v>481</v>
      </c>
      <c r="U51" s="18" t="n">
        <v>371.60598174</v>
      </c>
      <c r="V51" s="20" t="n">
        <v>9.131807050000001</v>
      </c>
    </row>
    <row r="52" spans="1:22">
      <c r="A52" s="15" t="s">
        <v>527</v>
      </c>
      <c r="B52" s="17" t="n">
        <v>5809</v>
      </c>
      <c r="C52" s="18">
        <f>(78.0/B52*100)</f>
        <v/>
      </c>
      <c r="D52" s="19" t="n">
        <v>5731</v>
      </c>
      <c r="E52" s="18" t="n">
        <v>465.27184383</v>
      </c>
      <c r="F52" s="20" t="n">
        <v>2.82989428</v>
      </c>
      <c r="G52" s="18" t="n">
        <v>470.9607096</v>
      </c>
      <c r="H52" s="20" t="n">
        <v>4.14024944</v>
      </c>
      <c r="I52" s="18" t="n">
        <v>454.30710183</v>
      </c>
      <c r="J52" s="20" t="n">
        <v>6.8837673</v>
      </c>
      <c r="K52" s="18" t="n">
        <v>444.25168714</v>
      </c>
      <c r="L52" s="20" t="n">
        <v>7.57399362</v>
      </c>
      <c r="M52" s="18" t="s">
        <v>481</v>
      </c>
      <c r="N52" s="20" t="s">
        <v>481</v>
      </c>
      <c r="O52" s="18" t="s">
        <v>481</v>
      </c>
      <c r="P52" s="20" t="s">
        <v>481</v>
      </c>
      <c r="Q52" s="18" t="s">
        <v>481</v>
      </c>
      <c r="R52" s="20" t="s">
        <v>481</v>
      </c>
      <c r="S52" s="18" t="s">
        <v>481</v>
      </c>
      <c r="T52" s="20" t="s">
        <v>481</v>
      </c>
      <c r="U52" s="18" t="n">
        <v>367.48990441</v>
      </c>
      <c r="V52" s="20" t="n">
        <v>14.48962981</v>
      </c>
    </row>
    <row r="53" spans="1:22">
      <c r="A53" s="15" t="s">
        <v>528</v>
      </c>
      <c r="B53" s="17" t="n">
        <v>5571</v>
      </c>
      <c r="C53" s="18">
        <f>(85.0/B53*100)</f>
        <v/>
      </c>
      <c r="D53" s="19" t="n">
        <v>5486</v>
      </c>
      <c r="E53" s="18" t="n">
        <v>444.95236669</v>
      </c>
      <c r="F53" s="20" t="n">
        <v>1.89188127</v>
      </c>
      <c r="G53" s="18" t="n">
        <v>444.30941088</v>
      </c>
      <c r="H53" s="20" t="n">
        <v>3.91559745</v>
      </c>
      <c r="I53" s="18" t="n">
        <v>414.12556228</v>
      </c>
      <c r="J53" s="20" t="n">
        <v>6.23685206</v>
      </c>
      <c r="K53" s="18" t="n">
        <v>413.17396982</v>
      </c>
      <c r="L53" s="20" t="n">
        <v>8.44879957</v>
      </c>
      <c r="M53" s="18" t="s">
        <v>481</v>
      </c>
      <c r="N53" s="20" t="s">
        <v>481</v>
      </c>
      <c r="O53" s="18" t="s">
        <v>481</v>
      </c>
      <c r="P53" s="20" t="s">
        <v>481</v>
      </c>
      <c r="Q53" s="18" t="s">
        <v>481</v>
      </c>
      <c r="R53" s="20" t="s">
        <v>481</v>
      </c>
      <c r="S53" s="18" t="s">
        <v>481</v>
      </c>
      <c r="T53" s="20" t="s">
        <v>481</v>
      </c>
      <c r="U53" s="18" t="n">
        <v>336.73381488</v>
      </c>
      <c r="V53" s="20" t="n">
        <v>9.19745232</v>
      </c>
    </row>
    <row r="54" spans="1:22">
      <c r="A54" s="15" t="s">
        <v>529</v>
      </c>
      <c r="B54" s="17" t="n">
        <v>4740</v>
      </c>
      <c r="C54" s="18">
        <f>(127.0/B54*100)</f>
        <v/>
      </c>
      <c r="D54" s="19" t="n">
        <v>4613</v>
      </c>
      <c r="E54" s="18" t="n">
        <v>334.14149382</v>
      </c>
      <c r="F54" s="20" t="n">
        <v>2.72374252</v>
      </c>
      <c r="G54" s="18" t="n">
        <v>341.94963338</v>
      </c>
      <c r="H54" s="20" t="n">
        <v>5.65046407</v>
      </c>
      <c r="I54" s="18" t="n">
        <v>330.5113832</v>
      </c>
      <c r="J54" s="20" t="n">
        <v>6.06977206</v>
      </c>
      <c r="K54" s="18" t="n">
        <v>321.92577586</v>
      </c>
      <c r="L54" s="20" t="n">
        <v>6.90386454</v>
      </c>
      <c r="M54" s="18" t="s">
        <v>481</v>
      </c>
      <c r="N54" s="20" t="s">
        <v>481</v>
      </c>
      <c r="O54" s="18" t="s">
        <v>481</v>
      </c>
      <c r="P54" s="20" t="s">
        <v>481</v>
      </c>
      <c r="Q54" s="18" t="s">
        <v>481</v>
      </c>
      <c r="R54" s="20" t="s">
        <v>481</v>
      </c>
      <c r="S54" s="18" t="s">
        <v>481</v>
      </c>
      <c r="T54" s="20" t="s">
        <v>481</v>
      </c>
      <c r="U54" s="18" t="n">
        <v>266.22279816</v>
      </c>
      <c r="V54" s="20" t="n">
        <v>4.17538385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546.65042699</v>
      </c>
      <c r="F56" s="20" t="n">
        <v>3.54652333</v>
      </c>
      <c r="G56" s="18" t="n">
        <v>552.18332398</v>
      </c>
      <c r="H56" s="20" t="n">
        <v>4.38067896</v>
      </c>
      <c r="I56" s="18" t="n">
        <v>553.73866864</v>
      </c>
      <c r="J56" s="20" t="n">
        <v>4.24611684</v>
      </c>
      <c r="K56" s="18" t="n">
        <v>538.44116259</v>
      </c>
      <c r="L56" s="20" t="n">
        <v>5.2130675</v>
      </c>
      <c r="M56" s="18" t="s">
        <v>481</v>
      </c>
      <c r="N56" s="20" t="s">
        <v>481</v>
      </c>
      <c r="O56" s="18" t="s">
        <v>481</v>
      </c>
      <c r="P56" s="20" t="s">
        <v>481</v>
      </c>
      <c r="Q56" s="18" t="s">
        <v>481</v>
      </c>
      <c r="R56" s="20" t="s">
        <v>481</v>
      </c>
      <c r="S56" s="18" t="s">
        <v>481</v>
      </c>
      <c r="T56" s="20" t="s">
        <v>481</v>
      </c>
      <c r="U56" s="18" t="n">
        <v>483.6767166</v>
      </c>
      <c r="V56" s="20" t="n">
        <v>20.80120708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(139.0/B61*100)</f>
        <v/>
      </c>
      <c r="D61" s="19" t="n">
        <v>6386</v>
      </c>
      <c r="E61" s="18" t="n">
        <v>479.73608081</v>
      </c>
      <c r="F61" s="20" t="n">
        <v>2.36074118</v>
      </c>
      <c r="G61" s="18" t="n">
        <v>492.28039486</v>
      </c>
      <c r="H61" s="20" t="n">
        <v>3.56732978</v>
      </c>
      <c r="I61" s="18" t="n">
        <v>472.4630528</v>
      </c>
      <c r="J61" s="20" t="n">
        <v>6.25498066</v>
      </c>
      <c r="K61" s="18" t="n">
        <v>455.10480362</v>
      </c>
      <c r="L61" s="20" t="n">
        <v>10.68642227</v>
      </c>
      <c r="M61" s="18" t="s">
        <v>481</v>
      </c>
      <c r="N61" s="20" t="s">
        <v>481</v>
      </c>
      <c r="O61" s="18" t="s">
        <v>481</v>
      </c>
      <c r="P61" s="20" t="s">
        <v>481</v>
      </c>
      <c r="Q61" s="18" t="s">
        <v>481</v>
      </c>
      <c r="R61" s="20" t="s">
        <v>481</v>
      </c>
      <c r="S61" s="18" t="s">
        <v>481</v>
      </c>
      <c r="T61" s="20" t="s">
        <v>481</v>
      </c>
      <c r="U61" s="18" t="n">
        <v>401.29505687</v>
      </c>
      <c r="V61" s="20" t="n">
        <v>11.10454305</v>
      </c>
    </row>
    <row r="62" spans="1:22">
      <c r="A62" s="15" t="s">
        <v>537</v>
      </c>
      <c r="B62" s="17" t="n">
        <v>4476</v>
      </c>
      <c r="C62" s="18">
        <f>(3.0/B62*100)</f>
        <v/>
      </c>
      <c r="D62" s="19" t="n">
        <v>4473</v>
      </c>
      <c r="E62" s="18" t="n">
        <v>545.30402399</v>
      </c>
      <c r="F62" s="20" t="n">
        <v>1.79887521</v>
      </c>
      <c r="G62" s="18" t="n">
        <v>549.77324239</v>
      </c>
      <c r="H62" s="20" t="n">
        <v>2.64908926</v>
      </c>
      <c r="I62" s="18" t="n">
        <v>536.62314015</v>
      </c>
      <c r="J62" s="20" t="n">
        <v>4.27576784</v>
      </c>
      <c r="K62" s="18" t="n">
        <v>531.20707063</v>
      </c>
      <c r="L62" s="20" t="n">
        <v>5.27266396</v>
      </c>
      <c r="M62" s="18" t="s">
        <v>481</v>
      </c>
      <c r="N62" s="20" t="s">
        <v>481</v>
      </c>
      <c r="O62" s="18" t="s">
        <v>481</v>
      </c>
      <c r="P62" s="20" t="s">
        <v>481</v>
      </c>
      <c r="Q62" s="18" t="s">
        <v>481</v>
      </c>
      <c r="R62" s="20" t="s">
        <v>481</v>
      </c>
      <c r="S62" s="18" t="s">
        <v>481</v>
      </c>
      <c r="T62" s="20" t="s">
        <v>481</v>
      </c>
      <c r="U62" s="18" t="n">
        <v>500.13175974</v>
      </c>
      <c r="V62" s="20" t="n">
        <v>26.32931745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422.59627914</v>
      </c>
      <c r="F66" s="20" t="n">
        <v>1.57961812</v>
      </c>
      <c r="G66" s="18" t="n">
        <v>434.05537056</v>
      </c>
      <c r="H66" s="20" t="n">
        <v>4.91862427</v>
      </c>
      <c r="I66" s="18" t="n">
        <v>406.92891111</v>
      </c>
      <c r="J66" s="20" t="n">
        <v>10.08082568</v>
      </c>
      <c r="K66" s="18" t="n">
        <v>392.09736731</v>
      </c>
      <c r="L66" s="20" t="n">
        <v>9.20726582</v>
      </c>
      <c r="M66" s="18" t="s">
        <v>481</v>
      </c>
      <c r="N66" s="20" t="s">
        <v>481</v>
      </c>
      <c r="O66" s="18" t="s">
        <v>481</v>
      </c>
      <c r="P66" s="20" t="s">
        <v>481</v>
      </c>
      <c r="Q66" s="18" t="s">
        <v>481</v>
      </c>
      <c r="R66" s="20" t="s">
        <v>481</v>
      </c>
      <c r="S66" s="18" t="s">
        <v>481</v>
      </c>
      <c r="T66" s="20" t="s">
        <v>481</v>
      </c>
      <c r="U66" s="18" t="n">
        <v>349.87537453</v>
      </c>
      <c r="V66" s="20" t="n">
        <v>8.18577954</v>
      </c>
    </row>
    <row r="67" spans="1:22">
      <c r="A67" s="15" t="s">
        <v>542</v>
      </c>
      <c r="B67" s="17" t="n">
        <v>6971</v>
      </c>
      <c r="C67" s="18">
        <f>(146.0/B67*100)</f>
        <v/>
      </c>
      <c r="D67" s="19" t="n">
        <v>6825</v>
      </c>
      <c r="E67" s="18" t="n">
        <v>388.98438119</v>
      </c>
      <c r="F67" s="20" t="n">
        <v>2.74743125</v>
      </c>
      <c r="G67" s="18" t="n">
        <v>400.79266602</v>
      </c>
      <c r="H67" s="20" t="n">
        <v>4.6708495</v>
      </c>
      <c r="I67" s="18" t="n">
        <v>391.19215571</v>
      </c>
      <c r="J67" s="20" t="n">
        <v>7.29042453</v>
      </c>
      <c r="K67" s="18" t="n">
        <v>375.10185738</v>
      </c>
      <c r="L67" s="20" t="n">
        <v>7.9134866</v>
      </c>
      <c r="M67" s="18" t="s">
        <v>481</v>
      </c>
      <c r="N67" s="20" t="s">
        <v>481</v>
      </c>
      <c r="O67" s="18" t="s">
        <v>481</v>
      </c>
      <c r="P67" s="20" t="s">
        <v>481</v>
      </c>
      <c r="Q67" s="18" t="s">
        <v>481</v>
      </c>
      <c r="R67" s="20" t="s">
        <v>481</v>
      </c>
      <c r="S67" s="18" t="s">
        <v>481</v>
      </c>
      <c r="T67" s="20" t="s">
        <v>481</v>
      </c>
      <c r="U67" s="18" t="n">
        <v>283.17306194</v>
      </c>
      <c r="V67" s="20" t="n">
        <v>10.21218172</v>
      </c>
    </row>
    <row r="68" spans="1:22">
      <c r="A68" s="15" t="s">
        <v>543</v>
      </c>
      <c r="B68" s="17" t="n">
        <v>12083</v>
      </c>
      <c r="C68" s="18">
        <f>(26.0/B68*100)</f>
        <v/>
      </c>
      <c r="D68" s="19" t="n">
        <v>12057</v>
      </c>
      <c r="E68" s="18" t="n">
        <v>412.34534175</v>
      </c>
      <c r="F68" s="20" t="n">
        <v>1.84254189</v>
      </c>
      <c r="G68" s="18" t="n">
        <v>419.92207163</v>
      </c>
      <c r="H68" s="20" t="n">
        <v>2.63688756</v>
      </c>
      <c r="I68" s="18" t="n">
        <v>388.91787475</v>
      </c>
      <c r="J68" s="20" t="n">
        <v>5.02861595</v>
      </c>
      <c r="K68" s="18" t="n">
        <v>385.35135059</v>
      </c>
      <c r="L68" s="20" t="n">
        <v>5.10407902</v>
      </c>
      <c r="M68" s="18" t="s">
        <v>481</v>
      </c>
      <c r="N68" s="20" t="s">
        <v>481</v>
      </c>
      <c r="O68" s="18" t="s">
        <v>481</v>
      </c>
      <c r="P68" s="20" t="s">
        <v>481</v>
      </c>
      <c r="Q68" s="18" t="s">
        <v>481</v>
      </c>
      <c r="R68" s="20" t="s">
        <v>481</v>
      </c>
      <c r="S68" s="18" t="s">
        <v>481</v>
      </c>
      <c r="T68" s="20" t="s">
        <v>481</v>
      </c>
      <c r="U68" s="18" t="n">
        <v>320.197733</v>
      </c>
      <c r="V68" s="20" t="n">
        <v>4.23290593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494.68495523</v>
      </c>
      <c r="F70" s="20" t="n">
        <v>3.13032021</v>
      </c>
      <c r="G70" s="18" t="n">
        <v>508.96183409</v>
      </c>
      <c r="H70" s="20" t="n">
        <v>4.80023997</v>
      </c>
      <c r="I70" s="18" t="n">
        <v>497.22979026</v>
      </c>
      <c r="J70" s="20" t="n">
        <v>6.51780346</v>
      </c>
      <c r="K70" s="18" t="n">
        <v>490.74760843</v>
      </c>
      <c r="L70" s="20" t="n">
        <v>8.95059474</v>
      </c>
      <c r="M70" s="18" t="s">
        <v>481</v>
      </c>
      <c r="N70" s="20" t="s">
        <v>481</v>
      </c>
      <c r="O70" s="18" t="s">
        <v>481</v>
      </c>
      <c r="P70" s="20" t="s">
        <v>481</v>
      </c>
      <c r="Q70" s="18" t="s">
        <v>481</v>
      </c>
      <c r="R70" s="20" t="s">
        <v>481</v>
      </c>
      <c r="S70" s="18" t="s">
        <v>481</v>
      </c>
      <c r="T70" s="20" t="s">
        <v>481</v>
      </c>
      <c r="U70" s="18" t="n">
        <v>434.13996589</v>
      </c>
      <c r="V70" s="20" t="n">
        <v>11.46104559</v>
      </c>
    </row>
    <row r="71" spans="1:22">
      <c r="A71" s="15" t="s">
        <v>546</v>
      </c>
      <c r="B71" s="17" t="n">
        <v>6115</v>
      </c>
      <c r="C71" s="18">
        <f>(17.0/B71*100)</f>
        <v/>
      </c>
      <c r="D71" s="19" t="n">
        <v>6098</v>
      </c>
      <c r="E71" s="18" t="n">
        <v>571.58180175</v>
      </c>
      <c r="F71" s="20" t="n">
        <v>1.88444994</v>
      </c>
      <c r="G71" s="18" t="n">
        <v>563.8536460399999</v>
      </c>
      <c r="H71" s="20" t="n">
        <v>3.28779069</v>
      </c>
      <c r="I71" s="18" t="n">
        <v>547.8272659199999</v>
      </c>
      <c r="J71" s="20" t="n">
        <v>5.08455181</v>
      </c>
      <c r="K71" s="18" t="n">
        <v>539.93403397</v>
      </c>
      <c r="L71" s="20" t="n">
        <v>4.84444739</v>
      </c>
      <c r="M71" s="18" t="s">
        <v>481</v>
      </c>
      <c r="N71" s="20" t="s">
        <v>481</v>
      </c>
      <c r="O71" s="18" t="s">
        <v>481</v>
      </c>
      <c r="P71" s="20" t="s">
        <v>481</v>
      </c>
      <c r="Q71" s="18" t="s">
        <v>481</v>
      </c>
      <c r="R71" s="20" t="s">
        <v>481</v>
      </c>
      <c r="S71" s="18" t="s">
        <v>481</v>
      </c>
      <c r="T71" s="20" t="s">
        <v>481</v>
      </c>
      <c r="U71" s="18" t="n">
        <v>474.59194658</v>
      </c>
      <c r="V71" s="20" t="n">
        <v>28.05278889</v>
      </c>
    </row>
    <row r="72" spans="1:22">
      <c r="A72" s="15" t="s">
        <v>547</v>
      </c>
      <c r="B72" s="17" t="n">
        <v>7708</v>
      </c>
      <c r="C72" s="18">
        <f>(5.0/B72*100)</f>
        <v/>
      </c>
      <c r="D72" s="19" t="n">
        <v>7703</v>
      </c>
      <c r="E72" s="18" t="n">
        <v>541.4873743000001</v>
      </c>
      <c r="F72" s="20" t="n">
        <v>3.05374204</v>
      </c>
      <c r="G72" s="18" t="n">
        <v>555.62029509</v>
      </c>
      <c r="H72" s="20" t="n">
        <v>5.33817112</v>
      </c>
      <c r="I72" s="18" t="n">
        <v>553.21515464</v>
      </c>
      <c r="J72" s="20" t="n">
        <v>7.9423764</v>
      </c>
      <c r="K72" s="18" t="n">
        <v>504.91545212</v>
      </c>
      <c r="L72" s="20" t="n">
        <v>10.44555928</v>
      </c>
      <c r="M72" s="18" t="s">
        <v>481</v>
      </c>
      <c r="N72" s="20" t="s">
        <v>481</v>
      </c>
      <c r="O72" s="18" t="s">
        <v>481</v>
      </c>
      <c r="P72" s="20" t="s">
        <v>481</v>
      </c>
      <c r="Q72" s="18" t="s">
        <v>481</v>
      </c>
      <c r="R72" s="20" t="s">
        <v>481</v>
      </c>
      <c r="S72" s="18" t="s">
        <v>481</v>
      </c>
      <c r="T72" s="20" t="s">
        <v>481</v>
      </c>
      <c r="U72" s="18" t="n">
        <v>490.26573976</v>
      </c>
      <c r="V72" s="20" t="n">
        <v>37.33836746</v>
      </c>
    </row>
    <row r="73" spans="1:22">
      <c r="A73" s="15" t="s">
        <v>548</v>
      </c>
      <c r="B73" s="17" t="n">
        <v>8249</v>
      </c>
      <c r="C73" s="18">
        <f>(148.0/B73*100)</f>
        <v/>
      </c>
      <c r="D73" s="19" t="n">
        <v>8101</v>
      </c>
      <c r="E73" s="18" t="n">
        <v>421.03793676</v>
      </c>
      <c r="F73" s="20" t="n">
        <v>3.45368942</v>
      </c>
      <c r="G73" s="18" t="n">
        <v>417.40442082</v>
      </c>
      <c r="H73" s="20" t="n">
        <v>4.14763165</v>
      </c>
      <c r="I73" s="18" t="n">
        <v>399.83438724</v>
      </c>
      <c r="J73" s="20" t="n">
        <v>5.09951275</v>
      </c>
      <c r="K73" s="18" t="n">
        <v>399.77649234</v>
      </c>
      <c r="L73" s="20" t="n">
        <v>5.40429049</v>
      </c>
      <c r="M73" s="18" t="s">
        <v>481</v>
      </c>
      <c r="N73" s="20" t="s">
        <v>481</v>
      </c>
      <c r="O73" s="18" t="s">
        <v>481</v>
      </c>
      <c r="P73" s="20" t="s">
        <v>481</v>
      </c>
      <c r="Q73" s="18" t="s">
        <v>481</v>
      </c>
      <c r="R73" s="20" t="s">
        <v>481</v>
      </c>
      <c r="S73" s="18" t="s">
        <v>481</v>
      </c>
      <c r="T73" s="20" t="s">
        <v>481</v>
      </c>
      <c r="U73" s="18" t="n">
        <v>343.00604004</v>
      </c>
      <c r="V73" s="20" t="n">
        <v>13.18654186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(218.0/B75*100)</f>
        <v/>
      </c>
      <c r="D75" s="19" t="n">
        <v>5157</v>
      </c>
      <c r="E75" s="18" t="n">
        <v>368.02653726</v>
      </c>
      <c r="F75" s="20" t="n">
        <v>3.09520834</v>
      </c>
      <c r="G75" s="18" t="n">
        <v>384.40174593</v>
      </c>
      <c r="H75" s="20" t="n">
        <v>5.01076405</v>
      </c>
      <c r="I75" s="18" t="n">
        <v>357.43554725</v>
      </c>
      <c r="J75" s="20" t="n">
        <v>8.672654619999999</v>
      </c>
      <c r="K75" s="18" t="n">
        <v>372.99794485</v>
      </c>
      <c r="L75" s="20" t="n">
        <v>7.31247209</v>
      </c>
      <c r="M75" s="18" t="s">
        <v>481</v>
      </c>
      <c r="N75" s="20" t="s">
        <v>481</v>
      </c>
      <c r="O75" s="18" t="s">
        <v>481</v>
      </c>
      <c r="P75" s="20" t="s">
        <v>481</v>
      </c>
      <c r="Q75" s="18" t="s">
        <v>481</v>
      </c>
      <c r="R75" s="20" t="s">
        <v>481</v>
      </c>
      <c r="S75" s="18" t="s">
        <v>481</v>
      </c>
      <c r="T75" s="20" t="s">
        <v>481</v>
      </c>
      <c r="U75" s="18" t="n">
        <v>319.53051773</v>
      </c>
      <c r="V75" s="20" t="n">
        <v>7.41184846</v>
      </c>
    </row>
    <row r="76" spans="1:22">
      <c r="A76" s="15" t="s">
        <v>551</v>
      </c>
      <c r="B76" s="17" t="n">
        <v>14167</v>
      </c>
      <c r="C76" s="18">
        <f>(229.0/B76*100)</f>
        <v/>
      </c>
      <c r="D76" s="19" t="n">
        <v>13938</v>
      </c>
      <c r="E76" s="18" t="n">
        <v>432.8196897</v>
      </c>
      <c r="F76" s="20" t="n">
        <v>2.55293388</v>
      </c>
      <c r="G76" s="18" t="n">
        <v>442.16642427</v>
      </c>
      <c r="H76" s="20" t="n">
        <v>3.84573461</v>
      </c>
      <c r="I76" s="18" t="n">
        <v>412.54785337</v>
      </c>
      <c r="J76" s="20" t="n">
        <v>5.23345812</v>
      </c>
      <c r="K76" s="18" t="n">
        <v>405.17182316</v>
      </c>
      <c r="L76" s="20" t="n">
        <v>5.09464295</v>
      </c>
      <c r="M76" s="18" t="s">
        <v>481</v>
      </c>
      <c r="N76" s="20" t="s">
        <v>481</v>
      </c>
      <c r="O76" s="18" t="s">
        <v>481</v>
      </c>
      <c r="P76" s="20" t="s">
        <v>481</v>
      </c>
      <c r="Q76" s="18" t="s">
        <v>481</v>
      </c>
      <c r="R76" s="20" t="s">
        <v>481</v>
      </c>
      <c r="S76" s="18" t="s">
        <v>481</v>
      </c>
      <c r="T76" s="20" t="s">
        <v>481</v>
      </c>
      <c r="U76" s="18" t="n">
        <v>349.90393707</v>
      </c>
      <c r="V76" s="20" t="n">
        <v>6.98281528</v>
      </c>
    </row>
    <row r="77" spans="1:22">
      <c r="A77" s="15" t="s">
        <v>552</v>
      </c>
      <c r="B77" s="17" t="n">
        <v>6062</v>
      </c>
      <c r="C77" s="18">
        <f>(98.0/B77*100)</f>
        <v/>
      </c>
      <c r="D77" s="19" t="n">
        <v>5964</v>
      </c>
      <c r="E77" s="18" t="n">
        <v>420.00129644</v>
      </c>
      <c r="F77" s="20" t="n">
        <v>2.59097932</v>
      </c>
      <c r="G77" s="18" t="n">
        <v>437.38774117</v>
      </c>
      <c r="H77" s="20" t="n">
        <v>4.13911653</v>
      </c>
      <c r="I77" s="18" t="n">
        <v>426.10277072</v>
      </c>
      <c r="J77" s="20" t="n">
        <v>7.61326291</v>
      </c>
      <c r="K77" s="18" t="n">
        <v>409.82990535</v>
      </c>
      <c r="L77" s="20" t="n">
        <v>8.864191870000001</v>
      </c>
      <c r="M77" s="18" t="s">
        <v>481</v>
      </c>
      <c r="N77" s="20" t="s">
        <v>481</v>
      </c>
      <c r="O77" s="18" t="s">
        <v>481</v>
      </c>
      <c r="P77" s="20" t="s">
        <v>481</v>
      </c>
      <c r="Q77" s="18" t="s">
        <v>481</v>
      </c>
      <c r="R77" s="20" t="s">
        <v>481</v>
      </c>
      <c r="S77" s="18" t="s">
        <v>481</v>
      </c>
      <c r="T77" s="20" t="s">
        <v>481</v>
      </c>
      <c r="U77" s="18" t="n">
        <v>343.15531504</v>
      </c>
      <c r="V77" s="20" t="n">
        <v>5.83956639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446.10170654</v>
      </c>
      <c r="F81" s="20" t="n">
        <v>3.32198902</v>
      </c>
      <c r="G81" s="18" t="n">
        <v>452.9994664</v>
      </c>
      <c r="H81" s="20" t="n">
        <v>4.2564973</v>
      </c>
      <c r="I81" s="18" t="n">
        <v>445.48310381</v>
      </c>
      <c r="J81" s="20" t="n">
        <v>5.56419397</v>
      </c>
      <c r="K81" s="18" t="n">
        <v>429.78403494</v>
      </c>
      <c r="L81" s="20" t="n">
        <v>6.05225414</v>
      </c>
      <c r="M81" s="18" t="s">
        <v>481</v>
      </c>
      <c r="N81" s="20" t="s">
        <v>481</v>
      </c>
      <c r="O81" s="18" t="s">
        <v>481</v>
      </c>
      <c r="P81" s="20" t="s">
        <v>481</v>
      </c>
      <c r="Q81" s="18" t="s">
        <v>481</v>
      </c>
      <c r="R81" s="20" t="s">
        <v>481</v>
      </c>
      <c r="S81" s="18" t="s">
        <v>481</v>
      </c>
      <c r="T81" s="20" t="s">
        <v>481</v>
      </c>
      <c r="U81" s="18" t="n">
        <v>377.10486128</v>
      </c>
      <c r="V81" s="20" t="n">
        <v>15.80221785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925</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504.55428571</v>
      </c>
      <c r="F7" s="20" t="n">
        <v>1.82465647</v>
      </c>
      <c r="G7" s="18" t="n">
        <v>476.61466401</v>
      </c>
      <c r="H7" s="20" t="n">
        <v>2.98537272</v>
      </c>
      <c r="I7" s="18" t="n">
        <v>447.21817049</v>
      </c>
      <c r="J7" s="20" t="n">
        <v>7.0622625</v>
      </c>
      <c r="K7" s="18" t="n">
        <v>450.95902728</v>
      </c>
      <c r="L7" s="20" t="n">
        <v>6.22956809</v>
      </c>
      <c r="M7" s="18" t="s">
        <v>481</v>
      </c>
      <c r="N7" s="20" t="s">
        <v>481</v>
      </c>
      <c r="O7" s="18" t="s">
        <v>481</v>
      </c>
      <c r="P7" s="20" t="s">
        <v>481</v>
      </c>
      <c r="Q7" s="18" t="s">
        <v>481</v>
      </c>
      <c r="R7" s="20" t="s">
        <v>481</v>
      </c>
      <c r="S7" s="18" t="s">
        <v>481</v>
      </c>
      <c r="T7" s="20" t="s">
        <v>481</v>
      </c>
      <c r="U7" s="18" t="n">
        <v>420.62033379</v>
      </c>
      <c r="V7" s="20" t="n">
        <v>7.18941149</v>
      </c>
    </row>
    <row r="8" spans="1:22">
      <c r="A8" s="15" t="s">
        <v>483</v>
      </c>
      <c r="B8" s="17" t="n">
        <v>7007</v>
      </c>
      <c r="C8" s="18">
        <f>(28.0/B8*100)</f>
        <v/>
      </c>
      <c r="D8" s="19" t="n">
        <v>6979</v>
      </c>
      <c r="E8" s="18" t="n">
        <v>502.15726453</v>
      </c>
      <c r="F8" s="20" t="n">
        <v>2.78842042</v>
      </c>
      <c r="G8" s="18" t="n">
        <v>467.70367777</v>
      </c>
      <c r="H8" s="20" t="n">
        <v>7.4599649</v>
      </c>
      <c r="I8" s="18" t="n">
        <v>451.81320445</v>
      </c>
      <c r="J8" s="20" t="n">
        <v>11.6670024</v>
      </c>
      <c r="K8" s="18" t="n">
        <v>469.78171236</v>
      </c>
      <c r="L8" s="20" t="n">
        <v>16.19774206</v>
      </c>
      <c r="M8" s="18" t="s">
        <v>481</v>
      </c>
      <c r="N8" s="20" t="s">
        <v>481</v>
      </c>
      <c r="O8" s="18" t="s">
        <v>481</v>
      </c>
      <c r="P8" s="20" t="s">
        <v>481</v>
      </c>
      <c r="Q8" s="18" t="n">
        <v>301.63126691</v>
      </c>
      <c r="R8" s="20" t="n">
        <v>25.14921031</v>
      </c>
      <c r="S8" s="18" t="s">
        <v>481</v>
      </c>
      <c r="T8" s="20" t="s">
        <v>481</v>
      </c>
      <c r="U8" s="18" t="n">
        <v>422.04238192</v>
      </c>
      <c r="V8" s="20" t="n">
        <v>11.3559752</v>
      </c>
    </row>
    <row r="9" spans="1:22">
      <c r="A9" s="15" t="s">
        <v>484</v>
      </c>
      <c r="B9" s="17" t="n">
        <v>9651</v>
      </c>
      <c r="C9" s="18">
        <f>(136.0/B9*100)</f>
        <v/>
      </c>
      <c r="D9" s="19" t="n">
        <v>9515</v>
      </c>
      <c r="E9" s="18" t="n">
        <v>518.64469767</v>
      </c>
      <c r="F9" s="20" t="n">
        <v>2.37262795</v>
      </c>
      <c r="G9" s="18" t="n">
        <v>481.234051</v>
      </c>
      <c r="H9" s="20" t="n">
        <v>5.4056642</v>
      </c>
      <c r="I9" s="18" t="n">
        <v>433.63710212</v>
      </c>
      <c r="J9" s="20" t="n">
        <v>10.34525189</v>
      </c>
      <c r="K9" s="18" t="n">
        <v>447.82889134</v>
      </c>
      <c r="L9" s="20" t="n">
        <v>10.52971881</v>
      </c>
      <c r="M9" s="18" t="s">
        <v>481</v>
      </c>
      <c r="N9" s="20" t="s">
        <v>481</v>
      </c>
      <c r="O9" s="18" t="s">
        <v>481</v>
      </c>
      <c r="P9" s="20" t="s">
        <v>481</v>
      </c>
      <c r="Q9" s="18" t="n">
        <v>357.98454354</v>
      </c>
      <c r="R9" s="20" t="n">
        <v>11.51846445</v>
      </c>
      <c r="S9" s="18" t="s">
        <v>481</v>
      </c>
      <c r="T9" s="20" t="s">
        <v>481</v>
      </c>
      <c r="U9" s="18" t="n">
        <v>419.86891117</v>
      </c>
      <c r="V9" s="20" t="n">
        <v>8.57186345</v>
      </c>
    </row>
    <row r="10" spans="1:22">
      <c r="A10" s="15" t="s">
        <v>485</v>
      </c>
      <c r="B10" s="17" t="n">
        <v>20058</v>
      </c>
      <c r="C10" s="18">
        <f>(534.0/B10*100)</f>
        <v/>
      </c>
      <c r="D10" s="19" t="n">
        <v>19524</v>
      </c>
      <c r="E10" s="18" t="n">
        <v>522.70254384</v>
      </c>
      <c r="F10" s="20" t="n">
        <v>2.31213934</v>
      </c>
      <c r="G10" s="18" t="n">
        <v>493.2165836</v>
      </c>
      <c r="H10" s="20" t="n">
        <v>4.2592136</v>
      </c>
      <c r="I10" s="18" t="n">
        <v>465.96500671</v>
      </c>
      <c r="J10" s="20" t="n">
        <v>8.22374404</v>
      </c>
      <c r="K10" s="18" t="n">
        <v>466.40520171</v>
      </c>
      <c r="L10" s="20" t="n">
        <v>9.209953929999999</v>
      </c>
      <c r="M10" s="18" t="s">
        <v>481</v>
      </c>
      <c r="N10" s="20" t="s">
        <v>481</v>
      </c>
      <c r="O10" s="18" t="s">
        <v>481</v>
      </c>
      <c r="P10" s="20" t="s">
        <v>481</v>
      </c>
      <c r="Q10" s="18" t="s">
        <v>481</v>
      </c>
      <c r="R10" s="20" t="s">
        <v>481</v>
      </c>
      <c r="S10" s="18" t="s">
        <v>481</v>
      </c>
      <c r="T10" s="20" t="s">
        <v>481</v>
      </c>
      <c r="U10" s="18" t="n">
        <v>454.67054373</v>
      </c>
      <c r="V10" s="20" t="n">
        <v>10.24634687</v>
      </c>
    </row>
    <row r="11" spans="1:22">
      <c r="A11" s="15" t="s">
        <v>486</v>
      </c>
      <c r="B11" s="17" t="n">
        <v>7053</v>
      </c>
      <c r="C11" s="18">
        <f>(60.0/B11*100)</f>
        <v/>
      </c>
      <c r="D11" s="19" t="n">
        <v>6993</v>
      </c>
      <c r="E11" s="18" t="n">
        <v>428.70758192</v>
      </c>
      <c r="F11" s="20" t="n">
        <v>2.53924023</v>
      </c>
      <c r="G11" s="18" t="n">
        <v>390.07526421</v>
      </c>
      <c r="H11" s="20" t="n">
        <v>5.54038928</v>
      </c>
      <c r="I11" s="18" t="n">
        <v>380.17281945</v>
      </c>
      <c r="J11" s="20" t="n">
        <v>15.28122579</v>
      </c>
      <c r="K11" s="18" t="n">
        <v>388.50261354</v>
      </c>
      <c r="L11" s="20" t="n">
        <v>19.77445473</v>
      </c>
      <c r="M11" s="18" t="s">
        <v>481</v>
      </c>
      <c r="N11" s="20" t="s">
        <v>481</v>
      </c>
      <c r="O11" s="18" t="s">
        <v>481</v>
      </c>
      <c r="P11" s="20" t="s">
        <v>481</v>
      </c>
      <c r="Q11" s="18" t="s">
        <v>481</v>
      </c>
      <c r="R11" s="20" t="s">
        <v>481</v>
      </c>
      <c r="S11" s="18" t="s">
        <v>481</v>
      </c>
      <c r="T11" s="20" t="s">
        <v>481</v>
      </c>
      <c r="U11" s="18" t="n">
        <v>350.76679507</v>
      </c>
      <c r="V11" s="20" t="n">
        <v>9.52463127</v>
      </c>
    </row>
    <row r="12" spans="1:22">
      <c r="A12" s="15" t="s">
        <v>487</v>
      </c>
      <c r="B12" s="17" t="n">
        <v>6894</v>
      </c>
      <c r="C12" s="18">
        <f>(59.0/B12*100)</f>
        <v/>
      </c>
      <c r="D12" s="19" t="n">
        <v>6835</v>
      </c>
      <c r="E12" s="18" t="n">
        <v>500.81318498</v>
      </c>
      <c r="F12" s="20" t="n">
        <v>2.15419171</v>
      </c>
      <c r="G12" s="18" t="n">
        <v>486.58361587</v>
      </c>
      <c r="H12" s="20" t="n">
        <v>5.71671166</v>
      </c>
      <c r="I12" s="18" t="n">
        <v>450.78815861</v>
      </c>
      <c r="J12" s="20" t="n">
        <v>9.870819770000001</v>
      </c>
      <c r="K12" s="18" t="n">
        <v>471.9226591</v>
      </c>
      <c r="L12" s="20" t="n">
        <v>9.94399709</v>
      </c>
      <c r="M12" s="18" t="s">
        <v>481</v>
      </c>
      <c r="N12" s="20" t="s">
        <v>481</v>
      </c>
      <c r="O12" s="18" t="s">
        <v>481</v>
      </c>
      <c r="P12" s="20" t="s">
        <v>481</v>
      </c>
      <c r="Q12" s="18" t="n">
        <v>340.98506961</v>
      </c>
      <c r="R12" s="20" t="n">
        <v>12.52444664</v>
      </c>
      <c r="S12" s="18" t="s">
        <v>481</v>
      </c>
      <c r="T12" s="20" t="s">
        <v>481</v>
      </c>
      <c r="U12" s="18" t="n">
        <v>386.95237441</v>
      </c>
      <c r="V12" s="20" t="n">
        <v>10.15946622</v>
      </c>
    </row>
    <row r="13" spans="1:22">
      <c r="A13" s="15" t="s">
        <v>488</v>
      </c>
      <c r="B13" s="17" t="n">
        <v>7161</v>
      </c>
      <c r="C13" s="18">
        <f>(99.0/B13*100)</f>
        <v/>
      </c>
      <c r="D13" s="19" t="n">
        <v>7062</v>
      </c>
      <c r="E13" s="18" t="n">
        <v>517.63700149</v>
      </c>
      <c r="F13" s="20" t="n">
        <v>2.16546241</v>
      </c>
      <c r="G13" s="18" t="n">
        <v>499.67887134</v>
      </c>
      <c r="H13" s="20" t="n">
        <v>7.00827272</v>
      </c>
      <c r="I13" s="18" t="n">
        <v>461.79852586</v>
      </c>
      <c r="J13" s="20" t="n">
        <v>14.26615938</v>
      </c>
      <c r="K13" s="18" t="n">
        <v>442.45772992</v>
      </c>
      <c r="L13" s="20" t="n">
        <v>12.515924</v>
      </c>
      <c r="M13" s="18" t="s">
        <v>481</v>
      </c>
      <c r="N13" s="20" t="s">
        <v>481</v>
      </c>
      <c r="O13" s="18" t="s">
        <v>481</v>
      </c>
      <c r="P13" s="20" t="s">
        <v>481</v>
      </c>
      <c r="Q13" s="18" t="n">
        <v>447.51533769</v>
      </c>
      <c r="R13" s="20" t="n">
        <v>5.97365007</v>
      </c>
      <c r="S13" s="18" t="s">
        <v>481</v>
      </c>
      <c r="T13" s="20" t="s">
        <v>481</v>
      </c>
      <c r="U13" s="18" t="n">
        <v>430.97846634</v>
      </c>
      <c r="V13" s="20" t="n">
        <v>10.02550569</v>
      </c>
    </row>
    <row r="14" spans="1:22">
      <c r="A14" s="15" t="s">
        <v>489</v>
      </c>
      <c r="B14" s="17" t="n">
        <v>5587</v>
      </c>
      <c r="C14" s="18">
        <f>(76.0/B14*100)</f>
        <v/>
      </c>
      <c r="D14" s="19" t="n">
        <v>5511</v>
      </c>
      <c r="E14" s="18" t="n">
        <v>522.60447351</v>
      </c>
      <c r="F14" s="20" t="n">
        <v>2.17584348</v>
      </c>
      <c r="G14" s="18" t="n">
        <v>508.22023852</v>
      </c>
      <c r="H14" s="20" t="n">
        <v>5.93754302</v>
      </c>
      <c r="I14" s="18" t="n">
        <v>492.15640562</v>
      </c>
      <c r="J14" s="20" t="n">
        <v>9.2954987</v>
      </c>
      <c r="K14" s="18" t="n">
        <v>488.66317704</v>
      </c>
      <c r="L14" s="20" t="n">
        <v>14.00634261</v>
      </c>
      <c r="M14" s="18" t="s">
        <v>481</v>
      </c>
      <c r="N14" s="20" t="s">
        <v>481</v>
      </c>
      <c r="O14" s="18" t="s">
        <v>481</v>
      </c>
      <c r="P14" s="20" t="s">
        <v>481</v>
      </c>
      <c r="Q14" s="18" t="s">
        <v>481</v>
      </c>
      <c r="R14" s="20" t="s">
        <v>481</v>
      </c>
      <c r="S14" s="18" t="s">
        <v>481</v>
      </c>
      <c r="T14" s="20" t="s">
        <v>481</v>
      </c>
      <c r="U14" s="18" t="n">
        <v>467.338613</v>
      </c>
      <c r="V14" s="20" t="n">
        <v>12.00108382</v>
      </c>
    </row>
    <row r="15" spans="1:22">
      <c r="A15" s="15" t="s">
        <v>490</v>
      </c>
      <c r="B15" s="17" t="n">
        <v>5882</v>
      </c>
      <c r="C15" s="18">
        <f>(53.0/B15*100)</f>
        <v/>
      </c>
      <c r="D15" s="19" t="n">
        <v>5829</v>
      </c>
      <c r="E15" s="18" t="n">
        <v>516.41464942</v>
      </c>
      <c r="F15" s="20" t="n">
        <v>2.26288851</v>
      </c>
      <c r="G15" s="18" t="n">
        <v>501.13850804</v>
      </c>
      <c r="H15" s="20" t="n">
        <v>5.47832056</v>
      </c>
      <c r="I15" s="18" t="n">
        <v>483.93111327</v>
      </c>
      <c r="J15" s="20" t="n">
        <v>9.36103299</v>
      </c>
      <c r="K15" s="18" t="n">
        <v>473.71999367</v>
      </c>
      <c r="L15" s="20" t="n">
        <v>15.3876722</v>
      </c>
      <c r="M15" s="18" t="s">
        <v>481</v>
      </c>
      <c r="N15" s="20" t="s">
        <v>481</v>
      </c>
      <c r="O15" s="18" t="s">
        <v>481</v>
      </c>
      <c r="P15" s="20" t="s">
        <v>481</v>
      </c>
      <c r="Q15" s="18" t="n">
        <v>368.85220715</v>
      </c>
      <c r="R15" s="20" t="n">
        <v>14.5875493</v>
      </c>
      <c r="S15" s="18" t="s">
        <v>481</v>
      </c>
      <c r="T15" s="20" t="s">
        <v>481</v>
      </c>
      <c r="U15" s="18" t="n">
        <v>422.33850468</v>
      </c>
      <c r="V15" s="20" t="n">
        <v>14.32571611</v>
      </c>
    </row>
    <row r="16" spans="1:22">
      <c r="A16" s="15" t="s">
        <v>491</v>
      </c>
      <c r="B16" s="17" t="n">
        <v>6108</v>
      </c>
      <c r="C16" s="18">
        <f>(112.0/B16*100)</f>
        <v/>
      </c>
      <c r="D16" s="19" t="n">
        <v>5996</v>
      </c>
      <c r="E16" s="18" t="n">
        <v>502.00318062</v>
      </c>
      <c r="F16" s="20" t="n">
        <v>1.9743222</v>
      </c>
      <c r="G16" s="18" t="n">
        <v>471.29123673</v>
      </c>
      <c r="H16" s="20" t="n">
        <v>7.44273828</v>
      </c>
      <c r="I16" s="18" t="n">
        <v>438.95778711</v>
      </c>
      <c r="J16" s="20" t="n">
        <v>9.84080852</v>
      </c>
      <c r="K16" s="18" t="n">
        <v>390.49327443</v>
      </c>
      <c r="L16" s="20" t="n">
        <v>13.06048332</v>
      </c>
      <c r="M16" s="18" t="s">
        <v>481</v>
      </c>
      <c r="N16" s="20" t="s">
        <v>481</v>
      </c>
      <c r="O16" s="18" t="s">
        <v>481</v>
      </c>
      <c r="P16" s="20" t="s">
        <v>481</v>
      </c>
      <c r="Q16" s="18" t="s">
        <v>481</v>
      </c>
      <c r="R16" s="20" t="s">
        <v>481</v>
      </c>
      <c r="S16" s="18" t="s">
        <v>481</v>
      </c>
      <c r="T16" s="20" t="s">
        <v>481</v>
      </c>
      <c r="U16" s="18" t="n">
        <v>376.73040027</v>
      </c>
      <c r="V16" s="20" t="n">
        <v>7.9556038</v>
      </c>
    </row>
    <row r="17" spans="1:22">
      <c r="A17" s="15" t="s">
        <v>492</v>
      </c>
      <c r="B17" s="17" t="n">
        <v>6504</v>
      </c>
      <c r="C17" s="18">
        <f>(765.0/B17*100)</f>
        <v/>
      </c>
      <c r="D17" s="19" t="n">
        <v>5739</v>
      </c>
      <c r="E17" s="18" t="n">
        <v>517.1908924099999</v>
      </c>
      <c r="F17" s="20" t="n">
        <v>2.81254647</v>
      </c>
      <c r="G17" s="18" t="n">
        <v>491.29421869</v>
      </c>
      <c r="H17" s="20" t="n">
        <v>7.01588273</v>
      </c>
      <c r="I17" s="18" t="n">
        <v>432.34295138</v>
      </c>
      <c r="J17" s="20" t="n">
        <v>15.18737682</v>
      </c>
      <c r="K17" s="18" t="n">
        <v>456.5771729</v>
      </c>
      <c r="L17" s="20" t="n">
        <v>19.50090967</v>
      </c>
      <c r="M17" s="18" t="s">
        <v>481</v>
      </c>
      <c r="N17" s="20" t="s">
        <v>481</v>
      </c>
      <c r="O17" s="18" t="s">
        <v>481</v>
      </c>
      <c r="P17" s="20" t="s">
        <v>481</v>
      </c>
      <c r="Q17" s="18" t="n">
        <v>362.96139732</v>
      </c>
      <c r="R17" s="20" t="n">
        <v>12.64520278</v>
      </c>
      <c r="S17" s="18" t="s">
        <v>481</v>
      </c>
      <c r="T17" s="20" t="s">
        <v>481</v>
      </c>
      <c r="U17" s="18" t="n">
        <v>442.11932544</v>
      </c>
      <c r="V17" s="20" t="n">
        <v>9.847350110000001</v>
      </c>
    </row>
    <row r="18" spans="1:22">
      <c r="A18" s="15" t="s">
        <v>493</v>
      </c>
      <c r="B18" s="17" t="n">
        <v>5532</v>
      </c>
      <c r="C18" s="18">
        <f>(28.0/B18*100)</f>
        <v/>
      </c>
      <c r="D18" s="19" t="n">
        <v>5504</v>
      </c>
      <c r="E18" s="18" t="n">
        <v>459.02528651</v>
      </c>
      <c r="F18" s="20" t="n">
        <v>3.36272838</v>
      </c>
      <c r="G18" s="18" t="n">
        <v>419.88512924</v>
      </c>
      <c r="H18" s="20" t="n">
        <v>8.833749470000001</v>
      </c>
      <c r="I18" s="18" t="n">
        <v>378.46398382</v>
      </c>
      <c r="J18" s="20" t="n">
        <v>14.43824508</v>
      </c>
      <c r="K18" s="18" t="n">
        <v>397.12157285</v>
      </c>
      <c r="L18" s="20" t="n">
        <v>13.1386291</v>
      </c>
      <c r="M18" s="18" t="s">
        <v>481</v>
      </c>
      <c r="N18" s="20" t="s">
        <v>481</v>
      </c>
      <c r="O18" s="18" t="s">
        <v>481</v>
      </c>
      <c r="P18" s="20" t="s">
        <v>481</v>
      </c>
      <c r="Q18" s="18" t="s">
        <v>481</v>
      </c>
      <c r="R18" s="20" t="s">
        <v>481</v>
      </c>
      <c r="S18" s="18" t="s">
        <v>481</v>
      </c>
      <c r="T18" s="20" t="s">
        <v>481</v>
      </c>
      <c r="U18" s="18" t="n">
        <v>391.94576547</v>
      </c>
      <c r="V18" s="20" t="n">
        <v>12.7400007</v>
      </c>
    </row>
    <row r="19" spans="1:22">
      <c r="A19" s="15" t="s">
        <v>494</v>
      </c>
      <c r="B19" s="17" t="n">
        <v>5658</v>
      </c>
      <c r="C19" s="18">
        <f>(80.0/B19*100)</f>
        <v/>
      </c>
      <c r="D19" s="19" t="n">
        <v>5578</v>
      </c>
      <c r="E19" s="18" t="n">
        <v>482.63338704</v>
      </c>
      <c r="F19" s="20" t="n">
        <v>2.50309993</v>
      </c>
      <c r="G19" s="18" t="n">
        <v>467.98773404</v>
      </c>
      <c r="H19" s="20" t="n">
        <v>8.065362800000001</v>
      </c>
      <c r="I19" s="18" t="n">
        <v>443.26408426</v>
      </c>
      <c r="J19" s="20" t="n">
        <v>9.49734973</v>
      </c>
      <c r="K19" s="18" t="n">
        <v>397.8861271</v>
      </c>
      <c r="L19" s="20" t="n">
        <v>12.3813055</v>
      </c>
      <c r="M19" s="18" t="s">
        <v>481</v>
      </c>
      <c r="N19" s="20" t="s">
        <v>481</v>
      </c>
      <c r="O19" s="18" t="s">
        <v>481</v>
      </c>
      <c r="P19" s="20" t="s">
        <v>481</v>
      </c>
      <c r="Q19" s="18" t="s">
        <v>481</v>
      </c>
      <c r="R19" s="20" t="s">
        <v>481</v>
      </c>
      <c r="S19" s="18" t="s">
        <v>481</v>
      </c>
      <c r="T19" s="20" t="s">
        <v>481</v>
      </c>
      <c r="U19" s="18" t="n">
        <v>365.114898</v>
      </c>
      <c r="V19" s="20" t="n">
        <v>11.73555757</v>
      </c>
    </row>
    <row r="20" spans="1:22">
      <c r="A20" s="15" t="s">
        <v>495</v>
      </c>
      <c r="B20" s="17" t="n">
        <v>3371</v>
      </c>
      <c r="C20" s="18">
        <f>(75.0/B20*100)</f>
        <v/>
      </c>
      <c r="D20" s="19" t="n">
        <v>3296</v>
      </c>
      <c r="E20" s="18" t="n">
        <v>493.19383064</v>
      </c>
      <c r="F20" s="20" t="n">
        <v>2.12079733</v>
      </c>
      <c r="G20" s="18" t="n">
        <v>468.05168617</v>
      </c>
      <c r="H20" s="20" t="n">
        <v>8.21580928</v>
      </c>
      <c r="I20" s="18" t="n">
        <v>456.45085209</v>
      </c>
      <c r="J20" s="20" t="n">
        <v>14.23124422</v>
      </c>
      <c r="K20" s="18" t="n">
        <v>442.77556793</v>
      </c>
      <c r="L20" s="20" t="n">
        <v>17.98464539</v>
      </c>
      <c r="M20" s="18" t="s">
        <v>481</v>
      </c>
      <c r="N20" s="20" t="s">
        <v>481</v>
      </c>
      <c r="O20" s="18" t="s">
        <v>481</v>
      </c>
      <c r="P20" s="20" t="s">
        <v>481</v>
      </c>
      <c r="Q20" s="18" t="s">
        <v>481</v>
      </c>
      <c r="R20" s="20" t="s">
        <v>481</v>
      </c>
      <c r="S20" s="18" t="s">
        <v>481</v>
      </c>
      <c r="T20" s="20" t="s">
        <v>481</v>
      </c>
      <c r="U20" s="18" t="n">
        <v>397.23507885</v>
      </c>
      <c r="V20" s="20" t="n">
        <v>15.93896798</v>
      </c>
    </row>
    <row r="21" spans="1:22">
      <c r="A21" s="15" t="s">
        <v>496</v>
      </c>
      <c r="B21" s="17" t="n">
        <v>5741</v>
      </c>
      <c r="C21" s="18">
        <f>(45.0/B21*100)</f>
        <v/>
      </c>
      <c r="D21" s="19" t="n">
        <v>5696</v>
      </c>
      <c r="E21" s="18" t="n">
        <v>505.97310679</v>
      </c>
      <c r="F21" s="20" t="n">
        <v>1.9812348</v>
      </c>
      <c r="G21" s="18" t="n">
        <v>494.38814671</v>
      </c>
      <c r="H21" s="20" t="n">
        <v>4.71151664</v>
      </c>
      <c r="I21" s="18" t="n">
        <v>481.73361741</v>
      </c>
      <c r="J21" s="20" t="n">
        <v>10.2016089</v>
      </c>
      <c r="K21" s="18" t="n">
        <v>461.0776601</v>
      </c>
      <c r="L21" s="20" t="n">
        <v>12.63938185</v>
      </c>
      <c r="M21" s="18" t="s">
        <v>481</v>
      </c>
      <c r="N21" s="20" t="s">
        <v>481</v>
      </c>
      <c r="O21" s="18" t="s">
        <v>481</v>
      </c>
      <c r="P21" s="20" t="s">
        <v>481</v>
      </c>
      <c r="Q21" s="18" t="s">
        <v>481</v>
      </c>
      <c r="R21" s="20" t="s">
        <v>481</v>
      </c>
      <c r="S21" s="18" t="s">
        <v>481</v>
      </c>
      <c r="T21" s="20" t="s">
        <v>481</v>
      </c>
      <c r="U21" s="18" t="n">
        <v>457.86211604</v>
      </c>
      <c r="V21" s="20" t="n">
        <v>14.58037774</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489.72873084</v>
      </c>
      <c r="R23" s="20" t="n">
        <v>2.84541514</v>
      </c>
      <c r="S23" s="18" t="s">
        <v>481</v>
      </c>
      <c r="T23" s="20" t="s">
        <v>481</v>
      </c>
      <c r="U23" s="18" t="s">
        <v>481</v>
      </c>
      <c r="V23" s="20" t="s">
        <v>481</v>
      </c>
    </row>
    <row r="24" spans="1:22">
      <c r="A24" s="15" t="s">
        <v>499</v>
      </c>
      <c r="B24" s="17" t="n">
        <v>6647</v>
      </c>
      <c r="C24" s="18">
        <f>(7.0/B24*100)</f>
        <v/>
      </c>
      <c r="D24" s="19" t="n">
        <v>6640</v>
      </c>
      <c r="E24" s="18" t="n">
        <v>535.01599413</v>
      </c>
      <c r="F24" s="20" t="n">
        <v>2.96727122</v>
      </c>
      <c r="G24" s="18" t="n">
        <v>526.1494818800001</v>
      </c>
      <c r="H24" s="20" t="n">
        <v>6.86758022</v>
      </c>
      <c r="I24" s="18" t="n">
        <v>483.70258654</v>
      </c>
      <c r="J24" s="20" t="n">
        <v>12.23941432</v>
      </c>
      <c r="K24" s="18" t="n">
        <v>477.82641918</v>
      </c>
      <c r="L24" s="20" t="n">
        <v>13.15173079</v>
      </c>
      <c r="M24" s="18" t="s">
        <v>481</v>
      </c>
      <c r="N24" s="20" t="s">
        <v>481</v>
      </c>
      <c r="O24" s="18" t="s">
        <v>481</v>
      </c>
      <c r="P24" s="20" t="s">
        <v>481</v>
      </c>
      <c r="Q24" s="18" t="s">
        <v>481</v>
      </c>
      <c r="R24" s="20" t="s">
        <v>481</v>
      </c>
      <c r="S24" s="18" t="s">
        <v>481</v>
      </c>
      <c r="T24" s="20" t="s">
        <v>481</v>
      </c>
      <c r="U24" s="18" t="n">
        <v>447.09867896</v>
      </c>
      <c r="V24" s="20" t="n">
        <v>21.40545154</v>
      </c>
    </row>
    <row r="25" spans="1:22">
      <c r="A25" s="15" t="s">
        <v>500</v>
      </c>
      <c r="B25" s="17" t="n">
        <v>5581</v>
      </c>
      <c r="C25" s="18">
        <f>(25.0/B25*100)</f>
        <v/>
      </c>
      <c r="D25" s="19" t="n">
        <v>5556</v>
      </c>
      <c r="E25" s="18" t="n">
        <v>524.63953424</v>
      </c>
      <c r="F25" s="20" t="n">
        <v>3.69172563</v>
      </c>
      <c r="G25" s="18" t="n">
        <v>523.02182346</v>
      </c>
      <c r="H25" s="20" t="n">
        <v>13.70060435</v>
      </c>
      <c r="I25" s="18" t="n">
        <v>502.41035728</v>
      </c>
      <c r="J25" s="20" t="n">
        <v>23.2710898</v>
      </c>
      <c r="K25" s="18" t="n">
        <v>489.04552155</v>
      </c>
      <c r="L25" s="20" t="n">
        <v>31.94646601</v>
      </c>
      <c r="M25" s="18" t="s">
        <v>481</v>
      </c>
      <c r="N25" s="20" t="s">
        <v>481</v>
      </c>
      <c r="O25" s="18" t="s">
        <v>481</v>
      </c>
      <c r="P25" s="20" t="s">
        <v>481</v>
      </c>
      <c r="Q25" s="18" t="s">
        <v>481</v>
      </c>
      <c r="R25" s="20" t="s">
        <v>481</v>
      </c>
      <c r="S25" s="18" t="s">
        <v>481</v>
      </c>
      <c r="T25" s="20" t="s">
        <v>481</v>
      </c>
      <c r="U25" s="18" t="n">
        <v>465.30111096</v>
      </c>
      <c r="V25" s="20" t="n">
        <v>31.03888014</v>
      </c>
    </row>
    <row r="26" spans="1:22">
      <c r="A26" s="15" t="s">
        <v>501</v>
      </c>
      <c r="B26" s="17" t="n">
        <v>4869</v>
      </c>
      <c r="C26" s="18">
        <f>(39.0/B26*100)</f>
        <v/>
      </c>
      <c r="D26" s="19" t="n">
        <v>4830</v>
      </c>
      <c r="E26" s="18" t="n">
        <v>487.05879528</v>
      </c>
      <c r="F26" s="20" t="n">
        <v>2.07598986</v>
      </c>
      <c r="G26" s="18" t="n">
        <v>475.10656678</v>
      </c>
      <c r="H26" s="20" t="n">
        <v>4.29243304</v>
      </c>
      <c r="I26" s="18" t="n">
        <v>469.00974285</v>
      </c>
      <c r="J26" s="20" t="n">
        <v>8.28077487</v>
      </c>
      <c r="K26" s="18" t="n">
        <v>442.67392887</v>
      </c>
      <c r="L26" s="20" t="n">
        <v>8.569219289999999</v>
      </c>
      <c r="M26" s="18" t="s">
        <v>481</v>
      </c>
      <c r="N26" s="20" t="s">
        <v>481</v>
      </c>
      <c r="O26" s="18" t="s">
        <v>481</v>
      </c>
      <c r="P26" s="20" t="s">
        <v>481</v>
      </c>
      <c r="Q26" s="18" t="s">
        <v>481</v>
      </c>
      <c r="R26" s="20" t="s">
        <v>481</v>
      </c>
      <c r="S26" s="18" t="s">
        <v>481</v>
      </c>
      <c r="T26" s="20" t="s">
        <v>481</v>
      </c>
      <c r="U26" s="18" t="n">
        <v>426.37895635</v>
      </c>
      <c r="V26" s="20" t="n">
        <v>12.83353565</v>
      </c>
    </row>
    <row r="27" spans="1:22">
      <c r="A27" s="15" t="s">
        <v>502</v>
      </c>
      <c r="B27" s="17" t="n">
        <v>5299</v>
      </c>
      <c r="C27" s="18">
        <f>(22.0/B27*100)</f>
        <v/>
      </c>
      <c r="D27" s="19" t="n">
        <v>5277</v>
      </c>
      <c r="E27" s="18" t="n">
        <v>494.12198214</v>
      </c>
      <c r="F27" s="20" t="n">
        <v>1.4437279</v>
      </c>
      <c r="G27" s="18" t="n">
        <v>451.09390723</v>
      </c>
      <c r="H27" s="20" t="n">
        <v>6.20789438</v>
      </c>
      <c r="I27" s="18" t="n">
        <v>432.42694538</v>
      </c>
      <c r="J27" s="20" t="n">
        <v>9.468641420000001</v>
      </c>
      <c r="K27" s="18" t="n">
        <v>429.27826889</v>
      </c>
      <c r="L27" s="20" t="n">
        <v>13.29796731</v>
      </c>
      <c r="M27" s="18" t="s">
        <v>481</v>
      </c>
      <c r="N27" s="20" t="s">
        <v>481</v>
      </c>
      <c r="O27" s="18" t="s">
        <v>481</v>
      </c>
      <c r="P27" s="20" t="s">
        <v>481</v>
      </c>
      <c r="Q27" s="18" t="s">
        <v>481</v>
      </c>
      <c r="R27" s="20" t="s">
        <v>481</v>
      </c>
      <c r="S27" s="18" t="s">
        <v>481</v>
      </c>
      <c r="T27" s="20" t="s">
        <v>481</v>
      </c>
      <c r="U27" s="18" t="n">
        <v>382.76962664</v>
      </c>
      <c r="V27" s="20" t="n">
        <v>6.6206544</v>
      </c>
    </row>
    <row r="28" spans="1:22">
      <c r="A28" s="15" t="s">
        <v>503</v>
      </c>
      <c r="B28" s="17" t="n">
        <v>7568</v>
      </c>
      <c r="C28" s="18">
        <f>(80.0/B28*100)</f>
        <v/>
      </c>
      <c r="D28" s="19" t="n">
        <v>7488</v>
      </c>
      <c r="E28" s="18" t="n">
        <v>411.27729335</v>
      </c>
      <c r="F28" s="20" t="n">
        <v>2.23198819</v>
      </c>
      <c r="G28" s="18" t="n">
        <v>403.37509301</v>
      </c>
      <c r="H28" s="20" t="n">
        <v>5.33961906</v>
      </c>
      <c r="I28" s="18" t="n">
        <v>383.46673811</v>
      </c>
      <c r="J28" s="20" t="n">
        <v>8.48010416</v>
      </c>
      <c r="K28" s="18" t="n">
        <v>366.38367824</v>
      </c>
      <c r="L28" s="20" t="n">
        <v>11.28781108</v>
      </c>
      <c r="M28" s="18" t="s">
        <v>481</v>
      </c>
      <c r="N28" s="20" t="s">
        <v>481</v>
      </c>
      <c r="O28" s="18" t="s">
        <v>481</v>
      </c>
      <c r="P28" s="20" t="s">
        <v>481</v>
      </c>
      <c r="Q28" s="18" t="s">
        <v>481</v>
      </c>
      <c r="R28" s="20" t="s">
        <v>481</v>
      </c>
      <c r="S28" s="18" t="s">
        <v>481</v>
      </c>
      <c r="T28" s="20" t="s">
        <v>481</v>
      </c>
      <c r="U28" s="18" t="n">
        <v>346.62724426</v>
      </c>
      <c r="V28" s="20" t="n">
        <v>13.20227039</v>
      </c>
    </row>
    <row r="29" spans="1:22">
      <c r="A29" s="15" t="s">
        <v>504</v>
      </c>
      <c r="B29" s="17" t="n">
        <v>5385</v>
      </c>
      <c r="C29" s="18">
        <f>(30.0/B29*100)</f>
        <v/>
      </c>
      <c r="D29" s="19" t="n">
        <v>5355</v>
      </c>
      <c r="E29" s="18" t="n">
        <v>521.27314864</v>
      </c>
      <c r="F29" s="20" t="n">
        <v>2.16862408</v>
      </c>
      <c r="G29" s="18" t="n">
        <v>480.47785734</v>
      </c>
      <c r="H29" s="20" t="n">
        <v>6.41583162</v>
      </c>
      <c r="I29" s="18" t="n">
        <v>437.46852672</v>
      </c>
      <c r="J29" s="20" t="n">
        <v>21.16373341</v>
      </c>
      <c r="K29" s="18" t="n">
        <v>415.0357274</v>
      </c>
      <c r="L29" s="20" t="n">
        <v>18.12107487</v>
      </c>
      <c r="M29" s="18" t="s">
        <v>481</v>
      </c>
      <c r="N29" s="20" t="s">
        <v>481</v>
      </c>
      <c r="O29" s="18" t="s">
        <v>481</v>
      </c>
      <c r="P29" s="20" t="s">
        <v>481</v>
      </c>
      <c r="Q29" s="18" t="n">
        <v>335.3902018</v>
      </c>
      <c r="R29" s="20" t="n">
        <v>12.1685767</v>
      </c>
      <c r="S29" s="18" t="s">
        <v>481</v>
      </c>
      <c r="T29" s="20" t="s">
        <v>481</v>
      </c>
      <c r="U29" s="18" t="n">
        <v>434.44712788</v>
      </c>
      <c r="V29" s="20" t="n">
        <v>14.8474085</v>
      </c>
    </row>
    <row r="30" spans="1:22">
      <c r="A30" s="15" t="s">
        <v>505</v>
      </c>
      <c r="B30" s="17" t="n">
        <v>4520</v>
      </c>
      <c r="C30" s="18">
        <f>(110.0/B30*100)</f>
        <v/>
      </c>
      <c r="D30" s="19" t="n">
        <v>4410</v>
      </c>
      <c r="E30" s="18" t="n">
        <v>504.16115754</v>
      </c>
      <c r="F30" s="20" t="n">
        <v>2.53994791</v>
      </c>
      <c r="G30" s="18" t="n">
        <v>479.01910184</v>
      </c>
      <c r="H30" s="20" t="n">
        <v>4.5111819</v>
      </c>
      <c r="I30" s="18" t="n">
        <v>464.12223168</v>
      </c>
      <c r="J30" s="20" t="n">
        <v>7.77171207</v>
      </c>
      <c r="K30" s="18" t="n">
        <v>465.03256617</v>
      </c>
      <c r="L30" s="20" t="n">
        <v>7.67115175</v>
      </c>
      <c r="M30" s="18" t="s">
        <v>481</v>
      </c>
      <c r="N30" s="20" t="s">
        <v>481</v>
      </c>
      <c r="O30" s="18" t="s">
        <v>481</v>
      </c>
      <c r="P30" s="20" t="s">
        <v>481</v>
      </c>
      <c r="Q30" s="18" t="s">
        <v>481</v>
      </c>
      <c r="R30" s="20" t="s">
        <v>481</v>
      </c>
      <c r="S30" s="18" t="s">
        <v>481</v>
      </c>
      <c r="T30" s="20" t="s">
        <v>481</v>
      </c>
      <c r="U30" s="18" t="n">
        <v>405.19398024</v>
      </c>
      <c r="V30" s="20" t="n">
        <v>14.0059897</v>
      </c>
    </row>
    <row r="31" spans="1:22">
      <c r="A31" s="15" t="s">
        <v>506</v>
      </c>
      <c r="B31" s="17" t="n">
        <v>5456</v>
      </c>
      <c r="C31" s="18">
        <f>(127.0/B31*100)</f>
        <v/>
      </c>
      <c r="D31" s="19" t="n">
        <v>5329</v>
      </c>
      <c r="E31" s="18" t="n">
        <v>508.30211318</v>
      </c>
      <c r="F31" s="20" t="n">
        <v>2.22000417</v>
      </c>
      <c r="G31" s="18" t="n">
        <v>492.39777462</v>
      </c>
      <c r="H31" s="20" t="n">
        <v>5.89290684</v>
      </c>
      <c r="I31" s="18" t="n">
        <v>463.67918348</v>
      </c>
      <c r="J31" s="20" t="n">
        <v>9.249370539999999</v>
      </c>
      <c r="K31" s="18" t="n">
        <v>433.28916774</v>
      </c>
      <c r="L31" s="20" t="n">
        <v>11.63258335</v>
      </c>
      <c r="M31" s="18" t="s">
        <v>481</v>
      </c>
      <c r="N31" s="20" t="s">
        <v>481</v>
      </c>
      <c r="O31" s="18" t="s">
        <v>481</v>
      </c>
      <c r="P31" s="20" t="s">
        <v>481</v>
      </c>
      <c r="Q31" s="18" t="s">
        <v>481</v>
      </c>
      <c r="R31" s="20" t="s">
        <v>481</v>
      </c>
      <c r="S31" s="18" t="s">
        <v>481</v>
      </c>
      <c r="T31" s="20" t="s">
        <v>481</v>
      </c>
      <c r="U31" s="18" t="n">
        <v>414.63952757</v>
      </c>
      <c r="V31" s="20" t="n">
        <v>8.850329</v>
      </c>
    </row>
    <row r="32" spans="1:22">
      <c r="A32" s="15" t="s">
        <v>507</v>
      </c>
      <c r="B32" s="17" t="n">
        <v>4478</v>
      </c>
      <c r="C32" s="18">
        <f>(5.0/B32*100)</f>
        <v/>
      </c>
      <c r="D32" s="19" t="n">
        <v>4473</v>
      </c>
      <c r="E32" s="18" t="n">
        <v>507.87653222</v>
      </c>
      <c r="F32" s="20" t="n">
        <v>2.55711113</v>
      </c>
      <c r="G32" s="18" t="n">
        <v>488.95527167</v>
      </c>
      <c r="H32" s="20" t="n">
        <v>6.23769654</v>
      </c>
      <c r="I32" s="18" t="n">
        <v>468.2548824</v>
      </c>
      <c r="J32" s="20" t="n">
        <v>10.95431664</v>
      </c>
      <c r="K32" s="18" t="n">
        <v>468.14907258</v>
      </c>
      <c r="L32" s="20" t="n">
        <v>11.11989595</v>
      </c>
      <c r="M32" s="18" t="s">
        <v>481</v>
      </c>
      <c r="N32" s="20" t="s">
        <v>481</v>
      </c>
      <c r="O32" s="18" t="s">
        <v>481</v>
      </c>
      <c r="P32" s="20" t="s">
        <v>481</v>
      </c>
      <c r="Q32" s="18" t="s">
        <v>481</v>
      </c>
      <c r="R32" s="20" t="s">
        <v>481</v>
      </c>
      <c r="S32" s="18" t="s">
        <v>481</v>
      </c>
      <c r="T32" s="20" t="s">
        <v>481</v>
      </c>
      <c r="U32" s="18" t="n">
        <v>436.92373459</v>
      </c>
      <c r="V32" s="20" t="n">
        <v>19.63385732</v>
      </c>
    </row>
    <row r="33" spans="1:22">
      <c r="A33" s="15" t="s">
        <v>508</v>
      </c>
      <c r="B33" s="17" t="n">
        <v>7325</v>
      </c>
      <c r="C33" s="18">
        <f>(76.0/B33*100)</f>
        <v/>
      </c>
      <c r="D33" s="19" t="n">
        <v>7249</v>
      </c>
      <c r="E33" s="18" t="n">
        <v>497.23792606</v>
      </c>
      <c r="F33" s="20" t="n">
        <v>2.46561163</v>
      </c>
      <c r="G33" s="18" t="n">
        <v>476.41824361</v>
      </c>
      <c r="H33" s="20" t="n">
        <v>6.16281503</v>
      </c>
      <c r="I33" s="18" t="n">
        <v>435.72441715</v>
      </c>
      <c r="J33" s="20" t="n">
        <v>9.38791382</v>
      </c>
      <c r="K33" s="18" t="n">
        <v>425.58216954</v>
      </c>
      <c r="L33" s="20" t="n">
        <v>15.53391595</v>
      </c>
      <c r="M33" s="18" t="s">
        <v>481</v>
      </c>
      <c r="N33" s="20" t="s">
        <v>481</v>
      </c>
      <c r="O33" s="18" t="s">
        <v>481</v>
      </c>
      <c r="P33" s="20" t="s">
        <v>481</v>
      </c>
      <c r="Q33" s="18" t="s">
        <v>481</v>
      </c>
      <c r="R33" s="20" t="s">
        <v>481</v>
      </c>
      <c r="S33" s="18" t="s">
        <v>481</v>
      </c>
      <c r="T33" s="20" t="s">
        <v>481</v>
      </c>
      <c r="U33" s="18" t="n">
        <v>395.79933103</v>
      </c>
      <c r="V33" s="20" t="n">
        <v>15.12995449</v>
      </c>
    </row>
    <row r="34" spans="1:22">
      <c r="A34" s="15" t="s">
        <v>509</v>
      </c>
      <c r="B34" s="17" t="n">
        <v>6350</v>
      </c>
      <c r="C34" s="18">
        <f>(40.0/B34*100)</f>
        <v/>
      </c>
      <c r="D34" s="19" t="n">
        <v>6310</v>
      </c>
      <c r="E34" s="18" t="n">
        <v>487.70576345</v>
      </c>
      <c r="F34" s="20" t="n">
        <v>2.5436703</v>
      </c>
      <c r="G34" s="18" t="n">
        <v>457.15337837</v>
      </c>
      <c r="H34" s="20" t="n">
        <v>5.79610658</v>
      </c>
      <c r="I34" s="18" t="n">
        <v>436.43501818</v>
      </c>
      <c r="J34" s="20" t="n">
        <v>11.47726535</v>
      </c>
      <c r="K34" s="18" t="n">
        <v>438.76660505</v>
      </c>
      <c r="L34" s="20" t="n">
        <v>8.82890132</v>
      </c>
      <c r="M34" s="18" t="s">
        <v>481</v>
      </c>
      <c r="N34" s="20" t="s">
        <v>481</v>
      </c>
      <c r="O34" s="18" t="s">
        <v>481</v>
      </c>
      <c r="P34" s="20" t="s">
        <v>481</v>
      </c>
      <c r="Q34" s="18" t="n">
        <v>336.51078337</v>
      </c>
      <c r="R34" s="20" t="n">
        <v>12.24828707</v>
      </c>
      <c r="S34" s="18" t="s">
        <v>481</v>
      </c>
      <c r="T34" s="20" t="s">
        <v>481</v>
      </c>
      <c r="U34" s="18" t="n">
        <v>366.86434128</v>
      </c>
      <c r="V34" s="20" t="n">
        <v>13.07108533</v>
      </c>
    </row>
    <row r="35" spans="1:22">
      <c r="A35" s="15" t="s">
        <v>510</v>
      </c>
      <c r="B35" s="17" t="n">
        <v>6406</v>
      </c>
      <c r="C35" s="18">
        <f>(42.0/B35*100)</f>
        <v/>
      </c>
      <c r="D35" s="19" t="n">
        <v>6364</v>
      </c>
      <c r="E35" s="18" t="n">
        <v>515.87797023</v>
      </c>
      <c r="F35" s="20" t="n">
        <v>1.42441475</v>
      </c>
      <c r="G35" s="18" t="n">
        <v>492.91324581</v>
      </c>
      <c r="H35" s="20" t="n">
        <v>6.97568687</v>
      </c>
      <c r="I35" s="18" t="n">
        <v>450.30758365</v>
      </c>
      <c r="J35" s="20" t="n">
        <v>11.33271254</v>
      </c>
      <c r="K35" s="18" t="n">
        <v>445.77863379</v>
      </c>
      <c r="L35" s="20" t="n">
        <v>11.61888058</v>
      </c>
      <c r="M35" s="18" t="s">
        <v>481</v>
      </c>
      <c r="N35" s="20" t="s">
        <v>481</v>
      </c>
      <c r="O35" s="18" t="s">
        <v>481</v>
      </c>
      <c r="P35" s="20" t="s">
        <v>481</v>
      </c>
      <c r="Q35" s="18" t="n">
        <v>349.78970242</v>
      </c>
      <c r="R35" s="20" t="n">
        <v>6.90672373</v>
      </c>
      <c r="S35" s="18" t="s">
        <v>481</v>
      </c>
      <c r="T35" s="20" t="s">
        <v>481</v>
      </c>
      <c r="U35" s="18" t="n">
        <v>448.85228894</v>
      </c>
      <c r="V35" s="20" t="n">
        <v>12.56610795</v>
      </c>
    </row>
    <row r="36" spans="1:22">
      <c r="A36" s="15" t="s">
        <v>511</v>
      </c>
      <c r="B36" s="17" t="n">
        <v>6736</v>
      </c>
      <c r="C36" s="18">
        <f>(33.0/B36*100)</f>
        <v/>
      </c>
      <c r="D36" s="19" t="n">
        <v>6703</v>
      </c>
      <c r="E36" s="18" t="n">
        <v>488.68776835</v>
      </c>
      <c r="F36" s="20" t="n">
        <v>2.16952926</v>
      </c>
      <c r="G36" s="18" t="n">
        <v>473.14810652</v>
      </c>
      <c r="H36" s="20" t="n">
        <v>5.82365992</v>
      </c>
      <c r="I36" s="18" t="n">
        <v>470.26011295</v>
      </c>
      <c r="J36" s="20" t="n">
        <v>11.92189265</v>
      </c>
      <c r="K36" s="18" t="n">
        <v>418.8984167</v>
      </c>
      <c r="L36" s="20" t="n">
        <v>13.20871767</v>
      </c>
      <c r="M36" s="18" t="s">
        <v>481</v>
      </c>
      <c r="N36" s="20" t="s">
        <v>481</v>
      </c>
      <c r="O36" s="18" t="s">
        <v>481</v>
      </c>
      <c r="P36" s="20" t="s">
        <v>481</v>
      </c>
      <c r="Q36" s="18" t="s">
        <v>481</v>
      </c>
      <c r="R36" s="20" t="s">
        <v>481</v>
      </c>
      <c r="S36" s="18" t="s">
        <v>481</v>
      </c>
      <c r="T36" s="20" t="s">
        <v>481</v>
      </c>
      <c r="U36" s="18" t="n">
        <v>414.62247221</v>
      </c>
      <c r="V36" s="20" t="n">
        <v>13.72430259</v>
      </c>
    </row>
    <row r="37" spans="1:22">
      <c r="A37" s="15" t="s">
        <v>512</v>
      </c>
      <c r="B37" s="17" t="n">
        <v>5458</v>
      </c>
      <c r="C37" s="18">
        <f>(69.0/B37*100)</f>
        <v/>
      </c>
      <c r="D37" s="19" t="n">
        <v>5389</v>
      </c>
      <c r="E37" s="18" t="n">
        <v>501.90084479</v>
      </c>
      <c r="F37" s="20" t="n">
        <v>2.97065878</v>
      </c>
      <c r="G37" s="18" t="n">
        <v>480.16840326</v>
      </c>
      <c r="H37" s="20" t="n">
        <v>6.65128137</v>
      </c>
      <c r="I37" s="18" t="n">
        <v>449.23061201</v>
      </c>
      <c r="J37" s="20" t="n">
        <v>10.46716761</v>
      </c>
      <c r="K37" s="18" t="n">
        <v>452.38940856</v>
      </c>
      <c r="L37" s="20" t="n">
        <v>12.70313511</v>
      </c>
      <c r="M37" s="18" t="s">
        <v>481</v>
      </c>
      <c r="N37" s="20" t="s">
        <v>481</v>
      </c>
      <c r="O37" s="18" t="s">
        <v>481</v>
      </c>
      <c r="P37" s="20" t="s">
        <v>481</v>
      </c>
      <c r="Q37" s="18" t="s">
        <v>481</v>
      </c>
      <c r="R37" s="20" t="s">
        <v>481</v>
      </c>
      <c r="S37" s="18" t="s">
        <v>481</v>
      </c>
      <c r="T37" s="20" t="s">
        <v>481</v>
      </c>
      <c r="U37" s="18" t="n">
        <v>384.36012172</v>
      </c>
      <c r="V37" s="20" t="n">
        <v>9.92394702</v>
      </c>
    </row>
    <row r="38" spans="1:22">
      <c r="A38" s="15" t="s">
        <v>513</v>
      </c>
      <c r="B38" s="17" t="n">
        <v>5860</v>
      </c>
      <c r="C38" s="18">
        <f>(17.0/B38*100)</f>
        <v/>
      </c>
      <c r="D38" s="19" t="n">
        <v>5843</v>
      </c>
      <c r="E38" s="18" t="n">
        <v>526.5344234200001</v>
      </c>
      <c r="F38" s="20" t="n">
        <v>2.8670259</v>
      </c>
      <c r="G38" s="18" t="n">
        <v>499.02730281</v>
      </c>
      <c r="H38" s="20" t="n">
        <v>8.07363717</v>
      </c>
      <c r="I38" s="18" t="n">
        <v>465.80080815</v>
      </c>
      <c r="J38" s="20" t="n">
        <v>12.56929887</v>
      </c>
      <c r="K38" s="18" t="n">
        <v>476.40064309</v>
      </c>
      <c r="L38" s="20" t="n">
        <v>17.2320145</v>
      </c>
      <c r="M38" s="18" t="s">
        <v>481</v>
      </c>
      <c r="N38" s="20" t="s">
        <v>481</v>
      </c>
      <c r="O38" s="18" t="s">
        <v>481</v>
      </c>
      <c r="P38" s="20" t="s">
        <v>481</v>
      </c>
      <c r="Q38" s="18" t="s">
        <v>481</v>
      </c>
      <c r="R38" s="20" t="s">
        <v>481</v>
      </c>
      <c r="S38" s="18" t="s">
        <v>481</v>
      </c>
      <c r="T38" s="20" t="s">
        <v>481</v>
      </c>
      <c r="U38" s="18" t="n">
        <v>429.08040202</v>
      </c>
      <c r="V38" s="20" t="n">
        <v>11.21594299</v>
      </c>
    </row>
    <row r="39" spans="1:22">
      <c r="A39" s="15" t="s">
        <v>514</v>
      </c>
      <c r="B39" s="17" t="n">
        <v>5895</v>
      </c>
      <c r="C39" s="18">
        <f>(32.0/B39*100)</f>
        <v/>
      </c>
      <c r="D39" s="19" t="n">
        <v>5863</v>
      </c>
      <c r="E39" s="18" t="n">
        <v>423.92082654</v>
      </c>
      <c r="F39" s="20" t="n">
        <v>4.246676</v>
      </c>
      <c r="G39" s="18" t="n">
        <v>420.14903405</v>
      </c>
      <c r="H39" s="20" t="n">
        <v>5.99426525</v>
      </c>
      <c r="I39" s="18" t="n">
        <v>402.95508282</v>
      </c>
      <c r="J39" s="20" t="n">
        <v>7.47013905</v>
      </c>
      <c r="K39" s="18" t="n">
        <v>394.85381172</v>
      </c>
      <c r="L39" s="20" t="n">
        <v>9.85546763</v>
      </c>
      <c r="M39" s="18" t="s">
        <v>481</v>
      </c>
      <c r="N39" s="20" t="s">
        <v>481</v>
      </c>
      <c r="O39" s="18" t="s">
        <v>481</v>
      </c>
      <c r="P39" s="20" t="s">
        <v>481</v>
      </c>
      <c r="Q39" s="18" t="s">
        <v>481</v>
      </c>
      <c r="R39" s="20" t="s">
        <v>481</v>
      </c>
      <c r="S39" s="18" t="s">
        <v>481</v>
      </c>
      <c r="T39" s="20" t="s">
        <v>481</v>
      </c>
      <c r="U39" s="18" t="n">
        <v>357.76294945</v>
      </c>
      <c r="V39" s="20" t="n">
        <v>12.48474036</v>
      </c>
    </row>
    <row r="40" spans="1:22">
      <c r="A40" s="15" t="s">
        <v>515</v>
      </c>
      <c r="B40" s="17" t="n">
        <v>14157</v>
      </c>
      <c r="C40" s="18">
        <f>(298.0/B40*100)</f>
        <v/>
      </c>
      <c r="D40" s="19" t="n">
        <v>13859</v>
      </c>
      <c r="E40" s="18" t="n">
        <v>499.31476939</v>
      </c>
      <c r="F40" s="20" t="n">
        <v>2.65933172</v>
      </c>
      <c r="G40" s="18" t="n">
        <v>481.91963205</v>
      </c>
      <c r="H40" s="20" t="n">
        <v>4.96394377</v>
      </c>
      <c r="I40" s="18" t="n">
        <v>473.77302411</v>
      </c>
      <c r="J40" s="20" t="n">
        <v>7.58652675</v>
      </c>
      <c r="K40" s="18" t="n">
        <v>441.44190622</v>
      </c>
      <c r="L40" s="20" t="n">
        <v>9.11356653</v>
      </c>
      <c r="M40" s="18" t="s">
        <v>481</v>
      </c>
      <c r="N40" s="20" t="s">
        <v>481</v>
      </c>
      <c r="O40" s="18" t="s">
        <v>481</v>
      </c>
      <c r="P40" s="20" t="s">
        <v>481</v>
      </c>
      <c r="Q40" s="18" t="s">
        <v>481</v>
      </c>
      <c r="R40" s="20" t="s">
        <v>481</v>
      </c>
      <c r="S40" s="18" t="s">
        <v>481</v>
      </c>
      <c r="T40" s="20" t="s">
        <v>481</v>
      </c>
      <c r="U40" s="18" t="n">
        <v>415.19681401</v>
      </c>
      <c r="V40" s="20" t="n">
        <v>11.04081554</v>
      </c>
    </row>
    <row r="41" spans="1:22">
      <c r="A41" s="15" t="s">
        <v>516</v>
      </c>
      <c r="B41" s="17" t="n">
        <v>5712</v>
      </c>
      <c r="C41" s="18">
        <f>(40.0/B41*100)</f>
        <v/>
      </c>
      <c r="D41" s="19" t="n">
        <v>5672</v>
      </c>
      <c r="E41" s="18" t="n">
        <v>476.59872266</v>
      </c>
      <c r="F41" s="20" t="n">
        <v>3.25561548</v>
      </c>
      <c r="G41" s="18" t="n">
        <v>453.10335077</v>
      </c>
      <c r="H41" s="20" t="n">
        <v>5.51442227</v>
      </c>
      <c r="I41" s="18" t="n">
        <v>433.95718599</v>
      </c>
      <c r="J41" s="20" t="n">
        <v>8.503921460000001</v>
      </c>
      <c r="K41" s="18" t="n">
        <v>433.69486455</v>
      </c>
      <c r="L41" s="20" t="n">
        <v>8.565894220000001</v>
      </c>
      <c r="M41" s="18" t="s">
        <v>481</v>
      </c>
      <c r="N41" s="20" t="s">
        <v>481</v>
      </c>
      <c r="O41" s="18" t="s">
        <v>481</v>
      </c>
      <c r="P41" s="20" t="s">
        <v>481</v>
      </c>
      <c r="Q41" s="18" t="n">
        <v>392.51815558</v>
      </c>
      <c r="R41" s="20" t="n">
        <v>16.89642718</v>
      </c>
      <c r="S41" s="18" t="s">
        <v>481</v>
      </c>
      <c r="T41" s="20" t="s">
        <v>481</v>
      </c>
      <c r="U41" s="18" t="n">
        <v>381.08506832</v>
      </c>
      <c r="V41" s="20" t="n">
        <v>13.3628347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413.15702122</v>
      </c>
      <c r="R44" s="20" t="n">
        <v>3.44786688</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(1434.0/B46*100)</f>
        <v/>
      </c>
      <c r="D46" s="19" t="n">
        <v>21707</v>
      </c>
      <c r="E46" s="18" t="n">
        <v>388.7628304</v>
      </c>
      <c r="F46" s="20" t="n">
        <v>3.01023999</v>
      </c>
      <c r="G46" s="18" t="n">
        <v>378.6245657</v>
      </c>
      <c r="H46" s="20" t="n">
        <v>5.82725904</v>
      </c>
      <c r="I46" s="18" t="n">
        <v>355.07111135</v>
      </c>
      <c r="J46" s="20" t="n">
        <v>9.70130032</v>
      </c>
      <c r="K46" s="18" t="n">
        <v>335.55879676</v>
      </c>
      <c r="L46" s="20" t="n">
        <v>9.58178792</v>
      </c>
      <c r="M46" s="18" t="s">
        <v>481</v>
      </c>
      <c r="N46" s="20" t="s">
        <v>481</v>
      </c>
      <c r="O46" s="18" t="s">
        <v>481</v>
      </c>
      <c r="P46" s="20" t="s">
        <v>481</v>
      </c>
      <c r="Q46" s="18" t="s">
        <v>481</v>
      </c>
      <c r="R46" s="20" t="s">
        <v>481</v>
      </c>
      <c r="S46" s="18" t="s">
        <v>481</v>
      </c>
      <c r="T46" s="20" t="s">
        <v>481</v>
      </c>
      <c r="U46" s="18" t="n">
        <v>324.46332567</v>
      </c>
      <c r="V46" s="20" t="n">
        <v>4.6840468</v>
      </c>
    </row>
    <row r="47" spans="1:22">
      <c r="A47" s="15" t="s">
        <v>522</v>
      </c>
      <c r="B47" s="17" t="n">
        <v>5928</v>
      </c>
      <c r="C47" s="18">
        <f>(106.0/B47*100)</f>
        <v/>
      </c>
      <c r="D47" s="19" t="n">
        <v>5822</v>
      </c>
      <c r="E47" s="18" t="n">
        <v>454.77237905</v>
      </c>
      <c r="F47" s="20" t="n">
        <v>3.65164477</v>
      </c>
      <c r="G47" s="18" t="n">
        <v>440.26841474</v>
      </c>
      <c r="H47" s="20" t="n">
        <v>6.73456274</v>
      </c>
      <c r="I47" s="18" t="n">
        <v>394.97171687</v>
      </c>
      <c r="J47" s="20" t="n">
        <v>11.04866476</v>
      </c>
      <c r="K47" s="18" t="n">
        <v>404.86298694</v>
      </c>
      <c r="L47" s="20" t="n">
        <v>9.85620615</v>
      </c>
      <c r="M47" s="18" t="s">
        <v>481</v>
      </c>
      <c r="N47" s="20" t="s">
        <v>481</v>
      </c>
      <c r="O47" s="18" t="s">
        <v>481</v>
      </c>
      <c r="P47" s="20" t="s">
        <v>481</v>
      </c>
      <c r="Q47" s="18" t="s">
        <v>481</v>
      </c>
      <c r="R47" s="20" t="s">
        <v>481</v>
      </c>
      <c r="S47" s="18" t="s">
        <v>481</v>
      </c>
      <c r="T47" s="20" t="s">
        <v>481</v>
      </c>
      <c r="U47" s="18" t="n">
        <v>350.97620176</v>
      </c>
      <c r="V47" s="20" t="n">
        <v>6.56300725</v>
      </c>
    </row>
    <row r="48" spans="1:22">
      <c r="A48" s="15" t="s">
        <v>523</v>
      </c>
      <c r="B48" s="17" t="n">
        <v>9841</v>
      </c>
      <c r="C48" s="18">
        <f>(7.0/B48*100)</f>
        <v/>
      </c>
      <c r="D48" s="19" t="n">
        <v>9834</v>
      </c>
      <c r="E48" s="18" t="n">
        <v>536.96106664</v>
      </c>
      <c r="F48" s="20" t="n">
        <v>4.89893009</v>
      </c>
      <c r="G48" s="18" t="n">
        <v>496.70611884</v>
      </c>
      <c r="H48" s="20" t="n">
        <v>7.16940302</v>
      </c>
      <c r="I48" s="18" t="n">
        <v>488.77155502</v>
      </c>
      <c r="J48" s="20" t="n">
        <v>13.79472086</v>
      </c>
      <c r="K48" s="18" t="n">
        <v>458.0758189</v>
      </c>
      <c r="L48" s="20" t="n">
        <v>13.34806439</v>
      </c>
      <c r="M48" s="18" t="s">
        <v>481</v>
      </c>
      <c r="N48" s="20" t="s">
        <v>481</v>
      </c>
      <c r="O48" s="18" t="s">
        <v>481</v>
      </c>
      <c r="P48" s="20" t="s">
        <v>481</v>
      </c>
      <c r="Q48" s="18" t="s">
        <v>481</v>
      </c>
      <c r="R48" s="20" t="s">
        <v>481</v>
      </c>
      <c r="S48" s="18" t="s">
        <v>481</v>
      </c>
      <c r="T48" s="20" t="s">
        <v>481</v>
      </c>
      <c r="U48" s="18" t="n">
        <v>468.51618608</v>
      </c>
      <c r="V48" s="20" t="n">
        <v>36.04078344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(228.0/B50*100)</f>
        <v/>
      </c>
      <c r="D50" s="19" t="n">
        <v>11567</v>
      </c>
      <c r="E50" s="18" t="n">
        <v>393.06192797</v>
      </c>
      <c r="F50" s="20" t="n">
        <v>2.25095438</v>
      </c>
      <c r="G50" s="18" t="n">
        <v>385.59400302</v>
      </c>
      <c r="H50" s="20" t="n">
        <v>5.94079047</v>
      </c>
      <c r="I50" s="18" t="n">
        <v>348.74295435</v>
      </c>
      <c r="J50" s="20" t="n">
        <v>9.55503685</v>
      </c>
      <c r="K50" s="18" t="n">
        <v>340.21726405</v>
      </c>
      <c r="L50" s="20" t="n">
        <v>9.96202836</v>
      </c>
      <c r="M50" s="18" t="s">
        <v>481</v>
      </c>
      <c r="N50" s="20" t="s">
        <v>481</v>
      </c>
      <c r="O50" s="18" t="s">
        <v>481</v>
      </c>
      <c r="P50" s="20" t="s">
        <v>481</v>
      </c>
      <c r="Q50" s="18" t="s">
        <v>481</v>
      </c>
      <c r="R50" s="20" t="s">
        <v>481</v>
      </c>
      <c r="S50" s="18" t="s">
        <v>481</v>
      </c>
      <c r="T50" s="20" t="s">
        <v>481</v>
      </c>
      <c r="U50" s="18" t="n">
        <v>320.93656327</v>
      </c>
      <c r="V50" s="20" t="n">
        <v>9.75968795</v>
      </c>
    </row>
    <row r="51" spans="1:22">
      <c r="A51" s="15" t="s">
        <v>526</v>
      </c>
      <c r="B51" s="17" t="n">
        <v>6866</v>
      </c>
      <c r="C51" s="18">
        <f>(109.0/B51*100)</f>
        <v/>
      </c>
      <c r="D51" s="19" t="n">
        <v>6757</v>
      </c>
      <c r="E51" s="18" t="n">
        <v>403.47603827</v>
      </c>
      <c r="F51" s="20" t="n">
        <v>2.53716672</v>
      </c>
      <c r="G51" s="18" t="n">
        <v>406.02714838</v>
      </c>
      <c r="H51" s="20" t="n">
        <v>5.55726598</v>
      </c>
      <c r="I51" s="18" t="n">
        <v>392.79119141</v>
      </c>
      <c r="J51" s="20" t="n">
        <v>11.79115779</v>
      </c>
      <c r="K51" s="18" t="n">
        <v>407.6201631</v>
      </c>
      <c r="L51" s="20" t="n">
        <v>11.72304051</v>
      </c>
      <c r="M51" s="18" t="s">
        <v>481</v>
      </c>
      <c r="N51" s="20" t="s">
        <v>481</v>
      </c>
      <c r="O51" s="18" t="s">
        <v>481</v>
      </c>
      <c r="P51" s="20" t="s">
        <v>481</v>
      </c>
      <c r="Q51" s="18" t="n">
        <v>380.5422133</v>
      </c>
      <c r="R51" s="20" t="n">
        <v>4.31283207</v>
      </c>
      <c r="S51" s="18" t="s">
        <v>481</v>
      </c>
      <c r="T51" s="20" t="s">
        <v>481</v>
      </c>
      <c r="U51" s="18" t="n">
        <v>369.04274171</v>
      </c>
      <c r="V51" s="20" t="n">
        <v>8.45586829</v>
      </c>
    </row>
    <row r="52" spans="1:22">
      <c r="A52" s="15" t="s">
        <v>527</v>
      </c>
      <c r="B52" s="17" t="n">
        <v>5809</v>
      </c>
      <c r="C52" s="18">
        <f>(78.0/B52*100)</f>
        <v/>
      </c>
      <c r="D52" s="19" t="n">
        <v>5731</v>
      </c>
      <c r="E52" s="18" t="n">
        <v>468.75195462</v>
      </c>
      <c r="F52" s="20" t="n">
        <v>2.72384032</v>
      </c>
      <c r="G52" s="18" t="n">
        <v>444.28346249</v>
      </c>
      <c r="H52" s="20" t="n">
        <v>5.92649062</v>
      </c>
      <c r="I52" s="18" t="n">
        <v>426.44217613</v>
      </c>
      <c r="J52" s="20" t="n">
        <v>10.43192365</v>
      </c>
      <c r="K52" s="18" t="n">
        <v>412.2494963</v>
      </c>
      <c r="L52" s="20" t="n">
        <v>11.52619902</v>
      </c>
      <c r="M52" s="18" t="s">
        <v>481</v>
      </c>
      <c r="N52" s="20" t="s">
        <v>481</v>
      </c>
      <c r="O52" s="18" t="s">
        <v>481</v>
      </c>
      <c r="P52" s="20" t="s">
        <v>481</v>
      </c>
      <c r="Q52" s="18" t="s">
        <v>481</v>
      </c>
      <c r="R52" s="20" t="s">
        <v>481</v>
      </c>
      <c r="S52" s="18" t="s">
        <v>481</v>
      </c>
      <c r="T52" s="20" t="s">
        <v>481</v>
      </c>
      <c r="U52" s="18" t="n">
        <v>364.72861741</v>
      </c>
      <c r="V52" s="20" t="n">
        <v>16.4772435</v>
      </c>
    </row>
    <row r="53" spans="1:22">
      <c r="A53" s="15" t="s">
        <v>528</v>
      </c>
      <c r="B53" s="17" t="n">
        <v>5571</v>
      </c>
      <c r="C53" s="18">
        <f>(85.0/B53*100)</f>
        <v/>
      </c>
      <c r="D53" s="19" t="n">
        <v>5486</v>
      </c>
      <c r="E53" s="18" t="n">
        <v>447.36600031</v>
      </c>
      <c r="F53" s="20" t="n">
        <v>1.71986261</v>
      </c>
      <c r="G53" s="18" t="n">
        <v>418.05536535</v>
      </c>
      <c r="H53" s="20" t="n">
        <v>5.25491654</v>
      </c>
      <c r="I53" s="18" t="n">
        <v>383.05758466</v>
      </c>
      <c r="J53" s="20" t="n">
        <v>8.41936675</v>
      </c>
      <c r="K53" s="18" t="n">
        <v>400.00088419</v>
      </c>
      <c r="L53" s="20" t="n">
        <v>12.2375523</v>
      </c>
      <c r="M53" s="18" t="s">
        <v>481</v>
      </c>
      <c r="N53" s="20" t="s">
        <v>481</v>
      </c>
      <c r="O53" s="18" t="s">
        <v>481</v>
      </c>
      <c r="P53" s="20" t="s">
        <v>481</v>
      </c>
      <c r="Q53" s="18" t="s">
        <v>481</v>
      </c>
      <c r="R53" s="20" t="s">
        <v>481</v>
      </c>
      <c r="S53" s="18" t="s">
        <v>481</v>
      </c>
      <c r="T53" s="20" t="s">
        <v>481</v>
      </c>
      <c r="U53" s="18" t="n">
        <v>336.90207754</v>
      </c>
      <c r="V53" s="20" t="n">
        <v>8.679447039999999</v>
      </c>
    </row>
    <row r="54" spans="1:22">
      <c r="A54" s="15" t="s">
        <v>529</v>
      </c>
      <c r="B54" s="17" t="n">
        <v>4740</v>
      </c>
      <c r="C54" s="18">
        <f>(127.0/B54*100)</f>
        <v/>
      </c>
      <c r="D54" s="19" t="n">
        <v>4613</v>
      </c>
      <c r="E54" s="18" t="n">
        <v>337.36021311</v>
      </c>
      <c r="F54" s="20" t="n">
        <v>2.71462414</v>
      </c>
      <c r="G54" s="18" t="n">
        <v>327.75604442</v>
      </c>
      <c r="H54" s="20" t="n">
        <v>6.5169698</v>
      </c>
      <c r="I54" s="18" t="n">
        <v>311.55957175</v>
      </c>
      <c r="J54" s="20" t="n">
        <v>8.335837890000001</v>
      </c>
      <c r="K54" s="18" t="n">
        <v>307.26933516</v>
      </c>
      <c r="L54" s="20" t="n">
        <v>8.63861226</v>
      </c>
      <c r="M54" s="18" t="s">
        <v>481</v>
      </c>
      <c r="N54" s="20" t="s">
        <v>481</v>
      </c>
      <c r="O54" s="18" t="s">
        <v>481</v>
      </c>
      <c r="P54" s="20" t="s">
        <v>481</v>
      </c>
      <c r="Q54" s="18" t="s">
        <v>481</v>
      </c>
      <c r="R54" s="20" t="s">
        <v>481</v>
      </c>
      <c r="S54" s="18" t="s">
        <v>481</v>
      </c>
      <c r="T54" s="20" t="s">
        <v>481</v>
      </c>
      <c r="U54" s="18" t="n">
        <v>267.10909764</v>
      </c>
      <c r="V54" s="20" t="n">
        <v>4.15699984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551.64833243</v>
      </c>
      <c r="F56" s="20" t="n">
        <v>2.98736332</v>
      </c>
      <c r="G56" s="18" t="n">
        <v>537.30906089</v>
      </c>
      <c r="H56" s="20" t="n">
        <v>6.08885288</v>
      </c>
      <c r="I56" s="18" t="n">
        <v>521.15389768</v>
      </c>
      <c r="J56" s="20" t="n">
        <v>8.06932814</v>
      </c>
      <c r="K56" s="18" t="n">
        <v>508.33047409</v>
      </c>
      <c r="L56" s="20" t="n">
        <v>8.69703204</v>
      </c>
      <c r="M56" s="18" t="s">
        <v>481</v>
      </c>
      <c r="N56" s="20" t="s">
        <v>481</v>
      </c>
      <c r="O56" s="18" t="s">
        <v>481</v>
      </c>
      <c r="P56" s="20" t="s">
        <v>481</v>
      </c>
      <c r="Q56" s="18" t="s">
        <v>481</v>
      </c>
      <c r="R56" s="20" t="s">
        <v>481</v>
      </c>
      <c r="S56" s="18" t="s">
        <v>481</v>
      </c>
      <c r="T56" s="20" t="s">
        <v>481</v>
      </c>
      <c r="U56" s="18" t="n">
        <v>500.97557657</v>
      </c>
      <c r="V56" s="20" t="n">
        <v>17.50257186</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(139.0/B61*100)</f>
        <v/>
      </c>
      <c r="D61" s="19" t="n">
        <v>6386</v>
      </c>
      <c r="E61" s="18" t="n">
        <v>484.73601044</v>
      </c>
      <c r="F61" s="20" t="n">
        <v>2.30586332</v>
      </c>
      <c r="G61" s="18" t="n">
        <v>470.83586813</v>
      </c>
      <c r="H61" s="20" t="n">
        <v>4.14222448</v>
      </c>
      <c r="I61" s="18" t="n">
        <v>429.5392186</v>
      </c>
      <c r="J61" s="20" t="n">
        <v>9.27762216</v>
      </c>
      <c r="K61" s="18" t="n">
        <v>419.17358143</v>
      </c>
      <c r="L61" s="20" t="n">
        <v>12.70347973</v>
      </c>
      <c r="M61" s="18" t="s">
        <v>481</v>
      </c>
      <c r="N61" s="20" t="s">
        <v>481</v>
      </c>
      <c r="O61" s="18" t="s">
        <v>481</v>
      </c>
      <c r="P61" s="20" t="s">
        <v>481</v>
      </c>
      <c r="Q61" s="18" t="s">
        <v>481</v>
      </c>
      <c r="R61" s="20" t="s">
        <v>481</v>
      </c>
      <c r="S61" s="18" t="s">
        <v>481</v>
      </c>
      <c r="T61" s="20" t="s">
        <v>481</v>
      </c>
      <c r="U61" s="18" t="n">
        <v>400.70951443</v>
      </c>
      <c r="V61" s="20" t="n">
        <v>10.25277827</v>
      </c>
    </row>
    <row r="62" spans="1:22">
      <c r="A62" s="15" t="s">
        <v>537</v>
      </c>
      <c r="B62" s="17" t="n">
        <v>4476</v>
      </c>
      <c r="C62" s="18">
        <f>(3.0/B62*100)</f>
        <v/>
      </c>
      <c r="D62" s="19" t="n">
        <v>4473</v>
      </c>
      <c r="E62" s="18" t="n">
        <v>547.8169728399999</v>
      </c>
      <c r="F62" s="20" t="n">
        <v>1.11029626</v>
      </c>
      <c r="G62" s="18" t="n">
        <v>533.17888127</v>
      </c>
      <c r="H62" s="20" t="n">
        <v>4.28050675</v>
      </c>
      <c r="I62" s="18" t="n">
        <v>515.345901</v>
      </c>
      <c r="J62" s="20" t="n">
        <v>7.19752035</v>
      </c>
      <c r="K62" s="18" t="n">
        <v>505.51043678</v>
      </c>
      <c r="L62" s="20" t="n">
        <v>10.13465863</v>
      </c>
      <c r="M62" s="18" t="s">
        <v>481</v>
      </c>
      <c r="N62" s="20" t="s">
        <v>481</v>
      </c>
      <c r="O62" s="18" t="s">
        <v>481</v>
      </c>
      <c r="P62" s="20" t="s">
        <v>481</v>
      </c>
      <c r="Q62" s="18" t="s">
        <v>481</v>
      </c>
      <c r="R62" s="20" t="s">
        <v>481</v>
      </c>
      <c r="S62" s="18" t="s">
        <v>481</v>
      </c>
      <c r="T62" s="20" t="s">
        <v>481</v>
      </c>
      <c r="U62" s="18" t="n">
        <v>540.23352428</v>
      </c>
      <c r="V62" s="20" t="n">
        <v>27.76665277</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425.1386065</v>
      </c>
      <c r="F66" s="20" t="n">
        <v>1.63142346</v>
      </c>
      <c r="G66" s="18" t="n">
        <v>415.24352641</v>
      </c>
      <c r="H66" s="20" t="n">
        <v>5.9842756</v>
      </c>
      <c r="I66" s="18" t="n">
        <v>394.18844855</v>
      </c>
      <c r="J66" s="20" t="n">
        <v>9.119542750000001</v>
      </c>
      <c r="K66" s="18" t="n">
        <v>387.4708158</v>
      </c>
      <c r="L66" s="20" t="n">
        <v>7.41911809</v>
      </c>
      <c r="M66" s="18" t="s">
        <v>481</v>
      </c>
      <c r="N66" s="20" t="s">
        <v>481</v>
      </c>
      <c r="O66" s="18" t="s">
        <v>481</v>
      </c>
      <c r="P66" s="20" t="s">
        <v>481</v>
      </c>
      <c r="Q66" s="18" t="s">
        <v>481</v>
      </c>
      <c r="R66" s="20" t="s">
        <v>481</v>
      </c>
      <c r="S66" s="18" t="s">
        <v>481</v>
      </c>
      <c r="T66" s="20" t="s">
        <v>481</v>
      </c>
      <c r="U66" s="18" t="n">
        <v>353.65289303</v>
      </c>
      <c r="V66" s="20" t="n">
        <v>7.4493823</v>
      </c>
    </row>
    <row r="67" spans="1:22">
      <c r="A67" s="15" t="s">
        <v>542</v>
      </c>
      <c r="B67" s="17" t="n">
        <v>6971</v>
      </c>
      <c r="C67" s="18">
        <f>(146.0/B67*100)</f>
        <v/>
      </c>
      <c r="D67" s="19" t="n">
        <v>6825</v>
      </c>
      <c r="E67" s="18" t="n">
        <v>392.9295256</v>
      </c>
      <c r="F67" s="20" t="n">
        <v>2.76247984</v>
      </c>
      <c r="G67" s="18" t="n">
        <v>371.40843934</v>
      </c>
      <c r="H67" s="20" t="n">
        <v>7.74019339</v>
      </c>
      <c r="I67" s="18" t="n">
        <v>354.52689898</v>
      </c>
      <c r="J67" s="20" t="n">
        <v>11.70762239</v>
      </c>
      <c r="K67" s="18" t="n">
        <v>331.30507302</v>
      </c>
      <c r="L67" s="20" t="n">
        <v>12.97268565</v>
      </c>
      <c r="M67" s="18" t="s">
        <v>481</v>
      </c>
      <c r="N67" s="20" t="s">
        <v>481</v>
      </c>
      <c r="O67" s="18" t="s">
        <v>481</v>
      </c>
      <c r="P67" s="20" t="s">
        <v>481</v>
      </c>
      <c r="Q67" s="18" t="s">
        <v>481</v>
      </c>
      <c r="R67" s="20" t="s">
        <v>481</v>
      </c>
      <c r="S67" s="18" t="s">
        <v>481</v>
      </c>
      <c r="T67" s="20" t="s">
        <v>481</v>
      </c>
      <c r="U67" s="18" t="n">
        <v>289.36209746</v>
      </c>
      <c r="V67" s="20" t="n">
        <v>9.94735818</v>
      </c>
    </row>
    <row r="68" spans="1:22">
      <c r="A68" s="15" t="s">
        <v>543</v>
      </c>
      <c r="B68" s="17" t="n">
        <v>12083</v>
      </c>
      <c r="C68" s="18">
        <f>(26.0/B68*100)</f>
        <v/>
      </c>
      <c r="D68" s="19" t="n">
        <v>12057</v>
      </c>
      <c r="E68" s="18" t="n">
        <v>420.58366318</v>
      </c>
      <c r="F68" s="20" t="n">
        <v>1.66400296</v>
      </c>
      <c r="G68" s="18" t="n">
        <v>390.48356179</v>
      </c>
      <c r="H68" s="20" t="n">
        <v>2.94003122</v>
      </c>
      <c r="I68" s="18" t="n">
        <v>341.89251374</v>
      </c>
      <c r="J68" s="20" t="n">
        <v>5.4305249</v>
      </c>
      <c r="K68" s="18" t="n">
        <v>348.79606741</v>
      </c>
      <c r="L68" s="20" t="n">
        <v>7.20406295</v>
      </c>
      <c r="M68" s="18" t="s">
        <v>481</v>
      </c>
      <c r="N68" s="20" t="s">
        <v>481</v>
      </c>
      <c r="O68" s="18" t="s">
        <v>481</v>
      </c>
      <c r="P68" s="20" t="s">
        <v>481</v>
      </c>
      <c r="Q68" s="18" t="s">
        <v>481</v>
      </c>
      <c r="R68" s="20" t="s">
        <v>481</v>
      </c>
      <c r="S68" s="18" t="s">
        <v>481</v>
      </c>
      <c r="T68" s="20" t="s">
        <v>481</v>
      </c>
      <c r="U68" s="18" t="n">
        <v>321.62442995</v>
      </c>
      <c r="V68" s="20" t="n">
        <v>3.99265848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497.924294</v>
      </c>
      <c r="F70" s="20" t="n">
        <v>3.03222787</v>
      </c>
      <c r="G70" s="18" t="n">
        <v>491.32479046</v>
      </c>
      <c r="H70" s="20" t="n">
        <v>6.780054</v>
      </c>
      <c r="I70" s="18" t="n">
        <v>479.56689179</v>
      </c>
      <c r="J70" s="20" t="n">
        <v>9.62258312</v>
      </c>
      <c r="K70" s="18" t="n">
        <v>504.24138525</v>
      </c>
      <c r="L70" s="20" t="n">
        <v>11.54874127</v>
      </c>
      <c r="M70" s="18" t="s">
        <v>481</v>
      </c>
      <c r="N70" s="20" t="s">
        <v>481</v>
      </c>
      <c r="O70" s="18" t="s">
        <v>481</v>
      </c>
      <c r="P70" s="20" t="s">
        <v>481</v>
      </c>
      <c r="Q70" s="18" t="s">
        <v>481</v>
      </c>
      <c r="R70" s="20" t="s">
        <v>481</v>
      </c>
      <c r="S70" s="18" t="s">
        <v>481</v>
      </c>
      <c r="T70" s="20" t="s">
        <v>481</v>
      </c>
      <c r="U70" s="18" t="n">
        <v>429.5276762</v>
      </c>
      <c r="V70" s="20" t="n">
        <v>13.85683142</v>
      </c>
    </row>
    <row r="71" spans="1:22">
      <c r="A71" s="15" t="s">
        <v>546</v>
      </c>
      <c r="B71" s="17" t="n">
        <v>6115</v>
      </c>
      <c r="C71" s="18">
        <f>(17.0/B71*100)</f>
        <v/>
      </c>
      <c r="D71" s="19" t="n">
        <v>6098</v>
      </c>
      <c r="E71" s="18" t="n">
        <v>570.5075298</v>
      </c>
      <c r="F71" s="20" t="n">
        <v>1.60709714</v>
      </c>
      <c r="G71" s="18" t="n">
        <v>538.20172961</v>
      </c>
      <c r="H71" s="20" t="n">
        <v>5.39744107</v>
      </c>
      <c r="I71" s="18" t="n">
        <v>499.99921779</v>
      </c>
      <c r="J71" s="20" t="n">
        <v>9.322701309999999</v>
      </c>
      <c r="K71" s="18" t="n">
        <v>508.5391854</v>
      </c>
      <c r="L71" s="20" t="n">
        <v>11.28702479</v>
      </c>
      <c r="M71" s="18" t="s">
        <v>481</v>
      </c>
      <c r="N71" s="20" t="s">
        <v>481</v>
      </c>
      <c r="O71" s="18" t="s">
        <v>481</v>
      </c>
      <c r="P71" s="20" t="s">
        <v>481</v>
      </c>
      <c r="Q71" s="18" t="s">
        <v>481</v>
      </c>
      <c r="R71" s="20" t="s">
        <v>481</v>
      </c>
      <c r="S71" s="18" t="s">
        <v>481</v>
      </c>
      <c r="T71" s="20" t="s">
        <v>481</v>
      </c>
      <c r="U71" s="18" t="n">
        <v>450.11799607</v>
      </c>
      <c r="V71" s="20" t="n">
        <v>40.23270579</v>
      </c>
    </row>
    <row r="72" spans="1:22">
      <c r="A72" s="15" t="s">
        <v>547</v>
      </c>
      <c r="B72" s="17" t="n">
        <v>7708</v>
      </c>
      <c r="C72" s="18">
        <f>(5.0/B72*100)</f>
        <v/>
      </c>
      <c r="D72" s="19" t="n">
        <v>7703</v>
      </c>
      <c r="E72" s="18" t="n">
        <v>543.97841479</v>
      </c>
      <c r="F72" s="20" t="n">
        <v>3.04963448</v>
      </c>
      <c r="G72" s="18" t="n">
        <v>516.05953502</v>
      </c>
      <c r="H72" s="20" t="n">
        <v>9.903039140000001</v>
      </c>
      <c r="I72" s="18" t="n">
        <v>500.790593</v>
      </c>
      <c r="J72" s="20" t="n">
        <v>22.89838142</v>
      </c>
      <c r="K72" s="18" t="n">
        <v>452.14551454</v>
      </c>
      <c r="L72" s="20" t="n">
        <v>19.05515203</v>
      </c>
      <c r="M72" s="18" t="s">
        <v>481</v>
      </c>
      <c r="N72" s="20" t="s">
        <v>481</v>
      </c>
      <c r="O72" s="18" t="s">
        <v>481</v>
      </c>
      <c r="P72" s="20" t="s">
        <v>481</v>
      </c>
      <c r="Q72" s="18" t="s">
        <v>481</v>
      </c>
      <c r="R72" s="20" t="s">
        <v>481</v>
      </c>
      <c r="S72" s="18" t="s">
        <v>481</v>
      </c>
      <c r="T72" s="20" t="s">
        <v>481</v>
      </c>
      <c r="U72" s="18" t="n">
        <v>464.82219187</v>
      </c>
      <c r="V72" s="20" t="n">
        <v>28.84085223</v>
      </c>
    </row>
    <row r="73" spans="1:22">
      <c r="A73" s="15" t="s">
        <v>548</v>
      </c>
      <c r="B73" s="17" t="n">
        <v>8249</v>
      </c>
      <c r="C73" s="18">
        <f>(148.0/B73*100)</f>
        <v/>
      </c>
      <c r="D73" s="19" t="n">
        <v>8101</v>
      </c>
      <c r="E73" s="18" t="n">
        <v>420.7639923</v>
      </c>
      <c r="F73" s="20" t="n">
        <v>3.23513075</v>
      </c>
      <c r="G73" s="18" t="n">
        <v>407.2546491</v>
      </c>
      <c r="H73" s="20" t="n">
        <v>5.11365824</v>
      </c>
      <c r="I73" s="18" t="n">
        <v>385.37104049</v>
      </c>
      <c r="J73" s="20" t="n">
        <v>7.54295047</v>
      </c>
      <c r="K73" s="18" t="n">
        <v>382.77022621</v>
      </c>
      <c r="L73" s="20" t="n">
        <v>9.55183504</v>
      </c>
      <c r="M73" s="18" t="s">
        <v>481</v>
      </c>
      <c r="N73" s="20" t="s">
        <v>481</v>
      </c>
      <c r="O73" s="18" t="s">
        <v>481</v>
      </c>
      <c r="P73" s="20" t="s">
        <v>481</v>
      </c>
      <c r="Q73" s="18" t="s">
        <v>481</v>
      </c>
      <c r="R73" s="20" t="s">
        <v>481</v>
      </c>
      <c r="S73" s="18" t="s">
        <v>481</v>
      </c>
      <c r="T73" s="20" t="s">
        <v>481</v>
      </c>
      <c r="U73" s="18" t="n">
        <v>350.0503151</v>
      </c>
      <c r="V73" s="20" t="n">
        <v>13.25837624</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(218.0/B75*100)</f>
        <v/>
      </c>
      <c r="D75" s="19" t="n">
        <v>5157</v>
      </c>
      <c r="E75" s="18" t="n">
        <v>374.38037959</v>
      </c>
      <c r="F75" s="20" t="n">
        <v>3.43270818</v>
      </c>
      <c r="G75" s="18" t="n">
        <v>369.17377526</v>
      </c>
      <c r="H75" s="20" t="n">
        <v>3.75662786</v>
      </c>
      <c r="I75" s="18" t="n">
        <v>341.91140151</v>
      </c>
      <c r="J75" s="20" t="n">
        <v>9.277783790000001</v>
      </c>
      <c r="K75" s="18" t="n">
        <v>360.82752024</v>
      </c>
      <c r="L75" s="20" t="n">
        <v>10.0090807</v>
      </c>
      <c r="M75" s="18" t="s">
        <v>481</v>
      </c>
      <c r="N75" s="20" t="s">
        <v>481</v>
      </c>
      <c r="O75" s="18" t="s">
        <v>481</v>
      </c>
      <c r="P75" s="20" t="s">
        <v>481</v>
      </c>
      <c r="Q75" s="18" t="s">
        <v>481</v>
      </c>
      <c r="R75" s="20" t="s">
        <v>481</v>
      </c>
      <c r="S75" s="18" t="s">
        <v>481</v>
      </c>
      <c r="T75" s="20" t="s">
        <v>481</v>
      </c>
      <c r="U75" s="18" t="n">
        <v>320.51071152</v>
      </c>
      <c r="V75" s="20" t="n">
        <v>8.043116149999999</v>
      </c>
    </row>
    <row r="76" spans="1:22">
      <c r="A76" s="15" t="s">
        <v>551</v>
      </c>
      <c r="B76" s="17" t="n">
        <v>14167</v>
      </c>
      <c r="C76" s="18">
        <f>(229.0/B76*100)</f>
        <v/>
      </c>
      <c r="D76" s="19" t="n">
        <v>13938</v>
      </c>
      <c r="E76" s="18" t="n">
        <v>439.37905371</v>
      </c>
      <c r="F76" s="20" t="n">
        <v>2.26666997</v>
      </c>
      <c r="G76" s="18" t="n">
        <v>413.54303268</v>
      </c>
      <c r="H76" s="20" t="n">
        <v>4.80625232</v>
      </c>
      <c r="I76" s="18" t="n">
        <v>368.71221277</v>
      </c>
      <c r="J76" s="20" t="n">
        <v>6.494555</v>
      </c>
      <c r="K76" s="18" t="n">
        <v>375.77316323</v>
      </c>
      <c r="L76" s="20" t="n">
        <v>6.66198789</v>
      </c>
      <c r="M76" s="18" t="s">
        <v>481</v>
      </c>
      <c r="N76" s="20" t="s">
        <v>481</v>
      </c>
      <c r="O76" s="18" t="s">
        <v>481</v>
      </c>
      <c r="P76" s="20" t="s">
        <v>481</v>
      </c>
      <c r="Q76" s="18" t="s">
        <v>481</v>
      </c>
      <c r="R76" s="20" t="s">
        <v>481</v>
      </c>
      <c r="S76" s="18" t="s">
        <v>481</v>
      </c>
      <c r="T76" s="20" t="s">
        <v>481</v>
      </c>
      <c r="U76" s="18" t="n">
        <v>350.98242242</v>
      </c>
      <c r="V76" s="20" t="n">
        <v>7.84982707</v>
      </c>
    </row>
    <row r="77" spans="1:22">
      <c r="A77" s="15" t="s">
        <v>552</v>
      </c>
      <c r="B77" s="17" t="n">
        <v>6062</v>
      </c>
      <c r="C77" s="18">
        <f>(98.0/B77*100)</f>
        <v/>
      </c>
      <c r="D77" s="19" t="n">
        <v>5964</v>
      </c>
      <c r="E77" s="18" t="n">
        <v>426.01500619</v>
      </c>
      <c r="F77" s="20" t="n">
        <v>2.54604527</v>
      </c>
      <c r="G77" s="18" t="n">
        <v>400.66163038</v>
      </c>
      <c r="H77" s="20" t="n">
        <v>5.73841191</v>
      </c>
      <c r="I77" s="18" t="n">
        <v>399.29622944</v>
      </c>
      <c r="J77" s="20" t="n">
        <v>10.41433781</v>
      </c>
      <c r="K77" s="18" t="n">
        <v>378.10648498</v>
      </c>
      <c r="L77" s="20" t="n">
        <v>11.30251353</v>
      </c>
      <c r="M77" s="18" t="s">
        <v>481</v>
      </c>
      <c r="N77" s="20" t="s">
        <v>481</v>
      </c>
      <c r="O77" s="18" t="s">
        <v>481</v>
      </c>
      <c r="P77" s="20" t="s">
        <v>481</v>
      </c>
      <c r="Q77" s="18" t="s">
        <v>481</v>
      </c>
      <c r="R77" s="20" t="s">
        <v>481</v>
      </c>
      <c r="S77" s="18" t="s">
        <v>481</v>
      </c>
      <c r="T77" s="20" t="s">
        <v>481</v>
      </c>
      <c r="U77" s="18" t="n">
        <v>345.80007501</v>
      </c>
      <c r="V77" s="20" t="n">
        <v>5.83279157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450.62688017</v>
      </c>
      <c r="F81" s="20" t="n">
        <v>3.30042202</v>
      </c>
      <c r="G81" s="18" t="n">
        <v>439.15449566</v>
      </c>
      <c r="H81" s="20" t="n">
        <v>6.09112785</v>
      </c>
      <c r="I81" s="18" t="n">
        <v>410.24418401</v>
      </c>
      <c r="J81" s="20" t="n">
        <v>8.89459993</v>
      </c>
      <c r="K81" s="18" t="n">
        <v>374.65824558</v>
      </c>
      <c r="L81" s="20" t="n">
        <v>8.53774389</v>
      </c>
      <c r="M81" s="18" t="s">
        <v>481</v>
      </c>
      <c r="N81" s="20" t="s">
        <v>481</v>
      </c>
      <c r="O81" s="18" t="s">
        <v>481</v>
      </c>
      <c r="P81" s="20" t="s">
        <v>481</v>
      </c>
      <c r="Q81" s="18" t="s">
        <v>481</v>
      </c>
      <c r="R81" s="20" t="s">
        <v>481</v>
      </c>
      <c r="S81" s="18" t="s">
        <v>481</v>
      </c>
      <c r="T81" s="20" t="s">
        <v>481</v>
      </c>
      <c r="U81" s="18" t="n">
        <v>406.27020264</v>
      </c>
      <c r="V81" s="20" t="n">
        <v>20.69814782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926</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500.82984711</v>
      </c>
      <c r="F7" s="20" t="n">
        <v>1.72107978</v>
      </c>
      <c r="G7" s="18" t="n">
        <v>487.78115565</v>
      </c>
      <c r="H7" s="20" t="n">
        <v>3.64088223</v>
      </c>
      <c r="I7" s="18" t="n">
        <v>466.40704176</v>
      </c>
      <c r="J7" s="20" t="n">
        <v>6.91843339</v>
      </c>
      <c r="K7" s="18" t="n">
        <v>452.68870661</v>
      </c>
      <c r="L7" s="20" t="n">
        <v>7.78982542</v>
      </c>
      <c r="M7" s="18" t="s">
        <v>481</v>
      </c>
      <c r="N7" s="20" t="s">
        <v>481</v>
      </c>
      <c r="O7" s="18" t="s">
        <v>481</v>
      </c>
      <c r="P7" s="20" t="s">
        <v>481</v>
      </c>
      <c r="Q7" s="18" t="s">
        <v>481</v>
      </c>
      <c r="R7" s="20" t="s">
        <v>481</v>
      </c>
      <c r="S7" s="18" t="s">
        <v>481</v>
      </c>
      <c r="T7" s="20" t="s">
        <v>481</v>
      </c>
      <c r="U7" s="18" t="n">
        <v>417.7801616</v>
      </c>
      <c r="V7" s="20" t="n">
        <v>7.20287665</v>
      </c>
    </row>
    <row r="8" spans="1:22">
      <c r="A8" s="15" t="s">
        <v>483</v>
      </c>
      <c r="B8" s="17" t="n">
        <v>7007</v>
      </c>
      <c r="C8" s="18">
        <f>(28.0/B8*100)</f>
        <v/>
      </c>
      <c r="D8" s="19" t="n">
        <v>6979</v>
      </c>
      <c r="E8" s="18" t="n">
        <v>499.07872481</v>
      </c>
      <c r="F8" s="20" t="n">
        <v>2.86864761</v>
      </c>
      <c r="G8" s="18" t="n">
        <v>508.15758382</v>
      </c>
      <c r="H8" s="20" t="n">
        <v>5.17133412</v>
      </c>
      <c r="I8" s="18" t="n">
        <v>482.27761076</v>
      </c>
      <c r="J8" s="20" t="n">
        <v>9.27015782</v>
      </c>
      <c r="K8" s="18" t="n">
        <v>489.06417577</v>
      </c>
      <c r="L8" s="20" t="n">
        <v>10.15134344</v>
      </c>
      <c r="M8" s="18" t="s">
        <v>481</v>
      </c>
      <c r="N8" s="20" t="s">
        <v>481</v>
      </c>
      <c r="O8" s="18" t="s">
        <v>481</v>
      </c>
      <c r="P8" s="20" t="s">
        <v>481</v>
      </c>
      <c r="Q8" s="18" t="n">
        <v>301.63126691</v>
      </c>
      <c r="R8" s="20" t="n">
        <v>25.14921031</v>
      </c>
      <c r="S8" s="18" t="s">
        <v>481</v>
      </c>
      <c r="T8" s="20" t="s">
        <v>481</v>
      </c>
      <c r="U8" s="18" t="n">
        <v>405.22632618</v>
      </c>
      <c r="V8" s="20" t="n">
        <v>11.35175213</v>
      </c>
    </row>
    <row r="9" spans="1:22">
      <c r="A9" s="15" t="s">
        <v>484</v>
      </c>
      <c r="B9" s="17" t="n">
        <v>9651</v>
      </c>
      <c r="C9" s="18">
        <f>(136.0/B9*100)</f>
        <v/>
      </c>
      <c r="D9" s="19" t="n">
        <v>9515</v>
      </c>
      <c r="E9" s="18" t="n">
        <v>515.63780905</v>
      </c>
      <c r="F9" s="20" t="n">
        <v>2.34859117</v>
      </c>
      <c r="G9" s="18" t="n">
        <v>514.30326284</v>
      </c>
      <c r="H9" s="20" t="n">
        <v>5.38581248</v>
      </c>
      <c r="I9" s="18" t="n">
        <v>473.04187614</v>
      </c>
      <c r="J9" s="20" t="n">
        <v>9.86168198</v>
      </c>
      <c r="K9" s="18" t="n">
        <v>465.67703275</v>
      </c>
      <c r="L9" s="20" t="n">
        <v>13.91711517</v>
      </c>
      <c r="M9" s="18" t="s">
        <v>481</v>
      </c>
      <c r="N9" s="20" t="s">
        <v>481</v>
      </c>
      <c r="O9" s="18" t="s">
        <v>481</v>
      </c>
      <c r="P9" s="20" t="s">
        <v>481</v>
      </c>
      <c r="Q9" s="18" t="n">
        <v>357.98454354</v>
      </c>
      <c r="R9" s="20" t="n">
        <v>11.51846445</v>
      </c>
      <c r="S9" s="18" t="s">
        <v>481</v>
      </c>
      <c r="T9" s="20" t="s">
        <v>481</v>
      </c>
      <c r="U9" s="18" t="n">
        <v>408.4441898</v>
      </c>
      <c r="V9" s="20" t="n">
        <v>8.17424192</v>
      </c>
    </row>
    <row r="10" spans="1:22">
      <c r="A10" s="15" t="s">
        <v>485</v>
      </c>
      <c r="B10" s="17" t="n">
        <v>20058</v>
      </c>
      <c r="C10" s="18">
        <f>(534.0/B10*100)</f>
        <v/>
      </c>
      <c r="D10" s="19" t="n">
        <v>19524</v>
      </c>
      <c r="E10" s="18" t="n">
        <v>519.34428279</v>
      </c>
      <c r="F10" s="20" t="n">
        <v>2.32622774</v>
      </c>
      <c r="G10" s="18" t="n">
        <v>515.46197662</v>
      </c>
      <c r="H10" s="20" t="n">
        <v>4.16621958</v>
      </c>
      <c r="I10" s="18" t="n">
        <v>493.33470345</v>
      </c>
      <c r="J10" s="20" t="n">
        <v>7.78200374</v>
      </c>
      <c r="K10" s="18" t="n">
        <v>453.76686361</v>
      </c>
      <c r="L10" s="20" t="n">
        <v>9.654940059999999</v>
      </c>
      <c r="M10" s="18" t="s">
        <v>481</v>
      </c>
      <c r="N10" s="20" t="s">
        <v>481</v>
      </c>
      <c r="O10" s="18" t="s">
        <v>481</v>
      </c>
      <c r="P10" s="20" t="s">
        <v>481</v>
      </c>
      <c r="Q10" s="18" t="s">
        <v>481</v>
      </c>
      <c r="R10" s="20" t="s">
        <v>481</v>
      </c>
      <c r="S10" s="18" t="s">
        <v>481</v>
      </c>
      <c r="T10" s="20" t="s">
        <v>481</v>
      </c>
      <c r="U10" s="18" t="n">
        <v>441.50388362</v>
      </c>
      <c r="V10" s="20" t="n">
        <v>9.269580149999999</v>
      </c>
    </row>
    <row r="11" spans="1:22">
      <c r="A11" s="15" t="s">
        <v>486</v>
      </c>
      <c r="B11" s="17" t="n">
        <v>7053</v>
      </c>
      <c r="C11" s="18">
        <f>(60.0/B11*100)</f>
        <v/>
      </c>
      <c r="D11" s="19" t="n">
        <v>6993</v>
      </c>
      <c r="E11" s="18" t="n">
        <v>426.10313573</v>
      </c>
      <c r="F11" s="20" t="n">
        <v>2.59591898</v>
      </c>
      <c r="G11" s="18" t="n">
        <v>427.37675693</v>
      </c>
      <c r="H11" s="20" t="n">
        <v>5.47657861</v>
      </c>
      <c r="I11" s="18" t="n">
        <v>393.23364355</v>
      </c>
      <c r="J11" s="20" t="n">
        <v>12.58068946</v>
      </c>
      <c r="K11" s="18" t="n">
        <v>386.24195517</v>
      </c>
      <c r="L11" s="20" t="n">
        <v>12.47760973</v>
      </c>
      <c r="M11" s="18" t="s">
        <v>481</v>
      </c>
      <c r="N11" s="20" t="s">
        <v>481</v>
      </c>
      <c r="O11" s="18" t="s">
        <v>481</v>
      </c>
      <c r="P11" s="20" t="s">
        <v>481</v>
      </c>
      <c r="Q11" s="18" t="s">
        <v>481</v>
      </c>
      <c r="R11" s="20" t="s">
        <v>481</v>
      </c>
      <c r="S11" s="18" t="s">
        <v>481</v>
      </c>
      <c r="T11" s="20" t="s">
        <v>481</v>
      </c>
      <c r="U11" s="18" t="n">
        <v>347.95843021</v>
      </c>
      <c r="V11" s="20" t="n">
        <v>9.669294880000001</v>
      </c>
    </row>
    <row r="12" spans="1:22">
      <c r="A12" s="15" t="s">
        <v>487</v>
      </c>
      <c r="B12" s="17" t="n">
        <v>6894</v>
      </c>
      <c r="C12" s="18">
        <f>(59.0/B12*100)</f>
        <v/>
      </c>
      <c r="D12" s="19" t="n">
        <v>6835</v>
      </c>
      <c r="E12" s="18" t="n">
        <v>499.06828133</v>
      </c>
      <c r="F12" s="20" t="n">
        <v>2.19057301</v>
      </c>
      <c r="G12" s="18" t="n">
        <v>505.10881381</v>
      </c>
      <c r="H12" s="20" t="n">
        <v>3.74199715</v>
      </c>
      <c r="I12" s="18" t="n">
        <v>474.06940644</v>
      </c>
      <c r="J12" s="20" t="n">
        <v>9.282630859999999</v>
      </c>
      <c r="K12" s="18" t="n">
        <v>474.80591004</v>
      </c>
      <c r="L12" s="20" t="n">
        <v>8.316810630000001</v>
      </c>
      <c r="M12" s="18" t="s">
        <v>481</v>
      </c>
      <c r="N12" s="20" t="s">
        <v>481</v>
      </c>
      <c r="O12" s="18" t="s">
        <v>481</v>
      </c>
      <c r="P12" s="20" t="s">
        <v>481</v>
      </c>
      <c r="Q12" s="18" t="n">
        <v>340.98506961</v>
      </c>
      <c r="R12" s="20" t="n">
        <v>12.52444664</v>
      </c>
      <c r="S12" s="18" t="s">
        <v>481</v>
      </c>
      <c r="T12" s="20" t="s">
        <v>481</v>
      </c>
      <c r="U12" s="18" t="n">
        <v>393.66934734</v>
      </c>
      <c r="V12" s="20" t="n">
        <v>10.74478833</v>
      </c>
    </row>
    <row r="13" spans="1:22">
      <c r="A13" s="15" t="s">
        <v>488</v>
      </c>
      <c r="B13" s="17" t="n">
        <v>7161</v>
      </c>
      <c r="C13" s="18">
        <f>(99.0/B13*100)</f>
        <v/>
      </c>
      <c r="D13" s="19" t="n">
        <v>7062</v>
      </c>
      <c r="E13" s="18" t="n">
        <v>516.49033662</v>
      </c>
      <c r="F13" s="20" t="n">
        <v>2.28595076</v>
      </c>
      <c r="G13" s="18" t="n">
        <v>517.94843432</v>
      </c>
      <c r="H13" s="20" t="n">
        <v>4.07879157</v>
      </c>
      <c r="I13" s="18" t="n">
        <v>498.98725255</v>
      </c>
      <c r="J13" s="20" t="n">
        <v>9.100078590000001</v>
      </c>
      <c r="K13" s="18" t="n">
        <v>456.96472828</v>
      </c>
      <c r="L13" s="20" t="n">
        <v>12.69790592</v>
      </c>
      <c r="M13" s="18" t="s">
        <v>481</v>
      </c>
      <c r="N13" s="20" t="s">
        <v>481</v>
      </c>
      <c r="O13" s="18" t="s">
        <v>481</v>
      </c>
      <c r="P13" s="20" t="s">
        <v>481</v>
      </c>
      <c r="Q13" s="18" t="n">
        <v>447.51533769</v>
      </c>
      <c r="R13" s="20" t="n">
        <v>5.97365007</v>
      </c>
      <c r="S13" s="18" t="s">
        <v>481</v>
      </c>
      <c r="T13" s="20" t="s">
        <v>481</v>
      </c>
      <c r="U13" s="18" t="n">
        <v>422.03741784</v>
      </c>
      <c r="V13" s="20" t="n">
        <v>10.26333413</v>
      </c>
    </row>
    <row r="14" spans="1:22">
      <c r="A14" s="15" t="s">
        <v>489</v>
      </c>
      <c r="B14" s="17" t="n">
        <v>5587</v>
      </c>
      <c r="C14" s="18">
        <f>(76.0/B14*100)</f>
        <v/>
      </c>
      <c r="D14" s="19" t="n">
        <v>5511</v>
      </c>
      <c r="E14" s="18" t="n">
        <v>520.9697243099999</v>
      </c>
      <c r="F14" s="20" t="n">
        <v>2.27235097</v>
      </c>
      <c r="G14" s="18" t="n">
        <v>520.56949073</v>
      </c>
      <c r="H14" s="20" t="n">
        <v>4.11479791</v>
      </c>
      <c r="I14" s="18" t="n">
        <v>527.4472038599999</v>
      </c>
      <c r="J14" s="20" t="n">
        <v>9.62780242</v>
      </c>
      <c r="K14" s="18" t="n">
        <v>503.72368521</v>
      </c>
      <c r="L14" s="20" t="n">
        <v>13.68165751</v>
      </c>
      <c r="M14" s="18" t="s">
        <v>481</v>
      </c>
      <c r="N14" s="20" t="s">
        <v>481</v>
      </c>
      <c r="O14" s="18" t="s">
        <v>481</v>
      </c>
      <c r="P14" s="20" t="s">
        <v>481</v>
      </c>
      <c r="Q14" s="18" t="s">
        <v>481</v>
      </c>
      <c r="R14" s="20" t="s">
        <v>481</v>
      </c>
      <c r="S14" s="18" t="s">
        <v>481</v>
      </c>
      <c r="T14" s="20" t="s">
        <v>481</v>
      </c>
      <c r="U14" s="18" t="n">
        <v>454.54938128</v>
      </c>
      <c r="V14" s="20" t="n">
        <v>12.62178357</v>
      </c>
    </row>
    <row r="15" spans="1:22">
      <c r="A15" s="15" t="s">
        <v>490</v>
      </c>
      <c r="B15" s="17" t="n">
        <v>5882</v>
      </c>
      <c r="C15" s="18">
        <f>(53.0/B15*100)</f>
        <v/>
      </c>
      <c r="D15" s="19" t="n">
        <v>5829</v>
      </c>
      <c r="E15" s="18" t="n">
        <v>515.0236156</v>
      </c>
      <c r="F15" s="20" t="n">
        <v>2.25078128</v>
      </c>
      <c r="G15" s="18" t="n">
        <v>514.6307184</v>
      </c>
      <c r="H15" s="20" t="n">
        <v>4.37933211</v>
      </c>
      <c r="I15" s="18" t="n">
        <v>507.19113048</v>
      </c>
      <c r="J15" s="20" t="n">
        <v>8.918480389999999</v>
      </c>
      <c r="K15" s="18" t="n">
        <v>437.20898829</v>
      </c>
      <c r="L15" s="20" t="n">
        <v>16.22703612</v>
      </c>
      <c r="M15" s="18" t="s">
        <v>481</v>
      </c>
      <c r="N15" s="20" t="s">
        <v>481</v>
      </c>
      <c r="O15" s="18" t="s">
        <v>481</v>
      </c>
      <c r="P15" s="20" t="s">
        <v>481</v>
      </c>
      <c r="Q15" s="18" t="n">
        <v>368.85220715</v>
      </c>
      <c r="R15" s="20" t="n">
        <v>14.5875493</v>
      </c>
      <c r="S15" s="18" t="s">
        <v>481</v>
      </c>
      <c r="T15" s="20" t="s">
        <v>481</v>
      </c>
      <c r="U15" s="18" t="n">
        <v>423.02315716</v>
      </c>
      <c r="V15" s="20" t="n">
        <v>14.52837923</v>
      </c>
    </row>
    <row r="16" spans="1:22">
      <c r="A16" s="15" t="s">
        <v>491</v>
      </c>
      <c r="B16" s="17" t="n">
        <v>6108</v>
      </c>
      <c r="C16" s="18">
        <f>(112.0/B16*100)</f>
        <v/>
      </c>
      <c r="D16" s="19" t="n">
        <v>5996</v>
      </c>
      <c r="E16" s="18" t="n">
        <v>500.38169064</v>
      </c>
      <c r="F16" s="20" t="n">
        <v>1.96505587</v>
      </c>
      <c r="G16" s="18" t="n">
        <v>493.47123719</v>
      </c>
      <c r="H16" s="20" t="n">
        <v>6.3763957</v>
      </c>
      <c r="I16" s="18" t="n">
        <v>440.08990978</v>
      </c>
      <c r="J16" s="20" t="n">
        <v>12.70834845</v>
      </c>
      <c r="K16" s="18" t="n">
        <v>413.13039758</v>
      </c>
      <c r="L16" s="20" t="n">
        <v>15.45058282</v>
      </c>
      <c r="M16" s="18" t="s">
        <v>481</v>
      </c>
      <c r="N16" s="20" t="s">
        <v>481</v>
      </c>
      <c r="O16" s="18" t="s">
        <v>481</v>
      </c>
      <c r="P16" s="20" t="s">
        <v>481</v>
      </c>
      <c r="Q16" s="18" t="s">
        <v>481</v>
      </c>
      <c r="R16" s="20" t="s">
        <v>481</v>
      </c>
      <c r="S16" s="18" t="s">
        <v>481</v>
      </c>
      <c r="T16" s="20" t="s">
        <v>481</v>
      </c>
      <c r="U16" s="18" t="n">
        <v>374.16486098</v>
      </c>
      <c r="V16" s="20" t="n">
        <v>7.77059516</v>
      </c>
    </row>
    <row r="17" spans="1:22">
      <c r="A17" s="15" t="s">
        <v>492</v>
      </c>
      <c r="B17" s="17" t="n">
        <v>6504</v>
      </c>
      <c r="C17" s="18">
        <f>(765.0/B17*100)</f>
        <v/>
      </c>
      <c r="D17" s="19" t="n">
        <v>5739</v>
      </c>
      <c r="E17" s="18" t="n">
        <v>516.66640075</v>
      </c>
      <c r="F17" s="20" t="n">
        <v>2.84217381</v>
      </c>
      <c r="G17" s="18" t="n">
        <v>509.24845394</v>
      </c>
      <c r="H17" s="20" t="n">
        <v>4.58388582</v>
      </c>
      <c r="I17" s="18" t="n">
        <v>492.93072268</v>
      </c>
      <c r="J17" s="20" t="n">
        <v>8.9213378</v>
      </c>
      <c r="K17" s="18" t="n">
        <v>485.76050771</v>
      </c>
      <c r="L17" s="20" t="n">
        <v>14.00245237</v>
      </c>
      <c r="M17" s="18" t="s">
        <v>481</v>
      </c>
      <c r="N17" s="20" t="s">
        <v>481</v>
      </c>
      <c r="O17" s="18" t="s">
        <v>481</v>
      </c>
      <c r="P17" s="20" t="s">
        <v>481</v>
      </c>
      <c r="Q17" s="18" t="n">
        <v>362.96139732</v>
      </c>
      <c r="R17" s="20" t="n">
        <v>12.64520278</v>
      </c>
      <c r="S17" s="18" t="s">
        <v>481</v>
      </c>
      <c r="T17" s="20" t="s">
        <v>481</v>
      </c>
      <c r="U17" s="18" t="n">
        <v>446.00169653</v>
      </c>
      <c r="V17" s="20" t="n">
        <v>9.76674861</v>
      </c>
    </row>
    <row r="18" spans="1:22">
      <c r="A18" s="15" t="s">
        <v>493</v>
      </c>
      <c r="B18" s="17" t="n">
        <v>5532</v>
      </c>
      <c r="C18" s="18">
        <f>(28.0/B18*100)</f>
        <v/>
      </c>
      <c r="D18" s="19" t="n">
        <v>5504</v>
      </c>
      <c r="E18" s="18" t="n">
        <v>456.77993418</v>
      </c>
      <c r="F18" s="20" t="n">
        <v>3.49520687</v>
      </c>
      <c r="G18" s="18" t="n">
        <v>460.96176122</v>
      </c>
      <c r="H18" s="20" t="n">
        <v>7.38491169</v>
      </c>
      <c r="I18" s="18" t="n">
        <v>435.88255779</v>
      </c>
      <c r="J18" s="20" t="n">
        <v>12.12030272</v>
      </c>
      <c r="K18" s="18" t="n">
        <v>412.65122787</v>
      </c>
      <c r="L18" s="20" t="n">
        <v>11.38433343</v>
      </c>
      <c r="M18" s="18" t="s">
        <v>481</v>
      </c>
      <c r="N18" s="20" t="s">
        <v>481</v>
      </c>
      <c r="O18" s="18" t="s">
        <v>481</v>
      </c>
      <c r="P18" s="20" t="s">
        <v>481</v>
      </c>
      <c r="Q18" s="18" t="s">
        <v>481</v>
      </c>
      <c r="R18" s="20" t="s">
        <v>481</v>
      </c>
      <c r="S18" s="18" t="s">
        <v>481</v>
      </c>
      <c r="T18" s="20" t="s">
        <v>481</v>
      </c>
      <c r="U18" s="18" t="n">
        <v>373.52605613</v>
      </c>
      <c r="V18" s="20" t="n">
        <v>13.81701144</v>
      </c>
    </row>
    <row r="19" spans="1:22">
      <c r="A19" s="15" t="s">
        <v>494</v>
      </c>
      <c r="B19" s="17" t="n">
        <v>5658</v>
      </c>
      <c r="C19" s="18">
        <f>(80.0/B19*100)</f>
        <v/>
      </c>
      <c r="D19" s="19" t="n">
        <v>5578</v>
      </c>
      <c r="E19" s="18" t="n">
        <v>481.39443108</v>
      </c>
      <c r="F19" s="20" t="n">
        <v>2.74652653</v>
      </c>
      <c r="G19" s="18" t="n">
        <v>486.74326557</v>
      </c>
      <c r="H19" s="20" t="n">
        <v>6.23762205</v>
      </c>
      <c r="I19" s="18" t="n">
        <v>453.74407106</v>
      </c>
      <c r="J19" s="20" t="n">
        <v>9.86217987</v>
      </c>
      <c r="K19" s="18" t="n">
        <v>416.63643426</v>
      </c>
      <c r="L19" s="20" t="n">
        <v>11.46102175</v>
      </c>
      <c r="M19" s="18" t="s">
        <v>481</v>
      </c>
      <c r="N19" s="20" t="s">
        <v>481</v>
      </c>
      <c r="O19" s="18" t="s">
        <v>481</v>
      </c>
      <c r="P19" s="20" t="s">
        <v>481</v>
      </c>
      <c r="Q19" s="18" t="s">
        <v>481</v>
      </c>
      <c r="R19" s="20" t="s">
        <v>481</v>
      </c>
      <c r="S19" s="18" t="s">
        <v>481</v>
      </c>
      <c r="T19" s="20" t="s">
        <v>481</v>
      </c>
      <c r="U19" s="18" t="n">
        <v>372.65678154</v>
      </c>
      <c r="V19" s="20" t="n">
        <v>11.9319733</v>
      </c>
    </row>
    <row r="20" spans="1:22">
      <c r="A20" s="15" t="s">
        <v>495</v>
      </c>
      <c r="B20" s="17" t="n">
        <v>3371</v>
      </c>
      <c r="C20" s="18">
        <f>(75.0/B20*100)</f>
        <v/>
      </c>
      <c r="D20" s="19" t="n">
        <v>3296</v>
      </c>
      <c r="E20" s="18" t="n">
        <v>491.91478908</v>
      </c>
      <c r="F20" s="20" t="n">
        <v>2.16765061</v>
      </c>
      <c r="G20" s="18" t="n">
        <v>477.04100045</v>
      </c>
      <c r="H20" s="20" t="n">
        <v>7.67138533</v>
      </c>
      <c r="I20" s="18" t="n">
        <v>451.97795381</v>
      </c>
      <c r="J20" s="20" t="n">
        <v>18.01133196</v>
      </c>
      <c r="K20" s="18" t="n">
        <v>440.54596333</v>
      </c>
      <c r="L20" s="20" t="n">
        <v>23.69687729</v>
      </c>
      <c r="M20" s="18" t="s">
        <v>481</v>
      </c>
      <c r="N20" s="20" t="s">
        <v>481</v>
      </c>
      <c r="O20" s="18" t="s">
        <v>481</v>
      </c>
      <c r="P20" s="20" t="s">
        <v>481</v>
      </c>
      <c r="Q20" s="18" t="s">
        <v>481</v>
      </c>
      <c r="R20" s="20" t="s">
        <v>481</v>
      </c>
      <c r="S20" s="18" t="s">
        <v>481</v>
      </c>
      <c r="T20" s="20" t="s">
        <v>481</v>
      </c>
      <c r="U20" s="18" t="n">
        <v>391.29739131</v>
      </c>
      <c r="V20" s="20" t="n">
        <v>16.93868399</v>
      </c>
    </row>
    <row r="21" spans="1:22">
      <c r="A21" s="15" t="s">
        <v>496</v>
      </c>
      <c r="B21" s="17" t="n">
        <v>5741</v>
      </c>
      <c r="C21" s="18">
        <f>(45.0/B21*100)</f>
        <v/>
      </c>
      <c r="D21" s="19" t="n">
        <v>5696</v>
      </c>
      <c r="E21" s="18" t="n">
        <v>501.72528377</v>
      </c>
      <c r="F21" s="20" t="n">
        <v>2.0887912</v>
      </c>
      <c r="G21" s="18" t="n">
        <v>521.57915679</v>
      </c>
      <c r="H21" s="20" t="n">
        <v>3.61914013</v>
      </c>
      <c r="I21" s="18" t="n">
        <v>504.41384467</v>
      </c>
      <c r="J21" s="20" t="n">
        <v>8.889322999999999</v>
      </c>
      <c r="K21" s="18" t="n">
        <v>486.9049076</v>
      </c>
      <c r="L21" s="20" t="n">
        <v>13.32731345</v>
      </c>
      <c r="M21" s="18" t="s">
        <v>481</v>
      </c>
      <c r="N21" s="20" t="s">
        <v>481</v>
      </c>
      <c r="O21" s="18" t="s">
        <v>481</v>
      </c>
      <c r="P21" s="20" t="s">
        <v>481</v>
      </c>
      <c r="Q21" s="18" t="s">
        <v>481</v>
      </c>
      <c r="R21" s="20" t="s">
        <v>481</v>
      </c>
      <c r="S21" s="18" t="s">
        <v>481</v>
      </c>
      <c r="T21" s="20" t="s">
        <v>481</v>
      </c>
      <c r="U21" s="18" t="n">
        <v>452.86199341</v>
      </c>
      <c r="V21" s="20" t="n">
        <v>15.09235581</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489.72873084</v>
      </c>
      <c r="R23" s="20" t="n">
        <v>2.84541514</v>
      </c>
      <c r="S23" s="18" t="s">
        <v>481</v>
      </c>
      <c r="T23" s="20" t="s">
        <v>481</v>
      </c>
      <c r="U23" s="18" t="s">
        <v>481</v>
      </c>
      <c r="V23" s="20" t="s">
        <v>481</v>
      </c>
    </row>
    <row r="24" spans="1:22">
      <c r="A24" s="15" t="s">
        <v>499</v>
      </c>
      <c r="B24" s="17" t="n">
        <v>6647</v>
      </c>
      <c r="C24" s="18">
        <f>(7.0/B24*100)</f>
        <v/>
      </c>
      <c r="D24" s="19" t="n">
        <v>6640</v>
      </c>
      <c r="E24" s="18" t="n">
        <v>532.84243029</v>
      </c>
      <c r="F24" s="20" t="n">
        <v>2.9793579</v>
      </c>
      <c r="G24" s="18" t="n">
        <v>544.32548028</v>
      </c>
      <c r="H24" s="20" t="n">
        <v>5.06986602</v>
      </c>
      <c r="I24" s="18" t="n">
        <v>506.40356506</v>
      </c>
      <c r="J24" s="20" t="n">
        <v>11.95776864</v>
      </c>
      <c r="K24" s="18" t="n">
        <v>491.14068711</v>
      </c>
      <c r="L24" s="20" t="n">
        <v>15.87616238</v>
      </c>
      <c r="M24" s="18" t="s">
        <v>481</v>
      </c>
      <c r="N24" s="20" t="s">
        <v>481</v>
      </c>
      <c r="O24" s="18" t="s">
        <v>481</v>
      </c>
      <c r="P24" s="20" t="s">
        <v>481</v>
      </c>
      <c r="Q24" s="18" t="s">
        <v>481</v>
      </c>
      <c r="R24" s="20" t="s">
        <v>481</v>
      </c>
      <c r="S24" s="18" t="s">
        <v>481</v>
      </c>
      <c r="T24" s="20" t="s">
        <v>481</v>
      </c>
      <c r="U24" s="18" t="n">
        <v>464.68058135</v>
      </c>
      <c r="V24" s="20" t="n">
        <v>23.0051315</v>
      </c>
    </row>
    <row r="25" spans="1:22">
      <c r="A25" s="15" t="s">
        <v>500</v>
      </c>
      <c r="B25" s="17" t="n">
        <v>5581</v>
      </c>
      <c r="C25" s="18">
        <f>(25.0/B25*100)</f>
        <v/>
      </c>
      <c r="D25" s="19" t="n">
        <v>5556</v>
      </c>
      <c r="E25" s="18" t="n">
        <v>523.86986954</v>
      </c>
      <c r="F25" s="20" t="n">
        <v>3.75723658</v>
      </c>
      <c r="G25" s="18" t="n">
        <v>534.59516806</v>
      </c>
      <c r="H25" s="20" t="n">
        <v>9.02291265</v>
      </c>
      <c r="I25" s="18" t="n">
        <v>523.5854591999999</v>
      </c>
      <c r="J25" s="20" t="n">
        <v>16.23589448</v>
      </c>
      <c r="K25" s="18" t="n">
        <v>523.39608313</v>
      </c>
      <c r="L25" s="20" t="n">
        <v>29.20812393</v>
      </c>
      <c r="M25" s="18" t="s">
        <v>481</v>
      </c>
      <c r="N25" s="20" t="s">
        <v>481</v>
      </c>
      <c r="O25" s="18" t="s">
        <v>481</v>
      </c>
      <c r="P25" s="20" t="s">
        <v>481</v>
      </c>
      <c r="Q25" s="18" t="s">
        <v>481</v>
      </c>
      <c r="R25" s="20" t="s">
        <v>481</v>
      </c>
      <c r="S25" s="18" t="s">
        <v>481</v>
      </c>
      <c r="T25" s="20" t="s">
        <v>481</v>
      </c>
      <c r="U25" s="18" t="n">
        <v>480.70573899</v>
      </c>
      <c r="V25" s="20" t="n">
        <v>30.679919</v>
      </c>
    </row>
    <row r="26" spans="1:22">
      <c r="A26" s="15" t="s">
        <v>501</v>
      </c>
      <c r="B26" s="17" t="n">
        <v>4869</v>
      </c>
      <c r="C26" s="18">
        <f>(39.0/B26*100)</f>
        <v/>
      </c>
      <c r="D26" s="19" t="n">
        <v>4830</v>
      </c>
      <c r="E26" s="18" t="n">
        <v>487.03075061</v>
      </c>
      <c r="F26" s="20" t="n">
        <v>2.04697956</v>
      </c>
      <c r="G26" s="18" t="n">
        <v>479.42822973</v>
      </c>
      <c r="H26" s="20" t="n">
        <v>3.77811059</v>
      </c>
      <c r="I26" s="18" t="n">
        <v>466.30444231</v>
      </c>
      <c r="J26" s="20" t="n">
        <v>7.25822166</v>
      </c>
      <c r="K26" s="18" t="n">
        <v>436.10117545</v>
      </c>
      <c r="L26" s="20" t="n">
        <v>8.64242453</v>
      </c>
      <c r="M26" s="18" t="s">
        <v>481</v>
      </c>
      <c r="N26" s="20" t="s">
        <v>481</v>
      </c>
      <c r="O26" s="18" t="s">
        <v>481</v>
      </c>
      <c r="P26" s="20" t="s">
        <v>481</v>
      </c>
      <c r="Q26" s="18" t="s">
        <v>481</v>
      </c>
      <c r="R26" s="20" t="s">
        <v>481</v>
      </c>
      <c r="S26" s="18" t="s">
        <v>481</v>
      </c>
      <c r="T26" s="20" t="s">
        <v>481</v>
      </c>
      <c r="U26" s="18" t="n">
        <v>428.89702201</v>
      </c>
      <c r="V26" s="20" t="n">
        <v>13.04833719</v>
      </c>
    </row>
    <row r="27" spans="1:22">
      <c r="A27" s="15" t="s">
        <v>502</v>
      </c>
      <c r="B27" s="17" t="n">
        <v>5299</v>
      </c>
      <c r="C27" s="18">
        <f>(22.0/B27*100)</f>
        <v/>
      </c>
      <c r="D27" s="19" t="n">
        <v>5277</v>
      </c>
      <c r="E27" s="18" t="n">
        <v>493.22343715</v>
      </c>
      <c r="F27" s="20" t="n">
        <v>1.38032804</v>
      </c>
      <c r="G27" s="18" t="n">
        <v>475.20154806</v>
      </c>
      <c r="H27" s="20" t="n">
        <v>5.02959824</v>
      </c>
      <c r="I27" s="18" t="n">
        <v>441.51868243</v>
      </c>
      <c r="J27" s="20" t="n">
        <v>10.06716361</v>
      </c>
      <c r="K27" s="18" t="n">
        <v>442.45770053</v>
      </c>
      <c r="L27" s="20" t="n">
        <v>12.27846051</v>
      </c>
      <c r="M27" s="18" t="s">
        <v>481</v>
      </c>
      <c r="N27" s="20" t="s">
        <v>481</v>
      </c>
      <c r="O27" s="18" t="s">
        <v>481</v>
      </c>
      <c r="P27" s="20" t="s">
        <v>481</v>
      </c>
      <c r="Q27" s="18" t="s">
        <v>481</v>
      </c>
      <c r="R27" s="20" t="s">
        <v>481</v>
      </c>
      <c r="S27" s="18" t="s">
        <v>481</v>
      </c>
      <c r="T27" s="20" t="s">
        <v>481</v>
      </c>
      <c r="U27" s="18" t="n">
        <v>386.12856068</v>
      </c>
      <c r="V27" s="20" t="n">
        <v>6.62560081</v>
      </c>
    </row>
    <row r="28" spans="1:22">
      <c r="A28" s="15" t="s">
        <v>503</v>
      </c>
      <c r="B28" s="17" t="n">
        <v>7568</v>
      </c>
      <c r="C28" s="18">
        <f>(80.0/B28*100)</f>
        <v/>
      </c>
      <c r="D28" s="19" t="n">
        <v>7488</v>
      </c>
      <c r="E28" s="18" t="n">
        <v>409.80701544</v>
      </c>
      <c r="F28" s="20" t="n">
        <v>2.34972071</v>
      </c>
      <c r="G28" s="18" t="n">
        <v>413.60241369</v>
      </c>
      <c r="H28" s="20" t="n">
        <v>5.02497517</v>
      </c>
      <c r="I28" s="18" t="n">
        <v>407.13036389</v>
      </c>
      <c r="J28" s="20" t="n">
        <v>7.75178221</v>
      </c>
      <c r="K28" s="18" t="n">
        <v>367.95400402</v>
      </c>
      <c r="L28" s="20" t="n">
        <v>10.59642005</v>
      </c>
      <c r="M28" s="18" t="s">
        <v>481</v>
      </c>
      <c r="N28" s="20" t="s">
        <v>481</v>
      </c>
      <c r="O28" s="18" t="s">
        <v>481</v>
      </c>
      <c r="P28" s="20" t="s">
        <v>481</v>
      </c>
      <c r="Q28" s="18" t="s">
        <v>481</v>
      </c>
      <c r="R28" s="20" t="s">
        <v>481</v>
      </c>
      <c r="S28" s="18" t="s">
        <v>481</v>
      </c>
      <c r="T28" s="20" t="s">
        <v>481</v>
      </c>
      <c r="U28" s="18" t="n">
        <v>344.14144026</v>
      </c>
      <c r="V28" s="20" t="n">
        <v>12.64927313</v>
      </c>
    </row>
    <row r="29" spans="1:22">
      <c r="A29" s="15" t="s">
        <v>504</v>
      </c>
      <c r="B29" s="17" t="n">
        <v>5385</v>
      </c>
      <c r="C29" s="18">
        <f>(30.0/B29*100)</f>
        <v/>
      </c>
      <c r="D29" s="19" t="n">
        <v>5355</v>
      </c>
      <c r="E29" s="18" t="n">
        <v>519.27064896</v>
      </c>
      <c r="F29" s="20" t="n">
        <v>2.25847868</v>
      </c>
      <c r="G29" s="18" t="n">
        <v>519.60171911</v>
      </c>
      <c r="H29" s="20" t="n">
        <v>5.51270365</v>
      </c>
      <c r="I29" s="18" t="n">
        <v>503.02993989</v>
      </c>
      <c r="J29" s="20" t="n">
        <v>13.02375973</v>
      </c>
      <c r="K29" s="18" t="n">
        <v>430.85547671</v>
      </c>
      <c r="L29" s="20" t="n">
        <v>20.39894741</v>
      </c>
      <c r="M29" s="18" t="s">
        <v>481</v>
      </c>
      <c r="N29" s="20" t="s">
        <v>481</v>
      </c>
      <c r="O29" s="18" t="s">
        <v>481</v>
      </c>
      <c r="P29" s="20" t="s">
        <v>481</v>
      </c>
      <c r="Q29" s="18" t="n">
        <v>335.3902018</v>
      </c>
      <c r="R29" s="20" t="n">
        <v>12.1685767</v>
      </c>
      <c r="S29" s="18" t="s">
        <v>481</v>
      </c>
      <c r="T29" s="20" t="s">
        <v>481</v>
      </c>
      <c r="U29" s="18" t="n">
        <v>425.8724617</v>
      </c>
      <c r="V29" s="20" t="n">
        <v>14.46714988</v>
      </c>
    </row>
    <row r="30" spans="1:22">
      <c r="A30" s="15" t="s">
        <v>505</v>
      </c>
      <c r="B30" s="17" t="n">
        <v>4520</v>
      </c>
      <c r="C30" s="18">
        <f>(110.0/B30*100)</f>
        <v/>
      </c>
      <c r="D30" s="19" t="n">
        <v>4410</v>
      </c>
      <c r="E30" s="18" t="n">
        <v>500.05186392</v>
      </c>
      <c r="F30" s="20" t="n">
        <v>2.35634941</v>
      </c>
      <c r="G30" s="18" t="n">
        <v>498.48540442</v>
      </c>
      <c r="H30" s="20" t="n">
        <v>5.51526776</v>
      </c>
      <c r="I30" s="18" t="n">
        <v>464.49271609</v>
      </c>
      <c r="J30" s="20" t="n">
        <v>8.92293269</v>
      </c>
      <c r="K30" s="18" t="n">
        <v>466.03584824</v>
      </c>
      <c r="L30" s="20" t="n">
        <v>9.95726249</v>
      </c>
      <c r="M30" s="18" t="s">
        <v>481</v>
      </c>
      <c r="N30" s="20" t="s">
        <v>481</v>
      </c>
      <c r="O30" s="18" t="s">
        <v>481</v>
      </c>
      <c r="P30" s="20" t="s">
        <v>481</v>
      </c>
      <c r="Q30" s="18" t="s">
        <v>481</v>
      </c>
      <c r="R30" s="20" t="s">
        <v>481</v>
      </c>
      <c r="S30" s="18" t="s">
        <v>481</v>
      </c>
      <c r="T30" s="20" t="s">
        <v>481</v>
      </c>
      <c r="U30" s="18" t="n">
        <v>395.23621484</v>
      </c>
      <c r="V30" s="20" t="n">
        <v>13.17359996</v>
      </c>
    </row>
    <row r="31" spans="1:22">
      <c r="A31" s="15" t="s">
        <v>506</v>
      </c>
      <c r="B31" s="17" t="n">
        <v>5456</v>
      </c>
      <c r="C31" s="18">
        <f>(127.0/B31*100)</f>
        <v/>
      </c>
      <c r="D31" s="19" t="n">
        <v>5329</v>
      </c>
      <c r="E31" s="18" t="n">
        <v>506.88615945</v>
      </c>
      <c r="F31" s="20" t="n">
        <v>2.20391806</v>
      </c>
      <c r="G31" s="18" t="n">
        <v>505.61610007</v>
      </c>
      <c r="H31" s="20" t="n">
        <v>4.62260193</v>
      </c>
      <c r="I31" s="18" t="n">
        <v>482.37349835</v>
      </c>
      <c r="J31" s="20" t="n">
        <v>9.18614251</v>
      </c>
      <c r="K31" s="18" t="n">
        <v>448.31703916</v>
      </c>
      <c r="L31" s="20" t="n">
        <v>12.83028787</v>
      </c>
      <c r="M31" s="18" t="s">
        <v>481</v>
      </c>
      <c r="N31" s="20" t="s">
        <v>481</v>
      </c>
      <c r="O31" s="18" t="s">
        <v>481</v>
      </c>
      <c r="P31" s="20" t="s">
        <v>481</v>
      </c>
      <c r="Q31" s="18" t="s">
        <v>481</v>
      </c>
      <c r="R31" s="20" t="s">
        <v>481</v>
      </c>
      <c r="S31" s="18" t="s">
        <v>481</v>
      </c>
      <c r="T31" s="20" t="s">
        <v>481</v>
      </c>
      <c r="U31" s="18" t="n">
        <v>412.74584021</v>
      </c>
      <c r="V31" s="20" t="n">
        <v>7.97586511</v>
      </c>
    </row>
    <row r="32" spans="1:22">
      <c r="A32" s="15" t="s">
        <v>507</v>
      </c>
      <c r="B32" s="17" t="n">
        <v>4478</v>
      </c>
      <c r="C32" s="18">
        <f>(5.0/B32*100)</f>
        <v/>
      </c>
      <c r="D32" s="19" t="n">
        <v>4473</v>
      </c>
      <c r="E32" s="18" t="n">
        <v>505.193165</v>
      </c>
      <c r="F32" s="20" t="n">
        <v>2.49119627</v>
      </c>
      <c r="G32" s="18" t="n">
        <v>509.36536088</v>
      </c>
      <c r="H32" s="20" t="n">
        <v>5.72453212</v>
      </c>
      <c r="I32" s="18" t="n">
        <v>500.66231468</v>
      </c>
      <c r="J32" s="20" t="n">
        <v>10.1476533</v>
      </c>
      <c r="K32" s="18" t="n">
        <v>489.47415106</v>
      </c>
      <c r="L32" s="20" t="n">
        <v>10.40839825</v>
      </c>
      <c r="M32" s="18" t="s">
        <v>481</v>
      </c>
      <c r="N32" s="20" t="s">
        <v>481</v>
      </c>
      <c r="O32" s="18" t="s">
        <v>481</v>
      </c>
      <c r="P32" s="20" t="s">
        <v>481</v>
      </c>
      <c r="Q32" s="18" t="s">
        <v>481</v>
      </c>
      <c r="R32" s="20" t="s">
        <v>481</v>
      </c>
      <c r="S32" s="18" t="s">
        <v>481</v>
      </c>
      <c r="T32" s="20" t="s">
        <v>481</v>
      </c>
      <c r="U32" s="18" t="n">
        <v>435.96880421</v>
      </c>
      <c r="V32" s="20" t="n">
        <v>20.627871</v>
      </c>
    </row>
    <row r="33" spans="1:22">
      <c r="A33" s="15" t="s">
        <v>508</v>
      </c>
      <c r="B33" s="17" t="n">
        <v>7325</v>
      </c>
      <c r="C33" s="18">
        <f>(76.0/B33*100)</f>
        <v/>
      </c>
      <c r="D33" s="19" t="n">
        <v>7249</v>
      </c>
      <c r="E33" s="18" t="n">
        <v>495.39109389</v>
      </c>
      <c r="F33" s="20" t="n">
        <v>2.48294101</v>
      </c>
      <c r="G33" s="18" t="n">
        <v>493.9945424</v>
      </c>
      <c r="H33" s="20" t="n">
        <v>6.54596171</v>
      </c>
      <c r="I33" s="18" t="n">
        <v>437.20094106</v>
      </c>
      <c r="J33" s="20" t="n">
        <v>13.15343583</v>
      </c>
      <c r="K33" s="18" t="n">
        <v>425.92376474</v>
      </c>
      <c r="L33" s="20" t="n">
        <v>17.45356074</v>
      </c>
      <c r="M33" s="18" t="s">
        <v>481</v>
      </c>
      <c r="N33" s="20" t="s">
        <v>481</v>
      </c>
      <c r="O33" s="18" t="s">
        <v>481</v>
      </c>
      <c r="P33" s="20" t="s">
        <v>481</v>
      </c>
      <c r="Q33" s="18" t="s">
        <v>481</v>
      </c>
      <c r="R33" s="20" t="s">
        <v>481</v>
      </c>
      <c r="S33" s="18" t="s">
        <v>481</v>
      </c>
      <c r="T33" s="20" t="s">
        <v>481</v>
      </c>
      <c r="U33" s="18" t="n">
        <v>395.93487931</v>
      </c>
      <c r="V33" s="20" t="n">
        <v>14.21981873</v>
      </c>
    </row>
    <row r="34" spans="1:22">
      <c r="A34" s="15" t="s">
        <v>509</v>
      </c>
      <c r="B34" s="17" t="n">
        <v>6350</v>
      </c>
      <c r="C34" s="18">
        <f>(40.0/B34*100)</f>
        <v/>
      </c>
      <c r="D34" s="19" t="n">
        <v>6310</v>
      </c>
      <c r="E34" s="18" t="n">
        <v>487.12860385</v>
      </c>
      <c r="F34" s="20" t="n">
        <v>2.69342755</v>
      </c>
      <c r="G34" s="18" t="n">
        <v>474.63984599</v>
      </c>
      <c r="H34" s="20" t="n">
        <v>4.82948101</v>
      </c>
      <c r="I34" s="18" t="n">
        <v>448.14862236</v>
      </c>
      <c r="J34" s="20" t="n">
        <v>8.106632640000001</v>
      </c>
      <c r="K34" s="18" t="n">
        <v>452.96724176</v>
      </c>
      <c r="L34" s="20" t="n">
        <v>9.819096</v>
      </c>
      <c r="M34" s="18" t="s">
        <v>481</v>
      </c>
      <c r="N34" s="20" t="s">
        <v>481</v>
      </c>
      <c r="O34" s="18" t="s">
        <v>481</v>
      </c>
      <c r="P34" s="20" t="s">
        <v>481</v>
      </c>
      <c r="Q34" s="18" t="n">
        <v>336.51078337</v>
      </c>
      <c r="R34" s="20" t="n">
        <v>12.24828707</v>
      </c>
      <c r="S34" s="18" t="s">
        <v>481</v>
      </c>
      <c r="T34" s="20" t="s">
        <v>481</v>
      </c>
      <c r="U34" s="18" t="n">
        <v>361.34915462</v>
      </c>
      <c r="V34" s="20" t="n">
        <v>11.81560298</v>
      </c>
    </row>
    <row r="35" spans="1:22">
      <c r="A35" s="15" t="s">
        <v>510</v>
      </c>
      <c r="B35" s="17" t="n">
        <v>6406</v>
      </c>
      <c r="C35" s="18">
        <f>(42.0/B35*100)</f>
        <v/>
      </c>
      <c r="D35" s="19" t="n">
        <v>6364</v>
      </c>
      <c r="E35" s="18" t="n">
        <v>514.16269814</v>
      </c>
      <c r="F35" s="20" t="n">
        <v>1.50798537</v>
      </c>
      <c r="G35" s="18" t="n">
        <v>514.45143554</v>
      </c>
      <c r="H35" s="20" t="n">
        <v>5.44900389</v>
      </c>
      <c r="I35" s="18" t="n">
        <v>477.34098507</v>
      </c>
      <c r="J35" s="20" t="n">
        <v>9.155827759999999</v>
      </c>
      <c r="K35" s="18" t="n">
        <v>464.09072226</v>
      </c>
      <c r="L35" s="20" t="n">
        <v>13.11478738</v>
      </c>
      <c r="M35" s="18" t="s">
        <v>481</v>
      </c>
      <c r="N35" s="20" t="s">
        <v>481</v>
      </c>
      <c r="O35" s="18" t="s">
        <v>481</v>
      </c>
      <c r="P35" s="20" t="s">
        <v>481</v>
      </c>
      <c r="Q35" s="18" t="n">
        <v>349.78970242</v>
      </c>
      <c r="R35" s="20" t="n">
        <v>6.90672373</v>
      </c>
      <c r="S35" s="18" t="s">
        <v>481</v>
      </c>
      <c r="T35" s="20" t="s">
        <v>481</v>
      </c>
      <c r="U35" s="18" t="n">
        <v>452.69902329</v>
      </c>
      <c r="V35" s="20" t="n">
        <v>14.3483929</v>
      </c>
    </row>
    <row r="36" spans="1:22">
      <c r="A36" s="15" t="s">
        <v>511</v>
      </c>
      <c r="B36" s="17" t="n">
        <v>6736</v>
      </c>
      <c r="C36" s="18">
        <f>(33.0/B36*100)</f>
        <v/>
      </c>
      <c r="D36" s="19" t="n">
        <v>6703</v>
      </c>
      <c r="E36" s="18" t="n">
        <v>486.74825241</v>
      </c>
      <c r="F36" s="20" t="n">
        <v>2.15505882</v>
      </c>
      <c r="G36" s="18" t="n">
        <v>492.90165668</v>
      </c>
      <c r="H36" s="20" t="n">
        <v>4.26461967</v>
      </c>
      <c r="I36" s="18" t="n">
        <v>477.95016716</v>
      </c>
      <c r="J36" s="20" t="n">
        <v>9.381853530000001</v>
      </c>
      <c r="K36" s="18" t="n">
        <v>449.56887696</v>
      </c>
      <c r="L36" s="20" t="n">
        <v>11.08151442</v>
      </c>
      <c r="M36" s="18" t="s">
        <v>481</v>
      </c>
      <c r="N36" s="20" t="s">
        <v>481</v>
      </c>
      <c r="O36" s="18" t="s">
        <v>481</v>
      </c>
      <c r="P36" s="20" t="s">
        <v>481</v>
      </c>
      <c r="Q36" s="18" t="s">
        <v>481</v>
      </c>
      <c r="R36" s="20" t="s">
        <v>481</v>
      </c>
      <c r="S36" s="18" t="s">
        <v>481</v>
      </c>
      <c r="T36" s="20" t="s">
        <v>481</v>
      </c>
      <c r="U36" s="18" t="n">
        <v>408.98735973</v>
      </c>
      <c r="V36" s="20" t="n">
        <v>13.19720989</v>
      </c>
    </row>
    <row r="37" spans="1:22">
      <c r="A37" s="15" t="s">
        <v>512</v>
      </c>
      <c r="B37" s="17" t="n">
        <v>5458</v>
      </c>
      <c r="C37" s="18">
        <f>(69.0/B37*100)</f>
        <v/>
      </c>
      <c r="D37" s="19" t="n">
        <v>5389</v>
      </c>
      <c r="E37" s="18" t="n">
        <v>500.45826657</v>
      </c>
      <c r="F37" s="20" t="n">
        <v>3.14531617</v>
      </c>
      <c r="G37" s="18" t="n">
        <v>497.28533402</v>
      </c>
      <c r="H37" s="20" t="n">
        <v>4.6629196</v>
      </c>
      <c r="I37" s="18" t="n">
        <v>474.28466266</v>
      </c>
      <c r="J37" s="20" t="n">
        <v>9.1413241</v>
      </c>
      <c r="K37" s="18" t="n">
        <v>445.04253473</v>
      </c>
      <c r="L37" s="20" t="n">
        <v>11.3809317</v>
      </c>
      <c r="M37" s="18" t="s">
        <v>481</v>
      </c>
      <c r="N37" s="20" t="s">
        <v>481</v>
      </c>
      <c r="O37" s="18" t="s">
        <v>481</v>
      </c>
      <c r="P37" s="20" t="s">
        <v>481</v>
      </c>
      <c r="Q37" s="18" t="s">
        <v>481</v>
      </c>
      <c r="R37" s="20" t="s">
        <v>481</v>
      </c>
      <c r="S37" s="18" t="s">
        <v>481</v>
      </c>
      <c r="T37" s="20" t="s">
        <v>481</v>
      </c>
      <c r="U37" s="18" t="n">
        <v>388.40556005</v>
      </c>
      <c r="V37" s="20" t="n">
        <v>9.80062878</v>
      </c>
    </row>
    <row r="38" spans="1:22">
      <c r="A38" s="15" t="s">
        <v>513</v>
      </c>
      <c r="B38" s="17" t="n">
        <v>5860</v>
      </c>
      <c r="C38" s="18">
        <f>(17.0/B38*100)</f>
        <v/>
      </c>
      <c r="D38" s="19" t="n">
        <v>5843</v>
      </c>
      <c r="E38" s="18" t="n">
        <v>525.55174647</v>
      </c>
      <c r="F38" s="20" t="n">
        <v>2.93870009</v>
      </c>
      <c r="G38" s="18" t="n">
        <v>522.88976931</v>
      </c>
      <c r="H38" s="20" t="n">
        <v>5.5338942</v>
      </c>
      <c r="I38" s="18" t="n">
        <v>502.64085446</v>
      </c>
      <c r="J38" s="20" t="n">
        <v>8.69579768</v>
      </c>
      <c r="K38" s="18" t="n">
        <v>475.6559099</v>
      </c>
      <c r="L38" s="20" t="n">
        <v>12.33281253</v>
      </c>
      <c r="M38" s="18" t="s">
        <v>481</v>
      </c>
      <c r="N38" s="20" t="s">
        <v>481</v>
      </c>
      <c r="O38" s="18" t="s">
        <v>481</v>
      </c>
      <c r="P38" s="20" t="s">
        <v>481</v>
      </c>
      <c r="Q38" s="18" t="s">
        <v>481</v>
      </c>
      <c r="R38" s="20" t="s">
        <v>481</v>
      </c>
      <c r="S38" s="18" t="s">
        <v>481</v>
      </c>
      <c r="T38" s="20" t="s">
        <v>481</v>
      </c>
      <c r="U38" s="18" t="n">
        <v>428.41811445</v>
      </c>
      <c r="V38" s="20" t="n">
        <v>11.03229798</v>
      </c>
    </row>
    <row r="39" spans="1:22">
      <c r="A39" s="15" t="s">
        <v>514</v>
      </c>
      <c r="B39" s="17" t="n">
        <v>5895</v>
      </c>
      <c r="C39" s="18">
        <f>(32.0/B39*100)</f>
        <v/>
      </c>
      <c r="D39" s="19" t="n">
        <v>5863</v>
      </c>
      <c r="E39" s="18" t="n">
        <v>424.69944764</v>
      </c>
      <c r="F39" s="20" t="n">
        <v>4.138636</v>
      </c>
      <c r="G39" s="18" t="n">
        <v>414.90859752</v>
      </c>
      <c r="H39" s="20" t="n">
        <v>7.78345295</v>
      </c>
      <c r="I39" s="18" t="n">
        <v>393.59782811</v>
      </c>
      <c r="J39" s="20" t="n">
        <v>8.746739059999999</v>
      </c>
      <c r="K39" s="18" t="n">
        <v>389.1856458</v>
      </c>
      <c r="L39" s="20" t="n">
        <v>10.67114264</v>
      </c>
      <c r="M39" s="18" t="s">
        <v>481</v>
      </c>
      <c r="N39" s="20" t="s">
        <v>481</v>
      </c>
      <c r="O39" s="18" t="s">
        <v>481</v>
      </c>
      <c r="P39" s="20" t="s">
        <v>481</v>
      </c>
      <c r="Q39" s="18" t="s">
        <v>481</v>
      </c>
      <c r="R39" s="20" t="s">
        <v>481</v>
      </c>
      <c r="S39" s="18" t="s">
        <v>481</v>
      </c>
      <c r="T39" s="20" t="s">
        <v>481</v>
      </c>
      <c r="U39" s="18" t="n">
        <v>350.30884577</v>
      </c>
      <c r="V39" s="20" t="n">
        <v>12.56714203</v>
      </c>
    </row>
    <row r="40" spans="1:22">
      <c r="A40" s="15" t="s">
        <v>515</v>
      </c>
      <c r="B40" s="17" t="n">
        <v>14157</v>
      </c>
      <c r="C40" s="18">
        <f>(298.0/B40*100)</f>
        <v/>
      </c>
      <c r="D40" s="19" t="n">
        <v>13859</v>
      </c>
      <c r="E40" s="18" t="n">
        <v>494.38356394</v>
      </c>
      <c r="F40" s="20" t="n">
        <v>2.50117963</v>
      </c>
      <c r="G40" s="18" t="n">
        <v>504.90198278</v>
      </c>
      <c r="H40" s="20" t="n">
        <v>5.37780698</v>
      </c>
      <c r="I40" s="18" t="n">
        <v>495.01238623</v>
      </c>
      <c r="J40" s="20" t="n">
        <v>10.12311264</v>
      </c>
      <c r="K40" s="18" t="n">
        <v>457.37770798</v>
      </c>
      <c r="L40" s="20" t="n">
        <v>11.83173158</v>
      </c>
      <c r="M40" s="18" t="s">
        <v>481</v>
      </c>
      <c r="N40" s="20" t="s">
        <v>481</v>
      </c>
      <c r="O40" s="18" t="s">
        <v>481</v>
      </c>
      <c r="P40" s="20" t="s">
        <v>481</v>
      </c>
      <c r="Q40" s="18" t="s">
        <v>481</v>
      </c>
      <c r="R40" s="20" t="s">
        <v>481</v>
      </c>
      <c r="S40" s="18" t="s">
        <v>481</v>
      </c>
      <c r="T40" s="20" t="s">
        <v>481</v>
      </c>
      <c r="U40" s="18" t="n">
        <v>413.28195649</v>
      </c>
      <c r="V40" s="20" t="n">
        <v>8.901329909999999</v>
      </c>
    </row>
    <row r="41" spans="1:22">
      <c r="A41" s="15" t="s">
        <v>516</v>
      </c>
      <c r="B41" s="17" t="n">
        <v>5712</v>
      </c>
      <c r="C41" s="18">
        <f>(40.0/B41*100)</f>
        <v/>
      </c>
      <c r="D41" s="19" t="n">
        <v>5672</v>
      </c>
      <c r="E41" s="18" t="n">
        <v>473.8717993</v>
      </c>
      <c r="F41" s="20" t="n">
        <v>3.12963943</v>
      </c>
      <c r="G41" s="18" t="n">
        <v>467.70302931</v>
      </c>
      <c r="H41" s="20" t="n">
        <v>6.06166022</v>
      </c>
      <c r="I41" s="18" t="n">
        <v>449.00479234</v>
      </c>
      <c r="J41" s="20" t="n">
        <v>11.40037293</v>
      </c>
      <c r="K41" s="18" t="n">
        <v>439.41434387</v>
      </c>
      <c r="L41" s="20" t="n">
        <v>12.72491193</v>
      </c>
      <c r="M41" s="18" t="s">
        <v>481</v>
      </c>
      <c r="N41" s="20" t="s">
        <v>481</v>
      </c>
      <c r="O41" s="18" t="s">
        <v>481</v>
      </c>
      <c r="P41" s="20" t="s">
        <v>481</v>
      </c>
      <c r="Q41" s="18" t="n">
        <v>392.51815558</v>
      </c>
      <c r="R41" s="20" t="n">
        <v>16.89642718</v>
      </c>
      <c r="S41" s="18" t="s">
        <v>481</v>
      </c>
      <c r="T41" s="20" t="s">
        <v>481</v>
      </c>
      <c r="U41" s="18" t="n">
        <v>366.25570289</v>
      </c>
      <c r="V41" s="20" t="n">
        <v>14.79512338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413.15702122</v>
      </c>
      <c r="R44" s="20" t="n">
        <v>3.44786688</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(1434.0/B46*100)</f>
        <v/>
      </c>
      <c r="D46" s="19" t="n">
        <v>21707</v>
      </c>
      <c r="E46" s="18" t="n">
        <v>387.31886629</v>
      </c>
      <c r="F46" s="20" t="n">
        <v>2.97023099</v>
      </c>
      <c r="G46" s="18" t="n">
        <v>387.32558056</v>
      </c>
      <c r="H46" s="20" t="n">
        <v>6.60164757</v>
      </c>
      <c r="I46" s="18" t="n">
        <v>370.76551635</v>
      </c>
      <c r="J46" s="20" t="n">
        <v>8.0143006</v>
      </c>
      <c r="K46" s="18" t="n">
        <v>359.79858622</v>
      </c>
      <c r="L46" s="20" t="n">
        <v>10.26973504</v>
      </c>
      <c r="M46" s="18" t="s">
        <v>481</v>
      </c>
      <c r="N46" s="20" t="s">
        <v>481</v>
      </c>
      <c r="O46" s="18" t="s">
        <v>481</v>
      </c>
      <c r="P46" s="20" t="s">
        <v>481</v>
      </c>
      <c r="Q46" s="18" t="s">
        <v>481</v>
      </c>
      <c r="R46" s="20" t="s">
        <v>481</v>
      </c>
      <c r="S46" s="18" t="s">
        <v>481</v>
      </c>
      <c r="T46" s="20" t="s">
        <v>481</v>
      </c>
      <c r="U46" s="18" t="n">
        <v>325.17969598</v>
      </c>
      <c r="V46" s="20" t="n">
        <v>4.51495378</v>
      </c>
    </row>
    <row r="47" spans="1:22">
      <c r="A47" s="15" t="s">
        <v>522</v>
      </c>
      <c r="B47" s="17" t="n">
        <v>5928</v>
      </c>
      <c r="C47" s="18">
        <f>(106.0/B47*100)</f>
        <v/>
      </c>
      <c r="D47" s="19" t="n">
        <v>5822</v>
      </c>
      <c r="E47" s="18" t="n">
        <v>452.04078259</v>
      </c>
      <c r="F47" s="20" t="n">
        <v>3.85447048</v>
      </c>
      <c r="G47" s="18" t="n">
        <v>454.66746133</v>
      </c>
      <c r="H47" s="20" t="n">
        <v>5.40806203</v>
      </c>
      <c r="I47" s="18" t="n">
        <v>423.20994514</v>
      </c>
      <c r="J47" s="20" t="n">
        <v>9.92032126</v>
      </c>
      <c r="K47" s="18" t="n">
        <v>421.1169665</v>
      </c>
      <c r="L47" s="20" t="n">
        <v>8.20557893</v>
      </c>
      <c r="M47" s="18" t="s">
        <v>481</v>
      </c>
      <c r="N47" s="20" t="s">
        <v>481</v>
      </c>
      <c r="O47" s="18" t="s">
        <v>481</v>
      </c>
      <c r="P47" s="20" t="s">
        <v>481</v>
      </c>
      <c r="Q47" s="18" t="s">
        <v>481</v>
      </c>
      <c r="R47" s="20" t="s">
        <v>481</v>
      </c>
      <c r="S47" s="18" t="s">
        <v>481</v>
      </c>
      <c r="T47" s="20" t="s">
        <v>481</v>
      </c>
      <c r="U47" s="18" t="n">
        <v>350.11405299</v>
      </c>
      <c r="V47" s="20" t="n">
        <v>6.64840552</v>
      </c>
    </row>
    <row r="48" spans="1:22">
      <c r="A48" s="15" t="s">
        <v>523</v>
      </c>
      <c r="B48" s="17" t="n">
        <v>9841</v>
      </c>
      <c r="C48" s="18">
        <f>(7.0/B48*100)</f>
        <v/>
      </c>
      <c r="D48" s="19" t="n">
        <v>9834</v>
      </c>
      <c r="E48" s="18" t="n">
        <v>534.77502745</v>
      </c>
      <c r="F48" s="20" t="n">
        <v>4.9745545</v>
      </c>
      <c r="G48" s="18" t="n">
        <v>532.5445306399999</v>
      </c>
      <c r="H48" s="20" t="n">
        <v>6.01179762</v>
      </c>
      <c r="I48" s="18" t="n">
        <v>524.03825951</v>
      </c>
      <c r="J48" s="20" t="n">
        <v>7.8655323</v>
      </c>
      <c r="K48" s="18" t="n">
        <v>503.43452704</v>
      </c>
      <c r="L48" s="20" t="n">
        <v>10.30629554</v>
      </c>
      <c r="M48" s="18" t="s">
        <v>481</v>
      </c>
      <c r="N48" s="20" t="s">
        <v>481</v>
      </c>
      <c r="O48" s="18" t="s">
        <v>481</v>
      </c>
      <c r="P48" s="20" t="s">
        <v>481</v>
      </c>
      <c r="Q48" s="18" t="s">
        <v>481</v>
      </c>
      <c r="R48" s="20" t="s">
        <v>481</v>
      </c>
      <c r="S48" s="18" t="s">
        <v>481</v>
      </c>
      <c r="T48" s="20" t="s">
        <v>481</v>
      </c>
      <c r="U48" s="18" t="n">
        <v>481.12216899</v>
      </c>
      <c r="V48" s="20" t="n">
        <v>27.17106341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(228.0/B50*100)</f>
        <v/>
      </c>
      <c r="D50" s="19" t="n">
        <v>11567</v>
      </c>
      <c r="E50" s="18" t="n">
        <v>391.50095366</v>
      </c>
      <c r="F50" s="20" t="n">
        <v>2.21691874</v>
      </c>
      <c r="G50" s="18" t="n">
        <v>401.80898775</v>
      </c>
      <c r="H50" s="20" t="n">
        <v>4.55287016</v>
      </c>
      <c r="I50" s="18" t="n">
        <v>378.07405027</v>
      </c>
      <c r="J50" s="20" t="n">
        <v>8.68555671</v>
      </c>
      <c r="K50" s="18" t="n">
        <v>338.81872959</v>
      </c>
      <c r="L50" s="20" t="n">
        <v>10.35422885</v>
      </c>
      <c r="M50" s="18" t="s">
        <v>481</v>
      </c>
      <c r="N50" s="20" t="s">
        <v>481</v>
      </c>
      <c r="O50" s="18" t="s">
        <v>481</v>
      </c>
      <c r="P50" s="20" t="s">
        <v>481</v>
      </c>
      <c r="Q50" s="18" t="s">
        <v>481</v>
      </c>
      <c r="R50" s="20" t="s">
        <v>481</v>
      </c>
      <c r="S50" s="18" t="s">
        <v>481</v>
      </c>
      <c r="T50" s="20" t="s">
        <v>481</v>
      </c>
      <c r="U50" s="18" t="n">
        <v>317.47229644</v>
      </c>
      <c r="V50" s="20" t="n">
        <v>11.0295723</v>
      </c>
    </row>
    <row r="51" spans="1:22">
      <c r="A51" s="15" t="s">
        <v>526</v>
      </c>
      <c r="B51" s="17" t="n">
        <v>6866</v>
      </c>
      <c r="C51" s="18">
        <f>(109.0/B51*100)</f>
        <v/>
      </c>
      <c r="D51" s="19" t="n">
        <v>6757</v>
      </c>
      <c r="E51" s="18" t="n">
        <v>403.46176626</v>
      </c>
      <c r="F51" s="20" t="n">
        <v>2.630875</v>
      </c>
      <c r="G51" s="18" t="n">
        <v>406.78377207</v>
      </c>
      <c r="H51" s="20" t="n">
        <v>6.56689278</v>
      </c>
      <c r="I51" s="18" t="n">
        <v>414.15531345</v>
      </c>
      <c r="J51" s="20" t="n">
        <v>11.22593035</v>
      </c>
      <c r="K51" s="18" t="n">
        <v>385.49625766</v>
      </c>
      <c r="L51" s="20" t="n">
        <v>15.52708731</v>
      </c>
      <c r="M51" s="18" t="s">
        <v>481</v>
      </c>
      <c r="N51" s="20" t="s">
        <v>481</v>
      </c>
      <c r="O51" s="18" t="s">
        <v>481</v>
      </c>
      <c r="P51" s="20" t="s">
        <v>481</v>
      </c>
      <c r="Q51" s="18" t="n">
        <v>380.5422133</v>
      </c>
      <c r="R51" s="20" t="n">
        <v>4.31283207</v>
      </c>
      <c r="S51" s="18" t="s">
        <v>481</v>
      </c>
      <c r="T51" s="20" t="s">
        <v>481</v>
      </c>
      <c r="U51" s="18" t="n">
        <v>363.08774426</v>
      </c>
      <c r="V51" s="20" t="n">
        <v>9.80985456</v>
      </c>
    </row>
    <row r="52" spans="1:22">
      <c r="A52" s="15" t="s">
        <v>527</v>
      </c>
      <c r="B52" s="17" t="n">
        <v>5809</v>
      </c>
      <c r="C52" s="18">
        <f>(78.0/B52*100)</f>
        <v/>
      </c>
      <c r="D52" s="19" t="n">
        <v>5731</v>
      </c>
      <c r="E52" s="18" t="n">
        <v>465.235899</v>
      </c>
      <c r="F52" s="20" t="n">
        <v>2.82290099</v>
      </c>
      <c r="G52" s="18" t="n">
        <v>470.51720254</v>
      </c>
      <c r="H52" s="20" t="n">
        <v>5.5248623</v>
      </c>
      <c r="I52" s="18" t="n">
        <v>445.70422573</v>
      </c>
      <c r="J52" s="20" t="n">
        <v>9.03267338</v>
      </c>
      <c r="K52" s="18" t="n">
        <v>447.32081671</v>
      </c>
      <c r="L52" s="20" t="n">
        <v>12.65277784</v>
      </c>
      <c r="M52" s="18" t="s">
        <v>481</v>
      </c>
      <c r="N52" s="20" t="s">
        <v>481</v>
      </c>
      <c r="O52" s="18" t="s">
        <v>481</v>
      </c>
      <c r="P52" s="20" t="s">
        <v>481</v>
      </c>
      <c r="Q52" s="18" t="s">
        <v>481</v>
      </c>
      <c r="R52" s="20" t="s">
        <v>481</v>
      </c>
      <c r="S52" s="18" t="s">
        <v>481</v>
      </c>
      <c r="T52" s="20" t="s">
        <v>481</v>
      </c>
      <c r="U52" s="18" t="n">
        <v>355.31646773</v>
      </c>
      <c r="V52" s="20" t="n">
        <v>15.45679661</v>
      </c>
    </row>
    <row r="53" spans="1:22">
      <c r="A53" s="15" t="s">
        <v>528</v>
      </c>
      <c r="B53" s="17" t="n">
        <v>5571</v>
      </c>
      <c r="C53" s="18">
        <f>(85.0/B53*100)</f>
        <v/>
      </c>
      <c r="D53" s="19" t="n">
        <v>5486</v>
      </c>
      <c r="E53" s="18" t="n">
        <v>446.02531018</v>
      </c>
      <c r="F53" s="20" t="n">
        <v>1.80289832</v>
      </c>
      <c r="G53" s="18" t="n">
        <v>433.69580698</v>
      </c>
      <c r="H53" s="20" t="n">
        <v>5.10715405</v>
      </c>
      <c r="I53" s="18" t="n">
        <v>382.48969549</v>
      </c>
      <c r="J53" s="20" t="n">
        <v>9.784081779999999</v>
      </c>
      <c r="K53" s="18" t="n">
        <v>391.51151238</v>
      </c>
      <c r="L53" s="20" t="n">
        <v>10.94733646</v>
      </c>
      <c r="M53" s="18" t="s">
        <v>481</v>
      </c>
      <c r="N53" s="20" t="s">
        <v>481</v>
      </c>
      <c r="O53" s="18" t="s">
        <v>481</v>
      </c>
      <c r="P53" s="20" t="s">
        <v>481</v>
      </c>
      <c r="Q53" s="18" t="s">
        <v>481</v>
      </c>
      <c r="R53" s="20" t="s">
        <v>481</v>
      </c>
      <c r="S53" s="18" t="s">
        <v>481</v>
      </c>
      <c r="T53" s="20" t="s">
        <v>481</v>
      </c>
      <c r="U53" s="18" t="n">
        <v>333.6425312</v>
      </c>
      <c r="V53" s="20" t="n">
        <v>8.284529170000001</v>
      </c>
    </row>
    <row r="54" spans="1:22">
      <c r="A54" s="15" t="s">
        <v>529</v>
      </c>
      <c r="B54" s="17" t="n">
        <v>4740</v>
      </c>
      <c r="C54" s="18">
        <f>(127.0/B54*100)</f>
        <v/>
      </c>
      <c r="D54" s="19" t="n">
        <v>4613</v>
      </c>
      <c r="E54" s="18" t="n">
        <v>335.58270927</v>
      </c>
      <c r="F54" s="20" t="n">
        <v>2.85127213</v>
      </c>
      <c r="G54" s="18" t="n">
        <v>333.74025107</v>
      </c>
      <c r="H54" s="20" t="n">
        <v>5.0311665</v>
      </c>
      <c r="I54" s="18" t="n">
        <v>333.77622576</v>
      </c>
      <c r="J54" s="20" t="n">
        <v>6.3568684</v>
      </c>
      <c r="K54" s="18" t="n">
        <v>314.16252498</v>
      </c>
      <c r="L54" s="20" t="n">
        <v>7.20923958</v>
      </c>
      <c r="M54" s="18" t="s">
        <v>481</v>
      </c>
      <c r="N54" s="20" t="s">
        <v>481</v>
      </c>
      <c r="O54" s="18" t="s">
        <v>481</v>
      </c>
      <c r="P54" s="20" t="s">
        <v>481</v>
      </c>
      <c r="Q54" s="18" t="s">
        <v>481</v>
      </c>
      <c r="R54" s="20" t="s">
        <v>481</v>
      </c>
      <c r="S54" s="18" t="s">
        <v>481</v>
      </c>
      <c r="T54" s="20" t="s">
        <v>481</v>
      </c>
      <c r="U54" s="18" t="n">
        <v>267.66192822</v>
      </c>
      <c r="V54" s="20" t="n">
        <v>3.92814742</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549.22557942</v>
      </c>
      <c r="F56" s="20" t="n">
        <v>3.07293129</v>
      </c>
      <c r="G56" s="18" t="n">
        <v>547.4163200199999</v>
      </c>
      <c r="H56" s="20" t="n">
        <v>5.36151737</v>
      </c>
      <c r="I56" s="18" t="n">
        <v>550.80579447</v>
      </c>
      <c r="J56" s="20" t="n">
        <v>7.6701151</v>
      </c>
      <c r="K56" s="18" t="n">
        <v>524.53528527</v>
      </c>
      <c r="L56" s="20" t="n">
        <v>7.43528347</v>
      </c>
      <c r="M56" s="18" t="s">
        <v>481</v>
      </c>
      <c r="N56" s="20" t="s">
        <v>481</v>
      </c>
      <c r="O56" s="18" t="s">
        <v>481</v>
      </c>
      <c r="P56" s="20" t="s">
        <v>481</v>
      </c>
      <c r="Q56" s="18" t="s">
        <v>481</v>
      </c>
      <c r="R56" s="20" t="s">
        <v>481</v>
      </c>
      <c r="S56" s="18" t="s">
        <v>481</v>
      </c>
      <c r="T56" s="20" t="s">
        <v>481</v>
      </c>
      <c r="U56" s="18" t="n">
        <v>504.45566516</v>
      </c>
      <c r="V56" s="20" t="n">
        <v>16.40392844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(139.0/B61*100)</f>
        <v/>
      </c>
      <c r="D61" s="19" t="n">
        <v>6386</v>
      </c>
      <c r="E61" s="18" t="n">
        <v>483.9841056</v>
      </c>
      <c r="F61" s="20" t="n">
        <v>2.28682601</v>
      </c>
      <c r="G61" s="18" t="n">
        <v>472.35579676</v>
      </c>
      <c r="H61" s="20" t="n">
        <v>5.39243016</v>
      </c>
      <c r="I61" s="18" t="n">
        <v>441.20517166</v>
      </c>
      <c r="J61" s="20" t="n">
        <v>10.01937699</v>
      </c>
      <c r="K61" s="18" t="n">
        <v>419.70523601</v>
      </c>
      <c r="L61" s="20" t="n">
        <v>14.22245045</v>
      </c>
      <c r="M61" s="18" t="s">
        <v>481</v>
      </c>
      <c r="N61" s="20" t="s">
        <v>481</v>
      </c>
      <c r="O61" s="18" t="s">
        <v>481</v>
      </c>
      <c r="P61" s="20" t="s">
        <v>481</v>
      </c>
      <c r="Q61" s="18" t="s">
        <v>481</v>
      </c>
      <c r="R61" s="20" t="s">
        <v>481</v>
      </c>
      <c r="S61" s="18" t="s">
        <v>481</v>
      </c>
      <c r="T61" s="20" t="s">
        <v>481</v>
      </c>
      <c r="U61" s="18" t="n">
        <v>393.92428672</v>
      </c>
      <c r="V61" s="20" t="n">
        <v>10.68089781</v>
      </c>
    </row>
    <row r="62" spans="1:22">
      <c r="A62" s="15" t="s">
        <v>537</v>
      </c>
      <c r="B62" s="17" t="n">
        <v>4476</v>
      </c>
      <c r="C62" s="18">
        <f>(3.0/B62*100)</f>
        <v/>
      </c>
      <c r="D62" s="19" t="n">
        <v>4473</v>
      </c>
      <c r="E62" s="18" t="n">
        <v>545.9387000299999</v>
      </c>
      <c r="F62" s="20" t="n">
        <v>1.31905842</v>
      </c>
      <c r="G62" s="18" t="n">
        <v>546.96715682</v>
      </c>
      <c r="H62" s="20" t="n">
        <v>3.0526785</v>
      </c>
      <c r="I62" s="18" t="n">
        <v>532.99078865</v>
      </c>
      <c r="J62" s="20" t="n">
        <v>6.60355388</v>
      </c>
      <c r="K62" s="18" t="n">
        <v>507.0794109</v>
      </c>
      <c r="L62" s="20" t="n">
        <v>8.45759571</v>
      </c>
      <c r="M62" s="18" t="s">
        <v>481</v>
      </c>
      <c r="N62" s="20" t="s">
        <v>481</v>
      </c>
      <c r="O62" s="18" t="s">
        <v>481</v>
      </c>
      <c r="P62" s="20" t="s">
        <v>481</v>
      </c>
      <c r="Q62" s="18" t="s">
        <v>481</v>
      </c>
      <c r="R62" s="20" t="s">
        <v>481</v>
      </c>
      <c r="S62" s="18" t="s">
        <v>481</v>
      </c>
      <c r="T62" s="20" t="s">
        <v>481</v>
      </c>
      <c r="U62" s="18" t="n">
        <v>503.39397771</v>
      </c>
      <c r="V62" s="20" t="n">
        <v>28.0073154</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423.66537008</v>
      </c>
      <c r="F66" s="20" t="n">
        <v>1.50867293</v>
      </c>
      <c r="G66" s="18" t="n">
        <v>431.05407773</v>
      </c>
      <c r="H66" s="20" t="n">
        <v>7.0970516</v>
      </c>
      <c r="I66" s="18" t="n">
        <v>383.81659981</v>
      </c>
      <c r="J66" s="20" t="n">
        <v>11.85406329</v>
      </c>
      <c r="K66" s="18" t="n">
        <v>379.37902594</v>
      </c>
      <c r="L66" s="20" t="n">
        <v>11.30057917</v>
      </c>
      <c r="M66" s="18" t="s">
        <v>481</v>
      </c>
      <c r="N66" s="20" t="s">
        <v>481</v>
      </c>
      <c r="O66" s="18" t="s">
        <v>481</v>
      </c>
      <c r="P66" s="20" t="s">
        <v>481</v>
      </c>
      <c r="Q66" s="18" t="s">
        <v>481</v>
      </c>
      <c r="R66" s="20" t="s">
        <v>481</v>
      </c>
      <c r="S66" s="18" t="s">
        <v>481</v>
      </c>
      <c r="T66" s="20" t="s">
        <v>481</v>
      </c>
      <c r="U66" s="18" t="n">
        <v>347.20457082</v>
      </c>
      <c r="V66" s="20" t="n">
        <v>8.129170739999999</v>
      </c>
    </row>
    <row r="67" spans="1:22">
      <c r="A67" s="15" t="s">
        <v>542</v>
      </c>
      <c r="B67" s="17" t="n">
        <v>6971</v>
      </c>
      <c r="C67" s="18">
        <f>(146.0/B67*100)</f>
        <v/>
      </c>
      <c r="D67" s="19" t="n">
        <v>6825</v>
      </c>
      <c r="E67" s="18" t="n">
        <v>392.40170061</v>
      </c>
      <c r="F67" s="20" t="n">
        <v>2.86497827</v>
      </c>
      <c r="G67" s="18" t="n">
        <v>386.07221817</v>
      </c>
      <c r="H67" s="20" t="n">
        <v>4.07182407</v>
      </c>
      <c r="I67" s="18" t="n">
        <v>369.35438073</v>
      </c>
      <c r="J67" s="20" t="n">
        <v>7.92973401</v>
      </c>
      <c r="K67" s="18" t="n">
        <v>369.87720964</v>
      </c>
      <c r="L67" s="20" t="n">
        <v>7.91284112</v>
      </c>
      <c r="M67" s="18" t="s">
        <v>481</v>
      </c>
      <c r="N67" s="20" t="s">
        <v>481</v>
      </c>
      <c r="O67" s="18" t="s">
        <v>481</v>
      </c>
      <c r="P67" s="20" t="s">
        <v>481</v>
      </c>
      <c r="Q67" s="18" t="s">
        <v>481</v>
      </c>
      <c r="R67" s="20" t="s">
        <v>481</v>
      </c>
      <c r="S67" s="18" t="s">
        <v>481</v>
      </c>
      <c r="T67" s="20" t="s">
        <v>481</v>
      </c>
      <c r="U67" s="18" t="n">
        <v>290.83430962</v>
      </c>
      <c r="V67" s="20" t="n">
        <v>8.862688540000001</v>
      </c>
    </row>
    <row r="68" spans="1:22">
      <c r="A68" s="15" t="s">
        <v>543</v>
      </c>
      <c r="B68" s="17" t="n">
        <v>12083</v>
      </c>
      <c r="C68" s="18">
        <f>(26.0/B68*100)</f>
        <v/>
      </c>
      <c r="D68" s="19" t="n">
        <v>12057</v>
      </c>
      <c r="E68" s="18" t="n">
        <v>417.93810916</v>
      </c>
      <c r="F68" s="20" t="n">
        <v>1.66057089</v>
      </c>
      <c r="G68" s="18" t="n">
        <v>406.13037034</v>
      </c>
      <c r="H68" s="20" t="n">
        <v>3.25233944</v>
      </c>
      <c r="I68" s="18" t="n">
        <v>356.03577702</v>
      </c>
      <c r="J68" s="20" t="n">
        <v>4.56357789</v>
      </c>
      <c r="K68" s="18" t="n">
        <v>352.98966707</v>
      </c>
      <c r="L68" s="20" t="n">
        <v>6.77732644</v>
      </c>
      <c r="M68" s="18" t="s">
        <v>481</v>
      </c>
      <c r="N68" s="20" t="s">
        <v>481</v>
      </c>
      <c r="O68" s="18" t="s">
        <v>481</v>
      </c>
      <c r="P68" s="20" t="s">
        <v>481</v>
      </c>
      <c r="Q68" s="18" t="s">
        <v>481</v>
      </c>
      <c r="R68" s="20" t="s">
        <v>481</v>
      </c>
      <c r="S68" s="18" t="s">
        <v>481</v>
      </c>
      <c r="T68" s="20" t="s">
        <v>481</v>
      </c>
      <c r="U68" s="18" t="n">
        <v>320.27046089</v>
      </c>
      <c r="V68" s="20" t="n">
        <v>4.09595595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496.64973223</v>
      </c>
      <c r="F70" s="20" t="n">
        <v>3.17420974</v>
      </c>
      <c r="G70" s="18" t="n">
        <v>506.63522924</v>
      </c>
      <c r="H70" s="20" t="n">
        <v>5.21411643</v>
      </c>
      <c r="I70" s="18" t="n">
        <v>480.32426843</v>
      </c>
      <c r="J70" s="20" t="n">
        <v>9.238992870000001</v>
      </c>
      <c r="K70" s="18" t="n">
        <v>486.25029888</v>
      </c>
      <c r="L70" s="20" t="n">
        <v>7.80599769</v>
      </c>
      <c r="M70" s="18" t="s">
        <v>481</v>
      </c>
      <c r="N70" s="20" t="s">
        <v>481</v>
      </c>
      <c r="O70" s="18" t="s">
        <v>481</v>
      </c>
      <c r="P70" s="20" t="s">
        <v>481</v>
      </c>
      <c r="Q70" s="18" t="s">
        <v>481</v>
      </c>
      <c r="R70" s="20" t="s">
        <v>481</v>
      </c>
      <c r="S70" s="18" t="s">
        <v>481</v>
      </c>
      <c r="T70" s="20" t="s">
        <v>481</v>
      </c>
      <c r="U70" s="18" t="n">
        <v>432.69295226</v>
      </c>
      <c r="V70" s="20" t="n">
        <v>12.13223697</v>
      </c>
    </row>
    <row r="71" spans="1:22">
      <c r="A71" s="15" t="s">
        <v>546</v>
      </c>
      <c r="B71" s="17" t="n">
        <v>6115</v>
      </c>
      <c r="C71" s="18">
        <f>(17.0/B71*100)</f>
        <v/>
      </c>
      <c r="D71" s="19" t="n">
        <v>6098</v>
      </c>
      <c r="E71" s="18" t="n">
        <v>569.14456649</v>
      </c>
      <c r="F71" s="20" t="n">
        <v>1.71738243</v>
      </c>
      <c r="G71" s="18" t="n">
        <v>553.52663017</v>
      </c>
      <c r="H71" s="20" t="n">
        <v>4.05883706</v>
      </c>
      <c r="I71" s="18" t="n">
        <v>529.16954529</v>
      </c>
      <c r="J71" s="20" t="n">
        <v>9.441968900000001</v>
      </c>
      <c r="K71" s="18" t="n">
        <v>502.06890441</v>
      </c>
      <c r="L71" s="20" t="n">
        <v>11.74446357</v>
      </c>
      <c r="M71" s="18" t="s">
        <v>481</v>
      </c>
      <c r="N71" s="20" t="s">
        <v>481</v>
      </c>
      <c r="O71" s="18" t="s">
        <v>481</v>
      </c>
      <c r="P71" s="20" t="s">
        <v>481</v>
      </c>
      <c r="Q71" s="18" t="s">
        <v>481</v>
      </c>
      <c r="R71" s="20" t="s">
        <v>481</v>
      </c>
      <c r="S71" s="18" t="s">
        <v>481</v>
      </c>
      <c r="T71" s="20" t="s">
        <v>481</v>
      </c>
      <c r="U71" s="18" t="n">
        <v>467.36647257</v>
      </c>
      <c r="V71" s="20" t="n">
        <v>33.22199237</v>
      </c>
    </row>
    <row r="72" spans="1:22">
      <c r="A72" s="15" t="s">
        <v>547</v>
      </c>
      <c r="B72" s="17" t="n">
        <v>7708</v>
      </c>
      <c r="C72" s="18">
        <f>(5.0/B72*100)</f>
        <v/>
      </c>
      <c r="D72" s="19" t="n">
        <v>7703</v>
      </c>
      <c r="E72" s="18" t="n">
        <v>541.1142591399999</v>
      </c>
      <c r="F72" s="20" t="n">
        <v>3.06648929</v>
      </c>
      <c r="G72" s="18" t="n">
        <v>556.46246146</v>
      </c>
      <c r="H72" s="20" t="n">
        <v>5.63697787</v>
      </c>
      <c r="I72" s="18" t="n">
        <v>541.96326798</v>
      </c>
      <c r="J72" s="20" t="n">
        <v>8.284693000000001</v>
      </c>
      <c r="K72" s="18" t="n">
        <v>515.7003112</v>
      </c>
      <c r="L72" s="20" t="n">
        <v>14.06751654</v>
      </c>
      <c r="M72" s="18" t="s">
        <v>481</v>
      </c>
      <c r="N72" s="20" t="s">
        <v>481</v>
      </c>
      <c r="O72" s="18" t="s">
        <v>481</v>
      </c>
      <c r="P72" s="20" t="s">
        <v>481</v>
      </c>
      <c r="Q72" s="18" t="s">
        <v>481</v>
      </c>
      <c r="R72" s="20" t="s">
        <v>481</v>
      </c>
      <c r="S72" s="18" t="s">
        <v>481</v>
      </c>
      <c r="T72" s="20" t="s">
        <v>481</v>
      </c>
      <c r="U72" s="18" t="n">
        <v>484.66182962</v>
      </c>
      <c r="V72" s="20" t="n">
        <v>24.70475533</v>
      </c>
    </row>
    <row r="73" spans="1:22">
      <c r="A73" s="15" t="s">
        <v>548</v>
      </c>
      <c r="B73" s="17" t="n">
        <v>8249</v>
      </c>
      <c r="C73" s="18">
        <f>(148.0/B73*100)</f>
        <v/>
      </c>
      <c r="D73" s="19" t="n">
        <v>8101</v>
      </c>
      <c r="E73" s="18" t="n">
        <v>422.10539529</v>
      </c>
      <c r="F73" s="20" t="n">
        <v>3.18005667</v>
      </c>
      <c r="G73" s="18" t="n">
        <v>402.71952325</v>
      </c>
      <c r="H73" s="20" t="n">
        <v>4.98609219</v>
      </c>
      <c r="I73" s="18" t="n">
        <v>384.54164283</v>
      </c>
      <c r="J73" s="20" t="n">
        <v>6.6500567</v>
      </c>
      <c r="K73" s="18" t="n">
        <v>385.26397403</v>
      </c>
      <c r="L73" s="20" t="n">
        <v>8.530985830000001</v>
      </c>
      <c r="M73" s="18" t="s">
        <v>481</v>
      </c>
      <c r="N73" s="20" t="s">
        <v>481</v>
      </c>
      <c r="O73" s="18" t="s">
        <v>481</v>
      </c>
      <c r="P73" s="20" t="s">
        <v>481</v>
      </c>
      <c r="Q73" s="18" t="s">
        <v>481</v>
      </c>
      <c r="R73" s="20" t="s">
        <v>481</v>
      </c>
      <c r="S73" s="18" t="s">
        <v>481</v>
      </c>
      <c r="T73" s="20" t="s">
        <v>481</v>
      </c>
      <c r="U73" s="18" t="n">
        <v>345.78558297</v>
      </c>
      <c r="V73" s="20" t="n">
        <v>12.14130263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(218.0/B75*100)</f>
        <v/>
      </c>
      <c r="D75" s="19" t="n">
        <v>5157</v>
      </c>
      <c r="E75" s="18" t="n">
        <v>374.40502701</v>
      </c>
      <c r="F75" s="20" t="n">
        <v>3.09222528</v>
      </c>
      <c r="G75" s="18" t="n">
        <v>368.2877351</v>
      </c>
      <c r="H75" s="20" t="n">
        <v>5.22959505</v>
      </c>
      <c r="I75" s="18" t="n">
        <v>334.80379974</v>
      </c>
      <c r="J75" s="20" t="n">
        <v>9.22703546</v>
      </c>
      <c r="K75" s="18" t="n">
        <v>350.38520112</v>
      </c>
      <c r="L75" s="20" t="n">
        <v>10.83334182</v>
      </c>
      <c r="M75" s="18" t="s">
        <v>481</v>
      </c>
      <c r="N75" s="20" t="s">
        <v>481</v>
      </c>
      <c r="O75" s="18" t="s">
        <v>481</v>
      </c>
      <c r="P75" s="20" t="s">
        <v>481</v>
      </c>
      <c r="Q75" s="18" t="s">
        <v>481</v>
      </c>
      <c r="R75" s="20" t="s">
        <v>481</v>
      </c>
      <c r="S75" s="18" t="s">
        <v>481</v>
      </c>
      <c r="T75" s="20" t="s">
        <v>481</v>
      </c>
      <c r="U75" s="18" t="n">
        <v>321.39510124</v>
      </c>
      <c r="V75" s="20" t="n">
        <v>8.45934325</v>
      </c>
    </row>
    <row r="76" spans="1:22">
      <c r="A76" s="15" t="s">
        <v>551</v>
      </c>
      <c r="B76" s="17" t="n">
        <v>14167</v>
      </c>
      <c r="C76" s="18">
        <f>(229.0/B76*100)</f>
        <v/>
      </c>
      <c r="D76" s="19" t="n">
        <v>13938</v>
      </c>
      <c r="E76" s="18" t="n">
        <v>437.91418178</v>
      </c>
      <c r="F76" s="20" t="n">
        <v>2.33262284</v>
      </c>
      <c r="G76" s="18" t="n">
        <v>426.58067773</v>
      </c>
      <c r="H76" s="20" t="n">
        <v>5.2340994</v>
      </c>
      <c r="I76" s="18" t="n">
        <v>384.69564071</v>
      </c>
      <c r="J76" s="20" t="n">
        <v>6.72666502</v>
      </c>
      <c r="K76" s="18" t="n">
        <v>377.42933594</v>
      </c>
      <c r="L76" s="20" t="n">
        <v>7.29922311</v>
      </c>
      <c r="M76" s="18" t="s">
        <v>481</v>
      </c>
      <c r="N76" s="20" t="s">
        <v>481</v>
      </c>
      <c r="O76" s="18" t="s">
        <v>481</v>
      </c>
      <c r="P76" s="20" t="s">
        <v>481</v>
      </c>
      <c r="Q76" s="18" t="s">
        <v>481</v>
      </c>
      <c r="R76" s="20" t="s">
        <v>481</v>
      </c>
      <c r="S76" s="18" t="s">
        <v>481</v>
      </c>
      <c r="T76" s="20" t="s">
        <v>481</v>
      </c>
      <c r="U76" s="18" t="n">
        <v>349.26395292</v>
      </c>
      <c r="V76" s="20" t="n">
        <v>6.77956062</v>
      </c>
    </row>
    <row r="77" spans="1:22">
      <c r="A77" s="15" t="s">
        <v>552</v>
      </c>
      <c r="B77" s="17" t="n">
        <v>6062</v>
      </c>
      <c r="C77" s="18">
        <f>(98.0/B77*100)</f>
        <v/>
      </c>
      <c r="D77" s="19" t="n">
        <v>5964</v>
      </c>
      <c r="E77" s="18" t="n">
        <v>423.46436804</v>
      </c>
      <c r="F77" s="20" t="n">
        <v>2.46527755</v>
      </c>
      <c r="G77" s="18" t="n">
        <v>432.70287227</v>
      </c>
      <c r="H77" s="20" t="n">
        <v>5.22816376</v>
      </c>
      <c r="I77" s="18" t="n">
        <v>397.02101799</v>
      </c>
      <c r="J77" s="20" t="n">
        <v>13.30083921</v>
      </c>
      <c r="K77" s="18" t="n">
        <v>399.48683505</v>
      </c>
      <c r="L77" s="20" t="n">
        <v>11.80291492</v>
      </c>
      <c r="M77" s="18" t="s">
        <v>481</v>
      </c>
      <c r="N77" s="20" t="s">
        <v>481</v>
      </c>
      <c r="O77" s="18" t="s">
        <v>481</v>
      </c>
      <c r="P77" s="20" t="s">
        <v>481</v>
      </c>
      <c r="Q77" s="18" t="s">
        <v>481</v>
      </c>
      <c r="R77" s="20" t="s">
        <v>481</v>
      </c>
      <c r="S77" s="18" t="s">
        <v>481</v>
      </c>
      <c r="T77" s="20" t="s">
        <v>481</v>
      </c>
      <c r="U77" s="18" t="n">
        <v>341.53751724</v>
      </c>
      <c r="V77" s="20" t="n">
        <v>5.69102324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452.84230531</v>
      </c>
      <c r="F81" s="20" t="n">
        <v>3.47079095</v>
      </c>
      <c r="G81" s="18" t="n">
        <v>443.03314885</v>
      </c>
      <c r="H81" s="20" t="n">
        <v>3.58106147</v>
      </c>
      <c r="I81" s="18" t="n">
        <v>401.85065614</v>
      </c>
      <c r="J81" s="20" t="n">
        <v>6.39366695</v>
      </c>
      <c r="K81" s="18" t="n">
        <v>388.23631148</v>
      </c>
      <c r="L81" s="20" t="n">
        <v>7.20673711</v>
      </c>
      <c r="M81" s="18" t="s">
        <v>481</v>
      </c>
      <c r="N81" s="20" t="s">
        <v>481</v>
      </c>
      <c r="O81" s="18" t="s">
        <v>481</v>
      </c>
      <c r="P81" s="20" t="s">
        <v>481</v>
      </c>
      <c r="Q81" s="18" t="s">
        <v>481</v>
      </c>
      <c r="R81" s="20" t="s">
        <v>481</v>
      </c>
      <c r="S81" s="18" t="s">
        <v>481</v>
      </c>
      <c r="T81" s="20" t="s">
        <v>481</v>
      </c>
      <c r="U81" s="18" t="n">
        <v>388.12277831</v>
      </c>
      <c r="V81" s="20" t="n">
        <v>17.36940254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927</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501.79929021</v>
      </c>
      <c r="F7" s="20" t="n">
        <v>1.72058974</v>
      </c>
      <c r="G7" s="18" t="n">
        <v>480.60114162</v>
      </c>
      <c r="H7" s="20" t="n">
        <v>3.80174126</v>
      </c>
      <c r="I7" s="18" t="n">
        <v>457.66144471</v>
      </c>
      <c r="J7" s="20" t="n">
        <v>7.57304534</v>
      </c>
      <c r="K7" s="18" t="n">
        <v>456.01392692</v>
      </c>
      <c r="L7" s="20" t="n">
        <v>7.18514004</v>
      </c>
      <c r="M7" s="18" t="s">
        <v>481</v>
      </c>
      <c r="N7" s="20" t="s">
        <v>481</v>
      </c>
      <c r="O7" s="18" t="s">
        <v>481</v>
      </c>
      <c r="P7" s="20" t="s">
        <v>481</v>
      </c>
      <c r="Q7" s="18" t="s">
        <v>481</v>
      </c>
      <c r="R7" s="20" t="s">
        <v>481</v>
      </c>
      <c r="S7" s="18" t="s">
        <v>481</v>
      </c>
      <c r="T7" s="20" t="s">
        <v>481</v>
      </c>
      <c r="U7" s="18" t="n">
        <v>418.91431138</v>
      </c>
      <c r="V7" s="20" t="n">
        <v>6.61353076</v>
      </c>
    </row>
    <row r="8" spans="1:22">
      <c r="A8" s="15" t="s">
        <v>483</v>
      </c>
      <c r="B8" s="17" t="n">
        <v>7007</v>
      </c>
      <c r="C8" s="18">
        <f>(28.0/B8*100)</f>
        <v/>
      </c>
      <c r="D8" s="19" t="n">
        <v>6979</v>
      </c>
      <c r="E8" s="18" t="n">
        <v>500.6598834</v>
      </c>
      <c r="F8" s="20" t="n">
        <v>2.86967927</v>
      </c>
      <c r="G8" s="18" t="n">
        <v>492.75416306</v>
      </c>
      <c r="H8" s="20" t="n">
        <v>7.04972177</v>
      </c>
      <c r="I8" s="18" t="n">
        <v>470.80047812</v>
      </c>
      <c r="J8" s="20" t="n">
        <v>11.15537686</v>
      </c>
      <c r="K8" s="18" t="n">
        <v>494.07863713</v>
      </c>
      <c r="L8" s="20" t="n">
        <v>11.47177076</v>
      </c>
      <c r="M8" s="18" t="s">
        <v>481</v>
      </c>
      <c r="N8" s="20" t="s">
        <v>481</v>
      </c>
      <c r="O8" s="18" t="s">
        <v>481</v>
      </c>
      <c r="P8" s="20" t="s">
        <v>481</v>
      </c>
      <c r="Q8" s="18" t="n">
        <v>301.63126691</v>
      </c>
      <c r="R8" s="20" t="n">
        <v>25.14921031</v>
      </c>
      <c r="S8" s="18" t="s">
        <v>481</v>
      </c>
      <c r="T8" s="20" t="s">
        <v>481</v>
      </c>
      <c r="U8" s="18" t="n">
        <v>419.21989077</v>
      </c>
      <c r="V8" s="20" t="n">
        <v>11.55605446</v>
      </c>
    </row>
    <row r="9" spans="1:22">
      <c r="A9" s="15" t="s">
        <v>484</v>
      </c>
      <c r="B9" s="17" t="n">
        <v>9651</v>
      </c>
      <c r="C9" s="18">
        <f>(136.0/B9*100)</f>
        <v/>
      </c>
      <c r="D9" s="19" t="n">
        <v>9515</v>
      </c>
      <c r="E9" s="18" t="n">
        <v>516.58959859</v>
      </c>
      <c r="F9" s="20" t="n">
        <v>2.39493075</v>
      </c>
      <c r="G9" s="18" t="n">
        <v>502.53311182</v>
      </c>
      <c r="H9" s="20" t="n">
        <v>5.58946647</v>
      </c>
      <c r="I9" s="18" t="n">
        <v>472.78693524</v>
      </c>
      <c r="J9" s="20" t="n">
        <v>10.35766976</v>
      </c>
      <c r="K9" s="18" t="n">
        <v>467.94687716</v>
      </c>
      <c r="L9" s="20" t="n">
        <v>12.99815976</v>
      </c>
      <c r="M9" s="18" t="s">
        <v>481</v>
      </c>
      <c r="N9" s="20" t="s">
        <v>481</v>
      </c>
      <c r="O9" s="18" t="s">
        <v>481</v>
      </c>
      <c r="P9" s="20" t="s">
        <v>481</v>
      </c>
      <c r="Q9" s="18" t="n">
        <v>357.98454354</v>
      </c>
      <c r="R9" s="20" t="n">
        <v>11.51846445</v>
      </c>
      <c r="S9" s="18" t="s">
        <v>481</v>
      </c>
      <c r="T9" s="20" t="s">
        <v>481</v>
      </c>
      <c r="U9" s="18" t="n">
        <v>412.98241842</v>
      </c>
      <c r="V9" s="20" t="n">
        <v>8.453161250000001</v>
      </c>
    </row>
    <row r="10" spans="1:22">
      <c r="A10" s="15" t="s">
        <v>485</v>
      </c>
      <c r="B10" s="17" t="n">
        <v>20058</v>
      </c>
      <c r="C10" s="18">
        <f>(534.0/B10*100)</f>
        <v/>
      </c>
      <c r="D10" s="19" t="n">
        <v>19524</v>
      </c>
      <c r="E10" s="18" t="n">
        <v>520.15794934</v>
      </c>
      <c r="F10" s="20" t="n">
        <v>2.28531075</v>
      </c>
      <c r="G10" s="18" t="n">
        <v>514.82912583</v>
      </c>
      <c r="H10" s="20" t="n">
        <v>3.64683286</v>
      </c>
      <c r="I10" s="18" t="n">
        <v>482.43615737</v>
      </c>
      <c r="J10" s="20" t="n">
        <v>9.20587426</v>
      </c>
      <c r="K10" s="18" t="n">
        <v>464.69979393</v>
      </c>
      <c r="L10" s="20" t="n">
        <v>8.781965550000001</v>
      </c>
      <c r="M10" s="18" t="s">
        <v>481</v>
      </c>
      <c r="N10" s="20" t="s">
        <v>481</v>
      </c>
      <c r="O10" s="18" t="s">
        <v>481</v>
      </c>
      <c r="P10" s="20" t="s">
        <v>481</v>
      </c>
      <c r="Q10" s="18" t="s">
        <v>481</v>
      </c>
      <c r="R10" s="20" t="s">
        <v>481</v>
      </c>
      <c r="S10" s="18" t="s">
        <v>481</v>
      </c>
      <c r="T10" s="20" t="s">
        <v>481</v>
      </c>
      <c r="U10" s="18" t="n">
        <v>450.38998184</v>
      </c>
      <c r="V10" s="20" t="n">
        <v>8.78329523</v>
      </c>
    </row>
    <row r="11" spans="1:22">
      <c r="A11" s="15" t="s">
        <v>486</v>
      </c>
      <c r="B11" s="17" t="n">
        <v>7053</v>
      </c>
      <c r="C11" s="18">
        <f>(60.0/B11*100)</f>
        <v/>
      </c>
      <c r="D11" s="19" t="n">
        <v>6993</v>
      </c>
      <c r="E11" s="18" t="n">
        <v>428.16998214</v>
      </c>
      <c r="F11" s="20" t="n">
        <v>2.58450429</v>
      </c>
      <c r="G11" s="18" t="n">
        <v>407.38130016</v>
      </c>
      <c r="H11" s="20" t="n">
        <v>5.21956501</v>
      </c>
      <c r="I11" s="18" t="n">
        <v>365.50407108</v>
      </c>
      <c r="J11" s="20" t="n">
        <v>14.03166824</v>
      </c>
      <c r="K11" s="18" t="n">
        <v>388.21005074</v>
      </c>
      <c r="L11" s="20" t="n">
        <v>17.184427</v>
      </c>
      <c r="M11" s="18" t="s">
        <v>481</v>
      </c>
      <c r="N11" s="20" t="s">
        <v>481</v>
      </c>
      <c r="O11" s="18" t="s">
        <v>481</v>
      </c>
      <c r="P11" s="20" t="s">
        <v>481</v>
      </c>
      <c r="Q11" s="18" t="s">
        <v>481</v>
      </c>
      <c r="R11" s="20" t="s">
        <v>481</v>
      </c>
      <c r="S11" s="18" t="s">
        <v>481</v>
      </c>
      <c r="T11" s="20" t="s">
        <v>481</v>
      </c>
      <c r="U11" s="18" t="n">
        <v>348.81647372</v>
      </c>
      <c r="V11" s="20" t="n">
        <v>8.02558359</v>
      </c>
    </row>
    <row r="12" spans="1:22">
      <c r="A12" s="15" t="s">
        <v>487</v>
      </c>
      <c r="B12" s="17" t="n">
        <v>6894</v>
      </c>
      <c r="C12" s="18">
        <f>(59.0/B12*100)</f>
        <v/>
      </c>
      <c r="D12" s="19" t="n">
        <v>6835</v>
      </c>
      <c r="E12" s="18" t="n">
        <v>499.65667937</v>
      </c>
      <c r="F12" s="20" t="n">
        <v>2.28718836</v>
      </c>
      <c r="G12" s="18" t="n">
        <v>503.12116299</v>
      </c>
      <c r="H12" s="20" t="n">
        <v>4.60277275</v>
      </c>
      <c r="I12" s="18" t="n">
        <v>479.29697945</v>
      </c>
      <c r="J12" s="20" t="n">
        <v>8.57130218</v>
      </c>
      <c r="K12" s="18" t="n">
        <v>468.98315873</v>
      </c>
      <c r="L12" s="20" t="n">
        <v>7.9707294</v>
      </c>
      <c r="M12" s="18" t="s">
        <v>481</v>
      </c>
      <c r="N12" s="20" t="s">
        <v>481</v>
      </c>
      <c r="O12" s="18" t="s">
        <v>481</v>
      </c>
      <c r="P12" s="20" t="s">
        <v>481</v>
      </c>
      <c r="Q12" s="18" t="n">
        <v>340.98506961</v>
      </c>
      <c r="R12" s="20" t="n">
        <v>12.52444664</v>
      </c>
      <c r="S12" s="18" t="s">
        <v>481</v>
      </c>
      <c r="T12" s="20" t="s">
        <v>481</v>
      </c>
      <c r="U12" s="18" t="n">
        <v>405.57203599</v>
      </c>
      <c r="V12" s="20" t="n">
        <v>9.988943170000001</v>
      </c>
    </row>
    <row r="13" spans="1:22">
      <c r="A13" s="15" t="s">
        <v>488</v>
      </c>
      <c r="B13" s="17" t="n">
        <v>7161</v>
      </c>
      <c r="C13" s="18">
        <f>(99.0/B13*100)</f>
        <v/>
      </c>
      <c r="D13" s="19" t="n">
        <v>7062</v>
      </c>
      <c r="E13" s="18" t="n">
        <v>516.9015786799999</v>
      </c>
      <c r="F13" s="20" t="n">
        <v>2.24255313</v>
      </c>
      <c r="G13" s="18" t="n">
        <v>509.68335459</v>
      </c>
      <c r="H13" s="20" t="n">
        <v>4.65545851</v>
      </c>
      <c r="I13" s="18" t="n">
        <v>516.79302795</v>
      </c>
      <c r="J13" s="20" t="n">
        <v>9.540968579999999</v>
      </c>
      <c r="K13" s="18" t="n">
        <v>468.25539118</v>
      </c>
      <c r="L13" s="20" t="n">
        <v>10.2672181</v>
      </c>
      <c r="M13" s="18" t="s">
        <v>481</v>
      </c>
      <c r="N13" s="20" t="s">
        <v>481</v>
      </c>
      <c r="O13" s="18" t="s">
        <v>481</v>
      </c>
      <c r="P13" s="20" t="s">
        <v>481</v>
      </c>
      <c r="Q13" s="18" t="n">
        <v>447.51533769</v>
      </c>
      <c r="R13" s="20" t="n">
        <v>5.97365007</v>
      </c>
      <c r="S13" s="18" t="s">
        <v>481</v>
      </c>
      <c r="T13" s="20" t="s">
        <v>481</v>
      </c>
      <c r="U13" s="18" t="n">
        <v>428.27748393</v>
      </c>
      <c r="V13" s="20" t="n">
        <v>10.88004738</v>
      </c>
    </row>
    <row r="14" spans="1:22">
      <c r="A14" s="15" t="s">
        <v>489</v>
      </c>
      <c r="B14" s="17" t="n">
        <v>5587</v>
      </c>
      <c r="C14" s="18">
        <f>(76.0/B14*100)</f>
        <v/>
      </c>
      <c r="D14" s="19" t="n">
        <v>5511</v>
      </c>
      <c r="E14" s="18" t="n">
        <v>522.00929804</v>
      </c>
      <c r="F14" s="20" t="n">
        <v>2.25946524</v>
      </c>
      <c r="G14" s="18" t="n">
        <v>513.33356731</v>
      </c>
      <c r="H14" s="20" t="n">
        <v>4.8096</v>
      </c>
      <c r="I14" s="18" t="n">
        <v>518.48101692</v>
      </c>
      <c r="J14" s="20" t="n">
        <v>9.408218590000001</v>
      </c>
      <c r="K14" s="18" t="n">
        <v>507.10396907</v>
      </c>
      <c r="L14" s="20" t="n">
        <v>12.10537785</v>
      </c>
      <c r="M14" s="18" t="s">
        <v>481</v>
      </c>
      <c r="N14" s="20" t="s">
        <v>481</v>
      </c>
      <c r="O14" s="18" t="s">
        <v>481</v>
      </c>
      <c r="P14" s="20" t="s">
        <v>481</v>
      </c>
      <c r="Q14" s="18" t="s">
        <v>481</v>
      </c>
      <c r="R14" s="20" t="s">
        <v>481</v>
      </c>
      <c r="S14" s="18" t="s">
        <v>481</v>
      </c>
      <c r="T14" s="20" t="s">
        <v>481</v>
      </c>
      <c r="U14" s="18" t="n">
        <v>467.95558994</v>
      </c>
      <c r="V14" s="20" t="n">
        <v>11.61427915</v>
      </c>
    </row>
    <row r="15" spans="1:22">
      <c r="A15" s="15" t="s">
        <v>490</v>
      </c>
      <c r="B15" s="17" t="n">
        <v>5882</v>
      </c>
      <c r="C15" s="18">
        <f>(53.0/B15*100)</f>
        <v/>
      </c>
      <c r="D15" s="19" t="n">
        <v>5829</v>
      </c>
      <c r="E15" s="18" t="n">
        <v>516.10784834</v>
      </c>
      <c r="F15" s="20" t="n">
        <v>2.28187939</v>
      </c>
      <c r="G15" s="18" t="n">
        <v>505.37519214</v>
      </c>
      <c r="H15" s="20" t="n">
        <v>4.57836015</v>
      </c>
      <c r="I15" s="18" t="n">
        <v>498.41178343</v>
      </c>
      <c r="J15" s="20" t="n">
        <v>7.70911601</v>
      </c>
      <c r="K15" s="18" t="n">
        <v>489.90658337</v>
      </c>
      <c r="L15" s="20" t="n">
        <v>11.69699456</v>
      </c>
      <c r="M15" s="18" t="s">
        <v>481</v>
      </c>
      <c r="N15" s="20" t="s">
        <v>481</v>
      </c>
      <c r="O15" s="18" t="s">
        <v>481</v>
      </c>
      <c r="P15" s="20" t="s">
        <v>481</v>
      </c>
      <c r="Q15" s="18" t="n">
        <v>368.85220715</v>
      </c>
      <c r="R15" s="20" t="n">
        <v>14.5875493</v>
      </c>
      <c r="S15" s="18" t="s">
        <v>481</v>
      </c>
      <c r="T15" s="20" t="s">
        <v>481</v>
      </c>
      <c r="U15" s="18" t="n">
        <v>423.57423715</v>
      </c>
      <c r="V15" s="20" t="n">
        <v>13.11787627</v>
      </c>
    </row>
    <row r="16" spans="1:22">
      <c r="A16" s="15" t="s">
        <v>491</v>
      </c>
      <c r="B16" s="17" t="n">
        <v>6108</v>
      </c>
      <c r="C16" s="18">
        <f>(112.0/B16*100)</f>
        <v/>
      </c>
      <c r="D16" s="19" t="n">
        <v>5996</v>
      </c>
      <c r="E16" s="18" t="n">
        <v>501.54112867</v>
      </c>
      <c r="F16" s="20" t="n">
        <v>1.95885602</v>
      </c>
      <c r="G16" s="18" t="n">
        <v>478.21338055</v>
      </c>
      <c r="H16" s="20" t="n">
        <v>6.64473819</v>
      </c>
      <c r="I16" s="18" t="n">
        <v>448.32236061</v>
      </c>
      <c r="J16" s="20" t="n">
        <v>12.78275246</v>
      </c>
      <c r="K16" s="18" t="n">
        <v>402.44595725</v>
      </c>
      <c r="L16" s="20" t="n">
        <v>14.73394139</v>
      </c>
      <c r="M16" s="18" t="s">
        <v>481</v>
      </c>
      <c r="N16" s="20" t="s">
        <v>481</v>
      </c>
      <c r="O16" s="18" t="s">
        <v>481</v>
      </c>
      <c r="P16" s="20" t="s">
        <v>481</v>
      </c>
      <c r="Q16" s="18" t="s">
        <v>481</v>
      </c>
      <c r="R16" s="20" t="s">
        <v>481</v>
      </c>
      <c r="S16" s="18" t="s">
        <v>481</v>
      </c>
      <c r="T16" s="20" t="s">
        <v>481</v>
      </c>
      <c r="U16" s="18" t="n">
        <v>375.22865517</v>
      </c>
      <c r="V16" s="20" t="n">
        <v>7.73908238</v>
      </c>
    </row>
    <row r="17" spans="1:22">
      <c r="A17" s="15" t="s">
        <v>492</v>
      </c>
      <c r="B17" s="17" t="n">
        <v>6504</v>
      </c>
      <c r="C17" s="18">
        <f>(765.0/B17*100)</f>
        <v/>
      </c>
      <c r="D17" s="19" t="n">
        <v>5739</v>
      </c>
      <c r="E17" s="18" t="n">
        <v>517.13866118</v>
      </c>
      <c r="F17" s="20" t="n">
        <v>2.76519235</v>
      </c>
      <c r="G17" s="18" t="n">
        <v>490.55875359</v>
      </c>
      <c r="H17" s="20" t="n">
        <v>9.226293829999999</v>
      </c>
      <c r="I17" s="18" t="n">
        <v>457.64599263</v>
      </c>
      <c r="J17" s="20" t="n">
        <v>16.6543395</v>
      </c>
      <c r="K17" s="18" t="n">
        <v>473.09699507</v>
      </c>
      <c r="L17" s="20" t="n">
        <v>15.91997822</v>
      </c>
      <c r="M17" s="18" t="s">
        <v>481</v>
      </c>
      <c r="N17" s="20" t="s">
        <v>481</v>
      </c>
      <c r="O17" s="18" t="s">
        <v>481</v>
      </c>
      <c r="P17" s="20" t="s">
        <v>481</v>
      </c>
      <c r="Q17" s="18" t="n">
        <v>362.96139732</v>
      </c>
      <c r="R17" s="20" t="n">
        <v>12.64520278</v>
      </c>
      <c r="S17" s="18" t="s">
        <v>481</v>
      </c>
      <c r="T17" s="20" t="s">
        <v>481</v>
      </c>
      <c r="U17" s="18" t="n">
        <v>442.71414291</v>
      </c>
      <c r="V17" s="20" t="n">
        <v>9.747676950000001</v>
      </c>
    </row>
    <row r="18" spans="1:22">
      <c r="A18" s="15" t="s">
        <v>493</v>
      </c>
      <c r="B18" s="17" t="n">
        <v>5532</v>
      </c>
      <c r="C18" s="18">
        <f>(28.0/B18*100)</f>
        <v/>
      </c>
      <c r="D18" s="19" t="n">
        <v>5504</v>
      </c>
      <c r="E18" s="18" t="n">
        <v>458.34581847</v>
      </c>
      <c r="F18" s="20" t="n">
        <v>3.39174034</v>
      </c>
      <c r="G18" s="18" t="n">
        <v>450.69973523</v>
      </c>
      <c r="H18" s="20" t="n">
        <v>7.30030097</v>
      </c>
      <c r="I18" s="18" t="n">
        <v>404.22048083</v>
      </c>
      <c r="J18" s="20" t="n">
        <v>13.74614689</v>
      </c>
      <c r="K18" s="18" t="n">
        <v>408.76253779</v>
      </c>
      <c r="L18" s="20" t="n">
        <v>12.10821352</v>
      </c>
      <c r="M18" s="18" t="s">
        <v>481</v>
      </c>
      <c r="N18" s="20" t="s">
        <v>481</v>
      </c>
      <c r="O18" s="18" t="s">
        <v>481</v>
      </c>
      <c r="P18" s="20" t="s">
        <v>481</v>
      </c>
      <c r="Q18" s="18" t="s">
        <v>481</v>
      </c>
      <c r="R18" s="20" t="s">
        <v>481</v>
      </c>
      <c r="S18" s="18" t="s">
        <v>481</v>
      </c>
      <c r="T18" s="20" t="s">
        <v>481</v>
      </c>
      <c r="U18" s="18" t="n">
        <v>374.34249368</v>
      </c>
      <c r="V18" s="20" t="n">
        <v>13.80598275</v>
      </c>
    </row>
    <row r="19" spans="1:22">
      <c r="A19" s="15" t="s">
        <v>494</v>
      </c>
      <c r="B19" s="17" t="n">
        <v>5658</v>
      </c>
      <c r="C19" s="18">
        <f>(80.0/B19*100)</f>
        <v/>
      </c>
      <c r="D19" s="19" t="n">
        <v>5578</v>
      </c>
      <c r="E19" s="18" t="n">
        <v>482.29907328</v>
      </c>
      <c r="F19" s="20" t="n">
        <v>2.53353693</v>
      </c>
      <c r="G19" s="18" t="n">
        <v>473.63593573</v>
      </c>
      <c r="H19" s="20" t="n">
        <v>7.98407677</v>
      </c>
      <c r="I19" s="18" t="n">
        <v>438.44076531</v>
      </c>
      <c r="J19" s="20" t="n">
        <v>12.31791302</v>
      </c>
      <c r="K19" s="18" t="n">
        <v>427.36753463</v>
      </c>
      <c r="L19" s="20" t="n">
        <v>13.62946159</v>
      </c>
      <c r="M19" s="18" t="s">
        <v>481</v>
      </c>
      <c r="N19" s="20" t="s">
        <v>481</v>
      </c>
      <c r="O19" s="18" t="s">
        <v>481</v>
      </c>
      <c r="P19" s="20" t="s">
        <v>481</v>
      </c>
      <c r="Q19" s="18" t="s">
        <v>481</v>
      </c>
      <c r="R19" s="20" t="s">
        <v>481</v>
      </c>
      <c r="S19" s="18" t="s">
        <v>481</v>
      </c>
      <c r="T19" s="20" t="s">
        <v>481</v>
      </c>
      <c r="U19" s="18" t="n">
        <v>372.14105486</v>
      </c>
      <c r="V19" s="20" t="n">
        <v>11.13229758</v>
      </c>
    </row>
    <row r="20" spans="1:22">
      <c r="A20" s="15" t="s">
        <v>495</v>
      </c>
      <c r="B20" s="17" t="n">
        <v>3371</v>
      </c>
      <c r="C20" s="18">
        <f>(75.0/B20*100)</f>
        <v/>
      </c>
      <c r="D20" s="19" t="n">
        <v>3296</v>
      </c>
      <c r="E20" s="18" t="n">
        <v>492.50312347</v>
      </c>
      <c r="F20" s="20" t="n">
        <v>2.09953888</v>
      </c>
      <c r="G20" s="18" t="n">
        <v>464.5768805</v>
      </c>
      <c r="H20" s="20" t="n">
        <v>8.38816418</v>
      </c>
      <c r="I20" s="18" t="n">
        <v>467.95905914</v>
      </c>
      <c r="J20" s="20" t="n">
        <v>19.49591736</v>
      </c>
      <c r="K20" s="18" t="n">
        <v>468.3688659</v>
      </c>
      <c r="L20" s="20" t="n">
        <v>18.80527554</v>
      </c>
      <c r="M20" s="18" t="s">
        <v>481</v>
      </c>
      <c r="N20" s="20" t="s">
        <v>481</v>
      </c>
      <c r="O20" s="18" t="s">
        <v>481</v>
      </c>
      <c r="P20" s="20" t="s">
        <v>481</v>
      </c>
      <c r="Q20" s="18" t="s">
        <v>481</v>
      </c>
      <c r="R20" s="20" t="s">
        <v>481</v>
      </c>
      <c r="S20" s="18" t="s">
        <v>481</v>
      </c>
      <c r="T20" s="20" t="s">
        <v>481</v>
      </c>
      <c r="U20" s="18" t="n">
        <v>392.86990487</v>
      </c>
      <c r="V20" s="20" t="n">
        <v>14.58128406</v>
      </c>
    </row>
    <row r="21" spans="1:22">
      <c r="A21" s="15" t="s">
        <v>496</v>
      </c>
      <c r="B21" s="17" t="n">
        <v>5741</v>
      </c>
      <c r="C21" s="18">
        <f>(45.0/B21*100)</f>
        <v/>
      </c>
      <c r="D21" s="19" t="n">
        <v>5696</v>
      </c>
      <c r="E21" s="18" t="n">
        <v>504.35098077</v>
      </c>
      <c r="F21" s="20" t="n">
        <v>1.97704434</v>
      </c>
      <c r="G21" s="18" t="n">
        <v>502.05753785</v>
      </c>
      <c r="H21" s="20" t="n">
        <v>5.74145992</v>
      </c>
      <c r="I21" s="18" t="n">
        <v>506.77350776</v>
      </c>
      <c r="J21" s="20" t="n">
        <v>9.185443490000001</v>
      </c>
      <c r="K21" s="18" t="n">
        <v>488.88188316</v>
      </c>
      <c r="L21" s="20" t="n">
        <v>13.88665013</v>
      </c>
      <c r="M21" s="18" t="s">
        <v>481</v>
      </c>
      <c r="N21" s="20" t="s">
        <v>481</v>
      </c>
      <c r="O21" s="18" t="s">
        <v>481</v>
      </c>
      <c r="P21" s="20" t="s">
        <v>481</v>
      </c>
      <c r="Q21" s="18" t="s">
        <v>481</v>
      </c>
      <c r="R21" s="20" t="s">
        <v>481</v>
      </c>
      <c r="S21" s="18" t="s">
        <v>481</v>
      </c>
      <c r="T21" s="20" t="s">
        <v>481</v>
      </c>
      <c r="U21" s="18" t="n">
        <v>468.01724752</v>
      </c>
      <c r="V21" s="20" t="n">
        <v>15.26758882</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489.72873084</v>
      </c>
      <c r="R23" s="20" t="n">
        <v>2.84541514</v>
      </c>
      <c r="S23" s="18" t="s">
        <v>481</v>
      </c>
      <c r="T23" s="20" t="s">
        <v>481</v>
      </c>
      <c r="U23" s="18" t="s">
        <v>481</v>
      </c>
      <c r="V23" s="20" t="s">
        <v>481</v>
      </c>
    </row>
    <row r="24" spans="1:22">
      <c r="A24" s="15" t="s">
        <v>499</v>
      </c>
      <c r="B24" s="17" t="n">
        <v>6647</v>
      </c>
      <c r="C24" s="18">
        <f>(7.0/B24*100)</f>
        <v/>
      </c>
      <c r="D24" s="19" t="n">
        <v>6640</v>
      </c>
      <c r="E24" s="18" t="n">
        <v>531.3134513799999</v>
      </c>
      <c r="F24" s="20" t="n">
        <v>2.94790198</v>
      </c>
      <c r="G24" s="18" t="n">
        <v>551.53534251</v>
      </c>
      <c r="H24" s="20" t="n">
        <v>5.25493793</v>
      </c>
      <c r="I24" s="18" t="n">
        <v>540.45105328</v>
      </c>
      <c r="J24" s="20" t="n">
        <v>7.29879031</v>
      </c>
      <c r="K24" s="18" t="n">
        <v>517.82300162</v>
      </c>
      <c r="L24" s="20" t="n">
        <v>8.017417740000001</v>
      </c>
      <c r="M24" s="18" t="s">
        <v>481</v>
      </c>
      <c r="N24" s="20" t="s">
        <v>481</v>
      </c>
      <c r="O24" s="18" t="s">
        <v>481</v>
      </c>
      <c r="P24" s="20" t="s">
        <v>481</v>
      </c>
      <c r="Q24" s="18" t="s">
        <v>481</v>
      </c>
      <c r="R24" s="20" t="s">
        <v>481</v>
      </c>
      <c r="S24" s="18" t="s">
        <v>481</v>
      </c>
      <c r="T24" s="20" t="s">
        <v>481</v>
      </c>
      <c r="U24" s="18" t="n">
        <v>472.7966879</v>
      </c>
      <c r="V24" s="20" t="n">
        <v>22.45493183</v>
      </c>
    </row>
    <row r="25" spans="1:22">
      <c r="A25" s="15" t="s">
        <v>500</v>
      </c>
      <c r="B25" s="17" t="n">
        <v>5581</v>
      </c>
      <c r="C25" s="18">
        <f>(25.0/B25*100)</f>
        <v/>
      </c>
      <c r="D25" s="19" t="n">
        <v>5556</v>
      </c>
      <c r="E25" s="18" t="n">
        <v>524.9220425</v>
      </c>
      <c r="F25" s="20" t="n">
        <v>3.72125006</v>
      </c>
      <c r="G25" s="18" t="n">
        <v>514.8097954900001</v>
      </c>
      <c r="H25" s="20" t="n">
        <v>18.08401967</v>
      </c>
      <c r="I25" s="18" t="n">
        <v>448.23569987</v>
      </c>
      <c r="J25" s="20" t="n">
        <v>25.00189372</v>
      </c>
      <c r="K25" s="18" t="n">
        <v>520.58243183</v>
      </c>
      <c r="L25" s="20" t="n">
        <v>29.95937604</v>
      </c>
      <c r="M25" s="18" t="s">
        <v>481</v>
      </c>
      <c r="N25" s="20" t="s">
        <v>481</v>
      </c>
      <c r="O25" s="18" t="s">
        <v>481</v>
      </c>
      <c r="P25" s="20" t="s">
        <v>481</v>
      </c>
      <c r="Q25" s="18" t="s">
        <v>481</v>
      </c>
      <c r="R25" s="20" t="s">
        <v>481</v>
      </c>
      <c r="S25" s="18" t="s">
        <v>481</v>
      </c>
      <c r="T25" s="20" t="s">
        <v>481</v>
      </c>
      <c r="U25" s="18" t="n">
        <v>452.12106601</v>
      </c>
      <c r="V25" s="20" t="n">
        <v>27.95448019</v>
      </c>
    </row>
    <row r="26" spans="1:22">
      <c r="A26" s="15" t="s">
        <v>501</v>
      </c>
      <c r="B26" s="17" t="n">
        <v>4869</v>
      </c>
      <c r="C26" s="18">
        <f>(39.0/B26*100)</f>
        <v/>
      </c>
      <c r="D26" s="19" t="n">
        <v>4830</v>
      </c>
      <c r="E26" s="18" t="n">
        <v>486.40376948</v>
      </c>
      <c r="F26" s="20" t="n">
        <v>2.04463333</v>
      </c>
      <c r="G26" s="18" t="n">
        <v>481.41187683</v>
      </c>
      <c r="H26" s="20" t="n">
        <v>3.80012396</v>
      </c>
      <c r="I26" s="18" t="n">
        <v>467.19407667</v>
      </c>
      <c r="J26" s="20" t="n">
        <v>7.10639637</v>
      </c>
      <c r="K26" s="18" t="n">
        <v>456.27648586</v>
      </c>
      <c r="L26" s="20" t="n">
        <v>6.97707223</v>
      </c>
      <c r="M26" s="18" t="s">
        <v>481</v>
      </c>
      <c r="N26" s="20" t="s">
        <v>481</v>
      </c>
      <c r="O26" s="18" t="s">
        <v>481</v>
      </c>
      <c r="P26" s="20" t="s">
        <v>481</v>
      </c>
      <c r="Q26" s="18" t="s">
        <v>481</v>
      </c>
      <c r="R26" s="20" t="s">
        <v>481</v>
      </c>
      <c r="S26" s="18" t="s">
        <v>481</v>
      </c>
      <c r="T26" s="20" t="s">
        <v>481</v>
      </c>
      <c r="U26" s="18" t="n">
        <v>420.00006304</v>
      </c>
      <c r="V26" s="20" t="n">
        <v>12.37205053</v>
      </c>
    </row>
    <row r="27" spans="1:22">
      <c r="A27" s="15" t="s">
        <v>502</v>
      </c>
      <c r="B27" s="17" t="n">
        <v>5299</v>
      </c>
      <c r="C27" s="18">
        <f>(22.0/B27*100)</f>
        <v/>
      </c>
      <c r="D27" s="19" t="n">
        <v>5277</v>
      </c>
      <c r="E27" s="18" t="n">
        <v>492.75096885</v>
      </c>
      <c r="F27" s="20" t="n">
        <v>1.38777262</v>
      </c>
      <c r="G27" s="18" t="n">
        <v>468.91554781</v>
      </c>
      <c r="H27" s="20" t="n">
        <v>6.56634508</v>
      </c>
      <c r="I27" s="18" t="n">
        <v>424.52084339</v>
      </c>
      <c r="J27" s="20" t="n">
        <v>13.57912295</v>
      </c>
      <c r="K27" s="18" t="n">
        <v>440.56705129</v>
      </c>
      <c r="L27" s="20" t="n">
        <v>12.08945253</v>
      </c>
      <c r="M27" s="18" t="s">
        <v>481</v>
      </c>
      <c r="N27" s="20" t="s">
        <v>481</v>
      </c>
      <c r="O27" s="18" t="s">
        <v>481</v>
      </c>
      <c r="P27" s="20" t="s">
        <v>481</v>
      </c>
      <c r="Q27" s="18" t="s">
        <v>481</v>
      </c>
      <c r="R27" s="20" t="s">
        <v>481</v>
      </c>
      <c r="S27" s="18" t="s">
        <v>481</v>
      </c>
      <c r="T27" s="20" t="s">
        <v>481</v>
      </c>
      <c r="U27" s="18" t="n">
        <v>387.61534257</v>
      </c>
      <c r="V27" s="20" t="n">
        <v>6.60969891</v>
      </c>
    </row>
    <row r="28" spans="1:22">
      <c r="A28" s="15" t="s">
        <v>503</v>
      </c>
      <c r="B28" s="17" t="n">
        <v>7568</v>
      </c>
      <c r="C28" s="18">
        <f>(80.0/B28*100)</f>
        <v/>
      </c>
      <c r="D28" s="19" t="n">
        <v>7488</v>
      </c>
      <c r="E28" s="18" t="n">
        <v>411.1167136</v>
      </c>
      <c r="F28" s="20" t="n">
        <v>2.3049765</v>
      </c>
      <c r="G28" s="18" t="n">
        <v>406.76436652</v>
      </c>
      <c r="H28" s="20" t="n">
        <v>4.7922874</v>
      </c>
      <c r="I28" s="18" t="n">
        <v>386.69295669</v>
      </c>
      <c r="J28" s="20" t="n">
        <v>7.50872227</v>
      </c>
      <c r="K28" s="18" t="n">
        <v>381.08132269</v>
      </c>
      <c r="L28" s="20" t="n">
        <v>10.42937957</v>
      </c>
      <c r="M28" s="18" t="s">
        <v>481</v>
      </c>
      <c r="N28" s="20" t="s">
        <v>481</v>
      </c>
      <c r="O28" s="18" t="s">
        <v>481</v>
      </c>
      <c r="P28" s="20" t="s">
        <v>481</v>
      </c>
      <c r="Q28" s="18" t="s">
        <v>481</v>
      </c>
      <c r="R28" s="20" t="s">
        <v>481</v>
      </c>
      <c r="S28" s="18" t="s">
        <v>481</v>
      </c>
      <c r="T28" s="20" t="s">
        <v>481</v>
      </c>
      <c r="U28" s="18" t="n">
        <v>362.2627209</v>
      </c>
      <c r="V28" s="20" t="n">
        <v>11.11999238</v>
      </c>
    </row>
    <row r="29" spans="1:22">
      <c r="A29" s="15" t="s">
        <v>504</v>
      </c>
      <c r="B29" s="17" t="n">
        <v>5385</v>
      </c>
      <c r="C29" s="18">
        <f>(30.0/B29*100)</f>
        <v/>
      </c>
      <c r="D29" s="19" t="n">
        <v>5355</v>
      </c>
      <c r="E29" s="18" t="n">
        <v>520.77799708</v>
      </c>
      <c r="F29" s="20" t="n">
        <v>2.21271222</v>
      </c>
      <c r="G29" s="18" t="n">
        <v>492.78712853</v>
      </c>
      <c r="H29" s="20" t="n">
        <v>6.33089989</v>
      </c>
      <c r="I29" s="18" t="n">
        <v>466.49690095</v>
      </c>
      <c r="J29" s="20" t="n">
        <v>16.37153404</v>
      </c>
      <c r="K29" s="18" t="n">
        <v>431.72387142</v>
      </c>
      <c r="L29" s="20" t="n">
        <v>20.53756884</v>
      </c>
      <c r="M29" s="18" t="s">
        <v>481</v>
      </c>
      <c r="N29" s="20" t="s">
        <v>481</v>
      </c>
      <c r="O29" s="18" t="s">
        <v>481</v>
      </c>
      <c r="P29" s="20" t="s">
        <v>481</v>
      </c>
      <c r="Q29" s="18" t="n">
        <v>335.3902018</v>
      </c>
      <c r="R29" s="20" t="n">
        <v>12.1685767</v>
      </c>
      <c r="S29" s="18" t="s">
        <v>481</v>
      </c>
      <c r="T29" s="20" t="s">
        <v>481</v>
      </c>
      <c r="U29" s="18" t="n">
        <v>425.90148468</v>
      </c>
      <c r="V29" s="20" t="n">
        <v>16.4235515</v>
      </c>
    </row>
    <row r="30" spans="1:22">
      <c r="A30" s="15" t="s">
        <v>505</v>
      </c>
      <c r="B30" s="17" t="n">
        <v>4520</v>
      </c>
      <c r="C30" s="18">
        <f>(110.0/B30*100)</f>
        <v/>
      </c>
      <c r="D30" s="19" t="n">
        <v>4410</v>
      </c>
      <c r="E30" s="18" t="n">
        <v>501.55742694</v>
      </c>
      <c r="F30" s="20" t="n">
        <v>2.35020163</v>
      </c>
      <c r="G30" s="18" t="n">
        <v>483.55487428</v>
      </c>
      <c r="H30" s="20" t="n">
        <v>4.82503769</v>
      </c>
      <c r="I30" s="18" t="n">
        <v>474.86349025</v>
      </c>
      <c r="J30" s="20" t="n">
        <v>9.226697189999999</v>
      </c>
      <c r="K30" s="18" t="n">
        <v>471.41503095</v>
      </c>
      <c r="L30" s="20" t="n">
        <v>10.60751299</v>
      </c>
      <c r="M30" s="18" t="s">
        <v>481</v>
      </c>
      <c r="N30" s="20" t="s">
        <v>481</v>
      </c>
      <c r="O30" s="18" t="s">
        <v>481</v>
      </c>
      <c r="P30" s="20" t="s">
        <v>481</v>
      </c>
      <c r="Q30" s="18" t="s">
        <v>481</v>
      </c>
      <c r="R30" s="20" t="s">
        <v>481</v>
      </c>
      <c r="S30" s="18" t="s">
        <v>481</v>
      </c>
      <c r="T30" s="20" t="s">
        <v>481</v>
      </c>
      <c r="U30" s="18" t="n">
        <v>407.85938201</v>
      </c>
      <c r="V30" s="20" t="n">
        <v>12.51071347</v>
      </c>
    </row>
    <row r="31" spans="1:22">
      <c r="A31" s="15" t="s">
        <v>506</v>
      </c>
      <c r="B31" s="17" t="n">
        <v>5456</v>
      </c>
      <c r="C31" s="18">
        <f>(127.0/B31*100)</f>
        <v/>
      </c>
      <c r="D31" s="19" t="n">
        <v>5329</v>
      </c>
      <c r="E31" s="18" t="n">
        <v>507.98841568</v>
      </c>
      <c r="F31" s="20" t="n">
        <v>2.19910782</v>
      </c>
      <c r="G31" s="18" t="n">
        <v>495.92554438</v>
      </c>
      <c r="H31" s="20" t="n">
        <v>5.06659446</v>
      </c>
      <c r="I31" s="18" t="n">
        <v>473.48225495</v>
      </c>
      <c r="J31" s="20" t="n">
        <v>9.32305624</v>
      </c>
      <c r="K31" s="18" t="n">
        <v>449.14993601</v>
      </c>
      <c r="L31" s="20" t="n">
        <v>9.64423208</v>
      </c>
      <c r="M31" s="18" t="s">
        <v>481</v>
      </c>
      <c r="N31" s="20" t="s">
        <v>481</v>
      </c>
      <c r="O31" s="18" t="s">
        <v>481</v>
      </c>
      <c r="P31" s="20" t="s">
        <v>481</v>
      </c>
      <c r="Q31" s="18" t="s">
        <v>481</v>
      </c>
      <c r="R31" s="20" t="s">
        <v>481</v>
      </c>
      <c r="S31" s="18" t="s">
        <v>481</v>
      </c>
      <c r="T31" s="20" t="s">
        <v>481</v>
      </c>
      <c r="U31" s="18" t="n">
        <v>411.89775354</v>
      </c>
      <c r="V31" s="20" t="n">
        <v>8.70609505</v>
      </c>
    </row>
    <row r="32" spans="1:22">
      <c r="A32" s="15" t="s">
        <v>507</v>
      </c>
      <c r="B32" s="17" t="n">
        <v>4478</v>
      </c>
      <c r="C32" s="18">
        <f>(5.0/B32*100)</f>
        <v/>
      </c>
      <c r="D32" s="19" t="n">
        <v>4473</v>
      </c>
      <c r="E32" s="18" t="n">
        <v>506.60097266</v>
      </c>
      <c r="F32" s="20" t="n">
        <v>2.55191087</v>
      </c>
      <c r="G32" s="18" t="n">
        <v>503.83630657</v>
      </c>
      <c r="H32" s="20" t="n">
        <v>5.81732069</v>
      </c>
      <c r="I32" s="18" t="n">
        <v>470.58789714</v>
      </c>
      <c r="J32" s="20" t="n">
        <v>11.85063303</v>
      </c>
      <c r="K32" s="18" t="n">
        <v>481.57237684</v>
      </c>
      <c r="L32" s="20" t="n">
        <v>9.983175429999999</v>
      </c>
      <c r="M32" s="18" t="s">
        <v>481</v>
      </c>
      <c r="N32" s="20" t="s">
        <v>481</v>
      </c>
      <c r="O32" s="18" t="s">
        <v>481</v>
      </c>
      <c r="P32" s="20" t="s">
        <v>481</v>
      </c>
      <c r="Q32" s="18" t="s">
        <v>481</v>
      </c>
      <c r="R32" s="20" t="s">
        <v>481</v>
      </c>
      <c r="S32" s="18" t="s">
        <v>481</v>
      </c>
      <c r="T32" s="20" t="s">
        <v>481</v>
      </c>
      <c r="U32" s="18" t="n">
        <v>446.05580221</v>
      </c>
      <c r="V32" s="20" t="n">
        <v>19.23173043</v>
      </c>
    </row>
    <row r="33" spans="1:22">
      <c r="A33" s="15" t="s">
        <v>508</v>
      </c>
      <c r="B33" s="17" t="n">
        <v>7325</v>
      </c>
      <c r="C33" s="18">
        <f>(76.0/B33*100)</f>
        <v/>
      </c>
      <c r="D33" s="19" t="n">
        <v>7249</v>
      </c>
      <c r="E33" s="18" t="n">
        <v>495.96930873</v>
      </c>
      <c r="F33" s="20" t="n">
        <v>2.47973584</v>
      </c>
      <c r="G33" s="18" t="n">
        <v>479.52605874</v>
      </c>
      <c r="H33" s="20" t="n">
        <v>7.73862543</v>
      </c>
      <c r="I33" s="18" t="n">
        <v>423.89708296</v>
      </c>
      <c r="J33" s="20" t="n">
        <v>14.08223933</v>
      </c>
      <c r="K33" s="18" t="n">
        <v>414.50225091</v>
      </c>
      <c r="L33" s="20" t="n">
        <v>14.86384069</v>
      </c>
      <c r="M33" s="18" t="s">
        <v>481</v>
      </c>
      <c r="N33" s="20" t="s">
        <v>481</v>
      </c>
      <c r="O33" s="18" t="s">
        <v>481</v>
      </c>
      <c r="P33" s="20" t="s">
        <v>481</v>
      </c>
      <c r="Q33" s="18" t="s">
        <v>481</v>
      </c>
      <c r="R33" s="20" t="s">
        <v>481</v>
      </c>
      <c r="S33" s="18" t="s">
        <v>481</v>
      </c>
      <c r="T33" s="20" t="s">
        <v>481</v>
      </c>
      <c r="U33" s="18" t="n">
        <v>396.09287697</v>
      </c>
      <c r="V33" s="20" t="n">
        <v>14.27408729</v>
      </c>
    </row>
    <row r="34" spans="1:22">
      <c r="A34" s="15" t="s">
        <v>509</v>
      </c>
      <c r="B34" s="17" t="n">
        <v>6350</v>
      </c>
      <c r="C34" s="18">
        <f>(40.0/B34*100)</f>
        <v/>
      </c>
      <c r="D34" s="19" t="n">
        <v>6310</v>
      </c>
      <c r="E34" s="18" t="n">
        <v>487.38342993</v>
      </c>
      <c r="F34" s="20" t="n">
        <v>2.53198368</v>
      </c>
      <c r="G34" s="18" t="n">
        <v>460.50521589</v>
      </c>
      <c r="H34" s="20" t="n">
        <v>7.28352292</v>
      </c>
      <c r="I34" s="18" t="n">
        <v>447.4245067</v>
      </c>
      <c r="J34" s="20" t="n">
        <v>10.25851565</v>
      </c>
      <c r="K34" s="18" t="n">
        <v>437.99334717</v>
      </c>
      <c r="L34" s="20" t="n">
        <v>9.56129147</v>
      </c>
      <c r="M34" s="18" t="s">
        <v>481</v>
      </c>
      <c r="N34" s="20" t="s">
        <v>481</v>
      </c>
      <c r="O34" s="18" t="s">
        <v>481</v>
      </c>
      <c r="P34" s="20" t="s">
        <v>481</v>
      </c>
      <c r="Q34" s="18" t="n">
        <v>336.51078337</v>
      </c>
      <c r="R34" s="20" t="n">
        <v>12.24828707</v>
      </c>
      <c r="S34" s="18" t="s">
        <v>481</v>
      </c>
      <c r="T34" s="20" t="s">
        <v>481</v>
      </c>
      <c r="U34" s="18" t="n">
        <v>360.90377569</v>
      </c>
      <c r="V34" s="20" t="n">
        <v>12.13990657</v>
      </c>
    </row>
    <row r="35" spans="1:22">
      <c r="A35" s="15" t="s">
        <v>510</v>
      </c>
      <c r="B35" s="17" t="n">
        <v>6406</v>
      </c>
      <c r="C35" s="18">
        <f>(42.0/B35*100)</f>
        <v/>
      </c>
      <c r="D35" s="19" t="n">
        <v>6364</v>
      </c>
      <c r="E35" s="18" t="n">
        <v>514.90818504</v>
      </c>
      <c r="F35" s="20" t="n">
        <v>1.48584162</v>
      </c>
      <c r="G35" s="18" t="n">
        <v>515.8428737</v>
      </c>
      <c r="H35" s="20" t="n">
        <v>5.03790466</v>
      </c>
      <c r="I35" s="18" t="n">
        <v>464.23005616</v>
      </c>
      <c r="J35" s="20" t="n">
        <v>8.88400429</v>
      </c>
      <c r="K35" s="18" t="n">
        <v>467.84293881</v>
      </c>
      <c r="L35" s="20" t="n">
        <v>9.446503659999999</v>
      </c>
      <c r="M35" s="18" t="s">
        <v>481</v>
      </c>
      <c r="N35" s="20" t="s">
        <v>481</v>
      </c>
      <c r="O35" s="18" t="s">
        <v>481</v>
      </c>
      <c r="P35" s="20" t="s">
        <v>481</v>
      </c>
      <c r="Q35" s="18" t="n">
        <v>349.78970242</v>
      </c>
      <c r="R35" s="20" t="n">
        <v>6.90672373</v>
      </c>
      <c r="S35" s="18" t="s">
        <v>481</v>
      </c>
      <c r="T35" s="20" t="s">
        <v>481</v>
      </c>
      <c r="U35" s="18" t="n">
        <v>428.4211138</v>
      </c>
      <c r="V35" s="20" t="n">
        <v>11.9529396</v>
      </c>
    </row>
    <row r="36" spans="1:22">
      <c r="A36" s="15" t="s">
        <v>511</v>
      </c>
      <c r="B36" s="17" t="n">
        <v>6736</v>
      </c>
      <c r="C36" s="18">
        <f>(33.0/B36*100)</f>
        <v/>
      </c>
      <c r="D36" s="19" t="n">
        <v>6703</v>
      </c>
      <c r="E36" s="18" t="n">
        <v>487.75749939</v>
      </c>
      <c r="F36" s="20" t="n">
        <v>2.18082094</v>
      </c>
      <c r="G36" s="18" t="n">
        <v>485.3743798</v>
      </c>
      <c r="H36" s="20" t="n">
        <v>5.5229167</v>
      </c>
      <c r="I36" s="18" t="n">
        <v>475.74341571</v>
      </c>
      <c r="J36" s="20" t="n">
        <v>9.86162453</v>
      </c>
      <c r="K36" s="18" t="n">
        <v>445.78934276</v>
      </c>
      <c r="L36" s="20" t="n">
        <v>12.27385331</v>
      </c>
      <c r="M36" s="18" t="s">
        <v>481</v>
      </c>
      <c r="N36" s="20" t="s">
        <v>481</v>
      </c>
      <c r="O36" s="18" t="s">
        <v>481</v>
      </c>
      <c r="P36" s="20" t="s">
        <v>481</v>
      </c>
      <c r="Q36" s="18" t="s">
        <v>481</v>
      </c>
      <c r="R36" s="20" t="s">
        <v>481</v>
      </c>
      <c r="S36" s="18" t="s">
        <v>481</v>
      </c>
      <c r="T36" s="20" t="s">
        <v>481</v>
      </c>
      <c r="U36" s="18" t="n">
        <v>410.86962112</v>
      </c>
      <c r="V36" s="20" t="n">
        <v>12.13191138</v>
      </c>
    </row>
    <row r="37" spans="1:22">
      <c r="A37" s="15" t="s">
        <v>512</v>
      </c>
      <c r="B37" s="17" t="n">
        <v>5458</v>
      </c>
      <c r="C37" s="18">
        <f>(69.0/B37*100)</f>
        <v/>
      </c>
      <c r="D37" s="19" t="n">
        <v>5389</v>
      </c>
      <c r="E37" s="18" t="n">
        <v>502.18276663</v>
      </c>
      <c r="F37" s="20" t="n">
        <v>2.95250075</v>
      </c>
      <c r="G37" s="18" t="n">
        <v>487.52226514</v>
      </c>
      <c r="H37" s="20" t="n">
        <v>5.34447489</v>
      </c>
      <c r="I37" s="18" t="n">
        <v>467.96140478</v>
      </c>
      <c r="J37" s="20" t="n">
        <v>8.76336665</v>
      </c>
      <c r="K37" s="18" t="n">
        <v>459.02669937</v>
      </c>
      <c r="L37" s="20" t="n">
        <v>10.17558188</v>
      </c>
      <c r="M37" s="18" t="s">
        <v>481</v>
      </c>
      <c r="N37" s="20" t="s">
        <v>481</v>
      </c>
      <c r="O37" s="18" t="s">
        <v>481</v>
      </c>
      <c r="P37" s="20" t="s">
        <v>481</v>
      </c>
      <c r="Q37" s="18" t="s">
        <v>481</v>
      </c>
      <c r="R37" s="20" t="s">
        <v>481</v>
      </c>
      <c r="S37" s="18" t="s">
        <v>481</v>
      </c>
      <c r="T37" s="20" t="s">
        <v>481</v>
      </c>
      <c r="U37" s="18" t="n">
        <v>383.65783324</v>
      </c>
      <c r="V37" s="20" t="n">
        <v>9.07828546</v>
      </c>
    </row>
    <row r="38" spans="1:22">
      <c r="A38" s="15" t="s">
        <v>513</v>
      </c>
      <c r="B38" s="17" t="n">
        <v>5860</v>
      </c>
      <c r="C38" s="18">
        <f>(17.0/B38*100)</f>
        <v/>
      </c>
      <c r="D38" s="19" t="n">
        <v>5843</v>
      </c>
      <c r="E38" s="18" t="n">
        <v>525.97757998</v>
      </c>
      <c r="F38" s="20" t="n">
        <v>2.91368562</v>
      </c>
      <c r="G38" s="18" t="n">
        <v>515.32283642</v>
      </c>
      <c r="H38" s="20" t="n">
        <v>6.94603231</v>
      </c>
      <c r="I38" s="18" t="n">
        <v>475.5322924</v>
      </c>
      <c r="J38" s="20" t="n">
        <v>11.63665808</v>
      </c>
      <c r="K38" s="18" t="n">
        <v>482.35391312</v>
      </c>
      <c r="L38" s="20" t="n">
        <v>16.94738013</v>
      </c>
      <c r="M38" s="18" t="s">
        <v>481</v>
      </c>
      <c r="N38" s="20" t="s">
        <v>481</v>
      </c>
      <c r="O38" s="18" t="s">
        <v>481</v>
      </c>
      <c r="P38" s="20" t="s">
        <v>481</v>
      </c>
      <c r="Q38" s="18" t="s">
        <v>481</v>
      </c>
      <c r="R38" s="20" t="s">
        <v>481</v>
      </c>
      <c r="S38" s="18" t="s">
        <v>481</v>
      </c>
      <c r="T38" s="20" t="s">
        <v>481</v>
      </c>
      <c r="U38" s="18" t="n">
        <v>428.94796139</v>
      </c>
      <c r="V38" s="20" t="n">
        <v>10.10498634</v>
      </c>
    </row>
    <row r="39" spans="1:22">
      <c r="A39" s="15" t="s">
        <v>514</v>
      </c>
      <c r="B39" s="17" t="n">
        <v>5895</v>
      </c>
      <c r="C39" s="18">
        <f>(32.0/B39*100)</f>
        <v/>
      </c>
      <c r="D39" s="19" t="n">
        <v>5863</v>
      </c>
      <c r="E39" s="18" t="n">
        <v>424.35389189</v>
      </c>
      <c r="F39" s="20" t="n">
        <v>4.15637308</v>
      </c>
      <c r="G39" s="18" t="n">
        <v>417.1814647</v>
      </c>
      <c r="H39" s="20" t="n">
        <v>7.44903755</v>
      </c>
      <c r="I39" s="18" t="n">
        <v>383.32063319</v>
      </c>
      <c r="J39" s="20" t="n">
        <v>9.852044360000001</v>
      </c>
      <c r="K39" s="18" t="n">
        <v>390.3170144</v>
      </c>
      <c r="L39" s="20" t="n">
        <v>11.94332275</v>
      </c>
      <c r="M39" s="18" t="s">
        <v>481</v>
      </c>
      <c r="N39" s="20" t="s">
        <v>481</v>
      </c>
      <c r="O39" s="18" t="s">
        <v>481</v>
      </c>
      <c r="P39" s="20" t="s">
        <v>481</v>
      </c>
      <c r="Q39" s="18" t="s">
        <v>481</v>
      </c>
      <c r="R39" s="20" t="s">
        <v>481</v>
      </c>
      <c r="S39" s="18" t="s">
        <v>481</v>
      </c>
      <c r="T39" s="20" t="s">
        <v>481</v>
      </c>
      <c r="U39" s="18" t="n">
        <v>351.77789497</v>
      </c>
      <c r="V39" s="20" t="n">
        <v>14.02813219</v>
      </c>
    </row>
    <row r="40" spans="1:22">
      <c r="A40" s="15" t="s">
        <v>515</v>
      </c>
      <c r="B40" s="17" t="n">
        <v>14157</v>
      </c>
      <c r="C40" s="18">
        <f>(298.0/B40*100)</f>
        <v/>
      </c>
      <c r="D40" s="19" t="n">
        <v>13859</v>
      </c>
      <c r="E40" s="18" t="n">
        <v>497.29764215</v>
      </c>
      <c r="F40" s="20" t="n">
        <v>2.52911323</v>
      </c>
      <c r="G40" s="18" t="n">
        <v>488.2766841</v>
      </c>
      <c r="H40" s="20" t="n">
        <v>5.61124145</v>
      </c>
      <c r="I40" s="18" t="n">
        <v>472.54916967</v>
      </c>
      <c r="J40" s="20" t="n">
        <v>7.87247053</v>
      </c>
      <c r="K40" s="18" t="n">
        <v>454.6961361</v>
      </c>
      <c r="L40" s="20" t="n">
        <v>10.2882553</v>
      </c>
      <c r="M40" s="18" t="s">
        <v>481</v>
      </c>
      <c r="N40" s="20" t="s">
        <v>481</v>
      </c>
      <c r="O40" s="18" t="s">
        <v>481</v>
      </c>
      <c r="P40" s="20" t="s">
        <v>481</v>
      </c>
      <c r="Q40" s="18" t="s">
        <v>481</v>
      </c>
      <c r="R40" s="20" t="s">
        <v>481</v>
      </c>
      <c r="S40" s="18" t="s">
        <v>481</v>
      </c>
      <c r="T40" s="20" t="s">
        <v>481</v>
      </c>
      <c r="U40" s="18" t="n">
        <v>418.33442902</v>
      </c>
      <c r="V40" s="20" t="n">
        <v>9.40170947</v>
      </c>
    </row>
    <row r="41" spans="1:22">
      <c r="A41" s="15" t="s">
        <v>516</v>
      </c>
      <c r="B41" s="17" t="n">
        <v>5712</v>
      </c>
      <c r="C41" s="18">
        <f>(40.0/B41*100)</f>
        <v/>
      </c>
      <c r="D41" s="19" t="n">
        <v>5672</v>
      </c>
      <c r="E41" s="18" t="n">
        <v>474.497118</v>
      </c>
      <c r="F41" s="20" t="n">
        <v>3.05937407</v>
      </c>
      <c r="G41" s="18" t="n">
        <v>462.78598228</v>
      </c>
      <c r="H41" s="20" t="n">
        <v>6.83792336</v>
      </c>
      <c r="I41" s="18" t="n">
        <v>434.9368731</v>
      </c>
      <c r="J41" s="20" t="n">
        <v>11.72872538</v>
      </c>
      <c r="K41" s="18" t="n">
        <v>438.09246858</v>
      </c>
      <c r="L41" s="20" t="n">
        <v>10.99916826</v>
      </c>
      <c r="M41" s="18" t="s">
        <v>481</v>
      </c>
      <c r="N41" s="20" t="s">
        <v>481</v>
      </c>
      <c r="O41" s="18" t="s">
        <v>481</v>
      </c>
      <c r="P41" s="20" t="s">
        <v>481</v>
      </c>
      <c r="Q41" s="18" t="n">
        <v>392.51815558</v>
      </c>
      <c r="R41" s="20" t="n">
        <v>16.89642718</v>
      </c>
      <c r="S41" s="18" t="s">
        <v>481</v>
      </c>
      <c r="T41" s="20" t="s">
        <v>481</v>
      </c>
      <c r="U41" s="18" t="n">
        <v>386.93760329</v>
      </c>
      <c r="V41" s="20" t="n">
        <v>12.71975228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413.15702122</v>
      </c>
      <c r="R44" s="20" t="n">
        <v>3.44786688</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(1434.0/B46*100)</f>
        <v/>
      </c>
      <c r="D46" s="19" t="n">
        <v>21707</v>
      </c>
      <c r="E46" s="18" t="n">
        <v>388.66751199</v>
      </c>
      <c r="F46" s="20" t="n">
        <v>2.9687965</v>
      </c>
      <c r="G46" s="18" t="n">
        <v>373.05262461</v>
      </c>
      <c r="H46" s="20" t="n">
        <v>7.03622983</v>
      </c>
      <c r="I46" s="18" t="n">
        <v>345.42224243</v>
      </c>
      <c r="J46" s="20" t="n">
        <v>11.28794951</v>
      </c>
      <c r="K46" s="18" t="n">
        <v>344.64026774</v>
      </c>
      <c r="L46" s="20" t="n">
        <v>12.42705767</v>
      </c>
      <c r="M46" s="18" t="s">
        <v>481</v>
      </c>
      <c r="N46" s="20" t="s">
        <v>481</v>
      </c>
      <c r="O46" s="18" t="s">
        <v>481</v>
      </c>
      <c r="P46" s="20" t="s">
        <v>481</v>
      </c>
      <c r="Q46" s="18" t="s">
        <v>481</v>
      </c>
      <c r="R46" s="20" t="s">
        <v>481</v>
      </c>
      <c r="S46" s="18" t="s">
        <v>481</v>
      </c>
      <c r="T46" s="20" t="s">
        <v>481</v>
      </c>
      <c r="U46" s="18" t="n">
        <v>324.66756252</v>
      </c>
      <c r="V46" s="20" t="n">
        <v>4.60751647</v>
      </c>
    </row>
    <row r="47" spans="1:22">
      <c r="A47" s="15" t="s">
        <v>522</v>
      </c>
      <c r="B47" s="17" t="n">
        <v>5928</v>
      </c>
      <c r="C47" s="18">
        <f>(106.0/B47*100)</f>
        <v/>
      </c>
      <c r="D47" s="19" t="n">
        <v>5822</v>
      </c>
      <c r="E47" s="18" t="n">
        <v>452.99412944</v>
      </c>
      <c r="F47" s="20" t="n">
        <v>3.7299041</v>
      </c>
      <c r="G47" s="18" t="n">
        <v>451.83322093</v>
      </c>
      <c r="H47" s="20" t="n">
        <v>6.2061309</v>
      </c>
      <c r="I47" s="18" t="n">
        <v>423.7838925</v>
      </c>
      <c r="J47" s="20" t="n">
        <v>9.81090893</v>
      </c>
      <c r="K47" s="18" t="n">
        <v>420.83535694</v>
      </c>
      <c r="L47" s="20" t="n">
        <v>7.33803809</v>
      </c>
      <c r="M47" s="18" t="s">
        <v>481</v>
      </c>
      <c r="N47" s="20" t="s">
        <v>481</v>
      </c>
      <c r="O47" s="18" t="s">
        <v>481</v>
      </c>
      <c r="P47" s="20" t="s">
        <v>481</v>
      </c>
      <c r="Q47" s="18" t="s">
        <v>481</v>
      </c>
      <c r="R47" s="20" t="s">
        <v>481</v>
      </c>
      <c r="S47" s="18" t="s">
        <v>481</v>
      </c>
      <c r="T47" s="20" t="s">
        <v>481</v>
      </c>
      <c r="U47" s="18" t="n">
        <v>350.62449294</v>
      </c>
      <c r="V47" s="20" t="n">
        <v>6.7546532</v>
      </c>
    </row>
    <row r="48" spans="1:22">
      <c r="A48" s="15" t="s">
        <v>523</v>
      </c>
      <c r="B48" s="17" t="n">
        <v>9841</v>
      </c>
      <c r="C48" s="18">
        <f>(7.0/B48*100)</f>
        <v/>
      </c>
      <c r="D48" s="19" t="n">
        <v>9834</v>
      </c>
      <c r="E48" s="18" t="n">
        <v>535.75097442</v>
      </c>
      <c r="F48" s="20" t="n">
        <v>4.89503287</v>
      </c>
      <c r="G48" s="18" t="n">
        <v>506.54812341</v>
      </c>
      <c r="H48" s="20" t="n">
        <v>7.1083176</v>
      </c>
      <c r="I48" s="18" t="n">
        <v>500.80599607</v>
      </c>
      <c r="J48" s="20" t="n">
        <v>12.41672965</v>
      </c>
      <c r="K48" s="18" t="n">
        <v>487.53427277</v>
      </c>
      <c r="L48" s="20" t="n">
        <v>18.3119881</v>
      </c>
      <c r="M48" s="18" t="s">
        <v>481</v>
      </c>
      <c r="N48" s="20" t="s">
        <v>481</v>
      </c>
      <c r="O48" s="18" t="s">
        <v>481</v>
      </c>
      <c r="P48" s="20" t="s">
        <v>481</v>
      </c>
      <c r="Q48" s="18" t="s">
        <v>481</v>
      </c>
      <c r="R48" s="20" t="s">
        <v>481</v>
      </c>
      <c r="S48" s="18" t="s">
        <v>481</v>
      </c>
      <c r="T48" s="20" t="s">
        <v>481</v>
      </c>
      <c r="U48" s="18" t="n">
        <v>468.76455458</v>
      </c>
      <c r="V48" s="20" t="n">
        <v>31.25507677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(228.0/B50*100)</f>
        <v/>
      </c>
      <c r="D50" s="19" t="n">
        <v>11567</v>
      </c>
      <c r="E50" s="18" t="n">
        <v>392.77914856</v>
      </c>
      <c r="F50" s="20" t="n">
        <v>2.27111441</v>
      </c>
      <c r="G50" s="18" t="n">
        <v>389.8804564</v>
      </c>
      <c r="H50" s="20" t="n">
        <v>4.33224016</v>
      </c>
      <c r="I50" s="18" t="n">
        <v>362.7235101</v>
      </c>
      <c r="J50" s="20" t="n">
        <v>9.14281154</v>
      </c>
      <c r="K50" s="18" t="n">
        <v>343.85397168</v>
      </c>
      <c r="L50" s="20" t="n">
        <v>11.22443567</v>
      </c>
      <c r="M50" s="18" t="s">
        <v>481</v>
      </c>
      <c r="N50" s="20" t="s">
        <v>481</v>
      </c>
      <c r="O50" s="18" t="s">
        <v>481</v>
      </c>
      <c r="P50" s="20" t="s">
        <v>481</v>
      </c>
      <c r="Q50" s="18" t="s">
        <v>481</v>
      </c>
      <c r="R50" s="20" t="s">
        <v>481</v>
      </c>
      <c r="S50" s="18" t="s">
        <v>481</v>
      </c>
      <c r="T50" s="20" t="s">
        <v>481</v>
      </c>
      <c r="U50" s="18" t="n">
        <v>336.27936687</v>
      </c>
      <c r="V50" s="20" t="n">
        <v>10.00055414</v>
      </c>
    </row>
    <row r="51" spans="1:22">
      <c r="A51" s="15" t="s">
        <v>526</v>
      </c>
      <c r="B51" s="17" t="n">
        <v>6866</v>
      </c>
      <c r="C51" s="18">
        <f>(109.0/B51*100)</f>
        <v/>
      </c>
      <c r="D51" s="19" t="n">
        <v>6757</v>
      </c>
      <c r="E51" s="18" t="n">
        <v>403.7172983</v>
      </c>
      <c r="F51" s="20" t="n">
        <v>2.61886377</v>
      </c>
      <c r="G51" s="18" t="n">
        <v>405.20589362</v>
      </c>
      <c r="H51" s="20" t="n">
        <v>6.02614606</v>
      </c>
      <c r="I51" s="18" t="n">
        <v>391.23815282</v>
      </c>
      <c r="J51" s="20" t="n">
        <v>13.71654951</v>
      </c>
      <c r="K51" s="18" t="n">
        <v>402.20659299</v>
      </c>
      <c r="L51" s="20" t="n">
        <v>12.52382474</v>
      </c>
      <c r="M51" s="18" t="s">
        <v>481</v>
      </c>
      <c r="N51" s="20" t="s">
        <v>481</v>
      </c>
      <c r="O51" s="18" t="s">
        <v>481</v>
      </c>
      <c r="P51" s="20" t="s">
        <v>481</v>
      </c>
      <c r="Q51" s="18" t="n">
        <v>380.5422133</v>
      </c>
      <c r="R51" s="20" t="n">
        <v>4.31283207</v>
      </c>
      <c r="S51" s="18" t="s">
        <v>481</v>
      </c>
      <c r="T51" s="20" t="s">
        <v>481</v>
      </c>
      <c r="U51" s="18" t="n">
        <v>370.97206036</v>
      </c>
      <c r="V51" s="20" t="n">
        <v>7.79837009</v>
      </c>
    </row>
    <row r="52" spans="1:22">
      <c r="A52" s="15" t="s">
        <v>527</v>
      </c>
      <c r="B52" s="17" t="n">
        <v>5809</v>
      </c>
      <c r="C52" s="18">
        <f>(78.0/B52*100)</f>
        <v/>
      </c>
      <c r="D52" s="19" t="n">
        <v>5731</v>
      </c>
      <c r="E52" s="18" t="n">
        <v>466.06113398</v>
      </c>
      <c r="F52" s="20" t="n">
        <v>2.8022569</v>
      </c>
      <c r="G52" s="18" t="n">
        <v>465.56858217</v>
      </c>
      <c r="H52" s="20" t="n">
        <v>6.53855409</v>
      </c>
      <c r="I52" s="18" t="n">
        <v>447.38312538</v>
      </c>
      <c r="J52" s="20" t="n">
        <v>10.5404765</v>
      </c>
      <c r="K52" s="18" t="n">
        <v>430.89177018</v>
      </c>
      <c r="L52" s="20" t="n">
        <v>10.63685646</v>
      </c>
      <c r="M52" s="18" t="s">
        <v>481</v>
      </c>
      <c r="N52" s="20" t="s">
        <v>481</v>
      </c>
      <c r="O52" s="18" t="s">
        <v>481</v>
      </c>
      <c r="P52" s="20" t="s">
        <v>481</v>
      </c>
      <c r="Q52" s="18" t="s">
        <v>481</v>
      </c>
      <c r="R52" s="20" t="s">
        <v>481</v>
      </c>
      <c r="S52" s="18" t="s">
        <v>481</v>
      </c>
      <c r="T52" s="20" t="s">
        <v>481</v>
      </c>
      <c r="U52" s="18" t="n">
        <v>372.25826531</v>
      </c>
      <c r="V52" s="20" t="n">
        <v>12.8695211</v>
      </c>
    </row>
    <row r="53" spans="1:22">
      <c r="A53" s="15" t="s">
        <v>528</v>
      </c>
      <c r="B53" s="17" t="n">
        <v>5571</v>
      </c>
      <c r="C53" s="18">
        <f>(85.0/B53*100)</f>
        <v/>
      </c>
      <c r="D53" s="19" t="n">
        <v>5486</v>
      </c>
      <c r="E53" s="18" t="n">
        <v>446.64286824</v>
      </c>
      <c r="F53" s="20" t="n">
        <v>1.77501748</v>
      </c>
      <c r="G53" s="18" t="n">
        <v>428.66843496</v>
      </c>
      <c r="H53" s="20" t="n">
        <v>5.40056325</v>
      </c>
      <c r="I53" s="18" t="n">
        <v>385.44531495</v>
      </c>
      <c r="J53" s="20" t="n">
        <v>8.51572867</v>
      </c>
      <c r="K53" s="18" t="n">
        <v>394.66534968</v>
      </c>
      <c r="L53" s="20" t="n">
        <v>10.39328199</v>
      </c>
      <c r="M53" s="18" t="s">
        <v>481</v>
      </c>
      <c r="N53" s="20" t="s">
        <v>481</v>
      </c>
      <c r="O53" s="18" t="s">
        <v>481</v>
      </c>
      <c r="P53" s="20" t="s">
        <v>481</v>
      </c>
      <c r="Q53" s="18" t="s">
        <v>481</v>
      </c>
      <c r="R53" s="20" t="s">
        <v>481</v>
      </c>
      <c r="S53" s="18" t="s">
        <v>481</v>
      </c>
      <c r="T53" s="20" t="s">
        <v>481</v>
      </c>
      <c r="U53" s="18" t="n">
        <v>337.32137747</v>
      </c>
      <c r="V53" s="20" t="n">
        <v>8.359864</v>
      </c>
    </row>
    <row r="54" spans="1:22">
      <c r="A54" s="15" t="s">
        <v>529</v>
      </c>
      <c r="B54" s="17" t="n">
        <v>4740</v>
      </c>
      <c r="C54" s="18">
        <f>(127.0/B54*100)</f>
        <v/>
      </c>
      <c r="D54" s="19" t="n">
        <v>4613</v>
      </c>
      <c r="E54" s="18" t="n">
        <v>337.16930348</v>
      </c>
      <c r="F54" s="20" t="n">
        <v>2.79977477</v>
      </c>
      <c r="G54" s="18" t="n">
        <v>310.39366135</v>
      </c>
      <c r="H54" s="20" t="n">
        <v>7.46973687</v>
      </c>
      <c r="I54" s="18" t="n">
        <v>308.06049755</v>
      </c>
      <c r="J54" s="20" t="n">
        <v>10.51263758</v>
      </c>
      <c r="K54" s="18" t="n">
        <v>296.29918947</v>
      </c>
      <c r="L54" s="20" t="n">
        <v>11.58053842</v>
      </c>
      <c r="M54" s="18" t="s">
        <v>481</v>
      </c>
      <c r="N54" s="20" t="s">
        <v>481</v>
      </c>
      <c r="O54" s="18" t="s">
        <v>481</v>
      </c>
      <c r="P54" s="20" t="s">
        <v>481</v>
      </c>
      <c r="Q54" s="18" t="s">
        <v>481</v>
      </c>
      <c r="R54" s="20" t="s">
        <v>481</v>
      </c>
      <c r="S54" s="18" t="s">
        <v>481</v>
      </c>
      <c r="T54" s="20" t="s">
        <v>481</v>
      </c>
      <c r="U54" s="18" t="n">
        <v>270.33171252</v>
      </c>
      <c r="V54" s="20" t="n">
        <v>4.08230907</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550.25894549</v>
      </c>
      <c r="F56" s="20" t="n">
        <v>3.09316848</v>
      </c>
      <c r="G56" s="18" t="n">
        <v>543.57893967</v>
      </c>
      <c r="H56" s="20" t="n">
        <v>5.40117439</v>
      </c>
      <c r="I56" s="18" t="n">
        <v>540.54480911</v>
      </c>
      <c r="J56" s="20" t="n">
        <v>6.69238213</v>
      </c>
      <c r="K56" s="18" t="n">
        <v>525.41426746</v>
      </c>
      <c r="L56" s="20" t="n">
        <v>7.15941414</v>
      </c>
      <c r="M56" s="18" t="s">
        <v>481</v>
      </c>
      <c r="N56" s="20" t="s">
        <v>481</v>
      </c>
      <c r="O56" s="18" t="s">
        <v>481</v>
      </c>
      <c r="P56" s="20" t="s">
        <v>481</v>
      </c>
      <c r="Q56" s="18" t="s">
        <v>481</v>
      </c>
      <c r="R56" s="20" t="s">
        <v>481</v>
      </c>
      <c r="S56" s="18" t="s">
        <v>481</v>
      </c>
      <c r="T56" s="20" t="s">
        <v>481</v>
      </c>
      <c r="U56" s="18" t="n">
        <v>487.9962817</v>
      </c>
      <c r="V56" s="20" t="n">
        <v>18.20370198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(139.0/B61*100)</f>
        <v/>
      </c>
      <c r="D61" s="19" t="n">
        <v>6386</v>
      </c>
      <c r="E61" s="18" t="n">
        <v>483.82158337</v>
      </c>
      <c r="F61" s="20" t="n">
        <v>2.21603239</v>
      </c>
      <c r="G61" s="18" t="n">
        <v>475.64094674</v>
      </c>
      <c r="H61" s="20" t="n">
        <v>5.26612543</v>
      </c>
      <c r="I61" s="18" t="n">
        <v>435.06149133</v>
      </c>
      <c r="J61" s="20" t="n">
        <v>10.11439545</v>
      </c>
      <c r="K61" s="18" t="n">
        <v>424.13750077</v>
      </c>
      <c r="L61" s="20" t="n">
        <v>10.73459031</v>
      </c>
      <c r="M61" s="18" t="s">
        <v>481</v>
      </c>
      <c r="N61" s="20" t="s">
        <v>481</v>
      </c>
      <c r="O61" s="18" t="s">
        <v>481</v>
      </c>
      <c r="P61" s="20" t="s">
        <v>481</v>
      </c>
      <c r="Q61" s="18" t="s">
        <v>481</v>
      </c>
      <c r="R61" s="20" t="s">
        <v>481</v>
      </c>
      <c r="S61" s="18" t="s">
        <v>481</v>
      </c>
      <c r="T61" s="20" t="s">
        <v>481</v>
      </c>
      <c r="U61" s="18" t="n">
        <v>402.07897929</v>
      </c>
      <c r="V61" s="20" t="n">
        <v>10.62146799</v>
      </c>
    </row>
    <row r="62" spans="1:22">
      <c r="A62" s="15" t="s">
        <v>537</v>
      </c>
      <c r="B62" s="17" t="n">
        <v>4476</v>
      </c>
      <c r="C62" s="18">
        <f>(3.0/B62*100)</f>
        <v/>
      </c>
      <c r="D62" s="19" t="n">
        <v>4473</v>
      </c>
      <c r="E62" s="18" t="n">
        <v>546.48001156</v>
      </c>
      <c r="F62" s="20" t="n">
        <v>1.2034143</v>
      </c>
      <c r="G62" s="18" t="n">
        <v>527.8179296</v>
      </c>
      <c r="H62" s="20" t="n">
        <v>5.11179202</v>
      </c>
      <c r="I62" s="18" t="n">
        <v>515.85260075</v>
      </c>
      <c r="J62" s="20" t="n">
        <v>10.07577742</v>
      </c>
      <c r="K62" s="18" t="n">
        <v>527.70074393</v>
      </c>
      <c r="L62" s="20" t="n">
        <v>10.53731591</v>
      </c>
      <c r="M62" s="18" t="s">
        <v>481</v>
      </c>
      <c r="N62" s="20" t="s">
        <v>481</v>
      </c>
      <c r="O62" s="18" t="s">
        <v>481</v>
      </c>
      <c r="P62" s="20" t="s">
        <v>481</v>
      </c>
      <c r="Q62" s="18" t="s">
        <v>481</v>
      </c>
      <c r="R62" s="20" t="s">
        <v>481</v>
      </c>
      <c r="S62" s="18" t="s">
        <v>481</v>
      </c>
      <c r="T62" s="20" t="s">
        <v>481</v>
      </c>
      <c r="U62" s="18" t="n">
        <v>524.52476338</v>
      </c>
      <c r="V62" s="20" t="n">
        <v>21.21146631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424.70033424</v>
      </c>
      <c r="F66" s="20" t="n">
        <v>1.51116371</v>
      </c>
      <c r="G66" s="18" t="n">
        <v>397.11104592</v>
      </c>
      <c r="H66" s="20" t="n">
        <v>8.20253885</v>
      </c>
      <c r="I66" s="18" t="n">
        <v>379.50296062</v>
      </c>
      <c r="J66" s="20" t="n">
        <v>13.93907121</v>
      </c>
      <c r="K66" s="18" t="n">
        <v>382.8396782</v>
      </c>
      <c r="L66" s="20" t="n">
        <v>12.51597295</v>
      </c>
      <c r="M66" s="18" t="s">
        <v>481</v>
      </c>
      <c r="N66" s="20" t="s">
        <v>481</v>
      </c>
      <c r="O66" s="18" t="s">
        <v>481</v>
      </c>
      <c r="P66" s="20" t="s">
        <v>481</v>
      </c>
      <c r="Q66" s="18" t="s">
        <v>481</v>
      </c>
      <c r="R66" s="20" t="s">
        <v>481</v>
      </c>
      <c r="S66" s="18" t="s">
        <v>481</v>
      </c>
      <c r="T66" s="20" t="s">
        <v>481</v>
      </c>
      <c r="U66" s="18" t="n">
        <v>353.87257403</v>
      </c>
      <c r="V66" s="20" t="n">
        <v>7.52917097</v>
      </c>
    </row>
    <row r="67" spans="1:22">
      <c r="A67" s="15" t="s">
        <v>542</v>
      </c>
      <c r="B67" s="17" t="n">
        <v>6971</v>
      </c>
      <c r="C67" s="18">
        <f>(146.0/B67*100)</f>
        <v/>
      </c>
      <c r="D67" s="19" t="n">
        <v>6825</v>
      </c>
      <c r="E67" s="18" t="n">
        <v>392.09480278</v>
      </c>
      <c r="F67" s="20" t="n">
        <v>2.78003093</v>
      </c>
      <c r="G67" s="18" t="n">
        <v>386.98687368</v>
      </c>
      <c r="H67" s="20" t="n">
        <v>5.03727954</v>
      </c>
      <c r="I67" s="18" t="n">
        <v>367.72132211</v>
      </c>
      <c r="J67" s="20" t="n">
        <v>11.04678139</v>
      </c>
      <c r="K67" s="18" t="n">
        <v>354.933815</v>
      </c>
      <c r="L67" s="20" t="n">
        <v>9.61398447</v>
      </c>
      <c r="M67" s="18" t="s">
        <v>481</v>
      </c>
      <c r="N67" s="20" t="s">
        <v>481</v>
      </c>
      <c r="O67" s="18" t="s">
        <v>481</v>
      </c>
      <c r="P67" s="20" t="s">
        <v>481</v>
      </c>
      <c r="Q67" s="18" t="s">
        <v>481</v>
      </c>
      <c r="R67" s="20" t="s">
        <v>481</v>
      </c>
      <c r="S67" s="18" t="s">
        <v>481</v>
      </c>
      <c r="T67" s="20" t="s">
        <v>481</v>
      </c>
      <c r="U67" s="18" t="n">
        <v>296.07528168</v>
      </c>
      <c r="V67" s="20" t="n">
        <v>8.23804078</v>
      </c>
    </row>
    <row r="68" spans="1:22">
      <c r="A68" s="15" t="s">
        <v>543</v>
      </c>
      <c r="B68" s="17" t="n">
        <v>12083</v>
      </c>
      <c r="C68" s="18">
        <f>(26.0/B68*100)</f>
        <v/>
      </c>
      <c r="D68" s="19" t="n">
        <v>12057</v>
      </c>
      <c r="E68" s="18" t="n">
        <v>418.72830302</v>
      </c>
      <c r="F68" s="20" t="n">
        <v>1.57519219</v>
      </c>
      <c r="G68" s="18" t="n">
        <v>398.69009449</v>
      </c>
      <c r="H68" s="20" t="n">
        <v>2.98610235</v>
      </c>
      <c r="I68" s="18" t="n">
        <v>355.24372832</v>
      </c>
      <c r="J68" s="20" t="n">
        <v>5.18528529</v>
      </c>
      <c r="K68" s="18" t="n">
        <v>352.25237694</v>
      </c>
      <c r="L68" s="20" t="n">
        <v>6.3454082</v>
      </c>
      <c r="M68" s="18" t="s">
        <v>481</v>
      </c>
      <c r="N68" s="20" t="s">
        <v>481</v>
      </c>
      <c r="O68" s="18" t="s">
        <v>481</v>
      </c>
      <c r="P68" s="20" t="s">
        <v>481</v>
      </c>
      <c r="Q68" s="18" t="s">
        <v>481</v>
      </c>
      <c r="R68" s="20" t="s">
        <v>481</v>
      </c>
      <c r="S68" s="18" t="s">
        <v>481</v>
      </c>
      <c r="T68" s="20" t="s">
        <v>481</v>
      </c>
      <c r="U68" s="18" t="n">
        <v>321.14341319</v>
      </c>
      <c r="V68" s="20" t="n">
        <v>4.10659863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498.32256194</v>
      </c>
      <c r="F70" s="20" t="n">
        <v>3.04713792</v>
      </c>
      <c r="G70" s="18" t="n">
        <v>481.5860933</v>
      </c>
      <c r="H70" s="20" t="n">
        <v>9.086928589999999</v>
      </c>
      <c r="I70" s="18" t="n">
        <v>468.89735922</v>
      </c>
      <c r="J70" s="20" t="n">
        <v>12.78473221</v>
      </c>
      <c r="K70" s="18" t="n">
        <v>482.62400275</v>
      </c>
      <c r="L70" s="20" t="n">
        <v>12.87090278</v>
      </c>
      <c r="M70" s="18" t="s">
        <v>481</v>
      </c>
      <c r="N70" s="20" t="s">
        <v>481</v>
      </c>
      <c r="O70" s="18" t="s">
        <v>481</v>
      </c>
      <c r="P70" s="20" t="s">
        <v>481</v>
      </c>
      <c r="Q70" s="18" t="s">
        <v>481</v>
      </c>
      <c r="R70" s="20" t="s">
        <v>481</v>
      </c>
      <c r="S70" s="18" t="s">
        <v>481</v>
      </c>
      <c r="T70" s="20" t="s">
        <v>481</v>
      </c>
      <c r="U70" s="18" t="n">
        <v>441.61900555</v>
      </c>
      <c r="V70" s="20" t="n">
        <v>13.64986478</v>
      </c>
    </row>
    <row r="71" spans="1:22">
      <c r="A71" s="15" t="s">
        <v>546</v>
      </c>
      <c r="B71" s="17" t="n">
        <v>6115</v>
      </c>
      <c r="C71" s="18">
        <f>(17.0/B71*100)</f>
        <v/>
      </c>
      <c r="D71" s="19" t="n">
        <v>6098</v>
      </c>
      <c r="E71" s="18" t="n">
        <v>570.13448183</v>
      </c>
      <c r="F71" s="20" t="n">
        <v>1.67614309</v>
      </c>
      <c r="G71" s="18" t="n">
        <v>541.49875764</v>
      </c>
      <c r="H71" s="20" t="n">
        <v>4.58199346</v>
      </c>
      <c r="I71" s="18" t="n">
        <v>523.37714462</v>
      </c>
      <c r="J71" s="20" t="n">
        <v>9.686252319999999</v>
      </c>
      <c r="K71" s="18" t="n">
        <v>514.41345248</v>
      </c>
      <c r="L71" s="20" t="n">
        <v>10.2739069</v>
      </c>
      <c r="M71" s="18" t="s">
        <v>481</v>
      </c>
      <c r="N71" s="20" t="s">
        <v>481</v>
      </c>
      <c r="O71" s="18" t="s">
        <v>481</v>
      </c>
      <c r="P71" s="20" t="s">
        <v>481</v>
      </c>
      <c r="Q71" s="18" t="s">
        <v>481</v>
      </c>
      <c r="R71" s="20" t="s">
        <v>481</v>
      </c>
      <c r="S71" s="18" t="s">
        <v>481</v>
      </c>
      <c r="T71" s="20" t="s">
        <v>481</v>
      </c>
      <c r="U71" s="18" t="n">
        <v>443.48457398</v>
      </c>
      <c r="V71" s="20" t="n">
        <v>27.559855</v>
      </c>
    </row>
    <row r="72" spans="1:22">
      <c r="A72" s="15" t="s">
        <v>547</v>
      </c>
      <c r="B72" s="17" t="n">
        <v>7708</v>
      </c>
      <c r="C72" s="18">
        <f>(5.0/B72*100)</f>
        <v/>
      </c>
      <c r="D72" s="19" t="n">
        <v>7703</v>
      </c>
      <c r="E72" s="18" t="n">
        <v>543.11012754</v>
      </c>
      <c r="F72" s="20" t="n">
        <v>3.01349388</v>
      </c>
      <c r="G72" s="18" t="n">
        <v>545.3913269</v>
      </c>
      <c r="H72" s="20" t="n">
        <v>11.88461001</v>
      </c>
      <c r="I72" s="18" t="n">
        <v>494.69991702</v>
      </c>
      <c r="J72" s="20" t="n">
        <v>25.76721483</v>
      </c>
      <c r="K72" s="18" t="n">
        <v>466.56575296</v>
      </c>
      <c r="L72" s="20" t="n">
        <v>25.07033364</v>
      </c>
      <c r="M72" s="18" t="s">
        <v>481</v>
      </c>
      <c r="N72" s="20" t="s">
        <v>481</v>
      </c>
      <c r="O72" s="18" t="s">
        <v>481</v>
      </c>
      <c r="P72" s="20" t="s">
        <v>481</v>
      </c>
      <c r="Q72" s="18" t="s">
        <v>481</v>
      </c>
      <c r="R72" s="20" t="s">
        <v>481</v>
      </c>
      <c r="S72" s="18" t="s">
        <v>481</v>
      </c>
      <c r="T72" s="20" t="s">
        <v>481</v>
      </c>
      <c r="U72" s="18" t="n">
        <v>427.10994176</v>
      </c>
      <c r="V72" s="20" t="n">
        <v>24.45051197</v>
      </c>
    </row>
    <row r="73" spans="1:22">
      <c r="A73" s="15" t="s">
        <v>548</v>
      </c>
      <c r="B73" s="17" t="n">
        <v>8249</v>
      </c>
      <c r="C73" s="18">
        <f>(148.0/B73*100)</f>
        <v/>
      </c>
      <c r="D73" s="19" t="n">
        <v>8101</v>
      </c>
      <c r="E73" s="18" t="n">
        <v>422.28893777</v>
      </c>
      <c r="F73" s="20" t="n">
        <v>3.20300419</v>
      </c>
      <c r="G73" s="18" t="n">
        <v>389.90924597</v>
      </c>
      <c r="H73" s="20" t="n">
        <v>4.96088894</v>
      </c>
      <c r="I73" s="18" t="n">
        <v>376.67734081</v>
      </c>
      <c r="J73" s="20" t="n">
        <v>7.29008437</v>
      </c>
      <c r="K73" s="18" t="n">
        <v>372.63245684</v>
      </c>
      <c r="L73" s="20" t="n">
        <v>10.39322846</v>
      </c>
      <c r="M73" s="18" t="s">
        <v>481</v>
      </c>
      <c r="N73" s="20" t="s">
        <v>481</v>
      </c>
      <c r="O73" s="18" t="s">
        <v>481</v>
      </c>
      <c r="P73" s="20" t="s">
        <v>481</v>
      </c>
      <c r="Q73" s="18" t="s">
        <v>481</v>
      </c>
      <c r="R73" s="20" t="s">
        <v>481</v>
      </c>
      <c r="S73" s="18" t="s">
        <v>481</v>
      </c>
      <c r="T73" s="20" t="s">
        <v>481</v>
      </c>
      <c r="U73" s="18" t="n">
        <v>341.78667416</v>
      </c>
      <c r="V73" s="20" t="n">
        <v>11.01592259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(218.0/B75*100)</f>
        <v/>
      </c>
      <c r="D75" s="19" t="n">
        <v>5157</v>
      </c>
      <c r="E75" s="18" t="n">
        <v>373.35765151</v>
      </c>
      <c r="F75" s="20" t="n">
        <v>3.28143017</v>
      </c>
      <c r="G75" s="18" t="n">
        <v>373.36128561</v>
      </c>
      <c r="H75" s="20" t="n">
        <v>5.02313092</v>
      </c>
      <c r="I75" s="18" t="n">
        <v>346.6481053</v>
      </c>
      <c r="J75" s="20" t="n">
        <v>8.7787828</v>
      </c>
      <c r="K75" s="18" t="n">
        <v>357.75108165</v>
      </c>
      <c r="L75" s="20" t="n">
        <v>10.00161893</v>
      </c>
      <c r="M75" s="18" t="s">
        <v>481</v>
      </c>
      <c r="N75" s="20" t="s">
        <v>481</v>
      </c>
      <c r="O75" s="18" t="s">
        <v>481</v>
      </c>
      <c r="P75" s="20" t="s">
        <v>481</v>
      </c>
      <c r="Q75" s="18" t="s">
        <v>481</v>
      </c>
      <c r="R75" s="20" t="s">
        <v>481</v>
      </c>
      <c r="S75" s="18" t="s">
        <v>481</v>
      </c>
      <c r="T75" s="20" t="s">
        <v>481</v>
      </c>
      <c r="U75" s="18" t="n">
        <v>319.998128</v>
      </c>
      <c r="V75" s="20" t="n">
        <v>8.43849646</v>
      </c>
    </row>
    <row r="76" spans="1:22">
      <c r="A76" s="15" t="s">
        <v>551</v>
      </c>
      <c r="B76" s="17" t="n">
        <v>14167</v>
      </c>
      <c r="C76" s="18">
        <f>(229.0/B76*100)</f>
        <v/>
      </c>
      <c r="D76" s="19" t="n">
        <v>13938</v>
      </c>
      <c r="E76" s="18" t="n">
        <v>438.49395698</v>
      </c>
      <c r="F76" s="20" t="n">
        <v>2.28576749</v>
      </c>
      <c r="G76" s="18" t="n">
        <v>414.36319602</v>
      </c>
      <c r="H76" s="20" t="n">
        <v>5.00782743</v>
      </c>
      <c r="I76" s="18" t="n">
        <v>385.83649568</v>
      </c>
      <c r="J76" s="20" t="n">
        <v>7.38810873</v>
      </c>
      <c r="K76" s="18" t="n">
        <v>375.58145831</v>
      </c>
      <c r="L76" s="20" t="n">
        <v>6.923218</v>
      </c>
      <c r="M76" s="18" t="s">
        <v>481</v>
      </c>
      <c r="N76" s="20" t="s">
        <v>481</v>
      </c>
      <c r="O76" s="18" t="s">
        <v>481</v>
      </c>
      <c r="P76" s="20" t="s">
        <v>481</v>
      </c>
      <c r="Q76" s="18" t="s">
        <v>481</v>
      </c>
      <c r="R76" s="20" t="s">
        <v>481</v>
      </c>
      <c r="S76" s="18" t="s">
        <v>481</v>
      </c>
      <c r="T76" s="20" t="s">
        <v>481</v>
      </c>
      <c r="U76" s="18" t="n">
        <v>350.04982101</v>
      </c>
      <c r="V76" s="20" t="n">
        <v>6.70636912</v>
      </c>
    </row>
    <row r="77" spans="1:22">
      <c r="A77" s="15" t="s">
        <v>552</v>
      </c>
      <c r="B77" s="17" t="n">
        <v>6062</v>
      </c>
      <c r="C77" s="18">
        <f>(98.0/B77*100)</f>
        <v/>
      </c>
      <c r="D77" s="19" t="n">
        <v>5964</v>
      </c>
      <c r="E77" s="18" t="n">
        <v>425.62310093</v>
      </c>
      <c r="F77" s="20" t="n">
        <v>2.43611498</v>
      </c>
      <c r="G77" s="18" t="n">
        <v>408.55834109</v>
      </c>
      <c r="H77" s="20" t="n">
        <v>5.90126388</v>
      </c>
      <c r="I77" s="18" t="n">
        <v>394.08439267</v>
      </c>
      <c r="J77" s="20" t="n">
        <v>11.85899189</v>
      </c>
      <c r="K77" s="18" t="n">
        <v>390.21064598</v>
      </c>
      <c r="L77" s="20" t="n">
        <v>12.24334897</v>
      </c>
      <c r="M77" s="18" t="s">
        <v>481</v>
      </c>
      <c r="N77" s="20" t="s">
        <v>481</v>
      </c>
      <c r="O77" s="18" t="s">
        <v>481</v>
      </c>
      <c r="P77" s="20" t="s">
        <v>481</v>
      </c>
      <c r="Q77" s="18" t="s">
        <v>481</v>
      </c>
      <c r="R77" s="20" t="s">
        <v>481</v>
      </c>
      <c r="S77" s="18" t="s">
        <v>481</v>
      </c>
      <c r="T77" s="20" t="s">
        <v>481</v>
      </c>
      <c r="U77" s="18" t="n">
        <v>344.20022501</v>
      </c>
      <c r="V77" s="20" t="n">
        <v>5.53863134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449.69737523</v>
      </c>
      <c r="F81" s="20" t="n">
        <v>3.32509668</v>
      </c>
      <c r="G81" s="18" t="n">
        <v>443.82229215</v>
      </c>
      <c r="H81" s="20" t="n">
        <v>5.98904731</v>
      </c>
      <c r="I81" s="18" t="n">
        <v>414.32755398</v>
      </c>
      <c r="J81" s="20" t="n">
        <v>8.178625780000001</v>
      </c>
      <c r="K81" s="18" t="n">
        <v>391.59044344</v>
      </c>
      <c r="L81" s="20" t="n">
        <v>6.74551732</v>
      </c>
      <c r="M81" s="18" t="s">
        <v>481</v>
      </c>
      <c r="N81" s="20" t="s">
        <v>481</v>
      </c>
      <c r="O81" s="18" t="s">
        <v>481</v>
      </c>
      <c r="P81" s="20" t="s">
        <v>481</v>
      </c>
      <c r="Q81" s="18" t="s">
        <v>481</v>
      </c>
      <c r="R81" s="20" t="s">
        <v>481</v>
      </c>
      <c r="S81" s="18" t="s">
        <v>481</v>
      </c>
      <c r="T81" s="20" t="s">
        <v>481</v>
      </c>
      <c r="U81" s="18" t="n">
        <v>395.15732663</v>
      </c>
      <c r="V81" s="20" t="n">
        <v>13.57651451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928</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506.40509415</v>
      </c>
      <c r="F7" s="20" t="n">
        <v>1.81141751</v>
      </c>
      <c r="G7" s="18" t="n">
        <v>487.9995187</v>
      </c>
      <c r="H7" s="20" t="n">
        <v>2.76184669</v>
      </c>
      <c r="I7" s="18" t="n">
        <v>458.68565305</v>
      </c>
      <c r="J7" s="20" t="n">
        <v>6.18354778</v>
      </c>
      <c r="K7" s="18" t="n">
        <v>445.16046895</v>
      </c>
      <c r="L7" s="20" t="n">
        <v>5.57762165</v>
      </c>
      <c r="M7" s="18" t="s">
        <v>481</v>
      </c>
      <c r="N7" s="20" t="s">
        <v>481</v>
      </c>
      <c r="O7" s="18" t="s">
        <v>481</v>
      </c>
      <c r="P7" s="20" t="s">
        <v>481</v>
      </c>
      <c r="Q7" s="18" t="s">
        <v>481</v>
      </c>
      <c r="R7" s="20" t="s">
        <v>481</v>
      </c>
      <c r="S7" s="18" t="s">
        <v>481</v>
      </c>
      <c r="T7" s="20" t="s">
        <v>481</v>
      </c>
      <c r="U7" s="18" t="n">
        <v>421.48711591</v>
      </c>
      <c r="V7" s="20" t="n">
        <v>6.85844752</v>
      </c>
    </row>
    <row r="8" spans="1:22">
      <c r="A8" s="15" t="s">
        <v>483</v>
      </c>
      <c r="B8" s="17" t="n">
        <v>7007</v>
      </c>
      <c r="C8" s="18">
        <f>(28.0/B8*100)</f>
        <v/>
      </c>
      <c r="D8" s="19" t="n">
        <v>6979</v>
      </c>
      <c r="E8" s="18" t="n">
        <v>503.30803026</v>
      </c>
      <c r="F8" s="20" t="n">
        <v>3.00911503</v>
      </c>
      <c r="G8" s="18" t="n">
        <v>494.97563813</v>
      </c>
      <c r="H8" s="20" t="n">
        <v>4.81134545</v>
      </c>
      <c r="I8" s="18" t="n">
        <v>474.63757385</v>
      </c>
      <c r="J8" s="20" t="n">
        <v>6.52879614</v>
      </c>
      <c r="K8" s="18" t="n">
        <v>464.18186915</v>
      </c>
      <c r="L8" s="20" t="n">
        <v>8.37453753</v>
      </c>
      <c r="M8" s="18" t="s">
        <v>481</v>
      </c>
      <c r="N8" s="20" t="s">
        <v>481</v>
      </c>
      <c r="O8" s="18" t="s">
        <v>481</v>
      </c>
      <c r="P8" s="20" t="s">
        <v>481</v>
      </c>
      <c r="Q8" s="18" t="n">
        <v>301.63126691</v>
      </c>
      <c r="R8" s="20" t="n">
        <v>25.14921031</v>
      </c>
      <c r="S8" s="18" t="s">
        <v>481</v>
      </c>
      <c r="T8" s="20" t="s">
        <v>481</v>
      </c>
      <c r="U8" s="18" t="n">
        <v>410.7676689</v>
      </c>
      <c r="V8" s="20" t="n">
        <v>10.57921102</v>
      </c>
    </row>
    <row r="9" spans="1:22">
      <c r="A9" s="15" t="s">
        <v>484</v>
      </c>
      <c r="B9" s="17" t="n">
        <v>9651</v>
      </c>
      <c r="C9" s="18">
        <f>(136.0/B9*100)</f>
        <v/>
      </c>
      <c r="D9" s="19" t="n">
        <v>9515</v>
      </c>
      <c r="E9" s="18" t="n">
        <v>517.99489256</v>
      </c>
      <c r="F9" s="20" t="n">
        <v>2.60283341</v>
      </c>
      <c r="G9" s="18" t="n">
        <v>516.60995385</v>
      </c>
      <c r="H9" s="20" t="n">
        <v>2.91018214</v>
      </c>
      <c r="I9" s="18" t="n">
        <v>488.79648448</v>
      </c>
      <c r="J9" s="20" t="n">
        <v>5.64817592</v>
      </c>
      <c r="K9" s="18" t="n">
        <v>454.63305881</v>
      </c>
      <c r="L9" s="20" t="n">
        <v>7.46880967</v>
      </c>
      <c r="M9" s="18" t="s">
        <v>481</v>
      </c>
      <c r="N9" s="20" t="s">
        <v>481</v>
      </c>
      <c r="O9" s="18" t="s">
        <v>481</v>
      </c>
      <c r="P9" s="20" t="s">
        <v>481</v>
      </c>
      <c r="Q9" s="18" t="n">
        <v>357.98454354</v>
      </c>
      <c r="R9" s="20" t="n">
        <v>11.51846445</v>
      </c>
      <c r="S9" s="18" t="s">
        <v>481</v>
      </c>
      <c r="T9" s="20" t="s">
        <v>481</v>
      </c>
      <c r="U9" s="18" t="n">
        <v>418.77924481</v>
      </c>
      <c r="V9" s="20" t="n">
        <v>8.65857883</v>
      </c>
    </row>
    <row r="10" spans="1:22">
      <c r="A10" s="15" t="s">
        <v>485</v>
      </c>
      <c r="B10" s="17" t="n">
        <v>20058</v>
      </c>
      <c r="C10" s="18">
        <f>(534.0/B10*100)</f>
        <v/>
      </c>
      <c r="D10" s="19" t="n">
        <v>19524</v>
      </c>
      <c r="E10" s="18" t="n">
        <v>524.3511398099999</v>
      </c>
      <c r="F10" s="20" t="n">
        <v>2.4361933</v>
      </c>
      <c r="G10" s="18" t="n">
        <v>506.41364756</v>
      </c>
      <c r="H10" s="20" t="n">
        <v>3.16216316</v>
      </c>
      <c r="I10" s="18" t="n">
        <v>486.79045106</v>
      </c>
      <c r="J10" s="20" t="n">
        <v>5.13745336</v>
      </c>
      <c r="K10" s="18" t="n">
        <v>458.98770179</v>
      </c>
      <c r="L10" s="20" t="n">
        <v>6.97509541</v>
      </c>
      <c r="M10" s="18" t="s">
        <v>481</v>
      </c>
      <c r="N10" s="20" t="s">
        <v>481</v>
      </c>
      <c r="O10" s="18" t="s">
        <v>481</v>
      </c>
      <c r="P10" s="20" t="s">
        <v>481</v>
      </c>
      <c r="Q10" s="18" t="s">
        <v>481</v>
      </c>
      <c r="R10" s="20" t="s">
        <v>481</v>
      </c>
      <c r="S10" s="18" t="s">
        <v>481</v>
      </c>
      <c r="T10" s="20" t="s">
        <v>481</v>
      </c>
      <c r="U10" s="18" t="n">
        <v>452.06069966</v>
      </c>
      <c r="V10" s="20" t="n">
        <v>9.58010238</v>
      </c>
    </row>
    <row r="11" spans="1:22">
      <c r="A11" s="15" t="s">
        <v>486</v>
      </c>
      <c r="B11" s="17" t="n">
        <v>7053</v>
      </c>
      <c r="C11" s="18">
        <f>(60.0/B11*100)</f>
        <v/>
      </c>
      <c r="D11" s="19" t="n">
        <v>6993</v>
      </c>
      <c r="E11" s="18" t="n">
        <v>428.41337632</v>
      </c>
      <c r="F11" s="20" t="n">
        <v>2.46500124</v>
      </c>
      <c r="G11" s="18" t="n">
        <v>425.26398618</v>
      </c>
      <c r="H11" s="20" t="n">
        <v>4.13474856</v>
      </c>
      <c r="I11" s="18" t="n">
        <v>398.81781051</v>
      </c>
      <c r="J11" s="20" t="n">
        <v>6.89819887</v>
      </c>
      <c r="K11" s="18" t="n">
        <v>396.38369953</v>
      </c>
      <c r="L11" s="20" t="n">
        <v>9.415744719999999</v>
      </c>
      <c r="M11" s="18" t="s">
        <v>481</v>
      </c>
      <c r="N11" s="20" t="s">
        <v>481</v>
      </c>
      <c r="O11" s="18" t="s">
        <v>481</v>
      </c>
      <c r="P11" s="20" t="s">
        <v>481</v>
      </c>
      <c r="Q11" s="18" t="s">
        <v>481</v>
      </c>
      <c r="R11" s="20" t="s">
        <v>481</v>
      </c>
      <c r="S11" s="18" t="s">
        <v>481</v>
      </c>
      <c r="T11" s="20" t="s">
        <v>481</v>
      </c>
      <c r="U11" s="18" t="n">
        <v>357.66120774</v>
      </c>
      <c r="V11" s="20" t="n">
        <v>7.60801305</v>
      </c>
    </row>
    <row r="12" spans="1:22">
      <c r="A12" s="15" t="s">
        <v>487</v>
      </c>
      <c r="B12" s="17" t="n">
        <v>6894</v>
      </c>
      <c r="C12" s="18">
        <f>(59.0/B12*100)</f>
        <v/>
      </c>
      <c r="D12" s="19" t="n">
        <v>6835</v>
      </c>
      <c r="E12" s="18" t="n">
        <v>501.12630201</v>
      </c>
      <c r="F12" s="20" t="n">
        <v>2.3870338</v>
      </c>
      <c r="G12" s="18" t="n">
        <v>503.86391347</v>
      </c>
      <c r="H12" s="20" t="n">
        <v>3.3778907</v>
      </c>
      <c r="I12" s="18" t="n">
        <v>479.79880756</v>
      </c>
      <c r="J12" s="20" t="n">
        <v>4.67170833</v>
      </c>
      <c r="K12" s="18" t="n">
        <v>469.52442851</v>
      </c>
      <c r="L12" s="20" t="n">
        <v>5.47473241</v>
      </c>
      <c r="M12" s="18" t="s">
        <v>481</v>
      </c>
      <c r="N12" s="20" t="s">
        <v>481</v>
      </c>
      <c r="O12" s="18" t="s">
        <v>481</v>
      </c>
      <c r="P12" s="20" t="s">
        <v>481</v>
      </c>
      <c r="Q12" s="18" t="n">
        <v>340.98506961</v>
      </c>
      <c r="R12" s="20" t="n">
        <v>12.52444664</v>
      </c>
      <c r="S12" s="18" t="s">
        <v>481</v>
      </c>
      <c r="T12" s="20" t="s">
        <v>481</v>
      </c>
      <c r="U12" s="18" t="n">
        <v>394.62366596</v>
      </c>
      <c r="V12" s="20" t="n">
        <v>10.00856419</v>
      </c>
    </row>
    <row r="13" spans="1:22">
      <c r="A13" s="15" t="s">
        <v>488</v>
      </c>
      <c r="B13" s="17" t="n">
        <v>7161</v>
      </c>
      <c r="C13" s="18">
        <f>(99.0/B13*100)</f>
        <v/>
      </c>
      <c r="D13" s="19" t="n">
        <v>7062</v>
      </c>
      <c r="E13" s="18" t="n">
        <v>521.5191778</v>
      </c>
      <c r="F13" s="20" t="n">
        <v>2.26081496</v>
      </c>
      <c r="G13" s="18" t="n">
        <v>509.85086967</v>
      </c>
      <c r="H13" s="20" t="n">
        <v>3.32000857</v>
      </c>
      <c r="I13" s="18" t="n">
        <v>479.40483538</v>
      </c>
      <c r="J13" s="20" t="n">
        <v>6.50654716</v>
      </c>
      <c r="K13" s="18" t="n">
        <v>454.98671486</v>
      </c>
      <c r="L13" s="20" t="n">
        <v>9.799059160000001</v>
      </c>
      <c r="M13" s="18" t="s">
        <v>481</v>
      </c>
      <c r="N13" s="20" t="s">
        <v>481</v>
      </c>
      <c r="O13" s="18" t="s">
        <v>481</v>
      </c>
      <c r="P13" s="20" t="s">
        <v>481</v>
      </c>
      <c r="Q13" s="18" t="n">
        <v>447.51533769</v>
      </c>
      <c r="R13" s="20" t="n">
        <v>5.97365007</v>
      </c>
      <c r="S13" s="18" t="s">
        <v>481</v>
      </c>
      <c r="T13" s="20" t="s">
        <v>481</v>
      </c>
      <c r="U13" s="18" t="n">
        <v>440.4754906</v>
      </c>
      <c r="V13" s="20" t="n">
        <v>10.58234585</v>
      </c>
    </row>
    <row r="14" spans="1:22">
      <c r="A14" s="15" t="s">
        <v>489</v>
      </c>
      <c r="B14" s="17" t="n">
        <v>5587</v>
      </c>
      <c r="C14" s="18">
        <f>(76.0/B14*100)</f>
        <v/>
      </c>
      <c r="D14" s="19" t="n">
        <v>5511</v>
      </c>
      <c r="E14" s="18" t="n">
        <v>523.32716427</v>
      </c>
      <c r="F14" s="20" t="n">
        <v>2.2493457</v>
      </c>
      <c r="G14" s="18" t="n">
        <v>516.42462278</v>
      </c>
      <c r="H14" s="20" t="n">
        <v>3.71931117</v>
      </c>
      <c r="I14" s="18" t="n">
        <v>515.91815592</v>
      </c>
      <c r="J14" s="20" t="n">
        <v>6.18723244</v>
      </c>
      <c r="K14" s="18" t="n">
        <v>485.83546083</v>
      </c>
      <c r="L14" s="20" t="n">
        <v>9.256823130000001</v>
      </c>
      <c r="M14" s="18" t="s">
        <v>481</v>
      </c>
      <c r="N14" s="20" t="s">
        <v>481</v>
      </c>
      <c r="O14" s="18" t="s">
        <v>481</v>
      </c>
      <c r="P14" s="20" t="s">
        <v>481</v>
      </c>
      <c r="Q14" s="18" t="s">
        <v>481</v>
      </c>
      <c r="R14" s="20" t="s">
        <v>481</v>
      </c>
      <c r="S14" s="18" t="s">
        <v>481</v>
      </c>
      <c r="T14" s="20" t="s">
        <v>481</v>
      </c>
      <c r="U14" s="18" t="n">
        <v>457.6464183</v>
      </c>
      <c r="V14" s="20" t="n">
        <v>11.67731042</v>
      </c>
    </row>
    <row r="15" spans="1:22">
      <c r="A15" s="15" t="s">
        <v>490</v>
      </c>
      <c r="B15" s="17" t="n">
        <v>5882</v>
      </c>
      <c r="C15" s="18">
        <f>(53.0/B15*100)</f>
        <v/>
      </c>
      <c r="D15" s="19" t="n">
        <v>5829</v>
      </c>
      <c r="E15" s="18" t="n">
        <v>518.68896792</v>
      </c>
      <c r="F15" s="20" t="n">
        <v>2.21122751</v>
      </c>
      <c r="G15" s="18" t="n">
        <v>507.35667073</v>
      </c>
      <c r="H15" s="20" t="n">
        <v>3.68057527</v>
      </c>
      <c r="I15" s="18" t="n">
        <v>499.43690161</v>
      </c>
      <c r="J15" s="20" t="n">
        <v>6.16228903</v>
      </c>
      <c r="K15" s="18" t="n">
        <v>450.86439842</v>
      </c>
      <c r="L15" s="20" t="n">
        <v>9.392824790000001</v>
      </c>
      <c r="M15" s="18" t="s">
        <v>481</v>
      </c>
      <c r="N15" s="20" t="s">
        <v>481</v>
      </c>
      <c r="O15" s="18" t="s">
        <v>481</v>
      </c>
      <c r="P15" s="20" t="s">
        <v>481</v>
      </c>
      <c r="Q15" s="18" t="n">
        <v>368.85220715</v>
      </c>
      <c r="R15" s="20" t="n">
        <v>14.5875493</v>
      </c>
      <c r="S15" s="18" t="s">
        <v>481</v>
      </c>
      <c r="T15" s="20" t="s">
        <v>481</v>
      </c>
      <c r="U15" s="18" t="n">
        <v>435.38766674</v>
      </c>
      <c r="V15" s="20" t="n">
        <v>13.04849826</v>
      </c>
    </row>
    <row r="16" spans="1:22">
      <c r="A16" s="15" t="s">
        <v>491</v>
      </c>
      <c r="B16" s="17" t="n">
        <v>6108</v>
      </c>
      <c r="C16" s="18">
        <f>(112.0/B16*100)</f>
        <v/>
      </c>
      <c r="D16" s="19" t="n">
        <v>5996</v>
      </c>
      <c r="E16" s="18" t="n">
        <v>501.68335816</v>
      </c>
      <c r="F16" s="20" t="n">
        <v>2.03736263</v>
      </c>
      <c r="G16" s="18" t="n">
        <v>501.41334301</v>
      </c>
      <c r="H16" s="20" t="n">
        <v>3.81236303</v>
      </c>
      <c r="I16" s="18" t="n">
        <v>469.62497482</v>
      </c>
      <c r="J16" s="20" t="n">
        <v>6.28539664</v>
      </c>
      <c r="K16" s="18" t="n">
        <v>422.14705294</v>
      </c>
      <c r="L16" s="20" t="n">
        <v>9.52566801</v>
      </c>
      <c r="M16" s="18" t="s">
        <v>481</v>
      </c>
      <c r="N16" s="20" t="s">
        <v>481</v>
      </c>
      <c r="O16" s="18" t="s">
        <v>481</v>
      </c>
      <c r="P16" s="20" t="s">
        <v>481</v>
      </c>
      <c r="Q16" s="18" t="s">
        <v>481</v>
      </c>
      <c r="R16" s="20" t="s">
        <v>481</v>
      </c>
      <c r="S16" s="18" t="s">
        <v>481</v>
      </c>
      <c r="T16" s="20" t="s">
        <v>481</v>
      </c>
      <c r="U16" s="18" t="n">
        <v>380.7669682</v>
      </c>
      <c r="V16" s="20" t="n">
        <v>7.57580112</v>
      </c>
    </row>
    <row r="17" spans="1:22">
      <c r="A17" s="15" t="s">
        <v>492</v>
      </c>
      <c r="B17" s="17" t="n">
        <v>6504</v>
      </c>
      <c r="C17" s="18">
        <f>(765.0/B17*100)</f>
        <v/>
      </c>
      <c r="D17" s="19" t="n">
        <v>5739</v>
      </c>
      <c r="E17" s="18" t="n">
        <v>520.72216387</v>
      </c>
      <c r="F17" s="20" t="n">
        <v>2.92122443</v>
      </c>
      <c r="G17" s="18" t="n">
        <v>508.17069886</v>
      </c>
      <c r="H17" s="20" t="n">
        <v>4.15308275</v>
      </c>
      <c r="I17" s="18" t="n">
        <v>483.20771942</v>
      </c>
      <c r="J17" s="20" t="n">
        <v>7.47895798</v>
      </c>
      <c r="K17" s="18" t="n">
        <v>454.29393117</v>
      </c>
      <c r="L17" s="20" t="n">
        <v>9.6722945</v>
      </c>
      <c r="M17" s="18" t="s">
        <v>481</v>
      </c>
      <c r="N17" s="20" t="s">
        <v>481</v>
      </c>
      <c r="O17" s="18" t="s">
        <v>481</v>
      </c>
      <c r="P17" s="20" t="s">
        <v>481</v>
      </c>
      <c r="Q17" s="18" t="n">
        <v>362.96139732</v>
      </c>
      <c r="R17" s="20" t="n">
        <v>12.64520278</v>
      </c>
      <c r="S17" s="18" t="s">
        <v>481</v>
      </c>
      <c r="T17" s="20" t="s">
        <v>481</v>
      </c>
      <c r="U17" s="18" t="n">
        <v>440.67956698</v>
      </c>
      <c r="V17" s="20" t="n">
        <v>9.22599419</v>
      </c>
    </row>
    <row r="18" spans="1:22">
      <c r="A18" s="15" t="s">
        <v>493</v>
      </c>
      <c r="B18" s="17" t="n">
        <v>5532</v>
      </c>
      <c r="C18" s="18">
        <f>(28.0/B18*100)</f>
        <v/>
      </c>
      <c r="D18" s="19" t="n">
        <v>5504</v>
      </c>
      <c r="E18" s="18" t="n">
        <v>458.17075562</v>
      </c>
      <c r="F18" s="20" t="n">
        <v>3.56929381</v>
      </c>
      <c r="G18" s="18" t="n">
        <v>457.06935839</v>
      </c>
      <c r="H18" s="20" t="n">
        <v>5.69837481</v>
      </c>
      <c r="I18" s="18" t="n">
        <v>435.29995097</v>
      </c>
      <c r="J18" s="20" t="n">
        <v>7.85704502</v>
      </c>
      <c r="K18" s="18" t="n">
        <v>412.8560655</v>
      </c>
      <c r="L18" s="20" t="n">
        <v>9.916610240000001</v>
      </c>
      <c r="M18" s="18" t="s">
        <v>481</v>
      </c>
      <c r="N18" s="20" t="s">
        <v>481</v>
      </c>
      <c r="O18" s="18" t="s">
        <v>481</v>
      </c>
      <c r="P18" s="20" t="s">
        <v>481</v>
      </c>
      <c r="Q18" s="18" t="s">
        <v>481</v>
      </c>
      <c r="R18" s="20" t="s">
        <v>481</v>
      </c>
      <c r="S18" s="18" t="s">
        <v>481</v>
      </c>
      <c r="T18" s="20" t="s">
        <v>481</v>
      </c>
      <c r="U18" s="18" t="n">
        <v>382.30687967</v>
      </c>
      <c r="V18" s="20" t="n">
        <v>13.79254288</v>
      </c>
    </row>
    <row r="19" spans="1:22">
      <c r="A19" s="15" t="s">
        <v>494</v>
      </c>
      <c r="B19" s="17" t="n">
        <v>5658</v>
      </c>
      <c r="C19" s="18">
        <f>(80.0/B19*100)</f>
        <v/>
      </c>
      <c r="D19" s="19" t="n">
        <v>5578</v>
      </c>
      <c r="E19" s="18" t="n">
        <v>481.08871586</v>
      </c>
      <c r="F19" s="20" t="n">
        <v>2.82649107</v>
      </c>
      <c r="G19" s="18" t="n">
        <v>494.30705075</v>
      </c>
      <c r="H19" s="20" t="n">
        <v>4.00900937</v>
      </c>
      <c r="I19" s="18" t="n">
        <v>463.95130536</v>
      </c>
      <c r="J19" s="20" t="n">
        <v>5.89988492</v>
      </c>
      <c r="K19" s="18" t="n">
        <v>429.272601</v>
      </c>
      <c r="L19" s="20" t="n">
        <v>6.55794163</v>
      </c>
      <c r="M19" s="18" t="s">
        <v>481</v>
      </c>
      <c r="N19" s="20" t="s">
        <v>481</v>
      </c>
      <c r="O19" s="18" t="s">
        <v>481</v>
      </c>
      <c r="P19" s="20" t="s">
        <v>481</v>
      </c>
      <c r="Q19" s="18" t="s">
        <v>481</v>
      </c>
      <c r="R19" s="20" t="s">
        <v>481</v>
      </c>
      <c r="S19" s="18" t="s">
        <v>481</v>
      </c>
      <c r="T19" s="20" t="s">
        <v>481</v>
      </c>
      <c r="U19" s="18" t="n">
        <v>364.96919926</v>
      </c>
      <c r="V19" s="20" t="n">
        <v>11.79272006</v>
      </c>
    </row>
    <row r="20" spans="1:22">
      <c r="A20" s="15" t="s">
        <v>495</v>
      </c>
      <c r="B20" s="17" t="n">
        <v>3371</v>
      </c>
      <c r="C20" s="18">
        <f>(75.0/B20*100)</f>
        <v/>
      </c>
      <c r="D20" s="19" t="n">
        <v>3296</v>
      </c>
      <c r="E20" s="18" t="n">
        <v>495.67604117</v>
      </c>
      <c r="F20" s="20" t="n">
        <v>2.14753752</v>
      </c>
      <c r="G20" s="18" t="n">
        <v>470.89975357</v>
      </c>
      <c r="H20" s="20" t="n">
        <v>5.83641261</v>
      </c>
      <c r="I20" s="18" t="n">
        <v>442.72061288</v>
      </c>
      <c r="J20" s="20" t="n">
        <v>10.25938411</v>
      </c>
      <c r="K20" s="18" t="n">
        <v>443.80963132</v>
      </c>
      <c r="L20" s="20" t="n">
        <v>14.29727624</v>
      </c>
      <c r="M20" s="18" t="s">
        <v>481</v>
      </c>
      <c r="N20" s="20" t="s">
        <v>481</v>
      </c>
      <c r="O20" s="18" t="s">
        <v>481</v>
      </c>
      <c r="P20" s="20" t="s">
        <v>481</v>
      </c>
      <c r="Q20" s="18" t="s">
        <v>481</v>
      </c>
      <c r="R20" s="20" t="s">
        <v>481</v>
      </c>
      <c r="S20" s="18" t="s">
        <v>481</v>
      </c>
      <c r="T20" s="20" t="s">
        <v>481</v>
      </c>
      <c r="U20" s="18" t="n">
        <v>406.05603186</v>
      </c>
      <c r="V20" s="20" t="n">
        <v>14.44007565</v>
      </c>
    </row>
    <row r="21" spans="1:22">
      <c r="A21" s="15" t="s">
        <v>496</v>
      </c>
      <c r="B21" s="17" t="n">
        <v>5741</v>
      </c>
      <c r="C21" s="18">
        <f>(45.0/B21*100)</f>
        <v/>
      </c>
      <c r="D21" s="19" t="n">
        <v>5696</v>
      </c>
      <c r="E21" s="18" t="n">
        <v>506.9608137</v>
      </c>
      <c r="F21" s="20" t="n">
        <v>2.01271929</v>
      </c>
      <c r="G21" s="18" t="n">
        <v>499.35238301</v>
      </c>
      <c r="H21" s="20" t="n">
        <v>4.03525703</v>
      </c>
      <c r="I21" s="18" t="n">
        <v>488.11243034</v>
      </c>
      <c r="J21" s="20" t="n">
        <v>7.48398919</v>
      </c>
      <c r="K21" s="18" t="n">
        <v>462.51667127</v>
      </c>
      <c r="L21" s="20" t="n">
        <v>8.17607991</v>
      </c>
      <c r="M21" s="18" t="s">
        <v>481</v>
      </c>
      <c r="N21" s="20" t="s">
        <v>481</v>
      </c>
      <c r="O21" s="18" t="s">
        <v>481</v>
      </c>
      <c r="P21" s="20" t="s">
        <v>481</v>
      </c>
      <c r="Q21" s="18" t="s">
        <v>481</v>
      </c>
      <c r="R21" s="20" t="s">
        <v>481</v>
      </c>
      <c r="S21" s="18" t="s">
        <v>481</v>
      </c>
      <c r="T21" s="20" t="s">
        <v>481</v>
      </c>
      <c r="U21" s="18" t="n">
        <v>461.96559701</v>
      </c>
      <c r="V21" s="20" t="n">
        <v>13.35877242</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469.66945416</v>
      </c>
      <c r="R22" s="20" t="n">
        <v>3.62920111</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489.72873084</v>
      </c>
      <c r="R23" s="20" t="n">
        <v>2.84541514</v>
      </c>
      <c r="S23" s="18" t="s">
        <v>481</v>
      </c>
      <c r="T23" s="20" t="s">
        <v>481</v>
      </c>
      <c r="U23" s="18" t="s">
        <v>481</v>
      </c>
      <c r="V23" s="20" t="s">
        <v>481</v>
      </c>
    </row>
    <row r="24" spans="1:22">
      <c r="A24" s="15" t="s">
        <v>499</v>
      </c>
      <c r="B24" s="17" t="n">
        <v>6647</v>
      </c>
      <c r="C24" s="18">
        <f>(7.0/B24*100)</f>
        <v/>
      </c>
      <c r="D24" s="19" t="n">
        <v>6640</v>
      </c>
      <c r="E24" s="18" t="n">
        <v>532.7991775199999</v>
      </c>
      <c r="F24" s="20" t="n">
        <v>3.05006497</v>
      </c>
      <c r="G24" s="18" t="n">
        <v>544.37270344</v>
      </c>
      <c r="H24" s="20" t="n">
        <v>4.15975915</v>
      </c>
      <c r="I24" s="18" t="n">
        <v>523.45957444</v>
      </c>
      <c r="J24" s="20" t="n">
        <v>7.77796818</v>
      </c>
      <c r="K24" s="18" t="n">
        <v>494.848448</v>
      </c>
      <c r="L24" s="20" t="n">
        <v>9.9558933</v>
      </c>
      <c r="M24" s="18" t="s">
        <v>481</v>
      </c>
      <c r="N24" s="20" t="s">
        <v>481</v>
      </c>
      <c r="O24" s="18" t="s">
        <v>481</v>
      </c>
      <c r="P24" s="20" t="s">
        <v>481</v>
      </c>
      <c r="Q24" s="18" t="s">
        <v>481</v>
      </c>
      <c r="R24" s="20" t="s">
        <v>481</v>
      </c>
      <c r="S24" s="18" t="s">
        <v>481</v>
      </c>
      <c r="T24" s="20" t="s">
        <v>481</v>
      </c>
      <c r="U24" s="18" t="n">
        <v>449.34379466</v>
      </c>
      <c r="V24" s="20" t="n">
        <v>18.12655607</v>
      </c>
    </row>
    <row r="25" spans="1:22">
      <c r="A25" s="15" t="s">
        <v>500</v>
      </c>
      <c r="B25" s="17" t="n">
        <v>5581</v>
      </c>
      <c r="C25" s="18">
        <f>(25.0/B25*100)</f>
        <v/>
      </c>
      <c r="D25" s="19" t="n">
        <v>5556</v>
      </c>
      <c r="E25" s="18" t="n">
        <v>524.51770169</v>
      </c>
      <c r="F25" s="20" t="n">
        <v>3.73865852</v>
      </c>
      <c r="G25" s="18" t="n">
        <v>532.12316205</v>
      </c>
      <c r="H25" s="20" t="n">
        <v>6.53102195</v>
      </c>
      <c r="I25" s="18" t="n">
        <v>492.06592969</v>
      </c>
      <c r="J25" s="20" t="n">
        <v>12.53023014</v>
      </c>
      <c r="K25" s="18" t="n">
        <v>501.19392561</v>
      </c>
      <c r="L25" s="20" t="n">
        <v>16.72335142</v>
      </c>
      <c r="M25" s="18" t="s">
        <v>481</v>
      </c>
      <c r="N25" s="20" t="s">
        <v>481</v>
      </c>
      <c r="O25" s="18" t="s">
        <v>481</v>
      </c>
      <c r="P25" s="20" t="s">
        <v>481</v>
      </c>
      <c r="Q25" s="18" t="s">
        <v>481</v>
      </c>
      <c r="R25" s="20" t="s">
        <v>481</v>
      </c>
      <c r="S25" s="18" t="s">
        <v>481</v>
      </c>
      <c r="T25" s="20" t="s">
        <v>481</v>
      </c>
      <c r="U25" s="18" t="n">
        <v>456.65814669</v>
      </c>
      <c r="V25" s="20" t="n">
        <v>24.87218105</v>
      </c>
    </row>
    <row r="26" spans="1:22">
      <c r="A26" s="15" t="s">
        <v>501</v>
      </c>
      <c r="B26" s="17" t="n">
        <v>4869</v>
      </c>
      <c r="C26" s="18">
        <f>(39.0/B26*100)</f>
        <v/>
      </c>
      <c r="D26" s="19" t="n">
        <v>4830</v>
      </c>
      <c r="E26" s="18" t="n">
        <v>487.55002298</v>
      </c>
      <c r="F26" s="20" t="n">
        <v>2.24688435</v>
      </c>
      <c r="G26" s="18" t="n">
        <v>483.86619139</v>
      </c>
      <c r="H26" s="20" t="n">
        <v>2.78879922</v>
      </c>
      <c r="I26" s="18" t="n">
        <v>470.45500461</v>
      </c>
      <c r="J26" s="20" t="n">
        <v>4.95472218</v>
      </c>
      <c r="K26" s="18" t="n">
        <v>454.62960041</v>
      </c>
      <c r="L26" s="20" t="n">
        <v>7.19151313</v>
      </c>
      <c r="M26" s="18" t="s">
        <v>481</v>
      </c>
      <c r="N26" s="20" t="s">
        <v>481</v>
      </c>
      <c r="O26" s="18" t="s">
        <v>481</v>
      </c>
      <c r="P26" s="20" t="s">
        <v>481</v>
      </c>
      <c r="Q26" s="18" t="s">
        <v>481</v>
      </c>
      <c r="R26" s="20" t="s">
        <v>481</v>
      </c>
      <c r="S26" s="18" t="s">
        <v>481</v>
      </c>
      <c r="T26" s="20" t="s">
        <v>481</v>
      </c>
      <c r="U26" s="18" t="n">
        <v>429.76451347</v>
      </c>
      <c r="V26" s="20" t="n">
        <v>13.60777505</v>
      </c>
    </row>
    <row r="27" spans="1:22">
      <c r="A27" s="15" t="s">
        <v>502</v>
      </c>
      <c r="B27" s="17" t="n">
        <v>5299</v>
      </c>
      <c r="C27" s="18">
        <f>(22.0/B27*100)</f>
        <v/>
      </c>
      <c r="D27" s="19" t="n">
        <v>5277</v>
      </c>
      <c r="E27" s="18" t="n">
        <v>495.07948212</v>
      </c>
      <c r="F27" s="20" t="n">
        <v>1.60490653</v>
      </c>
      <c r="G27" s="18" t="n">
        <v>484.42190061</v>
      </c>
      <c r="H27" s="20" t="n">
        <v>3.31276389</v>
      </c>
      <c r="I27" s="18" t="n">
        <v>455.64272247</v>
      </c>
      <c r="J27" s="20" t="n">
        <v>6.75315837</v>
      </c>
      <c r="K27" s="18" t="n">
        <v>440.99839737</v>
      </c>
      <c r="L27" s="20" t="n">
        <v>8.82693847</v>
      </c>
      <c r="M27" s="18" t="s">
        <v>481</v>
      </c>
      <c r="N27" s="20" t="s">
        <v>481</v>
      </c>
      <c r="O27" s="18" t="s">
        <v>481</v>
      </c>
      <c r="P27" s="20" t="s">
        <v>481</v>
      </c>
      <c r="Q27" s="18" t="s">
        <v>481</v>
      </c>
      <c r="R27" s="20" t="s">
        <v>481</v>
      </c>
      <c r="S27" s="18" t="s">
        <v>481</v>
      </c>
      <c r="T27" s="20" t="s">
        <v>481</v>
      </c>
      <c r="U27" s="18" t="n">
        <v>386.45215963</v>
      </c>
      <c r="V27" s="20" t="n">
        <v>6.65657361</v>
      </c>
    </row>
    <row r="28" spans="1:22">
      <c r="A28" s="15" t="s">
        <v>503</v>
      </c>
      <c r="B28" s="17" t="n">
        <v>7568</v>
      </c>
      <c r="C28" s="18">
        <f>(80.0/B28*100)</f>
        <v/>
      </c>
      <c r="D28" s="19" t="n">
        <v>7488</v>
      </c>
      <c r="E28" s="18" t="n">
        <v>410.66882188</v>
      </c>
      <c r="F28" s="20" t="n">
        <v>2.3982139</v>
      </c>
      <c r="G28" s="18" t="n">
        <v>415.09718891</v>
      </c>
      <c r="H28" s="20" t="n">
        <v>3.72216798</v>
      </c>
      <c r="I28" s="18" t="n">
        <v>400.66070009</v>
      </c>
      <c r="J28" s="20" t="n">
        <v>5.27357403</v>
      </c>
      <c r="K28" s="18" t="n">
        <v>375.3041828</v>
      </c>
      <c r="L28" s="20" t="n">
        <v>6.94491094</v>
      </c>
      <c r="M28" s="18" t="s">
        <v>481</v>
      </c>
      <c r="N28" s="20" t="s">
        <v>481</v>
      </c>
      <c r="O28" s="18" t="s">
        <v>481</v>
      </c>
      <c r="P28" s="20" t="s">
        <v>481</v>
      </c>
      <c r="Q28" s="18" t="s">
        <v>481</v>
      </c>
      <c r="R28" s="20" t="s">
        <v>481</v>
      </c>
      <c r="S28" s="18" t="s">
        <v>481</v>
      </c>
      <c r="T28" s="20" t="s">
        <v>481</v>
      </c>
      <c r="U28" s="18" t="n">
        <v>353.50689594</v>
      </c>
      <c r="V28" s="20" t="n">
        <v>11.44538606</v>
      </c>
    </row>
    <row r="29" spans="1:22">
      <c r="A29" s="15" t="s">
        <v>504</v>
      </c>
      <c r="B29" s="17" t="n">
        <v>5385</v>
      </c>
      <c r="C29" s="18">
        <f>(30.0/B29*100)</f>
        <v/>
      </c>
      <c r="D29" s="19" t="n">
        <v>5355</v>
      </c>
      <c r="E29" s="18" t="n">
        <v>521.71957656</v>
      </c>
      <c r="F29" s="20" t="n">
        <v>2.46685417</v>
      </c>
      <c r="G29" s="18" t="n">
        <v>511.75737773</v>
      </c>
      <c r="H29" s="20" t="n">
        <v>3.2790166</v>
      </c>
      <c r="I29" s="18" t="n">
        <v>502.66326908</v>
      </c>
      <c r="J29" s="20" t="n">
        <v>7.78034852</v>
      </c>
      <c r="K29" s="18" t="n">
        <v>442.80696655</v>
      </c>
      <c r="L29" s="20" t="n">
        <v>12.456479</v>
      </c>
      <c r="M29" s="18" t="s">
        <v>481</v>
      </c>
      <c r="N29" s="20" t="s">
        <v>481</v>
      </c>
      <c r="O29" s="18" t="s">
        <v>481</v>
      </c>
      <c r="P29" s="20" t="s">
        <v>481</v>
      </c>
      <c r="Q29" s="18" t="n">
        <v>335.3902018</v>
      </c>
      <c r="R29" s="20" t="n">
        <v>12.1685767</v>
      </c>
      <c r="S29" s="18" t="s">
        <v>481</v>
      </c>
      <c r="T29" s="20" t="s">
        <v>481</v>
      </c>
      <c r="U29" s="18" t="n">
        <v>423.30018915</v>
      </c>
      <c r="V29" s="20" t="n">
        <v>16.73076486</v>
      </c>
    </row>
    <row r="30" spans="1:22">
      <c r="A30" s="15" t="s">
        <v>505</v>
      </c>
      <c r="B30" s="17" t="n">
        <v>4520</v>
      </c>
      <c r="C30" s="18">
        <f>(110.0/B30*100)</f>
        <v/>
      </c>
      <c r="D30" s="19" t="n">
        <v>4410</v>
      </c>
      <c r="E30" s="18" t="n">
        <v>506.77188443</v>
      </c>
      <c r="F30" s="20" t="n">
        <v>2.61286306</v>
      </c>
      <c r="G30" s="18" t="n">
        <v>488.36104115</v>
      </c>
      <c r="H30" s="20" t="n">
        <v>3.77539969</v>
      </c>
      <c r="I30" s="18" t="n">
        <v>470.36336402</v>
      </c>
      <c r="J30" s="20" t="n">
        <v>6.14723373</v>
      </c>
      <c r="K30" s="18" t="n">
        <v>456.26229707</v>
      </c>
      <c r="L30" s="20" t="n">
        <v>6.32470423</v>
      </c>
      <c r="M30" s="18" t="s">
        <v>481</v>
      </c>
      <c r="N30" s="20" t="s">
        <v>481</v>
      </c>
      <c r="O30" s="18" t="s">
        <v>481</v>
      </c>
      <c r="P30" s="20" t="s">
        <v>481</v>
      </c>
      <c r="Q30" s="18" t="s">
        <v>481</v>
      </c>
      <c r="R30" s="20" t="s">
        <v>481</v>
      </c>
      <c r="S30" s="18" t="s">
        <v>481</v>
      </c>
      <c r="T30" s="20" t="s">
        <v>481</v>
      </c>
      <c r="U30" s="18" t="n">
        <v>402.55276735</v>
      </c>
      <c r="V30" s="20" t="n">
        <v>12.48636547</v>
      </c>
    </row>
    <row r="31" spans="1:22">
      <c r="A31" s="15" t="s">
        <v>506</v>
      </c>
      <c r="B31" s="17" t="n">
        <v>5456</v>
      </c>
      <c r="C31" s="18">
        <f>(127.0/B31*100)</f>
        <v/>
      </c>
      <c r="D31" s="19" t="n">
        <v>5329</v>
      </c>
      <c r="E31" s="18" t="n">
        <v>510.63690941</v>
      </c>
      <c r="F31" s="20" t="n">
        <v>2.27813781</v>
      </c>
      <c r="G31" s="18" t="n">
        <v>497.75971343</v>
      </c>
      <c r="H31" s="20" t="n">
        <v>3.38345764</v>
      </c>
      <c r="I31" s="18" t="n">
        <v>483.86386445</v>
      </c>
      <c r="J31" s="20" t="n">
        <v>7.81211235</v>
      </c>
      <c r="K31" s="18" t="n">
        <v>445.70450463</v>
      </c>
      <c r="L31" s="20" t="n">
        <v>8.178004209999999</v>
      </c>
      <c r="M31" s="18" t="s">
        <v>481</v>
      </c>
      <c r="N31" s="20" t="s">
        <v>481</v>
      </c>
      <c r="O31" s="18" t="s">
        <v>481</v>
      </c>
      <c r="P31" s="20" t="s">
        <v>481</v>
      </c>
      <c r="Q31" s="18" t="s">
        <v>481</v>
      </c>
      <c r="R31" s="20" t="s">
        <v>481</v>
      </c>
      <c r="S31" s="18" t="s">
        <v>481</v>
      </c>
      <c r="T31" s="20" t="s">
        <v>481</v>
      </c>
      <c r="U31" s="18" t="n">
        <v>411.60973774</v>
      </c>
      <c r="V31" s="20" t="n">
        <v>8.04027395</v>
      </c>
    </row>
    <row r="32" spans="1:22">
      <c r="A32" s="15" t="s">
        <v>507</v>
      </c>
      <c r="B32" s="17" t="n">
        <v>4478</v>
      </c>
      <c r="C32" s="18">
        <f>(5.0/B32*100)</f>
        <v/>
      </c>
      <c r="D32" s="19" t="n">
        <v>4473</v>
      </c>
      <c r="E32" s="18" t="n">
        <v>507.81831972</v>
      </c>
      <c r="F32" s="20" t="n">
        <v>2.70723441</v>
      </c>
      <c r="G32" s="18" t="n">
        <v>509.62793466</v>
      </c>
      <c r="H32" s="20" t="n">
        <v>3.22040545</v>
      </c>
      <c r="I32" s="18" t="n">
        <v>488.39478366</v>
      </c>
      <c r="J32" s="20" t="n">
        <v>5.41024697</v>
      </c>
      <c r="K32" s="18" t="n">
        <v>476.67969954</v>
      </c>
      <c r="L32" s="20" t="n">
        <v>6.26437252</v>
      </c>
      <c r="M32" s="18" t="s">
        <v>481</v>
      </c>
      <c r="N32" s="20" t="s">
        <v>481</v>
      </c>
      <c r="O32" s="18" t="s">
        <v>481</v>
      </c>
      <c r="P32" s="20" t="s">
        <v>481</v>
      </c>
      <c r="Q32" s="18" t="s">
        <v>481</v>
      </c>
      <c r="R32" s="20" t="s">
        <v>481</v>
      </c>
      <c r="S32" s="18" t="s">
        <v>481</v>
      </c>
      <c r="T32" s="20" t="s">
        <v>481</v>
      </c>
      <c r="U32" s="18" t="n">
        <v>447.32521832</v>
      </c>
      <c r="V32" s="20" t="n">
        <v>19.63605251</v>
      </c>
    </row>
    <row r="33" spans="1:22">
      <c r="A33" s="15" t="s">
        <v>508</v>
      </c>
      <c r="B33" s="17" t="n">
        <v>7325</v>
      </c>
      <c r="C33" s="18">
        <f>(76.0/B33*100)</f>
        <v/>
      </c>
      <c r="D33" s="19" t="n">
        <v>7249</v>
      </c>
      <c r="E33" s="18" t="n">
        <v>497.16630916</v>
      </c>
      <c r="F33" s="20" t="n">
        <v>2.65389543</v>
      </c>
      <c r="G33" s="18" t="n">
        <v>489.39581028</v>
      </c>
      <c r="H33" s="20" t="n">
        <v>5.07056622</v>
      </c>
      <c r="I33" s="18" t="n">
        <v>466.64701895</v>
      </c>
      <c r="J33" s="20" t="n">
        <v>8.155833039999999</v>
      </c>
      <c r="K33" s="18" t="n">
        <v>421.56629374</v>
      </c>
      <c r="L33" s="20" t="n">
        <v>12.07292137</v>
      </c>
      <c r="M33" s="18" t="s">
        <v>481</v>
      </c>
      <c r="N33" s="20" t="s">
        <v>481</v>
      </c>
      <c r="O33" s="18" t="s">
        <v>481</v>
      </c>
      <c r="P33" s="20" t="s">
        <v>481</v>
      </c>
      <c r="Q33" s="18" t="s">
        <v>481</v>
      </c>
      <c r="R33" s="20" t="s">
        <v>481</v>
      </c>
      <c r="S33" s="18" t="s">
        <v>481</v>
      </c>
      <c r="T33" s="20" t="s">
        <v>481</v>
      </c>
      <c r="U33" s="18" t="n">
        <v>390.29273227</v>
      </c>
      <c r="V33" s="20" t="n">
        <v>12.52382898</v>
      </c>
    </row>
    <row r="34" spans="1:22">
      <c r="A34" s="15" t="s">
        <v>509</v>
      </c>
      <c r="B34" s="17" t="n">
        <v>6350</v>
      </c>
      <c r="C34" s="18">
        <f>(40.0/B34*100)</f>
        <v/>
      </c>
      <c r="D34" s="19" t="n">
        <v>6310</v>
      </c>
      <c r="E34" s="18" t="n">
        <v>486.9892401</v>
      </c>
      <c r="F34" s="20" t="n">
        <v>2.82547225</v>
      </c>
      <c r="G34" s="18" t="n">
        <v>485.53602354</v>
      </c>
      <c r="H34" s="20" t="n">
        <v>3.2546719</v>
      </c>
      <c r="I34" s="18" t="n">
        <v>470.34462771</v>
      </c>
      <c r="J34" s="20" t="n">
        <v>6.1680244</v>
      </c>
      <c r="K34" s="18" t="n">
        <v>448.76639494</v>
      </c>
      <c r="L34" s="20" t="n">
        <v>6.16828328</v>
      </c>
      <c r="M34" s="18" t="s">
        <v>481</v>
      </c>
      <c r="N34" s="20" t="s">
        <v>481</v>
      </c>
      <c r="O34" s="18" t="s">
        <v>481</v>
      </c>
      <c r="P34" s="20" t="s">
        <v>481</v>
      </c>
      <c r="Q34" s="18" t="n">
        <v>336.51078337</v>
      </c>
      <c r="R34" s="20" t="n">
        <v>12.24828707</v>
      </c>
      <c r="S34" s="18" t="s">
        <v>481</v>
      </c>
      <c r="T34" s="20" t="s">
        <v>481</v>
      </c>
      <c r="U34" s="18" t="n">
        <v>362.57636524</v>
      </c>
      <c r="V34" s="20" t="n">
        <v>12.73046911</v>
      </c>
    </row>
    <row r="35" spans="1:22">
      <c r="A35" s="15" t="s">
        <v>510</v>
      </c>
      <c r="B35" s="17" t="n">
        <v>6406</v>
      </c>
      <c r="C35" s="18">
        <f>(42.0/B35*100)</f>
        <v/>
      </c>
      <c r="D35" s="19" t="n">
        <v>6364</v>
      </c>
      <c r="E35" s="18" t="n">
        <v>519.35407333</v>
      </c>
      <c r="F35" s="20" t="n">
        <v>1.63708661</v>
      </c>
      <c r="G35" s="18" t="n">
        <v>504.09257619</v>
      </c>
      <c r="H35" s="20" t="n">
        <v>3.54488561</v>
      </c>
      <c r="I35" s="18" t="n">
        <v>479.65677012</v>
      </c>
      <c r="J35" s="20" t="n">
        <v>4.73664383</v>
      </c>
      <c r="K35" s="18" t="n">
        <v>466.18266389</v>
      </c>
      <c r="L35" s="20" t="n">
        <v>7.6972938</v>
      </c>
      <c r="M35" s="18" t="s">
        <v>481</v>
      </c>
      <c r="N35" s="20" t="s">
        <v>481</v>
      </c>
      <c r="O35" s="18" t="s">
        <v>481</v>
      </c>
      <c r="P35" s="20" t="s">
        <v>481</v>
      </c>
      <c r="Q35" s="18" t="n">
        <v>349.78970242</v>
      </c>
      <c r="R35" s="20" t="n">
        <v>6.90672373</v>
      </c>
      <c r="S35" s="18" t="s">
        <v>481</v>
      </c>
      <c r="T35" s="20" t="s">
        <v>481</v>
      </c>
      <c r="U35" s="18" t="n">
        <v>453.680869</v>
      </c>
      <c r="V35" s="20" t="n">
        <v>10.33092689</v>
      </c>
    </row>
    <row r="36" spans="1:22">
      <c r="A36" s="15" t="s">
        <v>511</v>
      </c>
      <c r="B36" s="17" t="n">
        <v>6736</v>
      </c>
      <c r="C36" s="18">
        <f>(33.0/B36*100)</f>
        <v/>
      </c>
      <c r="D36" s="19" t="n">
        <v>6703</v>
      </c>
      <c r="E36" s="18" t="n">
        <v>490.25944255</v>
      </c>
      <c r="F36" s="20" t="n">
        <v>2.0945317</v>
      </c>
      <c r="G36" s="18" t="n">
        <v>483.62612079</v>
      </c>
      <c r="H36" s="20" t="n">
        <v>3.87093913</v>
      </c>
      <c r="I36" s="18" t="n">
        <v>460.08568912</v>
      </c>
      <c r="J36" s="20" t="n">
        <v>7.01146903</v>
      </c>
      <c r="K36" s="18" t="n">
        <v>438.76565667</v>
      </c>
      <c r="L36" s="20" t="n">
        <v>8.857215030000001</v>
      </c>
      <c r="M36" s="18" t="s">
        <v>481</v>
      </c>
      <c r="N36" s="20" t="s">
        <v>481</v>
      </c>
      <c r="O36" s="18" t="s">
        <v>481</v>
      </c>
      <c r="P36" s="20" t="s">
        <v>481</v>
      </c>
      <c r="Q36" s="18" t="s">
        <v>481</v>
      </c>
      <c r="R36" s="20" t="s">
        <v>481</v>
      </c>
      <c r="S36" s="18" t="s">
        <v>481</v>
      </c>
      <c r="T36" s="20" t="s">
        <v>481</v>
      </c>
      <c r="U36" s="18" t="n">
        <v>402.78935647</v>
      </c>
      <c r="V36" s="20" t="n">
        <v>12.29631773</v>
      </c>
    </row>
    <row r="37" spans="1:22">
      <c r="A37" s="15" t="s">
        <v>512</v>
      </c>
      <c r="B37" s="17" t="n">
        <v>5458</v>
      </c>
      <c r="C37" s="18">
        <f>(69.0/B37*100)</f>
        <v/>
      </c>
      <c r="D37" s="19" t="n">
        <v>5389</v>
      </c>
      <c r="E37" s="18" t="n">
        <v>504.19237013</v>
      </c>
      <c r="F37" s="20" t="n">
        <v>3.09213423</v>
      </c>
      <c r="G37" s="18" t="n">
        <v>489.60197338</v>
      </c>
      <c r="H37" s="20" t="n">
        <v>4.31438102</v>
      </c>
      <c r="I37" s="18" t="n">
        <v>460.02099402</v>
      </c>
      <c r="J37" s="20" t="n">
        <v>5.98622797</v>
      </c>
      <c r="K37" s="18" t="n">
        <v>444.32854289</v>
      </c>
      <c r="L37" s="20" t="n">
        <v>10.20272266</v>
      </c>
      <c r="M37" s="18" t="s">
        <v>481</v>
      </c>
      <c r="N37" s="20" t="s">
        <v>481</v>
      </c>
      <c r="O37" s="18" t="s">
        <v>481</v>
      </c>
      <c r="P37" s="20" t="s">
        <v>481</v>
      </c>
      <c r="Q37" s="18" t="s">
        <v>481</v>
      </c>
      <c r="R37" s="20" t="s">
        <v>481</v>
      </c>
      <c r="S37" s="18" t="s">
        <v>481</v>
      </c>
      <c r="T37" s="20" t="s">
        <v>481</v>
      </c>
      <c r="U37" s="18" t="n">
        <v>388.41550349</v>
      </c>
      <c r="V37" s="20" t="n">
        <v>10.53612928</v>
      </c>
    </row>
    <row r="38" spans="1:22">
      <c r="A38" s="15" t="s">
        <v>513</v>
      </c>
      <c r="B38" s="17" t="n">
        <v>5860</v>
      </c>
      <c r="C38" s="18">
        <f>(17.0/B38*100)</f>
        <v/>
      </c>
      <c r="D38" s="19" t="n">
        <v>5843</v>
      </c>
      <c r="E38" s="18" t="n">
        <v>529.4111374</v>
      </c>
      <c r="F38" s="20" t="n">
        <v>3.13269793</v>
      </c>
      <c r="G38" s="18" t="n">
        <v>516.40166082</v>
      </c>
      <c r="H38" s="20" t="n">
        <v>3.72094043</v>
      </c>
      <c r="I38" s="18" t="n">
        <v>491.12223002</v>
      </c>
      <c r="J38" s="20" t="n">
        <v>8.53205887</v>
      </c>
      <c r="K38" s="18" t="n">
        <v>471.98561373</v>
      </c>
      <c r="L38" s="20" t="n">
        <v>11.7410086</v>
      </c>
      <c r="M38" s="18" t="s">
        <v>481</v>
      </c>
      <c r="N38" s="20" t="s">
        <v>481</v>
      </c>
      <c r="O38" s="18" t="s">
        <v>481</v>
      </c>
      <c r="P38" s="20" t="s">
        <v>481</v>
      </c>
      <c r="Q38" s="18" t="s">
        <v>481</v>
      </c>
      <c r="R38" s="20" t="s">
        <v>481</v>
      </c>
      <c r="S38" s="18" t="s">
        <v>481</v>
      </c>
      <c r="T38" s="20" t="s">
        <v>481</v>
      </c>
      <c r="U38" s="18" t="n">
        <v>425.26811438</v>
      </c>
      <c r="V38" s="20" t="n">
        <v>10.94356166</v>
      </c>
    </row>
    <row r="39" spans="1:22">
      <c r="A39" s="15" t="s">
        <v>514</v>
      </c>
      <c r="B39" s="17" t="n">
        <v>5895</v>
      </c>
      <c r="C39" s="18">
        <f>(32.0/B39*100)</f>
        <v/>
      </c>
      <c r="D39" s="19" t="n">
        <v>5863</v>
      </c>
      <c r="E39" s="18" t="n">
        <v>421.20289787</v>
      </c>
      <c r="F39" s="20" t="n">
        <v>4.05944228</v>
      </c>
      <c r="G39" s="18" t="n">
        <v>435.61640517</v>
      </c>
      <c r="H39" s="20" t="n">
        <v>6.7031687</v>
      </c>
      <c r="I39" s="18" t="n">
        <v>424.28584641</v>
      </c>
      <c r="J39" s="20" t="n">
        <v>7.65432615</v>
      </c>
      <c r="K39" s="18" t="n">
        <v>410.89738067</v>
      </c>
      <c r="L39" s="20" t="n">
        <v>7.09755527</v>
      </c>
      <c r="M39" s="18" t="s">
        <v>481</v>
      </c>
      <c r="N39" s="20" t="s">
        <v>481</v>
      </c>
      <c r="O39" s="18" t="s">
        <v>481</v>
      </c>
      <c r="P39" s="20" t="s">
        <v>481</v>
      </c>
      <c r="Q39" s="18" t="s">
        <v>481</v>
      </c>
      <c r="R39" s="20" t="s">
        <v>481</v>
      </c>
      <c r="S39" s="18" t="s">
        <v>481</v>
      </c>
      <c r="T39" s="20" t="s">
        <v>481</v>
      </c>
      <c r="U39" s="18" t="n">
        <v>351.41643984</v>
      </c>
      <c r="V39" s="20" t="n">
        <v>11.29918693</v>
      </c>
    </row>
    <row r="40" spans="1:22">
      <c r="A40" s="15" t="s">
        <v>515</v>
      </c>
      <c r="B40" s="17" t="n">
        <v>14157</v>
      </c>
      <c r="C40" s="18">
        <f>(298.0/B40*100)</f>
        <v/>
      </c>
      <c r="D40" s="19" t="n">
        <v>13859</v>
      </c>
      <c r="E40" s="18" t="n">
        <v>498.81007191</v>
      </c>
      <c r="F40" s="20" t="n">
        <v>2.77450504</v>
      </c>
      <c r="G40" s="18" t="n">
        <v>500.95362038</v>
      </c>
      <c r="H40" s="20" t="n">
        <v>3.514578</v>
      </c>
      <c r="I40" s="18" t="n">
        <v>468.47216148</v>
      </c>
      <c r="J40" s="20" t="n">
        <v>6.9108105</v>
      </c>
      <c r="K40" s="18" t="n">
        <v>440.58818764</v>
      </c>
      <c r="L40" s="20" t="n">
        <v>7.00683101</v>
      </c>
      <c r="M40" s="18" t="s">
        <v>481</v>
      </c>
      <c r="N40" s="20" t="s">
        <v>481</v>
      </c>
      <c r="O40" s="18" t="s">
        <v>481</v>
      </c>
      <c r="P40" s="20" t="s">
        <v>481</v>
      </c>
      <c r="Q40" s="18" t="s">
        <v>481</v>
      </c>
      <c r="R40" s="20" t="s">
        <v>481</v>
      </c>
      <c r="S40" s="18" t="s">
        <v>481</v>
      </c>
      <c r="T40" s="20" t="s">
        <v>481</v>
      </c>
      <c r="U40" s="18" t="n">
        <v>420.94245533</v>
      </c>
      <c r="V40" s="20" t="n">
        <v>8.58246888</v>
      </c>
    </row>
    <row r="41" spans="1:22">
      <c r="A41" s="15" t="s">
        <v>516</v>
      </c>
      <c r="B41" s="17" t="n">
        <v>5712</v>
      </c>
      <c r="C41" s="18">
        <f>(40.0/B41*100)</f>
        <v/>
      </c>
      <c r="D41" s="19" t="n">
        <v>5672</v>
      </c>
      <c r="E41" s="18" t="n">
        <v>476.0289371</v>
      </c>
      <c r="F41" s="20" t="n">
        <v>3.35027816</v>
      </c>
      <c r="G41" s="18" t="n">
        <v>470.41793065</v>
      </c>
      <c r="H41" s="20" t="n">
        <v>4.07502154</v>
      </c>
      <c r="I41" s="18" t="n">
        <v>451.13778294</v>
      </c>
      <c r="J41" s="20" t="n">
        <v>6.54689087</v>
      </c>
      <c r="K41" s="18" t="n">
        <v>431.47291579</v>
      </c>
      <c r="L41" s="20" t="n">
        <v>8.24409629</v>
      </c>
      <c r="M41" s="18" t="s">
        <v>481</v>
      </c>
      <c r="N41" s="20" t="s">
        <v>481</v>
      </c>
      <c r="O41" s="18" t="s">
        <v>481</v>
      </c>
      <c r="P41" s="20" t="s">
        <v>481</v>
      </c>
      <c r="Q41" s="18" t="n">
        <v>392.51815558</v>
      </c>
      <c r="R41" s="20" t="n">
        <v>16.89642718</v>
      </c>
      <c r="S41" s="18" t="s">
        <v>481</v>
      </c>
      <c r="T41" s="20" t="s">
        <v>481</v>
      </c>
      <c r="U41" s="18" t="n">
        <v>377.66522529</v>
      </c>
      <c r="V41" s="20" t="n">
        <v>12.31467268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413.15702122</v>
      </c>
      <c r="R44" s="20" t="n">
        <v>3.44786688</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359.60621715</v>
      </c>
      <c r="R45" s="20" t="n">
        <v>2.95186404</v>
      </c>
      <c r="S45" s="18" t="s">
        <v>481</v>
      </c>
      <c r="T45" s="20" t="s">
        <v>481</v>
      </c>
      <c r="U45" s="18" t="s">
        <v>481</v>
      </c>
      <c r="V45" s="20" t="s">
        <v>481</v>
      </c>
    </row>
    <row r="46" spans="1:22">
      <c r="A46" s="15" t="s">
        <v>521</v>
      </c>
      <c r="B46" s="17" t="n">
        <v>23141</v>
      </c>
      <c r="C46" s="18">
        <f>(1434.0/B46*100)</f>
        <v/>
      </c>
      <c r="D46" s="19" t="n">
        <v>21707</v>
      </c>
      <c r="E46" s="18" t="n">
        <v>385.9026464</v>
      </c>
      <c r="F46" s="20" t="n">
        <v>2.9450701</v>
      </c>
      <c r="G46" s="18" t="n">
        <v>398.92395253</v>
      </c>
      <c r="H46" s="20" t="n">
        <v>5.33506255</v>
      </c>
      <c r="I46" s="18" t="n">
        <v>380.97534873</v>
      </c>
      <c r="J46" s="20" t="n">
        <v>7.15067013</v>
      </c>
      <c r="K46" s="18" t="n">
        <v>353.46530115</v>
      </c>
      <c r="L46" s="20" t="n">
        <v>7.22057161</v>
      </c>
      <c r="M46" s="18" t="s">
        <v>481</v>
      </c>
      <c r="N46" s="20" t="s">
        <v>481</v>
      </c>
      <c r="O46" s="18" t="s">
        <v>481</v>
      </c>
      <c r="P46" s="20" t="s">
        <v>481</v>
      </c>
      <c r="Q46" s="18" t="s">
        <v>481</v>
      </c>
      <c r="R46" s="20" t="s">
        <v>481</v>
      </c>
      <c r="S46" s="18" t="s">
        <v>481</v>
      </c>
      <c r="T46" s="20" t="s">
        <v>481</v>
      </c>
      <c r="U46" s="18" t="n">
        <v>326.31386149</v>
      </c>
      <c r="V46" s="20" t="n">
        <v>4.51871977</v>
      </c>
    </row>
    <row r="47" spans="1:22">
      <c r="A47" s="15" t="s">
        <v>522</v>
      </c>
      <c r="B47" s="17" t="n">
        <v>5928</v>
      </c>
      <c r="C47" s="18">
        <f>(106.0/B47*100)</f>
        <v/>
      </c>
      <c r="D47" s="19" t="n">
        <v>5822</v>
      </c>
      <c r="E47" s="18" t="n">
        <v>451.58670131</v>
      </c>
      <c r="F47" s="20" t="n">
        <v>3.95826562</v>
      </c>
      <c r="G47" s="18" t="n">
        <v>457.98169883</v>
      </c>
      <c r="H47" s="20" t="n">
        <v>4.69013445</v>
      </c>
      <c r="I47" s="18" t="n">
        <v>431.54743178</v>
      </c>
      <c r="J47" s="20" t="n">
        <v>7.24606696</v>
      </c>
      <c r="K47" s="18" t="n">
        <v>419.89894444</v>
      </c>
      <c r="L47" s="20" t="n">
        <v>6.56606255</v>
      </c>
      <c r="M47" s="18" t="s">
        <v>481</v>
      </c>
      <c r="N47" s="20" t="s">
        <v>481</v>
      </c>
      <c r="O47" s="18" t="s">
        <v>481</v>
      </c>
      <c r="P47" s="20" t="s">
        <v>481</v>
      </c>
      <c r="Q47" s="18" t="s">
        <v>481</v>
      </c>
      <c r="R47" s="20" t="s">
        <v>481</v>
      </c>
      <c r="S47" s="18" t="s">
        <v>481</v>
      </c>
      <c r="T47" s="20" t="s">
        <v>481</v>
      </c>
      <c r="U47" s="18" t="n">
        <v>353.28766884</v>
      </c>
      <c r="V47" s="20" t="n">
        <v>6.89852962</v>
      </c>
    </row>
    <row r="48" spans="1:22">
      <c r="A48" s="15" t="s">
        <v>523</v>
      </c>
      <c r="B48" s="17" t="n">
        <v>9841</v>
      </c>
      <c r="C48" s="18">
        <f>(7.0/B48*100)</f>
        <v/>
      </c>
      <c r="D48" s="19" t="n">
        <v>9834</v>
      </c>
      <c r="E48" s="18" t="n">
        <v>535.92927718</v>
      </c>
      <c r="F48" s="20" t="n">
        <v>5.03930712</v>
      </c>
      <c r="G48" s="18" t="n">
        <v>529.72814652</v>
      </c>
      <c r="H48" s="20" t="n">
        <v>6.87128013</v>
      </c>
      <c r="I48" s="18" t="n">
        <v>491.41848041</v>
      </c>
      <c r="J48" s="20" t="n">
        <v>8.47647881</v>
      </c>
      <c r="K48" s="18" t="n">
        <v>485.94419119</v>
      </c>
      <c r="L48" s="20" t="n">
        <v>12.22075894</v>
      </c>
      <c r="M48" s="18" t="s">
        <v>481</v>
      </c>
      <c r="N48" s="20" t="s">
        <v>481</v>
      </c>
      <c r="O48" s="18" t="s">
        <v>481</v>
      </c>
      <c r="P48" s="20" t="s">
        <v>481</v>
      </c>
      <c r="Q48" s="18" t="s">
        <v>481</v>
      </c>
      <c r="R48" s="20" t="s">
        <v>481</v>
      </c>
      <c r="S48" s="18" t="s">
        <v>481</v>
      </c>
      <c r="T48" s="20" t="s">
        <v>481</v>
      </c>
      <c r="U48" s="18" t="n">
        <v>465.77540278</v>
      </c>
      <c r="V48" s="20" t="n">
        <v>33.82570182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409.03332786</v>
      </c>
      <c r="R49" s="20" t="n">
        <v>3.05386641</v>
      </c>
      <c r="S49" s="18" t="s">
        <v>481</v>
      </c>
      <c r="T49" s="20" t="s">
        <v>481</v>
      </c>
      <c r="U49" s="18" t="s">
        <v>481</v>
      </c>
      <c r="V49" s="20" t="s">
        <v>481</v>
      </c>
    </row>
    <row r="50" spans="1:22">
      <c r="A50" s="15" t="s">
        <v>525</v>
      </c>
      <c r="B50" s="17" t="n">
        <v>11795</v>
      </c>
      <c r="C50" s="18">
        <f>(228.0/B50*100)</f>
        <v/>
      </c>
      <c r="D50" s="19" t="n">
        <v>11567</v>
      </c>
      <c r="E50" s="18" t="n">
        <v>390.97930433</v>
      </c>
      <c r="F50" s="20" t="n">
        <v>2.59485209</v>
      </c>
      <c r="G50" s="18" t="n">
        <v>398.13699444</v>
      </c>
      <c r="H50" s="20" t="n">
        <v>2.87731549</v>
      </c>
      <c r="I50" s="18" t="n">
        <v>388.76363476</v>
      </c>
      <c r="J50" s="20" t="n">
        <v>5.22072867</v>
      </c>
      <c r="K50" s="18" t="n">
        <v>359.07143413</v>
      </c>
      <c r="L50" s="20" t="n">
        <v>5.92710021</v>
      </c>
      <c r="M50" s="18" t="s">
        <v>481</v>
      </c>
      <c r="N50" s="20" t="s">
        <v>481</v>
      </c>
      <c r="O50" s="18" t="s">
        <v>481</v>
      </c>
      <c r="P50" s="20" t="s">
        <v>481</v>
      </c>
      <c r="Q50" s="18" t="s">
        <v>481</v>
      </c>
      <c r="R50" s="20" t="s">
        <v>481</v>
      </c>
      <c r="S50" s="18" t="s">
        <v>481</v>
      </c>
      <c r="T50" s="20" t="s">
        <v>481</v>
      </c>
      <c r="U50" s="18" t="n">
        <v>328.98009895</v>
      </c>
      <c r="V50" s="20" t="n">
        <v>9.60680835</v>
      </c>
    </row>
    <row r="51" spans="1:22">
      <c r="A51" s="15" t="s">
        <v>526</v>
      </c>
      <c r="B51" s="17" t="n">
        <v>6866</v>
      </c>
      <c r="C51" s="18">
        <f>(109.0/B51*100)</f>
        <v/>
      </c>
      <c r="D51" s="19" t="n">
        <v>6757</v>
      </c>
      <c r="E51" s="18" t="n">
        <v>402.35304069</v>
      </c>
      <c r="F51" s="20" t="n">
        <v>2.57822584</v>
      </c>
      <c r="G51" s="18" t="n">
        <v>412.07937173</v>
      </c>
      <c r="H51" s="20" t="n">
        <v>4.07390437</v>
      </c>
      <c r="I51" s="18" t="n">
        <v>409.05575924</v>
      </c>
      <c r="J51" s="20" t="n">
        <v>5.29659969</v>
      </c>
      <c r="K51" s="18" t="n">
        <v>385.89730831</v>
      </c>
      <c r="L51" s="20" t="n">
        <v>7.10228265</v>
      </c>
      <c r="M51" s="18" t="s">
        <v>481</v>
      </c>
      <c r="N51" s="20" t="s">
        <v>481</v>
      </c>
      <c r="O51" s="18" t="s">
        <v>481</v>
      </c>
      <c r="P51" s="20" t="s">
        <v>481</v>
      </c>
      <c r="Q51" s="18" t="n">
        <v>380.5422133</v>
      </c>
      <c r="R51" s="20" t="n">
        <v>4.31283207</v>
      </c>
      <c r="S51" s="18" t="s">
        <v>481</v>
      </c>
      <c r="T51" s="20" t="s">
        <v>481</v>
      </c>
      <c r="U51" s="18" t="n">
        <v>368.06455233</v>
      </c>
      <c r="V51" s="20" t="n">
        <v>7.33069471</v>
      </c>
    </row>
    <row r="52" spans="1:22">
      <c r="A52" s="15" t="s">
        <v>527</v>
      </c>
      <c r="B52" s="17" t="n">
        <v>5809</v>
      </c>
      <c r="C52" s="18">
        <f>(78.0/B52*100)</f>
        <v/>
      </c>
      <c r="D52" s="19" t="n">
        <v>5731</v>
      </c>
      <c r="E52" s="18" t="n">
        <v>469.07529921</v>
      </c>
      <c r="F52" s="20" t="n">
        <v>2.673386</v>
      </c>
      <c r="G52" s="18" t="n">
        <v>465.02821752</v>
      </c>
      <c r="H52" s="20" t="n">
        <v>4.69979052</v>
      </c>
      <c r="I52" s="18" t="n">
        <v>449.70792951</v>
      </c>
      <c r="J52" s="20" t="n">
        <v>6.84045709</v>
      </c>
      <c r="K52" s="18" t="n">
        <v>410.75299641</v>
      </c>
      <c r="L52" s="20" t="n">
        <v>8.34029552</v>
      </c>
      <c r="M52" s="18" t="s">
        <v>481</v>
      </c>
      <c r="N52" s="20" t="s">
        <v>481</v>
      </c>
      <c r="O52" s="18" t="s">
        <v>481</v>
      </c>
      <c r="P52" s="20" t="s">
        <v>481</v>
      </c>
      <c r="Q52" s="18" t="s">
        <v>481</v>
      </c>
      <c r="R52" s="20" t="s">
        <v>481</v>
      </c>
      <c r="S52" s="18" t="s">
        <v>481</v>
      </c>
      <c r="T52" s="20" t="s">
        <v>481</v>
      </c>
      <c r="U52" s="18" t="n">
        <v>379.71375776</v>
      </c>
      <c r="V52" s="20" t="n">
        <v>14.3179894</v>
      </c>
    </row>
    <row r="53" spans="1:22">
      <c r="A53" s="15" t="s">
        <v>528</v>
      </c>
      <c r="B53" s="17" t="n">
        <v>5571</v>
      </c>
      <c r="C53" s="18">
        <f>(85.0/B53*100)</f>
        <v/>
      </c>
      <c r="D53" s="19" t="n">
        <v>5486</v>
      </c>
      <c r="E53" s="18" t="n">
        <v>446.97686209</v>
      </c>
      <c r="F53" s="20" t="n">
        <v>1.96368089</v>
      </c>
      <c r="G53" s="18" t="n">
        <v>436.59251396</v>
      </c>
      <c r="H53" s="20" t="n">
        <v>4.03455536</v>
      </c>
      <c r="I53" s="18" t="n">
        <v>412.75229789</v>
      </c>
      <c r="J53" s="20" t="n">
        <v>7.40804237</v>
      </c>
      <c r="K53" s="18" t="n">
        <v>396.79388518</v>
      </c>
      <c r="L53" s="20" t="n">
        <v>7.01524726</v>
      </c>
      <c r="M53" s="18" t="s">
        <v>481</v>
      </c>
      <c r="N53" s="20" t="s">
        <v>481</v>
      </c>
      <c r="O53" s="18" t="s">
        <v>481</v>
      </c>
      <c r="P53" s="20" t="s">
        <v>481</v>
      </c>
      <c r="Q53" s="18" t="s">
        <v>481</v>
      </c>
      <c r="R53" s="20" t="s">
        <v>481</v>
      </c>
      <c r="S53" s="18" t="s">
        <v>481</v>
      </c>
      <c r="T53" s="20" t="s">
        <v>481</v>
      </c>
      <c r="U53" s="18" t="n">
        <v>342.1123849</v>
      </c>
      <c r="V53" s="20" t="n">
        <v>8.338854299999999</v>
      </c>
    </row>
    <row r="54" spans="1:22">
      <c r="A54" s="15" t="s">
        <v>529</v>
      </c>
      <c r="B54" s="17" t="n">
        <v>4740</v>
      </c>
      <c r="C54" s="18">
        <f>(127.0/B54*100)</f>
        <v/>
      </c>
      <c r="D54" s="19" t="n">
        <v>4613</v>
      </c>
      <c r="E54" s="18" t="n">
        <v>333.74849478</v>
      </c>
      <c r="F54" s="20" t="n">
        <v>2.64517499</v>
      </c>
      <c r="G54" s="18" t="n">
        <v>346.12799103</v>
      </c>
      <c r="H54" s="20" t="n">
        <v>5.09488206</v>
      </c>
      <c r="I54" s="18" t="n">
        <v>340.54335515</v>
      </c>
      <c r="J54" s="20" t="n">
        <v>6.69677341</v>
      </c>
      <c r="K54" s="18" t="n">
        <v>315.4464906</v>
      </c>
      <c r="L54" s="20" t="n">
        <v>7.04146396</v>
      </c>
      <c r="M54" s="18" t="s">
        <v>481</v>
      </c>
      <c r="N54" s="20" t="s">
        <v>481</v>
      </c>
      <c r="O54" s="18" t="s">
        <v>481</v>
      </c>
      <c r="P54" s="20" t="s">
        <v>481</v>
      </c>
      <c r="Q54" s="18" t="s">
        <v>481</v>
      </c>
      <c r="R54" s="20" t="s">
        <v>481</v>
      </c>
      <c r="S54" s="18" t="s">
        <v>481</v>
      </c>
      <c r="T54" s="20" t="s">
        <v>481</v>
      </c>
      <c r="U54" s="18" t="n">
        <v>267.17539209</v>
      </c>
      <c r="V54" s="20" t="n">
        <v>3.79718179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403.83322941</v>
      </c>
      <c r="R55" s="20" t="n">
        <v>2.78193854</v>
      </c>
      <c r="S55" s="18" t="s">
        <v>481</v>
      </c>
      <c r="T55" s="20" t="s">
        <v>481</v>
      </c>
      <c r="U55" s="18" t="s">
        <v>481</v>
      </c>
      <c r="V55" s="20" t="s">
        <v>481</v>
      </c>
    </row>
    <row r="56" spans="1:22">
      <c r="A56" s="15" t="s">
        <v>531</v>
      </c>
      <c r="B56" s="17" t="n">
        <v>5359</v>
      </c>
      <c r="C56" s="18">
        <f>(76.0/B56*100)</f>
        <v/>
      </c>
      <c r="D56" s="19" t="n">
        <v>5283</v>
      </c>
      <c r="E56" s="18" t="n">
        <v>552.47628128</v>
      </c>
      <c r="F56" s="20" t="n">
        <v>2.95028778</v>
      </c>
      <c r="G56" s="18" t="n">
        <v>543.82838742</v>
      </c>
      <c r="H56" s="20" t="n">
        <v>5.26039537</v>
      </c>
      <c r="I56" s="18" t="n">
        <v>527.73864224</v>
      </c>
      <c r="J56" s="20" t="n">
        <v>8.045876140000001</v>
      </c>
      <c r="K56" s="18" t="n">
        <v>504.44007269</v>
      </c>
      <c r="L56" s="20" t="n">
        <v>7.33225164</v>
      </c>
      <c r="M56" s="18" t="s">
        <v>481</v>
      </c>
      <c r="N56" s="20" t="s">
        <v>481</v>
      </c>
      <c r="O56" s="18" t="s">
        <v>481</v>
      </c>
      <c r="P56" s="20" t="s">
        <v>481</v>
      </c>
      <c r="Q56" s="18" t="s">
        <v>481</v>
      </c>
      <c r="R56" s="20" t="s">
        <v>481</v>
      </c>
      <c r="S56" s="18" t="s">
        <v>481</v>
      </c>
      <c r="T56" s="20" t="s">
        <v>481</v>
      </c>
      <c r="U56" s="18" t="n">
        <v>511.23165443</v>
      </c>
      <c r="V56" s="20" t="n">
        <v>22.62454082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386.10959158</v>
      </c>
      <c r="R57" s="20" t="n">
        <v>3.0844628</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380.25901051</v>
      </c>
      <c r="R58" s="20" t="n">
        <v>2.6518124</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361.5339806</v>
      </c>
      <c r="R59" s="20" t="n">
        <v>1.62528789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396.24965264</v>
      </c>
      <c r="R60" s="20" t="n">
        <v>3.6919812</v>
      </c>
      <c r="S60" s="18" t="s">
        <v>481</v>
      </c>
      <c r="T60" s="20" t="s">
        <v>481</v>
      </c>
      <c r="U60" s="18" t="s">
        <v>481</v>
      </c>
      <c r="V60" s="20" t="s">
        <v>481</v>
      </c>
    </row>
    <row r="61" spans="1:22">
      <c r="A61" s="15" t="s">
        <v>536</v>
      </c>
      <c r="B61" s="17" t="n">
        <v>6525</v>
      </c>
      <c r="C61" s="18">
        <f>(139.0/B61*100)</f>
        <v/>
      </c>
      <c r="D61" s="19" t="n">
        <v>6386</v>
      </c>
      <c r="E61" s="18" t="n">
        <v>484.35686681</v>
      </c>
      <c r="F61" s="20" t="n">
        <v>2.50314223</v>
      </c>
      <c r="G61" s="18" t="n">
        <v>482.94427308</v>
      </c>
      <c r="H61" s="20" t="n">
        <v>3.10426479</v>
      </c>
      <c r="I61" s="18" t="n">
        <v>460.99944667</v>
      </c>
      <c r="J61" s="20" t="n">
        <v>7.39356625</v>
      </c>
      <c r="K61" s="18" t="n">
        <v>415.45312927</v>
      </c>
      <c r="L61" s="20" t="n">
        <v>10.66169447</v>
      </c>
      <c r="M61" s="18" t="s">
        <v>481</v>
      </c>
      <c r="N61" s="20" t="s">
        <v>481</v>
      </c>
      <c r="O61" s="18" t="s">
        <v>481</v>
      </c>
      <c r="P61" s="20" t="s">
        <v>481</v>
      </c>
      <c r="Q61" s="18" t="s">
        <v>481</v>
      </c>
      <c r="R61" s="20" t="s">
        <v>481</v>
      </c>
      <c r="S61" s="18" t="s">
        <v>481</v>
      </c>
      <c r="T61" s="20" t="s">
        <v>481</v>
      </c>
      <c r="U61" s="18" t="n">
        <v>402.44990052</v>
      </c>
      <c r="V61" s="20" t="n">
        <v>10.31288885</v>
      </c>
    </row>
    <row r="62" spans="1:22">
      <c r="A62" s="15" t="s">
        <v>537</v>
      </c>
      <c r="B62" s="17" t="n">
        <v>4476</v>
      </c>
      <c r="C62" s="18">
        <f>(3.0/B62*100)</f>
        <v/>
      </c>
      <c r="D62" s="19" t="n">
        <v>4473</v>
      </c>
      <c r="E62" s="18" t="n">
        <v>546.33486162</v>
      </c>
      <c r="F62" s="20" t="n">
        <v>1.27240189</v>
      </c>
      <c r="G62" s="18" t="n">
        <v>546.57386334</v>
      </c>
      <c r="H62" s="20" t="n">
        <v>3.2544157</v>
      </c>
      <c r="I62" s="18" t="n">
        <v>528.87934989</v>
      </c>
      <c r="J62" s="20" t="n">
        <v>5.45512332</v>
      </c>
      <c r="K62" s="18" t="n">
        <v>508.58764382</v>
      </c>
      <c r="L62" s="20" t="n">
        <v>8.751198560000001</v>
      </c>
      <c r="M62" s="18" t="s">
        <v>481</v>
      </c>
      <c r="N62" s="20" t="s">
        <v>481</v>
      </c>
      <c r="O62" s="18" t="s">
        <v>481</v>
      </c>
      <c r="P62" s="20" t="s">
        <v>481</v>
      </c>
      <c r="Q62" s="18" t="s">
        <v>481</v>
      </c>
      <c r="R62" s="20" t="s">
        <v>481</v>
      </c>
      <c r="S62" s="18" t="s">
        <v>481</v>
      </c>
      <c r="T62" s="20" t="s">
        <v>481</v>
      </c>
      <c r="U62" s="18" t="n">
        <v>532.77447622</v>
      </c>
      <c r="V62" s="20" t="n">
        <v>30.3196752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371.31142887</v>
      </c>
      <c r="R63" s="20" t="n">
        <v>1.28307667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478.6447938</v>
      </c>
      <c r="R64" s="20" t="n">
        <v>1.71583638</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419.66352142</v>
      </c>
      <c r="R65" s="20" t="n">
        <v>2.4655214</v>
      </c>
      <c r="S65" s="18" t="s">
        <v>481</v>
      </c>
      <c r="T65" s="20" t="s">
        <v>481</v>
      </c>
      <c r="U65" s="18" t="s">
        <v>481</v>
      </c>
      <c r="V65" s="20" t="s">
        <v>481</v>
      </c>
    </row>
    <row r="66" spans="1:22">
      <c r="A66" s="15" t="s">
        <v>541</v>
      </c>
      <c r="B66" s="17" t="n">
        <v>5665</v>
      </c>
      <c r="C66" s="18">
        <f>(77.0/B66*100)</f>
        <v/>
      </c>
      <c r="D66" s="19" t="n">
        <v>5588</v>
      </c>
      <c r="E66" s="18" t="n">
        <v>421.01702986</v>
      </c>
      <c r="F66" s="20" t="n">
        <v>1.74116366</v>
      </c>
      <c r="G66" s="18" t="n">
        <v>438.13515543</v>
      </c>
      <c r="H66" s="20" t="n">
        <v>4.48061891</v>
      </c>
      <c r="I66" s="18" t="n">
        <v>419.4161982</v>
      </c>
      <c r="J66" s="20" t="n">
        <v>7.40845246</v>
      </c>
      <c r="K66" s="18" t="n">
        <v>397.33968604</v>
      </c>
      <c r="L66" s="20" t="n">
        <v>6.3343223</v>
      </c>
      <c r="M66" s="18" t="s">
        <v>481</v>
      </c>
      <c r="N66" s="20" t="s">
        <v>481</v>
      </c>
      <c r="O66" s="18" t="s">
        <v>481</v>
      </c>
      <c r="P66" s="20" t="s">
        <v>481</v>
      </c>
      <c r="Q66" s="18" t="s">
        <v>481</v>
      </c>
      <c r="R66" s="20" t="s">
        <v>481</v>
      </c>
      <c r="S66" s="18" t="s">
        <v>481</v>
      </c>
      <c r="T66" s="20" t="s">
        <v>481</v>
      </c>
      <c r="U66" s="18" t="n">
        <v>352.10242063</v>
      </c>
      <c r="V66" s="20" t="n">
        <v>7.81724495</v>
      </c>
    </row>
    <row r="67" spans="1:22">
      <c r="A67" s="15" t="s">
        <v>542</v>
      </c>
      <c r="B67" s="17" t="n">
        <v>6971</v>
      </c>
      <c r="C67" s="18">
        <f>(146.0/B67*100)</f>
        <v/>
      </c>
      <c r="D67" s="19" t="n">
        <v>6825</v>
      </c>
      <c r="E67" s="18" t="n">
        <v>388.69293189</v>
      </c>
      <c r="F67" s="20" t="n">
        <v>2.74701914</v>
      </c>
      <c r="G67" s="18" t="n">
        <v>403.90749821</v>
      </c>
      <c r="H67" s="20" t="n">
        <v>3.73057791</v>
      </c>
      <c r="I67" s="18" t="n">
        <v>380.81705593</v>
      </c>
      <c r="J67" s="20" t="n">
        <v>5.85262424</v>
      </c>
      <c r="K67" s="18" t="n">
        <v>369.68391676</v>
      </c>
      <c r="L67" s="20" t="n">
        <v>7.62853778</v>
      </c>
      <c r="M67" s="18" t="s">
        <v>481</v>
      </c>
      <c r="N67" s="20" t="s">
        <v>481</v>
      </c>
      <c r="O67" s="18" t="s">
        <v>481</v>
      </c>
      <c r="P67" s="20" t="s">
        <v>481</v>
      </c>
      <c r="Q67" s="18" t="s">
        <v>481</v>
      </c>
      <c r="R67" s="20" t="s">
        <v>481</v>
      </c>
      <c r="S67" s="18" t="s">
        <v>481</v>
      </c>
      <c r="T67" s="20" t="s">
        <v>481</v>
      </c>
      <c r="U67" s="18" t="n">
        <v>306.76022313</v>
      </c>
      <c r="V67" s="20" t="n">
        <v>8.240162870000001</v>
      </c>
    </row>
    <row r="68" spans="1:22">
      <c r="A68" s="15" t="s">
        <v>543</v>
      </c>
      <c r="B68" s="17" t="n">
        <v>12083</v>
      </c>
      <c r="C68" s="18">
        <f>(26.0/B68*100)</f>
        <v/>
      </c>
      <c r="D68" s="19" t="n">
        <v>12057</v>
      </c>
      <c r="E68" s="18" t="n">
        <v>417.85958137</v>
      </c>
      <c r="F68" s="20" t="n">
        <v>1.56894943</v>
      </c>
      <c r="G68" s="18" t="n">
        <v>413.91137548</v>
      </c>
      <c r="H68" s="20" t="n">
        <v>2.46877995</v>
      </c>
      <c r="I68" s="18" t="n">
        <v>370.249667</v>
      </c>
      <c r="J68" s="20" t="n">
        <v>5.03483791</v>
      </c>
      <c r="K68" s="18" t="n">
        <v>363.83805398</v>
      </c>
      <c r="L68" s="20" t="n">
        <v>5.27721145</v>
      </c>
      <c r="M68" s="18" t="s">
        <v>481</v>
      </c>
      <c r="N68" s="20" t="s">
        <v>481</v>
      </c>
      <c r="O68" s="18" t="s">
        <v>481</v>
      </c>
      <c r="P68" s="20" t="s">
        <v>481</v>
      </c>
      <c r="Q68" s="18" t="s">
        <v>481</v>
      </c>
      <c r="R68" s="20" t="s">
        <v>481</v>
      </c>
      <c r="S68" s="18" t="s">
        <v>481</v>
      </c>
      <c r="T68" s="20" t="s">
        <v>481</v>
      </c>
      <c r="U68" s="18" t="n">
        <v>321.31313738</v>
      </c>
      <c r="V68" s="20" t="n">
        <v>3.9790788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443.95431517</v>
      </c>
      <c r="R69" s="20" t="n">
        <v>3.78500092</v>
      </c>
      <c r="S69" s="18" t="s">
        <v>481</v>
      </c>
      <c r="T69" s="20" t="s">
        <v>481</v>
      </c>
      <c r="U69" s="18" t="s">
        <v>481</v>
      </c>
      <c r="V69" s="20" t="s">
        <v>481</v>
      </c>
    </row>
    <row r="70" spans="1:22">
      <c r="A70" s="15" t="s">
        <v>545</v>
      </c>
      <c r="B70" s="17" t="n">
        <v>6036</v>
      </c>
      <c r="C70" s="18">
        <f>(223.0/B70*100)</f>
        <v/>
      </c>
      <c r="D70" s="19" t="n">
        <v>5813</v>
      </c>
      <c r="E70" s="18" t="n">
        <v>496.95416092</v>
      </c>
      <c r="F70" s="20" t="n">
        <v>3.28915068</v>
      </c>
      <c r="G70" s="18" t="n">
        <v>503.67341279</v>
      </c>
      <c r="H70" s="20" t="n">
        <v>5.1947411</v>
      </c>
      <c r="I70" s="18" t="n">
        <v>477.95585039</v>
      </c>
      <c r="J70" s="20" t="n">
        <v>6.68595515</v>
      </c>
      <c r="K70" s="18" t="n">
        <v>496.62663948</v>
      </c>
      <c r="L70" s="20" t="n">
        <v>8.480003480000001</v>
      </c>
      <c r="M70" s="18" t="s">
        <v>481</v>
      </c>
      <c r="N70" s="20" t="s">
        <v>481</v>
      </c>
      <c r="O70" s="18" t="s">
        <v>481</v>
      </c>
      <c r="P70" s="20" t="s">
        <v>481</v>
      </c>
      <c r="Q70" s="18" t="s">
        <v>481</v>
      </c>
      <c r="R70" s="20" t="s">
        <v>481</v>
      </c>
      <c r="S70" s="18" t="s">
        <v>481</v>
      </c>
      <c r="T70" s="20" t="s">
        <v>481</v>
      </c>
      <c r="U70" s="18" t="n">
        <v>437.46541942</v>
      </c>
      <c r="V70" s="20" t="n">
        <v>12.42482995</v>
      </c>
    </row>
    <row r="71" spans="1:22">
      <c r="A71" s="15" t="s">
        <v>546</v>
      </c>
      <c r="B71" s="17" t="n">
        <v>6115</v>
      </c>
      <c r="C71" s="18">
        <f>(17.0/B71*100)</f>
        <v/>
      </c>
      <c r="D71" s="19" t="n">
        <v>6098</v>
      </c>
      <c r="E71" s="18" t="n">
        <v>574.01668547</v>
      </c>
      <c r="F71" s="20" t="n">
        <v>1.69842518</v>
      </c>
      <c r="G71" s="18" t="n">
        <v>551.31576723</v>
      </c>
      <c r="H71" s="20" t="n">
        <v>3.51071228</v>
      </c>
      <c r="I71" s="18" t="n">
        <v>525.59205018</v>
      </c>
      <c r="J71" s="20" t="n">
        <v>6.64225705</v>
      </c>
      <c r="K71" s="18" t="n">
        <v>505.96661674</v>
      </c>
      <c r="L71" s="20" t="n">
        <v>7.94264274</v>
      </c>
      <c r="M71" s="18" t="s">
        <v>481</v>
      </c>
      <c r="N71" s="20" t="s">
        <v>481</v>
      </c>
      <c r="O71" s="18" t="s">
        <v>481</v>
      </c>
      <c r="P71" s="20" t="s">
        <v>481</v>
      </c>
      <c r="Q71" s="18" t="s">
        <v>481</v>
      </c>
      <c r="R71" s="20" t="s">
        <v>481</v>
      </c>
      <c r="S71" s="18" t="s">
        <v>481</v>
      </c>
      <c r="T71" s="20" t="s">
        <v>481</v>
      </c>
      <c r="U71" s="18" t="n">
        <v>481.18190134</v>
      </c>
      <c r="V71" s="20" t="n">
        <v>20.99130282</v>
      </c>
    </row>
    <row r="72" spans="1:22">
      <c r="A72" s="15" t="s">
        <v>547</v>
      </c>
      <c r="B72" s="17" t="n">
        <v>7708</v>
      </c>
      <c r="C72" s="18">
        <f>(5.0/B72*100)</f>
        <v/>
      </c>
      <c r="D72" s="19" t="n">
        <v>7703</v>
      </c>
      <c r="E72" s="18" t="n">
        <v>543.46429788</v>
      </c>
      <c r="F72" s="20" t="n">
        <v>3.08521635</v>
      </c>
      <c r="G72" s="18" t="n">
        <v>548.08382488</v>
      </c>
      <c r="H72" s="20" t="n">
        <v>5.13767549</v>
      </c>
      <c r="I72" s="18" t="n">
        <v>510.52222914</v>
      </c>
      <c r="J72" s="20" t="n">
        <v>10.64149259</v>
      </c>
      <c r="K72" s="18" t="n">
        <v>493.15213855</v>
      </c>
      <c r="L72" s="20" t="n">
        <v>13.2585702</v>
      </c>
      <c r="M72" s="18" t="s">
        <v>481</v>
      </c>
      <c r="N72" s="20" t="s">
        <v>481</v>
      </c>
      <c r="O72" s="18" t="s">
        <v>481</v>
      </c>
      <c r="P72" s="20" t="s">
        <v>481</v>
      </c>
      <c r="Q72" s="18" t="s">
        <v>481</v>
      </c>
      <c r="R72" s="20" t="s">
        <v>481</v>
      </c>
      <c r="S72" s="18" t="s">
        <v>481</v>
      </c>
      <c r="T72" s="20" t="s">
        <v>481</v>
      </c>
      <c r="U72" s="18" t="n">
        <v>491.53153594</v>
      </c>
      <c r="V72" s="20" t="n">
        <v>27.60523541</v>
      </c>
    </row>
    <row r="73" spans="1:22">
      <c r="A73" s="15" t="s">
        <v>548</v>
      </c>
      <c r="B73" s="17" t="n">
        <v>8249</v>
      </c>
      <c r="C73" s="18">
        <f>(148.0/B73*100)</f>
        <v/>
      </c>
      <c r="D73" s="19" t="n">
        <v>8101</v>
      </c>
      <c r="E73" s="18" t="n">
        <v>420.26907069</v>
      </c>
      <c r="F73" s="20" t="n">
        <v>3.37442882</v>
      </c>
      <c r="G73" s="18" t="n">
        <v>413.76459228</v>
      </c>
      <c r="H73" s="20" t="n">
        <v>4.51372343</v>
      </c>
      <c r="I73" s="18" t="n">
        <v>399.77756459</v>
      </c>
      <c r="J73" s="20" t="n">
        <v>5.65365009</v>
      </c>
      <c r="K73" s="18" t="n">
        <v>383.62314069</v>
      </c>
      <c r="L73" s="20" t="n">
        <v>8.01323457</v>
      </c>
      <c r="M73" s="18" t="s">
        <v>481</v>
      </c>
      <c r="N73" s="20" t="s">
        <v>481</v>
      </c>
      <c r="O73" s="18" t="s">
        <v>481</v>
      </c>
      <c r="P73" s="20" t="s">
        <v>481</v>
      </c>
      <c r="Q73" s="18" t="s">
        <v>481</v>
      </c>
      <c r="R73" s="20" t="s">
        <v>481</v>
      </c>
      <c r="S73" s="18" t="s">
        <v>481</v>
      </c>
      <c r="T73" s="20" t="s">
        <v>481</v>
      </c>
      <c r="U73" s="18" t="n">
        <v>347.28631898</v>
      </c>
      <c r="V73" s="20" t="n">
        <v>13.91584763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417.24339576</v>
      </c>
      <c r="R74" s="20" t="n">
        <v>1.40662681</v>
      </c>
      <c r="S74" s="18" t="s">
        <v>481</v>
      </c>
      <c r="T74" s="20" t="s">
        <v>481</v>
      </c>
      <c r="U74" s="18" t="s">
        <v>481</v>
      </c>
      <c r="V74" s="20" t="s">
        <v>481</v>
      </c>
    </row>
    <row r="75" spans="1:22">
      <c r="A75" s="15" t="s">
        <v>550</v>
      </c>
      <c r="B75" s="17" t="n">
        <v>5375</v>
      </c>
      <c r="C75" s="18">
        <f>(218.0/B75*100)</f>
        <v/>
      </c>
      <c r="D75" s="19" t="n">
        <v>5157</v>
      </c>
      <c r="E75" s="18" t="n">
        <v>370.16214283</v>
      </c>
      <c r="F75" s="20" t="n">
        <v>3.05149599</v>
      </c>
      <c r="G75" s="18" t="n">
        <v>378.88893939</v>
      </c>
      <c r="H75" s="20" t="n">
        <v>4.98437508</v>
      </c>
      <c r="I75" s="18" t="n">
        <v>358.57259274</v>
      </c>
      <c r="J75" s="20" t="n">
        <v>7.7572941</v>
      </c>
      <c r="K75" s="18" t="n">
        <v>366.66865859</v>
      </c>
      <c r="L75" s="20" t="n">
        <v>7.65377614</v>
      </c>
      <c r="M75" s="18" t="s">
        <v>481</v>
      </c>
      <c r="N75" s="20" t="s">
        <v>481</v>
      </c>
      <c r="O75" s="18" t="s">
        <v>481</v>
      </c>
      <c r="P75" s="20" t="s">
        <v>481</v>
      </c>
      <c r="Q75" s="18" t="s">
        <v>481</v>
      </c>
      <c r="R75" s="20" t="s">
        <v>481</v>
      </c>
      <c r="S75" s="18" t="s">
        <v>481</v>
      </c>
      <c r="T75" s="20" t="s">
        <v>481</v>
      </c>
      <c r="U75" s="18" t="n">
        <v>324.35597274</v>
      </c>
      <c r="V75" s="20" t="n">
        <v>8.547792980000001</v>
      </c>
    </row>
    <row r="76" spans="1:22">
      <c r="A76" s="15" t="s">
        <v>551</v>
      </c>
      <c r="B76" s="17" t="n">
        <v>14167</v>
      </c>
      <c r="C76" s="18">
        <f>(229.0/B76*100)</f>
        <v/>
      </c>
      <c r="D76" s="19" t="n">
        <v>13938</v>
      </c>
      <c r="E76" s="18" t="n">
        <v>437.10430186</v>
      </c>
      <c r="F76" s="20" t="n">
        <v>2.41106013</v>
      </c>
      <c r="G76" s="18" t="n">
        <v>434.9854759</v>
      </c>
      <c r="H76" s="20" t="n">
        <v>4.01378924</v>
      </c>
      <c r="I76" s="18" t="n">
        <v>403.24340519</v>
      </c>
      <c r="J76" s="20" t="n">
        <v>6.22472217</v>
      </c>
      <c r="K76" s="18" t="n">
        <v>385.51748735</v>
      </c>
      <c r="L76" s="20" t="n">
        <v>5.6907514</v>
      </c>
      <c r="M76" s="18" t="s">
        <v>481</v>
      </c>
      <c r="N76" s="20" t="s">
        <v>481</v>
      </c>
      <c r="O76" s="18" t="s">
        <v>481</v>
      </c>
      <c r="P76" s="20" t="s">
        <v>481</v>
      </c>
      <c r="Q76" s="18" t="s">
        <v>481</v>
      </c>
      <c r="R76" s="20" t="s">
        <v>481</v>
      </c>
      <c r="S76" s="18" t="s">
        <v>481</v>
      </c>
      <c r="T76" s="20" t="s">
        <v>481</v>
      </c>
      <c r="U76" s="18" t="n">
        <v>346.21170247</v>
      </c>
      <c r="V76" s="20" t="n">
        <v>6.93791209</v>
      </c>
    </row>
    <row r="77" spans="1:22">
      <c r="A77" s="15" t="s">
        <v>552</v>
      </c>
      <c r="B77" s="17" t="n">
        <v>6062</v>
      </c>
      <c r="C77" s="18">
        <f>(98.0/B77*100)</f>
        <v/>
      </c>
      <c r="D77" s="19" t="n">
        <v>5964</v>
      </c>
      <c r="E77" s="18" t="n">
        <v>423.4354072</v>
      </c>
      <c r="F77" s="20" t="n">
        <v>2.60666939</v>
      </c>
      <c r="G77" s="18" t="n">
        <v>430.48329608</v>
      </c>
      <c r="H77" s="20" t="n">
        <v>4.14903238</v>
      </c>
      <c r="I77" s="18" t="n">
        <v>414.23692472</v>
      </c>
      <c r="J77" s="20" t="n">
        <v>8.52933689</v>
      </c>
      <c r="K77" s="18" t="n">
        <v>399.88822156</v>
      </c>
      <c r="L77" s="20" t="n">
        <v>8.02818798</v>
      </c>
      <c r="M77" s="18" t="s">
        <v>481</v>
      </c>
      <c r="N77" s="20" t="s">
        <v>481</v>
      </c>
      <c r="O77" s="18" t="s">
        <v>481</v>
      </c>
      <c r="P77" s="20" t="s">
        <v>481</v>
      </c>
      <c r="Q77" s="18" t="s">
        <v>481</v>
      </c>
      <c r="R77" s="20" t="s">
        <v>481</v>
      </c>
      <c r="S77" s="18" t="s">
        <v>481</v>
      </c>
      <c r="T77" s="20" t="s">
        <v>481</v>
      </c>
      <c r="U77" s="18" t="n">
        <v>342.74183497</v>
      </c>
      <c r="V77" s="20" t="n">
        <v>5.57363485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494.51831162</v>
      </c>
      <c r="R78" s="20" t="n">
        <v>4.45771317</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456.29558944</v>
      </c>
      <c r="R79" s="20" t="n">
        <v>6.90963052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459.81599437</v>
      </c>
      <c r="R80" s="20" t="n">
        <v>4.27720318</v>
      </c>
      <c r="S80" s="18" t="s">
        <v>481</v>
      </c>
      <c r="T80" s="20" t="s">
        <v>481</v>
      </c>
      <c r="U80" s="18" t="s">
        <v>481</v>
      </c>
      <c r="V80" s="20" t="s">
        <v>481</v>
      </c>
    </row>
    <row r="81" spans="1:22">
      <c r="A81" s="23" t="s">
        <v>556</v>
      </c>
      <c r="B81" s="17" t="n">
        <v>8861</v>
      </c>
      <c r="C81" s="18">
        <f>(76.0/B81*100)</f>
        <v/>
      </c>
      <c r="D81" s="19" t="n">
        <v>8785</v>
      </c>
      <c r="E81" s="18" t="n">
        <v>448.98467139</v>
      </c>
      <c r="F81" s="20" t="n">
        <v>3.55581523</v>
      </c>
      <c r="G81" s="18" t="n">
        <v>456.29573407</v>
      </c>
      <c r="H81" s="20" t="n">
        <v>3.78831933</v>
      </c>
      <c r="I81" s="18" t="n">
        <v>424.51070569</v>
      </c>
      <c r="J81" s="20" t="n">
        <v>5.72977027</v>
      </c>
      <c r="K81" s="18" t="n">
        <v>396.88706753</v>
      </c>
      <c r="L81" s="20" t="n">
        <v>5.76349915</v>
      </c>
      <c r="M81" s="18" t="s">
        <v>481</v>
      </c>
      <c r="N81" s="20" t="s">
        <v>481</v>
      </c>
      <c r="O81" s="18" t="s">
        <v>481</v>
      </c>
      <c r="P81" s="20" t="s">
        <v>481</v>
      </c>
      <c r="Q81" s="18" t="s">
        <v>481</v>
      </c>
      <c r="R81" s="20" t="s">
        <v>481</v>
      </c>
      <c r="S81" s="18" t="s">
        <v>481</v>
      </c>
      <c r="T81" s="20" t="s">
        <v>481</v>
      </c>
      <c r="U81" s="18" t="n">
        <v>397.94132721</v>
      </c>
      <c r="V81" s="20" t="n">
        <v>16.54606515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2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929</v>
      </c>
    </row>
    <row customHeight="1" ht="30" r="4" spans="1:22">
      <c r="A4" s="6" t="n"/>
      <c r="B4" s="7" t="s">
        <v>462</v>
      </c>
      <c r="C4" s="7" t="s">
        <v>463</v>
      </c>
      <c r="D4" s="8" t="s">
        <v>462</v>
      </c>
      <c r="E4" s="9" t="s">
        <v>930</v>
      </c>
      <c r="F4" s="10" t="n"/>
      <c r="G4" s="9" t="s">
        <v>931</v>
      </c>
      <c r="H4" s="10" t="n"/>
      <c r="I4" s="9" t="s">
        <v>932</v>
      </c>
      <c r="J4" s="10" t="n"/>
      <c r="K4" s="9" t="s">
        <v>933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(0.0/B7*100)</f>
        <v/>
      </c>
      <c r="D7" s="19" t="n">
        <v>14530</v>
      </c>
      <c r="E7" s="18" t="s">
        <v>481</v>
      </c>
      <c r="F7" s="20" t="s">
        <v>481</v>
      </c>
      <c r="G7" s="18" t="n">
        <v>492.13875104</v>
      </c>
      <c r="H7" s="20" t="n">
        <v>1.68952704</v>
      </c>
      <c r="I7" s="18" t="n">
        <v>505.77823874</v>
      </c>
      <c r="J7" s="20" t="n">
        <v>3.33512072</v>
      </c>
      <c r="K7" s="18" t="s">
        <v>481</v>
      </c>
      <c r="L7" s="20" t="s">
        <v>481</v>
      </c>
      <c r="M7" s="18" t="s">
        <v>481</v>
      </c>
      <c r="N7" s="20" t="s">
        <v>481</v>
      </c>
      <c r="O7" s="18" t="s">
        <v>481</v>
      </c>
      <c r="P7" s="20" t="s">
        <v>481</v>
      </c>
      <c r="Q7" s="18" t="s">
        <v>481</v>
      </c>
      <c r="R7" s="20" t="s">
        <v>481</v>
      </c>
      <c r="S7" s="18" t="s">
        <v>481</v>
      </c>
      <c r="T7" s="20" t="s">
        <v>481</v>
      </c>
      <c r="U7" s="18" t="n">
        <v>470.76306286</v>
      </c>
      <c r="V7" s="20" t="n">
        <v>13.12158809</v>
      </c>
    </row>
    <row r="8" spans="1:22">
      <c r="A8" s="15" t="s">
        <v>483</v>
      </c>
      <c r="B8" s="17" t="n">
        <v>7007</v>
      </c>
      <c r="C8" s="18">
        <f>(0.0/B8*100)</f>
        <v/>
      </c>
      <c r="D8" s="19" t="n">
        <v>7007</v>
      </c>
      <c r="E8" s="18" t="s">
        <v>481</v>
      </c>
      <c r="F8" s="20" t="s">
        <v>481</v>
      </c>
      <c r="G8" s="18" t="n">
        <v>376.44474085</v>
      </c>
      <c r="H8" s="20" t="n">
        <v>14.7846354</v>
      </c>
      <c r="I8" s="18" t="n">
        <v>499.23529275</v>
      </c>
      <c r="J8" s="20" t="n">
        <v>2.7726192</v>
      </c>
      <c r="K8" s="18" t="n">
        <v>507.9475</v>
      </c>
      <c r="L8" s="20" t="n">
        <v>31.91277348</v>
      </c>
      <c r="M8" s="18" t="s">
        <v>481</v>
      </c>
      <c r="N8" s="20" t="s">
        <v>481</v>
      </c>
      <c r="O8" s="18" t="s">
        <v>481</v>
      </c>
      <c r="P8" s="20" t="s">
        <v>481</v>
      </c>
      <c r="Q8" s="18" t="s">
        <v>481</v>
      </c>
      <c r="R8" s="20" t="s">
        <v>481</v>
      </c>
      <c r="S8" s="18" t="s">
        <v>481</v>
      </c>
      <c r="T8" s="20" t="s">
        <v>481</v>
      </c>
      <c r="U8" s="18" t="n">
        <v>424.9025</v>
      </c>
      <c r="V8" s="20" t="n">
        <v>36.33093301</v>
      </c>
    </row>
    <row r="9" spans="1:22">
      <c r="A9" s="15" t="s">
        <v>484</v>
      </c>
      <c r="B9" s="17" t="n">
        <v>9651</v>
      </c>
      <c r="C9" s="18">
        <f>(0.0/B9*100)</f>
        <v/>
      </c>
      <c r="D9" s="19" t="n">
        <v>9651</v>
      </c>
      <c r="E9" s="18" t="s">
        <v>481</v>
      </c>
      <c r="F9" s="20" t="s">
        <v>481</v>
      </c>
      <c r="G9" s="18" t="n">
        <v>387.41528876</v>
      </c>
      <c r="H9" s="20" t="n">
        <v>4.84489716</v>
      </c>
      <c r="I9" s="18" t="n">
        <v>519.25362477</v>
      </c>
      <c r="J9" s="20" t="n">
        <v>2.15730788</v>
      </c>
      <c r="K9" s="18" t="s">
        <v>481</v>
      </c>
      <c r="L9" s="20" t="s">
        <v>481</v>
      </c>
      <c r="M9" s="18" t="s">
        <v>481</v>
      </c>
      <c r="N9" s="20" t="s">
        <v>481</v>
      </c>
      <c r="O9" s="18" t="s">
        <v>481</v>
      </c>
      <c r="P9" s="20" t="s">
        <v>481</v>
      </c>
      <c r="Q9" s="18" t="s">
        <v>481</v>
      </c>
      <c r="R9" s="20" t="s">
        <v>481</v>
      </c>
      <c r="S9" s="18" t="s">
        <v>481</v>
      </c>
      <c r="T9" s="20" t="s">
        <v>481</v>
      </c>
      <c r="U9" s="18" t="s">
        <v>481</v>
      </c>
      <c r="V9" s="20" t="s">
        <v>481</v>
      </c>
    </row>
    <row r="10" spans="1:22">
      <c r="A10" s="15" t="s">
        <v>485</v>
      </c>
      <c r="B10" s="17" t="n">
        <v>20058</v>
      </c>
      <c r="C10" s="18">
        <f>(0.0/B10*100)</f>
        <v/>
      </c>
      <c r="D10" s="19" t="n">
        <v>20058</v>
      </c>
      <c r="E10" s="18" t="s">
        <v>481</v>
      </c>
      <c r="F10" s="20" t="s">
        <v>481</v>
      </c>
      <c r="G10" s="18" t="n">
        <v>495.03844733</v>
      </c>
      <c r="H10" s="20" t="n">
        <v>4.6600859</v>
      </c>
      <c r="I10" s="18" t="n">
        <v>518.4934559</v>
      </c>
      <c r="J10" s="20" t="n">
        <v>2.39554023</v>
      </c>
      <c r="K10" s="18" t="s">
        <v>481</v>
      </c>
      <c r="L10" s="20" t="s">
        <v>481</v>
      </c>
      <c r="M10" s="18" t="s">
        <v>481</v>
      </c>
      <c r="N10" s="20" t="s">
        <v>481</v>
      </c>
      <c r="O10" s="18" t="s">
        <v>481</v>
      </c>
      <c r="P10" s="20" t="s">
        <v>481</v>
      </c>
      <c r="Q10" s="18" t="s">
        <v>481</v>
      </c>
      <c r="R10" s="20" t="s">
        <v>481</v>
      </c>
      <c r="S10" s="18" t="s">
        <v>481</v>
      </c>
      <c r="T10" s="20" t="s">
        <v>481</v>
      </c>
      <c r="U10" s="18" t="n">
        <v>422.20717291</v>
      </c>
      <c r="V10" s="20" t="n">
        <v>18.98337863</v>
      </c>
    </row>
    <row r="11" spans="1:22">
      <c r="A11" s="15" t="s">
        <v>486</v>
      </c>
      <c r="B11" s="17" t="n">
        <v>7053</v>
      </c>
      <c r="C11" s="18">
        <f>(0.0/B11*100)</f>
        <v/>
      </c>
      <c r="D11" s="19" t="n">
        <v>7053</v>
      </c>
      <c r="E11" s="18" t="s">
        <v>481</v>
      </c>
      <c r="F11" s="20" t="s">
        <v>481</v>
      </c>
      <c r="G11" s="18" t="n">
        <v>328.38375675</v>
      </c>
      <c r="H11" s="20" t="n">
        <v>7.52385586</v>
      </c>
      <c r="I11" s="18" t="n">
        <v>428.4779486</v>
      </c>
      <c r="J11" s="20" t="n">
        <v>2.4697134</v>
      </c>
      <c r="K11" s="18" t="s">
        <v>481</v>
      </c>
      <c r="L11" s="20" t="s">
        <v>481</v>
      </c>
      <c r="M11" s="18" t="s">
        <v>481</v>
      </c>
      <c r="N11" s="20" t="s">
        <v>481</v>
      </c>
      <c r="O11" s="18" t="s">
        <v>481</v>
      </c>
      <c r="P11" s="20" t="s">
        <v>481</v>
      </c>
      <c r="Q11" s="18" t="s">
        <v>481</v>
      </c>
      <c r="R11" s="20" t="s">
        <v>481</v>
      </c>
      <c r="S11" s="18" t="s">
        <v>481</v>
      </c>
      <c r="T11" s="20" t="s">
        <v>481</v>
      </c>
      <c r="U11" s="18" t="s">
        <v>481</v>
      </c>
      <c r="V11" s="20" t="s">
        <v>481</v>
      </c>
    </row>
    <row r="12" spans="1:22">
      <c r="A12" s="15" t="s">
        <v>487</v>
      </c>
      <c r="B12" s="17" t="n">
        <v>6894</v>
      </c>
      <c r="C12" s="18">
        <f>(0.0/B12*100)</f>
        <v/>
      </c>
      <c r="D12" s="19" t="n">
        <v>6894</v>
      </c>
      <c r="E12" s="18" t="s">
        <v>481</v>
      </c>
      <c r="F12" s="20" t="s">
        <v>481</v>
      </c>
      <c r="G12" s="18" t="n">
        <v>476.48180866</v>
      </c>
      <c r="H12" s="20" t="n">
        <v>3.38502095</v>
      </c>
      <c r="I12" s="18" t="n">
        <v>511.1963434</v>
      </c>
      <c r="J12" s="20" t="n">
        <v>3.12237125</v>
      </c>
      <c r="K12" s="18" t="s">
        <v>481</v>
      </c>
      <c r="L12" s="20" t="s">
        <v>481</v>
      </c>
      <c r="M12" s="18" t="s">
        <v>481</v>
      </c>
      <c r="N12" s="20" t="s">
        <v>481</v>
      </c>
      <c r="O12" s="18" t="s">
        <v>481</v>
      </c>
      <c r="P12" s="20" t="s">
        <v>481</v>
      </c>
      <c r="Q12" s="18" t="s">
        <v>481</v>
      </c>
      <c r="R12" s="20" t="s">
        <v>481</v>
      </c>
      <c r="S12" s="18" t="s">
        <v>481</v>
      </c>
      <c r="T12" s="20" t="s">
        <v>481</v>
      </c>
      <c r="U12" s="18" t="s">
        <v>481</v>
      </c>
      <c r="V12" s="20" t="s">
        <v>481</v>
      </c>
    </row>
    <row r="13" spans="1:22">
      <c r="A13" s="15" t="s">
        <v>488</v>
      </c>
      <c r="B13" s="17" t="n">
        <v>7161</v>
      </c>
      <c r="C13" s="18">
        <f>(0.0/B13*100)</f>
        <v/>
      </c>
      <c r="D13" s="19" t="n">
        <v>7161</v>
      </c>
      <c r="E13" s="18" t="s">
        <v>481</v>
      </c>
      <c r="F13" s="20" t="s">
        <v>481</v>
      </c>
      <c r="G13" s="18" t="n">
        <v>511.04975927</v>
      </c>
      <c r="H13" s="20" t="n">
        <v>2.16738186</v>
      </c>
      <c r="I13" s="18" t="n">
        <v>516.65189822</v>
      </c>
      <c r="J13" s="20" t="n">
        <v>53.83590905</v>
      </c>
      <c r="K13" s="18" t="s">
        <v>481</v>
      </c>
      <c r="L13" s="20" t="s">
        <v>481</v>
      </c>
      <c r="M13" s="18" t="s">
        <v>481</v>
      </c>
      <c r="N13" s="20" t="s">
        <v>481</v>
      </c>
      <c r="O13" s="18" t="s">
        <v>481</v>
      </c>
      <c r="P13" s="20" t="s">
        <v>481</v>
      </c>
      <c r="Q13" s="18" t="s">
        <v>481</v>
      </c>
      <c r="R13" s="20" t="s">
        <v>481</v>
      </c>
      <c r="S13" s="18" t="s">
        <v>481</v>
      </c>
      <c r="T13" s="20" t="s">
        <v>481</v>
      </c>
      <c r="U13" s="18" t="s">
        <v>481</v>
      </c>
      <c r="V13" s="20" t="s">
        <v>481</v>
      </c>
    </row>
    <row r="14" spans="1:22">
      <c r="A14" s="15" t="s">
        <v>489</v>
      </c>
      <c r="B14" s="17" t="n">
        <v>5587</v>
      </c>
      <c r="C14" s="18">
        <f>(0.0/B14*100)</f>
        <v/>
      </c>
      <c r="D14" s="19" t="n">
        <v>5587</v>
      </c>
      <c r="E14" s="18" t="s">
        <v>481</v>
      </c>
      <c r="F14" s="20" t="s">
        <v>481</v>
      </c>
      <c r="G14" s="18" t="n">
        <v>519.08821672</v>
      </c>
      <c r="H14" s="20" t="n">
        <v>2.04523268</v>
      </c>
      <c r="I14" s="18" t="n">
        <v>552.44979208</v>
      </c>
      <c r="J14" s="20" t="n">
        <v>13.06883325</v>
      </c>
      <c r="K14" s="18" t="s">
        <v>481</v>
      </c>
      <c r="L14" s="20" t="s">
        <v>481</v>
      </c>
      <c r="M14" s="18" t="s">
        <v>481</v>
      </c>
      <c r="N14" s="20" t="s">
        <v>481</v>
      </c>
      <c r="O14" s="18" t="s">
        <v>481</v>
      </c>
      <c r="P14" s="20" t="s">
        <v>481</v>
      </c>
      <c r="Q14" s="18" t="s">
        <v>481</v>
      </c>
      <c r="R14" s="20" t="s">
        <v>481</v>
      </c>
      <c r="S14" s="18" t="s">
        <v>481</v>
      </c>
      <c r="T14" s="20" t="s">
        <v>481</v>
      </c>
      <c r="U14" s="18" t="s">
        <v>481</v>
      </c>
      <c r="V14" s="20" t="s">
        <v>481</v>
      </c>
    </row>
    <row r="15" spans="1:22">
      <c r="A15" s="15" t="s">
        <v>490</v>
      </c>
      <c r="B15" s="17" t="n">
        <v>5882</v>
      </c>
      <c r="C15" s="18">
        <f>(0.0/B15*100)</f>
        <v/>
      </c>
      <c r="D15" s="19" t="n">
        <v>5882</v>
      </c>
      <c r="E15" s="18" t="s">
        <v>481</v>
      </c>
      <c r="F15" s="20" t="s">
        <v>481</v>
      </c>
      <c r="G15" s="18" t="n">
        <v>510.81638983</v>
      </c>
      <c r="H15" s="20" t="n">
        <v>2.31086882</v>
      </c>
      <c r="I15" s="18" t="n">
        <v>617.35251465</v>
      </c>
      <c r="J15" s="20" t="n">
        <v>23.42778144</v>
      </c>
      <c r="K15" s="18" t="s">
        <v>481</v>
      </c>
      <c r="L15" s="20" t="s">
        <v>481</v>
      </c>
      <c r="M15" s="18" t="s">
        <v>481</v>
      </c>
      <c r="N15" s="20" t="s">
        <v>481</v>
      </c>
      <c r="O15" s="18" t="s">
        <v>481</v>
      </c>
      <c r="P15" s="20" t="s">
        <v>481</v>
      </c>
      <c r="Q15" s="18" t="s">
        <v>481</v>
      </c>
      <c r="R15" s="20" t="s">
        <v>481</v>
      </c>
      <c r="S15" s="18" t="s">
        <v>481</v>
      </c>
      <c r="T15" s="20" t="s">
        <v>481</v>
      </c>
      <c r="U15" s="18" t="s">
        <v>481</v>
      </c>
      <c r="V15" s="20" t="s">
        <v>481</v>
      </c>
    </row>
    <row r="16" spans="1:22">
      <c r="A16" s="15" t="s">
        <v>491</v>
      </c>
      <c r="B16" s="17" t="n">
        <v>6108</v>
      </c>
      <c r="C16" s="18">
        <f>(0.0/B16*100)</f>
        <v/>
      </c>
      <c r="D16" s="19" t="n">
        <v>6108</v>
      </c>
      <c r="E16" s="18" t="s">
        <v>481</v>
      </c>
      <c r="F16" s="20" t="s">
        <v>481</v>
      </c>
      <c r="G16" s="18" t="n">
        <v>400.11149928</v>
      </c>
      <c r="H16" s="20" t="n">
        <v>4.07867364</v>
      </c>
      <c r="I16" s="18" t="n">
        <v>522.41510844</v>
      </c>
      <c r="J16" s="20" t="n">
        <v>2.328442</v>
      </c>
      <c r="K16" s="18" t="s">
        <v>481</v>
      </c>
      <c r="L16" s="20" t="s">
        <v>481</v>
      </c>
      <c r="M16" s="18" t="s">
        <v>481</v>
      </c>
      <c r="N16" s="20" t="s">
        <v>481</v>
      </c>
      <c r="O16" s="18" t="s">
        <v>481</v>
      </c>
      <c r="P16" s="20" t="s">
        <v>481</v>
      </c>
      <c r="Q16" s="18" t="s">
        <v>481</v>
      </c>
      <c r="R16" s="20" t="s">
        <v>481</v>
      </c>
      <c r="S16" s="18" t="s">
        <v>481</v>
      </c>
      <c r="T16" s="20" t="s">
        <v>481</v>
      </c>
      <c r="U16" s="18" t="s">
        <v>481</v>
      </c>
      <c r="V16" s="20" t="s">
        <v>481</v>
      </c>
    </row>
    <row r="17" spans="1:22">
      <c r="A17" s="15" t="s">
        <v>492</v>
      </c>
      <c r="B17" s="17" t="n">
        <v>6504</v>
      </c>
      <c r="C17" s="18">
        <f>(0.0/B17*100)</f>
        <v/>
      </c>
      <c r="D17" s="19" t="n">
        <v>6504</v>
      </c>
      <c r="E17" s="18" t="s">
        <v>481</v>
      </c>
      <c r="F17" s="20" t="s">
        <v>481</v>
      </c>
      <c r="G17" s="18" t="n">
        <v>505.30649545</v>
      </c>
      <c r="H17" s="20" t="n">
        <v>2.87202369</v>
      </c>
      <c r="I17" s="18" t="n">
        <v>522.73492491</v>
      </c>
      <c r="J17" s="20" t="n">
        <v>11.72461665</v>
      </c>
      <c r="K17" s="18" t="s">
        <v>481</v>
      </c>
      <c r="L17" s="20" t="s">
        <v>481</v>
      </c>
      <c r="M17" s="18" t="s">
        <v>481</v>
      </c>
      <c r="N17" s="20" t="s">
        <v>481</v>
      </c>
      <c r="O17" s="18" t="s">
        <v>481</v>
      </c>
      <c r="P17" s="20" t="s">
        <v>481</v>
      </c>
      <c r="Q17" s="18" t="s">
        <v>481</v>
      </c>
      <c r="R17" s="20" t="s">
        <v>481</v>
      </c>
      <c r="S17" s="18" t="s">
        <v>481</v>
      </c>
      <c r="T17" s="20" t="s">
        <v>481</v>
      </c>
      <c r="U17" s="18" t="s">
        <v>481</v>
      </c>
      <c r="V17" s="20" t="s">
        <v>481</v>
      </c>
    </row>
    <row r="18" spans="1:22">
      <c r="A18" s="15" t="s">
        <v>493</v>
      </c>
      <c r="B18" s="17" t="n">
        <v>5532</v>
      </c>
      <c r="C18" s="18">
        <f>(0.0/B18*100)</f>
        <v/>
      </c>
      <c r="D18" s="19" t="n">
        <v>5532</v>
      </c>
      <c r="E18" s="18" t="s">
        <v>481</v>
      </c>
      <c r="F18" s="20" t="s">
        <v>481</v>
      </c>
      <c r="G18" s="18" t="n">
        <v>359.81204714</v>
      </c>
      <c r="H18" s="20" t="n">
        <v>9.26555755</v>
      </c>
      <c r="I18" s="18" t="n">
        <v>458.27154358</v>
      </c>
      <c r="J18" s="20" t="n">
        <v>3.76871563</v>
      </c>
      <c r="K18" s="18" t="s">
        <v>481</v>
      </c>
      <c r="L18" s="20" t="s">
        <v>481</v>
      </c>
      <c r="M18" s="18" t="s">
        <v>481</v>
      </c>
      <c r="N18" s="20" t="s">
        <v>481</v>
      </c>
      <c r="O18" s="18" t="s">
        <v>481</v>
      </c>
      <c r="P18" s="20" t="s">
        <v>481</v>
      </c>
      <c r="Q18" s="18" t="s">
        <v>481</v>
      </c>
      <c r="R18" s="20" t="s">
        <v>481</v>
      </c>
      <c r="S18" s="18" t="s">
        <v>481</v>
      </c>
      <c r="T18" s="20" t="s">
        <v>481</v>
      </c>
      <c r="U18" s="18" t="s">
        <v>481</v>
      </c>
      <c r="V18" s="20" t="s">
        <v>481</v>
      </c>
    </row>
    <row r="19" spans="1:22">
      <c r="A19" s="15" t="s">
        <v>494</v>
      </c>
      <c r="B19" s="17" t="n">
        <v>5658</v>
      </c>
      <c r="C19" s="18">
        <f>(0.0/B19*100)</f>
        <v/>
      </c>
      <c r="D19" s="19" t="n">
        <v>5658</v>
      </c>
      <c r="E19" s="18" t="s">
        <v>481</v>
      </c>
      <c r="F19" s="20" t="s">
        <v>481</v>
      </c>
      <c r="G19" s="18" t="n">
        <v>394.73434463</v>
      </c>
      <c r="H19" s="20" t="n">
        <v>8.683026549999999</v>
      </c>
      <c r="I19" s="18" t="n">
        <v>486.16030876</v>
      </c>
      <c r="J19" s="20" t="n">
        <v>2.56015868</v>
      </c>
      <c r="K19" s="18" t="s">
        <v>481</v>
      </c>
      <c r="L19" s="20" t="s">
        <v>481</v>
      </c>
      <c r="M19" s="18" t="s">
        <v>481</v>
      </c>
      <c r="N19" s="20" t="s">
        <v>481</v>
      </c>
      <c r="O19" s="18" t="s">
        <v>481</v>
      </c>
      <c r="P19" s="20" t="s">
        <v>481</v>
      </c>
      <c r="Q19" s="18" t="s">
        <v>481</v>
      </c>
      <c r="R19" s="20" t="s">
        <v>481</v>
      </c>
      <c r="S19" s="18" t="s">
        <v>481</v>
      </c>
      <c r="T19" s="20" t="s">
        <v>481</v>
      </c>
      <c r="U19" s="18" t="s">
        <v>481</v>
      </c>
      <c r="V19" s="20" t="s">
        <v>481</v>
      </c>
    </row>
    <row r="20" spans="1:22">
      <c r="A20" s="15" t="s">
        <v>495</v>
      </c>
      <c r="B20" s="17" t="n">
        <v>3371</v>
      </c>
      <c r="C20" s="18">
        <f>(0.0/B20*100)</f>
        <v/>
      </c>
      <c r="D20" s="19" t="n">
        <v>3371</v>
      </c>
      <c r="E20" s="18" t="s">
        <v>481</v>
      </c>
      <c r="F20" s="20" t="s">
        <v>481</v>
      </c>
      <c r="G20" s="18" t="n">
        <v>488.03318441</v>
      </c>
      <c r="H20" s="20" t="n">
        <v>1.98867918</v>
      </c>
      <c r="I20" s="18" t="s">
        <v>481</v>
      </c>
      <c r="J20" s="20" t="s">
        <v>481</v>
      </c>
      <c r="K20" s="18" t="s">
        <v>481</v>
      </c>
      <c r="L20" s="20" t="s">
        <v>481</v>
      </c>
      <c r="M20" s="18" t="s">
        <v>481</v>
      </c>
      <c r="N20" s="20" t="s">
        <v>481</v>
      </c>
      <c r="O20" s="18" t="s">
        <v>481</v>
      </c>
      <c r="P20" s="20" t="s">
        <v>481</v>
      </c>
      <c r="Q20" s="18" t="s">
        <v>481</v>
      </c>
      <c r="R20" s="20" t="s">
        <v>481</v>
      </c>
      <c r="S20" s="18" t="s">
        <v>481</v>
      </c>
      <c r="T20" s="20" t="s">
        <v>481</v>
      </c>
      <c r="U20" s="18" t="s">
        <v>481</v>
      </c>
      <c r="V20" s="20" t="s">
        <v>481</v>
      </c>
    </row>
    <row r="21" spans="1:22">
      <c r="A21" s="15" t="s">
        <v>496</v>
      </c>
      <c r="B21" s="17" t="n">
        <v>5741</v>
      </c>
      <c r="C21" s="18">
        <f>(0.0/B21*100)</f>
        <v/>
      </c>
      <c r="D21" s="19" t="n">
        <v>5741</v>
      </c>
      <c r="E21" s="18" t="s">
        <v>481</v>
      </c>
      <c r="F21" s="20" t="s">
        <v>481</v>
      </c>
      <c r="G21" s="18" t="n">
        <v>497.72091183</v>
      </c>
      <c r="H21" s="20" t="n">
        <v>2.13620636</v>
      </c>
      <c r="I21" s="18" t="n">
        <v>513.68230151</v>
      </c>
      <c r="J21" s="20" t="n">
        <v>3.0221666</v>
      </c>
      <c r="K21" s="18" t="s">
        <v>481</v>
      </c>
      <c r="L21" s="20" t="s">
        <v>481</v>
      </c>
      <c r="M21" s="18" t="s">
        <v>481</v>
      </c>
      <c r="N21" s="20" t="s">
        <v>481</v>
      </c>
      <c r="O21" s="18" t="s">
        <v>481</v>
      </c>
      <c r="P21" s="20" t="s">
        <v>481</v>
      </c>
      <c r="Q21" s="18" t="s">
        <v>481</v>
      </c>
      <c r="R21" s="20" t="s">
        <v>481</v>
      </c>
      <c r="S21" s="18" t="s">
        <v>481</v>
      </c>
      <c r="T21" s="20" t="s">
        <v>481</v>
      </c>
      <c r="U21" s="18" t="s">
        <v>481</v>
      </c>
      <c r="V21" s="20" t="s">
        <v>481</v>
      </c>
    </row>
    <row r="22" spans="1:22">
      <c r="A22" s="15" t="s">
        <v>497</v>
      </c>
      <c r="B22" s="17" t="n">
        <v>6598</v>
      </c>
      <c r="C22" s="18">
        <f>(0.0/B22*100)</f>
        <v/>
      </c>
      <c r="D22" s="19" t="n">
        <v>6598</v>
      </c>
      <c r="E22" s="18" t="s">
        <v>481</v>
      </c>
      <c r="F22" s="20" t="s">
        <v>481</v>
      </c>
      <c r="G22" s="18" t="n">
        <v>449.18757483</v>
      </c>
      <c r="H22" s="20" t="n">
        <v>7.65487826</v>
      </c>
      <c r="I22" s="18" t="n">
        <v>472.18366684</v>
      </c>
      <c r="J22" s="20" t="n">
        <v>3.86515206</v>
      </c>
      <c r="K22" s="18" t="s">
        <v>481</v>
      </c>
      <c r="L22" s="20" t="s">
        <v>481</v>
      </c>
      <c r="M22" s="18" t="s">
        <v>481</v>
      </c>
      <c r="N22" s="20" t="s">
        <v>481</v>
      </c>
      <c r="O22" s="18" t="s">
        <v>481</v>
      </c>
      <c r="P22" s="20" t="s">
        <v>481</v>
      </c>
      <c r="Q22" s="18" t="s">
        <v>481</v>
      </c>
      <c r="R22" s="20" t="s">
        <v>481</v>
      </c>
      <c r="S22" s="18" t="s">
        <v>481</v>
      </c>
      <c r="T22" s="20" t="s">
        <v>481</v>
      </c>
      <c r="U22" s="18" t="s">
        <v>481</v>
      </c>
      <c r="V22" s="20" t="s">
        <v>481</v>
      </c>
    </row>
    <row r="23" spans="1:22">
      <c r="A23" s="15" t="s">
        <v>498</v>
      </c>
      <c r="B23" s="17" t="n">
        <v>11583</v>
      </c>
      <c r="C23" s="18">
        <f>(0.0/B23*100)</f>
        <v/>
      </c>
      <c r="D23" s="19" t="n">
        <v>11583</v>
      </c>
      <c r="E23" s="18" t="s">
        <v>481</v>
      </c>
      <c r="F23" s="20" t="s">
        <v>481</v>
      </c>
      <c r="G23" s="18" t="n">
        <v>366.38292409</v>
      </c>
      <c r="H23" s="20" t="n">
        <v>14.73753123</v>
      </c>
      <c r="I23" s="18" t="n">
        <v>491.09243223</v>
      </c>
      <c r="J23" s="20" t="n">
        <v>2.8624899</v>
      </c>
      <c r="K23" s="18" t="s">
        <v>481</v>
      </c>
      <c r="L23" s="20" t="s">
        <v>481</v>
      </c>
      <c r="M23" s="18" t="s">
        <v>481</v>
      </c>
      <c r="N23" s="20" t="s">
        <v>481</v>
      </c>
      <c r="O23" s="18" t="s">
        <v>481</v>
      </c>
      <c r="P23" s="20" t="s">
        <v>481</v>
      </c>
      <c r="Q23" s="18" t="s">
        <v>481</v>
      </c>
      <c r="R23" s="20" t="s">
        <v>481</v>
      </c>
      <c r="S23" s="18" t="s">
        <v>481</v>
      </c>
      <c r="T23" s="20" t="s">
        <v>481</v>
      </c>
      <c r="U23" s="18" t="s">
        <v>481</v>
      </c>
      <c r="V23" s="20" t="s">
        <v>481</v>
      </c>
    </row>
    <row r="24" spans="1:22">
      <c r="A24" s="15" t="s">
        <v>499</v>
      </c>
      <c r="B24" s="17" t="n">
        <v>6647</v>
      </c>
      <c r="C24" s="18">
        <f>(0.0/B24*100)</f>
        <v/>
      </c>
      <c r="D24" s="19" t="n">
        <v>6647</v>
      </c>
      <c r="E24" s="18" t="s">
        <v>481</v>
      </c>
      <c r="F24" s="20" t="s">
        <v>481</v>
      </c>
      <c r="G24" s="18" t="s">
        <v>481</v>
      </c>
      <c r="H24" s="20" t="s">
        <v>481</v>
      </c>
      <c r="I24" s="18" t="n">
        <v>532.4398722</v>
      </c>
      <c r="J24" s="20" t="n">
        <v>3.00001481</v>
      </c>
      <c r="K24" s="18" t="s">
        <v>481</v>
      </c>
      <c r="L24" s="20" t="s">
        <v>481</v>
      </c>
      <c r="M24" s="18" t="s">
        <v>481</v>
      </c>
      <c r="N24" s="20" t="s">
        <v>481</v>
      </c>
      <c r="O24" s="18" t="s">
        <v>481</v>
      </c>
      <c r="P24" s="20" t="s">
        <v>481</v>
      </c>
      <c r="Q24" s="18" t="s">
        <v>481</v>
      </c>
      <c r="R24" s="20" t="s">
        <v>481</v>
      </c>
      <c r="S24" s="18" t="s">
        <v>481</v>
      </c>
      <c r="T24" s="20" t="s">
        <v>481</v>
      </c>
      <c r="U24" s="18" t="s">
        <v>481</v>
      </c>
      <c r="V24" s="20" t="s">
        <v>481</v>
      </c>
    </row>
    <row r="25" spans="1:22">
      <c r="A25" s="15" t="s">
        <v>500</v>
      </c>
      <c r="B25" s="17" t="n">
        <v>5581</v>
      </c>
      <c r="C25" s="18">
        <f>(0.0/B25*100)</f>
        <v/>
      </c>
      <c r="D25" s="19" t="n">
        <v>5581</v>
      </c>
      <c r="E25" s="18" t="s">
        <v>481</v>
      </c>
      <c r="F25" s="20" t="s">
        <v>481</v>
      </c>
      <c r="G25" s="18" t="n">
        <v>516.9498407</v>
      </c>
      <c r="H25" s="20" t="n">
        <v>11.89688135</v>
      </c>
      <c r="I25" s="18" t="n">
        <v>524.82133824</v>
      </c>
      <c r="J25" s="20" t="n">
        <v>3.86679928</v>
      </c>
      <c r="K25" s="18" t="s">
        <v>481</v>
      </c>
      <c r="L25" s="20" t="s">
        <v>481</v>
      </c>
      <c r="M25" s="18" t="s">
        <v>481</v>
      </c>
      <c r="N25" s="20" t="s">
        <v>481</v>
      </c>
      <c r="O25" s="18" t="s">
        <v>481</v>
      </c>
      <c r="P25" s="20" t="s">
        <v>481</v>
      </c>
      <c r="Q25" s="18" t="s">
        <v>481</v>
      </c>
      <c r="R25" s="20" t="s">
        <v>481</v>
      </c>
      <c r="S25" s="18" t="s">
        <v>481</v>
      </c>
      <c r="T25" s="20" t="s">
        <v>481</v>
      </c>
      <c r="U25" s="18" t="s">
        <v>481</v>
      </c>
      <c r="V25" s="20" t="s">
        <v>481</v>
      </c>
    </row>
    <row r="26" spans="1:22">
      <c r="A26" s="15" t="s">
        <v>501</v>
      </c>
      <c r="B26" s="17" t="n">
        <v>4869</v>
      </c>
      <c r="C26" s="18">
        <f>(0.0/B26*100)</f>
        <v/>
      </c>
      <c r="D26" s="19" t="n">
        <v>4869</v>
      </c>
      <c r="E26" s="18" t="s">
        <v>481</v>
      </c>
      <c r="F26" s="20" t="s">
        <v>481</v>
      </c>
      <c r="G26" s="18" t="n">
        <v>480.32322472</v>
      </c>
      <c r="H26" s="20" t="n">
        <v>1.89217706</v>
      </c>
      <c r="I26" s="18" t="n">
        <v>533.78416851</v>
      </c>
      <c r="J26" s="20" t="n">
        <v>7.95717156</v>
      </c>
      <c r="K26" s="18" t="s">
        <v>481</v>
      </c>
      <c r="L26" s="20" t="s">
        <v>481</v>
      </c>
      <c r="M26" s="18" t="s">
        <v>481</v>
      </c>
      <c r="N26" s="20" t="s">
        <v>481</v>
      </c>
      <c r="O26" s="18" t="s">
        <v>481</v>
      </c>
      <c r="P26" s="20" t="s">
        <v>481</v>
      </c>
      <c r="Q26" s="18" t="s">
        <v>481</v>
      </c>
      <c r="R26" s="20" t="s">
        <v>481</v>
      </c>
      <c r="S26" s="18" t="s">
        <v>481</v>
      </c>
      <c r="T26" s="20" t="s">
        <v>481</v>
      </c>
      <c r="U26" s="18" t="s">
        <v>481</v>
      </c>
      <c r="V26" s="20" t="s">
        <v>481</v>
      </c>
    </row>
    <row r="27" spans="1:22">
      <c r="A27" s="15" t="s">
        <v>502</v>
      </c>
      <c r="B27" s="17" t="n">
        <v>5299</v>
      </c>
      <c r="C27" s="18">
        <f>(0.0/B27*100)</f>
        <v/>
      </c>
      <c r="D27" s="19" t="n">
        <v>5299</v>
      </c>
      <c r="E27" s="18" t="s">
        <v>481</v>
      </c>
      <c r="F27" s="20" t="s">
        <v>481</v>
      </c>
      <c r="G27" s="18" t="n">
        <v>445.70074776</v>
      </c>
      <c r="H27" s="20" t="n">
        <v>1.89016987</v>
      </c>
      <c r="I27" s="18" t="n">
        <v>537.82219758</v>
      </c>
      <c r="J27" s="20" t="n">
        <v>1.82620921</v>
      </c>
      <c r="K27" s="18" t="s">
        <v>481</v>
      </c>
      <c r="L27" s="20" t="s">
        <v>481</v>
      </c>
      <c r="M27" s="18" t="s">
        <v>481</v>
      </c>
      <c r="N27" s="20" t="s">
        <v>481</v>
      </c>
      <c r="O27" s="18" t="s">
        <v>481</v>
      </c>
      <c r="P27" s="20" t="s">
        <v>481</v>
      </c>
      <c r="Q27" s="18" t="s">
        <v>481</v>
      </c>
      <c r="R27" s="20" t="s">
        <v>481</v>
      </c>
      <c r="S27" s="18" t="s">
        <v>481</v>
      </c>
      <c r="T27" s="20" t="s">
        <v>481</v>
      </c>
      <c r="U27" s="18" t="s">
        <v>481</v>
      </c>
      <c r="V27" s="20" t="s">
        <v>481</v>
      </c>
    </row>
    <row r="28" spans="1:22">
      <c r="A28" s="15" t="s">
        <v>503</v>
      </c>
      <c r="B28" s="17" t="n">
        <v>7568</v>
      </c>
      <c r="C28" s="18">
        <f>(0.0/B28*100)</f>
        <v/>
      </c>
      <c r="D28" s="19" t="n">
        <v>7568</v>
      </c>
      <c r="E28" s="18" t="s">
        <v>481</v>
      </c>
      <c r="F28" s="20" t="s">
        <v>481</v>
      </c>
      <c r="G28" s="18" t="n">
        <v>381.75566049</v>
      </c>
      <c r="H28" s="20" t="n">
        <v>3.72119152</v>
      </c>
      <c r="I28" s="18" t="n">
        <v>424.84861088</v>
      </c>
      <c r="J28" s="20" t="n">
        <v>2.92224736</v>
      </c>
      <c r="K28" s="18" t="s">
        <v>481</v>
      </c>
      <c r="L28" s="20" t="s">
        <v>481</v>
      </c>
      <c r="M28" s="18" t="s">
        <v>481</v>
      </c>
      <c r="N28" s="20" t="s">
        <v>481</v>
      </c>
      <c r="O28" s="18" t="s">
        <v>481</v>
      </c>
      <c r="P28" s="20" t="s">
        <v>481</v>
      </c>
      <c r="Q28" s="18" t="s">
        <v>481</v>
      </c>
      <c r="R28" s="20" t="s">
        <v>481</v>
      </c>
      <c r="S28" s="18" t="s">
        <v>481</v>
      </c>
      <c r="T28" s="20" t="s">
        <v>481</v>
      </c>
      <c r="U28" s="18" t="s">
        <v>481</v>
      </c>
      <c r="V28" s="20" t="s">
        <v>481</v>
      </c>
    </row>
    <row r="29" spans="1:22">
      <c r="A29" s="15" t="s">
        <v>504</v>
      </c>
      <c r="B29" s="17" t="n">
        <v>5385</v>
      </c>
      <c r="C29" s="18">
        <f>(0.0/B29*100)</f>
        <v/>
      </c>
      <c r="D29" s="19" t="n">
        <v>5385</v>
      </c>
      <c r="E29" s="18" t="s">
        <v>481</v>
      </c>
      <c r="F29" s="20" t="s">
        <v>481</v>
      </c>
      <c r="G29" s="18" t="n">
        <v>479.06329434</v>
      </c>
      <c r="H29" s="20" t="n">
        <v>2.58597018</v>
      </c>
      <c r="I29" s="18" t="n">
        <v>591.69135384</v>
      </c>
      <c r="J29" s="20" t="n">
        <v>2.39403833</v>
      </c>
      <c r="K29" s="18" t="s">
        <v>481</v>
      </c>
      <c r="L29" s="20" t="s">
        <v>481</v>
      </c>
      <c r="M29" s="18" t="s">
        <v>481</v>
      </c>
      <c r="N29" s="20" t="s">
        <v>481</v>
      </c>
      <c r="O29" s="18" t="s">
        <v>481</v>
      </c>
      <c r="P29" s="20" t="s">
        <v>481</v>
      </c>
      <c r="Q29" s="18" t="s">
        <v>481</v>
      </c>
      <c r="R29" s="20" t="s">
        <v>481</v>
      </c>
      <c r="S29" s="18" t="s">
        <v>481</v>
      </c>
      <c r="T29" s="20" t="s">
        <v>481</v>
      </c>
      <c r="U29" s="18" t="s">
        <v>481</v>
      </c>
      <c r="V29" s="20" t="s">
        <v>481</v>
      </c>
    </row>
    <row r="30" spans="1:22">
      <c r="A30" s="15" t="s">
        <v>505</v>
      </c>
      <c r="B30" s="17" t="n">
        <v>4520</v>
      </c>
      <c r="C30" s="18">
        <f>(0.0/B30*100)</f>
        <v/>
      </c>
      <c r="D30" s="19" t="n">
        <v>4520</v>
      </c>
      <c r="E30" s="18" t="s">
        <v>481</v>
      </c>
      <c r="F30" s="20" t="s">
        <v>481</v>
      </c>
      <c r="G30" s="18" t="n">
        <v>464.61789379</v>
      </c>
      <c r="H30" s="20" t="n">
        <v>7.08170013</v>
      </c>
      <c r="I30" s="18" t="n">
        <v>497.24618979</v>
      </c>
      <c r="J30" s="20" t="n">
        <v>2.27321348</v>
      </c>
      <c r="K30" s="18" t="s">
        <v>481</v>
      </c>
      <c r="L30" s="20" t="s">
        <v>481</v>
      </c>
      <c r="M30" s="18" t="s">
        <v>481</v>
      </c>
      <c r="N30" s="20" t="s">
        <v>481</v>
      </c>
      <c r="O30" s="18" t="s">
        <v>481</v>
      </c>
      <c r="P30" s="20" t="s">
        <v>481</v>
      </c>
      <c r="Q30" s="18" t="s">
        <v>481</v>
      </c>
      <c r="R30" s="20" t="s">
        <v>481</v>
      </c>
      <c r="S30" s="18" t="s">
        <v>481</v>
      </c>
      <c r="T30" s="20" t="s">
        <v>481</v>
      </c>
      <c r="U30" s="18" t="s">
        <v>481</v>
      </c>
      <c r="V30" s="20" t="s">
        <v>481</v>
      </c>
    </row>
    <row r="31" spans="1:22">
      <c r="A31" s="15" t="s">
        <v>506</v>
      </c>
      <c r="B31" s="17" t="n">
        <v>5456</v>
      </c>
      <c r="C31" s="18">
        <f>(0.0/B31*100)</f>
        <v/>
      </c>
      <c r="D31" s="19" t="n">
        <v>5456</v>
      </c>
      <c r="E31" s="18" t="s">
        <v>481</v>
      </c>
      <c r="F31" s="20" t="s">
        <v>481</v>
      </c>
      <c r="G31" s="18" t="n">
        <v>501.59660978</v>
      </c>
      <c r="H31" s="20" t="n">
        <v>2.22918252</v>
      </c>
      <c r="I31" s="18" t="n">
        <v>642.313654</v>
      </c>
      <c r="J31" s="20" t="n">
        <v>18.87864579</v>
      </c>
      <c r="K31" s="18" t="s">
        <v>481</v>
      </c>
      <c r="L31" s="20" t="s">
        <v>481</v>
      </c>
      <c r="M31" s="18" t="s">
        <v>481</v>
      </c>
      <c r="N31" s="20" t="s">
        <v>481</v>
      </c>
      <c r="O31" s="18" t="s">
        <v>481</v>
      </c>
      <c r="P31" s="20" t="s">
        <v>481</v>
      </c>
      <c r="Q31" s="18" t="s">
        <v>481</v>
      </c>
      <c r="R31" s="20" t="s">
        <v>481</v>
      </c>
      <c r="S31" s="18" t="s">
        <v>481</v>
      </c>
      <c r="T31" s="20" t="s">
        <v>481</v>
      </c>
      <c r="U31" s="18" t="s">
        <v>481</v>
      </c>
      <c r="V31" s="20" t="s">
        <v>481</v>
      </c>
    </row>
    <row r="32" spans="1:22">
      <c r="A32" s="15" t="s">
        <v>507</v>
      </c>
      <c r="B32" s="17" t="n">
        <v>4478</v>
      </c>
      <c r="C32" s="18">
        <f>(0.0/B32*100)</f>
        <v/>
      </c>
      <c r="D32" s="19" t="n">
        <v>4478</v>
      </c>
      <c r="E32" s="18" t="s">
        <v>481</v>
      </c>
      <c r="F32" s="20" t="s">
        <v>481</v>
      </c>
      <c r="G32" s="18" t="n">
        <v>503.80880562</v>
      </c>
      <c r="H32" s="20" t="n">
        <v>2.38415376</v>
      </c>
      <c r="I32" s="18" t="n">
        <v>608.46972869</v>
      </c>
      <c r="J32" s="20" t="n">
        <v>16.08004048</v>
      </c>
      <c r="K32" s="18" t="s">
        <v>481</v>
      </c>
      <c r="L32" s="20" t="s">
        <v>481</v>
      </c>
      <c r="M32" s="18" t="s">
        <v>481</v>
      </c>
      <c r="N32" s="20" t="s">
        <v>481</v>
      </c>
      <c r="O32" s="18" t="s">
        <v>481</v>
      </c>
      <c r="P32" s="20" t="s">
        <v>481</v>
      </c>
      <c r="Q32" s="18" t="s">
        <v>481</v>
      </c>
      <c r="R32" s="20" t="s">
        <v>481</v>
      </c>
      <c r="S32" s="18" t="s">
        <v>481</v>
      </c>
      <c r="T32" s="20" t="s">
        <v>481</v>
      </c>
      <c r="U32" s="18" t="s">
        <v>481</v>
      </c>
      <c r="V32" s="20" t="s">
        <v>481</v>
      </c>
    </row>
    <row r="33" spans="1:22">
      <c r="A33" s="15" t="s">
        <v>508</v>
      </c>
      <c r="B33" s="17" t="n">
        <v>7325</v>
      </c>
      <c r="C33" s="18">
        <f>(0.0/B33*100)</f>
        <v/>
      </c>
      <c r="D33" s="19" t="n">
        <v>7325</v>
      </c>
      <c r="E33" s="18" t="s">
        <v>481</v>
      </c>
      <c r="F33" s="20" t="s">
        <v>481</v>
      </c>
      <c r="G33" s="18" t="n">
        <v>411.96585474</v>
      </c>
      <c r="H33" s="20" t="n">
        <v>2.59133118</v>
      </c>
      <c r="I33" s="18" t="n">
        <v>533.8815674</v>
      </c>
      <c r="J33" s="20" t="n">
        <v>2.23313262</v>
      </c>
      <c r="K33" s="18" t="s">
        <v>481</v>
      </c>
      <c r="L33" s="20" t="s">
        <v>481</v>
      </c>
      <c r="M33" s="18" t="s">
        <v>481</v>
      </c>
      <c r="N33" s="20" t="s">
        <v>481</v>
      </c>
      <c r="O33" s="18" t="s">
        <v>481</v>
      </c>
      <c r="P33" s="20" t="s">
        <v>481</v>
      </c>
      <c r="Q33" s="18" t="s">
        <v>481</v>
      </c>
      <c r="R33" s="20" t="s">
        <v>481</v>
      </c>
      <c r="S33" s="18" t="s">
        <v>481</v>
      </c>
      <c r="T33" s="20" t="s">
        <v>481</v>
      </c>
      <c r="U33" s="18" t="s">
        <v>481</v>
      </c>
      <c r="V33" s="20" t="s">
        <v>481</v>
      </c>
    </row>
    <row r="34" spans="1:22">
      <c r="A34" s="15" t="s">
        <v>509</v>
      </c>
      <c r="B34" s="17" t="n">
        <v>6350</v>
      </c>
      <c r="C34" s="18">
        <f>(0.0/B34*100)</f>
        <v/>
      </c>
      <c r="D34" s="19" t="n">
        <v>6350</v>
      </c>
      <c r="E34" s="18" t="s">
        <v>481</v>
      </c>
      <c r="F34" s="20" t="s">
        <v>481</v>
      </c>
      <c r="G34" s="18" t="n">
        <v>452.19480518</v>
      </c>
      <c r="H34" s="20" t="n">
        <v>3.62672178</v>
      </c>
      <c r="I34" s="18" t="n">
        <v>495.98571073</v>
      </c>
      <c r="J34" s="20" t="n">
        <v>3.44255849</v>
      </c>
      <c r="K34" s="18" t="s">
        <v>481</v>
      </c>
      <c r="L34" s="20" t="s">
        <v>481</v>
      </c>
      <c r="M34" s="18" t="s">
        <v>481</v>
      </c>
      <c r="N34" s="20" t="s">
        <v>481</v>
      </c>
      <c r="O34" s="18" t="s">
        <v>481</v>
      </c>
      <c r="P34" s="20" t="s">
        <v>481</v>
      </c>
      <c r="Q34" s="18" t="s">
        <v>481</v>
      </c>
      <c r="R34" s="20" t="s">
        <v>481</v>
      </c>
      <c r="S34" s="18" t="s">
        <v>481</v>
      </c>
      <c r="T34" s="20" t="s">
        <v>481</v>
      </c>
      <c r="U34" s="18" t="s">
        <v>481</v>
      </c>
      <c r="V34" s="20" t="s">
        <v>481</v>
      </c>
    </row>
    <row r="35" spans="1:22">
      <c r="A35" s="15" t="s">
        <v>510</v>
      </c>
      <c r="B35" s="17" t="n">
        <v>6406</v>
      </c>
      <c r="C35" s="18">
        <f>(0.0/B35*100)</f>
        <v/>
      </c>
      <c r="D35" s="19" t="n">
        <v>6406</v>
      </c>
      <c r="E35" s="18" t="s">
        <v>481</v>
      </c>
      <c r="F35" s="20" t="s">
        <v>481</v>
      </c>
      <c r="G35" s="18" t="n">
        <v>453.12550294</v>
      </c>
      <c r="H35" s="20" t="n">
        <v>9.936136149999999</v>
      </c>
      <c r="I35" s="18" t="n">
        <v>512.97951126</v>
      </c>
      <c r="J35" s="20" t="n">
        <v>1.19645159</v>
      </c>
      <c r="K35" s="18" t="s">
        <v>481</v>
      </c>
      <c r="L35" s="20" t="s">
        <v>481</v>
      </c>
      <c r="M35" s="18" t="s">
        <v>481</v>
      </c>
      <c r="N35" s="20" t="s">
        <v>481</v>
      </c>
      <c r="O35" s="18" t="s">
        <v>481</v>
      </c>
      <c r="P35" s="20" t="s">
        <v>481</v>
      </c>
      <c r="Q35" s="18" t="s">
        <v>481</v>
      </c>
      <c r="R35" s="20" t="s">
        <v>481</v>
      </c>
      <c r="S35" s="18" t="s">
        <v>481</v>
      </c>
      <c r="T35" s="20" t="s">
        <v>481</v>
      </c>
      <c r="U35" s="18" t="s">
        <v>481</v>
      </c>
      <c r="V35" s="20" t="s">
        <v>481</v>
      </c>
    </row>
    <row r="36" spans="1:22">
      <c r="A36" s="15" t="s">
        <v>511</v>
      </c>
      <c r="B36" s="17" t="n">
        <v>6736</v>
      </c>
      <c r="C36" s="18">
        <f>(0.0/B36*100)</f>
        <v/>
      </c>
      <c r="D36" s="19" t="n">
        <v>6736</v>
      </c>
      <c r="E36" s="18" t="s">
        <v>481</v>
      </c>
      <c r="F36" s="20" t="s">
        <v>481</v>
      </c>
      <c r="G36" s="18" t="n">
        <v>485.79546238</v>
      </c>
      <c r="H36" s="20" t="n">
        <v>2.1516645</v>
      </c>
      <c r="I36" s="18" t="n">
        <v>539.1297335199999</v>
      </c>
      <c r="J36" s="20" t="n">
        <v>32.2866352</v>
      </c>
      <c r="K36" s="18" t="s">
        <v>481</v>
      </c>
      <c r="L36" s="20" t="s">
        <v>481</v>
      </c>
      <c r="M36" s="18" t="s">
        <v>481</v>
      </c>
      <c r="N36" s="20" t="s">
        <v>481</v>
      </c>
      <c r="O36" s="18" t="s">
        <v>481</v>
      </c>
      <c r="P36" s="20" t="s">
        <v>481</v>
      </c>
      <c r="Q36" s="18" t="s">
        <v>481</v>
      </c>
      <c r="R36" s="20" t="s">
        <v>481</v>
      </c>
      <c r="S36" s="18" t="s">
        <v>481</v>
      </c>
      <c r="T36" s="20" t="s">
        <v>481</v>
      </c>
      <c r="U36" s="18" t="s">
        <v>481</v>
      </c>
      <c r="V36" s="20" t="s">
        <v>481</v>
      </c>
    </row>
    <row r="37" spans="1:22">
      <c r="A37" s="15" t="s">
        <v>512</v>
      </c>
      <c r="B37" s="17" t="n">
        <v>5458</v>
      </c>
      <c r="C37" s="18">
        <f>(0.0/B37*100)</f>
        <v/>
      </c>
      <c r="D37" s="19" t="n">
        <v>5458</v>
      </c>
      <c r="E37" s="18" t="s">
        <v>481</v>
      </c>
      <c r="F37" s="20" t="s">
        <v>481</v>
      </c>
      <c r="G37" s="18" t="n">
        <v>491.73995658</v>
      </c>
      <c r="H37" s="20" t="n">
        <v>3.04589935</v>
      </c>
      <c r="I37" s="18" t="n">
        <v>607.13052685</v>
      </c>
      <c r="J37" s="20" t="n">
        <v>18.25356583</v>
      </c>
      <c r="K37" s="18" t="s">
        <v>481</v>
      </c>
      <c r="L37" s="20" t="s">
        <v>481</v>
      </c>
      <c r="M37" s="18" t="s">
        <v>481</v>
      </c>
      <c r="N37" s="20" t="s">
        <v>481</v>
      </c>
      <c r="O37" s="18" t="s">
        <v>481</v>
      </c>
      <c r="P37" s="20" t="s">
        <v>481</v>
      </c>
      <c r="Q37" s="18" t="s">
        <v>481</v>
      </c>
      <c r="R37" s="20" t="s">
        <v>481</v>
      </c>
      <c r="S37" s="18" t="s">
        <v>481</v>
      </c>
      <c r="T37" s="20" t="s">
        <v>481</v>
      </c>
      <c r="U37" s="18" t="s">
        <v>481</v>
      </c>
      <c r="V37" s="20" t="s">
        <v>481</v>
      </c>
    </row>
    <row r="38" spans="1:22">
      <c r="A38" s="15" t="s">
        <v>513</v>
      </c>
      <c r="B38" s="17" t="n">
        <v>5860</v>
      </c>
      <c r="C38" s="18">
        <f>(0.0/B38*100)</f>
        <v/>
      </c>
      <c r="D38" s="19" t="n">
        <v>5860</v>
      </c>
      <c r="E38" s="18" t="s">
        <v>481</v>
      </c>
      <c r="F38" s="20" t="s">
        <v>481</v>
      </c>
      <c r="G38" s="18" t="n">
        <v>502.81073258</v>
      </c>
      <c r="H38" s="20" t="n">
        <v>3.07313976</v>
      </c>
      <c r="I38" s="18" t="n">
        <v>586.39236762</v>
      </c>
      <c r="J38" s="20" t="n">
        <v>5.02506349</v>
      </c>
      <c r="K38" s="18" t="s">
        <v>481</v>
      </c>
      <c r="L38" s="20" t="s">
        <v>481</v>
      </c>
      <c r="M38" s="18" t="s">
        <v>481</v>
      </c>
      <c r="N38" s="20" t="s">
        <v>481</v>
      </c>
      <c r="O38" s="18" t="s">
        <v>481</v>
      </c>
      <c r="P38" s="20" t="s">
        <v>481</v>
      </c>
      <c r="Q38" s="18" t="s">
        <v>481</v>
      </c>
      <c r="R38" s="20" t="s">
        <v>481</v>
      </c>
      <c r="S38" s="18" t="s">
        <v>481</v>
      </c>
      <c r="T38" s="20" t="s">
        <v>481</v>
      </c>
      <c r="U38" s="18" t="n">
        <v>397.34434808</v>
      </c>
      <c r="V38" s="20" t="n">
        <v>18.29940429</v>
      </c>
    </row>
    <row r="39" spans="1:22">
      <c r="A39" s="15" t="s">
        <v>514</v>
      </c>
      <c r="B39" s="17" t="n">
        <v>5895</v>
      </c>
      <c r="C39" s="18">
        <f>(0.0/B39*100)</f>
        <v/>
      </c>
      <c r="D39" s="19" t="n">
        <v>5895</v>
      </c>
      <c r="E39" s="18" t="s">
        <v>481</v>
      </c>
      <c r="F39" s="20" t="s">
        <v>481</v>
      </c>
      <c r="G39" s="18" t="n">
        <v>345.66816249</v>
      </c>
      <c r="H39" s="20" t="n">
        <v>9.42151544</v>
      </c>
      <c r="I39" s="18" t="n">
        <v>422.94343271</v>
      </c>
      <c r="J39" s="20" t="n">
        <v>4.20320857</v>
      </c>
      <c r="K39" s="18" t="s">
        <v>481</v>
      </c>
      <c r="L39" s="20" t="s">
        <v>481</v>
      </c>
      <c r="M39" s="18" t="s">
        <v>481</v>
      </c>
      <c r="N39" s="20" t="s">
        <v>481</v>
      </c>
      <c r="O39" s="18" t="s">
        <v>481</v>
      </c>
      <c r="P39" s="20" t="s">
        <v>481</v>
      </c>
      <c r="Q39" s="18" t="s">
        <v>481</v>
      </c>
      <c r="R39" s="20" t="s">
        <v>481</v>
      </c>
      <c r="S39" s="18" t="s">
        <v>481</v>
      </c>
      <c r="T39" s="20" t="s">
        <v>481</v>
      </c>
      <c r="U39" s="18" t="s">
        <v>481</v>
      </c>
      <c r="V39" s="20" t="s">
        <v>481</v>
      </c>
    </row>
    <row r="40" spans="1:22">
      <c r="A40" s="15" t="s">
        <v>515</v>
      </c>
      <c r="B40" s="17" t="n">
        <v>14157</v>
      </c>
      <c r="C40" s="18">
        <f>(0.0/B40*100)</f>
        <v/>
      </c>
      <c r="D40" s="19" t="n">
        <v>14157</v>
      </c>
      <c r="E40" s="18" t="s">
        <v>481</v>
      </c>
      <c r="F40" s="20" t="s">
        <v>481</v>
      </c>
      <c r="G40" s="18" t="n">
        <v>452.25918167</v>
      </c>
      <c r="H40" s="20" t="n">
        <v>10.78131246</v>
      </c>
      <c r="I40" s="18" t="n">
        <v>492.56553572</v>
      </c>
      <c r="J40" s="20" t="n">
        <v>2.50056883</v>
      </c>
      <c r="K40" s="18" t="s">
        <v>481</v>
      </c>
      <c r="L40" s="20" t="s">
        <v>481</v>
      </c>
      <c r="M40" s="18" t="s">
        <v>481</v>
      </c>
      <c r="N40" s="20" t="s">
        <v>481</v>
      </c>
      <c r="O40" s="18" t="s">
        <v>481</v>
      </c>
      <c r="P40" s="20" t="s">
        <v>481</v>
      </c>
      <c r="Q40" s="18" t="s">
        <v>481</v>
      </c>
      <c r="R40" s="20" t="s">
        <v>481</v>
      </c>
      <c r="S40" s="18" t="s">
        <v>481</v>
      </c>
      <c r="T40" s="20" t="s">
        <v>481</v>
      </c>
      <c r="U40" s="18" t="s">
        <v>481</v>
      </c>
      <c r="V40" s="20" t="s">
        <v>481</v>
      </c>
    </row>
    <row r="41" spans="1:22">
      <c r="A41" s="15" t="s">
        <v>516</v>
      </c>
      <c r="B41" s="17" t="n">
        <v>5712</v>
      </c>
      <c r="C41" s="18">
        <f>(0.0/B41*100)</f>
        <v/>
      </c>
      <c r="D41" s="19" t="n">
        <v>5712</v>
      </c>
      <c r="E41" s="18" t="s">
        <v>481</v>
      </c>
      <c r="F41" s="20" t="s">
        <v>481</v>
      </c>
      <c r="G41" s="18" t="n">
        <v>398.32507234</v>
      </c>
      <c r="H41" s="20" t="n">
        <v>4.75764619</v>
      </c>
      <c r="I41" s="18" t="n">
        <v>477.68401754</v>
      </c>
      <c r="J41" s="20" t="n">
        <v>2.98588946</v>
      </c>
      <c r="K41" s="18" t="s">
        <v>481</v>
      </c>
      <c r="L41" s="20" t="s">
        <v>481</v>
      </c>
      <c r="M41" s="18" t="s">
        <v>481</v>
      </c>
      <c r="N41" s="20" t="s">
        <v>481</v>
      </c>
      <c r="O41" s="18" t="s">
        <v>481</v>
      </c>
      <c r="P41" s="20" t="s">
        <v>481</v>
      </c>
      <c r="Q41" s="18" t="s">
        <v>481</v>
      </c>
      <c r="R41" s="20" t="s">
        <v>481</v>
      </c>
      <c r="S41" s="18" t="s">
        <v>481</v>
      </c>
      <c r="T41" s="20" t="s">
        <v>481</v>
      </c>
      <c r="U41" s="18" t="s">
        <v>481</v>
      </c>
      <c r="V41" s="20" t="s">
        <v>481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n">
        <v>404.61304442</v>
      </c>
      <c r="H44" s="20" t="n">
        <v>4.22328597</v>
      </c>
      <c r="I44" s="18" t="n">
        <v>418.17667241</v>
      </c>
      <c r="J44" s="20" t="n">
        <v>4.87695444</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n">
        <v>342.41908245</v>
      </c>
      <c r="H45" s="20" t="n">
        <v>2.46097935</v>
      </c>
      <c r="I45" s="18" t="n">
        <v>416.81270926</v>
      </c>
      <c r="J45" s="20" t="n">
        <v>5.46012248</v>
      </c>
      <c r="K45" s="18" t="s">
        <v>481</v>
      </c>
      <c r="L45" s="20" t="s">
        <v>481</v>
      </c>
      <c r="M45" s="18" t="s">
        <v>481</v>
      </c>
      <c r="N45" s="20" t="s">
        <v>481</v>
      </c>
      <c r="O45" s="18" t="s">
        <v>481</v>
      </c>
      <c r="P45" s="20" t="s">
        <v>481</v>
      </c>
      <c r="Q45" s="18" t="s">
        <v>481</v>
      </c>
      <c r="R45" s="20" t="s">
        <v>481</v>
      </c>
      <c r="S45" s="18" t="s">
        <v>481</v>
      </c>
      <c r="T45" s="20" t="s">
        <v>481</v>
      </c>
      <c r="U45" s="18" t="s">
        <v>481</v>
      </c>
      <c r="V45" s="20" t="s">
        <v>481</v>
      </c>
    </row>
    <row r="46" spans="1:22">
      <c r="A46" s="15" t="s">
        <v>521</v>
      </c>
      <c r="B46" s="17" t="n">
        <v>23141</v>
      </c>
      <c r="C46" s="18">
        <f>(0.0/B46*100)</f>
        <v/>
      </c>
      <c r="D46" s="19" t="n">
        <v>23141</v>
      </c>
      <c r="E46" s="18" t="s">
        <v>481</v>
      </c>
      <c r="F46" s="20" t="s">
        <v>481</v>
      </c>
      <c r="G46" s="18" t="n">
        <v>316.13182452</v>
      </c>
      <c r="H46" s="20" t="n">
        <v>3.43829622</v>
      </c>
      <c r="I46" s="18" t="n">
        <v>394.59034628</v>
      </c>
      <c r="J46" s="20" t="n">
        <v>3.05008843</v>
      </c>
      <c r="K46" s="18" t="s">
        <v>481</v>
      </c>
      <c r="L46" s="20" t="s">
        <v>481</v>
      </c>
      <c r="M46" s="18" t="s">
        <v>481</v>
      </c>
      <c r="N46" s="20" t="s">
        <v>481</v>
      </c>
      <c r="O46" s="18" t="s">
        <v>481</v>
      </c>
      <c r="P46" s="20" t="s">
        <v>481</v>
      </c>
      <c r="Q46" s="18" t="s">
        <v>481</v>
      </c>
      <c r="R46" s="20" t="s">
        <v>481</v>
      </c>
      <c r="S46" s="18" t="s">
        <v>481</v>
      </c>
      <c r="T46" s="20" t="s">
        <v>481</v>
      </c>
      <c r="U46" s="18" t="s">
        <v>481</v>
      </c>
      <c r="V46" s="20" t="s">
        <v>481</v>
      </c>
    </row>
    <row r="47" spans="1:22">
      <c r="A47" s="15" t="s">
        <v>522</v>
      </c>
      <c r="B47" s="17" t="n">
        <v>5928</v>
      </c>
      <c r="C47" s="18">
        <f>(0.0/B47*100)</f>
        <v/>
      </c>
      <c r="D47" s="19" t="n">
        <v>5928</v>
      </c>
      <c r="E47" s="18" t="s">
        <v>481</v>
      </c>
      <c r="F47" s="20" t="s">
        <v>481</v>
      </c>
      <c r="G47" s="18" t="n">
        <v>342.85937796</v>
      </c>
      <c r="H47" s="20" t="n">
        <v>11.96279289</v>
      </c>
      <c r="I47" s="18" t="n">
        <v>444.30846962</v>
      </c>
      <c r="J47" s="20" t="n">
        <v>3.91537443</v>
      </c>
      <c r="K47" s="18" t="s">
        <v>481</v>
      </c>
      <c r="L47" s="20" t="s">
        <v>481</v>
      </c>
      <c r="M47" s="18" t="s">
        <v>481</v>
      </c>
      <c r="N47" s="20" t="s">
        <v>481</v>
      </c>
      <c r="O47" s="18" t="s">
        <v>481</v>
      </c>
      <c r="P47" s="20" t="s">
        <v>481</v>
      </c>
      <c r="Q47" s="18" t="s">
        <v>481</v>
      </c>
      <c r="R47" s="20" t="s">
        <v>481</v>
      </c>
      <c r="S47" s="18" t="s">
        <v>481</v>
      </c>
      <c r="T47" s="20" t="s">
        <v>481</v>
      </c>
      <c r="U47" s="18" t="s">
        <v>481</v>
      </c>
      <c r="V47" s="20" t="s">
        <v>481</v>
      </c>
    </row>
    <row r="48" spans="1:22">
      <c r="A48" s="15" t="s">
        <v>523</v>
      </c>
      <c r="B48" s="17" t="n">
        <v>9841</v>
      </c>
      <c r="C48" s="18">
        <f>(0.0/B48*100)</f>
        <v/>
      </c>
      <c r="D48" s="19" t="n">
        <v>9841</v>
      </c>
      <c r="E48" s="18" t="s">
        <v>481</v>
      </c>
      <c r="F48" s="20" t="s">
        <v>481</v>
      </c>
      <c r="G48" s="18" t="n">
        <v>498.36098134</v>
      </c>
      <c r="H48" s="20" t="n">
        <v>4.4286143</v>
      </c>
      <c r="I48" s="18" t="n">
        <v>587.48453318</v>
      </c>
      <c r="J48" s="20" t="n">
        <v>7.63365077</v>
      </c>
      <c r="K48" s="18" t="s">
        <v>481</v>
      </c>
      <c r="L48" s="20" t="s">
        <v>481</v>
      </c>
      <c r="M48" s="18" t="s">
        <v>481</v>
      </c>
      <c r="N48" s="20" t="s">
        <v>481</v>
      </c>
      <c r="O48" s="18" t="s">
        <v>481</v>
      </c>
      <c r="P48" s="20" t="s">
        <v>481</v>
      </c>
      <c r="Q48" s="18" t="s">
        <v>481</v>
      </c>
      <c r="R48" s="20" t="s">
        <v>481</v>
      </c>
      <c r="S48" s="18" t="s">
        <v>481</v>
      </c>
      <c r="T48" s="20" t="s">
        <v>481</v>
      </c>
      <c r="U48" s="18" t="s">
        <v>481</v>
      </c>
      <c r="V48" s="20" t="s">
        <v>481</v>
      </c>
    </row>
    <row r="49" spans="1:22">
      <c r="A49" s="15" t="s">
        <v>524</v>
      </c>
      <c r="B49" s="17" t="n">
        <v>6349</v>
      </c>
      <c r="C49" s="18">
        <f>(0.0/B49*100)</f>
        <v/>
      </c>
      <c r="D49" s="19" t="n">
        <v>6349</v>
      </c>
      <c r="E49" s="18" t="s">
        <v>481</v>
      </c>
      <c r="F49" s="20" t="s">
        <v>481</v>
      </c>
      <c r="G49" s="18" t="n">
        <v>389.91952791</v>
      </c>
      <c r="H49" s="20" t="n">
        <v>3.69047205</v>
      </c>
      <c r="I49" s="18" t="n">
        <v>421.08961114</v>
      </c>
      <c r="J49" s="20" t="n">
        <v>3.39131354</v>
      </c>
      <c r="K49" s="18" t="s">
        <v>481</v>
      </c>
      <c r="L49" s="20" t="s">
        <v>481</v>
      </c>
      <c r="M49" s="18" t="s">
        <v>481</v>
      </c>
      <c r="N49" s="20" t="s">
        <v>481</v>
      </c>
      <c r="O49" s="18" t="s">
        <v>481</v>
      </c>
      <c r="P49" s="20" t="s">
        <v>481</v>
      </c>
      <c r="Q49" s="18" t="s">
        <v>481</v>
      </c>
      <c r="R49" s="20" t="s">
        <v>481</v>
      </c>
      <c r="S49" s="18" t="s">
        <v>481</v>
      </c>
      <c r="T49" s="20" t="s">
        <v>481</v>
      </c>
      <c r="U49" s="18" t="s">
        <v>481</v>
      </c>
      <c r="V49" s="20" t="s">
        <v>481</v>
      </c>
    </row>
    <row r="50" spans="1:22">
      <c r="A50" s="15" t="s">
        <v>525</v>
      </c>
      <c r="B50" s="17" t="n">
        <v>11795</v>
      </c>
      <c r="C50" s="18">
        <f>(0.0/B50*100)</f>
        <v/>
      </c>
      <c r="D50" s="19" t="n">
        <v>11795</v>
      </c>
      <c r="E50" s="18" t="s">
        <v>481</v>
      </c>
      <c r="F50" s="20" t="s">
        <v>481</v>
      </c>
      <c r="G50" s="18" t="n">
        <v>353.32430225</v>
      </c>
      <c r="H50" s="20" t="n">
        <v>2.79244669</v>
      </c>
      <c r="I50" s="18" t="n">
        <v>414.1618479</v>
      </c>
      <c r="J50" s="20" t="n">
        <v>2.55489411</v>
      </c>
      <c r="K50" s="18" t="s">
        <v>481</v>
      </c>
      <c r="L50" s="20" t="s">
        <v>481</v>
      </c>
      <c r="M50" s="18" t="s">
        <v>481</v>
      </c>
      <c r="N50" s="20" t="s">
        <v>481</v>
      </c>
      <c r="O50" s="18" t="s">
        <v>481</v>
      </c>
      <c r="P50" s="20" t="s">
        <v>481</v>
      </c>
      <c r="Q50" s="18" t="s">
        <v>481</v>
      </c>
      <c r="R50" s="20" t="s">
        <v>481</v>
      </c>
      <c r="S50" s="18" t="s">
        <v>481</v>
      </c>
      <c r="T50" s="20" t="s">
        <v>481</v>
      </c>
      <c r="U50" s="18" t="s">
        <v>481</v>
      </c>
      <c r="V50" s="20" t="s">
        <v>481</v>
      </c>
    </row>
    <row r="51" spans="1:22">
      <c r="A51" s="15" t="s">
        <v>526</v>
      </c>
      <c r="B51" s="17" t="n">
        <v>6866</v>
      </c>
      <c r="C51" s="18">
        <f>(0.0/B51*100)</f>
        <v/>
      </c>
      <c r="D51" s="19" t="n">
        <v>6866</v>
      </c>
      <c r="E51" s="18" t="s">
        <v>481</v>
      </c>
      <c r="F51" s="20" t="s">
        <v>481</v>
      </c>
      <c r="G51" s="18" t="n">
        <v>381.0408795</v>
      </c>
      <c r="H51" s="20" t="n">
        <v>2.51818538</v>
      </c>
      <c r="I51" s="18" t="n">
        <v>422.12152024</v>
      </c>
      <c r="J51" s="20" t="n">
        <v>3.41863176</v>
      </c>
      <c r="K51" s="18" t="s">
        <v>481</v>
      </c>
      <c r="L51" s="20" t="s">
        <v>481</v>
      </c>
      <c r="M51" s="18" t="s">
        <v>481</v>
      </c>
      <c r="N51" s="20" t="s">
        <v>481</v>
      </c>
      <c r="O51" s="18" t="s">
        <v>481</v>
      </c>
      <c r="P51" s="20" t="s">
        <v>481</v>
      </c>
      <c r="Q51" s="18" t="s">
        <v>481</v>
      </c>
      <c r="R51" s="20" t="s">
        <v>481</v>
      </c>
      <c r="S51" s="18" t="s">
        <v>481</v>
      </c>
      <c r="T51" s="20" t="s">
        <v>481</v>
      </c>
      <c r="U51" s="18" t="s">
        <v>481</v>
      </c>
      <c r="V51" s="20" t="s">
        <v>481</v>
      </c>
    </row>
    <row r="52" spans="1:22">
      <c r="A52" s="15" t="s">
        <v>527</v>
      </c>
      <c r="B52" s="17" t="n">
        <v>5809</v>
      </c>
      <c r="C52" s="18">
        <f>(0.0/B52*100)</f>
        <v/>
      </c>
      <c r="D52" s="19" t="n">
        <v>5809</v>
      </c>
      <c r="E52" s="18" t="s">
        <v>481</v>
      </c>
      <c r="F52" s="20" t="s">
        <v>481</v>
      </c>
      <c r="G52" s="18" t="n">
        <v>395.79106443</v>
      </c>
      <c r="H52" s="20" t="n">
        <v>22.92723219</v>
      </c>
      <c r="I52" s="18" t="n">
        <v>464.18719966</v>
      </c>
      <c r="J52" s="20" t="n">
        <v>2.78447173</v>
      </c>
      <c r="K52" s="18" t="s">
        <v>481</v>
      </c>
      <c r="L52" s="20" t="s">
        <v>481</v>
      </c>
      <c r="M52" s="18" t="s">
        <v>481</v>
      </c>
      <c r="N52" s="20" t="s">
        <v>481</v>
      </c>
      <c r="O52" s="18" t="s">
        <v>481</v>
      </c>
      <c r="P52" s="20" t="s">
        <v>481</v>
      </c>
      <c r="Q52" s="18" t="s">
        <v>481</v>
      </c>
      <c r="R52" s="20" t="s">
        <v>481</v>
      </c>
      <c r="S52" s="18" t="s">
        <v>481</v>
      </c>
      <c r="T52" s="20" t="s">
        <v>481</v>
      </c>
      <c r="U52" s="18" t="s">
        <v>481</v>
      </c>
      <c r="V52" s="20" t="s">
        <v>481</v>
      </c>
    </row>
    <row r="53" spans="1:22">
      <c r="A53" s="15" t="s">
        <v>528</v>
      </c>
      <c r="B53" s="17" t="n">
        <v>5571</v>
      </c>
      <c r="C53" s="18">
        <f>(0.0/B53*100)</f>
        <v/>
      </c>
      <c r="D53" s="19" t="n">
        <v>5571</v>
      </c>
      <c r="E53" s="18" t="s">
        <v>481</v>
      </c>
      <c r="F53" s="20" t="s">
        <v>481</v>
      </c>
      <c r="G53" s="18" t="n">
        <v>368.51889994</v>
      </c>
      <c r="H53" s="20" t="n">
        <v>4.66183095</v>
      </c>
      <c r="I53" s="18" t="n">
        <v>441.60701008</v>
      </c>
      <c r="J53" s="20" t="n">
        <v>1.77936762</v>
      </c>
      <c r="K53" s="18" t="s">
        <v>481</v>
      </c>
      <c r="L53" s="20" t="s">
        <v>481</v>
      </c>
      <c r="M53" s="18" t="s">
        <v>481</v>
      </c>
      <c r="N53" s="20" t="s">
        <v>481</v>
      </c>
      <c r="O53" s="18" t="s">
        <v>481</v>
      </c>
      <c r="P53" s="20" t="s">
        <v>481</v>
      </c>
      <c r="Q53" s="18" t="s">
        <v>481</v>
      </c>
      <c r="R53" s="20" t="s">
        <v>481</v>
      </c>
      <c r="S53" s="18" t="s">
        <v>481</v>
      </c>
      <c r="T53" s="20" t="s">
        <v>481</v>
      </c>
      <c r="U53" s="18" t="s">
        <v>481</v>
      </c>
      <c r="V53" s="20" t="s">
        <v>481</v>
      </c>
    </row>
    <row r="54" spans="1:22">
      <c r="A54" s="15" t="s">
        <v>529</v>
      </c>
      <c r="B54" s="17" t="n">
        <v>4740</v>
      </c>
      <c r="C54" s="18">
        <f>(0.0/B54*100)</f>
        <v/>
      </c>
      <c r="D54" s="19" t="n">
        <v>4740</v>
      </c>
      <c r="E54" s="18" t="s">
        <v>481</v>
      </c>
      <c r="F54" s="20" t="s">
        <v>481</v>
      </c>
      <c r="G54" s="18" t="n">
        <v>272.78788424</v>
      </c>
      <c r="H54" s="20" t="n">
        <v>2.77126863</v>
      </c>
      <c r="I54" s="18" t="n">
        <v>342.19301445</v>
      </c>
      <c r="J54" s="20" t="n">
        <v>2.94548754</v>
      </c>
      <c r="K54" s="18" t="s">
        <v>481</v>
      </c>
      <c r="L54" s="20" t="s">
        <v>481</v>
      </c>
      <c r="M54" s="18" t="s">
        <v>481</v>
      </c>
      <c r="N54" s="20" t="s">
        <v>481</v>
      </c>
      <c r="O54" s="18" t="s">
        <v>481</v>
      </c>
      <c r="P54" s="20" t="s">
        <v>481</v>
      </c>
      <c r="Q54" s="18" t="s">
        <v>481</v>
      </c>
      <c r="R54" s="20" t="s">
        <v>481</v>
      </c>
      <c r="S54" s="18" t="s">
        <v>481</v>
      </c>
      <c r="T54" s="20" t="s">
        <v>481</v>
      </c>
      <c r="U54" s="18" t="s">
        <v>481</v>
      </c>
      <c r="V54" s="20" t="s">
        <v>481</v>
      </c>
    </row>
    <row r="55" spans="1:22">
      <c r="A55" s="15" t="s">
        <v>530</v>
      </c>
      <c r="B55" s="17" t="n">
        <v>5316</v>
      </c>
      <c r="C55" s="18">
        <f>(0.0/B55*100)</f>
        <v/>
      </c>
      <c r="D55" s="19" t="n">
        <v>5316</v>
      </c>
      <c r="E55" s="18" t="s">
        <v>481</v>
      </c>
      <c r="F55" s="20" t="s">
        <v>481</v>
      </c>
      <c r="G55" s="18" t="n">
        <v>370.39667619</v>
      </c>
      <c r="H55" s="20" t="n">
        <v>4.25462954</v>
      </c>
      <c r="I55" s="18" t="n">
        <v>413.56034492</v>
      </c>
      <c r="J55" s="20" t="n">
        <v>2.85524797</v>
      </c>
      <c r="K55" s="18" t="s">
        <v>481</v>
      </c>
      <c r="L55" s="20" t="s">
        <v>481</v>
      </c>
      <c r="M55" s="18" t="s">
        <v>481</v>
      </c>
      <c r="N55" s="20" t="s">
        <v>481</v>
      </c>
      <c r="O55" s="18" t="s">
        <v>481</v>
      </c>
      <c r="P55" s="20" t="s">
        <v>481</v>
      </c>
      <c r="Q55" s="18" t="s">
        <v>481</v>
      </c>
      <c r="R55" s="20" t="s">
        <v>481</v>
      </c>
      <c r="S55" s="18" t="s">
        <v>481</v>
      </c>
      <c r="T55" s="20" t="s">
        <v>481</v>
      </c>
      <c r="U55" s="18" t="s">
        <v>481</v>
      </c>
      <c r="V55" s="20" t="s">
        <v>481</v>
      </c>
    </row>
    <row r="56" spans="1:22">
      <c r="A56" s="15" t="s">
        <v>531</v>
      </c>
      <c r="B56" s="17" t="n">
        <v>5359</v>
      </c>
      <c r="C56" s="18">
        <f>(0.0/B56*100)</f>
        <v/>
      </c>
      <c r="D56" s="19" t="n">
        <v>5359</v>
      </c>
      <c r="E56" s="18" t="s">
        <v>481</v>
      </c>
      <c r="F56" s="20" t="s">
        <v>481</v>
      </c>
      <c r="G56" s="18" t="n">
        <v>516.05721053</v>
      </c>
      <c r="H56" s="20" t="n">
        <v>3.68662978</v>
      </c>
      <c r="I56" s="18" t="n">
        <v>563.43069252</v>
      </c>
      <c r="J56" s="20" t="n">
        <v>2.85268114</v>
      </c>
      <c r="K56" s="18" t="s">
        <v>481</v>
      </c>
      <c r="L56" s="20" t="s">
        <v>481</v>
      </c>
      <c r="M56" s="18" t="s">
        <v>481</v>
      </c>
      <c r="N56" s="20" t="s">
        <v>481</v>
      </c>
      <c r="O56" s="18" t="s">
        <v>481</v>
      </c>
      <c r="P56" s="20" t="s">
        <v>481</v>
      </c>
      <c r="Q56" s="18" t="s">
        <v>481</v>
      </c>
      <c r="R56" s="20" t="s">
        <v>481</v>
      </c>
      <c r="S56" s="18" t="s">
        <v>481</v>
      </c>
      <c r="T56" s="20" t="s">
        <v>481</v>
      </c>
      <c r="U56" s="18" t="s">
        <v>481</v>
      </c>
      <c r="V56" s="20" t="s">
        <v>481</v>
      </c>
    </row>
    <row r="57" spans="1:22">
      <c r="A57" s="15" t="s">
        <v>532</v>
      </c>
      <c r="B57" s="17" t="n">
        <v>6513</v>
      </c>
      <c r="C57" s="18">
        <f>(0.0/B57*100)</f>
        <v/>
      </c>
      <c r="D57" s="19" t="n">
        <v>6513</v>
      </c>
      <c r="E57" s="18" t="s">
        <v>481</v>
      </c>
      <c r="F57" s="20" t="s">
        <v>481</v>
      </c>
      <c r="G57" s="18" t="n">
        <v>362.67236763</v>
      </c>
      <c r="H57" s="20" t="n">
        <v>3.93820299</v>
      </c>
      <c r="I57" s="18" t="n">
        <v>411.74828999</v>
      </c>
      <c r="J57" s="20" t="n">
        <v>4.84093203</v>
      </c>
      <c r="K57" s="18" t="s">
        <v>481</v>
      </c>
      <c r="L57" s="20" t="s">
        <v>481</v>
      </c>
      <c r="M57" s="18" t="s">
        <v>481</v>
      </c>
      <c r="N57" s="20" t="s">
        <v>481</v>
      </c>
      <c r="O57" s="18" t="s">
        <v>481</v>
      </c>
      <c r="P57" s="20" t="s">
        <v>481</v>
      </c>
      <c r="Q57" s="18" t="s">
        <v>481</v>
      </c>
      <c r="R57" s="20" t="s">
        <v>481</v>
      </c>
      <c r="S57" s="18" t="s">
        <v>481</v>
      </c>
      <c r="T57" s="20" t="s">
        <v>481</v>
      </c>
      <c r="U57" s="18" t="s">
        <v>481</v>
      </c>
      <c r="V57" s="20" t="s">
        <v>481</v>
      </c>
    </row>
    <row r="58" spans="1:22">
      <c r="A58" s="15" t="s">
        <v>533</v>
      </c>
      <c r="B58" s="17" t="n">
        <v>7267</v>
      </c>
      <c r="C58" s="18">
        <f>(0.0/B58*100)</f>
        <v/>
      </c>
      <c r="D58" s="19" t="n">
        <v>7267</v>
      </c>
      <c r="E58" s="18" t="s">
        <v>481</v>
      </c>
      <c r="F58" s="20" t="s">
        <v>481</v>
      </c>
      <c r="G58" s="18" t="n">
        <v>380.25901051</v>
      </c>
      <c r="H58" s="20" t="n">
        <v>2.6518124</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row>
    <row r="59" spans="1:22">
      <c r="A59" s="15" t="s">
        <v>534</v>
      </c>
      <c r="B59" s="17" t="n">
        <v>4826</v>
      </c>
      <c r="C59" s="18">
        <f>(0.0/B59*100)</f>
        <v/>
      </c>
      <c r="D59" s="19" t="n">
        <v>4826</v>
      </c>
      <c r="E59" s="18" t="s">
        <v>481</v>
      </c>
      <c r="F59" s="20" t="s">
        <v>481</v>
      </c>
      <c r="G59" s="18" t="n">
        <v>342.66075801</v>
      </c>
      <c r="H59" s="20" t="n">
        <v>3.30181981</v>
      </c>
      <c r="I59" s="18" t="n">
        <v>368.02288928</v>
      </c>
      <c r="J59" s="20" t="n">
        <v>1.75240833</v>
      </c>
      <c r="K59" s="18" t="s">
        <v>481</v>
      </c>
      <c r="L59" s="20" t="s">
        <v>481</v>
      </c>
      <c r="M59" s="18" t="s">
        <v>481</v>
      </c>
      <c r="N59" s="20" t="s">
        <v>481</v>
      </c>
      <c r="O59" s="18" t="s">
        <v>481</v>
      </c>
      <c r="P59" s="20" t="s">
        <v>481</v>
      </c>
      <c r="Q59" s="18" t="s">
        <v>481</v>
      </c>
      <c r="R59" s="20" t="s">
        <v>481</v>
      </c>
      <c r="S59" s="18" t="s">
        <v>481</v>
      </c>
      <c r="T59" s="20" t="s">
        <v>481</v>
      </c>
      <c r="U59" s="18" t="s">
        <v>481</v>
      </c>
      <c r="V59" s="20" t="s">
        <v>481</v>
      </c>
    </row>
    <row r="60" spans="1:22">
      <c r="A60" s="15" t="s">
        <v>535</v>
      </c>
      <c r="B60" s="17" t="n">
        <v>4546</v>
      </c>
      <c r="C60" s="18">
        <f>(0.0/B60*100)</f>
        <v/>
      </c>
      <c r="D60" s="19" t="n">
        <v>4546</v>
      </c>
      <c r="E60" s="18" t="s">
        <v>481</v>
      </c>
      <c r="F60" s="20" t="s">
        <v>481</v>
      </c>
      <c r="G60" s="18" t="n">
        <v>332.06751242</v>
      </c>
      <c r="H60" s="20" t="n">
        <v>5.65033828</v>
      </c>
      <c r="I60" s="18" t="n">
        <v>421.93122841</v>
      </c>
      <c r="J60" s="20" t="n">
        <v>4.22340921</v>
      </c>
      <c r="K60" s="18" t="s">
        <v>481</v>
      </c>
      <c r="L60" s="20" t="s">
        <v>481</v>
      </c>
      <c r="M60" s="18" t="s">
        <v>481</v>
      </c>
      <c r="N60" s="20" t="s">
        <v>481</v>
      </c>
      <c r="O60" s="18" t="s">
        <v>481</v>
      </c>
      <c r="P60" s="20" t="s">
        <v>481</v>
      </c>
      <c r="Q60" s="18" t="s">
        <v>481</v>
      </c>
      <c r="R60" s="20" t="s">
        <v>481</v>
      </c>
      <c r="S60" s="18" t="s">
        <v>481</v>
      </c>
      <c r="T60" s="20" t="s">
        <v>481</v>
      </c>
      <c r="U60" s="18" t="s">
        <v>481</v>
      </c>
      <c r="V60" s="20" t="s">
        <v>481</v>
      </c>
    </row>
    <row r="61" spans="1:22">
      <c r="A61" s="15" t="s">
        <v>536</v>
      </c>
      <c r="B61" s="17" t="n">
        <v>6525</v>
      </c>
      <c r="C61" s="18">
        <f>(0.0/B61*100)</f>
        <v/>
      </c>
      <c r="D61" s="19" t="n">
        <v>6525</v>
      </c>
      <c r="E61" s="18" t="s">
        <v>481</v>
      </c>
      <c r="F61" s="20" t="s">
        <v>481</v>
      </c>
      <c r="G61" s="18" t="n">
        <v>478.36620523</v>
      </c>
      <c r="H61" s="20" t="n">
        <v>2.3302484</v>
      </c>
      <c r="I61" s="18" t="n">
        <v>552.60178978</v>
      </c>
      <c r="J61" s="20" t="n">
        <v>34.20807875</v>
      </c>
      <c r="K61" s="18" t="s">
        <v>481</v>
      </c>
      <c r="L61" s="20" t="s">
        <v>481</v>
      </c>
      <c r="M61" s="18" t="s">
        <v>481</v>
      </c>
      <c r="N61" s="20" t="s">
        <v>481</v>
      </c>
      <c r="O61" s="18" t="s">
        <v>481</v>
      </c>
      <c r="P61" s="20" t="s">
        <v>481</v>
      </c>
      <c r="Q61" s="18" t="s">
        <v>481</v>
      </c>
      <c r="R61" s="20" t="s">
        <v>481</v>
      </c>
      <c r="S61" s="18" t="s">
        <v>481</v>
      </c>
      <c r="T61" s="20" t="s">
        <v>481</v>
      </c>
      <c r="U61" s="18" t="s">
        <v>481</v>
      </c>
      <c r="V61" s="20" t="s">
        <v>481</v>
      </c>
    </row>
    <row r="62" spans="1:22">
      <c r="A62" s="15" t="s">
        <v>537</v>
      </c>
      <c r="B62" s="17" t="n">
        <v>4476</v>
      </c>
      <c r="C62" s="18">
        <f>(0.0/B62*100)</f>
        <v/>
      </c>
      <c r="D62" s="19" t="n">
        <v>4476</v>
      </c>
      <c r="E62" s="18" t="s">
        <v>481</v>
      </c>
      <c r="F62" s="20" t="s">
        <v>481</v>
      </c>
      <c r="G62" s="18" t="n">
        <v>506.88415525</v>
      </c>
      <c r="H62" s="20" t="n">
        <v>1.9125697</v>
      </c>
      <c r="I62" s="18" t="n">
        <v>573.86430244</v>
      </c>
      <c r="J62" s="20" t="n">
        <v>1.47869885</v>
      </c>
      <c r="K62" s="18" t="s">
        <v>481</v>
      </c>
      <c r="L62" s="20" t="s">
        <v>481</v>
      </c>
      <c r="M62" s="18" t="s">
        <v>481</v>
      </c>
      <c r="N62" s="20" t="s">
        <v>481</v>
      </c>
      <c r="O62" s="18" t="s">
        <v>481</v>
      </c>
      <c r="P62" s="20" t="s">
        <v>481</v>
      </c>
      <c r="Q62" s="18" t="s">
        <v>481</v>
      </c>
      <c r="R62" s="20" t="s">
        <v>481</v>
      </c>
      <c r="S62" s="18" t="s">
        <v>481</v>
      </c>
      <c r="T62" s="20" t="s">
        <v>481</v>
      </c>
      <c r="U62" s="18" t="s">
        <v>481</v>
      </c>
      <c r="V62" s="20" t="s">
        <v>481</v>
      </c>
    </row>
    <row r="63" spans="1:22">
      <c r="A63" s="15" t="s">
        <v>538</v>
      </c>
      <c r="B63" s="17" t="n">
        <v>5324</v>
      </c>
      <c r="C63" s="18">
        <f>(0.0/B63*100)</f>
        <v/>
      </c>
      <c r="D63" s="19" t="n">
        <v>5324</v>
      </c>
      <c r="E63" s="18" t="s">
        <v>481</v>
      </c>
      <c r="F63" s="20" t="s">
        <v>481</v>
      </c>
      <c r="G63" s="18" t="n">
        <v>134.79745</v>
      </c>
      <c r="H63" s="20" t="n">
        <v>48.05310047</v>
      </c>
      <c r="I63" s="18" t="n">
        <v>371.71260337</v>
      </c>
      <c r="J63" s="20" t="n">
        <v>1.27978431</v>
      </c>
      <c r="K63" s="18" t="s">
        <v>481</v>
      </c>
      <c r="L63" s="20" t="s">
        <v>481</v>
      </c>
      <c r="M63" s="18" t="s">
        <v>481</v>
      </c>
      <c r="N63" s="20" t="s">
        <v>481</v>
      </c>
      <c r="O63" s="18" t="s">
        <v>481</v>
      </c>
      <c r="P63" s="20" t="s">
        <v>481</v>
      </c>
      <c r="Q63" s="18" t="s">
        <v>481</v>
      </c>
      <c r="R63" s="20" t="s">
        <v>481</v>
      </c>
      <c r="S63" s="18" t="s">
        <v>481</v>
      </c>
      <c r="T63" s="20" t="s">
        <v>481</v>
      </c>
      <c r="U63" s="18" t="s">
        <v>481</v>
      </c>
      <c r="V63" s="20" t="s">
        <v>481</v>
      </c>
    </row>
    <row r="64" spans="1:22">
      <c r="A64" s="15" t="s">
        <v>539</v>
      </c>
      <c r="B64" s="17" t="n">
        <v>3634</v>
      </c>
      <c r="C64" s="18">
        <f>(0.0/B64*100)</f>
        <v/>
      </c>
      <c r="D64" s="19" t="n">
        <v>3634</v>
      </c>
      <c r="E64" s="18" t="s">
        <v>481</v>
      </c>
      <c r="F64" s="20" t="s">
        <v>481</v>
      </c>
      <c r="G64" s="18" t="n">
        <v>385.17644321</v>
      </c>
      <c r="H64" s="20" t="n">
        <v>37.32790362</v>
      </c>
      <c r="I64" s="18" t="n">
        <v>478.93294466</v>
      </c>
      <c r="J64" s="20" t="n">
        <v>1.70607962</v>
      </c>
      <c r="K64" s="18" t="s">
        <v>481</v>
      </c>
      <c r="L64" s="20" t="s">
        <v>481</v>
      </c>
      <c r="M64" s="18" t="s">
        <v>481</v>
      </c>
      <c r="N64" s="20" t="s">
        <v>481</v>
      </c>
      <c r="O64" s="18" t="s">
        <v>481</v>
      </c>
      <c r="P64" s="20" t="s">
        <v>481</v>
      </c>
      <c r="Q64" s="18" t="s">
        <v>481</v>
      </c>
      <c r="R64" s="20" t="s">
        <v>481</v>
      </c>
      <c r="S64" s="18" t="s">
        <v>481</v>
      </c>
      <c r="T64" s="20" t="s">
        <v>481</v>
      </c>
      <c r="U64" s="18" t="s">
        <v>481</v>
      </c>
      <c r="V64" s="20" t="s">
        <v>481</v>
      </c>
    </row>
    <row r="65" spans="1:22">
      <c r="A65" s="15" t="s">
        <v>540</v>
      </c>
      <c r="B65" s="17" t="n">
        <v>5325</v>
      </c>
      <c r="C65" s="18">
        <f>(0.0/B65*100)</f>
        <v/>
      </c>
      <c r="D65" s="19" t="n">
        <v>5325</v>
      </c>
      <c r="E65" s="18" t="s">
        <v>481</v>
      </c>
      <c r="F65" s="20" t="s">
        <v>481</v>
      </c>
      <c r="G65" s="18" t="n">
        <v>417.4022399</v>
      </c>
      <c r="H65" s="20" t="n">
        <v>2.49587394</v>
      </c>
      <c r="I65" s="18" t="n">
        <v>447.20065992</v>
      </c>
      <c r="J65" s="20" t="n">
        <v>6.65728086</v>
      </c>
      <c r="K65" s="18" t="s">
        <v>481</v>
      </c>
      <c r="L65" s="20" t="s">
        <v>481</v>
      </c>
      <c r="M65" s="18" t="s">
        <v>481</v>
      </c>
      <c r="N65" s="20" t="s">
        <v>481</v>
      </c>
      <c r="O65" s="18" t="s">
        <v>481</v>
      </c>
      <c r="P65" s="20" t="s">
        <v>481</v>
      </c>
      <c r="Q65" s="18" t="s">
        <v>481</v>
      </c>
      <c r="R65" s="20" t="s">
        <v>481</v>
      </c>
      <c r="S65" s="18" t="s">
        <v>481</v>
      </c>
      <c r="T65" s="20" t="s">
        <v>481</v>
      </c>
      <c r="U65" s="18" t="s">
        <v>481</v>
      </c>
      <c r="V65" s="20" t="s">
        <v>481</v>
      </c>
    </row>
    <row r="66" spans="1:22">
      <c r="A66" s="15" t="s">
        <v>541</v>
      </c>
      <c r="B66" s="17" t="n">
        <v>5665</v>
      </c>
      <c r="C66" s="18">
        <f>(0.0/B66*100)</f>
        <v/>
      </c>
      <c r="D66" s="19" t="n">
        <v>5665</v>
      </c>
      <c r="E66" s="18" t="s">
        <v>481</v>
      </c>
      <c r="F66" s="20" t="s">
        <v>481</v>
      </c>
      <c r="G66" s="18" t="n">
        <v>378.8489136</v>
      </c>
      <c r="H66" s="20" t="n">
        <v>19.96439209</v>
      </c>
      <c r="I66" s="18" t="n">
        <v>418.96638177</v>
      </c>
      <c r="J66" s="20" t="n">
        <v>1.3940481</v>
      </c>
      <c r="K66" s="18" t="s">
        <v>481</v>
      </c>
      <c r="L66" s="20" t="s">
        <v>481</v>
      </c>
      <c r="M66" s="18" t="s">
        <v>481</v>
      </c>
      <c r="N66" s="20" t="s">
        <v>481</v>
      </c>
      <c r="O66" s="18" t="s">
        <v>481</v>
      </c>
      <c r="P66" s="20" t="s">
        <v>481</v>
      </c>
      <c r="Q66" s="18" t="s">
        <v>481</v>
      </c>
      <c r="R66" s="20" t="s">
        <v>481</v>
      </c>
      <c r="S66" s="18" t="s">
        <v>481</v>
      </c>
      <c r="T66" s="20" t="s">
        <v>481</v>
      </c>
      <c r="U66" s="18" t="s">
        <v>481</v>
      </c>
      <c r="V66" s="20" t="s">
        <v>481</v>
      </c>
    </row>
    <row r="67" spans="1:22">
      <c r="A67" s="15" t="s">
        <v>542</v>
      </c>
      <c r="B67" s="17" t="n">
        <v>6971</v>
      </c>
      <c r="C67" s="18">
        <f>(0.0/B67*100)</f>
        <v/>
      </c>
      <c r="D67" s="19" t="n">
        <v>6971</v>
      </c>
      <c r="E67" s="18" t="s">
        <v>481</v>
      </c>
      <c r="F67" s="20" t="s">
        <v>481</v>
      </c>
      <c r="G67" s="18" t="n">
        <v>331.12333366</v>
      </c>
      <c r="H67" s="20" t="n">
        <v>2.63269445</v>
      </c>
      <c r="I67" s="18" t="n">
        <v>405.31185967</v>
      </c>
      <c r="J67" s="20" t="n">
        <v>2.77494922</v>
      </c>
      <c r="K67" s="18" t="s">
        <v>481</v>
      </c>
      <c r="L67" s="20" t="s">
        <v>481</v>
      </c>
      <c r="M67" s="18" t="s">
        <v>481</v>
      </c>
      <c r="N67" s="20" t="s">
        <v>481</v>
      </c>
      <c r="O67" s="18" t="s">
        <v>481</v>
      </c>
      <c r="P67" s="20" t="s">
        <v>481</v>
      </c>
      <c r="Q67" s="18" t="s">
        <v>481</v>
      </c>
      <c r="R67" s="20" t="s">
        <v>481</v>
      </c>
      <c r="S67" s="18" t="s">
        <v>481</v>
      </c>
      <c r="T67" s="20" t="s">
        <v>481</v>
      </c>
      <c r="U67" s="18" t="s">
        <v>481</v>
      </c>
      <c r="V67" s="20" t="s">
        <v>481</v>
      </c>
    </row>
    <row r="68" spans="1:22">
      <c r="A68" s="15" t="s">
        <v>543</v>
      </c>
      <c r="B68" s="17" t="n">
        <v>12083</v>
      </c>
      <c r="C68" s="18">
        <f>(0.0/B68*100)</f>
        <v/>
      </c>
      <c r="D68" s="19" t="n">
        <v>12083</v>
      </c>
      <c r="E68" s="18" t="s">
        <v>481</v>
      </c>
      <c r="F68" s="20" t="s">
        <v>481</v>
      </c>
      <c r="G68" s="18" t="n">
        <v>354.37645305</v>
      </c>
      <c r="H68" s="20" t="n">
        <v>2.28480988</v>
      </c>
      <c r="I68" s="18" t="n">
        <v>414.94103857</v>
      </c>
      <c r="J68" s="20" t="n">
        <v>1.26750512</v>
      </c>
      <c r="K68" s="18" t="s">
        <v>481</v>
      </c>
      <c r="L68" s="20" t="s">
        <v>481</v>
      </c>
      <c r="M68" s="18" t="s">
        <v>481</v>
      </c>
      <c r="N68" s="20" t="s">
        <v>481</v>
      </c>
      <c r="O68" s="18" t="s">
        <v>481</v>
      </c>
      <c r="P68" s="20" t="s">
        <v>481</v>
      </c>
      <c r="Q68" s="18" t="s">
        <v>481</v>
      </c>
      <c r="R68" s="20" t="s">
        <v>481</v>
      </c>
      <c r="S68" s="18" t="s">
        <v>481</v>
      </c>
      <c r="T68" s="20" t="s">
        <v>481</v>
      </c>
      <c r="U68" s="18" t="s">
        <v>481</v>
      </c>
      <c r="V68" s="20" t="s">
        <v>481</v>
      </c>
    </row>
    <row r="69" spans="1:22">
      <c r="A69" s="15" t="s">
        <v>544</v>
      </c>
      <c r="B69" s="17" t="n">
        <v>4876</v>
      </c>
      <c r="C69" s="18">
        <f>(0.0/B69*100)</f>
        <v/>
      </c>
      <c r="D69" s="19" t="n">
        <v>4876</v>
      </c>
      <c r="E69" s="18" t="s">
        <v>481</v>
      </c>
      <c r="F69" s="20" t="s">
        <v>481</v>
      </c>
      <c r="G69" s="18" t="n">
        <v>443.95431517</v>
      </c>
      <c r="H69" s="20" t="n">
        <v>3.78500092</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row>
    <row r="70" spans="1:22">
      <c r="A70" s="15" t="s">
        <v>545</v>
      </c>
      <c r="B70" s="17" t="n">
        <v>6036</v>
      </c>
      <c r="C70" s="18">
        <f>(0.0/B70*100)</f>
        <v/>
      </c>
      <c r="D70" s="19" t="n">
        <v>6036</v>
      </c>
      <c r="E70" s="18" t="s">
        <v>481</v>
      </c>
      <c r="F70" s="20" t="s">
        <v>481</v>
      </c>
      <c r="G70" s="18" t="n">
        <v>491.52699378</v>
      </c>
      <c r="H70" s="20" t="n">
        <v>3.31825776</v>
      </c>
      <c r="I70" s="18" t="n">
        <v>510.31395829</v>
      </c>
      <c r="J70" s="20" t="n">
        <v>6.46686065</v>
      </c>
      <c r="K70" s="18" t="s">
        <v>481</v>
      </c>
      <c r="L70" s="20" t="s">
        <v>481</v>
      </c>
      <c r="M70" s="18" t="s">
        <v>481</v>
      </c>
      <c r="N70" s="20" t="s">
        <v>481</v>
      </c>
      <c r="O70" s="18" t="s">
        <v>481</v>
      </c>
      <c r="P70" s="20" t="s">
        <v>481</v>
      </c>
      <c r="Q70" s="18" t="s">
        <v>481</v>
      </c>
      <c r="R70" s="20" t="s">
        <v>481</v>
      </c>
      <c r="S70" s="18" t="s">
        <v>481</v>
      </c>
      <c r="T70" s="20" t="s">
        <v>481</v>
      </c>
      <c r="U70" s="18" t="s">
        <v>481</v>
      </c>
      <c r="V70" s="20" t="s">
        <v>481</v>
      </c>
    </row>
    <row r="71" spans="1:22">
      <c r="A71" s="15" t="s">
        <v>546</v>
      </c>
      <c r="B71" s="17" t="n">
        <v>6115</v>
      </c>
      <c r="C71" s="18">
        <f>(0.0/B71*100)</f>
        <v/>
      </c>
      <c r="D71" s="19" t="n">
        <v>6115</v>
      </c>
      <c r="E71" s="18" t="s">
        <v>481</v>
      </c>
      <c r="F71" s="20" t="s">
        <v>481</v>
      </c>
      <c r="G71" s="18" t="n">
        <v>500.38271522</v>
      </c>
      <c r="H71" s="20" t="n">
        <v>17.58150089</v>
      </c>
      <c r="I71" s="18" t="n">
        <v>565.41023546</v>
      </c>
      <c r="J71" s="20" t="n">
        <v>1.42960312</v>
      </c>
      <c r="K71" s="18" t="n">
        <v>597.60172525</v>
      </c>
      <c r="L71" s="20" t="n">
        <v>22.46781491</v>
      </c>
      <c r="M71" s="18" t="s">
        <v>481</v>
      </c>
      <c r="N71" s="20" t="s">
        <v>481</v>
      </c>
      <c r="O71" s="18" t="s">
        <v>481</v>
      </c>
      <c r="P71" s="20" t="s">
        <v>481</v>
      </c>
      <c r="Q71" s="18" t="s">
        <v>481</v>
      </c>
      <c r="R71" s="20" t="s">
        <v>481</v>
      </c>
      <c r="S71" s="18" t="s">
        <v>481</v>
      </c>
      <c r="T71" s="20" t="s">
        <v>481</v>
      </c>
      <c r="U71" s="18" t="s">
        <v>481</v>
      </c>
      <c r="V71" s="20" t="s">
        <v>481</v>
      </c>
    </row>
    <row r="72" spans="1:22">
      <c r="A72" s="15" t="s">
        <v>547</v>
      </c>
      <c r="B72" s="17" t="n">
        <v>7708</v>
      </c>
      <c r="C72" s="18">
        <f>(0.0/B72*100)</f>
        <v/>
      </c>
      <c r="D72" s="19" t="n">
        <v>7708</v>
      </c>
      <c r="E72" s="18" t="s">
        <v>481</v>
      </c>
      <c r="F72" s="20" t="s">
        <v>481</v>
      </c>
      <c r="G72" s="18" t="n">
        <v>535.92840786</v>
      </c>
      <c r="H72" s="20" t="n">
        <v>3.54733719</v>
      </c>
      <c r="I72" s="18" t="n">
        <v>545.82424159</v>
      </c>
      <c r="J72" s="20" t="n">
        <v>4.01259157</v>
      </c>
      <c r="K72" s="18" t="s">
        <v>481</v>
      </c>
      <c r="L72" s="20" t="s">
        <v>481</v>
      </c>
      <c r="M72" s="18" t="s">
        <v>481</v>
      </c>
      <c r="N72" s="20" t="s">
        <v>481</v>
      </c>
      <c r="O72" s="18" t="s">
        <v>481</v>
      </c>
      <c r="P72" s="20" t="s">
        <v>481</v>
      </c>
      <c r="Q72" s="18" t="s">
        <v>481</v>
      </c>
      <c r="R72" s="20" t="s">
        <v>481</v>
      </c>
      <c r="S72" s="18" t="s">
        <v>481</v>
      </c>
      <c r="T72" s="20" t="s">
        <v>481</v>
      </c>
      <c r="U72" s="18" t="s">
        <v>481</v>
      </c>
      <c r="V72" s="20" t="s">
        <v>481</v>
      </c>
    </row>
    <row r="73" spans="1:22">
      <c r="A73" s="15" t="s">
        <v>548</v>
      </c>
      <c r="B73" s="17" t="n">
        <v>8249</v>
      </c>
      <c r="C73" s="18">
        <f>(0.0/B73*100)</f>
        <v/>
      </c>
      <c r="D73" s="19" t="n">
        <v>8249</v>
      </c>
      <c r="E73" s="18" t="s">
        <v>481</v>
      </c>
      <c r="F73" s="20" t="s">
        <v>481</v>
      </c>
      <c r="G73" s="18" t="n">
        <v>403.20223368</v>
      </c>
      <c r="H73" s="20" t="n">
        <v>4.78265345</v>
      </c>
      <c r="I73" s="18" t="n">
        <v>419.47407303</v>
      </c>
      <c r="J73" s="20" t="n">
        <v>3.41693043</v>
      </c>
      <c r="K73" s="18" t="s">
        <v>481</v>
      </c>
      <c r="L73" s="20" t="s">
        <v>481</v>
      </c>
      <c r="M73" s="18" t="s">
        <v>481</v>
      </c>
      <c r="N73" s="20" t="s">
        <v>481</v>
      </c>
      <c r="O73" s="18" t="s">
        <v>481</v>
      </c>
      <c r="P73" s="20" t="s">
        <v>481</v>
      </c>
      <c r="Q73" s="18" t="s">
        <v>481</v>
      </c>
      <c r="R73" s="20" t="s">
        <v>481</v>
      </c>
      <c r="S73" s="18" t="s">
        <v>481</v>
      </c>
      <c r="T73" s="20" t="s">
        <v>481</v>
      </c>
      <c r="U73" s="18" t="s">
        <v>481</v>
      </c>
      <c r="V73" s="20" t="s">
        <v>481</v>
      </c>
    </row>
    <row r="74" spans="1:22">
      <c r="A74" s="15" t="s">
        <v>549</v>
      </c>
      <c r="B74" s="17" t="n">
        <v>4692</v>
      </c>
      <c r="C74" s="18">
        <f>(0.0/B74*100)</f>
        <v/>
      </c>
      <c r="D74" s="19" t="n">
        <v>4692</v>
      </c>
      <c r="E74" s="18" t="s">
        <v>481</v>
      </c>
      <c r="F74" s="20" t="s">
        <v>481</v>
      </c>
      <c r="G74" s="18" t="n">
        <v>359.67433338</v>
      </c>
      <c r="H74" s="20" t="n">
        <v>2.04099077</v>
      </c>
      <c r="I74" s="18" t="n">
        <v>457.74337784</v>
      </c>
      <c r="J74" s="20" t="n">
        <v>1.86869861</v>
      </c>
      <c r="K74" s="18" t="s">
        <v>481</v>
      </c>
      <c r="L74" s="20" t="s">
        <v>481</v>
      </c>
      <c r="M74" s="18" t="s">
        <v>481</v>
      </c>
      <c r="N74" s="20" t="s">
        <v>481</v>
      </c>
      <c r="O74" s="18" t="s">
        <v>481</v>
      </c>
      <c r="P74" s="20" t="s">
        <v>481</v>
      </c>
      <c r="Q74" s="18" t="s">
        <v>481</v>
      </c>
      <c r="R74" s="20" t="s">
        <v>481</v>
      </c>
      <c r="S74" s="18" t="s">
        <v>481</v>
      </c>
      <c r="T74" s="20" t="s">
        <v>481</v>
      </c>
      <c r="U74" s="18" t="s">
        <v>481</v>
      </c>
      <c r="V74" s="20" t="s">
        <v>481</v>
      </c>
    </row>
    <row r="75" spans="1:22">
      <c r="A75" s="15" t="s">
        <v>550</v>
      </c>
      <c r="B75" s="17" t="n">
        <v>5375</v>
      </c>
      <c r="C75" s="18">
        <f>(0.0/B75*100)</f>
        <v/>
      </c>
      <c r="D75" s="19" t="n">
        <v>5375</v>
      </c>
      <c r="E75" s="18" t="s">
        <v>481</v>
      </c>
      <c r="F75" s="20" t="s">
        <v>481</v>
      </c>
      <c r="G75" s="18" t="n">
        <v>313.89553529</v>
      </c>
      <c r="H75" s="20" t="n">
        <v>3.78053459</v>
      </c>
      <c r="I75" s="18" t="n">
        <v>394.6778001</v>
      </c>
      <c r="J75" s="20" t="n">
        <v>3.13853729</v>
      </c>
      <c r="K75" s="18" t="s">
        <v>481</v>
      </c>
      <c r="L75" s="20" t="s">
        <v>481</v>
      </c>
      <c r="M75" s="18" t="s">
        <v>481</v>
      </c>
      <c r="N75" s="20" t="s">
        <v>481</v>
      </c>
      <c r="O75" s="18" t="s">
        <v>481</v>
      </c>
      <c r="P75" s="20" t="s">
        <v>481</v>
      </c>
      <c r="Q75" s="18" t="s">
        <v>481</v>
      </c>
      <c r="R75" s="20" t="s">
        <v>481</v>
      </c>
      <c r="S75" s="18" t="s">
        <v>481</v>
      </c>
      <c r="T75" s="20" t="s">
        <v>481</v>
      </c>
      <c r="U75" s="18" t="s">
        <v>481</v>
      </c>
      <c r="V75" s="20" t="s">
        <v>481</v>
      </c>
    </row>
    <row r="76" spans="1:22">
      <c r="A76" s="15" t="s">
        <v>551</v>
      </c>
      <c r="B76" s="17" t="n">
        <v>14167</v>
      </c>
      <c r="C76" s="18">
        <f>(0.0/B76*100)</f>
        <v/>
      </c>
      <c r="D76" s="19" t="n">
        <v>14167</v>
      </c>
      <c r="E76" s="18" t="s">
        <v>481</v>
      </c>
      <c r="F76" s="20" t="s">
        <v>481</v>
      </c>
      <c r="G76" s="18" t="n">
        <v>377.07014408</v>
      </c>
      <c r="H76" s="20" t="n">
        <v>5.89215339</v>
      </c>
      <c r="I76" s="18" t="n">
        <v>435.37172978</v>
      </c>
      <c r="J76" s="20" t="n">
        <v>2.59486398</v>
      </c>
      <c r="K76" s="18" t="s">
        <v>481</v>
      </c>
      <c r="L76" s="20" t="s">
        <v>481</v>
      </c>
      <c r="M76" s="18" t="s">
        <v>481</v>
      </c>
      <c r="N76" s="20" t="s">
        <v>481</v>
      </c>
      <c r="O76" s="18" t="s">
        <v>481</v>
      </c>
      <c r="P76" s="20" t="s">
        <v>481</v>
      </c>
      <c r="Q76" s="18" t="s">
        <v>481</v>
      </c>
      <c r="R76" s="20" t="s">
        <v>481</v>
      </c>
      <c r="S76" s="18" t="s">
        <v>481</v>
      </c>
      <c r="T76" s="20" t="s">
        <v>481</v>
      </c>
      <c r="U76" s="18" t="s">
        <v>481</v>
      </c>
      <c r="V76" s="20" t="s">
        <v>481</v>
      </c>
    </row>
    <row r="77" spans="1:22">
      <c r="A77" s="15" t="s">
        <v>552</v>
      </c>
      <c r="B77" s="17" t="n">
        <v>6062</v>
      </c>
      <c r="C77" s="18">
        <f>(0.0/B77*100)</f>
        <v/>
      </c>
      <c r="D77" s="19" t="n">
        <v>6062</v>
      </c>
      <c r="E77" s="18" t="s">
        <v>481</v>
      </c>
      <c r="F77" s="20" t="s">
        <v>481</v>
      </c>
      <c r="G77" s="18" t="n">
        <v>359.92668783</v>
      </c>
      <c r="H77" s="20" t="n">
        <v>2.57134998</v>
      </c>
      <c r="I77" s="18" t="n">
        <v>453.40914996</v>
      </c>
      <c r="J77" s="20" t="n">
        <v>2.75058882</v>
      </c>
      <c r="K77" s="18" t="s">
        <v>481</v>
      </c>
      <c r="L77" s="20" t="s">
        <v>481</v>
      </c>
      <c r="M77" s="18" t="s">
        <v>481</v>
      </c>
      <c r="N77" s="20" t="s">
        <v>481</v>
      </c>
      <c r="O77" s="18" t="s">
        <v>481</v>
      </c>
      <c r="P77" s="20" t="s">
        <v>481</v>
      </c>
      <c r="Q77" s="18" t="s">
        <v>481</v>
      </c>
      <c r="R77" s="20" t="s">
        <v>481</v>
      </c>
      <c r="S77" s="18" t="s">
        <v>481</v>
      </c>
      <c r="T77" s="20" t="s">
        <v>481</v>
      </c>
      <c r="U77" s="18" t="s">
        <v>481</v>
      </c>
      <c r="V77" s="20" t="s">
        <v>481</v>
      </c>
    </row>
    <row r="78" spans="1:22">
      <c r="A78" s="15" t="s">
        <v>553</v>
      </c>
      <c r="B78" s="17" t="n">
        <v>5826</v>
      </c>
      <c r="C78" s="18">
        <f>(0.0/B78*100)</f>
        <v/>
      </c>
      <c r="D78" s="19" t="n">
        <v>5826</v>
      </c>
      <c r="E78" s="18" t="s">
        <v>481</v>
      </c>
      <c r="F78" s="20" t="s">
        <v>481</v>
      </c>
      <c r="G78" s="18" t="n">
        <v>418.91652599</v>
      </c>
      <c r="H78" s="20" t="n">
        <v>6.11594637</v>
      </c>
      <c r="I78" s="18" t="n">
        <v>502.09100659</v>
      </c>
      <c r="J78" s="20" t="n">
        <v>4.82609242</v>
      </c>
      <c r="K78" s="18" t="s">
        <v>481</v>
      </c>
      <c r="L78" s="20" t="s">
        <v>481</v>
      </c>
      <c r="M78" s="18" t="s">
        <v>481</v>
      </c>
      <c r="N78" s="20" t="s">
        <v>481</v>
      </c>
      <c r="O78" s="18" t="s">
        <v>481</v>
      </c>
      <c r="P78" s="20" t="s">
        <v>481</v>
      </c>
      <c r="Q78" s="18" t="s">
        <v>481</v>
      </c>
      <c r="R78" s="20" t="s">
        <v>481</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n">
        <v>451.58550081</v>
      </c>
      <c r="H79" s="20" t="n">
        <v>7.18423405</v>
      </c>
      <c r="I79" s="18" t="n">
        <v>514.4928948199999</v>
      </c>
      <c r="J79" s="20" t="n">
        <v>12.23367764</v>
      </c>
      <c r="K79" s="18" t="s">
        <v>481</v>
      </c>
      <c r="L79" s="20" t="s">
        <v>481</v>
      </c>
      <c r="M79" s="18" t="s">
        <v>481</v>
      </c>
      <c r="N79" s="20" t="s">
        <v>481</v>
      </c>
      <c r="O79" s="18" t="s">
        <v>481</v>
      </c>
      <c r="P79" s="20" t="s">
        <v>481</v>
      </c>
      <c r="Q79" s="18" t="s">
        <v>481</v>
      </c>
      <c r="R79" s="20" t="s">
        <v>481</v>
      </c>
      <c r="S79" s="18" t="s">
        <v>481</v>
      </c>
      <c r="T79" s="20" t="s">
        <v>481</v>
      </c>
      <c r="U79" s="18" t="s">
        <v>481</v>
      </c>
      <c r="V79" s="20" t="s">
        <v>481</v>
      </c>
    </row>
    <row r="80" spans="1:22">
      <c r="A80" s="15" t="s">
        <v>555</v>
      </c>
      <c r="B80" s="17" t="n">
        <v>7841</v>
      </c>
      <c r="C80" s="18">
        <f>(0.0/B80*100)</f>
        <v/>
      </c>
      <c r="D80" s="19" t="n">
        <v>7841</v>
      </c>
      <c r="E80" s="18" t="s">
        <v>481</v>
      </c>
      <c r="F80" s="20" t="s">
        <v>481</v>
      </c>
      <c r="G80" s="18" t="n">
        <v>465.36941688</v>
      </c>
      <c r="H80" s="20" t="n">
        <v>4.70465927</v>
      </c>
      <c r="I80" s="18" t="n">
        <v>450.25778121</v>
      </c>
      <c r="J80" s="20" t="n">
        <v>5.60325521</v>
      </c>
      <c r="K80" s="18" t="s">
        <v>481</v>
      </c>
      <c r="L80" s="20" t="s">
        <v>481</v>
      </c>
      <c r="M80" s="18" t="s">
        <v>481</v>
      </c>
      <c r="N80" s="20" t="s">
        <v>481</v>
      </c>
      <c r="O80" s="18" t="s">
        <v>481</v>
      </c>
      <c r="P80" s="20" t="s">
        <v>481</v>
      </c>
      <c r="Q80" s="18" t="s">
        <v>481</v>
      </c>
      <c r="R80" s="20" t="s">
        <v>481</v>
      </c>
      <c r="S80" s="18" t="s">
        <v>481</v>
      </c>
      <c r="T80" s="20" t="s">
        <v>481</v>
      </c>
      <c r="U80" s="18" t="s">
        <v>481</v>
      </c>
      <c r="V80" s="20" t="s">
        <v>481</v>
      </c>
    </row>
    <row r="81" spans="1:22">
      <c r="A81" s="23" t="s">
        <v>556</v>
      </c>
      <c r="B81" s="17" t="n">
        <v>8861</v>
      </c>
      <c r="C81" s="18">
        <f>(0.0/B81*100)</f>
        <v/>
      </c>
      <c r="D81" s="19" t="n">
        <v>8861</v>
      </c>
      <c r="E81" s="18" t="s">
        <v>481</v>
      </c>
      <c r="F81" s="20" t="s">
        <v>481</v>
      </c>
      <c r="G81" s="18" t="n">
        <v>377.96247829</v>
      </c>
      <c r="H81" s="20" t="n">
        <v>8.087050339999999</v>
      </c>
      <c r="I81" s="18" t="n">
        <v>448.3804512</v>
      </c>
      <c r="J81" s="20" t="n">
        <v>3.30962657</v>
      </c>
      <c r="K81" s="18" t="s">
        <v>481</v>
      </c>
      <c r="L81" s="20" t="s">
        <v>481</v>
      </c>
      <c r="M81" s="18" t="s">
        <v>481</v>
      </c>
      <c r="N81" s="20" t="s">
        <v>481</v>
      </c>
      <c r="O81" s="18" t="s">
        <v>481</v>
      </c>
      <c r="P81" s="20" t="s">
        <v>481</v>
      </c>
      <c r="Q81" s="18" t="s">
        <v>481</v>
      </c>
      <c r="R81" s="20" t="s">
        <v>481</v>
      </c>
      <c r="S81" s="18" t="s">
        <v>481</v>
      </c>
      <c r="T81" s="20" t="s">
        <v>481</v>
      </c>
      <c r="U81" s="18" t="s">
        <v>481</v>
      </c>
      <c r="V81" s="20" t="s">
        <v>481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2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934</v>
      </c>
    </row>
    <row customHeight="1" ht="30" r="4" spans="1:22">
      <c r="A4" s="6" t="n"/>
      <c r="B4" s="7" t="s">
        <v>462</v>
      </c>
      <c r="C4" s="7" t="s">
        <v>463</v>
      </c>
      <c r="D4" s="8" t="s">
        <v>462</v>
      </c>
      <c r="E4" s="9" t="s">
        <v>935</v>
      </c>
      <c r="F4" s="10" t="n"/>
      <c r="G4" s="9" t="s">
        <v>936</v>
      </c>
      <c r="H4" s="10" t="n"/>
      <c r="I4" s="9" t="s">
        <v>937</v>
      </c>
      <c r="J4" s="10" t="n"/>
      <c r="K4" s="9" t="s">
        <v>938</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(0.0/B7*100)</f>
        <v/>
      </c>
      <c r="D7" s="19" t="n">
        <v>14530</v>
      </c>
      <c r="E7" s="18" t="n">
        <v>494.41234972</v>
      </c>
      <c r="F7" s="20" t="n">
        <v>1.63757732</v>
      </c>
      <c r="G7" s="18" t="n">
        <v>433.18211425</v>
      </c>
      <c r="H7" s="20" t="n">
        <v>12.90516803</v>
      </c>
      <c r="I7" s="18" t="s">
        <v>481</v>
      </c>
      <c r="J7" s="20" t="s">
        <v>481</v>
      </c>
      <c r="K7" s="18" t="s">
        <v>481</v>
      </c>
      <c r="L7" s="20" t="s">
        <v>481</v>
      </c>
      <c r="M7" s="18" t="s">
        <v>481</v>
      </c>
      <c r="N7" s="20" t="s">
        <v>481</v>
      </c>
      <c r="O7" s="18" t="s">
        <v>481</v>
      </c>
      <c r="P7" s="20" t="s">
        <v>481</v>
      </c>
      <c r="Q7" s="18" t="s">
        <v>481</v>
      </c>
      <c r="R7" s="20" t="s">
        <v>481</v>
      </c>
      <c r="S7" s="18" t="s">
        <v>481</v>
      </c>
      <c r="T7" s="20" t="s">
        <v>481</v>
      </c>
      <c r="U7" s="18" t="n">
        <v>470.76306286</v>
      </c>
      <c r="V7" s="20" t="n">
        <v>13.12158809</v>
      </c>
    </row>
    <row r="8" spans="1:22">
      <c r="A8" s="15" t="s">
        <v>483</v>
      </c>
      <c r="B8" s="17" t="n">
        <v>7007</v>
      </c>
      <c r="C8" s="18">
        <f>(0.0/B8*100)</f>
        <v/>
      </c>
      <c r="D8" s="19" t="n">
        <v>7007</v>
      </c>
      <c r="E8" s="18" t="n">
        <v>532.17905261</v>
      </c>
      <c r="F8" s="20" t="n">
        <v>3.54591977</v>
      </c>
      <c r="G8" s="18" t="n">
        <v>444.61749383</v>
      </c>
      <c r="H8" s="20" t="n">
        <v>4.01987364</v>
      </c>
      <c r="I8" s="18" t="n">
        <v>386.67305511</v>
      </c>
      <c r="J8" s="20" t="n">
        <v>10.42859096</v>
      </c>
      <c r="K8" s="18" t="s">
        <v>481</v>
      </c>
      <c r="L8" s="20" t="s">
        <v>481</v>
      </c>
      <c r="M8" s="18" t="s">
        <v>481</v>
      </c>
      <c r="N8" s="20" t="s">
        <v>481</v>
      </c>
      <c r="O8" s="18" t="s">
        <v>481</v>
      </c>
      <c r="P8" s="20" t="s">
        <v>481</v>
      </c>
      <c r="Q8" s="18" t="s">
        <v>481</v>
      </c>
      <c r="R8" s="20" t="s">
        <v>481</v>
      </c>
      <c r="S8" s="18" t="s">
        <v>481</v>
      </c>
      <c r="T8" s="20" t="s">
        <v>481</v>
      </c>
      <c r="U8" s="18" t="n">
        <v>424.9025</v>
      </c>
      <c r="V8" s="20" t="n">
        <v>36.33093301</v>
      </c>
    </row>
    <row r="9" spans="1:22">
      <c r="A9" s="15" t="s">
        <v>484</v>
      </c>
      <c r="B9" s="17" t="n">
        <v>9651</v>
      </c>
      <c r="C9" s="18">
        <f>(0.0/B9*100)</f>
        <v/>
      </c>
      <c r="D9" s="19" t="n">
        <v>9651</v>
      </c>
      <c r="E9" s="18" t="n">
        <v>529.678133</v>
      </c>
      <c r="F9" s="20" t="n">
        <v>2.40661725</v>
      </c>
      <c r="G9" s="18" t="n">
        <v>327.33557609</v>
      </c>
      <c r="H9" s="20" t="n">
        <v>7.71683262</v>
      </c>
      <c r="I9" s="18" t="n">
        <v>412.77828764</v>
      </c>
      <c r="J9" s="20" t="n">
        <v>3.11158076</v>
      </c>
      <c r="K9" s="18" t="s">
        <v>481</v>
      </c>
      <c r="L9" s="20" t="s">
        <v>481</v>
      </c>
      <c r="M9" s="18" t="s">
        <v>481</v>
      </c>
      <c r="N9" s="20" t="s">
        <v>481</v>
      </c>
      <c r="O9" s="18" t="s">
        <v>481</v>
      </c>
      <c r="P9" s="20" t="s">
        <v>481</v>
      </c>
      <c r="Q9" s="18" t="s">
        <v>481</v>
      </c>
      <c r="R9" s="20" t="s">
        <v>481</v>
      </c>
      <c r="S9" s="18" t="s">
        <v>481</v>
      </c>
      <c r="T9" s="20" t="s">
        <v>481</v>
      </c>
      <c r="U9" s="18" t="s">
        <v>481</v>
      </c>
      <c r="V9" s="20" t="s">
        <v>481</v>
      </c>
    </row>
    <row r="10" spans="1:22">
      <c r="A10" s="15" t="s">
        <v>485</v>
      </c>
      <c r="B10" s="17" t="n">
        <v>20058</v>
      </c>
      <c r="C10" s="18">
        <f>(0.0/B10*100)</f>
        <v/>
      </c>
      <c r="D10" s="19" t="n">
        <v>20058</v>
      </c>
      <c r="E10" s="18" t="s">
        <v>481</v>
      </c>
      <c r="F10" s="20" t="s">
        <v>481</v>
      </c>
      <c r="G10" s="18" t="s">
        <v>481</v>
      </c>
      <c r="H10" s="20" t="s">
        <v>481</v>
      </c>
      <c r="I10" s="18" t="s">
        <v>481</v>
      </c>
      <c r="J10" s="20" t="s">
        <v>481</v>
      </c>
      <c r="K10" s="18" t="n">
        <v>515.7771734299999</v>
      </c>
      <c r="L10" s="20" t="n">
        <v>2.31148007</v>
      </c>
      <c r="M10" s="18" t="s">
        <v>481</v>
      </c>
      <c r="N10" s="20" t="s">
        <v>481</v>
      </c>
      <c r="O10" s="18" t="s">
        <v>481</v>
      </c>
      <c r="P10" s="20" t="s">
        <v>481</v>
      </c>
      <c r="Q10" s="18" t="s">
        <v>481</v>
      </c>
      <c r="R10" s="20" t="s">
        <v>481</v>
      </c>
      <c r="S10" s="18" t="s">
        <v>481</v>
      </c>
      <c r="T10" s="20" t="s">
        <v>481</v>
      </c>
      <c r="U10" s="18" t="n">
        <v>422.20717291</v>
      </c>
      <c r="V10" s="20" t="n">
        <v>18.98337863</v>
      </c>
    </row>
    <row r="11" spans="1:22">
      <c r="A11" s="15" t="s">
        <v>486</v>
      </c>
      <c r="B11" s="17" t="n">
        <v>7053</v>
      </c>
      <c r="C11" s="18">
        <f>(0.0/B11*100)</f>
        <v/>
      </c>
      <c r="D11" s="19" t="n">
        <v>7053</v>
      </c>
      <c r="E11" s="18" t="n">
        <v>422.67135797</v>
      </c>
      <c r="F11" s="20" t="n">
        <v>2.5394628</v>
      </c>
      <c r="G11" s="18" t="s">
        <v>481</v>
      </c>
      <c r="H11" s="20" t="s">
        <v>481</v>
      </c>
      <c r="I11" s="18" t="s">
        <v>481</v>
      </c>
      <c r="J11" s="20" t="s">
        <v>481</v>
      </c>
      <c r="K11" s="18" t="s">
        <v>481</v>
      </c>
      <c r="L11" s="20" t="s">
        <v>481</v>
      </c>
      <c r="M11" s="18" t="s">
        <v>481</v>
      </c>
      <c r="N11" s="20" t="s">
        <v>481</v>
      </c>
      <c r="O11" s="18" t="s">
        <v>481</v>
      </c>
      <c r="P11" s="20" t="s">
        <v>481</v>
      </c>
      <c r="Q11" s="18" t="s">
        <v>481</v>
      </c>
      <c r="R11" s="20" t="s">
        <v>481</v>
      </c>
      <c r="S11" s="18" t="s">
        <v>481</v>
      </c>
      <c r="T11" s="20" t="s">
        <v>481</v>
      </c>
      <c r="U11" s="18" t="s">
        <v>481</v>
      </c>
      <c r="V11" s="20" t="s">
        <v>481</v>
      </c>
    </row>
    <row r="12" spans="1:22">
      <c r="A12" s="15" t="s">
        <v>487</v>
      </c>
      <c r="B12" s="17" t="n">
        <v>6894</v>
      </c>
      <c r="C12" s="18">
        <f>(0.0/B12*100)</f>
        <v/>
      </c>
      <c r="D12" s="19" t="n">
        <v>6894</v>
      </c>
      <c r="E12" s="18" t="n">
        <v>503.65722826</v>
      </c>
      <c r="F12" s="20" t="n">
        <v>2.31642684</v>
      </c>
      <c r="G12" s="18" t="s">
        <v>481</v>
      </c>
      <c r="H12" s="20" t="s">
        <v>481</v>
      </c>
      <c r="I12" s="18" t="n">
        <v>402.15166754</v>
      </c>
      <c r="J12" s="20" t="n">
        <v>6.32617863</v>
      </c>
      <c r="K12" s="18" t="s">
        <v>481</v>
      </c>
      <c r="L12" s="20" t="s">
        <v>481</v>
      </c>
      <c r="M12" s="18" t="s">
        <v>481</v>
      </c>
      <c r="N12" s="20" t="s">
        <v>481</v>
      </c>
      <c r="O12" s="18" t="s">
        <v>481</v>
      </c>
      <c r="P12" s="20" t="s">
        <v>481</v>
      </c>
      <c r="Q12" s="18" t="s">
        <v>481</v>
      </c>
      <c r="R12" s="20" t="s">
        <v>481</v>
      </c>
      <c r="S12" s="18" t="s">
        <v>481</v>
      </c>
      <c r="T12" s="20" t="s">
        <v>481</v>
      </c>
      <c r="U12" s="18" t="s">
        <v>481</v>
      </c>
      <c r="V12" s="20" t="s">
        <v>481</v>
      </c>
    </row>
    <row r="13" spans="1:22">
      <c r="A13" s="15" t="s">
        <v>488</v>
      </c>
      <c r="B13" s="17" t="n">
        <v>7161</v>
      </c>
      <c r="C13" s="18">
        <f>(0.0/B13*100)</f>
        <v/>
      </c>
      <c r="D13" s="19" t="n">
        <v>7161</v>
      </c>
      <c r="E13" s="18" t="n">
        <v>511.08763174</v>
      </c>
      <c r="F13" s="20" t="n">
        <v>2.17417839</v>
      </c>
      <c r="G13" s="18" t="s">
        <v>481</v>
      </c>
      <c r="H13" s="20" t="s">
        <v>481</v>
      </c>
      <c r="I13" s="18" t="s">
        <v>481</v>
      </c>
      <c r="J13" s="20" t="s">
        <v>481</v>
      </c>
      <c r="K13" s="18" t="s">
        <v>481</v>
      </c>
      <c r="L13" s="20" t="s">
        <v>481</v>
      </c>
      <c r="M13" s="18" t="s">
        <v>481</v>
      </c>
      <c r="N13" s="20" t="s">
        <v>481</v>
      </c>
      <c r="O13" s="18" t="s">
        <v>481</v>
      </c>
      <c r="P13" s="20" t="s">
        <v>481</v>
      </c>
      <c r="Q13" s="18" t="s">
        <v>481</v>
      </c>
      <c r="R13" s="20" t="s">
        <v>481</v>
      </c>
      <c r="S13" s="18" t="s">
        <v>481</v>
      </c>
      <c r="T13" s="20" t="s">
        <v>481</v>
      </c>
      <c r="U13" s="18" t="s">
        <v>481</v>
      </c>
      <c r="V13" s="20" t="s">
        <v>481</v>
      </c>
    </row>
    <row r="14" spans="1:22">
      <c r="A14" s="15" t="s">
        <v>489</v>
      </c>
      <c r="B14" s="17" t="n">
        <v>5587</v>
      </c>
      <c r="C14" s="18">
        <f>(0.0/B14*100)</f>
        <v/>
      </c>
      <c r="D14" s="19" t="n">
        <v>5587</v>
      </c>
      <c r="E14" s="18" t="n">
        <v>519.08821672</v>
      </c>
      <c r="F14" s="20" t="n">
        <v>2.04523268</v>
      </c>
      <c r="G14" s="18" t="n">
        <v>552.44979208</v>
      </c>
      <c r="H14" s="20" t="n">
        <v>13.06883325</v>
      </c>
      <c r="I14" s="18" t="s">
        <v>481</v>
      </c>
      <c r="J14" s="20" t="s">
        <v>481</v>
      </c>
      <c r="K14" s="18" t="s">
        <v>481</v>
      </c>
      <c r="L14" s="20" t="s">
        <v>481</v>
      </c>
      <c r="M14" s="18" t="s">
        <v>481</v>
      </c>
      <c r="N14" s="20" t="s">
        <v>481</v>
      </c>
      <c r="O14" s="18" t="s">
        <v>481</v>
      </c>
      <c r="P14" s="20" t="s">
        <v>481</v>
      </c>
      <c r="Q14" s="18" t="s">
        <v>481</v>
      </c>
      <c r="R14" s="20" t="s">
        <v>481</v>
      </c>
      <c r="S14" s="18" t="s">
        <v>481</v>
      </c>
      <c r="T14" s="20" t="s">
        <v>481</v>
      </c>
      <c r="U14" s="18" t="s">
        <v>481</v>
      </c>
      <c r="V14" s="20" t="s">
        <v>481</v>
      </c>
    </row>
    <row r="15" spans="1:22">
      <c r="A15" s="15" t="s">
        <v>490</v>
      </c>
      <c r="B15" s="17" t="n">
        <v>5882</v>
      </c>
      <c r="C15" s="18">
        <f>(0.0/B15*100)</f>
        <v/>
      </c>
      <c r="D15" s="19" t="n">
        <v>5882</v>
      </c>
      <c r="E15" s="18" t="n">
        <v>511.07685299</v>
      </c>
      <c r="F15" s="20" t="n">
        <v>2.30925184</v>
      </c>
      <c r="G15" s="18" t="s">
        <v>481</v>
      </c>
      <c r="H15" s="20" t="s">
        <v>481</v>
      </c>
      <c r="I15" s="18" t="s">
        <v>481</v>
      </c>
      <c r="J15" s="20" t="s">
        <v>481</v>
      </c>
      <c r="K15" s="18" t="s">
        <v>481</v>
      </c>
      <c r="L15" s="20" t="s">
        <v>481</v>
      </c>
      <c r="M15" s="18" t="s">
        <v>481</v>
      </c>
      <c r="N15" s="20" t="s">
        <v>481</v>
      </c>
      <c r="O15" s="18" t="s">
        <v>481</v>
      </c>
      <c r="P15" s="20" t="s">
        <v>481</v>
      </c>
      <c r="Q15" s="18" t="s">
        <v>481</v>
      </c>
      <c r="R15" s="20" t="s">
        <v>481</v>
      </c>
      <c r="S15" s="18" t="s">
        <v>481</v>
      </c>
      <c r="T15" s="20" t="s">
        <v>481</v>
      </c>
      <c r="U15" s="18" t="s">
        <v>481</v>
      </c>
      <c r="V15" s="20" t="s">
        <v>481</v>
      </c>
    </row>
    <row r="16" spans="1:22">
      <c r="A16" s="15" t="s">
        <v>491</v>
      </c>
      <c r="B16" s="17" t="n">
        <v>6108</v>
      </c>
      <c r="C16" s="18">
        <f>(0.0/B16*100)</f>
        <v/>
      </c>
      <c r="D16" s="19" t="n">
        <v>6108</v>
      </c>
      <c r="E16" s="18" t="n">
        <v>510.85301559</v>
      </c>
      <c r="F16" s="20" t="n">
        <v>2.61252478</v>
      </c>
      <c r="G16" s="18" t="n">
        <v>415.81809828</v>
      </c>
      <c r="H16" s="20" t="n">
        <v>4.64854965</v>
      </c>
      <c r="I16" s="18" t="n">
        <v>409.25155124</v>
      </c>
      <c r="J16" s="20" t="n">
        <v>8.23320882</v>
      </c>
      <c r="K16" s="18" t="s">
        <v>481</v>
      </c>
      <c r="L16" s="20" t="s">
        <v>481</v>
      </c>
      <c r="M16" s="18" t="s">
        <v>481</v>
      </c>
      <c r="N16" s="20" t="s">
        <v>481</v>
      </c>
      <c r="O16" s="18" t="s">
        <v>481</v>
      </c>
      <c r="P16" s="20" t="s">
        <v>481</v>
      </c>
      <c r="Q16" s="18" t="s">
        <v>481</v>
      </c>
      <c r="R16" s="20" t="s">
        <v>481</v>
      </c>
      <c r="S16" s="18" t="s">
        <v>481</v>
      </c>
      <c r="T16" s="20" t="s">
        <v>481</v>
      </c>
      <c r="U16" s="18" t="s">
        <v>481</v>
      </c>
      <c r="V16" s="20" t="s">
        <v>481</v>
      </c>
    </row>
    <row r="17" spans="1:22">
      <c r="A17" s="15" t="s">
        <v>492</v>
      </c>
      <c r="B17" s="17" t="n">
        <v>6504</v>
      </c>
      <c r="C17" s="18">
        <f>(0.0/B17*100)</f>
        <v/>
      </c>
      <c r="D17" s="19" t="n">
        <v>6504</v>
      </c>
      <c r="E17" s="18" t="n">
        <v>506.49144758</v>
      </c>
      <c r="F17" s="20" t="n">
        <v>2.92015587</v>
      </c>
      <c r="G17" s="18" t="n">
        <v>484.20866998</v>
      </c>
      <c r="H17" s="20" t="n">
        <v>9.88759465</v>
      </c>
      <c r="I17" s="18" t="s">
        <v>481</v>
      </c>
      <c r="J17" s="20" t="s">
        <v>481</v>
      </c>
      <c r="K17" s="18" t="s">
        <v>481</v>
      </c>
      <c r="L17" s="20" t="s">
        <v>481</v>
      </c>
      <c r="M17" s="18" t="s">
        <v>481</v>
      </c>
      <c r="N17" s="20" t="s">
        <v>481</v>
      </c>
      <c r="O17" s="18" t="s">
        <v>481</v>
      </c>
      <c r="P17" s="20" t="s">
        <v>481</v>
      </c>
      <c r="Q17" s="18" t="s">
        <v>481</v>
      </c>
      <c r="R17" s="20" t="s">
        <v>481</v>
      </c>
      <c r="S17" s="18" t="s">
        <v>481</v>
      </c>
      <c r="T17" s="20" t="s">
        <v>481</v>
      </c>
      <c r="U17" s="18" t="s">
        <v>481</v>
      </c>
      <c r="V17" s="20" t="s">
        <v>481</v>
      </c>
    </row>
    <row r="18" spans="1:22">
      <c r="A18" s="15" t="s">
        <v>493</v>
      </c>
      <c r="B18" s="17" t="n">
        <v>5532</v>
      </c>
      <c r="C18" s="18">
        <f>(0.0/B18*100)</f>
        <v/>
      </c>
      <c r="D18" s="19" t="n">
        <v>5532</v>
      </c>
      <c r="E18" s="18" t="n">
        <v>469.27851815</v>
      </c>
      <c r="F18" s="20" t="n">
        <v>2.91916281</v>
      </c>
      <c r="G18" s="18" t="s">
        <v>481</v>
      </c>
      <c r="H18" s="20" t="s">
        <v>481</v>
      </c>
      <c r="I18" s="18" t="n">
        <v>373.9707862</v>
      </c>
      <c r="J18" s="20" t="n">
        <v>5.31973744</v>
      </c>
      <c r="K18" s="18" t="s">
        <v>481</v>
      </c>
      <c r="L18" s="20" t="s">
        <v>481</v>
      </c>
      <c r="M18" s="18" t="s">
        <v>481</v>
      </c>
      <c r="N18" s="20" t="s">
        <v>481</v>
      </c>
      <c r="O18" s="18" t="s">
        <v>481</v>
      </c>
      <c r="P18" s="20" t="s">
        <v>481</v>
      </c>
      <c r="Q18" s="18" t="s">
        <v>481</v>
      </c>
      <c r="R18" s="20" t="s">
        <v>481</v>
      </c>
      <c r="S18" s="18" t="s">
        <v>481</v>
      </c>
      <c r="T18" s="20" t="s">
        <v>481</v>
      </c>
      <c r="U18" s="18" t="s">
        <v>481</v>
      </c>
      <c r="V18" s="20" t="s">
        <v>481</v>
      </c>
    </row>
    <row r="19" spans="1:22">
      <c r="A19" s="15" t="s">
        <v>494</v>
      </c>
      <c r="B19" s="17" t="n">
        <v>5658</v>
      </c>
      <c r="C19" s="18">
        <f>(0.0/B19*100)</f>
        <v/>
      </c>
      <c r="D19" s="19" t="n">
        <v>5658</v>
      </c>
      <c r="E19" s="18" t="n">
        <v>492.21039055</v>
      </c>
      <c r="F19" s="20" t="n">
        <v>2.78017262</v>
      </c>
      <c r="G19" s="18" t="s">
        <v>481</v>
      </c>
      <c r="H19" s="20" t="s">
        <v>481</v>
      </c>
      <c r="I19" s="18" t="n">
        <v>395.72019254</v>
      </c>
      <c r="J19" s="20" t="n">
        <v>4.98627846</v>
      </c>
      <c r="K19" s="18" t="s">
        <v>481</v>
      </c>
      <c r="L19" s="20" t="s">
        <v>481</v>
      </c>
      <c r="M19" s="18" t="s">
        <v>481</v>
      </c>
      <c r="N19" s="20" t="s">
        <v>481</v>
      </c>
      <c r="O19" s="18" t="s">
        <v>481</v>
      </c>
      <c r="P19" s="20" t="s">
        <v>481</v>
      </c>
      <c r="Q19" s="18" t="s">
        <v>481</v>
      </c>
      <c r="R19" s="20" t="s">
        <v>481</v>
      </c>
      <c r="S19" s="18" t="s">
        <v>481</v>
      </c>
      <c r="T19" s="20" t="s">
        <v>481</v>
      </c>
      <c r="U19" s="18" t="s">
        <v>481</v>
      </c>
      <c r="V19" s="20" t="s">
        <v>481</v>
      </c>
    </row>
    <row r="20" spans="1:22">
      <c r="A20" s="15" t="s">
        <v>495</v>
      </c>
      <c r="B20" s="17" t="n">
        <v>3371</v>
      </c>
      <c r="C20" s="18">
        <f>(0.0/B20*100)</f>
        <v/>
      </c>
      <c r="D20" s="19" t="n">
        <v>3371</v>
      </c>
      <c r="E20" s="18" t="n">
        <v>488.03318441</v>
      </c>
      <c r="F20" s="20" t="n">
        <v>1.98867918</v>
      </c>
      <c r="G20" s="18" t="s">
        <v>481</v>
      </c>
      <c r="H20" s="20" t="s">
        <v>481</v>
      </c>
      <c r="I20" s="18" t="s">
        <v>481</v>
      </c>
      <c r="J20" s="20" t="s">
        <v>481</v>
      </c>
      <c r="K20" s="18" t="s">
        <v>481</v>
      </c>
      <c r="L20" s="20" t="s">
        <v>481</v>
      </c>
      <c r="M20" s="18" t="s">
        <v>481</v>
      </c>
      <c r="N20" s="20" t="s">
        <v>481</v>
      </c>
      <c r="O20" s="18" t="s">
        <v>481</v>
      </c>
      <c r="P20" s="20" t="s">
        <v>481</v>
      </c>
      <c r="Q20" s="18" t="s">
        <v>481</v>
      </c>
      <c r="R20" s="20" t="s">
        <v>481</v>
      </c>
      <c r="S20" s="18" t="s">
        <v>481</v>
      </c>
      <c r="T20" s="20" t="s">
        <v>481</v>
      </c>
      <c r="U20" s="18" t="s">
        <v>481</v>
      </c>
      <c r="V20" s="20" t="s">
        <v>481</v>
      </c>
    </row>
    <row r="21" spans="1:22">
      <c r="A21" s="15" t="s">
        <v>496</v>
      </c>
      <c r="B21" s="17" t="n">
        <v>5741</v>
      </c>
      <c r="C21" s="18">
        <f>(0.0/B21*100)</f>
        <v/>
      </c>
      <c r="D21" s="19" t="n">
        <v>5741</v>
      </c>
      <c r="E21" s="18" t="n">
        <v>498.55418649</v>
      </c>
      <c r="F21" s="20" t="n">
        <v>2.00811103</v>
      </c>
      <c r="G21" s="18" t="s">
        <v>481</v>
      </c>
      <c r="H21" s="20" t="s">
        <v>481</v>
      </c>
      <c r="I21" s="18" t="n">
        <v>517.50523049</v>
      </c>
      <c r="J21" s="20" t="n">
        <v>3.84866098</v>
      </c>
      <c r="K21" s="18" t="s">
        <v>481</v>
      </c>
      <c r="L21" s="20" t="s">
        <v>481</v>
      </c>
      <c r="M21" s="18" t="s">
        <v>481</v>
      </c>
      <c r="N21" s="20" t="s">
        <v>481</v>
      </c>
      <c r="O21" s="18" t="s">
        <v>481</v>
      </c>
      <c r="P21" s="20" t="s">
        <v>481</v>
      </c>
      <c r="Q21" s="18" t="s">
        <v>481</v>
      </c>
      <c r="R21" s="20" t="s">
        <v>481</v>
      </c>
      <c r="S21" s="18" t="s">
        <v>481</v>
      </c>
      <c r="T21" s="20" t="s">
        <v>481</v>
      </c>
      <c r="U21" s="18" t="s">
        <v>481</v>
      </c>
      <c r="V21" s="20" t="s">
        <v>481</v>
      </c>
    </row>
    <row r="22" spans="1:22">
      <c r="A22" s="15" t="s">
        <v>497</v>
      </c>
      <c r="B22" s="17" t="n">
        <v>6598</v>
      </c>
      <c r="C22" s="18">
        <f>(0.0/B22*100)</f>
        <v/>
      </c>
      <c r="D22" s="19" t="n">
        <v>6598</v>
      </c>
      <c r="E22" s="18" t="n">
        <v>469.66945416</v>
      </c>
      <c r="F22" s="20" t="n">
        <v>3.62920111</v>
      </c>
      <c r="G22" s="18" t="s">
        <v>481</v>
      </c>
      <c r="H22" s="20" t="s">
        <v>481</v>
      </c>
      <c r="I22" s="18" t="s">
        <v>481</v>
      </c>
      <c r="J22" s="20" t="s">
        <v>481</v>
      </c>
      <c r="K22" s="18" t="s">
        <v>481</v>
      </c>
      <c r="L22" s="20" t="s">
        <v>481</v>
      </c>
      <c r="M22" s="18" t="s">
        <v>481</v>
      </c>
      <c r="N22" s="20" t="s">
        <v>481</v>
      </c>
      <c r="O22" s="18" t="s">
        <v>481</v>
      </c>
      <c r="P22" s="20" t="s">
        <v>481</v>
      </c>
      <c r="Q22" s="18" t="s">
        <v>481</v>
      </c>
      <c r="R22" s="20" t="s">
        <v>481</v>
      </c>
      <c r="S22" s="18" t="s">
        <v>481</v>
      </c>
      <c r="T22" s="20" t="s">
        <v>481</v>
      </c>
      <c r="U22" s="18" t="s">
        <v>481</v>
      </c>
      <c r="V22" s="20" t="s">
        <v>481</v>
      </c>
    </row>
    <row r="23" spans="1:22">
      <c r="A23" s="15" t="s">
        <v>498</v>
      </c>
      <c r="B23" s="17" t="n">
        <v>11583</v>
      </c>
      <c r="C23" s="18">
        <f>(0.0/B23*100)</f>
        <v/>
      </c>
      <c r="D23" s="19" t="n">
        <v>11583</v>
      </c>
      <c r="E23" s="18" t="n">
        <v>491.52855153</v>
      </c>
      <c r="F23" s="20" t="n">
        <v>2.9624329</v>
      </c>
      <c r="G23" s="18" t="s">
        <v>481</v>
      </c>
      <c r="H23" s="20" t="s">
        <v>481</v>
      </c>
      <c r="I23" s="18" t="n">
        <v>416.18474417</v>
      </c>
      <c r="J23" s="20" t="n">
        <v>8.160520869999999</v>
      </c>
      <c r="K23" s="18" t="s">
        <v>481</v>
      </c>
      <c r="L23" s="20" t="s">
        <v>481</v>
      </c>
      <c r="M23" s="18" t="s">
        <v>481</v>
      </c>
      <c r="N23" s="20" t="s">
        <v>481</v>
      </c>
      <c r="O23" s="18" t="s">
        <v>481</v>
      </c>
      <c r="P23" s="20" t="s">
        <v>481</v>
      </c>
      <c r="Q23" s="18" t="s">
        <v>481</v>
      </c>
      <c r="R23" s="20" t="s">
        <v>481</v>
      </c>
      <c r="S23" s="18" t="s">
        <v>481</v>
      </c>
      <c r="T23" s="20" t="s">
        <v>481</v>
      </c>
      <c r="U23" s="18" t="s">
        <v>481</v>
      </c>
      <c r="V23" s="20" t="s">
        <v>481</v>
      </c>
    </row>
    <row r="24" spans="1:22">
      <c r="A24" s="15" t="s">
        <v>499</v>
      </c>
      <c r="B24" s="17" t="n">
        <v>6647</v>
      </c>
      <c r="C24" s="18">
        <f>(0.0/B24*100)</f>
        <v/>
      </c>
      <c r="D24" s="19" t="n">
        <v>6647</v>
      </c>
      <c r="E24" s="18" t="n">
        <v>543.04450348</v>
      </c>
      <c r="F24" s="20" t="n">
        <v>3.2403042</v>
      </c>
      <c r="G24" s="18" t="n">
        <v>597.26465059</v>
      </c>
      <c r="H24" s="20" t="n">
        <v>6.09678481</v>
      </c>
      <c r="I24" s="18" t="n">
        <v>497.46226324</v>
      </c>
      <c r="J24" s="20" t="n">
        <v>5.26115046</v>
      </c>
      <c r="K24" s="18" t="s">
        <v>481</v>
      </c>
      <c r="L24" s="20" t="s">
        <v>481</v>
      </c>
      <c r="M24" s="18" t="s">
        <v>481</v>
      </c>
      <c r="N24" s="20" t="s">
        <v>481</v>
      </c>
      <c r="O24" s="18" t="s">
        <v>481</v>
      </c>
      <c r="P24" s="20" t="s">
        <v>481</v>
      </c>
      <c r="Q24" s="18" t="s">
        <v>481</v>
      </c>
      <c r="R24" s="20" t="s">
        <v>481</v>
      </c>
      <c r="S24" s="18" t="s">
        <v>481</v>
      </c>
      <c r="T24" s="20" t="s">
        <v>481</v>
      </c>
      <c r="U24" s="18" t="s">
        <v>481</v>
      </c>
      <c r="V24" s="20" t="s">
        <v>481</v>
      </c>
    </row>
    <row r="25" spans="1:22">
      <c r="A25" s="15" t="s">
        <v>500</v>
      </c>
      <c r="B25" s="17" t="n">
        <v>5581</v>
      </c>
      <c r="C25" s="18">
        <f>(0.0/B25*100)</f>
        <v/>
      </c>
      <c r="D25" s="19" t="n">
        <v>5581</v>
      </c>
      <c r="E25" s="18" t="n">
        <v>537.78147809</v>
      </c>
      <c r="F25" s="20" t="n">
        <v>3.98189573</v>
      </c>
      <c r="G25" s="18" t="s">
        <v>481</v>
      </c>
      <c r="H25" s="20" t="s">
        <v>481</v>
      </c>
      <c r="I25" s="18" t="n">
        <v>452.98563945</v>
      </c>
      <c r="J25" s="20" t="n">
        <v>9.87187321</v>
      </c>
      <c r="K25" s="18" t="s">
        <v>481</v>
      </c>
      <c r="L25" s="20" t="s">
        <v>481</v>
      </c>
      <c r="M25" s="18" t="s">
        <v>481</v>
      </c>
      <c r="N25" s="20" t="s">
        <v>481</v>
      </c>
      <c r="O25" s="18" t="s">
        <v>481</v>
      </c>
      <c r="P25" s="20" t="s">
        <v>481</v>
      </c>
      <c r="Q25" s="18" t="s">
        <v>481</v>
      </c>
      <c r="R25" s="20" t="s">
        <v>481</v>
      </c>
      <c r="S25" s="18" t="s">
        <v>481</v>
      </c>
      <c r="T25" s="20" t="s">
        <v>481</v>
      </c>
      <c r="U25" s="18" t="s">
        <v>481</v>
      </c>
      <c r="V25" s="20" t="s">
        <v>481</v>
      </c>
    </row>
    <row r="26" spans="1:22">
      <c r="A26" s="15" t="s">
        <v>501</v>
      </c>
      <c r="B26" s="17" t="n">
        <v>4869</v>
      </c>
      <c r="C26" s="18">
        <f>(0.0/B26*100)</f>
        <v/>
      </c>
      <c r="D26" s="19" t="n">
        <v>4869</v>
      </c>
      <c r="E26" s="18" t="n">
        <v>482.13603508</v>
      </c>
      <c r="F26" s="20" t="n">
        <v>1.85158461</v>
      </c>
      <c r="G26" s="18" t="n">
        <v>502.74164092</v>
      </c>
      <c r="H26" s="20" t="n">
        <v>12.5306238</v>
      </c>
      <c r="I26" s="18" t="s">
        <v>481</v>
      </c>
      <c r="J26" s="20" t="s">
        <v>481</v>
      </c>
      <c r="K26" s="18" t="s">
        <v>481</v>
      </c>
      <c r="L26" s="20" t="s">
        <v>481</v>
      </c>
      <c r="M26" s="18" t="s">
        <v>481</v>
      </c>
      <c r="N26" s="20" t="s">
        <v>481</v>
      </c>
      <c r="O26" s="18" t="s">
        <v>481</v>
      </c>
      <c r="P26" s="20" t="s">
        <v>481</v>
      </c>
      <c r="Q26" s="18" t="s">
        <v>481</v>
      </c>
      <c r="R26" s="20" t="s">
        <v>481</v>
      </c>
      <c r="S26" s="18" t="s">
        <v>481</v>
      </c>
      <c r="T26" s="20" t="s">
        <v>481</v>
      </c>
      <c r="U26" s="18" t="s">
        <v>481</v>
      </c>
      <c r="V26" s="20" t="s">
        <v>481</v>
      </c>
    </row>
    <row r="27" spans="1:22">
      <c r="A27" s="15" t="s">
        <v>502</v>
      </c>
      <c r="B27" s="17" t="n">
        <v>5299</v>
      </c>
      <c r="C27" s="18">
        <f>(0.0/B27*100)</f>
        <v/>
      </c>
      <c r="D27" s="19" t="n">
        <v>5299</v>
      </c>
      <c r="E27" s="18" t="n">
        <v>487.58035929</v>
      </c>
      <c r="F27" s="20" t="n">
        <v>1.43448189</v>
      </c>
      <c r="G27" s="18" t="n">
        <v>458.44278498</v>
      </c>
      <c r="H27" s="20" t="n">
        <v>6.36880611</v>
      </c>
      <c r="I27" s="18" t="n">
        <v>439.56115644</v>
      </c>
      <c r="J27" s="20" t="n">
        <v>7.55099729</v>
      </c>
      <c r="K27" s="18" t="s">
        <v>481</v>
      </c>
      <c r="L27" s="20" t="s">
        <v>481</v>
      </c>
      <c r="M27" s="18" t="s">
        <v>481</v>
      </c>
      <c r="N27" s="20" t="s">
        <v>481</v>
      </c>
      <c r="O27" s="18" t="s">
        <v>481</v>
      </c>
      <c r="P27" s="20" t="s">
        <v>481</v>
      </c>
      <c r="Q27" s="18" t="s">
        <v>481</v>
      </c>
      <c r="R27" s="20" t="s">
        <v>481</v>
      </c>
      <c r="S27" s="18" t="s">
        <v>481</v>
      </c>
      <c r="T27" s="20" t="s">
        <v>481</v>
      </c>
      <c r="U27" s="18" t="s">
        <v>481</v>
      </c>
      <c r="V27" s="20" t="s">
        <v>481</v>
      </c>
    </row>
    <row r="28" spans="1:22">
      <c r="A28" s="15" t="s">
        <v>503</v>
      </c>
      <c r="B28" s="17" t="n">
        <v>7568</v>
      </c>
      <c r="C28" s="18">
        <f>(0.0/B28*100)</f>
        <v/>
      </c>
      <c r="D28" s="19" t="n">
        <v>7568</v>
      </c>
      <c r="E28" s="18" t="n">
        <v>407.90406702</v>
      </c>
      <c r="F28" s="20" t="n">
        <v>2.3323645</v>
      </c>
      <c r="G28" s="18" t="s">
        <v>481</v>
      </c>
      <c r="H28" s="20" t="s">
        <v>481</v>
      </c>
      <c r="I28" s="18" t="n">
        <v>410.51391481</v>
      </c>
      <c r="J28" s="20" t="n">
        <v>10.12535738</v>
      </c>
      <c r="K28" s="18" t="s">
        <v>481</v>
      </c>
      <c r="L28" s="20" t="s">
        <v>481</v>
      </c>
      <c r="M28" s="18" t="s">
        <v>481</v>
      </c>
      <c r="N28" s="20" t="s">
        <v>481</v>
      </c>
      <c r="O28" s="18" t="s">
        <v>481</v>
      </c>
      <c r="P28" s="20" t="s">
        <v>481</v>
      </c>
      <c r="Q28" s="18" t="s">
        <v>481</v>
      </c>
      <c r="R28" s="20" t="s">
        <v>481</v>
      </c>
      <c r="S28" s="18" t="s">
        <v>481</v>
      </c>
      <c r="T28" s="20" t="s">
        <v>481</v>
      </c>
      <c r="U28" s="18" t="s">
        <v>481</v>
      </c>
      <c r="V28" s="20" t="s">
        <v>481</v>
      </c>
    </row>
    <row r="29" spans="1:22">
      <c r="A29" s="15" t="s">
        <v>504</v>
      </c>
      <c r="B29" s="17" t="n">
        <v>5385</v>
      </c>
      <c r="C29" s="18">
        <f>(0.0/B29*100)</f>
        <v/>
      </c>
      <c r="D29" s="19" t="n">
        <v>5385</v>
      </c>
      <c r="E29" s="18" t="n">
        <v>580.09220629</v>
      </c>
      <c r="F29" s="20" t="n">
        <v>2.16528823</v>
      </c>
      <c r="G29" s="18" t="n">
        <v>464.69727318</v>
      </c>
      <c r="H29" s="20" t="n">
        <v>3.29871703</v>
      </c>
      <c r="I29" s="18" t="n">
        <v>342.77992455</v>
      </c>
      <c r="J29" s="20" t="n">
        <v>10.70297894</v>
      </c>
      <c r="K29" s="18" t="s">
        <v>481</v>
      </c>
      <c r="L29" s="20" t="s">
        <v>481</v>
      </c>
      <c r="M29" s="18" t="s">
        <v>481</v>
      </c>
      <c r="N29" s="20" t="s">
        <v>481</v>
      </c>
      <c r="O29" s="18" t="s">
        <v>481</v>
      </c>
      <c r="P29" s="20" t="s">
        <v>481</v>
      </c>
      <c r="Q29" s="18" t="s">
        <v>481</v>
      </c>
      <c r="R29" s="20" t="s">
        <v>481</v>
      </c>
      <c r="S29" s="18" t="s">
        <v>481</v>
      </c>
      <c r="T29" s="20" t="s">
        <v>481</v>
      </c>
      <c r="U29" s="18" t="s">
        <v>481</v>
      </c>
      <c r="V29" s="20" t="s">
        <v>481</v>
      </c>
    </row>
    <row r="30" spans="1:22">
      <c r="A30" s="15" t="s">
        <v>505</v>
      </c>
      <c r="B30" s="17" t="n">
        <v>4520</v>
      </c>
      <c r="C30" s="18">
        <f>(0.0/B30*100)</f>
        <v/>
      </c>
      <c r="D30" s="19" t="n">
        <v>4520</v>
      </c>
      <c r="E30" s="18" t="n">
        <v>495.22325646</v>
      </c>
      <c r="F30" s="20" t="n">
        <v>2.26537897</v>
      </c>
      <c r="G30" s="18" t="s">
        <v>481</v>
      </c>
      <c r="H30" s="20" t="s">
        <v>481</v>
      </c>
      <c r="I30" s="18" t="s">
        <v>481</v>
      </c>
      <c r="J30" s="20" t="s">
        <v>481</v>
      </c>
      <c r="K30" s="18" t="s">
        <v>481</v>
      </c>
      <c r="L30" s="20" t="s">
        <v>481</v>
      </c>
      <c r="M30" s="18" t="s">
        <v>481</v>
      </c>
      <c r="N30" s="20" t="s">
        <v>481</v>
      </c>
      <c r="O30" s="18" t="s">
        <v>481</v>
      </c>
      <c r="P30" s="20" t="s">
        <v>481</v>
      </c>
      <c r="Q30" s="18" t="s">
        <v>481</v>
      </c>
      <c r="R30" s="20" t="s">
        <v>481</v>
      </c>
      <c r="S30" s="18" t="s">
        <v>481</v>
      </c>
      <c r="T30" s="20" t="s">
        <v>481</v>
      </c>
      <c r="U30" s="18" t="s">
        <v>481</v>
      </c>
      <c r="V30" s="20" t="s">
        <v>481</v>
      </c>
    </row>
    <row r="31" spans="1:22">
      <c r="A31" s="15" t="s">
        <v>506</v>
      </c>
      <c r="B31" s="17" t="n">
        <v>5456</v>
      </c>
      <c r="C31" s="18">
        <f>(0.0/B31*100)</f>
        <v/>
      </c>
      <c r="D31" s="19" t="n">
        <v>5456</v>
      </c>
      <c r="E31" s="18" t="n">
        <v>501.72981506</v>
      </c>
      <c r="F31" s="20" t="n">
        <v>2.23163648</v>
      </c>
      <c r="G31" s="18" t="s">
        <v>481</v>
      </c>
      <c r="H31" s="20" t="s">
        <v>481</v>
      </c>
      <c r="I31" s="18" t="s">
        <v>481</v>
      </c>
      <c r="J31" s="20" t="s">
        <v>481</v>
      </c>
      <c r="K31" s="18" t="s">
        <v>481</v>
      </c>
      <c r="L31" s="20" t="s">
        <v>481</v>
      </c>
      <c r="M31" s="18" t="s">
        <v>481</v>
      </c>
      <c r="N31" s="20" t="s">
        <v>481</v>
      </c>
      <c r="O31" s="18" t="s">
        <v>481</v>
      </c>
      <c r="P31" s="20" t="s">
        <v>481</v>
      </c>
      <c r="Q31" s="18" t="s">
        <v>481</v>
      </c>
      <c r="R31" s="20" t="s">
        <v>481</v>
      </c>
      <c r="S31" s="18" t="s">
        <v>481</v>
      </c>
      <c r="T31" s="20" t="s">
        <v>481</v>
      </c>
      <c r="U31" s="18" t="s">
        <v>481</v>
      </c>
      <c r="V31" s="20" t="s">
        <v>481</v>
      </c>
    </row>
    <row r="32" spans="1:22">
      <c r="A32" s="15" t="s">
        <v>507</v>
      </c>
      <c r="B32" s="17" t="n">
        <v>4478</v>
      </c>
      <c r="C32" s="18">
        <f>(0.0/B32*100)</f>
        <v/>
      </c>
      <c r="D32" s="19" t="n">
        <v>4478</v>
      </c>
      <c r="E32" s="18" t="n">
        <v>504.39992877</v>
      </c>
      <c r="F32" s="20" t="n">
        <v>2.39560628</v>
      </c>
      <c r="G32" s="18" t="n">
        <v>589.5784333300001</v>
      </c>
      <c r="H32" s="20" t="n">
        <v>27.47267304</v>
      </c>
      <c r="I32" s="18" t="s">
        <v>481</v>
      </c>
      <c r="J32" s="20" t="s">
        <v>481</v>
      </c>
      <c r="K32" s="18" t="s">
        <v>481</v>
      </c>
      <c r="L32" s="20" t="s">
        <v>481</v>
      </c>
      <c r="M32" s="18" t="s">
        <v>481</v>
      </c>
      <c r="N32" s="20" t="s">
        <v>481</v>
      </c>
      <c r="O32" s="18" t="s">
        <v>481</v>
      </c>
      <c r="P32" s="20" t="s">
        <v>481</v>
      </c>
      <c r="Q32" s="18" t="s">
        <v>481</v>
      </c>
      <c r="R32" s="20" t="s">
        <v>481</v>
      </c>
      <c r="S32" s="18" t="s">
        <v>481</v>
      </c>
      <c r="T32" s="20" t="s">
        <v>481</v>
      </c>
      <c r="U32" s="18" t="s">
        <v>481</v>
      </c>
      <c r="V32" s="20" t="s">
        <v>481</v>
      </c>
    </row>
    <row r="33" spans="1:22">
      <c r="A33" s="15" t="s">
        <v>508</v>
      </c>
      <c r="B33" s="17" t="n">
        <v>7325</v>
      </c>
      <c r="C33" s="18">
        <f>(0.0/B33*100)</f>
        <v/>
      </c>
      <c r="D33" s="19" t="n">
        <v>7325</v>
      </c>
      <c r="E33" s="18" t="n">
        <v>411.96585474</v>
      </c>
      <c r="F33" s="20" t="n">
        <v>2.59133118</v>
      </c>
      <c r="G33" s="18" t="n">
        <v>541.9191036</v>
      </c>
      <c r="H33" s="20" t="n">
        <v>2.29376349</v>
      </c>
      <c r="I33" s="18" t="n">
        <v>477.66126365</v>
      </c>
      <c r="J33" s="20" t="n">
        <v>9.36372546</v>
      </c>
      <c r="K33" s="18" t="s">
        <v>481</v>
      </c>
      <c r="L33" s="20" t="s">
        <v>481</v>
      </c>
      <c r="M33" s="18" t="s">
        <v>481</v>
      </c>
      <c r="N33" s="20" t="s">
        <v>481</v>
      </c>
      <c r="O33" s="18" t="s">
        <v>481</v>
      </c>
      <c r="P33" s="20" t="s">
        <v>481</v>
      </c>
      <c r="Q33" s="18" t="s">
        <v>481</v>
      </c>
      <c r="R33" s="20" t="s">
        <v>481</v>
      </c>
      <c r="S33" s="18" t="s">
        <v>481</v>
      </c>
      <c r="T33" s="20" t="s">
        <v>481</v>
      </c>
      <c r="U33" s="18" t="s">
        <v>481</v>
      </c>
      <c r="V33" s="20" t="s">
        <v>481</v>
      </c>
    </row>
    <row r="34" spans="1:22">
      <c r="A34" s="15" t="s">
        <v>509</v>
      </c>
      <c r="B34" s="17" t="n">
        <v>6350</v>
      </c>
      <c r="C34" s="18">
        <f>(0.0/B34*100)</f>
        <v/>
      </c>
      <c r="D34" s="19" t="n">
        <v>6350</v>
      </c>
      <c r="E34" s="18" t="n">
        <v>484.72038251</v>
      </c>
      <c r="F34" s="20" t="n">
        <v>2.49768979</v>
      </c>
      <c r="G34" s="18" t="n">
        <v>336.51078337</v>
      </c>
      <c r="H34" s="20" t="n">
        <v>12.24828707</v>
      </c>
      <c r="I34" s="18" t="n">
        <v>384.04036728</v>
      </c>
      <c r="J34" s="20" t="n">
        <v>7.82225897</v>
      </c>
      <c r="K34" s="18" t="s">
        <v>481</v>
      </c>
      <c r="L34" s="20" t="s">
        <v>481</v>
      </c>
      <c r="M34" s="18" t="s">
        <v>481</v>
      </c>
      <c r="N34" s="20" t="s">
        <v>481</v>
      </c>
      <c r="O34" s="18" t="s">
        <v>481</v>
      </c>
      <c r="P34" s="20" t="s">
        <v>481</v>
      </c>
      <c r="Q34" s="18" t="s">
        <v>481</v>
      </c>
      <c r="R34" s="20" t="s">
        <v>481</v>
      </c>
      <c r="S34" s="18" t="s">
        <v>481</v>
      </c>
      <c r="T34" s="20" t="s">
        <v>481</v>
      </c>
      <c r="U34" s="18" t="s">
        <v>481</v>
      </c>
      <c r="V34" s="20" t="s">
        <v>481</v>
      </c>
    </row>
    <row r="35" spans="1:22">
      <c r="A35" s="15" t="s">
        <v>510</v>
      </c>
      <c r="B35" s="17" t="n">
        <v>6406</v>
      </c>
      <c r="C35" s="18">
        <f>(0.0/B35*100)</f>
        <v/>
      </c>
      <c r="D35" s="19" t="n">
        <v>6406</v>
      </c>
      <c r="E35" s="18" t="n">
        <v>552.80150097</v>
      </c>
      <c r="F35" s="20" t="n">
        <v>2.35301825</v>
      </c>
      <c r="G35" s="18" t="n">
        <v>498.39076776</v>
      </c>
      <c r="H35" s="20" t="n">
        <v>2.13016342</v>
      </c>
      <c r="I35" s="18" t="n">
        <v>425.51373193</v>
      </c>
      <c r="J35" s="20" t="n">
        <v>2.92809436</v>
      </c>
      <c r="K35" s="18" t="s">
        <v>481</v>
      </c>
      <c r="L35" s="20" t="s">
        <v>481</v>
      </c>
      <c r="M35" s="18" t="s">
        <v>481</v>
      </c>
      <c r="N35" s="20" t="s">
        <v>481</v>
      </c>
      <c r="O35" s="18" t="s">
        <v>481</v>
      </c>
      <c r="P35" s="20" t="s">
        <v>481</v>
      </c>
      <c r="Q35" s="18" t="s">
        <v>481</v>
      </c>
      <c r="R35" s="20" t="s">
        <v>481</v>
      </c>
      <c r="S35" s="18" t="s">
        <v>481</v>
      </c>
      <c r="T35" s="20" t="s">
        <v>481</v>
      </c>
      <c r="U35" s="18" t="s">
        <v>481</v>
      </c>
      <c r="V35" s="20" t="s">
        <v>481</v>
      </c>
    </row>
    <row r="36" spans="1:22">
      <c r="A36" s="15" t="s">
        <v>511</v>
      </c>
      <c r="B36" s="17" t="n">
        <v>6736</v>
      </c>
      <c r="C36" s="18">
        <f>(0.0/B36*100)</f>
        <v/>
      </c>
      <c r="D36" s="19" t="n">
        <v>6736</v>
      </c>
      <c r="E36" s="18" t="n">
        <v>486.6291175</v>
      </c>
      <c r="F36" s="20" t="n">
        <v>2.15118591</v>
      </c>
      <c r="G36" s="18" t="s">
        <v>481</v>
      </c>
      <c r="H36" s="20" t="s">
        <v>481</v>
      </c>
      <c r="I36" s="18" t="n">
        <v>400.73382147</v>
      </c>
      <c r="J36" s="20" t="n">
        <v>12.81459375</v>
      </c>
      <c r="K36" s="18" t="s">
        <v>481</v>
      </c>
      <c r="L36" s="20" t="s">
        <v>481</v>
      </c>
      <c r="M36" s="18" t="s">
        <v>481</v>
      </c>
      <c r="N36" s="20" t="s">
        <v>481</v>
      </c>
      <c r="O36" s="18" t="s">
        <v>481</v>
      </c>
      <c r="P36" s="20" t="s">
        <v>481</v>
      </c>
      <c r="Q36" s="18" t="s">
        <v>481</v>
      </c>
      <c r="R36" s="20" t="s">
        <v>481</v>
      </c>
      <c r="S36" s="18" t="s">
        <v>481</v>
      </c>
      <c r="T36" s="20" t="s">
        <v>481</v>
      </c>
      <c r="U36" s="18" t="s">
        <v>481</v>
      </c>
      <c r="V36" s="20" t="s">
        <v>481</v>
      </c>
    </row>
    <row r="37" spans="1:22">
      <c r="A37" s="15" t="s">
        <v>512</v>
      </c>
      <c r="B37" s="17" t="n">
        <v>5458</v>
      </c>
      <c r="C37" s="18">
        <f>(0.0/B37*100)</f>
        <v/>
      </c>
      <c r="D37" s="19" t="n">
        <v>5458</v>
      </c>
      <c r="E37" s="18" t="n">
        <v>493.79879823</v>
      </c>
      <c r="F37" s="20" t="n">
        <v>3.18159917</v>
      </c>
      <c r="G37" s="18" t="s">
        <v>481</v>
      </c>
      <c r="H37" s="20" t="s">
        <v>481</v>
      </c>
      <c r="I37" s="18" t="n">
        <v>579.04441712</v>
      </c>
      <c r="J37" s="20" t="n">
        <v>23.95010107</v>
      </c>
      <c r="K37" s="18" t="s">
        <v>481</v>
      </c>
      <c r="L37" s="20" t="s">
        <v>481</v>
      </c>
      <c r="M37" s="18" t="s">
        <v>481</v>
      </c>
      <c r="N37" s="20" t="s">
        <v>481</v>
      </c>
      <c r="O37" s="18" t="s">
        <v>481</v>
      </c>
      <c r="P37" s="20" t="s">
        <v>481</v>
      </c>
      <c r="Q37" s="18" t="s">
        <v>481</v>
      </c>
      <c r="R37" s="20" t="s">
        <v>481</v>
      </c>
      <c r="S37" s="18" t="s">
        <v>481</v>
      </c>
      <c r="T37" s="20" t="s">
        <v>481</v>
      </c>
      <c r="U37" s="18" t="s">
        <v>481</v>
      </c>
      <c r="V37" s="20" t="s">
        <v>481</v>
      </c>
    </row>
    <row r="38" spans="1:22">
      <c r="A38" s="15" t="s">
        <v>513</v>
      </c>
      <c r="B38" s="17" t="n">
        <v>5860</v>
      </c>
      <c r="C38" s="18">
        <f>(0.0/B38*100)</f>
        <v/>
      </c>
      <c r="D38" s="19" t="n">
        <v>5860</v>
      </c>
      <c r="E38" s="18" t="n">
        <v>518.76582541</v>
      </c>
      <c r="F38" s="20" t="n">
        <v>3.06810339</v>
      </c>
      <c r="G38" s="18" t="n">
        <v>561.42383023</v>
      </c>
      <c r="H38" s="20" t="n">
        <v>6.09685051</v>
      </c>
      <c r="I38" s="18" t="n">
        <v>471.9256969</v>
      </c>
      <c r="J38" s="20" t="n">
        <v>23.40663377</v>
      </c>
      <c r="K38" s="18" t="s">
        <v>481</v>
      </c>
      <c r="L38" s="20" t="s">
        <v>481</v>
      </c>
      <c r="M38" s="18" t="s">
        <v>481</v>
      </c>
      <c r="N38" s="20" t="s">
        <v>481</v>
      </c>
      <c r="O38" s="18" t="s">
        <v>481</v>
      </c>
      <c r="P38" s="20" t="s">
        <v>481</v>
      </c>
      <c r="Q38" s="18" t="s">
        <v>481</v>
      </c>
      <c r="R38" s="20" t="s">
        <v>481</v>
      </c>
      <c r="S38" s="18" t="s">
        <v>481</v>
      </c>
      <c r="T38" s="20" t="s">
        <v>481</v>
      </c>
      <c r="U38" s="18" t="n">
        <v>397.34434808</v>
      </c>
      <c r="V38" s="20" t="n">
        <v>18.29940429</v>
      </c>
    </row>
    <row r="39" spans="1:22">
      <c r="A39" s="15" t="s">
        <v>514</v>
      </c>
      <c r="B39" s="17" t="n">
        <v>5895</v>
      </c>
      <c r="C39" s="18">
        <f>(0.0/B39*100)</f>
        <v/>
      </c>
      <c r="D39" s="19" t="n">
        <v>5895</v>
      </c>
      <c r="E39" s="18" t="n">
        <v>443.79406025</v>
      </c>
      <c r="F39" s="20" t="n">
        <v>6.38134482</v>
      </c>
      <c r="G39" s="18" t="n">
        <v>386.91306176</v>
      </c>
      <c r="H39" s="20" t="n">
        <v>4.61493215</v>
      </c>
      <c r="I39" s="18" t="s">
        <v>481</v>
      </c>
      <c r="J39" s="20" t="s">
        <v>481</v>
      </c>
      <c r="K39" s="18" t="s">
        <v>481</v>
      </c>
      <c r="L39" s="20" t="s">
        <v>481</v>
      </c>
      <c r="M39" s="18" t="s">
        <v>481</v>
      </c>
      <c r="N39" s="20" t="s">
        <v>481</v>
      </c>
      <c r="O39" s="18" t="s">
        <v>481</v>
      </c>
      <c r="P39" s="20" t="s">
        <v>481</v>
      </c>
      <c r="Q39" s="18" t="s">
        <v>481</v>
      </c>
      <c r="R39" s="20" t="s">
        <v>481</v>
      </c>
      <c r="S39" s="18" t="s">
        <v>481</v>
      </c>
      <c r="T39" s="20" t="s">
        <v>481</v>
      </c>
      <c r="U39" s="18" t="s">
        <v>481</v>
      </c>
      <c r="V39" s="20" t="s">
        <v>481</v>
      </c>
    </row>
    <row r="40" spans="1:22">
      <c r="A40" s="15" t="s">
        <v>515</v>
      </c>
      <c r="B40" s="17" t="n">
        <v>14157</v>
      </c>
      <c r="C40" s="18">
        <f>(0.0/B40*100)</f>
        <v/>
      </c>
      <c r="D40" s="19" t="n">
        <v>14157</v>
      </c>
      <c r="E40" s="18" t="n">
        <v>513.1148650600001</v>
      </c>
      <c r="F40" s="20" t="n">
        <v>7.761224</v>
      </c>
      <c r="G40" s="18" t="n">
        <v>403.51091562</v>
      </c>
      <c r="H40" s="20" t="n">
        <v>44.74335767</v>
      </c>
      <c r="I40" s="18" t="n">
        <v>492.26412575</v>
      </c>
      <c r="J40" s="20" t="n">
        <v>2.52673184</v>
      </c>
      <c r="K40" s="18" t="s">
        <v>481</v>
      </c>
      <c r="L40" s="20" t="s">
        <v>481</v>
      </c>
      <c r="M40" s="18" t="s">
        <v>481</v>
      </c>
      <c r="N40" s="20" t="s">
        <v>481</v>
      </c>
      <c r="O40" s="18" t="s">
        <v>481</v>
      </c>
      <c r="P40" s="20" t="s">
        <v>481</v>
      </c>
      <c r="Q40" s="18" t="s">
        <v>481</v>
      </c>
      <c r="R40" s="20" t="s">
        <v>481</v>
      </c>
      <c r="S40" s="18" t="s">
        <v>481</v>
      </c>
      <c r="T40" s="20" t="s">
        <v>481</v>
      </c>
      <c r="U40" s="18" t="s">
        <v>481</v>
      </c>
      <c r="V40" s="20" t="s">
        <v>481</v>
      </c>
    </row>
    <row r="41" spans="1:22">
      <c r="A41" s="15" t="s">
        <v>516</v>
      </c>
      <c r="B41" s="17" t="n">
        <v>5712</v>
      </c>
      <c r="C41" s="18">
        <f>(0.0/B41*100)</f>
        <v/>
      </c>
      <c r="D41" s="19" t="n">
        <v>5712</v>
      </c>
      <c r="E41" s="18" t="s">
        <v>481</v>
      </c>
      <c r="F41" s="20" t="s">
        <v>481</v>
      </c>
      <c r="G41" s="18" t="s">
        <v>481</v>
      </c>
      <c r="H41" s="20" t="s">
        <v>481</v>
      </c>
      <c r="I41" s="18" t="s">
        <v>481</v>
      </c>
      <c r="J41" s="20" t="s">
        <v>481</v>
      </c>
      <c r="K41" s="18" t="n">
        <v>469.62849192</v>
      </c>
      <c r="L41" s="20" t="n">
        <v>3.16639492</v>
      </c>
      <c r="M41" s="18" t="s">
        <v>481</v>
      </c>
      <c r="N41" s="20" t="s">
        <v>481</v>
      </c>
      <c r="O41" s="18" t="s">
        <v>481</v>
      </c>
      <c r="P41" s="20" t="s">
        <v>481</v>
      </c>
      <c r="Q41" s="18" t="s">
        <v>481</v>
      </c>
      <c r="R41" s="20" t="s">
        <v>481</v>
      </c>
      <c r="S41" s="18" t="s">
        <v>481</v>
      </c>
      <c r="T41" s="20" t="s">
        <v>481</v>
      </c>
      <c r="U41" s="18" t="s">
        <v>481</v>
      </c>
      <c r="V41" s="20" t="s">
        <v>481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n">
        <v>416.21311381</v>
      </c>
      <c r="F44" s="20" t="n">
        <v>3.23302029</v>
      </c>
      <c r="G44" s="18" t="n">
        <v>361.14589118</v>
      </c>
      <c r="H44" s="20" t="n">
        <v>11.70601912</v>
      </c>
      <c r="I44" s="18" t="n">
        <v>380.37150187</v>
      </c>
      <c r="J44" s="20" t="n">
        <v>14.76594156</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359.96184216</v>
      </c>
      <c r="F45" s="20" t="n">
        <v>2.92589444</v>
      </c>
      <c r="G45" s="18" t="s">
        <v>481</v>
      </c>
      <c r="H45" s="20" t="s">
        <v>481</v>
      </c>
      <c r="I45" s="18" t="n">
        <v>304.88026426</v>
      </c>
      <c r="J45" s="20" t="n">
        <v>21.53868405</v>
      </c>
      <c r="K45" s="18" t="s">
        <v>481</v>
      </c>
      <c r="L45" s="20" t="s">
        <v>481</v>
      </c>
      <c r="M45" s="18" t="s">
        <v>481</v>
      </c>
      <c r="N45" s="20" t="s">
        <v>481</v>
      </c>
      <c r="O45" s="18" t="s">
        <v>481</v>
      </c>
      <c r="P45" s="20" t="s">
        <v>481</v>
      </c>
      <c r="Q45" s="18" t="s">
        <v>481</v>
      </c>
      <c r="R45" s="20" t="s">
        <v>481</v>
      </c>
      <c r="S45" s="18" t="s">
        <v>481</v>
      </c>
      <c r="T45" s="20" t="s">
        <v>481</v>
      </c>
      <c r="U45" s="18" t="s">
        <v>481</v>
      </c>
      <c r="V45" s="20" t="s">
        <v>481</v>
      </c>
    </row>
    <row r="46" spans="1:22">
      <c r="A46" s="15" t="s">
        <v>521</v>
      </c>
      <c r="B46" s="17" t="n">
        <v>23141</v>
      </c>
      <c r="C46" s="18">
        <f>(0.0/B46*100)</f>
        <v/>
      </c>
      <c r="D46" s="19" t="n">
        <v>23141</v>
      </c>
      <c r="E46" s="18" t="n">
        <v>373.84734165</v>
      </c>
      <c r="F46" s="20" t="n">
        <v>2.75657216</v>
      </c>
      <c r="G46" s="18" t="s">
        <v>481</v>
      </c>
      <c r="H46" s="20" t="s">
        <v>481</v>
      </c>
      <c r="I46" s="18" t="n">
        <v>442.58118381</v>
      </c>
      <c r="J46" s="20" t="n">
        <v>12.83790301</v>
      </c>
      <c r="K46" s="18" t="s">
        <v>481</v>
      </c>
      <c r="L46" s="20" t="s">
        <v>481</v>
      </c>
      <c r="M46" s="18" t="s">
        <v>481</v>
      </c>
      <c r="N46" s="20" t="s">
        <v>481</v>
      </c>
      <c r="O46" s="18" t="s">
        <v>481</v>
      </c>
      <c r="P46" s="20" t="s">
        <v>481</v>
      </c>
      <c r="Q46" s="18" t="s">
        <v>481</v>
      </c>
      <c r="R46" s="20" t="s">
        <v>481</v>
      </c>
      <c r="S46" s="18" t="s">
        <v>481</v>
      </c>
      <c r="T46" s="20" t="s">
        <v>481</v>
      </c>
      <c r="U46" s="18" t="s">
        <v>481</v>
      </c>
      <c r="V46" s="20" t="s">
        <v>481</v>
      </c>
    </row>
    <row r="47" spans="1:22">
      <c r="A47" s="15" t="s">
        <v>522</v>
      </c>
      <c r="B47" s="17" t="n">
        <v>5928</v>
      </c>
      <c r="C47" s="18">
        <f>(0.0/B47*100)</f>
        <v/>
      </c>
      <c r="D47" s="19" t="n">
        <v>5928</v>
      </c>
      <c r="E47" s="18" t="n">
        <v>441.18991931</v>
      </c>
      <c r="F47" s="20" t="n">
        <v>3.95489289</v>
      </c>
      <c r="G47" s="18" t="s">
        <v>481</v>
      </c>
      <c r="H47" s="20" t="s">
        <v>481</v>
      </c>
      <c r="I47" s="18" t="s">
        <v>481</v>
      </c>
      <c r="J47" s="20" t="s">
        <v>481</v>
      </c>
      <c r="K47" s="18" t="s">
        <v>481</v>
      </c>
      <c r="L47" s="20" t="s">
        <v>481</v>
      </c>
      <c r="M47" s="18" t="s">
        <v>481</v>
      </c>
      <c r="N47" s="20" t="s">
        <v>481</v>
      </c>
      <c r="O47" s="18" t="s">
        <v>481</v>
      </c>
      <c r="P47" s="20" t="s">
        <v>481</v>
      </c>
      <c r="Q47" s="18" t="s">
        <v>481</v>
      </c>
      <c r="R47" s="20" t="s">
        <v>481</v>
      </c>
      <c r="S47" s="18" t="s">
        <v>481</v>
      </c>
      <c r="T47" s="20" t="s">
        <v>481</v>
      </c>
      <c r="U47" s="18" t="s">
        <v>481</v>
      </c>
      <c r="V47" s="20" t="s">
        <v>481</v>
      </c>
    </row>
    <row r="48" spans="1:22">
      <c r="A48" s="15" t="s">
        <v>523</v>
      </c>
      <c r="B48" s="17" t="n">
        <v>9841</v>
      </c>
      <c r="C48" s="18">
        <f>(0.0/B48*100)</f>
        <v/>
      </c>
      <c r="D48" s="19" t="n">
        <v>9841</v>
      </c>
      <c r="E48" s="18" t="n">
        <v>532.79829679</v>
      </c>
      <c r="F48" s="20" t="n">
        <v>5.12281796</v>
      </c>
      <c r="G48" s="18" t="s">
        <v>481</v>
      </c>
      <c r="H48" s="20" t="s">
        <v>481</v>
      </c>
      <c r="I48" s="18" t="n">
        <v>508.7326218</v>
      </c>
      <c r="J48" s="20" t="n">
        <v>10.00310709</v>
      </c>
      <c r="K48" s="18" t="s">
        <v>481</v>
      </c>
      <c r="L48" s="20" t="s">
        <v>481</v>
      </c>
      <c r="M48" s="18" t="s">
        <v>481</v>
      </c>
      <c r="N48" s="20" t="s">
        <v>481</v>
      </c>
      <c r="O48" s="18" t="s">
        <v>481</v>
      </c>
      <c r="P48" s="20" t="s">
        <v>481</v>
      </c>
      <c r="Q48" s="18" t="s">
        <v>481</v>
      </c>
      <c r="R48" s="20" t="s">
        <v>481</v>
      </c>
      <c r="S48" s="18" t="s">
        <v>481</v>
      </c>
      <c r="T48" s="20" t="s">
        <v>481</v>
      </c>
      <c r="U48" s="18" t="s">
        <v>481</v>
      </c>
      <c r="V48" s="20" t="s">
        <v>481</v>
      </c>
    </row>
    <row r="49" spans="1:22">
      <c r="A49" s="15" t="s">
        <v>524</v>
      </c>
      <c r="B49" s="17" t="n">
        <v>6349</v>
      </c>
      <c r="C49" s="18">
        <f>(0.0/B49*100)</f>
        <v/>
      </c>
      <c r="D49" s="19" t="n">
        <v>6349</v>
      </c>
      <c r="E49" s="18" t="n">
        <v>409.03332786</v>
      </c>
      <c r="F49" s="20" t="n">
        <v>3.05386641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row>
    <row r="50" spans="1:22">
      <c r="A50" s="15" t="s">
        <v>525</v>
      </c>
      <c r="B50" s="17" t="n">
        <v>11795</v>
      </c>
      <c r="C50" s="18">
        <f>(0.0/B50*100)</f>
        <v/>
      </c>
      <c r="D50" s="19" t="n">
        <v>11795</v>
      </c>
      <c r="E50" s="18" t="n">
        <v>389.64382788</v>
      </c>
      <c r="F50" s="20" t="n">
        <v>2.28612741</v>
      </c>
      <c r="G50" s="18" t="s">
        <v>481</v>
      </c>
      <c r="H50" s="20" t="s">
        <v>481</v>
      </c>
      <c r="I50" s="18" t="s">
        <v>481</v>
      </c>
      <c r="J50" s="20" t="s">
        <v>481</v>
      </c>
      <c r="K50" s="18" t="s">
        <v>481</v>
      </c>
      <c r="L50" s="20" t="s">
        <v>481</v>
      </c>
      <c r="M50" s="18" t="s">
        <v>481</v>
      </c>
      <c r="N50" s="20" t="s">
        <v>481</v>
      </c>
      <c r="O50" s="18" t="s">
        <v>481</v>
      </c>
      <c r="P50" s="20" t="s">
        <v>481</v>
      </c>
      <c r="Q50" s="18" t="s">
        <v>481</v>
      </c>
      <c r="R50" s="20" t="s">
        <v>481</v>
      </c>
      <c r="S50" s="18" t="s">
        <v>481</v>
      </c>
      <c r="T50" s="20" t="s">
        <v>481</v>
      </c>
      <c r="U50" s="18" t="s">
        <v>481</v>
      </c>
      <c r="V50" s="20" t="s">
        <v>481</v>
      </c>
    </row>
    <row r="51" spans="1:22">
      <c r="A51" s="15" t="s">
        <v>526</v>
      </c>
      <c r="B51" s="17" t="n">
        <v>6866</v>
      </c>
      <c r="C51" s="18">
        <f>(0.0/B51*100)</f>
        <v/>
      </c>
      <c r="D51" s="19" t="n">
        <v>6866</v>
      </c>
      <c r="E51" s="18" t="n">
        <v>397.26930476</v>
      </c>
      <c r="F51" s="20" t="n">
        <v>2.41094866</v>
      </c>
      <c r="G51" s="18" t="n">
        <v>421.61958913</v>
      </c>
      <c r="H51" s="20" t="n">
        <v>6.76611424</v>
      </c>
      <c r="I51" s="18" t="s">
        <v>481</v>
      </c>
      <c r="J51" s="20" t="s">
        <v>481</v>
      </c>
      <c r="K51" s="18" t="s">
        <v>481</v>
      </c>
      <c r="L51" s="20" t="s">
        <v>481</v>
      </c>
      <c r="M51" s="18" t="s">
        <v>481</v>
      </c>
      <c r="N51" s="20" t="s">
        <v>481</v>
      </c>
      <c r="O51" s="18" t="s">
        <v>481</v>
      </c>
      <c r="P51" s="20" t="s">
        <v>481</v>
      </c>
      <c r="Q51" s="18" t="s">
        <v>481</v>
      </c>
      <c r="R51" s="20" t="s">
        <v>481</v>
      </c>
      <c r="S51" s="18" t="s">
        <v>481</v>
      </c>
      <c r="T51" s="20" t="s">
        <v>481</v>
      </c>
      <c r="U51" s="18" t="s">
        <v>481</v>
      </c>
      <c r="V51" s="20" t="s">
        <v>481</v>
      </c>
    </row>
    <row r="52" spans="1:22">
      <c r="A52" s="15" t="s">
        <v>527</v>
      </c>
      <c r="B52" s="17" t="n">
        <v>5809</v>
      </c>
      <c r="C52" s="18">
        <f>(0.0/B52*100)</f>
        <v/>
      </c>
      <c r="D52" s="19" t="n">
        <v>5809</v>
      </c>
      <c r="E52" s="18" t="n">
        <v>485.07495032</v>
      </c>
      <c r="F52" s="20" t="n">
        <v>2.62268654</v>
      </c>
      <c r="G52" s="18" t="s">
        <v>481</v>
      </c>
      <c r="H52" s="20" t="s">
        <v>481</v>
      </c>
      <c r="I52" s="18" t="n">
        <v>388.96643598</v>
      </c>
      <c r="J52" s="20" t="n">
        <v>3.78675556</v>
      </c>
      <c r="K52" s="18" t="s">
        <v>481</v>
      </c>
      <c r="L52" s="20" t="s">
        <v>481</v>
      </c>
      <c r="M52" s="18" t="s">
        <v>481</v>
      </c>
      <c r="N52" s="20" t="s">
        <v>481</v>
      </c>
      <c r="O52" s="18" t="s">
        <v>481</v>
      </c>
      <c r="P52" s="20" t="s">
        <v>481</v>
      </c>
      <c r="Q52" s="18" t="s">
        <v>481</v>
      </c>
      <c r="R52" s="20" t="s">
        <v>481</v>
      </c>
      <c r="S52" s="18" t="s">
        <v>481</v>
      </c>
      <c r="T52" s="20" t="s">
        <v>481</v>
      </c>
      <c r="U52" s="18" t="s">
        <v>481</v>
      </c>
      <c r="V52" s="20" t="s">
        <v>481</v>
      </c>
    </row>
    <row r="53" spans="1:22">
      <c r="A53" s="15" t="s">
        <v>528</v>
      </c>
      <c r="B53" s="17" t="n">
        <v>5571</v>
      </c>
      <c r="C53" s="18">
        <f>(0.0/B53*100)</f>
        <v/>
      </c>
      <c r="D53" s="19" t="n">
        <v>5571</v>
      </c>
      <c r="E53" s="18" t="n">
        <v>447.43062466</v>
      </c>
      <c r="F53" s="20" t="n">
        <v>1.8024236</v>
      </c>
      <c r="G53" s="18" t="n">
        <v>360.99621745</v>
      </c>
      <c r="H53" s="20" t="n">
        <v>3.93069385</v>
      </c>
      <c r="I53" s="18" t="s">
        <v>481</v>
      </c>
      <c r="J53" s="20" t="s">
        <v>481</v>
      </c>
      <c r="K53" s="18" t="s">
        <v>481</v>
      </c>
      <c r="L53" s="20" t="s">
        <v>481</v>
      </c>
      <c r="M53" s="18" t="s">
        <v>481</v>
      </c>
      <c r="N53" s="20" t="s">
        <v>481</v>
      </c>
      <c r="O53" s="18" t="s">
        <v>481</v>
      </c>
      <c r="P53" s="20" t="s">
        <v>481</v>
      </c>
      <c r="Q53" s="18" t="s">
        <v>481</v>
      </c>
      <c r="R53" s="20" t="s">
        <v>481</v>
      </c>
      <c r="S53" s="18" t="s">
        <v>481</v>
      </c>
      <c r="T53" s="20" t="s">
        <v>481</v>
      </c>
      <c r="U53" s="18" t="s">
        <v>481</v>
      </c>
      <c r="V53" s="20" t="s">
        <v>481</v>
      </c>
    </row>
    <row r="54" spans="1:22">
      <c r="A54" s="15" t="s">
        <v>529</v>
      </c>
      <c r="B54" s="17" t="n">
        <v>4740</v>
      </c>
      <c r="C54" s="18">
        <f>(0.0/B54*100)</f>
        <v/>
      </c>
      <c r="D54" s="19" t="n">
        <v>4740</v>
      </c>
      <c r="E54" s="18" t="n">
        <v>324.2328806</v>
      </c>
      <c r="F54" s="20" t="n">
        <v>2.60238174</v>
      </c>
      <c r="G54" s="18" t="n">
        <v>396.18410359</v>
      </c>
      <c r="H54" s="20" t="n">
        <v>9.319502549999999</v>
      </c>
      <c r="I54" s="18" t="s">
        <v>481</v>
      </c>
      <c r="J54" s="20" t="s">
        <v>481</v>
      </c>
      <c r="K54" s="18" t="s">
        <v>481</v>
      </c>
      <c r="L54" s="20" t="s">
        <v>481</v>
      </c>
      <c r="M54" s="18" t="s">
        <v>481</v>
      </c>
      <c r="N54" s="20" t="s">
        <v>481</v>
      </c>
      <c r="O54" s="18" t="s">
        <v>481</v>
      </c>
      <c r="P54" s="20" t="s">
        <v>481</v>
      </c>
      <c r="Q54" s="18" t="s">
        <v>481</v>
      </c>
      <c r="R54" s="20" t="s">
        <v>481</v>
      </c>
      <c r="S54" s="18" t="s">
        <v>481</v>
      </c>
      <c r="T54" s="20" t="s">
        <v>481</v>
      </c>
      <c r="U54" s="18" t="s">
        <v>481</v>
      </c>
      <c r="V54" s="20" t="s">
        <v>481</v>
      </c>
    </row>
    <row r="55" spans="1:22">
      <c r="A55" s="15" t="s">
        <v>530</v>
      </c>
      <c r="B55" s="17" t="n">
        <v>5316</v>
      </c>
      <c r="C55" s="18">
        <f>(0.0/B55*100)</f>
        <v/>
      </c>
      <c r="D55" s="19" t="n">
        <v>5316</v>
      </c>
      <c r="E55" s="18" t="n">
        <v>405.47842778</v>
      </c>
      <c r="F55" s="20" t="n">
        <v>2.64098611</v>
      </c>
      <c r="G55" s="18" t="s">
        <v>481</v>
      </c>
      <c r="H55" s="20" t="s">
        <v>481</v>
      </c>
      <c r="I55" s="18" t="n">
        <v>309.3839168</v>
      </c>
      <c r="J55" s="20" t="n">
        <v>12.36220664</v>
      </c>
      <c r="K55" s="18" t="s">
        <v>481</v>
      </c>
      <c r="L55" s="20" t="s">
        <v>481</v>
      </c>
      <c r="M55" s="18" t="s">
        <v>481</v>
      </c>
      <c r="N55" s="20" t="s">
        <v>481</v>
      </c>
      <c r="O55" s="18" t="s">
        <v>481</v>
      </c>
      <c r="P55" s="20" t="s">
        <v>481</v>
      </c>
      <c r="Q55" s="18" t="s">
        <v>481</v>
      </c>
      <c r="R55" s="20" t="s">
        <v>481</v>
      </c>
      <c r="S55" s="18" t="s">
        <v>481</v>
      </c>
      <c r="T55" s="20" t="s">
        <v>481</v>
      </c>
      <c r="U55" s="18" t="s">
        <v>481</v>
      </c>
      <c r="V55" s="20" t="s">
        <v>481</v>
      </c>
    </row>
    <row r="56" spans="1:22">
      <c r="A56" s="15" t="s">
        <v>531</v>
      </c>
      <c r="B56" s="17" t="n">
        <v>5359</v>
      </c>
      <c r="C56" s="18">
        <f>(0.0/B56*100)</f>
        <v/>
      </c>
      <c r="D56" s="19" t="n">
        <v>5359</v>
      </c>
      <c r="E56" s="18" t="n">
        <v>547.93104937</v>
      </c>
      <c r="F56" s="20" t="n">
        <v>2.98001194</v>
      </c>
      <c r="G56" s="18" t="s">
        <v>481</v>
      </c>
      <c r="H56" s="20" t="s">
        <v>481</v>
      </c>
      <c r="I56" s="18" t="s">
        <v>481</v>
      </c>
      <c r="J56" s="20" t="s">
        <v>481</v>
      </c>
      <c r="K56" s="18" t="s">
        <v>481</v>
      </c>
      <c r="L56" s="20" t="s">
        <v>481</v>
      </c>
      <c r="M56" s="18" t="s">
        <v>481</v>
      </c>
      <c r="N56" s="20" t="s">
        <v>481</v>
      </c>
      <c r="O56" s="18" t="s">
        <v>481</v>
      </c>
      <c r="P56" s="20" t="s">
        <v>481</v>
      </c>
      <c r="Q56" s="18" t="s">
        <v>481</v>
      </c>
      <c r="R56" s="20" t="s">
        <v>481</v>
      </c>
      <c r="S56" s="18" t="s">
        <v>481</v>
      </c>
      <c r="T56" s="20" t="s">
        <v>481</v>
      </c>
      <c r="U56" s="18" t="s">
        <v>481</v>
      </c>
      <c r="V56" s="20" t="s">
        <v>481</v>
      </c>
    </row>
    <row r="57" spans="1:22">
      <c r="A57" s="15" t="s">
        <v>532</v>
      </c>
      <c r="B57" s="17" t="n">
        <v>6513</v>
      </c>
      <c r="C57" s="18">
        <f>(0.0/B57*100)</f>
        <v/>
      </c>
      <c r="D57" s="19" t="n">
        <v>6513</v>
      </c>
      <c r="E57" s="18" t="n">
        <v>384.22442261</v>
      </c>
      <c r="F57" s="20" t="n">
        <v>3.33976172</v>
      </c>
      <c r="G57" s="18" t="n">
        <v>395.98372447</v>
      </c>
      <c r="H57" s="20" t="n">
        <v>7.85429048</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row>
    <row r="58" spans="1:22">
      <c r="A58" s="15" t="s">
        <v>533</v>
      </c>
      <c r="B58" s="17" t="n">
        <v>7267</v>
      </c>
      <c r="C58" s="18">
        <f>(0.0/B58*100)</f>
        <v/>
      </c>
      <c r="D58" s="19" t="n">
        <v>7267</v>
      </c>
      <c r="E58" s="18" t="n">
        <v>380.25901051</v>
      </c>
      <c r="F58" s="20" t="n">
        <v>2.6518124</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row>
    <row r="59" spans="1:22">
      <c r="A59" s="15" t="s">
        <v>534</v>
      </c>
      <c r="B59" s="17" t="n">
        <v>4826</v>
      </c>
      <c r="C59" s="18">
        <f>(0.0/B59*100)</f>
        <v/>
      </c>
      <c r="D59" s="19" t="n">
        <v>4826</v>
      </c>
      <c r="E59" s="18" t="n">
        <v>372.38628942</v>
      </c>
      <c r="F59" s="20" t="n">
        <v>2.33340382</v>
      </c>
      <c r="G59" s="18" t="n">
        <v>341.62189919</v>
      </c>
      <c r="H59" s="20" t="n">
        <v>2.33810413</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row>
    <row r="60" spans="1:22">
      <c r="A60" s="15" t="s">
        <v>535</v>
      </c>
      <c r="B60" s="17" t="n">
        <v>4546</v>
      </c>
      <c r="C60" s="18">
        <f>(0.0/B60*100)</f>
        <v/>
      </c>
      <c r="D60" s="19" t="n">
        <v>4546</v>
      </c>
      <c r="E60" s="18" t="n">
        <v>396.24965264</v>
      </c>
      <c r="F60" s="20" t="n">
        <v>3.6919812</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row>
    <row r="61" spans="1:22">
      <c r="A61" s="15" t="s">
        <v>536</v>
      </c>
      <c r="B61" s="17" t="n">
        <v>6525</v>
      </c>
      <c r="C61" s="18">
        <f>(0.0/B61*100)</f>
        <v/>
      </c>
      <c r="D61" s="19" t="n">
        <v>6525</v>
      </c>
      <c r="E61" s="18" t="n">
        <v>478.38338174</v>
      </c>
      <c r="F61" s="20" t="n">
        <v>2.32929012</v>
      </c>
      <c r="G61" s="18" t="s">
        <v>481</v>
      </c>
      <c r="H61" s="20" t="s">
        <v>481</v>
      </c>
      <c r="I61" s="18" t="s">
        <v>481</v>
      </c>
      <c r="J61" s="20" t="s">
        <v>481</v>
      </c>
      <c r="K61" s="18" t="s">
        <v>481</v>
      </c>
      <c r="L61" s="20" t="s">
        <v>481</v>
      </c>
      <c r="M61" s="18" t="s">
        <v>481</v>
      </c>
      <c r="N61" s="20" t="s">
        <v>481</v>
      </c>
      <c r="O61" s="18" t="s">
        <v>481</v>
      </c>
      <c r="P61" s="20" t="s">
        <v>481</v>
      </c>
      <c r="Q61" s="18" t="s">
        <v>481</v>
      </c>
      <c r="R61" s="20" t="s">
        <v>481</v>
      </c>
      <c r="S61" s="18" t="s">
        <v>481</v>
      </c>
      <c r="T61" s="20" t="s">
        <v>481</v>
      </c>
      <c r="U61" s="18" t="s">
        <v>481</v>
      </c>
      <c r="V61" s="20" t="s">
        <v>481</v>
      </c>
    </row>
    <row r="62" spans="1:22">
      <c r="A62" s="15" t="s">
        <v>537</v>
      </c>
      <c r="B62" s="17" t="n">
        <v>4476</v>
      </c>
      <c r="C62" s="18">
        <f>(0.0/B62*100)</f>
        <v/>
      </c>
      <c r="D62" s="19" t="n">
        <v>4476</v>
      </c>
      <c r="E62" s="18" t="n">
        <v>544.47044078</v>
      </c>
      <c r="F62" s="20" t="n">
        <v>1.10884297</v>
      </c>
      <c r="G62" s="18" t="n">
        <v>487.04699456</v>
      </c>
      <c r="H62" s="20" t="n">
        <v>11.19746871</v>
      </c>
      <c r="I62" s="18" t="s">
        <v>481</v>
      </c>
      <c r="J62" s="20" t="s">
        <v>481</v>
      </c>
      <c r="K62" s="18" t="s">
        <v>481</v>
      </c>
      <c r="L62" s="20" t="s">
        <v>481</v>
      </c>
      <c r="M62" s="18" t="s">
        <v>481</v>
      </c>
      <c r="N62" s="20" t="s">
        <v>481</v>
      </c>
      <c r="O62" s="18" t="s">
        <v>481</v>
      </c>
      <c r="P62" s="20" t="s">
        <v>481</v>
      </c>
      <c r="Q62" s="18" t="s">
        <v>481</v>
      </c>
      <c r="R62" s="20" t="s">
        <v>481</v>
      </c>
      <c r="S62" s="18" t="s">
        <v>481</v>
      </c>
      <c r="T62" s="20" t="s">
        <v>481</v>
      </c>
      <c r="U62" s="18" t="s">
        <v>481</v>
      </c>
      <c r="V62" s="20" t="s">
        <v>481</v>
      </c>
    </row>
    <row r="63" spans="1:22">
      <c r="A63" s="15" t="s">
        <v>538</v>
      </c>
      <c r="B63" s="17" t="n">
        <v>5324</v>
      </c>
      <c r="C63" s="18">
        <f>(0.0/B63*100)</f>
        <v/>
      </c>
      <c r="D63" s="19" t="n">
        <v>5324</v>
      </c>
      <c r="E63" s="18" t="n">
        <v>395.98348229</v>
      </c>
      <c r="F63" s="20" t="n">
        <v>2.25150899</v>
      </c>
      <c r="G63" s="18" t="n">
        <v>351.2172763</v>
      </c>
      <c r="H63" s="20" t="n">
        <v>1.70269274</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row>
    <row r="64" spans="1:22">
      <c r="A64" s="15" t="s">
        <v>539</v>
      </c>
      <c r="B64" s="17" t="n">
        <v>3634</v>
      </c>
      <c r="C64" s="18">
        <f>(0.0/B64*100)</f>
        <v/>
      </c>
      <c r="D64" s="19" t="n">
        <v>3634</v>
      </c>
      <c r="E64" s="18" t="n">
        <v>478.6447938</v>
      </c>
      <c r="F64" s="20" t="n">
        <v>1.71583638</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row>
    <row r="65" spans="1:22">
      <c r="A65" s="15" t="s">
        <v>540</v>
      </c>
      <c r="B65" s="17" t="n">
        <v>5325</v>
      </c>
      <c r="C65" s="18">
        <f>(0.0/B65*100)</f>
        <v/>
      </c>
      <c r="D65" s="19" t="n">
        <v>5325</v>
      </c>
      <c r="E65" s="18" t="n">
        <v>419.66352142</v>
      </c>
      <c r="F65" s="20" t="n">
        <v>2.4655214</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row>
    <row r="66" spans="1:22">
      <c r="A66" s="15" t="s">
        <v>541</v>
      </c>
      <c r="B66" s="17" t="n">
        <v>5665</v>
      </c>
      <c r="C66" s="18">
        <f>(0.0/B66*100)</f>
        <v/>
      </c>
      <c r="D66" s="19" t="n">
        <v>5665</v>
      </c>
      <c r="E66" s="18" t="n">
        <v>460.24882056</v>
      </c>
      <c r="F66" s="20" t="n">
        <v>3.27008698</v>
      </c>
      <c r="G66" s="18" t="n">
        <v>400.49985518</v>
      </c>
      <c r="H66" s="20" t="n">
        <v>1.98407984</v>
      </c>
      <c r="I66" s="18" t="n">
        <v>343.43977458</v>
      </c>
      <c r="J66" s="20" t="n">
        <v>6.67568245</v>
      </c>
      <c r="K66" s="18" t="s">
        <v>481</v>
      </c>
      <c r="L66" s="20" t="s">
        <v>481</v>
      </c>
      <c r="M66" s="18" t="s">
        <v>481</v>
      </c>
      <c r="N66" s="20" t="s">
        <v>481</v>
      </c>
      <c r="O66" s="18" t="s">
        <v>481</v>
      </c>
      <c r="P66" s="20" t="s">
        <v>481</v>
      </c>
      <c r="Q66" s="18" t="s">
        <v>481</v>
      </c>
      <c r="R66" s="20" t="s">
        <v>481</v>
      </c>
      <c r="S66" s="18" t="s">
        <v>481</v>
      </c>
      <c r="T66" s="20" t="s">
        <v>481</v>
      </c>
      <c r="U66" s="18" t="s">
        <v>481</v>
      </c>
      <c r="V66" s="20" t="s">
        <v>481</v>
      </c>
    </row>
    <row r="67" spans="1:22">
      <c r="A67" s="15" t="s">
        <v>542</v>
      </c>
      <c r="B67" s="17" t="n">
        <v>6971</v>
      </c>
      <c r="C67" s="18">
        <f>(0.0/B67*100)</f>
        <v/>
      </c>
      <c r="D67" s="19" t="n">
        <v>6971</v>
      </c>
      <c r="E67" s="18" t="n">
        <v>386.56058797</v>
      </c>
      <c r="F67" s="20" t="n">
        <v>2.71419522</v>
      </c>
      <c r="G67" s="18" t="s">
        <v>481</v>
      </c>
      <c r="H67" s="20" t="s">
        <v>481</v>
      </c>
      <c r="I67" s="18" t="s">
        <v>481</v>
      </c>
      <c r="J67" s="20" t="s">
        <v>481</v>
      </c>
      <c r="K67" s="18" t="s">
        <v>481</v>
      </c>
      <c r="L67" s="20" t="s">
        <v>481</v>
      </c>
      <c r="M67" s="18" t="s">
        <v>481</v>
      </c>
      <c r="N67" s="20" t="s">
        <v>481</v>
      </c>
      <c r="O67" s="18" t="s">
        <v>481</v>
      </c>
      <c r="P67" s="20" t="s">
        <v>481</v>
      </c>
      <c r="Q67" s="18" t="s">
        <v>481</v>
      </c>
      <c r="R67" s="20" t="s">
        <v>481</v>
      </c>
      <c r="S67" s="18" t="s">
        <v>481</v>
      </c>
      <c r="T67" s="20" t="s">
        <v>481</v>
      </c>
      <c r="U67" s="18" t="s">
        <v>481</v>
      </c>
      <c r="V67" s="20" t="s">
        <v>481</v>
      </c>
    </row>
    <row r="68" spans="1:22">
      <c r="A68" s="15" t="s">
        <v>543</v>
      </c>
      <c r="B68" s="17" t="n">
        <v>12083</v>
      </c>
      <c r="C68" s="18">
        <f>(0.0/B68*100)</f>
        <v/>
      </c>
      <c r="D68" s="19" t="n">
        <v>12083</v>
      </c>
      <c r="E68" s="18" t="n">
        <v>402.4006351</v>
      </c>
      <c r="F68" s="20" t="n">
        <v>1.27354229</v>
      </c>
      <c r="G68" s="18" t="s">
        <v>481</v>
      </c>
      <c r="H68" s="20" t="s">
        <v>481</v>
      </c>
      <c r="I68" s="18" t="s">
        <v>481</v>
      </c>
      <c r="J68" s="20" t="s">
        <v>481</v>
      </c>
      <c r="K68" s="18" t="s">
        <v>481</v>
      </c>
      <c r="L68" s="20" t="s">
        <v>481</v>
      </c>
      <c r="M68" s="18" t="s">
        <v>481</v>
      </c>
      <c r="N68" s="20" t="s">
        <v>481</v>
      </c>
      <c r="O68" s="18" t="s">
        <v>481</v>
      </c>
      <c r="P68" s="20" t="s">
        <v>481</v>
      </c>
      <c r="Q68" s="18" t="s">
        <v>481</v>
      </c>
      <c r="R68" s="20" t="s">
        <v>481</v>
      </c>
      <c r="S68" s="18" t="s">
        <v>481</v>
      </c>
      <c r="T68" s="20" t="s">
        <v>481</v>
      </c>
      <c r="U68" s="18" t="s">
        <v>481</v>
      </c>
      <c r="V68" s="20" t="s">
        <v>481</v>
      </c>
    </row>
    <row r="69" spans="1:22">
      <c r="A69" s="15" t="s">
        <v>544</v>
      </c>
      <c r="B69" s="17" t="n">
        <v>4876</v>
      </c>
      <c r="C69" s="18">
        <f>(0.0/B69*100)</f>
        <v/>
      </c>
      <c r="D69" s="19" t="n">
        <v>4876</v>
      </c>
      <c r="E69" s="18" t="n">
        <v>419.53620755</v>
      </c>
      <c r="F69" s="20" t="n">
        <v>9.2131016</v>
      </c>
      <c r="G69" s="18" t="s">
        <v>481</v>
      </c>
      <c r="H69" s="20" t="s">
        <v>481</v>
      </c>
      <c r="I69" s="18" t="s">
        <v>481</v>
      </c>
      <c r="J69" s="20" t="s">
        <v>481</v>
      </c>
      <c r="K69" s="18" t="n">
        <v>446.76917666</v>
      </c>
      <c r="L69" s="20" t="n">
        <v>4.07393445</v>
      </c>
      <c r="M69" s="18" t="s">
        <v>481</v>
      </c>
      <c r="N69" s="20" t="s">
        <v>481</v>
      </c>
      <c r="O69" s="18" t="s">
        <v>481</v>
      </c>
      <c r="P69" s="20" t="s">
        <v>481</v>
      </c>
      <c r="Q69" s="18" t="s">
        <v>481</v>
      </c>
      <c r="R69" s="20" t="s">
        <v>481</v>
      </c>
      <c r="S69" s="18" t="s">
        <v>481</v>
      </c>
      <c r="T69" s="20" t="s">
        <v>481</v>
      </c>
      <c r="U69" s="18" t="s">
        <v>481</v>
      </c>
      <c r="V69" s="20" t="s">
        <v>481</v>
      </c>
    </row>
    <row r="70" spans="1:22">
      <c r="A70" s="15" t="s">
        <v>545</v>
      </c>
      <c r="B70" s="17" t="n">
        <v>6036</v>
      </c>
      <c r="C70" s="18">
        <f>(0.0/B70*100)</f>
        <v/>
      </c>
      <c r="D70" s="19" t="n">
        <v>6036</v>
      </c>
      <c r="E70" s="18" t="n">
        <v>494.06003026</v>
      </c>
      <c r="F70" s="20" t="n">
        <v>3.10877023</v>
      </c>
      <c r="G70" s="18" t="s">
        <v>481</v>
      </c>
      <c r="H70" s="20" t="s">
        <v>481</v>
      </c>
      <c r="I70" s="18" t="s">
        <v>481</v>
      </c>
      <c r="J70" s="20" t="s">
        <v>481</v>
      </c>
      <c r="K70" s="18" t="s">
        <v>481</v>
      </c>
      <c r="L70" s="20" t="s">
        <v>481</v>
      </c>
      <c r="M70" s="18" t="s">
        <v>481</v>
      </c>
      <c r="N70" s="20" t="s">
        <v>481</v>
      </c>
      <c r="O70" s="18" t="s">
        <v>481</v>
      </c>
      <c r="P70" s="20" t="s">
        <v>481</v>
      </c>
      <c r="Q70" s="18" t="s">
        <v>481</v>
      </c>
      <c r="R70" s="20" t="s">
        <v>481</v>
      </c>
      <c r="S70" s="18" t="s">
        <v>481</v>
      </c>
      <c r="T70" s="20" t="s">
        <v>481</v>
      </c>
      <c r="U70" s="18" t="s">
        <v>481</v>
      </c>
      <c r="V70" s="20" t="s">
        <v>481</v>
      </c>
    </row>
    <row r="71" spans="1:22">
      <c r="A71" s="15" t="s">
        <v>546</v>
      </c>
      <c r="B71" s="17" t="n">
        <v>6115</v>
      </c>
      <c r="C71" s="18">
        <f>(0.0/B71*100)</f>
        <v/>
      </c>
      <c r="D71" s="19" t="n">
        <v>6115</v>
      </c>
      <c r="E71" s="18" t="n">
        <v>564.18967857</v>
      </c>
      <c r="F71" s="20" t="n">
        <v>1.4662683</v>
      </c>
      <c r="G71" s="18" t="s">
        <v>481</v>
      </c>
      <c r="H71" s="20" t="s">
        <v>481</v>
      </c>
      <c r="I71" s="18" t="s">
        <v>481</v>
      </c>
      <c r="J71" s="20" t="s">
        <v>481</v>
      </c>
      <c r="K71" s="18" t="s">
        <v>481</v>
      </c>
      <c r="L71" s="20" t="s">
        <v>481</v>
      </c>
      <c r="M71" s="18" t="s">
        <v>481</v>
      </c>
      <c r="N71" s="20" t="s">
        <v>481</v>
      </c>
      <c r="O71" s="18" t="s">
        <v>481</v>
      </c>
      <c r="P71" s="20" t="s">
        <v>481</v>
      </c>
      <c r="Q71" s="18" t="s">
        <v>481</v>
      </c>
      <c r="R71" s="20" t="s">
        <v>481</v>
      </c>
      <c r="S71" s="18" t="s">
        <v>481</v>
      </c>
      <c r="T71" s="20" t="s">
        <v>481</v>
      </c>
      <c r="U71" s="18" t="s">
        <v>481</v>
      </c>
      <c r="V71" s="20" t="s">
        <v>481</v>
      </c>
    </row>
    <row r="72" spans="1:22">
      <c r="A72" s="15" t="s">
        <v>547</v>
      </c>
      <c r="B72" s="17" t="n">
        <v>7708</v>
      </c>
      <c r="C72" s="18">
        <f>(0.0/B72*100)</f>
        <v/>
      </c>
      <c r="D72" s="19" t="n">
        <v>7708</v>
      </c>
      <c r="E72" s="18" t="n">
        <v>566.34391511</v>
      </c>
      <c r="F72" s="20" t="n">
        <v>3.72254029</v>
      </c>
      <c r="G72" s="18" t="s">
        <v>481</v>
      </c>
      <c r="H72" s="20" t="s">
        <v>481</v>
      </c>
      <c r="I72" s="18" t="n">
        <v>500.24397801</v>
      </c>
      <c r="J72" s="20" t="n">
        <v>4.4478739</v>
      </c>
      <c r="K72" s="18" t="s">
        <v>481</v>
      </c>
      <c r="L72" s="20" t="s">
        <v>481</v>
      </c>
      <c r="M72" s="18" t="s">
        <v>481</v>
      </c>
      <c r="N72" s="20" t="s">
        <v>481</v>
      </c>
      <c r="O72" s="18" t="s">
        <v>481</v>
      </c>
      <c r="P72" s="20" t="s">
        <v>481</v>
      </c>
      <c r="Q72" s="18" t="s">
        <v>481</v>
      </c>
      <c r="R72" s="20" t="s">
        <v>481</v>
      </c>
      <c r="S72" s="18" t="s">
        <v>481</v>
      </c>
      <c r="T72" s="20" t="s">
        <v>481</v>
      </c>
      <c r="U72" s="18" t="s">
        <v>481</v>
      </c>
      <c r="V72" s="20" t="s">
        <v>481</v>
      </c>
    </row>
    <row r="73" spans="1:22">
      <c r="A73" s="15" t="s">
        <v>548</v>
      </c>
      <c r="B73" s="17" t="n">
        <v>8249</v>
      </c>
      <c r="C73" s="18">
        <f>(0.0/B73*100)</f>
        <v/>
      </c>
      <c r="D73" s="19" t="n">
        <v>8249</v>
      </c>
      <c r="E73" s="18" t="n">
        <v>424.41000661</v>
      </c>
      <c r="F73" s="20" t="n">
        <v>3.4054405</v>
      </c>
      <c r="G73" s="18" t="s">
        <v>481</v>
      </c>
      <c r="H73" s="20" t="s">
        <v>481</v>
      </c>
      <c r="I73" s="18" t="n">
        <v>373.94908542</v>
      </c>
      <c r="J73" s="20" t="n">
        <v>4.79265328</v>
      </c>
      <c r="K73" s="18" t="s">
        <v>481</v>
      </c>
      <c r="L73" s="20" t="s">
        <v>481</v>
      </c>
      <c r="M73" s="18" t="s">
        <v>481</v>
      </c>
      <c r="N73" s="20" t="s">
        <v>481</v>
      </c>
      <c r="O73" s="18" t="s">
        <v>481</v>
      </c>
      <c r="P73" s="20" t="s">
        <v>481</v>
      </c>
      <c r="Q73" s="18" t="s">
        <v>481</v>
      </c>
      <c r="R73" s="20" t="s">
        <v>481</v>
      </c>
      <c r="S73" s="18" t="s">
        <v>481</v>
      </c>
      <c r="T73" s="20" t="s">
        <v>481</v>
      </c>
      <c r="U73" s="18" t="s">
        <v>481</v>
      </c>
      <c r="V73" s="20" t="s">
        <v>481</v>
      </c>
    </row>
    <row r="74" spans="1:22">
      <c r="A74" s="15" t="s">
        <v>549</v>
      </c>
      <c r="B74" s="17" t="n">
        <v>4692</v>
      </c>
      <c r="C74" s="18">
        <f>(0.0/B74*100)</f>
        <v/>
      </c>
      <c r="D74" s="19" t="n">
        <v>4692</v>
      </c>
      <c r="E74" s="18" t="n">
        <v>417.24339576</v>
      </c>
      <c r="F74" s="20" t="n">
        <v>1.40662681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row>
    <row r="75" spans="1:22">
      <c r="A75" s="15" t="s">
        <v>550</v>
      </c>
      <c r="B75" s="17" t="n">
        <v>5375</v>
      </c>
      <c r="C75" s="18">
        <f>(0.0/B75*100)</f>
        <v/>
      </c>
      <c r="D75" s="19" t="n">
        <v>5375</v>
      </c>
      <c r="E75" s="18" t="n">
        <v>366.81798548</v>
      </c>
      <c r="F75" s="20" t="n">
        <v>2.95156554</v>
      </c>
      <c r="G75" s="18" t="s">
        <v>481</v>
      </c>
      <c r="H75" s="20" t="s">
        <v>481</v>
      </c>
      <c r="I75" s="18" t="s">
        <v>481</v>
      </c>
      <c r="J75" s="20" t="s">
        <v>481</v>
      </c>
      <c r="K75" s="18" t="s">
        <v>481</v>
      </c>
      <c r="L75" s="20" t="s">
        <v>481</v>
      </c>
      <c r="M75" s="18" t="s">
        <v>481</v>
      </c>
      <c r="N75" s="20" t="s">
        <v>481</v>
      </c>
      <c r="O75" s="18" t="s">
        <v>481</v>
      </c>
      <c r="P75" s="20" t="s">
        <v>481</v>
      </c>
      <c r="Q75" s="18" t="s">
        <v>481</v>
      </c>
      <c r="R75" s="20" t="s">
        <v>481</v>
      </c>
      <c r="S75" s="18" t="s">
        <v>481</v>
      </c>
      <c r="T75" s="20" t="s">
        <v>481</v>
      </c>
      <c r="U75" s="18" t="s">
        <v>481</v>
      </c>
      <c r="V75" s="20" t="s">
        <v>481</v>
      </c>
    </row>
    <row r="76" spans="1:22">
      <c r="A76" s="15" t="s">
        <v>551</v>
      </c>
      <c r="B76" s="17" t="n">
        <v>14167</v>
      </c>
      <c r="C76" s="18">
        <f>(0.0/B76*100)</f>
        <v/>
      </c>
      <c r="D76" s="19" t="n">
        <v>14167</v>
      </c>
      <c r="E76" s="18" t="n">
        <v>427.48273896</v>
      </c>
      <c r="F76" s="20" t="n">
        <v>2.40767111</v>
      </c>
      <c r="G76" s="18" t="s">
        <v>481</v>
      </c>
      <c r="H76" s="20" t="s">
        <v>481</v>
      </c>
      <c r="I76" s="18" t="s">
        <v>481</v>
      </c>
      <c r="J76" s="20" t="s">
        <v>481</v>
      </c>
      <c r="K76" s="18" t="s">
        <v>481</v>
      </c>
      <c r="L76" s="20" t="s">
        <v>481</v>
      </c>
      <c r="M76" s="18" t="s">
        <v>481</v>
      </c>
      <c r="N76" s="20" t="s">
        <v>481</v>
      </c>
      <c r="O76" s="18" t="s">
        <v>481</v>
      </c>
      <c r="P76" s="20" t="s">
        <v>481</v>
      </c>
      <c r="Q76" s="18" t="s">
        <v>481</v>
      </c>
      <c r="R76" s="20" t="s">
        <v>481</v>
      </c>
      <c r="S76" s="18" t="s">
        <v>481</v>
      </c>
      <c r="T76" s="20" t="s">
        <v>481</v>
      </c>
      <c r="U76" s="18" t="s">
        <v>481</v>
      </c>
      <c r="V76" s="20" t="s">
        <v>481</v>
      </c>
    </row>
    <row r="77" spans="1:22">
      <c r="A77" s="15" t="s">
        <v>552</v>
      </c>
      <c r="B77" s="17" t="n">
        <v>6062</v>
      </c>
      <c r="C77" s="18">
        <f>(0.0/B77*100)</f>
        <v/>
      </c>
      <c r="D77" s="19" t="n">
        <v>6062</v>
      </c>
      <c r="E77" s="18" t="n">
        <v>424.01045412</v>
      </c>
      <c r="F77" s="20" t="n">
        <v>2.63017612</v>
      </c>
      <c r="G77" s="18" t="n">
        <v>392.59420105</v>
      </c>
      <c r="H77" s="20" t="n">
        <v>6.07033989</v>
      </c>
      <c r="I77" s="18" t="n">
        <v>396.44520483</v>
      </c>
      <c r="J77" s="20" t="n">
        <v>8.60818111</v>
      </c>
      <c r="K77" s="18" t="s">
        <v>481</v>
      </c>
      <c r="L77" s="20" t="s">
        <v>481</v>
      </c>
      <c r="M77" s="18" t="s">
        <v>481</v>
      </c>
      <c r="N77" s="20" t="s">
        <v>481</v>
      </c>
      <c r="O77" s="18" t="s">
        <v>481</v>
      </c>
      <c r="P77" s="20" t="s">
        <v>481</v>
      </c>
      <c r="Q77" s="18" t="s">
        <v>481</v>
      </c>
      <c r="R77" s="20" t="s">
        <v>481</v>
      </c>
      <c r="S77" s="18" t="s">
        <v>481</v>
      </c>
      <c r="T77" s="20" t="s">
        <v>481</v>
      </c>
      <c r="U77" s="18" t="s">
        <v>481</v>
      </c>
      <c r="V77" s="20" t="s">
        <v>481</v>
      </c>
    </row>
    <row r="78" spans="1:22">
      <c r="A78" s="15" t="s">
        <v>553</v>
      </c>
      <c r="B78" s="17" t="n">
        <v>5826</v>
      </c>
      <c r="C78" s="18">
        <f>(0.0/B78*100)</f>
        <v/>
      </c>
      <c r="D78" s="19" t="n">
        <v>5826</v>
      </c>
      <c r="E78" s="18" t="n">
        <v>497.67359672</v>
      </c>
      <c r="F78" s="20" t="n">
        <v>4.2786505</v>
      </c>
      <c r="G78" s="18" t="s">
        <v>481</v>
      </c>
      <c r="H78" s="20" t="s">
        <v>481</v>
      </c>
      <c r="I78" s="18" t="n">
        <v>435.29511739</v>
      </c>
      <c r="J78" s="20" t="n">
        <v>15.93274372</v>
      </c>
      <c r="K78" s="18" t="s">
        <v>481</v>
      </c>
      <c r="L78" s="20" t="s">
        <v>481</v>
      </c>
      <c r="M78" s="18" t="s">
        <v>481</v>
      </c>
      <c r="N78" s="20" t="s">
        <v>481</v>
      </c>
      <c r="O78" s="18" t="s">
        <v>481</v>
      </c>
      <c r="P78" s="20" t="s">
        <v>481</v>
      </c>
      <c r="Q78" s="18" t="s">
        <v>481</v>
      </c>
      <c r="R78" s="20" t="s">
        <v>481</v>
      </c>
      <c r="S78" s="18" t="s">
        <v>481</v>
      </c>
      <c r="T78" s="20" t="s">
        <v>481</v>
      </c>
      <c r="U78" s="18" t="s">
        <v>481</v>
      </c>
      <c r="V78" s="20" t="s">
        <v>481</v>
      </c>
    </row>
    <row customHeight="1" ht="25" r="79" spans="1:22">
      <c r="A79" s="15" t="s">
        <v>554</v>
      </c>
      <c r="B79" s="17" t="n">
        <v>1657</v>
      </c>
      <c r="C79" s="18">
        <f>(0.0/B79*100)</f>
        <v/>
      </c>
      <c r="D79" s="19" t="n">
        <v>1657</v>
      </c>
      <c r="E79" s="18" t="n">
        <v>456.29558944</v>
      </c>
      <c r="F79" s="20" t="n">
        <v>6.90963052</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row>
    <row r="80" spans="1:22">
      <c r="A80" s="15" t="s">
        <v>555</v>
      </c>
      <c r="B80" s="17" t="n">
        <v>7841</v>
      </c>
      <c r="C80" s="18">
        <f>(0.0/B80*100)</f>
        <v/>
      </c>
      <c r="D80" s="19" t="n">
        <v>7841</v>
      </c>
      <c r="E80" s="18" t="n">
        <v>464.55581738</v>
      </c>
      <c r="F80" s="20" t="n">
        <v>4.51947484</v>
      </c>
      <c r="G80" s="18" t="n">
        <v>430.69394143</v>
      </c>
      <c r="H80" s="20" t="n">
        <v>10.89390851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row>
    <row r="81" spans="1:22">
      <c r="A81" s="23" t="s">
        <v>556</v>
      </c>
      <c r="B81" s="17" t="n">
        <v>8861</v>
      </c>
      <c r="C81" s="18">
        <f>(0.0/B81*100)</f>
        <v/>
      </c>
      <c r="D81" s="19" t="n">
        <v>8861</v>
      </c>
      <c r="E81" s="18" t="n">
        <v>448.23064363</v>
      </c>
      <c r="F81" s="20" t="n">
        <v>3.38195784</v>
      </c>
      <c r="G81" s="18" t="n">
        <v>428.02386177</v>
      </c>
      <c r="H81" s="20" t="n">
        <v>7.68941176</v>
      </c>
      <c r="I81" s="18" t="s">
        <v>481</v>
      </c>
      <c r="J81" s="20" t="s">
        <v>481</v>
      </c>
      <c r="K81" s="18" t="s">
        <v>481</v>
      </c>
      <c r="L81" s="20" t="s">
        <v>481</v>
      </c>
      <c r="M81" s="18" t="s">
        <v>481</v>
      </c>
      <c r="N81" s="20" t="s">
        <v>481</v>
      </c>
      <c r="O81" s="18" t="s">
        <v>481</v>
      </c>
      <c r="P81" s="20" t="s">
        <v>481</v>
      </c>
      <c r="Q81" s="18" t="s">
        <v>481</v>
      </c>
      <c r="R81" s="20" t="s">
        <v>481</v>
      </c>
      <c r="S81" s="18" t="s">
        <v>481</v>
      </c>
      <c r="T81" s="20" t="s">
        <v>481</v>
      </c>
      <c r="U81" s="18" t="s">
        <v>481</v>
      </c>
      <c r="V81" s="20" t="s">
        <v>481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2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939</v>
      </c>
    </row>
    <row customHeight="1" ht="30" r="4" spans="1:22">
      <c r="A4" s="6" t="n"/>
      <c r="B4" s="7" t="s">
        <v>462</v>
      </c>
      <c r="C4" s="7" t="s">
        <v>463</v>
      </c>
      <c r="D4" s="8" t="s">
        <v>462</v>
      </c>
      <c r="E4" s="9" t="s">
        <v>940</v>
      </c>
      <c r="F4" s="10" t="n"/>
      <c r="G4" s="9" t="s">
        <v>941</v>
      </c>
      <c r="H4" s="10" t="n"/>
      <c r="I4" s="9" t="s">
        <v>942</v>
      </c>
      <c r="J4" s="10" t="n"/>
      <c r="K4" s="9" t="s">
        <v>943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(0.0/B7*100)</f>
        <v/>
      </c>
      <c r="D7" s="19" t="n">
        <v>14530</v>
      </c>
      <c r="E7" s="18" t="n">
        <v>497.96226414</v>
      </c>
      <c r="F7" s="20" t="n">
        <v>1.88993906</v>
      </c>
      <c r="G7" s="18" t="n">
        <v>469.62288814</v>
      </c>
      <c r="H7" s="20" t="n">
        <v>4.23573621</v>
      </c>
      <c r="I7" s="18" t="n">
        <v>433.18211425</v>
      </c>
      <c r="J7" s="20" t="n">
        <v>12.90516803</v>
      </c>
      <c r="K7" s="18" t="s">
        <v>481</v>
      </c>
      <c r="L7" s="20" t="s">
        <v>481</v>
      </c>
      <c r="M7" s="18" t="s">
        <v>481</v>
      </c>
      <c r="N7" s="20" t="s">
        <v>481</v>
      </c>
      <c r="O7" s="18" t="s">
        <v>481</v>
      </c>
      <c r="P7" s="20" t="s">
        <v>481</v>
      </c>
      <c r="Q7" s="18" t="s">
        <v>481</v>
      </c>
      <c r="R7" s="20" t="s">
        <v>481</v>
      </c>
      <c r="S7" s="18" t="s">
        <v>481</v>
      </c>
      <c r="T7" s="20" t="s">
        <v>481</v>
      </c>
      <c r="U7" s="18" t="n">
        <v>470.76306286</v>
      </c>
      <c r="V7" s="20" t="n">
        <v>13.12158809</v>
      </c>
    </row>
    <row r="8" spans="1:22">
      <c r="A8" s="15" t="s">
        <v>483</v>
      </c>
      <c r="B8" s="17" t="n">
        <v>7007</v>
      </c>
      <c r="C8" s="18">
        <f>(0.0/B8*100)</f>
        <v/>
      </c>
      <c r="D8" s="19" t="n">
        <v>7007</v>
      </c>
      <c r="E8" s="18" t="n">
        <v>537.66340407</v>
      </c>
      <c r="F8" s="20" t="n">
        <v>5.90226338</v>
      </c>
      <c r="G8" s="18" t="n">
        <v>385.63034444</v>
      </c>
      <c r="H8" s="20" t="n">
        <v>10.35285832</v>
      </c>
      <c r="I8" s="18" t="n">
        <v>487.57878098</v>
      </c>
      <c r="J8" s="20" t="n">
        <v>3.20727574</v>
      </c>
      <c r="K8" s="18" t="s">
        <v>481</v>
      </c>
      <c r="L8" s="20" t="s">
        <v>481</v>
      </c>
      <c r="M8" s="18" t="s">
        <v>481</v>
      </c>
      <c r="N8" s="20" t="s">
        <v>481</v>
      </c>
      <c r="O8" s="18" t="s">
        <v>481</v>
      </c>
      <c r="P8" s="20" t="s">
        <v>481</v>
      </c>
      <c r="Q8" s="18" t="s">
        <v>481</v>
      </c>
      <c r="R8" s="20" t="s">
        <v>481</v>
      </c>
      <c r="S8" s="18" t="s">
        <v>481</v>
      </c>
      <c r="T8" s="20" t="s">
        <v>481</v>
      </c>
      <c r="U8" s="18" t="n">
        <v>424.9025</v>
      </c>
      <c r="V8" s="20" t="n">
        <v>36.33093301</v>
      </c>
    </row>
    <row r="9" spans="1:22">
      <c r="A9" s="15" t="s">
        <v>484</v>
      </c>
      <c r="B9" s="17" t="n">
        <v>9651</v>
      </c>
      <c r="C9" s="18">
        <f>(0.0/B9*100)</f>
        <v/>
      </c>
      <c r="D9" s="19" t="n">
        <v>9651</v>
      </c>
      <c r="E9" s="18" t="n">
        <v>542.22166434</v>
      </c>
      <c r="F9" s="20" t="n">
        <v>3.0357095</v>
      </c>
      <c r="G9" s="18" t="n">
        <v>341.87108384</v>
      </c>
      <c r="H9" s="20" t="n">
        <v>17.72510451</v>
      </c>
      <c r="I9" s="18" t="n">
        <v>458.03224749</v>
      </c>
      <c r="J9" s="20" t="n">
        <v>2.91668262</v>
      </c>
      <c r="K9" s="18" t="s">
        <v>481</v>
      </c>
      <c r="L9" s="20" t="s">
        <v>481</v>
      </c>
      <c r="M9" s="18" t="s">
        <v>481</v>
      </c>
      <c r="N9" s="20" t="s">
        <v>481</v>
      </c>
      <c r="O9" s="18" t="s">
        <v>481</v>
      </c>
      <c r="P9" s="20" t="s">
        <v>481</v>
      </c>
      <c r="Q9" s="18" t="s">
        <v>481</v>
      </c>
      <c r="R9" s="20" t="s">
        <v>481</v>
      </c>
      <c r="S9" s="18" t="s">
        <v>481</v>
      </c>
      <c r="T9" s="20" t="s">
        <v>481</v>
      </c>
      <c r="U9" s="18" t="s">
        <v>481</v>
      </c>
      <c r="V9" s="20" t="s">
        <v>481</v>
      </c>
    </row>
    <row r="10" spans="1:22">
      <c r="A10" s="15" t="s">
        <v>485</v>
      </c>
      <c r="B10" s="17" t="n">
        <v>20058</v>
      </c>
      <c r="C10" s="18">
        <f>(0.0/B10*100)</f>
        <v/>
      </c>
      <c r="D10" s="19" t="n">
        <v>20058</v>
      </c>
      <c r="E10" s="18" t="s">
        <v>481</v>
      </c>
      <c r="F10" s="20" t="s">
        <v>481</v>
      </c>
      <c r="G10" s="18" t="s">
        <v>481</v>
      </c>
      <c r="H10" s="20" t="s">
        <v>481</v>
      </c>
      <c r="I10" s="18" t="s">
        <v>481</v>
      </c>
      <c r="J10" s="20" t="s">
        <v>481</v>
      </c>
      <c r="K10" s="18" t="n">
        <v>515.7771734299999</v>
      </c>
      <c r="L10" s="20" t="n">
        <v>2.31148007</v>
      </c>
      <c r="M10" s="18" t="s">
        <v>481</v>
      </c>
      <c r="N10" s="20" t="s">
        <v>481</v>
      </c>
      <c r="O10" s="18" t="s">
        <v>481</v>
      </c>
      <c r="P10" s="20" t="s">
        <v>481</v>
      </c>
      <c r="Q10" s="18" t="s">
        <v>481</v>
      </c>
      <c r="R10" s="20" t="s">
        <v>481</v>
      </c>
      <c r="S10" s="18" t="s">
        <v>481</v>
      </c>
      <c r="T10" s="20" t="s">
        <v>481</v>
      </c>
      <c r="U10" s="18" t="n">
        <v>422.20717291</v>
      </c>
      <c r="V10" s="20" t="n">
        <v>18.98337863</v>
      </c>
    </row>
    <row r="11" spans="1:22">
      <c r="A11" s="15" t="s">
        <v>486</v>
      </c>
      <c r="B11" s="17" t="n">
        <v>7053</v>
      </c>
      <c r="C11" s="18">
        <f>(0.0/B11*100)</f>
        <v/>
      </c>
      <c r="D11" s="19" t="n">
        <v>7053</v>
      </c>
      <c r="E11" s="18" t="n">
        <v>422.71069885</v>
      </c>
      <c r="F11" s="20" t="n">
        <v>2.54169272</v>
      </c>
      <c r="G11" s="18" t="s">
        <v>481</v>
      </c>
      <c r="H11" s="20" t="s">
        <v>481</v>
      </c>
      <c r="I11" s="18" t="n">
        <v>416.07325699</v>
      </c>
      <c r="J11" s="20" t="n">
        <v>14.49211624</v>
      </c>
      <c r="K11" s="18" t="s">
        <v>481</v>
      </c>
      <c r="L11" s="20" t="s">
        <v>481</v>
      </c>
      <c r="M11" s="18" t="s">
        <v>481</v>
      </c>
      <c r="N11" s="20" t="s">
        <v>481</v>
      </c>
      <c r="O11" s="18" t="s">
        <v>481</v>
      </c>
      <c r="P11" s="20" t="s">
        <v>481</v>
      </c>
      <c r="Q11" s="18" t="s">
        <v>481</v>
      </c>
      <c r="R11" s="20" t="s">
        <v>481</v>
      </c>
      <c r="S11" s="18" t="s">
        <v>481</v>
      </c>
      <c r="T11" s="20" t="s">
        <v>481</v>
      </c>
      <c r="U11" s="18" t="s">
        <v>481</v>
      </c>
      <c r="V11" s="20" t="s">
        <v>481</v>
      </c>
    </row>
    <row r="12" spans="1:22">
      <c r="A12" s="15" t="s">
        <v>487</v>
      </c>
      <c r="B12" s="17" t="n">
        <v>6894</v>
      </c>
      <c r="C12" s="18">
        <f>(0.0/B12*100)</f>
        <v/>
      </c>
      <c r="D12" s="19" t="n">
        <v>6894</v>
      </c>
      <c r="E12" s="18" t="n">
        <v>498.60148456</v>
      </c>
      <c r="F12" s="20" t="n">
        <v>3.2508901</v>
      </c>
      <c r="G12" s="18" t="s">
        <v>481</v>
      </c>
      <c r="H12" s="20" t="s">
        <v>481</v>
      </c>
      <c r="I12" s="18" t="n">
        <v>479.73112036</v>
      </c>
      <c r="J12" s="20" t="n">
        <v>4.23419998</v>
      </c>
      <c r="K12" s="18" t="s">
        <v>481</v>
      </c>
      <c r="L12" s="20" t="s">
        <v>481</v>
      </c>
      <c r="M12" s="18" t="s">
        <v>481</v>
      </c>
      <c r="N12" s="20" t="s">
        <v>481</v>
      </c>
      <c r="O12" s="18" t="s">
        <v>481</v>
      </c>
      <c r="P12" s="20" t="s">
        <v>481</v>
      </c>
      <c r="Q12" s="18" t="s">
        <v>481</v>
      </c>
      <c r="R12" s="20" t="s">
        <v>481</v>
      </c>
      <c r="S12" s="18" t="s">
        <v>481</v>
      </c>
      <c r="T12" s="20" t="s">
        <v>481</v>
      </c>
      <c r="U12" s="18" t="s">
        <v>481</v>
      </c>
      <c r="V12" s="20" t="s">
        <v>481</v>
      </c>
    </row>
    <row r="13" spans="1:22">
      <c r="A13" s="15" t="s">
        <v>488</v>
      </c>
      <c r="B13" s="17" t="n">
        <v>7161</v>
      </c>
      <c r="C13" s="18">
        <f>(0.0/B13*100)</f>
        <v/>
      </c>
      <c r="D13" s="19" t="n">
        <v>7161</v>
      </c>
      <c r="E13" s="18" t="n">
        <v>511.08763174</v>
      </c>
      <c r="F13" s="20" t="n">
        <v>2.17417839</v>
      </c>
      <c r="G13" s="18" t="s">
        <v>481</v>
      </c>
      <c r="H13" s="20" t="s">
        <v>481</v>
      </c>
      <c r="I13" s="18" t="s">
        <v>481</v>
      </c>
      <c r="J13" s="20" t="s">
        <v>481</v>
      </c>
      <c r="K13" s="18" t="s">
        <v>481</v>
      </c>
      <c r="L13" s="20" t="s">
        <v>481</v>
      </c>
      <c r="M13" s="18" t="s">
        <v>481</v>
      </c>
      <c r="N13" s="20" t="s">
        <v>481</v>
      </c>
      <c r="O13" s="18" t="s">
        <v>481</v>
      </c>
      <c r="P13" s="20" t="s">
        <v>481</v>
      </c>
      <c r="Q13" s="18" t="s">
        <v>481</v>
      </c>
      <c r="R13" s="20" t="s">
        <v>481</v>
      </c>
      <c r="S13" s="18" t="s">
        <v>481</v>
      </c>
      <c r="T13" s="20" t="s">
        <v>481</v>
      </c>
      <c r="U13" s="18" t="s">
        <v>481</v>
      </c>
      <c r="V13" s="20" t="s">
        <v>481</v>
      </c>
    </row>
    <row r="14" spans="1:22">
      <c r="A14" s="15" t="s">
        <v>489</v>
      </c>
      <c r="B14" s="17" t="n">
        <v>5587</v>
      </c>
      <c r="C14" s="18">
        <f>(0.0/B14*100)</f>
        <v/>
      </c>
      <c r="D14" s="19" t="n">
        <v>5587</v>
      </c>
      <c r="E14" s="18" t="n">
        <v>519.53418393</v>
      </c>
      <c r="F14" s="20" t="n">
        <v>2.04617346</v>
      </c>
      <c r="G14" s="18" t="s">
        <v>481</v>
      </c>
      <c r="H14" s="20" t="s">
        <v>481</v>
      </c>
      <c r="I14" s="18" t="n">
        <v>517.71843725</v>
      </c>
      <c r="J14" s="20" t="n">
        <v>39.81487286</v>
      </c>
      <c r="K14" s="18" t="s">
        <v>481</v>
      </c>
      <c r="L14" s="20" t="s">
        <v>481</v>
      </c>
      <c r="M14" s="18" t="s">
        <v>481</v>
      </c>
      <c r="N14" s="20" t="s">
        <v>481</v>
      </c>
      <c r="O14" s="18" t="s">
        <v>481</v>
      </c>
      <c r="P14" s="20" t="s">
        <v>481</v>
      </c>
      <c r="Q14" s="18" t="s">
        <v>481</v>
      </c>
      <c r="R14" s="20" t="s">
        <v>481</v>
      </c>
      <c r="S14" s="18" t="s">
        <v>481</v>
      </c>
      <c r="T14" s="20" t="s">
        <v>481</v>
      </c>
      <c r="U14" s="18" t="s">
        <v>481</v>
      </c>
      <c r="V14" s="20" t="s">
        <v>481</v>
      </c>
    </row>
    <row r="15" spans="1:22">
      <c r="A15" s="15" t="s">
        <v>490</v>
      </c>
      <c r="B15" s="17" t="n">
        <v>5882</v>
      </c>
      <c r="C15" s="18">
        <f>(0.0/B15*100)</f>
        <v/>
      </c>
      <c r="D15" s="19" t="n">
        <v>5882</v>
      </c>
      <c r="E15" s="18" t="n">
        <v>511.07685299</v>
      </c>
      <c r="F15" s="20" t="n">
        <v>2.30925184</v>
      </c>
      <c r="G15" s="18" t="s">
        <v>481</v>
      </c>
      <c r="H15" s="20" t="s">
        <v>481</v>
      </c>
      <c r="I15" s="18" t="s">
        <v>481</v>
      </c>
      <c r="J15" s="20" t="s">
        <v>481</v>
      </c>
      <c r="K15" s="18" t="s">
        <v>481</v>
      </c>
      <c r="L15" s="20" t="s">
        <v>481</v>
      </c>
      <c r="M15" s="18" t="s">
        <v>481</v>
      </c>
      <c r="N15" s="20" t="s">
        <v>481</v>
      </c>
      <c r="O15" s="18" t="s">
        <v>481</v>
      </c>
      <c r="P15" s="20" t="s">
        <v>481</v>
      </c>
      <c r="Q15" s="18" t="s">
        <v>481</v>
      </c>
      <c r="R15" s="20" t="s">
        <v>481</v>
      </c>
      <c r="S15" s="18" t="s">
        <v>481</v>
      </c>
      <c r="T15" s="20" t="s">
        <v>481</v>
      </c>
      <c r="U15" s="18" t="s">
        <v>481</v>
      </c>
      <c r="V15" s="20" t="s">
        <v>481</v>
      </c>
    </row>
    <row r="16" spans="1:22">
      <c r="A16" s="15" t="s">
        <v>491</v>
      </c>
      <c r="B16" s="17" t="n">
        <v>6108</v>
      </c>
      <c r="C16" s="18">
        <f>(0.0/B16*100)</f>
        <v/>
      </c>
      <c r="D16" s="19" t="n">
        <v>6108</v>
      </c>
      <c r="E16" s="18" t="n">
        <v>510.85301559</v>
      </c>
      <c r="F16" s="20" t="n">
        <v>2.61252478</v>
      </c>
      <c r="G16" s="18" t="n">
        <v>353.09917481</v>
      </c>
      <c r="H16" s="20" t="n">
        <v>7.10334526</v>
      </c>
      <c r="I16" s="18" t="n">
        <v>434.92994823</v>
      </c>
      <c r="J16" s="20" t="n">
        <v>4.40855018</v>
      </c>
      <c r="K16" s="18" t="s">
        <v>481</v>
      </c>
      <c r="L16" s="20" t="s">
        <v>481</v>
      </c>
      <c r="M16" s="18" t="s">
        <v>481</v>
      </c>
      <c r="N16" s="20" t="s">
        <v>481</v>
      </c>
      <c r="O16" s="18" t="s">
        <v>481</v>
      </c>
      <c r="P16" s="20" t="s">
        <v>481</v>
      </c>
      <c r="Q16" s="18" t="s">
        <v>481</v>
      </c>
      <c r="R16" s="20" t="s">
        <v>481</v>
      </c>
      <c r="S16" s="18" t="s">
        <v>481</v>
      </c>
      <c r="T16" s="20" t="s">
        <v>481</v>
      </c>
      <c r="U16" s="18" t="s">
        <v>481</v>
      </c>
      <c r="V16" s="20" t="s">
        <v>481</v>
      </c>
    </row>
    <row r="17" spans="1:22">
      <c r="A17" s="15" t="s">
        <v>492</v>
      </c>
      <c r="B17" s="17" t="n">
        <v>6504</v>
      </c>
      <c r="C17" s="18">
        <f>(0.0/B17*100)</f>
        <v/>
      </c>
      <c r="D17" s="19" t="n">
        <v>6504</v>
      </c>
      <c r="E17" s="18" t="n">
        <v>506.90408362</v>
      </c>
      <c r="F17" s="20" t="n">
        <v>2.92665136</v>
      </c>
      <c r="G17" s="18" t="n">
        <v>404.20946441</v>
      </c>
      <c r="H17" s="20" t="n">
        <v>15.04462256</v>
      </c>
      <c r="I17" s="18" t="n">
        <v>484.20866998</v>
      </c>
      <c r="J17" s="20" t="n">
        <v>9.88759465</v>
      </c>
      <c r="K17" s="18" t="s">
        <v>481</v>
      </c>
      <c r="L17" s="20" t="s">
        <v>481</v>
      </c>
      <c r="M17" s="18" t="s">
        <v>481</v>
      </c>
      <c r="N17" s="20" t="s">
        <v>481</v>
      </c>
      <c r="O17" s="18" t="s">
        <v>481</v>
      </c>
      <c r="P17" s="20" t="s">
        <v>481</v>
      </c>
      <c r="Q17" s="18" t="s">
        <v>481</v>
      </c>
      <c r="R17" s="20" t="s">
        <v>481</v>
      </c>
      <c r="S17" s="18" t="s">
        <v>481</v>
      </c>
      <c r="T17" s="20" t="s">
        <v>481</v>
      </c>
      <c r="U17" s="18" t="s">
        <v>481</v>
      </c>
      <c r="V17" s="20" t="s">
        <v>481</v>
      </c>
    </row>
    <row r="18" spans="1:22">
      <c r="A18" s="15" t="s">
        <v>493</v>
      </c>
      <c r="B18" s="17" t="n">
        <v>5532</v>
      </c>
      <c r="C18" s="18">
        <f>(0.0/B18*100)</f>
        <v/>
      </c>
      <c r="D18" s="19" t="n">
        <v>5532</v>
      </c>
      <c r="E18" s="18" t="n">
        <v>469.27851815</v>
      </c>
      <c r="F18" s="20" t="n">
        <v>2.91916281</v>
      </c>
      <c r="G18" s="18" t="s">
        <v>481</v>
      </c>
      <c r="H18" s="20" t="s">
        <v>481</v>
      </c>
      <c r="I18" s="18" t="n">
        <v>373.9707862</v>
      </c>
      <c r="J18" s="20" t="n">
        <v>5.31973744</v>
      </c>
      <c r="K18" s="18" t="s">
        <v>481</v>
      </c>
      <c r="L18" s="20" t="s">
        <v>481</v>
      </c>
      <c r="M18" s="18" t="s">
        <v>481</v>
      </c>
      <c r="N18" s="20" t="s">
        <v>481</v>
      </c>
      <c r="O18" s="18" t="s">
        <v>481</v>
      </c>
      <c r="P18" s="20" t="s">
        <v>481</v>
      </c>
      <c r="Q18" s="18" t="s">
        <v>481</v>
      </c>
      <c r="R18" s="20" t="s">
        <v>481</v>
      </c>
      <c r="S18" s="18" t="s">
        <v>481</v>
      </c>
      <c r="T18" s="20" t="s">
        <v>481</v>
      </c>
      <c r="U18" s="18" t="s">
        <v>481</v>
      </c>
      <c r="V18" s="20" t="s">
        <v>481</v>
      </c>
    </row>
    <row r="19" spans="1:22">
      <c r="A19" s="15" t="s">
        <v>494</v>
      </c>
      <c r="B19" s="17" t="n">
        <v>5658</v>
      </c>
      <c r="C19" s="18">
        <f>(0.0/B19*100)</f>
        <v/>
      </c>
      <c r="D19" s="19" t="n">
        <v>5658</v>
      </c>
      <c r="E19" s="18" t="n">
        <v>492.21039055</v>
      </c>
      <c r="F19" s="20" t="n">
        <v>2.78017262</v>
      </c>
      <c r="G19" s="18" t="s">
        <v>481</v>
      </c>
      <c r="H19" s="20" t="s">
        <v>481</v>
      </c>
      <c r="I19" s="18" t="n">
        <v>395.72019254</v>
      </c>
      <c r="J19" s="20" t="n">
        <v>4.98627846</v>
      </c>
      <c r="K19" s="18" t="s">
        <v>481</v>
      </c>
      <c r="L19" s="20" t="s">
        <v>481</v>
      </c>
      <c r="M19" s="18" t="s">
        <v>481</v>
      </c>
      <c r="N19" s="20" t="s">
        <v>481</v>
      </c>
      <c r="O19" s="18" t="s">
        <v>481</v>
      </c>
      <c r="P19" s="20" t="s">
        <v>481</v>
      </c>
      <c r="Q19" s="18" t="s">
        <v>481</v>
      </c>
      <c r="R19" s="20" t="s">
        <v>481</v>
      </c>
      <c r="S19" s="18" t="s">
        <v>481</v>
      </c>
      <c r="T19" s="20" t="s">
        <v>481</v>
      </c>
      <c r="U19" s="18" t="s">
        <v>481</v>
      </c>
      <c r="V19" s="20" t="s">
        <v>481</v>
      </c>
    </row>
    <row r="20" spans="1:22">
      <c r="A20" s="15" t="s">
        <v>495</v>
      </c>
      <c r="B20" s="17" t="n">
        <v>3371</v>
      </c>
      <c r="C20" s="18">
        <f>(0.0/B20*100)</f>
        <v/>
      </c>
      <c r="D20" s="19" t="n">
        <v>3371</v>
      </c>
      <c r="E20" s="18" t="n">
        <v>488.03318441</v>
      </c>
      <c r="F20" s="20" t="n">
        <v>1.98867918</v>
      </c>
      <c r="G20" s="18" t="s">
        <v>481</v>
      </c>
      <c r="H20" s="20" t="s">
        <v>481</v>
      </c>
      <c r="I20" s="18" t="s">
        <v>481</v>
      </c>
      <c r="J20" s="20" t="s">
        <v>481</v>
      </c>
      <c r="K20" s="18" t="s">
        <v>481</v>
      </c>
      <c r="L20" s="20" t="s">
        <v>481</v>
      </c>
      <c r="M20" s="18" t="s">
        <v>481</v>
      </c>
      <c r="N20" s="20" t="s">
        <v>481</v>
      </c>
      <c r="O20" s="18" t="s">
        <v>481</v>
      </c>
      <c r="P20" s="20" t="s">
        <v>481</v>
      </c>
      <c r="Q20" s="18" t="s">
        <v>481</v>
      </c>
      <c r="R20" s="20" t="s">
        <v>481</v>
      </c>
      <c r="S20" s="18" t="s">
        <v>481</v>
      </c>
      <c r="T20" s="20" t="s">
        <v>481</v>
      </c>
      <c r="U20" s="18" t="s">
        <v>481</v>
      </c>
      <c r="V20" s="20" t="s">
        <v>481</v>
      </c>
    </row>
    <row r="21" spans="1:22">
      <c r="A21" s="15" t="s">
        <v>496</v>
      </c>
      <c r="B21" s="17" t="n">
        <v>5741</v>
      </c>
      <c r="C21" s="18">
        <f>(0.0/B21*100)</f>
        <v/>
      </c>
      <c r="D21" s="19" t="n">
        <v>5741</v>
      </c>
      <c r="E21" s="18" t="n">
        <v>504.63813006</v>
      </c>
      <c r="F21" s="20" t="n">
        <v>1.89942114</v>
      </c>
      <c r="G21" s="18" t="n">
        <v>386.24622424</v>
      </c>
      <c r="H21" s="20" t="n">
        <v>19.88775805</v>
      </c>
      <c r="I21" s="18" t="s">
        <v>481</v>
      </c>
      <c r="J21" s="20" t="s">
        <v>481</v>
      </c>
      <c r="K21" s="18" t="s">
        <v>481</v>
      </c>
      <c r="L21" s="20" t="s">
        <v>481</v>
      </c>
      <c r="M21" s="18" t="s">
        <v>481</v>
      </c>
      <c r="N21" s="20" t="s">
        <v>481</v>
      </c>
      <c r="O21" s="18" t="s">
        <v>481</v>
      </c>
      <c r="P21" s="20" t="s">
        <v>481</v>
      </c>
      <c r="Q21" s="18" t="s">
        <v>481</v>
      </c>
      <c r="R21" s="20" t="s">
        <v>481</v>
      </c>
      <c r="S21" s="18" t="s">
        <v>481</v>
      </c>
      <c r="T21" s="20" t="s">
        <v>481</v>
      </c>
      <c r="U21" s="18" t="s">
        <v>481</v>
      </c>
      <c r="V21" s="20" t="s">
        <v>481</v>
      </c>
    </row>
    <row r="22" spans="1:22">
      <c r="A22" s="15" t="s">
        <v>497</v>
      </c>
      <c r="B22" s="17" t="n">
        <v>6598</v>
      </c>
      <c r="C22" s="18">
        <f>(0.0/B22*100)</f>
        <v/>
      </c>
      <c r="D22" s="19" t="n">
        <v>6598</v>
      </c>
      <c r="E22" s="18" t="n">
        <v>469.66945416</v>
      </c>
      <c r="F22" s="20" t="n">
        <v>3.62920111</v>
      </c>
      <c r="G22" s="18" t="s">
        <v>481</v>
      </c>
      <c r="H22" s="20" t="s">
        <v>481</v>
      </c>
      <c r="I22" s="18" t="s">
        <v>481</v>
      </c>
      <c r="J22" s="20" t="s">
        <v>481</v>
      </c>
      <c r="K22" s="18" t="s">
        <v>481</v>
      </c>
      <c r="L22" s="20" t="s">
        <v>481</v>
      </c>
      <c r="M22" s="18" t="s">
        <v>481</v>
      </c>
      <c r="N22" s="20" t="s">
        <v>481</v>
      </c>
      <c r="O22" s="18" t="s">
        <v>481</v>
      </c>
      <c r="P22" s="20" t="s">
        <v>481</v>
      </c>
      <c r="Q22" s="18" t="s">
        <v>481</v>
      </c>
      <c r="R22" s="20" t="s">
        <v>481</v>
      </c>
      <c r="S22" s="18" t="s">
        <v>481</v>
      </c>
      <c r="T22" s="20" t="s">
        <v>481</v>
      </c>
      <c r="U22" s="18" t="s">
        <v>481</v>
      </c>
      <c r="V22" s="20" t="s">
        <v>481</v>
      </c>
    </row>
    <row r="23" spans="1:22">
      <c r="A23" s="15" t="s">
        <v>498</v>
      </c>
      <c r="B23" s="17" t="n">
        <v>11583</v>
      </c>
      <c r="C23" s="18">
        <f>(0.0/B23*100)</f>
        <v/>
      </c>
      <c r="D23" s="19" t="n">
        <v>11583</v>
      </c>
      <c r="E23" s="18" t="n">
        <v>517.3435951500001</v>
      </c>
      <c r="F23" s="20" t="n">
        <v>4.61910842</v>
      </c>
      <c r="G23" s="18" t="s">
        <v>481</v>
      </c>
      <c r="H23" s="20" t="s">
        <v>481</v>
      </c>
      <c r="I23" s="18" t="n">
        <v>461.81231315</v>
      </c>
      <c r="J23" s="20" t="n">
        <v>3.37287139</v>
      </c>
      <c r="K23" s="18" t="s">
        <v>481</v>
      </c>
      <c r="L23" s="20" t="s">
        <v>481</v>
      </c>
      <c r="M23" s="18" t="s">
        <v>481</v>
      </c>
      <c r="N23" s="20" t="s">
        <v>481</v>
      </c>
      <c r="O23" s="18" t="s">
        <v>481</v>
      </c>
      <c r="P23" s="20" t="s">
        <v>481</v>
      </c>
      <c r="Q23" s="18" t="s">
        <v>481</v>
      </c>
      <c r="R23" s="20" t="s">
        <v>481</v>
      </c>
      <c r="S23" s="18" t="s">
        <v>481</v>
      </c>
      <c r="T23" s="20" t="s">
        <v>481</v>
      </c>
      <c r="U23" s="18" t="s">
        <v>481</v>
      </c>
      <c r="V23" s="20" t="s">
        <v>481</v>
      </c>
    </row>
    <row r="24" spans="1:22">
      <c r="A24" s="15" t="s">
        <v>499</v>
      </c>
      <c r="B24" s="17" t="n">
        <v>6647</v>
      </c>
      <c r="C24" s="18">
        <f>(0.0/B24*100)</f>
        <v/>
      </c>
      <c r="D24" s="19" t="n">
        <v>6647</v>
      </c>
      <c r="E24" s="18" t="n">
        <v>543.75613934</v>
      </c>
      <c r="F24" s="20" t="n">
        <v>3.25999708</v>
      </c>
      <c r="G24" s="18" t="s">
        <v>481</v>
      </c>
      <c r="H24" s="20" t="s">
        <v>481</v>
      </c>
      <c r="I24" s="18" t="n">
        <v>497.46226324</v>
      </c>
      <c r="J24" s="20" t="n">
        <v>5.26115046</v>
      </c>
      <c r="K24" s="18" t="s">
        <v>481</v>
      </c>
      <c r="L24" s="20" t="s">
        <v>481</v>
      </c>
      <c r="M24" s="18" t="s">
        <v>481</v>
      </c>
      <c r="N24" s="20" t="s">
        <v>481</v>
      </c>
      <c r="O24" s="18" t="s">
        <v>481</v>
      </c>
      <c r="P24" s="20" t="s">
        <v>481</v>
      </c>
      <c r="Q24" s="18" t="s">
        <v>481</v>
      </c>
      <c r="R24" s="20" t="s">
        <v>481</v>
      </c>
      <c r="S24" s="18" t="s">
        <v>481</v>
      </c>
      <c r="T24" s="20" t="s">
        <v>481</v>
      </c>
      <c r="U24" s="18" t="s">
        <v>481</v>
      </c>
      <c r="V24" s="20" t="s">
        <v>481</v>
      </c>
    </row>
    <row r="25" spans="1:22">
      <c r="A25" s="15" t="s">
        <v>500</v>
      </c>
      <c r="B25" s="17" t="n">
        <v>5581</v>
      </c>
      <c r="C25" s="18">
        <f>(0.0/B25*100)</f>
        <v/>
      </c>
      <c r="D25" s="19" t="n">
        <v>5581</v>
      </c>
      <c r="E25" s="18" t="n">
        <v>537.78147809</v>
      </c>
      <c r="F25" s="20" t="n">
        <v>3.98189573</v>
      </c>
      <c r="G25" s="18" t="s">
        <v>481</v>
      </c>
      <c r="H25" s="20" t="s">
        <v>481</v>
      </c>
      <c r="I25" s="18" t="n">
        <v>452.98563945</v>
      </c>
      <c r="J25" s="20" t="n">
        <v>9.87187321</v>
      </c>
      <c r="K25" s="18" t="s">
        <v>481</v>
      </c>
      <c r="L25" s="20" t="s">
        <v>481</v>
      </c>
      <c r="M25" s="18" t="s">
        <v>481</v>
      </c>
      <c r="N25" s="20" t="s">
        <v>481</v>
      </c>
      <c r="O25" s="18" t="s">
        <v>481</v>
      </c>
      <c r="P25" s="20" t="s">
        <v>481</v>
      </c>
      <c r="Q25" s="18" t="s">
        <v>481</v>
      </c>
      <c r="R25" s="20" t="s">
        <v>481</v>
      </c>
      <c r="S25" s="18" t="s">
        <v>481</v>
      </c>
      <c r="T25" s="20" t="s">
        <v>481</v>
      </c>
      <c r="U25" s="18" t="s">
        <v>481</v>
      </c>
      <c r="V25" s="20" t="s">
        <v>481</v>
      </c>
    </row>
    <row r="26" spans="1:22">
      <c r="A26" s="15" t="s">
        <v>501</v>
      </c>
      <c r="B26" s="17" t="n">
        <v>4869</v>
      </c>
      <c r="C26" s="18">
        <f>(0.0/B26*100)</f>
        <v/>
      </c>
      <c r="D26" s="19" t="n">
        <v>4869</v>
      </c>
      <c r="E26" s="18" t="n">
        <v>482.13603508</v>
      </c>
      <c r="F26" s="20" t="n">
        <v>1.85158461</v>
      </c>
      <c r="G26" s="18" t="s">
        <v>481</v>
      </c>
      <c r="H26" s="20" t="s">
        <v>481</v>
      </c>
      <c r="I26" s="18" t="n">
        <v>502.74164092</v>
      </c>
      <c r="J26" s="20" t="n">
        <v>12.5306238</v>
      </c>
      <c r="K26" s="18" t="s">
        <v>481</v>
      </c>
      <c r="L26" s="20" t="s">
        <v>481</v>
      </c>
      <c r="M26" s="18" t="s">
        <v>481</v>
      </c>
      <c r="N26" s="20" t="s">
        <v>481</v>
      </c>
      <c r="O26" s="18" t="s">
        <v>481</v>
      </c>
      <c r="P26" s="20" t="s">
        <v>481</v>
      </c>
      <c r="Q26" s="18" t="s">
        <v>481</v>
      </c>
      <c r="R26" s="20" t="s">
        <v>481</v>
      </c>
      <c r="S26" s="18" t="s">
        <v>481</v>
      </c>
      <c r="T26" s="20" t="s">
        <v>481</v>
      </c>
      <c r="U26" s="18" t="s">
        <v>481</v>
      </c>
      <c r="V26" s="20" t="s">
        <v>481</v>
      </c>
    </row>
    <row r="27" spans="1:22">
      <c r="A27" s="15" t="s">
        <v>502</v>
      </c>
      <c r="B27" s="17" t="n">
        <v>5299</v>
      </c>
      <c r="C27" s="18">
        <f>(0.0/B27*100)</f>
        <v/>
      </c>
      <c r="D27" s="19" t="n">
        <v>5299</v>
      </c>
      <c r="E27" s="18" t="n">
        <v>497.51389248</v>
      </c>
      <c r="F27" s="20" t="n">
        <v>1.56231405</v>
      </c>
      <c r="G27" s="18" t="s">
        <v>481</v>
      </c>
      <c r="H27" s="20" t="s">
        <v>481</v>
      </c>
      <c r="I27" s="18" t="n">
        <v>486.15180082</v>
      </c>
      <c r="J27" s="20" t="n">
        <v>3.01586593</v>
      </c>
      <c r="K27" s="18" t="n">
        <v>359.75121689</v>
      </c>
      <c r="L27" s="20" t="n">
        <v>3.44971556</v>
      </c>
      <c r="M27" s="18" t="s">
        <v>481</v>
      </c>
      <c r="N27" s="20" t="s">
        <v>481</v>
      </c>
      <c r="O27" s="18" t="s">
        <v>481</v>
      </c>
      <c r="P27" s="20" t="s">
        <v>481</v>
      </c>
      <c r="Q27" s="18" t="s">
        <v>481</v>
      </c>
      <c r="R27" s="20" t="s">
        <v>481</v>
      </c>
      <c r="S27" s="18" t="s">
        <v>481</v>
      </c>
      <c r="T27" s="20" t="s">
        <v>481</v>
      </c>
      <c r="U27" s="18" t="s">
        <v>481</v>
      </c>
      <c r="V27" s="20" t="s">
        <v>481</v>
      </c>
    </row>
    <row r="28" spans="1:22">
      <c r="A28" s="15" t="s">
        <v>503</v>
      </c>
      <c r="B28" s="17" t="n">
        <v>7568</v>
      </c>
      <c r="C28" s="18">
        <f>(0.0/B28*100)</f>
        <v/>
      </c>
      <c r="D28" s="19" t="n">
        <v>7568</v>
      </c>
      <c r="E28" s="18" t="n">
        <v>401.99091637</v>
      </c>
      <c r="F28" s="20" t="n">
        <v>2.76771516</v>
      </c>
      <c r="G28" s="18" t="s">
        <v>481</v>
      </c>
      <c r="H28" s="20" t="s">
        <v>481</v>
      </c>
      <c r="I28" s="18" t="n">
        <v>425.84557954</v>
      </c>
      <c r="J28" s="20" t="n">
        <v>4.28510486</v>
      </c>
      <c r="K28" s="18" t="s">
        <v>481</v>
      </c>
      <c r="L28" s="20" t="s">
        <v>481</v>
      </c>
      <c r="M28" s="18" t="s">
        <v>481</v>
      </c>
      <c r="N28" s="20" t="s">
        <v>481</v>
      </c>
      <c r="O28" s="18" t="s">
        <v>481</v>
      </c>
      <c r="P28" s="20" t="s">
        <v>481</v>
      </c>
      <c r="Q28" s="18" t="s">
        <v>481</v>
      </c>
      <c r="R28" s="20" t="s">
        <v>481</v>
      </c>
      <c r="S28" s="18" t="s">
        <v>481</v>
      </c>
      <c r="T28" s="20" t="s">
        <v>481</v>
      </c>
      <c r="U28" s="18" t="s">
        <v>481</v>
      </c>
      <c r="V28" s="20" t="s">
        <v>481</v>
      </c>
    </row>
    <row r="29" spans="1:22">
      <c r="A29" s="15" t="s">
        <v>504</v>
      </c>
      <c r="B29" s="17" t="n">
        <v>5385</v>
      </c>
      <c r="C29" s="18">
        <f>(0.0/B29*100)</f>
        <v/>
      </c>
      <c r="D29" s="19" t="n">
        <v>5385</v>
      </c>
      <c r="E29" s="18" t="n">
        <v>545.15788853</v>
      </c>
      <c r="F29" s="20" t="n">
        <v>2.07747392</v>
      </c>
      <c r="G29" s="18" t="n">
        <v>428.71769414</v>
      </c>
      <c r="H29" s="20" t="n">
        <v>3.68577449</v>
      </c>
      <c r="I29" s="18" t="n">
        <v>342.77992455</v>
      </c>
      <c r="J29" s="20" t="n">
        <v>10.70297894</v>
      </c>
      <c r="K29" s="18" t="s">
        <v>481</v>
      </c>
      <c r="L29" s="20" t="s">
        <v>481</v>
      </c>
      <c r="M29" s="18" t="s">
        <v>481</v>
      </c>
      <c r="N29" s="20" t="s">
        <v>481</v>
      </c>
      <c r="O29" s="18" t="s">
        <v>481</v>
      </c>
      <c r="P29" s="20" t="s">
        <v>481</v>
      </c>
      <c r="Q29" s="18" t="s">
        <v>481</v>
      </c>
      <c r="R29" s="20" t="s">
        <v>481</v>
      </c>
      <c r="S29" s="18" t="s">
        <v>481</v>
      </c>
      <c r="T29" s="20" t="s">
        <v>481</v>
      </c>
      <c r="U29" s="18" t="s">
        <v>481</v>
      </c>
      <c r="V29" s="20" t="s">
        <v>481</v>
      </c>
    </row>
    <row r="30" spans="1:22">
      <c r="A30" s="15" t="s">
        <v>505</v>
      </c>
      <c r="B30" s="17" t="n">
        <v>4520</v>
      </c>
      <c r="C30" s="18">
        <f>(0.0/B30*100)</f>
        <v/>
      </c>
      <c r="D30" s="19" t="n">
        <v>4520</v>
      </c>
      <c r="E30" s="18" t="n">
        <v>495.22325646</v>
      </c>
      <c r="F30" s="20" t="n">
        <v>2.26537897</v>
      </c>
      <c r="G30" s="18" t="s">
        <v>481</v>
      </c>
      <c r="H30" s="20" t="s">
        <v>481</v>
      </c>
      <c r="I30" s="18" t="s">
        <v>481</v>
      </c>
      <c r="J30" s="20" t="s">
        <v>481</v>
      </c>
      <c r="K30" s="18" t="s">
        <v>481</v>
      </c>
      <c r="L30" s="20" t="s">
        <v>481</v>
      </c>
      <c r="M30" s="18" t="s">
        <v>481</v>
      </c>
      <c r="N30" s="20" t="s">
        <v>481</v>
      </c>
      <c r="O30" s="18" t="s">
        <v>481</v>
      </c>
      <c r="P30" s="20" t="s">
        <v>481</v>
      </c>
      <c r="Q30" s="18" t="s">
        <v>481</v>
      </c>
      <c r="R30" s="20" t="s">
        <v>481</v>
      </c>
      <c r="S30" s="18" t="s">
        <v>481</v>
      </c>
      <c r="T30" s="20" t="s">
        <v>481</v>
      </c>
      <c r="U30" s="18" t="s">
        <v>481</v>
      </c>
      <c r="V30" s="20" t="s">
        <v>481</v>
      </c>
    </row>
    <row r="31" spans="1:22">
      <c r="A31" s="15" t="s">
        <v>506</v>
      </c>
      <c r="B31" s="17" t="n">
        <v>5456</v>
      </c>
      <c r="C31" s="18">
        <f>(0.0/B31*100)</f>
        <v/>
      </c>
      <c r="D31" s="19" t="n">
        <v>5456</v>
      </c>
      <c r="E31" s="18" t="n">
        <v>501.72981506</v>
      </c>
      <c r="F31" s="20" t="n">
        <v>2.23163648</v>
      </c>
      <c r="G31" s="18" t="s">
        <v>481</v>
      </c>
      <c r="H31" s="20" t="s">
        <v>481</v>
      </c>
      <c r="I31" s="18" t="s">
        <v>481</v>
      </c>
      <c r="J31" s="20" t="s">
        <v>481</v>
      </c>
      <c r="K31" s="18" t="s">
        <v>481</v>
      </c>
      <c r="L31" s="20" t="s">
        <v>481</v>
      </c>
      <c r="M31" s="18" t="s">
        <v>481</v>
      </c>
      <c r="N31" s="20" t="s">
        <v>481</v>
      </c>
      <c r="O31" s="18" t="s">
        <v>481</v>
      </c>
      <c r="P31" s="20" t="s">
        <v>481</v>
      </c>
      <c r="Q31" s="18" t="s">
        <v>481</v>
      </c>
      <c r="R31" s="20" t="s">
        <v>481</v>
      </c>
      <c r="S31" s="18" t="s">
        <v>481</v>
      </c>
      <c r="T31" s="20" t="s">
        <v>481</v>
      </c>
      <c r="U31" s="18" t="s">
        <v>481</v>
      </c>
      <c r="V31" s="20" t="s">
        <v>481</v>
      </c>
    </row>
    <row r="32" spans="1:22">
      <c r="A32" s="15" t="s">
        <v>507</v>
      </c>
      <c r="B32" s="17" t="n">
        <v>4478</v>
      </c>
      <c r="C32" s="18">
        <f>(0.0/B32*100)</f>
        <v/>
      </c>
      <c r="D32" s="19" t="n">
        <v>4478</v>
      </c>
      <c r="E32" s="18" t="n">
        <v>504.39992877</v>
      </c>
      <c r="F32" s="20" t="n">
        <v>2.39560628</v>
      </c>
      <c r="G32" s="18" t="s">
        <v>481</v>
      </c>
      <c r="H32" s="20" t="s">
        <v>481</v>
      </c>
      <c r="I32" s="18" t="n">
        <v>589.5784333300001</v>
      </c>
      <c r="J32" s="20" t="n">
        <v>27.47267304</v>
      </c>
      <c r="K32" s="18" t="s">
        <v>481</v>
      </c>
      <c r="L32" s="20" t="s">
        <v>481</v>
      </c>
      <c r="M32" s="18" t="s">
        <v>481</v>
      </c>
      <c r="N32" s="20" t="s">
        <v>481</v>
      </c>
      <c r="O32" s="18" t="s">
        <v>481</v>
      </c>
      <c r="P32" s="20" t="s">
        <v>481</v>
      </c>
      <c r="Q32" s="18" t="s">
        <v>481</v>
      </c>
      <c r="R32" s="20" t="s">
        <v>481</v>
      </c>
      <c r="S32" s="18" t="s">
        <v>481</v>
      </c>
      <c r="T32" s="20" t="s">
        <v>481</v>
      </c>
      <c r="U32" s="18" t="s">
        <v>481</v>
      </c>
      <c r="V32" s="20" t="s">
        <v>481</v>
      </c>
    </row>
    <row r="33" spans="1:22">
      <c r="A33" s="15" t="s">
        <v>508</v>
      </c>
      <c r="B33" s="17" t="n">
        <v>7325</v>
      </c>
      <c r="C33" s="18">
        <f>(0.0/B33*100)</f>
        <v/>
      </c>
      <c r="D33" s="19" t="n">
        <v>7325</v>
      </c>
      <c r="E33" s="18" t="n">
        <v>500.0271729</v>
      </c>
      <c r="F33" s="20" t="n">
        <v>2.58036334</v>
      </c>
      <c r="G33" s="18" t="n">
        <v>367.36971776</v>
      </c>
      <c r="H33" s="20" t="n">
        <v>6.75183643</v>
      </c>
      <c r="I33" s="18" t="n">
        <v>475.22358566</v>
      </c>
      <c r="J33" s="20" t="n">
        <v>9.64540686</v>
      </c>
      <c r="K33" s="18" t="s">
        <v>481</v>
      </c>
      <c r="L33" s="20" t="s">
        <v>481</v>
      </c>
      <c r="M33" s="18" t="s">
        <v>481</v>
      </c>
      <c r="N33" s="20" t="s">
        <v>481</v>
      </c>
      <c r="O33" s="18" t="s">
        <v>481</v>
      </c>
      <c r="P33" s="20" t="s">
        <v>481</v>
      </c>
      <c r="Q33" s="18" t="s">
        <v>481</v>
      </c>
      <c r="R33" s="20" t="s">
        <v>481</v>
      </c>
      <c r="S33" s="18" t="s">
        <v>481</v>
      </c>
      <c r="T33" s="20" t="s">
        <v>481</v>
      </c>
      <c r="U33" s="18" t="s">
        <v>481</v>
      </c>
      <c r="V33" s="20" t="s">
        <v>481</v>
      </c>
    </row>
    <row r="34" spans="1:22">
      <c r="A34" s="15" t="s">
        <v>509</v>
      </c>
      <c r="B34" s="17" t="n">
        <v>6350</v>
      </c>
      <c r="C34" s="18">
        <f>(0.0/B34*100)</f>
        <v/>
      </c>
      <c r="D34" s="19" t="n">
        <v>6350</v>
      </c>
      <c r="E34" s="18" t="n">
        <v>482.69126143</v>
      </c>
      <c r="F34" s="20" t="n">
        <v>3.28105924</v>
      </c>
      <c r="G34" s="18" t="s">
        <v>481</v>
      </c>
      <c r="H34" s="20" t="s">
        <v>481</v>
      </c>
      <c r="I34" s="18" t="n">
        <v>384.04036728</v>
      </c>
      <c r="J34" s="20" t="n">
        <v>7.82225897</v>
      </c>
      <c r="K34" s="18" t="n">
        <v>475.78987314</v>
      </c>
      <c r="L34" s="20" t="n">
        <v>4.59542772</v>
      </c>
      <c r="M34" s="18" t="s">
        <v>481</v>
      </c>
      <c r="N34" s="20" t="s">
        <v>481</v>
      </c>
      <c r="O34" s="18" t="s">
        <v>481</v>
      </c>
      <c r="P34" s="20" t="s">
        <v>481</v>
      </c>
      <c r="Q34" s="18" t="s">
        <v>481</v>
      </c>
      <c r="R34" s="20" t="s">
        <v>481</v>
      </c>
      <c r="S34" s="18" t="s">
        <v>481</v>
      </c>
      <c r="T34" s="20" t="s">
        <v>481</v>
      </c>
      <c r="U34" s="18" t="s">
        <v>481</v>
      </c>
      <c r="V34" s="20" t="s">
        <v>481</v>
      </c>
    </row>
    <row r="35" spans="1:22">
      <c r="A35" s="15" t="s">
        <v>510</v>
      </c>
      <c r="B35" s="17" t="n">
        <v>6406</v>
      </c>
      <c r="C35" s="18">
        <f>(0.0/B35*100)</f>
        <v/>
      </c>
      <c r="D35" s="19" t="n">
        <v>6406</v>
      </c>
      <c r="E35" s="18" t="n">
        <v>552.80150097</v>
      </c>
      <c r="F35" s="20" t="n">
        <v>2.35301825</v>
      </c>
      <c r="G35" s="18" t="s">
        <v>481</v>
      </c>
      <c r="H35" s="20" t="s">
        <v>481</v>
      </c>
      <c r="I35" s="18" t="n">
        <v>478.04959057</v>
      </c>
      <c r="J35" s="20" t="n">
        <v>1.5843549</v>
      </c>
      <c r="K35" s="18" t="s">
        <v>481</v>
      </c>
      <c r="L35" s="20" t="s">
        <v>481</v>
      </c>
      <c r="M35" s="18" t="s">
        <v>481</v>
      </c>
      <c r="N35" s="20" t="s">
        <v>481</v>
      </c>
      <c r="O35" s="18" t="s">
        <v>481</v>
      </c>
      <c r="P35" s="20" t="s">
        <v>481</v>
      </c>
      <c r="Q35" s="18" t="s">
        <v>481</v>
      </c>
      <c r="R35" s="20" t="s">
        <v>481</v>
      </c>
      <c r="S35" s="18" t="s">
        <v>481</v>
      </c>
      <c r="T35" s="20" t="s">
        <v>481</v>
      </c>
      <c r="U35" s="18" t="s">
        <v>481</v>
      </c>
      <c r="V35" s="20" t="s">
        <v>481</v>
      </c>
    </row>
    <row r="36" spans="1:22">
      <c r="A36" s="15" t="s">
        <v>511</v>
      </c>
      <c r="B36" s="17" t="n">
        <v>6736</v>
      </c>
      <c r="C36" s="18">
        <f>(0.0/B36*100)</f>
        <v/>
      </c>
      <c r="D36" s="19" t="n">
        <v>6736</v>
      </c>
      <c r="E36" s="18" t="n">
        <v>486.6291175</v>
      </c>
      <c r="F36" s="20" t="n">
        <v>2.15118591</v>
      </c>
      <c r="G36" s="18" t="n">
        <v>400.73382147</v>
      </c>
      <c r="H36" s="20" t="n">
        <v>12.81459375</v>
      </c>
      <c r="I36" s="18" t="s">
        <v>481</v>
      </c>
      <c r="J36" s="20" t="s">
        <v>481</v>
      </c>
      <c r="K36" s="18" t="s">
        <v>481</v>
      </c>
      <c r="L36" s="20" t="s">
        <v>481</v>
      </c>
      <c r="M36" s="18" t="s">
        <v>481</v>
      </c>
      <c r="N36" s="20" t="s">
        <v>481</v>
      </c>
      <c r="O36" s="18" t="s">
        <v>481</v>
      </c>
      <c r="P36" s="20" t="s">
        <v>481</v>
      </c>
      <c r="Q36" s="18" t="s">
        <v>481</v>
      </c>
      <c r="R36" s="20" t="s">
        <v>481</v>
      </c>
      <c r="S36" s="18" t="s">
        <v>481</v>
      </c>
      <c r="T36" s="20" t="s">
        <v>481</v>
      </c>
      <c r="U36" s="18" t="s">
        <v>481</v>
      </c>
      <c r="V36" s="20" t="s">
        <v>481</v>
      </c>
    </row>
    <row r="37" spans="1:22">
      <c r="A37" s="15" t="s">
        <v>512</v>
      </c>
      <c r="B37" s="17" t="n">
        <v>5458</v>
      </c>
      <c r="C37" s="18">
        <f>(0.0/B37*100)</f>
        <v/>
      </c>
      <c r="D37" s="19" t="n">
        <v>5458</v>
      </c>
      <c r="E37" s="18" t="n">
        <v>493.79879823</v>
      </c>
      <c r="F37" s="20" t="n">
        <v>3.18159917</v>
      </c>
      <c r="G37" s="18" t="s">
        <v>481</v>
      </c>
      <c r="H37" s="20" t="s">
        <v>481</v>
      </c>
      <c r="I37" s="18" t="n">
        <v>579.04441712</v>
      </c>
      <c r="J37" s="20" t="n">
        <v>23.95010107</v>
      </c>
      <c r="K37" s="18" t="s">
        <v>481</v>
      </c>
      <c r="L37" s="20" t="s">
        <v>481</v>
      </c>
      <c r="M37" s="18" t="s">
        <v>481</v>
      </c>
      <c r="N37" s="20" t="s">
        <v>481</v>
      </c>
      <c r="O37" s="18" t="s">
        <v>481</v>
      </c>
      <c r="P37" s="20" t="s">
        <v>481</v>
      </c>
      <c r="Q37" s="18" t="s">
        <v>481</v>
      </c>
      <c r="R37" s="20" t="s">
        <v>481</v>
      </c>
      <c r="S37" s="18" t="s">
        <v>481</v>
      </c>
      <c r="T37" s="20" t="s">
        <v>481</v>
      </c>
      <c r="U37" s="18" t="s">
        <v>481</v>
      </c>
      <c r="V37" s="20" t="s">
        <v>481</v>
      </c>
    </row>
    <row r="38" spans="1:22">
      <c r="A38" s="15" t="s">
        <v>513</v>
      </c>
      <c r="B38" s="17" t="n">
        <v>5860</v>
      </c>
      <c r="C38" s="18">
        <f>(0.0/B38*100)</f>
        <v/>
      </c>
      <c r="D38" s="19" t="n">
        <v>5860</v>
      </c>
      <c r="E38" s="18" t="n">
        <v>518.43449633</v>
      </c>
      <c r="F38" s="20" t="n">
        <v>3.15206917</v>
      </c>
      <c r="G38" s="18" t="s">
        <v>481</v>
      </c>
      <c r="H38" s="20" t="s">
        <v>481</v>
      </c>
      <c r="I38" s="18" t="n">
        <v>557.44724065</v>
      </c>
      <c r="J38" s="20" t="n">
        <v>5.6077397</v>
      </c>
      <c r="K38" s="18" t="s">
        <v>481</v>
      </c>
      <c r="L38" s="20" t="s">
        <v>481</v>
      </c>
      <c r="M38" s="18" t="s">
        <v>481</v>
      </c>
      <c r="N38" s="20" t="s">
        <v>481</v>
      </c>
      <c r="O38" s="18" t="s">
        <v>481</v>
      </c>
      <c r="P38" s="20" t="s">
        <v>481</v>
      </c>
      <c r="Q38" s="18" t="s">
        <v>481</v>
      </c>
      <c r="R38" s="20" t="s">
        <v>481</v>
      </c>
      <c r="S38" s="18" t="s">
        <v>481</v>
      </c>
      <c r="T38" s="20" t="s">
        <v>481</v>
      </c>
      <c r="U38" s="18" t="n">
        <v>397.34434808</v>
      </c>
      <c r="V38" s="20" t="n">
        <v>18.29940429</v>
      </c>
    </row>
    <row r="39" spans="1:22">
      <c r="A39" s="15" t="s">
        <v>514</v>
      </c>
      <c r="B39" s="17" t="n">
        <v>5895</v>
      </c>
      <c r="C39" s="18">
        <f>(0.0/B39*100)</f>
        <v/>
      </c>
      <c r="D39" s="19" t="n">
        <v>5895</v>
      </c>
      <c r="E39" s="18" t="n">
        <v>443.79406025</v>
      </c>
      <c r="F39" s="20" t="n">
        <v>6.38134482</v>
      </c>
      <c r="G39" s="18" t="s">
        <v>481</v>
      </c>
      <c r="H39" s="20" t="s">
        <v>481</v>
      </c>
      <c r="I39" s="18" t="n">
        <v>386.91306176</v>
      </c>
      <c r="J39" s="20" t="n">
        <v>4.61493215</v>
      </c>
      <c r="K39" s="18" t="s">
        <v>481</v>
      </c>
      <c r="L39" s="20" t="s">
        <v>481</v>
      </c>
      <c r="M39" s="18" t="s">
        <v>481</v>
      </c>
      <c r="N39" s="20" t="s">
        <v>481</v>
      </c>
      <c r="O39" s="18" t="s">
        <v>481</v>
      </c>
      <c r="P39" s="20" t="s">
        <v>481</v>
      </c>
      <c r="Q39" s="18" t="s">
        <v>481</v>
      </c>
      <c r="R39" s="20" t="s">
        <v>481</v>
      </c>
      <c r="S39" s="18" t="s">
        <v>481</v>
      </c>
      <c r="T39" s="20" t="s">
        <v>481</v>
      </c>
      <c r="U39" s="18" t="s">
        <v>481</v>
      </c>
      <c r="V39" s="20" t="s">
        <v>481</v>
      </c>
    </row>
    <row r="40" spans="1:22">
      <c r="A40" s="15" t="s">
        <v>515</v>
      </c>
      <c r="B40" s="17" t="n">
        <v>14157</v>
      </c>
      <c r="C40" s="18">
        <f>(0.0/B40*100)</f>
        <v/>
      </c>
      <c r="D40" s="19" t="n">
        <v>14157</v>
      </c>
      <c r="E40" s="18" t="n">
        <v>492.48786204</v>
      </c>
      <c r="F40" s="20" t="n">
        <v>2.51151449</v>
      </c>
      <c r="G40" s="18" t="s">
        <v>481</v>
      </c>
      <c r="H40" s="20" t="s">
        <v>481</v>
      </c>
      <c r="I40" s="18" t="n">
        <v>491.26562394</v>
      </c>
      <c r="J40" s="20" t="n">
        <v>12.74693683</v>
      </c>
      <c r="K40" s="18" t="s">
        <v>481</v>
      </c>
      <c r="L40" s="20" t="s">
        <v>481</v>
      </c>
      <c r="M40" s="18" t="s">
        <v>481</v>
      </c>
      <c r="N40" s="20" t="s">
        <v>481</v>
      </c>
      <c r="O40" s="18" t="s">
        <v>481</v>
      </c>
      <c r="P40" s="20" t="s">
        <v>481</v>
      </c>
      <c r="Q40" s="18" t="s">
        <v>481</v>
      </c>
      <c r="R40" s="20" t="s">
        <v>481</v>
      </c>
      <c r="S40" s="18" t="s">
        <v>481</v>
      </c>
      <c r="T40" s="20" t="s">
        <v>481</v>
      </c>
      <c r="U40" s="18" t="s">
        <v>481</v>
      </c>
      <c r="V40" s="20" t="s">
        <v>481</v>
      </c>
    </row>
    <row r="41" spans="1:22">
      <c r="A41" s="15" t="s">
        <v>516</v>
      </c>
      <c r="B41" s="17" t="n">
        <v>5712</v>
      </c>
      <c r="C41" s="18">
        <f>(0.0/B41*100)</f>
        <v/>
      </c>
      <c r="D41" s="19" t="n">
        <v>5712</v>
      </c>
      <c r="E41" s="18" t="n">
        <v>469.62849192</v>
      </c>
      <c r="F41" s="20" t="n">
        <v>3.16639492</v>
      </c>
      <c r="G41" s="18" t="s">
        <v>481</v>
      </c>
      <c r="H41" s="20" t="s">
        <v>481</v>
      </c>
      <c r="I41" s="18" t="s">
        <v>481</v>
      </c>
      <c r="J41" s="20" t="s">
        <v>481</v>
      </c>
      <c r="K41" s="18" t="s">
        <v>481</v>
      </c>
      <c r="L41" s="20" t="s">
        <v>481</v>
      </c>
      <c r="M41" s="18" t="s">
        <v>481</v>
      </c>
      <c r="N41" s="20" t="s">
        <v>481</v>
      </c>
      <c r="O41" s="18" t="s">
        <v>481</v>
      </c>
      <c r="P41" s="20" t="s">
        <v>481</v>
      </c>
      <c r="Q41" s="18" t="s">
        <v>481</v>
      </c>
      <c r="R41" s="20" t="s">
        <v>481</v>
      </c>
      <c r="S41" s="18" t="s">
        <v>481</v>
      </c>
      <c r="T41" s="20" t="s">
        <v>481</v>
      </c>
      <c r="U41" s="18" t="s">
        <v>481</v>
      </c>
      <c r="V41" s="20" t="s">
        <v>481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n">
        <v>416.21311381</v>
      </c>
      <c r="F44" s="20" t="n">
        <v>3.23302029</v>
      </c>
      <c r="G44" s="18" t="s">
        <v>481</v>
      </c>
      <c r="H44" s="20" t="s">
        <v>481</v>
      </c>
      <c r="I44" s="18" t="n">
        <v>368.2028746</v>
      </c>
      <c r="J44" s="20" t="n">
        <v>11.31135811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359.96184216</v>
      </c>
      <c r="F45" s="20" t="n">
        <v>2.92589444</v>
      </c>
      <c r="G45" s="18" t="s">
        <v>481</v>
      </c>
      <c r="H45" s="20" t="s">
        <v>481</v>
      </c>
      <c r="I45" s="18" t="n">
        <v>304.88026426</v>
      </c>
      <c r="J45" s="20" t="n">
        <v>21.53868405</v>
      </c>
      <c r="K45" s="18" t="s">
        <v>481</v>
      </c>
      <c r="L45" s="20" t="s">
        <v>481</v>
      </c>
      <c r="M45" s="18" t="s">
        <v>481</v>
      </c>
      <c r="N45" s="20" t="s">
        <v>481</v>
      </c>
      <c r="O45" s="18" t="s">
        <v>481</v>
      </c>
      <c r="P45" s="20" t="s">
        <v>481</v>
      </c>
      <c r="Q45" s="18" t="s">
        <v>481</v>
      </c>
      <c r="R45" s="20" t="s">
        <v>481</v>
      </c>
      <c r="S45" s="18" t="s">
        <v>481</v>
      </c>
      <c r="T45" s="20" t="s">
        <v>481</v>
      </c>
      <c r="U45" s="18" t="s">
        <v>481</v>
      </c>
      <c r="V45" s="20" t="s">
        <v>481</v>
      </c>
    </row>
    <row r="46" spans="1:22">
      <c r="A46" s="15" t="s">
        <v>521</v>
      </c>
      <c r="B46" s="17" t="n">
        <v>23141</v>
      </c>
      <c r="C46" s="18">
        <f>(0.0/B46*100)</f>
        <v/>
      </c>
      <c r="D46" s="19" t="n">
        <v>23141</v>
      </c>
      <c r="E46" s="18" t="n">
        <v>373.84734165</v>
      </c>
      <c r="F46" s="20" t="n">
        <v>2.75657216</v>
      </c>
      <c r="G46" s="18" t="s">
        <v>481</v>
      </c>
      <c r="H46" s="20" t="s">
        <v>481</v>
      </c>
      <c r="I46" s="18" t="n">
        <v>442.58118381</v>
      </c>
      <c r="J46" s="20" t="n">
        <v>12.83790301</v>
      </c>
      <c r="K46" s="18" t="s">
        <v>481</v>
      </c>
      <c r="L46" s="20" t="s">
        <v>481</v>
      </c>
      <c r="M46" s="18" t="s">
        <v>481</v>
      </c>
      <c r="N46" s="20" t="s">
        <v>481</v>
      </c>
      <c r="O46" s="18" t="s">
        <v>481</v>
      </c>
      <c r="P46" s="20" t="s">
        <v>481</v>
      </c>
      <c r="Q46" s="18" t="s">
        <v>481</v>
      </c>
      <c r="R46" s="20" t="s">
        <v>481</v>
      </c>
      <c r="S46" s="18" t="s">
        <v>481</v>
      </c>
      <c r="T46" s="20" t="s">
        <v>481</v>
      </c>
      <c r="U46" s="18" t="s">
        <v>481</v>
      </c>
      <c r="V46" s="20" t="s">
        <v>481</v>
      </c>
    </row>
    <row r="47" spans="1:22">
      <c r="A47" s="15" t="s">
        <v>522</v>
      </c>
      <c r="B47" s="17" t="n">
        <v>5928</v>
      </c>
      <c r="C47" s="18">
        <f>(0.0/B47*100)</f>
        <v/>
      </c>
      <c r="D47" s="19" t="n">
        <v>5928</v>
      </c>
      <c r="E47" s="18" t="n">
        <v>466.51056249</v>
      </c>
      <c r="F47" s="20" t="n">
        <v>5.01195735</v>
      </c>
      <c r="G47" s="18" t="s">
        <v>481</v>
      </c>
      <c r="H47" s="20" t="s">
        <v>481</v>
      </c>
      <c r="I47" s="18" t="n">
        <v>411.69092451</v>
      </c>
      <c r="J47" s="20" t="n">
        <v>5.99750102</v>
      </c>
      <c r="K47" s="18" t="s">
        <v>481</v>
      </c>
      <c r="L47" s="20" t="s">
        <v>481</v>
      </c>
      <c r="M47" s="18" t="s">
        <v>481</v>
      </c>
      <c r="N47" s="20" t="s">
        <v>481</v>
      </c>
      <c r="O47" s="18" t="s">
        <v>481</v>
      </c>
      <c r="P47" s="20" t="s">
        <v>481</v>
      </c>
      <c r="Q47" s="18" t="s">
        <v>481</v>
      </c>
      <c r="R47" s="20" t="s">
        <v>481</v>
      </c>
      <c r="S47" s="18" t="s">
        <v>481</v>
      </c>
      <c r="T47" s="20" t="s">
        <v>481</v>
      </c>
      <c r="U47" s="18" t="s">
        <v>481</v>
      </c>
      <c r="V47" s="20" t="s">
        <v>481</v>
      </c>
    </row>
    <row r="48" spans="1:22">
      <c r="A48" s="15" t="s">
        <v>523</v>
      </c>
      <c r="B48" s="17" t="n">
        <v>9841</v>
      </c>
      <c r="C48" s="18">
        <f>(0.0/B48*100)</f>
        <v/>
      </c>
      <c r="D48" s="19" t="n">
        <v>9841</v>
      </c>
      <c r="E48" s="18" t="n">
        <v>532.79829679</v>
      </c>
      <c r="F48" s="20" t="n">
        <v>5.12281796</v>
      </c>
      <c r="G48" s="18" t="s">
        <v>481</v>
      </c>
      <c r="H48" s="20" t="s">
        <v>481</v>
      </c>
      <c r="I48" s="18" t="n">
        <v>508.7326218</v>
      </c>
      <c r="J48" s="20" t="n">
        <v>10.00310709</v>
      </c>
      <c r="K48" s="18" t="s">
        <v>481</v>
      </c>
      <c r="L48" s="20" t="s">
        <v>481</v>
      </c>
      <c r="M48" s="18" t="s">
        <v>481</v>
      </c>
      <c r="N48" s="20" t="s">
        <v>481</v>
      </c>
      <c r="O48" s="18" t="s">
        <v>481</v>
      </c>
      <c r="P48" s="20" t="s">
        <v>481</v>
      </c>
      <c r="Q48" s="18" t="s">
        <v>481</v>
      </c>
      <c r="R48" s="20" t="s">
        <v>481</v>
      </c>
      <c r="S48" s="18" t="s">
        <v>481</v>
      </c>
      <c r="T48" s="20" t="s">
        <v>481</v>
      </c>
      <c r="U48" s="18" t="s">
        <v>481</v>
      </c>
      <c r="V48" s="20" t="s">
        <v>481</v>
      </c>
    </row>
    <row r="49" spans="1:22">
      <c r="A49" s="15" t="s">
        <v>524</v>
      </c>
      <c r="B49" s="17" t="n">
        <v>6349</v>
      </c>
      <c r="C49" s="18">
        <f>(0.0/B49*100)</f>
        <v/>
      </c>
      <c r="D49" s="19" t="n">
        <v>6349</v>
      </c>
      <c r="E49" s="18" t="n">
        <v>409.2540161</v>
      </c>
      <c r="F49" s="20" t="n">
        <v>3.52734223</v>
      </c>
      <c r="G49" s="18" t="s">
        <v>481</v>
      </c>
      <c r="H49" s="20" t="s">
        <v>481</v>
      </c>
      <c r="I49" s="18" t="n">
        <v>407.92663315</v>
      </c>
      <c r="J49" s="20" t="n">
        <v>7.34431591</v>
      </c>
      <c r="K49" s="18" t="s">
        <v>481</v>
      </c>
      <c r="L49" s="20" t="s">
        <v>481</v>
      </c>
      <c r="M49" s="18" t="s">
        <v>481</v>
      </c>
      <c r="N49" s="20" t="s">
        <v>481</v>
      </c>
      <c r="O49" s="18" t="s">
        <v>481</v>
      </c>
      <c r="P49" s="20" t="s">
        <v>481</v>
      </c>
      <c r="Q49" s="18" t="s">
        <v>481</v>
      </c>
      <c r="R49" s="20" t="s">
        <v>481</v>
      </c>
      <c r="S49" s="18" t="s">
        <v>481</v>
      </c>
      <c r="T49" s="20" t="s">
        <v>481</v>
      </c>
      <c r="U49" s="18" t="s">
        <v>481</v>
      </c>
      <c r="V49" s="20" t="s">
        <v>481</v>
      </c>
    </row>
    <row r="50" spans="1:22">
      <c r="A50" s="15" t="s">
        <v>525</v>
      </c>
      <c r="B50" s="17" t="n">
        <v>11795</v>
      </c>
      <c r="C50" s="18">
        <f>(0.0/B50*100)</f>
        <v/>
      </c>
      <c r="D50" s="19" t="n">
        <v>11795</v>
      </c>
      <c r="E50" s="18" t="n">
        <v>385.50113153</v>
      </c>
      <c r="F50" s="20" t="n">
        <v>2.63394074</v>
      </c>
      <c r="G50" s="18" t="s">
        <v>481</v>
      </c>
      <c r="H50" s="20" t="s">
        <v>481</v>
      </c>
      <c r="I50" s="18" t="n">
        <v>405.39669822</v>
      </c>
      <c r="J50" s="20" t="n">
        <v>4.29502364</v>
      </c>
      <c r="K50" s="18" t="s">
        <v>481</v>
      </c>
      <c r="L50" s="20" t="s">
        <v>481</v>
      </c>
      <c r="M50" s="18" t="s">
        <v>481</v>
      </c>
      <c r="N50" s="20" t="s">
        <v>481</v>
      </c>
      <c r="O50" s="18" t="s">
        <v>481</v>
      </c>
      <c r="P50" s="20" t="s">
        <v>481</v>
      </c>
      <c r="Q50" s="18" t="s">
        <v>481</v>
      </c>
      <c r="R50" s="20" t="s">
        <v>481</v>
      </c>
      <c r="S50" s="18" t="s">
        <v>481</v>
      </c>
      <c r="T50" s="20" t="s">
        <v>481</v>
      </c>
      <c r="U50" s="18" t="s">
        <v>481</v>
      </c>
      <c r="V50" s="20" t="s">
        <v>481</v>
      </c>
    </row>
    <row r="51" spans="1:22">
      <c r="A51" s="15" t="s">
        <v>526</v>
      </c>
      <c r="B51" s="17" t="n">
        <v>6866</v>
      </c>
      <c r="C51" s="18">
        <f>(0.0/B51*100)</f>
        <v/>
      </c>
      <c r="D51" s="19" t="n">
        <v>6866</v>
      </c>
      <c r="E51" s="18" t="n">
        <v>397.26930476</v>
      </c>
      <c r="F51" s="20" t="n">
        <v>2.41094866</v>
      </c>
      <c r="G51" s="18" t="s">
        <v>481</v>
      </c>
      <c r="H51" s="20" t="s">
        <v>481</v>
      </c>
      <c r="I51" s="18" t="n">
        <v>421.61958913</v>
      </c>
      <c r="J51" s="20" t="n">
        <v>6.76611424</v>
      </c>
      <c r="K51" s="18" t="s">
        <v>481</v>
      </c>
      <c r="L51" s="20" t="s">
        <v>481</v>
      </c>
      <c r="M51" s="18" t="s">
        <v>481</v>
      </c>
      <c r="N51" s="20" t="s">
        <v>481</v>
      </c>
      <c r="O51" s="18" t="s">
        <v>481</v>
      </c>
      <c r="P51" s="20" t="s">
        <v>481</v>
      </c>
      <c r="Q51" s="18" t="s">
        <v>481</v>
      </c>
      <c r="R51" s="20" t="s">
        <v>481</v>
      </c>
      <c r="S51" s="18" t="s">
        <v>481</v>
      </c>
      <c r="T51" s="20" t="s">
        <v>481</v>
      </c>
      <c r="U51" s="18" t="s">
        <v>481</v>
      </c>
      <c r="V51" s="20" t="s">
        <v>481</v>
      </c>
    </row>
    <row r="52" spans="1:22">
      <c r="A52" s="15" t="s">
        <v>527</v>
      </c>
      <c r="B52" s="17" t="n">
        <v>5809</v>
      </c>
      <c r="C52" s="18">
        <f>(0.0/B52*100)</f>
        <v/>
      </c>
      <c r="D52" s="19" t="n">
        <v>5809</v>
      </c>
      <c r="E52" s="18" t="n">
        <v>527.46130977</v>
      </c>
      <c r="F52" s="20" t="n">
        <v>3.88904662</v>
      </c>
      <c r="G52" s="18" t="s">
        <v>481</v>
      </c>
      <c r="H52" s="20" t="s">
        <v>481</v>
      </c>
      <c r="I52" s="18" t="n">
        <v>433.27809582</v>
      </c>
      <c r="J52" s="20" t="n">
        <v>3.1887291</v>
      </c>
      <c r="K52" s="18" t="s">
        <v>481</v>
      </c>
      <c r="L52" s="20" t="s">
        <v>481</v>
      </c>
      <c r="M52" s="18" t="s">
        <v>481</v>
      </c>
      <c r="N52" s="20" t="s">
        <v>481</v>
      </c>
      <c r="O52" s="18" t="s">
        <v>481</v>
      </c>
      <c r="P52" s="20" t="s">
        <v>481</v>
      </c>
      <c r="Q52" s="18" t="s">
        <v>481</v>
      </c>
      <c r="R52" s="20" t="s">
        <v>481</v>
      </c>
      <c r="S52" s="18" t="s">
        <v>481</v>
      </c>
      <c r="T52" s="20" t="s">
        <v>481</v>
      </c>
      <c r="U52" s="18" t="s">
        <v>481</v>
      </c>
      <c r="V52" s="20" t="s">
        <v>481</v>
      </c>
    </row>
    <row r="53" spans="1:22">
      <c r="A53" s="15" t="s">
        <v>528</v>
      </c>
      <c r="B53" s="17" t="n">
        <v>5571</v>
      </c>
      <c r="C53" s="18">
        <f>(0.0/B53*100)</f>
        <v/>
      </c>
      <c r="D53" s="19" t="n">
        <v>5571</v>
      </c>
      <c r="E53" s="18" t="n">
        <v>447.43062466</v>
      </c>
      <c r="F53" s="20" t="n">
        <v>1.8024236</v>
      </c>
      <c r="G53" s="18" t="s">
        <v>481</v>
      </c>
      <c r="H53" s="20" t="s">
        <v>481</v>
      </c>
      <c r="I53" s="18" t="n">
        <v>360.99621745</v>
      </c>
      <c r="J53" s="20" t="n">
        <v>3.93069385</v>
      </c>
      <c r="K53" s="18" t="s">
        <v>481</v>
      </c>
      <c r="L53" s="20" t="s">
        <v>481</v>
      </c>
      <c r="M53" s="18" t="s">
        <v>481</v>
      </c>
      <c r="N53" s="20" t="s">
        <v>481</v>
      </c>
      <c r="O53" s="18" t="s">
        <v>481</v>
      </c>
      <c r="P53" s="20" t="s">
        <v>481</v>
      </c>
      <c r="Q53" s="18" t="s">
        <v>481</v>
      </c>
      <c r="R53" s="20" t="s">
        <v>481</v>
      </c>
      <c r="S53" s="18" t="s">
        <v>481</v>
      </c>
      <c r="T53" s="20" t="s">
        <v>481</v>
      </c>
      <c r="U53" s="18" t="s">
        <v>481</v>
      </c>
      <c r="V53" s="20" t="s">
        <v>481</v>
      </c>
    </row>
    <row r="54" spans="1:22">
      <c r="A54" s="15" t="s">
        <v>529</v>
      </c>
      <c r="B54" s="17" t="n">
        <v>4740</v>
      </c>
      <c r="C54" s="18">
        <f>(0.0/B54*100)</f>
        <v/>
      </c>
      <c r="D54" s="19" t="n">
        <v>4740</v>
      </c>
      <c r="E54" s="18" t="n">
        <v>324.2328806</v>
      </c>
      <c r="F54" s="20" t="n">
        <v>2.60238174</v>
      </c>
      <c r="G54" s="18" t="s">
        <v>481</v>
      </c>
      <c r="H54" s="20" t="s">
        <v>481</v>
      </c>
      <c r="I54" s="18" t="n">
        <v>396.18410359</v>
      </c>
      <c r="J54" s="20" t="n">
        <v>9.319502549999999</v>
      </c>
      <c r="K54" s="18" t="s">
        <v>481</v>
      </c>
      <c r="L54" s="20" t="s">
        <v>481</v>
      </c>
      <c r="M54" s="18" t="s">
        <v>481</v>
      </c>
      <c r="N54" s="20" t="s">
        <v>481</v>
      </c>
      <c r="O54" s="18" t="s">
        <v>481</v>
      </c>
      <c r="P54" s="20" t="s">
        <v>481</v>
      </c>
      <c r="Q54" s="18" t="s">
        <v>481</v>
      </c>
      <c r="R54" s="20" t="s">
        <v>481</v>
      </c>
      <c r="S54" s="18" t="s">
        <v>481</v>
      </c>
      <c r="T54" s="20" t="s">
        <v>481</v>
      </c>
      <c r="U54" s="18" t="s">
        <v>481</v>
      </c>
      <c r="V54" s="20" t="s">
        <v>481</v>
      </c>
    </row>
    <row r="55" spans="1:22">
      <c r="A55" s="15" t="s">
        <v>530</v>
      </c>
      <c r="B55" s="17" t="n">
        <v>5316</v>
      </c>
      <c r="C55" s="18">
        <f>(0.0/B55*100)</f>
        <v/>
      </c>
      <c r="D55" s="19" t="n">
        <v>5316</v>
      </c>
      <c r="E55" s="18" t="n">
        <v>405.47842778</v>
      </c>
      <c r="F55" s="20" t="n">
        <v>2.64098611</v>
      </c>
      <c r="G55" s="18" t="s">
        <v>481</v>
      </c>
      <c r="H55" s="20" t="s">
        <v>481</v>
      </c>
      <c r="I55" s="18" t="n">
        <v>309.3839168</v>
      </c>
      <c r="J55" s="20" t="n">
        <v>12.36220664</v>
      </c>
      <c r="K55" s="18" t="s">
        <v>481</v>
      </c>
      <c r="L55" s="20" t="s">
        <v>481</v>
      </c>
      <c r="M55" s="18" t="s">
        <v>481</v>
      </c>
      <c r="N55" s="20" t="s">
        <v>481</v>
      </c>
      <c r="O55" s="18" t="s">
        <v>481</v>
      </c>
      <c r="P55" s="20" t="s">
        <v>481</v>
      </c>
      <c r="Q55" s="18" t="s">
        <v>481</v>
      </c>
      <c r="R55" s="20" t="s">
        <v>481</v>
      </c>
      <c r="S55" s="18" t="s">
        <v>481</v>
      </c>
      <c r="T55" s="20" t="s">
        <v>481</v>
      </c>
      <c r="U55" s="18" t="s">
        <v>481</v>
      </c>
      <c r="V55" s="20" t="s">
        <v>481</v>
      </c>
    </row>
    <row r="56" spans="1:22">
      <c r="A56" s="15" t="s">
        <v>531</v>
      </c>
      <c r="B56" s="17" t="n">
        <v>5359</v>
      </c>
      <c r="C56" s="18">
        <f>(0.0/B56*100)</f>
        <v/>
      </c>
      <c r="D56" s="19" t="n">
        <v>5359</v>
      </c>
      <c r="E56" s="18" t="n">
        <v>547.93104937</v>
      </c>
      <c r="F56" s="20" t="n">
        <v>2.98001194</v>
      </c>
      <c r="G56" s="18" t="s">
        <v>481</v>
      </c>
      <c r="H56" s="20" t="s">
        <v>481</v>
      </c>
      <c r="I56" s="18" t="s">
        <v>481</v>
      </c>
      <c r="J56" s="20" t="s">
        <v>481</v>
      </c>
      <c r="K56" s="18" t="s">
        <v>481</v>
      </c>
      <c r="L56" s="20" t="s">
        <v>481</v>
      </c>
      <c r="M56" s="18" t="s">
        <v>481</v>
      </c>
      <c r="N56" s="20" t="s">
        <v>481</v>
      </c>
      <c r="O56" s="18" t="s">
        <v>481</v>
      </c>
      <c r="P56" s="20" t="s">
        <v>481</v>
      </c>
      <c r="Q56" s="18" t="s">
        <v>481</v>
      </c>
      <c r="R56" s="20" t="s">
        <v>481</v>
      </c>
      <c r="S56" s="18" t="s">
        <v>481</v>
      </c>
      <c r="T56" s="20" t="s">
        <v>481</v>
      </c>
      <c r="U56" s="18" t="s">
        <v>481</v>
      </c>
      <c r="V56" s="20" t="s">
        <v>481</v>
      </c>
    </row>
    <row r="57" spans="1:22">
      <c r="A57" s="15" t="s">
        <v>532</v>
      </c>
      <c r="B57" s="17" t="n">
        <v>6513</v>
      </c>
      <c r="C57" s="18">
        <f>(0.0/B57*100)</f>
        <v/>
      </c>
      <c r="D57" s="19" t="n">
        <v>6513</v>
      </c>
      <c r="E57" s="18" t="n">
        <v>384.22442261</v>
      </c>
      <c r="F57" s="20" t="n">
        <v>3.33976172</v>
      </c>
      <c r="G57" s="18" t="s">
        <v>481</v>
      </c>
      <c r="H57" s="20" t="s">
        <v>481</v>
      </c>
      <c r="I57" s="18" t="n">
        <v>395.98372447</v>
      </c>
      <c r="J57" s="20" t="n">
        <v>7.85429048</v>
      </c>
      <c r="K57" s="18" t="s">
        <v>481</v>
      </c>
      <c r="L57" s="20" t="s">
        <v>481</v>
      </c>
      <c r="M57" s="18" t="s">
        <v>481</v>
      </c>
      <c r="N57" s="20" t="s">
        <v>481</v>
      </c>
      <c r="O57" s="18" t="s">
        <v>481</v>
      </c>
      <c r="P57" s="20" t="s">
        <v>481</v>
      </c>
      <c r="Q57" s="18" t="s">
        <v>481</v>
      </c>
      <c r="R57" s="20" t="s">
        <v>481</v>
      </c>
      <c r="S57" s="18" t="s">
        <v>481</v>
      </c>
      <c r="T57" s="20" t="s">
        <v>481</v>
      </c>
      <c r="U57" s="18" t="s">
        <v>481</v>
      </c>
      <c r="V57" s="20" t="s">
        <v>481</v>
      </c>
    </row>
    <row r="58" spans="1:22">
      <c r="A58" s="15" t="s">
        <v>533</v>
      </c>
      <c r="B58" s="17" t="n">
        <v>7267</v>
      </c>
      <c r="C58" s="18">
        <f>(0.0/B58*100)</f>
        <v/>
      </c>
      <c r="D58" s="19" t="n">
        <v>7267</v>
      </c>
      <c r="E58" s="18" t="n">
        <v>380.25901051</v>
      </c>
      <c r="F58" s="20" t="n">
        <v>2.6518124</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row>
    <row r="59" spans="1:22">
      <c r="A59" s="15" t="s">
        <v>534</v>
      </c>
      <c r="B59" s="17" t="n">
        <v>4826</v>
      </c>
      <c r="C59" s="18">
        <f>(0.0/B59*100)</f>
        <v/>
      </c>
      <c r="D59" s="19" t="n">
        <v>4826</v>
      </c>
      <c r="E59" s="18" t="n">
        <v>372.38628942</v>
      </c>
      <c r="F59" s="20" t="n">
        <v>2.33340382</v>
      </c>
      <c r="G59" s="18" t="s">
        <v>481</v>
      </c>
      <c r="H59" s="20" t="s">
        <v>481</v>
      </c>
      <c r="I59" s="18" t="n">
        <v>341.62189919</v>
      </c>
      <c r="J59" s="20" t="n">
        <v>2.33810413</v>
      </c>
      <c r="K59" s="18" t="s">
        <v>481</v>
      </c>
      <c r="L59" s="20" t="s">
        <v>481</v>
      </c>
      <c r="M59" s="18" t="s">
        <v>481</v>
      </c>
      <c r="N59" s="20" t="s">
        <v>481</v>
      </c>
      <c r="O59" s="18" t="s">
        <v>481</v>
      </c>
      <c r="P59" s="20" t="s">
        <v>481</v>
      </c>
      <c r="Q59" s="18" t="s">
        <v>481</v>
      </c>
      <c r="R59" s="20" t="s">
        <v>481</v>
      </c>
      <c r="S59" s="18" t="s">
        <v>481</v>
      </c>
      <c r="T59" s="20" t="s">
        <v>481</v>
      </c>
      <c r="U59" s="18" t="s">
        <v>481</v>
      </c>
      <c r="V59" s="20" t="s">
        <v>481</v>
      </c>
    </row>
    <row r="60" spans="1:22">
      <c r="A60" s="15" t="s">
        <v>535</v>
      </c>
      <c r="B60" s="17" t="n">
        <v>4546</v>
      </c>
      <c r="C60" s="18">
        <f>(0.0/B60*100)</f>
        <v/>
      </c>
      <c r="D60" s="19" t="n">
        <v>4546</v>
      </c>
      <c r="E60" s="18" t="n">
        <v>396.24965264</v>
      </c>
      <c r="F60" s="20" t="n">
        <v>3.6919812</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row>
    <row r="61" spans="1:22">
      <c r="A61" s="15" t="s">
        <v>536</v>
      </c>
      <c r="B61" s="17" t="n">
        <v>6525</v>
      </c>
      <c r="C61" s="18">
        <f>(0.0/B61*100)</f>
        <v/>
      </c>
      <c r="D61" s="19" t="n">
        <v>6525</v>
      </c>
      <c r="E61" s="18" t="n">
        <v>479.92671127</v>
      </c>
      <c r="F61" s="20" t="n">
        <v>2.29905941</v>
      </c>
      <c r="G61" s="18" t="s">
        <v>481</v>
      </c>
      <c r="H61" s="20" t="s">
        <v>481</v>
      </c>
      <c r="I61" s="18" t="n">
        <v>375.9603106</v>
      </c>
      <c r="J61" s="20" t="n">
        <v>10.91640638</v>
      </c>
      <c r="K61" s="18" t="s">
        <v>481</v>
      </c>
      <c r="L61" s="20" t="s">
        <v>481</v>
      </c>
      <c r="M61" s="18" t="s">
        <v>481</v>
      </c>
      <c r="N61" s="20" t="s">
        <v>481</v>
      </c>
      <c r="O61" s="18" t="s">
        <v>481</v>
      </c>
      <c r="P61" s="20" t="s">
        <v>481</v>
      </c>
      <c r="Q61" s="18" t="s">
        <v>481</v>
      </c>
      <c r="R61" s="20" t="s">
        <v>481</v>
      </c>
      <c r="S61" s="18" t="s">
        <v>481</v>
      </c>
      <c r="T61" s="20" t="s">
        <v>481</v>
      </c>
      <c r="U61" s="18" t="s">
        <v>481</v>
      </c>
      <c r="V61" s="20" t="s">
        <v>481</v>
      </c>
    </row>
    <row r="62" spans="1:22">
      <c r="A62" s="15" t="s">
        <v>537</v>
      </c>
      <c r="B62" s="17" t="n">
        <v>4476</v>
      </c>
      <c r="C62" s="18">
        <f>(0.0/B62*100)</f>
        <v/>
      </c>
      <c r="D62" s="19" t="n">
        <v>4476</v>
      </c>
      <c r="E62" s="18" t="n">
        <v>544.47044078</v>
      </c>
      <c r="F62" s="20" t="n">
        <v>1.10884297</v>
      </c>
      <c r="G62" s="18" t="n">
        <v>487.04699456</v>
      </c>
      <c r="H62" s="20" t="n">
        <v>11.19746871</v>
      </c>
      <c r="I62" s="18" t="s">
        <v>481</v>
      </c>
      <c r="J62" s="20" t="s">
        <v>481</v>
      </c>
      <c r="K62" s="18" t="s">
        <v>481</v>
      </c>
      <c r="L62" s="20" t="s">
        <v>481</v>
      </c>
      <c r="M62" s="18" t="s">
        <v>481</v>
      </c>
      <c r="N62" s="20" t="s">
        <v>481</v>
      </c>
      <c r="O62" s="18" t="s">
        <v>481</v>
      </c>
      <c r="P62" s="20" t="s">
        <v>481</v>
      </c>
      <c r="Q62" s="18" t="s">
        <v>481</v>
      </c>
      <c r="R62" s="20" t="s">
        <v>481</v>
      </c>
      <c r="S62" s="18" t="s">
        <v>481</v>
      </c>
      <c r="T62" s="20" t="s">
        <v>481</v>
      </c>
      <c r="U62" s="18" t="s">
        <v>481</v>
      </c>
      <c r="V62" s="20" t="s">
        <v>481</v>
      </c>
    </row>
    <row r="63" spans="1:22">
      <c r="A63" s="15" t="s">
        <v>538</v>
      </c>
      <c r="B63" s="17" t="n">
        <v>5324</v>
      </c>
      <c r="C63" s="18">
        <f>(0.0/B63*100)</f>
        <v/>
      </c>
      <c r="D63" s="19" t="n">
        <v>5324</v>
      </c>
      <c r="E63" s="18" t="n">
        <v>395.98348229</v>
      </c>
      <c r="F63" s="20" t="n">
        <v>2.25150899</v>
      </c>
      <c r="G63" s="18" t="s">
        <v>481</v>
      </c>
      <c r="H63" s="20" t="s">
        <v>481</v>
      </c>
      <c r="I63" s="18" t="n">
        <v>351.2172763</v>
      </c>
      <c r="J63" s="20" t="n">
        <v>1.70269274</v>
      </c>
      <c r="K63" s="18" t="s">
        <v>481</v>
      </c>
      <c r="L63" s="20" t="s">
        <v>481</v>
      </c>
      <c r="M63" s="18" t="s">
        <v>481</v>
      </c>
      <c r="N63" s="20" t="s">
        <v>481</v>
      </c>
      <c r="O63" s="18" t="s">
        <v>481</v>
      </c>
      <c r="P63" s="20" t="s">
        <v>481</v>
      </c>
      <c r="Q63" s="18" t="s">
        <v>481</v>
      </c>
      <c r="R63" s="20" t="s">
        <v>481</v>
      </c>
      <c r="S63" s="18" t="s">
        <v>481</v>
      </c>
      <c r="T63" s="20" t="s">
        <v>481</v>
      </c>
      <c r="U63" s="18" t="s">
        <v>481</v>
      </c>
      <c r="V63" s="20" t="s">
        <v>481</v>
      </c>
    </row>
    <row r="64" spans="1:22">
      <c r="A64" s="15" t="s">
        <v>539</v>
      </c>
      <c r="B64" s="17" t="n">
        <v>3634</v>
      </c>
      <c r="C64" s="18">
        <f>(0.0/B64*100)</f>
        <v/>
      </c>
      <c r="D64" s="19" t="n">
        <v>3634</v>
      </c>
      <c r="E64" s="18" t="n">
        <v>478.6447938</v>
      </c>
      <c r="F64" s="20" t="n">
        <v>1.71583638</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row>
    <row r="65" spans="1:22">
      <c r="A65" s="15" t="s">
        <v>540</v>
      </c>
      <c r="B65" s="17" t="n">
        <v>5325</v>
      </c>
      <c r="C65" s="18">
        <f>(0.0/B65*100)</f>
        <v/>
      </c>
      <c r="D65" s="19" t="n">
        <v>5325</v>
      </c>
      <c r="E65" s="18" t="n">
        <v>419.66352142</v>
      </c>
      <c r="F65" s="20" t="n">
        <v>2.4655214</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row>
    <row r="66" spans="1:22">
      <c r="A66" s="15" t="s">
        <v>541</v>
      </c>
      <c r="B66" s="17" t="n">
        <v>5665</v>
      </c>
      <c r="C66" s="18">
        <f>(0.0/B66*100)</f>
        <v/>
      </c>
      <c r="D66" s="19" t="n">
        <v>5665</v>
      </c>
      <c r="E66" s="18" t="n">
        <v>460.24882056</v>
      </c>
      <c r="F66" s="20" t="n">
        <v>3.27008698</v>
      </c>
      <c r="G66" s="18" t="s">
        <v>481</v>
      </c>
      <c r="H66" s="20" t="s">
        <v>481</v>
      </c>
      <c r="I66" s="18" t="n">
        <v>396.14839514</v>
      </c>
      <c r="J66" s="20" t="n">
        <v>1.93063374</v>
      </c>
      <c r="K66" s="18" t="s">
        <v>481</v>
      </c>
      <c r="L66" s="20" t="s">
        <v>481</v>
      </c>
      <c r="M66" s="18" t="s">
        <v>481</v>
      </c>
      <c r="N66" s="20" t="s">
        <v>481</v>
      </c>
      <c r="O66" s="18" t="s">
        <v>481</v>
      </c>
      <c r="P66" s="20" t="s">
        <v>481</v>
      </c>
      <c r="Q66" s="18" t="s">
        <v>481</v>
      </c>
      <c r="R66" s="20" t="s">
        <v>481</v>
      </c>
      <c r="S66" s="18" t="s">
        <v>481</v>
      </c>
      <c r="T66" s="20" t="s">
        <v>481</v>
      </c>
      <c r="U66" s="18" t="s">
        <v>481</v>
      </c>
      <c r="V66" s="20" t="s">
        <v>481</v>
      </c>
    </row>
    <row r="67" spans="1:22">
      <c r="A67" s="15" t="s">
        <v>542</v>
      </c>
      <c r="B67" s="17" t="n">
        <v>6971</v>
      </c>
      <c r="C67" s="18">
        <f>(0.0/B67*100)</f>
        <v/>
      </c>
      <c r="D67" s="19" t="n">
        <v>6971</v>
      </c>
      <c r="E67" s="18" t="n">
        <v>386.56058797</v>
      </c>
      <c r="F67" s="20" t="n">
        <v>2.71419522</v>
      </c>
      <c r="G67" s="18" t="s">
        <v>481</v>
      </c>
      <c r="H67" s="20" t="s">
        <v>481</v>
      </c>
      <c r="I67" s="18" t="s">
        <v>481</v>
      </c>
      <c r="J67" s="20" t="s">
        <v>481</v>
      </c>
      <c r="K67" s="18" t="s">
        <v>481</v>
      </c>
      <c r="L67" s="20" t="s">
        <v>481</v>
      </c>
      <c r="M67" s="18" t="s">
        <v>481</v>
      </c>
      <c r="N67" s="20" t="s">
        <v>481</v>
      </c>
      <c r="O67" s="18" t="s">
        <v>481</v>
      </c>
      <c r="P67" s="20" t="s">
        <v>481</v>
      </c>
      <c r="Q67" s="18" t="s">
        <v>481</v>
      </c>
      <c r="R67" s="20" t="s">
        <v>481</v>
      </c>
      <c r="S67" s="18" t="s">
        <v>481</v>
      </c>
      <c r="T67" s="20" t="s">
        <v>481</v>
      </c>
      <c r="U67" s="18" t="s">
        <v>481</v>
      </c>
      <c r="V67" s="20" t="s">
        <v>481</v>
      </c>
    </row>
    <row r="68" spans="1:22">
      <c r="A68" s="15" t="s">
        <v>543</v>
      </c>
      <c r="B68" s="17" t="n">
        <v>12083</v>
      </c>
      <c r="C68" s="18">
        <f>(0.0/B68*100)</f>
        <v/>
      </c>
      <c r="D68" s="19" t="n">
        <v>12083</v>
      </c>
      <c r="E68" s="18" t="n">
        <v>402.4006351</v>
      </c>
      <c r="F68" s="20" t="n">
        <v>1.27354229</v>
      </c>
      <c r="G68" s="18" t="s">
        <v>481</v>
      </c>
      <c r="H68" s="20" t="s">
        <v>481</v>
      </c>
      <c r="I68" s="18" t="s">
        <v>481</v>
      </c>
      <c r="J68" s="20" t="s">
        <v>481</v>
      </c>
      <c r="K68" s="18" t="s">
        <v>481</v>
      </c>
      <c r="L68" s="20" t="s">
        <v>481</v>
      </c>
      <c r="M68" s="18" t="s">
        <v>481</v>
      </c>
      <c r="N68" s="20" t="s">
        <v>481</v>
      </c>
      <c r="O68" s="18" t="s">
        <v>481</v>
      </c>
      <c r="P68" s="20" t="s">
        <v>481</v>
      </c>
      <c r="Q68" s="18" t="s">
        <v>481</v>
      </c>
      <c r="R68" s="20" t="s">
        <v>481</v>
      </c>
      <c r="S68" s="18" t="s">
        <v>481</v>
      </c>
      <c r="T68" s="20" t="s">
        <v>481</v>
      </c>
      <c r="U68" s="18" t="s">
        <v>481</v>
      </c>
      <c r="V68" s="20" t="s">
        <v>481</v>
      </c>
    </row>
    <row r="69" spans="1:22">
      <c r="A69" s="15" t="s">
        <v>544</v>
      </c>
      <c r="B69" s="17" t="n">
        <v>4876</v>
      </c>
      <c r="C69" s="18">
        <f>(0.0/B69*100)</f>
        <v/>
      </c>
      <c r="D69" s="19" t="n">
        <v>4876</v>
      </c>
      <c r="E69" s="18" t="n">
        <v>443.95431517</v>
      </c>
      <c r="F69" s="20" t="n">
        <v>3.78500092</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row>
    <row r="70" spans="1:22">
      <c r="A70" s="15" t="s">
        <v>545</v>
      </c>
      <c r="B70" s="17" t="n">
        <v>6036</v>
      </c>
      <c r="C70" s="18">
        <f>(0.0/B70*100)</f>
        <v/>
      </c>
      <c r="D70" s="19" t="n">
        <v>6036</v>
      </c>
      <c r="E70" s="18" t="n">
        <v>494.82654446</v>
      </c>
      <c r="F70" s="20" t="n">
        <v>3.19631171</v>
      </c>
      <c r="G70" s="18" t="s">
        <v>481</v>
      </c>
      <c r="H70" s="20" t="s">
        <v>481</v>
      </c>
      <c r="I70" s="18" t="n">
        <v>477.63621845</v>
      </c>
      <c r="J70" s="20" t="n">
        <v>11.66764971</v>
      </c>
      <c r="K70" s="18" t="s">
        <v>481</v>
      </c>
      <c r="L70" s="20" t="s">
        <v>481</v>
      </c>
      <c r="M70" s="18" t="s">
        <v>481</v>
      </c>
      <c r="N70" s="20" t="s">
        <v>481</v>
      </c>
      <c r="O70" s="18" t="s">
        <v>481</v>
      </c>
      <c r="P70" s="20" t="s">
        <v>481</v>
      </c>
      <c r="Q70" s="18" t="s">
        <v>481</v>
      </c>
      <c r="R70" s="20" t="s">
        <v>481</v>
      </c>
      <c r="S70" s="18" t="s">
        <v>481</v>
      </c>
      <c r="T70" s="20" t="s">
        <v>481</v>
      </c>
      <c r="U70" s="18" t="s">
        <v>481</v>
      </c>
      <c r="V70" s="20" t="s">
        <v>481</v>
      </c>
    </row>
    <row r="71" spans="1:22">
      <c r="A71" s="15" t="s">
        <v>546</v>
      </c>
      <c r="B71" s="17" t="n">
        <v>6115</v>
      </c>
      <c r="C71" s="18">
        <f>(0.0/B71*100)</f>
        <v/>
      </c>
      <c r="D71" s="19" t="n">
        <v>6115</v>
      </c>
      <c r="E71" s="18" t="n">
        <v>564.18967857</v>
      </c>
      <c r="F71" s="20" t="n">
        <v>1.4662683</v>
      </c>
      <c r="G71" s="18" t="s">
        <v>481</v>
      </c>
      <c r="H71" s="20" t="s">
        <v>481</v>
      </c>
      <c r="I71" s="18" t="s">
        <v>481</v>
      </c>
      <c r="J71" s="20" t="s">
        <v>481</v>
      </c>
      <c r="K71" s="18" t="s">
        <v>481</v>
      </c>
      <c r="L71" s="20" t="s">
        <v>481</v>
      </c>
      <c r="M71" s="18" t="s">
        <v>481</v>
      </c>
      <c r="N71" s="20" t="s">
        <v>481</v>
      </c>
      <c r="O71" s="18" t="s">
        <v>481</v>
      </c>
      <c r="P71" s="20" t="s">
        <v>481</v>
      </c>
      <c r="Q71" s="18" t="s">
        <v>481</v>
      </c>
      <c r="R71" s="20" t="s">
        <v>481</v>
      </c>
      <c r="S71" s="18" t="s">
        <v>481</v>
      </c>
      <c r="T71" s="20" t="s">
        <v>481</v>
      </c>
      <c r="U71" s="18" t="s">
        <v>481</v>
      </c>
      <c r="V71" s="20" t="s">
        <v>481</v>
      </c>
    </row>
    <row r="72" spans="1:22">
      <c r="A72" s="15" t="s">
        <v>547</v>
      </c>
      <c r="B72" s="17" t="n">
        <v>7708</v>
      </c>
      <c r="C72" s="18">
        <f>(0.0/B72*100)</f>
        <v/>
      </c>
      <c r="D72" s="19" t="n">
        <v>7708</v>
      </c>
      <c r="E72" s="18" t="n">
        <v>566.34391511</v>
      </c>
      <c r="F72" s="20" t="n">
        <v>3.72254029</v>
      </c>
      <c r="G72" s="18" t="s">
        <v>481</v>
      </c>
      <c r="H72" s="20" t="s">
        <v>481</v>
      </c>
      <c r="I72" s="18" t="n">
        <v>500.24397801</v>
      </c>
      <c r="J72" s="20" t="n">
        <v>4.4478739</v>
      </c>
      <c r="K72" s="18" t="s">
        <v>481</v>
      </c>
      <c r="L72" s="20" t="s">
        <v>481</v>
      </c>
      <c r="M72" s="18" t="s">
        <v>481</v>
      </c>
      <c r="N72" s="20" t="s">
        <v>481</v>
      </c>
      <c r="O72" s="18" t="s">
        <v>481</v>
      </c>
      <c r="P72" s="20" t="s">
        <v>481</v>
      </c>
      <c r="Q72" s="18" t="s">
        <v>481</v>
      </c>
      <c r="R72" s="20" t="s">
        <v>481</v>
      </c>
      <c r="S72" s="18" t="s">
        <v>481</v>
      </c>
      <c r="T72" s="20" t="s">
        <v>481</v>
      </c>
      <c r="U72" s="18" t="s">
        <v>481</v>
      </c>
      <c r="V72" s="20" t="s">
        <v>481</v>
      </c>
    </row>
    <row r="73" spans="1:22">
      <c r="A73" s="15" t="s">
        <v>548</v>
      </c>
      <c r="B73" s="17" t="n">
        <v>8249</v>
      </c>
      <c r="C73" s="18">
        <f>(0.0/B73*100)</f>
        <v/>
      </c>
      <c r="D73" s="19" t="n">
        <v>8249</v>
      </c>
      <c r="E73" s="18" t="n">
        <v>424.41000661</v>
      </c>
      <c r="F73" s="20" t="n">
        <v>3.4054405</v>
      </c>
      <c r="G73" s="18" t="s">
        <v>481</v>
      </c>
      <c r="H73" s="20" t="s">
        <v>481</v>
      </c>
      <c r="I73" s="18" t="n">
        <v>373.94908542</v>
      </c>
      <c r="J73" s="20" t="n">
        <v>4.79265328</v>
      </c>
      <c r="K73" s="18" t="s">
        <v>481</v>
      </c>
      <c r="L73" s="20" t="s">
        <v>481</v>
      </c>
      <c r="M73" s="18" t="s">
        <v>481</v>
      </c>
      <c r="N73" s="20" t="s">
        <v>481</v>
      </c>
      <c r="O73" s="18" t="s">
        <v>481</v>
      </c>
      <c r="P73" s="20" t="s">
        <v>481</v>
      </c>
      <c r="Q73" s="18" t="s">
        <v>481</v>
      </c>
      <c r="R73" s="20" t="s">
        <v>481</v>
      </c>
      <c r="S73" s="18" t="s">
        <v>481</v>
      </c>
      <c r="T73" s="20" t="s">
        <v>481</v>
      </c>
      <c r="U73" s="18" t="s">
        <v>481</v>
      </c>
      <c r="V73" s="20" t="s">
        <v>481</v>
      </c>
    </row>
    <row r="74" spans="1:22">
      <c r="A74" s="15" t="s">
        <v>549</v>
      </c>
      <c r="B74" s="17" t="n">
        <v>4692</v>
      </c>
      <c r="C74" s="18">
        <f>(0.0/B74*100)</f>
        <v/>
      </c>
      <c r="D74" s="19" t="n">
        <v>4692</v>
      </c>
      <c r="E74" s="18" t="n">
        <v>417.24339576</v>
      </c>
      <c r="F74" s="20" t="n">
        <v>1.40662681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row>
    <row r="75" spans="1:22">
      <c r="A75" s="15" t="s">
        <v>550</v>
      </c>
      <c r="B75" s="17" t="n">
        <v>5375</v>
      </c>
      <c r="C75" s="18">
        <f>(0.0/B75*100)</f>
        <v/>
      </c>
      <c r="D75" s="19" t="n">
        <v>5375</v>
      </c>
      <c r="E75" s="18" t="n">
        <v>366.81798548</v>
      </c>
      <c r="F75" s="20" t="n">
        <v>2.95156554</v>
      </c>
      <c r="G75" s="18" t="s">
        <v>481</v>
      </c>
      <c r="H75" s="20" t="s">
        <v>481</v>
      </c>
      <c r="I75" s="18" t="s">
        <v>481</v>
      </c>
      <c r="J75" s="20" t="s">
        <v>481</v>
      </c>
      <c r="K75" s="18" t="s">
        <v>481</v>
      </c>
      <c r="L75" s="20" t="s">
        <v>481</v>
      </c>
      <c r="M75" s="18" t="s">
        <v>481</v>
      </c>
      <c r="N75" s="20" t="s">
        <v>481</v>
      </c>
      <c r="O75" s="18" t="s">
        <v>481</v>
      </c>
      <c r="P75" s="20" t="s">
        <v>481</v>
      </c>
      <c r="Q75" s="18" t="s">
        <v>481</v>
      </c>
      <c r="R75" s="20" t="s">
        <v>481</v>
      </c>
      <c r="S75" s="18" t="s">
        <v>481</v>
      </c>
      <c r="T75" s="20" t="s">
        <v>481</v>
      </c>
      <c r="U75" s="18" t="s">
        <v>481</v>
      </c>
      <c r="V75" s="20" t="s">
        <v>481</v>
      </c>
    </row>
    <row r="76" spans="1:22">
      <c r="A76" s="15" t="s">
        <v>551</v>
      </c>
      <c r="B76" s="17" t="n">
        <v>14167</v>
      </c>
      <c r="C76" s="18">
        <f>(0.0/B76*100)</f>
        <v/>
      </c>
      <c r="D76" s="19" t="n">
        <v>14167</v>
      </c>
      <c r="E76" s="18" t="n">
        <v>428.48633213</v>
      </c>
      <c r="F76" s="20" t="n">
        <v>2.45682275</v>
      </c>
      <c r="G76" s="18" t="s">
        <v>481</v>
      </c>
      <c r="H76" s="20" t="s">
        <v>481</v>
      </c>
      <c r="I76" s="18" t="n">
        <v>402.62181035</v>
      </c>
      <c r="J76" s="20" t="n">
        <v>10.34573058</v>
      </c>
      <c r="K76" s="18" t="s">
        <v>481</v>
      </c>
      <c r="L76" s="20" t="s">
        <v>481</v>
      </c>
      <c r="M76" s="18" t="s">
        <v>481</v>
      </c>
      <c r="N76" s="20" t="s">
        <v>481</v>
      </c>
      <c r="O76" s="18" t="s">
        <v>481</v>
      </c>
      <c r="P76" s="20" t="s">
        <v>481</v>
      </c>
      <c r="Q76" s="18" t="s">
        <v>481</v>
      </c>
      <c r="R76" s="20" t="s">
        <v>481</v>
      </c>
      <c r="S76" s="18" t="s">
        <v>481</v>
      </c>
      <c r="T76" s="20" t="s">
        <v>481</v>
      </c>
      <c r="U76" s="18" t="s">
        <v>481</v>
      </c>
      <c r="V76" s="20" t="s">
        <v>481</v>
      </c>
    </row>
    <row r="77" spans="1:22">
      <c r="A77" s="15" t="s">
        <v>552</v>
      </c>
      <c r="B77" s="17" t="n">
        <v>6062</v>
      </c>
      <c r="C77" s="18">
        <f>(0.0/B77*100)</f>
        <v/>
      </c>
      <c r="D77" s="19" t="n">
        <v>6062</v>
      </c>
      <c r="E77" s="18" t="n">
        <v>418.47508446</v>
      </c>
      <c r="F77" s="20" t="n">
        <v>2.55051107</v>
      </c>
      <c r="G77" s="18" t="s">
        <v>481</v>
      </c>
      <c r="H77" s="20" t="s">
        <v>481</v>
      </c>
      <c r="I77" s="18" t="n">
        <v>409.68723836</v>
      </c>
      <c r="J77" s="20" t="n">
        <v>7.55353986</v>
      </c>
      <c r="K77" s="18" t="n">
        <v>354.58621986</v>
      </c>
      <c r="L77" s="20" t="n">
        <v>14.6382223</v>
      </c>
      <c r="M77" s="18" t="s">
        <v>481</v>
      </c>
      <c r="N77" s="20" t="s">
        <v>481</v>
      </c>
      <c r="O77" s="18" t="s">
        <v>481</v>
      </c>
      <c r="P77" s="20" t="s">
        <v>481</v>
      </c>
      <c r="Q77" s="18" t="s">
        <v>481</v>
      </c>
      <c r="R77" s="20" t="s">
        <v>481</v>
      </c>
      <c r="S77" s="18" t="s">
        <v>481</v>
      </c>
      <c r="T77" s="20" t="s">
        <v>481</v>
      </c>
      <c r="U77" s="18" t="s">
        <v>481</v>
      </c>
      <c r="V77" s="20" t="s">
        <v>481</v>
      </c>
    </row>
    <row r="78" spans="1:22">
      <c r="A78" s="15" t="s">
        <v>553</v>
      </c>
      <c r="B78" s="17" t="n">
        <v>5826</v>
      </c>
      <c r="C78" s="18">
        <f>(0.0/B78*100)</f>
        <v/>
      </c>
      <c r="D78" s="19" t="n">
        <v>5826</v>
      </c>
      <c r="E78" s="18" t="n">
        <v>497.67359672</v>
      </c>
      <c r="F78" s="20" t="n">
        <v>4.2786505</v>
      </c>
      <c r="G78" s="18" t="s">
        <v>481</v>
      </c>
      <c r="H78" s="20" t="s">
        <v>481</v>
      </c>
      <c r="I78" s="18" t="s">
        <v>481</v>
      </c>
      <c r="J78" s="20" t="s">
        <v>481</v>
      </c>
      <c r="K78" s="18" t="n">
        <v>435.29511739</v>
      </c>
      <c r="L78" s="20" t="n">
        <v>15.93274372</v>
      </c>
      <c r="M78" s="18" t="s">
        <v>481</v>
      </c>
      <c r="N78" s="20" t="s">
        <v>481</v>
      </c>
      <c r="O78" s="18" t="s">
        <v>481</v>
      </c>
      <c r="P78" s="20" t="s">
        <v>481</v>
      </c>
      <c r="Q78" s="18" t="s">
        <v>481</v>
      </c>
      <c r="R78" s="20" t="s">
        <v>481</v>
      </c>
      <c r="S78" s="18" t="s">
        <v>481</v>
      </c>
      <c r="T78" s="20" t="s">
        <v>481</v>
      </c>
      <c r="U78" s="18" t="s">
        <v>481</v>
      </c>
      <c r="V78" s="20" t="s">
        <v>481</v>
      </c>
    </row>
    <row customHeight="1" ht="25" r="79" spans="1:22">
      <c r="A79" s="15" t="s">
        <v>554</v>
      </c>
      <c r="B79" s="17" t="n">
        <v>1657</v>
      </c>
      <c r="C79" s="18">
        <f>(0.0/B79*100)</f>
        <v/>
      </c>
      <c r="D79" s="19" t="n">
        <v>1657</v>
      </c>
      <c r="E79" s="18" t="n">
        <v>454.65197387</v>
      </c>
      <c r="F79" s="20" t="n">
        <v>7.82289719</v>
      </c>
      <c r="G79" s="18" t="s">
        <v>481</v>
      </c>
      <c r="H79" s="20" t="s">
        <v>481</v>
      </c>
      <c r="I79" s="18" t="n">
        <v>467.2601398</v>
      </c>
      <c r="J79" s="20" t="n">
        <v>17.5115256</v>
      </c>
      <c r="K79" s="18" t="s">
        <v>481</v>
      </c>
      <c r="L79" s="20" t="s">
        <v>481</v>
      </c>
      <c r="M79" s="18" t="s">
        <v>481</v>
      </c>
      <c r="N79" s="20" t="s">
        <v>481</v>
      </c>
      <c r="O79" s="18" t="s">
        <v>481</v>
      </c>
      <c r="P79" s="20" t="s">
        <v>481</v>
      </c>
      <c r="Q79" s="18" t="s">
        <v>481</v>
      </c>
      <c r="R79" s="20" t="s">
        <v>481</v>
      </c>
      <c r="S79" s="18" t="s">
        <v>481</v>
      </c>
      <c r="T79" s="20" t="s">
        <v>481</v>
      </c>
      <c r="U79" s="18" t="s">
        <v>481</v>
      </c>
      <c r="V79" s="20" t="s">
        <v>481</v>
      </c>
    </row>
    <row r="80" spans="1:22">
      <c r="A80" s="15" t="s">
        <v>555</v>
      </c>
      <c r="B80" s="17" t="n">
        <v>7841</v>
      </c>
      <c r="C80" s="18">
        <f>(0.0/B80*100)</f>
        <v/>
      </c>
      <c r="D80" s="19" t="n">
        <v>7841</v>
      </c>
      <c r="E80" s="18" t="n">
        <v>464.55581738</v>
      </c>
      <c r="F80" s="20" t="n">
        <v>4.51947484</v>
      </c>
      <c r="G80" s="18" t="s">
        <v>481</v>
      </c>
      <c r="H80" s="20" t="s">
        <v>481</v>
      </c>
      <c r="I80" s="18" t="n">
        <v>430.69394143</v>
      </c>
      <c r="J80" s="20" t="n">
        <v>10.89390851</v>
      </c>
      <c r="K80" s="18" t="s">
        <v>481</v>
      </c>
      <c r="L80" s="20" t="s">
        <v>481</v>
      </c>
      <c r="M80" s="18" t="s">
        <v>481</v>
      </c>
      <c r="N80" s="20" t="s">
        <v>481</v>
      </c>
      <c r="O80" s="18" t="s">
        <v>481</v>
      </c>
      <c r="P80" s="20" t="s">
        <v>481</v>
      </c>
      <c r="Q80" s="18" t="s">
        <v>481</v>
      </c>
      <c r="R80" s="20" t="s">
        <v>481</v>
      </c>
      <c r="S80" s="18" t="s">
        <v>481</v>
      </c>
      <c r="T80" s="20" t="s">
        <v>481</v>
      </c>
      <c r="U80" s="18" t="s">
        <v>481</v>
      </c>
      <c r="V80" s="20" t="s">
        <v>481</v>
      </c>
    </row>
    <row r="81" spans="1:22">
      <c r="A81" s="23" t="s">
        <v>556</v>
      </c>
      <c r="B81" s="17" t="n">
        <v>8861</v>
      </c>
      <c r="C81" s="18">
        <f>(0.0/B81*100)</f>
        <v/>
      </c>
      <c r="D81" s="19" t="n">
        <v>8861</v>
      </c>
      <c r="E81" s="18" t="n">
        <v>448.23064363</v>
      </c>
      <c r="F81" s="20" t="n">
        <v>3.38195784</v>
      </c>
      <c r="G81" s="18" t="s">
        <v>481</v>
      </c>
      <c r="H81" s="20" t="s">
        <v>481</v>
      </c>
      <c r="I81" s="18" t="n">
        <v>428.02386177</v>
      </c>
      <c r="J81" s="20" t="n">
        <v>7.68941176</v>
      </c>
      <c r="K81" s="18" t="s">
        <v>481</v>
      </c>
      <c r="L81" s="20" t="s">
        <v>481</v>
      </c>
      <c r="M81" s="18" t="s">
        <v>481</v>
      </c>
      <c r="N81" s="20" t="s">
        <v>481</v>
      </c>
      <c r="O81" s="18" t="s">
        <v>481</v>
      </c>
      <c r="P81" s="20" t="s">
        <v>481</v>
      </c>
      <c r="Q81" s="18" t="s">
        <v>481</v>
      </c>
      <c r="R81" s="20" t="s">
        <v>481</v>
      </c>
      <c r="S81" s="18" t="s">
        <v>481</v>
      </c>
      <c r="T81" s="20" t="s">
        <v>481</v>
      </c>
      <c r="U81" s="18" t="s">
        <v>481</v>
      </c>
      <c r="V81" s="20" t="s">
        <v>481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2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944</v>
      </c>
    </row>
    <row customHeight="1" ht="30" r="4" spans="1:20">
      <c r="A4" s="6" t="n"/>
      <c r="B4" s="7" t="s">
        <v>462</v>
      </c>
      <c r="C4" s="7" t="s">
        <v>463</v>
      </c>
      <c r="D4" s="8" t="s">
        <v>462</v>
      </c>
      <c r="E4" s="9" t="s">
        <v>945</v>
      </c>
      <c r="F4" s="10" t="n"/>
      <c r="G4" s="9" t="s">
        <v>946</v>
      </c>
      <c r="H4" s="10" t="n"/>
      <c r="I4" s="9" t="s">
        <v>947</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(0.0/B7*100)</f>
        <v/>
      </c>
      <c r="D7" s="19" t="n">
        <v>14530</v>
      </c>
      <c r="E7" s="18" t="n">
        <v>493.67730335</v>
      </c>
      <c r="F7" s="20" t="n">
        <v>1.49096532</v>
      </c>
      <c r="G7" s="18" t="n">
        <v>511.92683332</v>
      </c>
      <c r="H7" s="20" t="n">
        <v>4.16787248</v>
      </c>
      <c r="I7" s="18" t="n">
        <v>496.49633154</v>
      </c>
      <c r="J7" s="20" t="n">
        <v>4.20089239</v>
      </c>
      <c r="K7" s="18" t="s">
        <v>481</v>
      </c>
      <c r="L7" s="20" t="s">
        <v>481</v>
      </c>
      <c r="M7" s="18" t="s">
        <v>481</v>
      </c>
      <c r="N7" s="20" t="s">
        <v>481</v>
      </c>
      <c r="O7" s="18" t="s">
        <v>481</v>
      </c>
      <c r="P7" s="20" t="s">
        <v>481</v>
      </c>
      <c r="Q7" s="18" t="s">
        <v>481</v>
      </c>
      <c r="R7" s="20" t="s">
        <v>481</v>
      </c>
      <c r="S7" s="18" t="n">
        <v>442.98786739</v>
      </c>
      <c r="T7" s="20" t="n">
        <v>5.44714789</v>
      </c>
    </row>
    <row r="8" spans="1:20">
      <c r="A8" s="15" t="s">
        <v>483</v>
      </c>
      <c r="B8" s="17" t="n">
        <v>7007</v>
      </c>
      <c r="C8" s="18">
        <f>(0.0/B8*100)</f>
        <v/>
      </c>
      <c r="D8" s="19" t="n">
        <v>7007</v>
      </c>
      <c r="E8" s="18" t="n">
        <v>511.51756091</v>
      </c>
      <c r="F8" s="20" t="n">
        <v>2.76720075</v>
      </c>
      <c r="G8" s="18" t="n">
        <v>450.83792466</v>
      </c>
      <c r="H8" s="20" t="n">
        <v>4.72830193</v>
      </c>
      <c r="I8" s="18" t="n">
        <v>427.44088496</v>
      </c>
      <c r="J8" s="20" t="n">
        <v>7.87539306</v>
      </c>
      <c r="K8" s="18" t="s">
        <v>481</v>
      </c>
      <c r="L8" s="20" t="s">
        <v>481</v>
      </c>
      <c r="M8" s="18" t="s">
        <v>481</v>
      </c>
      <c r="N8" s="20" t="s">
        <v>481</v>
      </c>
      <c r="O8" s="18" t="s">
        <v>481</v>
      </c>
      <c r="P8" s="20" t="s">
        <v>481</v>
      </c>
      <c r="Q8" s="18" t="s">
        <v>481</v>
      </c>
      <c r="R8" s="20" t="s">
        <v>481</v>
      </c>
      <c r="S8" s="18" t="n">
        <v>445.9364226</v>
      </c>
      <c r="T8" s="20" t="n">
        <v>15.46167376</v>
      </c>
    </row>
    <row r="9" spans="1:20">
      <c r="A9" s="15" t="s">
        <v>484</v>
      </c>
      <c r="B9" s="17" t="n">
        <v>9651</v>
      </c>
      <c r="C9" s="18">
        <f>(0.0/B9*100)</f>
        <v/>
      </c>
      <c r="D9" s="19" t="n">
        <v>9651</v>
      </c>
      <c r="E9" s="18" t="n">
        <v>520.40322908</v>
      </c>
      <c r="F9" s="20" t="n">
        <v>2.08237076</v>
      </c>
      <c r="G9" s="18" t="n">
        <v>463.62964711</v>
      </c>
      <c r="H9" s="20" t="n">
        <v>5.53952849</v>
      </c>
      <c r="I9" s="18" t="n">
        <v>448.72919637</v>
      </c>
      <c r="J9" s="20" t="n">
        <v>6.11709017</v>
      </c>
      <c r="K9" s="18" t="s">
        <v>481</v>
      </c>
      <c r="L9" s="20" t="s">
        <v>481</v>
      </c>
      <c r="M9" s="18" t="s">
        <v>481</v>
      </c>
      <c r="N9" s="20" t="s">
        <v>481</v>
      </c>
      <c r="O9" s="18" t="s">
        <v>481</v>
      </c>
      <c r="P9" s="20" t="s">
        <v>481</v>
      </c>
      <c r="Q9" s="18" t="s">
        <v>481</v>
      </c>
      <c r="R9" s="20" t="s">
        <v>481</v>
      </c>
      <c r="S9" s="18" t="n">
        <v>443.96814896</v>
      </c>
      <c r="T9" s="20" t="n">
        <v>11.3445139</v>
      </c>
    </row>
    <row r="10" spans="1:20">
      <c r="A10" s="15" t="s">
        <v>485</v>
      </c>
      <c r="B10" s="17" t="n">
        <v>20058</v>
      </c>
      <c r="C10" s="18">
        <f>(0.0/B10*100)</f>
        <v/>
      </c>
      <c r="D10" s="19" t="n">
        <v>20058</v>
      </c>
      <c r="E10" s="18" t="n">
        <v>514.43611932</v>
      </c>
      <c r="F10" s="20" t="n">
        <v>2.74198326</v>
      </c>
      <c r="G10" s="18" t="n">
        <v>522.33479023</v>
      </c>
      <c r="H10" s="20" t="n">
        <v>3.81371024</v>
      </c>
      <c r="I10" s="18" t="n">
        <v>527.3072415</v>
      </c>
      <c r="J10" s="20" t="n">
        <v>3.72312518</v>
      </c>
      <c r="K10" s="18" t="s">
        <v>481</v>
      </c>
      <c r="L10" s="20" t="s">
        <v>481</v>
      </c>
      <c r="M10" s="18" t="s">
        <v>481</v>
      </c>
      <c r="N10" s="20" t="s">
        <v>481</v>
      </c>
      <c r="O10" s="18" t="s">
        <v>481</v>
      </c>
      <c r="P10" s="20" t="s">
        <v>481</v>
      </c>
      <c r="Q10" s="18" t="s">
        <v>481</v>
      </c>
      <c r="R10" s="20" t="s">
        <v>481</v>
      </c>
      <c r="S10" s="18" t="n">
        <v>479.39960673</v>
      </c>
      <c r="T10" s="20" t="n">
        <v>8.288651570000001</v>
      </c>
    </row>
    <row r="11" spans="1:20">
      <c r="A11" s="15" t="s">
        <v>486</v>
      </c>
      <c r="B11" s="17" t="n">
        <v>7053</v>
      </c>
      <c r="C11" s="18">
        <f>(0.0/B11*100)</f>
        <v/>
      </c>
      <c r="D11" s="19" t="n">
        <v>7053</v>
      </c>
      <c r="E11" s="18" t="n">
        <v>424.77005295</v>
      </c>
      <c r="F11" s="20" t="n">
        <v>2.57668555</v>
      </c>
      <c r="G11" s="18" t="n">
        <v>434.92365388</v>
      </c>
      <c r="H11" s="20" t="n">
        <v>24.62809532</v>
      </c>
      <c r="I11" s="18" t="n">
        <v>393.72316556</v>
      </c>
      <c r="J11" s="20" t="n">
        <v>10.7342152</v>
      </c>
      <c r="K11" s="18" t="s">
        <v>481</v>
      </c>
      <c r="L11" s="20" t="s">
        <v>481</v>
      </c>
      <c r="M11" s="18" t="s">
        <v>481</v>
      </c>
      <c r="N11" s="20" t="s">
        <v>481</v>
      </c>
      <c r="O11" s="18" t="s">
        <v>481</v>
      </c>
      <c r="P11" s="20" t="s">
        <v>481</v>
      </c>
      <c r="Q11" s="18" t="s">
        <v>481</v>
      </c>
      <c r="R11" s="20" t="s">
        <v>481</v>
      </c>
      <c r="S11" s="18" t="n">
        <v>359.62304775</v>
      </c>
      <c r="T11" s="20" t="n">
        <v>7.94480834</v>
      </c>
    </row>
    <row r="12" spans="1:20">
      <c r="A12" s="15" t="s">
        <v>487</v>
      </c>
      <c r="B12" s="17" t="n">
        <v>6894</v>
      </c>
      <c r="C12" s="18">
        <f>(0.0/B12*100)</f>
        <v/>
      </c>
      <c r="D12" s="19" t="n">
        <v>6894</v>
      </c>
      <c r="E12" s="18" t="n">
        <v>493.94897715</v>
      </c>
      <c r="F12" s="20" t="n">
        <v>2.27499314</v>
      </c>
      <c r="G12" s="18" t="n">
        <v>481.73372098</v>
      </c>
      <c r="H12" s="20" t="n">
        <v>15.56728828</v>
      </c>
      <c r="I12" s="18" t="n">
        <v>463.84990423</v>
      </c>
      <c r="J12" s="20" t="n">
        <v>15.49856691</v>
      </c>
      <c r="K12" s="18" t="s">
        <v>481</v>
      </c>
      <c r="L12" s="20" t="s">
        <v>481</v>
      </c>
      <c r="M12" s="18" t="s">
        <v>481</v>
      </c>
      <c r="N12" s="20" t="s">
        <v>481</v>
      </c>
      <c r="O12" s="18" t="s">
        <v>481</v>
      </c>
      <c r="P12" s="20" t="s">
        <v>481</v>
      </c>
      <c r="Q12" s="18" t="s">
        <v>481</v>
      </c>
      <c r="R12" s="20" t="s">
        <v>481</v>
      </c>
      <c r="S12" s="18" t="n">
        <v>438.23967759</v>
      </c>
      <c r="T12" s="20" t="n">
        <v>13.66546366</v>
      </c>
    </row>
    <row r="13" spans="1:20">
      <c r="A13" s="15" t="s">
        <v>488</v>
      </c>
      <c r="B13" s="17" t="n">
        <v>7161</v>
      </c>
      <c r="C13" s="18">
        <f>(0.0/B13*100)</f>
        <v/>
      </c>
      <c r="D13" s="19" t="n">
        <v>7161</v>
      </c>
      <c r="E13" s="18" t="n">
        <v>518.59891885</v>
      </c>
      <c r="F13" s="20" t="n">
        <v>2.35615608</v>
      </c>
      <c r="G13" s="18" t="n">
        <v>458.95080572</v>
      </c>
      <c r="H13" s="20" t="n">
        <v>4.28164558</v>
      </c>
      <c r="I13" s="18" t="n">
        <v>457.49572979</v>
      </c>
      <c r="J13" s="20" t="n">
        <v>7.3596767</v>
      </c>
      <c r="K13" s="18" t="s">
        <v>481</v>
      </c>
      <c r="L13" s="20" t="s">
        <v>481</v>
      </c>
      <c r="M13" s="18" t="s">
        <v>481</v>
      </c>
      <c r="N13" s="20" t="s">
        <v>481</v>
      </c>
      <c r="O13" s="18" t="s">
        <v>481</v>
      </c>
      <c r="P13" s="20" t="s">
        <v>481</v>
      </c>
      <c r="Q13" s="18" t="s">
        <v>481</v>
      </c>
      <c r="R13" s="20" t="s">
        <v>481</v>
      </c>
      <c r="S13" s="18" t="n">
        <v>458.63085752</v>
      </c>
      <c r="T13" s="20" t="n">
        <v>10.59312557</v>
      </c>
    </row>
    <row r="14" spans="1:20">
      <c r="A14" s="15" t="s">
        <v>489</v>
      </c>
      <c r="B14" s="17" t="n">
        <v>5587</v>
      </c>
      <c r="C14" s="18">
        <f>(0.0/B14*100)</f>
        <v/>
      </c>
      <c r="D14" s="19" t="n">
        <v>5587</v>
      </c>
      <c r="E14" s="18" t="n">
        <v>523.2153787</v>
      </c>
      <c r="F14" s="20" t="n">
        <v>2.19079689</v>
      </c>
      <c r="G14" s="18" t="n">
        <v>497.58461705</v>
      </c>
      <c r="H14" s="20" t="n">
        <v>4.1307554</v>
      </c>
      <c r="I14" s="18" t="n">
        <v>491.95380738</v>
      </c>
      <c r="J14" s="20" t="n">
        <v>17.59260923</v>
      </c>
      <c r="K14" s="18" t="s">
        <v>481</v>
      </c>
      <c r="L14" s="20" t="s">
        <v>481</v>
      </c>
      <c r="M14" s="18" t="s">
        <v>481</v>
      </c>
      <c r="N14" s="20" t="s">
        <v>481</v>
      </c>
      <c r="O14" s="18" t="s">
        <v>481</v>
      </c>
      <c r="P14" s="20" t="s">
        <v>481</v>
      </c>
      <c r="Q14" s="18" t="s">
        <v>481</v>
      </c>
      <c r="R14" s="20" t="s">
        <v>481</v>
      </c>
      <c r="S14" s="18" t="n">
        <v>469.56451586</v>
      </c>
      <c r="T14" s="20" t="n">
        <v>8.35275498</v>
      </c>
    </row>
    <row r="15" spans="1:20">
      <c r="A15" s="15" t="s">
        <v>490</v>
      </c>
      <c r="B15" s="17" t="n">
        <v>5882</v>
      </c>
      <c r="C15" s="18">
        <f>(0.0/B15*100)</f>
        <v/>
      </c>
      <c r="D15" s="19" t="n">
        <v>5882</v>
      </c>
      <c r="E15" s="18" t="n">
        <v>514.31623768</v>
      </c>
      <c r="F15" s="20" t="n">
        <v>2.23513223</v>
      </c>
      <c r="G15" s="18" t="n">
        <v>466.29627266</v>
      </c>
      <c r="H15" s="20" t="n">
        <v>11.13919099</v>
      </c>
      <c r="I15" s="18" t="n">
        <v>438.07634855</v>
      </c>
      <c r="J15" s="20" t="n">
        <v>12.11433243</v>
      </c>
      <c r="K15" s="18" t="s">
        <v>481</v>
      </c>
      <c r="L15" s="20" t="s">
        <v>481</v>
      </c>
      <c r="M15" s="18" t="s">
        <v>481</v>
      </c>
      <c r="N15" s="20" t="s">
        <v>481</v>
      </c>
      <c r="O15" s="18" t="s">
        <v>481</v>
      </c>
      <c r="P15" s="20" t="s">
        <v>481</v>
      </c>
      <c r="Q15" s="18" t="s">
        <v>481</v>
      </c>
      <c r="R15" s="20" t="s">
        <v>481</v>
      </c>
      <c r="S15" s="18" t="n">
        <v>465.50473867</v>
      </c>
      <c r="T15" s="20" t="n">
        <v>8.83419044</v>
      </c>
    </row>
    <row r="16" spans="1:20">
      <c r="A16" s="15" t="s">
        <v>491</v>
      </c>
      <c r="B16" s="17" t="n">
        <v>6108</v>
      </c>
      <c r="C16" s="18">
        <f>(0.0/B16*100)</f>
        <v/>
      </c>
      <c r="D16" s="19" t="n">
        <v>6108</v>
      </c>
      <c r="E16" s="18" t="n">
        <v>502.18815531</v>
      </c>
      <c r="F16" s="20" t="n">
        <v>2.1662245</v>
      </c>
      <c r="G16" s="18" t="n">
        <v>460.14588728</v>
      </c>
      <c r="H16" s="20" t="n">
        <v>8.135190160000001</v>
      </c>
      <c r="I16" s="18" t="n">
        <v>423.46442709</v>
      </c>
      <c r="J16" s="20" t="n">
        <v>8.7571856</v>
      </c>
      <c r="K16" s="18" t="s">
        <v>481</v>
      </c>
      <c r="L16" s="20" t="s">
        <v>481</v>
      </c>
      <c r="M16" s="18" t="s">
        <v>481</v>
      </c>
      <c r="N16" s="20" t="s">
        <v>481</v>
      </c>
      <c r="O16" s="18" t="s">
        <v>481</v>
      </c>
      <c r="P16" s="20" t="s">
        <v>481</v>
      </c>
      <c r="Q16" s="18" t="s">
        <v>481</v>
      </c>
      <c r="R16" s="20" t="s">
        <v>481</v>
      </c>
      <c r="S16" s="18" t="n">
        <v>419.13591684</v>
      </c>
      <c r="T16" s="20" t="n">
        <v>11.63443673</v>
      </c>
    </row>
    <row r="17" spans="1:20">
      <c r="A17" s="15" t="s">
        <v>492</v>
      </c>
      <c r="B17" s="17" t="n">
        <v>6504</v>
      </c>
      <c r="C17" s="18">
        <f>(0.0/B17*100)</f>
        <v/>
      </c>
      <c r="D17" s="19" t="n">
        <v>6504</v>
      </c>
      <c r="E17" s="18" t="n">
        <v>519.434129</v>
      </c>
      <c r="F17" s="20" t="n">
        <v>2.94448696</v>
      </c>
      <c r="G17" s="18" t="n">
        <v>470.57014917</v>
      </c>
      <c r="H17" s="20" t="n">
        <v>5.68754667</v>
      </c>
      <c r="I17" s="18" t="n">
        <v>445.98576959</v>
      </c>
      <c r="J17" s="20" t="n">
        <v>10.46649752</v>
      </c>
      <c r="K17" s="18" t="s">
        <v>481</v>
      </c>
      <c r="L17" s="20" t="s">
        <v>481</v>
      </c>
      <c r="M17" s="18" t="s">
        <v>481</v>
      </c>
      <c r="N17" s="20" t="s">
        <v>481</v>
      </c>
      <c r="O17" s="18" t="s">
        <v>481</v>
      </c>
      <c r="P17" s="20" t="s">
        <v>481</v>
      </c>
      <c r="Q17" s="18" t="s">
        <v>481</v>
      </c>
      <c r="R17" s="20" t="s">
        <v>481</v>
      </c>
      <c r="S17" s="18" t="n">
        <v>478.35431781</v>
      </c>
      <c r="T17" s="20" t="n">
        <v>4.93088301</v>
      </c>
    </row>
    <row r="18" spans="1:20">
      <c r="A18" s="15" t="s">
        <v>493</v>
      </c>
      <c r="B18" s="17" t="n">
        <v>5532</v>
      </c>
      <c r="C18" s="18">
        <f>(0.0/B18*100)</f>
        <v/>
      </c>
      <c r="D18" s="19" t="n">
        <v>5532</v>
      </c>
      <c r="E18" s="18" t="n">
        <v>459.52644652</v>
      </c>
      <c r="F18" s="20" t="n">
        <v>3.871243</v>
      </c>
      <c r="G18" s="18" t="n">
        <v>424.96881017</v>
      </c>
      <c r="H18" s="20" t="n">
        <v>7.53388688</v>
      </c>
      <c r="I18" s="18" t="n">
        <v>400.48730624</v>
      </c>
      <c r="J18" s="20" t="n">
        <v>8.76770737</v>
      </c>
      <c r="K18" s="18" t="s">
        <v>481</v>
      </c>
      <c r="L18" s="20" t="s">
        <v>481</v>
      </c>
      <c r="M18" s="18" t="s">
        <v>481</v>
      </c>
      <c r="N18" s="20" t="s">
        <v>481</v>
      </c>
      <c r="O18" s="18" t="s">
        <v>481</v>
      </c>
      <c r="P18" s="20" t="s">
        <v>481</v>
      </c>
      <c r="Q18" s="18" t="s">
        <v>481</v>
      </c>
      <c r="R18" s="20" t="s">
        <v>481</v>
      </c>
      <c r="S18" s="18" t="n">
        <v>398.50111204</v>
      </c>
      <c r="T18" s="20" t="n">
        <v>14.48000576</v>
      </c>
    </row>
    <row r="19" spans="1:20">
      <c r="A19" s="15" t="s">
        <v>494</v>
      </c>
      <c r="B19" s="17" t="n">
        <v>5658</v>
      </c>
      <c r="C19" s="18">
        <f>(0.0/B19*100)</f>
        <v/>
      </c>
      <c r="D19" s="19" t="n">
        <v>5658</v>
      </c>
      <c r="E19" s="18" t="n">
        <v>477.50287987</v>
      </c>
      <c r="F19" s="20" t="n">
        <v>2.53282749</v>
      </c>
      <c r="G19" s="18" t="n">
        <v>509.13054928</v>
      </c>
      <c r="H19" s="20" t="n">
        <v>11.86192023</v>
      </c>
      <c r="I19" s="18" t="n">
        <v>480.91734896</v>
      </c>
      <c r="J19" s="20" t="n">
        <v>21.1698995</v>
      </c>
      <c r="K19" s="18" t="s">
        <v>481</v>
      </c>
      <c r="L19" s="20" t="s">
        <v>481</v>
      </c>
      <c r="M19" s="18" t="s">
        <v>481</v>
      </c>
      <c r="N19" s="20" t="s">
        <v>481</v>
      </c>
      <c r="O19" s="18" t="s">
        <v>481</v>
      </c>
      <c r="P19" s="20" t="s">
        <v>481</v>
      </c>
      <c r="Q19" s="18" t="s">
        <v>481</v>
      </c>
      <c r="R19" s="20" t="s">
        <v>481</v>
      </c>
      <c r="S19" s="18" t="n">
        <v>413.02475692</v>
      </c>
      <c r="T19" s="20" t="n">
        <v>13.61290456</v>
      </c>
    </row>
    <row r="20" spans="1:20">
      <c r="A20" s="15" t="s">
        <v>495</v>
      </c>
      <c r="B20" s="17" t="n">
        <v>3371</v>
      </c>
      <c r="C20" s="18">
        <f>(0.0/B20*100)</f>
        <v/>
      </c>
      <c r="D20" s="19" t="n">
        <v>3371</v>
      </c>
      <c r="E20" s="18" t="n">
        <v>491.68662565</v>
      </c>
      <c r="F20" s="20" t="n">
        <v>2.08191752</v>
      </c>
      <c r="G20" s="18" t="n">
        <v>449.65014052</v>
      </c>
      <c r="H20" s="20" t="n">
        <v>15.81573291</v>
      </c>
      <c r="I20" s="18" t="n">
        <v>422.0398727</v>
      </c>
      <c r="J20" s="20" t="n">
        <v>10.07813321</v>
      </c>
      <c r="K20" s="18" t="s">
        <v>481</v>
      </c>
      <c r="L20" s="20" t="s">
        <v>481</v>
      </c>
      <c r="M20" s="18" t="s">
        <v>481</v>
      </c>
      <c r="N20" s="20" t="s">
        <v>481</v>
      </c>
      <c r="O20" s="18" t="s">
        <v>481</v>
      </c>
      <c r="P20" s="20" t="s">
        <v>481</v>
      </c>
      <c r="Q20" s="18" t="s">
        <v>481</v>
      </c>
      <c r="R20" s="20" t="s">
        <v>481</v>
      </c>
      <c r="S20" s="18" t="n">
        <v>455.87322243</v>
      </c>
      <c r="T20" s="20" t="n">
        <v>9.56843911</v>
      </c>
    </row>
    <row r="21" spans="1:20">
      <c r="A21" s="15" t="s">
        <v>496</v>
      </c>
      <c r="B21" s="17" t="n">
        <v>5741</v>
      </c>
      <c r="C21" s="18">
        <f>(0.0/B21*100)</f>
        <v/>
      </c>
      <c r="D21" s="19" t="n">
        <v>5741</v>
      </c>
      <c r="E21" s="18" t="n">
        <v>506.19422373</v>
      </c>
      <c r="F21" s="20" t="n">
        <v>2.17202779</v>
      </c>
      <c r="G21" s="18" t="n">
        <v>502.658662</v>
      </c>
      <c r="H21" s="20" t="n">
        <v>7.47882887</v>
      </c>
      <c r="I21" s="18" t="n">
        <v>497.09613308</v>
      </c>
      <c r="J21" s="20" t="n">
        <v>4.31052057</v>
      </c>
      <c r="K21" s="18" t="s">
        <v>481</v>
      </c>
      <c r="L21" s="20" t="s">
        <v>481</v>
      </c>
      <c r="M21" s="18" t="s">
        <v>481</v>
      </c>
      <c r="N21" s="20" t="s">
        <v>481</v>
      </c>
      <c r="O21" s="18" t="s">
        <v>481</v>
      </c>
      <c r="P21" s="20" t="s">
        <v>481</v>
      </c>
      <c r="Q21" s="18" t="s">
        <v>481</v>
      </c>
      <c r="R21" s="20" t="s">
        <v>481</v>
      </c>
      <c r="S21" s="18" t="n">
        <v>473.08176781</v>
      </c>
      <c r="T21" s="20" t="n">
        <v>7.54035382</v>
      </c>
    </row>
    <row r="22" spans="1:20">
      <c r="A22" s="15" t="s">
        <v>497</v>
      </c>
      <c r="B22" s="17" t="n">
        <v>6598</v>
      </c>
      <c r="C22" s="18">
        <f>(0.0/B22*100)</f>
        <v/>
      </c>
      <c r="D22" s="19" t="n">
        <v>6598</v>
      </c>
      <c r="E22" s="18" t="n">
        <v>474.42815786</v>
      </c>
      <c r="F22" s="20" t="n">
        <v>3.61995472</v>
      </c>
      <c r="G22" s="18" t="n">
        <v>477.28858111</v>
      </c>
      <c r="H22" s="20" t="n">
        <v>6.45130859</v>
      </c>
      <c r="I22" s="18" t="n">
        <v>423.96255103</v>
      </c>
      <c r="J22" s="20" t="n">
        <v>14.38888888</v>
      </c>
      <c r="K22" s="18" t="s">
        <v>481</v>
      </c>
      <c r="L22" s="20" t="s">
        <v>481</v>
      </c>
      <c r="M22" s="18" t="s">
        <v>481</v>
      </c>
      <c r="N22" s="20" t="s">
        <v>481</v>
      </c>
      <c r="O22" s="18" t="s">
        <v>481</v>
      </c>
      <c r="P22" s="20" t="s">
        <v>481</v>
      </c>
      <c r="Q22" s="18" t="s">
        <v>481</v>
      </c>
      <c r="R22" s="20" t="s">
        <v>481</v>
      </c>
      <c r="S22" s="18" t="n">
        <v>376.76127587</v>
      </c>
      <c r="T22" s="20" t="n">
        <v>10.12632399</v>
      </c>
    </row>
    <row r="23" spans="1:20">
      <c r="A23" s="15" t="s">
        <v>498</v>
      </c>
      <c r="B23" s="17" t="n">
        <v>11583</v>
      </c>
      <c r="C23" s="18">
        <f>(0.0/B23*100)</f>
        <v/>
      </c>
      <c r="D23" s="19" t="n">
        <v>11583</v>
      </c>
      <c r="E23" s="18" t="n">
        <v>494.42536225</v>
      </c>
      <c r="F23" s="20" t="n">
        <v>2.94520994</v>
      </c>
      <c r="G23" s="18" t="n">
        <v>471.75980837</v>
      </c>
      <c r="H23" s="20" t="n">
        <v>8.008082310000001</v>
      </c>
      <c r="I23" s="18" t="n">
        <v>450.57298555</v>
      </c>
      <c r="J23" s="20" t="n">
        <v>7.26152856</v>
      </c>
      <c r="K23" s="18" t="s">
        <v>481</v>
      </c>
      <c r="L23" s="20" t="s">
        <v>481</v>
      </c>
      <c r="M23" s="18" t="s">
        <v>481</v>
      </c>
      <c r="N23" s="20" t="s">
        <v>481</v>
      </c>
      <c r="O23" s="18" t="s">
        <v>481</v>
      </c>
      <c r="P23" s="20" t="s">
        <v>481</v>
      </c>
      <c r="Q23" s="18" t="s">
        <v>481</v>
      </c>
      <c r="R23" s="20" t="s">
        <v>481</v>
      </c>
      <c r="S23" s="18" t="n">
        <v>427.44322696</v>
      </c>
      <c r="T23" s="20" t="n">
        <v>9.459425169999999</v>
      </c>
    </row>
    <row r="24" spans="1:20">
      <c r="A24" s="15" t="s">
        <v>499</v>
      </c>
      <c r="B24" s="17" t="n">
        <v>6647</v>
      </c>
      <c r="C24" s="18">
        <f>(0.0/B24*100)</f>
        <v/>
      </c>
      <c r="D24" s="19" t="n">
        <v>6647</v>
      </c>
      <c r="E24" s="18" t="n">
        <v>533.29761328</v>
      </c>
      <c r="F24" s="20" t="n">
        <v>2.91277687</v>
      </c>
      <c r="G24" s="18" t="n">
        <v>472.40639572</v>
      </c>
      <c r="H24" s="20" t="n">
        <v>27.4697326</v>
      </c>
      <c r="I24" s="18" t="n">
        <v>425.88023852</v>
      </c>
      <c r="J24" s="20" t="n">
        <v>52.53924417</v>
      </c>
      <c r="K24" s="18" t="s">
        <v>481</v>
      </c>
      <c r="L24" s="20" t="s">
        <v>481</v>
      </c>
      <c r="M24" s="18" t="s">
        <v>481</v>
      </c>
      <c r="N24" s="20" t="s">
        <v>481</v>
      </c>
      <c r="O24" s="18" t="s">
        <v>481</v>
      </c>
      <c r="P24" s="20" t="s">
        <v>481</v>
      </c>
      <c r="Q24" s="18" t="s">
        <v>481</v>
      </c>
      <c r="R24" s="20" t="s">
        <v>481</v>
      </c>
      <c r="S24" s="18" t="n">
        <v>476.73438827</v>
      </c>
      <c r="T24" s="20" t="n">
        <v>19.14332481</v>
      </c>
    </row>
    <row r="25" spans="1:20">
      <c r="A25" s="15" t="s">
        <v>500</v>
      </c>
      <c r="B25" s="17" t="n">
        <v>5581</v>
      </c>
      <c r="C25" s="18">
        <f>(0.0/B25*100)</f>
        <v/>
      </c>
      <c r="D25" s="19" t="n">
        <v>5581</v>
      </c>
      <c r="E25" s="18" t="n">
        <v>524.28888528</v>
      </c>
      <c r="F25" s="20" t="n">
        <v>3.73763934</v>
      </c>
      <c r="G25" s="18" t="s">
        <v>481</v>
      </c>
      <c r="H25" s="20" t="s">
        <v>481</v>
      </c>
      <c r="I25" s="18" t="n">
        <v>459.08481215</v>
      </c>
      <c r="J25" s="20" t="n">
        <v>54.49294158</v>
      </c>
      <c r="K25" s="18" t="s">
        <v>481</v>
      </c>
      <c r="L25" s="20" t="s">
        <v>481</v>
      </c>
      <c r="M25" s="18" t="s">
        <v>481</v>
      </c>
      <c r="N25" s="20" t="s">
        <v>481</v>
      </c>
      <c r="O25" s="18" t="s">
        <v>481</v>
      </c>
      <c r="P25" s="20" t="s">
        <v>481</v>
      </c>
      <c r="Q25" s="18" t="s">
        <v>481</v>
      </c>
      <c r="R25" s="20" t="s">
        <v>481</v>
      </c>
      <c r="S25" s="18" t="n">
        <v>507.45962162</v>
      </c>
      <c r="T25" s="20" t="n">
        <v>22.3775387</v>
      </c>
    </row>
    <row r="26" spans="1:20">
      <c r="A26" s="15" t="s">
        <v>501</v>
      </c>
      <c r="B26" s="17" t="n">
        <v>4869</v>
      </c>
      <c r="C26" s="18">
        <f>(0.0/B26*100)</f>
        <v/>
      </c>
      <c r="D26" s="19" t="n">
        <v>4869</v>
      </c>
      <c r="E26" s="18" t="n">
        <v>484.33352445</v>
      </c>
      <c r="F26" s="20" t="n">
        <v>1.86793916</v>
      </c>
      <c r="G26" s="18" t="n">
        <v>467.42774255</v>
      </c>
      <c r="H26" s="20" t="n">
        <v>7.15173687</v>
      </c>
      <c r="I26" s="18" t="n">
        <v>446.59185462</v>
      </c>
      <c r="J26" s="20" t="n">
        <v>16.78159419</v>
      </c>
      <c r="K26" s="18" t="s">
        <v>481</v>
      </c>
      <c r="L26" s="20" t="s">
        <v>481</v>
      </c>
      <c r="M26" s="18" t="s">
        <v>481</v>
      </c>
      <c r="N26" s="20" t="s">
        <v>481</v>
      </c>
      <c r="O26" s="18" t="s">
        <v>481</v>
      </c>
      <c r="P26" s="20" t="s">
        <v>481</v>
      </c>
      <c r="Q26" s="18" t="s">
        <v>481</v>
      </c>
      <c r="R26" s="20" t="s">
        <v>481</v>
      </c>
      <c r="S26" s="18" t="n">
        <v>421.76680017</v>
      </c>
      <c r="T26" s="20" t="n">
        <v>10.03495764</v>
      </c>
    </row>
    <row r="27" spans="1:20">
      <c r="A27" s="15" t="s">
        <v>502</v>
      </c>
      <c r="B27" s="17" t="n">
        <v>5299</v>
      </c>
      <c r="C27" s="18">
        <f>(0.0/B27*100)</f>
        <v/>
      </c>
      <c r="D27" s="19" t="n">
        <v>5299</v>
      </c>
      <c r="E27" s="18" t="n">
        <v>505.90366269</v>
      </c>
      <c r="F27" s="20" t="n">
        <v>1.84619553</v>
      </c>
      <c r="G27" s="18" t="n">
        <v>470.02561836</v>
      </c>
      <c r="H27" s="20" t="n">
        <v>2.75761844</v>
      </c>
      <c r="I27" s="18" t="n">
        <v>470.13627963</v>
      </c>
      <c r="J27" s="20" t="n">
        <v>3.03050496</v>
      </c>
      <c r="K27" s="18" t="s">
        <v>481</v>
      </c>
      <c r="L27" s="20" t="s">
        <v>481</v>
      </c>
      <c r="M27" s="18" t="s">
        <v>481</v>
      </c>
      <c r="N27" s="20" t="s">
        <v>481</v>
      </c>
      <c r="O27" s="18" t="s">
        <v>481</v>
      </c>
      <c r="P27" s="20" t="s">
        <v>481</v>
      </c>
      <c r="Q27" s="18" t="s">
        <v>481</v>
      </c>
      <c r="R27" s="20" t="s">
        <v>481</v>
      </c>
      <c r="S27" s="18" t="n">
        <v>426.28439113</v>
      </c>
      <c r="T27" s="20" t="n">
        <v>7.98948563</v>
      </c>
    </row>
    <row r="28" spans="1:20">
      <c r="A28" s="15" t="s">
        <v>503</v>
      </c>
      <c r="B28" s="17" t="n">
        <v>7568</v>
      </c>
      <c r="C28" s="18">
        <f>(0.0/B28*100)</f>
        <v/>
      </c>
      <c r="D28" s="19" t="n">
        <v>7568</v>
      </c>
      <c r="E28" s="18" t="n">
        <v>410.34562313</v>
      </c>
      <c r="F28" s="20" t="n">
        <v>2.22052562</v>
      </c>
      <c r="G28" s="18" t="n">
        <v>337.69688209</v>
      </c>
      <c r="H28" s="20" t="n">
        <v>15.71278114</v>
      </c>
      <c r="I28" s="18" t="n">
        <v>320.2267587</v>
      </c>
      <c r="J28" s="20" t="n">
        <v>11.56043866</v>
      </c>
      <c r="K28" s="18" t="s">
        <v>481</v>
      </c>
      <c r="L28" s="20" t="s">
        <v>481</v>
      </c>
      <c r="M28" s="18" t="s">
        <v>481</v>
      </c>
      <c r="N28" s="20" t="s">
        <v>481</v>
      </c>
      <c r="O28" s="18" t="s">
        <v>481</v>
      </c>
      <c r="P28" s="20" t="s">
        <v>481</v>
      </c>
      <c r="Q28" s="18" t="s">
        <v>481</v>
      </c>
      <c r="R28" s="20" t="s">
        <v>481</v>
      </c>
      <c r="S28" s="18" t="n">
        <v>352.04019974</v>
      </c>
      <c r="T28" s="20" t="n">
        <v>9.17246261</v>
      </c>
    </row>
    <row r="29" spans="1:20">
      <c r="A29" s="15" t="s">
        <v>504</v>
      </c>
      <c r="B29" s="17" t="n">
        <v>5385</v>
      </c>
      <c r="C29" s="18">
        <f>(0.0/B29*100)</f>
        <v/>
      </c>
      <c r="D29" s="19" t="n">
        <v>5385</v>
      </c>
      <c r="E29" s="18" t="n">
        <v>519.50904877</v>
      </c>
      <c r="F29" s="20" t="n">
        <v>2.29839021</v>
      </c>
      <c r="G29" s="18" t="n">
        <v>474.17203743</v>
      </c>
      <c r="H29" s="20" t="n">
        <v>7.97022691</v>
      </c>
      <c r="I29" s="18" t="n">
        <v>452.10809953</v>
      </c>
      <c r="J29" s="20" t="n">
        <v>10.64716595</v>
      </c>
      <c r="K29" s="18" t="s">
        <v>481</v>
      </c>
      <c r="L29" s="20" t="s">
        <v>481</v>
      </c>
      <c r="M29" s="18" t="s">
        <v>481</v>
      </c>
      <c r="N29" s="20" t="s">
        <v>481</v>
      </c>
      <c r="O29" s="18" t="s">
        <v>481</v>
      </c>
      <c r="P29" s="20" t="s">
        <v>481</v>
      </c>
      <c r="Q29" s="18" t="s">
        <v>481</v>
      </c>
      <c r="R29" s="20" t="s">
        <v>481</v>
      </c>
      <c r="S29" s="18" t="n">
        <v>454.5996981</v>
      </c>
      <c r="T29" s="20" t="n">
        <v>9.92265986</v>
      </c>
    </row>
    <row r="30" spans="1:20">
      <c r="A30" s="15" t="s">
        <v>505</v>
      </c>
      <c r="B30" s="17" t="n">
        <v>4520</v>
      </c>
      <c r="C30" s="18">
        <f>(0.0/B30*100)</f>
        <v/>
      </c>
      <c r="D30" s="19" t="n">
        <v>4520</v>
      </c>
      <c r="E30" s="18" t="n">
        <v>496.25529754</v>
      </c>
      <c r="F30" s="20" t="n">
        <v>2.55508022</v>
      </c>
      <c r="G30" s="18" t="n">
        <v>494.44476955</v>
      </c>
      <c r="H30" s="20" t="n">
        <v>5.64290377</v>
      </c>
      <c r="I30" s="18" t="n">
        <v>508.87645195</v>
      </c>
      <c r="J30" s="20" t="n">
        <v>4.37088263</v>
      </c>
      <c r="K30" s="18" t="s">
        <v>481</v>
      </c>
      <c r="L30" s="20" t="s">
        <v>481</v>
      </c>
      <c r="M30" s="18" t="s">
        <v>481</v>
      </c>
      <c r="N30" s="20" t="s">
        <v>481</v>
      </c>
      <c r="O30" s="18" t="s">
        <v>481</v>
      </c>
      <c r="P30" s="20" t="s">
        <v>481</v>
      </c>
      <c r="Q30" s="18" t="s">
        <v>481</v>
      </c>
      <c r="R30" s="20" t="s">
        <v>481</v>
      </c>
      <c r="S30" s="18" t="n">
        <v>450.93484652</v>
      </c>
      <c r="T30" s="20" t="n">
        <v>7.75178421</v>
      </c>
    </row>
    <row r="31" spans="1:20">
      <c r="A31" s="15" t="s">
        <v>506</v>
      </c>
      <c r="B31" s="17" t="n">
        <v>5456</v>
      </c>
      <c r="C31" s="18">
        <f>(0.0/B31*100)</f>
        <v/>
      </c>
      <c r="D31" s="19" t="n">
        <v>5456</v>
      </c>
      <c r="E31" s="18" t="n">
        <v>508.94863103</v>
      </c>
      <c r="F31" s="20" t="n">
        <v>2.32531926</v>
      </c>
      <c r="G31" s="18" t="n">
        <v>472.76116717</v>
      </c>
      <c r="H31" s="20" t="n">
        <v>5.82063155</v>
      </c>
      <c r="I31" s="18" t="n">
        <v>458.74270857</v>
      </c>
      <c r="J31" s="20" t="n">
        <v>6.60722757</v>
      </c>
      <c r="K31" s="18" t="s">
        <v>481</v>
      </c>
      <c r="L31" s="20" t="s">
        <v>481</v>
      </c>
      <c r="M31" s="18" t="s">
        <v>481</v>
      </c>
      <c r="N31" s="20" t="s">
        <v>481</v>
      </c>
      <c r="O31" s="18" t="s">
        <v>481</v>
      </c>
      <c r="P31" s="20" t="s">
        <v>481</v>
      </c>
      <c r="Q31" s="18" t="s">
        <v>481</v>
      </c>
      <c r="R31" s="20" t="s">
        <v>481</v>
      </c>
      <c r="S31" s="18" t="n">
        <v>449.45210872</v>
      </c>
      <c r="T31" s="20" t="n">
        <v>7.19643074</v>
      </c>
    </row>
    <row r="32" spans="1:20">
      <c r="A32" s="15" t="s">
        <v>507</v>
      </c>
      <c r="B32" s="17" t="n">
        <v>4478</v>
      </c>
      <c r="C32" s="18">
        <f>(0.0/B32*100)</f>
        <v/>
      </c>
      <c r="D32" s="19" t="n">
        <v>4478</v>
      </c>
      <c r="E32" s="18" t="n">
        <v>505.35273286</v>
      </c>
      <c r="F32" s="20" t="n">
        <v>2.37997663</v>
      </c>
      <c r="G32" s="18" t="n">
        <v>486.77029118</v>
      </c>
      <c r="H32" s="20" t="n">
        <v>67.44978437</v>
      </c>
      <c r="I32" s="18" t="n">
        <v>577.29771472</v>
      </c>
      <c r="J32" s="20" t="n">
        <v>30.35860716</v>
      </c>
      <c r="K32" s="18" t="s">
        <v>481</v>
      </c>
      <c r="L32" s="20" t="s">
        <v>481</v>
      </c>
      <c r="M32" s="18" t="s">
        <v>481</v>
      </c>
      <c r="N32" s="20" t="s">
        <v>481</v>
      </c>
      <c r="O32" s="18" t="s">
        <v>481</v>
      </c>
      <c r="P32" s="20" t="s">
        <v>481</v>
      </c>
      <c r="Q32" s="18" t="s">
        <v>481</v>
      </c>
      <c r="R32" s="20" t="s">
        <v>481</v>
      </c>
      <c r="S32" s="18" t="n">
        <v>419.16138537</v>
      </c>
      <c r="T32" s="20" t="n">
        <v>13.32692588</v>
      </c>
    </row>
    <row r="33" spans="1:20">
      <c r="A33" s="15" t="s">
        <v>508</v>
      </c>
      <c r="B33" s="17" t="n">
        <v>7325</v>
      </c>
      <c r="C33" s="18">
        <f>(0.0/B33*100)</f>
        <v/>
      </c>
      <c r="D33" s="19" t="n">
        <v>7325</v>
      </c>
      <c r="E33" s="18" t="n">
        <v>494.76825716</v>
      </c>
      <c r="F33" s="20" t="n">
        <v>2.54392722</v>
      </c>
      <c r="G33" s="18" t="n">
        <v>489.35203235</v>
      </c>
      <c r="H33" s="20" t="n">
        <v>9.71562424</v>
      </c>
      <c r="I33" s="18" t="n">
        <v>454.06713155</v>
      </c>
      <c r="J33" s="20" t="n">
        <v>6.99902147</v>
      </c>
      <c r="K33" s="18" t="s">
        <v>481</v>
      </c>
      <c r="L33" s="20" t="s">
        <v>481</v>
      </c>
      <c r="M33" s="18" t="s">
        <v>481</v>
      </c>
      <c r="N33" s="20" t="s">
        <v>481</v>
      </c>
      <c r="O33" s="18" t="s">
        <v>481</v>
      </c>
      <c r="P33" s="20" t="s">
        <v>481</v>
      </c>
      <c r="Q33" s="18" t="s">
        <v>481</v>
      </c>
      <c r="R33" s="20" t="s">
        <v>481</v>
      </c>
      <c r="S33" s="18" t="n">
        <v>428.0645039</v>
      </c>
      <c r="T33" s="20" t="n">
        <v>10.7848624</v>
      </c>
    </row>
    <row r="34" spans="1:20">
      <c r="A34" s="15" t="s">
        <v>509</v>
      </c>
      <c r="B34" s="17" t="n">
        <v>6350</v>
      </c>
      <c r="C34" s="18">
        <f>(0.0/B34*100)</f>
        <v/>
      </c>
      <c r="D34" s="19" t="n">
        <v>6350</v>
      </c>
      <c r="E34" s="18" t="n">
        <v>479.27051417</v>
      </c>
      <c r="F34" s="20" t="n">
        <v>2.52671723</v>
      </c>
      <c r="G34" s="18" t="n">
        <v>412.80936383</v>
      </c>
      <c r="H34" s="20" t="n">
        <v>21.92253908</v>
      </c>
      <c r="I34" s="18" t="n">
        <v>422.43738826</v>
      </c>
      <c r="J34" s="20" t="n">
        <v>21.70018711</v>
      </c>
      <c r="K34" s="18" t="s">
        <v>481</v>
      </c>
      <c r="L34" s="20" t="s">
        <v>481</v>
      </c>
      <c r="M34" s="18" t="s">
        <v>481</v>
      </c>
      <c r="N34" s="20" t="s">
        <v>481</v>
      </c>
      <c r="O34" s="18" t="s">
        <v>481</v>
      </c>
      <c r="P34" s="20" t="s">
        <v>481</v>
      </c>
      <c r="Q34" s="18" t="s">
        <v>481</v>
      </c>
      <c r="R34" s="20" t="s">
        <v>481</v>
      </c>
      <c r="S34" s="18" t="n">
        <v>377.310729</v>
      </c>
      <c r="T34" s="20" t="n">
        <v>11.26887714</v>
      </c>
    </row>
    <row r="35" spans="1:20">
      <c r="A35" s="15" t="s">
        <v>510</v>
      </c>
      <c r="B35" s="17" t="n">
        <v>6406</v>
      </c>
      <c r="C35" s="18">
        <f>(0.0/B35*100)</f>
        <v/>
      </c>
      <c r="D35" s="19" t="n">
        <v>6406</v>
      </c>
      <c r="E35" s="18" t="n">
        <v>515.66875866</v>
      </c>
      <c r="F35" s="20" t="n">
        <v>1.29542601</v>
      </c>
      <c r="G35" s="18" t="n">
        <v>468.89962253</v>
      </c>
      <c r="H35" s="20" t="n">
        <v>6.91020321</v>
      </c>
      <c r="I35" s="18" t="n">
        <v>445.96631032</v>
      </c>
      <c r="J35" s="20" t="n">
        <v>8.872376040000001</v>
      </c>
      <c r="K35" s="18" t="s">
        <v>481</v>
      </c>
      <c r="L35" s="20" t="s">
        <v>481</v>
      </c>
      <c r="M35" s="18" t="s">
        <v>481</v>
      </c>
      <c r="N35" s="20" t="s">
        <v>481</v>
      </c>
      <c r="O35" s="18" t="s">
        <v>481</v>
      </c>
      <c r="P35" s="20" t="s">
        <v>481</v>
      </c>
      <c r="Q35" s="18" t="s">
        <v>481</v>
      </c>
      <c r="R35" s="20" t="s">
        <v>481</v>
      </c>
      <c r="S35" s="18" t="n">
        <v>423.35186295</v>
      </c>
      <c r="T35" s="20" t="n">
        <v>11.57503494</v>
      </c>
    </row>
    <row r="36" spans="1:20">
      <c r="A36" s="15" t="s">
        <v>511</v>
      </c>
      <c r="B36" s="17" t="n">
        <v>6736</v>
      </c>
      <c r="C36" s="18">
        <f>(0.0/B36*100)</f>
        <v/>
      </c>
      <c r="D36" s="19" t="n">
        <v>6736</v>
      </c>
      <c r="E36" s="18" t="n">
        <v>492.01480193</v>
      </c>
      <c r="F36" s="20" t="n">
        <v>2.12417482</v>
      </c>
      <c r="G36" s="18" t="n">
        <v>465.79106903</v>
      </c>
      <c r="H36" s="20" t="n">
        <v>8.69910337</v>
      </c>
      <c r="I36" s="18" t="n">
        <v>444.87696076</v>
      </c>
      <c r="J36" s="20" t="n">
        <v>4.41060951</v>
      </c>
      <c r="K36" s="18" t="s">
        <v>481</v>
      </c>
      <c r="L36" s="20" t="s">
        <v>481</v>
      </c>
      <c r="M36" s="18" t="s">
        <v>481</v>
      </c>
      <c r="N36" s="20" t="s">
        <v>481</v>
      </c>
      <c r="O36" s="18" t="s">
        <v>481</v>
      </c>
      <c r="P36" s="20" t="s">
        <v>481</v>
      </c>
      <c r="Q36" s="18" t="s">
        <v>481</v>
      </c>
      <c r="R36" s="20" t="s">
        <v>481</v>
      </c>
      <c r="S36" s="18" t="n">
        <v>432.07221986</v>
      </c>
      <c r="T36" s="20" t="n">
        <v>8.97510892</v>
      </c>
    </row>
    <row r="37" spans="1:20">
      <c r="A37" s="15" t="s">
        <v>512</v>
      </c>
      <c r="B37" s="17" t="n">
        <v>5458</v>
      </c>
      <c r="C37" s="18">
        <f>(0.0/B37*100)</f>
        <v/>
      </c>
      <c r="D37" s="19" t="n">
        <v>5458</v>
      </c>
      <c r="E37" s="18" t="n">
        <v>506.29728759</v>
      </c>
      <c r="F37" s="20" t="n">
        <v>2.7934365</v>
      </c>
      <c r="G37" s="18" t="n">
        <v>460.83107073</v>
      </c>
      <c r="H37" s="20" t="n">
        <v>8.178546819999999</v>
      </c>
      <c r="I37" s="18" t="n">
        <v>428.39633641</v>
      </c>
      <c r="J37" s="20" t="n">
        <v>8.60775445</v>
      </c>
      <c r="K37" s="18" t="s">
        <v>481</v>
      </c>
      <c r="L37" s="20" t="s">
        <v>481</v>
      </c>
      <c r="M37" s="18" t="s">
        <v>481</v>
      </c>
      <c r="N37" s="20" t="s">
        <v>481</v>
      </c>
      <c r="O37" s="18" t="s">
        <v>481</v>
      </c>
      <c r="P37" s="20" t="s">
        <v>481</v>
      </c>
      <c r="Q37" s="18" t="s">
        <v>481</v>
      </c>
      <c r="R37" s="20" t="s">
        <v>481</v>
      </c>
      <c r="S37" s="18" t="n">
        <v>433.79983307</v>
      </c>
      <c r="T37" s="20" t="n">
        <v>9.346621170000001</v>
      </c>
    </row>
    <row r="38" spans="1:20">
      <c r="A38" s="15" t="s">
        <v>513</v>
      </c>
      <c r="B38" s="17" t="n">
        <v>5860</v>
      </c>
      <c r="C38" s="18">
        <f>(0.0/B38*100)</f>
        <v/>
      </c>
      <c r="D38" s="19" t="n">
        <v>5860</v>
      </c>
      <c r="E38" s="18" t="n">
        <v>539.74028886</v>
      </c>
      <c r="F38" s="20" t="n">
        <v>2.84549901</v>
      </c>
      <c r="G38" s="18" t="n">
        <v>485.28957686</v>
      </c>
      <c r="H38" s="20" t="n">
        <v>4.57194975</v>
      </c>
      <c r="I38" s="18" t="n">
        <v>487.40222156</v>
      </c>
      <c r="J38" s="20" t="n">
        <v>6.40484814</v>
      </c>
      <c r="K38" s="18" t="s">
        <v>481</v>
      </c>
      <c r="L38" s="20" t="s">
        <v>481</v>
      </c>
      <c r="M38" s="18" t="s">
        <v>481</v>
      </c>
      <c r="N38" s="20" t="s">
        <v>481</v>
      </c>
      <c r="O38" s="18" t="s">
        <v>481</v>
      </c>
      <c r="P38" s="20" t="s">
        <v>481</v>
      </c>
      <c r="Q38" s="18" t="s">
        <v>481</v>
      </c>
      <c r="R38" s="20" t="s">
        <v>481</v>
      </c>
      <c r="S38" s="18" t="n">
        <v>445.56944516</v>
      </c>
      <c r="T38" s="20" t="n">
        <v>11.79735649</v>
      </c>
    </row>
    <row r="39" spans="1:20">
      <c r="A39" s="15" t="s">
        <v>514</v>
      </c>
      <c r="B39" s="17" t="n">
        <v>5895</v>
      </c>
      <c r="C39" s="18">
        <f>(0.0/B39*100)</f>
        <v/>
      </c>
      <c r="D39" s="19" t="n">
        <v>5895</v>
      </c>
      <c r="E39" s="18" t="n">
        <v>422.40250733</v>
      </c>
      <c r="F39" s="20" t="n">
        <v>4.11187524</v>
      </c>
      <c r="G39" s="18" t="n">
        <v>423.91365992</v>
      </c>
      <c r="H39" s="20" t="n">
        <v>19.45143324</v>
      </c>
      <c r="I39" s="18" t="n">
        <v>366.277953</v>
      </c>
      <c r="J39" s="20" t="n">
        <v>20.07547798</v>
      </c>
      <c r="K39" s="18" t="s">
        <v>481</v>
      </c>
      <c r="L39" s="20" t="s">
        <v>481</v>
      </c>
      <c r="M39" s="18" t="s">
        <v>481</v>
      </c>
      <c r="N39" s="20" t="s">
        <v>481</v>
      </c>
      <c r="O39" s="18" t="s">
        <v>481</v>
      </c>
      <c r="P39" s="20" t="s">
        <v>481</v>
      </c>
      <c r="Q39" s="18" t="s">
        <v>481</v>
      </c>
      <c r="R39" s="20" t="s">
        <v>481</v>
      </c>
      <c r="S39" s="18" t="n">
        <v>348.0343365</v>
      </c>
      <c r="T39" s="20" t="n">
        <v>7.38718473</v>
      </c>
    </row>
    <row r="40" spans="1:20">
      <c r="A40" s="15" t="s">
        <v>515</v>
      </c>
      <c r="B40" s="17" t="n">
        <v>14157</v>
      </c>
      <c r="C40" s="18">
        <f>(0.0/B40*100)</f>
        <v/>
      </c>
      <c r="D40" s="19" t="n">
        <v>14157</v>
      </c>
      <c r="E40" s="18" t="n">
        <v>497.25336143</v>
      </c>
      <c r="F40" s="20" t="n">
        <v>2.47333323</v>
      </c>
      <c r="G40" s="18" t="n">
        <v>493.60399644</v>
      </c>
      <c r="H40" s="20" t="n">
        <v>7.03874194</v>
      </c>
      <c r="I40" s="18" t="n">
        <v>477.97664742</v>
      </c>
      <c r="J40" s="20" t="n">
        <v>8.59810019</v>
      </c>
      <c r="K40" s="18" t="s">
        <v>481</v>
      </c>
      <c r="L40" s="20" t="s">
        <v>481</v>
      </c>
      <c r="M40" s="18" t="s">
        <v>481</v>
      </c>
      <c r="N40" s="20" t="s">
        <v>481</v>
      </c>
      <c r="O40" s="18" t="s">
        <v>481</v>
      </c>
      <c r="P40" s="20" t="s">
        <v>481</v>
      </c>
      <c r="Q40" s="18" t="s">
        <v>481</v>
      </c>
      <c r="R40" s="20" t="s">
        <v>481</v>
      </c>
      <c r="S40" s="18" t="n">
        <v>445.97466776</v>
      </c>
      <c r="T40" s="20" t="n">
        <v>8.07894271</v>
      </c>
    </row>
    <row r="41" spans="1:20">
      <c r="A41" s="15" t="s">
        <v>516</v>
      </c>
      <c r="B41" s="17" t="n">
        <v>5712</v>
      </c>
      <c r="C41" s="18">
        <f>(0.0/B41*100)</f>
        <v/>
      </c>
      <c r="D41" s="19" t="n">
        <v>5712</v>
      </c>
      <c r="E41" s="18" t="n">
        <v>477.90507002</v>
      </c>
      <c r="F41" s="20" t="n">
        <v>3.19357572</v>
      </c>
      <c r="G41" s="18" t="n">
        <v>458.85588119</v>
      </c>
      <c r="H41" s="20" t="n">
        <v>5.95743171</v>
      </c>
      <c r="I41" s="18" t="n">
        <v>437.14690199</v>
      </c>
      <c r="J41" s="20" t="n">
        <v>6.67999008</v>
      </c>
      <c r="K41" s="18" t="s">
        <v>481</v>
      </c>
      <c r="L41" s="20" t="s">
        <v>481</v>
      </c>
      <c r="M41" s="18" t="s">
        <v>481</v>
      </c>
      <c r="N41" s="20" t="s">
        <v>481</v>
      </c>
      <c r="O41" s="18" t="s">
        <v>481</v>
      </c>
      <c r="P41" s="20" t="s">
        <v>481</v>
      </c>
      <c r="Q41" s="18" t="s">
        <v>481</v>
      </c>
      <c r="R41" s="20" t="s">
        <v>481</v>
      </c>
      <c r="S41" s="18" t="n">
        <v>417.81551027</v>
      </c>
      <c r="T41" s="20" t="n">
        <v>7.23633232</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n">
        <v>361.08311433</v>
      </c>
      <c r="F45" s="20" t="n">
        <v>3.01354044</v>
      </c>
      <c r="G45" s="18" t="n">
        <v>320.79654318</v>
      </c>
      <c r="H45" s="20" t="n">
        <v>15.52848402</v>
      </c>
      <c r="I45" s="18" t="s">
        <v>481</v>
      </c>
      <c r="J45" s="20" t="s">
        <v>481</v>
      </c>
      <c r="K45" s="18" t="s">
        <v>481</v>
      </c>
      <c r="L45" s="20" t="s">
        <v>481</v>
      </c>
      <c r="M45" s="18" t="s">
        <v>481</v>
      </c>
      <c r="N45" s="20" t="s">
        <v>481</v>
      </c>
      <c r="O45" s="18" t="s">
        <v>481</v>
      </c>
      <c r="P45" s="20" t="s">
        <v>481</v>
      </c>
      <c r="Q45" s="18" t="s">
        <v>481</v>
      </c>
      <c r="R45" s="20" t="s">
        <v>481</v>
      </c>
      <c r="S45" s="18" t="n">
        <v>329.95244122</v>
      </c>
      <c r="T45" s="20" t="n">
        <v>7.32390507</v>
      </c>
    </row>
    <row r="46" spans="1:20">
      <c r="A46" s="15" t="s">
        <v>521</v>
      </c>
      <c r="B46" s="17" t="n">
        <v>23141</v>
      </c>
      <c r="C46" s="18">
        <f>(0.0/B46*100)</f>
        <v/>
      </c>
      <c r="D46" s="19" t="n">
        <v>23141</v>
      </c>
      <c r="E46" s="18" t="n">
        <v>380.20197447</v>
      </c>
      <c r="F46" s="20" t="n">
        <v>2.851916</v>
      </c>
      <c r="G46" s="18" t="n">
        <v>314.94726482</v>
      </c>
      <c r="H46" s="20" t="n">
        <v>12.34052997</v>
      </c>
      <c r="I46" s="18" t="n">
        <v>324.26480655</v>
      </c>
      <c r="J46" s="20" t="n">
        <v>27.30928235</v>
      </c>
      <c r="K46" s="18" t="s">
        <v>481</v>
      </c>
      <c r="L46" s="20" t="s">
        <v>481</v>
      </c>
      <c r="M46" s="18" t="s">
        <v>481</v>
      </c>
      <c r="N46" s="20" t="s">
        <v>481</v>
      </c>
      <c r="O46" s="18" t="s">
        <v>481</v>
      </c>
      <c r="P46" s="20" t="s">
        <v>481</v>
      </c>
      <c r="Q46" s="18" t="s">
        <v>481</v>
      </c>
      <c r="R46" s="20" t="s">
        <v>481</v>
      </c>
      <c r="S46" s="18" t="n">
        <v>348.86338395</v>
      </c>
      <c r="T46" s="20" t="n">
        <v>7.44397177</v>
      </c>
    </row>
    <row r="47" spans="1:20">
      <c r="A47" s="15" t="s">
        <v>522</v>
      </c>
      <c r="B47" s="17" t="n">
        <v>5928</v>
      </c>
      <c r="C47" s="18">
        <f>(0.0/B47*100)</f>
        <v/>
      </c>
      <c r="D47" s="19" t="n">
        <v>5928</v>
      </c>
      <c r="E47" s="18" t="n">
        <v>445.11261974</v>
      </c>
      <c r="F47" s="20" t="n">
        <v>3.79571923</v>
      </c>
      <c r="G47" s="18" t="n">
        <v>379.75831495</v>
      </c>
      <c r="H47" s="20" t="n">
        <v>18.14344137</v>
      </c>
      <c r="I47" s="18" t="n">
        <v>366.14989826</v>
      </c>
      <c r="J47" s="20" t="n">
        <v>23.40270775</v>
      </c>
      <c r="K47" s="18" t="s">
        <v>481</v>
      </c>
      <c r="L47" s="20" t="s">
        <v>481</v>
      </c>
      <c r="M47" s="18" t="s">
        <v>481</v>
      </c>
      <c r="N47" s="20" t="s">
        <v>481</v>
      </c>
      <c r="O47" s="18" t="s">
        <v>481</v>
      </c>
      <c r="P47" s="20" t="s">
        <v>481</v>
      </c>
      <c r="Q47" s="18" t="s">
        <v>481</v>
      </c>
      <c r="R47" s="20" t="s">
        <v>481</v>
      </c>
      <c r="S47" s="18" t="n">
        <v>365.31669927</v>
      </c>
      <c r="T47" s="20" t="n">
        <v>10.58359754</v>
      </c>
    </row>
    <row r="48" spans="1:20">
      <c r="A48" s="15" t="s">
        <v>523</v>
      </c>
      <c r="B48" s="17" t="n">
        <v>9841</v>
      </c>
      <c r="C48" s="18">
        <f>(0.0/B48*100)</f>
        <v/>
      </c>
      <c r="D48" s="19" t="n">
        <v>9841</v>
      </c>
      <c r="E48" s="18" t="n">
        <v>534.30676097</v>
      </c>
      <c r="F48" s="20" t="n">
        <v>4.79993185</v>
      </c>
      <c r="G48" s="18" t="n">
        <v>386.0161849</v>
      </c>
      <c r="H48" s="20" t="n">
        <v>38.19181348</v>
      </c>
      <c r="I48" s="18" t="n">
        <v>397.089354</v>
      </c>
      <c r="J48" s="20" t="n">
        <v>30.53590407</v>
      </c>
      <c r="K48" s="18" t="s">
        <v>481</v>
      </c>
      <c r="L48" s="20" t="s">
        <v>481</v>
      </c>
      <c r="M48" s="18" t="s">
        <v>481</v>
      </c>
      <c r="N48" s="20" t="s">
        <v>481</v>
      </c>
      <c r="O48" s="18" t="s">
        <v>481</v>
      </c>
      <c r="P48" s="20" t="s">
        <v>481</v>
      </c>
      <c r="Q48" s="18" t="s">
        <v>481</v>
      </c>
      <c r="R48" s="20" t="s">
        <v>481</v>
      </c>
      <c r="S48" s="18" t="n">
        <v>428.0692229</v>
      </c>
      <c r="T48" s="20" t="n">
        <v>26.25152726</v>
      </c>
    </row>
    <row r="49" spans="1:20">
      <c r="A49" s="15" t="s">
        <v>524</v>
      </c>
      <c r="B49" s="17" t="n">
        <v>6349</v>
      </c>
      <c r="C49" s="18">
        <f>(0.0/B49*100)</f>
        <v/>
      </c>
      <c r="D49" s="19" t="n">
        <v>6349</v>
      </c>
      <c r="E49" s="18" t="n">
        <v>409.81795205</v>
      </c>
      <c r="F49" s="20" t="n">
        <v>3.0860805</v>
      </c>
      <c r="G49" s="18" t="n">
        <v>398.98820278</v>
      </c>
      <c r="H49" s="20" t="n">
        <v>6.82879442</v>
      </c>
      <c r="I49" s="18" t="n">
        <v>392.29624325</v>
      </c>
      <c r="J49" s="20" t="n">
        <v>11.73200111</v>
      </c>
      <c r="K49" s="18" t="s">
        <v>481</v>
      </c>
      <c r="L49" s="20" t="s">
        <v>481</v>
      </c>
      <c r="M49" s="18" t="s">
        <v>481</v>
      </c>
      <c r="N49" s="20" t="s">
        <v>481</v>
      </c>
      <c r="O49" s="18" t="s">
        <v>481</v>
      </c>
      <c r="P49" s="20" t="s">
        <v>481</v>
      </c>
      <c r="Q49" s="18" t="s">
        <v>481</v>
      </c>
      <c r="R49" s="20" t="s">
        <v>481</v>
      </c>
      <c r="S49" s="18" t="n">
        <v>399.02588142</v>
      </c>
      <c r="T49" s="20" t="n">
        <v>12.8804433</v>
      </c>
    </row>
    <row r="50" spans="1:20">
      <c r="A50" s="15" t="s">
        <v>525</v>
      </c>
      <c r="B50" s="17" t="n">
        <v>11795</v>
      </c>
      <c r="C50" s="18">
        <f>(0.0/B50*100)</f>
        <v/>
      </c>
      <c r="D50" s="19" t="n">
        <v>11795</v>
      </c>
      <c r="E50" s="18" t="n">
        <v>391.10127326</v>
      </c>
      <c r="F50" s="20" t="n">
        <v>2.22427335</v>
      </c>
      <c r="G50" s="18" t="n">
        <v>341.79929831</v>
      </c>
      <c r="H50" s="20" t="n">
        <v>15.86329745</v>
      </c>
      <c r="I50" s="18" t="n">
        <v>364.30201398</v>
      </c>
      <c r="J50" s="20" t="n">
        <v>27.5129329</v>
      </c>
      <c r="K50" s="18" t="s">
        <v>481</v>
      </c>
      <c r="L50" s="20" t="s">
        <v>481</v>
      </c>
      <c r="M50" s="18" t="s">
        <v>481</v>
      </c>
      <c r="N50" s="20" t="s">
        <v>481</v>
      </c>
      <c r="O50" s="18" t="s">
        <v>481</v>
      </c>
      <c r="P50" s="20" t="s">
        <v>481</v>
      </c>
      <c r="Q50" s="18" t="s">
        <v>481</v>
      </c>
      <c r="R50" s="20" t="s">
        <v>481</v>
      </c>
      <c r="S50" s="18" t="n">
        <v>359.66450665</v>
      </c>
      <c r="T50" s="20" t="n">
        <v>11.91591726</v>
      </c>
    </row>
    <row r="51" spans="1:20">
      <c r="A51" s="15" t="s">
        <v>526</v>
      </c>
      <c r="B51" s="17" t="n">
        <v>6866</v>
      </c>
      <c r="C51" s="18">
        <f>(0.0/B51*100)</f>
        <v/>
      </c>
      <c r="D51" s="19" t="n">
        <v>6866</v>
      </c>
      <c r="E51" s="18" t="n">
        <v>403.33459314</v>
      </c>
      <c r="F51" s="20" t="n">
        <v>2.53597275</v>
      </c>
      <c r="G51" s="18" t="n">
        <v>371.57209495</v>
      </c>
      <c r="H51" s="20" t="n">
        <v>5.03842626</v>
      </c>
      <c r="I51" s="18" t="n">
        <v>376.98237568</v>
      </c>
      <c r="J51" s="20" t="n">
        <v>11.66501436</v>
      </c>
      <c r="K51" s="18" t="s">
        <v>481</v>
      </c>
      <c r="L51" s="20" t="s">
        <v>481</v>
      </c>
      <c r="M51" s="18" t="s">
        <v>481</v>
      </c>
      <c r="N51" s="20" t="s">
        <v>481</v>
      </c>
      <c r="O51" s="18" t="s">
        <v>481</v>
      </c>
      <c r="P51" s="20" t="s">
        <v>481</v>
      </c>
      <c r="Q51" s="18" t="s">
        <v>481</v>
      </c>
      <c r="R51" s="20" t="s">
        <v>481</v>
      </c>
      <c r="S51" s="18" t="n">
        <v>385.76364825</v>
      </c>
      <c r="T51" s="20" t="n">
        <v>5.71684138</v>
      </c>
    </row>
    <row r="52" spans="1:20">
      <c r="A52" s="15" t="s">
        <v>527</v>
      </c>
      <c r="B52" s="17" t="n">
        <v>5809</v>
      </c>
      <c r="C52" s="18">
        <f>(0.0/B52*100)</f>
        <v/>
      </c>
      <c r="D52" s="19" t="n">
        <v>5809</v>
      </c>
      <c r="E52" s="18" t="n">
        <v>467.09496867</v>
      </c>
      <c r="F52" s="20" t="n">
        <v>2.75705246</v>
      </c>
      <c r="G52" s="18" t="n">
        <v>450.75093899</v>
      </c>
      <c r="H52" s="20" t="n">
        <v>5.1914937</v>
      </c>
      <c r="I52" s="18" t="n">
        <v>442.66992274</v>
      </c>
      <c r="J52" s="20" t="n">
        <v>10.78312608</v>
      </c>
      <c r="K52" s="18" t="s">
        <v>481</v>
      </c>
      <c r="L52" s="20" t="s">
        <v>481</v>
      </c>
      <c r="M52" s="18" t="s">
        <v>481</v>
      </c>
      <c r="N52" s="20" t="s">
        <v>481</v>
      </c>
      <c r="O52" s="18" t="s">
        <v>481</v>
      </c>
      <c r="P52" s="20" t="s">
        <v>481</v>
      </c>
      <c r="Q52" s="18" t="s">
        <v>481</v>
      </c>
      <c r="R52" s="20" t="s">
        <v>481</v>
      </c>
      <c r="S52" s="18" t="n">
        <v>430.27770435</v>
      </c>
      <c r="T52" s="20" t="n">
        <v>8.504317909999999</v>
      </c>
    </row>
    <row r="53" spans="1:20">
      <c r="A53" s="15" t="s">
        <v>528</v>
      </c>
      <c r="B53" s="17" t="n">
        <v>5571</v>
      </c>
      <c r="C53" s="18">
        <f>(0.0/B53*100)</f>
        <v/>
      </c>
      <c r="D53" s="19" t="n">
        <v>5571</v>
      </c>
      <c r="E53" s="18" t="n">
        <v>439.80444609</v>
      </c>
      <c r="F53" s="20" t="n">
        <v>1.83744349</v>
      </c>
      <c r="G53" s="18" t="n">
        <v>438.64007423</v>
      </c>
      <c r="H53" s="20" t="n">
        <v>7.33187515</v>
      </c>
      <c r="I53" s="18" t="n">
        <v>427.68713222</v>
      </c>
      <c r="J53" s="20" t="n">
        <v>4.52077875</v>
      </c>
      <c r="K53" s="18" t="s">
        <v>481</v>
      </c>
      <c r="L53" s="20" t="s">
        <v>481</v>
      </c>
      <c r="M53" s="18" t="s">
        <v>481</v>
      </c>
      <c r="N53" s="20" t="s">
        <v>481</v>
      </c>
      <c r="O53" s="18" t="s">
        <v>481</v>
      </c>
      <c r="P53" s="20" t="s">
        <v>481</v>
      </c>
      <c r="Q53" s="18" t="s">
        <v>481</v>
      </c>
      <c r="R53" s="20" t="s">
        <v>481</v>
      </c>
      <c r="S53" s="18" t="n">
        <v>388.62382187</v>
      </c>
      <c r="T53" s="20" t="n">
        <v>6.69938358</v>
      </c>
    </row>
    <row r="54" spans="1:20">
      <c r="A54" s="15" t="s">
        <v>529</v>
      </c>
      <c r="B54" s="17" t="n">
        <v>4740</v>
      </c>
      <c r="C54" s="18">
        <f>(0.0/B54*100)</f>
        <v/>
      </c>
      <c r="D54" s="19" t="n">
        <v>4740</v>
      </c>
      <c r="E54" s="18" t="n">
        <v>331.55304157</v>
      </c>
      <c r="F54" s="20" t="n">
        <v>2.81434995</v>
      </c>
      <c r="G54" s="18" t="n">
        <v>278.17487237</v>
      </c>
      <c r="H54" s="20" t="n">
        <v>11.18671777</v>
      </c>
      <c r="I54" s="18" t="n">
        <v>310.99085451</v>
      </c>
      <c r="J54" s="20" t="n">
        <v>22.27242952</v>
      </c>
      <c r="K54" s="18" t="s">
        <v>481</v>
      </c>
      <c r="L54" s="20" t="s">
        <v>481</v>
      </c>
      <c r="M54" s="18" t="s">
        <v>481</v>
      </c>
      <c r="N54" s="20" t="s">
        <v>481</v>
      </c>
      <c r="O54" s="18" t="s">
        <v>481</v>
      </c>
      <c r="P54" s="20" t="s">
        <v>481</v>
      </c>
      <c r="Q54" s="18" t="s">
        <v>481</v>
      </c>
      <c r="R54" s="20" t="s">
        <v>481</v>
      </c>
      <c r="S54" s="18" t="n">
        <v>290.54773842</v>
      </c>
      <c r="T54" s="20" t="n">
        <v>4.90190055</v>
      </c>
    </row>
    <row r="55" spans="1:20">
      <c r="A55" s="15" t="s">
        <v>530</v>
      </c>
      <c r="B55" s="17" t="n">
        <v>5316</v>
      </c>
      <c r="C55" s="18">
        <f>(0.0/B55*100)</f>
        <v/>
      </c>
      <c r="D55" s="19" t="n">
        <v>5316</v>
      </c>
      <c r="E55" s="18" t="n">
        <v>407.33552315</v>
      </c>
      <c r="F55" s="20" t="n">
        <v>2.83229187</v>
      </c>
      <c r="G55" s="18" t="n">
        <v>401.58908158</v>
      </c>
      <c r="H55" s="20" t="n">
        <v>12.64429929</v>
      </c>
      <c r="I55" s="18" t="n">
        <v>386.8390746</v>
      </c>
      <c r="J55" s="20" t="n">
        <v>22.32675864</v>
      </c>
      <c r="K55" s="18" t="s">
        <v>481</v>
      </c>
      <c r="L55" s="20" t="s">
        <v>481</v>
      </c>
      <c r="M55" s="18" t="s">
        <v>481</v>
      </c>
      <c r="N55" s="20" t="s">
        <v>481</v>
      </c>
      <c r="O55" s="18" t="s">
        <v>481</v>
      </c>
      <c r="P55" s="20" t="s">
        <v>481</v>
      </c>
      <c r="Q55" s="18" t="s">
        <v>481</v>
      </c>
      <c r="R55" s="20" t="s">
        <v>481</v>
      </c>
      <c r="S55" s="18" t="n">
        <v>341.07479276</v>
      </c>
      <c r="T55" s="20" t="n">
        <v>8.89271445</v>
      </c>
    </row>
    <row r="56" spans="1:20">
      <c r="A56" s="15" t="s">
        <v>531</v>
      </c>
      <c r="B56" s="17" t="n">
        <v>5359</v>
      </c>
      <c r="C56" s="18">
        <f>(0.0/B56*100)</f>
        <v/>
      </c>
      <c r="D56" s="19" t="n">
        <v>5359</v>
      </c>
      <c r="E56" s="18" t="n">
        <v>553.3568189</v>
      </c>
      <c r="F56" s="20" t="n">
        <v>3.34437023</v>
      </c>
      <c r="G56" s="18" t="n">
        <v>540.89611582</v>
      </c>
      <c r="H56" s="20" t="n">
        <v>5.35850345</v>
      </c>
      <c r="I56" s="18" t="n">
        <v>537.64577744</v>
      </c>
      <c r="J56" s="20" t="n">
        <v>5.11082591</v>
      </c>
      <c r="K56" s="18" t="s">
        <v>481</v>
      </c>
      <c r="L56" s="20" t="s">
        <v>481</v>
      </c>
      <c r="M56" s="18" t="s">
        <v>481</v>
      </c>
      <c r="N56" s="20" t="s">
        <v>481</v>
      </c>
      <c r="O56" s="18" t="s">
        <v>481</v>
      </c>
      <c r="P56" s="20" t="s">
        <v>481</v>
      </c>
      <c r="Q56" s="18" t="s">
        <v>481</v>
      </c>
      <c r="R56" s="20" t="s">
        <v>481</v>
      </c>
      <c r="S56" s="18" t="n">
        <v>533.21671423</v>
      </c>
      <c r="T56" s="20" t="n">
        <v>17.03307222</v>
      </c>
    </row>
    <row r="57" spans="1:20">
      <c r="A57" s="15" t="s">
        <v>532</v>
      </c>
      <c r="B57" s="17" t="n">
        <v>6513</v>
      </c>
      <c r="C57" s="18">
        <f>(0.0/B57*100)</f>
        <v/>
      </c>
      <c r="D57" s="19" t="n">
        <v>6513</v>
      </c>
      <c r="E57" s="18" t="n">
        <v>388.09073191</v>
      </c>
      <c r="F57" s="20" t="n">
        <v>3.06620855</v>
      </c>
      <c r="G57" s="18" t="n">
        <v>319.41152132</v>
      </c>
      <c r="H57" s="20" t="n">
        <v>54.70488727</v>
      </c>
      <c r="I57" s="18" t="n">
        <v>336.44056299</v>
      </c>
      <c r="J57" s="20" t="n">
        <v>40.37992135</v>
      </c>
      <c r="K57" s="18" t="s">
        <v>481</v>
      </c>
      <c r="L57" s="20" t="s">
        <v>481</v>
      </c>
      <c r="M57" s="18" t="s">
        <v>481</v>
      </c>
      <c r="N57" s="20" t="s">
        <v>481</v>
      </c>
      <c r="O57" s="18" t="s">
        <v>481</v>
      </c>
      <c r="P57" s="20" t="s">
        <v>481</v>
      </c>
      <c r="Q57" s="18" t="s">
        <v>481</v>
      </c>
      <c r="R57" s="20" t="s">
        <v>481</v>
      </c>
      <c r="S57" s="18" t="n">
        <v>306.058869</v>
      </c>
      <c r="T57" s="20" t="n">
        <v>9.80535834</v>
      </c>
    </row>
    <row r="58" spans="1:20">
      <c r="A58" s="15" t="s">
        <v>533</v>
      </c>
      <c r="B58" s="17" t="n">
        <v>7267</v>
      </c>
      <c r="C58" s="18">
        <f>(0.0/B58*100)</f>
        <v/>
      </c>
      <c r="D58" s="19" t="n">
        <v>7267</v>
      </c>
      <c r="E58" s="18" t="n">
        <v>383.73523843</v>
      </c>
      <c r="F58" s="20" t="n">
        <v>2.58899546</v>
      </c>
      <c r="G58" s="18" t="n">
        <v>394.3566839</v>
      </c>
      <c r="H58" s="20" t="n">
        <v>5.03920717</v>
      </c>
      <c r="I58" s="18" t="n">
        <v>387.51456319</v>
      </c>
      <c r="J58" s="20" t="n">
        <v>7.11148988</v>
      </c>
      <c r="K58" s="18" t="s">
        <v>481</v>
      </c>
      <c r="L58" s="20" t="s">
        <v>481</v>
      </c>
      <c r="M58" s="18" t="s">
        <v>481</v>
      </c>
      <c r="N58" s="20" t="s">
        <v>481</v>
      </c>
      <c r="O58" s="18" t="s">
        <v>481</v>
      </c>
      <c r="P58" s="20" t="s">
        <v>481</v>
      </c>
      <c r="Q58" s="18" t="s">
        <v>481</v>
      </c>
      <c r="R58" s="20" t="s">
        <v>481</v>
      </c>
      <c r="S58" s="18" t="n">
        <v>297.67575264</v>
      </c>
      <c r="T58" s="20" t="n">
        <v>9.10239666</v>
      </c>
    </row>
    <row r="59" spans="1:20">
      <c r="A59" s="15" t="s">
        <v>534</v>
      </c>
      <c r="B59" s="17" t="n">
        <v>4826</v>
      </c>
      <c r="C59" s="18">
        <f>(0.0/B59*100)</f>
        <v/>
      </c>
      <c r="D59" s="19" t="n">
        <v>4826</v>
      </c>
      <c r="E59" s="18" t="n">
        <v>363.31206345</v>
      </c>
      <c r="F59" s="20" t="n">
        <v>1.5864725</v>
      </c>
      <c r="G59" s="18" t="n">
        <v>309.02359144</v>
      </c>
      <c r="H59" s="20" t="n">
        <v>14.14751954</v>
      </c>
      <c r="I59" s="18" t="n">
        <v>356.93775827</v>
      </c>
      <c r="J59" s="20" t="n">
        <v>15.32666419</v>
      </c>
      <c r="K59" s="18" t="s">
        <v>481</v>
      </c>
      <c r="L59" s="20" t="s">
        <v>481</v>
      </c>
      <c r="M59" s="18" t="s">
        <v>481</v>
      </c>
      <c r="N59" s="20" t="s">
        <v>481</v>
      </c>
      <c r="O59" s="18" t="s">
        <v>481</v>
      </c>
      <c r="P59" s="20" t="s">
        <v>481</v>
      </c>
      <c r="Q59" s="18" t="s">
        <v>481</v>
      </c>
      <c r="R59" s="20" t="s">
        <v>481</v>
      </c>
      <c r="S59" s="18" t="n">
        <v>312.32138664</v>
      </c>
      <c r="T59" s="20" t="n">
        <v>9.334253950000001</v>
      </c>
    </row>
    <row r="60" spans="1:20">
      <c r="A60" s="15" t="s">
        <v>535</v>
      </c>
      <c r="B60" s="17" t="n">
        <v>4546</v>
      </c>
      <c r="C60" s="18">
        <f>(0.0/B60*100)</f>
        <v/>
      </c>
      <c r="D60" s="19" t="n">
        <v>4546</v>
      </c>
      <c r="E60" s="18" t="n">
        <v>403.35751227</v>
      </c>
      <c r="F60" s="20" t="n">
        <v>3.82233457</v>
      </c>
      <c r="G60" s="18" t="n">
        <v>328.10661759</v>
      </c>
      <c r="H60" s="20" t="n">
        <v>15.9960221</v>
      </c>
      <c r="I60" s="18" t="n">
        <v>406.40616033</v>
      </c>
      <c r="J60" s="20" t="n">
        <v>15.7529597</v>
      </c>
      <c r="K60" s="18" t="s">
        <v>481</v>
      </c>
      <c r="L60" s="20" t="s">
        <v>481</v>
      </c>
      <c r="M60" s="18" t="s">
        <v>481</v>
      </c>
      <c r="N60" s="20" t="s">
        <v>481</v>
      </c>
      <c r="O60" s="18" t="s">
        <v>481</v>
      </c>
      <c r="P60" s="20" t="s">
        <v>481</v>
      </c>
      <c r="Q60" s="18" t="s">
        <v>481</v>
      </c>
      <c r="R60" s="20" t="s">
        <v>481</v>
      </c>
      <c r="S60" s="18" t="n">
        <v>344.32932167</v>
      </c>
      <c r="T60" s="20" t="n">
        <v>6.24132354</v>
      </c>
    </row>
    <row r="61" spans="1:20">
      <c r="A61" s="15" t="s">
        <v>536</v>
      </c>
      <c r="B61" s="17" t="n">
        <v>6525</v>
      </c>
      <c r="C61" s="18">
        <f>(0.0/B61*100)</f>
        <v/>
      </c>
      <c r="D61" s="19" t="n">
        <v>6525</v>
      </c>
      <c r="E61" s="18" t="n">
        <v>479.95265842</v>
      </c>
      <c r="F61" s="20" t="n">
        <v>2.31745917</v>
      </c>
      <c r="G61" s="18" t="n">
        <v>494.31685883</v>
      </c>
      <c r="H61" s="20" t="n">
        <v>9.32873487</v>
      </c>
      <c r="I61" s="18" t="n">
        <v>466.50328632</v>
      </c>
      <c r="J61" s="20" t="n">
        <v>18.46120013</v>
      </c>
      <c r="K61" s="18" t="s">
        <v>481</v>
      </c>
      <c r="L61" s="20" t="s">
        <v>481</v>
      </c>
      <c r="M61" s="18" t="s">
        <v>481</v>
      </c>
      <c r="N61" s="20" t="s">
        <v>481</v>
      </c>
      <c r="O61" s="18" t="s">
        <v>481</v>
      </c>
      <c r="P61" s="20" t="s">
        <v>481</v>
      </c>
      <c r="Q61" s="18" t="s">
        <v>481</v>
      </c>
      <c r="R61" s="20" t="s">
        <v>481</v>
      </c>
      <c r="S61" s="18" t="n">
        <v>438.34178729</v>
      </c>
      <c r="T61" s="20" t="n">
        <v>8.134634439999999</v>
      </c>
    </row>
    <row r="62" spans="1:20">
      <c r="A62" s="15" t="s">
        <v>537</v>
      </c>
      <c r="B62" s="17" t="n">
        <v>4476</v>
      </c>
      <c r="C62" s="18">
        <f>(0.0/B62*100)</f>
        <v/>
      </c>
      <c r="D62" s="19" t="n">
        <v>4476</v>
      </c>
      <c r="E62" s="18" t="n">
        <v>536.28423156</v>
      </c>
      <c r="F62" s="20" t="n">
        <v>2.58341032</v>
      </c>
      <c r="G62" s="18" t="n">
        <v>550.48635356</v>
      </c>
      <c r="H62" s="20" t="n">
        <v>2.25597326</v>
      </c>
      <c r="I62" s="18" t="n">
        <v>547.24301254</v>
      </c>
      <c r="J62" s="20" t="n">
        <v>3.37351728</v>
      </c>
      <c r="K62" s="18" t="s">
        <v>481</v>
      </c>
      <c r="L62" s="20" t="s">
        <v>481</v>
      </c>
      <c r="M62" s="18" t="s">
        <v>481</v>
      </c>
      <c r="N62" s="20" t="s">
        <v>481</v>
      </c>
      <c r="O62" s="18" t="s">
        <v>481</v>
      </c>
      <c r="P62" s="20" t="s">
        <v>481</v>
      </c>
      <c r="Q62" s="18" t="s">
        <v>481</v>
      </c>
      <c r="R62" s="20" t="s">
        <v>481</v>
      </c>
      <c r="S62" s="18" t="n">
        <v>485.16428237</v>
      </c>
      <c r="T62" s="20" t="n">
        <v>15.97309219</v>
      </c>
    </row>
    <row r="63" spans="1:20">
      <c r="A63" s="15" t="s">
        <v>538</v>
      </c>
      <c r="B63" s="17" t="n">
        <v>5324</v>
      </c>
      <c r="C63" s="18">
        <f>(0.0/B63*100)</f>
        <v/>
      </c>
      <c r="D63" s="19" t="n">
        <v>5324</v>
      </c>
      <c r="E63" s="18" t="n">
        <v>375.72842789</v>
      </c>
      <c r="F63" s="20" t="n">
        <v>1.40286192</v>
      </c>
      <c r="G63" s="18" t="n">
        <v>336.16946066</v>
      </c>
      <c r="H63" s="20" t="n">
        <v>16.09077465</v>
      </c>
      <c r="I63" s="18" t="n">
        <v>300.11331711</v>
      </c>
      <c r="J63" s="20" t="n">
        <v>20.92971888</v>
      </c>
      <c r="K63" s="18" t="s">
        <v>481</v>
      </c>
      <c r="L63" s="20" t="s">
        <v>481</v>
      </c>
      <c r="M63" s="18" t="s">
        <v>481</v>
      </c>
      <c r="N63" s="20" t="s">
        <v>481</v>
      </c>
      <c r="O63" s="18" t="s">
        <v>481</v>
      </c>
      <c r="P63" s="20" t="s">
        <v>481</v>
      </c>
      <c r="Q63" s="18" t="s">
        <v>481</v>
      </c>
      <c r="R63" s="20" t="s">
        <v>481</v>
      </c>
      <c r="S63" s="18" t="n">
        <v>314.11785786</v>
      </c>
      <c r="T63" s="20" t="n">
        <v>6.74727852</v>
      </c>
    </row>
    <row r="64" spans="1:20">
      <c r="A64" s="15" t="s">
        <v>539</v>
      </c>
      <c r="B64" s="17" t="n">
        <v>3634</v>
      </c>
      <c r="C64" s="18">
        <f>(0.0/B64*100)</f>
        <v/>
      </c>
      <c r="D64" s="19" t="n">
        <v>3634</v>
      </c>
      <c r="E64" s="18" t="n">
        <v>481.95913491</v>
      </c>
      <c r="F64" s="20" t="n">
        <v>1.81994299</v>
      </c>
      <c r="G64" s="18" t="n">
        <v>490.63438467</v>
      </c>
      <c r="H64" s="20" t="n">
        <v>16.16948935</v>
      </c>
      <c r="I64" s="18" t="n">
        <v>510.40672006</v>
      </c>
      <c r="J64" s="20" t="n">
        <v>10.74280609</v>
      </c>
      <c r="K64" s="18" t="s">
        <v>481</v>
      </c>
      <c r="L64" s="20" t="s">
        <v>481</v>
      </c>
      <c r="M64" s="18" t="s">
        <v>481</v>
      </c>
      <c r="N64" s="20" t="s">
        <v>481</v>
      </c>
      <c r="O64" s="18" t="s">
        <v>481</v>
      </c>
      <c r="P64" s="20" t="s">
        <v>481</v>
      </c>
      <c r="Q64" s="18" t="s">
        <v>481</v>
      </c>
      <c r="R64" s="20" t="s">
        <v>481</v>
      </c>
      <c r="S64" s="18" t="n">
        <v>377.05003219</v>
      </c>
      <c r="T64" s="20" t="n">
        <v>9.99831455</v>
      </c>
    </row>
    <row r="65" spans="1:20">
      <c r="A65" s="15" t="s">
        <v>540</v>
      </c>
      <c r="B65" s="17" t="n">
        <v>5325</v>
      </c>
      <c r="C65" s="18">
        <f>(0.0/B65*100)</f>
        <v/>
      </c>
      <c r="D65" s="19" t="n">
        <v>5325</v>
      </c>
      <c r="E65" s="18" t="n">
        <v>421.40968554</v>
      </c>
      <c r="F65" s="20" t="n">
        <v>2.4384119</v>
      </c>
      <c r="G65" s="18" t="n">
        <v>429.20605503</v>
      </c>
      <c r="H65" s="20" t="n">
        <v>17.04760688</v>
      </c>
      <c r="I65" s="18" t="n">
        <v>409.29107919</v>
      </c>
      <c r="J65" s="20" t="n">
        <v>28.67343034</v>
      </c>
      <c r="K65" s="18" t="s">
        <v>481</v>
      </c>
      <c r="L65" s="20" t="s">
        <v>481</v>
      </c>
      <c r="M65" s="18" t="s">
        <v>481</v>
      </c>
      <c r="N65" s="20" t="s">
        <v>481</v>
      </c>
      <c r="O65" s="18" t="s">
        <v>481</v>
      </c>
      <c r="P65" s="20" t="s">
        <v>481</v>
      </c>
      <c r="Q65" s="18" t="s">
        <v>481</v>
      </c>
      <c r="R65" s="20" t="s">
        <v>481</v>
      </c>
      <c r="S65" s="18" t="n">
        <v>390.07985778</v>
      </c>
      <c r="T65" s="20" t="n">
        <v>7.62489046</v>
      </c>
    </row>
    <row r="66" spans="1:20">
      <c r="A66" s="15" t="s">
        <v>541</v>
      </c>
      <c r="B66" s="17" t="n">
        <v>5665</v>
      </c>
      <c r="C66" s="18">
        <f>(0.0/B66*100)</f>
        <v/>
      </c>
      <c r="D66" s="19" t="n">
        <v>5665</v>
      </c>
      <c r="E66" s="18" t="n">
        <v>418.10917875</v>
      </c>
      <c r="F66" s="20" t="n">
        <v>1.51721682</v>
      </c>
      <c r="G66" s="18" t="n">
        <v>441.4230816</v>
      </c>
      <c r="H66" s="20" t="n">
        <v>7.8262873</v>
      </c>
      <c r="I66" s="18" t="n">
        <v>437.48906834</v>
      </c>
      <c r="J66" s="20" t="n">
        <v>10.73340081</v>
      </c>
      <c r="K66" s="18" t="s">
        <v>481</v>
      </c>
      <c r="L66" s="20" t="s">
        <v>481</v>
      </c>
      <c r="M66" s="18" t="s">
        <v>481</v>
      </c>
      <c r="N66" s="20" t="s">
        <v>481</v>
      </c>
      <c r="O66" s="18" t="s">
        <v>481</v>
      </c>
      <c r="P66" s="20" t="s">
        <v>481</v>
      </c>
      <c r="Q66" s="18" t="s">
        <v>481</v>
      </c>
      <c r="R66" s="20" t="s">
        <v>481</v>
      </c>
      <c r="S66" s="18" t="n">
        <v>385.31242555</v>
      </c>
      <c r="T66" s="20" t="n">
        <v>6.58738202</v>
      </c>
    </row>
    <row r="67" spans="1:20">
      <c r="A67" s="15" t="s">
        <v>542</v>
      </c>
      <c r="B67" s="17" t="n">
        <v>6971</v>
      </c>
      <c r="C67" s="18">
        <f>(0.0/B67*100)</f>
        <v/>
      </c>
      <c r="D67" s="19" t="n">
        <v>6971</v>
      </c>
      <c r="E67" s="18" t="n">
        <v>387.99072673</v>
      </c>
      <c r="F67" s="20" t="n">
        <v>2.68832276</v>
      </c>
      <c r="G67" s="18" t="n">
        <v>304.14540195</v>
      </c>
      <c r="H67" s="20" t="n">
        <v>25.16697968</v>
      </c>
      <c r="I67" s="18" t="n">
        <v>367.16518711</v>
      </c>
      <c r="J67" s="20" t="n">
        <v>43.83159973</v>
      </c>
      <c r="K67" s="18" t="s">
        <v>481</v>
      </c>
      <c r="L67" s="20" t="s">
        <v>481</v>
      </c>
      <c r="M67" s="18" t="s">
        <v>481</v>
      </c>
      <c r="N67" s="20" t="s">
        <v>481</v>
      </c>
      <c r="O67" s="18" t="s">
        <v>481</v>
      </c>
      <c r="P67" s="20" t="s">
        <v>481</v>
      </c>
      <c r="Q67" s="18" t="s">
        <v>481</v>
      </c>
      <c r="R67" s="20" t="s">
        <v>481</v>
      </c>
      <c r="S67" s="18" t="n">
        <v>317.04301556</v>
      </c>
      <c r="T67" s="20" t="n">
        <v>14.65364864</v>
      </c>
    </row>
    <row r="68" spans="1:20">
      <c r="A68" s="15" t="s">
        <v>543</v>
      </c>
      <c r="B68" s="17" t="n">
        <v>12083</v>
      </c>
      <c r="C68" s="18">
        <f>(0.0/B68*100)</f>
        <v/>
      </c>
      <c r="D68" s="19" t="n">
        <v>12083</v>
      </c>
      <c r="E68" s="18" t="n">
        <v>360.53704299</v>
      </c>
      <c r="F68" s="20" t="n">
        <v>1.41535474</v>
      </c>
      <c r="G68" s="18" t="n">
        <v>411.70139996</v>
      </c>
      <c r="H68" s="20" t="n">
        <v>3.70255471</v>
      </c>
      <c r="I68" s="18" t="n">
        <v>455.52166833</v>
      </c>
      <c r="J68" s="20" t="n">
        <v>2.08174894</v>
      </c>
      <c r="K68" s="18" t="s">
        <v>481</v>
      </c>
      <c r="L68" s="20" t="s">
        <v>481</v>
      </c>
      <c r="M68" s="18" t="s">
        <v>481</v>
      </c>
      <c r="N68" s="20" t="s">
        <v>481</v>
      </c>
      <c r="O68" s="18" t="s">
        <v>481</v>
      </c>
      <c r="P68" s="20" t="s">
        <v>481</v>
      </c>
      <c r="Q68" s="18" t="s">
        <v>481</v>
      </c>
      <c r="R68" s="20" t="s">
        <v>481</v>
      </c>
      <c r="S68" s="18" t="n">
        <v>335.57840565</v>
      </c>
      <c r="T68" s="20" t="n">
        <v>5.00703918</v>
      </c>
    </row>
    <row r="69" spans="1:20">
      <c r="A69" s="15" t="s">
        <v>544</v>
      </c>
      <c r="B69" s="17" t="n">
        <v>4876</v>
      </c>
      <c r="C69" s="18">
        <f>(0.0/B69*100)</f>
        <v/>
      </c>
      <c r="D69" s="19" t="n">
        <v>4876</v>
      </c>
      <c r="E69" s="18" t="n">
        <v>444.10131674</v>
      </c>
      <c r="F69" s="20" t="n">
        <v>3.77029677</v>
      </c>
      <c r="G69" s="18" t="n">
        <v>422.32919259</v>
      </c>
      <c r="H69" s="20" t="n">
        <v>39.50495566</v>
      </c>
      <c r="I69" s="18" t="n">
        <v>467.65833901</v>
      </c>
      <c r="J69" s="20" t="n">
        <v>52.16012373</v>
      </c>
      <c r="K69" s="18" t="s">
        <v>481</v>
      </c>
      <c r="L69" s="20" t="s">
        <v>481</v>
      </c>
      <c r="M69" s="18" t="s">
        <v>481</v>
      </c>
      <c r="N69" s="20" t="s">
        <v>481</v>
      </c>
      <c r="O69" s="18" t="s">
        <v>481</v>
      </c>
      <c r="P69" s="20" t="s">
        <v>481</v>
      </c>
      <c r="Q69" s="18" t="s">
        <v>481</v>
      </c>
      <c r="R69" s="20" t="s">
        <v>481</v>
      </c>
      <c r="S69" s="18" t="n">
        <v>433.68773431</v>
      </c>
      <c r="T69" s="20" t="n">
        <v>17.63373936</v>
      </c>
    </row>
    <row r="70" spans="1:20">
      <c r="A70" s="15" t="s">
        <v>545</v>
      </c>
      <c r="B70" s="17" t="n">
        <v>6036</v>
      </c>
      <c r="C70" s="18">
        <f>(0.0/B70*100)</f>
        <v/>
      </c>
      <c r="D70" s="19" t="n">
        <v>6036</v>
      </c>
      <c r="E70" s="18" t="n">
        <v>496.46758284</v>
      </c>
      <c r="F70" s="20" t="n">
        <v>3.31038202</v>
      </c>
      <c r="G70" s="18" t="n">
        <v>489.09755193</v>
      </c>
      <c r="H70" s="20" t="n">
        <v>8.166698240000001</v>
      </c>
      <c r="I70" s="18" t="n">
        <v>492.62354052</v>
      </c>
      <c r="J70" s="20" t="n">
        <v>9.67801927</v>
      </c>
      <c r="K70" s="18" t="s">
        <v>481</v>
      </c>
      <c r="L70" s="20" t="s">
        <v>481</v>
      </c>
      <c r="M70" s="18" t="s">
        <v>481</v>
      </c>
      <c r="N70" s="20" t="s">
        <v>481</v>
      </c>
      <c r="O70" s="18" t="s">
        <v>481</v>
      </c>
      <c r="P70" s="20" t="s">
        <v>481</v>
      </c>
      <c r="Q70" s="18" t="s">
        <v>481</v>
      </c>
      <c r="R70" s="20" t="s">
        <v>481</v>
      </c>
      <c r="S70" s="18" t="n">
        <v>455.8782783</v>
      </c>
      <c r="T70" s="20" t="n">
        <v>7.92264077</v>
      </c>
    </row>
    <row r="71" spans="1:20">
      <c r="A71" s="15" t="s">
        <v>546</v>
      </c>
      <c r="B71" s="17" t="n">
        <v>6115</v>
      </c>
      <c r="C71" s="18">
        <f>(0.0/B71*100)</f>
        <v/>
      </c>
      <c r="D71" s="19" t="n">
        <v>6115</v>
      </c>
      <c r="E71" s="18" t="n">
        <v>559.08054972</v>
      </c>
      <c r="F71" s="20" t="n">
        <v>1.5535032</v>
      </c>
      <c r="G71" s="18" t="n">
        <v>596.54002296</v>
      </c>
      <c r="H71" s="20" t="n">
        <v>5.35337496</v>
      </c>
      <c r="I71" s="18" t="n">
        <v>584.8188169699999</v>
      </c>
      <c r="J71" s="20" t="n">
        <v>5.94896625</v>
      </c>
      <c r="K71" s="18" t="s">
        <v>481</v>
      </c>
      <c r="L71" s="20" t="s">
        <v>481</v>
      </c>
      <c r="M71" s="18" t="s">
        <v>481</v>
      </c>
      <c r="N71" s="20" t="s">
        <v>481</v>
      </c>
      <c r="O71" s="18" t="s">
        <v>481</v>
      </c>
      <c r="P71" s="20" t="s">
        <v>481</v>
      </c>
      <c r="Q71" s="18" t="s">
        <v>481</v>
      </c>
      <c r="R71" s="20" t="s">
        <v>481</v>
      </c>
      <c r="S71" s="18" t="n">
        <v>505.24680876</v>
      </c>
      <c r="T71" s="20" t="n">
        <v>12.86193765</v>
      </c>
    </row>
    <row r="72" spans="1:20">
      <c r="A72" s="15" t="s">
        <v>547</v>
      </c>
      <c r="B72" s="17" t="n">
        <v>7708</v>
      </c>
      <c r="C72" s="18">
        <f>(0.0/B72*100)</f>
        <v/>
      </c>
      <c r="D72" s="19" t="n">
        <v>7708</v>
      </c>
      <c r="E72" s="18" t="n">
        <v>543.0687976200001</v>
      </c>
      <c r="F72" s="20" t="n">
        <v>3.04110286</v>
      </c>
      <c r="G72" s="18" t="n">
        <v>595.75020684</v>
      </c>
      <c r="H72" s="20" t="n">
        <v>32.1449612</v>
      </c>
      <c r="I72" s="18" t="n">
        <v>500.28242818</v>
      </c>
      <c r="J72" s="20" t="n">
        <v>27.84465672</v>
      </c>
      <c r="K72" s="18" t="s">
        <v>481</v>
      </c>
      <c r="L72" s="20" t="s">
        <v>481</v>
      </c>
      <c r="M72" s="18" t="s">
        <v>481</v>
      </c>
      <c r="N72" s="20" t="s">
        <v>481</v>
      </c>
      <c r="O72" s="18" t="s">
        <v>481</v>
      </c>
      <c r="P72" s="20" t="s">
        <v>481</v>
      </c>
      <c r="Q72" s="18" t="s">
        <v>481</v>
      </c>
      <c r="R72" s="20" t="s">
        <v>481</v>
      </c>
      <c r="S72" s="18" t="n">
        <v>462.44063511</v>
      </c>
      <c r="T72" s="20" t="n">
        <v>18.2671739</v>
      </c>
    </row>
    <row r="73" spans="1:20">
      <c r="A73" s="15" t="s">
        <v>548</v>
      </c>
      <c r="B73" s="17" t="n">
        <v>8249</v>
      </c>
      <c r="C73" s="18">
        <f>(0.0/B73*100)</f>
        <v/>
      </c>
      <c r="D73" s="19" t="n">
        <v>8249</v>
      </c>
      <c r="E73" s="18" t="n">
        <v>417.20086344</v>
      </c>
      <c r="F73" s="20" t="n">
        <v>3.06343365</v>
      </c>
      <c r="G73" s="18" t="n">
        <v>391.09778608</v>
      </c>
      <c r="H73" s="20" t="n">
        <v>17.85249479</v>
      </c>
      <c r="I73" s="18" t="n">
        <v>405.00243049</v>
      </c>
      <c r="J73" s="20" t="n">
        <v>30.36819011</v>
      </c>
      <c r="K73" s="18" t="s">
        <v>481</v>
      </c>
      <c r="L73" s="20" t="s">
        <v>481</v>
      </c>
      <c r="M73" s="18" t="s">
        <v>481</v>
      </c>
      <c r="N73" s="20" t="s">
        <v>481</v>
      </c>
      <c r="O73" s="18" t="s">
        <v>481</v>
      </c>
      <c r="P73" s="20" t="s">
        <v>481</v>
      </c>
      <c r="Q73" s="18" t="s">
        <v>481</v>
      </c>
      <c r="R73" s="20" t="s">
        <v>481</v>
      </c>
      <c r="S73" s="18" t="n">
        <v>383.5636852</v>
      </c>
      <c r="T73" s="20" t="n">
        <v>6.50096114</v>
      </c>
    </row>
    <row r="74" spans="1:20">
      <c r="A74" s="15" t="s">
        <v>549</v>
      </c>
      <c r="B74" s="17" t="n">
        <v>4692</v>
      </c>
      <c r="C74" s="18">
        <f>(0.0/B74*100)</f>
        <v/>
      </c>
      <c r="D74" s="19" t="n">
        <v>4692</v>
      </c>
      <c r="E74" s="18" t="n">
        <v>423.63416955</v>
      </c>
      <c r="F74" s="20" t="n">
        <v>1.57655134</v>
      </c>
      <c r="G74" s="18" t="n">
        <v>384.29610546</v>
      </c>
      <c r="H74" s="20" t="n">
        <v>13.11909162</v>
      </c>
      <c r="I74" s="18" t="n">
        <v>400.1934345</v>
      </c>
      <c r="J74" s="20" t="n">
        <v>17.60175241</v>
      </c>
      <c r="K74" s="18" t="s">
        <v>481</v>
      </c>
      <c r="L74" s="20" t="s">
        <v>481</v>
      </c>
      <c r="M74" s="18" t="s">
        <v>481</v>
      </c>
      <c r="N74" s="20" t="s">
        <v>481</v>
      </c>
      <c r="O74" s="18" t="s">
        <v>481</v>
      </c>
      <c r="P74" s="20" t="s">
        <v>481</v>
      </c>
      <c r="Q74" s="18" t="s">
        <v>481</v>
      </c>
      <c r="R74" s="20" t="s">
        <v>481</v>
      </c>
      <c r="S74" s="18" t="n">
        <v>370.88824508</v>
      </c>
      <c r="T74" s="20" t="n">
        <v>4.95998907</v>
      </c>
    </row>
    <row r="75" spans="1:20">
      <c r="A75" s="15" t="s">
        <v>550</v>
      </c>
      <c r="B75" s="17" t="n">
        <v>5375</v>
      </c>
      <c r="C75" s="18">
        <f>(0.0/B75*100)</f>
        <v/>
      </c>
      <c r="D75" s="19" t="n">
        <v>5375</v>
      </c>
      <c r="E75" s="18" t="n">
        <v>370.62424802</v>
      </c>
      <c r="F75" s="20" t="n">
        <v>2.91104362</v>
      </c>
      <c r="G75" s="18" t="n">
        <v>296.94151502</v>
      </c>
      <c r="H75" s="20" t="n">
        <v>14.32481749</v>
      </c>
      <c r="I75" s="18" t="n">
        <v>302.60583928</v>
      </c>
      <c r="J75" s="20" t="n">
        <v>27.74715011</v>
      </c>
      <c r="K75" s="18" t="s">
        <v>481</v>
      </c>
      <c r="L75" s="20" t="s">
        <v>481</v>
      </c>
      <c r="M75" s="18" t="s">
        <v>481</v>
      </c>
      <c r="N75" s="20" t="s">
        <v>481</v>
      </c>
      <c r="O75" s="18" t="s">
        <v>481</v>
      </c>
      <c r="P75" s="20" t="s">
        <v>481</v>
      </c>
      <c r="Q75" s="18" t="s">
        <v>481</v>
      </c>
      <c r="R75" s="20" t="s">
        <v>481</v>
      </c>
      <c r="S75" s="18" t="n">
        <v>335.04913244</v>
      </c>
      <c r="T75" s="20" t="n">
        <v>7.43940609</v>
      </c>
    </row>
    <row r="76" spans="1:20">
      <c r="A76" s="15" t="s">
        <v>551</v>
      </c>
      <c r="B76" s="17" t="n">
        <v>14167</v>
      </c>
      <c r="C76" s="18">
        <f>(0.0/B76*100)</f>
        <v/>
      </c>
      <c r="D76" s="19" t="n">
        <v>14167</v>
      </c>
      <c r="E76" s="18" t="n">
        <v>386.82962873</v>
      </c>
      <c r="F76" s="20" t="n">
        <v>2.65790359</v>
      </c>
      <c r="G76" s="18" t="n">
        <v>447.87048659</v>
      </c>
      <c r="H76" s="20" t="n">
        <v>3.35981367</v>
      </c>
      <c r="I76" s="18" t="n">
        <v>472.62932195</v>
      </c>
      <c r="J76" s="20" t="n">
        <v>3.56010392</v>
      </c>
      <c r="K76" s="18" t="s">
        <v>481</v>
      </c>
      <c r="L76" s="20" t="s">
        <v>481</v>
      </c>
      <c r="M76" s="18" t="s">
        <v>481</v>
      </c>
      <c r="N76" s="20" t="s">
        <v>481</v>
      </c>
      <c r="O76" s="18" t="s">
        <v>481</v>
      </c>
      <c r="P76" s="20" t="s">
        <v>481</v>
      </c>
      <c r="Q76" s="18" t="s">
        <v>481</v>
      </c>
      <c r="R76" s="20" t="s">
        <v>481</v>
      </c>
      <c r="S76" s="18" t="n">
        <v>375.63661987</v>
      </c>
      <c r="T76" s="20" t="n">
        <v>5.37688441</v>
      </c>
    </row>
    <row r="77" spans="1:20">
      <c r="A77" s="15" t="s">
        <v>552</v>
      </c>
      <c r="B77" s="17" t="n">
        <v>6062</v>
      </c>
      <c r="C77" s="18">
        <f>(0.0/B77*100)</f>
        <v/>
      </c>
      <c r="D77" s="19" t="n">
        <v>6062</v>
      </c>
      <c r="E77" s="18" t="n">
        <v>419.18088409</v>
      </c>
      <c r="F77" s="20" t="n">
        <v>2.56413298</v>
      </c>
      <c r="G77" s="18" t="n">
        <v>422.52255438</v>
      </c>
      <c r="H77" s="20" t="n">
        <v>33.57400163</v>
      </c>
      <c r="I77" s="18" t="n">
        <v>421.66320247</v>
      </c>
      <c r="J77" s="20" t="n">
        <v>32.33130653</v>
      </c>
      <c r="K77" s="18" t="s">
        <v>481</v>
      </c>
      <c r="L77" s="20" t="s">
        <v>481</v>
      </c>
      <c r="M77" s="18" t="s">
        <v>481</v>
      </c>
      <c r="N77" s="20" t="s">
        <v>481</v>
      </c>
      <c r="O77" s="18" t="s">
        <v>481</v>
      </c>
      <c r="P77" s="20" t="s">
        <v>481</v>
      </c>
      <c r="Q77" s="18" t="s">
        <v>481</v>
      </c>
      <c r="R77" s="20" t="s">
        <v>481</v>
      </c>
      <c r="S77" s="18" t="n">
        <v>394.67210871</v>
      </c>
      <c r="T77" s="20" t="n">
        <v>7.17883405</v>
      </c>
    </row>
    <row r="78" spans="1:20">
      <c r="A78" s="15" t="s">
        <v>553</v>
      </c>
      <c r="B78" s="17" t="n">
        <v>5826</v>
      </c>
      <c r="C78" s="18">
        <f>(0.0/B78*100)</f>
        <v/>
      </c>
      <c r="D78" s="19" t="n">
        <v>5826</v>
      </c>
      <c r="E78" s="18" t="n">
        <v>495.34470429</v>
      </c>
      <c r="F78" s="20" t="n">
        <v>4.40709181</v>
      </c>
      <c r="G78" s="18" t="n">
        <v>467.81056217</v>
      </c>
      <c r="H78" s="20" t="n">
        <v>58.68795036</v>
      </c>
      <c r="I78" s="18" t="n">
        <v>427.0957</v>
      </c>
      <c r="J78" s="20" t="n">
        <v>40.50582449</v>
      </c>
      <c r="K78" s="18" t="s">
        <v>481</v>
      </c>
      <c r="L78" s="20" t="s">
        <v>481</v>
      </c>
      <c r="M78" s="18" t="s">
        <v>481</v>
      </c>
      <c r="N78" s="20" t="s">
        <v>481</v>
      </c>
      <c r="O78" s="18" t="s">
        <v>481</v>
      </c>
      <c r="P78" s="20" t="s">
        <v>481</v>
      </c>
      <c r="Q78" s="18" t="s">
        <v>481</v>
      </c>
      <c r="R78" s="20" t="s">
        <v>481</v>
      </c>
      <c r="S78" s="18" t="n">
        <v>411.17920582</v>
      </c>
      <c r="T78" s="20" t="n">
        <v>17.83014355</v>
      </c>
    </row>
    <row customHeight="1" ht="25" r="79" spans="1:20">
      <c r="A79" s="15" t="s">
        <v>554</v>
      </c>
      <c r="B79" s="17" t="n">
        <v>1657</v>
      </c>
      <c r="C79" s="18">
        <f>(0.0/B79*100)</f>
        <v/>
      </c>
      <c r="D79" s="19" t="n">
        <v>1657</v>
      </c>
      <c r="E79" s="18" t="n">
        <v>467.0387369</v>
      </c>
      <c r="F79" s="20" t="n">
        <v>7.07538676</v>
      </c>
      <c r="G79" s="18" t="n">
        <v>410.65692898</v>
      </c>
      <c r="H79" s="20" t="n">
        <v>8.748326390000001</v>
      </c>
      <c r="I79" s="18" t="n">
        <v>391.30566453</v>
      </c>
      <c r="J79" s="20" t="n">
        <v>13.12357537</v>
      </c>
      <c r="K79" s="18" t="s">
        <v>481</v>
      </c>
      <c r="L79" s="20" t="s">
        <v>481</v>
      </c>
      <c r="M79" s="18" t="s">
        <v>481</v>
      </c>
      <c r="N79" s="20" t="s">
        <v>481</v>
      </c>
      <c r="O79" s="18" t="s">
        <v>481</v>
      </c>
      <c r="P79" s="20" t="s">
        <v>481</v>
      </c>
      <c r="Q79" s="18" t="s">
        <v>481</v>
      </c>
      <c r="R79" s="20" t="s">
        <v>481</v>
      </c>
      <c r="S79" s="18" t="n">
        <v>458.17910375</v>
      </c>
      <c r="T79" s="20" t="n">
        <v>17.44625182</v>
      </c>
    </row>
    <row r="80" spans="1:20">
      <c r="A80" s="15" t="s">
        <v>555</v>
      </c>
      <c r="B80" s="17" t="n">
        <v>7841</v>
      </c>
      <c r="C80" s="18">
        <f>(0.0/B80*100)</f>
        <v/>
      </c>
      <c r="D80" s="19" t="n">
        <v>7841</v>
      </c>
      <c r="E80" s="18" t="n">
        <v>458.77374634</v>
      </c>
      <c r="F80" s="20" t="n">
        <v>4.52098523</v>
      </c>
      <c r="G80" s="18" t="n">
        <v>466.42081</v>
      </c>
      <c r="H80" s="20" t="n">
        <v>5.77849679</v>
      </c>
      <c r="I80" s="18" t="n">
        <v>461.50139179</v>
      </c>
      <c r="J80" s="20" t="n">
        <v>9.978064399999999</v>
      </c>
      <c r="K80" s="18" t="s">
        <v>481</v>
      </c>
      <c r="L80" s="20" t="s">
        <v>481</v>
      </c>
      <c r="M80" s="18" t="s">
        <v>481</v>
      </c>
      <c r="N80" s="20" t="s">
        <v>481</v>
      </c>
      <c r="O80" s="18" t="s">
        <v>481</v>
      </c>
      <c r="P80" s="20" t="s">
        <v>481</v>
      </c>
      <c r="Q80" s="18" t="s">
        <v>481</v>
      </c>
      <c r="R80" s="20" t="s">
        <v>481</v>
      </c>
      <c r="S80" s="18" t="n">
        <v>542.40621842</v>
      </c>
      <c r="T80" s="20" t="n">
        <v>35.48433834</v>
      </c>
    </row>
    <row r="81" spans="1:20">
      <c r="A81" s="23" t="s">
        <v>556</v>
      </c>
      <c r="B81" s="17" t="n">
        <v>8861</v>
      </c>
      <c r="C81" s="18">
        <f>(0.0/B81*100)</f>
        <v/>
      </c>
      <c r="D81" s="19" t="n">
        <v>8861</v>
      </c>
      <c r="E81" s="18" t="n">
        <v>448.18659841</v>
      </c>
      <c r="F81" s="20" t="n">
        <v>3.28123601</v>
      </c>
      <c r="G81" s="18" t="n">
        <v>409.11836878</v>
      </c>
      <c r="H81" s="20" t="n">
        <v>14.90303455</v>
      </c>
      <c r="I81" s="18" t="n">
        <v>442.95901453</v>
      </c>
      <c r="J81" s="20" t="n">
        <v>49.27371194</v>
      </c>
      <c r="K81" s="18" t="s">
        <v>481</v>
      </c>
      <c r="L81" s="20" t="s">
        <v>481</v>
      </c>
      <c r="M81" s="18" t="s">
        <v>481</v>
      </c>
      <c r="N81" s="20" t="s">
        <v>481</v>
      </c>
      <c r="O81" s="18" t="s">
        <v>481</v>
      </c>
      <c r="P81" s="20" t="s">
        <v>481</v>
      </c>
      <c r="Q81" s="18" t="s">
        <v>481</v>
      </c>
      <c r="R81" s="20" t="s">
        <v>481</v>
      </c>
      <c r="S81" s="18" t="n">
        <v>397.10446821</v>
      </c>
      <c r="T81" s="20" t="n">
        <v>7.07983038</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24.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948</v>
      </c>
    </row>
    <row customHeight="1" ht="30" r="4" spans="1:28">
      <c r="A4" s="6" t="n"/>
      <c r="B4" s="7" t="s">
        <v>462</v>
      </c>
      <c r="C4" s="7" t="s">
        <v>463</v>
      </c>
      <c r="D4" s="8" t="s">
        <v>462</v>
      </c>
      <c r="E4" s="9" t="s">
        <v>622</v>
      </c>
      <c r="F4" s="10" t="n"/>
      <c r="G4" s="9" t="s">
        <v>949</v>
      </c>
      <c r="H4" s="10" t="n"/>
      <c r="I4" s="9" t="s">
        <v>950</v>
      </c>
      <c r="J4" s="10" t="n"/>
      <c r="K4" s="9" t="s">
        <v>951</v>
      </c>
      <c r="L4" s="10" t="n"/>
      <c r="M4" s="9" t="s">
        <v>952</v>
      </c>
      <c r="N4" s="10" t="n"/>
      <c r="O4" s="9" t="s">
        <v>953</v>
      </c>
      <c r="P4" s="10" t="n"/>
      <c r="Q4" s="9" t="s">
        <v>954</v>
      </c>
      <c r="R4" s="10" t="n"/>
      <c r="S4" s="9" t="s">
        <v>584</v>
      </c>
      <c r="T4" s="10" t="n"/>
      <c r="U4" s="9" t="s">
        <v>585</v>
      </c>
      <c r="V4" s="10" t="n"/>
      <c r="W4" s="9" t="s">
        <v>472</v>
      </c>
      <c r="X4" s="10" t="n"/>
      <c r="Y4" s="9" t="s">
        <v>473</v>
      </c>
      <c r="Z4" s="10" t="n"/>
      <c r="AA4" s="9" t="s">
        <v>586</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(343.0/B7*100)</f>
        <v/>
      </c>
      <c r="D7" s="19" t="n">
        <v>14187</v>
      </c>
      <c r="E7" s="18" t="n">
        <v>446.34748057</v>
      </c>
      <c r="F7" s="20" t="n">
        <v>16.68595008</v>
      </c>
      <c r="G7" s="18" t="n">
        <v>454.58021734</v>
      </c>
      <c r="H7" s="20" t="n">
        <v>6.16663176</v>
      </c>
      <c r="I7" s="18" t="n">
        <v>473.30137769</v>
      </c>
      <c r="J7" s="20" t="n">
        <v>4.00040794</v>
      </c>
      <c r="K7" s="18" t="n">
        <v>468.77794551</v>
      </c>
      <c r="L7" s="20" t="n">
        <v>8.236442050000001</v>
      </c>
      <c r="M7" s="18" t="n">
        <v>483.74256186</v>
      </c>
      <c r="N7" s="20" t="n">
        <v>2.14058588</v>
      </c>
      <c r="O7" s="18" t="n">
        <v>490.00918527</v>
      </c>
      <c r="P7" s="20" t="n">
        <v>3.49372343</v>
      </c>
      <c r="Q7" s="18" t="n">
        <v>524.91943153</v>
      </c>
      <c r="R7" s="20" t="n">
        <v>2.22965452</v>
      </c>
      <c r="S7" s="18" t="s">
        <v>481</v>
      </c>
      <c r="T7" s="20" t="s">
        <v>481</v>
      </c>
      <c r="U7" s="18" t="s">
        <v>481</v>
      </c>
      <c r="V7" s="20" t="s">
        <v>481</v>
      </c>
      <c r="W7" s="18" t="s">
        <v>481</v>
      </c>
      <c r="X7" s="20" t="s">
        <v>481</v>
      </c>
      <c r="Y7" s="18" t="s">
        <v>481</v>
      </c>
      <c r="Z7" s="20" t="s">
        <v>481</v>
      </c>
      <c r="AA7" s="18" t="n">
        <v>422.21897843</v>
      </c>
      <c r="AB7" s="20" t="n">
        <v>6.85413046</v>
      </c>
    </row>
    <row r="8" spans="1:28">
      <c r="A8" s="15" t="s">
        <v>483</v>
      </c>
      <c r="B8" s="17" t="n">
        <v>7007</v>
      </c>
      <c r="C8" s="18">
        <f>(20.0/B8*100)</f>
        <v/>
      </c>
      <c r="D8" s="19" t="n">
        <v>6987</v>
      </c>
      <c r="E8" s="18" t="n">
        <v>408.35967368</v>
      </c>
      <c r="F8" s="20" t="n">
        <v>13.06391881</v>
      </c>
      <c r="G8" s="18" t="n">
        <v>399.73259879</v>
      </c>
      <c r="H8" s="20" t="n">
        <v>13.28804165</v>
      </c>
      <c r="I8" s="18" t="n">
        <v>442.77382861</v>
      </c>
      <c r="J8" s="20" t="n">
        <v>7.53927819</v>
      </c>
      <c r="K8" s="18" t="n">
        <v>491.81490922</v>
      </c>
      <c r="L8" s="20" t="n">
        <v>3.16440902</v>
      </c>
      <c r="M8" s="18" t="n">
        <v>511.65272797</v>
      </c>
      <c r="N8" s="20" t="n">
        <v>3.80685744</v>
      </c>
      <c r="O8" s="18" t="n">
        <v>496.44898088</v>
      </c>
      <c r="P8" s="20" t="n">
        <v>4.94499986</v>
      </c>
      <c r="Q8" s="18" t="n">
        <v>530.37404598</v>
      </c>
      <c r="R8" s="20" t="n">
        <v>4.45170595</v>
      </c>
      <c r="S8" s="18" t="s">
        <v>481</v>
      </c>
      <c r="T8" s="20" t="s">
        <v>481</v>
      </c>
      <c r="U8" s="18" t="s">
        <v>481</v>
      </c>
      <c r="V8" s="20" t="s">
        <v>481</v>
      </c>
      <c r="W8" s="18" t="s">
        <v>481</v>
      </c>
      <c r="X8" s="20" t="s">
        <v>481</v>
      </c>
      <c r="Y8" s="18" t="s">
        <v>481</v>
      </c>
      <c r="Z8" s="20" t="s">
        <v>481</v>
      </c>
      <c r="AA8" s="18" t="n">
        <v>424.04575269</v>
      </c>
      <c r="AB8" s="20" t="n">
        <v>9.957285069999999</v>
      </c>
    </row>
    <row r="9" spans="1:28">
      <c r="A9" s="15" t="s">
        <v>484</v>
      </c>
      <c r="B9" s="17" t="n">
        <v>9651</v>
      </c>
      <c r="C9" s="18">
        <f>(76.0/B9*100)</f>
        <v/>
      </c>
      <c r="D9" s="19" t="n">
        <v>9575</v>
      </c>
      <c r="E9" s="18" t="n">
        <v>422.35736779</v>
      </c>
      <c r="F9" s="20" t="n">
        <v>8.85516425</v>
      </c>
      <c r="G9" s="18" t="n">
        <v>445.54451755</v>
      </c>
      <c r="H9" s="20" t="n">
        <v>8.20597059</v>
      </c>
      <c r="I9" s="18" t="n">
        <v>473.02692461</v>
      </c>
      <c r="J9" s="20" t="n">
        <v>4.76809583</v>
      </c>
      <c r="K9" s="18" t="n">
        <v>468.13801831</v>
      </c>
      <c r="L9" s="20" t="n">
        <v>4.08837574</v>
      </c>
      <c r="M9" s="18" t="n">
        <v>494.91380721</v>
      </c>
      <c r="N9" s="20" t="n">
        <v>2.84293779</v>
      </c>
      <c r="O9" s="18" t="n">
        <v>525.9957514499999</v>
      </c>
      <c r="P9" s="20" t="n">
        <v>2.97841549</v>
      </c>
      <c r="Q9" s="18" t="n">
        <v>534.25033292</v>
      </c>
      <c r="R9" s="20" t="n">
        <v>3.25890197</v>
      </c>
      <c r="S9" s="18" t="s">
        <v>481</v>
      </c>
      <c r="T9" s="20" t="s">
        <v>481</v>
      </c>
      <c r="U9" s="18" t="s">
        <v>481</v>
      </c>
      <c r="V9" s="20" t="s">
        <v>481</v>
      </c>
      <c r="W9" s="18" t="s">
        <v>481</v>
      </c>
      <c r="X9" s="20" t="s">
        <v>481</v>
      </c>
      <c r="Y9" s="18" t="s">
        <v>481</v>
      </c>
      <c r="Z9" s="20" t="s">
        <v>481</v>
      </c>
      <c r="AA9" s="18" t="n">
        <v>438.47437731</v>
      </c>
      <c r="AB9" s="20" t="n">
        <v>5.96242739</v>
      </c>
    </row>
    <row r="10" spans="1:28">
      <c r="A10" s="15" t="s">
        <v>485</v>
      </c>
      <c r="B10" s="17" t="n">
        <v>20058</v>
      </c>
      <c r="C10" s="18">
        <f>(521.0/B10*100)</f>
        <v/>
      </c>
      <c r="D10" s="19" t="n">
        <v>19537</v>
      </c>
      <c r="E10" s="18" t="n">
        <v>489.56004037</v>
      </c>
      <c r="F10" s="20" t="n">
        <v>15.89068308</v>
      </c>
      <c r="G10" s="18" t="n">
        <v>502.88367898</v>
      </c>
      <c r="H10" s="20" t="n">
        <v>18.6459154</v>
      </c>
      <c r="I10" s="18" t="n">
        <v>469.75567302</v>
      </c>
      <c r="J10" s="20" t="n">
        <v>6.48441575</v>
      </c>
      <c r="K10" s="18" t="s">
        <v>481</v>
      </c>
      <c r="L10" s="20" t="s">
        <v>481</v>
      </c>
      <c r="M10" s="18" t="n">
        <v>500.78994643</v>
      </c>
      <c r="N10" s="20" t="n">
        <v>2.6060145</v>
      </c>
      <c r="O10" s="18" t="n">
        <v>510.88888526</v>
      </c>
      <c r="P10" s="20" t="n">
        <v>2.78594357</v>
      </c>
      <c r="Q10" s="18" t="n">
        <v>533.48197857</v>
      </c>
      <c r="R10" s="20" t="n">
        <v>3.07936737</v>
      </c>
      <c r="S10" s="18" t="s">
        <v>481</v>
      </c>
      <c r="T10" s="20" t="s">
        <v>481</v>
      </c>
      <c r="U10" s="18" t="s">
        <v>481</v>
      </c>
      <c r="V10" s="20" t="s">
        <v>481</v>
      </c>
      <c r="W10" s="18" t="s">
        <v>481</v>
      </c>
      <c r="X10" s="20" t="s">
        <v>481</v>
      </c>
      <c r="Y10" s="18" t="s">
        <v>481</v>
      </c>
      <c r="Z10" s="20" t="s">
        <v>481</v>
      </c>
      <c r="AA10" s="18" t="n">
        <v>447.01260783</v>
      </c>
      <c r="AB10" s="20" t="n">
        <v>9.14563424</v>
      </c>
    </row>
    <row r="11" spans="1:28">
      <c r="A11" s="15" t="s">
        <v>486</v>
      </c>
      <c r="B11" s="17" t="n">
        <v>7053</v>
      </c>
      <c r="C11" s="18">
        <f>(45.0/B11*100)</f>
        <v/>
      </c>
      <c r="D11" s="19" t="n">
        <v>7008</v>
      </c>
      <c r="E11" s="18" t="n">
        <v>363.60175</v>
      </c>
      <c r="F11" s="20" t="n">
        <v>8.252771340000001</v>
      </c>
      <c r="G11" s="18" t="n">
        <v>351.63929069</v>
      </c>
      <c r="H11" s="20" t="n">
        <v>7.36752096</v>
      </c>
      <c r="I11" s="18" t="n">
        <v>391.27214436</v>
      </c>
      <c r="J11" s="20" t="n">
        <v>3.84183865</v>
      </c>
      <c r="K11" s="18" t="n">
        <v>424.4479838</v>
      </c>
      <c r="L11" s="20" t="n">
        <v>5.08730335</v>
      </c>
      <c r="M11" s="18" t="n">
        <v>427.34069034</v>
      </c>
      <c r="N11" s="20" t="n">
        <v>3.49099818</v>
      </c>
      <c r="O11" s="18" t="n">
        <v>438.01717021</v>
      </c>
      <c r="P11" s="20" t="n">
        <v>4.85084961</v>
      </c>
      <c r="Q11" s="18" t="n">
        <v>464.41626211</v>
      </c>
      <c r="R11" s="20" t="n">
        <v>3.60093119</v>
      </c>
      <c r="S11" s="18" t="s">
        <v>481</v>
      </c>
      <c r="T11" s="20" t="s">
        <v>481</v>
      </c>
      <c r="U11" s="18" t="s">
        <v>481</v>
      </c>
      <c r="V11" s="20" t="s">
        <v>481</v>
      </c>
      <c r="W11" s="18" t="s">
        <v>481</v>
      </c>
      <c r="X11" s="20" t="s">
        <v>481</v>
      </c>
      <c r="Y11" s="18" t="s">
        <v>481</v>
      </c>
      <c r="Z11" s="20" t="s">
        <v>481</v>
      </c>
      <c r="AA11" s="18" t="n">
        <v>407.4572192</v>
      </c>
      <c r="AB11" s="20" t="n">
        <v>7.13449604</v>
      </c>
    </row>
    <row r="12" spans="1:28">
      <c r="A12" s="15" t="s">
        <v>487</v>
      </c>
      <c r="B12" s="17" t="n">
        <v>6894</v>
      </c>
      <c r="C12" s="18">
        <f>(0.0/B12*100)</f>
        <v/>
      </c>
      <c r="D12" s="19" t="n">
        <v>6894</v>
      </c>
      <c r="E12" s="18" t="n">
        <v>388.28885329</v>
      </c>
      <c r="F12" s="20" t="n">
        <v>29.58105278</v>
      </c>
      <c r="G12" s="18" t="n">
        <v>437.9097443</v>
      </c>
      <c r="H12" s="20" t="n">
        <v>7.84154218</v>
      </c>
      <c r="I12" s="18" t="n">
        <v>458.35785472</v>
      </c>
      <c r="J12" s="20" t="n">
        <v>7.32462184</v>
      </c>
      <c r="K12" s="18" t="n">
        <v>467.40511842</v>
      </c>
      <c r="L12" s="20" t="n">
        <v>3.26519307</v>
      </c>
      <c r="M12" s="18" t="n">
        <v>499.77962187</v>
      </c>
      <c r="N12" s="20" t="n">
        <v>2.86358988</v>
      </c>
      <c r="O12" s="18" t="n">
        <v>497.82385873</v>
      </c>
      <c r="P12" s="20" t="n">
        <v>6.85628743</v>
      </c>
      <c r="Q12" s="18" t="n">
        <v>541.30731914</v>
      </c>
      <c r="R12" s="20" t="n">
        <v>4.10424547</v>
      </c>
      <c r="S12" s="18" t="s">
        <v>481</v>
      </c>
      <c r="T12" s="20" t="s">
        <v>481</v>
      </c>
      <c r="U12" s="18" t="s">
        <v>481</v>
      </c>
      <c r="V12" s="20" t="s">
        <v>481</v>
      </c>
      <c r="W12" s="18" t="s">
        <v>481</v>
      </c>
      <c r="X12" s="20" t="s">
        <v>481</v>
      </c>
      <c r="Y12" s="18" t="s">
        <v>481</v>
      </c>
      <c r="Z12" s="20" t="s">
        <v>481</v>
      </c>
      <c r="AA12" s="18" t="n">
        <v>424.22963764</v>
      </c>
      <c r="AB12" s="20" t="n">
        <v>8.91854869</v>
      </c>
    </row>
    <row r="13" spans="1:28">
      <c r="A13" s="15" t="s">
        <v>488</v>
      </c>
      <c r="B13" s="17" t="n">
        <v>7161</v>
      </c>
      <c r="C13" s="18">
        <f>(98.0/B13*100)</f>
        <v/>
      </c>
      <c r="D13" s="19" t="n">
        <v>7063</v>
      </c>
      <c r="E13" s="18" t="n">
        <v>425.66466251</v>
      </c>
      <c r="F13" s="20" t="n">
        <v>12.88109744</v>
      </c>
      <c r="G13" s="18" t="n">
        <v>431.18406839</v>
      </c>
      <c r="H13" s="20" t="n">
        <v>11.96908942</v>
      </c>
      <c r="I13" s="18" t="n">
        <v>479.79357643</v>
      </c>
      <c r="J13" s="20" t="n">
        <v>3.70930718</v>
      </c>
      <c r="K13" s="18" t="n">
        <v>500.29661538</v>
      </c>
      <c r="L13" s="20" t="n">
        <v>4.40234037</v>
      </c>
      <c r="M13" s="18" t="n">
        <v>499.12246727</v>
      </c>
      <c r="N13" s="20" t="n">
        <v>5.71403681</v>
      </c>
      <c r="O13" s="18" t="n">
        <v>530.41429263</v>
      </c>
      <c r="P13" s="20" t="n">
        <v>3.71099244</v>
      </c>
      <c r="Q13" s="18" t="n">
        <v>523.8791508199999</v>
      </c>
      <c r="R13" s="20" t="n">
        <v>2.66851107</v>
      </c>
      <c r="S13" s="18" t="s">
        <v>481</v>
      </c>
      <c r="T13" s="20" t="s">
        <v>481</v>
      </c>
      <c r="U13" s="18" t="s">
        <v>481</v>
      </c>
      <c r="V13" s="20" t="s">
        <v>481</v>
      </c>
      <c r="W13" s="18" t="s">
        <v>481</v>
      </c>
      <c r="X13" s="20" t="s">
        <v>481</v>
      </c>
      <c r="Y13" s="18" t="s">
        <v>481</v>
      </c>
      <c r="Z13" s="20" t="s">
        <v>481</v>
      </c>
      <c r="AA13" s="18" t="n">
        <v>441.42745109</v>
      </c>
      <c r="AB13" s="20" t="n">
        <v>9.57992799</v>
      </c>
    </row>
    <row r="14" spans="1:28">
      <c r="A14" s="15" t="s">
        <v>489</v>
      </c>
      <c r="B14" s="17" t="n">
        <v>5587</v>
      </c>
      <c r="C14" s="18">
        <f>(74.0/B14*100)</f>
        <v/>
      </c>
      <c r="D14" s="19" t="n">
        <v>5513</v>
      </c>
      <c r="E14" s="18" t="s">
        <v>481</v>
      </c>
      <c r="F14" s="20" t="s">
        <v>481</v>
      </c>
      <c r="G14" s="18" t="n">
        <v>520.36213443</v>
      </c>
      <c r="H14" s="20" t="n">
        <v>27.27645142</v>
      </c>
      <c r="I14" s="18" t="n">
        <v>488.89016029</v>
      </c>
      <c r="J14" s="20" t="n">
        <v>5.67320031</v>
      </c>
      <c r="K14" s="18" t="n">
        <v>513.04892147</v>
      </c>
      <c r="L14" s="20" t="n">
        <v>7.93925103</v>
      </c>
      <c r="M14" s="18" t="n">
        <v>509.70085938</v>
      </c>
      <c r="N14" s="20" t="n">
        <v>3.15381786</v>
      </c>
      <c r="O14" s="18" t="n">
        <v>511.25435889</v>
      </c>
      <c r="P14" s="20" t="n">
        <v>3.72778995</v>
      </c>
      <c r="Q14" s="18" t="n">
        <v>541.9686157</v>
      </c>
      <c r="R14" s="20" t="n">
        <v>2.66970094</v>
      </c>
      <c r="S14" s="18" t="s">
        <v>481</v>
      </c>
      <c r="T14" s="20" t="s">
        <v>481</v>
      </c>
      <c r="U14" s="18" t="s">
        <v>481</v>
      </c>
      <c r="V14" s="20" t="s">
        <v>481</v>
      </c>
      <c r="W14" s="18" t="s">
        <v>481</v>
      </c>
      <c r="X14" s="20" t="s">
        <v>481</v>
      </c>
      <c r="Y14" s="18" t="s">
        <v>481</v>
      </c>
      <c r="Z14" s="20" t="s">
        <v>481</v>
      </c>
      <c r="AA14" s="18" t="n">
        <v>474.04350822</v>
      </c>
      <c r="AB14" s="20" t="n">
        <v>17.42863515</v>
      </c>
    </row>
    <row r="15" spans="1:28">
      <c r="A15" s="15" t="s">
        <v>490</v>
      </c>
      <c r="B15" s="17" t="n">
        <v>5882</v>
      </c>
      <c r="C15" s="18">
        <f>(52.0/B15*100)</f>
        <v/>
      </c>
      <c r="D15" s="19" t="n">
        <v>5830</v>
      </c>
      <c r="E15" s="18" t="n">
        <v>408.06271766</v>
      </c>
      <c r="F15" s="20" t="n">
        <v>16.7798137</v>
      </c>
      <c r="G15" s="18" t="n">
        <v>487.87115215</v>
      </c>
      <c r="H15" s="20" t="n">
        <v>15.85091757</v>
      </c>
      <c r="I15" s="18" t="n">
        <v>467.02074986</v>
      </c>
      <c r="J15" s="20" t="n">
        <v>9.17416077</v>
      </c>
      <c r="K15" s="18" t="n">
        <v>485.88634567</v>
      </c>
      <c r="L15" s="20" t="n">
        <v>3.78252915</v>
      </c>
      <c r="M15" s="18" t="n">
        <v>489.79774995</v>
      </c>
      <c r="N15" s="20" t="n">
        <v>3.9041693</v>
      </c>
      <c r="O15" s="18" t="n">
        <v>508.97981155</v>
      </c>
      <c r="P15" s="20" t="n">
        <v>3.08326582</v>
      </c>
      <c r="Q15" s="18" t="n">
        <v>528.1887816</v>
      </c>
      <c r="R15" s="20" t="n">
        <v>2.64323206</v>
      </c>
      <c r="S15" s="18" t="s">
        <v>481</v>
      </c>
      <c r="T15" s="20" t="s">
        <v>481</v>
      </c>
      <c r="U15" s="18" t="s">
        <v>481</v>
      </c>
      <c r="V15" s="20" t="s">
        <v>481</v>
      </c>
      <c r="W15" s="18" t="s">
        <v>481</v>
      </c>
      <c r="X15" s="20" t="s">
        <v>481</v>
      </c>
      <c r="Y15" s="18" t="s">
        <v>481</v>
      </c>
      <c r="Z15" s="20" t="s">
        <v>481</v>
      </c>
      <c r="AA15" s="18" t="n">
        <v>458.66114471</v>
      </c>
      <c r="AB15" s="20" t="n">
        <v>9.93106321</v>
      </c>
    </row>
    <row r="16" spans="1:28">
      <c r="A16" s="15" t="s">
        <v>491</v>
      </c>
      <c r="B16" s="17" t="n">
        <v>6108</v>
      </c>
      <c r="C16" s="18">
        <f>(98.0/B16*100)</f>
        <v/>
      </c>
      <c r="D16" s="19" t="n">
        <v>6010</v>
      </c>
      <c r="E16" s="18" t="n">
        <v>404.95517865</v>
      </c>
      <c r="F16" s="20" t="n">
        <v>13.89692067</v>
      </c>
      <c r="G16" s="18" t="n">
        <v>425.07158883</v>
      </c>
      <c r="H16" s="20" t="n">
        <v>15.95524961</v>
      </c>
      <c r="I16" s="18" t="n">
        <v>448.27996393</v>
      </c>
      <c r="J16" s="20" t="n">
        <v>4.49568939</v>
      </c>
      <c r="K16" s="18" t="n">
        <v>468.85456636</v>
      </c>
      <c r="L16" s="20" t="n">
        <v>3.84737504</v>
      </c>
      <c r="M16" s="18" t="n">
        <v>501.35043452</v>
      </c>
      <c r="N16" s="20" t="n">
        <v>3.33915714</v>
      </c>
      <c r="O16" s="18" t="n">
        <v>514.9967232400001</v>
      </c>
      <c r="P16" s="20" t="n">
        <v>3.28079945</v>
      </c>
      <c r="Q16" s="18" t="n">
        <v>520.6474064499999</v>
      </c>
      <c r="R16" s="20" t="n">
        <v>3.8059087</v>
      </c>
      <c r="S16" s="18" t="s">
        <v>481</v>
      </c>
      <c r="T16" s="20" t="s">
        <v>481</v>
      </c>
      <c r="U16" s="18" t="s">
        <v>481</v>
      </c>
      <c r="V16" s="20" t="s">
        <v>481</v>
      </c>
      <c r="W16" s="18" t="s">
        <v>481</v>
      </c>
      <c r="X16" s="20" t="s">
        <v>481</v>
      </c>
      <c r="Y16" s="18" t="s">
        <v>481</v>
      </c>
      <c r="Z16" s="20" t="s">
        <v>481</v>
      </c>
      <c r="AA16" s="18" t="n">
        <v>422.63353893</v>
      </c>
      <c r="AB16" s="20" t="n">
        <v>8.05749258</v>
      </c>
    </row>
    <row r="17" spans="1:28">
      <c r="A17" s="15" t="s">
        <v>492</v>
      </c>
      <c r="B17" s="17" t="n">
        <v>6504</v>
      </c>
      <c r="C17" s="18">
        <f>(658.0/B17*100)</f>
        <v/>
      </c>
      <c r="D17" s="19" t="n">
        <v>5846</v>
      </c>
      <c r="E17" s="18" t="n">
        <v>441.17576573</v>
      </c>
      <c r="F17" s="20" t="n">
        <v>10.34780134</v>
      </c>
      <c r="G17" s="18" t="n">
        <v>344.97808951</v>
      </c>
      <c r="H17" s="20" t="n">
        <v>27.24716395</v>
      </c>
      <c r="I17" s="18" t="n">
        <v>498.20646243</v>
      </c>
      <c r="J17" s="20" t="n">
        <v>3.04095087</v>
      </c>
      <c r="K17" s="18" t="n">
        <v>509.26361036</v>
      </c>
      <c r="L17" s="20" t="n">
        <v>6.41496796</v>
      </c>
      <c r="M17" s="18" t="n">
        <v>524.1711275599999</v>
      </c>
      <c r="N17" s="20" t="n">
        <v>4.00817534</v>
      </c>
      <c r="O17" s="18" t="n">
        <v>521.89710181</v>
      </c>
      <c r="P17" s="20" t="n">
        <v>5.18322347</v>
      </c>
      <c r="Q17" s="18" t="n">
        <v>537.19911358</v>
      </c>
      <c r="R17" s="20" t="n">
        <v>4.76169545</v>
      </c>
      <c r="S17" s="18" t="s">
        <v>481</v>
      </c>
      <c r="T17" s="20" t="s">
        <v>481</v>
      </c>
      <c r="U17" s="18" t="s">
        <v>481</v>
      </c>
      <c r="V17" s="20" t="s">
        <v>481</v>
      </c>
      <c r="W17" s="18" t="n">
        <v>446.95573521</v>
      </c>
      <c r="X17" s="20" t="n">
        <v>9.522519279999999</v>
      </c>
      <c r="Y17" s="18" t="s">
        <v>481</v>
      </c>
      <c r="Z17" s="20" t="s">
        <v>481</v>
      </c>
      <c r="AA17" s="18" t="n">
        <v>464.61859618</v>
      </c>
      <c r="AB17" s="20" t="n">
        <v>6.86664471</v>
      </c>
    </row>
    <row r="18" spans="1:28">
      <c r="A18" s="15" t="s">
        <v>493</v>
      </c>
      <c r="B18" s="17" t="n">
        <v>5532</v>
      </c>
      <c r="C18" s="18">
        <f>(28.0/B18*100)</f>
        <v/>
      </c>
      <c r="D18" s="19" t="n">
        <v>5504</v>
      </c>
      <c r="E18" s="18" t="n">
        <v>389.04105193</v>
      </c>
      <c r="F18" s="20" t="n">
        <v>17.18314755</v>
      </c>
      <c r="G18" s="18" t="n">
        <v>410.00721779</v>
      </c>
      <c r="H18" s="20" t="n">
        <v>8.45328492</v>
      </c>
      <c r="I18" s="18" t="n">
        <v>416.11389646</v>
      </c>
      <c r="J18" s="20" t="n">
        <v>5.93884306</v>
      </c>
      <c r="K18" s="18" t="n">
        <v>411.14793154</v>
      </c>
      <c r="L18" s="20" t="n">
        <v>10.12569759</v>
      </c>
      <c r="M18" s="18" t="n">
        <v>453.95769759</v>
      </c>
      <c r="N18" s="20" t="n">
        <v>3.49954681</v>
      </c>
      <c r="O18" s="18" t="n">
        <v>454.52411375</v>
      </c>
      <c r="P18" s="20" t="n">
        <v>4.81281645</v>
      </c>
      <c r="Q18" s="18" t="n">
        <v>478.48396612</v>
      </c>
      <c r="R18" s="20" t="n">
        <v>3.98418344</v>
      </c>
      <c r="S18" s="18" t="s">
        <v>481</v>
      </c>
      <c r="T18" s="20" t="s">
        <v>481</v>
      </c>
      <c r="U18" s="18" t="s">
        <v>481</v>
      </c>
      <c r="V18" s="20" t="s">
        <v>481</v>
      </c>
      <c r="W18" s="18" t="s">
        <v>481</v>
      </c>
      <c r="X18" s="20" t="s">
        <v>481</v>
      </c>
      <c r="Y18" s="18" t="s">
        <v>481</v>
      </c>
      <c r="Z18" s="20" t="s">
        <v>481</v>
      </c>
      <c r="AA18" s="18" t="n">
        <v>377.53515234</v>
      </c>
      <c r="AB18" s="20" t="n">
        <v>19.99802602</v>
      </c>
    </row>
    <row r="19" spans="1:28">
      <c r="A19" s="15" t="s">
        <v>494</v>
      </c>
      <c r="B19" s="17" t="n">
        <v>5658</v>
      </c>
      <c r="C19" s="18">
        <f>(58.0/B19*100)</f>
        <v/>
      </c>
      <c r="D19" s="19" t="n">
        <v>5600</v>
      </c>
      <c r="E19" s="18" t="n">
        <v>360.98816139</v>
      </c>
      <c r="F19" s="20" t="n">
        <v>25.20043143</v>
      </c>
      <c r="G19" s="18" t="n">
        <v>393.36559136</v>
      </c>
      <c r="H19" s="20" t="n">
        <v>19.37063863</v>
      </c>
      <c r="I19" s="18" t="n">
        <v>398.67220184</v>
      </c>
      <c r="J19" s="20" t="n">
        <v>4.72213577</v>
      </c>
      <c r="K19" s="18" t="n">
        <v>452.89851074</v>
      </c>
      <c r="L19" s="20" t="n">
        <v>4.42476818</v>
      </c>
      <c r="M19" s="18" t="n">
        <v>485.46340683</v>
      </c>
      <c r="N19" s="20" t="n">
        <v>3.592521</v>
      </c>
      <c r="O19" s="18" t="n">
        <v>486.27155521</v>
      </c>
      <c r="P19" s="20" t="n">
        <v>5.88577869</v>
      </c>
      <c r="Q19" s="18" t="n">
        <v>506.82332951</v>
      </c>
      <c r="R19" s="20" t="n">
        <v>3.76858437</v>
      </c>
      <c r="S19" s="18" t="s">
        <v>481</v>
      </c>
      <c r="T19" s="20" t="s">
        <v>481</v>
      </c>
      <c r="U19" s="18" t="s">
        <v>481</v>
      </c>
      <c r="V19" s="20" t="s">
        <v>481</v>
      </c>
      <c r="W19" s="18" t="s">
        <v>481</v>
      </c>
      <c r="X19" s="20" t="s">
        <v>481</v>
      </c>
      <c r="Y19" s="18" t="s">
        <v>481</v>
      </c>
      <c r="Z19" s="20" t="s">
        <v>481</v>
      </c>
      <c r="AA19" s="18" t="n">
        <v>422.74727471</v>
      </c>
      <c r="AB19" s="20" t="n">
        <v>13.32649907</v>
      </c>
    </row>
    <row r="20" spans="1:28">
      <c r="A20" s="15" t="s">
        <v>495</v>
      </c>
      <c r="B20" s="17" t="n">
        <v>3371</v>
      </c>
      <c r="C20" s="18">
        <f>(74.0/B20*100)</f>
        <v/>
      </c>
      <c r="D20" s="19" t="n">
        <v>3297</v>
      </c>
      <c r="E20" s="18" t="n">
        <v>405.62384654</v>
      </c>
      <c r="F20" s="20" t="n">
        <v>21.87774969</v>
      </c>
      <c r="G20" s="18" t="s">
        <v>481</v>
      </c>
      <c r="H20" s="20" t="s">
        <v>481</v>
      </c>
      <c r="I20" s="18" t="n">
        <v>459.3071088</v>
      </c>
      <c r="J20" s="20" t="n">
        <v>4.91164712</v>
      </c>
      <c r="K20" s="18" t="n">
        <v>454.06920058</v>
      </c>
      <c r="L20" s="20" t="n">
        <v>9.535746570000001</v>
      </c>
      <c r="M20" s="18" t="n">
        <v>484.83933256</v>
      </c>
      <c r="N20" s="20" t="n">
        <v>4.43213554</v>
      </c>
      <c r="O20" s="18" t="n">
        <v>466.8858533</v>
      </c>
      <c r="P20" s="20" t="n">
        <v>7.16110762</v>
      </c>
      <c r="Q20" s="18" t="n">
        <v>505.23419347</v>
      </c>
      <c r="R20" s="20" t="n">
        <v>2.64921906</v>
      </c>
      <c r="S20" s="18" t="s">
        <v>481</v>
      </c>
      <c r="T20" s="20" t="s">
        <v>481</v>
      </c>
      <c r="U20" s="18" t="s">
        <v>481</v>
      </c>
      <c r="V20" s="20" t="s">
        <v>481</v>
      </c>
      <c r="W20" s="18" t="s">
        <v>481</v>
      </c>
      <c r="X20" s="20" t="s">
        <v>481</v>
      </c>
      <c r="Y20" s="18" t="s">
        <v>481</v>
      </c>
      <c r="Z20" s="20" t="s">
        <v>481</v>
      </c>
      <c r="AA20" s="18" t="n">
        <v>436.09738575</v>
      </c>
      <c r="AB20" s="20" t="n">
        <v>11.80651987</v>
      </c>
    </row>
    <row r="21" spans="1:28">
      <c r="A21" s="15" t="s">
        <v>496</v>
      </c>
      <c r="B21" s="17" t="n">
        <v>5741</v>
      </c>
      <c r="C21" s="18">
        <f>(44.0/B21*100)</f>
        <v/>
      </c>
      <c r="D21" s="19" t="n">
        <v>5697</v>
      </c>
      <c r="E21" s="18" t="n">
        <v>393.21034229</v>
      </c>
      <c r="F21" s="20" t="n">
        <v>16.95390137</v>
      </c>
      <c r="G21" s="18" t="n">
        <v>453.76961426</v>
      </c>
      <c r="H21" s="20" t="n">
        <v>8.944975550000001</v>
      </c>
      <c r="I21" s="18" t="n">
        <v>471.96918597</v>
      </c>
      <c r="J21" s="20" t="n">
        <v>4.75630527</v>
      </c>
      <c r="K21" s="18" t="n">
        <v>459.08410137</v>
      </c>
      <c r="L21" s="20" t="n">
        <v>7.36080308</v>
      </c>
      <c r="M21" s="18" t="n">
        <v>496.90946271</v>
      </c>
      <c r="N21" s="20" t="n">
        <v>2.56954923</v>
      </c>
      <c r="O21" s="18" t="n">
        <v>509.47864203</v>
      </c>
      <c r="P21" s="20" t="n">
        <v>2.92944548</v>
      </c>
      <c r="Q21" s="18" t="n">
        <v>524.67914489</v>
      </c>
      <c r="R21" s="20" t="n">
        <v>2.69635301</v>
      </c>
      <c r="S21" s="18" t="s">
        <v>481</v>
      </c>
      <c r="T21" s="20" t="s">
        <v>481</v>
      </c>
      <c r="U21" s="18" t="s">
        <v>481</v>
      </c>
      <c r="V21" s="20" t="s">
        <v>481</v>
      </c>
      <c r="W21" s="18" t="s">
        <v>481</v>
      </c>
      <c r="X21" s="20" t="s">
        <v>481</v>
      </c>
      <c r="Y21" s="18" t="s">
        <v>481</v>
      </c>
      <c r="Z21" s="20" t="s">
        <v>481</v>
      </c>
      <c r="AA21" s="18" t="n">
        <v>464.90802042</v>
      </c>
      <c r="AB21" s="20" t="n">
        <v>11.59942372</v>
      </c>
    </row>
    <row r="22" spans="1:28">
      <c r="A22" s="15" t="s">
        <v>497</v>
      </c>
      <c r="B22" s="17" t="n">
        <v>6598</v>
      </c>
      <c r="C22" s="18">
        <f>(32.0/B22*100)</f>
        <v/>
      </c>
      <c r="D22" s="19" t="n">
        <v>6566</v>
      </c>
      <c r="E22" s="18" t="n">
        <v>377.85855101</v>
      </c>
      <c r="F22" s="20" t="n">
        <v>12.51360355</v>
      </c>
      <c r="G22" s="18" t="n">
        <v>402.76229585</v>
      </c>
      <c r="H22" s="20" t="n">
        <v>8.629118099999999</v>
      </c>
      <c r="I22" s="18" t="n">
        <v>397.22666283</v>
      </c>
      <c r="J22" s="20" t="n">
        <v>7.61409981</v>
      </c>
      <c r="K22" s="18" t="n">
        <v>442.89244431</v>
      </c>
      <c r="L22" s="20" t="n">
        <v>4.89408424</v>
      </c>
      <c r="M22" s="18" t="n">
        <v>455.86216419</v>
      </c>
      <c r="N22" s="20" t="n">
        <v>3.7187655</v>
      </c>
      <c r="O22" s="18" t="n">
        <v>456.82631216</v>
      </c>
      <c r="P22" s="20" t="n">
        <v>6.23393424</v>
      </c>
      <c r="Q22" s="18" t="n">
        <v>503.1098691</v>
      </c>
      <c r="R22" s="20" t="n">
        <v>4.26422941</v>
      </c>
      <c r="S22" s="18" t="s">
        <v>481</v>
      </c>
      <c r="T22" s="20" t="s">
        <v>481</v>
      </c>
      <c r="U22" s="18" t="s">
        <v>481</v>
      </c>
      <c r="V22" s="20" t="s">
        <v>481</v>
      </c>
      <c r="W22" s="18" t="s">
        <v>481</v>
      </c>
      <c r="X22" s="20" t="s">
        <v>481</v>
      </c>
      <c r="Y22" s="18" t="n">
        <v>498.72337233</v>
      </c>
      <c r="Z22" s="20" t="n">
        <v>77.71839515000001</v>
      </c>
      <c r="AA22" s="18" t="n">
        <v>430.65089049</v>
      </c>
      <c r="AB22" s="20" t="n">
        <v>9.556675289999999</v>
      </c>
    </row>
    <row r="23" spans="1:28">
      <c r="A23" s="15" t="s">
        <v>498</v>
      </c>
      <c r="B23" s="17" t="n">
        <v>11583</v>
      </c>
      <c r="C23" s="18">
        <f>(210.0/B23*100)</f>
        <v/>
      </c>
      <c r="D23" s="19" t="n">
        <v>11373</v>
      </c>
      <c r="E23" s="18" t="n">
        <v>410.22486845</v>
      </c>
      <c r="F23" s="20" t="n">
        <v>20.76281017</v>
      </c>
      <c r="G23" s="18" t="n">
        <v>437.52467184</v>
      </c>
      <c r="H23" s="20" t="n">
        <v>9.435709060000001</v>
      </c>
      <c r="I23" s="18" t="n">
        <v>465.59272243</v>
      </c>
      <c r="J23" s="20" t="n">
        <v>4.07298795</v>
      </c>
      <c r="K23" s="18" t="n">
        <v>517.1532799300001</v>
      </c>
      <c r="L23" s="20" t="n">
        <v>6.44263081</v>
      </c>
      <c r="M23" s="18" t="n">
        <v>501.67794672</v>
      </c>
      <c r="N23" s="20" t="n">
        <v>3.29424003</v>
      </c>
      <c r="O23" s="18" t="n">
        <v>458.23746565</v>
      </c>
      <c r="P23" s="20" t="n">
        <v>6.33039635</v>
      </c>
      <c r="Q23" s="18" t="n">
        <v>509.67672398</v>
      </c>
      <c r="R23" s="20" t="n">
        <v>4.39941104</v>
      </c>
      <c r="S23" s="18" t="s">
        <v>481</v>
      </c>
      <c r="T23" s="20" t="s">
        <v>481</v>
      </c>
      <c r="U23" s="18" t="s">
        <v>481</v>
      </c>
      <c r="V23" s="20" t="s">
        <v>481</v>
      </c>
      <c r="W23" s="18" t="s">
        <v>481</v>
      </c>
      <c r="X23" s="20" t="s">
        <v>481</v>
      </c>
      <c r="Y23" s="18" t="s">
        <v>481</v>
      </c>
      <c r="Z23" s="20" t="s">
        <v>481</v>
      </c>
      <c r="AA23" s="18" t="n">
        <v>442.28058784</v>
      </c>
      <c r="AB23" s="20" t="n">
        <v>16.00709409</v>
      </c>
    </row>
    <row r="24" spans="1:28">
      <c r="A24" s="15" t="s">
        <v>499</v>
      </c>
      <c r="B24" s="17" t="n">
        <v>6647</v>
      </c>
      <c r="C24" s="18">
        <f>(7.0/B24*100)</f>
        <v/>
      </c>
      <c r="D24" s="19" t="n">
        <v>6640</v>
      </c>
      <c r="E24" s="18" t="s">
        <v>481</v>
      </c>
      <c r="F24" s="20" t="s">
        <v>481</v>
      </c>
      <c r="G24" s="18" t="s">
        <v>481</v>
      </c>
      <c r="H24" s="20" t="s">
        <v>481</v>
      </c>
      <c r="I24" s="18" t="n">
        <v>489.32406479</v>
      </c>
      <c r="J24" s="20" t="n">
        <v>7.71285237</v>
      </c>
      <c r="K24" s="18" t="n">
        <v>527.97249938</v>
      </c>
      <c r="L24" s="20" t="n">
        <v>5.16657192</v>
      </c>
      <c r="M24" s="18" t="n">
        <v>507.86303867</v>
      </c>
      <c r="N24" s="20" t="n">
        <v>3.12634636</v>
      </c>
      <c r="O24" s="18" t="n">
        <v>551.4749055</v>
      </c>
      <c r="P24" s="20" t="n">
        <v>3.28340954</v>
      </c>
      <c r="Q24" s="18" t="n">
        <v>561.8801872</v>
      </c>
      <c r="R24" s="20" t="n">
        <v>4.12995787</v>
      </c>
      <c r="S24" s="18" t="s">
        <v>481</v>
      </c>
      <c r="T24" s="20" t="s">
        <v>481</v>
      </c>
      <c r="U24" s="18" t="s">
        <v>481</v>
      </c>
      <c r="V24" s="20" t="s">
        <v>481</v>
      </c>
      <c r="W24" s="18" t="s">
        <v>481</v>
      </c>
      <c r="X24" s="20" t="s">
        <v>481</v>
      </c>
      <c r="Y24" s="18" t="s">
        <v>481</v>
      </c>
      <c r="Z24" s="20" t="s">
        <v>481</v>
      </c>
      <c r="AA24" s="18" t="n">
        <v>489.79693238</v>
      </c>
      <c r="AB24" s="20" t="n">
        <v>9.30463542</v>
      </c>
    </row>
    <row r="25" spans="1:28">
      <c r="A25" s="15" t="s">
        <v>500</v>
      </c>
      <c r="B25" s="17" t="n">
        <v>5581</v>
      </c>
      <c r="C25" s="18">
        <f>(24.0/B25*100)</f>
        <v/>
      </c>
      <c r="D25" s="19" t="n">
        <v>5557</v>
      </c>
      <c r="E25" s="18" t="n">
        <v>462.59024617</v>
      </c>
      <c r="F25" s="20" t="n">
        <v>53.20294547</v>
      </c>
      <c r="G25" s="18" t="n">
        <v>454.4524097</v>
      </c>
      <c r="H25" s="20" t="n">
        <v>11.95529705</v>
      </c>
      <c r="I25" s="18" t="n">
        <v>464.06178333</v>
      </c>
      <c r="J25" s="20" t="n">
        <v>6.87080138</v>
      </c>
      <c r="K25" s="18" t="n">
        <v>514.74507653</v>
      </c>
      <c r="L25" s="20" t="n">
        <v>5.4996138</v>
      </c>
      <c r="M25" s="18" t="n">
        <v>511.74713648</v>
      </c>
      <c r="N25" s="20" t="n">
        <v>3.87770765</v>
      </c>
      <c r="O25" s="18" t="n">
        <v>546.1697248200001</v>
      </c>
      <c r="P25" s="20" t="n">
        <v>4.40584446</v>
      </c>
      <c r="Q25" s="18" t="n">
        <v>562.20671392</v>
      </c>
      <c r="R25" s="20" t="n">
        <v>9.79082187</v>
      </c>
      <c r="S25" s="18" t="s">
        <v>481</v>
      </c>
      <c r="T25" s="20" t="s">
        <v>481</v>
      </c>
      <c r="U25" s="18" t="s">
        <v>481</v>
      </c>
      <c r="V25" s="20" t="s">
        <v>481</v>
      </c>
      <c r="W25" s="18" t="s">
        <v>481</v>
      </c>
      <c r="X25" s="20" t="s">
        <v>481</v>
      </c>
      <c r="Y25" s="18" t="s">
        <v>481</v>
      </c>
      <c r="Z25" s="20" t="s">
        <v>481</v>
      </c>
      <c r="AA25" s="18" t="n">
        <v>488.12868251</v>
      </c>
      <c r="AB25" s="20" t="n">
        <v>22.71064143</v>
      </c>
    </row>
    <row r="26" spans="1:28">
      <c r="A26" s="15" t="s">
        <v>501</v>
      </c>
      <c r="B26" s="17" t="n">
        <v>4869</v>
      </c>
      <c r="C26" s="18">
        <f>(32.0/B26*100)</f>
        <v/>
      </c>
      <c r="D26" s="19" t="n">
        <v>4837</v>
      </c>
      <c r="E26" s="18" t="n">
        <v>362.8137484</v>
      </c>
      <c r="F26" s="20" t="n">
        <v>35.83651407</v>
      </c>
      <c r="G26" s="18" t="n">
        <v>453.90032384</v>
      </c>
      <c r="H26" s="20" t="n">
        <v>26.99912287</v>
      </c>
      <c r="I26" s="18" t="n">
        <v>437.43324766</v>
      </c>
      <c r="J26" s="20" t="n">
        <v>7.53330977</v>
      </c>
      <c r="K26" s="18" t="n">
        <v>469.51608289</v>
      </c>
      <c r="L26" s="20" t="n">
        <v>8.31070646</v>
      </c>
      <c r="M26" s="18" t="n">
        <v>468.94784324</v>
      </c>
      <c r="N26" s="20" t="n">
        <v>2.35347198</v>
      </c>
      <c r="O26" s="18" t="n">
        <v>490.19741017</v>
      </c>
      <c r="P26" s="20" t="n">
        <v>3.80436577</v>
      </c>
      <c r="Q26" s="18" t="n">
        <v>502.7264808</v>
      </c>
      <c r="R26" s="20" t="n">
        <v>2.50848354</v>
      </c>
      <c r="S26" s="18" t="s">
        <v>481</v>
      </c>
      <c r="T26" s="20" t="s">
        <v>481</v>
      </c>
      <c r="U26" s="18" t="s">
        <v>481</v>
      </c>
      <c r="V26" s="20" t="s">
        <v>481</v>
      </c>
      <c r="W26" s="18" t="s">
        <v>481</v>
      </c>
      <c r="X26" s="20" t="s">
        <v>481</v>
      </c>
      <c r="Y26" s="18" t="s">
        <v>481</v>
      </c>
      <c r="Z26" s="20" t="s">
        <v>481</v>
      </c>
      <c r="AA26" s="18" t="n">
        <v>452.05743732</v>
      </c>
      <c r="AB26" s="20" t="n">
        <v>13.29681012</v>
      </c>
    </row>
    <row r="27" spans="1:28">
      <c r="A27" s="15" t="s">
        <v>502</v>
      </c>
      <c r="B27" s="17" t="n">
        <v>5299</v>
      </c>
      <c r="C27" s="18">
        <f>(17.0/B27*100)</f>
        <v/>
      </c>
      <c r="D27" s="19" t="n">
        <v>5282</v>
      </c>
      <c r="E27" s="18" t="n">
        <v>434.6009018</v>
      </c>
      <c r="F27" s="20" t="n">
        <v>5.05864184</v>
      </c>
      <c r="G27" s="18" t="n">
        <v>446.34145027</v>
      </c>
      <c r="H27" s="20" t="n">
        <v>4.27038937</v>
      </c>
      <c r="I27" s="18" t="n">
        <v>456.41443728</v>
      </c>
      <c r="J27" s="20" t="n">
        <v>4.12207695</v>
      </c>
      <c r="K27" s="18" t="n">
        <v>479.87220352</v>
      </c>
      <c r="L27" s="20" t="n">
        <v>5.24425647</v>
      </c>
      <c r="M27" s="18" t="n">
        <v>491.02081292</v>
      </c>
      <c r="N27" s="20" t="n">
        <v>3.01134391</v>
      </c>
      <c r="O27" s="18" t="n">
        <v>492.60415491</v>
      </c>
      <c r="P27" s="20" t="n">
        <v>3.2978421</v>
      </c>
      <c r="Q27" s="18" t="n">
        <v>522.2726589599999</v>
      </c>
      <c r="R27" s="20" t="n">
        <v>2.56020295</v>
      </c>
      <c r="S27" s="18" t="s">
        <v>481</v>
      </c>
      <c r="T27" s="20" t="s">
        <v>481</v>
      </c>
      <c r="U27" s="18" t="s">
        <v>481</v>
      </c>
      <c r="V27" s="20" t="s">
        <v>481</v>
      </c>
      <c r="W27" s="18" t="s">
        <v>481</v>
      </c>
      <c r="X27" s="20" t="s">
        <v>481</v>
      </c>
      <c r="Y27" s="18" t="s">
        <v>481</v>
      </c>
      <c r="Z27" s="20" t="s">
        <v>481</v>
      </c>
      <c r="AA27" s="18" t="n">
        <v>449.10940312</v>
      </c>
      <c r="AB27" s="20" t="n">
        <v>5.47774273</v>
      </c>
    </row>
    <row r="28" spans="1:28">
      <c r="A28" s="15" t="s">
        <v>503</v>
      </c>
      <c r="B28" s="17" t="n">
        <v>7568</v>
      </c>
      <c r="C28" s="18">
        <f>(51.0/B28*100)</f>
        <v/>
      </c>
      <c r="D28" s="19" t="n">
        <v>7517</v>
      </c>
      <c r="E28" s="18" t="n">
        <v>380.23298748</v>
      </c>
      <c r="F28" s="20" t="n">
        <v>4.91034448</v>
      </c>
      <c r="G28" s="18" t="n">
        <v>390.75966141</v>
      </c>
      <c r="H28" s="20" t="n">
        <v>3.52676889</v>
      </c>
      <c r="I28" s="18" t="n">
        <v>405.41529708</v>
      </c>
      <c r="J28" s="20" t="n">
        <v>2.84409958</v>
      </c>
      <c r="K28" s="18" t="n">
        <v>442.20480832</v>
      </c>
      <c r="L28" s="20" t="n">
        <v>8.69364757</v>
      </c>
      <c r="M28" s="18" t="n">
        <v>428.44009557</v>
      </c>
      <c r="N28" s="20" t="n">
        <v>3.57705652</v>
      </c>
      <c r="O28" s="18" t="n">
        <v>417.68628012</v>
      </c>
      <c r="P28" s="20" t="n">
        <v>4.248981</v>
      </c>
      <c r="Q28" s="18" t="n">
        <v>431.59979901</v>
      </c>
      <c r="R28" s="20" t="n">
        <v>4.52719079</v>
      </c>
      <c r="S28" s="18" t="s">
        <v>481</v>
      </c>
      <c r="T28" s="20" t="s">
        <v>481</v>
      </c>
      <c r="U28" s="18" t="s">
        <v>481</v>
      </c>
      <c r="V28" s="20" t="s">
        <v>481</v>
      </c>
      <c r="W28" s="18" t="s">
        <v>481</v>
      </c>
      <c r="X28" s="20" t="s">
        <v>481</v>
      </c>
      <c r="Y28" s="18" t="s">
        <v>481</v>
      </c>
      <c r="Z28" s="20" t="s">
        <v>481</v>
      </c>
      <c r="AA28" s="18" t="n">
        <v>350.46081451</v>
      </c>
      <c r="AB28" s="20" t="n">
        <v>11.88855464</v>
      </c>
    </row>
    <row r="29" spans="1:28">
      <c r="A29" s="15" t="s">
        <v>504</v>
      </c>
      <c r="B29" s="17" t="n">
        <v>5385</v>
      </c>
      <c r="C29" s="18">
        <f>(30.0/B29*100)</f>
        <v/>
      </c>
      <c r="D29" s="19" t="n">
        <v>5355</v>
      </c>
      <c r="E29" s="18" t="n">
        <v>437.65134288</v>
      </c>
      <c r="F29" s="20" t="n">
        <v>12.13254553</v>
      </c>
      <c r="G29" s="18" t="n">
        <v>485.60398863</v>
      </c>
      <c r="H29" s="20" t="n">
        <v>10.78990681</v>
      </c>
      <c r="I29" s="18" t="n">
        <v>482.34179751</v>
      </c>
      <c r="J29" s="20" t="n">
        <v>5.92724374</v>
      </c>
      <c r="K29" s="18" t="s">
        <v>481</v>
      </c>
      <c r="L29" s="20" t="s">
        <v>481</v>
      </c>
      <c r="M29" s="18" t="n">
        <v>507.31806867</v>
      </c>
      <c r="N29" s="20" t="n">
        <v>2.71936867</v>
      </c>
      <c r="O29" s="18" t="n">
        <v>523.18635306</v>
      </c>
      <c r="P29" s="20" t="n">
        <v>3.24844873</v>
      </c>
      <c r="Q29" s="18" t="n">
        <v>540.47509403</v>
      </c>
      <c r="R29" s="20" t="n">
        <v>5.86624234</v>
      </c>
      <c r="S29" s="18" t="s">
        <v>481</v>
      </c>
      <c r="T29" s="20" t="s">
        <v>481</v>
      </c>
      <c r="U29" s="18" t="s">
        <v>481</v>
      </c>
      <c r="V29" s="20" t="s">
        <v>481</v>
      </c>
      <c r="W29" s="18" t="s">
        <v>481</v>
      </c>
      <c r="X29" s="20" t="s">
        <v>481</v>
      </c>
      <c r="Y29" s="18" t="s">
        <v>481</v>
      </c>
      <c r="Z29" s="20" t="s">
        <v>481</v>
      </c>
      <c r="AA29" s="18" t="n">
        <v>461.78764278</v>
      </c>
      <c r="AB29" s="20" t="n">
        <v>14.09147643</v>
      </c>
    </row>
    <row r="30" spans="1:28">
      <c r="A30" s="15" t="s">
        <v>505</v>
      </c>
      <c r="B30" s="17" t="n">
        <v>4520</v>
      </c>
      <c r="C30" s="18">
        <f>(96.0/B30*100)</f>
        <v/>
      </c>
      <c r="D30" s="19" t="n">
        <v>4424</v>
      </c>
      <c r="E30" s="18" t="n">
        <v>436.56623308</v>
      </c>
      <c r="F30" s="20" t="n">
        <v>17.65556863</v>
      </c>
      <c r="G30" s="18" t="n">
        <v>472.66597808</v>
      </c>
      <c r="H30" s="20" t="n">
        <v>13.86621833</v>
      </c>
      <c r="I30" s="18" t="n">
        <v>474.48153191</v>
      </c>
      <c r="J30" s="20" t="n">
        <v>5.76358302</v>
      </c>
      <c r="K30" s="18" t="n">
        <v>486.14669966</v>
      </c>
      <c r="L30" s="20" t="n">
        <v>3.94420122</v>
      </c>
      <c r="M30" s="18" t="n">
        <v>498.20912411</v>
      </c>
      <c r="N30" s="20" t="n">
        <v>4.31376672</v>
      </c>
      <c r="O30" s="18" t="n">
        <v>507.10484794</v>
      </c>
      <c r="P30" s="20" t="n">
        <v>4.4600768</v>
      </c>
      <c r="Q30" s="18" t="n">
        <v>518.43787444</v>
      </c>
      <c r="R30" s="20" t="n">
        <v>3.36474519</v>
      </c>
      <c r="S30" s="18" t="s">
        <v>481</v>
      </c>
      <c r="T30" s="20" t="s">
        <v>481</v>
      </c>
      <c r="U30" s="18" t="s">
        <v>481</v>
      </c>
      <c r="V30" s="20" t="s">
        <v>481</v>
      </c>
      <c r="W30" s="18" t="s">
        <v>481</v>
      </c>
      <c r="X30" s="20" t="s">
        <v>481</v>
      </c>
      <c r="Y30" s="18" t="s">
        <v>481</v>
      </c>
      <c r="Z30" s="20" t="s">
        <v>481</v>
      </c>
      <c r="AA30" s="18" t="n">
        <v>451.37625945</v>
      </c>
      <c r="AB30" s="20" t="n">
        <v>6.05553506</v>
      </c>
    </row>
    <row r="31" spans="1:28">
      <c r="A31" s="15" t="s">
        <v>506</v>
      </c>
      <c r="B31" s="17" t="n">
        <v>5456</v>
      </c>
      <c r="C31" s="18">
        <f>(125.0/B31*100)</f>
        <v/>
      </c>
      <c r="D31" s="19" t="n">
        <v>5331</v>
      </c>
      <c r="E31" s="18" t="n">
        <v>437.21948401</v>
      </c>
      <c r="F31" s="20" t="n">
        <v>17.57837095</v>
      </c>
      <c r="G31" s="18" t="n">
        <v>437.54112055</v>
      </c>
      <c r="H31" s="20" t="n">
        <v>15.2012768</v>
      </c>
      <c r="I31" s="18" t="n">
        <v>463.09506623</v>
      </c>
      <c r="J31" s="20" t="n">
        <v>6.60187029</v>
      </c>
      <c r="K31" s="18" t="n">
        <v>483.8313615</v>
      </c>
      <c r="L31" s="20" t="n">
        <v>6.90937011</v>
      </c>
      <c r="M31" s="18" t="n">
        <v>493.03569392</v>
      </c>
      <c r="N31" s="20" t="n">
        <v>2.80120135</v>
      </c>
      <c r="O31" s="18" t="n">
        <v>514.0686289499999</v>
      </c>
      <c r="P31" s="20" t="n">
        <v>3.11504429</v>
      </c>
      <c r="Q31" s="18" t="n">
        <v>513.11545416</v>
      </c>
      <c r="R31" s="20" t="n">
        <v>3.43271854</v>
      </c>
      <c r="S31" s="18" t="s">
        <v>481</v>
      </c>
      <c r="T31" s="20" t="s">
        <v>481</v>
      </c>
      <c r="U31" s="18" t="s">
        <v>481</v>
      </c>
      <c r="V31" s="20" t="s">
        <v>481</v>
      </c>
      <c r="W31" s="18" t="s">
        <v>481</v>
      </c>
      <c r="X31" s="20" t="s">
        <v>481</v>
      </c>
      <c r="Y31" s="18" t="s">
        <v>481</v>
      </c>
      <c r="Z31" s="20" t="s">
        <v>481</v>
      </c>
      <c r="AA31" s="18" t="n">
        <v>456.92752599</v>
      </c>
      <c r="AB31" s="20" t="n">
        <v>9.63476309</v>
      </c>
    </row>
    <row r="32" spans="1:28">
      <c r="A32" s="15" t="s">
        <v>507</v>
      </c>
      <c r="B32" s="17" t="n">
        <v>4478</v>
      </c>
      <c r="C32" s="18">
        <f>(5.0/B32*100)</f>
        <v/>
      </c>
      <c r="D32" s="19" t="n">
        <v>4473</v>
      </c>
      <c r="E32" s="18" t="s">
        <v>481</v>
      </c>
      <c r="F32" s="20" t="s">
        <v>481</v>
      </c>
      <c r="G32" s="18" t="s">
        <v>481</v>
      </c>
      <c r="H32" s="20" t="s">
        <v>481</v>
      </c>
      <c r="I32" s="18" t="n">
        <v>486.85183678</v>
      </c>
      <c r="J32" s="20" t="n">
        <v>5.55025633</v>
      </c>
      <c r="K32" s="18" t="n">
        <v>476.5436468</v>
      </c>
      <c r="L32" s="20" t="n">
        <v>3.55962288</v>
      </c>
      <c r="M32" s="18" t="n">
        <v>504.65284732</v>
      </c>
      <c r="N32" s="20" t="n">
        <v>2.557319</v>
      </c>
      <c r="O32" s="18" t="s">
        <v>481</v>
      </c>
      <c r="P32" s="20" t="s">
        <v>481</v>
      </c>
      <c r="Q32" s="18" t="n">
        <v>546.41915926</v>
      </c>
      <c r="R32" s="20" t="n">
        <v>4.0712918</v>
      </c>
      <c r="S32" s="18" t="s">
        <v>481</v>
      </c>
      <c r="T32" s="20" t="s">
        <v>481</v>
      </c>
      <c r="U32" s="18" t="s">
        <v>481</v>
      </c>
      <c r="V32" s="20" t="s">
        <v>481</v>
      </c>
      <c r="W32" s="18" t="s">
        <v>481</v>
      </c>
      <c r="X32" s="20" t="s">
        <v>481</v>
      </c>
      <c r="Y32" s="18" t="s">
        <v>481</v>
      </c>
      <c r="Z32" s="20" t="s">
        <v>481</v>
      </c>
      <c r="AA32" s="18" t="n">
        <v>442.23209878</v>
      </c>
      <c r="AB32" s="20" t="n">
        <v>14.4095469</v>
      </c>
    </row>
    <row r="33" spans="1:28">
      <c r="A33" s="15" t="s">
        <v>508</v>
      </c>
      <c r="B33" s="17" t="n">
        <v>7325</v>
      </c>
      <c r="C33" s="18">
        <f>(74.0/B33*100)</f>
        <v/>
      </c>
      <c r="D33" s="19" t="n">
        <v>7251</v>
      </c>
      <c r="E33" s="18" t="n">
        <v>457.13950062</v>
      </c>
      <c r="F33" s="20" t="n">
        <v>5.27742005</v>
      </c>
      <c r="G33" s="18" t="n">
        <v>464.52471103</v>
      </c>
      <c r="H33" s="20" t="n">
        <v>4.5269633</v>
      </c>
      <c r="I33" s="18" t="n">
        <v>470.25525519</v>
      </c>
      <c r="J33" s="20" t="n">
        <v>3.42060398</v>
      </c>
      <c r="K33" s="18" t="n">
        <v>475.20050707</v>
      </c>
      <c r="L33" s="20" t="n">
        <v>7.08689088</v>
      </c>
      <c r="M33" s="18" t="n">
        <v>513.65597608</v>
      </c>
      <c r="N33" s="20" t="n">
        <v>3.71426192</v>
      </c>
      <c r="O33" s="18" t="n">
        <v>538.84837028</v>
      </c>
      <c r="P33" s="20" t="n">
        <v>5.08517967</v>
      </c>
      <c r="Q33" s="18" t="n">
        <v>527.82710862</v>
      </c>
      <c r="R33" s="20" t="n">
        <v>4.65751453</v>
      </c>
      <c r="S33" s="18" t="s">
        <v>481</v>
      </c>
      <c r="T33" s="20" t="s">
        <v>481</v>
      </c>
      <c r="U33" s="18" t="s">
        <v>481</v>
      </c>
      <c r="V33" s="20" t="s">
        <v>481</v>
      </c>
      <c r="W33" s="18" t="s">
        <v>481</v>
      </c>
      <c r="X33" s="20" t="s">
        <v>481</v>
      </c>
      <c r="Y33" s="18" t="s">
        <v>481</v>
      </c>
      <c r="Z33" s="20" t="s">
        <v>481</v>
      </c>
      <c r="AA33" s="18" t="n">
        <v>428.97631687</v>
      </c>
      <c r="AB33" s="20" t="n">
        <v>12.79925084</v>
      </c>
    </row>
    <row r="34" spans="1:28">
      <c r="A34" s="15" t="s">
        <v>509</v>
      </c>
      <c r="B34" s="17" t="n">
        <v>6350</v>
      </c>
      <c r="C34" s="18">
        <f>(65.0/B34*100)</f>
        <v/>
      </c>
      <c r="D34" s="19" t="n">
        <v>6285</v>
      </c>
      <c r="E34" s="18" t="n">
        <v>288.35526687</v>
      </c>
      <c r="F34" s="20" t="n">
        <v>27.0545468</v>
      </c>
      <c r="G34" s="18" t="n">
        <v>317.30604801</v>
      </c>
      <c r="H34" s="20" t="n">
        <v>13.0179088</v>
      </c>
      <c r="I34" s="18" t="n">
        <v>392.21977301</v>
      </c>
      <c r="J34" s="20" t="n">
        <v>9.585404260000001</v>
      </c>
      <c r="K34" s="18" t="n">
        <v>452.54523583</v>
      </c>
      <c r="L34" s="20" t="n">
        <v>4.42151315</v>
      </c>
      <c r="M34" s="18" t="n">
        <v>483.60139472</v>
      </c>
      <c r="N34" s="20" t="n">
        <v>2.82161379</v>
      </c>
      <c r="O34" s="18" t="n">
        <v>471.36900562</v>
      </c>
      <c r="P34" s="20" t="n">
        <v>5.54891818</v>
      </c>
      <c r="Q34" s="18" t="n">
        <v>504.03658986</v>
      </c>
      <c r="R34" s="20" t="n">
        <v>5.00110954</v>
      </c>
      <c r="S34" s="18" t="s">
        <v>481</v>
      </c>
      <c r="T34" s="20" t="s">
        <v>481</v>
      </c>
      <c r="U34" s="18" t="s">
        <v>481</v>
      </c>
      <c r="V34" s="20" t="s">
        <v>481</v>
      </c>
      <c r="W34" s="18" t="s">
        <v>481</v>
      </c>
      <c r="X34" s="20" t="s">
        <v>481</v>
      </c>
      <c r="Y34" s="18" t="s">
        <v>481</v>
      </c>
      <c r="Z34" s="20" t="s">
        <v>481</v>
      </c>
      <c r="AA34" s="18" t="n">
        <v>404.8771971</v>
      </c>
      <c r="AB34" s="20" t="n">
        <v>17.91263951</v>
      </c>
    </row>
    <row r="35" spans="1:28">
      <c r="A35" s="15" t="s">
        <v>510</v>
      </c>
      <c r="B35" s="17" t="n">
        <v>6406</v>
      </c>
      <c r="C35" s="18">
        <f>(36.0/B35*100)</f>
        <v/>
      </c>
      <c r="D35" s="19" t="n">
        <v>6370</v>
      </c>
      <c r="E35" s="18" t="n">
        <v>397.98877422</v>
      </c>
      <c r="F35" s="20" t="n">
        <v>33.34877209</v>
      </c>
      <c r="G35" s="18" t="n">
        <v>354.42950454</v>
      </c>
      <c r="H35" s="20" t="n">
        <v>25.94497032</v>
      </c>
      <c r="I35" s="18" t="n">
        <v>466.13170367</v>
      </c>
      <c r="J35" s="20" t="n">
        <v>5.80210195</v>
      </c>
      <c r="K35" s="18" t="n">
        <v>501.21452621</v>
      </c>
      <c r="L35" s="20" t="n">
        <v>2.53457699</v>
      </c>
      <c r="M35" s="18" t="n">
        <v>494.19782513</v>
      </c>
      <c r="N35" s="20" t="n">
        <v>3.93187261</v>
      </c>
      <c r="O35" s="18" t="n">
        <v>524.43884971</v>
      </c>
      <c r="P35" s="20" t="n">
        <v>3.32932433</v>
      </c>
      <c r="Q35" s="18" t="n">
        <v>530.65956486</v>
      </c>
      <c r="R35" s="20" t="n">
        <v>2.72124142</v>
      </c>
      <c r="S35" s="18" t="s">
        <v>481</v>
      </c>
      <c r="T35" s="20" t="s">
        <v>481</v>
      </c>
      <c r="U35" s="18" t="s">
        <v>481</v>
      </c>
      <c r="V35" s="20" t="s">
        <v>481</v>
      </c>
      <c r="W35" s="18" t="s">
        <v>481</v>
      </c>
      <c r="X35" s="20" t="s">
        <v>481</v>
      </c>
      <c r="Y35" s="18" t="s">
        <v>481</v>
      </c>
      <c r="Z35" s="20" t="s">
        <v>481</v>
      </c>
      <c r="AA35" s="18" t="n">
        <v>480.79720266</v>
      </c>
      <c r="AB35" s="20" t="n">
        <v>23.4091317</v>
      </c>
    </row>
    <row r="36" spans="1:28">
      <c r="A36" s="15" t="s">
        <v>511</v>
      </c>
      <c r="B36" s="17" t="n">
        <v>6736</v>
      </c>
      <c r="C36" s="18">
        <f>(26.0/B36*100)</f>
        <v/>
      </c>
      <c r="D36" s="19" t="n">
        <v>6710</v>
      </c>
      <c r="E36" s="18" t="n">
        <v>424.48542969</v>
      </c>
      <c r="F36" s="20" t="n">
        <v>8.61828543</v>
      </c>
      <c r="G36" s="18" t="n">
        <v>464.337615</v>
      </c>
      <c r="H36" s="20" t="n">
        <v>3.89332747</v>
      </c>
      <c r="I36" s="18" t="n">
        <v>465.54206268</v>
      </c>
      <c r="J36" s="20" t="n">
        <v>3.29770507</v>
      </c>
      <c r="K36" s="18" t="n">
        <v>480.0676015</v>
      </c>
      <c r="L36" s="20" t="n">
        <v>4.87659274</v>
      </c>
      <c r="M36" s="18" t="n">
        <v>488.46858714</v>
      </c>
      <c r="N36" s="20" t="n">
        <v>3.9162137</v>
      </c>
      <c r="O36" s="18" t="n">
        <v>485.5078494</v>
      </c>
      <c r="P36" s="20" t="n">
        <v>4.04596896</v>
      </c>
      <c r="Q36" s="18" t="n">
        <v>517.4558128899999</v>
      </c>
      <c r="R36" s="20" t="n">
        <v>3.40608648</v>
      </c>
      <c r="S36" s="18" t="s">
        <v>481</v>
      </c>
      <c r="T36" s="20" t="s">
        <v>481</v>
      </c>
      <c r="U36" s="18" t="s">
        <v>481</v>
      </c>
      <c r="V36" s="20" t="s">
        <v>481</v>
      </c>
      <c r="W36" s="18" t="s">
        <v>481</v>
      </c>
      <c r="X36" s="20" t="s">
        <v>481</v>
      </c>
      <c r="Y36" s="18" t="s">
        <v>481</v>
      </c>
      <c r="Z36" s="20" t="s">
        <v>481</v>
      </c>
      <c r="AA36" s="18" t="n">
        <v>447.81943736</v>
      </c>
      <c r="AB36" s="20" t="n">
        <v>10.0800721</v>
      </c>
    </row>
    <row r="37" spans="1:28">
      <c r="A37" s="15" t="s">
        <v>512</v>
      </c>
      <c r="B37" s="17" t="n">
        <v>5458</v>
      </c>
      <c r="C37" s="18">
        <f>(62.0/B37*100)</f>
        <v/>
      </c>
      <c r="D37" s="19" t="n">
        <v>5396</v>
      </c>
      <c r="E37" s="18" t="n">
        <v>402.99432679</v>
      </c>
      <c r="F37" s="20" t="n">
        <v>11.12481452</v>
      </c>
      <c r="G37" s="18" t="n">
        <v>430.03565735</v>
      </c>
      <c r="H37" s="20" t="n">
        <v>13.78589927</v>
      </c>
      <c r="I37" s="18" t="n">
        <v>443.48626643</v>
      </c>
      <c r="J37" s="20" t="n">
        <v>6.83299272</v>
      </c>
      <c r="K37" s="18" t="n">
        <v>485.03679554</v>
      </c>
      <c r="L37" s="20" t="n">
        <v>5.37369527</v>
      </c>
      <c r="M37" s="18" t="n">
        <v>493.158493</v>
      </c>
      <c r="N37" s="20" t="n">
        <v>3.87379463</v>
      </c>
      <c r="O37" s="18" t="n">
        <v>499.94278163</v>
      </c>
      <c r="P37" s="20" t="n">
        <v>3.38547933</v>
      </c>
      <c r="Q37" s="18" t="n">
        <v>513.90676373</v>
      </c>
      <c r="R37" s="20" t="n">
        <v>3.82334926</v>
      </c>
      <c r="S37" s="18" t="s">
        <v>481</v>
      </c>
      <c r="T37" s="20" t="s">
        <v>481</v>
      </c>
      <c r="U37" s="18" t="s">
        <v>481</v>
      </c>
      <c r="V37" s="20" t="s">
        <v>481</v>
      </c>
      <c r="W37" s="18" t="s">
        <v>481</v>
      </c>
      <c r="X37" s="20" t="s">
        <v>481</v>
      </c>
      <c r="Y37" s="18" t="s">
        <v>481</v>
      </c>
      <c r="Z37" s="20" t="s">
        <v>481</v>
      </c>
      <c r="AA37" s="18" t="n">
        <v>418.42228465</v>
      </c>
      <c r="AB37" s="20" t="n">
        <v>7.97988935</v>
      </c>
    </row>
    <row r="38" spans="1:28">
      <c r="A38" s="15" t="s">
        <v>513</v>
      </c>
      <c r="B38" s="17" t="n">
        <v>5860</v>
      </c>
      <c r="C38" s="18">
        <f>(16.0/B38*100)</f>
        <v/>
      </c>
      <c r="D38" s="19" t="n">
        <v>5844</v>
      </c>
      <c r="E38" s="18" t="n">
        <v>444.72553474</v>
      </c>
      <c r="F38" s="20" t="n">
        <v>13.26993116</v>
      </c>
      <c r="G38" s="18" t="n">
        <v>465.34683692</v>
      </c>
      <c r="H38" s="20" t="n">
        <v>10.07060028</v>
      </c>
      <c r="I38" s="18" t="n">
        <v>481.51000519</v>
      </c>
      <c r="J38" s="20" t="n">
        <v>4.65509168</v>
      </c>
      <c r="K38" s="18" t="n">
        <v>542.68936983</v>
      </c>
      <c r="L38" s="20" t="n">
        <v>3.87618107</v>
      </c>
      <c r="M38" s="18" t="n">
        <v>517.91927015</v>
      </c>
      <c r="N38" s="20" t="n">
        <v>4.79092926</v>
      </c>
      <c r="O38" s="18" t="n">
        <v>527.75830982</v>
      </c>
      <c r="P38" s="20" t="n">
        <v>3.75922928</v>
      </c>
      <c r="Q38" s="18" t="n">
        <v>545.26937029</v>
      </c>
      <c r="R38" s="20" t="n">
        <v>5.03601466</v>
      </c>
      <c r="S38" s="18" t="s">
        <v>481</v>
      </c>
      <c r="T38" s="20" t="s">
        <v>481</v>
      </c>
      <c r="U38" s="18" t="s">
        <v>481</v>
      </c>
      <c r="V38" s="20" t="s">
        <v>481</v>
      </c>
      <c r="W38" s="18" t="s">
        <v>481</v>
      </c>
      <c r="X38" s="20" t="s">
        <v>481</v>
      </c>
      <c r="Y38" s="18" t="s">
        <v>481</v>
      </c>
      <c r="Z38" s="20" t="s">
        <v>481</v>
      </c>
      <c r="AA38" s="18" t="n">
        <v>451.89024205</v>
      </c>
      <c r="AB38" s="20" t="n">
        <v>9.482303269999999</v>
      </c>
    </row>
    <row r="39" spans="1:28">
      <c r="A39" s="15" t="s">
        <v>514</v>
      </c>
      <c r="B39" s="17" t="n">
        <v>5895</v>
      </c>
      <c r="C39" s="18">
        <f>(30.0/B39*100)</f>
        <v/>
      </c>
      <c r="D39" s="19" t="n">
        <v>5865</v>
      </c>
      <c r="E39" s="18" t="n">
        <v>399.44727144</v>
      </c>
      <c r="F39" s="20" t="n">
        <v>5.54396077</v>
      </c>
      <c r="G39" s="18" t="n">
        <v>422.84781363</v>
      </c>
      <c r="H39" s="20" t="n">
        <v>4.91491118</v>
      </c>
      <c r="I39" s="18" t="n">
        <v>415.50828507</v>
      </c>
      <c r="J39" s="20" t="n">
        <v>5.1177273</v>
      </c>
      <c r="K39" s="18" t="n">
        <v>401.84021652</v>
      </c>
      <c r="L39" s="20" t="n">
        <v>7.41789954</v>
      </c>
      <c r="M39" s="18" t="n">
        <v>458.80137946</v>
      </c>
      <c r="N39" s="20" t="n">
        <v>7.78679051</v>
      </c>
      <c r="O39" s="18" t="n">
        <v>418.96413026</v>
      </c>
      <c r="P39" s="20" t="n">
        <v>6.68002661</v>
      </c>
      <c r="Q39" s="18" t="n">
        <v>445.09698709</v>
      </c>
      <c r="R39" s="20" t="n">
        <v>8.88238007</v>
      </c>
      <c r="S39" s="18" t="s">
        <v>481</v>
      </c>
      <c r="T39" s="20" t="s">
        <v>481</v>
      </c>
      <c r="U39" s="18" t="s">
        <v>481</v>
      </c>
      <c r="V39" s="20" t="s">
        <v>481</v>
      </c>
      <c r="W39" s="18" t="s">
        <v>481</v>
      </c>
      <c r="X39" s="20" t="s">
        <v>481</v>
      </c>
      <c r="Y39" s="18" t="s">
        <v>481</v>
      </c>
      <c r="Z39" s="20" t="s">
        <v>481</v>
      </c>
      <c r="AA39" s="18" t="n">
        <v>370.81031899</v>
      </c>
      <c r="AB39" s="20" t="n">
        <v>16.68937221</v>
      </c>
    </row>
    <row r="40" spans="1:28">
      <c r="A40" s="15" t="s">
        <v>515</v>
      </c>
      <c r="B40" s="17" t="n">
        <v>14157</v>
      </c>
      <c r="C40" s="18">
        <f>(257.0/B40*100)</f>
        <v/>
      </c>
      <c r="D40" s="19" t="n">
        <v>13900</v>
      </c>
      <c r="E40" s="18" t="n">
        <v>446.72999961</v>
      </c>
      <c r="F40" s="20" t="n">
        <v>16.17981908</v>
      </c>
      <c r="G40" s="18" t="n">
        <v>429.13590815</v>
      </c>
      <c r="H40" s="20" t="n">
        <v>11.9752707</v>
      </c>
      <c r="I40" s="18" t="n">
        <v>458.38456854</v>
      </c>
      <c r="J40" s="20" t="n">
        <v>6.64000773</v>
      </c>
      <c r="K40" s="18" t="n">
        <v>490.66709098</v>
      </c>
      <c r="L40" s="20" t="n">
        <v>3.11583464</v>
      </c>
      <c r="M40" s="18" t="n">
        <v>492.80363093</v>
      </c>
      <c r="N40" s="20" t="n">
        <v>4.10291883</v>
      </c>
      <c r="O40" s="18" t="n">
        <v>493.63266698</v>
      </c>
      <c r="P40" s="20" t="n">
        <v>3.43534517</v>
      </c>
      <c r="Q40" s="18" t="n">
        <v>518.2364906</v>
      </c>
      <c r="R40" s="20" t="n">
        <v>4.17252435</v>
      </c>
      <c r="S40" s="18" t="s">
        <v>481</v>
      </c>
      <c r="T40" s="20" t="s">
        <v>481</v>
      </c>
      <c r="U40" s="18" t="s">
        <v>481</v>
      </c>
      <c r="V40" s="20" t="s">
        <v>481</v>
      </c>
      <c r="W40" s="18" t="s">
        <v>481</v>
      </c>
      <c r="X40" s="20" t="s">
        <v>481</v>
      </c>
      <c r="Y40" s="18" t="s">
        <v>481</v>
      </c>
      <c r="Z40" s="20" t="s">
        <v>481</v>
      </c>
      <c r="AA40" s="18" t="n">
        <v>446.43585494</v>
      </c>
      <c r="AB40" s="20" t="n">
        <v>4.59284599</v>
      </c>
    </row>
    <row r="41" spans="1:28">
      <c r="A41" s="15" t="s">
        <v>516</v>
      </c>
      <c r="B41" s="17" t="n">
        <v>5712</v>
      </c>
      <c r="C41" s="18">
        <f>(40.0/B41*100)</f>
        <v/>
      </c>
      <c r="D41" s="19" t="n">
        <v>5672</v>
      </c>
      <c r="E41" s="18" t="n">
        <v>433.80139367</v>
      </c>
      <c r="F41" s="20" t="n">
        <v>8.1521717</v>
      </c>
      <c r="G41" s="18" t="n">
        <v>435.16710691</v>
      </c>
      <c r="H41" s="20" t="n">
        <v>8.483900800000001</v>
      </c>
      <c r="I41" s="18" t="n">
        <v>421.70748037</v>
      </c>
      <c r="J41" s="20" t="n">
        <v>4.81402453</v>
      </c>
      <c r="K41" s="18" t="s">
        <v>481</v>
      </c>
      <c r="L41" s="20" t="s">
        <v>481</v>
      </c>
      <c r="M41" s="18" t="n">
        <v>464.92996462</v>
      </c>
      <c r="N41" s="20" t="n">
        <v>3.79836465</v>
      </c>
      <c r="O41" s="18" t="n">
        <v>467.46419681</v>
      </c>
      <c r="P41" s="20" t="n">
        <v>3.86806831</v>
      </c>
      <c r="Q41" s="18" t="n">
        <v>495.21228233</v>
      </c>
      <c r="R41" s="20" t="n">
        <v>3.84412455</v>
      </c>
      <c r="S41" s="18" t="s">
        <v>481</v>
      </c>
      <c r="T41" s="20" t="s">
        <v>481</v>
      </c>
      <c r="U41" s="18" t="s">
        <v>481</v>
      </c>
      <c r="V41" s="20" t="s">
        <v>481</v>
      </c>
      <c r="W41" s="18" t="s">
        <v>481</v>
      </c>
      <c r="X41" s="20" t="s">
        <v>481</v>
      </c>
      <c r="Y41" s="18" t="s">
        <v>481</v>
      </c>
      <c r="Z41" s="20" t="s">
        <v>481</v>
      </c>
      <c r="AA41" s="18" t="n">
        <v>415.09449966</v>
      </c>
      <c r="AB41" s="20" t="n">
        <v>14.28969264</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row>
    <row r="45" spans="1:28">
      <c r="A45" s="15" t="s">
        <v>520</v>
      </c>
      <c r="B45" s="17" t="n">
        <v>5519</v>
      </c>
      <c r="C45" s="18">
        <f>(0.0/B45*100)</f>
        <v/>
      </c>
      <c r="D45" s="19" t="n">
        <v>5519</v>
      </c>
      <c r="E45" s="18" t="n">
        <v>354.38110882</v>
      </c>
      <c r="F45" s="20" t="n">
        <v>3.88173034</v>
      </c>
      <c r="G45" s="18" t="n">
        <v>349.91481158</v>
      </c>
      <c r="H45" s="20" t="n">
        <v>4.951152</v>
      </c>
      <c r="I45" s="18" t="n">
        <v>352.45976522</v>
      </c>
      <c r="J45" s="20" t="n">
        <v>3.42338142</v>
      </c>
      <c r="K45" s="18" t="n">
        <v>366.07580684</v>
      </c>
      <c r="L45" s="20" t="n">
        <v>6.4735652</v>
      </c>
      <c r="M45" s="18" t="n">
        <v>366.47027898</v>
      </c>
      <c r="N45" s="20" t="n">
        <v>4.05840317</v>
      </c>
      <c r="O45" s="18" t="n">
        <v>389.23212572</v>
      </c>
      <c r="P45" s="20" t="n">
        <v>7.8787007</v>
      </c>
      <c r="Q45" s="18" t="n">
        <v>359.42950373</v>
      </c>
      <c r="R45" s="20" t="n">
        <v>7.86348848</v>
      </c>
      <c r="S45" s="18" t="s">
        <v>481</v>
      </c>
      <c r="T45" s="20" t="s">
        <v>481</v>
      </c>
      <c r="U45" s="18" t="s">
        <v>481</v>
      </c>
      <c r="V45" s="20" t="s">
        <v>481</v>
      </c>
      <c r="W45" s="18" t="s">
        <v>481</v>
      </c>
      <c r="X45" s="20" t="s">
        <v>481</v>
      </c>
      <c r="Y45" s="18" t="n">
        <v>341.13783162</v>
      </c>
      <c r="Z45" s="20" t="n">
        <v>11.42891333</v>
      </c>
      <c r="AA45" s="18" t="n">
        <v>353.18909999</v>
      </c>
      <c r="AB45" s="20" t="n">
        <v>5.04460893</v>
      </c>
    </row>
    <row r="46" spans="1:28">
      <c r="A46" s="15" t="s">
        <v>521</v>
      </c>
      <c r="B46" s="17" t="n">
        <v>23141</v>
      </c>
      <c r="C46" s="18">
        <f>(1128.0/B46*100)</f>
        <v/>
      </c>
      <c r="D46" s="19" t="n">
        <v>22013</v>
      </c>
      <c r="E46" s="18" t="n">
        <v>348.78504728</v>
      </c>
      <c r="F46" s="20" t="n">
        <v>6.10815099</v>
      </c>
      <c r="G46" s="18" t="n">
        <v>350.80122224</v>
      </c>
      <c r="H46" s="20" t="n">
        <v>3.45962397</v>
      </c>
      <c r="I46" s="18" t="n">
        <v>360.20214061</v>
      </c>
      <c r="J46" s="20" t="n">
        <v>3.93346944</v>
      </c>
      <c r="K46" s="18" t="n">
        <v>352.69429105</v>
      </c>
      <c r="L46" s="20" t="n">
        <v>7.65581095</v>
      </c>
      <c r="M46" s="18" t="n">
        <v>391.85564841</v>
      </c>
      <c r="N46" s="20" t="n">
        <v>2.90975355</v>
      </c>
      <c r="O46" s="18" t="n">
        <v>391.34804376</v>
      </c>
      <c r="P46" s="20" t="n">
        <v>8.28826939</v>
      </c>
      <c r="Q46" s="18" t="n">
        <v>416.512406</v>
      </c>
      <c r="R46" s="20" t="n">
        <v>5.52186324</v>
      </c>
      <c r="S46" s="18" t="s">
        <v>481</v>
      </c>
      <c r="T46" s="20" t="s">
        <v>481</v>
      </c>
      <c r="U46" s="18" t="s">
        <v>481</v>
      </c>
      <c r="V46" s="20" t="s">
        <v>481</v>
      </c>
      <c r="W46" s="18" t="s">
        <v>481</v>
      </c>
      <c r="X46" s="20" t="s">
        <v>481</v>
      </c>
      <c r="Y46" s="18" t="s">
        <v>481</v>
      </c>
      <c r="Z46" s="20" t="s">
        <v>481</v>
      </c>
      <c r="AA46" s="18" t="n">
        <v>338.1658579</v>
      </c>
      <c r="AB46" s="20" t="n">
        <v>5.18766965</v>
      </c>
    </row>
    <row r="47" spans="1:28">
      <c r="A47" s="15" t="s">
        <v>522</v>
      </c>
      <c r="B47" s="17" t="n">
        <v>5928</v>
      </c>
      <c r="C47" s="18">
        <f>(68.0/B47*100)</f>
        <v/>
      </c>
      <c r="D47" s="19" t="n">
        <v>5860</v>
      </c>
      <c r="E47" s="18" t="n">
        <v>350.72850044</v>
      </c>
      <c r="F47" s="20" t="n">
        <v>19.15066779</v>
      </c>
      <c r="G47" s="18" t="n">
        <v>338.96368495</v>
      </c>
      <c r="H47" s="20" t="n">
        <v>14.90681006</v>
      </c>
      <c r="I47" s="18" t="n">
        <v>381.16963625</v>
      </c>
      <c r="J47" s="20" t="n">
        <v>7.85234542</v>
      </c>
      <c r="K47" s="18" t="n">
        <v>423.21461983</v>
      </c>
      <c r="L47" s="20" t="n">
        <v>6.18529173</v>
      </c>
      <c r="M47" s="18" t="n">
        <v>429.55416702</v>
      </c>
      <c r="N47" s="20" t="n">
        <v>3.94030552</v>
      </c>
      <c r="O47" s="18" t="n">
        <v>440.83888076</v>
      </c>
      <c r="P47" s="20" t="n">
        <v>6.64319251</v>
      </c>
      <c r="Q47" s="18" t="n">
        <v>471.70191909</v>
      </c>
      <c r="R47" s="20" t="n">
        <v>4.66563881</v>
      </c>
      <c r="S47" s="18" t="s">
        <v>481</v>
      </c>
      <c r="T47" s="20" t="s">
        <v>481</v>
      </c>
      <c r="U47" s="18" t="s">
        <v>481</v>
      </c>
      <c r="V47" s="20" t="s">
        <v>481</v>
      </c>
      <c r="W47" s="18" t="s">
        <v>481</v>
      </c>
      <c r="X47" s="20" t="s">
        <v>481</v>
      </c>
      <c r="Y47" s="18" t="s">
        <v>481</v>
      </c>
      <c r="Z47" s="20" t="s">
        <v>481</v>
      </c>
      <c r="AA47" s="18" t="n">
        <v>392.54779298</v>
      </c>
      <c r="AB47" s="20" t="n">
        <v>12.58223387</v>
      </c>
    </row>
    <row r="48" spans="1:28">
      <c r="A48" s="15" t="s">
        <v>523</v>
      </c>
      <c r="B48" s="17" t="n">
        <v>9841</v>
      </c>
      <c r="C48" s="18">
        <f>(7.0/B48*100)</f>
        <v/>
      </c>
      <c r="D48" s="19" t="n">
        <v>9834</v>
      </c>
      <c r="E48" s="18" t="n">
        <v>502.91800163</v>
      </c>
      <c r="F48" s="20" t="n">
        <v>5.61871544</v>
      </c>
      <c r="G48" s="18" t="n">
        <v>519.17823773</v>
      </c>
      <c r="H48" s="20" t="n">
        <v>6.1578674</v>
      </c>
      <c r="I48" s="18" t="n">
        <v>518.52378906</v>
      </c>
      <c r="J48" s="20" t="n">
        <v>5.69905646</v>
      </c>
      <c r="K48" s="18" t="n">
        <v>535.50734156</v>
      </c>
      <c r="L48" s="20" t="n">
        <v>9.93293821</v>
      </c>
      <c r="M48" s="18" t="n">
        <v>558.37878671</v>
      </c>
      <c r="N48" s="20" t="n">
        <v>5.06260409</v>
      </c>
      <c r="O48" s="18" t="n">
        <v>591.17723888</v>
      </c>
      <c r="P48" s="20" t="n">
        <v>8.39208417</v>
      </c>
      <c r="Q48" s="18" t="n">
        <v>566.26568488</v>
      </c>
      <c r="R48" s="20" t="n">
        <v>13.28486785</v>
      </c>
      <c r="S48" s="18" t="s">
        <v>481</v>
      </c>
      <c r="T48" s="20" t="s">
        <v>481</v>
      </c>
      <c r="U48" s="18" t="s">
        <v>481</v>
      </c>
      <c r="V48" s="20" t="s">
        <v>481</v>
      </c>
      <c r="W48" s="18" t="s">
        <v>481</v>
      </c>
      <c r="X48" s="20" t="s">
        <v>481</v>
      </c>
      <c r="Y48" s="18" t="s">
        <v>481</v>
      </c>
      <c r="Z48" s="20" t="s">
        <v>481</v>
      </c>
      <c r="AA48" s="18" t="n">
        <v>486.92934043</v>
      </c>
      <c r="AB48" s="20" t="n">
        <v>35.16846489</v>
      </c>
    </row>
    <row r="49" spans="1:28">
      <c r="A49" s="15" t="s">
        <v>524</v>
      </c>
      <c r="B49" s="17" t="n">
        <v>6349</v>
      </c>
      <c r="C49" s="18">
        <f>(56.0/B49*100)</f>
        <v/>
      </c>
      <c r="D49" s="19" t="n">
        <v>6293</v>
      </c>
      <c r="E49" s="18" t="n">
        <v>375.1183612</v>
      </c>
      <c r="F49" s="20" t="n">
        <v>5.94696774</v>
      </c>
      <c r="G49" s="18" t="n">
        <v>391.48949775</v>
      </c>
      <c r="H49" s="20" t="n">
        <v>4.13361201</v>
      </c>
      <c r="I49" s="18" t="n">
        <v>394.92830406</v>
      </c>
      <c r="J49" s="20" t="n">
        <v>4.91451092</v>
      </c>
      <c r="K49" s="18" t="s">
        <v>481</v>
      </c>
      <c r="L49" s="20" t="s">
        <v>481</v>
      </c>
      <c r="M49" s="18" t="n">
        <v>421.02395797</v>
      </c>
      <c r="N49" s="20" t="n">
        <v>4.3117283</v>
      </c>
      <c r="O49" s="18" t="n">
        <v>417.1135963</v>
      </c>
      <c r="P49" s="20" t="n">
        <v>4.08182074</v>
      </c>
      <c r="Q49" s="18" t="n">
        <v>432.47055601</v>
      </c>
      <c r="R49" s="20" t="n">
        <v>4.26014362</v>
      </c>
      <c r="S49" s="18" t="s">
        <v>481</v>
      </c>
      <c r="T49" s="20" t="s">
        <v>481</v>
      </c>
      <c r="U49" s="18" t="s">
        <v>481</v>
      </c>
      <c r="V49" s="20" t="s">
        <v>481</v>
      </c>
      <c r="W49" s="18" t="s">
        <v>481</v>
      </c>
      <c r="X49" s="20" t="s">
        <v>481</v>
      </c>
      <c r="Y49" s="18" t="n">
        <v>405.93099263</v>
      </c>
      <c r="Z49" s="20" t="n">
        <v>37.47698079</v>
      </c>
      <c r="AA49" s="18" t="n">
        <v>384.20712603</v>
      </c>
      <c r="AB49" s="20" t="n">
        <v>16.22643385</v>
      </c>
    </row>
    <row r="50" spans="1:28">
      <c r="A50" s="15" t="s">
        <v>525</v>
      </c>
      <c r="B50" s="17" t="n">
        <v>11795</v>
      </c>
      <c r="C50" s="18">
        <f>(218.0/B50*100)</f>
        <v/>
      </c>
      <c r="D50" s="19" t="n">
        <v>11577</v>
      </c>
      <c r="E50" s="18" t="n">
        <v>367.29285262</v>
      </c>
      <c r="F50" s="20" t="n">
        <v>3.97171237</v>
      </c>
      <c r="G50" s="18" t="s">
        <v>481</v>
      </c>
      <c r="H50" s="20" t="s">
        <v>481</v>
      </c>
      <c r="I50" s="18" t="n">
        <v>382.58640776</v>
      </c>
      <c r="J50" s="20" t="n">
        <v>4.29944675</v>
      </c>
      <c r="K50" s="18" t="n">
        <v>362.0264074</v>
      </c>
      <c r="L50" s="20" t="n">
        <v>3.25567891</v>
      </c>
      <c r="M50" s="18" t="n">
        <v>396.09213315</v>
      </c>
      <c r="N50" s="20" t="n">
        <v>3.29859497</v>
      </c>
      <c r="O50" s="18" t="n">
        <v>401.51568411</v>
      </c>
      <c r="P50" s="20" t="n">
        <v>3.06280737</v>
      </c>
      <c r="Q50" s="18" t="n">
        <v>406.59147694</v>
      </c>
      <c r="R50" s="20" t="n">
        <v>5.01814298</v>
      </c>
      <c r="S50" s="18" t="s">
        <v>481</v>
      </c>
      <c r="T50" s="20" t="s">
        <v>481</v>
      </c>
      <c r="U50" s="18" t="s">
        <v>481</v>
      </c>
      <c r="V50" s="20" t="s">
        <v>481</v>
      </c>
      <c r="W50" s="18" t="s">
        <v>481</v>
      </c>
      <c r="X50" s="20" t="s">
        <v>481</v>
      </c>
      <c r="Y50" s="18" t="s">
        <v>481</v>
      </c>
      <c r="Z50" s="20" t="s">
        <v>481</v>
      </c>
      <c r="AA50" s="18" t="n">
        <v>341.40828364</v>
      </c>
      <c r="AB50" s="20" t="n">
        <v>15.00371466</v>
      </c>
    </row>
    <row r="51" spans="1:28">
      <c r="A51" s="15" t="s">
        <v>526</v>
      </c>
      <c r="B51" s="17" t="n">
        <v>6866</v>
      </c>
      <c r="C51" s="18">
        <f>(116.0/B51*100)</f>
        <v/>
      </c>
      <c r="D51" s="19" t="n">
        <v>6750</v>
      </c>
      <c r="E51" s="18" t="n">
        <v>362.59449165</v>
      </c>
      <c r="F51" s="20" t="n">
        <v>3.93070736</v>
      </c>
      <c r="G51" s="18" t="n">
        <v>391.9904988</v>
      </c>
      <c r="H51" s="20" t="n">
        <v>2.62234259</v>
      </c>
      <c r="I51" s="18" t="n">
        <v>378.83459756</v>
      </c>
      <c r="J51" s="20" t="n">
        <v>4.62988581</v>
      </c>
      <c r="K51" s="18" t="n">
        <v>370.15829358</v>
      </c>
      <c r="L51" s="20" t="n">
        <v>12.33164709</v>
      </c>
      <c r="M51" s="18" t="n">
        <v>406.77224179</v>
      </c>
      <c r="N51" s="20" t="n">
        <v>3.53019945</v>
      </c>
      <c r="O51" s="18" t="n">
        <v>387.73344522</v>
      </c>
      <c r="P51" s="20" t="n">
        <v>3.70162991</v>
      </c>
      <c r="Q51" s="18" t="n">
        <v>425.37537873</v>
      </c>
      <c r="R51" s="20" t="n">
        <v>3.99757322</v>
      </c>
      <c r="S51" s="18" t="s">
        <v>481</v>
      </c>
      <c r="T51" s="20" t="s">
        <v>481</v>
      </c>
      <c r="U51" s="18" t="s">
        <v>481</v>
      </c>
      <c r="V51" s="20" t="s">
        <v>481</v>
      </c>
      <c r="W51" s="18" t="s">
        <v>481</v>
      </c>
      <c r="X51" s="20" t="s">
        <v>481</v>
      </c>
      <c r="Y51" s="18" t="s">
        <v>481</v>
      </c>
      <c r="Z51" s="20" t="s">
        <v>481</v>
      </c>
      <c r="AA51" s="18" t="n">
        <v>378.54922922</v>
      </c>
      <c r="AB51" s="20" t="n">
        <v>12.15472985</v>
      </c>
    </row>
    <row r="52" spans="1:28">
      <c r="A52" s="15" t="s">
        <v>527</v>
      </c>
      <c r="B52" s="17" t="n">
        <v>5809</v>
      </c>
      <c r="C52" s="18">
        <f>(70.0/B52*100)</f>
        <v/>
      </c>
      <c r="D52" s="19" t="n">
        <v>5739</v>
      </c>
      <c r="E52" s="18" t="n">
        <v>351.57782195</v>
      </c>
      <c r="F52" s="20" t="n">
        <v>26.03456795</v>
      </c>
      <c r="G52" s="18" t="n">
        <v>386.10071979</v>
      </c>
      <c r="H52" s="20" t="n">
        <v>15.96356356</v>
      </c>
      <c r="I52" s="18" t="n">
        <v>435.01305118</v>
      </c>
      <c r="J52" s="20" t="n">
        <v>5.12785389</v>
      </c>
      <c r="K52" s="18" t="n">
        <v>438.82113584</v>
      </c>
      <c r="L52" s="20" t="n">
        <v>5.15733548</v>
      </c>
      <c r="M52" s="18" t="n">
        <v>469.55551904</v>
      </c>
      <c r="N52" s="20" t="n">
        <v>3.13038604</v>
      </c>
      <c r="O52" s="18" t="n">
        <v>435.50365092</v>
      </c>
      <c r="P52" s="20" t="n">
        <v>4.16351756</v>
      </c>
      <c r="Q52" s="18" t="n">
        <v>503.24131018</v>
      </c>
      <c r="R52" s="20" t="n">
        <v>4.19478892</v>
      </c>
      <c r="S52" s="18" t="s">
        <v>481</v>
      </c>
      <c r="T52" s="20" t="s">
        <v>481</v>
      </c>
      <c r="U52" s="18" t="s">
        <v>481</v>
      </c>
      <c r="V52" s="20" t="s">
        <v>481</v>
      </c>
      <c r="W52" s="18" t="s">
        <v>481</v>
      </c>
      <c r="X52" s="20" t="s">
        <v>481</v>
      </c>
      <c r="Y52" s="18" t="s">
        <v>481</v>
      </c>
      <c r="Z52" s="20" t="s">
        <v>481</v>
      </c>
      <c r="AA52" s="18" t="n">
        <v>420.14500204</v>
      </c>
      <c r="AB52" s="20" t="n">
        <v>30.09282193</v>
      </c>
    </row>
    <row r="53" spans="1:28">
      <c r="A53" s="15" t="s">
        <v>528</v>
      </c>
      <c r="B53" s="17" t="n">
        <v>5571</v>
      </c>
      <c r="C53" s="18">
        <f>(84.0/B53*100)</f>
        <v/>
      </c>
      <c r="D53" s="19" t="n">
        <v>5487</v>
      </c>
      <c r="E53" s="18" t="n">
        <v>377.79574866</v>
      </c>
      <c r="F53" s="20" t="n">
        <v>20.3046973</v>
      </c>
      <c r="G53" s="18" t="n">
        <v>417.785823</v>
      </c>
      <c r="H53" s="20" t="n">
        <v>7.69115341</v>
      </c>
      <c r="I53" s="18" t="n">
        <v>395.13979328</v>
      </c>
      <c r="J53" s="20" t="n">
        <v>5.76862085</v>
      </c>
      <c r="K53" s="18" t="n">
        <v>385.32849358</v>
      </c>
      <c r="L53" s="20" t="n">
        <v>8.47341722</v>
      </c>
      <c r="M53" s="18" t="n">
        <v>427.39070072</v>
      </c>
      <c r="N53" s="20" t="n">
        <v>2.57577847</v>
      </c>
      <c r="O53" s="18" t="n">
        <v>438.95116433</v>
      </c>
      <c r="P53" s="20" t="n">
        <v>6.74653532</v>
      </c>
      <c r="Q53" s="18" t="n">
        <v>459.50322022</v>
      </c>
      <c r="R53" s="20" t="n">
        <v>2.68623549</v>
      </c>
      <c r="S53" s="18" t="s">
        <v>481</v>
      </c>
      <c r="T53" s="20" t="s">
        <v>481</v>
      </c>
      <c r="U53" s="18" t="s">
        <v>481</v>
      </c>
      <c r="V53" s="20" t="s">
        <v>481</v>
      </c>
      <c r="W53" s="18" t="s">
        <v>481</v>
      </c>
      <c r="X53" s="20" t="s">
        <v>481</v>
      </c>
      <c r="Y53" s="18" t="s">
        <v>481</v>
      </c>
      <c r="Z53" s="20" t="s">
        <v>481</v>
      </c>
      <c r="AA53" s="18" t="n">
        <v>381.07911658</v>
      </c>
      <c r="AB53" s="20" t="n">
        <v>14.60857337</v>
      </c>
    </row>
    <row r="54" spans="1:28">
      <c r="A54" s="15" t="s">
        <v>529</v>
      </c>
      <c r="B54" s="17" t="n">
        <v>4740</v>
      </c>
      <c r="C54" s="18">
        <f>(38.0/B54*100)</f>
        <v/>
      </c>
      <c r="D54" s="19" t="n">
        <v>4702</v>
      </c>
      <c r="E54" s="18" t="n">
        <v>308.13833042</v>
      </c>
      <c r="F54" s="20" t="n">
        <v>5.52437595</v>
      </c>
      <c r="G54" s="18" t="n">
        <v>313.67880511</v>
      </c>
      <c r="H54" s="20" t="n">
        <v>5.95976206</v>
      </c>
      <c r="I54" s="18" t="n">
        <v>313.94637573</v>
      </c>
      <c r="J54" s="20" t="n">
        <v>3.63236405</v>
      </c>
      <c r="K54" s="18" t="n">
        <v>319.02870972</v>
      </c>
      <c r="L54" s="20" t="n">
        <v>7.23562346</v>
      </c>
      <c r="M54" s="18" t="n">
        <v>329.43008973</v>
      </c>
      <c r="N54" s="20" t="n">
        <v>3.29440372</v>
      </c>
      <c r="O54" s="18" t="n">
        <v>336.04935827</v>
      </c>
      <c r="P54" s="20" t="n">
        <v>6.51168305</v>
      </c>
      <c r="Q54" s="18" t="n">
        <v>340.48183735</v>
      </c>
      <c r="R54" s="20" t="n">
        <v>4.43938708</v>
      </c>
      <c r="S54" s="18" t="s">
        <v>481</v>
      </c>
      <c r="T54" s="20" t="s">
        <v>481</v>
      </c>
      <c r="U54" s="18" t="s">
        <v>481</v>
      </c>
      <c r="V54" s="20" t="s">
        <v>481</v>
      </c>
      <c r="W54" s="18" t="s">
        <v>481</v>
      </c>
      <c r="X54" s="20" t="s">
        <v>481</v>
      </c>
      <c r="Y54" s="18" t="s">
        <v>481</v>
      </c>
      <c r="Z54" s="20" t="s">
        <v>481</v>
      </c>
      <c r="AA54" s="18" t="n">
        <v>295.60008637</v>
      </c>
      <c r="AB54" s="20" t="n">
        <v>9.68649735</v>
      </c>
    </row>
    <row r="55" spans="1:28">
      <c r="A55" s="15" t="s">
        <v>530</v>
      </c>
      <c r="B55" s="17" t="n">
        <v>5316</v>
      </c>
      <c r="C55" s="18">
        <f>(22.0/B55*100)</f>
        <v/>
      </c>
      <c r="D55" s="19" t="n">
        <v>5294</v>
      </c>
      <c r="E55" s="18" t="n">
        <v>334.12596477</v>
      </c>
      <c r="F55" s="20" t="n">
        <v>36.5434621</v>
      </c>
      <c r="G55" s="18" t="n">
        <v>357.84383548</v>
      </c>
      <c r="H55" s="20" t="n">
        <v>20.10536254</v>
      </c>
      <c r="I55" s="18" t="n">
        <v>334.75587576</v>
      </c>
      <c r="J55" s="20" t="n">
        <v>9.14531594</v>
      </c>
      <c r="K55" s="18" t="n">
        <v>423.04459795</v>
      </c>
      <c r="L55" s="20" t="n">
        <v>12.54132455</v>
      </c>
      <c r="M55" s="18" t="n">
        <v>387.4654044</v>
      </c>
      <c r="N55" s="20" t="n">
        <v>2.9077473</v>
      </c>
      <c r="O55" s="18" t="s">
        <v>481</v>
      </c>
      <c r="P55" s="20" t="s">
        <v>481</v>
      </c>
      <c r="Q55" s="18" t="n">
        <v>428.36105396</v>
      </c>
      <c r="R55" s="20" t="n">
        <v>3.53226444</v>
      </c>
      <c r="S55" s="18" t="s">
        <v>481</v>
      </c>
      <c r="T55" s="20" t="s">
        <v>481</v>
      </c>
      <c r="U55" s="18" t="s">
        <v>481</v>
      </c>
      <c r="V55" s="20" t="s">
        <v>481</v>
      </c>
      <c r="W55" s="18" t="s">
        <v>481</v>
      </c>
      <c r="X55" s="20" t="s">
        <v>481</v>
      </c>
      <c r="Y55" s="18" t="n">
        <v>344.96489406</v>
      </c>
      <c r="Z55" s="20" t="n">
        <v>19.39265737</v>
      </c>
      <c r="AA55" s="18" t="n">
        <v>381.67073673</v>
      </c>
      <c r="AB55" s="20" t="n">
        <v>15.51711383</v>
      </c>
    </row>
    <row r="56" spans="1:28">
      <c r="A56" s="15" t="s">
        <v>531</v>
      </c>
      <c r="B56" s="17" t="n">
        <v>5359</v>
      </c>
      <c r="C56" s="18">
        <f>(76.0/B56*100)</f>
        <v/>
      </c>
      <c r="D56" s="19" t="n">
        <v>5283</v>
      </c>
      <c r="E56" s="18" t="n">
        <v>517.94307732</v>
      </c>
      <c r="F56" s="20" t="n">
        <v>7.94177902</v>
      </c>
      <c r="G56" s="18" t="n">
        <v>531.28681757</v>
      </c>
      <c r="H56" s="20" t="n">
        <v>4.24168884</v>
      </c>
      <c r="I56" s="18" t="n">
        <v>539.57297837</v>
      </c>
      <c r="J56" s="20" t="n">
        <v>3.7399825</v>
      </c>
      <c r="K56" s="18" t="n">
        <v>552.3258689</v>
      </c>
      <c r="L56" s="20" t="n">
        <v>4.21563748</v>
      </c>
      <c r="M56" s="18" t="n">
        <v>554.72140585</v>
      </c>
      <c r="N56" s="20" t="n">
        <v>3.49413119</v>
      </c>
      <c r="O56" s="18" t="n">
        <v>553.6544818</v>
      </c>
      <c r="P56" s="20" t="n">
        <v>11.29320824</v>
      </c>
      <c r="Q56" s="18" t="n">
        <v>574.73491232</v>
      </c>
      <c r="R56" s="20" t="n">
        <v>6.37671604</v>
      </c>
      <c r="S56" s="18" t="s">
        <v>481</v>
      </c>
      <c r="T56" s="20" t="s">
        <v>481</v>
      </c>
      <c r="U56" s="18" t="s">
        <v>481</v>
      </c>
      <c r="V56" s="20" t="s">
        <v>481</v>
      </c>
      <c r="W56" s="18" t="s">
        <v>481</v>
      </c>
      <c r="X56" s="20" t="s">
        <v>481</v>
      </c>
      <c r="Y56" s="18" t="s">
        <v>481</v>
      </c>
      <c r="Z56" s="20" t="s">
        <v>481</v>
      </c>
      <c r="AA56" s="18" t="n">
        <v>502.41463133</v>
      </c>
      <c r="AB56" s="20" t="n">
        <v>9.821896049999999</v>
      </c>
    </row>
    <row r="57" spans="1:28">
      <c r="A57" s="15" t="s">
        <v>532</v>
      </c>
      <c r="B57" s="17" t="n">
        <v>6513</v>
      </c>
      <c r="C57" s="18">
        <f>(0.0/B57*100)</f>
        <v/>
      </c>
      <c r="D57" s="19" t="n">
        <v>6513</v>
      </c>
      <c r="E57" s="18" t="n">
        <v>361.84552396</v>
      </c>
      <c r="F57" s="20" t="n">
        <v>5.80402182</v>
      </c>
      <c r="G57" s="18" t="n">
        <v>367.92430805</v>
      </c>
      <c r="H57" s="20" t="n">
        <v>3.57761509</v>
      </c>
      <c r="I57" s="18" t="n">
        <v>378.87742283</v>
      </c>
      <c r="J57" s="20" t="n">
        <v>4.17039978</v>
      </c>
      <c r="K57" s="18" t="n">
        <v>402.01726363</v>
      </c>
      <c r="L57" s="20" t="n">
        <v>9.710283950000001</v>
      </c>
      <c r="M57" s="18" t="n">
        <v>408.78269068</v>
      </c>
      <c r="N57" s="20" t="n">
        <v>4.1780627</v>
      </c>
      <c r="O57" s="18" t="n">
        <v>411.43669152</v>
      </c>
      <c r="P57" s="20" t="n">
        <v>16.39705925</v>
      </c>
      <c r="Q57" s="18" t="n">
        <v>443.66327693</v>
      </c>
      <c r="R57" s="20" t="n">
        <v>8.14764343</v>
      </c>
      <c r="S57" s="18" t="s">
        <v>481</v>
      </c>
      <c r="T57" s="20" t="s">
        <v>481</v>
      </c>
      <c r="U57" s="18" t="s">
        <v>481</v>
      </c>
      <c r="V57" s="20" t="s">
        <v>481</v>
      </c>
      <c r="W57" s="18" t="s">
        <v>481</v>
      </c>
      <c r="X57" s="20" t="s">
        <v>481</v>
      </c>
      <c r="Y57" s="18" t="n">
        <v>302.70479565</v>
      </c>
      <c r="Z57" s="20" t="n">
        <v>24.8308529</v>
      </c>
      <c r="AA57" s="18" t="n">
        <v>353.21277247</v>
      </c>
      <c r="AB57" s="20" t="n">
        <v>14.58679446</v>
      </c>
    </row>
    <row r="58" spans="1:28">
      <c r="A58" s="15" t="s">
        <v>533</v>
      </c>
      <c r="B58" s="17" t="n">
        <v>7267</v>
      </c>
      <c r="C58" s="18">
        <f>(10.0/B58*100)</f>
        <v/>
      </c>
      <c r="D58" s="19" t="n">
        <v>7257</v>
      </c>
      <c r="E58" s="18" t="n">
        <v>340.97744162</v>
      </c>
      <c r="F58" s="20" t="n">
        <v>10.92921876</v>
      </c>
      <c r="G58" s="18" t="n">
        <v>333.63081178</v>
      </c>
      <c r="H58" s="20" t="n">
        <v>7.33574188</v>
      </c>
      <c r="I58" s="18" t="n">
        <v>362.26140585</v>
      </c>
      <c r="J58" s="20" t="n">
        <v>4.48510414</v>
      </c>
      <c r="K58" s="18" t="n">
        <v>373.33489486</v>
      </c>
      <c r="L58" s="20" t="n">
        <v>5.65533502</v>
      </c>
      <c r="M58" s="18" t="n">
        <v>384.64892298</v>
      </c>
      <c r="N58" s="20" t="n">
        <v>3.79697585</v>
      </c>
      <c r="O58" s="18" t="n">
        <v>407.09200478</v>
      </c>
      <c r="P58" s="20" t="n">
        <v>3.48286403</v>
      </c>
      <c r="Q58" s="18" t="n">
        <v>394.30474109</v>
      </c>
      <c r="R58" s="20" t="n">
        <v>3.96063547</v>
      </c>
      <c r="S58" s="18" t="s">
        <v>481</v>
      </c>
      <c r="T58" s="20" t="s">
        <v>481</v>
      </c>
      <c r="U58" s="18" t="s">
        <v>481</v>
      </c>
      <c r="V58" s="20" t="s">
        <v>481</v>
      </c>
      <c r="W58" s="18" t="s">
        <v>481</v>
      </c>
      <c r="X58" s="20" t="s">
        <v>481</v>
      </c>
      <c r="Y58" s="18" t="n">
        <v>294.89277985</v>
      </c>
      <c r="Z58" s="20" t="n">
        <v>11.40468733</v>
      </c>
      <c r="AA58" s="18" t="n">
        <v>312.64813514</v>
      </c>
      <c r="AB58" s="20" t="n">
        <v>11.09256319</v>
      </c>
    </row>
    <row r="59" spans="1:28">
      <c r="A59" s="15" t="s">
        <v>534</v>
      </c>
      <c r="B59" s="17" t="n">
        <v>4826</v>
      </c>
      <c r="C59" s="18">
        <f>(26.0/B59*100)</f>
        <v/>
      </c>
      <c r="D59" s="19" t="n">
        <v>4800</v>
      </c>
      <c r="E59" s="18" t="n">
        <v>335.03627758</v>
      </c>
      <c r="F59" s="20" t="n">
        <v>12.42179796</v>
      </c>
      <c r="G59" s="18" t="n">
        <v>341.16467353</v>
      </c>
      <c r="H59" s="20" t="n">
        <v>4.6804527</v>
      </c>
      <c r="I59" s="18" t="n">
        <v>362.40550162</v>
      </c>
      <c r="J59" s="20" t="n">
        <v>3.17997089</v>
      </c>
      <c r="K59" s="18" t="n">
        <v>332.36804012</v>
      </c>
      <c r="L59" s="20" t="n">
        <v>7.33717877</v>
      </c>
      <c r="M59" s="18" t="n">
        <v>371.83176979</v>
      </c>
      <c r="N59" s="20" t="n">
        <v>2.38560224</v>
      </c>
      <c r="O59" s="18" t="n">
        <v>349.32765578</v>
      </c>
      <c r="P59" s="20" t="n">
        <v>4.70311594</v>
      </c>
      <c r="Q59" s="18" t="n">
        <v>370.51140781</v>
      </c>
      <c r="R59" s="20" t="n">
        <v>4.29892642</v>
      </c>
      <c r="S59" s="18" t="s">
        <v>481</v>
      </c>
      <c r="T59" s="20" t="s">
        <v>481</v>
      </c>
      <c r="U59" s="18" t="s">
        <v>481</v>
      </c>
      <c r="V59" s="20" t="s">
        <v>481</v>
      </c>
      <c r="W59" s="18" t="n">
        <v>360.9092</v>
      </c>
      <c r="X59" s="20" t="n">
        <v>24.24101327</v>
      </c>
      <c r="Y59" s="18" t="n">
        <v>316.16524347</v>
      </c>
      <c r="Z59" s="20" t="n">
        <v>19.28481246</v>
      </c>
      <c r="AA59" s="18" t="n">
        <v>290.89679409</v>
      </c>
      <c r="AB59" s="20" t="n">
        <v>8.0021436</v>
      </c>
    </row>
    <row r="60" spans="1:28">
      <c r="A60" s="15" t="s">
        <v>535</v>
      </c>
      <c r="B60" s="17" t="n">
        <v>4546</v>
      </c>
      <c r="C60" s="18">
        <f>(15.0/B60*100)</f>
        <v/>
      </c>
      <c r="D60" s="19" t="n">
        <v>4531</v>
      </c>
      <c r="E60" s="18" t="n">
        <v>348.83211175</v>
      </c>
      <c r="F60" s="20" t="n">
        <v>6.7956696</v>
      </c>
      <c r="G60" s="18" t="n">
        <v>390.94653569</v>
      </c>
      <c r="H60" s="20" t="n">
        <v>5.82062696</v>
      </c>
      <c r="I60" s="18" t="n">
        <v>377.37061395</v>
      </c>
      <c r="J60" s="20" t="n">
        <v>7.06512381</v>
      </c>
      <c r="K60" s="18" t="n">
        <v>423.17787958</v>
      </c>
      <c r="L60" s="20" t="n">
        <v>6.64001596</v>
      </c>
      <c r="M60" s="18" t="n">
        <v>411.32954249</v>
      </c>
      <c r="N60" s="20" t="n">
        <v>4.38850284</v>
      </c>
      <c r="O60" s="18" t="n">
        <v>430.36716662</v>
      </c>
      <c r="P60" s="20" t="n">
        <v>7.01908163</v>
      </c>
      <c r="Q60" s="18" t="n">
        <v>384.65211259</v>
      </c>
      <c r="R60" s="20" t="n">
        <v>9.192042259999999</v>
      </c>
      <c r="S60" s="18" t="s">
        <v>481</v>
      </c>
      <c r="T60" s="20" t="s">
        <v>481</v>
      </c>
      <c r="U60" s="18" t="s">
        <v>481</v>
      </c>
      <c r="V60" s="20" t="s">
        <v>481</v>
      </c>
      <c r="W60" s="18" t="s">
        <v>481</v>
      </c>
      <c r="X60" s="20" t="s">
        <v>481</v>
      </c>
      <c r="Y60" s="18" t="n">
        <v>355.21586155</v>
      </c>
      <c r="Z60" s="20" t="n">
        <v>21.50298627</v>
      </c>
      <c r="AA60" s="18" t="n">
        <v>374.0494845</v>
      </c>
      <c r="AB60" s="20" t="n">
        <v>12.73778579</v>
      </c>
    </row>
    <row r="61" spans="1:28">
      <c r="A61" s="15" t="s">
        <v>536</v>
      </c>
      <c r="B61" s="17" t="n">
        <v>6525</v>
      </c>
      <c r="C61" s="18">
        <f>(135.0/B61*100)</f>
        <v/>
      </c>
      <c r="D61" s="19" t="n">
        <v>6390</v>
      </c>
      <c r="E61" s="18" t="n">
        <v>422.94827367</v>
      </c>
      <c r="F61" s="20" t="n">
        <v>30.50310275</v>
      </c>
      <c r="G61" s="18" t="n">
        <v>423.23189787</v>
      </c>
      <c r="H61" s="20" t="n">
        <v>15.42908183</v>
      </c>
      <c r="I61" s="18" t="n">
        <v>433.58865954</v>
      </c>
      <c r="J61" s="20" t="n">
        <v>7.93571489</v>
      </c>
      <c r="K61" s="18" t="n">
        <v>436.86559275</v>
      </c>
      <c r="L61" s="20" t="n">
        <v>7.43112399</v>
      </c>
      <c r="M61" s="18" t="n">
        <v>458.35886271</v>
      </c>
      <c r="N61" s="20" t="n">
        <v>3.01950454</v>
      </c>
      <c r="O61" s="18" t="n">
        <v>480.96024226</v>
      </c>
      <c r="P61" s="20" t="n">
        <v>3.11834535</v>
      </c>
      <c r="Q61" s="18" t="n">
        <v>500.31317376</v>
      </c>
      <c r="R61" s="20" t="n">
        <v>3.36882963</v>
      </c>
      <c r="S61" s="18" t="s">
        <v>481</v>
      </c>
      <c r="T61" s="20" t="s">
        <v>481</v>
      </c>
      <c r="U61" s="18" t="s">
        <v>481</v>
      </c>
      <c r="V61" s="20" t="s">
        <v>481</v>
      </c>
      <c r="W61" s="18" t="s">
        <v>481</v>
      </c>
      <c r="X61" s="20" t="s">
        <v>481</v>
      </c>
      <c r="Y61" s="18" t="s">
        <v>481</v>
      </c>
      <c r="Z61" s="20" t="s">
        <v>481</v>
      </c>
      <c r="AA61" s="18" t="n">
        <v>450.74371845</v>
      </c>
      <c r="AB61" s="20" t="n">
        <v>11.31528864</v>
      </c>
    </row>
    <row r="62" spans="1:28">
      <c r="A62" s="15" t="s">
        <v>537</v>
      </c>
      <c r="B62" s="17" t="n">
        <v>4476</v>
      </c>
      <c r="C62" s="18">
        <f>(3.0/B62*100)</f>
        <v/>
      </c>
      <c r="D62" s="19" t="n">
        <v>4473</v>
      </c>
      <c r="E62" s="18" t="n">
        <v>541.27372625</v>
      </c>
      <c r="F62" s="20" t="n">
        <v>5.99215676</v>
      </c>
      <c r="G62" s="18" t="n">
        <v>534.92278902</v>
      </c>
      <c r="H62" s="20" t="n">
        <v>3.26743469</v>
      </c>
      <c r="I62" s="18" t="n">
        <v>541.59726731</v>
      </c>
      <c r="J62" s="20" t="n">
        <v>2.30081079</v>
      </c>
      <c r="K62" s="18" t="n">
        <v>526.84036579</v>
      </c>
      <c r="L62" s="20" t="n">
        <v>5.57327902</v>
      </c>
      <c r="M62" s="18" t="n">
        <v>550.15267256</v>
      </c>
      <c r="N62" s="20" t="n">
        <v>3.1417843</v>
      </c>
      <c r="O62" s="18" t="n">
        <v>548.55161645</v>
      </c>
      <c r="P62" s="20" t="n">
        <v>4.87354286</v>
      </c>
      <c r="Q62" s="18" t="n">
        <v>556.70342621</v>
      </c>
      <c r="R62" s="20" t="n">
        <v>4.24031719</v>
      </c>
      <c r="S62" s="18" t="s">
        <v>481</v>
      </c>
      <c r="T62" s="20" t="s">
        <v>481</v>
      </c>
      <c r="U62" s="18" t="s">
        <v>481</v>
      </c>
      <c r="V62" s="20" t="s">
        <v>481</v>
      </c>
      <c r="W62" s="18" t="s">
        <v>481</v>
      </c>
      <c r="X62" s="20" t="s">
        <v>481</v>
      </c>
      <c r="Y62" s="18" t="s">
        <v>481</v>
      </c>
      <c r="Z62" s="20" t="s">
        <v>481</v>
      </c>
      <c r="AA62" s="18" t="n">
        <v>509.43622898</v>
      </c>
      <c r="AB62" s="20" t="n">
        <v>18.24226695</v>
      </c>
    </row>
    <row r="63" spans="1:28">
      <c r="A63" s="15" t="s">
        <v>538</v>
      </c>
      <c r="B63" s="17" t="n">
        <v>5324</v>
      </c>
      <c r="C63" s="18">
        <f>(13.0/B63*100)</f>
        <v/>
      </c>
      <c r="D63" s="19" t="n">
        <v>5311</v>
      </c>
      <c r="E63" s="18" t="n">
        <v>278.34367424</v>
      </c>
      <c r="F63" s="20" t="n">
        <v>23.49651978</v>
      </c>
      <c r="G63" s="18" t="n">
        <v>289.95325481</v>
      </c>
      <c r="H63" s="20" t="n">
        <v>15.1103942</v>
      </c>
      <c r="I63" s="18" t="n">
        <v>324.640967</v>
      </c>
      <c r="J63" s="20" t="n">
        <v>3.4282554</v>
      </c>
      <c r="K63" s="18" t="n">
        <v>399.35849719</v>
      </c>
      <c r="L63" s="20" t="n">
        <v>4.94317575</v>
      </c>
      <c r="M63" s="18" t="n">
        <v>374.94190521</v>
      </c>
      <c r="N63" s="20" t="n">
        <v>3.28154987</v>
      </c>
      <c r="O63" s="18" t="n">
        <v>374.33857068</v>
      </c>
      <c r="P63" s="20" t="n">
        <v>4.39830329</v>
      </c>
      <c r="Q63" s="18" t="n">
        <v>391.66209376</v>
      </c>
      <c r="R63" s="20" t="n">
        <v>2.80813375</v>
      </c>
      <c r="S63" s="18" t="s">
        <v>481</v>
      </c>
      <c r="T63" s="20" t="s">
        <v>481</v>
      </c>
      <c r="U63" s="18" t="s">
        <v>481</v>
      </c>
      <c r="V63" s="20" t="s">
        <v>481</v>
      </c>
      <c r="W63" s="18" t="s">
        <v>481</v>
      </c>
      <c r="X63" s="20" t="s">
        <v>481</v>
      </c>
      <c r="Y63" s="18" t="n">
        <v>315.28754296</v>
      </c>
      <c r="Z63" s="20" t="n">
        <v>28.02985944</v>
      </c>
      <c r="AA63" s="18" t="n">
        <v>327.81359312</v>
      </c>
      <c r="AB63" s="20" t="n">
        <v>11.98108373</v>
      </c>
    </row>
    <row r="64" spans="1:28">
      <c r="A64" s="15" t="s">
        <v>539</v>
      </c>
      <c r="B64" s="17" t="n">
        <v>3634</v>
      </c>
      <c r="C64" s="18">
        <f>(3.0/B64*100)</f>
        <v/>
      </c>
      <c r="D64" s="19" t="n">
        <v>3631</v>
      </c>
      <c r="E64" s="18" t="n">
        <v>387.69979324</v>
      </c>
      <c r="F64" s="20" t="n">
        <v>31.27555184</v>
      </c>
      <c r="G64" s="18" t="n">
        <v>435.27014355</v>
      </c>
      <c r="H64" s="20" t="n">
        <v>14.28194211</v>
      </c>
      <c r="I64" s="18" t="n">
        <v>452.26696476</v>
      </c>
      <c r="J64" s="20" t="n">
        <v>2.86254029</v>
      </c>
      <c r="K64" s="18" t="n">
        <v>448.78143344</v>
      </c>
      <c r="L64" s="20" t="n">
        <v>14.50924496</v>
      </c>
      <c r="M64" s="18" t="n">
        <v>505.52206153</v>
      </c>
      <c r="N64" s="20" t="n">
        <v>3.28818335</v>
      </c>
      <c r="O64" s="18" t="n">
        <v>497.15355869</v>
      </c>
      <c r="P64" s="20" t="n">
        <v>8.443409150000001</v>
      </c>
      <c r="Q64" s="18" t="n">
        <v>504.57288967</v>
      </c>
      <c r="R64" s="20" t="n">
        <v>4.35630436</v>
      </c>
      <c r="S64" s="18" t="s">
        <v>481</v>
      </c>
      <c r="T64" s="20" t="s">
        <v>481</v>
      </c>
      <c r="U64" s="18" t="s">
        <v>481</v>
      </c>
      <c r="V64" s="20" t="s">
        <v>481</v>
      </c>
      <c r="W64" s="18" t="n">
        <v>266.0753</v>
      </c>
      <c r="X64" s="20" t="n">
        <v>62.20975772</v>
      </c>
      <c r="Y64" s="18" t="n">
        <v>421.32829211</v>
      </c>
      <c r="Z64" s="20" t="n">
        <v>33.62316116</v>
      </c>
      <c r="AA64" s="18" t="n">
        <v>389.82997041</v>
      </c>
      <c r="AB64" s="20" t="n">
        <v>15.29942668</v>
      </c>
    </row>
    <row r="65" spans="1:28">
      <c r="A65" s="15" t="s">
        <v>540</v>
      </c>
      <c r="B65" s="17" t="n">
        <v>5325</v>
      </c>
      <c r="C65" s="18">
        <f>(14.0/B65*100)</f>
        <v/>
      </c>
      <c r="D65" s="19" t="n">
        <v>5311</v>
      </c>
      <c r="E65" s="18" t="n">
        <v>290.3468902</v>
      </c>
      <c r="F65" s="20" t="n">
        <v>34.24825211</v>
      </c>
      <c r="G65" s="18" t="n">
        <v>356.86312931</v>
      </c>
      <c r="H65" s="20" t="n">
        <v>13.21826694</v>
      </c>
      <c r="I65" s="18" t="n">
        <v>389.15932128</v>
      </c>
      <c r="J65" s="20" t="n">
        <v>5.24877426</v>
      </c>
      <c r="K65" s="18" t="n">
        <v>398.15655141</v>
      </c>
      <c r="L65" s="20" t="n">
        <v>7.23570871</v>
      </c>
      <c r="M65" s="18" t="n">
        <v>424.4948805</v>
      </c>
      <c r="N65" s="20" t="n">
        <v>2.67184706</v>
      </c>
      <c r="O65" s="18" t="n">
        <v>421.31700462</v>
      </c>
      <c r="P65" s="20" t="n">
        <v>4.57382399</v>
      </c>
      <c r="Q65" s="18" t="n">
        <v>443.52184636</v>
      </c>
      <c r="R65" s="20" t="n">
        <v>5.15785439</v>
      </c>
      <c r="S65" s="18" t="s">
        <v>481</v>
      </c>
      <c r="T65" s="20" t="s">
        <v>481</v>
      </c>
      <c r="U65" s="18" t="s">
        <v>481</v>
      </c>
      <c r="V65" s="20" t="s">
        <v>481</v>
      </c>
      <c r="W65" s="18" t="n">
        <v>333.6660418</v>
      </c>
      <c r="X65" s="20" t="n">
        <v>33.66076698</v>
      </c>
      <c r="Y65" s="18" t="n">
        <v>348.7526</v>
      </c>
      <c r="Z65" s="20" t="n">
        <v>35.1474763</v>
      </c>
      <c r="AA65" s="18" t="n">
        <v>375.07714893</v>
      </c>
      <c r="AB65" s="20" t="n">
        <v>16.09956086</v>
      </c>
    </row>
    <row r="66" spans="1:28">
      <c r="A66" s="15" t="s">
        <v>541</v>
      </c>
      <c r="B66" s="17" t="n">
        <v>5665</v>
      </c>
      <c r="C66" s="18">
        <f>(74.0/B66*100)</f>
        <v/>
      </c>
      <c r="D66" s="19" t="n">
        <v>5591</v>
      </c>
      <c r="E66" s="18" t="n">
        <v>378.2135697</v>
      </c>
      <c r="F66" s="20" t="n">
        <v>30.98292711</v>
      </c>
      <c r="G66" s="18" t="n">
        <v>357.45630431</v>
      </c>
      <c r="H66" s="20" t="n">
        <v>16.49826958</v>
      </c>
      <c r="I66" s="18" t="n">
        <v>384.31179393</v>
      </c>
      <c r="J66" s="20" t="n">
        <v>6.00241876</v>
      </c>
      <c r="K66" s="18" t="n">
        <v>412.36108002</v>
      </c>
      <c r="L66" s="20" t="n">
        <v>3.05672564</v>
      </c>
      <c r="M66" s="18" t="n">
        <v>427.50280503</v>
      </c>
      <c r="N66" s="20" t="n">
        <v>4.65744832</v>
      </c>
      <c r="O66" s="18" t="n">
        <v>422.16579282</v>
      </c>
      <c r="P66" s="20" t="n">
        <v>2.94591145</v>
      </c>
      <c r="Q66" s="18" t="n">
        <v>427.69258704</v>
      </c>
      <c r="R66" s="20" t="n">
        <v>3.17164902</v>
      </c>
      <c r="S66" s="18" t="s">
        <v>481</v>
      </c>
      <c r="T66" s="20" t="s">
        <v>481</v>
      </c>
      <c r="U66" s="18" t="s">
        <v>481</v>
      </c>
      <c r="V66" s="20" t="s">
        <v>481</v>
      </c>
      <c r="W66" s="18" t="s">
        <v>481</v>
      </c>
      <c r="X66" s="20" t="s">
        <v>481</v>
      </c>
      <c r="Y66" s="18" t="s">
        <v>481</v>
      </c>
      <c r="Z66" s="20" t="s">
        <v>481</v>
      </c>
      <c r="AA66" s="18" t="n">
        <v>370.33883329</v>
      </c>
      <c r="AB66" s="20" t="n">
        <v>14.16579939</v>
      </c>
    </row>
    <row r="67" spans="1:28">
      <c r="A67" s="15" t="s">
        <v>542</v>
      </c>
      <c r="B67" s="17" t="n">
        <v>6971</v>
      </c>
      <c r="C67" s="18">
        <f>(21.0/B67*100)</f>
        <v/>
      </c>
      <c r="D67" s="19" t="n">
        <v>6950</v>
      </c>
      <c r="E67" s="18" t="n">
        <v>333.53989694</v>
      </c>
      <c r="F67" s="20" t="n">
        <v>9.12190075</v>
      </c>
      <c r="G67" s="18" t="n">
        <v>353.63572194</v>
      </c>
      <c r="H67" s="20" t="n">
        <v>3.60994596</v>
      </c>
      <c r="I67" s="18" t="n">
        <v>358.89367156</v>
      </c>
      <c r="J67" s="20" t="n">
        <v>3.27358154</v>
      </c>
      <c r="K67" s="18" t="n">
        <v>366.52270142</v>
      </c>
      <c r="L67" s="20" t="n">
        <v>4.52342992</v>
      </c>
      <c r="M67" s="18" t="n">
        <v>400.18975767</v>
      </c>
      <c r="N67" s="20" t="n">
        <v>2.85631937</v>
      </c>
      <c r="O67" s="18" t="n">
        <v>422.77438338</v>
      </c>
      <c r="P67" s="20" t="n">
        <v>4.53149534</v>
      </c>
      <c r="Q67" s="18" t="n">
        <v>413.84909479</v>
      </c>
      <c r="R67" s="20" t="n">
        <v>5.63449119</v>
      </c>
      <c r="S67" s="18" t="s">
        <v>481</v>
      </c>
      <c r="T67" s="20" t="s">
        <v>481</v>
      </c>
      <c r="U67" s="18" t="s">
        <v>481</v>
      </c>
      <c r="V67" s="20" t="s">
        <v>481</v>
      </c>
      <c r="W67" s="18" t="s">
        <v>481</v>
      </c>
      <c r="X67" s="20" t="s">
        <v>481</v>
      </c>
      <c r="Y67" s="18" t="s">
        <v>481</v>
      </c>
      <c r="Z67" s="20" t="s">
        <v>481</v>
      </c>
      <c r="AA67" s="18" t="n">
        <v>326.42874263</v>
      </c>
      <c r="AB67" s="20" t="n">
        <v>17.21487901</v>
      </c>
    </row>
    <row r="68" spans="1:28">
      <c r="A68" s="15" t="s">
        <v>543</v>
      </c>
      <c r="B68" s="17" t="n">
        <v>12083</v>
      </c>
      <c r="C68" s="18">
        <f>(26.0/B68*100)</f>
        <v/>
      </c>
      <c r="D68" s="19" t="n">
        <v>12057</v>
      </c>
      <c r="E68" s="18" t="n">
        <v>352.62492793</v>
      </c>
      <c r="F68" s="20" t="n">
        <v>5.10029294</v>
      </c>
      <c r="G68" s="18" t="n">
        <v>369.59962231</v>
      </c>
      <c r="H68" s="20" t="n">
        <v>7.11429676</v>
      </c>
      <c r="I68" s="18" t="n">
        <v>371.0176659</v>
      </c>
      <c r="J68" s="20" t="n">
        <v>4.36200162</v>
      </c>
      <c r="K68" s="18" t="n">
        <v>392.137741</v>
      </c>
      <c r="L68" s="20" t="n">
        <v>5.67086074</v>
      </c>
      <c r="M68" s="18" t="n">
        <v>395.45330903</v>
      </c>
      <c r="N68" s="20" t="n">
        <v>2.84544695</v>
      </c>
      <c r="O68" s="18" t="n">
        <v>420.46417345</v>
      </c>
      <c r="P68" s="20" t="n">
        <v>3.15979632</v>
      </c>
      <c r="Q68" s="18" t="n">
        <v>414.02997537</v>
      </c>
      <c r="R68" s="20" t="n">
        <v>1.50351792</v>
      </c>
      <c r="S68" s="18" t="s">
        <v>481</v>
      </c>
      <c r="T68" s="20" t="s">
        <v>481</v>
      </c>
      <c r="U68" s="18" t="s">
        <v>481</v>
      </c>
      <c r="V68" s="20" t="s">
        <v>481</v>
      </c>
      <c r="W68" s="18" t="s">
        <v>481</v>
      </c>
      <c r="X68" s="20" t="s">
        <v>481</v>
      </c>
      <c r="Y68" s="18" t="s">
        <v>481</v>
      </c>
      <c r="Z68" s="20" t="s">
        <v>481</v>
      </c>
      <c r="AA68" s="18" t="n">
        <v>379.41253035</v>
      </c>
      <c r="AB68" s="20" t="n">
        <v>7.24799331</v>
      </c>
    </row>
    <row r="69" spans="1:28">
      <c r="A69" s="15" t="s">
        <v>544</v>
      </c>
      <c r="B69" s="17" t="n">
        <v>4876</v>
      </c>
      <c r="C69" s="18">
        <f>(0.0/B69*100)</f>
        <v/>
      </c>
      <c r="D69" s="19" t="n">
        <v>4876</v>
      </c>
      <c r="E69" s="18" t="n">
        <v>371.55519337</v>
      </c>
      <c r="F69" s="20" t="n">
        <v>19.53984775</v>
      </c>
      <c r="G69" s="18" t="n">
        <v>398.73389666</v>
      </c>
      <c r="H69" s="20" t="n">
        <v>7.6900257</v>
      </c>
      <c r="I69" s="18" t="n">
        <v>431.07851575</v>
      </c>
      <c r="J69" s="20" t="n">
        <v>5.45899763</v>
      </c>
      <c r="K69" s="18" t="n">
        <v>406.72011821</v>
      </c>
      <c r="L69" s="20" t="n">
        <v>8.87640977</v>
      </c>
      <c r="M69" s="18" t="n">
        <v>436.1522705</v>
      </c>
      <c r="N69" s="20" t="n">
        <v>3.88091812</v>
      </c>
      <c r="O69" s="18" t="n">
        <v>443.9381191</v>
      </c>
      <c r="P69" s="20" t="n">
        <v>4.73111907</v>
      </c>
      <c r="Q69" s="18" t="n">
        <v>478.48616589</v>
      </c>
      <c r="R69" s="20" t="n">
        <v>6.47701475</v>
      </c>
      <c r="S69" s="18" t="s">
        <v>481</v>
      </c>
      <c r="T69" s="20" t="s">
        <v>481</v>
      </c>
      <c r="U69" s="18" t="s">
        <v>481</v>
      </c>
      <c r="V69" s="20" t="s">
        <v>481</v>
      </c>
      <c r="W69" s="18" t="s">
        <v>481</v>
      </c>
      <c r="X69" s="20" t="s">
        <v>481</v>
      </c>
      <c r="Y69" s="18" t="s">
        <v>481</v>
      </c>
      <c r="Z69" s="20" t="s">
        <v>481</v>
      </c>
      <c r="AA69" s="18" t="n">
        <v>385.06836077</v>
      </c>
      <c r="AB69" s="20" t="n">
        <v>44.36939669</v>
      </c>
    </row>
    <row r="70" spans="1:28">
      <c r="A70" s="15" t="s">
        <v>545</v>
      </c>
      <c r="B70" s="17" t="n">
        <v>6036</v>
      </c>
      <c r="C70" s="18">
        <f>(223.0/B70*100)</f>
        <v/>
      </c>
      <c r="D70" s="19" t="n">
        <v>5813</v>
      </c>
      <c r="E70" s="18" t="n">
        <v>440.9036</v>
      </c>
      <c r="F70" s="20" t="n">
        <v>57.67728716</v>
      </c>
      <c r="G70" s="18" t="n">
        <v>502.04039692</v>
      </c>
      <c r="H70" s="20" t="n">
        <v>38.70819923</v>
      </c>
      <c r="I70" s="18" t="n">
        <v>453.86744647</v>
      </c>
      <c r="J70" s="20" t="n">
        <v>11.21789349</v>
      </c>
      <c r="K70" s="18" t="n">
        <v>469.05971763</v>
      </c>
      <c r="L70" s="20" t="n">
        <v>11.00435319</v>
      </c>
      <c r="M70" s="18" t="n">
        <v>475.88470331</v>
      </c>
      <c r="N70" s="20" t="n">
        <v>6.54742925</v>
      </c>
      <c r="O70" s="18" t="n">
        <v>485.86196715</v>
      </c>
      <c r="P70" s="20" t="n">
        <v>3.97374186</v>
      </c>
      <c r="Q70" s="18" t="n">
        <v>509.80696654</v>
      </c>
      <c r="R70" s="20" t="n">
        <v>3.43020739</v>
      </c>
      <c r="S70" s="18" t="s">
        <v>481</v>
      </c>
      <c r="T70" s="20" t="s">
        <v>481</v>
      </c>
      <c r="U70" s="18" t="s">
        <v>481</v>
      </c>
      <c r="V70" s="20" t="s">
        <v>481</v>
      </c>
      <c r="W70" s="18" t="s">
        <v>481</v>
      </c>
      <c r="X70" s="20" t="s">
        <v>481</v>
      </c>
      <c r="Y70" s="18" t="s">
        <v>481</v>
      </c>
      <c r="Z70" s="20" t="s">
        <v>481</v>
      </c>
      <c r="AA70" s="18" t="n">
        <v>446.01439217</v>
      </c>
      <c r="AB70" s="20" t="n">
        <v>20.89859655</v>
      </c>
    </row>
    <row r="71" spans="1:28">
      <c r="A71" s="15" t="s">
        <v>546</v>
      </c>
      <c r="B71" s="17" t="n">
        <v>6115</v>
      </c>
      <c r="C71" s="18">
        <f>(17.0/B71*100)</f>
        <v/>
      </c>
      <c r="D71" s="19" t="n">
        <v>6098</v>
      </c>
      <c r="E71" s="18" t="n">
        <v>517.08908383</v>
      </c>
      <c r="F71" s="20" t="n">
        <v>9.220181500000001</v>
      </c>
      <c r="G71" s="18" t="n">
        <v>529.54858777</v>
      </c>
      <c r="H71" s="20" t="n">
        <v>5.51482083</v>
      </c>
      <c r="I71" s="18" t="n">
        <v>535.79128988</v>
      </c>
      <c r="J71" s="20" t="n">
        <v>7.63955702</v>
      </c>
      <c r="K71" s="18" t="s">
        <v>481</v>
      </c>
      <c r="L71" s="20" t="s">
        <v>481</v>
      </c>
      <c r="M71" s="18" t="n">
        <v>553.40862816</v>
      </c>
      <c r="N71" s="20" t="n">
        <v>1.91778607</v>
      </c>
      <c r="O71" s="18" t="n">
        <v>566.80090276</v>
      </c>
      <c r="P71" s="20" t="n">
        <v>3.53464012</v>
      </c>
      <c r="Q71" s="18" t="n">
        <v>603.35887742</v>
      </c>
      <c r="R71" s="20" t="n">
        <v>2.94783401</v>
      </c>
      <c r="S71" s="18" t="s">
        <v>481</v>
      </c>
      <c r="T71" s="20" t="s">
        <v>481</v>
      </c>
      <c r="U71" s="18" t="s">
        <v>481</v>
      </c>
      <c r="V71" s="20" t="s">
        <v>481</v>
      </c>
      <c r="W71" s="18" t="s">
        <v>481</v>
      </c>
      <c r="X71" s="20" t="s">
        <v>481</v>
      </c>
      <c r="Y71" s="18" t="s">
        <v>481</v>
      </c>
      <c r="Z71" s="20" t="s">
        <v>481</v>
      </c>
      <c r="AA71" s="18" t="n">
        <v>518.88424925</v>
      </c>
      <c r="AB71" s="20" t="n">
        <v>17.0177135</v>
      </c>
    </row>
    <row r="72" spans="1:28">
      <c r="A72" s="15" t="s">
        <v>547</v>
      </c>
      <c r="B72" s="17" t="n">
        <v>7708</v>
      </c>
      <c r="C72" s="18">
        <f>(5.0/B72*100)</f>
        <v/>
      </c>
      <c r="D72" s="19" t="n">
        <v>7703</v>
      </c>
      <c r="E72" s="18" t="n">
        <v>487.81123537</v>
      </c>
      <c r="F72" s="20" t="n">
        <v>15.81510227</v>
      </c>
      <c r="G72" s="18" t="n">
        <v>502.44446671</v>
      </c>
      <c r="H72" s="20" t="n">
        <v>7.52483541</v>
      </c>
      <c r="I72" s="18" t="n">
        <v>506.35744438</v>
      </c>
      <c r="J72" s="20" t="n">
        <v>4.5888059</v>
      </c>
      <c r="K72" s="18" t="n">
        <v>550.63067964</v>
      </c>
      <c r="L72" s="20" t="n">
        <v>3.96423525</v>
      </c>
      <c r="M72" s="18" t="n">
        <v>521.99115496</v>
      </c>
      <c r="N72" s="20" t="n">
        <v>4.30039448</v>
      </c>
      <c r="O72" s="18" t="n">
        <v>548.97302895</v>
      </c>
      <c r="P72" s="20" t="n">
        <v>3.43872257</v>
      </c>
      <c r="Q72" s="18" t="n">
        <v>590.99309906</v>
      </c>
      <c r="R72" s="20" t="n">
        <v>6.60303417</v>
      </c>
      <c r="S72" s="18" t="s">
        <v>481</v>
      </c>
      <c r="T72" s="20" t="s">
        <v>481</v>
      </c>
      <c r="U72" s="18" t="s">
        <v>481</v>
      </c>
      <c r="V72" s="20" t="s">
        <v>481</v>
      </c>
      <c r="W72" s="18" t="s">
        <v>481</v>
      </c>
      <c r="X72" s="20" t="s">
        <v>481</v>
      </c>
      <c r="Y72" s="18" t="s">
        <v>481</v>
      </c>
      <c r="Z72" s="20" t="s">
        <v>481</v>
      </c>
      <c r="AA72" s="18" t="n">
        <v>459.52526172</v>
      </c>
      <c r="AB72" s="20" t="n">
        <v>18.48096922</v>
      </c>
    </row>
    <row r="73" spans="1:28">
      <c r="A73" s="15" t="s">
        <v>548</v>
      </c>
      <c r="B73" s="17" t="n">
        <v>8249</v>
      </c>
      <c r="C73" s="18">
        <f>(143.0/B73*100)</f>
        <v/>
      </c>
      <c r="D73" s="19" t="n">
        <v>8106</v>
      </c>
      <c r="E73" s="18" t="n">
        <v>411.80037646</v>
      </c>
      <c r="F73" s="20" t="n">
        <v>6.25046457</v>
      </c>
      <c r="G73" s="18" t="n">
        <v>411.65806267</v>
      </c>
      <c r="H73" s="20" t="n">
        <v>3.4517239</v>
      </c>
      <c r="I73" s="18" t="n">
        <v>405.60570365</v>
      </c>
      <c r="J73" s="20" t="n">
        <v>3.58772581</v>
      </c>
      <c r="K73" s="18" t="n">
        <v>392.5572804</v>
      </c>
      <c r="L73" s="20" t="n">
        <v>8.18470267</v>
      </c>
      <c r="M73" s="18" t="n">
        <v>406.70547384</v>
      </c>
      <c r="N73" s="20" t="n">
        <v>3.9378216</v>
      </c>
      <c r="O73" s="18" t="s">
        <v>481</v>
      </c>
      <c r="P73" s="20" t="s">
        <v>481</v>
      </c>
      <c r="Q73" s="18" t="n">
        <v>454.46217464</v>
      </c>
      <c r="R73" s="20" t="n">
        <v>7.22782742</v>
      </c>
      <c r="S73" s="18" t="s">
        <v>481</v>
      </c>
      <c r="T73" s="20" t="s">
        <v>481</v>
      </c>
      <c r="U73" s="18" t="s">
        <v>481</v>
      </c>
      <c r="V73" s="20" t="s">
        <v>481</v>
      </c>
      <c r="W73" s="18" t="s">
        <v>481</v>
      </c>
      <c r="X73" s="20" t="s">
        <v>481</v>
      </c>
      <c r="Y73" s="18" t="s">
        <v>481</v>
      </c>
      <c r="Z73" s="20" t="s">
        <v>481</v>
      </c>
      <c r="AA73" s="18" t="n">
        <v>353.11639881</v>
      </c>
      <c r="AB73" s="20" t="n">
        <v>21.14612268</v>
      </c>
    </row>
    <row r="74" spans="1:28">
      <c r="A74" s="15" t="s">
        <v>549</v>
      </c>
      <c r="B74" s="17" t="n">
        <v>4692</v>
      </c>
      <c r="C74" s="18">
        <f>(82.0/B74*100)</f>
        <v/>
      </c>
      <c r="D74" s="19" t="n">
        <v>4610</v>
      </c>
      <c r="E74" s="18" t="n">
        <v>373.32311879</v>
      </c>
      <c r="F74" s="20" t="n">
        <v>8.73476215</v>
      </c>
      <c r="G74" s="18" t="n">
        <v>391.38428672</v>
      </c>
      <c r="H74" s="20" t="n">
        <v>6.15527183</v>
      </c>
      <c r="I74" s="18" t="n">
        <v>408.77688185</v>
      </c>
      <c r="J74" s="20" t="n">
        <v>6.23302649</v>
      </c>
      <c r="K74" s="18" t="n">
        <v>408.51750359</v>
      </c>
      <c r="L74" s="20" t="n">
        <v>10.07086651</v>
      </c>
      <c r="M74" s="18" t="n">
        <v>428.1399206</v>
      </c>
      <c r="N74" s="20" t="n">
        <v>2.51702758</v>
      </c>
      <c r="O74" s="18" t="n">
        <v>446.82466645</v>
      </c>
      <c r="P74" s="20" t="n">
        <v>4.54606931</v>
      </c>
      <c r="Q74" s="18" t="n">
        <v>421.63619935</v>
      </c>
      <c r="R74" s="20" t="n">
        <v>4.23494405</v>
      </c>
      <c r="S74" s="18" t="s">
        <v>481</v>
      </c>
      <c r="T74" s="20" t="s">
        <v>481</v>
      </c>
      <c r="U74" s="18" t="s">
        <v>481</v>
      </c>
      <c r="V74" s="20" t="s">
        <v>481</v>
      </c>
      <c r="W74" s="18" t="s">
        <v>481</v>
      </c>
      <c r="X74" s="20" t="s">
        <v>481</v>
      </c>
      <c r="Y74" s="18" t="n">
        <v>340.03530606</v>
      </c>
      <c r="Z74" s="20" t="n">
        <v>23.60419705</v>
      </c>
      <c r="AA74" s="18" t="n">
        <v>359.27613991</v>
      </c>
      <c r="AB74" s="20" t="n">
        <v>6.17925776</v>
      </c>
    </row>
    <row r="75" spans="1:28">
      <c r="A75" s="15" t="s">
        <v>550</v>
      </c>
      <c r="B75" s="17" t="n">
        <v>5375</v>
      </c>
      <c r="C75" s="18">
        <f>(194.0/B75*100)</f>
        <v/>
      </c>
      <c r="D75" s="19" t="n">
        <v>5181</v>
      </c>
      <c r="E75" s="18" t="n">
        <v>358.55043872</v>
      </c>
      <c r="F75" s="20" t="n">
        <v>5.4082021</v>
      </c>
      <c r="G75" s="18" t="n">
        <v>365.74035338</v>
      </c>
      <c r="H75" s="20" t="n">
        <v>4.03320491</v>
      </c>
      <c r="I75" s="18" t="n">
        <v>327.59914453</v>
      </c>
      <c r="J75" s="20" t="n">
        <v>4.93758834</v>
      </c>
      <c r="K75" s="18" t="n">
        <v>291.36730489</v>
      </c>
      <c r="L75" s="20" t="n">
        <v>15.15987391</v>
      </c>
      <c r="M75" s="18" t="n">
        <v>369.92296792</v>
      </c>
      <c r="N75" s="20" t="n">
        <v>3.08459007</v>
      </c>
      <c r="O75" s="18" t="n">
        <v>386.22035019</v>
      </c>
      <c r="P75" s="20" t="n">
        <v>6.14126576</v>
      </c>
      <c r="Q75" s="18" t="n">
        <v>392.77510442</v>
      </c>
      <c r="R75" s="20" t="n">
        <v>7.37019314</v>
      </c>
      <c r="S75" s="18" t="s">
        <v>481</v>
      </c>
      <c r="T75" s="20" t="s">
        <v>481</v>
      </c>
      <c r="U75" s="18" t="s">
        <v>481</v>
      </c>
      <c r="V75" s="20" t="s">
        <v>481</v>
      </c>
      <c r="W75" s="18" t="s">
        <v>481</v>
      </c>
      <c r="X75" s="20" t="s">
        <v>481</v>
      </c>
      <c r="Y75" s="18" t="s">
        <v>481</v>
      </c>
      <c r="Z75" s="20" t="s">
        <v>481</v>
      </c>
      <c r="AA75" s="18" t="n">
        <v>339.99888958</v>
      </c>
      <c r="AB75" s="20" t="n">
        <v>12.45427318</v>
      </c>
    </row>
    <row r="76" spans="1:28">
      <c r="A76" s="15" t="s">
        <v>551</v>
      </c>
      <c r="B76" s="17" t="n">
        <v>14167</v>
      </c>
      <c r="C76" s="18">
        <f>(226.0/B76*100)</f>
        <v/>
      </c>
      <c r="D76" s="19" t="n">
        <v>13941</v>
      </c>
      <c r="E76" s="18" t="n">
        <v>382.94371655</v>
      </c>
      <c r="F76" s="20" t="n">
        <v>7.63175999</v>
      </c>
      <c r="G76" s="18" t="n">
        <v>399.40841939</v>
      </c>
      <c r="H76" s="20" t="n">
        <v>7.93886724</v>
      </c>
      <c r="I76" s="18" t="n">
        <v>390.92778032</v>
      </c>
      <c r="J76" s="20" t="n">
        <v>6.44172315</v>
      </c>
      <c r="K76" s="18" t="n">
        <v>399.38933913</v>
      </c>
      <c r="L76" s="20" t="n">
        <v>8.228350259999999</v>
      </c>
      <c r="M76" s="18" t="n">
        <v>413.76600646</v>
      </c>
      <c r="N76" s="20" t="n">
        <v>2.590072</v>
      </c>
      <c r="O76" s="18" t="n">
        <v>429.92720556</v>
      </c>
      <c r="P76" s="20" t="n">
        <v>5.1535268</v>
      </c>
      <c r="Q76" s="18" t="n">
        <v>447.11666643</v>
      </c>
      <c r="R76" s="20" t="n">
        <v>2.88782542</v>
      </c>
      <c r="S76" s="18" t="s">
        <v>481</v>
      </c>
      <c r="T76" s="20" t="s">
        <v>481</v>
      </c>
      <c r="U76" s="18" t="s">
        <v>481</v>
      </c>
      <c r="V76" s="20" t="s">
        <v>481</v>
      </c>
      <c r="W76" s="18" t="s">
        <v>481</v>
      </c>
      <c r="X76" s="20" t="s">
        <v>481</v>
      </c>
      <c r="Y76" s="18" t="s">
        <v>481</v>
      </c>
      <c r="Z76" s="20" t="s">
        <v>481</v>
      </c>
      <c r="AA76" s="18" t="n">
        <v>388.43288365</v>
      </c>
      <c r="AB76" s="20" t="n">
        <v>14.72388158</v>
      </c>
    </row>
    <row r="77" spans="1:28">
      <c r="A77" s="15" t="s">
        <v>552</v>
      </c>
      <c r="B77" s="17" t="n">
        <v>6062</v>
      </c>
      <c r="C77" s="18">
        <f>(82.0/B77*100)</f>
        <v/>
      </c>
      <c r="D77" s="19" t="n">
        <v>5980</v>
      </c>
      <c r="E77" s="18" t="n">
        <v>350.21433202</v>
      </c>
      <c r="F77" s="20" t="n">
        <v>9.51595706</v>
      </c>
      <c r="G77" s="18" t="n">
        <v>391.6630787</v>
      </c>
      <c r="H77" s="20" t="n">
        <v>3.74524259</v>
      </c>
      <c r="I77" s="18" t="n">
        <v>397.62320139</v>
      </c>
      <c r="J77" s="20" t="n">
        <v>3.86811975</v>
      </c>
      <c r="K77" s="18" t="n">
        <v>425.79559712</v>
      </c>
      <c r="L77" s="20" t="n">
        <v>11.64315172</v>
      </c>
      <c r="M77" s="18" t="n">
        <v>433.63372282</v>
      </c>
      <c r="N77" s="20" t="n">
        <v>2.86062323</v>
      </c>
      <c r="O77" s="18" t="n">
        <v>440.27348281</v>
      </c>
      <c r="P77" s="20" t="n">
        <v>5.76126311</v>
      </c>
      <c r="Q77" s="18" t="n">
        <v>456.91249311</v>
      </c>
      <c r="R77" s="20" t="n">
        <v>6.11862656</v>
      </c>
      <c r="S77" s="18" t="s">
        <v>481</v>
      </c>
      <c r="T77" s="20" t="s">
        <v>481</v>
      </c>
      <c r="U77" s="18" t="s">
        <v>481</v>
      </c>
      <c r="V77" s="20" t="s">
        <v>481</v>
      </c>
      <c r="W77" s="18" t="s">
        <v>481</v>
      </c>
      <c r="X77" s="20" t="s">
        <v>481</v>
      </c>
      <c r="Y77" s="18" t="s">
        <v>481</v>
      </c>
      <c r="Z77" s="20" t="s">
        <v>481</v>
      </c>
      <c r="AA77" s="18" t="n">
        <v>364.43715649</v>
      </c>
      <c r="AB77" s="20" t="n">
        <v>8.739271430000001</v>
      </c>
    </row>
    <row r="78" spans="1:28">
      <c r="A78" s="15" t="s">
        <v>553</v>
      </c>
      <c r="B78" s="17" t="n">
        <v>5826</v>
      </c>
      <c r="C78" s="18">
        <f>(0.0/B78*100)</f>
        <v/>
      </c>
      <c r="D78" s="19" t="n">
        <v>5826</v>
      </c>
      <c r="E78" s="18" t="n">
        <v>465.7400854</v>
      </c>
      <c r="F78" s="20" t="n">
        <v>6.81265241</v>
      </c>
      <c r="G78" s="18" t="n">
        <v>491.67505142</v>
      </c>
      <c r="H78" s="20" t="n">
        <v>5.52426505</v>
      </c>
      <c r="I78" s="18" t="n">
        <v>490.84932138</v>
      </c>
      <c r="J78" s="20" t="n">
        <v>4.10963644</v>
      </c>
      <c r="K78" s="18" t="n">
        <v>551.19024208</v>
      </c>
      <c r="L78" s="20" t="n">
        <v>18.6271367</v>
      </c>
      <c r="M78" s="18" t="n">
        <v>514.25502038</v>
      </c>
      <c r="N78" s="20" t="n">
        <v>6.87726732</v>
      </c>
      <c r="O78" s="18" t="s">
        <v>481</v>
      </c>
      <c r="P78" s="20" t="s">
        <v>481</v>
      </c>
      <c r="Q78" s="18" t="n">
        <v>570.5164915399999</v>
      </c>
      <c r="R78" s="20" t="n">
        <v>11.73228512</v>
      </c>
      <c r="S78" s="18" t="s">
        <v>481</v>
      </c>
      <c r="T78" s="20" t="s">
        <v>481</v>
      </c>
      <c r="U78" s="18" t="s">
        <v>481</v>
      </c>
      <c r="V78" s="20" t="s">
        <v>481</v>
      </c>
      <c r="W78" s="18" t="s">
        <v>481</v>
      </c>
      <c r="X78" s="20" t="s">
        <v>481</v>
      </c>
      <c r="Y78" s="18" t="n">
        <v>527.91374566</v>
      </c>
      <c r="Z78" s="20" t="n">
        <v>25.46847468</v>
      </c>
      <c r="AA78" s="18" t="n">
        <v>403.40006781</v>
      </c>
      <c r="AB78" s="20" t="n">
        <v>19.53904371</v>
      </c>
    </row>
    <row customHeight="1" ht="25" r="79" spans="1:28">
      <c r="A79" s="15" t="s">
        <v>554</v>
      </c>
      <c r="B79" s="17" t="n">
        <v>1657</v>
      </c>
      <c r="C79" s="18">
        <f>(41.0/B79*100)</f>
        <v/>
      </c>
      <c r="D79" s="19" t="n">
        <v>1616</v>
      </c>
      <c r="E79" s="18" t="n">
        <v>380.47717838</v>
      </c>
      <c r="F79" s="20" t="n">
        <v>10.81561148</v>
      </c>
      <c r="G79" s="18" t="n">
        <v>394.37556895</v>
      </c>
      <c r="H79" s="20" t="n">
        <v>9.697789739999999</v>
      </c>
      <c r="I79" s="18" t="n">
        <v>408.14529286</v>
      </c>
      <c r="J79" s="20" t="n">
        <v>12.33067378</v>
      </c>
      <c r="K79" s="18" t="s">
        <v>481</v>
      </c>
      <c r="L79" s="20" t="s">
        <v>481</v>
      </c>
      <c r="M79" s="18" t="n">
        <v>455.6187185</v>
      </c>
      <c r="N79" s="20" t="n">
        <v>6.43215951</v>
      </c>
      <c r="O79" s="18" t="n">
        <v>468.20051015</v>
      </c>
      <c r="P79" s="20" t="n">
        <v>7.81106007</v>
      </c>
      <c r="Q79" s="18" t="n">
        <v>486.59832045</v>
      </c>
      <c r="R79" s="20" t="n">
        <v>7.90352578</v>
      </c>
      <c r="S79" s="18" t="s">
        <v>481</v>
      </c>
      <c r="T79" s="20" t="s">
        <v>481</v>
      </c>
      <c r="U79" s="18" t="s">
        <v>481</v>
      </c>
      <c r="V79" s="20" t="s">
        <v>481</v>
      </c>
      <c r="W79" s="18" t="s">
        <v>481</v>
      </c>
      <c r="X79" s="20" t="s">
        <v>481</v>
      </c>
      <c r="Y79" s="18" t="n">
        <v>308.276663</v>
      </c>
      <c r="Z79" s="20" t="n">
        <v>36.38966876</v>
      </c>
      <c r="AA79" s="18" t="n">
        <v>369.13340017</v>
      </c>
      <c r="AB79" s="20" t="n">
        <v>34.97203339</v>
      </c>
    </row>
    <row r="80" spans="1:28">
      <c r="A80" s="15" t="s">
        <v>555</v>
      </c>
      <c r="B80" s="17" t="n">
        <v>7841</v>
      </c>
      <c r="C80" s="18">
        <f>(0.0/B80*100)</f>
        <v/>
      </c>
      <c r="D80" s="19" t="n">
        <v>7841</v>
      </c>
      <c r="E80" s="18" t="n">
        <v>443.80674784</v>
      </c>
      <c r="F80" s="20" t="n">
        <v>56.20477481</v>
      </c>
      <c r="G80" s="18" t="n">
        <v>366.67782322</v>
      </c>
      <c r="H80" s="20" t="n">
        <v>28.92506941</v>
      </c>
      <c r="I80" s="18" t="n">
        <v>423.39580944</v>
      </c>
      <c r="J80" s="20" t="n">
        <v>10.91758113</v>
      </c>
      <c r="K80" s="18" t="n">
        <v>405.71507945</v>
      </c>
      <c r="L80" s="20" t="n">
        <v>18.71349158</v>
      </c>
      <c r="M80" s="18" t="n">
        <v>447.14135462</v>
      </c>
      <c r="N80" s="20" t="n">
        <v>5.59656413</v>
      </c>
      <c r="O80" s="18" t="n">
        <v>456.66811843</v>
      </c>
      <c r="P80" s="20" t="n">
        <v>4.8591288</v>
      </c>
      <c r="Q80" s="18" t="n">
        <v>470.62439421</v>
      </c>
      <c r="R80" s="20" t="n">
        <v>5.53902431</v>
      </c>
      <c r="S80" s="18" t="s">
        <v>481</v>
      </c>
      <c r="T80" s="20" t="s">
        <v>481</v>
      </c>
      <c r="U80" s="18" t="s">
        <v>481</v>
      </c>
      <c r="V80" s="20" t="s">
        <v>481</v>
      </c>
      <c r="W80" s="18" t="s">
        <v>481</v>
      </c>
      <c r="X80" s="20" t="s">
        <v>481</v>
      </c>
      <c r="Y80" s="18" t="s">
        <v>481</v>
      </c>
      <c r="Z80" s="20" t="s">
        <v>481</v>
      </c>
      <c r="AA80" s="18" t="n">
        <v>440.30125864</v>
      </c>
      <c r="AB80" s="20" t="n">
        <v>48.91298306</v>
      </c>
    </row>
    <row r="81" spans="1:28">
      <c r="A81" s="23" t="s">
        <v>556</v>
      </c>
      <c r="B81" s="17" t="n">
        <v>8861</v>
      </c>
      <c r="C81" s="18">
        <f>(76.0/B81*100)</f>
        <v/>
      </c>
      <c r="D81" s="19" t="n">
        <v>8785</v>
      </c>
      <c r="E81" s="18" t="n">
        <v>412.12028874</v>
      </c>
      <c r="F81" s="20" t="n">
        <v>6.17021767</v>
      </c>
      <c r="G81" s="18" t="n">
        <v>419.69414386</v>
      </c>
      <c r="H81" s="20" t="n">
        <v>7.67755097</v>
      </c>
      <c r="I81" s="18" t="n">
        <v>423.09939103</v>
      </c>
      <c r="J81" s="20" t="n">
        <v>3.81859376</v>
      </c>
      <c r="K81" s="18" t="n">
        <v>428.71833636</v>
      </c>
      <c r="L81" s="20" t="n">
        <v>10.31653961</v>
      </c>
      <c r="M81" s="18" t="n">
        <v>450.48508646</v>
      </c>
      <c r="N81" s="20" t="n">
        <v>3.3122563</v>
      </c>
      <c r="O81" s="18" t="n">
        <v>488.64474808</v>
      </c>
      <c r="P81" s="20" t="n">
        <v>5.65890468</v>
      </c>
      <c r="Q81" s="18" t="n">
        <v>441.43775275</v>
      </c>
      <c r="R81" s="20" t="n">
        <v>7.3683179</v>
      </c>
      <c r="S81" s="18" t="s">
        <v>481</v>
      </c>
      <c r="T81" s="20" t="s">
        <v>481</v>
      </c>
      <c r="U81" s="18" t="s">
        <v>481</v>
      </c>
      <c r="V81" s="20" t="s">
        <v>481</v>
      </c>
      <c r="W81" s="18" t="s">
        <v>481</v>
      </c>
      <c r="X81" s="20" t="s">
        <v>481</v>
      </c>
      <c r="Y81" s="18" t="s">
        <v>481</v>
      </c>
      <c r="Z81" s="20" t="s">
        <v>481</v>
      </c>
      <c r="AA81" s="18" t="n">
        <v>338.04975866</v>
      </c>
      <c r="AB81" s="20" t="n">
        <v>27.14179859</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25.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955</v>
      </c>
    </row>
    <row customHeight="1" ht="30" r="4" spans="1:28">
      <c r="A4" s="6" t="n"/>
      <c r="B4" s="7" t="s">
        <v>462</v>
      </c>
      <c r="C4" s="7" t="s">
        <v>463</v>
      </c>
      <c r="D4" s="8" t="s">
        <v>462</v>
      </c>
      <c r="E4" s="9" t="s">
        <v>622</v>
      </c>
      <c r="F4" s="10" t="n"/>
      <c r="G4" s="9" t="s">
        <v>949</v>
      </c>
      <c r="H4" s="10" t="n"/>
      <c r="I4" s="9" t="s">
        <v>950</v>
      </c>
      <c r="J4" s="10" t="n"/>
      <c r="K4" s="9" t="s">
        <v>951</v>
      </c>
      <c r="L4" s="10" t="n"/>
      <c r="M4" s="9" t="s">
        <v>952</v>
      </c>
      <c r="N4" s="10" t="n"/>
      <c r="O4" s="9" t="s">
        <v>953</v>
      </c>
      <c r="P4" s="10" t="n"/>
      <c r="Q4" s="9" t="s">
        <v>954</v>
      </c>
      <c r="R4" s="10" t="n"/>
      <c r="S4" s="9" t="s">
        <v>584</v>
      </c>
      <c r="T4" s="10" t="n"/>
      <c r="U4" s="9" t="s">
        <v>585</v>
      </c>
      <c r="V4" s="10" t="n"/>
      <c r="W4" s="9" t="s">
        <v>472</v>
      </c>
      <c r="X4" s="10" t="n"/>
      <c r="Y4" s="9" t="s">
        <v>473</v>
      </c>
      <c r="Z4" s="10" t="n"/>
      <c r="AA4" s="9" t="s">
        <v>586</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(345.0/B7*100)</f>
        <v/>
      </c>
      <c r="D7" s="19" t="n">
        <v>14185</v>
      </c>
      <c r="E7" s="18" t="n">
        <v>435.4754581</v>
      </c>
      <c r="F7" s="20" t="n">
        <v>14.94021476</v>
      </c>
      <c r="G7" s="18" t="n">
        <v>458.65112278</v>
      </c>
      <c r="H7" s="20" t="n">
        <v>5.34145596</v>
      </c>
      <c r="I7" s="18" t="n">
        <v>475.45919458</v>
      </c>
      <c r="J7" s="20" t="n">
        <v>3.34979776</v>
      </c>
      <c r="K7" s="18" t="n">
        <v>471.15993255</v>
      </c>
      <c r="L7" s="20" t="n">
        <v>7.49098395</v>
      </c>
      <c r="M7" s="18" t="n">
        <v>483.70395655</v>
      </c>
      <c r="N7" s="20" t="n">
        <v>2.0095467</v>
      </c>
      <c r="O7" s="18" t="n">
        <v>495.79571796</v>
      </c>
      <c r="P7" s="20" t="n">
        <v>4.39243294</v>
      </c>
      <c r="Q7" s="18" t="n">
        <v>531.80395866</v>
      </c>
      <c r="R7" s="20" t="n">
        <v>2.69642225</v>
      </c>
      <c r="S7" s="18" t="s">
        <v>481</v>
      </c>
      <c r="T7" s="20" t="s">
        <v>481</v>
      </c>
      <c r="U7" s="18" t="s">
        <v>481</v>
      </c>
      <c r="V7" s="20" t="s">
        <v>481</v>
      </c>
      <c r="W7" s="18" t="s">
        <v>481</v>
      </c>
      <c r="X7" s="20" t="s">
        <v>481</v>
      </c>
      <c r="Y7" s="18" t="s">
        <v>481</v>
      </c>
      <c r="Z7" s="20" t="s">
        <v>481</v>
      </c>
      <c r="AA7" s="18" t="n">
        <v>436.09839959</v>
      </c>
      <c r="AB7" s="20" t="n">
        <v>5.00062946</v>
      </c>
    </row>
    <row r="8" spans="1:28">
      <c r="A8" s="15" t="s">
        <v>483</v>
      </c>
      <c r="B8" s="17" t="n">
        <v>7007</v>
      </c>
      <c r="C8" s="18">
        <f>(20.0/B8*100)</f>
        <v/>
      </c>
      <c r="D8" s="19" t="n">
        <v>6987</v>
      </c>
      <c r="E8" s="18" t="n">
        <v>419.62423125</v>
      </c>
      <c r="F8" s="20" t="n">
        <v>15.48108161</v>
      </c>
      <c r="G8" s="18" t="n">
        <v>381.56454486</v>
      </c>
      <c r="H8" s="20" t="n">
        <v>17.76466445</v>
      </c>
      <c r="I8" s="18" t="n">
        <v>448.96813503</v>
      </c>
      <c r="J8" s="20" t="n">
        <v>8.648817660000001</v>
      </c>
      <c r="K8" s="18" t="n">
        <v>488.17607068</v>
      </c>
      <c r="L8" s="20" t="n">
        <v>3.21822559</v>
      </c>
      <c r="M8" s="18" t="n">
        <v>511.10527743</v>
      </c>
      <c r="N8" s="20" t="n">
        <v>4.63352851</v>
      </c>
      <c r="O8" s="18" t="n">
        <v>492.99833369</v>
      </c>
      <c r="P8" s="20" t="n">
        <v>4.22517169</v>
      </c>
      <c r="Q8" s="18" t="n">
        <v>538.5775664499999</v>
      </c>
      <c r="R8" s="20" t="n">
        <v>4.30585045</v>
      </c>
      <c r="S8" s="18" t="s">
        <v>481</v>
      </c>
      <c r="T8" s="20" t="s">
        <v>481</v>
      </c>
      <c r="U8" s="18" t="s">
        <v>481</v>
      </c>
      <c r="V8" s="20" t="s">
        <v>481</v>
      </c>
      <c r="W8" s="18" t="s">
        <v>481</v>
      </c>
      <c r="X8" s="20" t="s">
        <v>481</v>
      </c>
      <c r="Y8" s="18" t="s">
        <v>481</v>
      </c>
      <c r="Z8" s="20" t="s">
        <v>481</v>
      </c>
      <c r="AA8" s="18" t="n">
        <v>440.41942687</v>
      </c>
      <c r="AB8" s="20" t="n">
        <v>7.75269531</v>
      </c>
    </row>
    <row r="9" spans="1:28">
      <c r="A9" s="15" t="s">
        <v>484</v>
      </c>
      <c r="B9" s="17" t="n">
        <v>9651</v>
      </c>
      <c r="C9" s="18">
        <f>(76.0/B9*100)</f>
        <v/>
      </c>
      <c r="D9" s="19" t="n">
        <v>9575</v>
      </c>
      <c r="E9" s="18" t="n">
        <v>430.60076762</v>
      </c>
      <c r="F9" s="20" t="n">
        <v>8.84938618</v>
      </c>
      <c r="G9" s="18" t="n">
        <v>448.70516689</v>
      </c>
      <c r="H9" s="20" t="n">
        <v>7.25455398</v>
      </c>
      <c r="I9" s="18" t="n">
        <v>488.95321132</v>
      </c>
      <c r="J9" s="20" t="n">
        <v>5.28924514</v>
      </c>
      <c r="K9" s="18" t="n">
        <v>487.6274751</v>
      </c>
      <c r="L9" s="20" t="n">
        <v>4.06739061</v>
      </c>
      <c r="M9" s="18" t="n">
        <v>502.22045831</v>
      </c>
      <c r="N9" s="20" t="n">
        <v>2.48923676</v>
      </c>
      <c r="O9" s="18" t="n">
        <v>521.4304654699999</v>
      </c>
      <c r="P9" s="20" t="n">
        <v>3.34285884</v>
      </c>
      <c r="Q9" s="18" t="n">
        <v>534.45274296</v>
      </c>
      <c r="R9" s="20" t="n">
        <v>3.52983802</v>
      </c>
      <c r="S9" s="18" t="s">
        <v>481</v>
      </c>
      <c r="T9" s="20" t="s">
        <v>481</v>
      </c>
      <c r="U9" s="18" t="s">
        <v>481</v>
      </c>
      <c r="V9" s="20" t="s">
        <v>481</v>
      </c>
      <c r="W9" s="18" t="s">
        <v>481</v>
      </c>
      <c r="X9" s="20" t="s">
        <v>481</v>
      </c>
      <c r="Y9" s="18" t="s">
        <v>481</v>
      </c>
      <c r="Z9" s="20" t="s">
        <v>481</v>
      </c>
      <c r="AA9" s="18" t="n">
        <v>440.54720401</v>
      </c>
      <c r="AB9" s="20" t="n">
        <v>4.31276306</v>
      </c>
    </row>
    <row r="10" spans="1:28">
      <c r="A10" s="15" t="s">
        <v>485</v>
      </c>
      <c r="B10" s="17" t="n">
        <v>20058</v>
      </c>
      <c r="C10" s="18">
        <f>(523.0/B10*100)</f>
        <v/>
      </c>
      <c r="D10" s="19" t="n">
        <v>19535</v>
      </c>
      <c r="E10" s="18" t="n">
        <v>473.25545382</v>
      </c>
      <c r="F10" s="20" t="n">
        <v>12.22143958</v>
      </c>
      <c r="G10" s="18" t="n">
        <v>469.61362736</v>
      </c>
      <c r="H10" s="20" t="n">
        <v>12.25657165</v>
      </c>
      <c r="I10" s="18" t="n">
        <v>479.76371376</v>
      </c>
      <c r="J10" s="20" t="n">
        <v>6.18057539</v>
      </c>
      <c r="K10" s="18" t="s">
        <v>481</v>
      </c>
      <c r="L10" s="20" t="s">
        <v>481</v>
      </c>
      <c r="M10" s="18" t="n">
        <v>503.03607931</v>
      </c>
      <c r="N10" s="20" t="n">
        <v>2.66953674</v>
      </c>
      <c r="O10" s="18" t="n">
        <v>510.64848557</v>
      </c>
      <c r="P10" s="20" t="n">
        <v>2.93100525</v>
      </c>
      <c r="Q10" s="18" t="n">
        <v>536.9685355399999</v>
      </c>
      <c r="R10" s="20" t="n">
        <v>2.92300707</v>
      </c>
      <c r="S10" s="18" t="s">
        <v>481</v>
      </c>
      <c r="T10" s="20" t="s">
        <v>481</v>
      </c>
      <c r="U10" s="18" t="s">
        <v>481</v>
      </c>
      <c r="V10" s="20" t="s">
        <v>481</v>
      </c>
      <c r="W10" s="18" t="s">
        <v>481</v>
      </c>
      <c r="X10" s="20" t="s">
        <v>481</v>
      </c>
      <c r="Y10" s="18" t="s">
        <v>481</v>
      </c>
      <c r="Z10" s="20" t="s">
        <v>481</v>
      </c>
      <c r="AA10" s="18" t="n">
        <v>464.22102419</v>
      </c>
      <c r="AB10" s="20" t="n">
        <v>6.16357262</v>
      </c>
    </row>
    <row r="11" spans="1:28">
      <c r="A11" s="15" t="s">
        <v>486</v>
      </c>
      <c r="B11" s="17" t="n">
        <v>7053</v>
      </c>
      <c r="C11" s="18">
        <f>(45.0/B11*100)</f>
        <v/>
      </c>
      <c r="D11" s="19" t="n">
        <v>7008</v>
      </c>
      <c r="E11" s="18" t="n">
        <v>377.46528909</v>
      </c>
      <c r="F11" s="20" t="n">
        <v>9.747485899999999</v>
      </c>
      <c r="G11" s="18" t="n">
        <v>368.1085078</v>
      </c>
      <c r="H11" s="20" t="n">
        <v>8.77919584</v>
      </c>
      <c r="I11" s="18" t="n">
        <v>392.70622667</v>
      </c>
      <c r="J11" s="20" t="n">
        <v>3.47614075</v>
      </c>
      <c r="K11" s="18" t="n">
        <v>423.71076642</v>
      </c>
      <c r="L11" s="20" t="n">
        <v>4.61389885</v>
      </c>
      <c r="M11" s="18" t="n">
        <v>425.02234755</v>
      </c>
      <c r="N11" s="20" t="n">
        <v>3.46825513</v>
      </c>
      <c r="O11" s="18" t="n">
        <v>436.04005608</v>
      </c>
      <c r="P11" s="20" t="n">
        <v>5.43799756</v>
      </c>
      <c r="Q11" s="18" t="n">
        <v>463.25626997</v>
      </c>
      <c r="R11" s="20" t="n">
        <v>3.60919144</v>
      </c>
      <c r="S11" s="18" t="s">
        <v>481</v>
      </c>
      <c r="T11" s="20" t="s">
        <v>481</v>
      </c>
      <c r="U11" s="18" t="s">
        <v>481</v>
      </c>
      <c r="V11" s="20" t="s">
        <v>481</v>
      </c>
      <c r="W11" s="18" t="s">
        <v>481</v>
      </c>
      <c r="X11" s="20" t="s">
        <v>481</v>
      </c>
      <c r="Y11" s="18" t="s">
        <v>481</v>
      </c>
      <c r="Z11" s="20" t="s">
        <v>481</v>
      </c>
      <c r="AA11" s="18" t="n">
        <v>398.95648111</v>
      </c>
      <c r="AB11" s="20" t="n">
        <v>6.17899213</v>
      </c>
    </row>
    <row r="12" spans="1:28">
      <c r="A12" s="15" t="s">
        <v>487</v>
      </c>
      <c r="B12" s="17" t="n">
        <v>6894</v>
      </c>
      <c r="C12" s="18">
        <f>(0.0/B12*100)</f>
        <v/>
      </c>
      <c r="D12" s="19" t="n">
        <v>6894</v>
      </c>
      <c r="E12" s="18" t="n">
        <v>369.91019955</v>
      </c>
      <c r="F12" s="20" t="n">
        <v>28.30930239</v>
      </c>
      <c r="G12" s="18" t="n">
        <v>433.68620555</v>
      </c>
      <c r="H12" s="20" t="n">
        <v>8.780072759999999</v>
      </c>
      <c r="I12" s="18" t="n">
        <v>455.47078098</v>
      </c>
      <c r="J12" s="20" t="n">
        <v>7.6441724</v>
      </c>
      <c r="K12" s="18" t="n">
        <v>474.92817314</v>
      </c>
      <c r="L12" s="20" t="n">
        <v>3.198502</v>
      </c>
      <c r="M12" s="18" t="n">
        <v>498.07557278</v>
      </c>
      <c r="N12" s="20" t="n">
        <v>2.88733799</v>
      </c>
      <c r="O12" s="18" t="n">
        <v>491.24229422</v>
      </c>
      <c r="P12" s="20" t="n">
        <v>7.62281576</v>
      </c>
      <c r="Q12" s="18" t="n">
        <v>539.04298609</v>
      </c>
      <c r="R12" s="20" t="n">
        <v>4.12238268</v>
      </c>
      <c r="S12" s="18" t="s">
        <v>481</v>
      </c>
      <c r="T12" s="20" t="s">
        <v>481</v>
      </c>
      <c r="U12" s="18" t="s">
        <v>481</v>
      </c>
      <c r="V12" s="20" t="s">
        <v>481</v>
      </c>
      <c r="W12" s="18" t="s">
        <v>481</v>
      </c>
      <c r="X12" s="20" t="s">
        <v>481</v>
      </c>
      <c r="Y12" s="18" t="s">
        <v>481</v>
      </c>
      <c r="Z12" s="20" t="s">
        <v>481</v>
      </c>
      <c r="AA12" s="18" t="n">
        <v>443.42401742</v>
      </c>
      <c r="AB12" s="20" t="n">
        <v>6.00384549</v>
      </c>
    </row>
    <row r="13" spans="1:28">
      <c r="A13" s="15" t="s">
        <v>488</v>
      </c>
      <c r="B13" s="17" t="n">
        <v>7161</v>
      </c>
      <c r="C13" s="18">
        <f>(98.0/B13*100)</f>
        <v/>
      </c>
      <c r="D13" s="19" t="n">
        <v>7063</v>
      </c>
      <c r="E13" s="18" t="n">
        <v>441.60358375</v>
      </c>
      <c r="F13" s="20" t="n">
        <v>15.00695661</v>
      </c>
      <c r="G13" s="18" t="n">
        <v>450.69648578</v>
      </c>
      <c r="H13" s="20" t="n">
        <v>13.17807994</v>
      </c>
      <c r="I13" s="18" t="n">
        <v>500.67342126</v>
      </c>
      <c r="J13" s="20" t="n">
        <v>3.21741002</v>
      </c>
      <c r="K13" s="18" t="n">
        <v>503.62441718</v>
      </c>
      <c r="L13" s="20" t="n">
        <v>3.8710258</v>
      </c>
      <c r="M13" s="18" t="n">
        <v>499.00359405</v>
      </c>
      <c r="N13" s="20" t="n">
        <v>7.10918628</v>
      </c>
      <c r="O13" s="18" t="n">
        <v>512.64880619</v>
      </c>
      <c r="P13" s="20" t="n">
        <v>3.46038969</v>
      </c>
      <c r="Q13" s="18" t="n">
        <v>528.43745601</v>
      </c>
      <c r="R13" s="20" t="n">
        <v>3.06235475</v>
      </c>
      <c r="S13" s="18" t="s">
        <v>481</v>
      </c>
      <c r="T13" s="20" t="s">
        <v>481</v>
      </c>
      <c r="U13" s="18" t="s">
        <v>481</v>
      </c>
      <c r="V13" s="20" t="s">
        <v>481</v>
      </c>
      <c r="W13" s="18" t="s">
        <v>481</v>
      </c>
      <c r="X13" s="20" t="s">
        <v>481</v>
      </c>
      <c r="Y13" s="18" t="s">
        <v>481</v>
      </c>
      <c r="Z13" s="20" t="s">
        <v>481</v>
      </c>
      <c r="AA13" s="18" t="n">
        <v>453.53102075</v>
      </c>
      <c r="AB13" s="20" t="n">
        <v>7.36571643</v>
      </c>
    </row>
    <row r="14" spans="1:28">
      <c r="A14" s="15" t="s">
        <v>489</v>
      </c>
      <c r="B14" s="17" t="n">
        <v>5587</v>
      </c>
      <c r="C14" s="18">
        <f>(74.0/B14*100)</f>
        <v/>
      </c>
      <c r="D14" s="19" t="n">
        <v>5513</v>
      </c>
      <c r="E14" s="18" t="n">
        <v>419.76241274</v>
      </c>
      <c r="F14" s="20" t="n">
        <v>39.82465916</v>
      </c>
      <c r="G14" s="18" t="n">
        <v>501.83718147</v>
      </c>
      <c r="H14" s="20" t="n">
        <v>16.44187878</v>
      </c>
      <c r="I14" s="18" t="n">
        <v>495.53002283</v>
      </c>
      <c r="J14" s="20" t="n">
        <v>4.83675109</v>
      </c>
      <c r="K14" s="18" t="n">
        <v>526.64956044</v>
      </c>
      <c r="L14" s="20" t="n">
        <v>7.31714746</v>
      </c>
      <c r="M14" s="18" t="n">
        <v>516.56934883</v>
      </c>
      <c r="N14" s="20" t="n">
        <v>2.79224848</v>
      </c>
      <c r="O14" s="18" t="n">
        <v>518.73286766</v>
      </c>
      <c r="P14" s="20" t="n">
        <v>3.39222513</v>
      </c>
      <c r="Q14" s="18" t="n">
        <v>538.9941085200001</v>
      </c>
      <c r="R14" s="20" t="n">
        <v>3.46695301</v>
      </c>
      <c r="S14" s="18" t="s">
        <v>481</v>
      </c>
      <c r="T14" s="20" t="s">
        <v>481</v>
      </c>
      <c r="U14" s="18" t="s">
        <v>481</v>
      </c>
      <c r="V14" s="20" t="s">
        <v>481</v>
      </c>
      <c r="W14" s="18" t="s">
        <v>481</v>
      </c>
      <c r="X14" s="20" t="s">
        <v>481</v>
      </c>
      <c r="Y14" s="18" t="s">
        <v>481</v>
      </c>
      <c r="Z14" s="20" t="s">
        <v>481</v>
      </c>
      <c r="AA14" s="18" t="n">
        <v>492.83708817</v>
      </c>
      <c r="AB14" s="20" t="n">
        <v>7.45316404</v>
      </c>
    </row>
    <row r="15" spans="1:28">
      <c r="A15" s="15" t="s">
        <v>490</v>
      </c>
      <c r="B15" s="17" t="n">
        <v>5882</v>
      </c>
      <c r="C15" s="18">
        <f>(52.0/B15*100)</f>
        <v/>
      </c>
      <c r="D15" s="19" t="n">
        <v>5830</v>
      </c>
      <c r="E15" s="18" t="n">
        <v>432.21164386</v>
      </c>
      <c r="F15" s="20" t="n">
        <v>15.51923333</v>
      </c>
      <c r="G15" s="18" t="n">
        <v>485.347385</v>
      </c>
      <c r="H15" s="20" t="n">
        <v>12.33695713</v>
      </c>
      <c r="I15" s="18" t="n">
        <v>481.70836379</v>
      </c>
      <c r="J15" s="20" t="n">
        <v>5.72083205</v>
      </c>
      <c r="K15" s="18" t="n">
        <v>493.05647806</v>
      </c>
      <c r="L15" s="20" t="n">
        <v>3.34063213</v>
      </c>
      <c r="M15" s="18" t="n">
        <v>507.06459608</v>
      </c>
      <c r="N15" s="20" t="n">
        <v>4.33333589</v>
      </c>
      <c r="O15" s="18" t="n">
        <v>510.64118526</v>
      </c>
      <c r="P15" s="20" t="n">
        <v>3.05748058</v>
      </c>
      <c r="Q15" s="18" t="n">
        <v>529.79904929</v>
      </c>
      <c r="R15" s="20" t="n">
        <v>2.91624764</v>
      </c>
      <c r="S15" s="18" t="s">
        <v>481</v>
      </c>
      <c r="T15" s="20" t="s">
        <v>481</v>
      </c>
      <c r="U15" s="18" t="s">
        <v>481</v>
      </c>
      <c r="V15" s="20" t="s">
        <v>481</v>
      </c>
      <c r="W15" s="18" t="s">
        <v>481</v>
      </c>
      <c r="X15" s="20" t="s">
        <v>481</v>
      </c>
      <c r="Y15" s="18" t="s">
        <v>481</v>
      </c>
      <c r="Z15" s="20" t="s">
        <v>481</v>
      </c>
      <c r="AA15" s="18" t="n">
        <v>466.08464746</v>
      </c>
      <c r="AB15" s="20" t="n">
        <v>7.86110747</v>
      </c>
    </row>
    <row r="16" spans="1:28">
      <c r="A16" s="15" t="s">
        <v>491</v>
      </c>
      <c r="B16" s="17" t="n">
        <v>6108</v>
      </c>
      <c r="C16" s="18">
        <f>(98.0/B16*100)</f>
        <v/>
      </c>
      <c r="D16" s="19" t="n">
        <v>6010</v>
      </c>
      <c r="E16" s="18" t="n">
        <v>414.14056666</v>
      </c>
      <c r="F16" s="20" t="n">
        <v>12.39910189</v>
      </c>
      <c r="G16" s="18" t="n">
        <v>433.15377825</v>
      </c>
      <c r="H16" s="20" t="n">
        <v>13.99485539</v>
      </c>
      <c r="I16" s="18" t="n">
        <v>466.90679034</v>
      </c>
      <c r="J16" s="20" t="n">
        <v>4.26563197</v>
      </c>
      <c r="K16" s="18" t="n">
        <v>480.58598844</v>
      </c>
      <c r="L16" s="20" t="n">
        <v>3.44362618</v>
      </c>
      <c r="M16" s="18" t="n">
        <v>497.68804811</v>
      </c>
      <c r="N16" s="20" t="n">
        <v>3.88379778</v>
      </c>
      <c r="O16" s="18" t="n">
        <v>518.1271024599999</v>
      </c>
      <c r="P16" s="20" t="n">
        <v>2.93353917</v>
      </c>
      <c r="Q16" s="18" t="n">
        <v>521.36608126</v>
      </c>
      <c r="R16" s="20" t="n">
        <v>4.18945953</v>
      </c>
      <c r="S16" s="18" t="s">
        <v>481</v>
      </c>
      <c r="T16" s="20" t="s">
        <v>481</v>
      </c>
      <c r="U16" s="18" t="s">
        <v>481</v>
      </c>
      <c r="V16" s="20" t="s">
        <v>481</v>
      </c>
      <c r="W16" s="18" t="s">
        <v>481</v>
      </c>
      <c r="X16" s="20" t="s">
        <v>481</v>
      </c>
      <c r="Y16" s="18" t="s">
        <v>481</v>
      </c>
      <c r="Z16" s="20" t="s">
        <v>481</v>
      </c>
      <c r="AA16" s="18" t="n">
        <v>424.39681258</v>
      </c>
      <c r="AB16" s="20" t="n">
        <v>6.16356456</v>
      </c>
    </row>
    <row r="17" spans="1:28">
      <c r="A17" s="15" t="s">
        <v>492</v>
      </c>
      <c r="B17" s="17" t="n">
        <v>6504</v>
      </c>
      <c r="C17" s="18">
        <f>(658.0/B17*100)</f>
        <v/>
      </c>
      <c r="D17" s="19" t="n">
        <v>5846</v>
      </c>
      <c r="E17" s="18" t="n">
        <v>443.33282072</v>
      </c>
      <c r="F17" s="20" t="n">
        <v>11.14004568</v>
      </c>
      <c r="G17" s="18" t="n">
        <v>359.25703408</v>
      </c>
      <c r="H17" s="20" t="n">
        <v>27.81302441</v>
      </c>
      <c r="I17" s="18" t="n">
        <v>500.52729879</v>
      </c>
      <c r="J17" s="20" t="n">
        <v>3.32516308</v>
      </c>
      <c r="K17" s="18" t="n">
        <v>495.50304963</v>
      </c>
      <c r="L17" s="20" t="n">
        <v>8.637408929999999</v>
      </c>
      <c r="M17" s="18" t="n">
        <v>512.19805432</v>
      </c>
      <c r="N17" s="20" t="n">
        <v>4.01750034</v>
      </c>
      <c r="O17" s="18" t="n">
        <v>516.35494051</v>
      </c>
      <c r="P17" s="20" t="n">
        <v>4.54469</v>
      </c>
      <c r="Q17" s="18" t="n">
        <v>545.26513647</v>
      </c>
      <c r="R17" s="20" t="n">
        <v>4.15821519</v>
      </c>
      <c r="S17" s="18" t="s">
        <v>481</v>
      </c>
      <c r="T17" s="20" t="s">
        <v>481</v>
      </c>
      <c r="U17" s="18" t="s">
        <v>481</v>
      </c>
      <c r="V17" s="20" t="s">
        <v>481</v>
      </c>
      <c r="W17" s="18" t="n">
        <v>452.9195127</v>
      </c>
      <c r="X17" s="20" t="n">
        <v>10.12938455</v>
      </c>
      <c r="Y17" s="18" t="s">
        <v>481</v>
      </c>
      <c r="Z17" s="20" t="s">
        <v>481</v>
      </c>
      <c r="AA17" s="18" t="n">
        <v>461.70168851</v>
      </c>
      <c r="AB17" s="20" t="n">
        <v>6.29617839</v>
      </c>
    </row>
    <row r="18" spans="1:28">
      <c r="A18" s="15" t="s">
        <v>493</v>
      </c>
      <c r="B18" s="17" t="n">
        <v>5532</v>
      </c>
      <c r="C18" s="18">
        <f>(28.0/B18*100)</f>
        <v/>
      </c>
      <c r="D18" s="19" t="n">
        <v>5504</v>
      </c>
      <c r="E18" s="18" t="n">
        <v>413.3985945</v>
      </c>
      <c r="F18" s="20" t="n">
        <v>19.80074473</v>
      </c>
      <c r="G18" s="18" t="n">
        <v>417.58069561</v>
      </c>
      <c r="H18" s="20" t="n">
        <v>6.06625409</v>
      </c>
      <c r="I18" s="18" t="n">
        <v>428.97788408</v>
      </c>
      <c r="J18" s="20" t="n">
        <v>5.88871147</v>
      </c>
      <c r="K18" s="18" t="n">
        <v>435.19008082</v>
      </c>
      <c r="L18" s="20" t="n">
        <v>7.97730128</v>
      </c>
      <c r="M18" s="18" t="n">
        <v>450.49315485</v>
      </c>
      <c r="N18" s="20" t="n">
        <v>4.06436209</v>
      </c>
      <c r="O18" s="18" t="n">
        <v>453.82726301</v>
      </c>
      <c r="P18" s="20" t="n">
        <v>5.20566487</v>
      </c>
      <c r="Q18" s="18" t="n">
        <v>480.55154149</v>
      </c>
      <c r="R18" s="20" t="n">
        <v>4.15857179</v>
      </c>
      <c r="S18" s="18" t="s">
        <v>481</v>
      </c>
      <c r="T18" s="20" t="s">
        <v>481</v>
      </c>
      <c r="U18" s="18" t="s">
        <v>481</v>
      </c>
      <c r="V18" s="20" t="s">
        <v>481</v>
      </c>
      <c r="W18" s="18" t="s">
        <v>481</v>
      </c>
      <c r="X18" s="20" t="s">
        <v>481</v>
      </c>
      <c r="Y18" s="18" t="s">
        <v>481</v>
      </c>
      <c r="Z18" s="20" t="s">
        <v>481</v>
      </c>
      <c r="AA18" s="18" t="n">
        <v>392.69088098</v>
      </c>
      <c r="AB18" s="20" t="n">
        <v>15.40502822</v>
      </c>
    </row>
    <row r="19" spans="1:28">
      <c r="A19" s="15" t="s">
        <v>494</v>
      </c>
      <c r="B19" s="17" t="n">
        <v>5658</v>
      </c>
      <c r="C19" s="18">
        <f>(61.0/B19*100)</f>
        <v/>
      </c>
      <c r="D19" s="19" t="n">
        <v>5597</v>
      </c>
      <c r="E19" s="18" t="n">
        <v>349.93193729</v>
      </c>
      <c r="F19" s="20" t="n">
        <v>31.91567821</v>
      </c>
      <c r="G19" s="18" t="n">
        <v>419.04355153</v>
      </c>
      <c r="H19" s="20" t="n">
        <v>24.12321465</v>
      </c>
      <c r="I19" s="18" t="n">
        <v>396.81802163</v>
      </c>
      <c r="J19" s="20" t="n">
        <v>5.44644909</v>
      </c>
      <c r="K19" s="18" t="n">
        <v>465.64128822</v>
      </c>
      <c r="L19" s="20" t="n">
        <v>3.51240705</v>
      </c>
      <c r="M19" s="18" t="n">
        <v>485.7605192</v>
      </c>
      <c r="N19" s="20" t="n">
        <v>3.51558894</v>
      </c>
      <c r="O19" s="18" t="n">
        <v>479.4946097</v>
      </c>
      <c r="P19" s="20" t="n">
        <v>6.8449713</v>
      </c>
      <c r="Q19" s="18" t="n">
        <v>503.04627278</v>
      </c>
      <c r="R19" s="20" t="n">
        <v>3.88675771</v>
      </c>
      <c r="S19" s="18" t="s">
        <v>481</v>
      </c>
      <c r="T19" s="20" t="s">
        <v>481</v>
      </c>
      <c r="U19" s="18" t="s">
        <v>481</v>
      </c>
      <c r="V19" s="20" t="s">
        <v>481</v>
      </c>
      <c r="W19" s="18" t="s">
        <v>481</v>
      </c>
      <c r="X19" s="20" t="s">
        <v>481</v>
      </c>
      <c r="Y19" s="18" t="s">
        <v>481</v>
      </c>
      <c r="Z19" s="20" t="s">
        <v>481</v>
      </c>
      <c r="AA19" s="18" t="n">
        <v>439.9360633</v>
      </c>
      <c r="AB19" s="20" t="n">
        <v>10.38960667</v>
      </c>
    </row>
    <row r="20" spans="1:28">
      <c r="A20" s="15" t="s">
        <v>495</v>
      </c>
      <c r="B20" s="17" t="n">
        <v>3371</v>
      </c>
      <c r="C20" s="18">
        <f>(75.0/B20*100)</f>
        <v/>
      </c>
      <c r="D20" s="19" t="n">
        <v>3296</v>
      </c>
      <c r="E20" s="18" t="n">
        <v>462.67873832</v>
      </c>
      <c r="F20" s="20" t="n">
        <v>15.55595615</v>
      </c>
      <c r="G20" s="18" t="s">
        <v>481</v>
      </c>
      <c r="H20" s="20" t="s">
        <v>481</v>
      </c>
      <c r="I20" s="18" t="n">
        <v>461.33047666</v>
      </c>
      <c r="J20" s="20" t="n">
        <v>4.46828404</v>
      </c>
      <c r="K20" s="18" t="n">
        <v>473.90241197</v>
      </c>
      <c r="L20" s="20" t="n">
        <v>6.29751075</v>
      </c>
      <c r="M20" s="18" t="n">
        <v>490.79420796</v>
      </c>
      <c r="N20" s="20" t="n">
        <v>4.13338695</v>
      </c>
      <c r="O20" s="18" t="n">
        <v>477.16664684</v>
      </c>
      <c r="P20" s="20" t="n">
        <v>5.79949672</v>
      </c>
      <c r="Q20" s="18" t="n">
        <v>508.81260782</v>
      </c>
      <c r="R20" s="20" t="n">
        <v>3.10242779</v>
      </c>
      <c r="S20" s="18" t="s">
        <v>481</v>
      </c>
      <c r="T20" s="20" t="s">
        <v>481</v>
      </c>
      <c r="U20" s="18" t="s">
        <v>481</v>
      </c>
      <c r="V20" s="20" t="s">
        <v>481</v>
      </c>
      <c r="W20" s="18" t="s">
        <v>481</v>
      </c>
      <c r="X20" s="20" t="s">
        <v>481</v>
      </c>
      <c r="Y20" s="18" t="s">
        <v>481</v>
      </c>
      <c r="Z20" s="20" t="s">
        <v>481</v>
      </c>
      <c r="AA20" s="18" t="n">
        <v>434.21733055</v>
      </c>
      <c r="AB20" s="20" t="n">
        <v>11.099641</v>
      </c>
    </row>
    <row r="21" spans="1:28">
      <c r="A21" s="15" t="s">
        <v>496</v>
      </c>
      <c r="B21" s="17" t="n">
        <v>5741</v>
      </c>
      <c r="C21" s="18">
        <f>(45.0/B21*100)</f>
        <v/>
      </c>
      <c r="D21" s="19" t="n">
        <v>5696</v>
      </c>
      <c r="E21" s="18" t="n">
        <v>436.47465838</v>
      </c>
      <c r="F21" s="20" t="n">
        <v>23.28591825</v>
      </c>
      <c r="G21" s="18" t="n">
        <v>460.40096368</v>
      </c>
      <c r="H21" s="20" t="n">
        <v>5.93849978</v>
      </c>
      <c r="I21" s="18" t="n">
        <v>478.71444837</v>
      </c>
      <c r="J21" s="20" t="n">
        <v>3.6762621</v>
      </c>
      <c r="K21" s="18" t="n">
        <v>456.75225844</v>
      </c>
      <c r="L21" s="20" t="n">
        <v>8.14205844</v>
      </c>
      <c r="M21" s="18" t="n">
        <v>502.1878404</v>
      </c>
      <c r="N21" s="20" t="n">
        <v>2.30556219</v>
      </c>
      <c r="O21" s="18" t="n">
        <v>510.37087243</v>
      </c>
      <c r="P21" s="20" t="n">
        <v>3.09385227</v>
      </c>
      <c r="Q21" s="18" t="n">
        <v>527.8153340699999</v>
      </c>
      <c r="R21" s="20" t="n">
        <v>2.8131987</v>
      </c>
      <c r="S21" s="18" t="s">
        <v>481</v>
      </c>
      <c r="T21" s="20" t="s">
        <v>481</v>
      </c>
      <c r="U21" s="18" t="s">
        <v>481</v>
      </c>
      <c r="V21" s="20" t="s">
        <v>481</v>
      </c>
      <c r="W21" s="18" t="s">
        <v>481</v>
      </c>
      <c r="X21" s="20" t="s">
        <v>481</v>
      </c>
      <c r="Y21" s="18" t="s">
        <v>481</v>
      </c>
      <c r="Z21" s="20" t="s">
        <v>481</v>
      </c>
      <c r="AA21" s="18" t="n">
        <v>456.749407</v>
      </c>
      <c r="AB21" s="20" t="n">
        <v>7.34111729</v>
      </c>
    </row>
    <row r="22" spans="1:28">
      <c r="A22" s="15" t="s">
        <v>497</v>
      </c>
      <c r="B22" s="17" t="n">
        <v>6598</v>
      </c>
      <c r="C22" s="18">
        <f>(32.0/B22*100)</f>
        <v/>
      </c>
      <c r="D22" s="19" t="n">
        <v>6566</v>
      </c>
      <c r="E22" s="18" t="n">
        <v>392.46734053</v>
      </c>
      <c r="F22" s="20" t="n">
        <v>15.1513633</v>
      </c>
      <c r="G22" s="18" t="n">
        <v>433.85726689</v>
      </c>
      <c r="H22" s="20" t="n">
        <v>10.41989287</v>
      </c>
      <c r="I22" s="18" t="n">
        <v>415.2155249</v>
      </c>
      <c r="J22" s="20" t="n">
        <v>6.02620948</v>
      </c>
      <c r="K22" s="18" t="n">
        <v>448.60149112</v>
      </c>
      <c r="L22" s="20" t="n">
        <v>4.90915564</v>
      </c>
      <c r="M22" s="18" t="n">
        <v>450.34669352</v>
      </c>
      <c r="N22" s="20" t="n">
        <v>3.46431565</v>
      </c>
      <c r="O22" s="18" t="n">
        <v>471.66016382</v>
      </c>
      <c r="P22" s="20" t="n">
        <v>4.62824765</v>
      </c>
      <c r="Q22" s="18" t="n">
        <v>506.76494515</v>
      </c>
      <c r="R22" s="20" t="n">
        <v>4.86839434</v>
      </c>
      <c r="S22" s="18" t="s">
        <v>481</v>
      </c>
      <c r="T22" s="20" t="s">
        <v>481</v>
      </c>
      <c r="U22" s="18" t="s">
        <v>481</v>
      </c>
      <c r="V22" s="20" t="s">
        <v>481</v>
      </c>
      <c r="W22" s="18" t="s">
        <v>481</v>
      </c>
      <c r="X22" s="20" t="s">
        <v>481</v>
      </c>
      <c r="Y22" s="18" t="n">
        <v>507.48196411</v>
      </c>
      <c r="Z22" s="20" t="n">
        <v>36.14686542</v>
      </c>
      <c r="AA22" s="18" t="n">
        <v>457.99426565</v>
      </c>
      <c r="AB22" s="20" t="n">
        <v>8.607128149999999</v>
      </c>
    </row>
    <row r="23" spans="1:28">
      <c r="A23" s="15" t="s">
        <v>498</v>
      </c>
      <c r="B23" s="17" t="n">
        <v>11583</v>
      </c>
      <c r="C23" s="18">
        <f>(210.0/B23*100)</f>
        <v/>
      </c>
      <c r="D23" s="19" t="n">
        <v>11373</v>
      </c>
      <c r="E23" s="18" t="n">
        <v>424.15077847</v>
      </c>
      <c r="F23" s="20" t="n">
        <v>19.1788549</v>
      </c>
      <c r="G23" s="18" t="n">
        <v>452.07835657</v>
      </c>
      <c r="H23" s="20" t="n">
        <v>9.01710993</v>
      </c>
      <c r="I23" s="18" t="n">
        <v>470.42818552</v>
      </c>
      <c r="J23" s="20" t="n">
        <v>4.00148813</v>
      </c>
      <c r="K23" s="18" t="n">
        <v>507.03216272</v>
      </c>
      <c r="L23" s="20" t="n">
        <v>8.372022400000001</v>
      </c>
      <c r="M23" s="18" t="n">
        <v>503.63599246</v>
      </c>
      <c r="N23" s="20" t="n">
        <v>3.52789537</v>
      </c>
      <c r="O23" s="18" t="n">
        <v>446.56735229</v>
      </c>
      <c r="P23" s="20" t="n">
        <v>7.31496192</v>
      </c>
      <c r="Q23" s="18" t="n">
        <v>512.72052063</v>
      </c>
      <c r="R23" s="20" t="n">
        <v>4.75104962</v>
      </c>
      <c r="S23" s="18" t="s">
        <v>481</v>
      </c>
      <c r="T23" s="20" t="s">
        <v>481</v>
      </c>
      <c r="U23" s="18" t="s">
        <v>481</v>
      </c>
      <c r="V23" s="20" t="s">
        <v>481</v>
      </c>
      <c r="W23" s="18" t="s">
        <v>481</v>
      </c>
      <c r="X23" s="20" t="s">
        <v>481</v>
      </c>
      <c r="Y23" s="18" t="s">
        <v>481</v>
      </c>
      <c r="Z23" s="20" t="s">
        <v>481</v>
      </c>
      <c r="AA23" s="18" t="n">
        <v>447.13917119</v>
      </c>
      <c r="AB23" s="20" t="n">
        <v>10.64373103</v>
      </c>
    </row>
    <row r="24" spans="1:28">
      <c r="A24" s="15" t="s">
        <v>499</v>
      </c>
      <c r="B24" s="17" t="n">
        <v>6647</v>
      </c>
      <c r="C24" s="18">
        <f>(7.0/B24*100)</f>
        <v/>
      </c>
      <c r="D24" s="19" t="n">
        <v>6640</v>
      </c>
      <c r="E24" s="18" t="s">
        <v>481</v>
      </c>
      <c r="F24" s="20" t="s">
        <v>481</v>
      </c>
      <c r="G24" s="18" t="s">
        <v>481</v>
      </c>
      <c r="H24" s="20" t="s">
        <v>481</v>
      </c>
      <c r="I24" s="18" t="n">
        <v>484.47946155</v>
      </c>
      <c r="J24" s="20" t="n">
        <v>6.41814049</v>
      </c>
      <c r="K24" s="18" t="n">
        <v>522.65995886</v>
      </c>
      <c r="L24" s="20" t="n">
        <v>4.37458464</v>
      </c>
      <c r="M24" s="18" t="n">
        <v>510.03742192</v>
      </c>
      <c r="N24" s="20" t="n">
        <v>3.59795154</v>
      </c>
      <c r="O24" s="18" t="n">
        <v>529.12648582</v>
      </c>
      <c r="P24" s="20" t="n">
        <v>4.89735451</v>
      </c>
      <c r="Q24" s="18" t="n">
        <v>563.2499453299999</v>
      </c>
      <c r="R24" s="20" t="n">
        <v>3.68308344</v>
      </c>
      <c r="S24" s="18" t="s">
        <v>481</v>
      </c>
      <c r="T24" s="20" t="s">
        <v>481</v>
      </c>
      <c r="U24" s="18" t="s">
        <v>481</v>
      </c>
      <c r="V24" s="20" t="s">
        <v>481</v>
      </c>
      <c r="W24" s="18" t="s">
        <v>481</v>
      </c>
      <c r="X24" s="20" t="s">
        <v>481</v>
      </c>
      <c r="Y24" s="18" t="s">
        <v>481</v>
      </c>
      <c r="Z24" s="20" t="s">
        <v>481</v>
      </c>
      <c r="AA24" s="18" t="n">
        <v>496.20478207</v>
      </c>
      <c r="AB24" s="20" t="n">
        <v>6.6300107</v>
      </c>
    </row>
    <row r="25" spans="1:28">
      <c r="A25" s="15" t="s">
        <v>500</v>
      </c>
      <c r="B25" s="17" t="n">
        <v>5581</v>
      </c>
      <c r="C25" s="18">
        <f>(24.0/B25*100)</f>
        <v/>
      </c>
      <c r="D25" s="19" t="n">
        <v>5557</v>
      </c>
      <c r="E25" s="18" t="n">
        <v>443.93188541</v>
      </c>
      <c r="F25" s="20" t="n">
        <v>38.90783647</v>
      </c>
      <c r="G25" s="18" t="n">
        <v>458.25908667</v>
      </c>
      <c r="H25" s="20" t="n">
        <v>13.18899917</v>
      </c>
      <c r="I25" s="18" t="n">
        <v>467.05863937</v>
      </c>
      <c r="J25" s="20" t="n">
        <v>8.589608269999999</v>
      </c>
      <c r="K25" s="18" t="n">
        <v>505.79063046</v>
      </c>
      <c r="L25" s="20" t="n">
        <v>5.45328896</v>
      </c>
      <c r="M25" s="18" t="n">
        <v>502.44373103</v>
      </c>
      <c r="N25" s="20" t="n">
        <v>4.42254924</v>
      </c>
      <c r="O25" s="18" t="n">
        <v>542.7607269</v>
      </c>
      <c r="P25" s="20" t="n">
        <v>3.97730332</v>
      </c>
      <c r="Q25" s="18" t="n">
        <v>576.21752079</v>
      </c>
      <c r="R25" s="20" t="n">
        <v>7.40264196</v>
      </c>
      <c r="S25" s="18" t="s">
        <v>481</v>
      </c>
      <c r="T25" s="20" t="s">
        <v>481</v>
      </c>
      <c r="U25" s="18" t="s">
        <v>481</v>
      </c>
      <c r="V25" s="20" t="s">
        <v>481</v>
      </c>
      <c r="W25" s="18" t="s">
        <v>481</v>
      </c>
      <c r="X25" s="20" t="s">
        <v>481</v>
      </c>
      <c r="Y25" s="18" t="s">
        <v>481</v>
      </c>
      <c r="Z25" s="20" t="s">
        <v>481</v>
      </c>
      <c r="AA25" s="18" t="n">
        <v>468.85616446</v>
      </c>
      <c r="AB25" s="20" t="n">
        <v>19.03575888</v>
      </c>
    </row>
    <row r="26" spans="1:28">
      <c r="A26" s="15" t="s">
        <v>501</v>
      </c>
      <c r="B26" s="17" t="n">
        <v>4869</v>
      </c>
      <c r="C26" s="18">
        <f>(32.0/B26*100)</f>
        <v/>
      </c>
      <c r="D26" s="19" t="n">
        <v>4837</v>
      </c>
      <c r="E26" s="18" t="n">
        <v>416.11045242</v>
      </c>
      <c r="F26" s="20" t="n">
        <v>24.73638415</v>
      </c>
      <c r="G26" s="18" t="n">
        <v>453.31107415</v>
      </c>
      <c r="H26" s="20" t="n">
        <v>20.17336121</v>
      </c>
      <c r="I26" s="18" t="n">
        <v>445.51439136</v>
      </c>
      <c r="J26" s="20" t="n">
        <v>9.170099260000001</v>
      </c>
      <c r="K26" s="18" t="n">
        <v>474.92393284</v>
      </c>
      <c r="L26" s="20" t="n">
        <v>7.43793408</v>
      </c>
      <c r="M26" s="18" t="n">
        <v>478.81548733</v>
      </c>
      <c r="N26" s="20" t="n">
        <v>2.43041252</v>
      </c>
      <c r="O26" s="18" t="n">
        <v>493.05041259</v>
      </c>
      <c r="P26" s="20" t="n">
        <v>3.39903137</v>
      </c>
      <c r="Q26" s="18" t="n">
        <v>497.67484136</v>
      </c>
      <c r="R26" s="20" t="n">
        <v>3.16460766</v>
      </c>
      <c r="S26" s="18" t="s">
        <v>481</v>
      </c>
      <c r="T26" s="20" t="s">
        <v>481</v>
      </c>
      <c r="U26" s="18" t="s">
        <v>481</v>
      </c>
      <c r="V26" s="20" t="s">
        <v>481</v>
      </c>
      <c r="W26" s="18" t="s">
        <v>481</v>
      </c>
      <c r="X26" s="20" t="s">
        <v>481</v>
      </c>
      <c r="Y26" s="18" t="s">
        <v>481</v>
      </c>
      <c r="Z26" s="20" t="s">
        <v>481</v>
      </c>
      <c r="AA26" s="18" t="n">
        <v>459.74686488</v>
      </c>
      <c r="AB26" s="20" t="n">
        <v>7.43192189</v>
      </c>
    </row>
    <row r="27" spans="1:28">
      <c r="A27" s="15" t="s">
        <v>502</v>
      </c>
      <c r="B27" s="17" t="n">
        <v>5299</v>
      </c>
      <c r="C27" s="18">
        <f>(17.0/B27*100)</f>
        <v/>
      </c>
      <c r="D27" s="19" t="n">
        <v>5282</v>
      </c>
      <c r="E27" s="18" t="n">
        <v>436.51893092</v>
      </c>
      <c r="F27" s="20" t="n">
        <v>6.09660273</v>
      </c>
      <c r="G27" s="18" t="n">
        <v>441.30053971</v>
      </c>
      <c r="H27" s="20" t="n">
        <v>4.67837363</v>
      </c>
      <c r="I27" s="18" t="n">
        <v>460.43399974</v>
      </c>
      <c r="J27" s="20" t="n">
        <v>4.15772429</v>
      </c>
      <c r="K27" s="18" t="n">
        <v>484.64693874</v>
      </c>
      <c r="L27" s="20" t="n">
        <v>5.57337521</v>
      </c>
      <c r="M27" s="18" t="n">
        <v>482.73461576</v>
      </c>
      <c r="N27" s="20" t="n">
        <v>2.84736847</v>
      </c>
      <c r="O27" s="18" t="n">
        <v>496.32917534</v>
      </c>
      <c r="P27" s="20" t="n">
        <v>3.56624924</v>
      </c>
      <c r="Q27" s="18" t="n">
        <v>522.01882052</v>
      </c>
      <c r="R27" s="20" t="n">
        <v>2.56029544</v>
      </c>
      <c r="S27" s="18" t="s">
        <v>481</v>
      </c>
      <c r="T27" s="20" t="s">
        <v>481</v>
      </c>
      <c r="U27" s="18" t="s">
        <v>481</v>
      </c>
      <c r="V27" s="20" t="s">
        <v>481</v>
      </c>
      <c r="W27" s="18" t="s">
        <v>481</v>
      </c>
      <c r="X27" s="20" t="s">
        <v>481</v>
      </c>
      <c r="Y27" s="18" t="s">
        <v>481</v>
      </c>
      <c r="Z27" s="20" t="s">
        <v>481</v>
      </c>
      <c r="AA27" s="18" t="n">
        <v>446.21837183</v>
      </c>
      <c r="AB27" s="20" t="n">
        <v>5.13515691</v>
      </c>
    </row>
    <row r="28" spans="1:28">
      <c r="A28" s="15" t="s">
        <v>503</v>
      </c>
      <c r="B28" s="17" t="n">
        <v>7568</v>
      </c>
      <c r="C28" s="18">
        <f>(51.0/B28*100)</f>
        <v/>
      </c>
      <c r="D28" s="19" t="n">
        <v>7517</v>
      </c>
      <c r="E28" s="18" t="n">
        <v>384.01185314</v>
      </c>
      <c r="F28" s="20" t="n">
        <v>4.91219166</v>
      </c>
      <c r="G28" s="18" t="n">
        <v>386.09539294</v>
      </c>
      <c r="H28" s="20" t="n">
        <v>3.38214137</v>
      </c>
      <c r="I28" s="18" t="n">
        <v>408.62555104</v>
      </c>
      <c r="J28" s="20" t="n">
        <v>3.02837392</v>
      </c>
      <c r="K28" s="18" t="n">
        <v>415.10387843</v>
      </c>
      <c r="L28" s="20" t="n">
        <v>8.59201182</v>
      </c>
      <c r="M28" s="18" t="n">
        <v>426.36302653</v>
      </c>
      <c r="N28" s="20" t="n">
        <v>3.99266708</v>
      </c>
      <c r="O28" s="18" t="n">
        <v>416.97348307</v>
      </c>
      <c r="P28" s="20" t="n">
        <v>3.89099912</v>
      </c>
      <c r="Q28" s="18" t="n">
        <v>430.17060466</v>
      </c>
      <c r="R28" s="20" t="n">
        <v>4.33820151</v>
      </c>
      <c r="S28" s="18" t="s">
        <v>481</v>
      </c>
      <c r="T28" s="20" t="s">
        <v>481</v>
      </c>
      <c r="U28" s="18" t="s">
        <v>481</v>
      </c>
      <c r="V28" s="20" t="s">
        <v>481</v>
      </c>
      <c r="W28" s="18" t="s">
        <v>481</v>
      </c>
      <c r="X28" s="20" t="s">
        <v>481</v>
      </c>
      <c r="Y28" s="18" t="s">
        <v>481</v>
      </c>
      <c r="Z28" s="20" t="s">
        <v>481</v>
      </c>
      <c r="AA28" s="18" t="n">
        <v>375.22492489</v>
      </c>
      <c r="AB28" s="20" t="n">
        <v>8.955319080000001</v>
      </c>
    </row>
    <row r="29" spans="1:28">
      <c r="A29" s="15" t="s">
        <v>504</v>
      </c>
      <c r="B29" s="17" t="n">
        <v>5385</v>
      </c>
      <c r="C29" s="18">
        <f>(30.0/B29*100)</f>
        <v/>
      </c>
      <c r="D29" s="19" t="n">
        <v>5355</v>
      </c>
      <c r="E29" s="18" t="n">
        <v>426.29066865</v>
      </c>
      <c r="F29" s="20" t="n">
        <v>12.6160976</v>
      </c>
      <c r="G29" s="18" t="n">
        <v>495.85275973</v>
      </c>
      <c r="H29" s="20" t="n">
        <v>11.16105466</v>
      </c>
      <c r="I29" s="18" t="n">
        <v>491.96010997</v>
      </c>
      <c r="J29" s="20" t="n">
        <v>5.91268704</v>
      </c>
      <c r="K29" s="18" t="s">
        <v>481</v>
      </c>
      <c r="L29" s="20" t="s">
        <v>481</v>
      </c>
      <c r="M29" s="18" t="n">
        <v>508.23973618</v>
      </c>
      <c r="N29" s="20" t="n">
        <v>3.06125619</v>
      </c>
      <c r="O29" s="18" t="n">
        <v>519.07957387</v>
      </c>
      <c r="P29" s="20" t="n">
        <v>2.99625615</v>
      </c>
      <c r="Q29" s="18" t="n">
        <v>539.84755716</v>
      </c>
      <c r="R29" s="20" t="n">
        <v>4.59904564</v>
      </c>
      <c r="S29" s="18" t="s">
        <v>481</v>
      </c>
      <c r="T29" s="20" t="s">
        <v>481</v>
      </c>
      <c r="U29" s="18" t="s">
        <v>481</v>
      </c>
      <c r="V29" s="20" t="s">
        <v>481</v>
      </c>
      <c r="W29" s="18" t="s">
        <v>481</v>
      </c>
      <c r="X29" s="20" t="s">
        <v>481</v>
      </c>
      <c r="Y29" s="18" t="s">
        <v>481</v>
      </c>
      <c r="Z29" s="20" t="s">
        <v>481</v>
      </c>
      <c r="AA29" s="18" t="n">
        <v>448.16449665</v>
      </c>
      <c r="AB29" s="20" t="n">
        <v>9.391691740000001</v>
      </c>
    </row>
    <row r="30" spans="1:28">
      <c r="A30" s="15" t="s">
        <v>505</v>
      </c>
      <c r="B30" s="17" t="n">
        <v>4520</v>
      </c>
      <c r="C30" s="18">
        <f>(97.0/B30*100)</f>
        <v/>
      </c>
      <c r="D30" s="19" t="n">
        <v>4423</v>
      </c>
      <c r="E30" s="18" t="n">
        <v>402.83060025</v>
      </c>
      <c r="F30" s="20" t="n">
        <v>13.59684739</v>
      </c>
      <c r="G30" s="18" t="n">
        <v>459.41860712</v>
      </c>
      <c r="H30" s="20" t="n">
        <v>13.93677072</v>
      </c>
      <c r="I30" s="18" t="n">
        <v>471.057298</v>
      </c>
      <c r="J30" s="20" t="n">
        <v>5.03886733</v>
      </c>
      <c r="K30" s="18" t="n">
        <v>490.53870665</v>
      </c>
      <c r="L30" s="20" t="n">
        <v>5.85312459</v>
      </c>
      <c r="M30" s="18" t="n">
        <v>499.69944688</v>
      </c>
      <c r="N30" s="20" t="n">
        <v>3.12343697</v>
      </c>
      <c r="O30" s="18" t="n">
        <v>502.50162354</v>
      </c>
      <c r="P30" s="20" t="n">
        <v>4.95994464</v>
      </c>
      <c r="Q30" s="18" t="n">
        <v>530.71316876</v>
      </c>
      <c r="R30" s="20" t="n">
        <v>3.96148828</v>
      </c>
      <c r="S30" s="18" t="s">
        <v>481</v>
      </c>
      <c r="T30" s="20" t="s">
        <v>481</v>
      </c>
      <c r="U30" s="18" t="s">
        <v>481</v>
      </c>
      <c r="V30" s="20" t="s">
        <v>481</v>
      </c>
      <c r="W30" s="18" t="s">
        <v>481</v>
      </c>
      <c r="X30" s="20" t="s">
        <v>481</v>
      </c>
      <c r="Y30" s="18" t="s">
        <v>481</v>
      </c>
      <c r="Z30" s="20" t="s">
        <v>481</v>
      </c>
      <c r="AA30" s="18" t="n">
        <v>445.08992007</v>
      </c>
      <c r="AB30" s="20" t="n">
        <v>5.14593227</v>
      </c>
    </row>
    <row r="31" spans="1:28">
      <c r="A31" s="15" t="s">
        <v>506</v>
      </c>
      <c r="B31" s="17" t="n">
        <v>5456</v>
      </c>
      <c r="C31" s="18">
        <f>(125.0/B31*100)</f>
        <v/>
      </c>
      <c r="D31" s="19" t="n">
        <v>5331</v>
      </c>
      <c r="E31" s="18" t="n">
        <v>419.90396704</v>
      </c>
      <c r="F31" s="20" t="n">
        <v>16.30360233</v>
      </c>
      <c r="G31" s="18" t="n">
        <v>460.95605503</v>
      </c>
      <c r="H31" s="20" t="n">
        <v>16.6963952</v>
      </c>
      <c r="I31" s="18" t="n">
        <v>469.91328443</v>
      </c>
      <c r="J31" s="20" t="n">
        <v>5.83533296</v>
      </c>
      <c r="K31" s="18" t="n">
        <v>502.74900326</v>
      </c>
      <c r="L31" s="20" t="n">
        <v>5.58615339</v>
      </c>
      <c r="M31" s="18" t="n">
        <v>494.50674282</v>
      </c>
      <c r="N31" s="20" t="n">
        <v>3.48567871</v>
      </c>
      <c r="O31" s="18" t="n">
        <v>518.33804665</v>
      </c>
      <c r="P31" s="20" t="n">
        <v>3.05421379</v>
      </c>
      <c r="Q31" s="18" t="n">
        <v>512.46651517</v>
      </c>
      <c r="R31" s="20" t="n">
        <v>3.62069662</v>
      </c>
      <c r="S31" s="18" t="s">
        <v>481</v>
      </c>
      <c r="T31" s="20" t="s">
        <v>481</v>
      </c>
      <c r="U31" s="18" t="s">
        <v>481</v>
      </c>
      <c r="V31" s="20" t="s">
        <v>481</v>
      </c>
      <c r="W31" s="18" t="s">
        <v>481</v>
      </c>
      <c r="X31" s="20" t="s">
        <v>481</v>
      </c>
      <c r="Y31" s="18" t="s">
        <v>481</v>
      </c>
      <c r="Z31" s="20" t="s">
        <v>481</v>
      </c>
      <c r="AA31" s="18" t="n">
        <v>457.11807567</v>
      </c>
      <c r="AB31" s="20" t="n">
        <v>6.86448874</v>
      </c>
    </row>
    <row r="32" spans="1:28">
      <c r="A32" s="15" t="s">
        <v>507</v>
      </c>
      <c r="B32" s="17" t="n">
        <v>4478</v>
      </c>
      <c r="C32" s="18">
        <f>(5.0/B32*100)</f>
        <v/>
      </c>
      <c r="D32" s="19" t="n">
        <v>4473</v>
      </c>
      <c r="E32" s="18" t="s">
        <v>481</v>
      </c>
      <c r="F32" s="20" t="s">
        <v>481</v>
      </c>
      <c r="G32" s="18" t="s">
        <v>481</v>
      </c>
      <c r="H32" s="20" t="s">
        <v>481</v>
      </c>
      <c r="I32" s="18" t="n">
        <v>476.31645233</v>
      </c>
      <c r="J32" s="20" t="n">
        <v>4.78387174</v>
      </c>
      <c r="K32" s="18" t="n">
        <v>481.59609648</v>
      </c>
      <c r="L32" s="20" t="n">
        <v>3.28913901</v>
      </c>
      <c r="M32" s="18" t="n">
        <v>504.79103121</v>
      </c>
      <c r="N32" s="20" t="n">
        <v>2.66750158</v>
      </c>
      <c r="O32" s="18" t="s">
        <v>481</v>
      </c>
      <c r="P32" s="20" t="s">
        <v>481</v>
      </c>
      <c r="Q32" s="18" t="n">
        <v>546.41915926</v>
      </c>
      <c r="R32" s="20" t="n">
        <v>4.0712918</v>
      </c>
      <c r="S32" s="18" t="s">
        <v>481</v>
      </c>
      <c r="T32" s="20" t="s">
        <v>481</v>
      </c>
      <c r="U32" s="18" t="s">
        <v>481</v>
      </c>
      <c r="V32" s="20" t="s">
        <v>481</v>
      </c>
      <c r="W32" s="18" t="s">
        <v>481</v>
      </c>
      <c r="X32" s="20" t="s">
        <v>481</v>
      </c>
      <c r="Y32" s="18" t="s">
        <v>481</v>
      </c>
      <c r="Z32" s="20" t="s">
        <v>481</v>
      </c>
      <c r="AA32" s="18" t="n">
        <v>458.41194563</v>
      </c>
      <c r="AB32" s="20" t="n">
        <v>12.13660512</v>
      </c>
    </row>
    <row r="33" spans="1:28">
      <c r="A33" s="15" t="s">
        <v>508</v>
      </c>
      <c r="B33" s="17" t="n">
        <v>7325</v>
      </c>
      <c r="C33" s="18">
        <f>(74.0/B33*100)</f>
        <v/>
      </c>
      <c r="D33" s="19" t="n">
        <v>7251</v>
      </c>
      <c r="E33" s="18" t="n">
        <v>461.32296534</v>
      </c>
      <c r="F33" s="20" t="n">
        <v>5.23584848</v>
      </c>
      <c r="G33" s="18" t="n">
        <v>469.99484713</v>
      </c>
      <c r="H33" s="20" t="n">
        <v>3.9747849</v>
      </c>
      <c r="I33" s="18" t="n">
        <v>477.85671804</v>
      </c>
      <c r="J33" s="20" t="n">
        <v>3.73690238</v>
      </c>
      <c r="K33" s="18" t="n">
        <v>496.0737513</v>
      </c>
      <c r="L33" s="20" t="n">
        <v>5.5432277</v>
      </c>
      <c r="M33" s="18" t="n">
        <v>521.2822375</v>
      </c>
      <c r="N33" s="20" t="n">
        <v>3.60562742</v>
      </c>
      <c r="O33" s="18" t="n">
        <v>530.76283075</v>
      </c>
      <c r="P33" s="20" t="n">
        <v>7.15467068</v>
      </c>
      <c r="Q33" s="18" t="n">
        <v>526.55189307</v>
      </c>
      <c r="R33" s="20" t="n">
        <v>5.02468759</v>
      </c>
      <c r="S33" s="18" t="s">
        <v>481</v>
      </c>
      <c r="T33" s="20" t="s">
        <v>481</v>
      </c>
      <c r="U33" s="18" t="s">
        <v>481</v>
      </c>
      <c r="V33" s="20" t="s">
        <v>481</v>
      </c>
      <c r="W33" s="18" t="s">
        <v>481</v>
      </c>
      <c r="X33" s="20" t="s">
        <v>481</v>
      </c>
      <c r="Y33" s="18" t="s">
        <v>481</v>
      </c>
      <c r="Z33" s="20" t="s">
        <v>481</v>
      </c>
      <c r="AA33" s="18" t="n">
        <v>435.26363412</v>
      </c>
      <c r="AB33" s="20" t="n">
        <v>9.032301820000001</v>
      </c>
    </row>
    <row r="34" spans="1:28">
      <c r="A34" s="15" t="s">
        <v>509</v>
      </c>
      <c r="B34" s="17" t="n">
        <v>6350</v>
      </c>
      <c r="C34" s="18">
        <f>(65.0/B34*100)</f>
        <v/>
      </c>
      <c r="D34" s="19" t="n">
        <v>6285</v>
      </c>
      <c r="E34" s="18" t="n">
        <v>346.46574382</v>
      </c>
      <c r="F34" s="20" t="n">
        <v>25.69615953</v>
      </c>
      <c r="G34" s="18" t="n">
        <v>319.773912</v>
      </c>
      <c r="H34" s="20" t="n">
        <v>12.12370815</v>
      </c>
      <c r="I34" s="18" t="n">
        <v>383.90961483</v>
      </c>
      <c r="J34" s="20" t="n">
        <v>9.386391850000001</v>
      </c>
      <c r="K34" s="18" t="n">
        <v>468.62243936</v>
      </c>
      <c r="L34" s="20" t="n">
        <v>3.76299897</v>
      </c>
      <c r="M34" s="18" t="n">
        <v>481.14411775</v>
      </c>
      <c r="N34" s="20" t="n">
        <v>2.72438099</v>
      </c>
      <c r="O34" s="18" t="n">
        <v>459.12169802</v>
      </c>
      <c r="P34" s="20" t="n">
        <v>6.55760816</v>
      </c>
      <c r="Q34" s="18" t="n">
        <v>508.29676757</v>
      </c>
      <c r="R34" s="20" t="n">
        <v>5.07853628</v>
      </c>
      <c r="S34" s="18" t="s">
        <v>481</v>
      </c>
      <c r="T34" s="20" t="s">
        <v>481</v>
      </c>
      <c r="U34" s="18" t="s">
        <v>481</v>
      </c>
      <c r="V34" s="20" t="s">
        <v>481</v>
      </c>
      <c r="W34" s="18" t="s">
        <v>481</v>
      </c>
      <c r="X34" s="20" t="s">
        <v>481</v>
      </c>
      <c r="Y34" s="18" t="s">
        <v>481</v>
      </c>
      <c r="Z34" s="20" t="s">
        <v>481</v>
      </c>
      <c r="AA34" s="18" t="n">
        <v>408.72572522</v>
      </c>
      <c r="AB34" s="20" t="n">
        <v>12.43385159</v>
      </c>
    </row>
    <row r="35" spans="1:28">
      <c r="A35" s="15" t="s">
        <v>510</v>
      </c>
      <c r="B35" s="17" t="n">
        <v>6406</v>
      </c>
      <c r="C35" s="18">
        <f>(36.0/B35*100)</f>
        <v/>
      </c>
      <c r="D35" s="19" t="n">
        <v>6370</v>
      </c>
      <c r="E35" s="18" t="n">
        <v>431.90670862</v>
      </c>
      <c r="F35" s="20" t="n">
        <v>17.16051948</v>
      </c>
      <c r="G35" s="18" t="n">
        <v>464.19439877</v>
      </c>
      <c r="H35" s="20" t="n">
        <v>15.71700642</v>
      </c>
      <c r="I35" s="18" t="n">
        <v>476.92499969</v>
      </c>
      <c r="J35" s="20" t="n">
        <v>5.76442602</v>
      </c>
      <c r="K35" s="18" t="n">
        <v>506.90043852</v>
      </c>
      <c r="L35" s="20" t="n">
        <v>2.68834652</v>
      </c>
      <c r="M35" s="18" t="n">
        <v>501.7094273</v>
      </c>
      <c r="N35" s="20" t="n">
        <v>2.7686255</v>
      </c>
      <c r="O35" s="18" t="n">
        <v>520.34632105</v>
      </c>
      <c r="P35" s="20" t="n">
        <v>3.77799118</v>
      </c>
      <c r="Q35" s="18" t="n">
        <v>529.44713791</v>
      </c>
      <c r="R35" s="20" t="n">
        <v>3.21358695</v>
      </c>
      <c r="S35" s="18" t="s">
        <v>481</v>
      </c>
      <c r="T35" s="20" t="s">
        <v>481</v>
      </c>
      <c r="U35" s="18" t="s">
        <v>481</v>
      </c>
      <c r="V35" s="20" t="s">
        <v>481</v>
      </c>
      <c r="W35" s="18" t="s">
        <v>481</v>
      </c>
      <c r="X35" s="20" t="s">
        <v>481</v>
      </c>
      <c r="Y35" s="18" t="s">
        <v>481</v>
      </c>
      <c r="Z35" s="20" t="s">
        <v>481</v>
      </c>
      <c r="AA35" s="18" t="n">
        <v>469.6751525</v>
      </c>
      <c r="AB35" s="20" t="n">
        <v>12.7570262</v>
      </c>
    </row>
    <row r="36" spans="1:28">
      <c r="A36" s="15" t="s">
        <v>511</v>
      </c>
      <c r="B36" s="17" t="n">
        <v>6736</v>
      </c>
      <c r="C36" s="18">
        <f>(26.0/B36*100)</f>
        <v/>
      </c>
      <c r="D36" s="19" t="n">
        <v>6710</v>
      </c>
      <c r="E36" s="18" t="n">
        <v>432.52954826</v>
      </c>
      <c r="F36" s="20" t="n">
        <v>6.67966023</v>
      </c>
      <c r="G36" s="18" t="n">
        <v>459.0734903</v>
      </c>
      <c r="H36" s="20" t="n">
        <v>3.92357628</v>
      </c>
      <c r="I36" s="18" t="n">
        <v>471.49587002</v>
      </c>
      <c r="J36" s="20" t="n">
        <v>3.33538356</v>
      </c>
      <c r="K36" s="18" t="n">
        <v>479.76911942</v>
      </c>
      <c r="L36" s="20" t="n">
        <v>4.70702934</v>
      </c>
      <c r="M36" s="18" t="n">
        <v>491.5882572</v>
      </c>
      <c r="N36" s="20" t="n">
        <v>4.35987456</v>
      </c>
      <c r="O36" s="18" t="n">
        <v>490.08395945</v>
      </c>
      <c r="P36" s="20" t="n">
        <v>3.7003768</v>
      </c>
      <c r="Q36" s="18" t="n">
        <v>518.07977298</v>
      </c>
      <c r="R36" s="20" t="n">
        <v>3.27022465</v>
      </c>
      <c r="S36" s="18" t="s">
        <v>481</v>
      </c>
      <c r="T36" s="20" t="s">
        <v>481</v>
      </c>
      <c r="U36" s="18" t="s">
        <v>481</v>
      </c>
      <c r="V36" s="20" t="s">
        <v>481</v>
      </c>
      <c r="W36" s="18" t="s">
        <v>481</v>
      </c>
      <c r="X36" s="20" t="s">
        <v>481</v>
      </c>
      <c r="Y36" s="18" t="s">
        <v>481</v>
      </c>
      <c r="Z36" s="20" t="s">
        <v>481</v>
      </c>
      <c r="AA36" s="18" t="n">
        <v>446.31268237</v>
      </c>
      <c r="AB36" s="20" t="n">
        <v>7.51326607</v>
      </c>
    </row>
    <row r="37" spans="1:28">
      <c r="A37" s="15" t="s">
        <v>512</v>
      </c>
      <c r="B37" s="17" t="n">
        <v>5458</v>
      </c>
      <c r="C37" s="18">
        <f>(62.0/B37*100)</f>
        <v/>
      </c>
      <c r="D37" s="19" t="n">
        <v>5396</v>
      </c>
      <c r="E37" s="18" t="n">
        <v>408.05541245</v>
      </c>
      <c r="F37" s="20" t="n">
        <v>11.97202301</v>
      </c>
      <c r="G37" s="18" t="n">
        <v>432.96067735</v>
      </c>
      <c r="H37" s="20" t="n">
        <v>13.67786223</v>
      </c>
      <c r="I37" s="18" t="n">
        <v>459.16546628</v>
      </c>
      <c r="J37" s="20" t="n">
        <v>5.19589916</v>
      </c>
      <c r="K37" s="18" t="n">
        <v>493.43289934</v>
      </c>
      <c r="L37" s="20" t="n">
        <v>4.07214155</v>
      </c>
      <c r="M37" s="18" t="n">
        <v>492.49645004</v>
      </c>
      <c r="N37" s="20" t="n">
        <v>3.49478445</v>
      </c>
      <c r="O37" s="18" t="n">
        <v>501.37361861</v>
      </c>
      <c r="P37" s="20" t="n">
        <v>3.71997131</v>
      </c>
      <c r="Q37" s="18" t="n">
        <v>516.49670622</v>
      </c>
      <c r="R37" s="20" t="n">
        <v>4.57649557</v>
      </c>
      <c r="S37" s="18" t="s">
        <v>481</v>
      </c>
      <c r="T37" s="20" t="s">
        <v>481</v>
      </c>
      <c r="U37" s="18" t="s">
        <v>481</v>
      </c>
      <c r="V37" s="20" t="s">
        <v>481</v>
      </c>
      <c r="W37" s="18" t="s">
        <v>481</v>
      </c>
      <c r="X37" s="20" t="s">
        <v>481</v>
      </c>
      <c r="Y37" s="18" t="s">
        <v>481</v>
      </c>
      <c r="Z37" s="20" t="s">
        <v>481</v>
      </c>
      <c r="AA37" s="18" t="n">
        <v>436.57278879</v>
      </c>
      <c r="AB37" s="20" t="n">
        <v>6.39103125</v>
      </c>
    </row>
    <row r="38" spans="1:28">
      <c r="A38" s="15" t="s">
        <v>513</v>
      </c>
      <c r="B38" s="17" t="n">
        <v>5860</v>
      </c>
      <c r="C38" s="18">
        <f>(16.0/B38*100)</f>
        <v/>
      </c>
      <c r="D38" s="19" t="n">
        <v>5844</v>
      </c>
      <c r="E38" s="18" t="n">
        <v>454.60073452</v>
      </c>
      <c r="F38" s="20" t="n">
        <v>14.12036098</v>
      </c>
      <c r="G38" s="18" t="n">
        <v>475.61308779</v>
      </c>
      <c r="H38" s="20" t="n">
        <v>11.56828658</v>
      </c>
      <c r="I38" s="18" t="n">
        <v>475.58910142</v>
      </c>
      <c r="J38" s="20" t="n">
        <v>5.14443314</v>
      </c>
      <c r="K38" s="18" t="n">
        <v>537.0442847100001</v>
      </c>
      <c r="L38" s="20" t="n">
        <v>3.26162479</v>
      </c>
      <c r="M38" s="18" t="n">
        <v>500.65015365</v>
      </c>
      <c r="N38" s="20" t="n">
        <v>6.29808696</v>
      </c>
      <c r="O38" s="18" t="n">
        <v>526.90124983</v>
      </c>
      <c r="P38" s="20" t="n">
        <v>3.6711548</v>
      </c>
      <c r="Q38" s="18" t="n">
        <v>548.81116201</v>
      </c>
      <c r="R38" s="20" t="n">
        <v>4.51366472</v>
      </c>
      <c r="S38" s="18" t="s">
        <v>481</v>
      </c>
      <c r="T38" s="20" t="s">
        <v>481</v>
      </c>
      <c r="U38" s="18" t="s">
        <v>481</v>
      </c>
      <c r="V38" s="20" t="s">
        <v>481</v>
      </c>
      <c r="W38" s="18" t="s">
        <v>481</v>
      </c>
      <c r="X38" s="20" t="s">
        <v>481</v>
      </c>
      <c r="Y38" s="18" t="s">
        <v>481</v>
      </c>
      <c r="Z38" s="20" t="s">
        <v>481</v>
      </c>
      <c r="AA38" s="18" t="n">
        <v>460.84171151</v>
      </c>
      <c r="AB38" s="20" t="n">
        <v>7.29839136</v>
      </c>
    </row>
    <row r="39" spans="1:28">
      <c r="A39" s="15" t="s">
        <v>514</v>
      </c>
      <c r="B39" s="17" t="n">
        <v>5895</v>
      </c>
      <c r="C39" s="18">
        <f>(30.0/B39*100)</f>
        <v/>
      </c>
      <c r="D39" s="19" t="n">
        <v>5865</v>
      </c>
      <c r="E39" s="18" t="n">
        <v>410.05822897</v>
      </c>
      <c r="F39" s="20" t="n">
        <v>7.42344035</v>
      </c>
      <c r="G39" s="18" t="n">
        <v>406.88034655</v>
      </c>
      <c r="H39" s="20" t="n">
        <v>4.56874601</v>
      </c>
      <c r="I39" s="18" t="n">
        <v>410.53538693</v>
      </c>
      <c r="J39" s="20" t="n">
        <v>4.60435695</v>
      </c>
      <c r="K39" s="18" t="n">
        <v>437.25065054</v>
      </c>
      <c r="L39" s="20" t="n">
        <v>6.79390622</v>
      </c>
      <c r="M39" s="18" t="n">
        <v>447.48330362</v>
      </c>
      <c r="N39" s="20" t="n">
        <v>7.2553903</v>
      </c>
      <c r="O39" s="18" t="n">
        <v>422.20960166</v>
      </c>
      <c r="P39" s="20" t="n">
        <v>5.69871197</v>
      </c>
      <c r="Q39" s="18" t="n">
        <v>455.56780866</v>
      </c>
      <c r="R39" s="20" t="n">
        <v>8.07904377</v>
      </c>
      <c r="S39" s="18" t="s">
        <v>481</v>
      </c>
      <c r="T39" s="20" t="s">
        <v>481</v>
      </c>
      <c r="U39" s="18" t="s">
        <v>481</v>
      </c>
      <c r="V39" s="20" t="s">
        <v>481</v>
      </c>
      <c r="W39" s="18" t="s">
        <v>481</v>
      </c>
      <c r="X39" s="20" t="s">
        <v>481</v>
      </c>
      <c r="Y39" s="18" t="s">
        <v>481</v>
      </c>
      <c r="Z39" s="20" t="s">
        <v>481</v>
      </c>
      <c r="AA39" s="18" t="n">
        <v>349.70319275</v>
      </c>
      <c r="AB39" s="20" t="n">
        <v>16.55151337</v>
      </c>
    </row>
    <row r="40" spans="1:28">
      <c r="A40" s="15" t="s">
        <v>515</v>
      </c>
      <c r="B40" s="17" t="n">
        <v>14157</v>
      </c>
      <c r="C40" s="18">
        <f>(260.0/B40*100)</f>
        <v/>
      </c>
      <c r="D40" s="19" t="n">
        <v>13897</v>
      </c>
      <c r="E40" s="18" t="n">
        <v>417.63318878</v>
      </c>
      <c r="F40" s="20" t="n">
        <v>19.56575137</v>
      </c>
      <c r="G40" s="18" t="n">
        <v>442.56217025</v>
      </c>
      <c r="H40" s="20" t="n">
        <v>16.99050673</v>
      </c>
      <c r="I40" s="18" t="n">
        <v>477.30766741</v>
      </c>
      <c r="J40" s="20" t="n">
        <v>5.28475877</v>
      </c>
      <c r="K40" s="18" t="n">
        <v>495.91372223</v>
      </c>
      <c r="L40" s="20" t="n">
        <v>3.2669621</v>
      </c>
      <c r="M40" s="18" t="n">
        <v>497.78653066</v>
      </c>
      <c r="N40" s="20" t="n">
        <v>3.85658076</v>
      </c>
      <c r="O40" s="18" t="n">
        <v>487.86699912</v>
      </c>
      <c r="P40" s="20" t="n">
        <v>3.73896669</v>
      </c>
      <c r="Q40" s="18" t="n">
        <v>520.41737114</v>
      </c>
      <c r="R40" s="20" t="n">
        <v>4.14708846</v>
      </c>
      <c r="S40" s="18" t="s">
        <v>481</v>
      </c>
      <c r="T40" s="20" t="s">
        <v>481</v>
      </c>
      <c r="U40" s="18" t="s">
        <v>481</v>
      </c>
      <c r="V40" s="20" t="s">
        <v>481</v>
      </c>
      <c r="W40" s="18" t="s">
        <v>481</v>
      </c>
      <c r="X40" s="20" t="s">
        <v>481</v>
      </c>
      <c r="Y40" s="18" t="s">
        <v>481</v>
      </c>
      <c r="Z40" s="20" t="s">
        <v>481</v>
      </c>
      <c r="AA40" s="18" t="n">
        <v>446.56555417</v>
      </c>
      <c r="AB40" s="20" t="n">
        <v>3.90185258</v>
      </c>
    </row>
    <row r="41" spans="1:28">
      <c r="A41" s="15" t="s">
        <v>516</v>
      </c>
      <c r="B41" s="17" t="n">
        <v>5712</v>
      </c>
      <c r="C41" s="18">
        <f>(40.0/B41*100)</f>
        <v/>
      </c>
      <c r="D41" s="19" t="n">
        <v>5672</v>
      </c>
      <c r="E41" s="18" t="n">
        <v>438.4755557</v>
      </c>
      <c r="F41" s="20" t="n">
        <v>7.53242373</v>
      </c>
      <c r="G41" s="18" t="n">
        <v>427.97212064</v>
      </c>
      <c r="H41" s="20" t="n">
        <v>7.62337232</v>
      </c>
      <c r="I41" s="18" t="n">
        <v>433.27194813</v>
      </c>
      <c r="J41" s="20" t="n">
        <v>5.40763284</v>
      </c>
      <c r="K41" s="18" t="s">
        <v>481</v>
      </c>
      <c r="L41" s="20" t="s">
        <v>481</v>
      </c>
      <c r="M41" s="18" t="n">
        <v>463.95885398</v>
      </c>
      <c r="N41" s="20" t="n">
        <v>3.40415993</v>
      </c>
      <c r="O41" s="18" t="n">
        <v>464.62790207</v>
      </c>
      <c r="P41" s="20" t="n">
        <v>5.14322084</v>
      </c>
      <c r="Q41" s="18" t="n">
        <v>504.63519787</v>
      </c>
      <c r="R41" s="20" t="n">
        <v>3.63411992</v>
      </c>
      <c r="S41" s="18" t="s">
        <v>481</v>
      </c>
      <c r="T41" s="20" t="s">
        <v>481</v>
      </c>
      <c r="U41" s="18" t="s">
        <v>481</v>
      </c>
      <c r="V41" s="20" t="s">
        <v>481</v>
      </c>
      <c r="W41" s="18" t="s">
        <v>481</v>
      </c>
      <c r="X41" s="20" t="s">
        <v>481</v>
      </c>
      <c r="Y41" s="18" t="s">
        <v>481</v>
      </c>
      <c r="Z41" s="20" t="s">
        <v>481</v>
      </c>
      <c r="AA41" s="18" t="n">
        <v>428.10817342</v>
      </c>
      <c r="AB41" s="20" t="n">
        <v>8.86118314</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row>
    <row r="45" spans="1:28">
      <c r="A45" s="15" t="s">
        <v>520</v>
      </c>
      <c r="B45" s="17" t="n">
        <v>5519</v>
      </c>
      <c r="C45" s="18">
        <f>(0.0/B45*100)</f>
        <v/>
      </c>
      <c r="D45" s="19" t="n">
        <v>5519</v>
      </c>
      <c r="E45" s="18" t="n">
        <v>350.71073911</v>
      </c>
      <c r="F45" s="20" t="n">
        <v>4.61342548</v>
      </c>
      <c r="G45" s="18" t="n">
        <v>348.36775284</v>
      </c>
      <c r="H45" s="20" t="n">
        <v>4.62739385</v>
      </c>
      <c r="I45" s="18" t="n">
        <v>353.37332645</v>
      </c>
      <c r="J45" s="20" t="n">
        <v>4.06211625</v>
      </c>
      <c r="K45" s="18" t="n">
        <v>357.65359803</v>
      </c>
      <c r="L45" s="20" t="n">
        <v>6.90282826</v>
      </c>
      <c r="M45" s="18" t="n">
        <v>363.86149564</v>
      </c>
      <c r="N45" s="20" t="n">
        <v>3.14768174</v>
      </c>
      <c r="O45" s="18" t="n">
        <v>383.59186698</v>
      </c>
      <c r="P45" s="20" t="n">
        <v>7.40260964</v>
      </c>
      <c r="Q45" s="18" t="n">
        <v>362.79626826</v>
      </c>
      <c r="R45" s="20" t="n">
        <v>7.5715728</v>
      </c>
      <c r="S45" s="18" t="s">
        <v>481</v>
      </c>
      <c r="T45" s="20" t="s">
        <v>481</v>
      </c>
      <c r="U45" s="18" t="s">
        <v>481</v>
      </c>
      <c r="V45" s="20" t="s">
        <v>481</v>
      </c>
      <c r="W45" s="18" t="s">
        <v>481</v>
      </c>
      <c r="X45" s="20" t="s">
        <v>481</v>
      </c>
      <c r="Y45" s="18" t="n">
        <v>340.83388238</v>
      </c>
      <c r="Z45" s="20" t="n">
        <v>12.07133568</v>
      </c>
      <c r="AA45" s="18" t="n">
        <v>353.65706801</v>
      </c>
      <c r="AB45" s="20" t="n">
        <v>4.98520718</v>
      </c>
    </row>
    <row r="46" spans="1:28">
      <c r="A46" s="15" t="s">
        <v>521</v>
      </c>
      <c r="B46" s="17" t="n">
        <v>23141</v>
      </c>
      <c r="C46" s="18">
        <f>(1129.0/B46*100)</f>
        <v/>
      </c>
      <c r="D46" s="19" t="n">
        <v>22012</v>
      </c>
      <c r="E46" s="18" t="n">
        <v>343.60731577</v>
      </c>
      <c r="F46" s="20" t="n">
        <v>4.57080904</v>
      </c>
      <c r="G46" s="18" t="n">
        <v>360.72377517</v>
      </c>
      <c r="H46" s="20" t="n">
        <v>4.14414106</v>
      </c>
      <c r="I46" s="18" t="n">
        <v>363.28786051</v>
      </c>
      <c r="J46" s="20" t="n">
        <v>3.72244495</v>
      </c>
      <c r="K46" s="18" t="n">
        <v>356.85689667</v>
      </c>
      <c r="L46" s="20" t="n">
        <v>8.379981389999999</v>
      </c>
      <c r="M46" s="18" t="n">
        <v>395.09539361</v>
      </c>
      <c r="N46" s="20" t="n">
        <v>3.052978</v>
      </c>
      <c r="O46" s="18" t="n">
        <v>394.39044382</v>
      </c>
      <c r="P46" s="20" t="n">
        <v>7.62078208</v>
      </c>
      <c r="Q46" s="18" t="n">
        <v>411.37970229</v>
      </c>
      <c r="R46" s="20" t="n">
        <v>5.80103566</v>
      </c>
      <c r="S46" s="18" t="s">
        <v>481</v>
      </c>
      <c r="T46" s="20" t="s">
        <v>481</v>
      </c>
      <c r="U46" s="18" t="s">
        <v>481</v>
      </c>
      <c r="V46" s="20" t="s">
        <v>481</v>
      </c>
      <c r="W46" s="18" t="s">
        <v>481</v>
      </c>
      <c r="X46" s="20" t="s">
        <v>481</v>
      </c>
      <c r="Y46" s="18" t="s">
        <v>481</v>
      </c>
      <c r="Z46" s="20" t="s">
        <v>481</v>
      </c>
      <c r="AA46" s="18" t="n">
        <v>349.15194574</v>
      </c>
      <c r="AB46" s="20" t="n">
        <v>4.59880454</v>
      </c>
    </row>
    <row r="47" spans="1:28">
      <c r="A47" s="15" t="s">
        <v>522</v>
      </c>
      <c r="B47" s="17" t="n">
        <v>5928</v>
      </c>
      <c r="C47" s="18">
        <f>(70.0/B47*100)</f>
        <v/>
      </c>
      <c r="D47" s="19" t="n">
        <v>5858</v>
      </c>
      <c r="E47" s="18" t="n">
        <v>331.86944511</v>
      </c>
      <c r="F47" s="20" t="n">
        <v>17.44420515</v>
      </c>
      <c r="G47" s="18" t="n">
        <v>346.63885511</v>
      </c>
      <c r="H47" s="20" t="n">
        <v>16.12189871</v>
      </c>
      <c r="I47" s="18" t="n">
        <v>382.2531845</v>
      </c>
      <c r="J47" s="20" t="n">
        <v>7.57201877</v>
      </c>
      <c r="K47" s="18" t="n">
        <v>435.58469138</v>
      </c>
      <c r="L47" s="20" t="n">
        <v>5.18076432</v>
      </c>
      <c r="M47" s="18" t="n">
        <v>436.48617506</v>
      </c>
      <c r="N47" s="20" t="n">
        <v>4.49314195</v>
      </c>
      <c r="O47" s="18" t="n">
        <v>456.74948847</v>
      </c>
      <c r="P47" s="20" t="n">
        <v>5.15597535</v>
      </c>
      <c r="Q47" s="18" t="n">
        <v>468.52231699</v>
      </c>
      <c r="R47" s="20" t="n">
        <v>5.13344239</v>
      </c>
      <c r="S47" s="18" t="s">
        <v>481</v>
      </c>
      <c r="T47" s="20" t="s">
        <v>481</v>
      </c>
      <c r="U47" s="18" t="s">
        <v>481</v>
      </c>
      <c r="V47" s="20" t="s">
        <v>481</v>
      </c>
      <c r="W47" s="18" t="s">
        <v>481</v>
      </c>
      <c r="X47" s="20" t="s">
        <v>481</v>
      </c>
      <c r="Y47" s="18" t="s">
        <v>481</v>
      </c>
      <c r="Z47" s="20" t="s">
        <v>481</v>
      </c>
      <c r="AA47" s="18" t="n">
        <v>399.42253402</v>
      </c>
      <c r="AB47" s="20" t="n">
        <v>10.50602568</v>
      </c>
    </row>
    <row r="48" spans="1:28">
      <c r="A48" s="15" t="s">
        <v>523</v>
      </c>
      <c r="B48" s="17" t="n">
        <v>9841</v>
      </c>
      <c r="C48" s="18">
        <f>(7.0/B48*100)</f>
        <v/>
      </c>
      <c r="D48" s="19" t="n">
        <v>9834</v>
      </c>
      <c r="E48" s="18" t="n">
        <v>495.87932836</v>
      </c>
      <c r="F48" s="20" t="n">
        <v>7.71735324</v>
      </c>
      <c r="G48" s="18" t="n">
        <v>496.91305566</v>
      </c>
      <c r="H48" s="20" t="n">
        <v>5.84498806</v>
      </c>
      <c r="I48" s="18" t="n">
        <v>514.64462526</v>
      </c>
      <c r="J48" s="20" t="n">
        <v>5.52334812</v>
      </c>
      <c r="K48" s="18" t="n">
        <v>554.70754344</v>
      </c>
      <c r="L48" s="20" t="n">
        <v>9.521046589999999</v>
      </c>
      <c r="M48" s="18" t="n">
        <v>553.35104948</v>
      </c>
      <c r="N48" s="20" t="n">
        <v>5.14482162</v>
      </c>
      <c r="O48" s="18" t="n">
        <v>577.77470207</v>
      </c>
      <c r="P48" s="20" t="n">
        <v>7.88365122</v>
      </c>
      <c r="Q48" s="18" t="n">
        <v>576.46593488</v>
      </c>
      <c r="R48" s="20" t="n">
        <v>10.75515529</v>
      </c>
      <c r="S48" s="18" t="s">
        <v>481</v>
      </c>
      <c r="T48" s="20" t="s">
        <v>481</v>
      </c>
      <c r="U48" s="18" t="s">
        <v>481</v>
      </c>
      <c r="V48" s="20" t="s">
        <v>481</v>
      </c>
      <c r="W48" s="18" t="s">
        <v>481</v>
      </c>
      <c r="X48" s="20" t="s">
        <v>481</v>
      </c>
      <c r="Y48" s="18" t="s">
        <v>481</v>
      </c>
      <c r="Z48" s="20" t="s">
        <v>481</v>
      </c>
      <c r="AA48" s="18" t="n">
        <v>507.53427645</v>
      </c>
      <c r="AB48" s="20" t="n">
        <v>26.809711</v>
      </c>
    </row>
    <row r="49" spans="1:28">
      <c r="A49" s="15" t="s">
        <v>524</v>
      </c>
      <c r="B49" s="17" t="n">
        <v>6349</v>
      </c>
      <c r="C49" s="18">
        <f>(56.0/B49*100)</f>
        <v/>
      </c>
      <c r="D49" s="19" t="n">
        <v>6293</v>
      </c>
      <c r="E49" s="18" t="n">
        <v>382.72650482</v>
      </c>
      <c r="F49" s="20" t="n">
        <v>6.24076283</v>
      </c>
      <c r="G49" s="18" t="n">
        <v>398.65499182</v>
      </c>
      <c r="H49" s="20" t="n">
        <v>3.64313397</v>
      </c>
      <c r="I49" s="18" t="n">
        <v>398.27752166</v>
      </c>
      <c r="J49" s="20" t="n">
        <v>4.82680942</v>
      </c>
      <c r="K49" s="18" t="s">
        <v>481</v>
      </c>
      <c r="L49" s="20" t="s">
        <v>481</v>
      </c>
      <c r="M49" s="18" t="n">
        <v>421.6158051</v>
      </c>
      <c r="N49" s="20" t="n">
        <v>4.67643236</v>
      </c>
      <c r="O49" s="18" t="n">
        <v>414.82482183</v>
      </c>
      <c r="P49" s="20" t="n">
        <v>4.11701515</v>
      </c>
      <c r="Q49" s="18" t="n">
        <v>435.93293112</v>
      </c>
      <c r="R49" s="20" t="n">
        <v>4.75731557</v>
      </c>
      <c r="S49" s="18" t="s">
        <v>481</v>
      </c>
      <c r="T49" s="20" t="s">
        <v>481</v>
      </c>
      <c r="U49" s="18" t="s">
        <v>481</v>
      </c>
      <c r="V49" s="20" t="s">
        <v>481</v>
      </c>
      <c r="W49" s="18" t="n">
        <v>384.0952</v>
      </c>
      <c r="X49" s="20" t="n">
        <v>73.01333821999999</v>
      </c>
      <c r="Y49" s="18" t="n">
        <v>375.82296567</v>
      </c>
      <c r="Z49" s="20" t="n">
        <v>24.45799942</v>
      </c>
      <c r="AA49" s="18" t="n">
        <v>387.95885112</v>
      </c>
      <c r="AB49" s="20" t="n">
        <v>5.99662471</v>
      </c>
    </row>
    <row r="50" spans="1:28">
      <c r="A50" s="15" t="s">
        <v>525</v>
      </c>
      <c r="B50" s="17" t="n">
        <v>11795</v>
      </c>
      <c r="C50" s="18">
        <f>(218.0/B50*100)</f>
        <v/>
      </c>
      <c r="D50" s="19" t="n">
        <v>11577</v>
      </c>
      <c r="E50" s="18" t="n">
        <v>370.85802703</v>
      </c>
      <c r="F50" s="20" t="n">
        <v>4.21771877</v>
      </c>
      <c r="G50" s="18" t="s">
        <v>481</v>
      </c>
      <c r="H50" s="20" t="s">
        <v>481</v>
      </c>
      <c r="I50" s="18" t="n">
        <v>376.85993514</v>
      </c>
      <c r="J50" s="20" t="n">
        <v>3.58611715</v>
      </c>
      <c r="K50" s="18" t="n">
        <v>369.67646635</v>
      </c>
      <c r="L50" s="20" t="n">
        <v>3.49762798</v>
      </c>
      <c r="M50" s="18" t="n">
        <v>398.0008979</v>
      </c>
      <c r="N50" s="20" t="n">
        <v>3.64014244</v>
      </c>
      <c r="O50" s="18" t="n">
        <v>400.51558196</v>
      </c>
      <c r="P50" s="20" t="n">
        <v>3.0388633</v>
      </c>
      <c r="Q50" s="18" t="n">
        <v>408.84904121</v>
      </c>
      <c r="R50" s="20" t="n">
        <v>5.2600196</v>
      </c>
      <c r="S50" s="18" t="s">
        <v>481</v>
      </c>
      <c r="T50" s="20" t="s">
        <v>481</v>
      </c>
      <c r="U50" s="18" t="s">
        <v>481</v>
      </c>
      <c r="V50" s="20" t="s">
        <v>481</v>
      </c>
      <c r="W50" s="18" t="s">
        <v>481</v>
      </c>
      <c r="X50" s="20" t="s">
        <v>481</v>
      </c>
      <c r="Y50" s="18" t="s">
        <v>481</v>
      </c>
      <c r="Z50" s="20" t="s">
        <v>481</v>
      </c>
      <c r="AA50" s="18" t="n">
        <v>373.25344024</v>
      </c>
      <c r="AB50" s="20" t="n">
        <v>6.41960048</v>
      </c>
    </row>
    <row r="51" spans="1:28">
      <c r="A51" s="15" t="s">
        <v>526</v>
      </c>
      <c r="B51" s="17" t="n">
        <v>6866</v>
      </c>
      <c r="C51" s="18">
        <f>(116.0/B51*100)</f>
        <v/>
      </c>
      <c r="D51" s="19" t="n">
        <v>6750</v>
      </c>
      <c r="E51" s="18" t="n">
        <v>367.32102641</v>
      </c>
      <c r="F51" s="20" t="n">
        <v>4.40313613</v>
      </c>
      <c r="G51" s="18" t="n">
        <v>390.15708141</v>
      </c>
      <c r="H51" s="20" t="n">
        <v>2.81059615</v>
      </c>
      <c r="I51" s="18" t="n">
        <v>388.0856233</v>
      </c>
      <c r="J51" s="20" t="n">
        <v>4.7585577</v>
      </c>
      <c r="K51" s="18" t="n">
        <v>373.04432963</v>
      </c>
      <c r="L51" s="20" t="n">
        <v>15.45266093</v>
      </c>
      <c r="M51" s="18" t="n">
        <v>403.2853029</v>
      </c>
      <c r="N51" s="20" t="n">
        <v>3.33014286</v>
      </c>
      <c r="O51" s="18" t="n">
        <v>389.33292538</v>
      </c>
      <c r="P51" s="20" t="n">
        <v>3.97132778</v>
      </c>
      <c r="Q51" s="18" t="n">
        <v>427.00111745</v>
      </c>
      <c r="R51" s="20" t="n">
        <v>3.88331907</v>
      </c>
      <c r="S51" s="18" t="s">
        <v>481</v>
      </c>
      <c r="T51" s="20" t="s">
        <v>481</v>
      </c>
      <c r="U51" s="18" t="s">
        <v>481</v>
      </c>
      <c r="V51" s="20" t="s">
        <v>481</v>
      </c>
      <c r="W51" s="18" t="s">
        <v>481</v>
      </c>
      <c r="X51" s="20" t="s">
        <v>481</v>
      </c>
      <c r="Y51" s="18" t="s">
        <v>481</v>
      </c>
      <c r="Z51" s="20" t="s">
        <v>481</v>
      </c>
      <c r="AA51" s="18" t="n">
        <v>384.11999004</v>
      </c>
      <c r="AB51" s="20" t="n">
        <v>5.66676164</v>
      </c>
    </row>
    <row r="52" spans="1:28">
      <c r="A52" s="15" t="s">
        <v>527</v>
      </c>
      <c r="B52" s="17" t="n">
        <v>5809</v>
      </c>
      <c r="C52" s="18">
        <f>(71.0/B52*100)</f>
        <v/>
      </c>
      <c r="D52" s="19" t="n">
        <v>5738</v>
      </c>
      <c r="E52" s="18" t="n">
        <v>401.01410223</v>
      </c>
      <c r="F52" s="20" t="n">
        <v>35.96590207</v>
      </c>
      <c r="G52" s="18" t="n">
        <v>366.39698594</v>
      </c>
      <c r="H52" s="20" t="n">
        <v>22.63633555</v>
      </c>
      <c r="I52" s="18" t="n">
        <v>425.7185808</v>
      </c>
      <c r="J52" s="20" t="n">
        <v>6.09917084</v>
      </c>
      <c r="K52" s="18" t="n">
        <v>448.47665345</v>
      </c>
      <c r="L52" s="20" t="n">
        <v>4.54407139</v>
      </c>
      <c r="M52" s="18" t="n">
        <v>468.38261941</v>
      </c>
      <c r="N52" s="20" t="n">
        <v>3.14553931</v>
      </c>
      <c r="O52" s="18" t="n">
        <v>442.96166093</v>
      </c>
      <c r="P52" s="20" t="n">
        <v>3.92540785</v>
      </c>
      <c r="Q52" s="18" t="n">
        <v>499.30647749</v>
      </c>
      <c r="R52" s="20" t="n">
        <v>4.77580851</v>
      </c>
      <c r="S52" s="18" t="s">
        <v>481</v>
      </c>
      <c r="T52" s="20" t="s">
        <v>481</v>
      </c>
      <c r="U52" s="18" t="s">
        <v>481</v>
      </c>
      <c r="V52" s="20" t="s">
        <v>481</v>
      </c>
      <c r="W52" s="18" t="s">
        <v>481</v>
      </c>
      <c r="X52" s="20" t="s">
        <v>481</v>
      </c>
      <c r="Y52" s="18" t="s">
        <v>481</v>
      </c>
      <c r="Z52" s="20" t="s">
        <v>481</v>
      </c>
      <c r="AA52" s="18" t="n">
        <v>434.73941305</v>
      </c>
      <c r="AB52" s="20" t="n">
        <v>13.31972572</v>
      </c>
    </row>
    <row r="53" spans="1:28">
      <c r="A53" s="15" t="s">
        <v>528</v>
      </c>
      <c r="B53" s="17" t="n">
        <v>5571</v>
      </c>
      <c r="C53" s="18">
        <f>(84.0/B53*100)</f>
        <v/>
      </c>
      <c r="D53" s="19" t="n">
        <v>5487</v>
      </c>
      <c r="E53" s="18" t="n">
        <v>393.66147609</v>
      </c>
      <c r="F53" s="20" t="n">
        <v>13.70989154</v>
      </c>
      <c r="G53" s="18" t="n">
        <v>408.64533845</v>
      </c>
      <c r="H53" s="20" t="n">
        <v>7.36090545</v>
      </c>
      <c r="I53" s="18" t="n">
        <v>386.80889039</v>
      </c>
      <c r="J53" s="20" t="n">
        <v>5.04293731</v>
      </c>
      <c r="K53" s="18" t="n">
        <v>413.13832061</v>
      </c>
      <c r="L53" s="20" t="n">
        <v>4.00057203</v>
      </c>
      <c r="M53" s="18" t="n">
        <v>431.40482362</v>
      </c>
      <c r="N53" s="20" t="n">
        <v>2.61121374</v>
      </c>
      <c r="O53" s="18" t="n">
        <v>439.80834139</v>
      </c>
      <c r="P53" s="20" t="n">
        <v>5.9289336</v>
      </c>
      <c r="Q53" s="18" t="n">
        <v>463.78837455</v>
      </c>
      <c r="R53" s="20" t="n">
        <v>2.75012374</v>
      </c>
      <c r="S53" s="18" t="s">
        <v>481</v>
      </c>
      <c r="T53" s="20" t="s">
        <v>481</v>
      </c>
      <c r="U53" s="18" t="s">
        <v>481</v>
      </c>
      <c r="V53" s="20" t="s">
        <v>481</v>
      </c>
      <c r="W53" s="18" t="s">
        <v>481</v>
      </c>
      <c r="X53" s="20" t="s">
        <v>481</v>
      </c>
      <c r="Y53" s="18" t="s">
        <v>481</v>
      </c>
      <c r="Z53" s="20" t="s">
        <v>481</v>
      </c>
      <c r="AA53" s="18" t="n">
        <v>371.39527828</v>
      </c>
      <c r="AB53" s="20" t="n">
        <v>13.55318311</v>
      </c>
    </row>
    <row r="54" spans="1:28">
      <c r="A54" s="15" t="s">
        <v>529</v>
      </c>
      <c r="B54" s="17" t="n">
        <v>4740</v>
      </c>
      <c r="C54" s="18">
        <f>(38.0/B54*100)</f>
        <v/>
      </c>
      <c r="D54" s="19" t="n">
        <v>4702</v>
      </c>
      <c r="E54" s="18" t="n">
        <v>309.39125693</v>
      </c>
      <c r="F54" s="20" t="n">
        <v>5.68420616</v>
      </c>
      <c r="G54" s="18" t="n">
        <v>321.33384665</v>
      </c>
      <c r="H54" s="20" t="n">
        <v>5.71115337</v>
      </c>
      <c r="I54" s="18" t="n">
        <v>317.80037471</v>
      </c>
      <c r="J54" s="20" t="n">
        <v>3.69025806</v>
      </c>
      <c r="K54" s="18" t="n">
        <v>312.21885811</v>
      </c>
      <c r="L54" s="20" t="n">
        <v>7.61174616</v>
      </c>
      <c r="M54" s="18" t="n">
        <v>330.12434417</v>
      </c>
      <c r="N54" s="20" t="n">
        <v>3.67129845</v>
      </c>
      <c r="O54" s="18" t="n">
        <v>335.31829603</v>
      </c>
      <c r="P54" s="20" t="n">
        <v>4.97024564</v>
      </c>
      <c r="Q54" s="18" t="n">
        <v>341.2325293</v>
      </c>
      <c r="R54" s="20" t="n">
        <v>4.97735536</v>
      </c>
      <c r="S54" s="18" t="s">
        <v>481</v>
      </c>
      <c r="T54" s="20" t="s">
        <v>481</v>
      </c>
      <c r="U54" s="18" t="s">
        <v>481</v>
      </c>
      <c r="V54" s="20" t="s">
        <v>481</v>
      </c>
      <c r="W54" s="18" t="s">
        <v>481</v>
      </c>
      <c r="X54" s="20" t="s">
        <v>481</v>
      </c>
      <c r="Y54" s="18" t="s">
        <v>481</v>
      </c>
      <c r="Z54" s="20" t="s">
        <v>481</v>
      </c>
      <c r="AA54" s="18" t="n">
        <v>314.76886985</v>
      </c>
      <c r="AB54" s="20" t="n">
        <v>7.81815565</v>
      </c>
    </row>
    <row r="55" spans="1:28">
      <c r="A55" s="15" t="s">
        <v>530</v>
      </c>
      <c r="B55" s="17" t="n">
        <v>5316</v>
      </c>
      <c r="C55" s="18">
        <f>(22.0/B55*100)</f>
        <v/>
      </c>
      <c r="D55" s="19" t="n">
        <v>5294</v>
      </c>
      <c r="E55" s="18" t="n">
        <v>279.35882404</v>
      </c>
      <c r="F55" s="20" t="n">
        <v>26.46538132</v>
      </c>
      <c r="G55" s="18" t="n">
        <v>313.97595091</v>
      </c>
      <c r="H55" s="20" t="n">
        <v>24.25807732</v>
      </c>
      <c r="I55" s="18" t="n">
        <v>342.08438276</v>
      </c>
      <c r="J55" s="20" t="n">
        <v>8.947611289999999</v>
      </c>
      <c r="K55" s="18" t="n">
        <v>420.50276794</v>
      </c>
      <c r="L55" s="20" t="n">
        <v>10.79011625</v>
      </c>
      <c r="M55" s="18" t="n">
        <v>389.6733677</v>
      </c>
      <c r="N55" s="20" t="n">
        <v>2.90886183</v>
      </c>
      <c r="O55" s="18" t="s">
        <v>481</v>
      </c>
      <c r="P55" s="20" t="s">
        <v>481</v>
      </c>
      <c r="Q55" s="18" t="n">
        <v>431.40498061</v>
      </c>
      <c r="R55" s="20" t="n">
        <v>3.81308484</v>
      </c>
      <c r="S55" s="18" t="s">
        <v>481</v>
      </c>
      <c r="T55" s="20" t="s">
        <v>481</v>
      </c>
      <c r="U55" s="18" t="s">
        <v>481</v>
      </c>
      <c r="V55" s="20" t="s">
        <v>481</v>
      </c>
      <c r="W55" s="18" t="s">
        <v>481</v>
      </c>
      <c r="X55" s="20" t="s">
        <v>481</v>
      </c>
      <c r="Y55" s="18" t="n">
        <v>359.98520659</v>
      </c>
      <c r="Z55" s="20" t="n">
        <v>18.2922985</v>
      </c>
      <c r="AA55" s="18" t="n">
        <v>383.96897007</v>
      </c>
      <c r="AB55" s="20" t="n">
        <v>10.47557375</v>
      </c>
    </row>
    <row r="56" spans="1:28">
      <c r="A56" s="15" t="s">
        <v>531</v>
      </c>
      <c r="B56" s="17" t="n">
        <v>5359</v>
      </c>
      <c r="C56" s="18">
        <f>(76.0/B56*100)</f>
        <v/>
      </c>
      <c r="D56" s="19" t="n">
        <v>5283</v>
      </c>
      <c r="E56" s="18" t="n">
        <v>532.59237507</v>
      </c>
      <c r="F56" s="20" t="n">
        <v>7.82456802</v>
      </c>
      <c r="G56" s="18" t="n">
        <v>528.36051846</v>
      </c>
      <c r="H56" s="20" t="n">
        <v>4.94272306</v>
      </c>
      <c r="I56" s="18" t="n">
        <v>532.99007231</v>
      </c>
      <c r="J56" s="20" t="n">
        <v>4.2330701</v>
      </c>
      <c r="K56" s="18" t="n">
        <v>551.71090368</v>
      </c>
      <c r="L56" s="20" t="n">
        <v>4.07925127</v>
      </c>
      <c r="M56" s="18" t="n">
        <v>547.09197345</v>
      </c>
      <c r="N56" s="20" t="n">
        <v>3.95635562</v>
      </c>
      <c r="O56" s="18" t="n">
        <v>556.32442773</v>
      </c>
      <c r="P56" s="20" t="n">
        <v>8.34616331</v>
      </c>
      <c r="Q56" s="18" t="n">
        <v>583.55370279</v>
      </c>
      <c r="R56" s="20" t="n">
        <v>4.75526593</v>
      </c>
      <c r="S56" s="18" t="s">
        <v>481</v>
      </c>
      <c r="T56" s="20" t="s">
        <v>481</v>
      </c>
      <c r="U56" s="18" t="s">
        <v>481</v>
      </c>
      <c r="V56" s="20" t="s">
        <v>481</v>
      </c>
      <c r="W56" s="18" t="s">
        <v>481</v>
      </c>
      <c r="X56" s="20" t="s">
        <v>481</v>
      </c>
      <c r="Y56" s="18" t="s">
        <v>481</v>
      </c>
      <c r="Z56" s="20" t="s">
        <v>481</v>
      </c>
      <c r="AA56" s="18" t="n">
        <v>513.35814652</v>
      </c>
      <c r="AB56" s="20" t="n">
        <v>9.4755178</v>
      </c>
    </row>
    <row r="57" spans="1:28">
      <c r="A57" s="15" t="s">
        <v>532</v>
      </c>
      <c r="B57" s="17" t="n">
        <v>6513</v>
      </c>
      <c r="C57" s="18">
        <f>(0.0/B57*100)</f>
        <v/>
      </c>
      <c r="D57" s="19" t="n">
        <v>6513</v>
      </c>
      <c r="E57" s="18" t="n">
        <v>361.62245363</v>
      </c>
      <c r="F57" s="20" t="n">
        <v>6.47588019</v>
      </c>
      <c r="G57" s="18" t="n">
        <v>368.05633665</v>
      </c>
      <c r="H57" s="20" t="n">
        <v>3.39007803</v>
      </c>
      <c r="I57" s="18" t="n">
        <v>370.32531539</v>
      </c>
      <c r="J57" s="20" t="n">
        <v>3.82239571</v>
      </c>
      <c r="K57" s="18" t="n">
        <v>407.76602072</v>
      </c>
      <c r="L57" s="20" t="n">
        <v>6.66341312</v>
      </c>
      <c r="M57" s="18" t="n">
        <v>402.59938636</v>
      </c>
      <c r="N57" s="20" t="n">
        <v>3.94239472</v>
      </c>
      <c r="O57" s="18" t="n">
        <v>437.68987057</v>
      </c>
      <c r="P57" s="20" t="n">
        <v>9.756542250000001</v>
      </c>
      <c r="Q57" s="18" t="n">
        <v>435.92793561</v>
      </c>
      <c r="R57" s="20" t="n">
        <v>7.6504755</v>
      </c>
      <c r="S57" s="18" t="s">
        <v>481</v>
      </c>
      <c r="T57" s="20" t="s">
        <v>481</v>
      </c>
      <c r="U57" s="18" t="s">
        <v>481</v>
      </c>
      <c r="V57" s="20" t="s">
        <v>481</v>
      </c>
      <c r="W57" s="18" t="s">
        <v>481</v>
      </c>
      <c r="X57" s="20" t="s">
        <v>481</v>
      </c>
      <c r="Y57" s="18" t="n">
        <v>295.93950105</v>
      </c>
      <c r="Z57" s="20" t="n">
        <v>34.7373408</v>
      </c>
      <c r="AA57" s="18" t="n">
        <v>355.41258011</v>
      </c>
      <c r="AB57" s="20" t="n">
        <v>12.33532141</v>
      </c>
    </row>
    <row r="58" spans="1:28">
      <c r="A58" s="15" t="s">
        <v>533</v>
      </c>
      <c r="B58" s="17" t="n">
        <v>7267</v>
      </c>
      <c r="C58" s="18">
        <f>(10.0/B58*100)</f>
        <v/>
      </c>
      <c r="D58" s="19" t="n">
        <v>7257</v>
      </c>
      <c r="E58" s="18" t="n">
        <v>342.43414427</v>
      </c>
      <c r="F58" s="20" t="n">
        <v>9.9667403</v>
      </c>
      <c r="G58" s="18" t="n">
        <v>352.62060697</v>
      </c>
      <c r="H58" s="20" t="n">
        <v>6.63642109</v>
      </c>
      <c r="I58" s="18" t="n">
        <v>365.77185399</v>
      </c>
      <c r="J58" s="20" t="n">
        <v>4.77292006</v>
      </c>
      <c r="K58" s="18" t="n">
        <v>371.12163325</v>
      </c>
      <c r="L58" s="20" t="n">
        <v>4.89390321</v>
      </c>
      <c r="M58" s="18" t="n">
        <v>377.02809298</v>
      </c>
      <c r="N58" s="20" t="n">
        <v>3.95887381</v>
      </c>
      <c r="O58" s="18" t="n">
        <v>399.79528431</v>
      </c>
      <c r="P58" s="20" t="n">
        <v>4.0487506</v>
      </c>
      <c r="Q58" s="18" t="n">
        <v>404.3117589</v>
      </c>
      <c r="R58" s="20" t="n">
        <v>3.53915123</v>
      </c>
      <c r="S58" s="18" t="s">
        <v>481</v>
      </c>
      <c r="T58" s="20" t="s">
        <v>481</v>
      </c>
      <c r="U58" s="18" t="s">
        <v>481</v>
      </c>
      <c r="V58" s="20" t="s">
        <v>481</v>
      </c>
      <c r="W58" s="18" t="s">
        <v>481</v>
      </c>
      <c r="X58" s="20" t="s">
        <v>481</v>
      </c>
      <c r="Y58" s="18" t="n">
        <v>271.25037422</v>
      </c>
      <c r="Z58" s="20" t="n">
        <v>14.02791738</v>
      </c>
      <c r="AA58" s="18" t="n">
        <v>302.70140017</v>
      </c>
      <c r="AB58" s="20" t="n">
        <v>10.0561588</v>
      </c>
    </row>
    <row r="59" spans="1:28">
      <c r="A59" s="15" t="s">
        <v>534</v>
      </c>
      <c r="B59" s="17" t="n">
        <v>4826</v>
      </c>
      <c r="C59" s="18">
        <f>(26.0/B59*100)</f>
        <v/>
      </c>
      <c r="D59" s="19" t="n">
        <v>4800</v>
      </c>
      <c r="E59" s="18" t="n">
        <v>315.656773</v>
      </c>
      <c r="F59" s="20" t="n">
        <v>20.18478941</v>
      </c>
      <c r="G59" s="18" t="n">
        <v>326.36656571</v>
      </c>
      <c r="H59" s="20" t="n">
        <v>7.67429504</v>
      </c>
      <c r="I59" s="18" t="n">
        <v>338.1306353</v>
      </c>
      <c r="J59" s="20" t="n">
        <v>4.89268675</v>
      </c>
      <c r="K59" s="18" t="n">
        <v>356.58951896</v>
      </c>
      <c r="L59" s="20" t="n">
        <v>7.32626193</v>
      </c>
      <c r="M59" s="18" t="n">
        <v>366.36286497</v>
      </c>
      <c r="N59" s="20" t="n">
        <v>2.96169088</v>
      </c>
      <c r="O59" s="18" t="n">
        <v>354.94894906</v>
      </c>
      <c r="P59" s="20" t="n">
        <v>3.75026402</v>
      </c>
      <c r="Q59" s="18" t="n">
        <v>377.23531559</v>
      </c>
      <c r="R59" s="20" t="n">
        <v>3.20940518</v>
      </c>
      <c r="S59" s="18" t="s">
        <v>481</v>
      </c>
      <c r="T59" s="20" t="s">
        <v>481</v>
      </c>
      <c r="U59" s="18" t="s">
        <v>481</v>
      </c>
      <c r="V59" s="20" t="s">
        <v>481</v>
      </c>
      <c r="W59" s="18" t="s">
        <v>481</v>
      </c>
      <c r="X59" s="20" t="s">
        <v>481</v>
      </c>
      <c r="Y59" s="18" t="n">
        <v>308.80364065</v>
      </c>
      <c r="Z59" s="20" t="n">
        <v>17.74526602</v>
      </c>
      <c r="AA59" s="18" t="n">
        <v>300.06216851</v>
      </c>
      <c r="AB59" s="20" t="n">
        <v>11.89119422</v>
      </c>
    </row>
    <row r="60" spans="1:28">
      <c r="A60" s="15" t="s">
        <v>535</v>
      </c>
      <c r="B60" s="17" t="n">
        <v>4546</v>
      </c>
      <c r="C60" s="18">
        <f>(15.0/B60*100)</f>
        <v/>
      </c>
      <c r="D60" s="19" t="n">
        <v>4531</v>
      </c>
      <c r="E60" s="18" t="n">
        <v>360.49642459</v>
      </c>
      <c r="F60" s="20" t="n">
        <v>5.99538997</v>
      </c>
      <c r="G60" s="18" t="n">
        <v>385.69448139</v>
      </c>
      <c r="H60" s="20" t="n">
        <v>5.4386024</v>
      </c>
      <c r="I60" s="18" t="n">
        <v>379.73244718</v>
      </c>
      <c r="J60" s="20" t="n">
        <v>5.86487297</v>
      </c>
      <c r="K60" s="18" t="n">
        <v>423.87091808</v>
      </c>
      <c r="L60" s="20" t="n">
        <v>6.74513438</v>
      </c>
      <c r="M60" s="18" t="n">
        <v>406.99335524</v>
      </c>
      <c r="N60" s="20" t="n">
        <v>4.95767622</v>
      </c>
      <c r="O60" s="18" t="n">
        <v>416.02173555</v>
      </c>
      <c r="P60" s="20" t="n">
        <v>7.3394521</v>
      </c>
      <c r="Q60" s="18" t="n">
        <v>401.18069054</v>
      </c>
      <c r="R60" s="20" t="n">
        <v>8.93559773</v>
      </c>
      <c r="S60" s="18" t="s">
        <v>481</v>
      </c>
      <c r="T60" s="20" t="s">
        <v>481</v>
      </c>
      <c r="U60" s="18" t="s">
        <v>481</v>
      </c>
      <c r="V60" s="20" t="s">
        <v>481</v>
      </c>
      <c r="W60" s="18" t="s">
        <v>481</v>
      </c>
      <c r="X60" s="20" t="s">
        <v>481</v>
      </c>
      <c r="Y60" s="18" t="n">
        <v>344.41300949</v>
      </c>
      <c r="Z60" s="20" t="n">
        <v>17.65567421</v>
      </c>
      <c r="AA60" s="18" t="n">
        <v>374.88647629</v>
      </c>
      <c r="AB60" s="20" t="n">
        <v>9.70868312</v>
      </c>
    </row>
    <row r="61" spans="1:28">
      <c r="A61" s="15" t="s">
        <v>536</v>
      </c>
      <c r="B61" s="17" t="n">
        <v>6525</v>
      </c>
      <c r="C61" s="18">
        <f>(135.0/B61*100)</f>
        <v/>
      </c>
      <c r="D61" s="19" t="n">
        <v>6390</v>
      </c>
      <c r="E61" s="18" t="n">
        <v>421.7498971</v>
      </c>
      <c r="F61" s="20" t="n">
        <v>18.55811275</v>
      </c>
      <c r="G61" s="18" t="n">
        <v>412.63680398</v>
      </c>
      <c r="H61" s="20" t="n">
        <v>20.83598462</v>
      </c>
      <c r="I61" s="18" t="n">
        <v>445.13311547</v>
      </c>
      <c r="J61" s="20" t="n">
        <v>8.97775032</v>
      </c>
      <c r="K61" s="18" t="n">
        <v>451.21968196</v>
      </c>
      <c r="L61" s="20" t="n">
        <v>7.0591121</v>
      </c>
      <c r="M61" s="18" t="n">
        <v>470.68653474</v>
      </c>
      <c r="N61" s="20" t="n">
        <v>2.12110874</v>
      </c>
      <c r="O61" s="18" t="n">
        <v>486.51712935</v>
      </c>
      <c r="P61" s="20" t="n">
        <v>3.5949841</v>
      </c>
      <c r="Q61" s="18" t="n">
        <v>498.85186619</v>
      </c>
      <c r="R61" s="20" t="n">
        <v>4.58968854</v>
      </c>
      <c r="S61" s="18" t="s">
        <v>481</v>
      </c>
      <c r="T61" s="20" t="s">
        <v>481</v>
      </c>
      <c r="U61" s="18" t="s">
        <v>481</v>
      </c>
      <c r="V61" s="20" t="s">
        <v>481</v>
      </c>
      <c r="W61" s="18" t="s">
        <v>481</v>
      </c>
      <c r="X61" s="20" t="s">
        <v>481</v>
      </c>
      <c r="Y61" s="18" t="s">
        <v>481</v>
      </c>
      <c r="Z61" s="20" t="s">
        <v>481</v>
      </c>
      <c r="AA61" s="18" t="n">
        <v>446.90963184</v>
      </c>
      <c r="AB61" s="20" t="n">
        <v>7.3430631</v>
      </c>
    </row>
    <row r="62" spans="1:28">
      <c r="A62" s="15" t="s">
        <v>537</v>
      </c>
      <c r="B62" s="17" t="n">
        <v>4476</v>
      </c>
      <c r="C62" s="18">
        <f>(3.0/B62*100)</f>
        <v/>
      </c>
      <c r="D62" s="19" t="n">
        <v>4473</v>
      </c>
      <c r="E62" s="18" t="n">
        <v>522.93106113</v>
      </c>
      <c r="F62" s="20" t="n">
        <v>5.54369873</v>
      </c>
      <c r="G62" s="18" t="n">
        <v>535.87828623</v>
      </c>
      <c r="H62" s="20" t="n">
        <v>3.07831767</v>
      </c>
      <c r="I62" s="18" t="n">
        <v>540.85477787</v>
      </c>
      <c r="J62" s="20" t="n">
        <v>2.71443199</v>
      </c>
      <c r="K62" s="18" t="n">
        <v>530.2205070799999</v>
      </c>
      <c r="L62" s="20" t="n">
        <v>6.28035566</v>
      </c>
      <c r="M62" s="18" t="n">
        <v>554.0449654</v>
      </c>
      <c r="N62" s="20" t="n">
        <v>2.75270941</v>
      </c>
      <c r="O62" s="18" t="n">
        <v>553.17578337</v>
      </c>
      <c r="P62" s="20" t="n">
        <v>5.34308624</v>
      </c>
      <c r="Q62" s="18" t="n">
        <v>557.46211554</v>
      </c>
      <c r="R62" s="20" t="n">
        <v>3.9399856</v>
      </c>
      <c r="S62" s="18" t="s">
        <v>481</v>
      </c>
      <c r="T62" s="20" t="s">
        <v>481</v>
      </c>
      <c r="U62" s="18" t="s">
        <v>481</v>
      </c>
      <c r="V62" s="20" t="s">
        <v>481</v>
      </c>
      <c r="W62" s="18" t="s">
        <v>481</v>
      </c>
      <c r="X62" s="20" t="s">
        <v>481</v>
      </c>
      <c r="Y62" s="18" t="s">
        <v>481</v>
      </c>
      <c r="Z62" s="20" t="s">
        <v>481</v>
      </c>
      <c r="AA62" s="18" t="n">
        <v>519.60113272</v>
      </c>
      <c r="AB62" s="20" t="n">
        <v>12.4755956</v>
      </c>
    </row>
    <row r="63" spans="1:28">
      <c r="A63" s="15" t="s">
        <v>538</v>
      </c>
      <c r="B63" s="17" t="n">
        <v>5324</v>
      </c>
      <c r="C63" s="18">
        <f>(13.0/B63*100)</f>
        <v/>
      </c>
      <c r="D63" s="19" t="n">
        <v>5311</v>
      </c>
      <c r="E63" s="18" t="n">
        <v>279.15269202</v>
      </c>
      <c r="F63" s="20" t="n">
        <v>19.00809124</v>
      </c>
      <c r="G63" s="18" t="n">
        <v>271.19273511</v>
      </c>
      <c r="H63" s="20" t="n">
        <v>16.37991391</v>
      </c>
      <c r="I63" s="18" t="n">
        <v>317.64104559</v>
      </c>
      <c r="J63" s="20" t="n">
        <v>4.09026566</v>
      </c>
      <c r="K63" s="18" t="n">
        <v>398.07280128</v>
      </c>
      <c r="L63" s="20" t="n">
        <v>3.51208154</v>
      </c>
      <c r="M63" s="18" t="n">
        <v>370.73687587</v>
      </c>
      <c r="N63" s="20" t="n">
        <v>3.36719903</v>
      </c>
      <c r="O63" s="18" t="n">
        <v>371.79670436</v>
      </c>
      <c r="P63" s="20" t="n">
        <v>3.91020852</v>
      </c>
      <c r="Q63" s="18" t="n">
        <v>388.65641106</v>
      </c>
      <c r="R63" s="20" t="n">
        <v>3.10859732</v>
      </c>
      <c r="S63" s="18" t="s">
        <v>481</v>
      </c>
      <c r="T63" s="20" t="s">
        <v>481</v>
      </c>
      <c r="U63" s="18" t="s">
        <v>481</v>
      </c>
      <c r="V63" s="20" t="s">
        <v>481</v>
      </c>
      <c r="W63" s="18" t="n">
        <v>278.2266</v>
      </c>
      <c r="X63" s="20" t="n">
        <v>75.4753547</v>
      </c>
      <c r="Y63" s="18" t="n">
        <v>308.99450228</v>
      </c>
      <c r="Z63" s="20" t="n">
        <v>22.66973618</v>
      </c>
      <c r="AA63" s="18" t="n">
        <v>333.08170022</v>
      </c>
      <c r="AB63" s="20" t="n">
        <v>9.138062359999999</v>
      </c>
    </row>
    <row r="64" spans="1:28">
      <c r="A64" s="15" t="s">
        <v>539</v>
      </c>
      <c r="B64" s="17" t="n">
        <v>3634</v>
      </c>
      <c r="C64" s="18">
        <f>(3.0/B64*100)</f>
        <v/>
      </c>
      <c r="D64" s="19" t="n">
        <v>3631</v>
      </c>
      <c r="E64" s="18" t="n">
        <v>394.38738728</v>
      </c>
      <c r="F64" s="20" t="n">
        <v>19.46987325</v>
      </c>
      <c r="G64" s="18" t="n">
        <v>444.89229811</v>
      </c>
      <c r="H64" s="20" t="n">
        <v>8.998682240000001</v>
      </c>
      <c r="I64" s="18" t="n">
        <v>458.62479808</v>
      </c>
      <c r="J64" s="20" t="n">
        <v>3.27586963</v>
      </c>
      <c r="K64" s="18" t="n">
        <v>471.14435274</v>
      </c>
      <c r="L64" s="20" t="n">
        <v>7.69618393</v>
      </c>
      <c r="M64" s="18" t="n">
        <v>503.55955709</v>
      </c>
      <c r="N64" s="20" t="n">
        <v>4.02751503</v>
      </c>
      <c r="O64" s="18" t="n">
        <v>491.69360615</v>
      </c>
      <c r="P64" s="20" t="n">
        <v>6.76731744</v>
      </c>
      <c r="Q64" s="18" t="n">
        <v>511.61186036</v>
      </c>
      <c r="R64" s="20" t="n">
        <v>4.02029792</v>
      </c>
      <c r="S64" s="18" t="s">
        <v>481</v>
      </c>
      <c r="T64" s="20" t="s">
        <v>481</v>
      </c>
      <c r="U64" s="18" t="s">
        <v>481</v>
      </c>
      <c r="V64" s="20" t="s">
        <v>481</v>
      </c>
      <c r="W64" s="18" t="n">
        <v>474.90709157</v>
      </c>
      <c r="X64" s="20" t="n">
        <v>39.97768194</v>
      </c>
      <c r="Y64" s="18" t="n">
        <v>492.52599664</v>
      </c>
      <c r="Z64" s="20" t="n">
        <v>35.42894517</v>
      </c>
      <c r="AA64" s="18" t="n">
        <v>384.32093584</v>
      </c>
      <c r="AB64" s="20" t="n">
        <v>8.308526430000001</v>
      </c>
    </row>
    <row r="65" spans="1:28">
      <c r="A65" s="15" t="s">
        <v>540</v>
      </c>
      <c r="B65" s="17" t="n">
        <v>5325</v>
      </c>
      <c r="C65" s="18">
        <f>(14.0/B65*100)</f>
        <v/>
      </c>
      <c r="D65" s="19" t="n">
        <v>5311</v>
      </c>
      <c r="E65" s="18" t="n">
        <v>312.700919</v>
      </c>
      <c r="F65" s="20" t="n">
        <v>14.09227815</v>
      </c>
      <c r="G65" s="18" t="n">
        <v>365.40888068</v>
      </c>
      <c r="H65" s="20" t="n">
        <v>14.85531997</v>
      </c>
      <c r="I65" s="18" t="n">
        <v>390.85302533</v>
      </c>
      <c r="J65" s="20" t="n">
        <v>5.38159668</v>
      </c>
      <c r="K65" s="18" t="n">
        <v>404.0487727</v>
      </c>
      <c r="L65" s="20" t="n">
        <v>5.80524253</v>
      </c>
      <c r="M65" s="18" t="n">
        <v>429.47041226</v>
      </c>
      <c r="N65" s="20" t="n">
        <v>2.47832093</v>
      </c>
      <c r="O65" s="18" t="n">
        <v>420.87068559</v>
      </c>
      <c r="P65" s="20" t="n">
        <v>4.46287972</v>
      </c>
      <c r="Q65" s="18" t="n">
        <v>438.92874345</v>
      </c>
      <c r="R65" s="20" t="n">
        <v>5.96331805</v>
      </c>
      <c r="S65" s="18" t="s">
        <v>481</v>
      </c>
      <c r="T65" s="20" t="s">
        <v>481</v>
      </c>
      <c r="U65" s="18" t="s">
        <v>481</v>
      </c>
      <c r="V65" s="20" t="s">
        <v>481</v>
      </c>
      <c r="W65" s="18" t="n">
        <v>351.48828783</v>
      </c>
      <c r="X65" s="20" t="n">
        <v>20.87331255</v>
      </c>
      <c r="Y65" s="18" t="s">
        <v>481</v>
      </c>
      <c r="Z65" s="20" t="s">
        <v>481</v>
      </c>
      <c r="AA65" s="18" t="n">
        <v>409.2813183</v>
      </c>
      <c r="AB65" s="20" t="n">
        <v>8.684347750000001</v>
      </c>
    </row>
    <row r="66" spans="1:28">
      <c r="A66" s="15" t="s">
        <v>541</v>
      </c>
      <c r="B66" s="17" t="n">
        <v>5665</v>
      </c>
      <c r="C66" s="18">
        <f>(74.0/B66*100)</f>
        <v/>
      </c>
      <c r="D66" s="19" t="n">
        <v>5591</v>
      </c>
      <c r="E66" s="18" t="n">
        <v>335.21215289</v>
      </c>
      <c r="F66" s="20" t="n">
        <v>42.59159422</v>
      </c>
      <c r="G66" s="18" t="n">
        <v>366.42084303</v>
      </c>
      <c r="H66" s="20" t="n">
        <v>22.84723429</v>
      </c>
      <c r="I66" s="18" t="n">
        <v>382.8347599</v>
      </c>
      <c r="J66" s="20" t="n">
        <v>6.77060017</v>
      </c>
      <c r="K66" s="18" t="n">
        <v>414.54786135</v>
      </c>
      <c r="L66" s="20" t="n">
        <v>3.01893484</v>
      </c>
      <c r="M66" s="18" t="n">
        <v>412.95801711</v>
      </c>
      <c r="N66" s="20" t="n">
        <v>5.13788807</v>
      </c>
      <c r="O66" s="18" t="n">
        <v>419.61131985</v>
      </c>
      <c r="P66" s="20" t="n">
        <v>2.68396944</v>
      </c>
      <c r="Q66" s="18" t="n">
        <v>427.81457466</v>
      </c>
      <c r="R66" s="20" t="n">
        <v>3.40062327</v>
      </c>
      <c r="S66" s="18" t="s">
        <v>481</v>
      </c>
      <c r="T66" s="20" t="s">
        <v>481</v>
      </c>
      <c r="U66" s="18" t="s">
        <v>481</v>
      </c>
      <c r="V66" s="20" t="s">
        <v>481</v>
      </c>
      <c r="W66" s="18" t="s">
        <v>481</v>
      </c>
      <c r="X66" s="20" t="s">
        <v>481</v>
      </c>
      <c r="Y66" s="18" t="s">
        <v>481</v>
      </c>
      <c r="Z66" s="20" t="s">
        <v>481</v>
      </c>
      <c r="AA66" s="18" t="n">
        <v>382.95804867</v>
      </c>
      <c r="AB66" s="20" t="n">
        <v>11.42655713</v>
      </c>
    </row>
    <row r="67" spans="1:28">
      <c r="A67" s="15" t="s">
        <v>542</v>
      </c>
      <c r="B67" s="17" t="n">
        <v>6971</v>
      </c>
      <c r="C67" s="18">
        <f>(21.0/B67*100)</f>
        <v/>
      </c>
      <c r="D67" s="19" t="n">
        <v>6950</v>
      </c>
      <c r="E67" s="18" t="n">
        <v>317.33333016</v>
      </c>
      <c r="F67" s="20" t="n">
        <v>12.14163272</v>
      </c>
      <c r="G67" s="18" t="n">
        <v>348.64092853</v>
      </c>
      <c r="H67" s="20" t="n">
        <v>4.95702159</v>
      </c>
      <c r="I67" s="18" t="n">
        <v>353.35029177</v>
      </c>
      <c r="J67" s="20" t="n">
        <v>3.39102671</v>
      </c>
      <c r="K67" s="18" t="n">
        <v>355.00855536</v>
      </c>
      <c r="L67" s="20" t="n">
        <v>4.63547531</v>
      </c>
      <c r="M67" s="18" t="n">
        <v>389.00352163</v>
      </c>
      <c r="N67" s="20" t="n">
        <v>3.24611064</v>
      </c>
      <c r="O67" s="18" t="n">
        <v>413.00738399</v>
      </c>
      <c r="P67" s="20" t="n">
        <v>4.07531118</v>
      </c>
      <c r="Q67" s="18" t="n">
        <v>408.96774068</v>
      </c>
      <c r="R67" s="20" t="n">
        <v>4.5412331</v>
      </c>
      <c r="S67" s="18" t="s">
        <v>481</v>
      </c>
      <c r="T67" s="20" t="s">
        <v>481</v>
      </c>
      <c r="U67" s="18" t="s">
        <v>481</v>
      </c>
      <c r="V67" s="20" t="s">
        <v>481</v>
      </c>
      <c r="W67" s="18" t="s">
        <v>481</v>
      </c>
      <c r="X67" s="20" t="s">
        <v>481</v>
      </c>
      <c r="Y67" s="18" t="s">
        <v>481</v>
      </c>
      <c r="Z67" s="20" t="s">
        <v>481</v>
      </c>
      <c r="AA67" s="18" t="n">
        <v>347.41274607</v>
      </c>
      <c r="AB67" s="20" t="n">
        <v>14.97077177</v>
      </c>
    </row>
    <row r="68" spans="1:28">
      <c r="A68" s="15" t="s">
        <v>543</v>
      </c>
      <c r="B68" s="17" t="n">
        <v>12083</v>
      </c>
      <c r="C68" s="18">
        <f>(26.0/B68*100)</f>
        <v/>
      </c>
      <c r="D68" s="19" t="n">
        <v>12057</v>
      </c>
      <c r="E68" s="18" t="n">
        <v>341.22114912</v>
      </c>
      <c r="F68" s="20" t="n">
        <v>6.26517899</v>
      </c>
      <c r="G68" s="18" t="n">
        <v>355.19452183</v>
      </c>
      <c r="H68" s="20" t="n">
        <v>6.10356012</v>
      </c>
      <c r="I68" s="18" t="n">
        <v>355.35682297</v>
      </c>
      <c r="J68" s="20" t="n">
        <v>3.8212007</v>
      </c>
      <c r="K68" s="18" t="n">
        <v>377.1495696</v>
      </c>
      <c r="L68" s="20" t="n">
        <v>5.64791607</v>
      </c>
      <c r="M68" s="18" t="n">
        <v>376.04370654</v>
      </c>
      <c r="N68" s="20" t="n">
        <v>3.18683393</v>
      </c>
      <c r="O68" s="18" t="n">
        <v>401.58137312</v>
      </c>
      <c r="P68" s="20" t="n">
        <v>3.84780457</v>
      </c>
      <c r="Q68" s="18" t="n">
        <v>420.68997189</v>
      </c>
      <c r="R68" s="20" t="n">
        <v>1.45862759</v>
      </c>
      <c r="S68" s="18" t="s">
        <v>481</v>
      </c>
      <c r="T68" s="20" t="s">
        <v>481</v>
      </c>
      <c r="U68" s="18" t="s">
        <v>481</v>
      </c>
      <c r="V68" s="20" t="s">
        <v>481</v>
      </c>
      <c r="W68" s="18" t="s">
        <v>481</v>
      </c>
      <c r="X68" s="20" t="s">
        <v>481</v>
      </c>
      <c r="Y68" s="18" t="s">
        <v>481</v>
      </c>
      <c r="Z68" s="20" t="s">
        <v>481</v>
      </c>
      <c r="AA68" s="18" t="n">
        <v>365.99989788</v>
      </c>
      <c r="AB68" s="20" t="n">
        <v>6.23181925</v>
      </c>
    </row>
    <row r="69" spans="1:28">
      <c r="A69" s="15" t="s">
        <v>544</v>
      </c>
      <c r="B69" s="17" t="n">
        <v>4876</v>
      </c>
      <c r="C69" s="18">
        <f>(0.0/B69*100)</f>
        <v/>
      </c>
      <c r="D69" s="19" t="n">
        <v>4876</v>
      </c>
      <c r="E69" s="18" t="n">
        <v>409.54713356</v>
      </c>
      <c r="F69" s="20" t="n">
        <v>17.32779487</v>
      </c>
      <c r="G69" s="18" t="n">
        <v>401.08519258</v>
      </c>
      <c r="H69" s="20" t="n">
        <v>8.980570269999999</v>
      </c>
      <c r="I69" s="18" t="n">
        <v>419.56840893</v>
      </c>
      <c r="J69" s="20" t="n">
        <v>5.5329836</v>
      </c>
      <c r="K69" s="18" t="n">
        <v>423.60377184</v>
      </c>
      <c r="L69" s="20" t="n">
        <v>6.25757523</v>
      </c>
      <c r="M69" s="18" t="n">
        <v>438.32700706</v>
      </c>
      <c r="N69" s="20" t="n">
        <v>3.37535415</v>
      </c>
      <c r="O69" s="18" t="n">
        <v>447.05884116</v>
      </c>
      <c r="P69" s="20" t="n">
        <v>5.12579805</v>
      </c>
      <c r="Q69" s="18" t="n">
        <v>475.21996037</v>
      </c>
      <c r="R69" s="20" t="n">
        <v>7.33432303</v>
      </c>
      <c r="S69" s="18" t="s">
        <v>481</v>
      </c>
      <c r="T69" s="20" t="s">
        <v>481</v>
      </c>
      <c r="U69" s="18" t="s">
        <v>481</v>
      </c>
      <c r="V69" s="20" t="s">
        <v>481</v>
      </c>
      <c r="W69" s="18" t="s">
        <v>481</v>
      </c>
      <c r="X69" s="20" t="s">
        <v>481</v>
      </c>
      <c r="Y69" s="18" t="s">
        <v>481</v>
      </c>
      <c r="Z69" s="20" t="s">
        <v>481</v>
      </c>
      <c r="AA69" s="18" t="n">
        <v>433.86999576</v>
      </c>
      <c r="AB69" s="20" t="n">
        <v>20.38160735</v>
      </c>
    </row>
    <row r="70" spans="1:28">
      <c r="A70" s="15" t="s">
        <v>545</v>
      </c>
      <c r="B70" s="17" t="n">
        <v>6036</v>
      </c>
      <c r="C70" s="18">
        <f>(223.0/B70*100)</f>
        <v/>
      </c>
      <c r="D70" s="19" t="n">
        <v>5813</v>
      </c>
      <c r="E70" s="18" t="n">
        <v>412.09770872</v>
      </c>
      <c r="F70" s="20" t="n">
        <v>21.91232</v>
      </c>
      <c r="G70" s="18" t="n">
        <v>412.6626115</v>
      </c>
      <c r="H70" s="20" t="n">
        <v>64.68026762</v>
      </c>
      <c r="I70" s="18" t="n">
        <v>455.70542474</v>
      </c>
      <c r="J70" s="20" t="n">
        <v>12.39719252</v>
      </c>
      <c r="K70" s="18" t="n">
        <v>480.76172577</v>
      </c>
      <c r="L70" s="20" t="n">
        <v>11.33066192</v>
      </c>
      <c r="M70" s="18" t="n">
        <v>479.91531146</v>
      </c>
      <c r="N70" s="20" t="n">
        <v>4.88933213</v>
      </c>
      <c r="O70" s="18" t="n">
        <v>490.57776451</v>
      </c>
      <c r="P70" s="20" t="n">
        <v>3.38917593</v>
      </c>
      <c r="Q70" s="18" t="n">
        <v>511.5824345</v>
      </c>
      <c r="R70" s="20" t="n">
        <v>3.97793705</v>
      </c>
      <c r="S70" s="18" t="s">
        <v>481</v>
      </c>
      <c r="T70" s="20" t="s">
        <v>481</v>
      </c>
      <c r="U70" s="18" t="s">
        <v>481</v>
      </c>
      <c r="V70" s="20" t="s">
        <v>481</v>
      </c>
      <c r="W70" s="18" t="s">
        <v>481</v>
      </c>
      <c r="X70" s="20" t="s">
        <v>481</v>
      </c>
      <c r="Y70" s="18" t="s">
        <v>481</v>
      </c>
      <c r="Z70" s="20" t="s">
        <v>481</v>
      </c>
      <c r="AA70" s="18" t="n">
        <v>463.26634136</v>
      </c>
      <c r="AB70" s="20" t="n">
        <v>7.95147996</v>
      </c>
    </row>
    <row r="71" spans="1:28">
      <c r="A71" s="15" t="s">
        <v>546</v>
      </c>
      <c r="B71" s="17" t="n">
        <v>6115</v>
      </c>
      <c r="C71" s="18">
        <f>(17.0/B71*100)</f>
        <v/>
      </c>
      <c r="D71" s="19" t="n">
        <v>6098</v>
      </c>
      <c r="E71" s="18" t="n">
        <v>523.63217539</v>
      </c>
      <c r="F71" s="20" t="n">
        <v>8.671088409999999</v>
      </c>
      <c r="G71" s="18" t="n">
        <v>515.74400941</v>
      </c>
      <c r="H71" s="20" t="n">
        <v>5.141183</v>
      </c>
      <c r="I71" s="18" t="n">
        <v>543.79397605</v>
      </c>
      <c r="J71" s="20" t="n">
        <v>6.81913181</v>
      </c>
      <c r="K71" s="18" t="s">
        <v>481</v>
      </c>
      <c r="L71" s="20" t="s">
        <v>481</v>
      </c>
      <c r="M71" s="18" t="n">
        <v>546.23096493</v>
      </c>
      <c r="N71" s="20" t="n">
        <v>2.26212184</v>
      </c>
      <c r="O71" s="18" t="n">
        <v>569.67587037</v>
      </c>
      <c r="P71" s="20" t="n">
        <v>3.63256936</v>
      </c>
      <c r="Q71" s="18" t="n">
        <v>602.7501112800001</v>
      </c>
      <c r="R71" s="20" t="n">
        <v>2.68717584</v>
      </c>
      <c r="S71" s="18" t="s">
        <v>481</v>
      </c>
      <c r="T71" s="20" t="s">
        <v>481</v>
      </c>
      <c r="U71" s="18" t="s">
        <v>481</v>
      </c>
      <c r="V71" s="20" t="s">
        <v>481</v>
      </c>
      <c r="W71" s="18" t="s">
        <v>481</v>
      </c>
      <c r="X71" s="20" t="s">
        <v>481</v>
      </c>
      <c r="Y71" s="18" t="s">
        <v>481</v>
      </c>
      <c r="Z71" s="20" t="s">
        <v>481</v>
      </c>
      <c r="AA71" s="18" t="n">
        <v>518.90692193</v>
      </c>
      <c r="AB71" s="20" t="n">
        <v>14.60132093</v>
      </c>
    </row>
    <row r="72" spans="1:28">
      <c r="A72" s="15" t="s">
        <v>547</v>
      </c>
      <c r="B72" s="17" t="n">
        <v>7708</v>
      </c>
      <c r="C72" s="18">
        <f>(5.0/B72*100)</f>
        <v/>
      </c>
      <c r="D72" s="19" t="n">
        <v>7703</v>
      </c>
      <c r="E72" s="18" t="n">
        <v>455.85218101</v>
      </c>
      <c r="F72" s="20" t="n">
        <v>20.45269953</v>
      </c>
      <c r="G72" s="18" t="n">
        <v>488.45501489</v>
      </c>
      <c r="H72" s="20" t="n">
        <v>8.04245343</v>
      </c>
      <c r="I72" s="18" t="n">
        <v>507.00320472</v>
      </c>
      <c r="J72" s="20" t="n">
        <v>4.261806</v>
      </c>
      <c r="K72" s="18" t="n">
        <v>551.2011649</v>
      </c>
      <c r="L72" s="20" t="n">
        <v>3.48259624</v>
      </c>
      <c r="M72" s="18" t="n">
        <v>520.58071775</v>
      </c>
      <c r="N72" s="20" t="n">
        <v>4.73778384</v>
      </c>
      <c r="O72" s="18" t="n">
        <v>544.13052952</v>
      </c>
      <c r="P72" s="20" t="n">
        <v>3.36838498</v>
      </c>
      <c r="Q72" s="18" t="n">
        <v>592.8826331499999</v>
      </c>
      <c r="R72" s="20" t="n">
        <v>5.94164008</v>
      </c>
      <c r="S72" s="18" t="s">
        <v>481</v>
      </c>
      <c r="T72" s="20" t="s">
        <v>481</v>
      </c>
      <c r="U72" s="18" t="s">
        <v>481</v>
      </c>
      <c r="V72" s="20" t="s">
        <v>481</v>
      </c>
      <c r="W72" s="18" t="s">
        <v>481</v>
      </c>
      <c r="X72" s="20" t="s">
        <v>481</v>
      </c>
      <c r="Y72" s="18" t="s">
        <v>481</v>
      </c>
      <c r="Z72" s="20" t="s">
        <v>481</v>
      </c>
      <c r="AA72" s="18" t="n">
        <v>484.42940181</v>
      </c>
      <c r="AB72" s="20" t="n">
        <v>15.3998209</v>
      </c>
    </row>
    <row r="73" spans="1:28">
      <c r="A73" s="15" t="s">
        <v>548</v>
      </c>
      <c r="B73" s="17" t="n">
        <v>8249</v>
      </c>
      <c r="C73" s="18">
        <f>(143.0/B73*100)</f>
        <v/>
      </c>
      <c r="D73" s="19" t="n">
        <v>8106</v>
      </c>
      <c r="E73" s="18" t="n">
        <v>397.54183036</v>
      </c>
      <c r="F73" s="20" t="n">
        <v>6.31291931</v>
      </c>
      <c r="G73" s="18" t="n">
        <v>408.08382489</v>
      </c>
      <c r="H73" s="20" t="n">
        <v>3.65923671</v>
      </c>
      <c r="I73" s="18" t="n">
        <v>404.67880111</v>
      </c>
      <c r="J73" s="20" t="n">
        <v>4.0853648</v>
      </c>
      <c r="K73" s="18" t="n">
        <v>415.51708281</v>
      </c>
      <c r="L73" s="20" t="n">
        <v>7.74000057</v>
      </c>
      <c r="M73" s="18" t="n">
        <v>412.42580474</v>
      </c>
      <c r="N73" s="20" t="n">
        <v>3.63245128</v>
      </c>
      <c r="O73" s="18" t="s">
        <v>481</v>
      </c>
      <c r="P73" s="20" t="s">
        <v>481</v>
      </c>
      <c r="Q73" s="18" t="n">
        <v>450.61348228</v>
      </c>
      <c r="R73" s="20" t="n">
        <v>7.26964207</v>
      </c>
      <c r="S73" s="18" t="s">
        <v>481</v>
      </c>
      <c r="T73" s="20" t="s">
        <v>481</v>
      </c>
      <c r="U73" s="18" t="s">
        <v>481</v>
      </c>
      <c r="V73" s="20" t="s">
        <v>481</v>
      </c>
      <c r="W73" s="18" t="s">
        <v>481</v>
      </c>
      <c r="X73" s="20" t="s">
        <v>481</v>
      </c>
      <c r="Y73" s="18" t="s">
        <v>481</v>
      </c>
      <c r="Z73" s="20" t="s">
        <v>481</v>
      </c>
      <c r="AA73" s="18" t="n">
        <v>395.5066107</v>
      </c>
      <c r="AB73" s="20" t="n">
        <v>15.29393818</v>
      </c>
    </row>
    <row r="74" spans="1:28">
      <c r="A74" s="15" t="s">
        <v>549</v>
      </c>
      <c r="B74" s="17" t="n">
        <v>4692</v>
      </c>
      <c r="C74" s="18">
        <f>(82.0/B74*100)</f>
        <v/>
      </c>
      <c r="D74" s="19" t="n">
        <v>4610</v>
      </c>
      <c r="E74" s="18" t="n">
        <v>378.74644868</v>
      </c>
      <c r="F74" s="20" t="n">
        <v>7.61517901</v>
      </c>
      <c r="G74" s="18" t="n">
        <v>407.12527172</v>
      </c>
      <c r="H74" s="20" t="n">
        <v>6.77677358</v>
      </c>
      <c r="I74" s="18" t="n">
        <v>410.61645116</v>
      </c>
      <c r="J74" s="20" t="n">
        <v>7.0626253</v>
      </c>
      <c r="K74" s="18" t="n">
        <v>408.84009881</v>
      </c>
      <c r="L74" s="20" t="n">
        <v>8.27527137</v>
      </c>
      <c r="M74" s="18" t="n">
        <v>427.75281509</v>
      </c>
      <c r="N74" s="20" t="n">
        <v>2.52027526</v>
      </c>
      <c r="O74" s="18" t="n">
        <v>449.42410551</v>
      </c>
      <c r="P74" s="20" t="n">
        <v>4.31899236</v>
      </c>
      <c r="Q74" s="18" t="n">
        <v>423.91350751</v>
      </c>
      <c r="R74" s="20" t="n">
        <v>4.32990507</v>
      </c>
      <c r="S74" s="18" t="s">
        <v>481</v>
      </c>
      <c r="T74" s="20" t="s">
        <v>481</v>
      </c>
      <c r="U74" s="18" t="s">
        <v>481</v>
      </c>
      <c r="V74" s="20" t="s">
        <v>481</v>
      </c>
      <c r="W74" s="18" t="s">
        <v>481</v>
      </c>
      <c r="X74" s="20" t="s">
        <v>481</v>
      </c>
      <c r="Y74" s="18" t="n">
        <v>346.93446964</v>
      </c>
      <c r="Z74" s="20" t="n">
        <v>18.88299864</v>
      </c>
      <c r="AA74" s="18" t="n">
        <v>368.55902509</v>
      </c>
      <c r="AB74" s="20" t="n">
        <v>4.7730363</v>
      </c>
    </row>
    <row r="75" spans="1:28">
      <c r="A75" s="15" t="s">
        <v>550</v>
      </c>
      <c r="B75" s="17" t="n">
        <v>5375</v>
      </c>
      <c r="C75" s="18">
        <f>(196.0/B75*100)</f>
        <v/>
      </c>
      <c r="D75" s="19" t="n">
        <v>5179</v>
      </c>
      <c r="E75" s="18" t="n">
        <v>344.6790631</v>
      </c>
      <c r="F75" s="20" t="n">
        <v>5.3716332</v>
      </c>
      <c r="G75" s="18" t="n">
        <v>357.23923295</v>
      </c>
      <c r="H75" s="20" t="n">
        <v>5.22875804</v>
      </c>
      <c r="I75" s="18" t="n">
        <v>327.62234915</v>
      </c>
      <c r="J75" s="20" t="n">
        <v>5.18235791</v>
      </c>
      <c r="K75" s="18" t="n">
        <v>321.63879486</v>
      </c>
      <c r="L75" s="20" t="n">
        <v>14.07034998</v>
      </c>
      <c r="M75" s="18" t="n">
        <v>364.48158521</v>
      </c>
      <c r="N75" s="20" t="n">
        <v>2.92847152</v>
      </c>
      <c r="O75" s="18" t="n">
        <v>388.41719921</v>
      </c>
      <c r="P75" s="20" t="n">
        <v>5.27922381</v>
      </c>
      <c r="Q75" s="18" t="n">
        <v>398.06366699</v>
      </c>
      <c r="R75" s="20" t="n">
        <v>6.73370283</v>
      </c>
      <c r="S75" s="18" t="s">
        <v>481</v>
      </c>
      <c r="T75" s="20" t="s">
        <v>481</v>
      </c>
      <c r="U75" s="18" t="s">
        <v>481</v>
      </c>
      <c r="V75" s="20" t="s">
        <v>481</v>
      </c>
      <c r="W75" s="18" t="s">
        <v>481</v>
      </c>
      <c r="X75" s="20" t="s">
        <v>481</v>
      </c>
      <c r="Y75" s="18" t="s">
        <v>481</v>
      </c>
      <c r="Z75" s="20" t="s">
        <v>481</v>
      </c>
      <c r="AA75" s="18" t="n">
        <v>336.11143961</v>
      </c>
      <c r="AB75" s="20" t="n">
        <v>10.11539606</v>
      </c>
    </row>
    <row r="76" spans="1:28">
      <c r="A76" s="15" t="s">
        <v>551</v>
      </c>
      <c r="B76" s="17" t="n">
        <v>14167</v>
      </c>
      <c r="C76" s="18">
        <f>(226.0/B76*100)</f>
        <v/>
      </c>
      <c r="D76" s="19" t="n">
        <v>13941</v>
      </c>
      <c r="E76" s="18" t="n">
        <v>379.03435278</v>
      </c>
      <c r="F76" s="20" t="n">
        <v>11.2742641</v>
      </c>
      <c r="G76" s="18" t="n">
        <v>378.31206236</v>
      </c>
      <c r="H76" s="20" t="n">
        <v>9.499035900000001</v>
      </c>
      <c r="I76" s="18" t="n">
        <v>388.88806311</v>
      </c>
      <c r="J76" s="20" t="n">
        <v>6.14816191</v>
      </c>
      <c r="K76" s="18" t="n">
        <v>392.66840391</v>
      </c>
      <c r="L76" s="20" t="n">
        <v>8.917698590000001</v>
      </c>
      <c r="M76" s="18" t="n">
        <v>403.0620233</v>
      </c>
      <c r="N76" s="20" t="n">
        <v>3.48180267</v>
      </c>
      <c r="O76" s="18" t="n">
        <v>412.76371643</v>
      </c>
      <c r="P76" s="20" t="n">
        <v>3.7094345</v>
      </c>
      <c r="Q76" s="18" t="n">
        <v>448.6303611</v>
      </c>
      <c r="R76" s="20" t="n">
        <v>2.82178103</v>
      </c>
      <c r="S76" s="18" t="s">
        <v>481</v>
      </c>
      <c r="T76" s="20" t="s">
        <v>481</v>
      </c>
      <c r="U76" s="18" t="s">
        <v>481</v>
      </c>
      <c r="V76" s="20" t="s">
        <v>481</v>
      </c>
      <c r="W76" s="18" t="s">
        <v>481</v>
      </c>
      <c r="X76" s="20" t="s">
        <v>481</v>
      </c>
      <c r="Y76" s="18" t="s">
        <v>481</v>
      </c>
      <c r="Z76" s="20" t="s">
        <v>481</v>
      </c>
      <c r="AA76" s="18" t="n">
        <v>377.31825546</v>
      </c>
      <c r="AB76" s="20" t="n">
        <v>10.25351936</v>
      </c>
    </row>
    <row r="77" spans="1:28">
      <c r="A77" s="15" t="s">
        <v>552</v>
      </c>
      <c r="B77" s="17" t="n">
        <v>6062</v>
      </c>
      <c r="C77" s="18">
        <f>(82.0/B77*100)</f>
        <v/>
      </c>
      <c r="D77" s="19" t="n">
        <v>5980</v>
      </c>
      <c r="E77" s="18" t="n">
        <v>379.47756264</v>
      </c>
      <c r="F77" s="20" t="n">
        <v>6.3808804</v>
      </c>
      <c r="G77" s="18" t="n">
        <v>391.25439479</v>
      </c>
      <c r="H77" s="20" t="n">
        <v>3.58145431</v>
      </c>
      <c r="I77" s="18" t="n">
        <v>409.31294772</v>
      </c>
      <c r="J77" s="20" t="n">
        <v>3.11922879</v>
      </c>
      <c r="K77" s="18" t="n">
        <v>422.85038967</v>
      </c>
      <c r="L77" s="20" t="n">
        <v>9.453802619999999</v>
      </c>
      <c r="M77" s="18" t="n">
        <v>434.16171154</v>
      </c>
      <c r="N77" s="20" t="n">
        <v>3.27109038</v>
      </c>
      <c r="O77" s="18" t="n">
        <v>449.11944817</v>
      </c>
      <c r="P77" s="20" t="n">
        <v>6.31140761</v>
      </c>
      <c r="Q77" s="18" t="n">
        <v>463.5190764</v>
      </c>
      <c r="R77" s="20" t="n">
        <v>6.94978784</v>
      </c>
      <c r="S77" s="18" t="s">
        <v>481</v>
      </c>
      <c r="T77" s="20" t="s">
        <v>481</v>
      </c>
      <c r="U77" s="18" t="s">
        <v>481</v>
      </c>
      <c r="V77" s="20" t="s">
        <v>481</v>
      </c>
      <c r="W77" s="18" t="s">
        <v>481</v>
      </c>
      <c r="X77" s="20" t="s">
        <v>481</v>
      </c>
      <c r="Y77" s="18" t="s">
        <v>481</v>
      </c>
      <c r="Z77" s="20" t="s">
        <v>481</v>
      </c>
      <c r="AA77" s="18" t="n">
        <v>390.26425668</v>
      </c>
      <c r="AB77" s="20" t="n">
        <v>6.49858582</v>
      </c>
    </row>
    <row r="78" spans="1:28">
      <c r="A78" s="15" t="s">
        <v>553</v>
      </c>
      <c r="B78" s="17" t="n">
        <v>5826</v>
      </c>
      <c r="C78" s="18">
        <f>(0.0/B78*100)</f>
        <v/>
      </c>
      <c r="D78" s="19" t="n">
        <v>5826</v>
      </c>
      <c r="E78" s="18" t="n">
        <v>464.04934667</v>
      </c>
      <c r="F78" s="20" t="n">
        <v>6.83286717</v>
      </c>
      <c r="G78" s="18" t="n">
        <v>482.17381651</v>
      </c>
      <c r="H78" s="20" t="n">
        <v>5.79966863</v>
      </c>
      <c r="I78" s="18" t="n">
        <v>490.10936854</v>
      </c>
      <c r="J78" s="20" t="n">
        <v>3.66196277</v>
      </c>
      <c r="K78" s="18" t="n">
        <v>536.0097606</v>
      </c>
      <c r="L78" s="20" t="n">
        <v>16.30867228</v>
      </c>
      <c r="M78" s="18" t="n">
        <v>512.94972073</v>
      </c>
      <c r="N78" s="20" t="n">
        <v>6.27097652</v>
      </c>
      <c r="O78" s="18" t="s">
        <v>481</v>
      </c>
      <c r="P78" s="20" t="s">
        <v>481</v>
      </c>
      <c r="Q78" s="18" t="n">
        <v>566.1817946</v>
      </c>
      <c r="R78" s="20" t="n">
        <v>11.11350237</v>
      </c>
      <c r="S78" s="18" t="s">
        <v>481</v>
      </c>
      <c r="T78" s="20" t="s">
        <v>481</v>
      </c>
      <c r="U78" s="18" t="s">
        <v>481</v>
      </c>
      <c r="V78" s="20" t="s">
        <v>481</v>
      </c>
      <c r="W78" s="18" t="n">
        <v>349.91114942</v>
      </c>
      <c r="X78" s="20" t="n">
        <v>29.99743109</v>
      </c>
      <c r="Y78" s="18" t="n">
        <v>484.01567423</v>
      </c>
      <c r="Z78" s="20" t="n">
        <v>39.23257286</v>
      </c>
      <c r="AA78" s="18" t="n">
        <v>461.1659114</v>
      </c>
      <c r="AB78" s="20" t="n">
        <v>18.68130442</v>
      </c>
    </row>
    <row customHeight="1" ht="25" r="79" spans="1:28">
      <c r="A79" s="15" t="s">
        <v>554</v>
      </c>
      <c r="B79" s="17" t="n">
        <v>1657</v>
      </c>
      <c r="C79" s="18">
        <f>(41.0/B79*100)</f>
        <v/>
      </c>
      <c r="D79" s="19" t="n">
        <v>1616</v>
      </c>
      <c r="E79" s="18" t="n">
        <v>395.79283908</v>
      </c>
      <c r="F79" s="20" t="n">
        <v>15.51786445</v>
      </c>
      <c r="G79" s="18" t="n">
        <v>399.00834828</v>
      </c>
      <c r="H79" s="20" t="n">
        <v>11.12436419</v>
      </c>
      <c r="I79" s="18" t="n">
        <v>426.85117837</v>
      </c>
      <c r="J79" s="20" t="n">
        <v>8.98578775</v>
      </c>
      <c r="K79" s="18" t="s">
        <v>481</v>
      </c>
      <c r="L79" s="20" t="s">
        <v>481</v>
      </c>
      <c r="M79" s="18" t="n">
        <v>456.7542227</v>
      </c>
      <c r="N79" s="20" t="n">
        <v>7.59119283</v>
      </c>
      <c r="O79" s="18" t="n">
        <v>459.70411801</v>
      </c>
      <c r="P79" s="20" t="n">
        <v>9.63890355</v>
      </c>
      <c r="Q79" s="18" t="n">
        <v>490.70378129</v>
      </c>
      <c r="R79" s="20" t="n">
        <v>7.38076118</v>
      </c>
      <c r="S79" s="18" t="s">
        <v>481</v>
      </c>
      <c r="T79" s="20" t="s">
        <v>481</v>
      </c>
      <c r="U79" s="18" t="s">
        <v>481</v>
      </c>
      <c r="V79" s="20" t="s">
        <v>481</v>
      </c>
      <c r="W79" s="18" t="s">
        <v>481</v>
      </c>
      <c r="X79" s="20" t="s">
        <v>481</v>
      </c>
      <c r="Y79" s="18" t="n">
        <v>375.2526</v>
      </c>
      <c r="Z79" s="20" t="n">
        <v>34.23813241</v>
      </c>
      <c r="AA79" s="18" t="n">
        <v>396.63490353</v>
      </c>
      <c r="AB79" s="20" t="n">
        <v>8.86337702</v>
      </c>
    </row>
    <row r="80" spans="1:28">
      <c r="A80" s="15" t="s">
        <v>555</v>
      </c>
      <c r="B80" s="17" t="n">
        <v>7841</v>
      </c>
      <c r="C80" s="18">
        <f>(0.0/B80*100)</f>
        <v/>
      </c>
      <c r="D80" s="19" t="n">
        <v>7841</v>
      </c>
      <c r="E80" s="18" t="n">
        <v>392.02570554</v>
      </c>
      <c r="F80" s="20" t="n">
        <v>43.76969567</v>
      </c>
      <c r="G80" s="18" t="n">
        <v>385.85378948</v>
      </c>
      <c r="H80" s="20" t="n">
        <v>30.28380927</v>
      </c>
      <c r="I80" s="18" t="n">
        <v>422.60456838</v>
      </c>
      <c r="J80" s="20" t="n">
        <v>9.15000972</v>
      </c>
      <c r="K80" s="18" t="n">
        <v>451.10153697</v>
      </c>
      <c r="L80" s="20" t="n">
        <v>11.47173008</v>
      </c>
      <c r="M80" s="18" t="n">
        <v>450.23211434</v>
      </c>
      <c r="N80" s="20" t="n">
        <v>5.59230413</v>
      </c>
      <c r="O80" s="18" t="n">
        <v>458.94185038</v>
      </c>
      <c r="P80" s="20" t="n">
        <v>4.96622182</v>
      </c>
      <c r="Q80" s="18" t="n">
        <v>469.68121703</v>
      </c>
      <c r="R80" s="20" t="n">
        <v>5.61025804</v>
      </c>
      <c r="S80" s="18" t="s">
        <v>481</v>
      </c>
      <c r="T80" s="20" t="s">
        <v>481</v>
      </c>
      <c r="U80" s="18" t="s">
        <v>481</v>
      </c>
      <c r="V80" s="20" t="s">
        <v>481</v>
      </c>
      <c r="W80" s="18" t="s">
        <v>481</v>
      </c>
      <c r="X80" s="20" t="s">
        <v>481</v>
      </c>
      <c r="Y80" s="18" t="s">
        <v>481</v>
      </c>
      <c r="Z80" s="20" t="s">
        <v>481</v>
      </c>
      <c r="AA80" s="18" t="n">
        <v>455.7852707</v>
      </c>
      <c r="AB80" s="20" t="n">
        <v>17.14827944</v>
      </c>
    </row>
    <row r="81" spans="1:28">
      <c r="A81" s="23" t="s">
        <v>556</v>
      </c>
      <c r="B81" s="17" t="n">
        <v>8861</v>
      </c>
      <c r="C81" s="18">
        <f>(76.0/B81*100)</f>
        <v/>
      </c>
      <c r="D81" s="19" t="n">
        <v>8785</v>
      </c>
      <c r="E81" s="18" t="n">
        <v>404.37018304</v>
      </c>
      <c r="F81" s="20" t="n">
        <v>6.34857771</v>
      </c>
      <c r="G81" s="18" t="n">
        <v>416.69728886</v>
      </c>
      <c r="H81" s="20" t="n">
        <v>5.68408218</v>
      </c>
      <c r="I81" s="18" t="n">
        <v>429.41975641</v>
      </c>
      <c r="J81" s="20" t="n">
        <v>4.68405485</v>
      </c>
      <c r="K81" s="18" t="n">
        <v>443.43282417</v>
      </c>
      <c r="L81" s="20" t="n">
        <v>8.00143031</v>
      </c>
      <c r="M81" s="18" t="n">
        <v>447.61131646</v>
      </c>
      <c r="N81" s="20" t="n">
        <v>3.52953391</v>
      </c>
      <c r="O81" s="18" t="n">
        <v>490.45036439</v>
      </c>
      <c r="P81" s="20" t="n">
        <v>5.49657059</v>
      </c>
      <c r="Q81" s="18" t="n">
        <v>451.01106265</v>
      </c>
      <c r="R81" s="20" t="n">
        <v>6.27382067</v>
      </c>
      <c r="S81" s="18" t="s">
        <v>481</v>
      </c>
      <c r="T81" s="20" t="s">
        <v>481</v>
      </c>
      <c r="U81" s="18" t="s">
        <v>481</v>
      </c>
      <c r="V81" s="20" t="s">
        <v>481</v>
      </c>
      <c r="W81" s="18" t="s">
        <v>481</v>
      </c>
      <c r="X81" s="20" t="s">
        <v>481</v>
      </c>
      <c r="Y81" s="18" t="s">
        <v>481</v>
      </c>
      <c r="Z81" s="20" t="s">
        <v>481</v>
      </c>
      <c r="AA81" s="18" t="n">
        <v>418.53640859</v>
      </c>
      <c r="AB81" s="20" t="n">
        <v>21.66413874</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26.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956</v>
      </c>
    </row>
    <row customHeight="1" ht="30" r="4" spans="1:28">
      <c r="A4" s="6" t="n"/>
      <c r="B4" s="7" t="s">
        <v>462</v>
      </c>
      <c r="C4" s="7" t="s">
        <v>463</v>
      </c>
      <c r="D4" s="8" t="s">
        <v>462</v>
      </c>
      <c r="E4" s="9" t="s">
        <v>622</v>
      </c>
      <c r="F4" s="10" t="n"/>
      <c r="G4" s="9" t="s">
        <v>949</v>
      </c>
      <c r="H4" s="10" t="n"/>
      <c r="I4" s="9" t="s">
        <v>950</v>
      </c>
      <c r="J4" s="10" t="n"/>
      <c r="K4" s="9" t="s">
        <v>951</v>
      </c>
      <c r="L4" s="10" t="n"/>
      <c r="M4" s="9" t="s">
        <v>952</v>
      </c>
      <c r="N4" s="10" t="n"/>
      <c r="O4" s="9" t="s">
        <v>953</v>
      </c>
      <c r="P4" s="10" t="n"/>
      <c r="Q4" s="9" t="s">
        <v>954</v>
      </c>
      <c r="R4" s="10" t="n"/>
      <c r="S4" s="9" t="s">
        <v>584</v>
      </c>
      <c r="T4" s="10" t="n"/>
      <c r="U4" s="9" t="s">
        <v>585</v>
      </c>
      <c r="V4" s="10" t="n"/>
      <c r="W4" s="9" t="s">
        <v>472</v>
      </c>
      <c r="X4" s="10" t="n"/>
      <c r="Y4" s="9" t="s">
        <v>473</v>
      </c>
      <c r="Z4" s="10" t="n"/>
      <c r="AA4" s="9" t="s">
        <v>586</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(0.0/B7*100)</f>
        <v/>
      </c>
      <c r="D7" s="19" t="n">
        <v>14530</v>
      </c>
      <c r="E7" s="18" t="n">
        <v>434.88335752</v>
      </c>
      <c r="F7" s="20" t="n">
        <v>21.63976407</v>
      </c>
      <c r="G7" s="18" t="n">
        <v>426.2501705</v>
      </c>
      <c r="H7" s="20" t="n">
        <v>9.000556</v>
      </c>
      <c r="I7" s="18" t="n">
        <v>463.52234648</v>
      </c>
      <c r="J7" s="20" t="n">
        <v>4.72983889</v>
      </c>
      <c r="K7" s="18" t="n">
        <v>458.32892547</v>
      </c>
      <c r="L7" s="20" t="n">
        <v>11.42577219</v>
      </c>
      <c r="M7" s="18" t="n">
        <v>471.66448405</v>
      </c>
      <c r="N7" s="20" t="n">
        <v>2.22164033</v>
      </c>
      <c r="O7" s="18" t="n">
        <v>484.44840115</v>
      </c>
      <c r="P7" s="20" t="n">
        <v>3.87105785</v>
      </c>
      <c r="Q7" s="18" t="n">
        <v>522.84319325</v>
      </c>
      <c r="R7" s="20" t="n">
        <v>2.21561815</v>
      </c>
      <c r="S7" s="18" t="s">
        <v>481</v>
      </c>
      <c r="T7" s="20" t="s">
        <v>481</v>
      </c>
      <c r="U7" s="18" t="s">
        <v>481</v>
      </c>
      <c r="V7" s="20" t="s">
        <v>481</v>
      </c>
      <c r="W7" s="18" t="s">
        <v>481</v>
      </c>
      <c r="X7" s="20" t="s">
        <v>481</v>
      </c>
      <c r="Y7" s="18" t="s">
        <v>481</v>
      </c>
      <c r="Z7" s="20" t="s">
        <v>481</v>
      </c>
      <c r="AA7" s="18" t="n">
        <v>425.907966</v>
      </c>
      <c r="AB7" s="20" t="n">
        <v>5.67432252</v>
      </c>
    </row>
    <row r="8" spans="1:28">
      <c r="A8" s="15" t="s">
        <v>483</v>
      </c>
      <c r="B8" s="17" t="n">
        <v>7007</v>
      </c>
      <c r="C8" s="18">
        <f>(0.0/B8*100)</f>
        <v/>
      </c>
      <c r="D8" s="19" t="n">
        <v>7007</v>
      </c>
      <c r="E8" s="18" t="n">
        <v>382.66413852</v>
      </c>
      <c r="F8" s="20" t="n">
        <v>22.45513891</v>
      </c>
      <c r="G8" s="18" t="n">
        <v>357.16581952</v>
      </c>
      <c r="H8" s="20" t="n">
        <v>19.55432215</v>
      </c>
      <c r="I8" s="18" t="n">
        <v>419.35902083</v>
      </c>
      <c r="J8" s="20" t="n">
        <v>10.07469989</v>
      </c>
      <c r="K8" s="18" t="n">
        <v>479.47738773</v>
      </c>
      <c r="L8" s="20" t="n">
        <v>3.41467958</v>
      </c>
      <c r="M8" s="18" t="n">
        <v>502.56704368</v>
      </c>
      <c r="N8" s="20" t="n">
        <v>4.19138935</v>
      </c>
      <c r="O8" s="18" t="n">
        <v>491.04914988</v>
      </c>
      <c r="P8" s="20" t="n">
        <v>4.04022122</v>
      </c>
      <c r="Q8" s="18" t="n">
        <v>530.21863492</v>
      </c>
      <c r="R8" s="20" t="n">
        <v>4.00496126</v>
      </c>
      <c r="S8" s="18" t="s">
        <v>481</v>
      </c>
      <c r="T8" s="20" t="s">
        <v>481</v>
      </c>
      <c r="U8" s="18" t="s">
        <v>481</v>
      </c>
      <c r="V8" s="20" t="s">
        <v>481</v>
      </c>
      <c r="W8" s="18" t="s">
        <v>481</v>
      </c>
      <c r="X8" s="20" t="s">
        <v>481</v>
      </c>
      <c r="Y8" s="18" t="s">
        <v>481</v>
      </c>
      <c r="Z8" s="20" t="s">
        <v>481</v>
      </c>
      <c r="AA8" s="18" t="n">
        <v>431.03372392</v>
      </c>
      <c r="AB8" s="20" t="n">
        <v>12.26684568</v>
      </c>
    </row>
    <row r="9" spans="1:28">
      <c r="A9" s="15" t="s">
        <v>484</v>
      </c>
      <c r="B9" s="17" t="n">
        <v>9651</v>
      </c>
      <c r="C9" s="18">
        <f>(0.0/B9*100)</f>
        <v/>
      </c>
      <c r="D9" s="19" t="n">
        <v>9651</v>
      </c>
      <c r="E9" s="18" t="n">
        <v>403.68334942</v>
      </c>
      <c r="F9" s="20" t="n">
        <v>11.2964719</v>
      </c>
      <c r="G9" s="18" t="n">
        <v>417.69247919</v>
      </c>
      <c r="H9" s="20" t="n">
        <v>12.82959826</v>
      </c>
      <c r="I9" s="18" t="n">
        <v>452.39088301</v>
      </c>
      <c r="J9" s="20" t="n">
        <v>6.45078359</v>
      </c>
      <c r="K9" s="18" t="n">
        <v>455.04845384</v>
      </c>
      <c r="L9" s="20" t="n">
        <v>4.59390592</v>
      </c>
      <c r="M9" s="18" t="n">
        <v>487.47160944</v>
      </c>
      <c r="N9" s="20" t="n">
        <v>2.91402797</v>
      </c>
      <c r="O9" s="18" t="n">
        <v>517.17517263</v>
      </c>
      <c r="P9" s="20" t="n">
        <v>2.93153873</v>
      </c>
      <c r="Q9" s="18" t="n">
        <v>529.22535906</v>
      </c>
      <c r="R9" s="20" t="n">
        <v>2.9921345</v>
      </c>
      <c r="S9" s="18" t="s">
        <v>481</v>
      </c>
      <c r="T9" s="20" t="s">
        <v>481</v>
      </c>
      <c r="U9" s="18" t="s">
        <v>481</v>
      </c>
      <c r="V9" s="20" t="s">
        <v>481</v>
      </c>
      <c r="W9" s="18" t="s">
        <v>481</v>
      </c>
      <c r="X9" s="20" t="s">
        <v>481</v>
      </c>
      <c r="Y9" s="18" t="s">
        <v>481</v>
      </c>
      <c r="Z9" s="20" t="s">
        <v>481</v>
      </c>
      <c r="AA9" s="18" t="n">
        <v>454.75646724</v>
      </c>
      <c r="AB9" s="20" t="n">
        <v>7.87014491</v>
      </c>
    </row>
    <row r="10" spans="1:28">
      <c r="A10" s="15" t="s">
        <v>485</v>
      </c>
      <c r="B10" s="17" t="n">
        <v>20058</v>
      </c>
      <c r="C10" s="18">
        <f>(0.0/B10*100)</f>
        <v/>
      </c>
      <c r="D10" s="19" t="n">
        <v>20058</v>
      </c>
      <c r="E10" s="18" t="n">
        <v>479.16505634</v>
      </c>
      <c r="F10" s="20" t="n">
        <v>17.753337</v>
      </c>
      <c r="G10" s="18" t="n">
        <v>464.45430303</v>
      </c>
      <c r="H10" s="20" t="n">
        <v>21.04738023</v>
      </c>
      <c r="I10" s="18" t="n">
        <v>455.98797195</v>
      </c>
      <c r="J10" s="20" t="n">
        <v>8.937366859999999</v>
      </c>
      <c r="K10" s="18" t="s">
        <v>481</v>
      </c>
      <c r="L10" s="20" t="s">
        <v>481</v>
      </c>
      <c r="M10" s="18" t="n">
        <v>493.64459175</v>
      </c>
      <c r="N10" s="20" t="n">
        <v>3.15323532</v>
      </c>
      <c r="O10" s="18" t="n">
        <v>504.31379117</v>
      </c>
      <c r="P10" s="20" t="n">
        <v>2.94367957</v>
      </c>
      <c r="Q10" s="18" t="n">
        <v>530.90219841</v>
      </c>
      <c r="R10" s="20" t="n">
        <v>2.77524543</v>
      </c>
      <c r="S10" s="18" t="s">
        <v>481</v>
      </c>
      <c r="T10" s="20" t="s">
        <v>481</v>
      </c>
      <c r="U10" s="18" t="s">
        <v>481</v>
      </c>
      <c r="V10" s="20" t="s">
        <v>481</v>
      </c>
      <c r="W10" s="18" t="s">
        <v>481</v>
      </c>
      <c r="X10" s="20" t="s">
        <v>481</v>
      </c>
      <c r="Y10" s="18" t="s">
        <v>481</v>
      </c>
      <c r="Z10" s="20" t="s">
        <v>481</v>
      </c>
      <c r="AA10" s="18" t="n">
        <v>489.71766958</v>
      </c>
      <c r="AB10" s="20" t="n">
        <v>10.01828118</v>
      </c>
    </row>
    <row r="11" spans="1:28">
      <c r="A11" s="15" t="s">
        <v>486</v>
      </c>
      <c r="B11" s="17" t="n">
        <v>7053</v>
      </c>
      <c r="C11" s="18">
        <f>(0.0/B11*100)</f>
        <v/>
      </c>
      <c r="D11" s="19" t="n">
        <v>7053</v>
      </c>
      <c r="E11" s="18" t="n">
        <v>337.23269106</v>
      </c>
      <c r="F11" s="20" t="n">
        <v>12.2025047</v>
      </c>
      <c r="G11" s="18" t="n">
        <v>346.19257495</v>
      </c>
      <c r="H11" s="20" t="n">
        <v>11.83948549</v>
      </c>
      <c r="I11" s="18" t="n">
        <v>380.64047673</v>
      </c>
      <c r="J11" s="20" t="n">
        <v>4.06372869</v>
      </c>
      <c r="K11" s="18" t="n">
        <v>412.09478388</v>
      </c>
      <c r="L11" s="20" t="n">
        <v>5.31515548</v>
      </c>
      <c r="M11" s="18" t="n">
        <v>418.27659162</v>
      </c>
      <c r="N11" s="20" t="n">
        <v>3.61890016</v>
      </c>
      <c r="O11" s="18" t="n">
        <v>428.08689451</v>
      </c>
      <c r="P11" s="20" t="n">
        <v>4.76577783</v>
      </c>
      <c r="Q11" s="18" t="n">
        <v>458.41011951</v>
      </c>
      <c r="R11" s="20" t="n">
        <v>3.26593236</v>
      </c>
      <c r="S11" s="18" t="s">
        <v>481</v>
      </c>
      <c r="T11" s="20" t="s">
        <v>481</v>
      </c>
      <c r="U11" s="18" t="s">
        <v>481</v>
      </c>
      <c r="V11" s="20" t="s">
        <v>481</v>
      </c>
      <c r="W11" s="18" t="s">
        <v>481</v>
      </c>
      <c r="X11" s="20" t="s">
        <v>481</v>
      </c>
      <c r="Y11" s="18" t="s">
        <v>481</v>
      </c>
      <c r="Z11" s="20" t="s">
        <v>481</v>
      </c>
      <c r="AA11" s="18" t="n">
        <v>398.15579023</v>
      </c>
      <c r="AB11" s="20" t="n">
        <v>7.91336368</v>
      </c>
    </row>
    <row r="12" spans="1:28">
      <c r="A12" s="15" t="s">
        <v>487</v>
      </c>
      <c r="B12" s="17" t="n">
        <v>6894</v>
      </c>
      <c r="C12" s="18">
        <f>(0.0/B12*100)</f>
        <v/>
      </c>
      <c r="D12" s="19" t="n">
        <v>6894</v>
      </c>
      <c r="E12" s="18" t="n">
        <v>367.2828115</v>
      </c>
      <c r="F12" s="20" t="n">
        <v>36.92377426</v>
      </c>
      <c r="G12" s="18" t="n">
        <v>433.70146328</v>
      </c>
      <c r="H12" s="20" t="n">
        <v>9.7085174</v>
      </c>
      <c r="I12" s="18" t="n">
        <v>442.59402171</v>
      </c>
      <c r="J12" s="20" t="n">
        <v>8.39332993</v>
      </c>
      <c r="K12" s="18" t="n">
        <v>458.27936056</v>
      </c>
      <c r="L12" s="20" t="n">
        <v>3.55551878</v>
      </c>
      <c r="M12" s="18" t="n">
        <v>490.6641736</v>
      </c>
      <c r="N12" s="20" t="n">
        <v>3.06402761</v>
      </c>
      <c r="O12" s="18" t="n">
        <v>486.54679038</v>
      </c>
      <c r="P12" s="20" t="n">
        <v>6.83240414</v>
      </c>
      <c r="Q12" s="18" t="n">
        <v>534.5530086799999</v>
      </c>
      <c r="R12" s="20" t="n">
        <v>3.69661615</v>
      </c>
      <c r="S12" s="18" t="s">
        <v>481</v>
      </c>
      <c r="T12" s="20" t="s">
        <v>481</v>
      </c>
      <c r="U12" s="18" t="s">
        <v>481</v>
      </c>
      <c r="V12" s="20" t="s">
        <v>481</v>
      </c>
      <c r="W12" s="18" t="s">
        <v>481</v>
      </c>
      <c r="X12" s="20" t="s">
        <v>481</v>
      </c>
      <c r="Y12" s="18" t="s">
        <v>481</v>
      </c>
      <c r="Z12" s="20" t="s">
        <v>481</v>
      </c>
      <c r="AA12" s="18" t="n">
        <v>433.19140527</v>
      </c>
      <c r="AB12" s="20" t="n">
        <v>9.176013709999999</v>
      </c>
    </row>
    <row r="13" spans="1:28">
      <c r="A13" s="15" t="s">
        <v>488</v>
      </c>
      <c r="B13" s="17" t="n">
        <v>7161</v>
      </c>
      <c r="C13" s="18">
        <f>(0.0/B13*100)</f>
        <v/>
      </c>
      <c r="D13" s="19" t="n">
        <v>7161</v>
      </c>
      <c r="E13" s="18" t="n">
        <v>431.13713319</v>
      </c>
      <c r="F13" s="20" t="n">
        <v>20.24217028</v>
      </c>
      <c r="G13" s="18" t="n">
        <v>415.0607994</v>
      </c>
      <c r="H13" s="20" t="n">
        <v>20.37438896</v>
      </c>
      <c r="I13" s="18" t="n">
        <v>475.33253141</v>
      </c>
      <c r="J13" s="20" t="n">
        <v>4.14391257</v>
      </c>
      <c r="K13" s="18" t="n">
        <v>492.63550255</v>
      </c>
      <c r="L13" s="20" t="n">
        <v>4.47803686</v>
      </c>
      <c r="M13" s="18" t="n">
        <v>489.83276897</v>
      </c>
      <c r="N13" s="20" t="n">
        <v>6.70545602</v>
      </c>
      <c r="O13" s="18" t="n">
        <v>517.37695959</v>
      </c>
      <c r="P13" s="20" t="n">
        <v>3.44996743</v>
      </c>
      <c r="Q13" s="18" t="n">
        <v>522.50158168</v>
      </c>
      <c r="R13" s="20" t="n">
        <v>2.65414316</v>
      </c>
      <c r="S13" s="18" t="s">
        <v>481</v>
      </c>
      <c r="T13" s="20" t="s">
        <v>481</v>
      </c>
      <c r="U13" s="18" t="s">
        <v>481</v>
      </c>
      <c r="V13" s="20" t="s">
        <v>481</v>
      </c>
      <c r="W13" s="18" t="s">
        <v>481</v>
      </c>
      <c r="X13" s="20" t="s">
        <v>481</v>
      </c>
      <c r="Y13" s="18" t="s">
        <v>481</v>
      </c>
      <c r="Z13" s="20" t="s">
        <v>481</v>
      </c>
      <c r="AA13" s="18" t="n">
        <v>462.87223671</v>
      </c>
      <c r="AB13" s="20" t="n">
        <v>9.20904829</v>
      </c>
    </row>
    <row r="14" spans="1:28">
      <c r="A14" s="15" t="s">
        <v>489</v>
      </c>
      <c r="B14" s="17" t="n">
        <v>5587</v>
      </c>
      <c r="C14" s="18">
        <f>(0.0/B14*100)</f>
        <v/>
      </c>
      <c r="D14" s="19" t="n">
        <v>5587</v>
      </c>
      <c r="E14" s="18" t="s">
        <v>481</v>
      </c>
      <c r="F14" s="20" t="s">
        <v>481</v>
      </c>
      <c r="G14" s="18" t="n">
        <v>473.8641653</v>
      </c>
      <c r="H14" s="20" t="n">
        <v>45.43969577</v>
      </c>
      <c r="I14" s="18" t="n">
        <v>480.97372635</v>
      </c>
      <c r="J14" s="20" t="n">
        <v>8.42500476</v>
      </c>
      <c r="K14" s="18" t="n">
        <v>505.98972837</v>
      </c>
      <c r="L14" s="20" t="n">
        <v>8.10782017</v>
      </c>
      <c r="M14" s="18" t="n">
        <v>506.2517253</v>
      </c>
      <c r="N14" s="20" t="n">
        <v>3.15850778</v>
      </c>
      <c r="O14" s="18" t="n">
        <v>511.01808139</v>
      </c>
      <c r="P14" s="20" t="n">
        <v>3.54638346</v>
      </c>
      <c r="Q14" s="18" t="n">
        <v>538.6016290699999</v>
      </c>
      <c r="R14" s="20" t="n">
        <v>2.6136878</v>
      </c>
      <c r="S14" s="18" t="s">
        <v>481</v>
      </c>
      <c r="T14" s="20" t="s">
        <v>481</v>
      </c>
      <c r="U14" s="18" t="s">
        <v>481</v>
      </c>
      <c r="V14" s="20" t="s">
        <v>481</v>
      </c>
      <c r="W14" s="18" t="s">
        <v>481</v>
      </c>
      <c r="X14" s="20" t="s">
        <v>481</v>
      </c>
      <c r="Y14" s="18" t="s">
        <v>481</v>
      </c>
      <c r="Z14" s="20" t="s">
        <v>481</v>
      </c>
      <c r="AA14" s="18" t="n">
        <v>469.55032625</v>
      </c>
      <c r="AB14" s="20" t="n">
        <v>9.201776669999999</v>
      </c>
    </row>
    <row r="15" spans="1:28">
      <c r="A15" s="15" t="s">
        <v>490</v>
      </c>
      <c r="B15" s="17" t="n">
        <v>5882</v>
      </c>
      <c r="C15" s="18">
        <f>(0.0/B15*100)</f>
        <v/>
      </c>
      <c r="D15" s="19" t="n">
        <v>5882</v>
      </c>
      <c r="E15" s="18" t="n">
        <v>383.69488852</v>
      </c>
      <c r="F15" s="20" t="n">
        <v>21.63881781</v>
      </c>
      <c r="G15" s="18" t="n">
        <v>484.44522059</v>
      </c>
      <c r="H15" s="20" t="n">
        <v>32.46902925</v>
      </c>
      <c r="I15" s="18" t="n">
        <v>441.04830489</v>
      </c>
      <c r="J15" s="20" t="n">
        <v>16.84800931</v>
      </c>
      <c r="K15" s="18" t="n">
        <v>479.56060489</v>
      </c>
      <c r="L15" s="20" t="n">
        <v>4.82807377</v>
      </c>
      <c r="M15" s="18" t="n">
        <v>485.80527973</v>
      </c>
      <c r="N15" s="20" t="n">
        <v>4.76652016</v>
      </c>
      <c r="O15" s="18" t="n">
        <v>501.97200859</v>
      </c>
      <c r="P15" s="20" t="n">
        <v>3.09331812</v>
      </c>
      <c r="Q15" s="18" t="n">
        <v>525.76274544</v>
      </c>
      <c r="R15" s="20" t="n">
        <v>2.47340074</v>
      </c>
      <c r="S15" s="18" t="s">
        <v>481</v>
      </c>
      <c r="T15" s="20" t="s">
        <v>481</v>
      </c>
      <c r="U15" s="18" t="s">
        <v>481</v>
      </c>
      <c r="V15" s="20" t="s">
        <v>481</v>
      </c>
      <c r="W15" s="18" t="s">
        <v>481</v>
      </c>
      <c r="X15" s="20" t="s">
        <v>481</v>
      </c>
      <c r="Y15" s="18" t="s">
        <v>481</v>
      </c>
      <c r="Z15" s="20" t="s">
        <v>481</v>
      </c>
      <c r="AA15" s="18" t="n">
        <v>468.95897384</v>
      </c>
      <c r="AB15" s="20" t="n">
        <v>9.035219420000001</v>
      </c>
    </row>
    <row r="16" spans="1:28">
      <c r="A16" s="15" t="s">
        <v>491</v>
      </c>
      <c r="B16" s="17" t="n">
        <v>6108</v>
      </c>
      <c r="C16" s="18">
        <f>(0.0/B16*100)</f>
        <v/>
      </c>
      <c r="D16" s="19" t="n">
        <v>6108</v>
      </c>
      <c r="E16" s="18" t="n">
        <v>393.13547591</v>
      </c>
      <c r="F16" s="20" t="n">
        <v>18.74923474</v>
      </c>
      <c r="G16" s="18" t="n">
        <v>409.52682604</v>
      </c>
      <c r="H16" s="20" t="n">
        <v>24.54028717</v>
      </c>
      <c r="I16" s="18" t="n">
        <v>428.91540157</v>
      </c>
      <c r="J16" s="20" t="n">
        <v>6.47287818</v>
      </c>
      <c r="K16" s="18" t="n">
        <v>462.12158608</v>
      </c>
      <c r="L16" s="20" t="n">
        <v>3.96966436</v>
      </c>
      <c r="M16" s="18" t="n">
        <v>487.98747495</v>
      </c>
      <c r="N16" s="20" t="n">
        <v>3.81936887</v>
      </c>
      <c r="O16" s="18" t="n">
        <v>509.3641419</v>
      </c>
      <c r="P16" s="20" t="n">
        <v>3.27261396</v>
      </c>
      <c r="Q16" s="18" t="n">
        <v>517.39160204</v>
      </c>
      <c r="R16" s="20" t="n">
        <v>3.38437097</v>
      </c>
      <c r="S16" s="18" t="s">
        <v>481</v>
      </c>
      <c r="T16" s="20" t="s">
        <v>481</v>
      </c>
      <c r="U16" s="18" t="s">
        <v>481</v>
      </c>
      <c r="V16" s="20" t="s">
        <v>481</v>
      </c>
      <c r="W16" s="18" t="s">
        <v>481</v>
      </c>
      <c r="X16" s="20" t="s">
        <v>481</v>
      </c>
      <c r="Y16" s="18" t="s">
        <v>481</v>
      </c>
      <c r="Z16" s="20" t="s">
        <v>481</v>
      </c>
      <c r="AA16" s="18" t="n">
        <v>428.64066724</v>
      </c>
      <c r="AB16" s="20" t="n">
        <v>8.20385209</v>
      </c>
    </row>
    <row r="17" spans="1:28">
      <c r="A17" s="15" t="s">
        <v>492</v>
      </c>
      <c r="B17" s="17" t="n">
        <v>6504</v>
      </c>
      <c r="C17" s="18">
        <f>(0.0/B17*100)</f>
        <v/>
      </c>
      <c r="D17" s="19" t="n">
        <v>6504</v>
      </c>
      <c r="E17" s="18" t="n">
        <v>423.87418036</v>
      </c>
      <c r="F17" s="20" t="n">
        <v>13.21261503</v>
      </c>
      <c r="G17" s="18" t="n">
        <v>301.66472418</v>
      </c>
      <c r="H17" s="20" t="n">
        <v>29.35067092</v>
      </c>
      <c r="I17" s="18" t="n">
        <v>484.36760309</v>
      </c>
      <c r="J17" s="20" t="n">
        <v>3.75921321</v>
      </c>
      <c r="K17" s="18" t="n">
        <v>491.99623009</v>
      </c>
      <c r="L17" s="20" t="n">
        <v>7.22530671</v>
      </c>
      <c r="M17" s="18" t="n">
        <v>511.01077646</v>
      </c>
      <c r="N17" s="20" t="n">
        <v>3.9512357</v>
      </c>
      <c r="O17" s="18" t="n">
        <v>513.42525927</v>
      </c>
      <c r="P17" s="20" t="n">
        <v>4.43620742</v>
      </c>
      <c r="Q17" s="18" t="n">
        <v>537.16839046</v>
      </c>
      <c r="R17" s="20" t="n">
        <v>4.01321263</v>
      </c>
      <c r="S17" s="18" t="s">
        <v>481</v>
      </c>
      <c r="T17" s="20" t="s">
        <v>481</v>
      </c>
      <c r="U17" s="18" t="s">
        <v>481</v>
      </c>
      <c r="V17" s="20" t="s">
        <v>481</v>
      </c>
      <c r="W17" s="18" t="s">
        <v>481</v>
      </c>
      <c r="X17" s="20" t="s">
        <v>481</v>
      </c>
      <c r="Y17" s="18" t="s">
        <v>481</v>
      </c>
      <c r="Z17" s="20" t="s">
        <v>481</v>
      </c>
      <c r="AA17" s="18" t="n">
        <v>473.21485186</v>
      </c>
      <c r="AB17" s="20" t="n">
        <v>4.47681817</v>
      </c>
    </row>
    <row r="18" spans="1:28">
      <c r="A18" s="15" t="s">
        <v>493</v>
      </c>
      <c r="B18" s="17" t="n">
        <v>5532</v>
      </c>
      <c r="C18" s="18">
        <f>(0.0/B18*100)</f>
        <v/>
      </c>
      <c r="D18" s="19" t="n">
        <v>5532</v>
      </c>
      <c r="E18" s="18" t="n">
        <v>380.00730435</v>
      </c>
      <c r="F18" s="20" t="n">
        <v>29.86126078</v>
      </c>
      <c r="G18" s="18" t="n">
        <v>392.25748594</v>
      </c>
      <c r="H18" s="20" t="n">
        <v>13.23384091</v>
      </c>
      <c r="I18" s="18" t="n">
        <v>398.10007674</v>
      </c>
      <c r="J18" s="20" t="n">
        <v>6.81625001</v>
      </c>
      <c r="K18" s="18" t="n">
        <v>413.9376722</v>
      </c>
      <c r="L18" s="20" t="n">
        <v>9.05318913</v>
      </c>
      <c r="M18" s="18" t="n">
        <v>444.47708602</v>
      </c>
      <c r="N18" s="20" t="n">
        <v>4.06657575</v>
      </c>
      <c r="O18" s="18" t="n">
        <v>450.29304393</v>
      </c>
      <c r="P18" s="20" t="n">
        <v>4.71521491</v>
      </c>
      <c r="Q18" s="18" t="n">
        <v>475.9878176</v>
      </c>
      <c r="R18" s="20" t="n">
        <v>3.81099211</v>
      </c>
      <c r="S18" s="18" t="s">
        <v>481</v>
      </c>
      <c r="T18" s="20" t="s">
        <v>481</v>
      </c>
      <c r="U18" s="18" t="s">
        <v>481</v>
      </c>
      <c r="V18" s="20" t="s">
        <v>481</v>
      </c>
      <c r="W18" s="18" t="s">
        <v>481</v>
      </c>
      <c r="X18" s="20" t="s">
        <v>481</v>
      </c>
      <c r="Y18" s="18" t="s">
        <v>481</v>
      </c>
      <c r="Z18" s="20" t="s">
        <v>481</v>
      </c>
      <c r="AA18" s="18" t="n">
        <v>434.60957539</v>
      </c>
      <c r="AB18" s="20" t="n">
        <v>20.86809259</v>
      </c>
    </row>
    <row r="19" spans="1:28">
      <c r="A19" s="15" t="s">
        <v>494</v>
      </c>
      <c r="B19" s="17" t="n">
        <v>5658</v>
      </c>
      <c r="C19" s="18">
        <f>(0.0/B19*100)</f>
        <v/>
      </c>
      <c r="D19" s="19" t="n">
        <v>5658</v>
      </c>
      <c r="E19" s="18" t="n">
        <v>350.78017119</v>
      </c>
      <c r="F19" s="20" t="n">
        <v>40.98840794</v>
      </c>
      <c r="G19" s="18" t="n">
        <v>401.82886157</v>
      </c>
      <c r="H19" s="20" t="n">
        <v>29.80604422</v>
      </c>
      <c r="I19" s="18" t="n">
        <v>377.06136299</v>
      </c>
      <c r="J19" s="20" t="n">
        <v>6.11347766</v>
      </c>
      <c r="K19" s="18" t="n">
        <v>444.66761105</v>
      </c>
      <c r="L19" s="20" t="n">
        <v>4.1663666</v>
      </c>
      <c r="M19" s="18" t="n">
        <v>478.78026244</v>
      </c>
      <c r="N19" s="20" t="n">
        <v>3.79937646</v>
      </c>
      <c r="O19" s="18" t="n">
        <v>474.36637174</v>
      </c>
      <c r="P19" s="20" t="n">
        <v>6.28774226</v>
      </c>
      <c r="Q19" s="18" t="n">
        <v>501.78764273</v>
      </c>
      <c r="R19" s="20" t="n">
        <v>3.46487196</v>
      </c>
      <c r="S19" s="18" t="s">
        <v>481</v>
      </c>
      <c r="T19" s="20" t="s">
        <v>481</v>
      </c>
      <c r="U19" s="18" t="s">
        <v>481</v>
      </c>
      <c r="V19" s="20" t="s">
        <v>481</v>
      </c>
      <c r="W19" s="18" t="s">
        <v>481</v>
      </c>
      <c r="X19" s="20" t="s">
        <v>481</v>
      </c>
      <c r="Y19" s="18" t="s">
        <v>481</v>
      </c>
      <c r="Z19" s="20" t="s">
        <v>481</v>
      </c>
      <c r="AA19" s="18" t="n">
        <v>429.823773</v>
      </c>
      <c r="AB19" s="20" t="n">
        <v>10.77374078</v>
      </c>
    </row>
    <row r="20" spans="1:28">
      <c r="A20" s="15" t="s">
        <v>495</v>
      </c>
      <c r="B20" s="17" t="n">
        <v>3371</v>
      </c>
      <c r="C20" s="18">
        <f>(0.0/B20*100)</f>
        <v/>
      </c>
      <c r="D20" s="19" t="n">
        <v>3371</v>
      </c>
      <c r="E20" s="18" t="n">
        <v>381.23202856</v>
      </c>
      <c r="F20" s="20" t="n">
        <v>39.52655731</v>
      </c>
      <c r="G20" s="18" t="s">
        <v>481</v>
      </c>
      <c r="H20" s="20" t="s">
        <v>481</v>
      </c>
      <c r="I20" s="18" t="n">
        <v>442.59486798</v>
      </c>
      <c r="J20" s="20" t="n">
        <v>7.71052686</v>
      </c>
      <c r="K20" s="18" t="n">
        <v>450.33258242</v>
      </c>
      <c r="L20" s="20" t="n">
        <v>9.76939402</v>
      </c>
      <c r="M20" s="18" t="n">
        <v>479.228859</v>
      </c>
      <c r="N20" s="20" t="n">
        <v>4.58356444</v>
      </c>
      <c r="O20" s="18" t="n">
        <v>468.5447477</v>
      </c>
      <c r="P20" s="20" t="n">
        <v>6.17912495</v>
      </c>
      <c r="Q20" s="18" t="n">
        <v>502.1287337</v>
      </c>
      <c r="R20" s="20" t="n">
        <v>2.56294082</v>
      </c>
      <c r="S20" s="18" t="s">
        <v>481</v>
      </c>
      <c r="T20" s="20" t="s">
        <v>481</v>
      </c>
      <c r="U20" s="18" t="s">
        <v>481</v>
      </c>
      <c r="V20" s="20" t="s">
        <v>481</v>
      </c>
      <c r="W20" s="18" t="s">
        <v>481</v>
      </c>
      <c r="X20" s="20" t="s">
        <v>481</v>
      </c>
      <c r="Y20" s="18" t="s">
        <v>481</v>
      </c>
      <c r="Z20" s="20" t="s">
        <v>481</v>
      </c>
      <c r="AA20" s="18" t="n">
        <v>457.90048276</v>
      </c>
      <c r="AB20" s="20" t="n">
        <v>10.37821012</v>
      </c>
    </row>
    <row r="21" spans="1:28">
      <c r="A21" s="15" t="s">
        <v>496</v>
      </c>
      <c r="B21" s="17" t="n">
        <v>5741</v>
      </c>
      <c r="C21" s="18">
        <f>(0.0/B21*100)</f>
        <v/>
      </c>
      <c r="D21" s="19" t="n">
        <v>5741</v>
      </c>
      <c r="E21" s="18" t="n">
        <v>378.46279361</v>
      </c>
      <c r="F21" s="20" t="n">
        <v>30.50819716</v>
      </c>
      <c r="G21" s="18" t="n">
        <v>431.65872497</v>
      </c>
      <c r="H21" s="20" t="n">
        <v>13.97151471</v>
      </c>
      <c r="I21" s="18" t="n">
        <v>458.7650821</v>
      </c>
      <c r="J21" s="20" t="n">
        <v>5.76965687</v>
      </c>
      <c r="K21" s="18" t="n">
        <v>444.1167667</v>
      </c>
      <c r="L21" s="20" t="n">
        <v>7.89701016</v>
      </c>
      <c r="M21" s="18" t="n">
        <v>488.07014366</v>
      </c>
      <c r="N21" s="20" t="n">
        <v>2.75250315</v>
      </c>
      <c r="O21" s="18" t="n">
        <v>504.52709289</v>
      </c>
      <c r="P21" s="20" t="n">
        <v>2.84075607</v>
      </c>
      <c r="Q21" s="18" t="n">
        <v>523.19402173</v>
      </c>
      <c r="R21" s="20" t="n">
        <v>2.35828923</v>
      </c>
      <c r="S21" s="18" t="s">
        <v>481</v>
      </c>
      <c r="T21" s="20" t="s">
        <v>481</v>
      </c>
      <c r="U21" s="18" t="s">
        <v>481</v>
      </c>
      <c r="V21" s="20" t="s">
        <v>481</v>
      </c>
      <c r="W21" s="18" t="s">
        <v>481</v>
      </c>
      <c r="X21" s="20" t="s">
        <v>481</v>
      </c>
      <c r="Y21" s="18" t="s">
        <v>481</v>
      </c>
      <c r="Z21" s="20" t="s">
        <v>481</v>
      </c>
      <c r="AA21" s="18" t="n">
        <v>477.0948096</v>
      </c>
      <c r="AB21" s="20" t="n">
        <v>14.23559905</v>
      </c>
    </row>
    <row r="22" spans="1:28">
      <c r="A22" s="15" t="s">
        <v>497</v>
      </c>
      <c r="B22" s="17" t="n">
        <v>6598</v>
      </c>
      <c r="C22" s="18">
        <f>(0.0/B22*100)</f>
        <v/>
      </c>
      <c r="D22" s="19" t="n">
        <v>6598</v>
      </c>
      <c r="E22" s="18" t="n">
        <v>372.99918882</v>
      </c>
      <c r="F22" s="20" t="n">
        <v>18.12184272</v>
      </c>
      <c r="G22" s="18" t="n">
        <v>402.9965206</v>
      </c>
      <c r="H22" s="20" t="n">
        <v>16.90372581</v>
      </c>
      <c r="I22" s="18" t="n">
        <v>382.67809452</v>
      </c>
      <c r="J22" s="20" t="n">
        <v>10.79708526</v>
      </c>
      <c r="K22" s="18" t="n">
        <v>432.27963767</v>
      </c>
      <c r="L22" s="20" t="n">
        <v>5.93870243</v>
      </c>
      <c r="M22" s="18" t="n">
        <v>443.58070074</v>
      </c>
      <c r="N22" s="20" t="n">
        <v>3.61419066</v>
      </c>
      <c r="O22" s="18" t="n">
        <v>454.55979665</v>
      </c>
      <c r="P22" s="20" t="n">
        <v>5.09581545</v>
      </c>
      <c r="Q22" s="18" t="n">
        <v>498.96301633</v>
      </c>
      <c r="R22" s="20" t="n">
        <v>4.2617822</v>
      </c>
      <c r="S22" s="18" t="s">
        <v>481</v>
      </c>
      <c r="T22" s="20" t="s">
        <v>481</v>
      </c>
      <c r="U22" s="18" t="s">
        <v>481</v>
      </c>
      <c r="V22" s="20" t="s">
        <v>481</v>
      </c>
      <c r="W22" s="18" t="s">
        <v>481</v>
      </c>
      <c r="X22" s="20" t="s">
        <v>481</v>
      </c>
      <c r="Y22" s="18" t="s">
        <v>481</v>
      </c>
      <c r="Z22" s="20" t="s">
        <v>481</v>
      </c>
      <c r="AA22" s="18" t="n">
        <v>426.62458561</v>
      </c>
      <c r="AB22" s="20" t="n">
        <v>10.23819684</v>
      </c>
    </row>
    <row r="23" spans="1:28">
      <c r="A23" s="15" t="s">
        <v>498</v>
      </c>
      <c r="B23" s="17" t="n">
        <v>11583</v>
      </c>
      <c r="C23" s="18">
        <f>(0.0/B23*100)</f>
        <v/>
      </c>
      <c r="D23" s="19" t="n">
        <v>11583</v>
      </c>
      <c r="E23" s="18" t="n">
        <v>440.34940269</v>
      </c>
      <c r="F23" s="20" t="n">
        <v>29.66006904</v>
      </c>
      <c r="G23" s="18" t="n">
        <v>417.99028412</v>
      </c>
      <c r="H23" s="20" t="n">
        <v>15.40560087</v>
      </c>
      <c r="I23" s="18" t="n">
        <v>455.3124775</v>
      </c>
      <c r="J23" s="20" t="n">
        <v>4.9474186</v>
      </c>
      <c r="K23" s="18" t="n">
        <v>498.19865467</v>
      </c>
      <c r="L23" s="20" t="n">
        <v>7.82115076</v>
      </c>
      <c r="M23" s="18" t="n">
        <v>499.79431694</v>
      </c>
      <c r="N23" s="20" t="n">
        <v>3.13429185</v>
      </c>
      <c r="O23" s="18" t="n">
        <v>445.28646426</v>
      </c>
      <c r="P23" s="20" t="n">
        <v>6.16043456</v>
      </c>
      <c r="Q23" s="18" t="n">
        <v>509.49406015</v>
      </c>
      <c r="R23" s="20" t="n">
        <v>4.25647581</v>
      </c>
      <c r="S23" s="18" t="s">
        <v>481</v>
      </c>
      <c r="T23" s="20" t="s">
        <v>481</v>
      </c>
      <c r="U23" s="18" t="s">
        <v>481</v>
      </c>
      <c r="V23" s="20" t="s">
        <v>481</v>
      </c>
      <c r="W23" s="18" t="s">
        <v>481</v>
      </c>
      <c r="X23" s="20" t="s">
        <v>481</v>
      </c>
      <c r="Y23" s="18" t="s">
        <v>481</v>
      </c>
      <c r="Z23" s="20" t="s">
        <v>481</v>
      </c>
      <c r="AA23" s="18" t="n">
        <v>440.29972687</v>
      </c>
      <c r="AB23" s="20" t="n">
        <v>10.82664317</v>
      </c>
    </row>
    <row r="24" spans="1:28">
      <c r="A24" s="15" t="s">
        <v>499</v>
      </c>
      <c r="B24" s="17" t="n">
        <v>6647</v>
      </c>
      <c r="C24" s="18">
        <f>(0.0/B24*100)</f>
        <v/>
      </c>
      <c r="D24" s="19" t="n">
        <v>6647</v>
      </c>
      <c r="E24" s="18" t="s">
        <v>481</v>
      </c>
      <c r="F24" s="20" t="s">
        <v>481</v>
      </c>
      <c r="G24" s="18" t="s">
        <v>481</v>
      </c>
      <c r="H24" s="20" t="s">
        <v>481</v>
      </c>
      <c r="I24" s="18" t="n">
        <v>474.67464174</v>
      </c>
      <c r="J24" s="20" t="n">
        <v>11.35940099</v>
      </c>
      <c r="K24" s="18" t="n">
        <v>518.88028142</v>
      </c>
      <c r="L24" s="20" t="n">
        <v>6.90826718</v>
      </c>
      <c r="M24" s="18" t="n">
        <v>500.01081004</v>
      </c>
      <c r="N24" s="20" t="n">
        <v>3.23967529</v>
      </c>
      <c r="O24" s="18" t="n">
        <v>533.15866723</v>
      </c>
      <c r="P24" s="20" t="n">
        <v>3.46296271</v>
      </c>
      <c r="Q24" s="18" t="n">
        <v>558.7207657500001</v>
      </c>
      <c r="R24" s="20" t="n">
        <v>3.59133545</v>
      </c>
      <c r="S24" s="18" t="s">
        <v>481</v>
      </c>
      <c r="T24" s="20" t="s">
        <v>481</v>
      </c>
      <c r="U24" s="18" t="s">
        <v>481</v>
      </c>
      <c r="V24" s="20" t="s">
        <v>481</v>
      </c>
      <c r="W24" s="18" t="s">
        <v>481</v>
      </c>
      <c r="X24" s="20" t="s">
        <v>481</v>
      </c>
      <c r="Y24" s="18" t="s">
        <v>481</v>
      </c>
      <c r="Z24" s="20" t="s">
        <v>481</v>
      </c>
      <c r="AA24" s="18" t="n">
        <v>479.47000505</v>
      </c>
      <c r="AB24" s="20" t="n">
        <v>10.88911897</v>
      </c>
    </row>
    <row r="25" spans="1:28">
      <c r="A25" s="15" t="s">
        <v>500</v>
      </c>
      <c r="B25" s="17" t="n">
        <v>5581</v>
      </c>
      <c r="C25" s="18">
        <f>(0.0/B25*100)</f>
        <v/>
      </c>
      <c r="D25" s="19" t="n">
        <v>5581</v>
      </c>
      <c r="E25" s="18" t="n">
        <v>254.7174</v>
      </c>
      <c r="F25" s="20" t="n">
        <v>59.74895381</v>
      </c>
      <c r="G25" s="18" t="n">
        <v>456.84454988</v>
      </c>
      <c r="H25" s="20" t="n">
        <v>24.80345156</v>
      </c>
      <c r="I25" s="18" t="n">
        <v>438.78983598</v>
      </c>
      <c r="J25" s="20" t="n">
        <v>11.51542162</v>
      </c>
      <c r="K25" s="18" t="n">
        <v>496.47620591</v>
      </c>
      <c r="L25" s="20" t="n">
        <v>7.02410138</v>
      </c>
      <c r="M25" s="18" t="n">
        <v>499.65290819</v>
      </c>
      <c r="N25" s="20" t="n">
        <v>4.23708761</v>
      </c>
      <c r="O25" s="18" t="n">
        <v>537.41608448</v>
      </c>
      <c r="P25" s="20" t="n">
        <v>3.83055165</v>
      </c>
      <c r="Q25" s="18" t="n">
        <v>573.46733361</v>
      </c>
      <c r="R25" s="20" t="n">
        <v>7.04837649</v>
      </c>
      <c r="S25" s="18" t="s">
        <v>481</v>
      </c>
      <c r="T25" s="20" t="s">
        <v>481</v>
      </c>
      <c r="U25" s="18" t="s">
        <v>481</v>
      </c>
      <c r="V25" s="20" t="s">
        <v>481</v>
      </c>
      <c r="W25" s="18" t="s">
        <v>481</v>
      </c>
      <c r="X25" s="20" t="s">
        <v>481</v>
      </c>
      <c r="Y25" s="18" t="s">
        <v>481</v>
      </c>
      <c r="Z25" s="20" t="s">
        <v>481</v>
      </c>
      <c r="AA25" s="18" t="n">
        <v>513.73409736</v>
      </c>
      <c r="AB25" s="20" t="n">
        <v>20.18150876</v>
      </c>
    </row>
    <row r="26" spans="1:28">
      <c r="A26" s="15" t="s">
        <v>501</v>
      </c>
      <c r="B26" s="17" t="n">
        <v>4869</v>
      </c>
      <c r="C26" s="18">
        <f>(0.0/B26*100)</f>
        <v/>
      </c>
      <c r="D26" s="19" t="n">
        <v>4869</v>
      </c>
      <c r="E26" s="18" t="n">
        <v>343.20468452</v>
      </c>
      <c r="F26" s="20" t="n">
        <v>43.5295423</v>
      </c>
      <c r="G26" s="18" t="n">
        <v>450.76667359</v>
      </c>
      <c r="H26" s="20" t="n">
        <v>66.92258528000001</v>
      </c>
      <c r="I26" s="18" t="n">
        <v>422.65415557</v>
      </c>
      <c r="J26" s="20" t="n">
        <v>13.26211136</v>
      </c>
      <c r="K26" s="18" t="n">
        <v>456.18471833</v>
      </c>
      <c r="L26" s="20" t="n">
        <v>10.40891002</v>
      </c>
      <c r="M26" s="18" t="n">
        <v>465.14422247</v>
      </c>
      <c r="N26" s="20" t="n">
        <v>2.69261647</v>
      </c>
      <c r="O26" s="18" t="n">
        <v>488.09416461</v>
      </c>
      <c r="P26" s="20" t="n">
        <v>3.33526198</v>
      </c>
      <c r="Q26" s="18" t="n">
        <v>499.20039734</v>
      </c>
      <c r="R26" s="20" t="n">
        <v>2.25623936</v>
      </c>
      <c r="S26" s="18" t="s">
        <v>481</v>
      </c>
      <c r="T26" s="20" t="s">
        <v>481</v>
      </c>
      <c r="U26" s="18" t="s">
        <v>481</v>
      </c>
      <c r="V26" s="20" t="s">
        <v>481</v>
      </c>
      <c r="W26" s="18" t="s">
        <v>481</v>
      </c>
      <c r="X26" s="20" t="s">
        <v>481</v>
      </c>
      <c r="Y26" s="18" t="s">
        <v>481</v>
      </c>
      <c r="Z26" s="20" t="s">
        <v>481</v>
      </c>
      <c r="AA26" s="18" t="n">
        <v>435.9997207</v>
      </c>
      <c r="AB26" s="20" t="n">
        <v>9.995676789999999</v>
      </c>
    </row>
    <row r="27" spans="1:28">
      <c r="A27" s="15" t="s">
        <v>502</v>
      </c>
      <c r="B27" s="17" t="n">
        <v>5299</v>
      </c>
      <c r="C27" s="18">
        <f>(0.0/B27*100)</f>
        <v/>
      </c>
      <c r="D27" s="19" t="n">
        <v>5299</v>
      </c>
      <c r="E27" s="18" t="n">
        <v>432.52571335</v>
      </c>
      <c r="F27" s="20" t="n">
        <v>7.78317172</v>
      </c>
      <c r="G27" s="18" t="n">
        <v>437.79058414</v>
      </c>
      <c r="H27" s="20" t="n">
        <v>5.0908923</v>
      </c>
      <c r="I27" s="18" t="n">
        <v>443.17166771</v>
      </c>
      <c r="J27" s="20" t="n">
        <v>4.42827534</v>
      </c>
      <c r="K27" s="18" t="n">
        <v>467.85240262</v>
      </c>
      <c r="L27" s="20" t="n">
        <v>5.97233816</v>
      </c>
      <c r="M27" s="18" t="n">
        <v>478.30686698</v>
      </c>
      <c r="N27" s="20" t="n">
        <v>3.11072232</v>
      </c>
      <c r="O27" s="18" t="n">
        <v>485.1720985</v>
      </c>
      <c r="P27" s="20" t="n">
        <v>3.31271339</v>
      </c>
      <c r="Q27" s="18" t="n">
        <v>517.17510334</v>
      </c>
      <c r="R27" s="20" t="n">
        <v>2.17463292</v>
      </c>
      <c r="S27" s="18" t="s">
        <v>481</v>
      </c>
      <c r="T27" s="20" t="s">
        <v>481</v>
      </c>
      <c r="U27" s="18" t="s">
        <v>481</v>
      </c>
      <c r="V27" s="20" t="s">
        <v>481</v>
      </c>
      <c r="W27" s="18" t="s">
        <v>481</v>
      </c>
      <c r="X27" s="20" t="s">
        <v>481</v>
      </c>
      <c r="Y27" s="18" t="s">
        <v>481</v>
      </c>
      <c r="Z27" s="20" t="s">
        <v>481</v>
      </c>
      <c r="AA27" s="18" t="n">
        <v>450.50829801</v>
      </c>
      <c r="AB27" s="20" t="n">
        <v>6.4350014</v>
      </c>
    </row>
    <row r="28" spans="1:28">
      <c r="A28" s="15" t="s">
        <v>503</v>
      </c>
      <c r="B28" s="17" t="n">
        <v>7568</v>
      </c>
      <c r="C28" s="18">
        <f>(0.0/B28*100)</f>
        <v/>
      </c>
      <c r="D28" s="19" t="n">
        <v>7568</v>
      </c>
      <c r="E28" s="18" t="n">
        <v>374.11603341</v>
      </c>
      <c r="F28" s="20" t="n">
        <v>6.89867374</v>
      </c>
      <c r="G28" s="18" t="n">
        <v>378.53516582</v>
      </c>
      <c r="H28" s="20" t="n">
        <v>3.74028184</v>
      </c>
      <c r="I28" s="18" t="n">
        <v>400.3898661</v>
      </c>
      <c r="J28" s="20" t="n">
        <v>2.8548353</v>
      </c>
      <c r="K28" s="18" t="n">
        <v>414.50948674</v>
      </c>
      <c r="L28" s="20" t="n">
        <v>10.51592992</v>
      </c>
      <c r="M28" s="18" t="n">
        <v>423.64783133</v>
      </c>
      <c r="N28" s="20" t="n">
        <v>3.788542</v>
      </c>
      <c r="O28" s="18" t="n">
        <v>414.57132856</v>
      </c>
      <c r="P28" s="20" t="n">
        <v>3.97289211</v>
      </c>
      <c r="Q28" s="18" t="n">
        <v>428.85749902</v>
      </c>
      <c r="R28" s="20" t="n">
        <v>3.76185868</v>
      </c>
      <c r="S28" s="18" t="s">
        <v>481</v>
      </c>
      <c r="T28" s="20" t="s">
        <v>481</v>
      </c>
      <c r="U28" s="18" t="s">
        <v>481</v>
      </c>
      <c r="V28" s="20" t="s">
        <v>481</v>
      </c>
      <c r="W28" s="18" t="s">
        <v>481</v>
      </c>
      <c r="X28" s="20" t="s">
        <v>481</v>
      </c>
      <c r="Y28" s="18" t="s">
        <v>481</v>
      </c>
      <c r="Z28" s="20" t="s">
        <v>481</v>
      </c>
      <c r="AA28" s="18" t="n">
        <v>357.71354344</v>
      </c>
      <c r="AB28" s="20" t="n">
        <v>11.77713658</v>
      </c>
    </row>
    <row r="29" spans="1:28">
      <c r="A29" s="15" t="s">
        <v>504</v>
      </c>
      <c r="B29" s="17" t="n">
        <v>5385</v>
      </c>
      <c r="C29" s="18">
        <f>(0.0/B29*100)</f>
        <v/>
      </c>
      <c r="D29" s="19" t="n">
        <v>5385</v>
      </c>
      <c r="E29" s="18" t="n">
        <v>430.46687303</v>
      </c>
      <c r="F29" s="20" t="n">
        <v>15.17061057</v>
      </c>
      <c r="G29" s="18" t="n">
        <v>458.53173088</v>
      </c>
      <c r="H29" s="20" t="n">
        <v>19.63782807</v>
      </c>
      <c r="I29" s="18" t="n">
        <v>464.67096425</v>
      </c>
      <c r="J29" s="20" t="n">
        <v>7.46415136</v>
      </c>
      <c r="K29" s="18" t="s">
        <v>481</v>
      </c>
      <c r="L29" s="20" t="s">
        <v>481</v>
      </c>
      <c r="M29" s="18" t="n">
        <v>501.14620769</v>
      </c>
      <c r="N29" s="20" t="n">
        <v>3.27110821</v>
      </c>
      <c r="O29" s="18" t="n">
        <v>515.44058008</v>
      </c>
      <c r="P29" s="20" t="n">
        <v>2.89891769</v>
      </c>
      <c r="Q29" s="18" t="n">
        <v>537.68608657</v>
      </c>
      <c r="R29" s="20" t="n">
        <v>4.07375379</v>
      </c>
      <c r="S29" s="18" t="s">
        <v>481</v>
      </c>
      <c r="T29" s="20" t="s">
        <v>481</v>
      </c>
      <c r="U29" s="18" t="s">
        <v>481</v>
      </c>
      <c r="V29" s="20" t="s">
        <v>481</v>
      </c>
      <c r="W29" s="18" t="s">
        <v>481</v>
      </c>
      <c r="X29" s="20" t="s">
        <v>481</v>
      </c>
      <c r="Y29" s="18" t="s">
        <v>481</v>
      </c>
      <c r="Z29" s="20" t="s">
        <v>481</v>
      </c>
      <c r="AA29" s="18" t="n">
        <v>466.58382115</v>
      </c>
      <c r="AB29" s="20" t="n">
        <v>11.58681683</v>
      </c>
    </row>
    <row r="30" spans="1:28">
      <c r="A30" s="15" t="s">
        <v>505</v>
      </c>
      <c r="B30" s="17" t="n">
        <v>4520</v>
      </c>
      <c r="C30" s="18">
        <f>(0.0/B30*100)</f>
        <v/>
      </c>
      <c r="D30" s="19" t="n">
        <v>4520</v>
      </c>
      <c r="E30" s="18" t="n">
        <v>431.19315904</v>
      </c>
      <c r="F30" s="20" t="n">
        <v>21.73113533</v>
      </c>
      <c r="G30" s="18" t="n">
        <v>423.82021274</v>
      </c>
      <c r="H30" s="20" t="n">
        <v>27.91771937</v>
      </c>
      <c r="I30" s="18" t="n">
        <v>455.49615487</v>
      </c>
      <c r="J30" s="20" t="n">
        <v>7.50916372</v>
      </c>
      <c r="K30" s="18" t="n">
        <v>473.10649925</v>
      </c>
      <c r="L30" s="20" t="n">
        <v>5.48307466</v>
      </c>
      <c r="M30" s="18" t="n">
        <v>494.10398399</v>
      </c>
      <c r="N30" s="20" t="n">
        <v>4.20311873</v>
      </c>
      <c r="O30" s="18" t="n">
        <v>495.63870718</v>
      </c>
      <c r="P30" s="20" t="n">
        <v>4.10443047</v>
      </c>
      <c r="Q30" s="18" t="n">
        <v>519.35460234</v>
      </c>
      <c r="R30" s="20" t="n">
        <v>3.1621338</v>
      </c>
      <c r="S30" s="18" t="s">
        <v>481</v>
      </c>
      <c r="T30" s="20" t="s">
        <v>481</v>
      </c>
      <c r="U30" s="18" t="s">
        <v>481</v>
      </c>
      <c r="V30" s="20" t="s">
        <v>481</v>
      </c>
      <c r="W30" s="18" t="s">
        <v>481</v>
      </c>
      <c r="X30" s="20" t="s">
        <v>481</v>
      </c>
      <c r="Y30" s="18" t="s">
        <v>481</v>
      </c>
      <c r="Z30" s="20" t="s">
        <v>481</v>
      </c>
      <c r="AA30" s="18" t="n">
        <v>449.28324834</v>
      </c>
      <c r="AB30" s="20" t="n">
        <v>6.23392534</v>
      </c>
    </row>
    <row r="31" spans="1:28">
      <c r="A31" s="15" t="s">
        <v>506</v>
      </c>
      <c r="B31" s="17" t="n">
        <v>5456</v>
      </c>
      <c r="C31" s="18">
        <f>(0.0/B31*100)</f>
        <v/>
      </c>
      <c r="D31" s="19" t="n">
        <v>5456</v>
      </c>
      <c r="E31" s="18" t="n">
        <v>400.38750263</v>
      </c>
      <c r="F31" s="20" t="n">
        <v>24.0770526</v>
      </c>
      <c r="G31" s="18" t="n">
        <v>455.65647864</v>
      </c>
      <c r="H31" s="20" t="n">
        <v>23.61494169</v>
      </c>
      <c r="I31" s="18" t="n">
        <v>444.7443515</v>
      </c>
      <c r="J31" s="20" t="n">
        <v>9.185842920000001</v>
      </c>
      <c r="K31" s="18" t="n">
        <v>479.53262013</v>
      </c>
      <c r="L31" s="20" t="n">
        <v>8.403650089999999</v>
      </c>
      <c r="M31" s="18" t="n">
        <v>485.02488507</v>
      </c>
      <c r="N31" s="20" t="n">
        <v>3.71061959</v>
      </c>
      <c r="O31" s="18" t="n">
        <v>511.44555383</v>
      </c>
      <c r="P31" s="20" t="n">
        <v>3.06121234</v>
      </c>
      <c r="Q31" s="18" t="n">
        <v>511.71725225</v>
      </c>
      <c r="R31" s="20" t="n">
        <v>3.00209575</v>
      </c>
      <c r="S31" s="18" t="s">
        <v>481</v>
      </c>
      <c r="T31" s="20" t="s">
        <v>481</v>
      </c>
      <c r="U31" s="18" t="s">
        <v>481</v>
      </c>
      <c r="V31" s="20" t="s">
        <v>481</v>
      </c>
      <c r="W31" s="18" t="s">
        <v>481</v>
      </c>
      <c r="X31" s="20" t="s">
        <v>481</v>
      </c>
      <c r="Y31" s="18" t="s">
        <v>481</v>
      </c>
      <c r="Z31" s="20" t="s">
        <v>481</v>
      </c>
      <c r="AA31" s="18" t="n">
        <v>463.0406737</v>
      </c>
      <c r="AB31" s="20" t="n">
        <v>7.37339873</v>
      </c>
    </row>
    <row r="32" spans="1:28">
      <c r="A32" s="15" t="s">
        <v>507</v>
      </c>
      <c r="B32" s="17" t="n">
        <v>4478</v>
      </c>
      <c r="C32" s="18">
        <f>(0.0/B32*100)</f>
        <v/>
      </c>
      <c r="D32" s="19" t="n">
        <v>4478</v>
      </c>
      <c r="E32" s="18" t="s">
        <v>481</v>
      </c>
      <c r="F32" s="20" t="s">
        <v>481</v>
      </c>
      <c r="G32" s="18" t="s">
        <v>481</v>
      </c>
      <c r="H32" s="20" t="s">
        <v>481</v>
      </c>
      <c r="I32" s="18" t="n">
        <v>472.67000456</v>
      </c>
      <c r="J32" s="20" t="n">
        <v>6.31054343</v>
      </c>
      <c r="K32" s="18" t="n">
        <v>471.87800377</v>
      </c>
      <c r="L32" s="20" t="n">
        <v>4.10708065</v>
      </c>
      <c r="M32" s="18" t="n">
        <v>503.25507898</v>
      </c>
      <c r="N32" s="20" t="n">
        <v>2.4462684</v>
      </c>
      <c r="O32" s="18" t="s">
        <v>481</v>
      </c>
      <c r="P32" s="20" t="s">
        <v>481</v>
      </c>
      <c r="Q32" s="18" t="n">
        <v>546.41915926</v>
      </c>
      <c r="R32" s="20" t="n">
        <v>4.0712918</v>
      </c>
      <c r="S32" s="18" t="s">
        <v>481</v>
      </c>
      <c r="T32" s="20" t="s">
        <v>481</v>
      </c>
      <c r="U32" s="18" t="s">
        <v>481</v>
      </c>
      <c r="V32" s="20" t="s">
        <v>481</v>
      </c>
      <c r="W32" s="18" t="s">
        <v>481</v>
      </c>
      <c r="X32" s="20" t="s">
        <v>481</v>
      </c>
      <c r="Y32" s="18" t="s">
        <v>481</v>
      </c>
      <c r="Z32" s="20" t="s">
        <v>481</v>
      </c>
      <c r="AA32" s="18" t="n">
        <v>446.05909749</v>
      </c>
      <c r="AB32" s="20" t="n">
        <v>17.72548913</v>
      </c>
    </row>
    <row r="33" spans="1:28">
      <c r="A33" s="15" t="s">
        <v>508</v>
      </c>
      <c r="B33" s="17" t="n">
        <v>7325</v>
      </c>
      <c r="C33" s="18">
        <f>(0.0/B33*100)</f>
        <v/>
      </c>
      <c r="D33" s="19" t="n">
        <v>7325</v>
      </c>
      <c r="E33" s="18" t="n">
        <v>451.6120417</v>
      </c>
      <c r="F33" s="20" t="n">
        <v>8.168386910000001</v>
      </c>
      <c r="G33" s="18" t="n">
        <v>459.61724858</v>
      </c>
      <c r="H33" s="20" t="n">
        <v>4.10503263</v>
      </c>
      <c r="I33" s="18" t="n">
        <v>464.33717957</v>
      </c>
      <c r="J33" s="20" t="n">
        <v>3.48207795</v>
      </c>
      <c r="K33" s="18" t="n">
        <v>474.65604974</v>
      </c>
      <c r="L33" s="20" t="n">
        <v>5.71751556</v>
      </c>
      <c r="M33" s="18" t="n">
        <v>508.42122739</v>
      </c>
      <c r="N33" s="20" t="n">
        <v>3.63280832</v>
      </c>
      <c r="O33" s="18" t="n">
        <v>525.2804350599999</v>
      </c>
      <c r="P33" s="20" t="n">
        <v>6.15171135</v>
      </c>
      <c r="Q33" s="18" t="n">
        <v>523.61689483</v>
      </c>
      <c r="R33" s="20" t="n">
        <v>4.44472956</v>
      </c>
      <c r="S33" s="18" t="s">
        <v>481</v>
      </c>
      <c r="T33" s="20" t="s">
        <v>481</v>
      </c>
      <c r="U33" s="18" t="s">
        <v>481</v>
      </c>
      <c r="V33" s="20" t="s">
        <v>481</v>
      </c>
      <c r="W33" s="18" t="s">
        <v>481</v>
      </c>
      <c r="X33" s="20" t="s">
        <v>481</v>
      </c>
      <c r="Y33" s="18" t="s">
        <v>481</v>
      </c>
      <c r="Z33" s="20" t="s">
        <v>481</v>
      </c>
      <c r="AA33" s="18" t="n">
        <v>434.57633523</v>
      </c>
      <c r="AB33" s="20" t="n">
        <v>8.96638572</v>
      </c>
    </row>
    <row r="34" spans="1:28">
      <c r="A34" s="15" t="s">
        <v>509</v>
      </c>
      <c r="B34" s="17" t="n">
        <v>6350</v>
      </c>
      <c r="C34" s="18">
        <f>(0.0/B34*100)</f>
        <v/>
      </c>
      <c r="D34" s="19" t="n">
        <v>6350</v>
      </c>
      <c r="E34" s="18" t="n">
        <v>272.3792115</v>
      </c>
      <c r="F34" s="20" t="n">
        <v>36.88599056</v>
      </c>
      <c r="G34" s="18" t="n">
        <v>311.44048885</v>
      </c>
      <c r="H34" s="20" t="n">
        <v>12.09930248</v>
      </c>
      <c r="I34" s="18" t="n">
        <v>374.54242889</v>
      </c>
      <c r="J34" s="20" t="n">
        <v>11.92224709</v>
      </c>
      <c r="K34" s="18" t="n">
        <v>439.40723807</v>
      </c>
      <c r="L34" s="20" t="n">
        <v>5.22035169</v>
      </c>
      <c r="M34" s="18" t="n">
        <v>476.63244683</v>
      </c>
      <c r="N34" s="20" t="n">
        <v>2.83110814</v>
      </c>
      <c r="O34" s="18" t="n">
        <v>469.29208214</v>
      </c>
      <c r="P34" s="20" t="n">
        <v>6.10372814</v>
      </c>
      <c r="Q34" s="18" t="n">
        <v>502.83397707</v>
      </c>
      <c r="R34" s="20" t="n">
        <v>4.61148006</v>
      </c>
      <c r="S34" s="18" t="s">
        <v>481</v>
      </c>
      <c r="T34" s="20" t="s">
        <v>481</v>
      </c>
      <c r="U34" s="18" t="s">
        <v>481</v>
      </c>
      <c r="V34" s="20" t="s">
        <v>481</v>
      </c>
      <c r="W34" s="18" t="s">
        <v>481</v>
      </c>
      <c r="X34" s="20" t="s">
        <v>481</v>
      </c>
      <c r="Y34" s="18" t="s">
        <v>481</v>
      </c>
      <c r="Z34" s="20" t="s">
        <v>481</v>
      </c>
      <c r="AA34" s="18" t="n">
        <v>410.58797987</v>
      </c>
      <c r="AB34" s="20" t="n">
        <v>14.93832142</v>
      </c>
    </row>
    <row r="35" spans="1:28">
      <c r="A35" s="15" t="s">
        <v>510</v>
      </c>
      <c r="B35" s="17" t="n">
        <v>6406</v>
      </c>
      <c r="C35" s="18">
        <f>(0.0/B35*100)</f>
        <v/>
      </c>
      <c r="D35" s="19" t="n">
        <v>6406</v>
      </c>
      <c r="E35" s="18" t="n">
        <v>442.38822624</v>
      </c>
      <c r="F35" s="20" t="n">
        <v>30.60001766</v>
      </c>
      <c r="G35" s="18" t="n">
        <v>429.85656148</v>
      </c>
      <c r="H35" s="20" t="n">
        <v>40.54991859</v>
      </c>
      <c r="I35" s="18" t="n">
        <v>438.72646523</v>
      </c>
      <c r="J35" s="20" t="n">
        <v>8.56662549</v>
      </c>
      <c r="K35" s="18" t="n">
        <v>496.34884949</v>
      </c>
      <c r="L35" s="20" t="n">
        <v>2.89504913</v>
      </c>
      <c r="M35" s="18" t="n">
        <v>492.18790607</v>
      </c>
      <c r="N35" s="20" t="n">
        <v>3.50091367</v>
      </c>
      <c r="O35" s="18" t="n">
        <v>520.26948629</v>
      </c>
      <c r="P35" s="20" t="n">
        <v>3.33832688</v>
      </c>
      <c r="Q35" s="18" t="n">
        <v>528.01069002</v>
      </c>
      <c r="R35" s="20" t="n">
        <v>2.51094643</v>
      </c>
      <c r="S35" s="18" t="s">
        <v>481</v>
      </c>
      <c r="T35" s="20" t="s">
        <v>481</v>
      </c>
      <c r="U35" s="18" t="s">
        <v>481</v>
      </c>
      <c r="V35" s="20" t="s">
        <v>481</v>
      </c>
      <c r="W35" s="18" t="s">
        <v>481</v>
      </c>
      <c r="X35" s="20" t="s">
        <v>481</v>
      </c>
      <c r="Y35" s="18" t="s">
        <v>481</v>
      </c>
      <c r="Z35" s="20" t="s">
        <v>481</v>
      </c>
      <c r="AA35" s="18" t="n">
        <v>455.21557552</v>
      </c>
      <c r="AB35" s="20" t="n">
        <v>12.97243543</v>
      </c>
    </row>
    <row r="36" spans="1:28">
      <c r="A36" s="15" t="s">
        <v>511</v>
      </c>
      <c r="B36" s="17" t="n">
        <v>6736</v>
      </c>
      <c r="C36" s="18">
        <f>(0.0/B36*100)</f>
        <v/>
      </c>
      <c r="D36" s="19" t="n">
        <v>6736</v>
      </c>
      <c r="E36" s="18" t="n">
        <v>402.64305646</v>
      </c>
      <c r="F36" s="20" t="n">
        <v>11.81958472</v>
      </c>
      <c r="G36" s="18" t="n">
        <v>450.35938475</v>
      </c>
      <c r="H36" s="20" t="n">
        <v>5.2002818</v>
      </c>
      <c r="I36" s="18" t="n">
        <v>460.39715216</v>
      </c>
      <c r="J36" s="20" t="n">
        <v>3.75837134</v>
      </c>
      <c r="K36" s="18" t="n">
        <v>472.60448209</v>
      </c>
      <c r="L36" s="20" t="n">
        <v>5.14273481</v>
      </c>
      <c r="M36" s="18" t="n">
        <v>481.02554485</v>
      </c>
      <c r="N36" s="20" t="n">
        <v>3.95965776</v>
      </c>
      <c r="O36" s="18" t="n">
        <v>482.59733136</v>
      </c>
      <c r="P36" s="20" t="n">
        <v>3.4391641</v>
      </c>
      <c r="Q36" s="18" t="n">
        <v>512.46582463</v>
      </c>
      <c r="R36" s="20" t="n">
        <v>3.15640418</v>
      </c>
      <c r="S36" s="18" t="s">
        <v>481</v>
      </c>
      <c r="T36" s="20" t="s">
        <v>481</v>
      </c>
      <c r="U36" s="18" t="s">
        <v>481</v>
      </c>
      <c r="V36" s="20" t="s">
        <v>481</v>
      </c>
      <c r="W36" s="18" t="s">
        <v>481</v>
      </c>
      <c r="X36" s="20" t="s">
        <v>481</v>
      </c>
      <c r="Y36" s="18" t="s">
        <v>481</v>
      </c>
      <c r="Z36" s="20" t="s">
        <v>481</v>
      </c>
      <c r="AA36" s="18" t="n">
        <v>453.93384725</v>
      </c>
      <c r="AB36" s="20" t="n">
        <v>9.423067039999999</v>
      </c>
    </row>
    <row r="37" spans="1:28">
      <c r="A37" s="15" t="s">
        <v>512</v>
      </c>
      <c r="B37" s="17" t="n">
        <v>5458</v>
      </c>
      <c r="C37" s="18">
        <f>(0.0/B37*100)</f>
        <v/>
      </c>
      <c r="D37" s="19" t="n">
        <v>5458</v>
      </c>
      <c r="E37" s="18" t="n">
        <v>401.04505287</v>
      </c>
      <c r="F37" s="20" t="n">
        <v>16.64607602</v>
      </c>
      <c r="G37" s="18" t="n">
        <v>418.55331338</v>
      </c>
      <c r="H37" s="20" t="n">
        <v>22.32372477</v>
      </c>
      <c r="I37" s="18" t="n">
        <v>424.06278037</v>
      </c>
      <c r="J37" s="20" t="n">
        <v>8.346258260000001</v>
      </c>
      <c r="K37" s="18" t="n">
        <v>475.88025448</v>
      </c>
      <c r="L37" s="20" t="n">
        <v>6.37710081</v>
      </c>
      <c r="M37" s="18" t="n">
        <v>481.66214952</v>
      </c>
      <c r="N37" s="20" t="n">
        <v>3.56029287</v>
      </c>
      <c r="O37" s="18" t="n">
        <v>493.161178</v>
      </c>
      <c r="P37" s="20" t="n">
        <v>3.59117238</v>
      </c>
      <c r="Q37" s="18" t="n">
        <v>511.92497736</v>
      </c>
      <c r="R37" s="20" t="n">
        <v>3.88953429</v>
      </c>
      <c r="S37" s="18" t="s">
        <v>481</v>
      </c>
      <c r="T37" s="20" t="s">
        <v>481</v>
      </c>
      <c r="U37" s="18" t="s">
        <v>481</v>
      </c>
      <c r="V37" s="20" t="s">
        <v>481</v>
      </c>
      <c r="W37" s="18" t="s">
        <v>481</v>
      </c>
      <c r="X37" s="20" t="s">
        <v>481</v>
      </c>
      <c r="Y37" s="18" t="s">
        <v>481</v>
      </c>
      <c r="Z37" s="20" t="s">
        <v>481</v>
      </c>
      <c r="AA37" s="18" t="n">
        <v>430.50725077</v>
      </c>
      <c r="AB37" s="20" t="n">
        <v>6.77855801</v>
      </c>
    </row>
    <row r="38" spans="1:28">
      <c r="A38" s="15" t="s">
        <v>513</v>
      </c>
      <c r="B38" s="17" t="n">
        <v>5860</v>
      </c>
      <c r="C38" s="18">
        <f>(0.0/B38*100)</f>
        <v/>
      </c>
      <c r="D38" s="19" t="n">
        <v>5860</v>
      </c>
      <c r="E38" s="18" t="n">
        <v>455.71656406</v>
      </c>
      <c r="F38" s="20" t="n">
        <v>16.70314872</v>
      </c>
      <c r="G38" s="18" t="n">
        <v>457.72161202</v>
      </c>
      <c r="H38" s="20" t="n">
        <v>14.67887779</v>
      </c>
      <c r="I38" s="18" t="n">
        <v>463.37187149</v>
      </c>
      <c r="J38" s="20" t="n">
        <v>5.81385627</v>
      </c>
      <c r="K38" s="18" t="n">
        <v>528.03733262</v>
      </c>
      <c r="L38" s="20" t="n">
        <v>3.72655991</v>
      </c>
      <c r="M38" s="18" t="n">
        <v>501.20042139</v>
      </c>
      <c r="N38" s="20" t="n">
        <v>5.98055821</v>
      </c>
      <c r="O38" s="18" t="n">
        <v>523.83859618</v>
      </c>
      <c r="P38" s="20" t="n">
        <v>3.34264648</v>
      </c>
      <c r="Q38" s="18" t="n">
        <v>544.1937017</v>
      </c>
      <c r="R38" s="20" t="n">
        <v>4.29588257</v>
      </c>
      <c r="S38" s="18" t="s">
        <v>481</v>
      </c>
      <c r="T38" s="20" t="s">
        <v>481</v>
      </c>
      <c r="U38" s="18" t="s">
        <v>481</v>
      </c>
      <c r="V38" s="20" t="s">
        <v>481</v>
      </c>
      <c r="W38" s="18" t="s">
        <v>481</v>
      </c>
      <c r="X38" s="20" t="s">
        <v>481</v>
      </c>
      <c r="Y38" s="18" t="s">
        <v>481</v>
      </c>
      <c r="Z38" s="20" t="s">
        <v>481</v>
      </c>
      <c r="AA38" s="18" t="n">
        <v>462.2546305</v>
      </c>
      <c r="AB38" s="20" t="n">
        <v>10.36519738</v>
      </c>
    </row>
    <row r="39" spans="1:28">
      <c r="A39" s="15" t="s">
        <v>514</v>
      </c>
      <c r="B39" s="17" t="n">
        <v>5895</v>
      </c>
      <c r="C39" s="18">
        <f>(0.0/B39*100)</f>
        <v/>
      </c>
      <c r="D39" s="19" t="n">
        <v>5895</v>
      </c>
      <c r="E39" s="18" t="n">
        <v>411.11806361</v>
      </c>
      <c r="F39" s="20" t="n">
        <v>9.52909537</v>
      </c>
      <c r="G39" s="18" t="n">
        <v>408.62118135</v>
      </c>
      <c r="H39" s="20" t="n">
        <v>4.77570441</v>
      </c>
      <c r="I39" s="18" t="n">
        <v>407.80145357</v>
      </c>
      <c r="J39" s="20" t="n">
        <v>4.83946354</v>
      </c>
      <c r="K39" s="18" t="n">
        <v>414.51110937</v>
      </c>
      <c r="L39" s="20" t="n">
        <v>6.49391254</v>
      </c>
      <c r="M39" s="18" t="n">
        <v>447.76649101</v>
      </c>
      <c r="N39" s="20" t="n">
        <v>6.59098224</v>
      </c>
      <c r="O39" s="18" t="n">
        <v>418.42869196</v>
      </c>
      <c r="P39" s="20" t="n">
        <v>5.32977138</v>
      </c>
      <c r="Q39" s="18" t="n">
        <v>450.77619504</v>
      </c>
      <c r="R39" s="20" t="n">
        <v>7.52889411</v>
      </c>
      <c r="S39" s="18" t="s">
        <v>481</v>
      </c>
      <c r="T39" s="20" t="s">
        <v>481</v>
      </c>
      <c r="U39" s="18" t="s">
        <v>481</v>
      </c>
      <c r="V39" s="20" t="s">
        <v>481</v>
      </c>
      <c r="W39" s="18" t="s">
        <v>481</v>
      </c>
      <c r="X39" s="20" t="s">
        <v>481</v>
      </c>
      <c r="Y39" s="18" t="s">
        <v>481</v>
      </c>
      <c r="Z39" s="20" t="s">
        <v>481</v>
      </c>
      <c r="AA39" s="18" t="n">
        <v>347.09024817</v>
      </c>
      <c r="AB39" s="20" t="n">
        <v>13.88523227</v>
      </c>
    </row>
    <row r="40" spans="1:28">
      <c r="A40" s="15" t="s">
        <v>515</v>
      </c>
      <c r="B40" s="17" t="n">
        <v>14157</v>
      </c>
      <c r="C40" s="18">
        <f>(0.0/B40*100)</f>
        <v/>
      </c>
      <c r="D40" s="19" t="n">
        <v>14157</v>
      </c>
      <c r="E40" s="18" t="n">
        <v>456.18526881</v>
      </c>
      <c r="F40" s="20" t="n">
        <v>20.21194312</v>
      </c>
      <c r="G40" s="18" t="n">
        <v>405.93173456</v>
      </c>
      <c r="H40" s="20" t="n">
        <v>21.05819299</v>
      </c>
      <c r="I40" s="18" t="n">
        <v>449.86027568</v>
      </c>
      <c r="J40" s="20" t="n">
        <v>7.75784535</v>
      </c>
      <c r="K40" s="18" t="n">
        <v>482.61847966</v>
      </c>
      <c r="L40" s="20" t="n">
        <v>3.46486778</v>
      </c>
      <c r="M40" s="18" t="n">
        <v>488.02977744</v>
      </c>
      <c r="N40" s="20" t="n">
        <v>4.35774611</v>
      </c>
      <c r="O40" s="18" t="n">
        <v>486.77423227</v>
      </c>
      <c r="P40" s="20" t="n">
        <v>3.21158574</v>
      </c>
      <c r="Q40" s="18" t="n">
        <v>515.0343215300001</v>
      </c>
      <c r="R40" s="20" t="n">
        <v>3.71222596</v>
      </c>
      <c r="S40" s="18" t="s">
        <v>481</v>
      </c>
      <c r="T40" s="20" t="s">
        <v>481</v>
      </c>
      <c r="U40" s="18" t="s">
        <v>481</v>
      </c>
      <c r="V40" s="20" t="s">
        <v>481</v>
      </c>
      <c r="W40" s="18" t="s">
        <v>481</v>
      </c>
      <c r="X40" s="20" t="s">
        <v>481</v>
      </c>
      <c r="Y40" s="18" t="s">
        <v>481</v>
      </c>
      <c r="Z40" s="20" t="s">
        <v>481</v>
      </c>
      <c r="AA40" s="18" t="n">
        <v>448.85114009</v>
      </c>
      <c r="AB40" s="20" t="n">
        <v>5.01479715</v>
      </c>
    </row>
    <row r="41" spans="1:28">
      <c r="A41" s="15" t="s">
        <v>516</v>
      </c>
      <c r="B41" s="17" t="n">
        <v>5712</v>
      </c>
      <c r="C41" s="18">
        <f>(0.0/B41*100)</f>
        <v/>
      </c>
      <c r="D41" s="19" t="n">
        <v>5712</v>
      </c>
      <c r="E41" s="18" t="n">
        <v>430.06158969</v>
      </c>
      <c r="F41" s="20" t="n">
        <v>9.968574820000001</v>
      </c>
      <c r="G41" s="18" t="n">
        <v>423.62433252</v>
      </c>
      <c r="H41" s="20" t="n">
        <v>9.36640903</v>
      </c>
      <c r="I41" s="18" t="n">
        <v>416.23876668</v>
      </c>
      <c r="J41" s="20" t="n">
        <v>6.7126328</v>
      </c>
      <c r="K41" s="18" t="s">
        <v>481</v>
      </c>
      <c r="L41" s="20" t="s">
        <v>481</v>
      </c>
      <c r="M41" s="18" t="n">
        <v>457.35994617</v>
      </c>
      <c r="N41" s="20" t="n">
        <v>3.76166524</v>
      </c>
      <c r="O41" s="18" t="n">
        <v>458.6935679</v>
      </c>
      <c r="P41" s="20" t="n">
        <v>5.01877656</v>
      </c>
      <c r="Q41" s="18" t="n">
        <v>494.15187999</v>
      </c>
      <c r="R41" s="20" t="n">
        <v>3.44208892</v>
      </c>
      <c r="S41" s="18" t="s">
        <v>481</v>
      </c>
      <c r="T41" s="20" t="s">
        <v>481</v>
      </c>
      <c r="U41" s="18" t="s">
        <v>481</v>
      </c>
      <c r="V41" s="20" t="s">
        <v>481</v>
      </c>
      <c r="W41" s="18" t="s">
        <v>481</v>
      </c>
      <c r="X41" s="20" t="s">
        <v>481</v>
      </c>
      <c r="Y41" s="18" t="s">
        <v>481</v>
      </c>
      <c r="Z41" s="20" t="s">
        <v>481</v>
      </c>
      <c r="AA41" s="18" t="n">
        <v>423.43366689</v>
      </c>
      <c r="AB41" s="20" t="n">
        <v>9.835584089999999</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row>
    <row r="45" spans="1:28">
      <c r="A45" s="15" t="s">
        <v>520</v>
      </c>
      <c r="B45" s="17" t="n">
        <v>5519</v>
      </c>
      <c r="C45" s="18">
        <f>(0.0/B45*100)</f>
        <v/>
      </c>
      <c r="D45" s="19" t="n">
        <v>5519</v>
      </c>
      <c r="E45" s="18" t="n">
        <v>353.22540913</v>
      </c>
      <c r="F45" s="20" t="n">
        <v>5.39795289</v>
      </c>
      <c r="G45" s="18" t="n">
        <v>345.37914739</v>
      </c>
      <c r="H45" s="20" t="n">
        <v>6.01120187</v>
      </c>
      <c r="I45" s="18" t="n">
        <v>350.15349823</v>
      </c>
      <c r="J45" s="20" t="n">
        <v>3.78994467</v>
      </c>
      <c r="K45" s="18" t="n">
        <v>356.59539697</v>
      </c>
      <c r="L45" s="20" t="n">
        <v>7.94101063</v>
      </c>
      <c r="M45" s="18" t="n">
        <v>362.63255609</v>
      </c>
      <c r="N45" s="20" t="n">
        <v>3.06271877</v>
      </c>
      <c r="O45" s="18" t="n">
        <v>383.37488692</v>
      </c>
      <c r="P45" s="20" t="n">
        <v>7.07881061</v>
      </c>
      <c r="Q45" s="18" t="n">
        <v>359.73780405</v>
      </c>
      <c r="R45" s="20" t="n">
        <v>6.52790565</v>
      </c>
      <c r="S45" s="18" t="s">
        <v>481</v>
      </c>
      <c r="T45" s="20" t="s">
        <v>481</v>
      </c>
      <c r="U45" s="18" t="s">
        <v>481</v>
      </c>
      <c r="V45" s="20" t="s">
        <v>481</v>
      </c>
      <c r="W45" s="18" t="s">
        <v>481</v>
      </c>
      <c r="X45" s="20" t="s">
        <v>481</v>
      </c>
      <c r="Y45" s="18" t="s">
        <v>481</v>
      </c>
      <c r="Z45" s="20" t="s">
        <v>481</v>
      </c>
      <c r="AA45" s="18" t="n">
        <v>351.27340456</v>
      </c>
      <c r="AB45" s="20" t="n">
        <v>6.20181554</v>
      </c>
    </row>
    <row r="46" spans="1:28">
      <c r="A46" s="15" t="s">
        <v>521</v>
      </c>
      <c r="B46" s="17" t="n">
        <v>23141</v>
      </c>
      <c r="C46" s="18">
        <f>(0.0/B46*100)</f>
        <v/>
      </c>
      <c r="D46" s="19" t="n">
        <v>23141</v>
      </c>
      <c r="E46" s="18" t="n">
        <v>339.38025407</v>
      </c>
      <c r="F46" s="20" t="n">
        <v>6.53592733</v>
      </c>
      <c r="G46" s="18" t="n">
        <v>345.50803336</v>
      </c>
      <c r="H46" s="20" t="n">
        <v>4.55832159</v>
      </c>
      <c r="I46" s="18" t="n">
        <v>349.75248631</v>
      </c>
      <c r="J46" s="20" t="n">
        <v>3.87548032</v>
      </c>
      <c r="K46" s="18" t="n">
        <v>339.27016394</v>
      </c>
      <c r="L46" s="20" t="n">
        <v>9.92058963</v>
      </c>
      <c r="M46" s="18" t="n">
        <v>385.72886722</v>
      </c>
      <c r="N46" s="20" t="n">
        <v>2.89344397</v>
      </c>
      <c r="O46" s="18" t="n">
        <v>386.78441525</v>
      </c>
      <c r="P46" s="20" t="n">
        <v>7.63025231</v>
      </c>
      <c r="Q46" s="18" t="n">
        <v>410.55237274</v>
      </c>
      <c r="R46" s="20" t="n">
        <v>5.04331039</v>
      </c>
      <c r="S46" s="18" t="s">
        <v>481</v>
      </c>
      <c r="T46" s="20" t="s">
        <v>481</v>
      </c>
      <c r="U46" s="18" t="s">
        <v>481</v>
      </c>
      <c r="V46" s="20" t="s">
        <v>481</v>
      </c>
      <c r="W46" s="18" t="s">
        <v>481</v>
      </c>
      <c r="X46" s="20" t="s">
        <v>481</v>
      </c>
      <c r="Y46" s="18" t="s">
        <v>481</v>
      </c>
      <c r="Z46" s="20" t="s">
        <v>481</v>
      </c>
      <c r="AA46" s="18" t="n">
        <v>358.37532294</v>
      </c>
      <c r="AB46" s="20" t="n">
        <v>8.09871897</v>
      </c>
    </row>
    <row r="47" spans="1:28">
      <c r="A47" s="15" t="s">
        <v>522</v>
      </c>
      <c r="B47" s="17" t="n">
        <v>5928</v>
      </c>
      <c r="C47" s="18">
        <f>(0.0/B47*100)</f>
        <v/>
      </c>
      <c r="D47" s="19" t="n">
        <v>5928</v>
      </c>
      <c r="E47" s="18" t="n">
        <v>336.85526657</v>
      </c>
      <c r="F47" s="20" t="n">
        <v>29.12524273</v>
      </c>
      <c r="G47" s="18" t="n">
        <v>336.79882676</v>
      </c>
      <c r="H47" s="20" t="n">
        <v>23.0758926</v>
      </c>
      <c r="I47" s="18" t="n">
        <v>364.25323324</v>
      </c>
      <c r="J47" s="20" t="n">
        <v>9.359274490000001</v>
      </c>
      <c r="K47" s="18" t="n">
        <v>421.97605461</v>
      </c>
      <c r="L47" s="20" t="n">
        <v>6.00775439</v>
      </c>
      <c r="M47" s="18" t="n">
        <v>421.39014963</v>
      </c>
      <c r="N47" s="20" t="n">
        <v>4.37248464</v>
      </c>
      <c r="O47" s="18" t="n">
        <v>443.96381886</v>
      </c>
      <c r="P47" s="20" t="n">
        <v>5.9960859</v>
      </c>
      <c r="Q47" s="18" t="n">
        <v>467.55509902</v>
      </c>
      <c r="R47" s="20" t="n">
        <v>4.4109947</v>
      </c>
      <c r="S47" s="18" t="s">
        <v>481</v>
      </c>
      <c r="T47" s="20" t="s">
        <v>481</v>
      </c>
      <c r="U47" s="18" t="s">
        <v>481</v>
      </c>
      <c r="V47" s="20" t="s">
        <v>481</v>
      </c>
      <c r="W47" s="18" t="s">
        <v>481</v>
      </c>
      <c r="X47" s="20" t="s">
        <v>481</v>
      </c>
      <c r="Y47" s="18" t="s">
        <v>481</v>
      </c>
      <c r="Z47" s="20" t="s">
        <v>481</v>
      </c>
      <c r="AA47" s="18" t="n">
        <v>394.83155933</v>
      </c>
      <c r="AB47" s="20" t="n">
        <v>13.14562575</v>
      </c>
    </row>
    <row r="48" spans="1:28">
      <c r="A48" s="15" t="s">
        <v>523</v>
      </c>
      <c r="B48" s="17" t="n">
        <v>9841</v>
      </c>
      <c r="C48" s="18">
        <f>(0.0/B48*100)</f>
        <v/>
      </c>
      <c r="D48" s="19" t="n">
        <v>9841</v>
      </c>
      <c r="E48" s="18" t="n">
        <v>489.66744927</v>
      </c>
      <c r="F48" s="20" t="n">
        <v>9.61700662</v>
      </c>
      <c r="G48" s="18" t="n">
        <v>494.56396102</v>
      </c>
      <c r="H48" s="20" t="n">
        <v>8.207539909999999</v>
      </c>
      <c r="I48" s="18" t="n">
        <v>509.49780082</v>
      </c>
      <c r="J48" s="20" t="n">
        <v>5.30355239</v>
      </c>
      <c r="K48" s="18" t="n">
        <v>534.70284629</v>
      </c>
      <c r="L48" s="20" t="n">
        <v>9.194843710000001</v>
      </c>
      <c r="M48" s="18" t="n">
        <v>550.68858912</v>
      </c>
      <c r="N48" s="20" t="n">
        <v>5.08647252</v>
      </c>
      <c r="O48" s="18" t="n">
        <v>576.63245526</v>
      </c>
      <c r="P48" s="20" t="n">
        <v>7.84844554</v>
      </c>
      <c r="Q48" s="18" t="n">
        <v>570.15484959</v>
      </c>
      <c r="R48" s="20" t="n">
        <v>10.70379095</v>
      </c>
      <c r="S48" s="18" t="s">
        <v>481</v>
      </c>
      <c r="T48" s="20" t="s">
        <v>481</v>
      </c>
      <c r="U48" s="18" t="s">
        <v>481</v>
      </c>
      <c r="V48" s="20" t="s">
        <v>481</v>
      </c>
      <c r="W48" s="18" t="s">
        <v>481</v>
      </c>
      <c r="X48" s="20" t="s">
        <v>481</v>
      </c>
      <c r="Y48" s="18" t="s">
        <v>481</v>
      </c>
      <c r="Z48" s="20" t="s">
        <v>481</v>
      </c>
      <c r="AA48" s="18" t="n">
        <v>508.02481391</v>
      </c>
      <c r="AB48" s="20" t="n">
        <v>28.30684734</v>
      </c>
    </row>
    <row r="49" spans="1:28">
      <c r="A49" s="15" t="s">
        <v>524</v>
      </c>
      <c r="B49" s="17" t="n">
        <v>6349</v>
      </c>
      <c r="C49" s="18">
        <f>(0.0/B49*100)</f>
        <v/>
      </c>
      <c r="D49" s="19" t="n">
        <v>6349</v>
      </c>
      <c r="E49" s="18" t="n">
        <v>369.72895542</v>
      </c>
      <c r="F49" s="20" t="n">
        <v>8.778546459999999</v>
      </c>
      <c r="G49" s="18" t="n">
        <v>389.87408493</v>
      </c>
      <c r="H49" s="20" t="n">
        <v>4.26798976</v>
      </c>
      <c r="I49" s="18" t="n">
        <v>384.63529143</v>
      </c>
      <c r="J49" s="20" t="n">
        <v>5.30549176</v>
      </c>
      <c r="K49" s="18" t="s">
        <v>481</v>
      </c>
      <c r="L49" s="20" t="s">
        <v>481</v>
      </c>
      <c r="M49" s="18" t="n">
        <v>412.69043843</v>
      </c>
      <c r="N49" s="20" t="n">
        <v>4.56069201</v>
      </c>
      <c r="O49" s="18" t="n">
        <v>413.87372444</v>
      </c>
      <c r="P49" s="20" t="n">
        <v>3.71210711</v>
      </c>
      <c r="Q49" s="18" t="n">
        <v>431.23426268</v>
      </c>
      <c r="R49" s="20" t="n">
        <v>4.11010222</v>
      </c>
      <c r="S49" s="18" t="s">
        <v>481</v>
      </c>
      <c r="T49" s="20" t="s">
        <v>481</v>
      </c>
      <c r="U49" s="18" t="s">
        <v>481</v>
      </c>
      <c r="V49" s="20" t="s">
        <v>481</v>
      </c>
      <c r="W49" s="18" t="s">
        <v>481</v>
      </c>
      <c r="X49" s="20" t="s">
        <v>481</v>
      </c>
      <c r="Y49" s="18" t="s">
        <v>481</v>
      </c>
      <c r="Z49" s="20" t="s">
        <v>481</v>
      </c>
      <c r="AA49" s="18" t="n">
        <v>401.02231723</v>
      </c>
      <c r="AB49" s="20" t="n">
        <v>18.52962866</v>
      </c>
    </row>
    <row r="50" spans="1:28">
      <c r="A50" s="15" t="s">
        <v>525</v>
      </c>
      <c r="B50" s="17" t="n">
        <v>11795</v>
      </c>
      <c r="C50" s="18">
        <f>(0.0/B50*100)</f>
        <v/>
      </c>
      <c r="D50" s="19" t="n">
        <v>11795</v>
      </c>
      <c r="E50" s="18" t="n">
        <v>363.38091336</v>
      </c>
      <c r="F50" s="20" t="n">
        <v>5.3060154</v>
      </c>
      <c r="G50" s="18" t="s">
        <v>481</v>
      </c>
      <c r="H50" s="20" t="s">
        <v>481</v>
      </c>
      <c r="I50" s="18" t="n">
        <v>377.72878479</v>
      </c>
      <c r="J50" s="20" t="n">
        <v>4.92434348</v>
      </c>
      <c r="K50" s="18" t="n">
        <v>357.14173727</v>
      </c>
      <c r="L50" s="20" t="n">
        <v>3.04540913</v>
      </c>
      <c r="M50" s="18" t="n">
        <v>387.89171482</v>
      </c>
      <c r="N50" s="20" t="n">
        <v>3.67514441</v>
      </c>
      <c r="O50" s="18" t="n">
        <v>399.44129845</v>
      </c>
      <c r="P50" s="20" t="n">
        <v>2.89001804</v>
      </c>
      <c r="Q50" s="18" t="n">
        <v>405.88108789</v>
      </c>
      <c r="R50" s="20" t="n">
        <v>4.35223304</v>
      </c>
      <c r="S50" s="18" t="s">
        <v>481</v>
      </c>
      <c r="T50" s="20" t="s">
        <v>481</v>
      </c>
      <c r="U50" s="18" t="s">
        <v>481</v>
      </c>
      <c r="V50" s="20" t="s">
        <v>481</v>
      </c>
      <c r="W50" s="18" t="s">
        <v>481</v>
      </c>
      <c r="X50" s="20" t="s">
        <v>481</v>
      </c>
      <c r="Y50" s="18" t="s">
        <v>481</v>
      </c>
      <c r="Z50" s="20" t="s">
        <v>481</v>
      </c>
      <c r="AA50" s="18" t="n">
        <v>384.62257227</v>
      </c>
      <c r="AB50" s="20" t="n">
        <v>14.916862</v>
      </c>
    </row>
    <row r="51" spans="1:28">
      <c r="A51" s="15" t="s">
        <v>526</v>
      </c>
      <c r="B51" s="17" t="n">
        <v>6866</v>
      </c>
      <c r="C51" s="18">
        <f>(0.0/B51*100)</f>
        <v/>
      </c>
      <c r="D51" s="19" t="n">
        <v>6866</v>
      </c>
      <c r="E51" s="18" t="n">
        <v>352.94316883</v>
      </c>
      <c r="F51" s="20" t="n">
        <v>6.24343629</v>
      </c>
      <c r="G51" s="18" t="n">
        <v>385.48109444</v>
      </c>
      <c r="H51" s="20" t="n">
        <v>3.2043594</v>
      </c>
      <c r="I51" s="18" t="n">
        <v>377.2094022</v>
      </c>
      <c r="J51" s="20" t="n">
        <v>4.57579601</v>
      </c>
      <c r="K51" s="18" t="n">
        <v>358.64197954</v>
      </c>
      <c r="L51" s="20" t="n">
        <v>14.17075855</v>
      </c>
      <c r="M51" s="18" t="n">
        <v>398.6660452</v>
      </c>
      <c r="N51" s="20" t="n">
        <v>3.56716953</v>
      </c>
      <c r="O51" s="18" t="n">
        <v>384.84847893</v>
      </c>
      <c r="P51" s="20" t="n">
        <v>3.80013186</v>
      </c>
      <c r="Q51" s="18" t="n">
        <v>421.90932531</v>
      </c>
      <c r="R51" s="20" t="n">
        <v>3.46971986</v>
      </c>
      <c r="S51" s="18" t="s">
        <v>481</v>
      </c>
      <c r="T51" s="20" t="s">
        <v>481</v>
      </c>
      <c r="U51" s="18" t="s">
        <v>481</v>
      </c>
      <c r="V51" s="20" t="s">
        <v>481</v>
      </c>
      <c r="W51" s="18" t="s">
        <v>481</v>
      </c>
      <c r="X51" s="20" t="s">
        <v>481</v>
      </c>
      <c r="Y51" s="18" t="s">
        <v>481</v>
      </c>
      <c r="Z51" s="20" t="s">
        <v>481</v>
      </c>
      <c r="AA51" s="18" t="n">
        <v>393.34751253</v>
      </c>
      <c r="AB51" s="20" t="n">
        <v>5.89350005</v>
      </c>
    </row>
    <row r="52" spans="1:28">
      <c r="A52" s="15" t="s">
        <v>527</v>
      </c>
      <c r="B52" s="17" t="n">
        <v>5809</v>
      </c>
      <c r="C52" s="18">
        <f>(0.0/B52*100)</f>
        <v/>
      </c>
      <c r="D52" s="19" t="n">
        <v>5809</v>
      </c>
      <c r="E52" s="18" t="n">
        <v>368.72252865</v>
      </c>
      <c r="F52" s="20" t="n">
        <v>32.98119314</v>
      </c>
      <c r="G52" s="18" t="n">
        <v>310.08144456</v>
      </c>
      <c r="H52" s="20" t="n">
        <v>39.84490471</v>
      </c>
      <c r="I52" s="18" t="n">
        <v>420.05221864</v>
      </c>
      <c r="J52" s="20" t="n">
        <v>8.194021640000001</v>
      </c>
      <c r="K52" s="18" t="n">
        <v>426.12090859</v>
      </c>
      <c r="L52" s="20" t="n">
        <v>6.79999856</v>
      </c>
      <c r="M52" s="18" t="n">
        <v>463.01820551</v>
      </c>
      <c r="N52" s="20" t="n">
        <v>3.20208787</v>
      </c>
      <c r="O52" s="18" t="n">
        <v>437.23973396</v>
      </c>
      <c r="P52" s="20" t="n">
        <v>3.87850837</v>
      </c>
      <c r="Q52" s="18" t="n">
        <v>495.70706998</v>
      </c>
      <c r="R52" s="20" t="n">
        <v>3.93988017</v>
      </c>
      <c r="S52" s="18" t="s">
        <v>481</v>
      </c>
      <c r="T52" s="20" t="s">
        <v>481</v>
      </c>
      <c r="U52" s="18" t="s">
        <v>481</v>
      </c>
      <c r="V52" s="20" t="s">
        <v>481</v>
      </c>
      <c r="W52" s="18" t="s">
        <v>481</v>
      </c>
      <c r="X52" s="20" t="s">
        <v>481</v>
      </c>
      <c r="Y52" s="18" t="s">
        <v>481</v>
      </c>
      <c r="Z52" s="20" t="s">
        <v>481</v>
      </c>
      <c r="AA52" s="18" t="n">
        <v>462.61018072</v>
      </c>
      <c r="AB52" s="20" t="n">
        <v>12.31016261</v>
      </c>
    </row>
    <row r="53" spans="1:28">
      <c r="A53" s="15" t="s">
        <v>528</v>
      </c>
      <c r="B53" s="17" t="n">
        <v>5571</v>
      </c>
      <c r="C53" s="18">
        <f>(0.0/B53*100)</f>
        <v/>
      </c>
      <c r="D53" s="19" t="n">
        <v>5571</v>
      </c>
      <c r="E53" s="18" t="n">
        <v>383.15666256</v>
      </c>
      <c r="F53" s="20" t="n">
        <v>32.25676514</v>
      </c>
      <c r="G53" s="18" t="n">
        <v>408.81373567</v>
      </c>
      <c r="H53" s="20" t="n">
        <v>13.48821721</v>
      </c>
      <c r="I53" s="18" t="n">
        <v>378.51689976</v>
      </c>
      <c r="J53" s="20" t="n">
        <v>7.77641257</v>
      </c>
      <c r="K53" s="18" t="n">
        <v>381.29153256</v>
      </c>
      <c r="L53" s="20" t="n">
        <v>7.92806097</v>
      </c>
      <c r="M53" s="18" t="n">
        <v>421.0614966</v>
      </c>
      <c r="N53" s="20" t="n">
        <v>2.88987308</v>
      </c>
      <c r="O53" s="18" t="n">
        <v>435.0204577</v>
      </c>
      <c r="P53" s="20" t="n">
        <v>7.61816493</v>
      </c>
      <c r="Q53" s="18" t="n">
        <v>456.92407896</v>
      </c>
      <c r="R53" s="20" t="n">
        <v>2.56149275</v>
      </c>
      <c r="S53" s="18" t="s">
        <v>481</v>
      </c>
      <c r="T53" s="20" t="s">
        <v>481</v>
      </c>
      <c r="U53" s="18" t="s">
        <v>481</v>
      </c>
      <c r="V53" s="20" t="s">
        <v>481</v>
      </c>
      <c r="W53" s="18" t="s">
        <v>481</v>
      </c>
      <c r="X53" s="20" t="s">
        <v>481</v>
      </c>
      <c r="Y53" s="18" t="s">
        <v>481</v>
      </c>
      <c r="Z53" s="20" t="s">
        <v>481</v>
      </c>
      <c r="AA53" s="18" t="n">
        <v>391.7692351</v>
      </c>
      <c r="AB53" s="20" t="n">
        <v>9.15413616</v>
      </c>
    </row>
    <row r="54" spans="1:28">
      <c r="A54" s="15" t="s">
        <v>529</v>
      </c>
      <c r="B54" s="17" t="n">
        <v>4740</v>
      </c>
      <c r="C54" s="18">
        <f>(0.0/B54*100)</f>
        <v/>
      </c>
      <c r="D54" s="19" t="n">
        <v>4740</v>
      </c>
      <c r="E54" s="18" t="n">
        <v>296.764482</v>
      </c>
      <c r="F54" s="20" t="n">
        <v>8.101641130000001</v>
      </c>
      <c r="G54" s="18" t="n">
        <v>313.22514242</v>
      </c>
      <c r="H54" s="20" t="n">
        <v>7.74896968</v>
      </c>
      <c r="I54" s="18" t="n">
        <v>311.93655838</v>
      </c>
      <c r="J54" s="20" t="n">
        <v>3.97706983</v>
      </c>
      <c r="K54" s="18" t="n">
        <v>300.38203249</v>
      </c>
      <c r="L54" s="20" t="n">
        <v>8.221479049999999</v>
      </c>
      <c r="M54" s="18" t="n">
        <v>324.47162818</v>
      </c>
      <c r="N54" s="20" t="n">
        <v>3.23534781</v>
      </c>
      <c r="O54" s="18" t="n">
        <v>332.12933421</v>
      </c>
      <c r="P54" s="20" t="n">
        <v>5.19212737</v>
      </c>
      <c r="Q54" s="18" t="n">
        <v>340.53853525</v>
      </c>
      <c r="R54" s="20" t="n">
        <v>4.17341992</v>
      </c>
      <c r="S54" s="18" t="s">
        <v>481</v>
      </c>
      <c r="T54" s="20" t="s">
        <v>481</v>
      </c>
      <c r="U54" s="18" t="s">
        <v>481</v>
      </c>
      <c r="V54" s="20" t="s">
        <v>481</v>
      </c>
      <c r="W54" s="18" t="s">
        <v>481</v>
      </c>
      <c r="X54" s="20" t="s">
        <v>481</v>
      </c>
      <c r="Y54" s="18" t="s">
        <v>481</v>
      </c>
      <c r="Z54" s="20" t="s">
        <v>481</v>
      </c>
      <c r="AA54" s="18" t="n">
        <v>304.2776817</v>
      </c>
      <c r="AB54" s="20" t="n">
        <v>11.27207818</v>
      </c>
    </row>
    <row r="55" spans="1:28">
      <c r="A55" s="15" t="s">
        <v>530</v>
      </c>
      <c r="B55" s="17" t="n">
        <v>5316</v>
      </c>
      <c r="C55" s="18">
        <f>(0.0/B55*100)</f>
        <v/>
      </c>
      <c r="D55" s="19" t="n">
        <v>5316</v>
      </c>
      <c r="E55" s="18" t="n">
        <v>213.8422</v>
      </c>
      <c r="F55" s="20" t="n">
        <v>46.78224843</v>
      </c>
      <c r="G55" s="18" t="n">
        <v>308.32318603</v>
      </c>
      <c r="H55" s="20" t="n">
        <v>35.15045988</v>
      </c>
      <c r="I55" s="18" t="n">
        <v>311.54817601</v>
      </c>
      <c r="J55" s="20" t="n">
        <v>13.45170444</v>
      </c>
      <c r="K55" s="18" t="n">
        <v>437.64232006</v>
      </c>
      <c r="L55" s="20" t="n">
        <v>17.46766655</v>
      </c>
      <c r="M55" s="18" t="n">
        <v>381.65859977</v>
      </c>
      <c r="N55" s="20" t="n">
        <v>3.15665784</v>
      </c>
      <c r="O55" s="18" t="s">
        <v>481</v>
      </c>
      <c r="P55" s="20" t="s">
        <v>481</v>
      </c>
      <c r="Q55" s="18" t="n">
        <v>424.33216279</v>
      </c>
      <c r="R55" s="20" t="n">
        <v>3.38081269</v>
      </c>
      <c r="S55" s="18" t="s">
        <v>481</v>
      </c>
      <c r="T55" s="20" t="s">
        <v>481</v>
      </c>
      <c r="U55" s="18" t="s">
        <v>481</v>
      </c>
      <c r="V55" s="20" t="s">
        <v>481</v>
      </c>
      <c r="W55" s="18" t="s">
        <v>481</v>
      </c>
      <c r="X55" s="20" t="s">
        <v>481</v>
      </c>
      <c r="Y55" s="18" t="s">
        <v>481</v>
      </c>
      <c r="Z55" s="20" t="s">
        <v>481</v>
      </c>
      <c r="AA55" s="18" t="n">
        <v>369.14974905</v>
      </c>
      <c r="AB55" s="20" t="n">
        <v>15.21877719</v>
      </c>
    </row>
    <row r="56" spans="1:28">
      <c r="A56" s="15" t="s">
        <v>531</v>
      </c>
      <c r="B56" s="17" t="n">
        <v>5359</v>
      </c>
      <c r="C56" s="18">
        <f>(0.0/B56*100)</f>
        <v/>
      </c>
      <c r="D56" s="19" t="n">
        <v>5359</v>
      </c>
      <c r="E56" s="18" t="n">
        <v>523.74190351</v>
      </c>
      <c r="F56" s="20" t="n">
        <v>13.28011361</v>
      </c>
      <c r="G56" s="18" t="n">
        <v>520.01482804</v>
      </c>
      <c r="H56" s="20" t="n">
        <v>6.97695861</v>
      </c>
      <c r="I56" s="18" t="n">
        <v>531.94516799</v>
      </c>
      <c r="J56" s="20" t="n">
        <v>3.86544805</v>
      </c>
      <c r="K56" s="18" t="n">
        <v>545.73708621</v>
      </c>
      <c r="L56" s="20" t="n">
        <v>4.32159421</v>
      </c>
      <c r="M56" s="18" t="n">
        <v>546.54676953</v>
      </c>
      <c r="N56" s="20" t="n">
        <v>3.37063182</v>
      </c>
      <c r="O56" s="18" t="n">
        <v>549.61158285</v>
      </c>
      <c r="P56" s="20" t="n">
        <v>7.4601444</v>
      </c>
      <c r="Q56" s="18" t="n">
        <v>578.07027093</v>
      </c>
      <c r="R56" s="20" t="n">
        <v>5.10297519</v>
      </c>
      <c r="S56" s="18" t="s">
        <v>481</v>
      </c>
      <c r="T56" s="20" t="s">
        <v>481</v>
      </c>
      <c r="U56" s="18" t="s">
        <v>481</v>
      </c>
      <c r="V56" s="20" t="s">
        <v>481</v>
      </c>
      <c r="W56" s="18" t="s">
        <v>481</v>
      </c>
      <c r="X56" s="20" t="s">
        <v>481</v>
      </c>
      <c r="Y56" s="18" t="s">
        <v>481</v>
      </c>
      <c r="Z56" s="20" t="s">
        <v>481</v>
      </c>
      <c r="AA56" s="18" t="n">
        <v>534.19434448</v>
      </c>
      <c r="AB56" s="20" t="n">
        <v>16.90925577</v>
      </c>
    </row>
    <row r="57" spans="1:28">
      <c r="A57" s="15" t="s">
        <v>532</v>
      </c>
      <c r="B57" s="17" t="n">
        <v>6513</v>
      </c>
      <c r="C57" s="18">
        <f>(0.0/B57*100)</f>
        <v/>
      </c>
      <c r="D57" s="19" t="n">
        <v>6513</v>
      </c>
      <c r="E57" s="18" t="n">
        <v>357.41649822</v>
      </c>
      <c r="F57" s="20" t="n">
        <v>7.75860791</v>
      </c>
      <c r="G57" s="18" t="n">
        <v>363.18909864</v>
      </c>
      <c r="H57" s="20" t="n">
        <v>3.44688526</v>
      </c>
      <c r="I57" s="18" t="n">
        <v>369.59697847</v>
      </c>
      <c r="J57" s="20" t="n">
        <v>3.84682532</v>
      </c>
      <c r="K57" s="18" t="n">
        <v>399.35911591</v>
      </c>
      <c r="L57" s="20" t="n">
        <v>7.6150047</v>
      </c>
      <c r="M57" s="18" t="n">
        <v>398.83421373</v>
      </c>
      <c r="N57" s="20" t="n">
        <v>3.85480874</v>
      </c>
      <c r="O57" s="18" t="n">
        <v>408.32697592</v>
      </c>
      <c r="P57" s="20" t="n">
        <v>9.69105461</v>
      </c>
      <c r="Q57" s="18" t="n">
        <v>434.85570648</v>
      </c>
      <c r="R57" s="20" t="n">
        <v>6.84820935</v>
      </c>
      <c r="S57" s="18" t="s">
        <v>481</v>
      </c>
      <c r="T57" s="20" t="s">
        <v>481</v>
      </c>
      <c r="U57" s="18" t="s">
        <v>481</v>
      </c>
      <c r="V57" s="20" t="s">
        <v>481</v>
      </c>
      <c r="W57" s="18" t="s">
        <v>481</v>
      </c>
      <c r="X57" s="20" t="s">
        <v>481</v>
      </c>
      <c r="Y57" s="18" t="s">
        <v>481</v>
      </c>
      <c r="Z57" s="20" t="s">
        <v>481</v>
      </c>
      <c r="AA57" s="18" t="n">
        <v>333.7637923</v>
      </c>
      <c r="AB57" s="20" t="n">
        <v>25.36056841</v>
      </c>
    </row>
    <row r="58" spans="1:28">
      <c r="A58" s="15" t="s">
        <v>533</v>
      </c>
      <c r="B58" s="17" t="n">
        <v>7267</v>
      </c>
      <c r="C58" s="18">
        <f>(0.0/B58*100)</f>
        <v/>
      </c>
      <c r="D58" s="19" t="n">
        <v>7267</v>
      </c>
      <c r="E58" s="18" t="n">
        <v>341.1719078</v>
      </c>
      <c r="F58" s="20" t="n">
        <v>13.60161803</v>
      </c>
      <c r="G58" s="18" t="n">
        <v>329.24722157</v>
      </c>
      <c r="H58" s="20" t="n">
        <v>10.3665364</v>
      </c>
      <c r="I58" s="18" t="n">
        <v>348.93443575</v>
      </c>
      <c r="J58" s="20" t="n">
        <v>5.87608717</v>
      </c>
      <c r="K58" s="18" t="n">
        <v>358.24099235</v>
      </c>
      <c r="L58" s="20" t="n">
        <v>5.36104936</v>
      </c>
      <c r="M58" s="18" t="n">
        <v>370.8926439</v>
      </c>
      <c r="N58" s="20" t="n">
        <v>4.04937582</v>
      </c>
      <c r="O58" s="18" t="n">
        <v>401.44565927</v>
      </c>
      <c r="P58" s="20" t="n">
        <v>3.75777725</v>
      </c>
      <c r="Q58" s="18" t="n">
        <v>398.47445838</v>
      </c>
      <c r="R58" s="20" t="n">
        <v>3.29730379</v>
      </c>
      <c r="S58" s="18" t="s">
        <v>481</v>
      </c>
      <c r="T58" s="20" t="s">
        <v>481</v>
      </c>
      <c r="U58" s="18" t="s">
        <v>481</v>
      </c>
      <c r="V58" s="20" t="s">
        <v>481</v>
      </c>
      <c r="W58" s="18" t="s">
        <v>481</v>
      </c>
      <c r="X58" s="20" t="s">
        <v>481</v>
      </c>
      <c r="Y58" s="18" t="s">
        <v>481</v>
      </c>
      <c r="Z58" s="20" t="s">
        <v>481</v>
      </c>
      <c r="AA58" s="18" t="n">
        <v>272.16046246</v>
      </c>
      <c r="AB58" s="20" t="n">
        <v>12.97725699</v>
      </c>
    </row>
    <row r="59" spans="1:28">
      <c r="A59" s="15" t="s">
        <v>534</v>
      </c>
      <c r="B59" s="17" t="n">
        <v>4826</v>
      </c>
      <c r="C59" s="18">
        <f>(0.0/B59*100)</f>
        <v/>
      </c>
      <c r="D59" s="19" t="n">
        <v>4826</v>
      </c>
      <c r="E59" s="18" t="n">
        <v>318.39677716</v>
      </c>
      <c r="F59" s="20" t="n">
        <v>24.0354041</v>
      </c>
      <c r="G59" s="18" t="n">
        <v>325.371033</v>
      </c>
      <c r="H59" s="20" t="n">
        <v>9.08254593</v>
      </c>
      <c r="I59" s="18" t="n">
        <v>337.06934518</v>
      </c>
      <c r="J59" s="20" t="n">
        <v>4.75252183</v>
      </c>
      <c r="K59" s="18" t="n">
        <v>344.062115</v>
      </c>
      <c r="L59" s="20" t="n">
        <v>8.99455977</v>
      </c>
      <c r="M59" s="18" t="n">
        <v>364.89642177</v>
      </c>
      <c r="N59" s="20" t="n">
        <v>2.90408663</v>
      </c>
      <c r="O59" s="18" t="n">
        <v>352.53937934</v>
      </c>
      <c r="P59" s="20" t="n">
        <v>3.29480909</v>
      </c>
      <c r="Q59" s="18" t="n">
        <v>374.07648517</v>
      </c>
      <c r="R59" s="20" t="n">
        <v>3.12701169</v>
      </c>
      <c r="S59" s="18" t="s">
        <v>481</v>
      </c>
      <c r="T59" s="20" t="s">
        <v>481</v>
      </c>
      <c r="U59" s="18" t="s">
        <v>481</v>
      </c>
      <c r="V59" s="20" t="s">
        <v>481</v>
      </c>
      <c r="W59" s="18" t="s">
        <v>481</v>
      </c>
      <c r="X59" s="20" t="s">
        <v>481</v>
      </c>
      <c r="Y59" s="18" t="s">
        <v>481</v>
      </c>
      <c r="Z59" s="20" t="s">
        <v>481</v>
      </c>
      <c r="AA59" s="18" t="n">
        <v>299.50460142</v>
      </c>
      <c r="AB59" s="20" t="n">
        <v>9.382732669999999</v>
      </c>
    </row>
    <row r="60" spans="1:28">
      <c r="A60" s="15" t="s">
        <v>535</v>
      </c>
      <c r="B60" s="17" t="n">
        <v>4546</v>
      </c>
      <c r="C60" s="18">
        <f>(0.0/B60*100)</f>
        <v/>
      </c>
      <c r="D60" s="19" t="n">
        <v>4546</v>
      </c>
      <c r="E60" s="18" t="n">
        <v>330.08144177</v>
      </c>
      <c r="F60" s="20" t="n">
        <v>9.236988330000001</v>
      </c>
      <c r="G60" s="18" t="n">
        <v>374.9041261</v>
      </c>
      <c r="H60" s="20" t="n">
        <v>6.71841258</v>
      </c>
      <c r="I60" s="18" t="n">
        <v>365.06007053</v>
      </c>
      <c r="J60" s="20" t="n">
        <v>5.92596305</v>
      </c>
      <c r="K60" s="18" t="n">
        <v>417.41379273</v>
      </c>
      <c r="L60" s="20" t="n">
        <v>7.04477273</v>
      </c>
      <c r="M60" s="18" t="n">
        <v>400.63619957</v>
      </c>
      <c r="N60" s="20" t="n">
        <v>4.41791809</v>
      </c>
      <c r="O60" s="18" t="n">
        <v>425.79659428</v>
      </c>
      <c r="P60" s="20" t="n">
        <v>6.14391448</v>
      </c>
      <c r="Q60" s="18" t="n">
        <v>399.30964682</v>
      </c>
      <c r="R60" s="20" t="n">
        <v>7.78161871</v>
      </c>
      <c r="S60" s="18" t="s">
        <v>481</v>
      </c>
      <c r="T60" s="20" t="s">
        <v>481</v>
      </c>
      <c r="U60" s="18" t="s">
        <v>481</v>
      </c>
      <c r="V60" s="20" t="s">
        <v>481</v>
      </c>
      <c r="W60" s="18" t="s">
        <v>481</v>
      </c>
      <c r="X60" s="20" t="s">
        <v>481</v>
      </c>
      <c r="Y60" s="18" t="s">
        <v>481</v>
      </c>
      <c r="Z60" s="20" t="s">
        <v>481</v>
      </c>
      <c r="AA60" s="18" t="n">
        <v>382.11742727</v>
      </c>
      <c r="AB60" s="20" t="n">
        <v>13.97421857</v>
      </c>
    </row>
    <row r="61" spans="1:28">
      <c r="A61" s="15" t="s">
        <v>536</v>
      </c>
      <c r="B61" s="17" t="n">
        <v>6525</v>
      </c>
      <c r="C61" s="18">
        <f>(0.0/B61*100)</f>
        <v/>
      </c>
      <c r="D61" s="19" t="n">
        <v>6525</v>
      </c>
      <c r="E61" s="18" t="n">
        <v>439.97708542</v>
      </c>
      <c r="F61" s="20" t="n">
        <v>37.98411461</v>
      </c>
      <c r="G61" s="18" t="n">
        <v>416.28795584</v>
      </c>
      <c r="H61" s="20" t="n">
        <v>26.21725345</v>
      </c>
      <c r="I61" s="18" t="n">
        <v>418.51660842</v>
      </c>
      <c r="J61" s="20" t="n">
        <v>14.21756151</v>
      </c>
      <c r="K61" s="18" t="n">
        <v>433.91391492</v>
      </c>
      <c r="L61" s="20" t="n">
        <v>10.69802905</v>
      </c>
      <c r="M61" s="18" t="n">
        <v>454.40431736</v>
      </c>
      <c r="N61" s="20" t="n">
        <v>3.11256809</v>
      </c>
      <c r="O61" s="18" t="n">
        <v>477.33292415</v>
      </c>
      <c r="P61" s="20" t="n">
        <v>3.31926859</v>
      </c>
      <c r="Q61" s="18" t="n">
        <v>497.0685992</v>
      </c>
      <c r="R61" s="20" t="n">
        <v>3.23837242</v>
      </c>
      <c r="S61" s="18" t="s">
        <v>481</v>
      </c>
      <c r="T61" s="20" t="s">
        <v>481</v>
      </c>
      <c r="U61" s="18" t="s">
        <v>481</v>
      </c>
      <c r="V61" s="20" t="s">
        <v>481</v>
      </c>
      <c r="W61" s="18" t="s">
        <v>481</v>
      </c>
      <c r="X61" s="20" t="s">
        <v>481</v>
      </c>
      <c r="Y61" s="18" t="s">
        <v>481</v>
      </c>
      <c r="Z61" s="20" t="s">
        <v>481</v>
      </c>
      <c r="AA61" s="18" t="n">
        <v>458.78651281</v>
      </c>
      <c r="AB61" s="20" t="n">
        <v>7.9372847</v>
      </c>
    </row>
    <row r="62" spans="1:28">
      <c r="A62" s="15" t="s">
        <v>537</v>
      </c>
      <c r="B62" s="17" t="n">
        <v>4476</v>
      </c>
      <c r="C62" s="18">
        <f>(0.0/B62*100)</f>
        <v/>
      </c>
      <c r="D62" s="19" t="n">
        <v>4476</v>
      </c>
      <c r="E62" s="18" t="n">
        <v>526.23070439</v>
      </c>
      <c r="F62" s="20" t="n">
        <v>10.4090833</v>
      </c>
      <c r="G62" s="18" t="n">
        <v>524.50535016</v>
      </c>
      <c r="H62" s="20" t="n">
        <v>4.41409645</v>
      </c>
      <c r="I62" s="18" t="n">
        <v>537.65840538</v>
      </c>
      <c r="J62" s="20" t="n">
        <v>2.69472295</v>
      </c>
      <c r="K62" s="18" t="n">
        <v>529.13328614</v>
      </c>
      <c r="L62" s="20" t="n">
        <v>5.42901316</v>
      </c>
      <c r="M62" s="18" t="n">
        <v>550.90002256</v>
      </c>
      <c r="N62" s="20" t="n">
        <v>2.73678005</v>
      </c>
      <c r="O62" s="18" t="n">
        <v>551.20328193</v>
      </c>
      <c r="P62" s="20" t="n">
        <v>4.38614058</v>
      </c>
      <c r="Q62" s="18" t="n">
        <v>556.4337597799999</v>
      </c>
      <c r="R62" s="20" t="n">
        <v>3.49809988</v>
      </c>
      <c r="S62" s="18" t="s">
        <v>481</v>
      </c>
      <c r="T62" s="20" t="s">
        <v>481</v>
      </c>
      <c r="U62" s="18" t="s">
        <v>481</v>
      </c>
      <c r="V62" s="20" t="s">
        <v>481</v>
      </c>
      <c r="W62" s="18" t="s">
        <v>481</v>
      </c>
      <c r="X62" s="20" t="s">
        <v>481</v>
      </c>
      <c r="Y62" s="18" t="s">
        <v>481</v>
      </c>
      <c r="Z62" s="20" t="s">
        <v>481</v>
      </c>
      <c r="AA62" s="18" t="n">
        <v>488.82736914</v>
      </c>
      <c r="AB62" s="20" t="n">
        <v>24.66913313</v>
      </c>
    </row>
    <row r="63" spans="1:28">
      <c r="A63" s="15" t="s">
        <v>538</v>
      </c>
      <c r="B63" s="17" t="n">
        <v>5324</v>
      </c>
      <c r="C63" s="18">
        <f>(0.0/B63*100)</f>
        <v/>
      </c>
      <c r="D63" s="19" t="n">
        <v>5324</v>
      </c>
      <c r="E63" s="18" t="n">
        <v>278.81267569</v>
      </c>
      <c r="F63" s="20" t="n">
        <v>20.67926085</v>
      </c>
      <c r="G63" s="18" t="n">
        <v>258.58718722</v>
      </c>
      <c r="H63" s="20" t="n">
        <v>23.46743996</v>
      </c>
      <c r="I63" s="18" t="n">
        <v>307.07591264</v>
      </c>
      <c r="J63" s="20" t="n">
        <v>4.83804291</v>
      </c>
      <c r="K63" s="18" t="n">
        <v>387.05409343</v>
      </c>
      <c r="L63" s="20" t="n">
        <v>5.17949799</v>
      </c>
      <c r="M63" s="18" t="n">
        <v>369.86169739</v>
      </c>
      <c r="N63" s="20" t="n">
        <v>3.30572275</v>
      </c>
      <c r="O63" s="18" t="n">
        <v>371.71158163</v>
      </c>
      <c r="P63" s="20" t="n">
        <v>3.89590401</v>
      </c>
      <c r="Q63" s="18" t="n">
        <v>387.1315276</v>
      </c>
      <c r="R63" s="20" t="n">
        <v>2.47475151</v>
      </c>
      <c r="S63" s="18" t="s">
        <v>481</v>
      </c>
      <c r="T63" s="20" t="s">
        <v>481</v>
      </c>
      <c r="U63" s="18" t="s">
        <v>481</v>
      </c>
      <c r="V63" s="20" t="s">
        <v>481</v>
      </c>
      <c r="W63" s="18" t="s">
        <v>481</v>
      </c>
      <c r="X63" s="20" t="s">
        <v>481</v>
      </c>
      <c r="Y63" s="18" t="s">
        <v>481</v>
      </c>
      <c r="Z63" s="20" t="s">
        <v>481</v>
      </c>
      <c r="AA63" s="18" t="n">
        <v>330.82022358</v>
      </c>
      <c r="AB63" s="20" t="n">
        <v>13.60003019</v>
      </c>
    </row>
    <row r="64" spans="1:28">
      <c r="A64" s="15" t="s">
        <v>539</v>
      </c>
      <c r="B64" s="17" t="n">
        <v>3634</v>
      </c>
      <c r="C64" s="18">
        <f>(0.0/B64*100)</f>
        <v/>
      </c>
      <c r="D64" s="19" t="n">
        <v>3634</v>
      </c>
      <c r="E64" s="18" t="n">
        <v>270.37900898</v>
      </c>
      <c r="F64" s="20" t="n">
        <v>38.3652672</v>
      </c>
      <c r="G64" s="18" t="n">
        <v>419.11783808</v>
      </c>
      <c r="H64" s="20" t="n">
        <v>20.21049068</v>
      </c>
      <c r="I64" s="18" t="n">
        <v>438.67523246</v>
      </c>
      <c r="J64" s="20" t="n">
        <v>3.85499732</v>
      </c>
      <c r="K64" s="18" t="n">
        <v>456.6364449</v>
      </c>
      <c r="L64" s="20" t="n">
        <v>9.324888680000001</v>
      </c>
      <c r="M64" s="18" t="n">
        <v>496.6638057</v>
      </c>
      <c r="N64" s="20" t="n">
        <v>3.51356455</v>
      </c>
      <c r="O64" s="18" t="n">
        <v>486.22849265</v>
      </c>
      <c r="P64" s="20" t="n">
        <v>6.22510943</v>
      </c>
      <c r="Q64" s="18" t="n">
        <v>505.77888188</v>
      </c>
      <c r="R64" s="20" t="n">
        <v>3.49073174</v>
      </c>
      <c r="S64" s="18" t="s">
        <v>481</v>
      </c>
      <c r="T64" s="20" t="s">
        <v>481</v>
      </c>
      <c r="U64" s="18" t="s">
        <v>481</v>
      </c>
      <c r="V64" s="20" t="s">
        <v>481</v>
      </c>
      <c r="W64" s="18" t="s">
        <v>481</v>
      </c>
      <c r="X64" s="20" t="s">
        <v>481</v>
      </c>
      <c r="Y64" s="18" t="s">
        <v>481</v>
      </c>
      <c r="Z64" s="20" t="s">
        <v>481</v>
      </c>
      <c r="AA64" s="18" t="n">
        <v>388.29130476</v>
      </c>
      <c r="AB64" s="20" t="n">
        <v>18.19728879</v>
      </c>
    </row>
    <row r="65" spans="1:28">
      <c r="A65" s="15" t="s">
        <v>540</v>
      </c>
      <c r="B65" s="17" t="n">
        <v>5325</v>
      </c>
      <c r="C65" s="18">
        <f>(0.0/B65*100)</f>
        <v/>
      </c>
      <c r="D65" s="19" t="n">
        <v>5325</v>
      </c>
      <c r="E65" s="18" t="n">
        <v>358.5204</v>
      </c>
      <c r="F65" s="20" t="n">
        <v>43.32107553</v>
      </c>
      <c r="G65" s="18" t="n">
        <v>337.32706892</v>
      </c>
      <c r="H65" s="20" t="n">
        <v>22.43488425</v>
      </c>
      <c r="I65" s="18" t="n">
        <v>377.21827661</v>
      </c>
      <c r="J65" s="20" t="n">
        <v>7.17965663</v>
      </c>
      <c r="K65" s="18" t="n">
        <v>396.20003726</v>
      </c>
      <c r="L65" s="20" t="n">
        <v>8.12915939</v>
      </c>
      <c r="M65" s="18" t="n">
        <v>421.28082454</v>
      </c>
      <c r="N65" s="20" t="n">
        <v>2.76116512</v>
      </c>
      <c r="O65" s="18" t="n">
        <v>420.59220049</v>
      </c>
      <c r="P65" s="20" t="n">
        <v>4.19838252</v>
      </c>
      <c r="Q65" s="18" t="n">
        <v>437.78176523</v>
      </c>
      <c r="R65" s="20" t="n">
        <v>4.67483956</v>
      </c>
      <c r="S65" s="18" t="s">
        <v>481</v>
      </c>
      <c r="T65" s="20" t="s">
        <v>481</v>
      </c>
      <c r="U65" s="18" t="s">
        <v>481</v>
      </c>
      <c r="V65" s="20" t="s">
        <v>481</v>
      </c>
      <c r="W65" s="18" t="s">
        <v>481</v>
      </c>
      <c r="X65" s="20" t="s">
        <v>481</v>
      </c>
      <c r="Y65" s="18" t="s">
        <v>481</v>
      </c>
      <c r="Z65" s="20" t="s">
        <v>481</v>
      </c>
      <c r="AA65" s="18" t="n">
        <v>397.11619833</v>
      </c>
      <c r="AB65" s="20" t="n">
        <v>18.69685775</v>
      </c>
    </row>
    <row r="66" spans="1:28">
      <c r="A66" s="15" t="s">
        <v>541</v>
      </c>
      <c r="B66" s="17" t="n">
        <v>5665</v>
      </c>
      <c r="C66" s="18">
        <f>(0.0/B66*100)</f>
        <v/>
      </c>
      <c r="D66" s="19" t="n">
        <v>5665</v>
      </c>
      <c r="E66" s="18" t="s">
        <v>481</v>
      </c>
      <c r="F66" s="20" t="s">
        <v>481</v>
      </c>
      <c r="G66" s="18" t="n">
        <v>323.64254306</v>
      </c>
      <c r="H66" s="20" t="n">
        <v>40.38163193</v>
      </c>
      <c r="I66" s="18" t="n">
        <v>380.30920043</v>
      </c>
      <c r="J66" s="20" t="n">
        <v>11.15533447</v>
      </c>
      <c r="K66" s="18" t="n">
        <v>406.62729916</v>
      </c>
      <c r="L66" s="20" t="n">
        <v>3.91957268</v>
      </c>
      <c r="M66" s="18" t="n">
        <v>415.16323965</v>
      </c>
      <c r="N66" s="20" t="n">
        <v>4.94674374</v>
      </c>
      <c r="O66" s="18" t="n">
        <v>417.80129372</v>
      </c>
      <c r="P66" s="20" t="n">
        <v>3.01274234</v>
      </c>
      <c r="Q66" s="18" t="n">
        <v>426.94711291</v>
      </c>
      <c r="R66" s="20" t="n">
        <v>2.73196713</v>
      </c>
      <c r="S66" s="18" t="s">
        <v>481</v>
      </c>
      <c r="T66" s="20" t="s">
        <v>481</v>
      </c>
      <c r="U66" s="18" t="s">
        <v>481</v>
      </c>
      <c r="V66" s="20" t="s">
        <v>481</v>
      </c>
      <c r="W66" s="18" t="s">
        <v>481</v>
      </c>
      <c r="X66" s="20" t="s">
        <v>481</v>
      </c>
      <c r="Y66" s="18" t="s">
        <v>481</v>
      </c>
      <c r="Z66" s="20" t="s">
        <v>481</v>
      </c>
      <c r="AA66" s="18" t="n">
        <v>398.64366716</v>
      </c>
      <c r="AB66" s="20" t="n">
        <v>9.15805203</v>
      </c>
    </row>
    <row r="67" spans="1:28">
      <c r="A67" s="15" t="s">
        <v>542</v>
      </c>
      <c r="B67" s="17" t="n">
        <v>6971</v>
      </c>
      <c r="C67" s="18">
        <f>(0.0/B67*100)</f>
        <v/>
      </c>
      <c r="D67" s="19" t="n">
        <v>6971</v>
      </c>
      <c r="E67" s="18" t="n">
        <v>311.38826506</v>
      </c>
      <c r="F67" s="20" t="n">
        <v>16.9283809</v>
      </c>
      <c r="G67" s="18" t="n">
        <v>348.94895902</v>
      </c>
      <c r="H67" s="20" t="n">
        <v>5.62844936</v>
      </c>
      <c r="I67" s="18" t="n">
        <v>347.17924809</v>
      </c>
      <c r="J67" s="20" t="n">
        <v>3.63349893</v>
      </c>
      <c r="K67" s="18" t="n">
        <v>346.49440146</v>
      </c>
      <c r="L67" s="20" t="n">
        <v>4.62651835</v>
      </c>
      <c r="M67" s="18" t="n">
        <v>384.53545814</v>
      </c>
      <c r="N67" s="20" t="n">
        <v>3.1471765</v>
      </c>
      <c r="O67" s="18" t="n">
        <v>410.1525961</v>
      </c>
      <c r="P67" s="20" t="n">
        <v>4.45961309</v>
      </c>
      <c r="Q67" s="18" t="n">
        <v>407.62970165</v>
      </c>
      <c r="R67" s="20" t="n">
        <v>4.18684888</v>
      </c>
      <c r="S67" s="18" t="s">
        <v>481</v>
      </c>
      <c r="T67" s="20" t="s">
        <v>481</v>
      </c>
      <c r="U67" s="18" t="s">
        <v>481</v>
      </c>
      <c r="V67" s="20" t="s">
        <v>481</v>
      </c>
      <c r="W67" s="18" t="s">
        <v>481</v>
      </c>
      <c r="X67" s="20" t="s">
        <v>481</v>
      </c>
      <c r="Y67" s="18" t="s">
        <v>481</v>
      </c>
      <c r="Z67" s="20" t="s">
        <v>481</v>
      </c>
      <c r="AA67" s="18" t="n">
        <v>389.97087754</v>
      </c>
      <c r="AB67" s="20" t="n">
        <v>25.96963373</v>
      </c>
    </row>
    <row r="68" spans="1:28">
      <c r="A68" s="15" t="s">
        <v>543</v>
      </c>
      <c r="B68" s="17" t="n">
        <v>12083</v>
      </c>
      <c r="C68" s="18">
        <f>(0.0/B68*100)</f>
        <v/>
      </c>
      <c r="D68" s="19" t="n">
        <v>12083</v>
      </c>
      <c r="E68" s="18" t="n">
        <v>341.33668174</v>
      </c>
      <c r="F68" s="20" t="n">
        <v>8.746141420000001</v>
      </c>
      <c r="G68" s="18" t="n">
        <v>353.16578924</v>
      </c>
      <c r="H68" s="20" t="n">
        <v>7.19522277</v>
      </c>
      <c r="I68" s="18" t="n">
        <v>346.61298095</v>
      </c>
      <c r="J68" s="20" t="n">
        <v>4.15640749</v>
      </c>
      <c r="K68" s="18" t="n">
        <v>364.94888736</v>
      </c>
      <c r="L68" s="20" t="n">
        <v>7.65146839</v>
      </c>
      <c r="M68" s="18" t="n">
        <v>372.66593459</v>
      </c>
      <c r="N68" s="20" t="n">
        <v>3.54436636</v>
      </c>
      <c r="O68" s="18" t="n">
        <v>401.97171075</v>
      </c>
      <c r="P68" s="20" t="n">
        <v>5.08282918</v>
      </c>
      <c r="Q68" s="18" t="n">
        <v>415.61686991</v>
      </c>
      <c r="R68" s="20" t="n">
        <v>1.42868304</v>
      </c>
      <c r="S68" s="18" t="s">
        <v>481</v>
      </c>
      <c r="T68" s="20" t="s">
        <v>481</v>
      </c>
      <c r="U68" s="18" t="s">
        <v>481</v>
      </c>
      <c r="V68" s="20" t="s">
        <v>481</v>
      </c>
      <c r="W68" s="18" t="s">
        <v>481</v>
      </c>
      <c r="X68" s="20" t="s">
        <v>481</v>
      </c>
      <c r="Y68" s="18" t="s">
        <v>481</v>
      </c>
      <c r="Z68" s="20" t="s">
        <v>481</v>
      </c>
      <c r="AA68" s="18" t="n">
        <v>378.00301785</v>
      </c>
      <c r="AB68" s="20" t="n">
        <v>8.020489619999999</v>
      </c>
    </row>
    <row r="69" spans="1:28">
      <c r="A69" s="15" t="s">
        <v>544</v>
      </c>
      <c r="B69" s="17" t="n">
        <v>4876</v>
      </c>
      <c r="C69" s="18">
        <f>(0.0/B69*100)</f>
        <v/>
      </c>
      <c r="D69" s="19" t="n">
        <v>4876</v>
      </c>
      <c r="E69" s="18" t="n">
        <v>467.6823173</v>
      </c>
      <c r="F69" s="20" t="n">
        <v>49.74993842</v>
      </c>
      <c r="G69" s="18" t="n">
        <v>384.64608527</v>
      </c>
      <c r="H69" s="20" t="n">
        <v>12.5865575</v>
      </c>
      <c r="I69" s="18" t="n">
        <v>417.32132248</v>
      </c>
      <c r="J69" s="20" t="n">
        <v>6.65020345</v>
      </c>
      <c r="K69" s="18" t="n">
        <v>412.25001432</v>
      </c>
      <c r="L69" s="20" t="n">
        <v>9.21507317</v>
      </c>
      <c r="M69" s="18" t="n">
        <v>431.36197766</v>
      </c>
      <c r="N69" s="20" t="n">
        <v>3.57349907</v>
      </c>
      <c r="O69" s="18" t="n">
        <v>443.28856303</v>
      </c>
      <c r="P69" s="20" t="n">
        <v>4.72725916</v>
      </c>
      <c r="Q69" s="18" t="n">
        <v>470.25995199</v>
      </c>
      <c r="R69" s="20" t="n">
        <v>6.24558119</v>
      </c>
      <c r="S69" s="18" t="s">
        <v>481</v>
      </c>
      <c r="T69" s="20" t="s">
        <v>481</v>
      </c>
      <c r="U69" s="18" t="s">
        <v>481</v>
      </c>
      <c r="V69" s="20" t="s">
        <v>481</v>
      </c>
      <c r="W69" s="18" t="s">
        <v>481</v>
      </c>
      <c r="X69" s="20" t="s">
        <v>481</v>
      </c>
      <c r="Y69" s="18" t="s">
        <v>481</v>
      </c>
      <c r="Z69" s="20" t="s">
        <v>481</v>
      </c>
      <c r="AA69" s="18" t="n">
        <v>383.4677119</v>
      </c>
      <c r="AB69" s="20" t="n">
        <v>52.55261202</v>
      </c>
    </row>
    <row r="70" spans="1:28">
      <c r="A70" s="15" t="s">
        <v>545</v>
      </c>
      <c r="B70" s="17" t="n">
        <v>6036</v>
      </c>
      <c r="C70" s="18">
        <f>(0.0/B70*100)</f>
        <v/>
      </c>
      <c r="D70" s="19" t="n">
        <v>6036</v>
      </c>
      <c r="E70" s="18" t="n">
        <v>440.9036</v>
      </c>
      <c r="F70" s="20" t="n">
        <v>57.67728716</v>
      </c>
      <c r="G70" s="18" t="s">
        <v>481</v>
      </c>
      <c r="H70" s="20" t="s">
        <v>481</v>
      </c>
      <c r="I70" s="18" t="n">
        <v>413.44012659</v>
      </c>
      <c r="J70" s="20" t="n">
        <v>18.03212134</v>
      </c>
      <c r="K70" s="18" t="n">
        <v>466.08097239</v>
      </c>
      <c r="L70" s="20" t="n">
        <v>16.0228405</v>
      </c>
      <c r="M70" s="18" t="n">
        <v>472.13387962</v>
      </c>
      <c r="N70" s="20" t="n">
        <v>8.178624279999999</v>
      </c>
      <c r="O70" s="18" t="n">
        <v>482.72995182</v>
      </c>
      <c r="P70" s="20" t="n">
        <v>3.84432635</v>
      </c>
      <c r="Q70" s="18" t="n">
        <v>506.63236491</v>
      </c>
      <c r="R70" s="20" t="n">
        <v>3.40132319</v>
      </c>
      <c r="S70" s="18" t="s">
        <v>481</v>
      </c>
      <c r="T70" s="20" t="s">
        <v>481</v>
      </c>
      <c r="U70" s="18" t="s">
        <v>481</v>
      </c>
      <c r="V70" s="20" t="s">
        <v>481</v>
      </c>
      <c r="W70" s="18" t="s">
        <v>481</v>
      </c>
      <c r="X70" s="20" t="s">
        <v>481</v>
      </c>
      <c r="Y70" s="18" t="s">
        <v>481</v>
      </c>
      <c r="Z70" s="20" t="s">
        <v>481</v>
      </c>
      <c r="AA70" s="18" t="n">
        <v>455.23938259</v>
      </c>
      <c r="AB70" s="20" t="n">
        <v>8.70980239</v>
      </c>
    </row>
    <row r="71" spans="1:28">
      <c r="A71" s="15" t="s">
        <v>546</v>
      </c>
      <c r="B71" s="17" t="n">
        <v>6115</v>
      </c>
      <c r="C71" s="18">
        <f>(0.0/B71*100)</f>
        <v/>
      </c>
      <c r="D71" s="19" t="n">
        <v>6115</v>
      </c>
      <c r="E71" s="18" t="n">
        <v>513.1500508399999</v>
      </c>
      <c r="F71" s="20" t="n">
        <v>18.27206548</v>
      </c>
      <c r="G71" s="18" t="n">
        <v>508.52333606</v>
      </c>
      <c r="H71" s="20" t="n">
        <v>8.692033260000001</v>
      </c>
      <c r="I71" s="18" t="n">
        <v>534.61357923</v>
      </c>
      <c r="J71" s="20" t="n">
        <v>9.331556190000001</v>
      </c>
      <c r="K71" s="18" t="s">
        <v>481</v>
      </c>
      <c r="L71" s="20" t="s">
        <v>481</v>
      </c>
      <c r="M71" s="18" t="n">
        <v>541.88060403</v>
      </c>
      <c r="N71" s="20" t="n">
        <v>2.34603803</v>
      </c>
      <c r="O71" s="18" t="n">
        <v>560.96178104</v>
      </c>
      <c r="P71" s="20" t="n">
        <v>3.56960499</v>
      </c>
      <c r="Q71" s="18" t="n">
        <v>597.3598032899999</v>
      </c>
      <c r="R71" s="20" t="n">
        <v>2.39116892</v>
      </c>
      <c r="S71" s="18" t="s">
        <v>481</v>
      </c>
      <c r="T71" s="20" t="s">
        <v>481</v>
      </c>
      <c r="U71" s="18" t="s">
        <v>481</v>
      </c>
      <c r="V71" s="20" t="s">
        <v>481</v>
      </c>
      <c r="W71" s="18" t="s">
        <v>481</v>
      </c>
      <c r="X71" s="20" t="s">
        <v>481</v>
      </c>
      <c r="Y71" s="18" t="s">
        <v>481</v>
      </c>
      <c r="Z71" s="20" t="s">
        <v>481</v>
      </c>
      <c r="AA71" s="18" t="n">
        <v>513.38294498</v>
      </c>
      <c r="AB71" s="20" t="n">
        <v>14.21717723</v>
      </c>
    </row>
    <row r="72" spans="1:28">
      <c r="A72" s="15" t="s">
        <v>547</v>
      </c>
      <c r="B72" s="17" t="n">
        <v>7708</v>
      </c>
      <c r="C72" s="18">
        <f>(0.0/B72*100)</f>
        <v/>
      </c>
      <c r="D72" s="19" t="n">
        <v>7708</v>
      </c>
      <c r="E72" s="18" t="n">
        <v>415.1644129</v>
      </c>
      <c r="F72" s="20" t="n">
        <v>37.9515379</v>
      </c>
      <c r="G72" s="18" t="n">
        <v>483.86123516</v>
      </c>
      <c r="H72" s="20" t="n">
        <v>15.64324595</v>
      </c>
      <c r="I72" s="18" t="n">
        <v>493.05519189</v>
      </c>
      <c r="J72" s="20" t="n">
        <v>5.50683666</v>
      </c>
      <c r="K72" s="18" t="n">
        <v>544.3413417</v>
      </c>
      <c r="L72" s="20" t="n">
        <v>4.44345157</v>
      </c>
      <c r="M72" s="18" t="n">
        <v>513.65130083</v>
      </c>
      <c r="N72" s="20" t="n">
        <v>4.10623516</v>
      </c>
      <c r="O72" s="18" t="n">
        <v>540.9009039699999</v>
      </c>
      <c r="P72" s="20" t="n">
        <v>3.22940683</v>
      </c>
      <c r="Q72" s="18" t="n">
        <v>588.92673702</v>
      </c>
      <c r="R72" s="20" t="n">
        <v>5.66617079</v>
      </c>
      <c r="S72" s="18" t="s">
        <v>481</v>
      </c>
      <c r="T72" s="20" t="s">
        <v>481</v>
      </c>
      <c r="U72" s="18" t="s">
        <v>481</v>
      </c>
      <c r="V72" s="20" t="s">
        <v>481</v>
      </c>
      <c r="W72" s="18" t="s">
        <v>481</v>
      </c>
      <c r="X72" s="20" t="s">
        <v>481</v>
      </c>
      <c r="Y72" s="18" t="s">
        <v>481</v>
      </c>
      <c r="Z72" s="20" t="s">
        <v>481</v>
      </c>
      <c r="AA72" s="18" t="n">
        <v>415.522963</v>
      </c>
      <c r="AB72" s="20" t="n">
        <v>25.89695653</v>
      </c>
    </row>
    <row r="73" spans="1:28">
      <c r="A73" s="15" t="s">
        <v>548</v>
      </c>
      <c r="B73" s="17" t="n">
        <v>8249</v>
      </c>
      <c r="C73" s="18">
        <f>(0.0/B73*100)</f>
        <v/>
      </c>
      <c r="D73" s="19" t="n">
        <v>8249</v>
      </c>
      <c r="E73" s="18" t="n">
        <v>404.47969752</v>
      </c>
      <c r="F73" s="20" t="n">
        <v>8.62414358</v>
      </c>
      <c r="G73" s="18" t="n">
        <v>408.2937515</v>
      </c>
      <c r="H73" s="20" t="n">
        <v>3.96215167</v>
      </c>
      <c r="I73" s="18" t="n">
        <v>404.8305254</v>
      </c>
      <c r="J73" s="20" t="n">
        <v>3.60485675</v>
      </c>
      <c r="K73" s="18" t="n">
        <v>400.80109327</v>
      </c>
      <c r="L73" s="20" t="n">
        <v>7.10621065</v>
      </c>
      <c r="M73" s="18" t="n">
        <v>405.97205565</v>
      </c>
      <c r="N73" s="20" t="n">
        <v>3.44489806</v>
      </c>
      <c r="O73" s="18" t="s">
        <v>481</v>
      </c>
      <c r="P73" s="20" t="s">
        <v>481</v>
      </c>
      <c r="Q73" s="18" t="n">
        <v>449.23303889</v>
      </c>
      <c r="R73" s="20" t="n">
        <v>6.4367636</v>
      </c>
      <c r="S73" s="18" t="s">
        <v>481</v>
      </c>
      <c r="T73" s="20" t="s">
        <v>481</v>
      </c>
      <c r="U73" s="18" t="s">
        <v>481</v>
      </c>
      <c r="V73" s="20" t="s">
        <v>481</v>
      </c>
      <c r="W73" s="18" t="s">
        <v>481</v>
      </c>
      <c r="X73" s="20" t="s">
        <v>481</v>
      </c>
      <c r="Y73" s="18" t="s">
        <v>481</v>
      </c>
      <c r="Z73" s="20" t="s">
        <v>481</v>
      </c>
      <c r="AA73" s="18" t="n">
        <v>408.6569108</v>
      </c>
      <c r="AB73" s="20" t="n">
        <v>9.50459963</v>
      </c>
    </row>
    <row r="74" spans="1:28">
      <c r="A74" s="15" t="s">
        <v>549</v>
      </c>
      <c r="B74" s="17" t="n">
        <v>4692</v>
      </c>
      <c r="C74" s="18">
        <f>(0.0/B74*100)</f>
        <v/>
      </c>
      <c r="D74" s="19" t="n">
        <v>4692</v>
      </c>
      <c r="E74" s="18" t="n">
        <v>361.24628959</v>
      </c>
      <c r="F74" s="20" t="n">
        <v>12.11587241</v>
      </c>
      <c r="G74" s="18" t="n">
        <v>380.62217941</v>
      </c>
      <c r="H74" s="20" t="n">
        <v>7.63144172</v>
      </c>
      <c r="I74" s="18" t="n">
        <v>392.71203327</v>
      </c>
      <c r="J74" s="20" t="n">
        <v>8.774516970000001</v>
      </c>
      <c r="K74" s="18" t="n">
        <v>391.64777572</v>
      </c>
      <c r="L74" s="20" t="n">
        <v>10.60211779</v>
      </c>
      <c r="M74" s="18" t="n">
        <v>422.60202901</v>
      </c>
      <c r="N74" s="20" t="n">
        <v>2.49971967</v>
      </c>
      <c r="O74" s="18" t="n">
        <v>440.64184689</v>
      </c>
      <c r="P74" s="20" t="n">
        <v>4.18167745</v>
      </c>
      <c r="Q74" s="18" t="n">
        <v>425.25120062</v>
      </c>
      <c r="R74" s="20" t="n">
        <v>3.24109247</v>
      </c>
      <c r="S74" s="18" t="s">
        <v>481</v>
      </c>
      <c r="T74" s="20" t="s">
        <v>481</v>
      </c>
      <c r="U74" s="18" t="s">
        <v>481</v>
      </c>
      <c r="V74" s="20" t="s">
        <v>481</v>
      </c>
      <c r="W74" s="18" t="s">
        <v>481</v>
      </c>
      <c r="X74" s="20" t="s">
        <v>481</v>
      </c>
      <c r="Y74" s="18" t="s">
        <v>481</v>
      </c>
      <c r="Z74" s="20" t="s">
        <v>481</v>
      </c>
      <c r="AA74" s="18" t="n">
        <v>345.57021885</v>
      </c>
      <c r="AB74" s="20" t="n">
        <v>5.65756244</v>
      </c>
    </row>
    <row r="75" spans="1:28">
      <c r="A75" s="15" t="s">
        <v>550</v>
      </c>
      <c r="B75" s="17" t="n">
        <v>5375</v>
      </c>
      <c r="C75" s="18">
        <f>(0.0/B75*100)</f>
        <v/>
      </c>
      <c r="D75" s="19" t="n">
        <v>5375</v>
      </c>
      <c r="E75" s="18" t="n">
        <v>349.89557524</v>
      </c>
      <c r="F75" s="20" t="n">
        <v>6.71265801</v>
      </c>
      <c r="G75" s="18" t="n">
        <v>359.47809341</v>
      </c>
      <c r="H75" s="20" t="n">
        <v>6.0094231</v>
      </c>
      <c r="I75" s="18" t="n">
        <v>320.15001653</v>
      </c>
      <c r="J75" s="20" t="n">
        <v>5.41067314</v>
      </c>
      <c r="K75" s="18" t="n">
        <v>292.17693233</v>
      </c>
      <c r="L75" s="20" t="n">
        <v>16.85057395</v>
      </c>
      <c r="M75" s="18" t="n">
        <v>361.55155743</v>
      </c>
      <c r="N75" s="20" t="n">
        <v>3.00314738</v>
      </c>
      <c r="O75" s="18" t="n">
        <v>380.80121991</v>
      </c>
      <c r="P75" s="20" t="n">
        <v>5.01915972</v>
      </c>
      <c r="Q75" s="18" t="n">
        <v>394.15756102</v>
      </c>
      <c r="R75" s="20" t="n">
        <v>5.98769096</v>
      </c>
      <c r="S75" s="18" t="s">
        <v>481</v>
      </c>
      <c r="T75" s="20" t="s">
        <v>481</v>
      </c>
      <c r="U75" s="18" t="s">
        <v>481</v>
      </c>
      <c r="V75" s="20" t="s">
        <v>481</v>
      </c>
      <c r="W75" s="18" t="s">
        <v>481</v>
      </c>
      <c r="X75" s="20" t="s">
        <v>481</v>
      </c>
      <c r="Y75" s="18" t="s">
        <v>481</v>
      </c>
      <c r="Z75" s="20" t="s">
        <v>481</v>
      </c>
      <c r="AA75" s="18" t="n">
        <v>359.30205102</v>
      </c>
      <c r="AB75" s="20" t="n">
        <v>8.54784003</v>
      </c>
    </row>
    <row r="76" spans="1:28">
      <c r="A76" s="15" t="s">
        <v>551</v>
      </c>
      <c r="B76" s="17" t="n">
        <v>14167</v>
      </c>
      <c r="C76" s="18">
        <f>(0.0/B76*100)</f>
        <v/>
      </c>
      <c r="D76" s="19" t="n">
        <v>14167</v>
      </c>
      <c r="E76" s="18" t="n">
        <v>370.7600272</v>
      </c>
      <c r="F76" s="20" t="n">
        <v>16.65445727</v>
      </c>
      <c r="G76" s="18" t="n">
        <v>383.55016426</v>
      </c>
      <c r="H76" s="20" t="n">
        <v>10.34245366</v>
      </c>
      <c r="I76" s="18" t="n">
        <v>371.73404281</v>
      </c>
      <c r="J76" s="20" t="n">
        <v>8.639310549999999</v>
      </c>
      <c r="K76" s="18" t="n">
        <v>378.42955313</v>
      </c>
      <c r="L76" s="20" t="n">
        <v>9.787099469999999</v>
      </c>
      <c r="M76" s="18" t="n">
        <v>399.75097106</v>
      </c>
      <c r="N76" s="20" t="n">
        <v>3.20241554</v>
      </c>
      <c r="O76" s="18" t="n">
        <v>410.07015539</v>
      </c>
      <c r="P76" s="20" t="n">
        <v>4.58741543</v>
      </c>
      <c r="Q76" s="18" t="n">
        <v>444.30933365</v>
      </c>
      <c r="R76" s="20" t="n">
        <v>2.78019017</v>
      </c>
      <c r="S76" s="18" t="s">
        <v>481</v>
      </c>
      <c r="T76" s="20" t="s">
        <v>481</v>
      </c>
      <c r="U76" s="18" t="s">
        <v>481</v>
      </c>
      <c r="V76" s="20" t="s">
        <v>481</v>
      </c>
      <c r="W76" s="18" t="s">
        <v>481</v>
      </c>
      <c r="X76" s="20" t="s">
        <v>481</v>
      </c>
      <c r="Y76" s="18" t="s">
        <v>481</v>
      </c>
      <c r="Z76" s="20" t="s">
        <v>481</v>
      </c>
      <c r="AA76" s="18" t="n">
        <v>409.61587265</v>
      </c>
      <c r="AB76" s="20" t="n">
        <v>8.344473430000001</v>
      </c>
    </row>
    <row r="77" spans="1:28">
      <c r="A77" s="15" t="s">
        <v>552</v>
      </c>
      <c r="B77" s="17" t="n">
        <v>6062</v>
      </c>
      <c r="C77" s="18">
        <f>(0.0/B77*100)</f>
        <v/>
      </c>
      <c r="D77" s="19" t="n">
        <v>6062</v>
      </c>
      <c r="E77" s="18" t="n">
        <v>349.58058941</v>
      </c>
      <c r="F77" s="20" t="n">
        <v>11.80508664</v>
      </c>
      <c r="G77" s="18" t="n">
        <v>382.58915727</v>
      </c>
      <c r="H77" s="20" t="n">
        <v>4.68754207</v>
      </c>
      <c r="I77" s="18" t="n">
        <v>391.02260995</v>
      </c>
      <c r="J77" s="20" t="n">
        <v>3.74229026</v>
      </c>
      <c r="K77" s="18" t="n">
        <v>403.90183774</v>
      </c>
      <c r="L77" s="20" t="n">
        <v>11.39620146</v>
      </c>
      <c r="M77" s="18" t="n">
        <v>426.87041974</v>
      </c>
      <c r="N77" s="20" t="n">
        <v>2.70937309</v>
      </c>
      <c r="O77" s="18" t="n">
        <v>434.07954102</v>
      </c>
      <c r="P77" s="20" t="n">
        <v>4.96850252</v>
      </c>
      <c r="Q77" s="18" t="n">
        <v>456.44038876</v>
      </c>
      <c r="R77" s="20" t="n">
        <v>5.97848212</v>
      </c>
      <c r="S77" s="18" t="s">
        <v>481</v>
      </c>
      <c r="T77" s="20" t="s">
        <v>481</v>
      </c>
      <c r="U77" s="18" t="s">
        <v>481</v>
      </c>
      <c r="V77" s="20" t="s">
        <v>481</v>
      </c>
      <c r="W77" s="18" t="s">
        <v>481</v>
      </c>
      <c r="X77" s="20" t="s">
        <v>481</v>
      </c>
      <c r="Y77" s="18" t="s">
        <v>481</v>
      </c>
      <c r="Z77" s="20" t="s">
        <v>481</v>
      </c>
      <c r="AA77" s="18" t="n">
        <v>398.56309032</v>
      </c>
      <c r="AB77" s="20" t="n">
        <v>11.86703416</v>
      </c>
    </row>
    <row r="78" spans="1:28">
      <c r="A78" s="15" t="s">
        <v>553</v>
      </c>
      <c r="B78" s="17" t="n">
        <v>5826</v>
      </c>
      <c r="C78" s="18">
        <f>(0.0/B78*100)</f>
        <v/>
      </c>
      <c r="D78" s="19" t="n">
        <v>5826</v>
      </c>
      <c r="E78" s="18" t="n">
        <v>451.41258093</v>
      </c>
      <c r="F78" s="20" t="n">
        <v>8.77408309</v>
      </c>
      <c r="G78" s="18" t="n">
        <v>483.47766024</v>
      </c>
      <c r="H78" s="20" t="n">
        <v>6.57447387</v>
      </c>
      <c r="I78" s="18" t="n">
        <v>485.7844496</v>
      </c>
      <c r="J78" s="20" t="n">
        <v>3.62645651</v>
      </c>
      <c r="K78" s="18" t="n">
        <v>533.37639425</v>
      </c>
      <c r="L78" s="20" t="n">
        <v>16.32829364</v>
      </c>
      <c r="M78" s="18" t="n">
        <v>507.37357667</v>
      </c>
      <c r="N78" s="20" t="n">
        <v>5.65421557</v>
      </c>
      <c r="O78" s="18" t="s">
        <v>481</v>
      </c>
      <c r="P78" s="20" t="s">
        <v>481</v>
      </c>
      <c r="Q78" s="18" t="n">
        <v>567.0459585900001</v>
      </c>
      <c r="R78" s="20" t="n">
        <v>10.08275882</v>
      </c>
      <c r="S78" s="18" t="s">
        <v>481</v>
      </c>
      <c r="T78" s="20" t="s">
        <v>481</v>
      </c>
      <c r="U78" s="18" t="s">
        <v>481</v>
      </c>
      <c r="V78" s="20" t="s">
        <v>481</v>
      </c>
      <c r="W78" s="18" t="s">
        <v>481</v>
      </c>
      <c r="X78" s="20" t="s">
        <v>481</v>
      </c>
      <c r="Y78" s="18" t="s">
        <v>481</v>
      </c>
      <c r="Z78" s="20" t="s">
        <v>481</v>
      </c>
      <c r="AA78" s="18" t="n">
        <v>393.5682877</v>
      </c>
      <c r="AB78" s="20" t="n">
        <v>19.36566489</v>
      </c>
    </row>
    <row customHeight="1" ht="25" r="79" spans="1:28">
      <c r="A79" s="15" t="s">
        <v>554</v>
      </c>
      <c r="B79" s="17" t="n">
        <v>1657</v>
      </c>
      <c r="C79" s="18">
        <f>(0.0/B79*100)</f>
        <v/>
      </c>
      <c r="D79" s="19" t="n">
        <v>1657</v>
      </c>
      <c r="E79" s="18" t="n">
        <v>367.77036665</v>
      </c>
      <c r="F79" s="20" t="n">
        <v>17.25233366</v>
      </c>
      <c r="G79" s="18" t="n">
        <v>383.64336881</v>
      </c>
      <c r="H79" s="20" t="n">
        <v>9.96628078</v>
      </c>
      <c r="I79" s="18" t="n">
        <v>394.28303121</v>
      </c>
      <c r="J79" s="20" t="n">
        <v>11.24809809</v>
      </c>
      <c r="K79" s="18" t="s">
        <v>481</v>
      </c>
      <c r="L79" s="20" t="s">
        <v>481</v>
      </c>
      <c r="M79" s="18" t="n">
        <v>435.99158694</v>
      </c>
      <c r="N79" s="20" t="n">
        <v>7.82371377</v>
      </c>
      <c r="O79" s="18" t="n">
        <v>454.92418713</v>
      </c>
      <c r="P79" s="20" t="n">
        <v>8.2314112</v>
      </c>
      <c r="Q79" s="18" t="n">
        <v>484.56031452</v>
      </c>
      <c r="R79" s="20" t="n">
        <v>7.58932328</v>
      </c>
      <c r="S79" s="18" t="s">
        <v>481</v>
      </c>
      <c r="T79" s="20" t="s">
        <v>481</v>
      </c>
      <c r="U79" s="18" t="s">
        <v>481</v>
      </c>
      <c r="V79" s="20" t="s">
        <v>481</v>
      </c>
      <c r="W79" s="18" t="s">
        <v>481</v>
      </c>
      <c r="X79" s="20" t="s">
        <v>481</v>
      </c>
      <c r="Y79" s="18" t="s">
        <v>481</v>
      </c>
      <c r="Z79" s="20" t="s">
        <v>481</v>
      </c>
      <c r="AA79" s="18" t="n">
        <v>451.26528699</v>
      </c>
      <c r="AB79" s="20" t="n">
        <v>21.81236862</v>
      </c>
    </row>
    <row r="80" spans="1:28">
      <c r="A80" s="15" t="s">
        <v>555</v>
      </c>
      <c r="B80" s="17" t="n">
        <v>7841</v>
      </c>
      <c r="C80" s="18">
        <f>(0.0/B80*100)</f>
        <v/>
      </c>
      <c r="D80" s="19" t="n">
        <v>7841</v>
      </c>
      <c r="E80" s="18" t="n">
        <v>448.0577</v>
      </c>
      <c r="F80" s="20" t="n">
        <v>61.60972192</v>
      </c>
      <c r="G80" s="18" t="n">
        <v>377.04130996</v>
      </c>
      <c r="H80" s="20" t="n">
        <v>40.8012143</v>
      </c>
      <c r="I80" s="18" t="n">
        <v>387.38261872</v>
      </c>
      <c r="J80" s="20" t="n">
        <v>14.27158138</v>
      </c>
      <c r="K80" s="18" t="n">
        <v>427.86781396</v>
      </c>
      <c r="L80" s="20" t="n">
        <v>52.9191597</v>
      </c>
      <c r="M80" s="18" t="n">
        <v>446.06825088</v>
      </c>
      <c r="N80" s="20" t="n">
        <v>7.11424188</v>
      </c>
      <c r="O80" s="18" t="n">
        <v>455.33016159</v>
      </c>
      <c r="P80" s="20" t="n">
        <v>5.01557023</v>
      </c>
      <c r="Q80" s="18" t="n">
        <v>467.04195849</v>
      </c>
      <c r="R80" s="20" t="n">
        <v>5.25569525</v>
      </c>
      <c r="S80" s="18" t="s">
        <v>481</v>
      </c>
      <c r="T80" s="20" t="s">
        <v>481</v>
      </c>
      <c r="U80" s="18" t="s">
        <v>481</v>
      </c>
      <c r="V80" s="20" t="s">
        <v>481</v>
      </c>
      <c r="W80" s="18" t="s">
        <v>481</v>
      </c>
      <c r="X80" s="20" t="s">
        <v>481</v>
      </c>
      <c r="Y80" s="18" t="s">
        <v>481</v>
      </c>
      <c r="Z80" s="20" t="s">
        <v>481</v>
      </c>
      <c r="AA80" s="18" t="s">
        <v>481</v>
      </c>
      <c r="AB80" s="20" t="s">
        <v>481</v>
      </c>
    </row>
    <row r="81" spans="1:28">
      <c r="A81" s="23" t="s">
        <v>556</v>
      </c>
      <c r="B81" s="17" t="n">
        <v>8861</v>
      </c>
      <c r="C81" s="18">
        <f>(0.0/B81*100)</f>
        <v/>
      </c>
      <c r="D81" s="19" t="n">
        <v>8861</v>
      </c>
      <c r="E81" s="18" t="n">
        <v>391.88371467</v>
      </c>
      <c r="F81" s="20" t="n">
        <v>9.296023720000001</v>
      </c>
      <c r="G81" s="18" t="n">
        <v>403.24255731</v>
      </c>
      <c r="H81" s="20" t="n">
        <v>8.381019139999999</v>
      </c>
      <c r="I81" s="18" t="n">
        <v>419.84797337</v>
      </c>
      <c r="J81" s="20" t="n">
        <v>4.87362741</v>
      </c>
      <c r="K81" s="18" t="n">
        <v>434.50235363</v>
      </c>
      <c r="L81" s="20" t="n">
        <v>12.87252267</v>
      </c>
      <c r="M81" s="18" t="n">
        <v>445.12704115</v>
      </c>
      <c r="N81" s="20" t="n">
        <v>3.34207351</v>
      </c>
      <c r="O81" s="18" t="n">
        <v>488.30025283</v>
      </c>
      <c r="P81" s="20" t="n">
        <v>5.3768494</v>
      </c>
      <c r="Q81" s="18" t="n">
        <v>450.56763855</v>
      </c>
      <c r="R81" s="20" t="n">
        <v>5.94003672</v>
      </c>
      <c r="S81" s="18" t="s">
        <v>481</v>
      </c>
      <c r="T81" s="20" t="s">
        <v>481</v>
      </c>
      <c r="U81" s="18" t="s">
        <v>481</v>
      </c>
      <c r="V81" s="20" t="s">
        <v>481</v>
      </c>
      <c r="W81" s="18" t="s">
        <v>481</v>
      </c>
      <c r="X81" s="20" t="s">
        <v>481</v>
      </c>
      <c r="Y81" s="18" t="s">
        <v>481</v>
      </c>
      <c r="Z81" s="20" t="s">
        <v>481</v>
      </c>
      <c r="AA81" s="18" t="n">
        <v>449.68775871</v>
      </c>
      <c r="AB81" s="20" t="n">
        <v>9.96887776</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957</v>
      </c>
    </row>
    <row customHeight="1" ht="30" r="4" spans="1:18">
      <c r="A4" s="6" t="n"/>
      <c r="B4" s="7" t="s">
        <v>462</v>
      </c>
      <c r="C4" s="7" t="s">
        <v>463</v>
      </c>
      <c r="D4" s="8" t="s">
        <v>462</v>
      </c>
      <c r="E4" s="9" t="s">
        <v>958</v>
      </c>
      <c r="F4" s="10" t="n"/>
      <c r="G4" s="9" t="s">
        <v>959</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(0.0/B7*100)</f>
        <v/>
      </c>
      <c r="D7" s="19" t="n">
        <v>14530</v>
      </c>
      <c r="E7" s="18" t="n">
        <v>499.62463081</v>
      </c>
      <c r="F7" s="20" t="n">
        <v>1.6088476</v>
      </c>
      <c r="G7" s="18" t="n">
        <v>445.89382808</v>
      </c>
      <c r="H7" s="20" t="n">
        <v>4.63429577</v>
      </c>
      <c r="I7" s="18" t="s">
        <v>481</v>
      </c>
      <c r="J7" s="20" t="s">
        <v>481</v>
      </c>
      <c r="K7" s="18" t="s">
        <v>481</v>
      </c>
      <c r="L7" s="20" t="s">
        <v>481</v>
      </c>
      <c r="M7" s="18" t="s">
        <v>481</v>
      </c>
      <c r="N7" s="20" t="s">
        <v>481</v>
      </c>
      <c r="O7" s="18" t="s">
        <v>481</v>
      </c>
      <c r="P7" s="20" t="s">
        <v>481</v>
      </c>
      <c r="Q7" s="18" t="n">
        <v>424.06371625</v>
      </c>
      <c r="R7" s="20" t="n">
        <v>6.18316145</v>
      </c>
    </row>
    <row r="8" spans="1:18">
      <c r="A8" s="15" t="s">
        <v>483</v>
      </c>
      <c r="B8" s="17" t="n">
        <v>7007</v>
      </c>
      <c r="C8" s="18">
        <f>(0.0/B8*100)</f>
        <v/>
      </c>
      <c r="D8" s="19" t="n">
        <v>7007</v>
      </c>
      <c r="E8" s="18" t="n">
        <v>508.02180029</v>
      </c>
      <c r="F8" s="20" t="n">
        <v>2.76032137</v>
      </c>
      <c r="G8" s="18" t="n">
        <v>443.06173107</v>
      </c>
      <c r="H8" s="20" t="n">
        <v>4.48400689</v>
      </c>
      <c r="I8" s="18" t="s">
        <v>481</v>
      </c>
      <c r="J8" s="20" t="s">
        <v>481</v>
      </c>
      <c r="K8" s="18" t="s">
        <v>481</v>
      </c>
      <c r="L8" s="20" t="s">
        <v>481</v>
      </c>
      <c r="M8" s="18" t="s">
        <v>481</v>
      </c>
      <c r="N8" s="20" t="s">
        <v>481</v>
      </c>
      <c r="O8" s="18" t="s">
        <v>481</v>
      </c>
      <c r="P8" s="20" t="s">
        <v>481</v>
      </c>
      <c r="Q8" s="18" t="n">
        <v>383.71186633</v>
      </c>
      <c r="R8" s="20" t="n">
        <v>19.97811195</v>
      </c>
    </row>
    <row r="9" spans="1:18">
      <c r="A9" s="15" t="s">
        <v>484</v>
      </c>
      <c r="B9" s="17" t="n">
        <v>9651</v>
      </c>
      <c r="C9" s="18">
        <f>(0.0/B9*100)</f>
        <v/>
      </c>
      <c r="D9" s="19" t="n">
        <v>9651</v>
      </c>
      <c r="E9" s="18" t="n">
        <v>549.27685332</v>
      </c>
      <c r="F9" s="20" t="n">
        <v>2.06856931</v>
      </c>
      <c r="G9" s="18" t="n">
        <v>440.72933489</v>
      </c>
      <c r="H9" s="20" t="n">
        <v>2.54085311</v>
      </c>
      <c r="I9" s="18" t="s">
        <v>481</v>
      </c>
      <c r="J9" s="20" t="s">
        <v>481</v>
      </c>
      <c r="K9" s="18" t="s">
        <v>481</v>
      </c>
      <c r="L9" s="20" t="s">
        <v>481</v>
      </c>
      <c r="M9" s="18" t="s">
        <v>481</v>
      </c>
      <c r="N9" s="20" t="s">
        <v>481</v>
      </c>
      <c r="O9" s="18" t="s">
        <v>481</v>
      </c>
      <c r="P9" s="20" t="s">
        <v>481</v>
      </c>
      <c r="Q9" s="18" t="n">
        <v>393.96949216</v>
      </c>
      <c r="R9" s="20" t="n">
        <v>11.94427848</v>
      </c>
    </row>
    <row r="10" spans="1:18">
      <c r="A10" s="15" t="s">
        <v>485</v>
      </c>
      <c r="B10" s="17" t="n">
        <v>20058</v>
      </c>
      <c r="C10" s="18">
        <f>(0.0/B10*100)</f>
        <v/>
      </c>
      <c r="D10" s="19" t="n">
        <v>20058</v>
      </c>
      <c r="E10" s="18" t="n">
        <v>521.39618178</v>
      </c>
      <c r="F10" s="20" t="n">
        <v>2.32069712</v>
      </c>
      <c r="G10" s="18" t="n">
        <v>434.9183831</v>
      </c>
      <c r="H10" s="20" t="n">
        <v>4.97718256</v>
      </c>
      <c r="I10" s="18" t="s">
        <v>481</v>
      </c>
      <c r="J10" s="20" t="s">
        <v>481</v>
      </c>
      <c r="K10" s="18" t="s">
        <v>481</v>
      </c>
      <c r="L10" s="20" t="s">
        <v>481</v>
      </c>
      <c r="M10" s="18" t="s">
        <v>481</v>
      </c>
      <c r="N10" s="20" t="s">
        <v>481</v>
      </c>
      <c r="O10" s="18" t="s">
        <v>481</v>
      </c>
      <c r="P10" s="20" t="s">
        <v>481</v>
      </c>
      <c r="Q10" s="18" t="n">
        <v>490.33289198</v>
      </c>
      <c r="R10" s="20" t="n">
        <v>10.82135758</v>
      </c>
    </row>
    <row r="11" spans="1:18">
      <c r="A11" s="15" t="s">
        <v>486</v>
      </c>
      <c r="B11" s="17" t="n">
        <v>7053</v>
      </c>
      <c r="C11" s="18">
        <f>(0.0/B11*100)</f>
        <v/>
      </c>
      <c r="D11" s="19" t="n">
        <v>7053</v>
      </c>
      <c r="E11" s="18" t="n">
        <v>441.70482827</v>
      </c>
      <c r="F11" s="20" t="n">
        <v>2.52950205</v>
      </c>
      <c r="G11" s="18" t="n">
        <v>368.10008867</v>
      </c>
      <c r="H11" s="20" t="n">
        <v>3.42978409</v>
      </c>
      <c r="I11" s="18" t="s">
        <v>481</v>
      </c>
      <c r="J11" s="20" t="s">
        <v>481</v>
      </c>
      <c r="K11" s="18" t="s">
        <v>481</v>
      </c>
      <c r="L11" s="20" t="s">
        <v>481</v>
      </c>
      <c r="M11" s="18" t="s">
        <v>481</v>
      </c>
      <c r="N11" s="20" t="s">
        <v>481</v>
      </c>
      <c r="O11" s="18" t="s">
        <v>481</v>
      </c>
      <c r="P11" s="20" t="s">
        <v>481</v>
      </c>
      <c r="Q11" s="18" t="n">
        <v>355.39058401</v>
      </c>
      <c r="R11" s="20" t="n">
        <v>11.53616733</v>
      </c>
    </row>
    <row r="12" spans="1:18">
      <c r="A12" s="15" t="s">
        <v>487</v>
      </c>
      <c r="B12" s="17" t="n">
        <v>6894</v>
      </c>
      <c r="C12" s="18">
        <f>(0.0/B12*100)</f>
        <v/>
      </c>
      <c r="D12" s="19" t="n">
        <v>6894</v>
      </c>
      <c r="E12" s="18" t="n">
        <v>502.00641329</v>
      </c>
      <c r="F12" s="20" t="n">
        <v>2.10331663</v>
      </c>
      <c r="G12" s="18" t="n">
        <v>382.79873199</v>
      </c>
      <c r="H12" s="20" t="n">
        <v>6.58338993</v>
      </c>
      <c r="I12" s="18" t="s">
        <v>481</v>
      </c>
      <c r="J12" s="20" t="s">
        <v>481</v>
      </c>
      <c r="K12" s="18" t="s">
        <v>481</v>
      </c>
      <c r="L12" s="20" t="s">
        <v>481</v>
      </c>
      <c r="M12" s="18" t="s">
        <v>481</v>
      </c>
      <c r="N12" s="20" t="s">
        <v>481</v>
      </c>
      <c r="O12" s="18" t="s">
        <v>481</v>
      </c>
      <c r="P12" s="20" t="s">
        <v>481</v>
      </c>
      <c r="Q12" s="18" t="n">
        <v>377.80980421</v>
      </c>
      <c r="R12" s="20" t="n">
        <v>14.34945916</v>
      </c>
    </row>
    <row r="13" spans="1:18">
      <c r="A13" s="15" t="s">
        <v>488</v>
      </c>
      <c r="B13" s="17" t="n">
        <v>7161</v>
      </c>
      <c r="C13" s="18">
        <f>(0.0/B13*100)</f>
        <v/>
      </c>
      <c r="D13" s="19" t="n">
        <v>7161</v>
      </c>
      <c r="E13" s="18" t="n">
        <v>517.09622301</v>
      </c>
      <c r="F13" s="20" t="n">
        <v>2.24418186</v>
      </c>
      <c r="G13" s="18" t="n">
        <v>441.62724052</v>
      </c>
      <c r="H13" s="20" t="n">
        <v>7.06694825</v>
      </c>
      <c r="I13" s="18" t="s">
        <v>481</v>
      </c>
      <c r="J13" s="20" t="s">
        <v>481</v>
      </c>
      <c r="K13" s="18" t="s">
        <v>481</v>
      </c>
      <c r="L13" s="20" t="s">
        <v>481</v>
      </c>
      <c r="M13" s="18" t="s">
        <v>481</v>
      </c>
      <c r="N13" s="20" t="s">
        <v>481</v>
      </c>
      <c r="O13" s="18" t="s">
        <v>481</v>
      </c>
      <c r="P13" s="20" t="s">
        <v>481</v>
      </c>
      <c r="Q13" s="18" t="n">
        <v>451.86325113</v>
      </c>
      <c r="R13" s="20" t="n">
        <v>4.78467688</v>
      </c>
    </row>
    <row r="14" spans="1:18">
      <c r="A14" s="15" t="s">
        <v>489</v>
      </c>
      <c r="B14" s="17" t="n">
        <v>5587</v>
      </c>
      <c r="C14" s="18">
        <f>(0.0/B14*100)</f>
        <v/>
      </c>
      <c r="D14" s="19" t="n">
        <v>5587</v>
      </c>
      <c r="E14" s="18" t="n">
        <v>523.18436867</v>
      </c>
      <c r="F14" s="20" t="n">
        <v>2.06363147</v>
      </c>
      <c r="G14" s="18" t="n">
        <v>447.98903092</v>
      </c>
      <c r="H14" s="20" t="n">
        <v>7.94281878</v>
      </c>
      <c r="I14" s="18" t="s">
        <v>481</v>
      </c>
      <c r="J14" s="20" t="s">
        <v>481</v>
      </c>
      <c r="K14" s="18" t="s">
        <v>481</v>
      </c>
      <c r="L14" s="20" t="s">
        <v>481</v>
      </c>
      <c r="M14" s="18" t="s">
        <v>481</v>
      </c>
      <c r="N14" s="20" t="s">
        <v>481</v>
      </c>
      <c r="O14" s="18" t="s">
        <v>481</v>
      </c>
      <c r="P14" s="20" t="s">
        <v>481</v>
      </c>
      <c r="Q14" s="18" t="n">
        <v>473.08574521</v>
      </c>
      <c r="R14" s="20" t="n">
        <v>10.43811777</v>
      </c>
    </row>
    <row r="15" spans="1:18">
      <c r="A15" s="15" t="s">
        <v>490</v>
      </c>
      <c r="B15" s="17" t="n">
        <v>5882</v>
      </c>
      <c r="C15" s="18">
        <f>(0.0/B15*100)</f>
        <v/>
      </c>
      <c r="D15" s="19" t="n">
        <v>5882</v>
      </c>
      <c r="E15" s="18" t="n">
        <v>516.49042796</v>
      </c>
      <c r="F15" s="20" t="n">
        <v>2.18305907</v>
      </c>
      <c r="G15" s="18" t="n">
        <v>406.26436897</v>
      </c>
      <c r="H15" s="20" t="n">
        <v>9.2113031</v>
      </c>
      <c r="I15" s="18" t="s">
        <v>481</v>
      </c>
      <c r="J15" s="20" t="s">
        <v>481</v>
      </c>
      <c r="K15" s="18" t="s">
        <v>481</v>
      </c>
      <c r="L15" s="20" t="s">
        <v>481</v>
      </c>
      <c r="M15" s="18" t="s">
        <v>481</v>
      </c>
      <c r="N15" s="20" t="s">
        <v>481</v>
      </c>
      <c r="O15" s="18" t="s">
        <v>481</v>
      </c>
      <c r="P15" s="20" t="s">
        <v>481</v>
      </c>
      <c r="Q15" s="18" t="n">
        <v>421.27757749</v>
      </c>
      <c r="R15" s="20" t="n">
        <v>16.48393048</v>
      </c>
    </row>
    <row r="16" spans="1:18">
      <c r="A16" s="15" t="s">
        <v>491</v>
      </c>
      <c r="B16" s="17" t="n">
        <v>6108</v>
      </c>
      <c r="C16" s="18">
        <f>(0.0/B16*100)</f>
        <v/>
      </c>
      <c r="D16" s="19" t="n">
        <v>6108</v>
      </c>
      <c r="E16" s="18" t="n">
        <v>520.6227913</v>
      </c>
      <c r="F16" s="20" t="n">
        <v>2.23069266</v>
      </c>
      <c r="G16" s="18" t="n">
        <v>405.33731161</v>
      </c>
      <c r="H16" s="20" t="n">
        <v>4.13479708</v>
      </c>
      <c r="I16" s="18" t="s">
        <v>481</v>
      </c>
      <c r="J16" s="20" t="s">
        <v>481</v>
      </c>
      <c r="K16" s="18" t="s">
        <v>481</v>
      </c>
      <c r="L16" s="20" t="s">
        <v>481</v>
      </c>
      <c r="M16" s="18" t="s">
        <v>481</v>
      </c>
      <c r="N16" s="20" t="s">
        <v>481</v>
      </c>
      <c r="O16" s="18" t="s">
        <v>481</v>
      </c>
      <c r="P16" s="20" t="s">
        <v>481</v>
      </c>
      <c r="Q16" s="18" t="n">
        <v>416.19000435</v>
      </c>
      <c r="R16" s="20" t="n">
        <v>10.12679134</v>
      </c>
    </row>
    <row r="17" spans="1:18">
      <c r="A17" s="15" t="s">
        <v>492</v>
      </c>
      <c r="B17" s="17" t="n">
        <v>6504</v>
      </c>
      <c r="C17" s="18">
        <f>(0.0/B17*100)</f>
        <v/>
      </c>
      <c r="D17" s="19" t="n">
        <v>6504</v>
      </c>
      <c r="E17" s="18" t="n">
        <v>525.3477904</v>
      </c>
      <c r="F17" s="20" t="n">
        <v>2.84905142</v>
      </c>
      <c r="G17" s="18" t="n">
        <v>454.31670022</v>
      </c>
      <c r="H17" s="20" t="n">
        <v>4.47689792</v>
      </c>
      <c r="I17" s="18" t="s">
        <v>481</v>
      </c>
      <c r="J17" s="20" t="s">
        <v>481</v>
      </c>
      <c r="K17" s="18" t="s">
        <v>481</v>
      </c>
      <c r="L17" s="20" t="s">
        <v>481</v>
      </c>
      <c r="M17" s="18" t="s">
        <v>481</v>
      </c>
      <c r="N17" s="20" t="s">
        <v>481</v>
      </c>
      <c r="O17" s="18" t="s">
        <v>481</v>
      </c>
      <c r="P17" s="20" t="s">
        <v>481</v>
      </c>
      <c r="Q17" s="18" t="n">
        <v>463.38652142</v>
      </c>
      <c r="R17" s="20" t="n">
        <v>5.50180848</v>
      </c>
    </row>
    <row r="18" spans="1:18">
      <c r="A18" s="15" t="s">
        <v>493</v>
      </c>
      <c r="B18" s="17" t="n">
        <v>5532</v>
      </c>
      <c r="C18" s="18">
        <f>(0.0/B18*100)</f>
        <v/>
      </c>
      <c r="D18" s="19" t="n">
        <v>5532</v>
      </c>
      <c r="E18" s="18" t="n">
        <v>458.89464564</v>
      </c>
      <c r="F18" s="20" t="n">
        <v>3.65341964</v>
      </c>
      <c r="G18" s="18" t="n">
        <v>358.2202702</v>
      </c>
      <c r="H18" s="20" t="n">
        <v>8.606668340000001</v>
      </c>
      <c r="I18" s="18" t="s">
        <v>481</v>
      </c>
      <c r="J18" s="20" t="s">
        <v>481</v>
      </c>
      <c r="K18" s="18" t="s">
        <v>481</v>
      </c>
      <c r="L18" s="20" t="s">
        <v>481</v>
      </c>
      <c r="M18" s="18" t="s">
        <v>481</v>
      </c>
      <c r="N18" s="20" t="s">
        <v>481</v>
      </c>
      <c r="O18" s="18" t="s">
        <v>481</v>
      </c>
      <c r="P18" s="20" t="s">
        <v>481</v>
      </c>
      <c r="Q18" s="18" t="n">
        <v>426.20829264</v>
      </c>
      <c r="R18" s="20" t="n">
        <v>18.51831528</v>
      </c>
    </row>
    <row r="19" spans="1:18">
      <c r="A19" s="15" t="s">
        <v>494</v>
      </c>
      <c r="B19" s="17" t="n">
        <v>5658</v>
      </c>
      <c r="C19" s="18">
        <f>(0.0/B19*100)</f>
        <v/>
      </c>
      <c r="D19" s="19" t="n">
        <v>5658</v>
      </c>
      <c r="E19" s="18" t="n">
        <v>487.32081983</v>
      </c>
      <c r="F19" s="20" t="n">
        <v>2.51360055</v>
      </c>
      <c r="G19" s="18" t="n">
        <v>384.62691545</v>
      </c>
      <c r="H19" s="20" t="n">
        <v>6.05304087</v>
      </c>
      <c r="I19" s="18" t="s">
        <v>481</v>
      </c>
      <c r="J19" s="20" t="s">
        <v>481</v>
      </c>
      <c r="K19" s="18" t="s">
        <v>481</v>
      </c>
      <c r="L19" s="20" t="s">
        <v>481</v>
      </c>
      <c r="M19" s="18" t="s">
        <v>481</v>
      </c>
      <c r="N19" s="20" t="s">
        <v>481</v>
      </c>
      <c r="O19" s="18" t="s">
        <v>481</v>
      </c>
      <c r="P19" s="20" t="s">
        <v>481</v>
      </c>
      <c r="Q19" s="18" t="n">
        <v>425.82470555</v>
      </c>
      <c r="R19" s="20" t="n">
        <v>12.10440643</v>
      </c>
    </row>
    <row r="20" spans="1:18">
      <c r="A20" s="15" t="s">
        <v>495</v>
      </c>
      <c r="B20" s="17" t="n">
        <v>3371</v>
      </c>
      <c r="C20" s="18">
        <f>(0.0/B20*100)</f>
        <v/>
      </c>
      <c r="D20" s="19" t="n">
        <v>3371</v>
      </c>
      <c r="E20" s="18" t="n">
        <v>489.84215229</v>
      </c>
      <c r="F20" s="20" t="n">
        <v>2.09861769</v>
      </c>
      <c r="G20" s="18" t="n">
        <v>388.95298793</v>
      </c>
      <c r="H20" s="20" t="n">
        <v>17.54834036</v>
      </c>
      <c r="I20" s="18" t="s">
        <v>481</v>
      </c>
      <c r="J20" s="20" t="s">
        <v>481</v>
      </c>
      <c r="K20" s="18" t="s">
        <v>481</v>
      </c>
      <c r="L20" s="20" t="s">
        <v>481</v>
      </c>
      <c r="M20" s="18" t="s">
        <v>481</v>
      </c>
      <c r="N20" s="20" t="s">
        <v>481</v>
      </c>
      <c r="O20" s="18" t="s">
        <v>481</v>
      </c>
      <c r="P20" s="20" t="s">
        <v>481</v>
      </c>
      <c r="Q20" s="18" t="n">
        <v>462.02733953</v>
      </c>
      <c r="R20" s="20" t="n">
        <v>12.06972893</v>
      </c>
    </row>
    <row r="21" spans="1:18">
      <c r="A21" s="15" t="s">
        <v>496</v>
      </c>
      <c r="B21" s="17" t="n">
        <v>5741</v>
      </c>
      <c r="C21" s="18">
        <f>(0.0/B21*100)</f>
        <v/>
      </c>
      <c r="D21" s="19" t="n">
        <v>5741</v>
      </c>
      <c r="E21" s="18" t="n">
        <v>507.86229334</v>
      </c>
      <c r="F21" s="20" t="n">
        <v>2.07038725</v>
      </c>
      <c r="G21" s="18" t="n">
        <v>452.1995356</v>
      </c>
      <c r="H21" s="20" t="n">
        <v>5.86845305</v>
      </c>
      <c r="I21" s="18" t="s">
        <v>481</v>
      </c>
      <c r="J21" s="20" t="s">
        <v>481</v>
      </c>
      <c r="K21" s="18" t="s">
        <v>481</v>
      </c>
      <c r="L21" s="20" t="s">
        <v>481</v>
      </c>
      <c r="M21" s="18" t="s">
        <v>481</v>
      </c>
      <c r="N21" s="20" t="s">
        <v>481</v>
      </c>
      <c r="O21" s="18" t="s">
        <v>481</v>
      </c>
      <c r="P21" s="20" t="s">
        <v>481</v>
      </c>
      <c r="Q21" s="18" t="n">
        <v>490.71445801</v>
      </c>
      <c r="R21" s="20" t="n">
        <v>18.25073421</v>
      </c>
    </row>
    <row r="22" spans="1:18">
      <c r="A22" s="15" t="s">
        <v>497</v>
      </c>
      <c r="B22" s="17" t="n">
        <v>6598</v>
      </c>
      <c r="C22" s="18">
        <f>(0.0/B22*100)</f>
        <v/>
      </c>
      <c r="D22" s="19" t="n">
        <v>6598</v>
      </c>
      <c r="E22" s="18" t="n">
        <v>482.28740693</v>
      </c>
      <c r="F22" s="20" t="n">
        <v>3.66002632</v>
      </c>
      <c r="G22" s="18" t="n">
        <v>361.04747903</v>
      </c>
      <c r="H22" s="20" t="n">
        <v>6.09946278</v>
      </c>
      <c r="I22" s="18" t="s">
        <v>481</v>
      </c>
      <c r="J22" s="20" t="s">
        <v>481</v>
      </c>
      <c r="K22" s="18" t="s">
        <v>481</v>
      </c>
      <c r="L22" s="20" t="s">
        <v>481</v>
      </c>
      <c r="M22" s="18" t="s">
        <v>481</v>
      </c>
      <c r="N22" s="20" t="s">
        <v>481</v>
      </c>
      <c r="O22" s="18" t="s">
        <v>481</v>
      </c>
      <c r="P22" s="20" t="s">
        <v>481</v>
      </c>
      <c r="Q22" s="18" t="n">
        <v>372.02991603</v>
      </c>
      <c r="R22" s="20" t="n">
        <v>11.82568518</v>
      </c>
    </row>
    <row r="23" spans="1:18">
      <c r="A23" s="15" t="s">
        <v>498</v>
      </c>
      <c r="B23" s="17" t="n">
        <v>11583</v>
      </c>
      <c r="C23" s="18">
        <f>(0.0/B23*100)</f>
        <v/>
      </c>
      <c r="D23" s="19" t="n">
        <v>11583</v>
      </c>
      <c r="E23" s="18" t="n">
        <v>503.14629765</v>
      </c>
      <c r="F23" s="20" t="n">
        <v>2.92189253</v>
      </c>
      <c r="G23" s="18" t="n">
        <v>422.16193871</v>
      </c>
      <c r="H23" s="20" t="n">
        <v>4.70143462</v>
      </c>
      <c r="I23" s="18" t="s">
        <v>481</v>
      </c>
      <c r="J23" s="20" t="s">
        <v>481</v>
      </c>
      <c r="K23" s="18" t="s">
        <v>481</v>
      </c>
      <c r="L23" s="20" t="s">
        <v>481</v>
      </c>
      <c r="M23" s="18" t="s">
        <v>481</v>
      </c>
      <c r="N23" s="20" t="s">
        <v>481</v>
      </c>
      <c r="O23" s="18" t="s">
        <v>481</v>
      </c>
      <c r="P23" s="20" t="s">
        <v>481</v>
      </c>
      <c r="Q23" s="18" t="n">
        <v>434.84957759</v>
      </c>
      <c r="R23" s="20" t="n">
        <v>12.30552667</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s">
        <v>481</v>
      </c>
      <c r="P24" s="20" t="s">
        <v>481</v>
      </c>
      <c r="Q24" s="18" t="n">
        <v>532.4398722</v>
      </c>
      <c r="R24" s="20" t="n">
        <v>3.00001481</v>
      </c>
    </row>
    <row r="25" spans="1:18">
      <c r="A25" s="15" t="s">
        <v>500</v>
      </c>
      <c r="B25" s="17" t="n">
        <v>5581</v>
      </c>
      <c r="C25" s="18">
        <f>(0.0/B25*100)</f>
        <v/>
      </c>
      <c r="D25" s="19" t="n">
        <v>5581</v>
      </c>
      <c r="E25" s="18" t="n">
        <v>524.93460736</v>
      </c>
      <c r="F25" s="20" t="n">
        <v>3.69633048</v>
      </c>
      <c r="G25" s="18" t="n">
        <v>509.2220362</v>
      </c>
      <c r="H25" s="20" t="n">
        <v>9.46180186</v>
      </c>
      <c r="I25" s="18" t="s">
        <v>481</v>
      </c>
      <c r="J25" s="20" t="s">
        <v>481</v>
      </c>
      <c r="K25" s="18" t="s">
        <v>481</v>
      </c>
      <c r="L25" s="20" t="s">
        <v>481</v>
      </c>
      <c r="M25" s="18" t="s">
        <v>481</v>
      </c>
      <c r="N25" s="20" t="s">
        <v>481</v>
      </c>
      <c r="O25" s="18" t="s">
        <v>481</v>
      </c>
      <c r="P25" s="20" t="s">
        <v>481</v>
      </c>
      <c r="Q25" s="18" t="n">
        <v>509.89998328</v>
      </c>
      <c r="R25" s="20" t="n">
        <v>26.97202291</v>
      </c>
    </row>
    <row r="26" spans="1:18">
      <c r="A26" s="15" t="s">
        <v>501</v>
      </c>
      <c r="B26" s="17" t="n">
        <v>4869</v>
      </c>
      <c r="C26" s="18">
        <f>(0.0/B26*100)</f>
        <v/>
      </c>
      <c r="D26" s="19" t="n">
        <v>4869</v>
      </c>
      <c r="E26" s="18" t="n">
        <v>487.81125607</v>
      </c>
      <c r="F26" s="20" t="n">
        <v>1.86806413</v>
      </c>
      <c r="G26" s="18" t="n">
        <v>389.84888843</v>
      </c>
      <c r="H26" s="20" t="n">
        <v>6.7304764</v>
      </c>
      <c r="I26" s="18" t="s">
        <v>481</v>
      </c>
      <c r="J26" s="20" t="s">
        <v>481</v>
      </c>
      <c r="K26" s="18" t="s">
        <v>481</v>
      </c>
      <c r="L26" s="20" t="s">
        <v>481</v>
      </c>
      <c r="M26" s="18" t="s">
        <v>481</v>
      </c>
      <c r="N26" s="20" t="s">
        <v>481</v>
      </c>
      <c r="O26" s="18" t="s">
        <v>481</v>
      </c>
      <c r="P26" s="20" t="s">
        <v>481</v>
      </c>
      <c r="Q26" s="18" t="n">
        <v>425.52406133</v>
      </c>
      <c r="R26" s="20" t="n">
        <v>9.63476788</v>
      </c>
    </row>
    <row r="27" spans="1:18">
      <c r="A27" s="15" t="s">
        <v>502</v>
      </c>
      <c r="B27" s="17" t="n">
        <v>5299</v>
      </c>
      <c r="C27" s="18">
        <f>(0.0/B27*100)</f>
        <v/>
      </c>
      <c r="D27" s="19" t="n">
        <v>5299</v>
      </c>
      <c r="E27" s="18" t="n">
        <v>512.63371989</v>
      </c>
      <c r="F27" s="20" t="n">
        <v>1.42959921</v>
      </c>
      <c r="G27" s="18" t="n">
        <v>429.5004353</v>
      </c>
      <c r="H27" s="20" t="n">
        <v>2.60742895</v>
      </c>
      <c r="I27" s="18" t="s">
        <v>481</v>
      </c>
      <c r="J27" s="20" t="s">
        <v>481</v>
      </c>
      <c r="K27" s="18" t="s">
        <v>481</v>
      </c>
      <c r="L27" s="20" t="s">
        <v>481</v>
      </c>
      <c r="M27" s="18" t="s">
        <v>481</v>
      </c>
      <c r="N27" s="20" t="s">
        <v>481</v>
      </c>
      <c r="O27" s="18" t="s">
        <v>481</v>
      </c>
      <c r="P27" s="20" t="s">
        <v>481</v>
      </c>
      <c r="Q27" s="18" t="n">
        <v>399.27757898</v>
      </c>
      <c r="R27" s="20" t="n">
        <v>10.09777988</v>
      </c>
    </row>
    <row r="28" spans="1:18">
      <c r="A28" s="15" t="s">
        <v>503</v>
      </c>
      <c r="B28" s="17" t="n">
        <v>7568</v>
      </c>
      <c r="C28" s="18">
        <f>(0.0/B28*100)</f>
        <v/>
      </c>
      <c r="D28" s="19" t="n">
        <v>7568</v>
      </c>
      <c r="E28" s="18" t="n">
        <v>418.37848326</v>
      </c>
      <c r="F28" s="20" t="n">
        <v>2.23939944</v>
      </c>
      <c r="G28" s="18" t="n">
        <v>356.2498765</v>
      </c>
      <c r="H28" s="20" t="n">
        <v>4.00538262</v>
      </c>
      <c r="I28" s="18" t="s">
        <v>481</v>
      </c>
      <c r="J28" s="20" t="s">
        <v>481</v>
      </c>
      <c r="K28" s="18" t="s">
        <v>481</v>
      </c>
      <c r="L28" s="20" t="s">
        <v>481</v>
      </c>
      <c r="M28" s="18" t="s">
        <v>481</v>
      </c>
      <c r="N28" s="20" t="s">
        <v>481</v>
      </c>
      <c r="O28" s="18" t="s">
        <v>481</v>
      </c>
      <c r="P28" s="20" t="s">
        <v>481</v>
      </c>
      <c r="Q28" s="18" t="n">
        <v>355.91518459</v>
      </c>
      <c r="R28" s="20" t="n">
        <v>11.19714963</v>
      </c>
    </row>
    <row r="29" spans="1:18">
      <c r="A29" s="15" t="s">
        <v>504</v>
      </c>
      <c r="B29" s="17" t="n">
        <v>5385</v>
      </c>
      <c r="C29" s="18">
        <f>(0.0/B29*100)</f>
        <v/>
      </c>
      <c r="D29" s="19" t="n">
        <v>5385</v>
      </c>
      <c r="E29" s="18" t="n">
        <v>528.44853022</v>
      </c>
      <c r="F29" s="20" t="n">
        <v>2.40525677</v>
      </c>
      <c r="G29" s="18" t="n">
        <v>475.09630095</v>
      </c>
      <c r="H29" s="20" t="n">
        <v>3.14852311</v>
      </c>
      <c r="I29" s="18" t="s">
        <v>481</v>
      </c>
      <c r="J29" s="20" t="s">
        <v>481</v>
      </c>
      <c r="K29" s="18" t="s">
        <v>481</v>
      </c>
      <c r="L29" s="20" t="s">
        <v>481</v>
      </c>
      <c r="M29" s="18" t="s">
        <v>481</v>
      </c>
      <c r="N29" s="20" t="s">
        <v>481</v>
      </c>
      <c r="O29" s="18" t="s">
        <v>481</v>
      </c>
      <c r="P29" s="20" t="s">
        <v>481</v>
      </c>
      <c r="Q29" s="18" t="n">
        <v>370.48271094</v>
      </c>
      <c r="R29" s="20" t="n">
        <v>9.14162728</v>
      </c>
    </row>
    <row r="30" spans="1:18">
      <c r="A30" s="15" t="s">
        <v>505</v>
      </c>
      <c r="B30" s="17" t="n">
        <v>4520</v>
      </c>
      <c r="C30" s="18">
        <f>(0.0/B30*100)</f>
        <v/>
      </c>
      <c r="D30" s="19" t="n">
        <v>4520</v>
      </c>
      <c r="E30" s="18" t="n">
        <v>499.04316436</v>
      </c>
      <c r="F30" s="20" t="n">
        <v>2.2909309</v>
      </c>
      <c r="G30" s="18" t="n">
        <v>447.53839788</v>
      </c>
      <c r="H30" s="20" t="n">
        <v>6.89322703</v>
      </c>
      <c r="I30" s="18" t="s">
        <v>481</v>
      </c>
      <c r="J30" s="20" t="s">
        <v>481</v>
      </c>
      <c r="K30" s="18" t="s">
        <v>481</v>
      </c>
      <c r="L30" s="20" t="s">
        <v>481</v>
      </c>
      <c r="M30" s="18" t="s">
        <v>481</v>
      </c>
      <c r="N30" s="20" t="s">
        <v>481</v>
      </c>
      <c r="O30" s="18" t="s">
        <v>481</v>
      </c>
      <c r="P30" s="20" t="s">
        <v>481</v>
      </c>
      <c r="Q30" s="18" t="n">
        <v>457.73275976</v>
      </c>
      <c r="R30" s="20" t="n">
        <v>10.70262988</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s">
        <v>481</v>
      </c>
      <c r="P31" s="20" t="s">
        <v>481</v>
      </c>
      <c r="Q31" s="18" t="n">
        <v>501.72981506</v>
      </c>
      <c r="R31" s="20" t="n">
        <v>2.23163648</v>
      </c>
    </row>
    <row r="32" spans="1:18">
      <c r="A32" s="15" t="s">
        <v>507</v>
      </c>
      <c r="B32" s="17" t="n">
        <v>4478</v>
      </c>
      <c r="C32" s="18">
        <f>(0.0/B32*100)</f>
        <v/>
      </c>
      <c r="D32" s="19" t="n">
        <v>4478</v>
      </c>
      <c r="E32" s="18" t="n">
        <v>510.78129135</v>
      </c>
      <c r="F32" s="20" t="n">
        <v>2.29268564</v>
      </c>
      <c r="G32" s="18" t="n">
        <v>395.84141952</v>
      </c>
      <c r="H32" s="20" t="n">
        <v>6.36839603</v>
      </c>
      <c r="I32" s="18" t="s">
        <v>481</v>
      </c>
      <c r="J32" s="20" t="s">
        <v>481</v>
      </c>
      <c r="K32" s="18" t="s">
        <v>481</v>
      </c>
      <c r="L32" s="20" t="s">
        <v>481</v>
      </c>
      <c r="M32" s="18" t="s">
        <v>481</v>
      </c>
      <c r="N32" s="20" t="s">
        <v>481</v>
      </c>
      <c r="O32" s="18" t="s">
        <v>481</v>
      </c>
      <c r="P32" s="20" t="s">
        <v>481</v>
      </c>
      <c r="Q32" s="18" t="n">
        <v>393.67701282</v>
      </c>
      <c r="R32" s="20" t="n">
        <v>38.49499439</v>
      </c>
    </row>
    <row r="33" spans="1:18">
      <c r="A33" s="15" t="s">
        <v>508</v>
      </c>
      <c r="B33" s="17" t="n">
        <v>7325</v>
      </c>
      <c r="C33" s="18">
        <f>(0.0/B33*100)</f>
        <v/>
      </c>
      <c r="D33" s="19" t="n">
        <v>7325</v>
      </c>
      <c r="E33" s="18" t="n">
        <v>531.56141714</v>
      </c>
      <c r="F33" s="20" t="n">
        <v>2.36934445</v>
      </c>
      <c r="G33" s="18" t="n">
        <v>407.75025249</v>
      </c>
      <c r="H33" s="20" t="n">
        <v>2.9190497</v>
      </c>
      <c r="I33" s="18" t="s">
        <v>481</v>
      </c>
      <c r="J33" s="20" t="s">
        <v>481</v>
      </c>
      <c r="K33" s="18" t="s">
        <v>481</v>
      </c>
      <c r="L33" s="20" t="s">
        <v>481</v>
      </c>
      <c r="M33" s="18" t="s">
        <v>481</v>
      </c>
      <c r="N33" s="20" t="s">
        <v>481</v>
      </c>
      <c r="O33" s="18" t="s">
        <v>481</v>
      </c>
      <c r="P33" s="20" t="s">
        <v>481</v>
      </c>
      <c r="Q33" s="18" t="n">
        <v>412.7808412</v>
      </c>
      <c r="R33" s="20" t="n">
        <v>12.63360385</v>
      </c>
    </row>
    <row r="34" spans="1:18">
      <c r="A34" s="15" t="s">
        <v>509</v>
      </c>
      <c r="B34" s="17" t="n">
        <v>6350</v>
      </c>
      <c r="C34" s="18">
        <f>(0.0/B34*100)</f>
        <v/>
      </c>
      <c r="D34" s="19" t="n">
        <v>6350</v>
      </c>
      <c r="E34" s="18" t="n">
        <v>488.3996824</v>
      </c>
      <c r="F34" s="20" t="n">
        <v>2.4242216</v>
      </c>
      <c r="G34" s="18" t="n">
        <v>354.52101367</v>
      </c>
      <c r="H34" s="20" t="n">
        <v>7.13632354</v>
      </c>
      <c r="I34" s="18" t="s">
        <v>481</v>
      </c>
      <c r="J34" s="20" t="s">
        <v>481</v>
      </c>
      <c r="K34" s="18" t="s">
        <v>481</v>
      </c>
      <c r="L34" s="20" t="s">
        <v>481</v>
      </c>
      <c r="M34" s="18" t="s">
        <v>481</v>
      </c>
      <c r="N34" s="20" t="s">
        <v>481</v>
      </c>
      <c r="O34" s="18" t="s">
        <v>481</v>
      </c>
      <c r="P34" s="20" t="s">
        <v>481</v>
      </c>
      <c r="Q34" s="18" t="n">
        <v>357.58352651</v>
      </c>
      <c r="R34" s="20" t="n">
        <v>11.76488912</v>
      </c>
    </row>
    <row r="35" spans="1:18">
      <c r="A35" s="15" t="s">
        <v>510</v>
      </c>
      <c r="B35" s="17" t="n">
        <v>6406</v>
      </c>
      <c r="C35" s="18">
        <f>(0.0/B35*100)</f>
        <v/>
      </c>
      <c r="D35" s="19" t="n">
        <v>6406</v>
      </c>
      <c r="E35" s="18" t="n">
        <v>514.1195049</v>
      </c>
      <c r="F35" s="20" t="n">
        <v>1.24356314</v>
      </c>
      <c r="G35" s="18" t="n">
        <v>411.56751444</v>
      </c>
      <c r="H35" s="20" t="n">
        <v>10.91070384</v>
      </c>
      <c r="I35" s="18" t="s">
        <v>481</v>
      </c>
      <c r="J35" s="20" t="s">
        <v>481</v>
      </c>
      <c r="K35" s="18" t="s">
        <v>481</v>
      </c>
      <c r="L35" s="20" t="s">
        <v>481</v>
      </c>
      <c r="M35" s="18" t="s">
        <v>481</v>
      </c>
      <c r="N35" s="20" t="s">
        <v>481</v>
      </c>
      <c r="O35" s="18" t="s">
        <v>481</v>
      </c>
      <c r="P35" s="20" t="s">
        <v>481</v>
      </c>
      <c r="Q35" s="18" t="n">
        <v>390.77675852</v>
      </c>
      <c r="R35" s="20" t="n">
        <v>8.74563105</v>
      </c>
    </row>
    <row r="36" spans="1:18">
      <c r="A36" s="15" t="s">
        <v>511</v>
      </c>
      <c r="B36" s="17" t="n">
        <v>6736</v>
      </c>
      <c r="C36" s="18">
        <f>(0.0/B36*100)</f>
        <v/>
      </c>
      <c r="D36" s="19" t="n">
        <v>6736</v>
      </c>
      <c r="E36" s="18" t="n">
        <v>515.9801292</v>
      </c>
      <c r="F36" s="20" t="n">
        <v>2.11495769</v>
      </c>
      <c r="G36" s="18" t="n">
        <v>420.27060492</v>
      </c>
      <c r="H36" s="20" t="n">
        <v>2.67301092</v>
      </c>
      <c r="I36" s="18" t="s">
        <v>481</v>
      </c>
      <c r="J36" s="20" t="s">
        <v>481</v>
      </c>
      <c r="K36" s="18" t="s">
        <v>481</v>
      </c>
      <c r="L36" s="20" t="s">
        <v>481</v>
      </c>
      <c r="M36" s="18" t="s">
        <v>481</v>
      </c>
      <c r="N36" s="20" t="s">
        <v>481</v>
      </c>
      <c r="O36" s="18" t="s">
        <v>481</v>
      </c>
      <c r="P36" s="20" t="s">
        <v>481</v>
      </c>
      <c r="Q36" s="18" t="n">
        <v>450.86671634</v>
      </c>
      <c r="R36" s="20" t="n">
        <v>19.29180083</v>
      </c>
    </row>
    <row r="37" spans="1:18">
      <c r="A37" s="15" t="s">
        <v>512</v>
      </c>
      <c r="B37" s="17" t="n">
        <v>5458</v>
      </c>
      <c r="C37" s="18">
        <f>(0.0/B37*100)</f>
        <v/>
      </c>
      <c r="D37" s="19" t="n">
        <v>5458</v>
      </c>
      <c r="E37" s="18" t="n">
        <v>499.32325866</v>
      </c>
      <c r="F37" s="20" t="n">
        <v>2.97830094</v>
      </c>
      <c r="G37" s="18" t="n">
        <v>413.7532715</v>
      </c>
      <c r="H37" s="20" t="n">
        <v>7.49620648</v>
      </c>
      <c r="I37" s="18" t="s">
        <v>481</v>
      </c>
      <c r="J37" s="20" t="s">
        <v>481</v>
      </c>
      <c r="K37" s="18" t="s">
        <v>481</v>
      </c>
      <c r="L37" s="20" t="s">
        <v>481</v>
      </c>
      <c r="M37" s="18" t="s">
        <v>481</v>
      </c>
      <c r="N37" s="20" t="s">
        <v>481</v>
      </c>
      <c r="O37" s="18" t="s">
        <v>481</v>
      </c>
      <c r="P37" s="20" t="s">
        <v>481</v>
      </c>
      <c r="Q37" s="18" t="n">
        <v>412.80039513</v>
      </c>
      <c r="R37" s="20" t="n">
        <v>10.60107927</v>
      </c>
    </row>
    <row r="38" spans="1:18">
      <c r="A38" s="15" t="s">
        <v>513</v>
      </c>
      <c r="B38" s="17" t="n">
        <v>5860</v>
      </c>
      <c r="C38" s="18">
        <f>(0.0/B38*100)</f>
        <v/>
      </c>
      <c r="D38" s="19" t="n">
        <v>5860</v>
      </c>
      <c r="E38" s="18" t="n">
        <v>537.16402759</v>
      </c>
      <c r="F38" s="20" t="n">
        <v>2.9307555</v>
      </c>
      <c r="G38" s="18" t="n">
        <v>460.87988946</v>
      </c>
      <c r="H38" s="20" t="n">
        <v>5.02151294</v>
      </c>
      <c r="I38" s="18" t="s">
        <v>481</v>
      </c>
      <c r="J38" s="20" t="s">
        <v>481</v>
      </c>
      <c r="K38" s="18" t="s">
        <v>481</v>
      </c>
      <c r="L38" s="20" t="s">
        <v>481</v>
      </c>
      <c r="M38" s="18" t="s">
        <v>481</v>
      </c>
      <c r="N38" s="20" t="s">
        <v>481</v>
      </c>
      <c r="O38" s="18" t="s">
        <v>481</v>
      </c>
      <c r="P38" s="20" t="s">
        <v>481</v>
      </c>
      <c r="Q38" s="18" t="n">
        <v>448.19080105</v>
      </c>
      <c r="R38" s="20" t="n">
        <v>14.77540429</v>
      </c>
    </row>
    <row r="39" spans="1:18">
      <c r="A39" s="15" t="s">
        <v>514</v>
      </c>
      <c r="B39" s="17" t="n">
        <v>5895</v>
      </c>
      <c r="C39" s="18">
        <f>(0.0/B39*100)</f>
        <v/>
      </c>
      <c r="D39" s="19" t="n">
        <v>5895</v>
      </c>
      <c r="E39" s="18" t="n">
        <v>428.74270706</v>
      </c>
      <c r="F39" s="20" t="n">
        <v>4.20043458</v>
      </c>
      <c r="G39" s="18" t="n">
        <v>357.5354288</v>
      </c>
      <c r="H39" s="20" t="n">
        <v>4.91215941</v>
      </c>
      <c r="I39" s="18" t="s">
        <v>481</v>
      </c>
      <c r="J39" s="20" t="s">
        <v>481</v>
      </c>
      <c r="K39" s="18" t="s">
        <v>481</v>
      </c>
      <c r="L39" s="20" t="s">
        <v>481</v>
      </c>
      <c r="M39" s="18" t="s">
        <v>481</v>
      </c>
      <c r="N39" s="20" t="s">
        <v>481</v>
      </c>
      <c r="O39" s="18" t="s">
        <v>481</v>
      </c>
      <c r="P39" s="20" t="s">
        <v>481</v>
      </c>
      <c r="Q39" s="18" t="n">
        <v>343.38646321</v>
      </c>
      <c r="R39" s="20" t="n">
        <v>13.22905957</v>
      </c>
    </row>
    <row r="40" spans="1:18">
      <c r="A40" s="15" t="s">
        <v>515</v>
      </c>
      <c r="B40" s="17" t="n">
        <v>14157</v>
      </c>
      <c r="C40" s="18">
        <f>(0.0/B40*100)</f>
        <v/>
      </c>
      <c r="D40" s="19" t="n">
        <v>14157</v>
      </c>
      <c r="E40" s="18" t="n">
        <v>495.8340507</v>
      </c>
      <c r="F40" s="20" t="n">
        <v>2.48956388</v>
      </c>
      <c r="G40" s="18" t="n">
        <v>412.44844096</v>
      </c>
      <c r="H40" s="20" t="n">
        <v>11.53961318</v>
      </c>
      <c r="I40" s="18" t="s">
        <v>481</v>
      </c>
      <c r="J40" s="20" t="s">
        <v>481</v>
      </c>
      <c r="K40" s="18" t="s">
        <v>481</v>
      </c>
      <c r="L40" s="20" t="s">
        <v>481</v>
      </c>
      <c r="M40" s="18" t="s">
        <v>481</v>
      </c>
      <c r="N40" s="20" t="s">
        <v>481</v>
      </c>
      <c r="O40" s="18" t="s">
        <v>481</v>
      </c>
      <c r="P40" s="20" t="s">
        <v>481</v>
      </c>
      <c r="Q40" s="18" t="n">
        <v>456.31468826</v>
      </c>
      <c r="R40" s="20" t="n">
        <v>12.1921519</v>
      </c>
    </row>
    <row r="41" spans="1:18">
      <c r="A41" s="15" t="s">
        <v>516</v>
      </c>
      <c r="B41" s="17" t="n">
        <v>5712</v>
      </c>
      <c r="C41" s="18">
        <f>(0.0/B41*100)</f>
        <v/>
      </c>
      <c r="D41" s="19" t="n">
        <v>5712</v>
      </c>
      <c r="E41" s="18" t="n">
        <v>481.37451498</v>
      </c>
      <c r="F41" s="20" t="n">
        <v>3.01994551</v>
      </c>
      <c r="G41" s="18" t="n">
        <v>395.94146975</v>
      </c>
      <c r="H41" s="20" t="n">
        <v>4.66266172</v>
      </c>
      <c r="I41" s="18" t="s">
        <v>481</v>
      </c>
      <c r="J41" s="20" t="s">
        <v>481</v>
      </c>
      <c r="K41" s="18" t="s">
        <v>481</v>
      </c>
      <c r="L41" s="20" t="s">
        <v>481</v>
      </c>
      <c r="M41" s="18" t="s">
        <v>481</v>
      </c>
      <c r="N41" s="20" t="s">
        <v>481</v>
      </c>
      <c r="O41" s="18" t="s">
        <v>481</v>
      </c>
      <c r="P41" s="20" t="s">
        <v>481</v>
      </c>
      <c r="Q41" s="18" t="n">
        <v>403.0270916</v>
      </c>
      <c r="R41" s="20" t="n">
        <v>7.53252348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396.81227228</v>
      </c>
      <c r="F45" s="20" t="n">
        <v>4.47540342</v>
      </c>
      <c r="G45" s="18" t="n">
        <v>343.32938977</v>
      </c>
      <c r="H45" s="20" t="n">
        <v>2.48033849</v>
      </c>
      <c r="I45" s="18" t="s">
        <v>481</v>
      </c>
      <c r="J45" s="20" t="s">
        <v>481</v>
      </c>
      <c r="K45" s="18" t="s">
        <v>481</v>
      </c>
      <c r="L45" s="20" t="s">
        <v>481</v>
      </c>
      <c r="M45" s="18" t="s">
        <v>481</v>
      </c>
      <c r="N45" s="20" t="s">
        <v>481</v>
      </c>
      <c r="O45" s="18" t="s">
        <v>481</v>
      </c>
      <c r="P45" s="20" t="s">
        <v>481</v>
      </c>
      <c r="Q45" s="18" t="n">
        <v>336.8839026</v>
      </c>
      <c r="R45" s="20" t="n">
        <v>8.432959370000001</v>
      </c>
    </row>
    <row r="46" spans="1:18">
      <c r="A46" s="15" t="s">
        <v>521</v>
      </c>
      <c r="B46" s="17" t="n">
        <v>23141</v>
      </c>
      <c r="C46" s="18">
        <f>(0.0/B46*100)</f>
        <v/>
      </c>
      <c r="D46" s="19" t="n">
        <v>23141</v>
      </c>
      <c r="E46" s="18" t="n">
        <v>405.54792168</v>
      </c>
      <c r="F46" s="20" t="n">
        <v>2.93326789</v>
      </c>
      <c r="G46" s="18" t="n">
        <v>333.21910612</v>
      </c>
      <c r="H46" s="20" t="n">
        <v>3.29784452</v>
      </c>
      <c r="I46" s="18" t="s">
        <v>481</v>
      </c>
      <c r="J46" s="20" t="s">
        <v>481</v>
      </c>
      <c r="K46" s="18" t="s">
        <v>481</v>
      </c>
      <c r="L46" s="20" t="s">
        <v>481</v>
      </c>
      <c r="M46" s="18" t="s">
        <v>481</v>
      </c>
      <c r="N46" s="20" t="s">
        <v>481</v>
      </c>
      <c r="O46" s="18" t="s">
        <v>481</v>
      </c>
      <c r="P46" s="20" t="s">
        <v>481</v>
      </c>
      <c r="Q46" s="18" t="n">
        <v>349.34889309</v>
      </c>
      <c r="R46" s="20" t="n">
        <v>8.26041858</v>
      </c>
    </row>
    <row r="47" spans="1:18">
      <c r="A47" s="15" t="s">
        <v>522</v>
      </c>
      <c r="B47" s="17" t="n">
        <v>5928</v>
      </c>
      <c r="C47" s="18">
        <f>(0.0/B47*100)</f>
        <v/>
      </c>
      <c r="D47" s="19" t="n">
        <v>5928</v>
      </c>
      <c r="E47" s="18" t="n">
        <v>448.56216137</v>
      </c>
      <c r="F47" s="20" t="n">
        <v>3.74933759</v>
      </c>
      <c r="G47" s="18" t="n">
        <v>337.61553817</v>
      </c>
      <c r="H47" s="20" t="n">
        <v>8.473862179999999</v>
      </c>
      <c r="I47" s="18" t="s">
        <v>481</v>
      </c>
      <c r="J47" s="20" t="s">
        <v>481</v>
      </c>
      <c r="K47" s="18" t="s">
        <v>481</v>
      </c>
      <c r="L47" s="20" t="s">
        <v>481</v>
      </c>
      <c r="M47" s="18" t="s">
        <v>481</v>
      </c>
      <c r="N47" s="20" t="s">
        <v>481</v>
      </c>
      <c r="O47" s="18" t="s">
        <v>481</v>
      </c>
      <c r="P47" s="20" t="s">
        <v>481</v>
      </c>
      <c r="Q47" s="18" t="n">
        <v>377.02159123</v>
      </c>
      <c r="R47" s="20" t="n">
        <v>11.74426035</v>
      </c>
    </row>
    <row r="48" spans="1:18">
      <c r="A48" s="15" t="s">
        <v>523</v>
      </c>
      <c r="B48" s="17" t="n">
        <v>9841</v>
      </c>
      <c r="C48" s="18">
        <f>(0.0/B48*100)</f>
        <v/>
      </c>
      <c r="D48" s="19" t="n">
        <v>9841</v>
      </c>
      <c r="E48" s="18" t="n">
        <v>545.59682114</v>
      </c>
      <c r="F48" s="20" t="n">
        <v>5.1260941</v>
      </c>
      <c r="G48" s="18" t="n">
        <v>477.3363361</v>
      </c>
      <c r="H48" s="20" t="n">
        <v>6.03911558</v>
      </c>
      <c r="I48" s="18" t="s">
        <v>481</v>
      </c>
      <c r="J48" s="20" t="s">
        <v>481</v>
      </c>
      <c r="K48" s="18" t="s">
        <v>481</v>
      </c>
      <c r="L48" s="20" t="s">
        <v>481</v>
      </c>
      <c r="M48" s="18" t="s">
        <v>481</v>
      </c>
      <c r="N48" s="20" t="s">
        <v>481</v>
      </c>
      <c r="O48" s="18" t="s">
        <v>481</v>
      </c>
      <c r="P48" s="20" t="s">
        <v>481</v>
      </c>
      <c r="Q48" s="18" t="n">
        <v>515.26167094</v>
      </c>
      <c r="R48" s="20" t="n">
        <v>23.41387035</v>
      </c>
    </row>
    <row r="49" spans="1:18">
      <c r="A49" s="15" t="s">
        <v>524</v>
      </c>
      <c r="B49" s="17" t="n">
        <v>6349</v>
      </c>
      <c r="C49" s="18">
        <f>(0.0/B49*100)</f>
        <v/>
      </c>
      <c r="D49" s="19" t="n">
        <v>6349</v>
      </c>
      <c r="E49" s="18" t="n">
        <v>423.76002445</v>
      </c>
      <c r="F49" s="20" t="n">
        <v>3.21713107</v>
      </c>
      <c r="G49" s="18" t="n">
        <v>373.73447856</v>
      </c>
      <c r="H49" s="20" t="n">
        <v>3.57978547</v>
      </c>
      <c r="I49" s="18" t="s">
        <v>481</v>
      </c>
      <c r="J49" s="20" t="s">
        <v>481</v>
      </c>
      <c r="K49" s="18" t="s">
        <v>481</v>
      </c>
      <c r="L49" s="20" t="s">
        <v>481</v>
      </c>
      <c r="M49" s="18" t="s">
        <v>481</v>
      </c>
      <c r="N49" s="20" t="s">
        <v>481</v>
      </c>
      <c r="O49" s="18" t="s">
        <v>481</v>
      </c>
      <c r="P49" s="20" t="s">
        <v>481</v>
      </c>
      <c r="Q49" s="18" t="n">
        <v>389.86585193</v>
      </c>
      <c r="R49" s="20" t="n">
        <v>16.01624219</v>
      </c>
    </row>
    <row r="50" spans="1:18">
      <c r="A50" s="15" t="s">
        <v>525</v>
      </c>
      <c r="B50" s="17" t="n">
        <v>11795</v>
      </c>
      <c r="C50" s="18">
        <f>(0.0/B50*100)</f>
        <v/>
      </c>
      <c r="D50" s="19" t="n">
        <v>11795</v>
      </c>
      <c r="E50" s="18" t="n">
        <v>411.21882246</v>
      </c>
      <c r="F50" s="20" t="n">
        <v>2.52546923</v>
      </c>
      <c r="G50" s="18" t="n">
        <v>360.65287341</v>
      </c>
      <c r="H50" s="20" t="n">
        <v>2.95856051</v>
      </c>
      <c r="I50" s="18" t="s">
        <v>481</v>
      </c>
      <c r="J50" s="20" t="s">
        <v>481</v>
      </c>
      <c r="K50" s="18" t="s">
        <v>481</v>
      </c>
      <c r="L50" s="20" t="s">
        <v>481</v>
      </c>
      <c r="M50" s="18" t="s">
        <v>481</v>
      </c>
      <c r="N50" s="20" t="s">
        <v>481</v>
      </c>
      <c r="O50" s="18" t="s">
        <v>481</v>
      </c>
      <c r="P50" s="20" t="s">
        <v>481</v>
      </c>
      <c r="Q50" s="18" t="n">
        <v>386.89985272</v>
      </c>
      <c r="R50" s="20" t="n">
        <v>14.53490752</v>
      </c>
    </row>
    <row r="51" spans="1:18">
      <c r="A51" s="15" t="s">
        <v>526</v>
      </c>
      <c r="B51" s="17" t="n">
        <v>6866</v>
      </c>
      <c r="C51" s="18">
        <f>(0.0/B51*100)</f>
        <v/>
      </c>
      <c r="D51" s="19" t="n">
        <v>6866</v>
      </c>
      <c r="E51" s="18" t="n">
        <v>420.22604595</v>
      </c>
      <c r="F51" s="20" t="n">
        <v>2.84913718</v>
      </c>
      <c r="G51" s="18" t="n">
        <v>364.65672495</v>
      </c>
      <c r="H51" s="20" t="n">
        <v>2.69845429</v>
      </c>
      <c r="I51" s="18" t="s">
        <v>481</v>
      </c>
      <c r="J51" s="20" t="s">
        <v>481</v>
      </c>
      <c r="K51" s="18" t="s">
        <v>481</v>
      </c>
      <c r="L51" s="20" t="s">
        <v>481</v>
      </c>
      <c r="M51" s="18" t="s">
        <v>481</v>
      </c>
      <c r="N51" s="20" t="s">
        <v>481</v>
      </c>
      <c r="O51" s="18" t="s">
        <v>481</v>
      </c>
      <c r="P51" s="20" t="s">
        <v>481</v>
      </c>
      <c r="Q51" s="18" t="n">
        <v>383.02074049</v>
      </c>
      <c r="R51" s="20" t="n">
        <v>3.99931039</v>
      </c>
    </row>
    <row r="52" spans="1:18">
      <c r="A52" s="15" t="s">
        <v>527</v>
      </c>
      <c r="B52" s="17" t="n">
        <v>5809</v>
      </c>
      <c r="C52" s="18">
        <f>(0.0/B52*100)</f>
        <v/>
      </c>
      <c r="D52" s="19" t="n">
        <v>5809</v>
      </c>
      <c r="E52" s="18" t="n">
        <v>465.59426602</v>
      </c>
      <c r="F52" s="20" t="n">
        <v>2.78332574</v>
      </c>
      <c r="G52" s="18" t="n">
        <v>370.89415184</v>
      </c>
      <c r="H52" s="20" t="n">
        <v>10.75954435</v>
      </c>
      <c r="I52" s="18" t="s">
        <v>481</v>
      </c>
      <c r="J52" s="20" t="s">
        <v>481</v>
      </c>
      <c r="K52" s="18" t="s">
        <v>481</v>
      </c>
      <c r="L52" s="20" t="s">
        <v>481</v>
      </c>
      <c r="M52" s="18" t="s">
        <v>481</v>
      </c>
      <c r="N52" s="20" t="s">
        <v>481</v>
      </c>
      <c r="O52" s="18" t="s">
        <v>481</v>
      </c>
      <c r="P52" s="20" t="s">
        <v>481</v>
      </c>
      <c r="Q52" s="18" t="n">
        <v>458.65505967</v>
      </c>
      <c r="R52" s="20" t="n">
        <v>12.51342155</v>
      </c>
    </row>
    <row r="53" spans="1:18">
      <c r="A53" s="15" t="s">
        <v>528</v>
      </c>
      <c r="B53" s="17" t="n">
        <v>5571</v>
      </c>
      <c r="C53" s="18">
        <f>(0.0/B53*100)</f>
        <v/>
      </c>
      <c r="D53" s="19" t="n">
        <v>5571</v>
      </c>
      <c r="E53" s="18" t="n">
        <v>442.59010836</v>
      </c>
      <c r="F53" s="20" t="n">
        <v>1.8208679</v>
      </c>
      <c r="G53" s="18" t="n">
        <v>359.72854232</v>
      </c>
      <c r="H53" s="20" t="n">
        <v>7.80058822</v>
      </c>
      <c r="I53" s="18" t="s">
        <v>481</v>
      </c>
      <c r="J53" s="20" t="s">
        <v>481</v>
      </c>
      <c r="K53" s="18" t="s">
        <v>481</v>
      </c>
      <c r="L53" s="20" t="s">
        <v>481</v>
      </c>
      <c r="M53" s="18" t="s">
        <v>481</v>
      </c>
      <c r="N53" s="20" t="s">
        <v>481</v>
      </c>
      <c r="O53" s="18" t="s">
        <v>481</v>
      </c>
      <c r="P53" s="20" t="s">
        <v>481</v>
      </c>
      <c r="Q53" s="18" t="n">
        <v>372.99557394</v>
      </c>
      <c r="R53" s="20" t="n">
        <v>7.71952916</v>
      </c>
    </row>
    <row r="54" spans="1:18">
      <c r="A54" s="15" t="s">
        <v>529</v>
      </c>
      <c r="B54" s="17" t="n">
        <v>4740</v>
      </c>
      <c r="C54" s="18">
        <f>(0.0/B54*100)</f>
        <v/>
      </c>
      <c r="D54" s="19" t="n">
        <v>4740</v>
      </c>
      <c r="E54" s="18" t="n">
        <v>346.49569444</v>
      </c>
      <c r="F54" s="20" t="n">
        <v>3.02698983</v>
      </c>
      <c r="G54" s="18" t="n">
        <v>293.38328211</v>
      </c>
      <c r="H54" s="20" t="n">
        <v>2.8786754</v>
      </c>
      <c r="I54" s="18" t="s">
        <v>481</v>
      </c>
      <c r="J54" s="20" t="s">
        <v>481</v>
      </c>
      <c r="K54" s="18" t="s">
        <v>481</v>
      </c>
      <c r="L54" s="20" t="s">
        <v>481</v>
      </c>
      <c r="M54" s="18" t="s">
        <v>481</v>
      </c>
      <c r="N54" s="20" t="s">
        <v>481</v>
      </c>
      <c r="O54" s="18" t="s">
        <v>481</v>
      </c>
      <c r="P54" s="20" t="s">
        <v>481</v>
      </c>
      <c r="Q54" s="18" t="n">
        <v>291.45649137</v>
      </c>
      <c r="R54" s="20" t="n">
        <v>9.605175729999999</v>
      </c>
    </row>
    <row r="55" spans="1:18">
      <c r="A55" s="15" t="s">
        <v>530</v>
      </c>
      <c r="B55" s="17" t="n">
        <v>5316</v>
      </c>
      <c r="C55" s="18">
        <f>(0.0/B55*100)</f>
        <v/>
      </c>
      <c r="D55" s="19" t="n">
        <v>5316</v>
      </c>
      <c r="E55" s="18" t="n">
        <v>406.58533418</v>
      </c>
      <c r="F55" s="20" t="n">
        <v>2.74331474</v>
      </c>
      <c r="G55" s="18" t="n">
        <v>304.71369006</v>
      </c>
      <c r="H55" s="20" t="n">
        <v>13.14103007</v>
      </c>
      <c r="I55" s="18" t="s">
        <v>481</v>
      </c>
      <c r="J55" s="20" t="s">
        <v>481</v>
      </c>
      <c r="K55" s="18" t="s">
        <v>481</v>
      </c>
      <c r="L55" s="20" t="s">
        <v>481</v>
      </c>
      <c r="M55" s="18" t="s">
        <v>481</v>
      </c>
      <c r="N55" s="20" t="s">
        <v>481</v>
      </c>
      <c r="O55" s="18" t="s">
        <v>481</v>
      </c>
      <c r="P55" s="20" t="s">
        <v>481</v>
      </c>
      <c r="Q55" s="18" t="n">
        <v>329.87509288</v>
      </c>
      <c r="R55" s="20" t="n">
        <v>13.06423823</v>
      </c>
    </row>
    <row r="56" spans="1:18">
      <c r="A56" s="15" t="s">
        <v>531</v>
      </c>
      <c r="B56" s="17" t="n">
        <v>5359</v>
      </c>
      <c r="C56" s="18">
        <f>(0.0/B56*100)</f>
        <v/>
      </c>
      <c r="D56" s="19" t="n">
        <v>5359</v>
      </c>
      <c r="E56" s="18" t="n">
        <v>557.63407384</v>
      </c>
      <c r="F56" s="20" t="n">
        <v>2.86208363</v>
      </c>
      <c r="G56" s="18" t="n">
        <v>499.57030748</v>
      </c>
      <c r="H56" s="20" t="n">
        <v>4.34593187</v>
      </c>
      <c r="I56" s="18" t="s">
        <v>481</v>
      </c>
      <c r="J56" s="20" t="s">
        <v>481</v>
      </c>
      <c r="K56" s="18" t="s">
        <v>481</v>
      </c>
      <c r="L56" s="20" t="s">
        <v>481</v>
      </c>
      <c r="M56" s="18" t="s">
        <v>481</v>
      </c>
      <c r="N56" s="20" t="s">
        <v>481</v>
      </c>
      <c r="O56" s="18" t="s">
        <v>481</v>
      </c>
      <c r="P56" s="20" t="s">
        <v>481</v>
      </c>
      <c r="Q56" s="18" t="n">
        <v>561.71934823</v>
      </c>
      <c r="R56" s="20" t="n">
        <v>21.03296466</v>
      </c>
    </row>
    <row r="57" spans="1:18">
      <c r="A57" s="15" t="s">
        <v>532</v>
      </c>
      <c r="B57" s="17" t="n">
        <v>6513</v>
      </c>
      <c r="C57" s="18">
        <f>(0.0/B57*100)</f>
        <v/>
      </c>
      <c r="D57" s="19" t="n">
        <v>6513</v>
      </c>
      <c r="E57" s="18" t="n">
        <v>395.5926077</v>
      </c>
      <c r="F57" s="20" t="n">
        <v>3.15462871</v>
      </c>
      <c r="G57" s="18" t="n">
        <v>339.09465213</v>
      </c>
      <c r="H57" s="20" t="n">
        <v>4.5389701</v>
      </c>
      <c r="I57" s="18" t="s">
        <v>481</v>
      </c>
      <c r="J57" s="20" t="s">
        <v>481</v>
      </c>
      <c r="K57" s="18" t="s">
        <v>481</v>
      </c>
      <c r="L57" s="20" t="s">
        <v>481</v>
      </c>
      <c r="M57" s="18" t="s">
        <v>481</v>
      </c>
      <c r="N57" s="20" t="s">
        <v>481</v>
      </c>
      <c r="O57" s="18" t="s">
        <v>481</v>
      </c>
      <c r="P57" s="20" t="s">
        <v>481</v>
      </c>
      <c r="Q57" s="18" t="n">
        <v>338.22801967</v>
      </c>
      <c r="R57" s="20" t="n">
        <v>12.01337782</v>
      </c>
    </row>
    <row r="58" spans="1:18">
      <c r="A58" s="15" t="s">
        <v>533</v>
      </c>
      <c r="B58" s="17" t="n">
        <v>7267</v>
      </c>
      <c r="C58" s="18">
        <f>(0.0/B58*100)</f>
        <v/>
      </c>
      <c r="D58" s="19" t="n">
        <v>7267</v>
      </c>
      <c r="E58" s="18" t="n">
        <v>389.91220844</v>
      </c>
      <c r="F58" s="20" t="n">
        <v>2.48927789</v>
      </c>
      <c r="G58" s="18" t="n">
        <v>301.07587828</v>
      </c>
      <c r="H58" s="20" t="n">
        <v>6.51051878</v>
      </c>
      <c r="I58" s="18" t="s">
        <v>481</v>
      </c>
      <c r="J58" s="20" t="s">
        <v>481</v>
      </c>
      <c r="K58" s="18" t="s">
        <v>481</v>
      </c>
      <c r="L58" s="20" t="s">
        <v>481</v>
      </c>
      <c r="M58" s="18" t="s">
        <v>481</v>
      </c>
      <c r="N58" s="20" t="s">
        <v>481</v>
      </c>
      <c r="O58" s="18" t="s">
        <v>481</v>
      </c>
      <c r="P58" s="20" t="s">
        <v>481</v>
      </c>
      <c r="Q58" s="18" t="n">
        <v>284.46054986</v>
      </c>
      <c r="R58" s="20" t="n">
        <v>12.16919821</v>
      </c>
    </row>
    <row r="59" spans="1:18">
      <c r="A59" s="15" t="s">
        <v>534</v>
      </c>
      <c r="B59" s="17" t="n">
        <v>4826</v>
      </c>
      <c r="C59" s="18">
        <f>(0.0/B59*100)</f>
        <v/>
      </c>
      <c r="D59" s="19" t="n">
        <v>4826</v>
      </c>
      <c r="E59" s="18" t="n">
        <v>365.79709607</v>
      </c>
      <c r="F59" s="20" t="n">
        <v>1.5770482</v>
      </c>
      <c r="G59" s="18" t="n">
        <v>288.10311406</v>
      </c>
      <c r="H59" s="20" t="n">
        <v>6.74257971</v>
      </c>
      <c r="I59" s="18" t="s">
        <v>481</v>
      </c>
      <c r="J59" s="20" t="s">
        <v>481</v>
      </c>
      <c r="K59" s="18" t="s">
        <v>481</v>
      </c>
      <c r="L59" s="20" t="s">
        <v>481</v>
      </c>
      <c r="M59" s="18" t="s">
        <v>481</v>
      </c>
      <c r="N59" s="20" t="s">
        <v>481</v>
      </c>
      <c r="O59" s="18" t="s">
        <v>481</v>
      </c>
      <c r="P59" s="20" t="s">
        <v>481</v>
      </c>
      <c r="Q59" s="18" t="n">
        <v>294.61020577</v>
      </c>
      <c r="R59" s="20" t="n">
        <v>10.77701072</v>
      </c>
    </row>
    <row r="60" spans="1:18">
      <c r="A60" s="15" t="s">
        <v>535</v>
      </c>
      <c r="B60" s="17" t="n">
        <v>4546</v>
      </c>
      <c r="C60" s="18">
        <f>(0.0/B60*100)</f>
        <v/>
      </c>
      <c r="D60" s="19" t="n">
        <v>4546</v>
      </c>
      <c r="E60" s="18" t="n">
        <v>425.34345556</v>
      </c>
      <c r="F60" s="20" t="n">
        <v>3.57872522</v>
      </c>
      <c r="G60" s="18" t="n">
        <v>321.74318202</v>
      </c>
      <c r="H60" s="20" t="n">
        <v>4.45895731</v>
      </c>
      <c r="I60" s="18" t="s">
        <v>481</v>
      </c>
      <c r="J60" s="20" t="s">
        <v>481</v>
      </c>
      <c r="K60" s="18" t="s">
        <v>481</v>
      </c>
      <c r="L60" s="20" t="s">
        <v>481</v>
      </c>
      <c r="M60" s="18" t="s">
        <v>481</v>
      </c>
      <c r="N60" s="20" t="s">
        <v>481</v>
      </c>
      <c r="O60" s="18" t="s">
        <v>481</v>
      </c>
      <c r="P60" s="20" t="s">
        <v>481</v>
      </c>
      <c r="Q60" s="18" t="n">
        <v>331.24285621</v>
      </c>
      <c r="R60" s="20" t="n">
        <v>10.97952944</v>
      </c>
    </row>
    <row r="61" spans="1:18">
      <c r="A61" s="15" t="s">
        <v>536</v>
      </c>
      <c r="B61" s="17" t="n">
        <v>6525</v>
      </c>
      <c r="C61" s="18">
        <f>(0.0/B61*100)</f>
        <v/>
      </c>
      <c r="D61" s="19" t="n">
        <v>6525</v>
      </c>
      <c r="E61" s="18" t="n">
        <v>481.856926</v>
      </c>
      <c r="F61" s="20" t="n">
        <v>2.33444105</v>
      </c>
      <c r="G61" s="18" t="n">
        <v>371.95398797</v>
      </c>
      <c r="H61" s="20" t="n">
        <v>8.70466113</v>
      </c>
      <c r="I61" s="18" t="s">
        <v>481</v>
      </c>
      <c r="J61" s="20" t="s">
        <v>481</v>
      </c>
      <c r="K61" s="18" t="s">
        <v>481</v>
      </c>
      <c r="L61" s="20" t="s">
        <v>481</v>
      </c>
      <c r="M61" s="18" t="s">
        <v>481</v>
      </c>
      <c r="N61" s="20" t="s">
        <v>481</v>
      </c>
      <c r="O61" s="18" t="s">
        <v>481</v>
      </c>
      <c r="P61" s="20" t="s">
        <v>481</v>
      </c>
      <c r="Q61" s="18" t="n">
        <v>449.29895465</v>
      </c>
      <c r="R61" s="20" t="n">
        <v>9.80065976</v>
      </c>
    </row>
    <row r="62" spans="1:18">
      <c r="A62" s="15" t="s">
        <v>537</v>
      </c>
      <c r="B62" s="17" t="n">
        <v>4476</v>
      </c>
      <c r="C62" s="18">
        <f>(0.0/B62*100)</f>
        <v/>
      </c>
      <c r="D62" s="19" t="n">
        <v>4476</v>
      </c>
      <c r="E62" s="18" t="n">
        <v>569.63596667</v>
      </c>
      <c r="F62" s="20" t="n">
        <v>1.34337296</v>
      </c>
      <c r="G62" s="18" t="n">
        <v>493.85790972</v>
      </c>
      <c r="H62" s="20" t="n">
        <v>2.07672951</v>
      </c>
      <c r="I62" s="18" t="s">
        <v>481</v>
      </c>
      <c r="J62" s="20" t="s">
        <v>481</v>
      </c>
      <c r="K62" s="18" t="s">
        <v>481</v>
      </c>
      <c r="L62" s="20" t="s">
        <v>481</v>
      </c>
      <c r="M62" s="18" t="s">
        <v>481</v>
      </c>
      <c r="N62" s="20" t="s">
        <v>481</v>
      </c>
      <c r="O62" s="18" t="s">
        <v>481</v>
      </c>
      <c r="P62" s="20" t="s">
        <v>481</v>
      </c>
      <c r="Q62" s="18" t="n">
        <v>364.75390404</v>
      </c>
      <c r="R62" s="20" t="n">
        <v>74.15217779</v>
      </c>
    </row>
    <row r="63" spans="1:18">
      <c r="A63" s="15" t="s">
        <v>538</v>
      </c>
      <c r="B63" s="17" t="n">
        <v>5324</v>
      </c>
      <c r="C63" s="18">
        <f>(0.0/B63*100)</f>
        <v/>
      </c>
      <c r="D63" s="19" t="n">
        <v>5324</v>
      </c>
      <c r="E63" s="18" t="n">
        <v>375.53097613</v>
      </c>
      <c r="F63" s="20" t="n">
        <v>1.26633879</v>
      </c>
      <c r="G63" s="18" t="n">
        <v>275.15050872</v>
      </c>
      <c r="H63" s="20" t="n">
        <v>11.09993125</v>
      </c>
      <c r="I63" s="18" t="s">
        <v>481</v>
      </c>
      <c r="J63" s="20" t="s">
        <v>481</v>
      </c>
      <c r="K63" s="18" t="s">
        <v>481</v>
      </c>
      <c r="L63" s="20" t="s">
        <v>481</v>
      </c>
      <c r="M63" s="18" t="s">
        <v>481</v>
      </c>
      <c r="N63" s="20" t="s">
        <v>481</v>
      </c>
      <c r="O63" s="18" t="s">
        <v>481</v>
      </c>
      <c r="P63" s="20" t="s">
        <v>481</v>
      </c>
      <c r="Q63" s="18" t="n">
        <v>316.42932615</v>
      </c>
      <c r="R63" s="20" t="n">
        <v>9.508722840000001</v>
      </c>
    </row>
    <row r="64" spans="1:18">
      <c r="A64" s="15" t="s">
        <v>539</v>
      </c>
      <c r="B64" s="17" t="n">
        <v>3634</v>
      </c>
      <c r="C64" s="18">
        <f>(0.0/B64*100)</f>
        <v/>
      </c>
      <c r="D64" s="19" t="n">
        <v>3634</v>
      </c>
      <c r="E64" s="18" t="n">
        <v>486.40517917</v>
      </c>
      <c r="F64" s="20" t="n">
        <v>1.76964707</v>
      </c>
      <c r="G64" s="18" t="n">
        <v>388.96895262</v>
      </c>
      <c r="H64" s="20" t="n">
        <v>7.67716899</v>
      </c>
      <c r="I64" s="18" t="s">
        <v>481</v>
      </c>
      <c r="J64" s="20" t="s">
        <v>481</v>
      </c>
      <c r="K64" s="18" t="s">
        <v>481</v>
      </c>
      <c r="L64" s="20" t="s">
        <v>481</v>
      </c>
      <c r="M64" s="18" t="s">
        <v>481</v>
      </c>
      <c r="N64" s="20" t="s">
        <v>481</v>
      </c>
      <c r="O64" s="18" t="s">
        <v>481</v>
      </c>
      <c r="P64" s="20" t="s">
        <v>481</v>
      </c>
      <c r="Q64" s="18" t="n">
        <v>391.39882455</v>
      </c>
      <c r="R64" s="20" t="n">
        <v>25.90331594</v>
      </c>
    </row>
    <row r="65" spans="1:18">
      <c r="A65" s="15" t="s">
        <v>540</v>
      </c>
      <c r="B65" s="17" t="n">
        <v>5325</v>
      </c>
      <c r="C65" s="18">
        <f>(0.0/B65*100)</f>
        <v/>
      </c>
      <c r="D65" s="19" t="n">
        <v>5325</v>
      </c>
      <c r="E65" s="18" t="n">
        <v>422.55297331</v>
      </c>
      <c r="F65" s="20" t="n">
        <v>2.49937024</v>
      </c>
      <c r="G65" s="18" t="n">
        <v>348.85296276</v>
      </c>
      <c r="H65" s="20" t="n">
        <v>10.36934067</v>
      </c>
      <c r="I65" s="18" t="s">
        <v>481</v>
      </c>
      <c r="J65" s="20" t="s">
        <v>481</v>
      </c>
      <c r="K65" s="18" t="s">
        <v>481</v>
      </c>
      <c r="L65" s="20" t="s">
        <v>481</v>
      </c>
      <c r="M65" s="18" t="s">
        <v>481</v>
      </c>
      <c r="N65" s="20" t="s">
        <v>481</v>
      </c>
      <c r="O65" s="18" t="s">
        <v>481</v>
      </c>
      <c r="P65" s="20" t="s">
        <v>481</v>
      </c>
      <c r="Q65" s="18" t="n">
        <v>354.04381432</v>
      </c>
      <c r="R65" s="20" t="n">
        <v>16.93937297</v>
      </c>
    </row>
    <row r="66" spans="1:18">
      <c r="A66" s="15" t="s">
        <v>541</v>
      </c>
      <c r="B66" s="17" t="n">
        <v>5665</v>
      </c>
      <c r="C66" s="18">
        <f>(0.0/B66*100)</f>
        <v/>
      </c>
      <c r="D66" s="19" t="n">
        <v>5665</v>
      </c>
      <c r="E66" s="18" t="n">
        <v>419.764249</v>
      </c>
      <c r="F66" s="20" t="n">
        <v>1.53680136</v>
      </c>
      <c r="G66" s="18" t="n">
        <v>356.18700929</v>
      </c>
      <c r="H66" s="20" t="n">
        <v>14.01074516</v>
      </c>
      <c r="I66" s="18" t="s">
        <v>481</v>
      </c>
      <c r="J66" s="20" t="s">
        <v>481</v>
      </c>
      <c r="K66" s="18" t="s">
        <v>481</v>
      </c>
      <c r="L66" s="20" t="s">
        <v>481</v>
      </c>
      <c r="M66" s="18" t="s">
        <v>481</v>
      </c>
      <c r="N66" s="20" t="s">
        <v>481</v>
      </c>
      <c r="O66" s="18" t="s">
        <v>481</v>
      </c>
      <c r="P66" s="20" t="s">
        <v>481</v>
      </c>
      <c r="Q66" s="18" t="n">
        <v>383.47531637</v>
      </c>
      <c r="R66" s="20" t="n">
        <v>8.3023557</v>
      </c>
    </row>
    <row r="67" spans="1:18">
      <c r="A67" s="15" t="s">
        <v>542</v>
      </c>
      <c r="B67" s="17" t="n">
        <v>6971</v>
      </c>
      <c r="C67" s="18">
        <f>(0.0/B67*100)</f>
        <v/>
      </c>
      <c r="D67" s="19" t="n">
        <v>6971</v>
      </c>
      <c r="E67" s="18" t="n">
        <v>403.18516504</v>
      </c>
      <c r="F67" s="20" t="n">
        <v>2.74590136</v>
      </c>
      <c r="G67" s="18" t="n">
        <v>339.20336973</v>
      </c>
      <c r="H67" s="20" t="n">
        <v>3.03724824</v>
      </c>
      <c r="I67" s="18" t="s">
        <v>481</v>
      </c>
      <c r="J67" s="20" t="s">
        <v>481</v>
      </c>
      <c r="K67" s="18" t="s">
        <v>481</v>
      </c>
      <c r="L67" s="20" t="s">
        <v>481</v>
      </c>
      <c r="M67" s="18" t="s">
        <v>481</v>
      </c>
      <c r="N67" s="20" t="s">
        <v>481</v>
      </c>
      <c r="O67" s="18" t="s">
        <v>481</v>
      </c>
      <c r="P67" s="20" t="s">
        <v>481</v>
      </c>
      <c r="Q67" s="18" t="n">
        <v>358.3428323</v>
      </c>
      <c r="R67" s="20" t="n">
        <v>13.42976947</v>
      </c>
    </row>
    <row r="68" spans="1:18">
      <c r="A68" s="15" t="s">
        <v>543</v>
      </c>
      <c r="B68" s="17" t="n">
        <v>12083</v>
      </c>
      <c r="C68" s="18">
        <f>(0.0/B68*100)</f>
        <v/>
      </c>
      <c r="D68" s="19" t="n">
        <v>12083</v>
      </c>
      <c r="E68" s="18" t="n">
        <v>420.27385544</v>
      </c>
      <c r="F68" s="20" t="n">
        <v>1.43850564</v>
      </c>
      <c r="G68" s="18" t="n">
        <v>335.89134646</v>
      </c>
      <c r="H68" s="20" t="n">
        <v>3.4539253</v>
      </c>
      <c r="I68" s="18" t="s">
        <v>481</v>
      </c>
      <c r="J68" s="20" t="s">
        <v>481</v>
      </c>
      <c r="K68" s="18" t="s">
        <v>481</v>
      </c>
      <c r="L68" s="20" t="s">
        <v>481</v>
      </c>
      <c r="M68" s="18" t="s">
        <v>481</v>
      </c>
      <c r="N68" s="20" t="s">
        <v>481</v>
      </c>
      <c r="O68" s="18" t="s">
        <v>481</v>
      </c>
      <c r="P68" s="20" t="s">
        <v>481</v>
      </c>
      <c r="Q68" s="18" t="n">
        <v>306.17830595</v>
      </c>
      <c r="R68" s="20" t="n">
        <v>5.08633053</v>
      </c>
    </row>
    <row r="69" spans="1:18">
      <c r="A69" s="15" t="s">
        <v>544</v>
      </c>
      <c r="B69" s="17" t="n">
        <v>4876</v>
      </c>
      <c r="C69" s="18">
        <f>(0.0/B69*100)</f>
        <v/>
      </c>
      <c r="D69" s="19" t="n">
        <v>4876</v>
      </c>
      <c r="E69" s="18" t="n">
        <v>447.06560144</v>
      </c>
      <c r="F69" s="20" t="n">
        <v>3.81576628</v>
      </c>
      <c r="G69" s="18" t="n">
        <v>394.22470125</v>
      </c>
      <c r="H69" s="20" t="n">
        <v>8.112957420000001</v>
      </c>
      <c r="I69" s="18" t="s">
        <v>481</v>
      </c>
      <c r="J69" s="20" t="s">
        <v>481</v>
      </c>
      <c r="K69" s="18" t="s">
        <v>481</v>
      </c>
      <c r="L69" s="20" t="s">
        <v>481</v>
      </c>
      <c r="M69" s="18" t="s">
        <v>481</v>
      </c>
      <c r="N69" s="20" t="s">
        <v>481</v>
      </c>
      <c r="O69" s="18" t="s">
        <v>481</v>
      </c>
      <c r="P69" s="20" t="s">
        <v>481</v>
      </c>
      <c r="Q69" s="18" t="n">
        <v>431.30275569</v>
      </c>
      <c r="R69" s="20" t="n">
        <v>38.21897912</v>
      </c>
    </row>
    <row r="70" spans="1:18">
      <c r="A70" s="15" t="s">
        <v>545</v>
      </c>
      <c r="B70" s="17" t="n">
        <v>6036</v>
      </c>
      <c r="C70" s="18">
        <f>(0.0/B70*100)</f>
        <v/>
      </c>
      <c r="D70" s="19" t="n">
        <v>6036</v>
      </c>
      <c r="E70" s="18" t="n">
        <v>496.38025428</v>
      </c>
      <c r="F70" s="20" t="n">
        <v>3.05313123</v>
      </c>
      <c r="G70" s="18" t="n">
        <v>459.20982198</v>
      </c>
      <c r="H70" s="20" t="n">
        <v>12.41958782</v>
      </c>
      <c r="I70" s="18" t="s">
        <v>481</v>
      </c>
      <c r="J70" s="20" t="s">
        <v>481</v>
      </c>
      <c r="K70" s="18" t="s">
        <v>481</v>
      </c>
      <c r="L70" s="20" t="s">
        <v>481</v>
      </c>
      <c r="M70" s="18" t="s">
        <v>481</v>
      </c>
      <c r="N70" s="20" t="s">
        <v>481</v>
      </c>
      <c r="O70" s="18" t="s">
        <v>481</v>
      </c>
      <c r="P70" s="20" t="s">
        <v>481</v>
      </c>
      <c r="Q70" s="18" t="n">
        <v>453.52026175</v>
      </c>
      <c r="R70" s="20" t="n">
        <v>8.98862868</v>
      </c>
    </row>
    <row r="71" spans="1:18">
      <c r="A71" s="15" t="s">
        <v>546</v>
      </c>
      <c r="B71" s="17" t="n">
        <v>6115</v>
      </c>
      <c r="C71" s="18">
        <f>(0.0/B71*100)</f>
        <v/>
      </c>
      <c r="D71" s="19" t="n">
        <v>6115</v>
      </c>
      <c r="E71" s="18" t="n">
        <v>568.65369303</v>
      </c>
      <c r="F71" s="20" t="n">
        <v>1.50131722</v>
      </c>
      <c r="G71" s="18" t="n">
        <v>490.32485858</v>
      </c>
      <c r="H71" s="20" t="n">
        <v>6.01864564</v>
      </c>
      <c r="I71" s="18" t="s">
        <v>481</v>
      </c>
      <c r="J71" s="20" t="s">
        <v>481</v>
      </c>
      <c r="K71" s="18" t="s">
        <v>481</v>
      </c>
      <c r="L71" s="20" t="s">
        <v>481</v>
      </c>
      <c r="M71" s="18" t="s">
        <v>481</v>
      </c>
      <c r="N71" s="20" t="s">
        <v>481</v>
      </c>
      <c r="O71" s="18" t="s">
        <v>481</v>
      </c>
      <c r="P71" s="20" t="s">
        <v>481</v>
      </c>
      <c r="Q71" s="18" t="n">
        <v>478.4065703</v>
      </c>
      <c r="R71" s="20" t="n">
        <v>21.403802</v>
      </c>
    </row>
    <row r="72" spans="1:18">
      <c r="A72" s="15" t="s">
        <v>547</v>
      </c>
      <c r="B72" s="17" t="n">
        <v>7708</v>
      </c>
      <c r="C72" s="18">
        <f>(0.0/B72*100)</f>
        <v/>
      </c>
      <c r="D72" s="19" t="n">
        <v>7708</v>
      </c>
      <c r="E72" s="18" t="n">
        <v>542.8664579700001</v>
      </c>
      <c r="F72" s="20" t="n">
        <v>3.04002647</v>
      </c>
      <c r="G72" s="18" t="n">
        <v>475.79573949</v>
      </c>
      <c r="H72" s="20" t="n">
        <v>17.58736106</v>
      </c>
      <c r="I72" s="18" t="s">
        <v>481</v>
      </c>
      <c r="J72" s="20" t="s">
        <v>481</v>
      </c>
      <c r="K72" s="18" t="s">
        <v>481</v>
      </c>
      <c r="L72" s="20" t="s">
        <v>481</v>
      </c>
      <c r="M72" s="18" t="s">
        <v>481</v>
      </c>
      <c r="N72" s="20" t="s">
        <v>481</v>
      </c>
      <c r="O72" s="18" t="s">
        <v>481</v>
      </c>
      <c r="P72" s="20" t="s">
        <v>481</v>
      </c>
      <c r="Q72" s="18" t="n">
        <v>318.13063363</v>
      </c>
      <c r="R72" s="20" t="n">
        <v>59.75799023</v>
      </c>
    </row>
    <row r="73" spans="1:18">
      <c r="A73" s="15" t="s">
        <v>548</v>
      </c>
      <c r="B73" s="17" t="n">
        <v>8249</v>
      </c>
      <c r="C73" s="18">
        <f>(0.0/B73*100)</f>
        <v/>
      </c>
      <c r="D73" s="19" t="n">
        <v>8249</v>
      </c>
      <c r="E73" s="18" t="n">
        <v>418.56810129</v>
      </c>
      <c r="F73" s="20" t="n">
        <v>3.10371293</v>
      </c>
      <c r="G73" s="18" t="n">
        <v>369.36173701</v>
      </c>
      <c r="H73" s="20" t="n">
        <v>7.95685955</v>
      </c>
      <c r="I73" s="18" t="s">
        <v>481</v>
      </c>
      <c r="J73" s="20" t="s">
        <v>481</v>
      </c>
      <c r="K73" s="18" t="s">
        <v>481</v>
      </c>
      <c r="L73" s="20" t="s">
        <v>481</v>
      </c>
      <c r="M73" s="18" t="s">
        <v>481</v>
      </c>
      <c r="N73" s="20" t="s">
        <v>481</v>
      </c>
      <c r="O73" s="18" t="s">
        <v>481</v>
      </c>
      <c r="P73" s="20" t="s">
        <v>481</v>
      </c>
      <c r="Q73" s="18" t="n">
        <v>409.32426526</v>
      </c>
      <c r="R73" s="20" t="n">
        <v>9.93531422</v>
      </c>
    </row>
    <row r="74" spans="1:18">
      <c r="A74" s="15" t="s">
        <v>549</v>
      </c>
      <c r="B74" s="17" t="n">
        <v>4692</v>
      </c>
      <c r="C74" s="18">
        <f>(0.0/B74*100)</f>
        <v/>
      </c>
      <c r="D74" s="19" t="n">
        <v>4692</v>
      </c>
      <c r="E74" s="18" t="n">
        <v>448.04081796</v>
      </c>
      <c r="F74" s="20" t="n">
        <v>1.89091775</v>
      </c>
      <c r="G74" s="18" t="n">
        <v>362.08033386</v>
      </c>
      <c r="H74" s="20" t="n">
        <v>2.53874506</v>
      </c>
      <c r="I74" s="18" t="s">
        <v>481</v>
      </c>
      <c r="J74" s="20" t="s">
        <v>481</v>
      </c>
      <c r="K74" s="18" t="s">
        <v>481</v>
      </c>
      <c r="L74" s="20" t="s">
        <v>481</v>
      </c>
      <c r="M74" s="18" t="s">
        <v>481</v>
      </c>
      <c r="N74" s="20" t="s">
        <v>481</v>
      </c>
      <c r="O74" s="18" t="s">
        <v>481</v>
      </c>
      <c r="P74" s="20" t="s">
        <v>481</v>
      </c>
      <c r="Q74" s="18" t="n">
        <v>348.83075715</v>
      </c>
      <c r="R74" s="20" t="n">
        <v>8.007278599999999</v>
      </c>
    </row>
    <row r="75" spans="1:18">
      <c r="A75" s="15" t="s">
        <v>550</v>
      </c>
      <c r="B75" s="17" t="n">
        <v>5375</v>
      </c>
      <c r="C75" s="18">
        <f>(0.0/B75*100)</f>
        <v/>
      </c>
      <c r="D75" s="19" t="n">
        <v>5375</v>
      </c>
      <c r="E75" s="18" t="n">
        <v>394.69384618</v>
      </c>
      <c r="F75" s="20" t="n">
        <v>3.17665455</v>
      </c>
      <c r="G75" s="18" t="n">
        <v>315.89662261</v>
      </c>
      <c r="H75" s="20" t="n">
        <v>3.81095932</v>
      </c>
      <c r="I75" s="18" t="s">
        <v>481</v>
      </c>
      <c r="J75" s="20" t="s">
        <v>481</v>
      </c>
      <c r="K75" s="18" t="s">
        <v>481</v>
      </c>
      <c r="L75" s="20" t="s">
        <v>481</v>
      </c>
      <c r="M75" s="18" t="s">
        <v>481</v>
      </c>
      <c r="N75" s="20" t="s">
        <v>481</v>
      </c>
      <c r="O75" s="18" t="s">
        <v>481</v>
      </c>
      <c r="P75" s="20" t="s">
        <v>481</v>
      </c>
      <c r="Q75" s="18" t="n">
        <v>350.4392377</v>
      </c>
      <c r="R75" s="20" t="n">
        <v>8.966544450000001</v>
      </c>
    </row>
    <row r="76" spans="1:18">
      <c r="A76" s="15" t="s">
        <v>551</v>
      </c>
      <c r="B76" s="17" t="n">
        <v>14167</v>
      </c>
      <c r="C76" s="18">
        <f>(0.0/B76*100)</f>
        <v/>
      </c>
      <c r="D76" s="19" t="n">
        <v>14167</v>
      </c>
      <c r="E76" s="18" t="n">
        <v>438.52198527</v>
      </c>
      <c r="F76" s="20" t="n">
        <v>2.44065794</v>
      </c>
      <c r="G76" s="18" t="n">
        <v>355.86145668</v>
      </c>
      <c r="H76" s="20" t="n">
        <v>4.37424963</v>
      </c>
      <c r="I76" s="18" t="s">
        <v>481</v>
      </c>
      <c r="J76" s="20" t="s">
        <v>481</v>
      </c>
      <c r="K76" s="18" t="s">
        <v>481</v>
      </c>
      <c r="L76" s="20" t="s">
        <v>481</v>
      </c>
      <c r="M76" s="18" t="s">
        <v>481</v>
      </c>
      <c r="N76" s="20" t="s">
        <v>481</v>
      </c>
      <c r="O76" s="18" t="s">
        <v>481</v>
      </c>
      <c r="P76" s="20" t="s">
        <v>481</v>
      </c>
      <c r="Q76" s="18" t="n">
        <v>381.60599008</v>
      </c>
      <c r="R76" s="20" t="n">
        <v>7.81276602</v>
      </c>
    </row>
    <row r="77" spans="1:18">
      <c r="A77" s="15" t="s">
        <v>552</v>
      </c>
      <c r="B77" s="17" t="n">
        <v>6062</v>
      </c>
      <c r="C77" s="18">
        <f>(0.0/B77*100)</f>
        <v/>
      </c>
      <c r="D77" s="19" t="n">
        <v>6062</v>
      </c>
      <c r="E77" s="18" t="n">
        <v>451.38657211</v>
      </c>
      <c r="F77" s="20" t="n">
        <v>2.72692358</v>
      </c>
      <c r="G77" s="18" t="n">
        <v>358.71515229</v>
      </c>
      <c r="H77" s="20" t="n">
        <v>2.73865722</v>
      </c>
      <c r="I77" s="18" t="s">
        <v>481</v>
      </c>
      <c r="J77" s="20" t="s">
        <v>481</v>
      </c>
      <c r="K77" s="18" t="s">
        <v>481</v>
      </c>
      <c r="L77" s="20" t="s">
        <v>481</v>
      </c>
      <c r="M77" s="18" t="s">
        <v>481</v>
      </c>
      <c r="N77" s="20" t="s">
        <v>481</v>
      </c>
      <c r="O77" s="18" t="s">
        <v>481</v>
      </c>
      <c r="P77" s="20" t="s">
        <v>481</v>
      </c>
      <c r="Q77" s="18" t="n">
        <v>385.32904213</v>
      </c>
      <c r="R77" s="20" t="n">
        <v>11.33307023</v>
      </c>
    </row>
    <row r="78" spans="1:18">
      <c r="A78" s="15" t="s">
        <v>553</v>
      </c>
      <c r="B78" s="17" t="n">
        <v>5826</v>
      </c>
      <c r="C78" s="18">
        <f>(0.0/B78*100)</f>
        <v/>
      </c>
      <c r="D78" s="19" t="n">
        <v>5826</v>
      </c>
      <c r="E78" s="18" t="n">
        <v>500.23502706</v>
      </c>
      <c r="F78" s="20" t="n">
        <v>4.58675029</v>
      </c>
      <c r="G78" s="18" t="n">
        <v>421.73779755</v>
      </c>
      <c r="H78" s="20" t="n">
        <v>7.04916735</v>
      </c>
      <c r="I78" s="18" t="s">
        <v>481</v>
      </c>
      <c r="J78" s="20" t="s">
        <v>481</v>
      </c>
      <c r="K78" s="18" t="s">
        <v>481</v>
      </c>
      <c r="L78" s="20" t="s">
        <v>481</v>
      </c>
      <c r="M78" s="18" t="s">
        <v>481</v>
      </c>
      <c r="N78" s="20" t="s">
        <v>481</v>
      </c>
      <c r="O78" s="18" t="s">
        <v>481</v>
      </c>
      <c r="P78" s="20" t="s">
        <v>481</v>
      </c>
      <c r="Q78" s="18" t="n">
        <v>370.26698605</v>
      </c>
      <c r="R78" s="20" t="n">
        <v>36.83762667</v>
      </c>
    </row>
    <row customHeight="1" ht="25" r="79" spans="1:18">
      <c r="A79" s="15" t="s">
        <v>554</v>
      </c>
      <c r="B79" s="17" t="n">
        <v>1657</v>
      </c>
      <c r="C79" s="18">
        <f>(0.0/B79*100)</f>
        <v/>
      </c>
      <c r="D79" s="19" t="n">
        <v>1657</v>
      </c>
      <c r="E79" s="18" t="n">
        <v>473.2576622</v>
      </c>
      <c r="F79" s="20" t="n">
        <v>7.0025701</v>
      </c>
      <c r="G79" s="18" t="n">
        <v>385.6386464</v>
      </c>
      <c r="H79" s="20" t="n">
        <v>9.435636949999999</v>
      </c>
      <c r="I79" s="18" t="s">
        <v>481</v>
      </c>
      <c r="J79" s="20" t="s">
        <v>481</v>
      </c>
      <c r="K79" s="18" t="s">
        <v>481</v>
      </c>
      <c r="L79" s="20" t="s">
        <v>481</v>
      </c>
      <c r="M79" s="18" t="s">
        <v>481</v>
      </c>
      <c r="N79" s="20" t="s">
        <v>481</v>
      </c>
      <c r="O79" s="18" t="s">
        <v>481</v>
      </c>
      <c r="P79" s="20" t="s">
        <v>481</v>
      </c>
      <c r="Q79" s="18" t="n">
        <v>449.65238295</v>
      </c>
      <c r="R79" s="20" t="n">
        <v>22.00732998</v>
      </c>
    </row>
    <row r="80" spans="1:18">
      <c r="A80" s="15" t="s">
        <v>555</v>
      </c>
      <c r="B80" s="17" t="n">
        <v>7841</v>
      </c>
      <c r="C80" s="18">
        <f>(0.0/B80*100)</f>
        <v/>
      </c>
      <c r="D80" s="19" t="n">
        <v>7841</v>
      </c>
      <c r="E80" s="18" t="n">
        <v>460.69931863</v>
      </c>
      <c r="F80" s="20" t="n">
        <v>4.28314281</v>
      </c>
      <c r="G80" s="18" t="n">
        <v>415.15384592</v>
      </c>
      <c r="H80" s="20" t="n">
        <v>13.35505012</v>
      </c>
      <c r="I80" s="18" t="s">
        <v>481</v>
      </c>
      <c r="J80" s="20" t="s">
        <v>481</v>
      </c>
      <c r="K80" s="18" t="s">
        <v>481</v>
      </c>
      <c r="L80" s="20" t="s">
        <v>481</v>
      </c>
      <c r="M80" s="18" t="s">
        <v>481</v>
      </c>
      <c r="N80" s="20" t="s">
        <v>481</v>
      </c>
      <c r="O80" s="18" t="s">
        <v>481</v>
      </c>
      <c r="P80" s="20" t="s">
        <v>481</v>
      </c>
      <c r="Q80" s="18" t="s">
        <v>481</v>
      </c>
      <c r="R80" s="20" t="s">
        <v>481</v>
      </c>
    </row>
    <row r="81" spans="1:18">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s">
        <v>481</v>
      </c>
      <c r="P81" s="20" t="s">
        <v>481</v>
      </c>
      <c r="Q81" s="18" t="n">
        <v>446.10977731</v>
      </c>
      <c r="R81" s="20" t="n">
        <v>3.2500212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8.xml><?xml version="1.0" encoding="utf-8"?>
<worksheet xmlns="http://schemas.openxmlformats.org/spreadsheetml/2006/main">
  <sheetPr>
    <outlinePr summaryBelow="1" summaryRight="1"/>
    <pageSetUpPr/>
  </sheetPr>
  <dimension ref="A1:AF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2">
      <c r="A1" s="4" t="s">
        <v>460</v>
      </c>
    </row>
    <row r="2" spans="1:32">
      <c r="A2" s="5" t="s">
        <v>960</v>
      </c>
    </row>
    <row customHeight="1" ht="30" r="4" spans="1:32">
      <c r="A4" s="6" t="n"/>
      <c r="B4" s="7" t="s">
        <v>462</v>
      </c>
      <c r="C4" s="7" t="s">
        <v>463</v>
      </c>
      <c r="D4" s="8" t="s">
        <v>462</v>
      </c>
      <c r="E4" s="9" t="s">
        <v>961</v>
      </c>
      <c r="F4" s="10" t="n"/>
      <c r="G4" s="9" t="s">
        <v>962</v>
      </c>
      <c r="H4" s="10" t="n"/>
      <c r="I4" s="9" t="s">
        <v>963</v>
      </c>
      <c r="J4" s="10" t="n"/>
      <c r="K4" s="9" t="s">
        <v>964</v>
      </c>
      <c r="L4" s="10" t="n"/>
      <c r="M4" s="9" t="s">
        <v>965</v>
      </c>
      <c r="N4" s="10" t="n"/>
      <c r="O4" s="9" t="s">
        <v>966</v>
      </c>
      <c r="P4" s="10" t="n"/>
      <c r="Q4" s="9" t="s">
        <v>967</v>
      </c>
      <c r="R4" s="10" t="n"/>
      <c r="S4" s="9" t="s">
        <v>968</v>
      </c>
      <c r="T4" s="10" t="n"/>
      <c r="U4" s="9" t="s">
        <v>969</v>
      </c>
      <c r="V4" s="10" t="n"/>
      <c r="W4" s="9" t="s">
        <v>584</v>
      </c>
      <c r="X4" s="10" t="n"/>
      <c r="Y4" s="9" t="s">
        <v>585</v>
      </c>
      <c r="Z4" s="10" t="n"/>
      <c r="AA4" s="9" t="s">
        <v>472</v>
      </c>
      <c r="AB4" s="10" t="n"/>
      <c r="AC4" s="9" t="s">
        <v>473</v>
      </c>
      <c r="AD4" s="10" t="n"/>
      <c r="AE4" s="9" t="s">
        <v>586</v>
      </c>
      <c r="AF4" s="10" t="n"/>
    </row>
    <row r="5" spans="1:3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c r="AE5" s="12" t="s">
        <v>478</v>
      </c>
      <c r="AF5" s="11" t="s">
        <v>479</v>
      </c>
    </row>
    <row r="6" spans="1:3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6" t="n"/>
    </row>
    <row r="7" spans="1:32">
      <c r="A7" s="15" t="s">
        <v>480</v>
      </c>
      <c r="B7" s="17" t="n">
        <v>14530</v>
      </c>
      <c r="C7" s="18">
        <f>(0.0/B7*100)</f>
        <v/>
      </c>
      <c r="D7" s="19" t="n">
        <v>14530</v>
      </c>
      <c r="E7" s="18" t="n">
        <v>473.89325049</v>
      </c>
      <c r="F7" s="20" t="n">
        <v>3.75232903</v>
      </c>
      <c r="G7" s="18" t="n">
        <v>501.40904478</v>
      </c>
      <c r="H7" s="20" t="n">
        <v>2.27773142</v>
      </c>
      <c r="I7" s="18" t="n">
        <v>510.35539012</v>
      </c>
      <c r="J7" s="20" t="n">
        <v>2.26679941</v>
      </c>
      <c r="K7" s="18" t="n">
        <v>497.33108598</v>
      </c>
      <c r="L7" s="20" t="n">
        <v>3.61682885</v>
      </c>
      <c r="M7" s="18" t="n">
        <v>489.04934111</v>
      </c>
      <c r="N7" s="20" t="n">
        <v>6.21215834</v>
      </c>
      <c r="O7" s="18" t="n">
        <v>481.7861921</v>
      </c>
      <c r="P7" s="20" t="n">
        <v>12.99596704</v>
      </c>
      <c r="Q7" s="18" t="n">
        <v>473.4548036</v>
      </c>
      <c r="R7" s="20" t="n">
        <v>22.6830701</v>
      </c>
      <c r="S7" s="18" t="n">
        <v>455.93644165</v>
      </c>
      <c r="T7" s="20" t="n">
        <v>53.94060993</v>
      </c>
      <c r="U7" s="18" t="n">
        <v>405.11161069</v>
      </c>
      <c r="V7" s="20" t="n">
        <v>34.54064555</v>
      </c>
      <c r="W7" s="18" t="s">
        <v>481</v>
      </c>
      <c r="X7" s="20" t="s">
        <v>481</v>
      </c>
      <c r="Y7" s="18" t="s">
        <v>481</v>
      </c>
      <c r="Z7" s="20" t="s">
        <v>481</v>
      </c>
      <c r="AA7" s="18" t="s">
        <v>481</v>
      </c>
      <c r="AB7" s="20" t="s">
        <v>481</v>
      </c>
      <c r="AC7" s="18" t="s">
        <v>481</v>
      </c>
      <c r="AD7" s="20" t="s">
        <v>481</v>
      </c>
      <c r="AE7" s="18" t="n">
        <v>468.6147229</v>
      </c>
      <c r="AF7" s="20" t="n">
        <v>2.76961692</v>
      </c>
    </row>
    <row r="8" spans="1:32">
      <c r="A8" s="15" t="s">
        <v>483</v>
      </c>
      <c r="B8" s="17" t="n">
        <v>7007</v>
      </c>
      <c r="C8" s="18">
        <f>(0.0/B8*100)</f>
        <v/>
      </c>
      <c r="D8" s="19" t="n">
        <v>7007</v>
      </c>
      <c r="E8" s="18" t="n">
        <v>470.31061601</v>
      </c>
      <c r="F8" s="20" t="n">
        <v>15.78496269</v>
      </c>
      <c r="G8" s="18" t="n">
        <v>469.44967434</v>
      </c>
      <c r="H8" s="20" t="n">
        <v>6.67022609</v>
      </c>
      <c r="I8" s="18" t="n">
        <v>510.59024002</v>
      </c>
      <c r="J8" s="20" t="n">
        <v>4.15053478</v>
      </c>
      <c r="K8" s="18" t="n">
        <v>507.63232402</v>
      </c>
      <c r="L8" s="20" t="n">
        <v>3.35647554</v>
      </c>
      <c r="M8" s="18" t="n">
        <v>481.56871438</v>
      </c>
      <c r="N8" s="20" t="n">
        <v>5.46680919</v>
      </c>
      <c r="O8" s="18" t="n">
        <v>461.09340093</v>
      </c>
      <c r="P8" s="20" t="n">
        <v>8.94772188</v>
      </c>
      <c r="Q8" s="18" t="n">
        <v>415.88978895</v>
      </c>
      <c r="R8" s="20" t="n">
        <v>24.78030802</v>
      </c>
      <c r="S8" s="18" t="n">
        <v>316.354</v>
      </c>
      <c r="T8" s="20" t="n">
        <v>23.17381194</v>
      </c>
      <c r="U8" s="18" t="n">
        <v>345.93058454</v>
      </c>
      <c r="V8" s="20" t="n">
        <v>38.75479548</v>
      </c>
      <c r="W8" s="18" t="s">
        <v>481</v>
      </c>
      <c r="X8" s="20" t="s">
        <v>481</v>
      </c>
      <c r="Y8" s="18" t="s">
        <v>481</v>
      </c>
      <c r="Z8" s="20" t="s">
        <v>481</v>
      </c>
      <c r="AA8" s="18" t="s">
        <v>481</v>
      </c>
      <c r="AB8" s="20" t="s">
        <v>481</v>
      </c>
      <c r="AC8" s="18" t="s">
        <v>481</v>
      </c>
      <c r="AD8" s="20" t="s">
        <v>481</v>
      </c>
      <c r="AE8" s="18" t="n">
        <v>482.63201788</v>
      </c>
      <c r="AF8" s="20" t="n">
        <v>4.40665705</v>
      </c>
    </row>
    <row r="9" spans="1:32">
      <c r="A9" s="15" t="s">
        <v>484</v>
      </c>
      <c r="B9" s="17" t="n">
        <v>9651</v>
      </c>
      <c r="C9" s="18">
        <f>(0.0/B9*100)</f>
        <v/>
      </c>
      <c r="D9" s="19" t="n">
        <v>9651</v>
      </c>
      <c r="E9" s="18" t="n">
        <v>417.48210439</v>
      </c>
      <c r="F9" s="20" t="n">
        <v>18.5114103</v>
      </c>
      <c r="G9" s="18" t="n">
        <v>467.40277038</v>
      </c>
      <c r="H9" s="20" t="n">
        <v>11.00914256</v>
      </c>
      <c r="I9" s="18" t="n">
        <v>502.94081347</v>
      </c>
      <c r="J9" s="20" t="n">
        <v>4.76755943</v>
      </c>
      <c r="K9" s="18" t="n">
        <v>522.3554489000001</v>
      </c>
      <c r="L9" s="20" t="n">
        <v>2.31012806</v>
      </c>
      <c r="M9" s="18" t="n">
        <v>510.2662395</v>
      </c>
      <c r="N9" s="20" t="n">
        <v>3.00737417</v>
      </c>
      <c r="O9" s="18" t="n">
        <v>449.84168368</v>
      </c>
      <c r="P9" s="20" t="n">
        <v>6.87189278</v>
      </c>
      <c r="Q9" s="18" t="n">
        <v>374.6558624</v>
      </c>
      <c r="R9" s="20" t="n">
        <v>11.22634803</v>
      </c>
      <c r="S9" s="18" t="n">
        <v>377.06560311</v>
      </c>
      <c r="T9" s="20" t="n">
        <v>16.58381413</v>
      </c>
      <c r="U9" s="18" t="n">
        <v>318.93337501</v>
      </c>
      <c r="V9" s="20" t="n">
        <v>42.41447744</v>
      </c>
      <c r="W9" s="18" t="s">
        <v>481</v>
      </c>
      <c r="X9" s="20" t="s">
        <v>481</v>
      </c>
      <c r="Y9" s="18" t="s">
        <v>481</v>
      </c>
      <c r="Z9" s="20" t="s">
        <v>481</v>
      </c>
      <c r="AA9" s="18" t="s">
        <v>481</v>
      </c>
      <c r="AB9" s="20" t="s">
        <v>481</v>
      </c>
      <c r="AC9" s="18" t="s">
        <v>481</v>
      </c>
      <c r="AD9" s="20" t="s">
        <v>481</v>
      </c>
      <c r="AE9" s="18" t="n">
        <v>490.1333676</v>
      </c>
      <c r="AF9" s="20" t="n">
        <v>4.06735409</v>
      </c>
    </row>
    <row r="10" spans="1:32">
      <c r="A10" s="15" t="s">
        <v>485</v>
      </c>
      <c r="B10" s="17" t="n">
        <v>20058</v>
      </c>
      <c r="C10" s="18">
        <f>(0.0/B10*100)</f>
        <v/>
      </c>
      <c r="D10" s="19" t="n">
        <v>20058</v>
      </c>
      <c r="E10" s="18" t="n">
        <v>500.59520277</v>
      </c>
      <c r="F10" s="20" t="n">
        <v>3.55475412</v>
      </c>
      <c r="G10" s="18" t="n">
        <v>518.84123559</v>
      </c>
      <c r="H10" s="20" t="n">
        <v>2.31757037</v>
      </c>
      <c r="I10" s="18" t="n">
        <v>525.13518499</v>
      </c>
      <c r="J10" s="20" t="n">
        <v>2.97792942</v>
      </c>
      <c r="K10" s="18" t="n">
        <v>527.68147401</v>
      </c>
      <c r="L10" s="20" t="n">
        <v>4.31941116</v>
      </c>
      <c r="M10" s="18" t="n">
        <v>536.8838226</v>
      </c>
      <c r="N10" s="20" t="n">
        <v>5.94764628</v>
      </c>
      <c r="O10" s="18" t="n">
        <v>488.22068059</v>
      </c>
      <c r="P10" s="20" t="n">
        <v>10.78238644</v>
      </c>
      <c r="Q10" s="18" t="n">
        <v>456.68412707</v>
      </c>
      <c r="R10" s="20" t="n">
        <v>16.93060626</v>
      </c>
      <c r="S10" s="18" t="n">
        <v>424.84201644</v>
      </c>
      <c r="T10" s="20" t="n">
        <v>33.09895983</v>
      </c>
      <c r="U10" s="18" t="n">
        <v>406.31240942</v>
      </c>
      <c r="V10" s="20" t="n">
        <v>23.16024353</v>
      </c>
      <c r="W10" s="18" t="s">
        <v>481</v>
      </c>
      <c r="X10" s="20" t="s">
        <v>481</v>
      </c>
      <c r="Y10" s="18" t="s">
        <v>481</v>
      </c>
      <c r="Z10" s="20" t="s">
        <v>481</v>
      </c>
      <c r="AA10" s="18" t="s">
        <v>481</v>
      </c>
      <c r="AB10" s="20" t="s">
        <v>481</v>
      </c>
      <c r="AC10" s="18" t="s">
        <v>481</v>
      </c>
      <c r="AD10" s="20" t="s">
        <v>481</v>
      </c>
      <c r="AE10" s="18" t="n">
        <v>501.16181989</v>
      </c>
      <c r="AF10" s="20" t="n">
        <v>3.27300766</v>
      </c>
    </row>
    <row r="11" spans="1:32">
      <c r="A11" s="15" t="s">
        <v>486</v>
      </c>
      <c r="B11" s="17" t="n">
        <v>7053</v>
      </c>
      <c r="C11" s="18">
        <f>(0.0/B11*100)</f>
        <v/>
      </c>
      <c r="D11" s="19" t="n">
        <v>7053</v>
      </c>
      <c r="E11" s="18" t="n">
        <v>400.12264612</v>
      </c>
      <c r="F11" s="20" t="n">
        <v>21.33870742</v>
      </c>
      <c r="G11" s="18" t="n">
        <v>428.34884409</v>
      </c>
      <c r="H11" s="20" t="n">
        <v>2.88543254</v>
      </c>
      <c r="I11" s="18" t="n">
        <v>434.7410684</v>
      </c>
      <c r="J11" s="20" t="n">
        <v>3.23621678</v>
      </c>
      <c r="K11" s="18" t="n">
        <v>417.18644778</v>
      </c>
      <c r="L11" s="20" t="n">
        <v>6.07045212</v>
      </c>
      <c r="M11" s="18" t="n">
        <v>399.10970819</v>
      </c>
      <c r="N11" s="20" t="n">
        <v>13.50252797</v>
      </c>
      <c r="O11" s="18" t="n">
        <v>364.93784337</v>
      </c>
      <c r="P11" s="20" t="n">
        <v>13.89620142</v>
      </c>
      <c r="Q11" s="18" t="n">
        <v>289.97752583</v>
      </c>
      <c r="R11" s="20" t="n">
        <v>37.47680517</v>
      </c>
      <c r="S11" s="18" t="n">
        <v>480.0207</v>
      </c>
      <c r="T11" s="20" t="n">
        <v>32.30602781</v>
      </c>
      <c r="U11" s="18" t="n">
        <v>299.41977774</v>
      </c>
      <c r="V11" s="20" t="n">
        <v>30.99595281</v>
      </c>
      <c r="W11" s="18" t="s">
        <v>481</v>
      </c>
      <c r="X11" s="20" t="s">
        <v>481</v>
      </c>
      <c r="Y11" s="18" t="s">
        <v>481</v>
      </c>
      <c r="Z11" s="20" t="s">
        <v>481</v>
      </c>
      <c r="AA11" s="18" t="s">
        <v>481</v>
      </c>
      <c r="AB11" s="20" t="s">
        <v>481</v>
      </c>
      <c r="AC11" s="18" t="s">
        <v>481</v>
      </c>
      <c r="AD11" s="20" t="s">
        <v>481</v>
      </c>
      <c r="AE11" s="18" t="n">
        <v>394.46168099</v>
      </c>
      <c r="AF11" s="20" t="n">
        <v>4.65593908</v>
      </c>
    </row>
    <row r="12" spans="1:32">
      <c r="A12" s="15" t="s">
        <v>487</v>
      </c>
      <c r="B12" s="17" t="n">
        <v>6894</v>
      </c>
      <c r="C12" s="18">
        <f>(0.0/B12*100)</f>
        <v/>
      </c>
      <c r="D12" s="19" t="n">
        <v>6894</v>
      </c>
      <c r="E12" s="18" t="n">
        <v>417.87674473</v>
      </c>
      <c r="F12" s="20" t="n">
        <v>10.8651097</v>
      </c>
      <c r="G12" s="18" t="n">
        <v>457.42184842</v>
      </c>
      <c r="H12" s="20" t="n">
        <v>9.30501499</v>
      </c>
      <c r="I12" s="18" t="n">
        <v>488.46493058</v>
      </c>
      <c r="J12" s="20" t="n">
        <v>4.14321897</v>
      </c>
      <c r="K12" s="18" t="n">
        <v>506.35646057</v>
      </c>
      <c r="L12" s="20" t="n">
        <v>2.73831015</v>
      </c>
      <c r="M12" s="18" t="n">
        <v>489.31131717</v>
      </c>
      <c r="N12" s="20" t="n">
        <v>3.35575813</v>
      </c>
      <c r="O12" s="18" t="n">
        <v>462.64413585</v>
      </c>
      <c r="P12" s="20" t="n">
        <v>8.12168672</v>
      </c>
      <c r="Q12" s="18" t="n">
        <v>466.87250721</v>
      </c>
      <c r="R12" s="20" t="n">
        <v>36.88561831</v>
      </c>
      <c r="S12" s="18" t="n">
        <v>330.35876338</v>
      </c>
      <c r="T12" s="20" t="n">
        <v>34.3488708</v>
      </c>
      <c r="U12" s="18" t="n">
        <v>415.60174496</v>
      </c>
      <c r="V12" s="20" t="n">
        <v>39.52720618</v>
      </c>
      <c r="W12" s="18" t="s">
        <v>481</v>
      </c>
      <c r="X12" s="20" t="s">
        <v>481</v>
      </c>
      <c r="Y12" s="18" t="s">
        <v>481</v>
      </c>
      <c r="Z12" s="20" t="s">
        <v>481</v>
      </c>
      <c r="AA12" s="18" t="s">
        <v>481</v>
      </c>
      <c r="AB12" s="20" t="s">
        <v>481</v>
      </c>
      <c r="AC12" s="18" t="s">
        <v>481</v>
      </c>
      <c r="AD12" s="20" t="s">
        <v>481</v>
      </c>
      <c r="AE12" s="18" t="n">
        <v>476.97696944</v>
      </c>
      <c r="AF12" s="20" t="n">
        <v>5.64683767</v>
      </c>
    </row>
    <row r="13" spans="1:32">
      <c r="A13" s="15" t="s">
        <v>488</v>
      </c>
      <c r="B13" s="17" t="n">
        <v>7161</v>
      </c>
      <c r="C13" s="18">
        <f>(0.0/B13*100)</f>
        <v/>
      </c>
      <c r="D13" s="19" t="n">
        <v>7161</v>
      </c>
      <c r="E13" s="18" t="n">
        <v>482.49481358</v>
      </c>
      <c r="F13" s="20" t="n">
        <v>20.14518831</v>
      </c>
      <c r="G13" s="18" t="n">
        <v>493.1256307</v>
      </c>
      <c r="H13" s="20" t="n">
        <v>6.52157903</v>
      </c>
      <c r="I13" s="18" t="n">
        <v>494.76724413</v>
      </c>
      <c r="J13" s="20" t="n">
        <v>4.4951135</v>
      </c>
      <c r="K13" s="18" t="n">
        <v>512.16366155</v>
      </c>
      <c r="L13" s="20" t="n">
        <v>2.57572202</v>
      </c>
      <c r="M13" s="18" t="n">
        <v>523.0792254199999</v>
      </c>
      <c r="N13" s="20" t="n">
        <v>2.98465523</v>
      </c>
      <c r="O13" s="18" t="n">
        <v>504.51758258</v>
      </c>
      <c r="P13" s="20" t="n">
        <v>5.46156904</v>
      </c>
      <c r="Q13" s="18" t="n">
        <v>451.59558396</v>
      </c>
      <c r="R13" s="20" t="n">
        <v>21.37757129</v>
      </c>
      <c r="S13" s="18" t="s">
        <v>481</v>
      </c>
      <c r="T13" s="20" t="s">
        <v>481</v>
      </c>
      <c r="U13" s="18" t="s">
        <v>481</v>
      </c>
      <c r="V13" s="20" t="s">
        <v>481</v>
      </c>
      <c r="W13" s="18" t="s">
        <v>481</v>
      </c>
      <c r="X13" s="20" t="s">
        <v>481</v>
      </c>
      <c r="Y13" s="18" t="s">
        <v>481</v>
      </c>
      <c r="Z13" s="20" t="s">
        <v>481</v>
      </c>
      <c r="AA13" s="18" t="s">
        <v>481</v>
      </c>
      <c r="AB13" s="20" t="s">
        <v>481</v>
      </c>
      <c r="AC13" s="18" t="s">
        <v>481</v>
      </c>
      <c r="AD13" s="20" t="s">
        <v>481</v>
      </c>
      <c r="AE13" s="18" t="n">
        <v>506.80082755</v>
      </c>
      <c r="AF13" s="20" t="n">
        <v>3.7373863</v>
      </c>
    </row>
    <row r="14" spans="1:32">
      <c r="A14" s="15" t="s">
        <v>489</v>
      </c>
      <c r="B14" s="17" t="n">
        <v>5587</v>
      </c>
      <c r="C14" s="18">
        <f>(0.0/B14*100)</f>
        <v/>
      </c>
      <c r="D14" s="19" t="n">
        <v>5587</v>
      </c>
      <c r="E14" s="18" t="n">
        <v>487.87585389</v>
      </c>
      <c r="F14" s="20" t="n">
        <v>29.86503601</v>
      </c>
      <c r="G14" s="18" t="n">
        <v>500.36042596</v>
      </c>
      <c r="H14" s="20" t="n">
        <v>9.20434326</v>
      </c>
      <c r="I14" s="18" t="n">
        <v>510.68269438</v>
      </c>
      <c r="J14" s="20" t="n">
        <v>6.57030475</v>
      </c>
      <c r="K14" s="18" t="n">
        <v>529.00642048</v>
      </c>
      <c r="L14" s="20" t="n">
        <v>3.63671841</v>
      </c>
      <c r="M14" s="18" t="n">
        <v>525.38555037</v>
      </c>
      <c r="N14" s="20" t="n">
        <v>3.11708946</v>
      </c>
      <c r="O14" s="18" t="n">
        <v>524.96448943</v>
      </c>
      <c r="P14" s="20" t="n">
        <v>3.19418411</v>
      </c>
      <c r="Q14" s="18" t="n">
        <v>508.09780664</v>
      </c>
      <c r="R14" s="20" t="n">
        <v>5.35277773</v>
      </c>
      <c r="S14" s="18" t="n">
        <v>432.88599308</v>
      </c>
      <c r="T14" s="20" t="n">
        <v>27.38760799</v>
      </c>
      <c r="U14" s="18" t="s">
        <v>481</v>
      </c>
      <c r="V14" s="20" t="s">
        <v>481</v>
      </c>
      <c r="W14" s="18" t="s">
        <v>481</v>
      </c>
      <c r="X14" s="20" t="s">
        <v>481</v>
      </c>
      <c r="Y14" s="18" t="s">
        <v>481</v>
      </c>
      <c r="Z14" s="20" t="s">
        <v>481</v>
      </c>
      <c r="AA14" s="18" t="s">
        <v>481</v>
      </c>
      <c r="AB14" s="20" t="s">
        <v>481</v>
      </c>
      <c r="AC14" s="18" t="s">
        <v>481</v>
      </c>
      <c r="AD14" s="20" t="s">
        <v>481</v>
      </c>
      <c r="AE14" s="18" t="n">
        <v>505.87896852</v>
      </c>
      <c r="AF14" s="20" t="n">
        <v>3.81258031</v>
      </c>
    </row>
    <row r="15" spans="1:32">
      <c r="A15" s="15" t="s">
        <v>490</v>
      </c>
      <c r="B15" s="17" t="n">
        <v>5882</v>
      </c>
      <c r="C15" s="18">
        <f>(0.0/B15*100)</f>
        <v/>
      </c>
      <c r="D15" s="19" t="n">
        <v>5882</v>
      </c>
      <c r="E15" s="18" t="n">
        <v>472.48166691</v>
      </c>
      <c r="F15" s="20" t="n">
        <v>12.26409256</v>
      </c>
      <c r="G15" s="18" t="n">
        <v>511.37036648</v>
      </c>
      <c r="H15" s="20" t="n">
        <v>3.15305669</v>
      </c>
      <c r="I15" s="18" t="n">
        <v>503.40411267</v>
      </c>
      <c r="J15" s="20" t="n">
        <v>3.88078046</v>
      </c>
      <c r="K15" s="18" t="n">
        <v>516.01626147</v>
      </c>
      <c r="L15" s="20" t="n">
        <v>3.74911223</v>
      </c>
      <c r="M15" s="18" t="n">
        <v>525.4468964500001</v>
      </c>
      <c r="N15" s="20" t="n">
        <v>3.5765513</v>
      </c>
      <c r="O15" s="18" t="n">
        <v>528.27893076</v>
      </c>
      <c r="P15" s="20" t="n">
        <v>4.49089987</v>
      </c>
      <c r="Q15" s="18" t="n">
        <v>519.49623418</v>
      </c>
      <c r="R15" s="20" t="n">
        <v>7.61241247</v>
      </c>
      <c r="S15" s="18" t="n">
        <v>402.05370952</v>
      </c>
      <c r="T15" s="20" t="n">
        <v>28.88919017</v>
      </c>
      <c r="U15" s="18" t="n">
        <v>378.8963</v>
      </c>
      <c r="V15" s="20" t="n">
        <v>36.74217363</v>
      </c>
      <c r="W15" s="18" t="s">
        <v>481</v>
      </c>
      <c r="X15" s="20" t="s">
        <v>481</v>
      </c>
      <c r="Y15" s="18" t="s">
        <v>481</v>
      </c>
      <c r="Z15" s="20" t="s">
        <v>481</v>
      </c>
      <c r="AA15" s="18" t="s">
        <v>481</v>
      </c>
      <c r="AB15" s="20" t="s">
        <v>481</v>
      </c>
      <c r="AC15" s="18" t="s">
        <v>481</v>
      </c>
      <c r="AD15" s="20" t="s">
        <v>481</v>
      </c>
      <c r="AE15" s="18" t="n">
        <v>493.0211213</v>
      </c>
      <c r="AF15" s="20" t="n">
        <v>4.46216946</v>
      </c>
    </row>
    <row r="16" spans="1:32">
      <c r="A16" s="15" t="s">
        <v>491</v>
      </c>
      <c r="B16" s="17" t="n">
        <v>6108</v>
      </c>
      <c r="C16" s="18">
        <f>(0.0/B16*100)</f>
        <v/>
      </c>
      <c r="D16" s="19" t="n">
        <v>6108</v>
      </c>
      <c r="E16" s="18" t="n">
        <v>423.9813032</v>
      </c>
      <c r="F16" s="20" t="n">
        <v>9.630508450000001</v>
      </c>
      <c r="G16" s="18" t="n">
        <v>465.5105189</v>
      </c>
      <c r="H16" s="20" t="n">
        <v>8.327679460000001</v>
      </c>
      <c r="I16" s="18" t="n">
        <v>489.4679061</v>
      </c>
      <c r="J16" s="20" t="n">
        <v>5.05053141</v>
      </c>
      <c r="K16" s="18" t="n">
        <v>508.27793531</v>
      </c>
      <c r="L16" s="20" t="n">
        <v>2.50541976</v>
      </c>
      <c r="M16" s="18" t="n">
        <v>499.58771045</v>
      </c>
      <c r="N16" s="20" t="n">
        <v>4.17285786</v>
      </c>
      <c r="O16" s="18" t="n">
        <v>465.39841374</v>
      </c>
      <c r="P16" s="20" t="n">
        <v>11.51376843</v>
      </c>
      <c r="Q16" s="18" t="n">
        <v>427.31237642</v>
      </c>
      <c r="R16" s="20" t="n">
        <v>31.99462373</v>
      </c>
      <c r="S16" s="18" t="n">
        <v>389.76027906</v>
      </c>
      <c r="T16" s="20" t="n">
        <v>30.13518167</v>
      </c>
      <c r="U16" s="18" t="n">
        <v>363.003</v>
      </c>
      <c r="V16" s="20" t="n">
        <v>40.03910819</v>
      </c>
      <c r="W16" s="18" t="s">
        <v>481</v>
      </c>
      <c r="X16" s="20" t="s">
        <v>481</v>
      </c>
      <c r="Y16" s="18" t="s">
        <v>481</v>
      </c>
      <c r="Z16" s="20" t="s">
        <v>481</v>
      </c>
      <c r="AA16" s="18" t="s">
        <v>481</v>
      </c>
      <c r="AB16" s="20" t="s">
        <v>481</v>
      </c>
      <c r="AC16" s="18" t="s">
        <v>481</v>
      </c>
      <c r="AD16" s="20" t="s">
        <v>481</v>
      </c>
      <c r="AE16" s="18" t="n">
        <v>461.89858932</v>
      </c>
      <c r="AF16" s="20" t="n">
        <v>4.54696317</v>
      </c>
    </row>
    <row r="17" spans="1:32">
      <c r="A17" s="15" t="s">
        <v>492</v>
      </c>
      <c r="B17" s="17" t="n">
        <v>6504</v>
      </c>
      <c r="C17" s="18">
        <f>(0.0/B17*100)</f>
        <v/>
      </c>
      <c r="D17" s="19" t="n">
        <v>6504</v>
      </c>
      <c r="E17" s="18" t="n">
        <v>441.99018419</v>
      </c>
      <c r="F17" s="20" t="n">
        <v>10.21982639</v>
      </c>
      <c r="G17" s="18" t="n">
        <v>465.05844269</v>
      </c>
      <c r="H17" s="20" t="n">
        <v>6.84156244</v>
      </c>
      <c r="I17" s="18" t="n">
        <v>516.6081172200001</v>
      </c>
      <c r="J17" s="20" t="n">
        <v>4.57282525</v>
      </c>
      <c r="K17" s="18" t="n">
        <v>527.99140422</v>
      </c>
      <c r="L17" s="20" t="n">
        <v>2.81363287</v>
      </c>
      <c r="M17" s="18" t="n">
        <v>502.69722525</v>
      </c>
      <c r="N17" s="20" t="n">
        <v>4.41674458</v>
      </c>
      <c r="O17" s="18" t="n">
        <v>494.72342943</v>
      </c>
      <c r="P17" s="20" t="n">
        <v>8.36632103</v>
      </c>
      <c r="Q17" s="18" t="n">
        <v>462.28902031</v>
      </c>
      <c r="R17" s="20" t="n">
        <v>16.15064865</v>
      </c>
      <c r="S17" s="18" t="n">
        <v>418.04638023</v>
      </c>
      <c r="T17" s="20" t="n">
        <v>66.35974788999999</v>
      </c>
      <c r="U17" s="18" t="n">
        <v>445.5961</v>
      </c>
      <c r="V17" s="20" t="n">
        <v>32.49911101</v>
      </c>
      <c r="W17" s="18" t="s">
        <v>481</v>
      </c>
      <c r="X17" s="20" t="s">
        <v>481</v>
      </c>
      <c r="Y17" s="18" t="s">
        <v>481</v>
      </c>
      <c r="Z17" s="20" t="s">
        <v>481</v>
      </c>
      <c r="AA17" s="18" t="s">
        <v>481</v>
      </c>
      <c r="AB17" s="20" t="s">
        <v>481</v>
      </c>
      <c r="AC17" s="18" t="s">
        <v>481</v>
      </c>
      <c r="AD17" s="20" t="s">
        <v>481</v>
      </c>
      <c r="AE17" s="18" t="n">
        <v>489.48320399</v>
      </c>
      <c r="AF17" s="20" t="n">
        <v>3.86399901</v>
      </c>
    </row>
    <row r="18" spans="1:32">
      <c r="A18" s="15" t="s">
        <v>493</v>
      </c>
      <c r="B18" s="17" t="n">
        <v>5532</v>
      </c>
      <c r="C18" s="18">
        <f>(0.0/B18*100)</f>
        <v/>
      </c>
      <c r="D18" s="19" t="n">
        <v>5532</v>
      </c>
      <c r="E18" s="18" t="n">
        <v>407.20219131</v>
      </c>
      <c r="F18" s="20" t="n">
        <v>13.96883137</v>
      </c>
      <c r="G18" s="18" t="n">
        <v>449.49707645</v>
      </c>
      <c r="H18" s="20" t="n">
        <v>4.83572201</v>
      </c>
      <c r="I18" s="18" t="n">
        <v>459.9420007</v>
      </c>
      <c r="J18" s="20" t="n">
        <v>3.95696141</v>
      </c>
      <c r="K18" s="18" t="n">
        <v>464.54196254</v>
      </c>
      <c r="L18" s="20" t="n">
        <v>4.5763115</v>
      </c>
      <c r="M18" s="18" t="n">
        <v>469.84702456</v>
      </c>
      <c r="N18" s="20" t="n">
        <v>6.71434239</v>
      </c>
      <c r="O18" s="18" t="n">
        <v>439.69903067</v>
      </c>
      <c r="P18" s="20" t="n">
        <v>9.413967080000001</v>
      </c>
      <c r="Q18" s="18" t="n">
        <v>451.70025995</v>
      </c>
      <c r="R18" s="20" t="n">
        <v>24.30031554</v>
      </c>
      <c r="S18" s="18" t="n">
        <v>385.83891074</v>
      </c>
      <c r="T18" s="20" t="n">
        <v>32.21597875</v>
      </c>
      <c r="U18" s="18" t="n">
        <v>385.9348</v>
      </c>
      <c r="V18" s="20" t="n">
        <v>40.24936136</v>
      </c>
      <c r="W18" s="18" t="s">
        <v>481</v>
      </c>
      <c r="X18" s="20" t="s">
        <v>481</v>
      </c>
      <c r="Y18" s="18" t="s">
        <v>481</v>
      </c>
      <c r="Z18" s="20" t="s">
        <v>481</v>
      </c>
      <c r="AA18" s="18" t="s">
        <v>481</v>
      </c>
      <c r="AB18" s="20" t="s">
        <v>481</v>
      </c>
      <c r="AC18" s="18" t="s">
        <v>481</v>
      </c>
      <c r="AD18" s="20" t="s">
        <v>481</v>
      </c>
      <c r="AE18" s="18" t="n">
        <v>427.46774162</v>
      </c>
      <c r="AF18" s="20" t="n">
        <v>6.04985741</v>
      </c>
    </row>
    <row r="19" spans="1:32">
      <c r="A19" s="15" t="s">
        <v>494</v>
      </c>
      <c r="B19" s="17" t="n">
        <v>5658</v>
      </c>
      <c r="C19" s="18">
        <f>(0.0/B19*100)</f>
        <v/>
      </c>
      <c r="D19" s="19" t="n">
        <v>5658</v>
      </c>
      <c r="E19" s="18" t="n">
        <v>384.39831935</v>
      </c>
      <c r="F19" s="20" t="n">
        <v>20.44432237</v>
      </c>
      <c r="G19" s="18" t="n">
        <v>409.00105068</v>
      </c>
      <c r="H19" s="20" t="n">
        <v>11.23277242</v>
      </c>
      <c r="I19" s="18" t="n">
        <v>466.46309074</v>
      </c>
      <c r="J19" s="20" t="n">
        <v>6.10012548</v>
      </c>
      <c r="K19" s="18" t="n">
        <v>488.76142803</v>
      </c>
      <c r="L19" s="20" t="n">
        <v>3.02694148</v>
      </c>
      <c r="M19" s="18" t="n">
        <v>481.77514055</v>
      </c>
      <c r="N19" s="20" t="n">
        <v>3.21792237</v>
      </c>
      <c r="O19" s="18" t="n">
        <v>448.71102775</v>
      </c>
      <c r="P19" s="20" t="n">
        <v>9.933845809999999</v>
      </c>
      <c r="Q19" s="18" t="n">
        <v>440.80747674</v>
      </c>
      <c r="R19" s="20" t="n">
        <v>21.04145267</v>
      </c>
      <c r="S19" s="18" t="n">
        <v>361.87299534</v>
      </c>
      <c r="T19" s="20" t="n">
        <v>34.81450329</v>
      </c>
      <c r="U19" s="18" t="n">
        <v>341.409</v>
      </c>
      <c r="V19" s="20" t="n">
        <v>38.3725996</v>
      </c>
      <c r="W19" s="18" t="s">
        <v>481</v>
      </c>
      <c r="X19" s="20" t="s">
        <v>481</v>
      </c>
      <c r="Y19" s="18" t="s">
        <v>481</v>
      </c>
      <c r="Z19" s="20" t="s">
        <v>481</v>
      </c>
      <c r="AA19" s="18" t="s">
        <v>481</v>
      </c>
      <c r="AB19" s="20" t="s">
        <v>481</v>
      </c>
      <c r="AC19" s="18" t="s">
        <v>481</v>
      </c>
      <c r="AD19" s="20" t="s">
        <v>481</v>
      </c>
      <c r="AE19" s="18" t="n">
        <v>463.15694935</v>
      </c>
      <c r="AF19" s="20" t="n">
        <v>4.93356166</v>
      </c>
    </row>
    <row r="20" spans="1:32">
      <c r="A20" s="15" t="s">
        <v>495</v>
      </c>
      <c r="B20" s="17" t="n">
        <v>3371</v>
      </c>
      <c r="C20" s="18">
        <f>(0.0/B20*100)</f>
        <v/>
      </c>
      <c r="D20" s="19" t="n">
        <v>3371</v>
      </c>
      <c r="E20" s="18" t="n">
        <v>429.44210613</v>
      </c>
      <c r="F20" s="20" t="n">
        <v>42.18690284</v>
      </c>
      <c r="G20" s="18" t="n">
        <v>469.37336948</v>
      </c>
      <c r="H20" s="20" t="n">
        <v>14.47151394</v>
      </c>
      <c r="I20" s="18" t="n">
        <v>483.24467576</v>
      </c>
      <c r="J20" s="20" t="n">
        <v>7.371775</v>
      </c>
      <c r="K20" s="18" t="n">
        <v>495.28063733</v>
      </c>
      <c r="L20" s="20" t="n">
        <v>3.72080121</v>
      </c>
      <c r="M20" s="18" t="n">
        <v>491.15166344</v>
      </c>
      <c r="N20" s="20" t="n">
        <v>3.17218428</v>
      </c>
      <c r="O20" s="18" t="n">
        <v>466.09991499</v>
      </c>
      <c r="P20" s="20" t="n">
        <v>6.31453387</v>
      </c>
      <c r="Q20" s="18" t="n">
        <v>386.42333017</v>
      </c>
      <c r="R20" s="20" t="n">
        <v>34.58245419</v>
      </c>
      <c r="S20" s="18" t="s">
        <v>481</v>
      </c>
      <c r="T20" s="20" t="s">
        <v>481</v>
      </c>
      <c r="U20" s="18" t="s">
        <v>481</v>
      </c>
      <c r="V20" s="20" t="s">
        <v>481</v>
      </c>
      <c r="W20" s="18" t="s">
        <v>481</v>
      </c>
      <c r="X20" s="20" t="s">
        <v>481</v>
      </c>
      <c r="Y20" s="18" t="s">
        <v>481</v>
      </c>
      <c r="Z20" s="20" t="s">
        <v>481</v>
      </c>
      <c r="AA20" s="18" t="s">
        <v>481</v>
      </c>
      <c r="AB20" s="20" t="s">
        <v>481</v>
      </c>
      <c r="AC20" s="18" t="s">
        <v>481</v>
      </c>
      <c r="AD20" s="20" t="s">
        <v>481</v>
      </c>
      <c r="AE20" s="18" t="n">
        <v>488.67014472</v>
      </c>
      <c r="AF20" s="20" t="n">
        <v>3.7136984</v>
      </c>
    </row>
    <row r="21" spans="1:32">
      <c r="A21" s="15" t="s">
        <v>496</v>
      </c>
      <c r="B21" s="17" t="n">
        <v>5741</v>
      </c>
      <c r="C21" s="18">
        <f>(0.0/B21*100)</f>
        <v/>
      </c>
      <c r="D21" s="19" t="n">
        <v>5741</v>
      </c>
      <c r="E21" s="18" t="n">
        <v>455.20881828</v>
      </c>
      <c r="F21" s="20" t="n">
        <v>7.3857026</v>
      </c>
      <c r="G21" s="18" t="n">
        <v>510.80444277</v>
      </c>
      <c r="H21" s="20" t="n">
        <v>2.57767313</v>
      </c>
      <c r="I21" s="18" t="n">
        <v>507.48854762</v>
      </c>
      <c r="J21" s="20" t="n">
        <v>2.66507408</v>
      </c>
      <c r="K21" s="18" t="n">
        <v>501.97583498</v>
      </c>
      <c r="L21" s="20" t="n">
        <v>4.36605018</v>
      </c>
      <c r="M21" s="18" t="n">
        <v>474.81324678</v>
      </c>
      <c r="N21" s="20" t="n">
        <v>10.09564693</v>
      </c>
      <c r="O21" s="18" t="n">
        <v>476.60540991</v>
      </c>
      <c r="P21" s="20" t="n">
        <v>15.49788607</v>
      </c>
      <c r="Q21" s="18" t="n">
        <v>490.9214983</v>
      </c>
      <c r="R21" s="20" t="n">
        <v>37.7175601</v>
      </c>
      <c r="S21" s="18" t="n">
        <v>329.27215</v>
      </c>
      <c r="T21" s="20" t="n">
        <v>36.97306668</v>
      </c>
      <c r="U21" s="18" t="n">
        <v>370.1267</v>
      </c>
      <c r="V21" s="20" t="n">
        <v>39.98774393</v>
      </c>
      <c r="W21" s="18" t="s">
        <v>481</v>
      </c>
      <c r="X21" s="20" t="s">
        <v>481</v>
      </c>
      <c r="Y21" s="18" t="s">
        <v>481</v>
      </c>
      <c r="Z21" s="20" t="s">
        <v>481</v>
      </c>
      <c r="AA21" s="18" t="s">
        <v>481</v>
      </c>
      <c r="AB21" s="20" t="s">
        <v>481</v>
      </c>
      <c r="AC21" s="18" t="s">
        <v>481</v>
      </c>
      <c r="AD21" s="20" t="s">
        <v>481</v>
      </c>
      <c r="AE21" s="18" t="n">
        <v>496.16917336</v>
      </c>
      <c r="AF21" s="20" t="n">
        <v>3.21201006</v>
      </c>
    </row>
    <row r="22" spans="1:32">
      <c r="A22" s="15" t="s">
        <v>497</v>
      </c>
      <c r="B22" s="17" t="n">
        <v>6598</v>
      </c>
      <c r="C22" s="18">
        <f>(0.0/B22*100)</f>
        <v/>
      </c>
      <c r="D22" s="19" t="n">
        <v>6598</v>
      </c>
      <c r="E22" s="18" t="n">
        <v>348.34301841</v>
      </c>
      <c r="F22" s="20" t="n">
        <v>15.58279164</v>
      </c>
      <c r="G22" s="18" t="n">
        <v>428.17095634</v>
      </c>
      <c r="H22" s="20" t="n">
        <v>6.8927549</v>
      </c>
      <c r="I22" s="18" t="n">
        <v>475.77479678</v>
      </c>
      <c r="J22" s="20" t="n">
        <v>4.92612475</v>
      </c>
      <c r="K22" s="18" t="n">
        <v>482.32458312</v>
      </c>
      <c r="L22" s="20" t="n">
        <v>4.58098681</v>
      </c>
      <c r="M22" s="18" t="n">
        <v>476.99171202</v>
      </c>
      <c r="N22" s="20" t="n">
        <v>4.43911201</v>
      </c>
      <c r="O22" s="18" t="n">
        <v>463.6631602</v>
      </c>
      <c r="P22" s="20" t="n">
        <v>6.99942449</v>
      </c>
      <c r="Q22" s="18" t="n">
        <v>424.3321646</v>
      </c>
      <c r="R22" s="20" t="n">
        <v>13.35193893</v>
      </c>
      <c r="S22" s="18" t="n">
        <v>346.22232594</v>
      </c>
      <c r="T22" s="20" t="n">
        <v>24.60555462</v>
      </c>
      <c r="U22" s="18" t="n">
        <v>348.88217076</v>
      </c>
      <c r="V22" s="20" t="n">
        <v>40.85640678</v>
      </c>
      <c r="W22" s="18" t="s">
        <v>481</v>
      </c>
      <c r="X22" s="20" t="s">
        <v>481</v>
      </c>
      <c r="Y22" s="18" t="s">
        <v>481</v>
      </c>
      <c r="Z22" s="20" t="s">
        <v>481</v>
      </c>
      <c r="AA22" s="18" t="s">
        <v>481</v>
      </c>
      <c r="AB22" s="20" t="s">
        <v>481</v>
      </c>
      <c r="AC22" s="18" t="s">
        <v>481</v>
      </c>
      <c r="AD22" s="20" t="s">
        <v>481</v>
      </c>
      <c r="AE22" s="18" t="n">
        <v>456.25464161</v>
      </c>
      <c r="AF22" s="20" t="n">
        <v>6.69799765</v>
      </c>
    </row>
    <row r="23" spans="1:32">
      <c r="A23" s="15" t="s">
        <v>498</v>
      </c>
      <c r="B23" s="17" t="n">
        <v>11583</v>
      </c>
      <c r="C23" s="18">
        <f>(0.0/B23*100)</f>
        <v/>
      </c>
      <c r="D23" s="19" t="n">
        <v>11583</v>
      </c>
      <c r="E23" s="18" t="n">
        <v>425.22067404</v>
      </c>
      <c r="F23" s="20" t="n">
        <v>11.80461606</v>
      </c>
      <c r="G23" s="18" t="n">
        <v>458.36083661</v>
      </c>
      <c r="H23" s="20" t="n">
        <v>7.03761623</v>
      </c>
      <c r="I23" s="18" t="n">
        <v>487.30511798</v>
      </c>
      <c r="J23" s="20" t="n">
        <v>4.45321376</v>
      </c>
      <c r="K23" s="18" t="n">
        <v>499.02377641</v>
      </c>
      <c r="L23" s="20" t="n">
        <v>3.21736787</v>
      </c>
      <c r="M23" s="18" t="n">
        <v>486.9761472</v>
      </c>
      <c r="N23" s="20" t="n">
        <v>7.16070367</v>
      </c>
      <c r="O23" s="18" t="n">
        <v>423.71672119</v>
      </c>
      <c r="P23" s="20" t="n">
        <v>16.80213936</v>
      </c>
      <c r="Q23" s="18" t="n">
        <v>381.36305227</v>
      </c>
      <c r="R23" s="20" t="n">
        <v>22.84073792</v>
      </c>
      <c r="S23" s="18" t="n">
        <v>429.07510619</v>
      </c>
      <c r="T23" s="20" t="n">
        <v>34.642555</v>
      </c>
      <c r="U23" s="18" t="s">
        <v>481</v>
      </c>
      <c r="V23" s="20" t="s">
        <v>481</v>
      </c>
      <c r="W23" s="18" t="s">
        <v>481</v>
      </c>
      <c r="X23" s="20" t="s">
        <v>481</v>
      </c>
      <c r="Y23" s="18" t="s">
        <v>481</v>
      </c>
      <c r="Z23" s="20" t="s">
        <v>481</v>
      </c>
      <c r="AA23" s="18" t="s">
        <v>481</v>
      </c>
      <c r="AB23" s="20" t="s">
        <v>481</v>
      </c>
      <c r="AC23" s="18" t="s">
        <v>481</v>
      </c>
      <c r="AD23" s="20" t="s">
        <v>481</v>
      </c>
      <c r="AE23" s="18" t="n">
        <v>478.68720601</v>
      </c>
      <c r="AF23" s="20" t="n">
        <v>4.61251385</v>
      </c>
    </row>
    <row r="24" spans="1:32">
      <c r="A24" s="15" t="s">
        <v>499</v>
      </c>
      <c r="B24" s="17" t="n">
        <v>6647</v>
      </c>
      <c r="C24" s="18">
        <f>(0.0/B24*100)</f>
        <v/>
      </c>
      <c r="D24" s="19" t="n">
        <v>6647</v>
      </c>
      <c r="E24" s="18" t="n">
        <v>503.96069603</v>
      </c>
      <c r="F24" s="20" t="n">
        <v>19.37130958</v>
      </c>
      <c r="G24" s="18" t="n">
        <v>517.07834299</v>
      </c>
      <c r="H24" s="20" t="n">
        <v>6.05977964</v>
      </c>
      <c r="I24" s="18" t="n">
        <v>541.99837075</v>
      </c>
      <c r="J24" s="20" t="n">
        <v>3.61057574</v>
      </c>
      <c r="K24" s="18" t="n">
        <v>545.42735638</v>
      </c>
      <c r="L24" s="20" t="n">
        <v>3.97017268</v>
      </c>
      <c r="M24" s="18" t="n">
        <v>518.21178643</v>
      </c>
      <c r="N24" s="20" t="n">
        <v>5.04780041</v>
      </c>
      <c r="O24" s="18" t="n">
        <v>531.45047707</v>
      </c>
      <c r="P24" s="20" t="n">
        <v>5.31669685</v>
      </c>
      <c r="Q24" s="18" t="s">
        <v>481</v>
      </c>
      <c r="R24" s="20" t="s">
        <v>481</v>
      </c>
      <c r="S24" s="18" t="s">
        <v>481</v>
      </c>
      <c r="T24" s="20" t="s">
        <v>481</v>
      </c>
      <c r="U24" s="18" t="s">
        <v>481</v>
      </c>
      <c r="V24" s="20" t="s">
        <v>481</v>
      </c>
      <c r="W24" s="18" t="s">
        <v>481</v>
      </c>
      <c r="X24" s="20" t="s">
        <v>481</v>
      </c>
      <c r="Y24" s="18" t="s">
        <v>481</v>
      </c>
      <c r="Z24" s="20" t="s">
        <v>481</v>
      </c>
      <c r="AA24" s="18" t="s">
        <v>481</v>
      </c>
      <c r="AB24" s="20" t="s">
        <v>481</v>
      </c>
      <c r="AC24" s="18" t="s">
        <v>481</v>
      </c>
      <c r="AD24" s="20" t="s">
        <v>481</v>
      </c>
      <c r="AE24" s="18" t="n">
        <v>513.05814238</v>
      </c>
      <c r="AF24" s="20" t="n">
        <v>4.22412909</v>
      </c>
    </row>
    <row r="25" spans="1:32">
      <c r="A25" s="15" t="s">
        <v>500</v>
      </c>
      <c r="B25" s="17" t="n">
        <v>5581</v>
      </c>
      <c r="C25" s="18">
        <f>(0.0/B25*100)</f>
        <v/>
      </c>
      <c r="D25" s="19" t="n">
        <v>5581</v>
      </c>
      <c r="E25" s="18" t="n">
        <v>522.28301608</v>
      </c>
      <c r="F25" s="20" t="n">
        <v>16.78601254</v>
      </c>
      <c r="G25" s="18" t="n">
        <v>520.26112011</v>
      </c>
      <c r="H25" s="20" t="n">
        <v>5.96997405</v>
      </c>
      <c r="I25" s="18" t="n">
        <v>533.67502083</v>
      </c>
      <c r="J25" s="20" t="n">
        <v>4.14812764</v>
      </c>
      <c r="K25" s="18" t="n">
        <v>532.52110507</v>
      </c>
      <c r="L25" s="20" t="n">
        <v>4.11567546</v>
      </c>
      <c r="M25" s="18" t="n">
        <v>522.32744504</v>
      </c>
      <c r="N25" s="20" t="n">
        <v>5.67178853</v>
      </c>
      <c r="O25" s="18" t="n">
        <v>500.30622021</v>
      </c>
      <c r="P25" s="20" t="n">
        <v>9.338042440000001</v>
      </c>
      <c r="Q25" s="18" t="n">
        <v>472.76942166</v>
      </c>
      <c r="R25" s="20" t="n">
        <v>16.3526199</v>
      </c>
      <c r="S25" s="18" t="n">
        <v>539.3931814699999</v>
      </c>
      <c r="T25" s="20" t="n">
        <v>55.18921837</v>
      </c>
      <c r="U25" s="18" t="n">
        <v>402.324</v>
      </c>
      <c r="V25" s="20" t="n">
        <v>26.91931221</v>
      </c>
      <c r="W25" s="18" t="s">
        <v>481</v>
      </c>
      <c r="X25" s="20" t="s">
        <v>481</v>
      </c>
      <c r="Y25" s="18" t="s">
        <v>481</v>
      </c>
      <c r="Z25" s="20" t="s">
        <v>481</v>
      </c>
      <c r="AA25" s="18" t="s">
        <v>481</v>
      </c>
      <c r="AB25" s="20" t="s">
        <v>481</v>
      </c>
      <c r="AC25" s="18" t="s">
        <v>481</v>
      </c>
      <c r="AD25" s="20" t="s">
        <v>481</v>
      </c>
      <c r="AE25" s="18" t="n">
        <v>509.31393842</v>
      </c>
      <c r="AF25" s="20" t="n">
        <v>5.18378725</v>
      </c>
    </row>
    <row r="26" spans="1:32">
      <c r="A26" s="15" t="s">
        <v>501</v>
      </c>
      <c r="B26" s="17" t="n">
        <v>4869</v>
      </c>
      <c r="C26" s="18">
        <f>(0.0/B26*100)</f>
        <v/>
      </c>
      <c r="D26" s="19" t="n">
        <v>4869</v>
      </c>
      <c r="E26" s="18" t="n">
        <v>440.93232171</v>
      </c>
      <c r="F26" s="20" t="n">
        <v>17.75713942</v>
      </c>
      <c r="G26" s="18" t="n">
        <v>460.12414186</v>
      </c>
      <c r="H26" s="20" t="n">
        <v>9.53527392</v>
      </c>
      <c r="I26" s="18" t="n">
        <v>469.55935866</v>
      </c>
      <c r="J26" s="20" t="n">
        <v>4.11799387</v>
      </c>
      <c r="K26" s="18" t="n">
        <v>481.39329458</v>
      </c>
      <c r="L26" s="20" t="n">
        <v>3.54721984</v>
      </c>
      <c r="M26" s="18" t="n">
        <v>486.19380477</v>
      </c>
      <c r="N26" s="20" t="n">
        <v>2.87467147</v>
      </c>
      <c r="O26" s="18" t="n">
        <v>483.6206503</v>
      </c>
      <c r="P26" s="20" t="n">
        <v>3.66100937</v>
      </c>
      <c r="Q26" s="18" t="n">
        <v>466.80468685</v>
      </c>
      <c r="R26" s="20" t="n">
        <v>7.87099331</v>
      </c>
      <c r="S26" s="18" t="n">
        <v>362.65244382</v>
      </c>
      <c r="T26" s="20" t="n">
        <v>21.7190725</v>
      </c>
      <c r="U26" s="18" t="n">
        <v>383.9023</v>
      </c>
      <c r="V26" s="20" t="n">
        <v>29.94892165</v>
      </c>
      <c r="W26" s="18" t="s">
        <v>481</v>
      </c>
      <c r="X26" s="20" t="s">
        <v>481</v>
      </c>
      <c r="Y26" s="18" t="s">
        <v>481</v>
      </c>
      <c r="Z26" s="20" t="s">
        <v>481</v>
      </c>
      <c r="AA26" s="18" t="s">
        <v>481</v>
      </c>
      <c r="AB26" s="20" t="s">
        <v>481</v>
      </c>
      <c r="AC26" s="18" t="s">
        <v>481</v>
      </c>
      <c r="AD26" s="20" t="s">
        <v>481</v>
      </c>
      <c r="AE26" s="18" t="n">
        <v>491.05243834</v>
      </c>
      <c r="AF26" s="20" t="n">
        <v>3.39692309</v>
      </c>
    </row>
    <row r="27" spans="1:32">
      <c r="A27" s="15" t="s">
        <v>502</v>
      </c>
      <c r="B27" s="17" t="n">
        <v>5299</v>
      </c>
      <c r="C27" s="18">
        <f>(0.0/B27*100)</f>
        <v/>
      </c>
      <c r="D27" s="19" t="n">
        <v>5299</v>
      </c>
      <c r="E27" s="18" t="n">
        <v>423.35077703</v>
      </c>
      <c r="F27" s="20" t="n">
        <v>8.08785497</v>
      </c>
      <c r="G27" s="18" t="n">
        <v>465.73522572</v>
      </c>
      <c r="H27" s="20" t="n">
        <v>5.54803069</v>
      </c>
      <c r="I27" s="18" t="n">
        <v>497.81656074</v>
      </c>
      <c r="J27" s="20" t="n">
        <v>2.23397396</v>
      </c>
      <c r="K27" s="18" t="n">
        <v>493.97447089</v>
      </c>
      <c r="L27" s="20" t="n">
        <v>2.82376727</v>
      </c>
      <c r="M27" s="18" t="n">
        <v>483.9395651</v>
      </c>
      <c r="N27" s="20" t="n">
        <v>5.15044681</v>
      </c>
      <c r="O27" s="18" t="n">
        <v>484.84480736</v>
      </c>
      <c r="P27" s="20" t="n">
        <v>9.562521759999999</v>
      </c>
      <c r="Q27" s="18" t="n">
        <v>415.98864911</v>
      </c>
      <c r="R27" s="20" t="n">
        <v>18.64709484</v>
      </c>
      <c r="S27" s="18" t="n">
        <v>471.14585524</v>
      </c>
      <c r="T27" s="20" t="n">
        <v>26.40669314</v>
      </c>
      <c r="U27" s="18" t="n">
        <v>404.05872165</v>
      </c>
      <c r="V27" s="20" t="n">
        <v>50.93625265</v>
      </c>
      <c r="W27" s="18" t="s">
        <v>481</v>
      </c>
      <c r="X27" s="20" t="s">
        <v>481</v>
      </c>
      <c r="Y27" s="18" t="s">
        <v>481</v>
      </c>
      <c r="Z27" s="20" t="s">
        <v>481</v>
      </c>
      <c r="AA27" s="18" t="s">
        <v>481</v>
      </c>
      <c r="AB27" s="20" t="s">
        <v>481</v>
      </c>
      <c r="AC27" s="18" t="s">
        <v>481</v>
      </c>
      <c r="AD27" s="20" t="s">
        <v>481</v>
      </c>
      <c r="AE27" s="18" t="n">
        <v>472.15199408</v>
      </c>
      <c r="AF27" s="20" t="n">
        <v>2.76540998</v>
      </c>
    </row>
    <row r="28" spans="1:32">
      <c r="A28" s="15" t="s">
        <v>503</v>
      </c>
      <c r="B28" s="17" t="n">
        <v>7568</v>
      </c>
      <c r="C28" s="18">
        <f>(0.0/B28*100)</f>
        <v/>
      </c>
      <c r="D28" s="19" t="n">
        <v>7568</v>
      </c>
      <c r="E28" s="18" t="n">
        <v>365.39560447</v>
      </c>
      <c r="F28" s="20" t="n">
        <v>11.90997979</v>
      </c>
      <c r="G28" s="18" t="n">
        <v>406.12673845</v>
      </c>
      <c r="H28" s="20" t="n">
        <v>3.82806343</v>
      </c>
      <c r="I28" s="18" t="n">
        <v>413.05257844</v>
      </c>
      <c r="J28" s="20" t="n">
        <v>2.72394286</v>
      </c>
      <c r="K28" s="18" t="n">
        <v>408.70931988</v>
      </c>
      <c r="L28" s="20" t="n">
        <v>2.8206296</v>
      </c>
      <c r="M28" s="18" t="n">
        <v>404.84406402</v>
      </c>
      <c r="N28" s="20" t="n">
        <v>7.01698312</v>
      </c>
      <c r="O28" s="18" t="n">
        <v>399.06369434</v>
      </c>
      <c r="P28" s="20" t="n">
        <v>10.35663496</v>
      </c>
      <c r="Q28" s="18" t="n">
        <v>421.60418886</v>
      </c>
      <c r="R28" s="20" t="n">
        <v>28.68513673</v>
      </c>
      <c r="S28" s="18" t="n">
        <v>388.96200349</v>
      </c>
      <c r="T28" s="20" t="n">
        <v>49.77427784</v>
      </c>
      <c r="U28" s="18" t="n">
        <v>337.81420247</v>
      </c>
      <c r="V28" s="20" t="n">
        <v>51.26272065</v>
      </c>
      <c r="W28" s="18" t="s">
        <v>481</v>
      </c>
      <c r="X28" s="20" t="s">
        <v>481</v>
      </c>
      <c r="Y28" s="18" t="s">
        <v>481</v>
      </c>
      <c r="Z28" s="20" t="s">
        <v>481</v>
      </c>
      <c r="AA28" s="18" t="s">
        <v>481</v>
      </c>
      <c r="AB28" s="20" t="s">
        <v>481</v>
      </c>
      <c r="AC28" s="18" t="s">
        <v>481</v>
      </c>
      <c r="AD28" s="20" t="s">
        <v>481</v>
      </c>
      <c r="AE28" s="18" t="n">
        <v>393.36281789</v>
      </c>
      <c r="AF28" s="20" t="n">
        <v>5.50259</v>
      </c>
    </row>
    <row r="29" spans="1:32">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s">
        <v>481</v>
      </c>
      <c r="P29" s="20" t="s">
        <v>481</v>
      </c>
      <c r="Q29" s="18" t="s">
        <v>481</v>
      </c>
      <c r="R29" s="20" t="s">
        <v>481</v>
      </c>
      <c r="S29" s="18" t="s">
        <v>481</v>
      </c>
      <c r="T29" s="20" t="s">
        <v>481</v>
      </c>
      <c r="U29" s="18" t="s">
        <v>481</v>
      </c>
      <c r="V29" s="20" t="s">
        <v>481</v>
      </c>
      <c r="W29" s="18" t="s">
        <v>481</v>
      </c>
      <c r="X29" s="20" t="s">
        <v>481</v>
      </c>
      <c r="Y29" s="18" t="s">
        <v>481</v>
      </c>
      <c r="Z29" s="20" t="s">
        <v>481</v>
      </c>
      <c r="AA29" s="18" t="s">
        <v>481</v>
      </c>
      <c r="AB29" s="20" t="s">
        <v>481</v>
      </c>
      <c r="AC29" s="18" t="s">
        <v>481</v>
      </c>
      <c r="AD29" s="20" t="s">
        <v>481</v>
      </c>
      <c r="AE29" s="18" t="n">
        <v>512.25278989</v>
      </c>
      <c r="AF29" s="20" t="n">
        <v>2.21158673</v>
      </c>
    </row>
    <row r="30" spans="1:32">
      <c r="A30" s="15" t="s">
        <v>505</v>
      </c>
      <c r="B30" s="17" t="n">
        <v>4520</v>
      </c>
      <c r="C30" s="18">
        <f>(0.0/B30*100)</f>
        <v/>
      </c>
      <c r="D30" s="19" t="n">
        <v>4520</v>
      </c>
      <c r="E30" s="18" t="n">
        <v>466.38070741</v>
      </c>
      <c r="F30" s="20" t="n">
        <v>11.65841277</v>
      </c>
      <c r="G30" s="18" t="n">
        <v>493.29844534</v>
      </c>
      <c r="H30" s="20" t="n">
        <v>4.7585055</v>
      </c>
      <c r="I30" s="18" t="n">
        <v>502.72222652</v>
      </c>
      <c r="J30" s="20" t="n">
        <v>3.08394645</v>
      </c>
      <c r="K30" s="18" t="n">
        <v>496.46957657</v>
      </c>
      <c r="L30" s="20" t="n">
        <v>3.85569453</v>
      </c>
      <c r="M30" s="18" t="n">
        <v>493.25320464</v>
      </c>
      <c r="N30" s="20" t="n">
        <v>5.58757888</v>
      </c>
      <c r="O30" s="18" t="n">
        <v>473.60910687</v>
      </c>
      <c r="P30" s="20" t="n">
        <v>18.43951669</v>
      </c>
      <c r="Q30" s="18" t="n">
        <v>469.42432895</v>
      </c>
      <c r="R30" s="20" t="n">
        <v>40.67266161</v>
      </c>
      <c r="S30" s="18" t="n">
        <v>460.61368829</v>
      </c>
      <c r="T30" s="20" t="n">
        <v>36.91826381</v>
      </c>
      <c r="U30" s="18" t="n">
        <v>463.9754</v>
      </c>
      <c r="V30" s="20" t="n">
        <v>37.09174783</v>
      </c>
      <c r="W30" s="18" t="s">
        <v>481</v>
      </c>
      <c r="X30" s="20" t="s">
        <v>481</v>
      </c>
      <c r="Y30" s="18" t="s">
        <v>481</v>
      </c>
      <c r="Z30" s="20" t="s">
        <v>481</v>
      </c>
      <c r="AA30" s="18" t="s">
        <v>481</v>
      </c>
      <c r="AB30" s="20" t="s">
        <v>481</v>
      </c>
      <c r="AC30" s="18" t="s">
        <v>481</v>
      </c>
      <c r="AD30" s="20" t="s">
        <v>481</v>
      </c>
      <c r="AE30" s="18" t="n">
        <v>487.31568845</v>
      </c>
      <c r="AF30" s="20" t="n">
        <v>3.623678</v>
      </c>
    </row>
    <row r="31" spans="1:32">
      <c r="A31" s="15" t="s">
        <v>506</v>
      </c>
      <c r="B31" s="17" t="n">
        <v>5456</v>
      </c>
      <c r="C31" s="18">
        <f>(0.0/B31*100)</f>
        <v/>
      </c>
      <c r="D31" s="19" t="n">
        <v>5456</v>
      </c>
      <c r="E31" s="18" t="n">
        <v>458.13016765</v>
      </c>
      <c r="F31" s="20" t="n">
        <v>20.68345075</v>
      </c>
      <c r="G31" s="18" t="n">
        <v>473.08523928</v>
      </c>
      <c r="H31" s="20" t="n">
        <v>6.53668327</v>
      </c>
      <c r="I31" s="18" t="n">
        <v>498.21593808</v>
      </c>
      <c r="J31" s="20" t="n">
        <v>4.47600584</v>
      </c>
      <c r="K31" s="18" t="n">
        <v>503.46045518</v>
      </c>
      <c r="L31" s="20" t="n">
        <v>3.34650259</v>
      </c>
      <c r="M31" s="18" t="n">
        <v>516.67860777</v>
      </c>
      <c r="N31" s="20" t="n">
        <v>2.82697002</v>
      </c>
      <c r="O31" s="18" t="n">
        <v>508.32329002</v>
      </c>
      <c r="P31" s="20" t="n">
        <v>4.55879012</v>
      </c>
      <c r="Q31" s="18" t="n">
        <v>455.07731801</v>
      </c>
      <c r="R31" s="20" t="n">
        <v>20.36030942</v>
      </c>
      <c r="S31" s="18" t="s">
        <v>481</v>
      </c>
      <c r="T31" s="20" t="s">
        <v>481</v>
      </c>
      <c r="U31" s="18" t="n">
        <v>323.3105</v>
      </c>
      <c r="V31" s="20" t="n">
        <v>29.48426618</v>
      </c>
      <c r="W31" s="18" t="s">
        <v>481</v>
      </c>
      <c r="X31" s="20" t="s">
        <v>481</v>
      </c>
      <c r="Y31" s="18" t="s">
        <v>481</v>
      </c>
      <c r="Z31" s="20" t="s">
        <v>481</v>
      </c>
      <c r="AA31" s="18" t="s">
        <v>481</v>
      </c>
      <c r="AB31" s="20" t="s">
        <v>481</v>
      </c>
      <c r="AC31" s="18" t="s">
        <v>481</v>
      </c>
      <c r="AD31" s="20" t="s">
        <v>481</v>
      </c>
      <c r="AE31" s="18" t="n">
        <v>490.86577192</v>
      </c>
      <c r="AF31" s="20" t="n">
        <v>3.4039137</v>
      </c>
    </row>
    <row r="32" spans="1:32">
      <c r="A32" s="15" t="s">
        <v>507</v>
      </c>
      <c r="B32" s="17" t="n">
        <v>4478</v>
      </c>
      <c r="C32" s="18">
        <f>(0.0/B32*100)</f>
        <v/>
      </c>
      <c r="D32" s="19" t="n">
        <v>4478</v>
      </c>
      <c r="E32" s="18" t="n">
        <v>470.9978077</v>
      </c>
      <c r="F32" s="20" t="n">
        <v>19.2680794</v>
      </c>
      <c r="G32" s="18" t="n">
        <v>485.95382911</v>
      </c>
      <c r="H32" s="20" t="n">
        <v>4.17669685</v>
      </c>
      <c r="I32" s="18" t="n">
        <v>497.38571059</v>
      </c>
      <c r="J32" s="20" t="n">
        <v>3.93749643</v>
      </c>
      <c r="K32" s="18" t="n">
        <v>517.0658609</v>
      </c>
      <c r="L32" s="20" t="n">
        <v>4.25583783</v>
      </c>
      <c r="M32" s="18" t="n">
        <v>530.80489338</v>
      </c>
      <c r="N32" s="20" t="n">
        <v>3.88606416</v>
      </c>
      <c r="O32" s="18" t="n">
        <v>517.81401649</v>
      </c>
      <c r="P32" s="20" t="n">
        <v>8.53337177</v>
      </c>
      <c r="Q32" s="18" t="n">
        <v>459.51751816</v>
      </c>
      <c r="R32" s="20" t="n">
        <v>18.8516527</v>
      </c>
      <c r="S32" s="18" t="n">
        <v>387.29959673</v>
      </c>
      <c r="T32" s="20" t="n">
        <v>51.79998919</v>
      </c>
      <c r="U32" s="18" t="s">
        <v>481</v>
      </c>
      <c r="V32" s="20" t="s">
        <v>481</v>
      </c>
      <c r="W32" s="18" t="s">
        <v>481</v>
      </c>
      <c r="X32" s="20" t="s">
        <v>481</v>
      </c>
      <c r="Y32" s="18" t="s">
        <v>481</v>
      </c>
      <c r="Z32" s="20" t="s">
        <v>481</v>
      </c>
      <c r="AA32" s="18" t="s">
        <v>481</v>
      </c>
      <c r="AB32" s="20" t="s">
        <v>481</v>
      </c>
      <c r="AC32" s="18" t="s">
        <v>481</v>
      </c>
      <c r="AD32" s="20" t="s">
        <v>481</v>
      </c>
      <c r="AE32" s="18" t="n">
        <v>500.7459328</v>
      </c>
      <c r="AF32" s="20" t="n">
        <v>3.48241698</v>
      </c>
    </row>
    <row r="33" spans="1:32">
      <c r="A33" s="15" t="s">
        <v>508</v>
      </c>
      <c r="B33" s="17" t="n">
        <v>7325</v>
      </c>
      <c r="C33" s="18">
        <f>(0.0/B33*100)</f>
        <v/>
      </c>
      <c r="D33" s="19" t="n">
        <v>7325</v>
      </c>
      <c r="E33" s="18" t="n">
        <v>420.40354029</v>
      </c>
      <c r="F33" s="20" t="n">
        <v>6.51762475</v>
      </c>
      <c r="G33" s="18" t="n">
        <v>477.60597072</v>
      </c>
      <c r="H33" s="20" t="n">
        <v>4.60586085</v>
      </c>
      <c r="I33" s="18" t="n">
        <v>498.59175016</v>
      </c>
      <c r="J33" s="20" t="n">
        <v>3.8267292</v>
      </c>
      <c r="K33" s="18" t="n">
        <v>511.27695081</v>
      </c>
      <c r="L33" s="20" t="n">
        <v>3.46454627</v>
      </c>
      <c r="M33" s="18" t="n">
        <v>498.148227</v>
      </c>
      <c r="N33" s="20" t="n">
        <v>5.03817343</v>
      </c>
      <c r="O33" s="18" t="n">
        <v>507.90605052</v>
      </c>
      <c r="P33" s="20" t="n">
        <v>5.60145345</v>
      </c>
      <c r="Q33" s="18" t="n">
        <v>452.87442491</v>
      </c>
      <c r="R33" s="20" t="n">
        <v>14.62530119</v>
      </c>
      <c r="S33" s="18" t="n">
        <v>424.62848169</v>
      </c>
      <c r="T33" s="20" t="n">
        <v>36.99924354</v>
      </c>
      <c r="U33" s="18" t="n">
        <v>477.15896728</v>
      </c>
      <c r="V33" s="20" t="n">
        <v>29.9361862</v>
      </c>
      <c r="W33" s="18" t="s">
        <v>481</v>
      </c>
      <c r="X33" s="20" t="s">
        <v>481</v>
      </c>
      <c r="Y33" s="18" t="s">
        <v>481</v>
      </c>
      <c r="Z33" s="20" t="s">
        <v>481</v>
      </c>
      <c r="AA33" s="18" t="s">
        <v>481</v>
      </c>
      <c r="AB33" s="20" t="s">
        <v>481</v>
      </c>
      <c r="AC33" s="18" t="s">
        <v>481</v>
      </c>
      <c r="AD33" s="20" t="s">
        <v>481</v>
      </c>
      <c r="AE33" s="18" t="n">
        <v>469.93821283</v>
      </c>
      <c r="AF33" s="20" t="n">
        <v>4.52315487</v>
      </c>
    </row>
    <row r="34" spans="1:32">
      <c r="A34" s="15" t="s">
        <v>509</v>
      </c>
      <c r="B34" s="17" t="n">
        <v>6350</v>
      </c>
      <c r="C34" s="18">
        <f>(0.0/B34*100)</f>
        <v/>
      </c>
      <c r="D34" s="19" t="n">
        <v>6350</v>
      </c>
      <c r="E34" s="18" t="n">
        <v>385.71085305</v>
      </c>
      <c r="F34" s="20" t="n">
        <v>12.43582254</v>
      </c>
      <c r="G34" s="18" t="n">
        <v>446.52977304</v>
      </c>
      <c r="H34" s="20" t="n">
        <v>7.41302447</v>
      </c>
      <c r="I34" s="18" t="n">
        <v>472.01705147</v>
      </c>
      <c r="J34" s="20" t="n">
        <v>4.14086708</v>
      </c>
      <c r="K34" s="18" t="n">
        <v>492.30521485</v>
      </c>
      <c r="L34" s="20" t="n">
        <v>3.55956216</v>
      </c>
      <c r="M34" s="18" t="n">
        <v>482.66699994</v>
      </c>
      <c r="N34" s="20" t="n">
        <v>3.44082046</v>
      </c>
      <c r="O34" s="18" t="n">
        <v>457.35905648</v>
      </c>
      <c r="P34" s="20" t="n">
        <v>8.94737291</v>
      </c>
      <c r="Q34" s="18" t="n">
        <v>407.47309456</v>
      </c>
      <c r="R34" s="20" t="n">
        <v>18.9498989</v>
      </c>
      <c r="S34" s="18" t="n">
        <v>380.29151004</v>
      </c>
      <c r="T34" s="20" t="n">
        <v>48.72861262</v>
      </c>
      <c r="U34" s="18" t="n">
        <v>355.88621944</v>
      </c>
      <c r="V34" s="20" t="n">
        <v>27.99879119</v>
      </c>
      <c r="W34" s="18" t="s">
        <v>481</v>
      </c>
      <c r="X34" s="20" t="s">
        <v>481</v>
      </c>
      <c r="Y34" s="18" t="s">
        <v>481</v>
      </c>
      <c r="Z34" s="20" t="s">
        <v>481</v>
      </c>
      <c r="AA34" s="18" t="s">
        <v>481</v>
      </c>
      <c r="AB34" s="20" t="s">
        <v>481</v>
      </c>
      <c r="AC34" s="18" t="s">
        <v>481</v>
      </c>
      <c r="AD34" s="20" t="s">
        <v>481</v>
      </c>
      <c r="AE34" s="18" t="n">
        <v>455.44095143</v>
      </c>
      <c r="AF34" s="20" t="n">
        <v>5.05169278</v>
      </c>
    </row>
    <row r="35" spans="1:32">
      <c r="A35" s="15" t="s">
        <v>510</v>
      </c>
      <c r="B35" s="17" t="n">
        <v>6406</v>
      </c>
      <c r="C35" s="18">
        <f>(0.0/B35*100)</f>
        <v/>
      </c>
      <c r="D35" s="19" t="n">
        <v>6406</v>
      </c>
      <c r="E35" s="18" t="n">
        <v>453.79625241</v>
      </c>
      <c r="F35" s="20" t="n">
        <v>20.10160956</v>
      </c>
      <c r="G35" s="18" t="n">
        <v>503.3420295</v>
      </c>
      <c r="H35" s="20" t="n">
        <v>5.07560155</v>
      </c>
      <c r="I35" s="18" t="n">
        <v>525.48594397</v>
      </c>
      <c r="J35" s="20" t="n">
        <v>3.75598287</v>
      </c>
      <c r="K35" s="18" t="n">
        <v>516.1054010300001</v>
      </c>
      <c r="L35" s="20" t="n">
        <v>3.1884547</v>
      </c>
      <c r="M35" s="18" t="n">
        <v>512.3582102399999</v>
      </c>
      <c r="N35" s="20" t="n">
        <v>3.65282161</v>
      </c>
      <c r="O35" s="18" t="n">
        <v>498.80885068</v>
      </c>
      <c r="P35" s="20" t="n">
        <v>4.62278819</v>
      </c>
      <c r="Q35" s="18" t="n">
        <v>478.69708328</v>
      </c>
      <c r="R35" s="20" t="n">
        <v>14.69961636</v>
      </c>
      <c r="S35" s="18" t="s">
        <v>481</v>
      </c>
      <c r="T35" s="20" t="s">
        <v>481</v>
      </c>
      <c r="U35" s="18" t="n">
        <v>403.17937128</v>
      </c>
      <c r="V35" s="20" t="n">
        <v>35.31438605</v>
      </c>
      <c r="W35" s="18" t="s">
        <v>481</v>
      </c>
      <c r="X35" s="20" t="s">
        <v>481</v>
      </c>
      <c r="Y35" s="18" t="s">
        <v>481</v>
      </c>
      <c r="Z35" s="20" t="s">
        <v>481</v>
      </c>
      <c r="AA35" s="18" t="s">
        <v>481</v>
      </c>
      <c r="AB35" s="20" t="s">
        <v>481</v>
      </c>
      <c r="AC35" s="18" t="s">
        <v>481</v>
      </c>
      <c r="AD35" s="20" t="s">
        <v>481</v>
      </c>
      <c r="AE35" s="18" t="n">
        <v>502.18106543</v>
      </c>
      <c r="AF35" s="20" t="n">
        <v>3.28337372</v>
      </c>
    </row>
    <row r="36" spans="1:32">
      <c r="A36" s="15" t="s">
        <v>511</v>
      </c>
      <c r="B36" s="17" t="n">
        <v>6736</v>
      </c>
      <c r="C36" s="18">
        <f>(0.0/B36*100)</f>
        <v/>
      </c>
      <c r="D36" s="19" t="n">
        <v>6736</v>
      </c>
      <c r="E36" s="18" t="n">
        <v>432.06211922</v>
      </c>
      <c r="F36" s="20" t="n">
        <v>6.18762846</v>
      </c>
      <c r="G36" s="18" t="n">
        <v>452.46825272</v>
      </c>
      <c r="H36" s="20" t="n">
        <v>7.29918255</v>
      </c>
      <c r="I36" s="18" t="n">
        <v>472.78777549</v>
      </c>
      <c r="J36" s="20" t="n">
        <v>3.54692222</v>
      </c>
      <c r="K36" s="18" t="n">
        <v>495.90587032</v>
      </c>
      <c r="L36" s="20" t="n">
        <v>2.57524848</v>
      </c>
      <c r="M36" s="18" t="n">
        <v>496.50420638</v>
      </c>
      <c r="N36" s="20" t="n">
        <v>4.29922571</v>
      </c>
      <c r="O36" s="18" t="n">
        <v>494.91315377</v>
      </c>
      <c r="P36" s="20" t="n">
        <v>6.8115482</v>
      </c>
      <c r="Q36" s="18" t="n">
        <v>436.19855977</v>
      </c>
      <c r="R36" s="20" t="n">
        <v>27.45084011</v>
      </c>
      <c r="S36" s="18" t="n">
        <v>387.35714149</v>
      </c>
      <c r="T36" s="20" t="n">
        <v>37.82502021</v>
      </c>
      <c r="U36" s="18" t="n">
        <v>435.0901</v>
      </c>
      <c r="V36" s="20" t="n">
        <v>48.28168978</v>
      </c>
      <c r="W36" s="18" t="s">
        <v>481</v>
      </c>
      <c r="X36" s="20" t="s">
        <v>481</v>
      </c>
      <c r="Y36" s="18" t="s">
        <v>481</v>
      </c>
      <c r="Z36" s="20" t="s">
        <v>481</v>
      </c>
      <c r="AA36" s="18" t="s">
        <v>481</v>
      </c>
      <c r="AB36" s="20" t="s">
        <v>481</v>
      </c>
      <c r="AC36" s="18" t="s">
        <v>481</v>
      </c>
      <c r="AD36" s="20" t="s">
        <v>481</v>
      </c>
      <c r="AE36" s="18" t="n">
        <v>461.13553775</v>
      </c>
      <c r="AF36" s="20" t="n">
        <v>5.24324213</v>
      </c>
    </row>
    <row r="37" spans="1:32">
      <c r="A37" s="15" t="s">
        <v>512</v>
      </c>
      <c r="B37" s="17" t="n">
        <v>5458</v>
      </c>
      <c r="C37" s="18">
        <f>(0.0/B37*100)</f>
        <v/>
      </c>
      <c r="D37" s="19" t="n">
        <v>5458</v>
      </c>
      <c r="E37" s="18" t="n">
        <v>456.65273178</v>
      </c>
      <c r="F37" s="20" t="n">
        <v>30.92187161</v>
      </c>
      <c r="G37" s="18" t="n">
        <v>461.38886613</v>
      </c>
      <c r="H37" s="20" t="n">
        <v>6.70646287</v>
      </c>
      <c r="I37" s="18" t="n">
        <v>472.66563561</v>
      </c>
      <c r="J37" s="20" t="n">
        <v>5.80315788</v>
      </c>
      <c r="K37" s="18" t="n">
        <v>497.96652902</v>
      </c>
      <c r="L37" s="20" t="n">
        <v>5.66371751</v>
      </c>
      <c r="M37" s="18" t="n">
        <v>503.19901462</v>
      </c>
      <c r="N37" s="20" t="n">
        <v>4.13374887</v>
      </c>
      <c r="O37" s="18" t="n">
        <v>506.89021388</v>
      </c>
      <c r="P37" s="20" t="n">
        <v>3.74934797</v>
      </c>
      <c r="Q37" s="18" t="n">
        <v>506.38880636</v>
      </c>
      <c r="R37" s="20" t="n">
        <v>5.20351378</v>
      </c>
      <c r="S37" s="18" t="n">
        <v>436.97864496</v>
      </c>
      <c r="T37" s="20" t="n">
        <v>23.42258705</v>
      </c>
      <c r="U37" s="18" t="s">
        <v>481</v>
      </c>
      <c r="V37" s="20" t="s">
        <v>481</v>
      </c>
      <c r="W37" s="18" t="s">
        <v>481</v>
      </c>
      <c r="X37" s="20" t="s">
        <v>481</v>
      </c>
      <c r="Y37" s="18" t="s">
        <v>481</v>
      </c>
      <c r="Z37" s="20" t="s">
        <v>481</v>
      </c>
      <c r="AA37" s="18" t="s">
        <v>481</v>
      </c>
      <c r="AB37" s="20" t="s">
        <v>481</v>
      </c>
      <c r="AC37" s="18" t="s">
        <v>481</v>
      </c>
      <c r="AD37" s="20" t="s">
        <v>481</v>
      </c>
      <c r="AE37" s="18" t="n">
        <v>477.69952995</v>
      </c>
      <c r="AF37" s="20" t="n">
        <v>4.96614767</v>
      </c>
    </row>
    <row r="38" spans="1:32">
      <c r="A38" s="15" t="s">
        <v>513</v>
      </c>
      <c r="B38" s="17" t="n">
        <v>5860</v>
      </c>
      <c r="C38" s="18">
        <f>(0.0/B38*100)</f>
        <v/>
      </c>
      <c r="D38" s="19" t="n">
        <v>5860</v>
      </c>
      <c r="E38" s="18" t="n">
        <v>491.30306986</v>
      </c>
      <c r="F38" s="20" t="n">
        <v>16.76164436</v>
      </c>
      <c r="G38" s="18" t="n">
        <v>543.16623219</v>
      </c>
      <c r="H38" s="20" t="n">
        <v>4.8388803</v>
      </c>
      <c r="I38" s="18" t="n">
        <v>529.03904092</v>
      </c>
      <c r="J38" s="20" t="n">
        <v>3.55534833</v>
      </c>
      <c r="K38" s="18" t="n">
        <v>495.519622</v>
      </c>
      <c r="L38" s="20" t="n">
        <v>4.91320691</v>
      </c>
      <c r="M38" s="18" t="n">
        <v>484.24127018</v>
      </c>
      <c r="N38" s="20" t="n">
        <v>11.12319551</v>
      </c>
      <c r="O38" s="18" t="n">
        <v>455.402718</v>
      </c>
      <c r="P38" s="20" t="n">
        <v>21.82875336</v>
      </c>
      <c r="Q38" s="18" t="n">
        <v>435.13824188</v>
      </c>
      <c r="R38" s="20" t="n">
        <v>30.32244785</v>
      </c>
      <c r="S38" s="18" t="n">
        <v>381.92148552</v>
      </c>
      <c r="T38" s="20" t="n">
        <v>24.92549036</v>
      </c>
      <c r="U38" s="18" t="n">
        <v>437.22682648</v>
      </c>
      <c r="V38" s="20" t="n">
        <v>33.68108591</v>
      </c>
      <c r="W38" s="18" t="s">
        <v>481</v>
      </c>
      <c r="X38" s="20" t="s">
        <v>481</v>
      </c>
      <c r="Y38" s="18" t="s">
        <v>481</v>
      </c>
      <c r="Z38" s="20" t="s">
        <v>481</v>
      </c>
      <c r="AA38" s="18" t="s">
        <v>481</v>
      </c>
      <c r="AB38" s="20" t="s">
        <v>481</v>
      </c>
      <c r="AC38" s="18" t="s">
        <v>481</v>
      </c>
      <c r="AD38" s="20" t="s">
        <v>481</v>
      </c>
      <c r="AE38" s="18" t="n">
        <v>505.76931256</v>
      </c>
      <c r="AF38" s="20" t="n">
        <v>4.77773661</v>
      </c>
    </row>
    <row r="39" spans="1:32">
      <c r="A39" s="15" t="s">
        <v>514</v>
      </c>
      <c r="B39" s="17" t="n">
        <v>5895</v>
      </c>
      <c r="C39" s="18">
        <f>(0.0/B39*100)</f>
        <v/>
      </c>
      <c r="D39" s="19" t="n">
        <v>5895</v>
      </c>
      <c r="E39" s="18" t="n">
        <v>414.52116923</v>
      </c>
      <c r="F39" s="20" t="n">
        <v>8.67549867</v>
      </c>
      <c r="G39" s="18" t="n">
        <v>435.56160026</v>
      </c>
      <c r="H39" s="20" t="n">
        <v>5.9861955</v>
      </c>
      <c r="I39" s="18" t="n">
        <v>425.27068246</v>
      </c>
      <c r="J39" s="20" t="n">
        <v>5.16990108</v>
      </c>
      <c r="K39" s="18" t="n">
        <v>423.62689841</v>
      </c>
      <c r="L39" s="20" t="n">
        <v>13.93598936</v>
      </c>
      <c r="M39" s="18" t="n">
        <v>435.8710883</v>
      </c>
      <c r="N39" s="20" t="n">
        <v>14.69033001</v>
      </c>
      <c r="O39" s="18" t="n">
        <v>429.49321677</v>
      </c>
      <c r="P39" s="20" t="n">
        <v>16.94415703</v>
      </c>
      <c r="Q39" s="18" t="n">
        <v>408.31542632</v>
      </c>
      <c r="R39" s="20" t="n">
        <v>26.44538807</v>
      </c>
      <c r="S39" s="18" t="n">
        <v>346.12670021</v>
      </c>
      <c r="T39" s="20" t="n">
        <v>52.81536449</v>
      </c>
      <c r="U39" s="18" t="n">
        <v>251.21992272</v>
      </c>
      <c r="V39" s="20" t="n">
        <v>31.098557</v>
      </c>
      <c r="W39" s="18" t="s">
        <v>481</v>
      </c>
      <c r="X39" s="20" t="s">
        <v>481</v>
      </c>
      <c r="Y39" s="18" t="s">
        <v>481</v>
      </c>
      <c r="Z39" s="20" t="s">
        <v>481</v>
      </c>
      <c r="AA39" s="18" t="s">
        <v>481</v>
      </c>
      <c r="AB39" s="20" t="s">
        <v>481</v>
      </c>
      <c r="AC39" s="18" t="s">
        <v>481</v>
      </c>
      <c r="AD39" s="20" t="s">
        <v>481</v>
      </c>
      <c r="AE39" s="18" t="n">
        <v>411.90351013</v>
      </c>
      <c r="AF39" s="20" t="n">
        <v>4.19239767</v>
      </c>
    </row>
    <row r="40" spans="1:32">
      <c r="A40" s="15" t="s">
        <v>515</v>
      </c>
      <c r="B40" s="17" t="n">
        <v>14157</v>
      </c>
      <c r="C40" s="18">
        <f>(0.0/B40*100)</f>
        <v/>
      </c>
      <c r="D40" s="19" t="n">
        <v>14157</v>
      </c>
      <c r="E40" s="18" t="n">
        <v>455.09316697</v>
      </c>
      <c r="F40" s="20" t="n">
        <v>7.80473348</v>
      </c>
      <c r="G40" s="18" t="n">
        <v>485.03420507</v>
      </c>
      <c r="H40" s="20" t="n">
        <v>3.0605381</v>
      </c>
      <c r="I40" s="18" t="n">
        <v>495.32889463</v>
      </c>
      <c r="J40" s="20" t="n">
        <v>3.13275765</v>
      </c>
      <c r="K40" s="18" t="n">
        <v>510.63454277</v>
      </c>
      <c r="L40" s="20" t="n">
        <v>3.81625767</v>
      </c>
      <c r="M40" s="18" t="n">
        <v>524.62390649</v>
      </c>
      <c r="N40" s="20" t="n">
        <v>5.72329212</v>
      </c>
      <c r="O40" s="18" t="n">
        <v>490.86141617</v>
      </c>
      <c r="P40" s="20" t="n">
        <v>15.48141511</v>
      </c>
      <c r="Q40" s="18" t="n">
        <v>448.55438293</v>
      </c>
      <c r="R40" s="20" t="n">
        <v>45.580412</v>
      </c>
      <c r="S40" s="18" t="n">
        <v>394.77217973</v>
      </c>
      <c r="T40" s="20" t="n">
        <v>32.72378256</v>
      </c>
      <c r="U40" s="18" t="n">
        <v>389.41007381</v>
      </c>
      <c r="V40" s="20" t="n">
        <v>34.99074002</v>
      </c>
      <c r="W40" s="18" t="s">
        <v>481</v>
      </c>
      <c r="X40" s="20" t="s">
        <v>481</v>
      </c>
      <c r="Y40" s="18" t="s">
        <v>481</v>
      </c>
      <c r="Z40" s="20" t="s">
        <v>481</v>
      </c>
      <c r="AA40" s="18" t="s">
        <v>481</v>
      </c>
      <c r="AB40" s="20" t="s">
        <v>481</v>
      </c>
      <c r="AC40" s="18" t="s">
        <v>481</v>
      </c>
      <c r="AD40" s="20" t="s">
        <v>481</v>
      </c>
      <c r="AE40" s="18" t="n">
        <v>477.5468281</v>
      </c>
      <c r="AF40" s="20" t="n">
        <v>4.08230825</v>
      </c>
    </row>
    <row r="41" spans="1:32">
      <c r="A41" s="15" t="s">
        <v>516</v>
      </c>
      <c r="B41" s="17" t="n">
        <v>5712</v>
      </c>
      <c r="C41" s="18">
        <f>(0.0/B41*100)</f>
        <v/>
      </c>
      <c r="D41" s="19" t="n">
        <v>5712</v>
      </c>
      <c r="E41" s="18" t="n">
        <v>406.69561165</v>
      </c>
      <c r="F41" s="20" t="n">
        <v>14.30548244</v>
      </c>
      <c r="G41" s="18" t="n">
        <v>453.62938919</v>
      </c>
      <c r="H41" s="20" t="n">
        <v>4.64105854</v>
      </c>
      <c r="I41" s="18" t="n">
        <v>478.23334125</v>
      </c>
      <c r="J41" s="20" t="n">
        <v>3.93931533</v>
      </c>
      <c r="K41" s="18" t="n">
        <v>486.16188404</v>
      </c>
      <c r="L41" s="20" t="n">
        <v>4.24280536</v>
      </c>
      <c r="M41" s="18" t="n">
        <v>487.93315101</v>
      </c>
      <c r="N41" s="20" t="n">
        <v>7.19990534</v>
      </c>
      <c r="O41" s="18" t="n">
        <v>474.1684531</v>
      </c>
      <c r="P41" s="20" t="n">
        <v>9.939436089999999</v>
      </c>
      <c r="Q41" s="18" t="n">
        <v>403.20103801</v>
      </c>
      <c r="R41" s="20" t="n">
        <v>27.96006901</v>
      </c>
      <c r="S41" s="18" t="n">
        <v>393.4985</v>
      </c>
      <c r="T41" s="20" t="n">
        <v>39.58719395</v>
      </c>
      <c r="U41" s="18" t="n">
        <v>277.78491838</v>
      </c>
      <c r="V41" s="20" t="n">
        <v>27.69960095</v>
      </c>
      <c r="W41" s="18" t="s">
        <v>481</v>
      </c>
      <c r="X41" s="20" t="s">
        <v>481</v>
      </c>
      <c r="Y41" s="18" t="s">
        <v>481</v>
      </c>
      <c r="Z41" s="20" t="s">
        <v>481</v>
      </c>
      <c r="AA41" s="18" t="s">
        <v>481</v>
      </c>
      <c r="AB41" s="20" t="s">
        <v>481</v>
      </c>
      <c r="AC41" s="18" t="s">
        <v>481</v>
      </c>
      <c r="AD41" s="20" t="s">
        <v>481</v>
      </c>
      <c r="AE41" s="18" t="n">
        <v>462.40042614</v>
      </c>
      <c r="AF41" s="20" t="n">
        <v>3.74299073</v>
      </c>
    </row>
    <row r="42" spans="1:3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row>
    <row r="43" spans="1:3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6" t="n"/>
    </row>
    <row r="44" spans="1:3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c r="AE44" s="18" t="s">
        <v>481</v>
      </c>
      <c r="AF44" s="20" t="s">
        <v>481</v>
      </c>
    </row>
    <row r="45" spans="1:3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s">
        <v>481</v>
      </c>
      <c r="Z45" s="20" t="s">
        <v>481</v>
      </c>
      <c r="AA45" s="18" t="s">
        <v>481</v>
      </c>
      <c r="AB45" s="20" t="s">
        <v>481</v>
      </c>
      <c r="AC45" s="18" t="s">
        <v>481</v>
      </c>
      <c r="AD45" s="20" t="s">
        <v>481</v>
      </c>
      <c r="AE45" s="18" t="n">
        <v>359.60621715</v>
      </c>
      <c r="AF45" s="20" t="n">
        <v>2.95186404</v>
      </c>
    </row>
    <row r="46" spans="1:32">
      <c r="A46" s="15" t="s">
        <v>521</v>
      </c>
      <c r="B46" s="17" t="n">
        <v>23141</v>
      </c>
      <c r="C46" s="18">
        <f>(0.0/B46*100)</f>
        <v/>
      </c>
      <c r="D46" s="19" t="n">
        <v>23141</v>
      </c>
      <c r="E46" s="18" t="n">
        <v>355.20271897</v>
      </c>
      <c r="F46" s="20" t="n">
        <v>4.15800385</v>
      </c>
      <c r="G46" s="18" t="n">
        <v>390.25386669</v>
      </c>
      <c r="H46" s="20" t="n">
        <v>3.5547142</v>
      </c>
      <c r="I46" s="18" t="n">
        <v>393.69491501</v>
      </c>
      <c r="J46" s="20" t="n">
        <v>3.89232146</v>
      </c>
      <c r="K46" s="18" t="n">
        <v>383.25517477</v>
      </c>
      <c r="L46" s="20" t="n">
        <v>4.1456497</v>
      </c>
      <c r="M46" s="18" t="n">
        <v>386.01368842</v>
      </c>
      <c r="N46" s="20" t="n">
        <v>4.92840881</v>
      </c>
      <c r="O46" s="18" t="n">
        <v>372.50031258</v>
      </c>
      <c r="P46" s="20" t="n">
        <v>5.82017073</v>
      </c>
      <c r="Q46" s="18" t="n">
        <v>363.07656382</v>
      </c>
      <c r="R46" s="20" t="n">
        <v>6.39894361</v>
      </c>
      <c r="S46" s="18" t="n">
        <v>350.16642108</v>
      </c>
      <c r="T46" s="20" t="n">
        <v>8.614979140000001</v>
      </c>
      <c r="U46" s="18" t="n">
        <v>351.05028817</v>
      </c>
      <c r="V46" s="20" t="n">
        <v>10.20402281</v>
      </c>
      <c r="W46" s="18" t="s">
        <v>481</v>
      </c>
      <c r="X46" s="20" t="s">
        <v>481</v>
      </c>
      <c r="Y46" s="18" t="s">
        <v>481</v>
      </c>
      <c r="Z46" s="20" t="s">
        <v>481</v>
      </c>
      <c r="AA46" s="18" t="s">
        <v>481</v>
      </c>
      <c r="AB46" s="20" t="s">
        <v>481</v>
      </c>
      <c r="AC46" s="18" t="s">
        <v>481</v>
      </c>
      <c r="AD46" s="20" t="s">
        <v>481</v>
      </c>
      <c r="AE46" s="18" t="n">
        <v>364.3155487</v>
      </c>
      <c r="AF46" s="20" t="n">
        <v>3.53921728</v>
      </c>
    </row>
    <row r="47" spans="1:32">
      <c r="A47" s="15" t="s">
        <v>522</v>
      </c>
      <c r="B47" s="17" t="n">
        <v>5928</v>
      </c>
      <c r="C47" s="18">
        <f>(0.0/B47*100)</f>
        <v/>
      </c>
      <c r="D47" s="19" t="n">
        <v>5928</v>
      </c>
      <c r="E47" s="18" t="n">
        <v>351.78461126</v>
      </c>
      <c r="F47" s="20" t="n">
        <v>20.06984339</v>
      </c>
      <c r="G47" s="18" t="n">
        <v>392.29342401</v>
      </c>
      <c r="H47" s="20" t="n">
        <v>8.679958839999999</v>
      </c>
      <c r="I47" s="18" t="n">
        <v>422.40646383</v>
      </c>
      <c r="J47" s="20" t="n">
        <v>6.62728948</v>
      </c>
      <c r="K47" s="18" t="n">
        <v>451.60991038</v>
      </c>
      <c r="L47" s="20" t="n">
        <v>4.61438783</v>
      </c>
      <c r="M47" s="18" t="n">
        <v>454.46484182</v>
      </c>
      <c r="N47" s="20" t="n">
        <v>4.23480243</v>
      </c>
      <c r="O47" s="18" t="n">
        <v>442.76336285</v>
      </c>
      <c r="P47" s="20" t="n">
        <v>5.40765907</v>
      </c>
      <c r="Q47" s="18" t="n">
        <v>433.47158333</v>
      </c>
      <c r="R47" s="20" t="n">
        <v>9.913404849999999</v>
      </c>
      <c r="S47" s="18" t="n">
        <v>318.61949067</v>
      </c>
      <c r="T47" s="20" t="n">
        <v>40.45223837</v>
      </c>
      <c r="U47" s="18" t="n">
        <v>340.21365318</v>
      </c>
      <c r="V47" s="20" t="n">
        <v>49.00055788</v>
      </c>
      <c r="W47" s="18" t="s">
        <v>481</v>
      </c>
      <c r="X47" s="20" t="s">
        <v>481</v>
      </c>
      <c r="Y47" s="18" t="s">
        <v>481</v>
      </c>
      <c r="Z47" s="20" t="s">
        <v>481</v>
      </c>
      <c r="AA47" s="18" t="s">
        <v>481</v>
      </c>
      <c r="AB47" s="20" t="s">
        <v>481</v>
      </c>
      <c r="AC47" s="18" t="s">
        <v>481</v>
      </c>
      <c r="AD47" s="20" t="s">
        <v>481</v>
      </c>
      <c r="AE47" s="18" t="n">
        <v>431.66212258</v>
      </c>
      <c r="AF47" s="20" t="n">
        <v>6.58634036</v>
      </c>
    </row>
    <row r="48" spans="1:32">
      <c r="A48" s="15" t="s">
        <v>523</v>
      </c>
      <c r="B48" s="17" t="n">
        <v>9841</v>
      </c>
      <c r="C48" s="18">
        <f>(0.0/B48*100)</f>
        <v/>
      </c>
      <c r="D48" s="19" t="n">
        <v>9841</v>
      </c>
      <c r="E48" s="18" t="n">
        <v>462.10939462</v>
      </c>
      <c r="F48" s="20" t="n">
        <v>10.91961064</v>
      </c>
      <c r="G48" s="18" t="n">
        <v>508.96085377</v>
      </c>
      <c r="H48" s="20" t="n">
        <v>5.86676517</v>
      </c>
      <c r="I48" s="18" t="n">
        <v>534.87349666</v>
      </c>
      <c r="J48" s="20" t="n">
        <v>7.44828142</v>
      </c>
      <c r="K48" s="18" t="n">
        <v>560.99609521</v>
      </c>
      <c r="L48" s="20" t="n">
        <v>6.02220874</v>
      </c>
      <c r="M48" s="18" t="n">
        <v>564.38075718</v>
      </c>
      <c r="N48" s="20" t="n">
        <v>6.61288628</v>
      </c>
      <c r="O48" s="18" t="n">
        <v>531.29981258</v>
      </c>
      <c r="P48" s="20" t="n">
        <v>8.50962314</v>
      </c>
      <c r="Q48" s="18" t="n">
        <v>514.8925807099999</v>
      </c>
      <c r="R48" s="20" t="n">
        <v>17.57182049</v>
      </c>
      <c r="S48" s="18" t="n">
        <v>514.0106790999999</v>
      </c>
      <c r="T48" s="20" t="n">
        <v>55.68717596</v>
      </c>
      <c r="U48" s="18" t="n">
        <v>281.8454</v>
      </c>
      <c r="V48" s="20" t="n">
        <v>57.5173986</v>
      </c>
      <c r="W48" s="18" t="s">
        <v>481</v>
      </c>
      <c r="X48" s="20" t="s">
        <v>481</v>
      </c>
      <c r="Y48" s="18" t="s">
        <v>481</v>
      </c>
      <c r="Z48" s="20" t="s">
        <v>481</v>
      </c>
      <c r="AA48" s="18" t="s">
        <v>481</v>
      </c>
      <c r="AB48" s="20" t="s">
        <v>481</v>
      </c>
      <c r="AC48" s="18" t="s">
        <v>481</v>
      </c>
      <c r="AD48" s="20" t="s">
        <v>481</v>
      </c>
      <c r="AE48" s="18" t="n">
        <v>497.29987415</v>
      </c>
      <c r="AF48" s="20" t="n">
        <v>5.98336095</v>
      </c>
    </row>
    <row r="49" spans="1:3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s">
        <v>481</v>
      </c>
      <c r="Z49" s="20" t="s">
        <v>481</v>
      </c>
      <c r="AA49" s="18" t="s">
        <v>481</v>
      </c>
      <c r="AB49" s="20" t="s">
        <v>481</v>
      </c>
      <c r="AC49" s="18" t="s">
        <v>481</v>
      </c>
      <c r="AD49" s="20" t="s">
        <v>481</v>
      </c>
      <c r="AE49" s="18" t="n">
        <v>409.03332786</v>
      </c>
      <c r="AF49" s="20" t="n">
        <v>3.05386641</v>
      </c>
    </row>
    <row r="50" spans="1:32">
      <c r="A50" s="15" t="s">
        <v>525</v>
      </c>
      <c r="B50" s="17" t="n">
        <v>11795</v>
      </c>
      <c r="C50" s="18">
        <f>(0.0/B50*100)</f>
        <v/>
      </c>
      <c r="D50" s="19" t="n">
        <v>11795</v>
      </c>
      <c r="E50" s="18" t="n">
        <v>358.54736155</v>
      </c>
      <c r="F50" s="20" t="n">
        <v>4.68786998</v>
      </c>
      <c r="G50" s="18" t="n">
        <v>390.95568175</v>
      </c>
      <c r="H50" s="20" t="n">
        <v>2.45048622</v>
      </c>
      <c r="I50" s="18" t="n">
        <v>394.04495105</v>
      </c>
      <c r="J50" s="20" t="n">
        <v>4.19134464</v>
      </c>
      <c r="K50" s="18" t="n">
        <v>411.32713621</v>
      </c>
      <c r="L50" s="20" t="n">
        <v>5.22303807</v>
      </c>
      <c r="M50" s="18" t="n">
        <v>401.51192701</v>
      </c>
      <c r="N50" s="20" t="n">
        <v>7.60692486</v>
      </c>
      <c r="O50" s="18" t="n">
        <v>382.9433278</v>
      </c>
      <c r="P50" s="20" t="n">
        <v>10.95519128</v>
      </c>
      <c r="Q50" s="18" t="n">
        <v>326.26180479</v>
      </c>
      <c r="R50" s="20" t="n">
        <v>23.54347461</v>
      </c>
      <c r="S50" s="18" t="n">
        <v>321.9240078</v>
      </c>
      <c r="T50" s="20" t="n">
        <v>20.23394796</v>
      </c>
      <c r="U50" s="18" t="n">
        <v>402.61393731</v>
      </c>
      <c r="V50" s="20" t="n">
        <v>42.67698805</v>
      </c>
      <c r="W50" s="18" t="s">
        <v>481</v>
      </c>
      <c r="X50" s="20" t="s">
        <v>481</v>
      </c>
      <c r="Y50" s="18" t="s">
        <v>481</v>
      </c>
      <c r="Z50" s="20" t="s">
        <v>481</v>
      </c>
      <c r="AA50" s="18" t="s">
        <v>481</v>
      </c>
      <c r="AB50" s="20" t="s">
        <v>481</v>
      </c>
      <c r="AC50" s="18" t="s">
        <v>481</v>
      </c>
      <c r="AD50" s="20" t="s">
        <v>481</v>
      </c>
      <c r="AE50" s="18" t="n">
        <v>377.29829428</v>
      </c>
      <c r="AF50" s="20" t="n">
        <v>4.59307345</v>
      </c>
    </row>
    <row r="51" spans="1:32">
      <c r="A51" s="15" t="s">
        <v>526</v>
      </c>
      <c r="B51" s="17" t="n">
        <v>6866</v>
      </c>
      <c r="C51" s="18">
        <f>(0.0/B51*100)</f>
        <v/>
      </c>
      <c r="D51" s="19" t="n">
        <v>6866</v>
      </c>
      <c r="E51" s="18" t="n">
        <v>365.46870514</v>
      </c>
      <c r="F51" s="20" t="n">
        <v>9.296717020000001</v>
      </c>
      <c r="G51" s="18" t="n">
        <v>396.35442377</v>
      </c>
      <c r="H51" s="20" t="n">
        <v>2.89102812</v>
      </c>
      <c r="I51" s="18" t="n">
        <v>404.50546317</v>
      </c>
      <c r="J51" s="20" t="n">
        <v>2.85570991</v>
      </c>
      <c r="K51" s="18" t="n">
        <v>413.56516874</v>
      </c>
      <c r="L51" s="20" t="n">
        <v>5.00042715</v>
      </c>
      <c r="M51" s="18" t="n">
        <v>427.77763466</v>
      </c>
      <c r="N51" s="20" t="n">
        <v>6.27323419</v>
      </c>
      <c r="O51" s="18" t="n">
        <v>423.95887802</v>
      </c>
      <c r="P51" s="20" t="n">
        <v>16.31984349</v>
      </c>
      <c r="Q51" s="18" t="n">
        <v>370.58588663</v>
      </c>
      <c r="R51" s="20" t="n">
        <v>22.90572308</v>
      </c>
      <c r="S51" s="18" t="s">
        <v>481</v>
      </c>
      <c r="T51" s="20" t="s">
        <v>481</v>
      </c>
      <c r="U51" s="18" t="n">
        <v>264.6458</v>
      </c>
      <c r="V51" s="20" t="n">
        <v>30.25390289</v>
      </c>
      <c r="W51" s="18" t="s">
        <v>481</v>
      </c>
      <c r="X51" s="20" t="s">
        <v>481</v>
      </c>
      <c r="Y51" s="18" t="s">
        <v>481</v>
      </c>
      <c r="Z51" s="20" t="s">
        <v>481</v>
      </c>
      <c r="AA51" s="18" t="s">
        <v>481</v>
      </c>
      <c r="AB51" s="20" t="s">
        <v>481</v>
      </c>
      <c r="AC51" s="18" t="s">
        <v>481</v>
      </c>
      <c r="AD51" s="20" t="s">
        <v>481</v>
      </c>
      <c r="AE51" s="18" t="n">
        <v>395.64126378</v>
      </c>
      <c r="AF51" s="20" t="n">
        <v>3.12904383</v>
      </c>
    </row>
    <row r="52" spans="1:32">
      <c r="A52" s="15" t="s">
        <v>527</v>
      </c>
      <c r="B52" s="17" t="n">
        <v>5809</v>
      </c>
      <c r="C52" s="18">
        <f>(0.0/B52*100)</f>
        <v/>
      </c>
      <c r="D52" s="19" t="n">
        <v>5809</v>
      </c>
      <c r="E52" s="18" t="n">
        <v>444.7621563</v>
      </c>
      <c r="F52" s="20" t="n">
        <v>15.92011086</v>
      </c>
      <c r="G52" s="18" t="n">
        <v>448.76207721</v>
      </c>
      <c r="H52" s="20" t="n">
        <v>4.61996165</v>
      </c>
      <c r="I52" s="18" t="n">
        <v>453.63839419</v>
      </c>
      <c r="J52" s="20" t="n">
        <v>4.30080657</v>
      </c>
      <c r="K52" s="18" t="n">
        <v>479.19490047</v>
      </c>
      <c r="L52" s="20" t="n">
        <v>4.74891289</v>
      </c>
      <c r="M52" s="18" t="n">
        <v>476.34979539</v>
      </c>
      <c r="N52" s="20" t="n">
        <v>4.44935477</v>
      </c>
      <c r="O52" s="18" t="n">
        <v>472.79301279</v>
      </c>
      <c r="P52" s="20" t="n">
        <v>5.99778841</v>
      </c>
      <c r="Q52" s="18" t="n">
        <v>451.58707363</v>
      </c>
      <c r="R52" s="20" t="n">
        <v>8.174248240000001</v>
      </c>
      <c r="S52" s="18" t="n">
        <v>407.44161198</v>
      </c>
      <c r="T52" s="20" t="n">
        <v>34.91725741</v>
      </c>
      <c r="U52" s="18" t="s">
        <v>481</v>
      </c>
      <c r="V52" s="20" t="s">
        <v>481</v>
      </c>
      <c r="W52" s="18" t="s">
        <v>481</v>
      </c>
      <c r="X52" s="20" t="s">
        <v>481</v>
      </c>
      <c r="Y52" s="18" t="s">
        <v>481</v>
      </c>
      <c r="Z52" s="20" t="s">
        <v>481</v>
      </c>
      <c r="AA52" s="18" t="s">
        <v>481</v>
      </c>
      <c r="AB52" s="20" t="s">
        <v>481</v>
      </c>
      <c r="AC52" s="18" t="s">
        <v>481</v>
      </c>
      <c r="AD52" s="20" t="s">
        <v>481</v>
      </c>
      <c r="AE52" s="18" t="n">
        <v>461.84348953</v>
      </c>
      <c r="AF52" s="20" t="n">
        <v>3.4368372</v>
      </c>
    </row>
    <row r="53" spans="1:32">
      <c r="A53" s="15" t="s">
        <v>528</v>
      </c>
      <c r="B53" s="17" t="n">
        <v>5571</v>
      </c>
      <c r="C53" s="18">
        <f>(0.0/B53*100)</f>
        <v/>
      </c>
      <c r="D53" s="19" t="n">
        <v>5571</v>
      </c>
      <c r="E53" s="18" t="n">
        <v>426.9604678</v>
      </c>
      <c r="F53" s="20" t="n">
        <v>13.52900703</v>
      </c>
      <c r="G53" s="18" t="n">
        <v>425.9362214</v>
      </c>
      <c r="H53" s="20" t="n">
        <v>4.61855499</v>
      </c>
      <c r="I53" s="18" t="n">
        <v>443.37811177</v>
      </c>
      <c r="J53" s="20" t="n">
        <v>3.30509972</v>
      </c>
      <c r="K53" s="18" t="n">
        <v>449.25031326</v>
      </c>
      <c r="L53" s="20" t="n">
        <v>3.29320328</v>
      </c>
      <c r="M53" s="18" t="n">
        <v>446.77468165</v>
      </c>
      <c r="N53" s="20" t="n">
        <v>4.20989881</v>
      </c>
      <c r="O53" s="18" t="n">
        <v>427.35393255</v>
      </c>
      <c r="P53" s="20" t="n">
        <v>8.123452929999999</v>
      </c>
      <c r="Q53" s="18" t="n">
        <v>391.83645341</v>
      </c>
      <c r="R53" s="20" t="n">
        <v>19.20038865</v>
      </c>
      <c r="S53" s="18" t="n">
        <v>383.36552637</v>
      </c>
      <c r="T53" s="20" t="n">
        <v>39.12769204</v>
      </c>
      <c r="U53" s="18" t="n">
        <v>334.2933</v>
      </c>
      <c r="V53" s="20" t="n">
        <v>32.87573287</v>
      </c>
      <c r="W53" s="18" t="s">
        <v>481</v>
      </c>
      <c r="X53" s="20" t="s">
        <v>481</v>
      </c>
      <c r="Y53" s="18" t="s">
        <v>481</v>
      </c>
      <c r="Z53" s="20" t="s">
        <v>481</v>
      </c>
      <c r="AA53" s="18" t="s">
        <v>481</v>
      </c>
      <c r="AB53" s="20" t="s">
        <v>481</v>
      </c>
      <c r="AC53" s="18" t="s">
        <v>481</v>
      </c>
      <c r="AD53" s="20" t="s">
        <v>481</v>
      </c>
      <c r="AE53" s="18" t="n">
        <v>419.19760454</v>
      </c>
      <c r="AF53" s="20" t="n">
        <v>3.1107819</v>
      </c>
    </row>
    <row r="54" spans="1:32">
      <c r="A54" s="15" t="s">
        <v>529</v>
      </c>
      <c r="B54" s="17" t="n">
        <v>4740</v>
      </c>
      <c r="C54" s="18">
        <f>(0.0/B54*100)</f>
        <v/>
      </c>
      <c r="D54" s="19" t="n">
        <v>4740</v>
      </c>
      <c r="E54" s="18" t="n">
        <v>306.00273933</v>
      </c>
      <c r="F54" s="20" t="n">
        <v>3.64969163</v>
      </c>
      <c r="G54" s="18" t="n">
        <v>332.84923461</v>
      </c>
      <c r="H54" s="20" t="n">
        <v>2.9286102</v>
      </c>
      <c r="I54" s="18" t="n">
        <v>340.17429192</v>
      </c>
      <c r="J54" s="20" t="n">
        <v>4.03772667</v>
      </c>
      <c r="K54" s="18" t="n">
        <v>349.01415768</v>
      </c>
      <c r="L54" s="20" t="n">
        <v>5.69241601</v>
      </c>
      <c r="M54" s="18" t="n">
        <v>325.41952581</v>
      </c>
      <c r="N54" s="20" t="n">
        <v>5.98179798</v>
      </c>
      <c r="O54" s="18" t="n">
        <v>335.74254254</v>
      </c>
      <c r="P54" s="20" t="n">
        <v>10.41235308</v>
      </c>
      <c r="Q54" s="18" t="n">
        <v>312.04842815</v>
      </c>
      <c r="R54" s="20" t="n">
        <v>11.47238679</v>
      </c>
      <c r="S54" s="18" t="n">
        <v>327.14780744</v>
      </c>
      <c r="T54" s="20" t="n">
        <v>21.46768599</v>
      </c>
      <c r="U54" s="18" t="n">
        <v>270.92940066</v>
      </c>
      <c r="V54" s="20" t="n">
        <v>17.04839771</v>
      </c>
      <c r="W54" s="18" t="s">
        <v>481</v>
      </c>
      <c r="X54" s="20" t="s">
        <v>481</v>
      </c>
      <c r="Y54" s="18" t="s">
        <v>481</v>
      </c>
      <c r="Z54" s="20" t="s">
        <v>481</v>
      </c>
      <c r="AA54" s="18" t="s">
        <v>481</v>
      </c>
      <c r="AB54" s="20" t="s">
        <v>481</v>
      </c>
      <c r="AC54" s="18" t="s">
        <v>481</v>
      </c>
      <c r="AD54" s="20" t="s">
        <v>481</v>
      </c>
      <c r="AE54" s="18" t="n">
        <v>312.69385515</v>
      </c>
      <c r="AF54" s="20" t="n">
        <v>4.06676849</v>
      </c>
    </row>
    <row r="55" spans="1:3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s">
        <v>481</v>
      </c>
      <c r="Z55" s="20" t="s">
        <v>481</v>
      </c>
      <c r="AA55" s="18" t="s">
        <v>481</v>
      </c>
      <c r="AB55" s="20" t="s">
        <v>481</v>
      </c>
      <c r="AC55" s="18" t="s">
        <v>481</v>
      </c>
      <c r="AD55" s="20" t="s">
        <v>481</v>
      </c>
      <c r="AE55" s="18" t="n">
        <v>403.83322941</v>
      </c>
      <c r="AF55" s="20" t="n">
        <v>2.78193854</v>
      </c>
    </row>
    <row r="56" spans="1:32">
      <c r="A56" s="15" t="s">
        <v>531</v>
      </c>
      <c r="B56" s="17" t="n">
        <v>5359</v>
      </c>
      <c r="C56" s="18">
        <f>(0.0/B56*100)</f>
        <v/>
      </c>
      <c r="D56" s="19" t="n">
        <v>5359</v>
      </c>
      <c r="E56" s="18" t="n">
        <v>531.25122963</v>
      </c>
      <c r="F56" s="20" t="n">
        <v>15.64104996</v>
      </c>
      <c r="G56" s="18" t="n">
        <v>523.15832381</v>
      </c>
      <c r="H56" s="20" t="n">
        <v>11.16327511</v>
      </c>
      <c r="I56" s="18" t="n">
        <v>548.21012894</v>
      </c>
      <c r="J56" s="20" t="n">
        <v>5.60931571</v>
      </c>
      <c r="K56" s="18" t="n">
        <v>557.13879796</v>
      </c>
      <c r="L56" s="20" t="n">
        <v>3.12556575</v>
      </c>
      <c r="M56" s="18" t="n">
        <v>550.38516514</v>
      </c>
      <c r="N56" s="20" t="n">
        <v>5.0991195</v>
      </c>
      <c r="O56" s="18" t="n">
        <v>523.58837836</v>
      </c>
      <c r="P56" s="20" t="n">
        <v>9.977297419999999</v>
      </c>
      <c r="Q56" s="18" t="n">
        <v>492.02937527</v>
      </c>
      <c r="R56" s="20" t="n">
        <v>29.56818316</v>
      </c>
      <c r="S56" s="18" t="n">
        <v>540.8162356300001</v>
      </c>
      <c r="T56" s="20" t="n">
        <v>36.8112916</v>
      </c>
      <c r="U56" s="18" t="n">
        <v>381.6166249</v>
      </c>
      <c r="V56" s="20" t="n">
        <v>34.90114625</v>
      </c>
      <c r="W56" s="18" t="s">
        <v>481</v>
      </c>
      <c r="X56" s="20" t="s">
        <v>481</v>
      </c>
      <c r="Y56" s="18" t="s">
        <v>481</v>
      </c>
      <c r="Z56" s="20" t="s">
        <v>481</v>
      </c>
      <c r="AA56" s="18" t="s">
        <v>481</v>
      </c>
      <c r="AB56" s="20" t="s">
        <v>481</v>
      </c>
      <c r="AC56" s="18" t="s">
        <v>481</v>
      </c>
      <c r="AD56" s="20" t="s">
        <v>481</v>
      </c>
      <c r="AE56" s="18" t="n">
        <v>526.78717643</v>
      </c>
      <c r="AF56" s="20" t="n">
        <v>5.47128871</v>
      </c>
    </row>
    <row r="57" spans="1:3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s">
        <v>481</v>
      </c>
      <c r="Z57" s="20" t="s">
        <v>481</v>
      </c>
      <c r="AA57" s="18" t="s">
        <v>481</v>
      </c>
      <c r="AB57" s="20" t="s">
        <v>481</v>
      </c>
      <c r="AC57" s="18" t="s">
        <v>481</v>
      </c>
      <c r="AD57" s="20" t="s">
        <v>481</v>
      </c>
      <c r="AE57" s="18" t="n">
        <v>386.10959158</v>
      </c>
      <c r="AF57" s="20" t="n">
        <v>3.0844628</v>
      </c>
    </row>
    <row r="58" spans="1:3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s">
        <v>481</v>
      </c>
      <c r="Z58" s="20" t="s">
        <v>481</v>
      </c>
      <c r="AA58" s="18" t="s">
        <v>481</v>
      </c>
      <c r="AB58" s="20" t="s">
        <v>481</v>
      </c>
      <c r="AC58" s="18" t="s">
        <v>481</v>
      </c>
      <c r="AD58" s="20" t="s">
        <v>481</v>
      </c>
      <c r="AE58" s="18" t="n">
        <v>380.25901051</v>
      </c>
      <c r="AF58" s="20" t="n">
        <v>2.6518124</v>
      </c>
    </row>
    <row r="59" spans="1:3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s">
        <v>481</v>
      </c>
      <c r="Z59" s="20" t="s">
        <v>481</v>
      </c>
      <c r="AA59" s="18" t="s">
        <v>481</v>
      </c>
      <c r="AB59" s="20" t="s">
        <v>481</v>
      </c>
      <c r="AC59" s="18" t="s">
        <v>481</v>
      </c>
      <c r="AD59" s="20" t="s">
        <v>481</v>
      </c>
      <c r="AE59" s="18" t="n">
        <v>361.5339806</v>
      </c>
      <c r="AF59" s="20" t="n">
        <v>1.62528789</v>
      </c>
    </row>
    <row r="60" spans="1:3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s">
        <v>481</v>
      </c>
      <c r="Z60" s="20" t="s">
        <v>481</v>
      </c>
      <c r="AA60" s="18" t="s">
        <v>481</v>
      </c>
      <c r="AB60" s="20" t="s">
        <v>481</v>
      </c>
      <c r="AC60" s="18" t="s">
        <v>481</v>
      </c>
      <c r="AD60" s="20" t="s">
        <v>481</v>
      </c>
      <c r="AE60" s="18" t="n">
        <v>396.24965264</v>
      </c>
      <c r="AF60" s="20" t="n">
        <v>3.6919812</v>
      </c>
    </row>
    <row r="61" spans="1:32">
      <c r="A61" s="15" t="s">
        <v>536</v>
      </c>
      <c r="B61" s="17" t="n">
        <v>6525</v>
      </c>
      <c r="C61" s="18">
        <f>(0.0/B61*100)</f>
        <v/>
      </c>
      <c r="D61" s="19" t="n">
        <v>6525</v>
      </c>
      <c r="E61" s="18" t="n">
        <v>430.24839903</v>
      </c>
      <c r="F61" s="20" t="n">
        <v>10.25620929</v>
      </c>
      <c r="G61" s="18" t="n">
        <v>462.52181151</v>
      </c>
      <c r="H61" s="20" t="n">
        <v>5.5326637</v>
      </c>
      <c r="I61" s="18" t="n">
        <v>476.58417845</v>
      </c>
      <c r="J61" s="20" t="n">
        <v>4.45231225</v>
      </c>
      <c r="K61" s="18" t="n">
        <v>485.16103991</v>
      </c>
      <c r="L61" s="20" t="n">
        <v>4.03908707</v>
      </c>
      <c r="M61" s="18" t="n">
        <v>496.09874485</v>
      </c>
      <c r="N61" s="20" t="n">
        <v>4.03944786</v>
      </c>
      <c r="O61" s="18" t="n">
        <v>472.97975944</v>
      </c>
      <c r="P61" s="20" t="n">
        <v>5.72716039</v>
      </c>
      <c r="Q61" s="18" t="n">
        <v>456.74609512</v>
      </c>
      <c r="R61" s="20" t="n">
        <v>13.39251191</v>
      </c>
      <c r="S61" s="18" t="n">
        <v>386.25913494</v>
      </c>
      <c r="T61" s="20" t="n">
        <v>34.25555952</v>
      </c>
      <c r="U61" s="18" t="s">
        <v>481</v>
      </c>
      <c r="V61" s="20" t="s">
        <v>481</v>
      </c>
      <c r="W61" s="18" t="s">
        <v>481</v>
      </c>
      <c r="X61" s="20" t="s">
        <v>481</v>
      </c>
      <c r="Y61" s="18" t="s">
        <v>481</v>
      </c>
      <c r="Z61" s="20" t="s">
        <v>481</v>
      </c>
      <c r="AA61" s="18" t="s">
        <v>481</v>
      </c>
      <c r="AB61" s="20" t="s">
        <v>481</v>
      </c>
      <c r="AC61" s="18" t="s">
        <v>481</v>
      </c>
      <c r="AD61" s="20" t="s">
        <v>481</v>
      </c>
      <c r="AE61" s="18" t="n">
        <v>474.15484345</v>
      </c>
      <c r="AF61" s="20" t="n">
        <v>3.25874718</v>
      </c>
    </row>
    <row r="62" spans="1:32">
      <c r="A62" s="15" t="s">
        <v>537</v>
      </c>
      <c r="B62" s="17" t="n">
        <v>4476</v>
      </c>
      <c r="C62" s="18">
        <f>(0.0/B62*100)</f>
        <v/>
      </c>
      <c r="D62" s="19" t="n">
        <v>4476</v>
      </c>
      <c r="E62" s="18" t="n">
        <v>476.92709705</v>
      </c>
      <c r="F62" s="20" t="n">
        <v>22.2875364</v>
      </c>
      <c r="G62" s="18" t="n">
        <v>523.48623754</v>
      </c>
      <c r="H62" s="20" t="n">
        <v>8.9053921</v>
      </c>
      <c r="I62" s="18" t="n">
        <v>537.57581797</v>
      </c>
      <c r="J62" s="20" t="n">
        <v>5.03742515</v>
      </c>
      <c r="K62" s="18" t="n">
        <v>554.39905401</v>
      </c>
      <c r="L62" s="20" t="n">
        <v>1.43214109</v>
      </c>
      <c r="M62" s="18" t="n">
        <v>540.01678554</v>
      </c>
      <c r="N62" s="20" t="n">
        <v>3.83685819</v>
      </c>
      <c r="O62" s="18" t="n">
        <v>536.89821841</v>
      </c>
      <c r="P62" s="20" t="n">
        <v>8.18618841</v>
      </c>
      <c r="Q62" s="18" t="n">
        <v>541.45182937</v>
      </c>
      <c r="R62" s="20" t="n">
        <v>23.8736417</v>
      </c>
      <c r="S62" s="18" t="n">
        <v>519.62293333</v>
      </c>
      <c r="T62" s="20" t="n">
        <v>44.87462163</v>
      </c>
      <c r="U62" s="18" t="n">
        <v>673.0588</v>
      </c>
      <c r="V62" s="20" t="n">
        <v>45.93142224</v>
      </c>
      <c r="W62" s="18" t="s">
        <v>481</v>
      </c>
      <c r="X62" s="20" t="s">
        <v>481</v>
      </c>
      <c r="Y62" s="18" t="s">
        <v>481</v>
      </c>
      <c r="Z62" s="20" t="s">
        <v>481</v>
      </c>
      <c r="AA62" s="18" t="s">
        <v>481</v>
      </c>
      <c r="AB62" s="20" t="s">
        <v>481</v>
      </c>
      <c r="AC62" s="18" t="s">
        <v>481</v>
      </c>
      <c r="AD62" s="20" t="s">
        <v>481</v>
      </c>
      <c r="AE62" s="18" t="n">
        <v>526.23502709</v>
      </c>
      <c r="AF62" s="20" t="n">
        <v>2.9000287</v>
      </c>
    </row>
    <row r="63" spans="1:3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s">
        <v>481</v>
      </c>
      <c r="Z63" s="20" t="s">
        <v>481</v>
      </c>
      <c r="AA63" s="18" t="s">
        <v>481</v>
      </c>
      <c r="AB63" s="20" t="s">
        <v>481</v>
      </c>
      <c r="AC63" s="18" t="s">
        <v>481</v>
      </c>
      <c r="AD63" s="20" t="s">
        <v>481</v>
      </c>
      <c r="AE63" s="18" t="n">
        <v>371.31142887</v>
      </c>
      <c r="AF63" s="20" t="n">
        <v>1.28307667</v>
      </c>
    </row>
    <row r="64" spans="1:3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s">
        <v>481</v>
      </c>
      <c r="Z64" s="20" t="s">
        <v>481</v>
      </c>
      <c r="AA64" s="18" t="s">
        <v>481</v>
      </c>
      <c r="AB64" s="20" t="s">
        <v>481</v>
      </c>
      <c r="AC64" s="18" t="s">
        <v>481</v>
      </c>
      <c r="AD64" s="20" t="s">
        <v>481</v>
      </c>
      <c r="AE64" s="18" t="n">
        <v>478.6447938</v>
      </c>
      <c r="AF64" s="20" t="n">
        <v>1.71583638</v>
      </c>
    </row>
    <row r="65" spans="1:3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s">
        <v>481</v>
      </c>
      <c r="Z65" s="20" t="s">
        <v>481</v>
      </c>
      <c r="AA65" s="18" t="s">
        <v>481</v>
      </c>
      <c r="AB65" s="20" t="s">
        <v>481</v>
      </c>
      <c r="AC65" s="18" t="s">
        <v>481</v>
      </c>
      <c r="AD65" s="20" t="s">
        <v>481</v>
      </c>
      <c r="AE65" s="18" t="n">
        <v>419.66352142</v>
      </c>
      <c r="AF65" s="20" t="n">
        <v>2.4655214</v>
      </c>
    </row>
    <row r="66" spans="1:32">
      <c r="A66" s="15" t="s">
        <v>541</v>
      </c>
      <c r="B66" s="17" t="n">
        <v>5665</v>
      </c>
      <c r="C66" s="18">
        <f>(0.0/B66*100)</f>
        <v/>
      </c>
      <c r="D66" s="19" t="n">
        <v>5665</v>
      </c>
      <c r="E66" s="18" t="n">
        <v>395.81285254</v>
      </c>
      <c r="F66" s="20" t="n">
        <v>12.22198313</v>
      </c>
      <c r="G66" s="18" t="n">
        <v>416.96956123</v>
      </c>
      <c r="H66" s="20" t="n">
        <v>4.8531441</v>
      </c>
      <c r="I66" s="18" t="n">
        <v>426.4350462</v>
      </c>
      <c r="J66" s="20" t="n">
        <v>3.09489654</v>
      </c>
      <c r="K66" s="18" t="n">
        <v>423.9231381</v>
      </c>
      <c r="L66" s="20" t="n">
        <v>2.96565842</v>
      </c>
      <c r="M66" s="18" t="n">
        <v>413.82917149</v>
      </c>
      <c r="N66" s="20" t="n">
        <v>4.30360968</v>
      </c>
      <c r="O66" s="18" t="n">
        <v>408.0838287</v>
      </c>
      <c r="P66" s="20" t="n">
        <v>6.22670027</v>
      </c>
      <c r="Q66" s="18" t="n">
        <v>422.07428185</v>
      </c>
      <c r="R66" s="20" t="n">
        <v>15.35640105</v>
      </c>
      <c r="S66" s="18" t="n">
        <v>377.23562083</v>
      </c>
      <c r="T66" s="20" t="n">
        <v>45.84448452</v>
      </c>
      <c r="U66" s="18" t="n">
        <v>351.25085519</v>
      </c>
      <c r="V66" s="20" t="n">
        <v>30.57993094</v>
      </c>
      <c r="W66" s="18" t="s">
        <v>481</v>
      </c>
      <c r="X66" s="20" t="s">
        <v>481</v>
      </c>
      <c r="Y66" s="18" t="s">
        <v>481</v>
      </c>
      <c r="Z66" s="20" t="s">
        <v>481</v>
      </c>
      <c r="AA66" s="18" t="s">
        <v>481</v>
      </c>
      <c r="AB66" s="20" t="s">
        <v>481</v>
      </c>
      <c r="AC66" s="18" t="s">
        <v>481</v>
      </c>
      <c r="AD66" s="20" t="s">
        <v>481</v>
      </c>
      <c r="AE66" s="18" t="n">
        <v>414.79090278</v>
      </c>
      <c r="AF66" s="20" t="n">
        <v>2.84360733</v>
      </c>
    </row>
    <row r="67" spans="1:32">
      <c r="A67" s="15" t="s">
        <v>542</v>
      </c>
      <c r="B67" s="17" t="n">
        <v>6971</v>
      </c>
      <c r="C67" s="18">
        <f>(0.0/B67*100)</f>
        <v/>
      </c>
      <c r="D67" s="19" t="n">
        <v>6971</v>
      </c>
      <c r="E67" s="18" t="n">
        <v>352.86586931</v>
      </c>
      <c r="F67" s="20" t="n">
        <v>7.295504</v>
      </c>
      <c r="G67" s="18" t="n">
        <v>380.10448584</v>
      </c>
      <c r="H67" s="20" t="n">
        <v>3.71090586</v>
      </c>
      <c r="I67" s="18" t="n">
        <v>394.70695206</v>
      </c>
      <c r="J67" s="20" t="n">
        <v>3.50976244</v>
      </c>
      <c r="K67" s="18" t="n">
        <v>395.50771761</v>
      </c>
      <c r="L67" s="20" t="n">
        <v>3.25437814</v>
      </c>
      <c r="M67" s="18" t="n">
        <v>387.88240072</v>
      </c>
      <c r="N67" s="20" t="n">
        <v>6.22910105</v>
      </c>
      <c r="O67" s="18" t="n">
        <v>368.2878272</v>
      </c>
      <c r="P67" s="20" t="n">
        <v>9.989077160000001</v>
      </c>
      <c r="Q67" s="18" t="n">
        <v>344.85913783</v>
      </c>
      <c r="R67" s="20" t="n">
        <v>12.8851552</v>
      </c>
      <c r="S67" s="18" t="n">
        <v>337.73751006</v>
      </c>
      <c r="T67" s="20" t="n">
        <v>27.02635401</v>
      </c>
      <c r="U67" s="18" t="n">
        <v>279.84534527</v>
      </c>
      <c r="V67" s="20" t="n">
        <v>35.66541919</v>
      </c>
      <c r="W67" s="18" t="s">
        <v>481</v>
      </c>
      <c r="X67" s="20" t="s">
        <v>481</v>
      </c>
      <c r="Y67" s="18" t="s">
        <v>481</v>
      </c>
      <c r="Z67" s="20" t="s">
        <v>481</v>
      </c>
      <c r="AA67" s="18" t="s">
        <v>481</v>
      </c>
      <c r="AB67" s="20" t="s">
        <v>481</v>
      </c>
      <c r="AC67" s="18" t="s">
        <v>481</v>
      </c>
      <c r="AD67" s="20" t="s">
        <v>481</v>
      </c>
      <c r="AE67" s="18" t="n">
        <v>364.5020179</v>
      </c>
      <c r="AF67" s="20" t="n">
        <v>4.61673299</v>
      </c>
    </row>
    <row r="68" spans="1:32">
      <c r="A68" s="15" t="s">
        <v>543</v>
      </c>
      <c r="B68" s="17" t="n">
        <v>12083</v>
      </c>
      <c r="C68" s="18">
        <f>(0.0/B68*100)</f>
        <v/>
      </c>
      <c r="D68" s="19" t="n">
        <v>12083</v>
      </c>
      <c r="E68" s="18" t="n">
        <v>399.40101767</v>
      </c>
      <c r="F68" s="20" t="n">
        <v>6.80359073</v>
      </c>
      <c r="G68" s="18" t="n">
        <v>408.60954833</v>
      </c>
      <c r="H68" s="20" t="n">
        <v>2.93248761</v>
      </c>
      <c r="I68" s="18" t="n">
        <v>427.04859478</v>
      </c>
      <c r="J68" s="20" t="n">
        <v>2.01131544</v>
      </c>
      <c r="K68" s="18" t="n">
        <v>406.88662376</v>
      </c>
      <c r="L68" s="20" t="n">
        <v>3.62956799</v>
      </c>
      <c r="M68" s="18" t="n">
        <v>392.09074845</v>
      </c>
      <c r="N68" s="20" t="n">
        <v>5.48251456</v>
      </c>
      <c r="O68" s="18" t="n">
        <v>384.51120673</v>
      </c>
      <c r="P68" s="20" t="n">
        <v>6.58486488</v>
      </c>
      <c r="Q68" s="18" t="n">
        <v>350.26915625</v>
      </c>
      <c r="R68" s="20" t="n">
        <v>11.23181193</v>
      </c>
      <c r="S68" s="18" t="n">
        <v>342.2995512</v>
      </c>
      <c r="T68" s="20" t="n">
        <v>22.14919074</v>
      </c>
      <c r="U68" s="18" t="n">
        <v>270.65923296</v>
      </c>
      <c r="V68" s="20" t="n">
        <v>24.80834646</v>
      </c>
      <c r="W68" s="18" t="s">
        <v>481</v>
      </c>
      <c r="X68" s="20" t="s">
        <v>481</v>
      </c>
      <c r="Y68" s="18" t="s">
        <v>481</v>
      </c>
      <c r="Z68" s="20" t="s">
        <v>481</v>
      </c>
      <c r="AA68" s="18" t="s">
        <v>481</v>
      </c>
      <c r="AB68" s="20" t="s">
        <v>481</v>
      </c>
      <c r="AC68" s="18" t="s">
        <v>481</v>
      </c>
      <c r="AD68" s="20" t="s">
        <v>481</v>
      </c>
      <c r="AE68" s="18" t="n">
        <v>381.13270871</v>
      </c>
      <c r="AF68" s="20" t="n">
        <v>1.88183058</v>
      </c>
    </row>
    <row r="69" spans="1:3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s">
        <v>481</v>
      </c>
      <c r="Z69" s="20" t="s">
        <v>481</v>
      </c>
      <c r="AA69" s="18" t="s">
        <v>481</v>
      </c>
      <c r="AB69" s="20" t="s">
        <v>481</v>
      </c>
      <c r="AC69" s="18" t="s">
        <v>481</v>
      </c>
      <c r="AD69" s="20" t="s">
        <v>481</v>
      </c>
      <c r="AE69" s="18" t="n">
        <v>443.95431517</v>
      </c>
      <c r="AF69" s="20" t="n">
        <v>3.78500092</v>
      </c>
    </row>
    <row r="70" spans="1:32">
      <c r="A70" s="15" t="s">
        <v>545</v>
      </c>
      <c r="B70" s="17" t="n">
        <v>6036</v>
      </c>
      <c r="C70" s="18">
        <f>(0.0/B70*100)</f>
        <v/>
      </c>
      <c r="D70" s="19" t="n">
        <v>6036</v>
      </c>
      <c r="E70" s="18" t="n">
        <v>441.1993087</v>
      </c>
      <c r="F70" s="20" t="n">
        <v>27.73635445</v>
      </c>
      <c r="G70" s="18" t="n">
        <v>476.07445879</v>
      </c>
      <c r="H70" s="20" t="n">
        <v>12.96888731</v>
      </c>
      <c r="I70" s="18" t="n">
        <v>498.8070446</v>
      </c>
      <c r="J70" s="20" t="n">
        <v>7.40705912</v>
      </c>
      <c r="K70" s="18" t="n">
        <v>503.45205164</v>
      </c>
      <c r="L70" s="20" t="n">
        <v>4.51370136</v>
      </c>
      <c r="M70" s="18" t="n">
        <v>500.71496176</v>
      </c>
      <c r="N70" s="20" t="n">
        <v>3.60549231</v>
      </c>
      <c r="O70" s="18" t="n">
        <v>493.21845754</v>
      </c>
      <c r="P70" s="20" t="n">
        <v>4.39845547</v>
      </c>
      <c r="Q70" s="18" t="n">
        <v>474.68812754</v>
      </c>
      <c r="R70" s="20" t="n">
        <v>6.57274339</v>
      </c>
      <c r="S70" s="18" t="n">
        <v>409.42884463</v>
      </c>
      <c r="T70" s="20" t="n">
        <v>40.22708384</v>
      </c>
      <c r="U70" s="18" t="s">
        <v>481</v>
      </c>
      <c r="V70" s="20" t="s">
        <v>481</v>
      </c>
      <c r="W70" s="18" t="s">
        <v>481</v>
      </c>
      <c r="X70" s="20" t="s">
        <v>481</v>
      </c>
      <c r="Y70" s="18" t="s">
        <v>481</v>
      </c>
      <c r="Z70" s="20" t="s">
        <v>481</v>
      </c>
      <c r="AA70" s="18" t="s">
        <v>481</v>
      </c>
      <c r="AB70" s="20" t="s">
        <v>481</v>
      </c>
      <c r="AC70" s="18" t="s">
        <v>481</v>
      </c>
      <c r="AD70" s="20" t="s">
        <v>481</v>
      </c>
      <c r="AE70" s="18" t="n">
        <v>487.35589572</v>
      </c>
      <c r="AF70" s="20" t="n">
        <v>4.81650562</v>
      </c>
    </row>
    <row r="71" spans="1:32">
      <c r="A71" s="15" t="s">
        <v>546</v>
      </c>
      <c r="B71" s="17" t="n">
        <v>6115</v>
      </c>
      <c r="C71" s="18">
        <f>(0.0/B71*100)</f>
        <v/>
      </c>
      <c r="D71" s="19" t="n">
        <v>6115</v>
      </c>
      <c r="E71" s="18" t="n">
        <v>491.87200491</v>
      </c>
      <c r="F71" s="20" t="n">
        <v>25.08900379</v>
      </c>
      <c r="G71" s="18" t="n">
        <v>529.36933391</v>
      </c>
      <c r="H71" s="20" t="n">
        <v>9.711660269999999</v>
      </c>
      <c r="I71" s="18" t="n">
        <v>558.6099081</v>
      </c>
      <c r="J71" s="20" t="n">
        <v>3.12145477</v>
      </c>
      <c r="K71" s="18" t="n">
        <v>575.1803614200001</v>
      </c>
      <c r="L71" s="20" t="n">
        <v>3.00224021</v>
      </c>
      <c r="M71" s="18" t="n">
        <v>586.29096981</v>
      </c>
      <c r="N71" s="20" t="n">
        <v>3.3457589</v>
      </c>
      <c r="O71" s="18" t="n">
        <v>567.00611984</v>
      </c>
      <c r="P71" s="20" t="n">
        <v>5.34616688</v>
      </c>
      <c r="Q71" s="18" t="n">
        <v>551.32811411</v>
      </c>
      <c r="R71" s="20" t="n">
        <v>9.584944500000001</v>
      </c>
      <c r="S71" s="18" t="n">
        <v>537.20716096</v>
      </c>
      <c r="T71" s="20" t="n">
        <v>50.51793439</v>
      </c>
      <c r="U71" s="18" t="n">
        <v>374.65001898</v>
      </c>
      <c r="V71" s="20" t="n">
        <v>36.52973579</v>
      </c>
      <c r="W71" s="18" t="s">
        <v>481</v>
      </c>
      <c r="X71" s="20" t="s">
        <v>481</v>
      </c>
      <c r="Y71" s="18" t="s">
        <v>481</v>
      </c>
      <c r="Z71" s="20" t="s">
        <v>481</v>
      </c>
      <c r="AA71" s="18" t="s">
        <v>481</v>
      </c>
      <c r="AB71" s="20" t="s">
        <v>481</v>
      </c>
      <c r="AC71" s="18" t="s">
        <v>481</v>
      </c>
      <c r="AD71" s="20" t="s">
        <v>481</v>
      </c>
      <c r="AE71" s="18" t="n">
        <v>545.72334043</v>
      </c>
      <c r="AF71" s="20" t="n">
        <v>2.77616142</v>
      </c>
    </row>
    <row r="72" spans="1:32">
      <c r="A72" s="15" t="s">
        <v>547</v>
      </c>
      <c r="B72" s="17" t="n">
        <v>7708</v>
      </c>
      <c r="C72" s="18">
        <f>(0.0/B72*100)</f>
        <v/>
      </c>
      <c r="D72" s="19" t="n">
        <v>7708</v>
      </c>
      <c r="E72" s="18" t="n">
        <v>492.57889484</v>
      </c>
      <c r="F72" s="20" t="n">
        <v>22.15946621</v>
      </c>
      <c r="G72" s="18" t="n">
        <v>546.4365778</v>
      </c>
      <c r="H72" s="20" t="n">
        <v>5.72086439</v>
      </c>
      <c r="I72" s="18" t="n">
        <v>558.57798882</v>
      </c>
      <c r="J72" s="20" t="n">
        <v>4.03825582</v>
      </c>
      <c r="K72" s="18" t="n">
        <v>555.61545052</v>
      </c>
      <c r="L72" s="20" t="n">
        <v>3.8614818</v>
      </c>
      <c r="M72" s="18" t="n">
        <v>545.94881778</v>
      </c>
      <c r="N72" s="20" t="n">
        <v>4.83918597</v>
      </c>
      <c r="O72" s="18" t="n">
        <v>535.3127013</v>
      </c>
      <c r="P72" s="20" t="n">
        <v>7.11267724</v>
      </c>
      <c r="Q72" s="18" t="n">
        <v>515.51555354</v>
      </c>
      <c r="R72" s="20" t="n">
        <v>10.82102486</v>
      </c>
      <c r="S72" s="18" t="n">
        <v>486.84304131</v>
      </c>
      <c r="T72" s="20" t="n">
        <v>17.80754893</v>
      </c>
      <c r="U72" s="18" t="n">
        <v>431.18386697</v>
      </c>
      <c r="V72" s="20" t="n">
        <v>59.94373728</v>
      </c>
      <c r="W72" s="18" t="s">
        <v>481</v>
      </c>
      <c r="X72" s="20" t="s">
        <v>481</v>
      </c>
      <c r="Y72" s="18" t="s">
        <v>481</v>
      </c>
      <c r="Z72" s="20" t="s">
        <v>481</v>
      </c>
      <c r="AA72" s="18" t="s">
        <v>481</v>
      </c>
      <c r="AB72" s="20" t="s">
        <v>481</v>
      </c>
      <c r="AC72" s="18" t="s">
        <v>481</v>
      </c>
      <c r="AD72" s="20" t="s">
        <v>481</v>
      </c>
      <c r="AE72" s="18" t="n">
        <v>515.89822431</v>
      </c>
      <c r="AF72" s="20" t="n">
        <v>3.43371777</v>
      </c>
    </row>
    <row r="73" spans="1:32">
      <c r="A73" s="15" t="s">
        <v>548</v>
      </c>
      <c r="B73" s="17" t="n">
        <v>8249</v>
      </c>
      <c r="C73" s="18">
        <f>(0.0/B73*100)</f>
        <v/>
      </c>
      <c r="D73" s="19" t="n">
        <v>8249</v>
      </c>
      <c r="E73" s="18" t="n">
        <v>369.36141252</v>
      </c>
      <c r="F73" s="20" t="n">
        <v>11.264701</v>
      </c>
      <c r="G73" s="18" t="n">
        <v>397.05812943</v>
      </c>
      <c r="H73" s="20" t="n">
        <v>4.93657057</v>
      </c>
      <c r="I73" s="18" t="n">
        <v>416.36986566</v>
      </c>
      <c r="J73" s="20" t="n">
        <v>3.25435189</v>
      </c>
      <c r="K73" s="18" t="n">
        <v>429.90432636</v>
      </c>
      <c r="L73" s="20" t="n">
        <v>4.40916425</v>
      </c>
      <c r="M73" s="18" t="n">
        <v>415.75424024</v>
      </c>
      <c r="N73" s="20" t="n">
        <v>4.23383158</v>
      </c>
      <c r="O73" s="18" t="n">
        <v>391.8543527</v>
      </c>
      <c r="P73" s="20" t="n">
        <v>7.18674451</v>
      </c>
      <c r="Q73" s="18" t="n">
        <v>372.25590556</v>
      </c>
      <c r="R73" s="20" t="n">
        <v>9.66312153</v>
      </c>
      <c r="S73" s="18" t="n">
        <v>356.27461017</v>
      </c>
      <c r="T73" s="20" t="n">
        <v>41.94560784</v>
      </c>
      <c r="U73" s="18" t="n">
        <v>343.24690028</v>
      </c>
      <c r="V73" s="20" t="n">
        <v>27.77775002</v>
      </c>
      <c r="W73" s="18" t="s">
        <v>481</v>
      </c>
      <c r="X73" s="20" t="s">
        <v>481</v>
      </c>
      <c r="Y73" s="18" t="s">
        <v>481</v>
      </c>
      <c r="Z73" s="20" t="s">
        <v>481</v>
      </c>
      <c r="AA73" s="18" t="s">
        <v>481</v>
      </c>
      <c r="AB73" s="20" t="s">
        <v>481</v>
      </c>
      <c r="AC73" s="18" t="s">
        <v>481</v>
      </c>
      <c r="AD73" s="20" t="s">
        <v>481</v>
      </c>
      <c r="AE73" s="18" t="n">
        <v>392.73195103</v>
      </c>
      <c r="AF73" s="20" t="n">
        <v>5.94889308</v>
      </c>
    </row>
    <row r="74" spans="1:3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s">
        <v>481</v>
      </c>
      <c r="Z74" s="20" t="s">
        <v>481</v>
      </c>
      <c r="AA74" s="18" t="s">
        <v>481</v>
      </c>
      <c r="AB74" s="20" t="s">
        <v>481</v>
      </c>
      <c r="AC74" s="18" t="s">
        <v>481</v>
      </c>
      <c r="AD74" s="20" t="s">
        <v>481</v>
      </c>
      <c r="AE74" s="18" t="n">
        <v>417.24339576</v>
      </c>
      <c r="AF74" s="20" t="n">
        <v>1.40662681</v>
      </c>
    </row>
    <row r="75" spans="1:32">
      <c r="A75" s="15" t="s">
        <v>550</v>
      </c>
      <c r="B75" s="17" t="n">
        <v>5375</v>
      </c>
      <c r="C75" s="18">
        <f>(0.0/B75*100)</f>
        <v/>
      </c>
      <c r="D75" s="19" t="n">
        <v>5375</v>
      </c>
      <c r="E75" s="18" t="n">
        <v>339.01387873</v>
      </c>
      <c r="F75" s="20" t="n">
        <v>6.90365905</v>
      </c>
      <c r="G75" s="18" t="n">
        <v>374.99896372</v>
      </c>
      <c r="H75" s="20" t="n">
        <v>3.32214592</v>
      </c>
      <c r="I75" s="18" t="n">
        <v>374.06315583</v>
      </c>
      <c r="J75" s="20" t="n">
        <v>4.20540193</v>
      </c>
      <c r="K75" s="18" t="n">
        <v>373.60991094</v>
      </c>
      <c r="L75" s="20" t="n">
        <v>5.19419064</v>
      </c>
      <c r="M75" s="18" t="n">
        <v>355.54565557</v>
      </c>
      <c r="N75" s="20" t="n">
        <v>9.10411667</v>
      </c>
      <c r="O75" s="18" t="n">
        <v>342.6372322</v>
      </c>
      <c r="P75" s="20" t="n">
        <v>14.69217135</v>
      </c>
      <c r="Q75" s="18" t="n">
        <v>333.92773323</v>
      </c>
      <c r="R75" s="20" t="n">
        <v>28.3233804</v>
      </c>
      <c r="S75" s="18" t="n">
        <v>300.35251235</v>
      </c>
      <c r="T75" s="20" t="n">
        <v>59.40193863</v>
      </c>
      <c r="U75" s="18" t="n">
        <v>230.76275377</v>
      </c>
      <c r="V75" s="20" t="n">
        <v>39.02794211</v>
      </c>
      <c r="W75" s="18" t="s">
        <v>481</v>
      </c>
      <c r="X75" s="20" t="s">
        <v>481</v>
      </c>
      <c r="Y75" s="18" t="s">
        <v>481</v>
      </c>
      <c r="Z75" s="20" t="s">
        <v>481</v>
      </c>
      <c r="AA75" s="18" t="s">
        <v>481</v>
      </c>
      <c r="AB75" s="20" t="s">
        <v>481</v>
      </c>
      <c r="AC75" s="18" t="s">
        <v>481</v>
      </c>
      <c r="AD75" s="20" t="s">
        <v>481</v>
      </c>
      <c r="AE75" s="18" t="n">
        <v>349.73626547</v>
      </c>
      <c r="AF75" s="20" t="n">
        <v>4.79560055</v>
      </c>
    </row>
    <row r="76" spans="1:32">
      <c r="A76" s="15" t="s">
        <v>551</v>
      </c>
      <c r="B76" s="17" t="n">
        <v>14167</v>
      </c>
      <c r="C76" s="18">
        <f>(0.0/B76*100)</f>
        <v/>
      </c>
      <c r="D76" s="19" t="n">
        <v>14167</v>
      </c>
      <c r="E76" s="18" t="n">
        <v>366.12969561</v>
      </c>
      <c r="F76" s="20" t="n">
        <v>6.49307698</v>
      </c>
      <c r="G76" s="18" t="n">
        <v>432.61308022</v>
      </c>
      <c r="H76" s="20" t="n">
        <v>3.38142644</v>
      </c>
      <c r="I76" s="18" t="n">
        <v>447.18173615</v>
      </c>
      <c r="J76" s="20" t="n">
        <v>3.04366988</v>
      </c>
      <c r="K76" s="18" t="n">
        <v>429.62552499</v>
      </c>
      <c r="L76" s="20" t="n">
        <v>4.24400981</v>
      </c>
      <c r="M76" s="18" t="n">
        <v>409.48601903</v>
      </c>
      <c r="N76" s="20" t="n">
        <v>5.46093095</v>
      </c>
      <c r="O76" s="18" t="n">
        <v>400.07489419</v>
      </c>
      <c r="P76" s="20" t="n">
        <v>10.28563513</v>
      </c>
      <c r="Q76" s="18" t="n">
        <v>343.27643224</v>
      </c>
      <c r="R76" s="20" t="n">
        <v>16.29767936</v>
      </c>
      <c r="S76" s="18" t="n">
        <v>374.42731891</v>
      </c>
      <c r="T76" s="20" t="n">
        <v>30.084286</v>
      </c>
      <c r="U76" s="18" t="n">
        <v>305.48898695</v>
      </c>
      <c r="V76" s="20" t="n">
        <v>25.62103899</v>
      </c>
      <c r="W76" s="18" t="s">
        <v>481</v>
      </c>
      <c r="X76" s="20" t="s">
        <v>481</v>
      </c>
      <c r="Y76" s="18" t="s">
        <v>481</v>
      </c>
      <c r="Z76" s="20" t="s">
        <v>481</v>
      </c>
      <c r="AA76" s="18" t="s">
        <v>481</v>
      </c>
      <c r="AB76" s="20" t="s">
        <v>481</v>
      </c>
      <c r="AC76" s="18" t="s">
        <v>481</v>
      </c>
      <c r="AD76" s="20" t="s">
        <v>481</v>
      </c>
      <c r="AE76" s="18" t="n">
        <v>403.23040804</v>
      </c>
      <c r="AF76" s="20" t="n">
        <v>3.06003016</v>
      </c>
    </row>
    <row r="77" spans="1:32">
      <c r="A77" s="15" t="s">
        <v>552</v>
      </c>
      <c r="B77" s="17" t="n">
        <v>6062</v>
      </c>
      <c r="C77" s="18">
        <f>(0.0/B77*100)</f>
        <v/>
      </c>
      <c r="D77" s="19" t="n">
        <v>6062</v>
      </c>
      <c r="E77" s="18" t="n">
        <v>352.46142083</v>
      </c>
      <c r="F77" s="20" t="n">
        <v>6.48520181</v>
      </c>
      <c r="G77" s="18" t="n">
        <v>401.02918226</v>
      </c>
      <c r="H77" s="20" t="n">
        <v>4.3113322</v>
      </c>
      <c r="I77" s="18" t="n">
        <v>411.49355269</v>
      </c>
      <c r="J77" s="20" t="n">
        <v>2.97444022</v>
      </c>
      <c r="K77" s="18" t="n">
        <v>432.60099401</v>
      </c>
      <c r="L77" s="20" t="n">
        <v>3.35054481</v>
      </c>
      <c r="M77" s="18" t="n">
        <v>455.56068504</v>
      </c>
      <c r="N77" s="20" t="n">
        <v>5.05959353</v>
      </c>
      <c r="O77" s="18" t="n">
        <v>446.99760413</v>
      </c>
      <c r="P77" s="20" t="n">
        <v>6.98783518</v>
      </c>
      <c r="Q77" s="18" t="n">
        <v>381.53406637</v>
      </c>
      <c r="R77" s="20" t="n">
        <v>24.33676307</v>
      </c>
      <c r="S77" s="18" t="n">
        <v>384.9885</v>
      </c>
      <c r="T77" s="20" t="n">
        <v>42.69262623</v>
      </c>
      <c r="U77" s="18" t="n">
        <v>281.82119837</v>
      </c>
      <c r="V77" s="20" t="n">
        <v>30.85626057</v>
      </c>
      <c r="W77" s="18" t="s">
        <v>481</v>
      </c>
      <c r="X77" s="20" t="s">
        <v>481</v>
      </c>
      <c r="Y77" s="18" t="s">
        <v>481</v>
      </c>
      <c r="Z77" s="20" t="s">
        <v>481</v>
      </c>
      <c r="AA77" s="18" t="s">
        <v>481</v>
      </c>
      <c r="AB77" s="20" t="s">
        <v>481</v>
      </c>
      <c r="AC77" s="18" t="s">
        <v>481</v>
      </c>
      <c r="AD77" s="20" t="s">
        <v>481</v>
      </c>
      <c r="AE77" s="18" t="n">
        <v>389.73660684</v>
      </c>
      <c r="AF77" s="20" t="n">
        <v>4.73258152</v>
      </c>
    </row>
    <row r="78" spans="1:3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s">
        <v>481</v>
      </c>
      <c r="Z78" s="20" t="s">
        <v>481</v>
      </c>
      <c r="AA78" s="18" t="s">
        <v>481</v>
      </c>
      <c r="AB78" s="20" t="s">
        <v>481</v>
      </c>
      <c r="AC78" s="18" t="s">
        <v>481</v>
      </c>
      <c r="AD78" s="20" t="s">
        <v>481</v>
      </c>
      <c r="AE78" s="18" t="n">
        <v>494.51831162</v>
      </c>
      <c r="AF78" s="20" t="n">
        <v>4.45771317</v>
      </c>
    </row>
    <row customHeight="1" ht="25" r="79" spans="1:3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s">
        <v>481</v>
      </c>
      <c r="Z79" s="20" t="s">
        <v>481</v>
      </c>
      <c r="AA79" s="18" t="s">
        <v>481</v>
      </c>
      <c r="AB79" s="20" t="s">
        <v>481</v>
      </c>
      <c r="AC79" s="18" t="s">
        <v>481</v>
      </c>
      <c r="AD79" s="20" t="s">
        <v>481</v>
      </c>
      <c r="AE79" s="18" t="n">
        <v>456.29558944</v>
      </c>
      <c r="AF79" s="20" t="n">
        <v>6.90963052</v>
      </c>
    </row>
    <row r="80" spans="1:3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s">
        <v>481</v>
      </c>
      <c r="Z80" s="20" t="s">
        <v>481</v>
      </c>
      <c r="AA80" s="18" t="s">
        <v>481</v>
      </c>
      <c r="AB80" s="20" t="s">
        <v>481</v>
      </c>
      <c r="AC80" s="18" t="s">
        <v>481</v>
      </c>
      <c r="AD80" s="20" t="s">
        <v>481</v>
      </c>
      <c r="AE80" s="18" t="n">
        <v>459.81599437</v>
      </c>
      <c r="AF80" s="20" t="n">
        <v>4.27720318</v>
      </c>
    </row>
    <row r="81" spans="1:32">
      <c r="A81" s="23" t="s">
        <v>556</v>
      </c>
      <c r="B81" s="17" t="n">
        <v>8861</v>
      </c>
      <c r="C81" s="18">
        <f>(0.0/B81*100)</f>
        <v/>
      </c>
      <c r="D81" s="19" t="n">
        <v>8861</v>
      </c>
      <c r="E81" s="18" t="n">
        <v>374.8455858</v>
      </c>
      <c r="F81" s="20" t="n">
        <v>10.76156451</v>
      </c>
      <c r="G81" s="18" t="n">
        <v>434.67034672</v>
      </c>
      <c r="H81" s="20" t="n">
        <v>5.26614041</v>
      </c>
      <c r="I81" s="18" t="n">
        <v>444.97460203</v>
      </c>
      <c r="J81" s="20" t="n">
        <v>3.28835256</v>
      </c>
      <c r="K81" s="18" t="n">
        <v>470.2043259</v>
      </c>
      <c r="L81" s="20" t="n">
        <v>4.28752647</v>
      </c>
      <c r="M81" s="18" t="n">
        <v>476.66658866</v>
      </c>
      <c r="N81" s="20" t="n">
        <v>9.73559371</v>
      </c>
      <c r="O81" s="18" t="n">
        <v>466.66476062</v>
      </c>
      <c r="P81" s="20" t="n">
        <v>16.80490237</v>
      </c>
      <c r="Q81" s="18" t="n">
        <v>398.46716586</v>
      </c>
      <c r="R81" s="20" t="n">
        <v>13.10098604</v>
      </c>
      <c r="S81" s="18" t="s">
        <v>481</v>
      </c>
      <c r="T81" s="20" t="s">
        <v>481</v>
      </c>
      <c r="U81" s="18" t="n">
        <v>278.1814</v>
      </c>
      <c r="V81" s="20" t="n">
        <v>18.73053711</v>
      </c>
      <c r="W81" s="18" t="s">
        <v>481</v>
      </c>
      <c r="X81" s="20" t="s">
        <v>481</v>
      </c>
      <c r="Y81" s="18" t="s">
        <v>481</v>
      </c>
      <c r="Z81" s="20" t="s">
        <v>481</v>
      </c>
      <c r="AA81" s="18" t="s">
        <v>481</v>
      </c>
      <c r="AB81" s="20" t="s">
        <v>481</v>
      </c>
      <c r="AC81" s="18" t="s">
        <v>481</v>
      </c>
      <c r="AD81" s="20" t="s">
        <v>481</v>
      </c>
      <c r="AE81" s="18" t="n">
        <v>420.44324186</v>
      </c>
      <c r="AF81" s="20" t="n">
        <v>6.3097516</v>
      </c>
    </row>
    <row r="82" spans="1:3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c r="AE82" s="24" t="s">
        <v>557</v>
      </c>
      <c r="AF82" s="24" t="s">
        <v>557</v>
      </c>
    </row>
    <row r="83" spans="1:32">
      <c r="A83" s="3" t="s">
        <v>558</v>
      </c>
    </row>
    <row r="84" spans="1:32">
      <c r="A84" s="25" t="s">
        <v>559</v>
      </c>
    </row>
    <row r="85" spans="1:32">
      <c r="A85" s="25" t="s">
        <v>560</v>
      </c>
    </row>
    <row customHeight="1" ht="30" r="86" spans="1:32">
      <c r="A86" s="25" t="s">
        <v>561</v>
      </c>
    </row>
    <row customHeight="1" ht="30" r="87" spans="1:32">
      <c r="A87" s="25" t="s">
        <v>557</v>
      </c>
    </row>
    <row customHeight="1" ht="30" r="88" spans="1:32">
      <c r="A88" s="25" t="s">
        <v>562</v>
      </c>
    </row>
    <row customHeight="1" ht="30" r="89" spans="1:32">
      <c r="A89" s="25" t="s">
        <v>563</v>
      </c>
    </row>
    <row customHeight="1" ht="30" r="90" spans="1:32">
      <c r="A90" s="25" t="s">
        <v>564</v>
      </c>
    </row>
    <row customHeight="1" ht="30" r="91" spans="1:32">
      <c r="A91" s="25" t="s">
        <v>565</v>
      </c>
    </row>
    <row customHeight="1" ht="30" r="92" spans="1:32">
      <c r="A92" s="25" t="s">
        <v>566</v>
      </c>
    </row>
    <row customHeight="1" ht="30" r="93" spans="1:32">
      <c r="A93" s="25" t="s">
        <v>567</v>
      </c>
    </row>
    <row customHeight="1" ht="30" r="94" spans="1:32">
      <c r="A94" s="25" t="s">
        <v>568</v>
      </c>
    </row>
    <row customHeight="1" ht="30" r="95" spans="1:32">
      <c r="A95" s="25" t="s">
        <v>569</v>
      </c>
    </row>
    <row customHeight="1" ht="30" r="96" spans="1:32">
      <c r="A96" s="25" t="s">
        <v>570</v>
      </c>
    </row>
  </sheetData>
  <mergeCells count="29">
    <mergeCell ref="E4:F4"/>
    <mergeCell ref="G4:H4"/>
    <mergeCell ref="I4:J4"/>
    <mergeCell ref="K4:L4"/>
    <mergeCell ref="M4:N4"/>
    <mergeCell ref="O4:P4"/>
    <mergeCell ref="Q4:R4"/>
    <mergeCell ref="S4:T4"/>
    <mergeCell ref="U4:V4"/>
    <mergeCell ref="W4:X4"/>
    <mergeCell ref="Y4:Z4"/>
    <mergeCell ref="AA4:AB4"/>
    <mergeCell ref="AC4:AD4"/>
    <mergeCell ref="AE4:AF4"/>
    <mergeCell ref="A1:AF1"/>
    <mergeCell ref="A2:AF2"/>
    <mergeCell ref="A84:AF84"/>
    <mergeCell ref="A85:AF85"/>
    <mergeCell ref="A86:AF86"/>
    <mergeCell ref="A87:AF87"/>
    <mergeCell ref="A88:AF88"/>
    <mergeCell ref="A89:AF89"/>
    <mergeCell ref="A90:AF90"/>
    <mergeCell ref="A91:AF91"/>
    <mergeCell ref="A92:AF92"/>
    <mergeCell ref="A93:AF93"/>
    <mergeCell ref="A94:AF94"/>
    <mergeCell ref="A95:AF95"/>
    <mergeCell ref="A96:AF96"/>
  </mergeCells>
  <pageMargins bottom="1" footer="0.5" header="0.5" left="0.75" right="0.75" top="1"/>
</worksheet>
</file>

<file path=xl/worksheets/sheet22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970</v>
      </c>
    </row>
    <row customHeight="1" ht="30" r="4" spans="1:20">
      <c r="A4" s="6" t="n"/>
      <c r="B4" s="7" t="s">
        <v>462</v>
      </c>
      <c r="C4" s="7" t="s">
        <v>463</v>
      </c>
      <c r="D4" s="8" t="s">
        <v>462</v>
      </c>
      <c r="E4" s="9" t="s">
        <v>971</v>
      </c>
      <c r="F4" s="10" t="n"/>
      <c r="G4" s="9" t="s">
        <v>972</v>
      </c>
      <c r="H4" s="10" t="n"/>
      <c r="I4" s="9" t="s">
        <v>973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(0.0/B7*100)</f>
        <v/>
      </c>
      <c r="D7" s="19" t="n">
        <v>14530</v>
      </c>
      <c r="E7" s="18" t="n">
        <v>509.16522836</v>
      </c>
      <c r="F7" s="20" t="n">
        <v>2.02022128</v>
      </c>
      <c r="G7" s="18" t="n">
        <v>505.62740698</v>
      </c>
      <c r="H7" s="20" t="n">
        <v>2.598634</v>
      </c>
      <c r="I7" s="18" t="n">
        <v>483.70476376</v>
      </c>
      <c r="J7" s="20" t="n">
        <v>3.51081391</v>
      </c>
      <c r="K7" s="18" t="s">
        <v>481</v>
      </c>
      <c r="L7" s="20" t="s">
        <v>481</v>
      </c>
      <c r="M7" s="18" t="s">
        <v>481</v>
      </c>
      <c r="N7" s="20" t="s">
        <v>481</v>
      </c>
      <c r="O7" s="18" t="s">
        <v>481</v>
      </c>
      <c r="P7" s="20" t="s">
        <v>481</v>
      </c>
      <c r="Q7" s="18" t="s">
        <v>481</v>
      </c>
      <c r="R7" s="20" t="s">
        <v>481</v>
      </c>
      <c r="S7" s="18" t="n">
        <v>475.08060397</v>
      </c>
      <c r="T7" s="20" t="n">
        <v>2.88599469</v>
      </c>
    </row>
    <row r="8" spans="1:20">
      <c r="A8" s="15" t="s">
        <v>483</v>
      </c>
      <c r="B8" s="17" t="n">
        <v>7007</v>
      </c>
      <c r="C8" s="18">
        <f>(0.0/B8*100)</f>
        <v/>
      </c>
      <c r="D8" s="19" t="n">
        <v>7007</v>
      </c>
      <c r="E8" s="18" t="s">
        <v>481</v>
      </c>
      <c r="F8" s="20" t="s">
        <v>481</v>
      </c>
      <c r="G8" s="18" t="s">
        <v>481</v>
      </c>
      <c r="H8" s="20" t="s">
        <v>481</v>
      </c>
      <c r="I8" s="18" t="s">
        <v>481</v>
      </c>
      <c r="J8" s="20" t="s">
        <v>481</v>
      </c>
      <c r="K8" s="18" t="s">
        <v>481</v>
      </c>
      <c r="L8" s="20" t="s">
        <v>481</v>
      </c>
      <c r="M8" s="18" t="s">
        <v>481</v>
      </c>
      <c r="N8" s="20" t="s">
        <v>481</v>
      </c>
      <c r="O8" s="18" t="s">
        <v>481</v>
      </c>
      <c r="P8" s="20" t="s">
        <v>481</v>
      </c>
      <c r="Q8" s="18" t="s">
        <v>481</v>
      </c>
      <c r="R8" s="20" t="s">
        <v>481</v>
      </c>
      <c r="S8" s="18" t="n">
        <v>496.74227422</v>
      </c>
      <c r="T8" s="20" t="n">
        <v>2.86086146</v>
      </c>
    </row>
    <row r="9" spans="1:20">
      <c r="A9" s="15" t="s">
        <v>484</v>
      </c>
      <c r="B9" s="17" t="n">
        <v>9651</v>
      </c>
      <c r="C9" s="18">
        <f>(0.0/B9*100)</f>
        <v/>
      </c>
      <c r="D9" s="19" t="n">
        <v>9651</v>
      </c>
      <c r="E9" s="18" t="n">
        <v>518.02925071</v>
      </c>
      <c r="F9" s="20" t="n">
        <v>4.07550742</v>
      </c>
      <c r="G9" s="18" t="n">
        <v>482.40541969</v>
      </c>
      <c r="H9" s="20" t="n">
        <v>5.79021089</v>
      </c>
      <c r="I9" s="18" t="n">
        <v>440.23521585</v>
      </c>
      <c r="J9" s="20" t="n">
        <v>6.19267876</v>
      </c>
      <c r="K9" s="18" t="s">
        <v>481</v>
      </c>
      <c r="L9" s="20" t="s">
        <v>481</v>
      </c>
      <c r="M9" s="18" t="s">
        <v>481</v>
      </c>
      <c r="N9" s="20" t="s">
        <v>481</v>
      </c>
      <c r="O9" s="18" t="s">
        <v>481</v>
      </c>
      <c r="P9" s="20" t="s">
        <v>481</v>
      </c>
      <c r="Q9" s="18" t="s">
        <v>481</v>
      </c>
      <c r="R9" s="20" t="s">
        <v>481</v>
      </c>
      <c r="S9" s="18" t="n">
        <v>515.03944563</v>
      </c>
      <c r="T9" s="20" t="n">
        <v>2.42333723</v>
      </c>
    </row>
    <row r="10" spans="1:20">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s">
        <v>481</v>
      </c>
      <c r="R10" s="20" t="s">
        <v>481</v>
      </c>
      <c r="S10" s="18" t="n">
        <v>515.64742803</v>
      </c>
      <c r="T10" s="20" t="n">
        <v>2.31308501</v>
      </c>
    </row>
    <row r="11" spans="1:20">
      <c r="A11" s="15" t="s">
        <v>486</v>
      </c>
      <c r="B11" s="17" t="n">
        <v>7053</v>
      </c>
      <c r="C11" s="18">
        <f>(0.0/B11*100)</f>
        <v/>
      </c>
      <c r="D11" s="19" t="n">
        <v>7053</v>
      </c>
      <c r="E11" s="18" t="s">
        <v>481</v>
      </c>
      <c r="F11" s="20" t="s">
        <v>481</v>
      </c>
      <c r="G11" s="18" t="s">
        <v>481</v>
      </c>
      <c r="H11" s="20" t="s">
        <v>481</v>
      </c>
      <c r="I11" s="18" t="s">
        <v>481</v>
      </c>
      <c r="J11" s="20" t="s">
        <v>481</v>
      </c>
      <c r="K11" s="18" t="s">
        <v>481</v>
      </c>
      <c r="L11" s="20" t="s">
        <v>481</v>
      </c>
      <c r="M11" s="18" t="s">
        <v>481</v>
      </c>
      <c r="N11" s="20" t="s">
        <v>481</v>
      </c>
      <c r="O11" s="18" t="s">
        <v>481</v>
      </c>
      <c r="P11" s="20" t="s">
        <v>481</v>
      </c>
      <c r="Q11" s="18" t="s">
        <v>481</v>
      </c>
      <c r="R11" s="20" t="s">
        <v>481</v>
      </c>
      <c r="S11" s="18" t="n">
        <v>422.67135797</v>
      </c>
      <c r="T11" s="20" t="n">
        <v>2.5394628</v>
      </c>
    </row>
    <row r="12" spans="1:20">
      <c r="A12" s="15" t="s">
        <v>487</v>
      </c>
      <c r="B12" s="17" t="n">
        <v>6894</v>
      </c>
      <c r="C12" s="18">
        <f>(0.0/B12*100)</f>
        <v/>
      </c>
      <c r="D12" s="19" t="n">
        <v>6894</v>
      </c>
      <c r="E12" s="18" t="s">
        <v>481</v>
      </c>
      <c r="F12" s="20" t="s">
        <v>481</v>
      </c>
      <c r="G12" s="18" t="s">
        <v>481</v>
      </c>
      <c r="H12" s="20" t="s">
        <v>481</v>
      </c>
      <c r="I12" s="18" t="s">
        <v>481</v>
      </c>
      <c r="J12" s="20" t="s">
        <v>481</v>
      </c>
      <c r="K12" s="18" t="s">
        <v>481</v>
      </c>
      <c r="L12" s="20" t="s">
        <v>481</v>
      </c>
      <c r="M12" s="18" t="s">
        <v>481</v>
      </c>
      <c r="N12" s="20" t="s">
        <v>481</v>
      </c>
      <c r="O12" s="18" t="s">
        <v>481</v>
      </c>
      <c r="P12" s="20" t="s">
        <v>481</v>
      </c>
      <c r="Q12" s="18" t="s">
        <v>481</v>
      </c>
      <c r="R12" s="20" t="s">
        <v>481</v>
      </c>
      <c r="S12" s="18" t="n">
        <v>492.32543789</v>
      </c>
      <c r="T12" s="20" t="n">
        <v>2.39605519</v>
      </c>
    </row>
    <row r="13" spans="1:20">
      <c r="A13" s="15" t="s">
        <v>488</v>
      </c>
      <c r="B13" s="17" t="n">
        <v>7161</v>
      </c>
      <c r="C13" s="18">
        <f>(0.0/B13*100)</f>
        <v/>
      </c>
      <c r="D13" s="19" t="n">
        <v>7161</v>
      </c>
      <c r="E13" s="18" t="n">
        <v>522.73648071</v>
      </c>
      <c r="F13" s="20" t="n">
        <v>2.49435498</v>
      </c>
      <c r="G13" s="18" t="n">
        <v>513.96112745</v>
      </c>
      <c r="H13" s="20" t="n">
        <v>2.89041409</v>
      </c>
      <c r="I13" s="18" t="n">
        <v>487.13394404</v>
      </c>
      <c r="J13" s="20" t="n">
        <v>4.86744427</v>
      </c>
      <c r="K13" s="18" t="s">
        <v>481</v>
      </c>
      <c r="L13" s="20" t="s">
        <v>481</v>
      </c>
      <c r="M13" s="18" t="s">
        <v>481</v>
      </c>
      <c r="N13" s="20" t="s">
        <v>481</v>
      </c>
      <c r="O13" s="18" t="s">
        <v>481</v>
      </c>
      <c r="P13" s="20" t="s">
        <v>481</v>
      </c>
      <c r="Q13" s="18" t="s">
        <v>481</v>
      </c>
      <c r="R13" s="20" t="s">
        <v>481</v>
      </c>
      <c r="S13" s="18" t="n">
        <v>459.4464916</v>
      </c>
      <c r="T13" s="20" t="n">
        <v>5.92886872</v>
      </c>
    </row>
    <row r="14" spans="1:20">
      <c r="A14" s="15" t="s">
        <v>489</v>
      </c>
      <c r="B14" s="17" t="n">
        <v>5587</v>
      </c>
      <c r="C14" s="18">
        <f>(0.0/B14*100)</f>
        <v/>
      </c>
      <c r="D14" s="19" t="n">
        <v>5587</v>
      </c>
      <c r="E14" s="18" t="s">
        <v>481</v>
      </c>
      <c r="F14" s="20" t="s">
        <v>481</v>
      </c>
      <c r="G14" s="18" t="s">
        <v>481</v>
      </c>
      <c r="H14" s="20" t="s">
        <v>481</v>
      </c>
      <c r="I14" s="18" t="s">
        <v>481</v>
      </c>
      <c r="J14" s="20" t="s">
        <v>481</v>
      </c>
      <c r="K14" s="18" t="s">
        <v>481</v>
      </c>
      <c r="L14" s="20" t="s">
        <v>481</v>
      </c>
      <c r="M14" s="18" t="s">
        <v>481</v>
      </c>
      <c r="N14" s="20" t="s">
        <v>481</v>
      </c>
      <c r="O14" s="18" t="s">
        <v>481</v>
      </c>
      <c r="P14" s="20" t="s">
        <v>481</v>
      </c>
      <c r="Q14" s="18" t="s">
        <v>481</v>
      </c>
      <c r="R14" s="20" t="s">
        <v>481</v>
      </c>
      <c r="S14" s="18" t="n">
        <v>519.52913237</v>
      </c>
      <c r="T14" s="20" t="n">
        <v>2.04255433</v>
      </c>
    </row>
    <row r="15" spans="1:20">
      <c r="A15" s="15" t="s">
        <v>490</v>
      </c>
      <c r="B15" s="17" t="n">
        <v>5882</v>
      </c>
      <c r="C15" s="18">
        <f>(0.0/B15*100)</f>
        <v/>
      </c>
      <c r="D15" s="19" t="n">
        <v>5882</v>
      </c>
      <c r="E15" s="18" t="s">
        <v>481</v>
      </c>
      <c r="F15" s="20" t="s">
        <v>481</v>
      </c>
      <c r="G15" s="18" t="s">
        <v>481</v>
      </c>
      <c r="H15" s="20" t="s">
        <v>481</v>
      </c>
      <c r="I15" s="18" t="s">
        <v>481</v>
      </c>
      <c r="J15" s="20" t="s">
        <v>481</v>
      </c>
      <c r="K15" s="18" t="s">
        <v>481</v>
      </c>
      <c r="L15" s="20" t="s">
        <v>481</v>
      </c>
      <c r="M15" s="18" t="s">
        <v>481</v>
      </c>
      <c r="N15" s="20" t="s">
        <v>481</v>
      </c>
      <c r="O15" s="18" t="s">
        <v>481</v>
      </c>
      <c r="P15" s="20" t="s">
        <v>481</v>
      </c>
      <c r="Q15" s="18" t="s">
        <v>481</v>
      </c>
      <c r="R15" s="20" t="s">
        <v>481</v>
      </c>
      <c r="S15" s="18" t="n">
        <v>511.07685299</v>
      </c>
      <c r="T15" s="20" t="n">
        <v>2.30925184</v>
      </c>
    </row>
    <row r="16" spans="1:20">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s">
        <v>481</v>
      </c>
      <c r="N16" s="20" t="s">
        <v>481</v>
      </c>
      <c r="O16" s="18" t="s">
        <v>481</v>
      </c>
      <c r="P16" s="20" t="s">
        <v>481</v>
      </c>
      <c r="Q16" s="18" t="s">
        <v>481</v>
      </c>
      <c r="R16" s="20" t="s">
        <v>481</v>
      </c>
      <c r="S16" s="18" t="n">
        <v>492.92040182</v>
      </c>
      <c r="T16" s="20" t="n">
        <v>2.09885807</v>
      </c>
    </row>
    <row r="17" spans="1:20">
      <c r="A17" s="15" t="s">
        <v>492</v>
      </c>
      <c r="B17" s="17" t="n">
        <v>6504</v>
      </c>
      <c r="C17" s="18">
        <f>(0.0/B17*100)</f>
        <v/>
      </c>
      <c r="D17" s="19" t="n">
        <v>6504</v>
      </c>
      <c r="E17" s="18" t="n">
        <v>526.72352905</v>
      </c>
      <c r="F17" s="20" t="n">
        <v>2.95075913</v>
      </c>
      <c r="G17" s="18" t="n">
        <v>500.80528348</v>
      </c>
      <c r="H17" s="20" t="n">
        <v>4.05647535</v>
      </c>
      <c r="I17" s="18" t="n">
        <v>462.90226712</v>
      </c>
      <c r="J17" s="20" t="n">
        <v>6.72261052</v>
      </c>
      <c r="K17" s="18" t="s">
        <v>481</v>
      </c>
      <c r="L17" s="20" t="s">
        <v>481</v>
      </c>
      <c r="M17" s="18" t="s">
        <v>481</v>
      </c>
      <c r="N17" s="20" t="s">
        <v>481</v>
      </c>
      <c r="O17" s="18" t="s">
        <v>481</v>
      </c>
      <c r="P17" s="20" t="s">
        <v>481</v>
      </c>
      <c r="Q17" s="18" t="s">
        <v>481</v>
      </c>
      <c r="R17" s="20" t="s">
        <v>481</v>
      </c>
      <c r="S17" s="18" t="n">
        <v>477.21088033</v>
      </c>
      <c r="T17" s="20" t="n">
        <v>4.89466324</v>
      </c>
    </row>
    <row r="18" spans="1:20">
      <c r="A18" s="15" t="s">
        <v>493</v>
      </c>
      <c r="B18" s="17" t="n">
        <v>5532</v>
      </c>
      <c r="C18" s="18">
        <f>(0.0/B18*100)</f>
        <v/>
      </c>
      <c r="D18" s="19" t="n">
        <v>5532</v>
      </c>
      <c r="E18" s="18" t="n">
        <v>465.59383067</v>
      </c>
      <c r="F18" s="20" t="n">
        <v>3.29283808</v>
      </c>
      <c r="G18" s="18" t="n">
        <v>447.2861628</v>
      </c>
      <c r="H18" s="20" t="n">
        <v>5.57657559</v>
      </c>
      <c r="I18" s="18" t="n">
        <v>415.06761468</v>
      </c>
      <c r="J18" s="20" t="n">
        <v>6.70988468</v>
      </c>
      <c r="K18" s="18" t="s">
        <v>481</v>
      </c>
      <c r="L18" s="20" t="s">
        <v>481</v>
      </c>
      <c r="M18" s="18" t="s">
        <v>481</v>
      </c>
      <c r="N18" s="20" t="s">
        <v>481</v>
      </c>
      <c r="O18" s="18" t="s">
        <v>481</v>
      </c>
      <c r="P18" s="20" t="s">
        <v>481</v>
      </c>
      <c r="Q18" s="18" t="s">
        <v>481</v>
      </c>
      <c r="R18" s="20" t="s">
        <v>481</v>
      </c>
      <c r="S18" s="18" t="n">
        <v>412.2967911</v>
      </c>
      <c r="T18" s="20" t="n">
        <v>7.95967958</v>
      </c>
    </row>
    <row r="19" spans="1:20">
      <c r="A19" s="15" t="s">
        <v>494</v>
      </c>
      <c r="B19" s="17" t="n">
        <v>5658</v>
      </c>
      <c r="C19" s="18">
        <f>(0.0/B19*100)</f>
        <v/>
      </c>
      <c r="D19" s="19" t="n">
        <v>5658</v>
      </c>
      <c r="E19" s="18" t="n">
        <v>490.70117429</v>
      </c>
      <c r="F19" s="20" t="n">
        <v>2.78883325</v>
      </c>
      <c r="G19" s="18" t="n">
        <v>489.49178509</v>
      </c>
      <c r="H19" s="20" t="n">
        <v>5.04956202</v>
      </c>
      <c r="I19" s="18" t="n">
        <v>422.85922691</v>
      </c>
      <c r="J19" s="20" t="n">
        <v>5.19533692</v>
      </c>
      <c r="K19" s="18" t="s">
        <v>481</v>
      </c>
      <c r="L19" s="20" t="s">
        <v>481</v>
      </c>
      <c r="M19" s="18" t="s">
        <v>481</v>
      </c>
      <c r="N19" s="20" t="s">
        <v>481</v>
      </c>
      <c r="O19" s="18" t="s">
        <v>481</v>
      </c>
      <c r="P19" s="20" t="s">
        <v>481</v>
      </c>
      <c r="Q19" s="18" t="s">
        <v>481</v>
      </c>
      <c r="R19" s="20" t="s">
        <v>481</v>
      </c>
      <c r="S19" s="18" t="n">
        <v>440.58628158</v>
      </c>
      <c r="T19" s="20" t="n">
        <v>6.54162236</v>
      </c>
    </row>
    <row r="20" spans="1:20">
      <c r="A20" s="15" t="s">
        <v>495</v>
      </c>
      <c r="B20" s="17" t="n">
        <v>3371</v>
      </c>
      <c r="C20" s="18">
        <f>(0.0/B20*100)</f>
        <v/>
      </c>
      <c r="D20" s="19" t="n">
        <v>3371</v>
      </c>
      <c r="E20" s="18" t="n">
        <v>498.64356503</v>
      </c>
      <c r="F20" s="20" t="n">
        <v>2.63792646</v>
      </c>
      <c r="G20" s="18" t="n">
        <v>493.57035219</v>
      </c>
      <c r="H20" s="20" t="n">
        <v>4.07441456</v>
      </c>
      <c r="I20" s="18" t="n">
        <v>472.73411312</v>
      </c>
      <c r="J20" s="20" t="n">
        <v>4.80583643</v>
      </c>
      <c r="K20" s="18" t="s">
        <v>481</v>
      </c>
      <c r="L20" s="20" t="s">
        <v>481</v>
      </c>
      <c r="M20" s="18" t="s">
        <v>481</v>
      </c>
      <c r="N20" s="20" t="s">
        <v>481</v>
      </c>
      <c r="O20" s="18" t="s">
        <v>481</v>
      </c>
      <c r="P20" s="20" t="s">
        <v>481</v>
      </c>
      <c r="Q20" s="18" t="s">
        <v>481</v>
      </c>
      <c r="R20" s="20" t="s">
        <v>481</v>
      </c>
      <c r="S20" s="18" t="n">
        <v>438.30800031</v>
      </c>
      <c r="T20" s="20" t="n">
        <v>5.91102285</v>
      </c>
    </row>
    <row r="21" spans="1:20">
      <c r="A21" s="15" t="s">
        <v>496</v>
      </c>
      <c r="B21" s="17" t="n">
        <v>5741</v>
      </c>
      <c r="C21" s="18">
        <f>(0.0/B21*100)</f>
        <v/>
      </c>
      <c r="D21" s="19" t="n">
        <v>5741</v>
      </c>
      <c r="E21" s="18" t="s">
        <v>481</v>
      </c>
      <c r="F21" s="20" t="s">
        <v>481</v>
      </c>
      <c r="G21" s="18" t="s">
        <v>481</v>
      </c>
      <c r="H21" s="20" t="s">
        <v>481</v>
      </c>
      <c r="I21" s="18" t="s">
        <v>481</v>
      </c>
      <c r="J21" s="20" t="s">
        <v>481</v>
      </c>
      <c r="K21" s="18" t="s">
        <v>481</v>
      </c>
      <c r="L21" s="20" t="s">
        <v>481</v>
      </c>
      <c r="M21" s="18" t="s">
        <v>481</v>
      </c>
      <c r="N21" s="20" t="s">
        <v>481</v>
      </c>
      <c r="O21" s="18" t="s">
        <v>481</v>
      </c>
      <c r="P21" s="20" t="s">
        <v>481</v>
      </c>
      <c r="Q21" s="18" t="s">
        <v>481</v>
      </c>
      <c r="R21" s="20" t="s">
        <v>481</v>
      </c>
      <c r="S21" s="18" t="n">
        <v>503.72199734</v>
      </c>
      <c r="T21" s="20" t="n">
        <v>2.05313709</v>
      </c>
    </row>
    <row r="22" spans="1:20">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s">
        <v>481</v>
      </c>
      <c r="R22" s="20" t="s">
        <v>481</v>
      </c>
      <c r="S22" s="18" t="n">
        <v>469.66945416</v>
      </c>
      <c r="T22" s="20" t="n">
        <v>3.62920111</v>
      </c>
    </row>
    <row r="23" spans="1:20">
      <c r="A23" s="15" t="s">
        <v>498</v>
      </c>
      <c r="B23" s="17" t="n">
        <v>11583</v>
      </c>
      <c r="C23" s="18">
        <f>(0.0/B23*100)</f>
        <v/>
      </c>
      <c r="D23" s="19" t="n">
        <v>11583</v>
      </c>
      <c r="E23" s="18" t="n">
        <v>502.89608167</v>
      </c>
      <c r="F23" s="20" t="n">
        <v>3.0871885</v>
      </c>
      <c r="G23" s="18" t="n">
        <v>472.79856797</v>
      </c>
      <c r="H23" s="20" t="n">
        <v>5.25553961</v>
      </c>
      <c r="I23" s="18" t="n">
        <v>449.0503786</v>
      </c>
      <c r="J23" s="20" t="n">
        <v>7.22083727</v>
      </c>
      <c r="K23" s="18" t="s">
        <v>481</v>
      </c>
      <c r="L23" s="20" t="s">
        <v>481</v>
      </c>
      <c r="M23" s="18" t="s">
        <v>481</v>
      </c>
      <c r="N23" s="20" t="s">
        <v>481</v>
      </c>
      <c r="O23" s="18" t="s">
        <v>481</v>
      </c>
      <c r="P23" s="20" t="s">
        <v>481</v>
      </c>
      <c r="Q23" s="18" t="s">
        <v>481</v>
      </c>
      <c r="R23" s="20" t="s">
        <v>481</v>
      </c>
      <c r="S23" s="18" t="n">
        <v>452.7013056</v>
      </c>
      <c r="T23" s="20" t="n">
        <v>6.23059999</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s">
        <v>481</v>
      </c>
      <c r="P24" s="20" t="s">
        <v>481</v>
      </c>
      <c r="Q24" s="18" t="s">
        <v>481</v>
      </c>
      <c r="R24" s="20" t="s">
        <v>481</v>
      </c>
      <c r="S24" s="18" t="n">
        <v>532.4398722</v>
      </c>
      <c r="T24" s="20" t="n">
        <v>3.00001481</v>
      </c>
    </row>
    <row r="25" spans="1:20">
      <c r="A25" s="15" t="s">
        <v>500</v>
      </c>
      <c r="B25" s="17" t="n">
        <v>5581</v>
      </c>
      <c r="C25" s="18">
        <f>(0.0/B25*100)</f>
        <v/>
      </c>
      <c r="D25" s="19" t="n">
        <v>5581</v>
      </c>
      <c r="E25" s="18" t="n">
        <v>520.36389824</v>
      </c>
      <c r="F25" s="20" t="n">
        <v>3.63048925</v>
      </c>
      <c r="G25" s="18" t="n">
        <v>536.47184009</v>
      </c>
      <c r="H25" s="20" t="n">
        <v>4.63611652</v>
      </c>
      <c r="I25" s="18" t="n">
        <v>525.08090462</v>
      </c>
      <c r="J25" s="20" t="n">
        <v>6.17125492</v>
      </c>
      <c r="K25" s="18" t="s">
        <v>481</v>
      </c>
      <c r="L25" s="20" t="s">
        <v>481</v>
      </c>
      <c r="M25" s="18" t="s">
        <v>481</v>
      </c>
      <c r="N25" s="20" t="s">
        <v>481</v>
      </c>
      <c r="O25" s="18" t="s">
        <v>481</v>
      </c>
      <c r="P25" s="20" t="s">
        <v>481</v>
      </c>
      <c r="Q25" s="18" t="s">
        <v>481</v>
      </c>
      <c r="R25" s="20" t="s">
        <v>481</v>
      </c>
      <c r="S25" s="18" t="n">
        <v>458.03662904</v>
      </c>
      <c r="T25" s="20" t="n">
        <v>18.05697897</v>
      </c>
    </row>
    <row r="26" spans="1:20">
      <c r="A26" s="15" t="s">
        <v>501</v>
      </c>
      <c r="B26" s="17" t="n">
        <v>4869</v>
      </c>
      <c r="C26" s="18">
        <f>(0.0/B26*100)</f>
        <v/>
      </c>
      <c r="D26" s="19" t="n">
        <v>4869</v>
      </c>
      <c r="E26" s="18" t="n">
        <v>488.87178056</v>
      </c>
      <c r="F26" s="20" t="n">
        <v>2.36556659</v>
      </c>
      <c r="G26" s="18" t="n">
        <v>490.49107865</v>
      </c>
      <c r="H26" s="20" t="n">
        <v>3.42960781</v>
      </c>
      <c r="I26" s="18" t="n">
        <v>450.90237003</v>
      </c>
      <c r="J26" s="20" t="n">
        <v>4.75557352</v>
      </c>
      <c r="K26" s="18" t="s">
        <v>481</v>
      </c>
      <c r="L26" s="20" t="s">
        <v>481</v>
      </c>
      <c r="M26" s="18" t="s">
        <v>481</v>
      </c>
      <c r="N26" s="20" t="s">
        <v>481</v>
      </c>
      <c r="O26" s="18" t="s">
        <v>481</v>
      </c>
      <c r="P26" s="20" t="s">
        <v>481</v>
      </c>
      <c r="Q26" s="18" t="s">
        <v>481</v>
      </c>
      <c r="R26" s="20" t="s">
        <v>481</v>
      </c>
      <c r="S26" s="18" t="n">
        <v>460.78670328</v>
      </c>
      <c r="T26" s="20" t="n">
        <v>5.52666921</v>
      </c>
    </row>
    <row r="27" spans="1:20">
      <c r="A27" s="15" t="s">
        <v>502</v>
      </c>
      <c r="B27" s="17" t="n">
        <v>5299</v>
      </c>
      <c r="C27" s="18">
        <f>(0.0/B27*100)</f>
        <v/>
      </c>
      <c r="D27" s="19" t="n">
        <v>5299</v>
      </c>
      <c r="E27" s="18" t="s">
        <v>481</v>
      </c>
      <c r="F27" s="20" t="s">
        <v>481</v>
      </c>
      <c r="G27" s="18" t="s">
        <v>481</v>
      </c>
      <c r="H27" s="20" t="s">
        <v>481</v>
      </c>
      <c r="I27" s="18" t="s">
        <v>481</v>
      </c>
      <c r="J27" s="20" t="s">
        <v>481</v>
      </c>
      <c r="K27" s="18" t="s">
        <v>481</v>
      </c>
      <c r="L27" s="20" t="s">
        <v>481</v>
      </c>
      <c r="M27" s="18" t="s">
        <v>481</v>
      </c>
      <c r="N27" s="20" t="s">
        <v>481</v>
      </c>
      <c r="O27" s="18" t="s">
        <v>481</v>
      </c>
      <c r="P27" s="20" t="s">
        <v>481</v>
      </c>
      <c r="Q27" s="18" t="s">
        <v>481</v>
      </c>
      <c r="R27" s="20" t="s">
        <v>481</v>
      </c>
      <c r="S27" s="18" t="n">
        <v>485.77062804</v>
      </c>
      <c r="T27" s="20" t="n">
        <v>1.26780926</v>
      </c>
    </row>
    <row r="28" spans="1:20">
      <c r="A28" s="15" t="s">
        <v>503</v>
      </c>
      <c r="B28" s="17" t="n">
        <v>7568</v>
      </c>
      <c r="C28" s="18">
        <f>(0.0/B28*100)</f>
        <v/>
      </c>
      <c r="D28" s="19" t="n">
        <v>7568</v>
      </c>
      <c r="E28" s="18" t="s">
        <v>481</v>
      </c>
      <c r="F28" s="20" t="s">
        <v>481</v>
      </c>
      <c r="G28" s="18" t="s">
        <v>481</v>
      </c>
      <c r="H28" s="20" t="s">
        <v>481</v>
      </c>
      <c r="I28" s="18" t="s">
        <v>481</v>
      </c>
      <c r="J28" s="20" t="s">
        <v>481</v>
      </c>
      <c r="K28" s="18" t="s">
        <v>481</v>
      </c>
      <c r="L28" s="20" t="s">
        <v>481</v>
      </c>
      <c r="M28" s="18" t="s">
        <v>481</v>
      </c>
      <c r="N28" s="20" t="s">
        <v>481</v>
      </c>
      <c r="O28" s="18" t="s">
        <v>481</v>
      </c>
      <c r="P28" s="20" t="s">
        <v>481</v>
      </c>
      <c r="Q28" s="18" t="s">
        <v>481</v>
      </c>
      <c r="R28" s="20" t="s">
        <v>481</v>
      </c>
      <c r="S28" s="18" t="n">
        <v>408.02347775</v>
      </c>
      <c r="T28" s="20" t="n">
        <v>2.24085932</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s">
        <v>481</v>
      </c>
      <c r="P29" s="20" t="s">
        <v>481</v>
      </c>
      <c r="Q29" s="18" t="s">
        <v>481</v>
      </c>
      <c r="R29" s="20" t="s">
        <v>481</v>
      </c>
      <c r="S29" s="18" t="n">
        <v>512.25278989</v>
      </c>
      <c r="T29" s="20" t="n">
        <v>2.21158673</v>
      </c>
    </row>
    <row r="30" spans="1:20">
      <c r="A30" s="15" t="s">
        <v>505</v>
      </c>
      <c r="B30" s="17" t="n">
        <v>4520</v>
      </c>
      <c r="C30" s="18">
        <f>(0.0/B30*100)</f>
        <v/>
      </c>
      <c r="D30" s="19" t="n">
        <v>4520</v>
      </c>
      <c r="E30" s="18" t="s">
        <v>481</v>
      </c>
      <c r="F30" s="20" t="s">
        <v>481</v>
      </c>
      <c r="G30" s="18" t="s">
        <v>481</v>
      </c>
      <c r="H30" s="20" t="s">
        <v>481</v>
      </c>
      <c r="I30" s="18" t="s">
        <v>481</v>
      </c>
      <c r="J30" s="20" t="s">
        <v>481</v>
      </c>
      <c r="K30" s="18" t="s">
        <v>481</v>
      </c>
      <c r="L30" s="20" t="s">
        <v>481</v>
      </c>
      <c r="M30" s="18" t="s">
        <v>481</v>
      </c>
      <c r="N30" s="20" t="s">
        <v>481</v>
      </c>
      <c r="O30" s="18" t="s">
        <v>481</v>
      </c>
      <c r="P30" s="20" t="s">
        <v>481</v>
      </c>
      <c r="Q30" s="18" t="s">
        <v>481</v>
      </c>
      <c r="R30" s="20" t="s">
        <v>481</v>
      </c>
      <c r="S30" s="18" t="n">
        <v>495.22325646</v>
      </c>
      <c r="T30" s="20" t="n">
        <v>2.26537897</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s">
        <v>481</v>
      </c>
      <c r="P31" s="20" t="s">
        <v>481</v>
      </c>
      <c r="Q31" s="18" t="s">
        <v>481</v>
      </c>
      <c r="R31" s="20" t="s">
        <v>481</v>
      </c>
      <c r="S31" s="18" t="n">
        <v>501.72981506</v>
      </c>
      <c r="T31" s="20" t="n">
        <v>2.23163648</v>
      </c>
    </row>
    <row r="32" spans="1:20">
      <c r="A32" s="15" t="s">
        <v>507</v>
      </c>
      <c r="B32" s="17" t="n">
        <v>4478</v>
      </c>
      <c r="C32" s="18">
        <f>(0.0/B32*100)</f>
        <v/>
      </c>
      <c r="D32" s="19" t="n">
        <v>4478</v>
      </c>
      <c r="E32" s="18" t="n">
        <v>512.94232313</v>
      </c>
      <c r="F32" s="20" t="n">
        <v>2.55654497</v>
      </c>
      <c r="G32" s="18" t="n">
        <v>496.70289264</v>
      </c>
      <c r="H32" s="20" t="n">
        <v>4.79232588</v>
      </c>
      <c r="I32" s="18" t="n">
        <v>454.21701001</v>
      </c>
      <c r="J32" s="20" t="n">
        <v>6.45041687</v>
      </c>
      <c r="K32" s="18" t="s">
        <v>481</v>
      </c>
      <c r="L32" s="20" t="s">
        <v>481</v>
      </c>
      <c r="M32" s="18" t="s">
        <v>481</v>
      </c>
      <c r="N32" s="20" t="s">
        <v>481</v>
      </c>
      <c r="O32" s="18" t="s">
        <v>481</v>
      </c>
      <c r="P32" s="20" t="s">
        <v>481</v>
      </c>
      <c r="Q32" s="18" t="s">
        <v>481</v>
      </c>
      <c r="R32" s="20" t="s">
        <v>481</v>
      </c>
      <c r="S32" s="18" t="n">
        <v>455.08775288</v>
      </c>
      <c r="T32" s="20" t="n">
        <v>8.00532112</v>
      </c>
    </row>
    <row r="33" spans="1:20">
      <c r="A33" s="15" t="s">
        <v>508</v>
      </c>
      <c r="B33" s="17" t="n">
        <v>7325</v>
      </c>
      <c r="C33" s="18">
        <f>(0.0/B33*100)</f>
        <v/>
      </c>
      <c r="D33" s="19" t="n">
        <v>7325</v>
      </c>
      <c r="E33" s="18" t="s">
        <v>481</v>
      </c>
      <c r="F33" s="20" t="s">
        <v>481</v>
      </c>
      <c r="G33" s="18" t="s">
        <v>481</v>
      </c>
      <c r="H33" s="20" t="s">
        <v>481</v>
      </c>
      <c r="I33" s="18" t="s">
        <v>481</v>
      </c>
      <c r="J33" s="20" t="s">
        <v>481</v>
      </c>
      <c r="K33" s="18" t="s">
        <v>481</v>
      </c>
      <c r="L33" s="20" t="s">
        <v>481</v>
      </c>
      <c r="M33" s="18" t="s">
        <v>481</v>
      </c>
      <c r="N33" s="20" t="s">
        <v>481</v>
      </c>
      <c r="O33" s="18" t="s">
        <v>481</v>
      </c>
      <c r="P33" s="20" t="s">
        <v>481</v>
      </c>
      <c r="Q33" s="18" t="s">
        <v>481</v>
      </c>
      <c r="R33" s="20" t="s">
        <v>481</v>
      </c>
      <c r="S33" s="18" t="n">
        <v>491.62696777</v>
      </c>
      <c r="T33" s="20" t="n">
        <v>2.49085685</v>
      </c>
    </row>
    <row r="34" spans="1:20">
      <c r="A34" s="15" t="s">
        <v>509</v>
      </c>
      <c r="B34" s="17" t="n">
        <v>6350</v>
      </c>
      <c r="C34" s="18">
        <f>(0.0/B34*100)</f>
        <v/>
      </c>
      <c r="D34" s="19" t="n">
        <v>6350</v>
      </c>
      <c r="E34" s="18" t="n">
        <v>493.83943588</v>
      </c>
      <c r="F34" s="20" t="n">
        <v>2.76256939</v>
      </c>
      <c r="G34" s="18" t="n">
        <v>468.43213221</v>
      </c>
      <c r="H34" s="20" t="n">
        <v>3.90657235</v>
      </c>
      <c r="I34" s="18" t="n">
        <v>429.55496399</v>
      </c>
      <c r="J34" s="20" t="n">
        <v>4.6162802</v>
      </c>
      <c r="K34" s="18" t="s">
        <v>481</v>
      </c>
      <c r="L34" s="20" t="s">
        <v>481</v>
      </c>
      <c r="M34" s="18" t="s">
        <v>481</v>
      </c>
      <c r="N34" s="20" t="s">
        <v>481</v>
      </c>
      <c r="O34" s="18" t="s">
        <v>481</v>
      </c>
      <c r="P34" s="20" t="s">
        <v>481</v>
      </c>
      <c r="Q34" s="18" t="s">
        <v>481</v>
      </c>
      <c r="R34" s="20" t="s">
        <v>481</v>
      </c>
      <c r="S34" s="18" t="n">
        <v>438.19313745</v>
      </c>
      <c r="T34" s="20" t="n">
        <v>7.92327157</v>
      </c>
    </row>
    <row r="35" spans="1:20">
      <c r="A35" s="15" t="s">
        <v>510</v>
      </c>
      <c r="B35" s="17" t="n">
        <v>6406</v>
      </c>
      <c r="C35" s="18">
        <f>(0.0/B35*100)</f>
        <v/>
      </c>
      <c r="D35" s="19" t="n">
        <v>6406</v>
      </c>
      <c r="E35" s="18" t="n">
        <v>521.1725229</v>
      </c>
      <c r="F35" s="20" t="n">
        <v>1.5768135</v>
      </c>
      <c r="G35" s="18" t="n">
        <v>488.47821005</v>
      </c>
      <c r="H35" s="20" t="n">
        <v>4.90469487</v>
      </c>
      <c r="I35" s="18" t="n">
        <v>441.80384531</v>
      </c>
      <c r="J35" s="20" t="n">
        <v>6.95348815</v>
      </c>
      <c r="K35" s="18" t="s">
        <v>481</v>
      </c>
      <c r="L35" s="20" t="s">
        <v>481</v>
      </c>
      <c r="M35" s="18" t="s">
        <v>481</v>
      </c>
      <c r="N35" s="20" t="s">
        <v>481</v>
      </c>
      <c r="O35" s="18" t="s">
        <v>481</v>
      </c>
      <c r="P35" s="20" t="s">
        <v>481</v>
      </c>
      <c r="Q35" s="18" t="s">
        <v>481</v>
      </c>
      <c r="R35" s="20" t="s">
        <v>481</v>
      </c>
      <c r="S35" s="18" t="n">
        <v>477.84823084</v>
      </c>
      <c r="T35" s="20" t="n">
        <v>5.47308902</v>
      </c>
    </row>
    <row r="36" spans="1:20">
      <c r="A36" s="15" t="s">
        <v>511</v>
      </c>
      <c r="B36" s="17" t="n">
        <v>6736</v>
      </c>
      <c r="C36" s="18">
        <f>(0.0/B36*100)</f>
        <v/>
      </c>
      <c r="D36" s="19" t="n">
        <v>6736</v>
      </c>
      <c r="E36" s="18" t="n">
        <v>499.01036705</v>
      </c>
      <c r="F36" s="20" t="n">
        <v>2.29602457</v>
      </c>
      <c r="G36" s="18" t="n">
        <v>475.2096368</v>
      </c>
      <c r="H36" s="20" t="n">
        <v>3.3198046</v>
      </c>
      <c r="I36" s="18" t="n">
        <v>451.35641589</v>
      </c>
      <c r="J36" s="20" t="n">
        <v>4.11709301</v>
      </c>
      <c r="K36" s="18" t="s">
        <v>481</v>
      </c>
      <c r="L36" s="20" t="s">
        <v>481</v>
      </c>
      <c r="M36" s="18" t="s">
        <v>481</v>
      </c>
      <c r="N36" s="20" t="s">
        <v>481</v>
      </c>
      <c r="O36" s="18" t="s">
        <v>481</v>
      </c>
      <c r="P36" s="20" t="s">
        <v>481</v>
      </c>
      <c r="Q36" s="18" t="s">
        <v>481</v>
      </c>
      <c r="R36" s="20" t="s">
        <v>481</v>
      </c>
      <c r="S36" s="18" t="n">
        <v>448.91509498</v>
      </c>
      <c r="T36" s="20" t="n">
        <v>5.43799908</v>
      </c>
    </row>
    <row r="37" spans="1:20">
      <c r="A37" s="15" t="s">
        <v>512</v>
      </c>
      <c r="B37" s="17" t="n">
        <v>5458</v>
      </c>
      <c r="C37" s="18">
        <f>(0.0/B37*100)</f>
        <v/>
      </c>
      <c r="D37" s="19" t="n">
        <v>5458</v>
      </c>
      <c r="E37" s="18" t="s">
        <v>481</v>
      </c>
      <c r="F37" s="20" t="s">
        <v>481</v>
      </c>
      <c r="G37" s="18" t="s">
        <v>481</v>
      </c>
      <c r="H37" s="20" t="s">
        <v>481</v>
      </c>
      <c r="I37" s="18" t="s">
        <v>481</v>
      </c>
      <c r="J37" s="20" t="s">
        <v>481</v>
      </c>
      <c r="K37" s="18" t="s">
        <v>481</v>
      </c>
      <c r="L37" s="20" t="s">
        <v>481</v>
      </c>
      <c r="M37" s="18" t="s">
        <v>481</v>
      </c>
      <c r="N37" s="20" t="s">
        <v>481</v>
      </c>
      <c r="O37" s="18" t="s">
        <v>481</v>
      </c>
      <c r="P37" s="20" t="s">
        <v>481</v>
      </c>
      <c r="Q37" s="18" t="s">
        <v>481</v>
      </c>
      <c r="R37" s="20" t="s">
        <v>481</v>
      </c>
      <c r="S37" s="18" t="n">
        <v>493.91812227</v>
      </c>
      <c r="T37" s="20" t="n">
        <v>3.1723403</v>
      </c>
    </row>
    <row r="38" spans="1:20">
      <c r="A38" s="15" t="s">
        <v>513</v>
      </c>
      <c r="B38" s="17" t="n">
        <v>5860</v>
      </c>
      <c r="C38" s="18">
        <f>(0.0/B38*100)</f>
        <v/>
      </c>
      <c r="D38" s="19" t="n">
        <v>5860</v>
      </c>
      <c r="E38" s="18" t="s">
        <v>481</v>
      </c>
      <c r="F38" s="20" t="s">
        <v>481</v>
      </c>
      <c r="G38" s="18" t="s">
        <v>481</v>
      </c>
      <c r="H38" s="20" t="s">
        <v>481</v>
      </c>
      <c r="I38" s="18" t="s">
        <v>481</v>
      </c>
      <c r="J38" s="20" t="s">
        <v>481</v>
      </c>
      <c r="K38" s="18" t="s">
        <v>481</v>
      </c>
      <c r="L38" s="20" t="s">
        <v>481</v>
      </c>
      <c r="M38" s="18" t="s">
        <v>481</v>
      </c>
      <c r="N38" s="20" t="s">
        <v>481</v>
      </c>
      <c r="O38" s="18" t="s">
        <v>481</v>
      </c>
      <c r="P38" s="20" t="s">
        <v>481</v>
      </c>
      <c r="Q38" s="18" t="s">
        <v>481</v>
      </c>
      <c r="R38" s="20" t="s">
        <v>481</v>
      </c>
      <c r="S38" s="18" t="n">
        <v>521.2505751899999</v>
      </c>
      <c r="T38" s="20" t="n">
        <v>2.92032869</v>
      </c>
    </row>
    <row r="39" spans="1:20">
      <c r="A39" s="15" t="s">
        <v>514</v>
      </c>
      <c r="B39" s="17" t="n">
        <v>5895</v>
      </c>
      <c r="C39" s="18">
        <f>(0.0/B39*100)</f>
        <v/>
      </c>
      <c r="D39" s="19" t="n">
        <v>5895</v>
      </c>
      <c r="E39" s="18" t="s">
        <v>481</v>
      </c>
      <c r="F39" s="20" t="s">
        <v>481</v>
      </c>
      <c r="G39" s="18" t="s">
        <v>481</v>
      </c>
      <c r="H39" s="20" t="s">
        <v>481</v>
      </c>
      <c r="I39" s="18" t="s">
        <v>481</v>
      </c>
      <c r="J39" s="20" t="s">
        <v>481</v>
      </c>
      <c r="K39" s="18" t="s">
        <v>481</v>
      </c>
      <c r="L39" s="20" t="s">
        <v>481</v>
      </c>
      <c r="M39" s="18" t="s">
        <v>481</v>
      </c>
      <c r="N39" s="20" t="s">
        <v>481</v>
      </c>
      <c r="O39" s="18" t="s">
        <v>481</v>
      </c>
      <c r="P39" s="20" t="s">
        <v>481</v>
      </c>
      <c r="Q39" s="18" t="s">
        <v>481</v>
      </c>
      <c r="R39" s="20" t="s">
        <v>481</v>
      </c>
      <c r="S39" s="18" t="n">
        <v>420.45397969</v>
      </c>
      <c r="T39" s="20" t="n">
        <v>4.12888277</v>
      </c>
    </row>
    <row r="40" spans="1:20">
      <c r="A40" s="15" t="s">
        <v>515</v>
      </c>
      <c r="B40" s="17" t="n">
        <v>14157</v>
      </c>
      <c r="C40" s="18">
        <f>(0.0/B40*100)</f>
        <v/>
      </c>
      <c r="D40" s="19" t="n">
        <v>14157</v>
      </c>
      <c r="E40" s="18" t="n">
        <v>505.9237467</v>
      </c>
      <c r="F40" s="20" t="n">
        <v>2.96364336</v>
      </c>
      <c r="G40" s="18" t="n">
        <v>497.28498429</v>
      </c>
      <c r="H40" s="20" t="n">
        <v>4.99497293</v>
      </c>
      <c r="I40" s="18" t="n">
        <v>475.90669666</v>
      </c>
      <c r="J40" s="20" t="n">
        <v>5.12792936</v>
      </c>
      <c r="K40" s="18" t="s">
        <v>481</v>
      </c>
      <c r="L40" s="20" t="s">
        <v>481</v>
      </c>
      <c r="M40" s="18" t="s">
        <v>481</v>
      </c>
      <c r="N40" s="20" t="s">
        <v>481</v>
      </c>
      <c r="O40" s="18" t="s">
        <v>481</v>
      </c>
      <c r="P40" s="20" t="s">
        <v>481</v>
      </c>
      <c r="Q40" s="18" t="s">
        <v>481</v>
      </c>
      <c r="R40" s="20" t="s">
        <v>481</v>
      </c>
      <c r="S40" s="18" t="n">
        <v>475.47682398</v>
      </c>
      <c r="T40" s="20" t="n">
        <v>3.64802998</v>
      </c>
    </row>
    <row r="41" spans="1:20">
      <c r="A41" s="15" t="s">
        <v>516</v>
      </c>
      <c r="B41" s="17" t="n">
        <v>5712</v>
      </c>
      <c r="C41" s="18">
        <f>(0.0/B41*100)</f>
        <v/>
      </c>
      <c r="D41" s="19" t="n">
        <v>5712</v>
      </c>
      <c r="E41" s="18" t="s">
        <v>481</v>
      </c>
      <c r="F41" s="20" t="s">
        <v>481</v>
      </c>
      <c r="G41" s="18" t="s">
        <v>481</v>
      </c>
      <c r="H41" s="20" t="s">
        <v>481</v>
      </c>
      <c r="I41" s="18" t="s">
        <v>481</v>
      </c>
      <c r="J41" s="20" t="s">
        <v>481</v>
      </c>
      <c r="K41" s="18" t="s">
        <v>481</v>
      </c>
      <c r="L41" s="20" t="s">
        <v>481</v>
      </c>
      <c r="M41" s="18" t="s">
        <v>481</v>
      </c>
      <c r="N41" s="20" t="s">
        <v>481</v>
      </c>
      <c r="O41" s="18" t="s">
        <v>481</v>
      </c>
      <c r="P41" s="20" t="s">
        <v>481</v>
      </c>
      <c r="Q41" s="18" t="s">
        <v>481</v>
      </c>
      <c r="R41" s="20" t="s">
        <v>481</v>
      </c>
      <c r="S41" s="18" t="n">
        <v>469.62849192</v>
      </c>
      <c r="T41" s="20" t="n">
        <v>3.16639492</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359.60621715</v>
      </c>
      <c r="T45" s="20" t="n">
        <v>2.95186404</v>
      </c>
    </row>
    <row r="46" spans="1:20">
      <c r="A46" s="15" t="s">
        <v>521</v>
      </c>
      <c r="B46" s="17" t="n">
        <v>23141</v>
      </c>
      <c r="C46" s="18">
        <f>(0.0/B46*100)</f>
        <v/>
      </c>
      <c r="D46" s="19" t="n">
        <v>23141</v>
      </c>
      <c r="E46" s="18" t="s">
        <v>481</v>
      </c>
      <c r="F46" s="20" t="s">
        <v>481</v>
      </c>
      <c r="G46" s="18" t="s">
        <v>481</v>
      </c>
      <c r="H46" s="20" t="s">
        <v>481</v>
      </c>
      <c r="I46" s="18" t="s">
        <v>481</v>
      </c>
      <c r="J46" s="20" t="s">
        <v>481</v>
      </c>
      <c r="K46" s="18" t="s">
        <v>481</v>
      </c>
      <c r="L46" s="20" t="s">
        <v>481</v>
      </c>
      <c r="M46" s="18" t="s">
        <v>481</v>
      </c>
      <c r="N46" s="20" t="s">
        <v>481</v>
      </c>
      <c r="O46" s="18" t="s">
        <v>481</v>
      </c>
      <c r="P46" s="20" t="s">
        <v>481</v>
      </c>
      <c r="Q46" s="18" t="s">
        <v>481</v>
      </c>
      <c r="R46" s="20" t="s">
        <v>481</v>
      </c>
      <c r="S46" s="18" t="n">
        <v>377.06952347</v>
      </c>
      <c r="T46" s="20" t="n">
        <v>2.86335993</v>
      </c>
    </row>
    <row r="47" spans="1:20">
      <c r="A47" s="15" t="s">
        <v>522</v>
      </c>
      <c r="B47" s="17" t="n">
        <v>5928</v>
      </c>
      <c r="C47" s="18">
        <f>(0.0/B47*100)</f>
        <v/>
      </c>
      <c r="D47" s="19" t="n">
        <v>5928</v>
      </c>
      <c r="E47" s="18" t="n">
        <v>460.05925268</v>
      </c>
      <c r="F47" s="20" t="n">
        <v>4.11671601</v>
      </c>
      <c r="G47" s="18" t="n">
        <v>467.96669493</v>
      </c>
      <c r="H47" s="20" t="n">
        <v>4.63930095</v>
      </c>
      <c r="I47" s="18" t="n">
        <v>399.67897953</v>
      </c>
      <c r="J47" s="20" t="n">
        <v>5.38904591</v>
      </c>
      <c r="K47" s="18" t="s">
        <v>481</v>
      </c>
      <c r="L47" s="20" t="s">
        <v>481</v>
      </c>
      <c r="M47" s="18" t="s">
        <v>481</v>
      </c>
      <c r="N47" s="20" t="s">
        <v>481</v>
      </c>
      <c r="O47" s="18" t="s">
        <v>481</v>
      </c>
      <c r="P47" s="20" t="s">
        <v>481</v>
      </c>
      <c r="Q47" s="18" t="s">
        <v>481</v>
      </c>
      <c r="R47" s="20" t="s">
        <v>481</v>
      </c>
      <c r="S47" s="18" t="n">
        <v>407.7456417</v>
      </c>
      <c r="T47" s="20" t="n">
        <v>5.30506321</v>
      </c>
    </row>
    <row r="48" spans="1:20">
      <c r="A48" s="15" t="s">
        <v>523</v>
      </c>
      <c r="B48" s="17" t="n">
        <v>9841</v>
      </c>
      <c r="C48" s="18">
        <f>(0.0/B48*100)</f>
        <v/>
      </c>
      <c r="D48" s="19" t="n">
        <v>9841</v>
      </c>
      <c r="E48" s="18" t="n">
        <v>539.08192361</v>
      </c>
      <c r="F48" s="20" t="n">
        <v>5.32159784</v>
      </c>
      <c r="G48" s="18" t="n">
        <v>540.99659042</v>
      </c>
      <c r="H48" s="20" t="n">
        <v>5.41034518</v>
      </c>
      <c r="I48" s="18" t="n">
        <v>483.24971245</v>
      </c>
      <c r="J48" s="20" t="n">
        <v>6.38371705</v>
      </c>
      <c r="K48" s="18" t="s">
        <v>481</v>
      </c>
      <c r="L48" s="20" t="s">
        <v>481</v>
      </c>
      <c r="M48" s="18" t="s">
        <v>481</v>
      </c>
      <c r="N48" s="20" t="s">
        <v>481</v>
      </c>
      <c r="O48" s="18" t="s">
        <v>481</v>
      </c>
      <c r="P48" s="20" t="s">
        <v>481</v>
      </c>
      <c r="Q48" s="18" t="s">
        <v>481</v>
      </c>
      <c r="R48" s="20" t="s">
        <v>481</v>
      </c>
      <c r="S48" s="18" t="n">
        <v>470.08090648</v>
      </c>
      <c r="T48" s="20" t="n">
        <v>25.55097688</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409.03332786</v>
      </c>
      <c r="T49" s="20" t="n">
        <v>3.05386641</v>
      </c>
    </row>
    <row r="50" spans="1:20">
      <c r="A50" s="15" t="s">
        <v>525</v>
      </c>
      <c r="B50" s="17" t="n">
        <v>11795</v>
      </c>
      <c r="C50" s="18">
        <f>(0.0/B50*100)</f>
        <v/>
      </c>
      <c r="D50" s="19" t="n">
        <v>11795</v>
      </c>
      <c r="E50" s="18" t="s">
        <v>481</v>
      </c>
      <c r="F50" s="20" t="s">
        <v>481</v>
      </c>
      <c r="G50" s="18" t="s">
        <v>481</v>
      </c>
      <c r="H50" s="20" t="s">
        <v>481</v>
      </c>
      <c r="I50" s="18" t="s">
        <v>481</v>
      </c>
      <c r="J50" s="20" t="s">
        <v>481</v>
      </c>
      <c r="K50" s="18" t="s">
        <v>481</v>
      </c>
      <c r="L50" s="20" t="s">
        <v>481</v>
      </c>
      <c r="M50" s="18" t="s">
        <v>481</v>
      </c>
      <c r="N50" s="20" t="s">
        <v>481</v>
      </c>
      <c r="O50" s="18" t="s">
        <v>481</v>
      </c>
      <c r="P50" s="20" t="s">
        <v>481</v>
      </c>
      <c r="Q50" s="18" t="s">
        <v>481</v>
      </c>
      <c r="R50" s="20" t="s">
        <v>481</v>
      </c>
      <c r="S50" s="18" t="n">
        <v>389.64382788</v>
      </c>
      <c r="T50" s="20" t="n">
        <v>2.28612741</v>
      </c>
    </row>
    <row r="51" spans="1:20">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s">
        <v>481</v>
      </c>
      <c r="N51" s="20" t="s">
        <v>481</v>
      </c>
      <c r="O51" s="18" t="s">
        <v>481</v>
      </c>
      <c r="P51" s="20" t="s">
        <v>481</v>
      </c>
      <c r="Q51" s="18" t="s">
        <v>481</v>
      </c>
      <c r="R51" s="20" t="s">
        <v>481</v>
      </c>
      <c r="S51" s="18" t="n">
        <v>400.25337307</v>
      </c>
      <c r="T51" s="20" t="n">
        <v>2.4652548</v>
      </c>
    </row>
    <row r="52" spans="1:20">
      <c r="A52" s="15" t="s">
        <v>527</v>
      </c>
      <c r="B52" s="17" t="n">
        <v>5809</v>
      </c>
      <c r="C52" s="18">
        <f>(0.0/B52*100)</f>
        <v/>
      </c>
      <c r="D52" s="19" t="n">
        <v>5809</v>
      </c>
      <c r="E52" s="18" t="n">
        <v>473.4326159</v>
      </c>
      <c r="F52" s="20" t="n">
        <v>2.71792715</v>
      </c>
      <c r="G52" s="18" t="n">
        <v>452.40819815</v>
      </c>
      <c r="H52" s="20" t="n">
        <v>4.96791088</v>
      </c>
      <c r="I52" s="18" t="n">
        <v>423.91137442</v>
      </c>
      <c r="J52" s="20" t="n">
        <v>6.3294976</v>
      </c>
      <c r="K52" s="18" t="s">
        <v>481</v>
      </c>
      <c r="L52" s="20" t="s">
        <v>481</v>
      </c>
      <c r="M52" s="18" t="s">
        <v>481</v>
      </c>
      <c r="N52" s="20" t="s">
        <v>481</v>
      </c>
      <c r="O52" s="18" t="s">
        <v>481</v>
      </c>
      <c r="P52" s="20" t="s">
        <v>481</v>
      </c>
      <c r="Q52" s="18" t="s">
        <v>481</v>
      </c>
      <c r="R52" s="20" t="s">
        <v>481</v>
      </c>
      <c r="S52" s="18" t="n">
        <v>420.04747649</v>
      </c>
      <c r="T52" s="20" t="n">
        <v>5.98260734</v>
      </c>
    </row>
    <row r="53" spans="1:20">
      <c r="A53" s="15" t="s">
        <v>528</v>
      </c>
      <c r="B53" s="17" t="n">
        <v>5571</v>
      </c>
      <c r="C53" s="18">
        <f>(0.0/B53*100)</f>
        <v/>
      </c>
      <c r="D53" s="19" t="n">
        <v>5571</v>
      </c>
      <c r="E53" s="18" t="s">
        <v>481</v>
      </c>
      <c r="F53" s="20" t="s">
        <v>481</v>
      </c>
      <c r="G53" s="18" t="s">
        <v>481</v>
      </c>
      <c r="H53" s="20" t="s">
        <v>481</v>
      </c>
      <c r="I53" s="18" t="s">
        <v>481</v>
      </c>
      <c r="J53" s="20" t="s">
        <v>481</v>
      </c>
      <c r="K53" s="18" t="s">
        <v>481</v>
      </c>
      <c r="L53" s="20" t="s">
        <v>481</v>
      </c>
      <c r="M53" s="18" t="s">
        <v>481</v>
      </c>
      <c r="N53" s="20" t="s">
        <v>481</v>
      </c>
      <c r="O53" s="18" t="s">
        <v>481</v>
      </c>
      <c r="P53" s="20" t="s">
        <v>481</v>
      </c>
      <c r="Q53" s="18" t="s">
        <v>481</v>
      </c>
      <c r="R53" s="20" t="s">
        <v>481</v>
      </c>
      <c r="S53" s="18" t="n">
        <v>437.12852379</v>
      </c>
      <c r="T53" s="20" t="n">
        <v>1.71824983</v>
      </c>
    </row>
    <row r="54" spans="1:20">
      <c r="A54" s="15" t="s">
        <v>529</v>
      </c>
      <c r="B54" s="17" t="n">
        <v>4740</v>
      </c>
      <c r="C54" s="18">
        <f>(0.0/B54*100)</f>
        <v/>
      </c>
      <c r="D54" s="19" t="n">
        <v>4740</v>
      </c>
      <c r="E54" s="18" t="s">
        <v>481</v>
      </c>
      <c r="F54" s="20" t="s">
        <v>481</v>
      </c>
      <c r="G54" s="18" t="s">
        <v>481</v>
      </c>
      <c r="H54" s="20" t="s">
        <v>481</v>
      </c>
      <c r="I54" s="18" t="s">
        <v>481</v>
      </c>
      <c r="J54" s="20" t="s">
        <v>481</v>
      </c>
      <c r="K54" s="18" t="s">
        <v>481</v>
      </c>
      <c r="L54" s="20" t="s">
        <v>481</v>
      </c>
      <c r="M54" s="18" t="s">
        <v>481</v>
      </c>
      <c r="N54" s="20" t="s">
        <v>481</v>
      </c>
      <c r="O54" s="18" t="s">
        <v>481</v>
      </c>
      <c r="P54" s="20" t="s">
        <v>481</v>
      </c>
      <c r="Q54" s="18" t="s">
        <v>481</v>
      </c>
      <c r="R54" s="20" t="s">
        <v>481</v>
      </c>
      <c r="S54" s="18" t="n">
        <v>327.70202511</v>
      </c>
      <c r="T54" s="20" t="n">
        <v>2.68594336</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403.83322941</v>
      </c>
      <c r="T55" s="20" t="n">
        <v>2.78193854</v>
      </c>
    </row>
    <row r="56" spans="1:20">
      <c r="A56" s="15" t="s">
        <v>531</v>
      </c>
      <c r="B56" s="17" t="n">
        <v>5359</v>
      </c>
      <c r="C56" s="18">
        <f>(0.0/B56*100)</f>
        <v/>
      </c>
      <c r="D56" s="19" t="n">
        <v>5359</v>
      </c>
      <c r="E56" s="18" t="n">
        <v>554.0615845999999</v>
      </c>
      <c r="F56" s="20" t="n">
        <v>3.0523529</v>
      </c>
      <c r="G56" s="18" t="n">
        <v>538.4255722</v>
      </c>
      <c r="H56" s="20" t="n">
        <v>4.00531833</v>
      </c>
      <c r="I56" s="18" t="n">
        <v>508.07310922</v>
      </c>
      <c r="J56" s="20" t="n">
        <v>7.78223144</v>
      </c>
      <c r="K56" s="18" t="s">
        <v>481</v>
      </c>
      <c r="L56" s="20" t="s">
        <v>481</v>
      </c>
      <c r="M56" s="18" t="s">
        <v>481</v>
      </c>
      <c r="N56" s="20" t="s">
        <v>481</v>
      </c>
      <c r="O56" s="18" t="s">
        <v>481</v>
      </c>
      <c r="P56" s="20" t="s">
        <v>481</v>
      </c>
      <c r="Q56" s="18" t="s">
        <v>481</v>
      </c>
      <c r="R56" s="20" t="s">
        <v>481</v>
      </c>
      <c r="S56" s="18" t="n">
        <v>526.55866914</v>
      </c>
      <c r="T56" s="20" t="n">
        <v>19.01525418</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386.10959158</v>
      </c>
      <c r="T57" s="20" t="n">
        <v>3.0844628</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380.25901051</v>
      </c>
      <c r="T58" s="20" t="n">
        <v>2.6518124</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361.5339806</v>
      </c>
      <c r="T59" s="20" t="n">
        <v>1.62528789</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396.24965264</v>
      </c>
      <c r="T60" s="20" t="n">
        <v>3.6919812</v>
      </c>
    </row>
    <row r="61" spans="1:20">
      <c r="A61" s="15" t="s">
        <v>536</v>
      </c>
      <c r="B61" s="17" t="n">
        <v>6525</v>
      </c>
      <c r="C61" s="18">
        <f>(0.0/B61*100)</f>
        <v/>
      </c>
      <c r="D61" s="19" t="n">
        <v>6525</v>
      </c>
      <c r="E61" s="18" t="n">
        <v>480.31976187</v>
      </c>
      <c r="F61" s="20" t="n">
        <v>3.24351262</v>
      </c>
      <c r="G61" s="18" t="n">
        <v>494.41231163</v>
      </c>
      <c r="H61" s="20" t="n">
        <v>2.89627051</v>
      </c>
      <c r="I61" s="18" t="n">
        <v>464.3794745</v>
      </c>
      <c r="J61" s="20" t="n">
        <v>3.52293755</v>
      </c>
      <c r="K61" s="18" t="s">
        <v>481</v>
      </c>
      <c r="L61" s="20" t="s">
        <v>481</v>
      </c>
      <c r="M61" s="18" t="s">
        <v>481</v>
      </c>
      <c r="N61" s="20" t="s">
        <v>481</v>
      </c>
      <c r="O61" s="18" t="s">
        <v>481</v>
      </c>
      <c r="P61" s="20" t="s">
        <v>481</v>
      </c>
      <c r="Q61" s="18" t="s">
        <v>481</v>
      </c>
      <c r="R61" s="20" t="s">
        <v>481</v>
      </c>
      <c r="S61" s="18" t="n">
        <v>444.09055626</v>
      </c>
      <c r="T61" s="20" t="n">
        <v>5.24116961</v>
      </c>
    </row>
    <row r="62" spans="1:20">
      <c r="A62" s="15" t="s">
        <v>537</v>
      </c>
      <c r="B62" s="17" t="n">
        <v>4476</v>
      </c>
      <c r="C62" s="18">
        <f>(0.0/B62*100)</f>
        <v/>
      </c>
      <c r="D62" s="19" t="n">
        <v>4476</v>
      </c>
      <c r="E62" s="18" t="s">
        <v>481</v>
      </c>
      <c r="F62" s="20" t="s">
        <v>481</v>
      </c>
      <c r="G62" s="18" t="s">
        <v>481</v>
      </c>
      <c r="H62" s="20" t="s">
        <v>481</v>
      </c>
      <c r="I62" s="18" t="s">
        <v>481</v>
      </c>
      <c r="J62" s="20" t="s">
        <v>481</v>
      </c>
      <c r="K62" s="18" t="s">
        <v>481</v>
      </c>
      <c r="L62" s="20" t="s">
        <v>481</v>
      </c>
      <c r="M62" s="18" t="s">
        <v>481</v>
      </c>
      <c r="N62" s="20" t="s">
        <v>481</v>
      </c>
      <c r="O62" s="18" t="s">
        <v>481</v>
      </c>
      <c r="P62" s="20" t="s">
        <v>481</v>
      </c>
      <c r="Q62" s="18" t="s">
        <v>481</v>
      </c>
      <c r="R62" s="20" t="s">
        <v>481</v>
      </c>
      <c r="S62" s="18" t="n">
        <v>543.80777577</v>
      </c>
      <c r="T62" s="20" t="n">
        <v>1.10769727</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371.31142887</v>
      </c>
      <c r="T63" s="20" t="n">
        <v>1.28307667</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478.6447938</v>
      </c>
      <c r="T64" s="20" t="n">
        <v>1.71583638</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419.66352142</v>
      </c>
      <c r="T65" s="20" t="n">
        <v>2.4655214</v>
      </c>
    </row>
    <row r="66" spans="1:20">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s">
        <v>481</v>
      </c>
      <c r="N66" s="20" t="s">
        <v>481</v>
      </c>
      <c r="O66" s="18" t="s">
        <v>481</v>
      </c>
      <c r="P66" s="20" t="s">
        <v>481</v>
      </c>
      <c r="Q66" s="18" t="s">
        <v>481</v>
      </c>
      <c r="R66" s="20" t="s">
        <v>481</v>
      </c>
      <c r="S66" s="18" t="n">
        <v>417.93412468</v>
      </c>
      <c r="T66" s="20" t="n">
        <v>1.46238599</v>
      </c>
    </row>
    <row r="67" spans="1:20">
      <c r="A67" s="15" t="s">
        <v>542</v>
      </c>
      <c r="B67" s="17" t="n">
        <v>6971</v>
      </c>
      <c r="C67" s="18">
        <f>(0.0/B67*100)</f>
        <v/>
      </c>
      <c r="D67" s="19" t="n">
        <v>6971</v>
      </c>
      <c r="E67" s="18" t="n">
        <v>401.31335907</v>
      </c>
      <c r="F67" s="20" t="n">
        <v>3.52954865</v>
      </c>
      <c r="G67" s="18" t="n">
        <v>394.45282724</v>
      </c>
      <c r="H67" s="20" t="n">
        <v>3.21971829</v>
      </c>
      <c r="I67" s="18" t="n">
        <v>384.0393564</v>
      </c>
      <c r="J67" s="20" t="n">
        <v>3.63277558</v>
      </c>
      <c r="K67" s="18" t="s">
        <v>481</v>
      </c>
      <c r="L67" s="20" t="s">
        <v>481</v>
      </c>
      <c r="M67" s="18" t="s">
        <v>481</v>
      </c>
      <c r="N67" s="20" t="s">
        <v>481</v>
      </c>
      <c r="O67" s="18" t="s">
        <v>481</v>
      </c>
      <c r="P67" s="20" t="s">
        <v>481</v>
      </c>
      <c r="Q67" s="18" t="s">
        <v>481</v>
      </c>
      <c r="R67" s="20" t="s">
        <v>481</v>
      </c>
      <c r="S67" s="18" t="n">
        <v>338.48522269</v>
      </c>
      <c r="T67" s="20" t="n">
        <v>4.6814081</v>
      </c>
    </row>
    <row r="68" spans="1:20">
      <c r="A68" s="15" t="s">
        <v>543</v>
      </c>
      <c r="B68" s="17" t="n">
        <v>12083</v>
      </c>
      <c r="C68" s="18">
        <f>(0.0/B68*100)</f>
        <v/>
      </c>
      <c r="D68" s="19" t="n">
        <v>12083</v>
      </c>
      <c r="E68" s="18" t="s">
        <v>481</v>
      </c>
      <c r="F68" s="20" t="s">
        <v>481</v>
      </c>
      <c r="G68" s="18" t="s">
        <v>481</v>
      </c>
      <c r="H68" s="20" t="s">
        <v>481</v>
      </c>
      <c r="I68" s="18" t="s">
        <v>481</v>
      </c>
      <c r="J68" s="20" t="s">
        <v>481</v>
      </c>
      <c r="K68" s="18" t="s">
        <v>481</v>
      </c>
      <c r="L68" s="20" t="s">
        <v>481</v>
      </c>
      <c r="M68" s="18" t="s">
        <v>481</v>
      </c>
      <c r="N68" s="20" t="s">
        <v>481</v>
      </c>
      <c r="O68" s="18" t="s">
        <v>481</v>
      </c>
      <c r="P68" s="20" t="s">
        <v>481</v>
      </c>
      <c r="Q68" s="18" t="s">
        <v>481</v>
      </c>
      <c r="R68" s="20" t="s">
        <v>481</v>
      </c>
      <c r="S68" s="18" t="n">
        <v>402.4006351</v>
      </c>
      <c r="T68" s="20" t="n">
        <v>1.27354229</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443.95431517</v>
      </c>
      <c r="T69" s="20" t="n">
        <v>3.78500092</v>
      </c>
    </row>
    <row r="70" spans="1:20">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s">
        <v>481</v>
      </c>
      <c r="N70" s="20" t="s">
        <v>481</v>
      </c>
      <c r="O70" s="18" t="s">
        <v>481</v>
      </c>
      <c r="P70" s="20" t="s">
        <v>481</v>
      </c>
      <c r="Q70" s="18" t="s">
        <v>481</v>
      </c>
      <c r="R70" s="20" t="s">
        <v>481</v>
      </c>
      <c r="S70" s="18" t="n">
        <v>494.06003026</v>
      </c>
      <c r="T70" s="20" t="n">
        <v>3.10877023</v>
      </c>
    </row>
    <row r="71" spans="1:20">
      <c r="A71" s="15" t="s">
        <v>546</v>
      </c>
      <c r="B71" s="17" t="n">
        <v>6115</v>
      </c>
      <c r="C71" s="18">
        <f>(0.0/B71*100)</f>
        <v/>
      </c>
      <c r="D71" s="19" t="n">
        <v>6115</v>
      </c>
      <c r="E71" s="18" t="s">
        <v>481</v>
      </c>
      <c r="F71" s="20" t="s">
        <v>481</v>
      </c>
      <c r="G71" s="18" t="s">
        <v>481</v>
      </c>
      <c r="H71" s="20" t="s">
        <v>481</v>
      </c>
      <c r="I71" s="18" t="s">
        <v>481</v>
      </c>
      <c r="J71" s="20" t="s">
        <v>481</v>
      </c>
      <c r="K71" s="18" t="s">
        <v>481</v>
      </c>
      <c r="L71" s="20" t="s">
        <v>481</v>
      </c>
      <c r="M71" s="18" t="s">
        <v>481</v>
      </c>
      <c r="N71" s="20" t="s">
        <v>481</v>
      </c>
      <c r="O71" s="18" t="s">
        <v>481</v>
      </c>
      <c r="P71" s="20" t="s">
        <v>481</v>
      </c>
      <c r="Q71" s="18" t="s">
        <v>481</v>
      </c>
      <c r="R71" s="20" t="s">
        <v>481</v>
      </c>
      <c r="S71" s="18" t="n">
        <v>564.18967857</v>
      </c>
      <c r="T71" s="20" t="n">
        <v>1.4662683</v>
      </c>
    </row>
    <row r="72" spans="1:20">
      <c r="A72" s="15" t="s">
        <v>547</v>
      </c>
      <c r="B72" s="17" t="n">
        <v>7708</v>
      </c>
      <c r="C72" s="18">
        <f>(0.0/B72*100)</f>
        <v/>
      </c>
      <c r="D72" s="19" t="n">
        <v>7708</v>
      </c>
      <c r="E72" s="18" t="s">
        <v>481</v>
      </c>
      <c r="F72" s="20" t="s">
        <v>481</v>
      </c>
      <c r="G72" s="18" t="s">
        <v>481</v>
      </c>
      <c r="H72" s="20" t="s">
        <v>481</v>
      </c>
      <c r="I72" s="18" t="s">
        <v>481</v>
      </c>
      <c r="J72" s="20" t="s">
        <v>481</v>
      </c>
      <c r="K72" s="18" t="s">
        <v>481</v>
      </c>
      <c r="L72" s="20" t="s">
        <v>481</v>
      </c>
      <c r="M72" s="18" t="s">
        <v>481</v>
      </c>
      <c r="N72" s="20" t="s">
        <v>481</v>
      </c>
      <c r="O72" s="18" t="s">
        <v>481</v>
      </c>
      <c r="P72" s="20" t="s">
        <v>481</v>
      </c>
      <c r="Q72" s="18" t="s">
        <v>481</v>
      </c>
      <c r="R72" s="20" t="s">
        <v>481</v>
      </c>
      <c r="S72" s="18" t="n">
        <v>542.32146697</v>
      </c>
      <c r="T72" s="20" t="n">
        <v>3.03044107</v>
      </c>
    </row>
    <row r="73" spans="1:20">
      <c r="A73" s="15" t="s">
        <v>548</v>
      </c>
      <c r="B73" s="17" t="n">
        <v>8249</v>
      </c>
      <c r="C73" s="18">
        <f>(0.0/B73*100)</f>
        <v/>
      </c>
      <c r="D73" s="19" t="n">
        <v>8249</v>
      </c>
      <c r="E73" s="18" t="n">
        <v>426.84706071</v>
      </c>
      <c r="F73" s="20" t="n">
        <v>3.61787239</v>
      </c>
      <c r="G73" s="18" t="n">
        <v>421.33476783</v>
      </c>
      <c r="H73" s="20" t="n">
        <v>3.93093941</v>
      </c>
      <c r="I73" s="18" t="n">
        <v>387.98087593</v>
      </c>
      <c r="J73" s="20" t="n">
        <v>3.8337166</v>
      </c>
      <c r="K73" s="18" t="s">
        <v>481</v>
      </c>
      <c r="L73" s="20" t="s">
        <v>481</v>
      </c>
      <c r="M73" s="18" t="s">
        <v>481</v>
      </c>
      <c r="N73" s="20" t="s">
        <v>481</v>
      </c>
      <c r="O73" s="18" t="s">
        <v>481</v>
      </c>
      <c r="P73" s="20" t="s">
        <v>481</v>
      </c>
      <c r="Q73" s="18" t="s">
        <v>481</v>
      </c>
      <c r="R73" s="20" t="s">
        <v>481</v>
      </c>
      <c r="S73" s="18" t="n">
        <v>393.45776741</v>
      </c>
      <c r="T73" s="20" t="n">
        <v>5.54676227</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417.24339576</v>
      </c>
      <c r="T74" s="20" t="n">
        <v>1.40662681</v>
      </c>
    </row>
    <row r="75" spans="1:20">
      <c r="A75" s="15" t="s">
        <v>550</v>
      </c>
      <c r="B75" s="17" t="n">
        <v>5375</v>
      </c>
      <c r="C75" s="18">
        <f>(0.0/B75*100)</f>
        <v/>
      </c>
      <c r="D75" s="19" t="n">
        <v>5375</v>
      </c>
      <c r="E75" s="18" t="s">
        <v>481</v>
      </c>
      <c r="F75" s="20" t="s">
        <v>481</v>
      </c>
      <c r="G75" s="18" t="s">
        <v>481</v>
      </c>
      <c r="H75" s="20" t="s">
        <v>481</v>
      </c>
      <c r="I75" s="18" t="s">
        <v>481</v>
      </c>
      <c r="J75" s="20" t="s">
        <v>481</v>
      </c>
      <c r="K75" s="18" t="s">
        <v>481</v>
      </c>
      <c r="L75" s="20" t="s">
        <v>481</v>
      </c>
      <c r="M75" s="18" t="s">
        <v>481</v>
      </c>
      <c r="N75" s="20" t="s">
        <v>481</v>
      </c>
      <c r="O75" s="18" t="s">
        <v>481</v>
      </c>
      <c r="P75" s="20" t="s">
        <v>481</v>
      </c>
      <c r="Q75" s="18" t="s">
        <v>481</v>
      </c>
      <c r="R75" s="20" t="s">
        <v>481</v>
      </c>
      <c r="S75" s="18" t="n">
        <v>366.81798548</v>
      </c>
      <c r="T75" s="20" t="n">
        <v>2.95156554</v>
      </c>
    </row>
    <row r="76" spans="1:20">
      <c r="A76" s="15" t="s">
        <v>551</v>
      </c>
      <c r="B76" s="17" t="n">
        <v>14167</v>
      </c>
      <c r="C76" s="18">
        <f>(0.0/B76*100)</f>
        <v/>
      </c>
      <c r="D76" s="19" t="n">
        <v>14167</v>
      </c>
      <c r="E76" s="18" t="s">
        <v>481</v>
      </c>
      <c r="F76" s="20" t="s">
        <v>481</v>
      </c>
      <c r="G76" s="18" t="s">
        <v>481</v>
      </c>
      <c r="H76" s="20" t="s">
        <v>481</v>
      </c>
      <c r="I76" s="18" t="s">
        <v>481</v>
      </c>
      <c r="J76" s="20" t="s">
        <v>481</v>
      </c>
      <c r="K76" s="18" t="s">
        <v>481</v>
      </c>
      <c r="L76" s="20" t="s">
        <v>481</v>
      </c>
      <c r="M76" s="18" t="s">
        <v>481</v>
      </c>
      <c r="N76" s="20" t="s">
        <v>481</v>
      </c>
      <c r="O76" s="18" t="s">
        <v>481</v>
      </c>
      <c r="P76" s="20" t="s">
        <v>481</v>
      </c>
      <c r="Q76" s="18" t="s">
        <v>481</v>
      </c>
      <c r="R76" s="20" t="s">
        <v>481</v>
      </c>
      <c r="S76" s="18" t="n">
        <v>427.48273896</v>
      </c>
      <c r="T76" s="20" t="n">
        <v>2.40767111</v>
      </c>
    </row>
    <row r="77" spans="1:20">
      <c r="A77" s="15" t="s">
        <v>552</v>
      </c>
      <c r="B77" s="17" t="n">
        <v>6062</v>
      </c>
      <c r="C77" s="18">
        <f>(0.0/B77*100)</f>
        <v/>
      </c>
      <c r="D77" s="19" t="n">
        <v>6062</v>
      </c>
      <c r="E77" s="18" t="s">
        <v>481</v>
      </c>
      <c r="F77" s="20" t="s">
        <v>481</v>
      </c>
      <c r="G77" s="18" t="s">
        <v>481</v>
      </c>
      <c r="H77" s="20" t="s">
        <v>481</v>
      </c>
      <c r="I77" s="18" t="s">
        <v>481</v>
      </c>
      <c r="J77" s="20" t="s">
        <v>481</v>
      </c>
      <c r="K77" s="18" t="s">
        <v>481</v>
      </c>
      <c r="L77" s="20" t="s">
        <v>481</v>
      </c>
      <c r="M77" s="18" t="s">
        <v>481</v>
      </c>
      <c r="N77" s="20" t="s">
        <v>481</v>
      </c>
      <c r="O77" s="18" t="s">
        <v>481</v>
      </c>
      <c r="P77" s="20" t="s">
        <v>481</v>
      </c>
      <c r="Q77" s="18" t="s">
        <v>481</v>
      </c>
      <c r="R77" s="20" t="s">
        <v>481</v>
      </c>
      <c r="S77" s="18" t="n">
        <v>417.99188288</v>
      </c>
      <c r="T77" s="20" t="n">
        <v>2.49596802</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494.51831162</v>
      </c>
      <c r="T78" s="20" t="n">
        <v>4.45771317</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456.29558944</v>
      </c>
      <c r="T79" s="20" t="n">
        <v>6.90963052</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459.81599437</v>
      </c>
      <c r="T80" s="20" t="n">
        <v>4.27720318</v>
      </c>
    </row>
    <row r="81" spans="1:20">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s">
        <v>481</v>
      </c>
      <c r="P81" s="20" t="s">
        <v>481</v>
      </c>
      <c r="Q81" s="18" t="s">
        <v>481</v>
      </c>
      <c r="R81" s="20" t="s">
        <v>481</v>
      </c>
      <c r="S81" s="18" t="n">
        <v>446.10977731</v>
      </c>
      <c r="T81" s="20" t="n">
        <v>3.2500212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30.xml><?xml version="1.0" encoding="utf-8"?>
<worksheet xmlns="http://schemas.openxmlformats.org/spreadsheetml/2006/main">
  <sheetPr>
    <outlinePr summaryBelow="1" summaryRight="1"/>
    <pageSetUpPr/>
  </sheetPr>
  <dimension ref="A1:J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0">
      <c r="A1" s="4" t="s">
        <v>460</v>
      </c>
    </row>
    <row r="2" spans="1:10">
      <c r="A2" s="5" t="s">
        <v>974</v>
      </c>
    </row>
    <row customHeight="1" ht="30" r="4" spans="1:10">
      <c r="A4" s="6" t="n"/>
      <c r="B4" s="7" t="s">
        <v>462</v>
      </c>
      <c r="C4" s="7" t="s">
        <v>463</v>
      </c>
      <c r="D4" s="8" t="s">
        <v>462</v>
      </c>
      <c r="E4" s="9" t="s">
        <v>598</v>
      </c>
      <c r="F4" s="10" t="n"/>
      <c r="G4" s="9" t="s">
        <v>597</v>
      </c>
      <c r="H4" s="10" t="n"/>
      <c r="I4" s="9" t="s">
        <v>472</v>
      </c>
      <c r="J4" s="10" t="n"/>
    </row>
    <row r="5" spans="1:10">
      <c r="A5" s="11" t="s"/>
      <c r="B5" s="12" t="s">
        <v>475</v>
      </c>
      <c r="C5" s="12" t="s">
        <v>476</v>
      </c>
      <c r="D5" s="11" t="s">
        <v>477</v>
      </c>
      <c r="E5" s="12" t="s">
        <v>478</v>
      </c>
      <c r="F5" s="11" t="s">
        <v>479</v>
      </c>
      <c r="G5" s="12" t="s">
        <v>478</v>
      </c>
      <c r="H5" s="11" t="s">
        <v>479</v>
      </c>
      <c r="I5" s="12" t="s">
        <v>478</v>
      </c>
      <c r="J5" s="11" t="s">
        <v>479</v>
      </c>
    </row>
    <row r="6" spans="1:10">
      <c r="A6" s="13" t="s">
        <v>456</v>
      </c>
      <c r="B6" s="14" t="n"/>
      <c r="C6" s="14" t="n"/>
      <c r="D6" s="15" t="n"/>
      <c r="E6" s="14" t="n"/>
      <c r="F6" s="15" t="n"/>
      <c r="G6" s="14" t="n"/>
      <c r="H6" s="15" t="n"/>
      <c r="I6" s="14" t="n"/>
      <c r="J6" s="16" t="n"/>
    </row>
    <row r="7" spans="1:10">
      <c r="A7" s="15" t="s">
        <v>480</v>
      </c>
      <c r="B7" s="17" t="n">
        <v>14530</v>
      </c>
      <c r="C7" s="18">
        <f>(0.0/B7*100)</f>
        <v/>
      </c>
      <c r="D7" s="19" t="n">
        <v>14530</v>
      </c>
      <c r="E7" s="18" t="s">
        <v>481</v>
      </c>
      <c r="F7" s="20" t="s">
        <v>481</v>
      </c>
      <c r="G7" s="18" t="n">
        <v>493.89623128</v>
      </c>
      <c r="H7" s="20" t="n">
        <v>1.6053522</v>
      </c>
      <c r="I7" s="18" t="s">
        <v>481</v>
      </c>
      <c r="J7" s="20" t="s">
        <v>481</v>
      </c>
    </row>
    <row r="8" spans="1:10">
      <c r="A8" s="15" t="s">
        <v>483</v>
      </c>
      <c r="B8" s="17" t="n">
        <v>7007</v>
      </c>
      <c r="C8" s="18">
        <f>(0.0/B8*100)</f>
        <v/>
      </c>
      <c r="D8" s="19" t="n">
        <v>7007</v>
      </c>
      <c r="E8" s="18" t="s">
        <v>481</v>
      </c>
      <c r="F8" s="20" t="s">
        <v>481</v>
      </c>
      <c r="G8" s="18" t="n">
        <v>496.74227422</v>
      </c>
      <c r="H8" s="20" t="n">
        <v>2.86086146</v>
      </c>
      <c r="I8" s="18" t="s">
        <v>481</v>
      </c>
      <c r="J8" s="20" t="s">
        <v>481</v>
      </c>
    </row>
    <row r="9" spans="1:10">
      <c r="A9" s="15" t="s">
        <v>484</v>
      </c>
      <c r="B9" s="17" t="n">
        <v>9651</v>
      </c>
      <c r="C9" s="18">
        <f>(0.0/B9*100)</f>
        <v/>
      </c>
      <c r="D9" s="19" t="n">
        <v>9651</v>
      </c>
      <c r="E9" s="18" t="s">
        <v>481</v>
      </c>
      <c r="F9" s="20" t="s">
        <v>481</v>
      </c>
      <c r="G9" s="18" t="n">
        <v>506.98436243</v>
      </c>
      <c r="H9" s="20" t="n">
        <v>2.350343</v>
      </c>
      <c r="I9" s="18" t="s">
        <v>481</v>
      </c>
      <c r="J9" s="20" t="s">
        <v>481</v>
      </c>
    </row>
    <row r="10" spans="1:10">
      <c r="A10" s="15" t="s">
        <v>485</v>
      </c>
      <c r="B10" s="17" t="n">
        <v>20058</v>
      </c>
      <c r="C10" s="18">
        <f>(0.0/B10*100)</f>
        <v/>
      </c>
      <c r="D10" s="19" t="n">
        <v>20058</v>
      </c>
      <c r="E10" s="18" t="s">
        <v>481</v>
      </c>
      <c r="F10" s="20" t="s">
        <v>481</v>
      </c>
      <c r="G10" s="18" t="n">
        <v>515.64742803</v>
      </c>
      <c r="H10" s="20" t="n">
        <v>2.31308501</v>
      </c>
      <c r="I10" s="18" t="s">
        <v>481</v>
      </c>
      <c r="J10" s="20" t="s">
        <v>481</v>
      </c>
    </row>
    <row r="11" spans="1:10">
      <c r="A11" s="15" t="s">
        <v>486</v>
      </c>
      <c r="B11" s="17" t="n">
        <v>7053</v>
      </c>
      <c r="C11" s="18">
        <f>(0.0/B11*100)</f>
        <v/>
      </c>
      <c r="D11" s="19" t="n">
        <v>7053</v>
      </c>
      <c r="E11" s="18" t="s">
        <v>481</v>
      </c>
      <c r="F11" s="20" t="s">
        <v>481</v>
      </c>
      <c r="G11" s="18" t="n">
        <v>422.67135797</v>
      </c>
      <c r="H11" s="20" t="n">
        <v>2.5394628</v>
      </c>
      <c r="I11" s="18" t="s">
        <v>481</v>
      </c>
      <c r="J11" s="20" t="s">
        <v>481</v>
      </c>
    </row>
    <row r="12" spans="1:10">
      <c r="A12" s="15" t="s">
        <v>487</v>
      </c>
      <c r="B12" s="17" t="n">
        <v>6894</v>
      </c>
      <c r="C12" s="18">
        <f>(0.0/B12*100)</f>
        <v/>
      </c>
      <c r="D12" s="19" t="n">
        <v>6894</v>
      </c>
      <c r="E12" s="18" t="s">
        <v>481</v>
      </c>
      <c r="F12" s="20" t="s">
        <v>481</v>
      </c>
      <c r="G12" s="18" t="n">
        <v>492.32543789</v>
      </c>
      <c r="H12" s="20" t="n">
        <v>2.39605519</v>
      </c>
      <c r="I12" s="18" t="s">
        <v>481</v>
      </c>
      <c r="J12" s="20" t="s">
        <v>481</v>
      </c>
    </row>
    <row r="13" spans="1:10">
      <c r="A13" s="15" t="s">
        <v>488</v>
      </c>
      <c r="B13" s="17" t="n">
        <v>7161</v>
      </c>
      <c r="C13" s="18">
        <f>(0.0/B13*100)</f>
        <v/>
      </c>
      <c r="D13" s="19" t="n">
        <v>7161</v>
      </c>
      <c r="E13" s="18" t="s">
        <v>481</v>
      </c>
      <c r="F13" s="20" t="s">
        <v>481</v>
      </c>
      <c r="G13" s="18" t="n">
        <v>511.08763174</v>
      </c>
      <c r="H13" s="20" t="n">
        <v>2.17417839</v>
      </c>
      <c r="I13" s="18" t="s">
        <v>481</v>
      </c>
      <c r="J13" s="20" t="s">
        <v>481</v>
      </c>
    </row>
    <row r="14" spans="1:10">
      <c r="A14" s="15" t="s">
        <v>489</v>
      </c>
      <c r="B14" s="17" t="n">
        <v>5587</v>
      </c>
      <c r="C14" s="18">
        <f>(0.0/B14*100)</f>
        <v/>
      </c>
      <c r="D14" s="19" t="n">
        <v>5587</v>
      </c>
      <c r="E14" s="18" t="s">
        <v>481</v>
      </c>
      <c r="F14" s="20" t="s">
        <v>481</v>
      </c>
      <c r="G14" s="18" t="n">
        <v>519.52913237</v>
      </c>
      <c r="H14" s="20" t="n">
        <v>2.04255433</v>
      </c>
      <c r="I14" s="18" t="s">
        <v>481</v>
      </c>
      <c r="J14" s="20" t="s">
        <v>481</v>
      </c>
    </row>
    <row r="15" spans="1:10">
      <c r="A15" s="15" t="s">
        <v>490</v>
      </c>
      <c r="B15" s="17" t="n">
        <v>5882</v>
      </c>
      <c r="C15" s="18">
        <f>(0.0/B15*100)</f>
        <v/>
      </c>
      <c r="D15" s="19" t="n">
        <v>5882</v>
      </c>
      <c r="E15" s="18" t="s">
        <v>481</v>
      </c>
      <c r="F15" s="20" t="s">
        <v>481</v>
      </c>
      <c r="G15" s="18" t="n">
        <v>511.07685299</v>
      </c>
      <c r="H15" s="20" t="n">
        <v>2.30925184</v>
      </c>
      <c r="I15" s="18" t="s">
        <v>481</v>
      </c>
      <c r="J15" s="20" t="s">
        <v>481</v>
      </c>
    </row>
    <row r="16" spans="1:10">
      <c r="A16" s="15" t="s">
        <v>491</v>
      </c>
      <c r="B16" s="17" t="n">
        <v>6108</v>
      </c>
      <c r="C16" s="18">
        <f>(0.0/B16*100)</f>
        <v/>
      </c>
      <c r="D16" s="19" t="n">
        <v>6108</v>
      </c>
      <c r="E16" s="18" t="s">
        <v>481</v>
      </c>
      <c r="F16" s="20" t="s">
        <v>481</v>
      </c>
      <c r="G16" s="18" t="n">
        <v>492.92040182</v>
      </c>
      <c r="H16" s="20" t="n">
        <v>2.09885807</v>
      </c>
      <c r="I16" s="18" t="s">
        <v>481</v>
      </c>
      <c r="J16" s="20" t="s">
        <v>481</v>
      </c>
    </row>
    <row r="17" spans="1:10">
      <c r="A17" s="15" t="s">
        <v>492</v>
      </c>
      <c r="B17" s="17" t="n">
        <v>6504</v>
      </c>
      <c r="C17" s="18">
        <f>(0.0/B17*100)</f>
        <v/>
      </c>
      <c r="D17" s="19" t="n">
        <v>6504</v>
      </c>
      <c r="E17" s="18" t="s">
        <v>481</v>
      </c>
      <c r="F17" s="20" t="s">
        <v>481</v>
      </c>
      <c r="G17" s="18" t="n">
        <v>505.97128242</v>
      </c>
      <c r="H17" s="20" t="n">
        <v>2.8878866</v>
      </c>
      <c r="I17" s="18" t="s">
        <v>481</v>
      </c>
      <c r="J17" s="20" t="s">
        <v>481</v>
      </c>
    </row>
    <row r="18" spans="1:10">
      <c r="A18" s="15" t="s">
        <v>493</v>
      </c>
      <c r="B18" s="17" t="n">
        <v>5532</v>
      </c>
      <c r="C18" s="18">
        <f>(0.0/B18*100)</f>
        <v/>
      </c>
      <c r="D18" s="19" t="n">
        <v>5532</v>
      </c>
      <c r="E18" s="18" t="s">
        <v>481</v>
      </c>
      <c r="F18" s="20" t="s">
        <v>481</v>
      </c>
      <c r="G18" s="18" t="n">
        <v>453.62985087</v>
      </c>
      <c r="H18" s="20" t="n">
        <v>3.75358545</v>
      </c>
      <c r="I18" s="18" t="s">
        <v>481</v>
      </c>
      <c r="J18" s="20" t="s">
        <v>481</v>
      </c>
    </row>
    <row r="19" spans="1:10">
      <c r="A19" s="15" t="s">
        <v>494</v>
      </c>
      <c r="B19" s="17" t="n">
        <v>5658</v>
      </c>
      <c r="C19" s="18">
        <f>(0.0/B19*100)</f>
        <v/>
      </c>
      <c r="D19" s="19" t="n">
        <v>5658</v>
      </c>
      <c r="E19" s="18" t="s">
        <v>481</v>
      </c>
      <c r="F19" s="20" t="s">
        <v>481</v>
      </c>
      <c r="G19" s="18" t="n">
        <v>476.83088081</v>
      </c>
      <c r="H19" s="20" t="n">
        <v>2.52696145</v>
      </c>
      <c r="I19" s="18" t="s">
        <v>481</v>
      </c>
      <c r="J19" s="20" t="s">
        <v>481</v>
      </c>
    </row>
    <row r="20" spans="1:10">
      <c r="A20" s="15" t="s">
        <v>495</v>
      </c>
      <c r="B20" s="17" t="n">
        <v>3371</v>
      </c>
      <c r="C20" s="18">
        <f>(0.0/B20*100)</f>
        <v/>
      </c>
      <c r="D20" s="19" t="n">
        <v>3371</v>
      </c>
      <c r="E20" s="18" t="s">
        <v>481</v>
      </c>
      <c r="F20" s="20" t="s">
        <v>481</v>
      </c>
      <c r="G20" s="18" t="n">
        <v>488.03318441</v>
      </c>
      <c r="H20" s="20" t="n">
        <v>1.98867918</v>
      </c>
      <c r="I20" s="18" t="s">
        <v>481</v>
      </c>
      <c r="J20" s="20" t="s">
        <v>481</v>
      </c>
    </row>
    <row r="21" spans="1:10">
      <c r="A21" s="15" t="s">
        <v>496</v>
      </c>
      <c r="B21" s="17" t="n">
        <v>5741</v>
      </c>
      <c r="C21" s="18">
        <f>(0.0/B21*100)</f>
        <v/>
      </c>
      <c r="D21" s="19" t="n">
        <v>5741</v>
      </c>
      <c r="E21" s="18" t="s">
        <v>481</v>
      </c>
      <c r="F21" s="20" t="s">
        <v>481</v>
      </c>
      <c r="G21" s="18" t="n">
        <v>503.72199734</v>
      </c>
      <c r="H21" s="20" t="n">
        <v>2.05313709</v>
      </c>
      <c r="I21" s="18" t="s">
        <v>481</v>
      </c>
      <c r="J21" s="20" t="s">
        <v>481</v>
      </c>
    </row>
    <row r="22" spans="1:10">
      <c r="A22" s="15" t="s">
        <v>497</v>
      </c>
      <c r="B22" s="17" t="n">
        <v>6598</v>
      </c>
      <c r="C22" s="18">
        <f>(0.0/B22*100)</f>
        <v/>
      </c>
      <c r="D22" s="19" t="n">
        <v>6598</v>
      </c>
      <c r="E22" s="18" t="s">
        <v>481</v>
      </c>
      <c r="F22" s="20" t="s">
        <v>481</v>
      </c>
      <c r="G22" s="18" t="n">
        <v>469.66945416</v>
      </c>
      <c r="H22" s="20" t="n">
        <v>3.62920111</v>
      </c>
      <c r="I22" s="18" t="s">
        <v>481</v>
      </c>
      <c r="J22" s="20" t="s">
        <v>481</v>
      </c>
    </row>
    <row r="23" spans="1:10">
      <c r="A23" s="15" t="s">
        <v>498</v>
      </c>
      <c r="B23" s="17" t="n">
        <v>11583</v>
      </c>
      <c r="C23" s="18">
        <f>(0.0/B23*100)</f>
        <v/>
      </c>
      <c r="D23" s="19" t="n">
        <v>11583</v>
      </c>
      <c r="E23" s="18" t="s">
        <v>481</v>
      </c>
      <c r="F23" s="20" t="s">
        <v>481</v>
      </c>
      <c r="G23" s="18" t="n">
        <v>489.72873084</v>
      </c>
      <c r="H23" s="20" t="n">
        <v>2.84541514</v>
      </c>
      <c r="I23" s="18" t="s">
        <v>481</v>
      </c>
      <c r="J23" s="20" t="s">
        <v>481</v>
      </c>
    </row>
    <row r="24" spans="1:10">
      <c r="A24" s="15" t="s">
        <v>499</v>
      </c>
      <c r="B24" s="17" t="n">
        <v>6647</v>
      </c>
      <c r="C24" s="18">
        <f>(0.0/B24*100)</f>
        <v/>
      </c>
      <c r="D24" s="19" t="n">
        <v>6647</v>
      </c>
      <c r="E24" s="18" t="s">
        <v>481</v>
      </c>
      <c r="F24" s="20" t="s">
        <v>481</v>
      </c>
      <c r="G24" s="18" t="n">
        <v>532.4398722</v>
      </c>
      <c r="H24" s="20" t="n">
        <v>3.00001481</v>
      </c>
      <c r="I24" s="18" t="s">
        <v>481</v>
      </c>
      <c r="J24" s="20" t="s">
        <v>481</v>
      </c>
    </row>
    <row r="25" spans="1:10">
      <c r="A25" s="15" t="s">
        <v>500</v>
      </c>
      <c r="B25" s="17" t="n">
        <v>5581</v>
      </c>
      <c r="C25" s="18">
        <f>(0.0/B25*100)</f>
        <v/>
      </c>
      <c r="D25" s="19" t="n">
        <v>5581</v>
      </c>
      <c r="E25" s="18" t="s">
        <v>481</v>
      </c>
      <c r="F25" s="20" t="s">
        <v>481</v>
      </c>
      <c r="G25" s="18" t="n">
        <v>524.10621628</v>
      </c>
      <c r="H25" s="20" t="n">
        <v>3.71233369</v>
      </c>
      <c r="I25" s="18" t="s">
        <v>481</v>
      </c>
      <c r="J25" s="20" t="s">
        <v>481</v>
      </c>
    </row>
    <row r="26" spans="1:10">
      <c r="A26" s="15" t="s">
        <v>501</v>
      </c>
      <c r="B26" s="17" t="n">
        <v>4869</v>
      </c>
      <c r="C26" s="18">
        <f>(0.0/B26*100)</f>
        <v/>
      </c>
      <c r="D26" s="19" t="n">
        <v>4869</v>
      </c>
      <c r="E26" s="18" t="s">
        <v>481</v>
      </c>
      <c r="F26" s="20" t="s">
        <v>481</v>
      </c>
      <c r="G26" s="18" t="n">
        <v>482.30507155</v>
      </c>
      <c r="H26" s="20" t="n">
        <v>1.8687429</v>
      </c>
      <c r="I26" s="18" t="s">
        <v>481</v>
      </c>
      <c r="J26" s="20" t="s">
        <v>481</v>
      </c>
    </row>
    <row r="27" spans="1:10">
      <c r="A27" s="15" t="s">
        <v>502</v>
      </c>
      <c r="B27" s="17" t="n">
        <v>5299</v>
      </c>
      <c r="C27" s="18">
        <f>(0.0/B27*100)</f>
        <v/>
      </c>
      <c r="D27" s="19" t="n">
        <v>5299</v>
      </c>
      <c r="E27" s="18" t="s">
        <v>481</v>
      </c>
      <c r="F27" s="20" t="s">
        <v>481</v>
      </c>
      <c r="G27" s="18" t="n">
        <v>485.77062804</v>
      </c>
      <c r="H27" s="20" t="n">
        <v>1.26780926</v>
      </c>
      <c r="I27" s="18" t="s">
        <v>481</v>
      </c>
      <c r="J27" s="20" t="s">
        <v>481</v>
      </c>
    </row>
    <row r="28" spans="1:10">
      <c r="A28" s="15" t="s">
        <v>503</v>
      </c>
      <c r="B28" s="17" t="n">
        <v>7568</v>
      </c>
      <c r="C28" s="18">
        <f>(0.0/B28*100)</f>
        <v/>
      </c>
      <c r="D28" s="19" t="n">
        <v>7568</v>
      </c>
      <c r="E28" s="18" t="s">
        <v>481</v>
      </c>
      <c r="F28" s="20" t="s">
        <v>481</v>
      </c>
      <c r="G28" s="18" t="n">
        <v>408.02347775</v>
      </c>
      <c r="H28" s="20" t="n">
        <v>2.24085932</v>
      </c>
      <c r="I28" s="18" t="s">
        <v>481</v>
      </c>
      <c r="J28" s="20" t="s">
        <v>481</v>
      </c>
    </row>
    <row r="29" spans="1:10">
      <c r="A29" s="15" t="s">
        <v>504</v>
      </c>
      <c r="B29" s="17" t="n">
        <v>5385</v>
      </c>
      <c r="C29" s="18">
        <f>(0.0/B29*100)</f>
        <v/>
      </c>
      <c r="D29" s="19" t="n">
        <v>5385</v>
      </c>
      <c r="E29" s="18" t="s">
        <v>481</v>
      </c>
      <c r="F29" s="20" t="s">
        <v>481</v>
      </c>
      <c r="G29" s="18" t="n">
        <v>512.25278989</v>
      </c>
      <c r="H29" s="20" t="n">
        <v>2.21158673</v>
      </c>
      <c r="I29" s="18" t="s">
        <v>481</v>
      </c>
      <c r="J29" s="20" t="s">
        <v>481</v>
      </c>
    </row>
    <row r="30" spans="1:10">
      <c r="A30" s="15" t="s">
        <v>505</v>
      </c>
      <c r="B30" s="17" t="n">
        <v>4520</v>
      </c>
      <c r="C30" s="18">
        <f>(0.0/B30*100)</f>
        <v/>
      </c>
      <c r="D30" s="19" t="n">
        <v>4520</v>
      </c>
      <c r="E30" s="18" t="s">
        <v>481</v>
      </c>
      <c r="F30" s="20" t="s">
        <v>481</v>
      </c>
      <c r="G30" s="18" t="n">
        <v>495.22325646</v>
      </c>
      <c r="H30" s="20" t="n">
        <v>2.26537897</v>
      </c>
      <c r="I30" s="18" t="s">
        <v>481</v>
      </c>
      <c r="J30" s="20" t="s">
        <v>481</v>
      </c>
    </row>
    <row r="31" spans="1:10">
      <c r="A31" s="15" t="s">
        <v>506</v>
      </c>
      <c r="B31" s="17" t="n">
        <v>5456</v>
      </c>
      <c r="C31" s="18">
        <f>(0.0/B31*100)</f>
        <v/>
      </c>
      <c r="D31" s="19" t="n">
        <v>5456</v>
      </c>
      <c r="E31" s="18" t="s">
        <v>481</v>
      </c>
      <c r="F31" s="20" t="s">
        <v>481</v>
      </c>
      <c r="G31" s="18" t="n">
        <v>501.72981506</v>
      </c>
      <c r="H31" s="20" t="n">
        <v>2.23163648</v>
      </c>
      <c r="I31" s="18" t="s">
        <v>481</v>
      </c>
      <c r="J31" s="20" t="s">
        <v>481</v>
      </c>
    </row>
    <row r="32" spans="1:10">
      <c r="A32" s="15" t="s">
        <v>507</v>
      </c>
      <c r="B32" s="17" t="n">
        <v>4478</v>
      </c>
      <c r="C32" s="18">
        <f>(0.0/B32*100)</f>
        <v/>
      </c>
      <c r="D32" s="19" t="n">
        <v>4478</v>
      </c>
      <c r="E32" s="18" t="s">
        <v>481</v>
      </c>
      <c r="F32" s="20" t="s">
        <v>481</v>
      </c>
      <c r="G32" s="18" t="n">
        <v>504.46925149</v>
      </c>
      <c r="H32" s="20" t="n">
        <v>2.38982369</v>
      </c>
      <c r="I32" s="18" t="s">
        <v>481</v>
      </c>
      <c r="J32" s="20" t="s">
        <v>481</v>
      </c>
    </row>
    <row r="33" spans="1:10">
      <c r="A33" s="15" t="s">
        <v>508</v>
      </c>
      <c r="B33" s="17" t="n">
        <v>7325</v>
      </c>
      <c r="C33" s="18">
        <f>(0.0/B33*100)</f>
        <v/>
      </c>
      <c r="D33" s="19" t="n">
        <v>7325</v>
      </c>
      <c r="E33" s="18" t="s">
        <v>481</v>
      </c>
      <c r="F33" s="20" t="s">
        <v>481</v>
      </c>
      <c r="G33" s="18" t="n">
        <v>491.62696777</v>
      </c>
      <c r="H33" s="20" t="n">
        <v>2.49085685</v>
      </c>
      <c r="I33" s="18" t="s">
        <v>481</v>
      </c>
      <c r="J33" s="20" t="s">
        <v>481</v>
      </c>
    </row>
    <row r="34" spans="1:10">
      <c r="A34" s="15" t="s">
        <v>509</v>
      </c>
      <c r="B34" s="17" t="n">
        <v>6350</v>
      </c>
      <c r="C34" s="18">
        <f>(0.0/B34*100)</f>
        <v/>
      </c>
      <c r="D34" s="19" t="n">
        <v>6350</v>
      </c>
      <c r="E34" s="18" t="s">
        <v>481</v>
      </c>
      <c r="F34" s="20" t="s">
        <v>481</v>
      </c>
      <c r="G34" s="18" t="n">
        <v>475.23010526</v>
      </c>
      <c r="H34" s="20" t="n">
        <v>2.65840196</v>
      </c>
      <c r="I34" s="18" t="s">
        <v>481</v>
      </c>
      <c r="J34" s="20" t="s">
        <v>481</v>
      </c>
    </row>
    <row r="35" spans="1:10">
      <c r="A35" s="15" t="s">
        <v>510</v>
      </c>
      <c r="B35" s="17" t="n">
        <v>6406</v>
      </c>
      <c r="C35" s="18">
        <f>(0.0/B35*100)</f>
        <v/>
      </c>
      <c r="D35" s="19" t="n">
        <v>6406</v>
      </c>
      <c r="E35" s="18" t="s">
        <v>481</v>
      </c>
      <c r="F35" s="20" t="s">
        <v>481</v>
      </c>
      <c r="G35" s="18" t="n">
        <v>509.91963209</v>
      </c>
      <c r="H35" s="20" t="n">
        <v>1.25633733</v>
      </c>
      <c r="I35" s="18" t="s">
        <v>481</v>
      </c>
      <c r="J35" s="20" t="s">
        <v>481</v>
      </c>
    </row>
    <row r="36" spans="1:10">
      <c r="A36" s="15" t="s">
        <v>511</v>
      </c>
      <c r="B36" s="17" t="n">
        <v>6736</v>
      </c>
      <c r="C36" s="18">
        <f>(0.0/B36*100)</f>
        <v/>
      </c>
      <c r="D36" s="19" t="n">
        <v>6736</v>
      </c>
      <c r="E36" s="18" t="s">
        <v>481</v>
      </c>
      <c r="F36" s="20" t="s">
        <v>481</v>
      </c>
      <c r="G36" s="18" t="n">
        <v>485.84321726</v>
      </c>
      <c r="H36" s="20" t="n">
        <v>2.15122793</v>
      </c>
      <c r="I36" s="18" t="s">
        <v>481</v>
      </c>
      <c r="J36" s="20" t="s">
        <v>481</v>
      </c>
    </row>
    <row r="37" spans="1:10">
      <c r="A37" s="15" t="s">
        <v>512</v>
      </c>
      <c r="B37" s="17" t="n">
        <v>5458</v>
      </c>
      <c r="C37" s="18">
        <f>(0.0/B37*100)</f>
        <v/>
      </c>
      <c r="D37" s="19" t="n">
        <v>5458</v>
      </c>
      <c r="E37" s="18" t="s">
        <v>481</v>
      </c>
      <c r="F37" s="20" t="s">
        <v>481</v>
      </c>
      <c r="G37" s="18" t="n">
        <v>493.91812227</v>
      </c>
      <c r="H37" s="20" t="n">
        <v>3.1723403</v>
      </c>
      <c r="I37" s="18" t="s">
        <v>481</v>
      </c>
      <c r="J37" s="20" t="s">
        <v>481</v>
      </c>
    </row>
    <row r="38" spans="1:10">
      <c r="A38" s="15" t="s">
        <v>513</v>
      </c>
      <c r="B38" s="17" t="n">
        <v>5860</v>
      </c>
      <c r="C38" s="18">
        <f>(0.0/B38*100)</f>
        <v/>
      </c>
      <c r="D38" s="19" t="n">
        <v>5860</v>
      </c>
      <c r="E38" s="18" t="s">
        <v>481</v>
      </c>
      <c r="F38" s="20" t="s">
        <v>481</v>
      </c>
      <c r="G38" s="18" t="n">
        <v>521.2505751899999</v>
      </c>
      <c r="H38" s="20" t="n">
        <v>2.92032869</v>
      </c>
      <c r="I38" s="18" t="s">
        <v>481</v>
      </c>
      <c r="J38" s="20" t="s">
        <v>481</v>
      </c>
    </row>
    <row r="39" spans="1:10">
      <c r="A39" s="15" t="s">
        <v>514</v>
      </c>
      <c r="B39" s="17" t="n">
        <v>5895</v>
      </c>
      <c r="C39" s="18">
        <f>(0.0/B39*100)</f>
        <v/>
      </c>
      <c r="D39" s="19" t="n">
        <v>5895</v>
      </c>
      <c r="E39" s="18" t="s">
        <v>481</v>
      </c>
      <c r="F39" s="20" t="s">
        <v>481</v>
      </c>
      <c r="G39" s="18" t="n">
        <v>420.45397969</v>
      </c>
      <c r="H39" s="20" t="n">
        <v>4.12888277</v>
      </c>
      <c r="I39" s="18" t="s">
        <v>481</v>
      </c>
      <c r="J39" s="20" t="s">
        <v>481</v>
      </c>
    </row>
    <row r="40" spans="1:10">
      <c r="A40" s="15" t="s">
        <v>515</v>
      </c>
      <c r="B40" s="17" t="n">
        <v>14157</v>
      </c>
      <c r="C40" s="18">
        <f>(0.0/B40*100)</f>
        <v/>
      </c>
      <c r="D40" s="19" t="n">
        <v>14157</v>
      </c>
      <c r="E40" s="18" t="s">
        <v>481</v>
      </c>
      <c r="F40" s="20" t="s">
        <v>481</v>
      </c>
      <c r="G40" s="18" t="n">
        <v>492.47853081</v>
      </c>
      <c r="H40" s="20" t="n">
        <v>2.49652445</v>
      </c>
      <c r="I40" s="18" t="s">
        <v>481</v>
      </c>
      <c r="J40" s="20" t="s">
        <v>481</v>
      </c>
    </row>
    <row r="41" spans="1:10">
      <c r="A41" s="15" t="s">
        <v>516</v>
      </c>
      <c r="B41" s="17" t="n">
        <v>5712</v>
      </c>
      <c r="C41" s="18">
        <f>(0.0/B41*100)</f>
        <v/>
      </c>
      <c r="D41" s="19" t="n">
        <v>5712</v>
      </c>
      <c r="E41" s="18" t="s">
        <v>481</v>
      </c>
      <c r="F41" s="20" t="s">
        <v>481</v>
      </c>
      <c r="G41" s="18" t="n">
        <v>469.62849192</v>
      </c>
      <c r="H41" s="20" t="n">
        <v>3.16639492</v>
      </c>
      <c r="I41" s="18" t="s">
        <v>481</v>
      </c>
      <c r="J41" s="20" t="s">
        <v>481</v>
      </c>
    </row>
    <row r="42" spans="1:1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row>
    <row r="43" spans="1:10">
      <c r="A43" s="13" t="s">
        <v>518</v>
      </c>
      <c r="B43" s="14" t="n"/>
      <c r="C43" s="14" t="n"/>
      <c r="D43" s="15" t="n"/>
      <c r="E43" s="14" t="n"/>
      <c r="F43" s="15" t="n"/>
      <c r="G43" s="14" t="n"/>
      <c r="H43" s="15" t="n"/>
      <c r="I43" s="14" t="n"/>
      <c r="J43" s="16" t="n"/>
    </row>
    <row r="44" spans="1:10">
      <c r="A44" s="15" t="s">
        <v>519</v>
      </c>
      <c r="B44" s="17" t="n">
        <v>5215</v>
      </c>
      <c r="C44" s="18">
        <f>(0.0/B44*100)</f>
        <v/>
      </c>
      <c r="D44" s="19" t="n">
        <v>5215</v>
      </c>
      <c r="E44" s="18" t="n">
        <v>413.15702122</v>
      </c>
      <c r="F44" s="20" t="n">
        <v>3.44786688</v>
      </c>
      <c r="G44" s="18" t="s">
        <v>481</v>
      </c>
      <c r="H44" s="20" t="s">
        <v>481</v>
      </c>
      <c r="I44" s="18" t="s">
        <v>481</v>
      </c>
      <c r="J44" s="20" t="s">
        <v>481</v>
      </c>
    </row>
    <row r="45" spans="1:10">
      <c r="A45" s="15" t="s">
        <v>520</v>
      </c>
      <c r="B45" s="17" t="n">
        <v>5519</v>
      </c>
      <c r="C45" s="18">
        <f>(0.0/B45*100)</f>
        <v/>
      </c>
      <c r="D45" s="19" t="n">
        <v>5519</v>
      </c>
      <c r="E45" s="18" t="n">
        <v>359.60621715</v>
      </c>
      <c r="F45" s="20" t="n">
        <v>2.95186404</v>
      </c>
      <c r="G45" s="18" t="s">
        <v>481</v>
      </c>
      <c r="H45" s="20" t="s">
        <v>481</v>
      </c>
      <c r="I45" s="18" t="s">
        <v>481</v>
      </c>
      <c r="J45" s="20" t="s">
        <v>481</v>
      </c>
    </row>
    <row r="46" spans="1:10">
      <c r="A46" s="15" t="s">
        <v>521</v>
      </c>
      <c r="B46" s="17" t="n">
        <v>23141</v>
      </c>
      <c r="C46" s="18">
        <f>(0.0/B46*100)</f>
        <v/>
      </c>
      <c r="D46" s="19" t="n">
        <v>23141</v>
      </c>
      <c r="E46" s="18" t="n">
        <v>377.06952347</v>
      </c>
      <c r="F46" s="20" t="n">
        <v>2.86335993</v>
      </c>
      <c r="G46" s="18" t="s">
        <v>481</v>
      </c>
      <c r="H46" s="20" t="s">
        <v>481</v>
      </c>
      <c r="I46" s="18" t="s">
        <v>481</v>
      </c>
      <c r="J46" s="20" t="s">
        <v>481</v>
      </c>
    </row>
    <row r="47" spans="1:10">
      <c r="A47" s="15" t="s">
        <v>522</v>
      </c>
      <c r="B47" s="17" t="n">
        <v>5928</v>
      </c>
      <c r="C47" s="18">
        <f>(0.0/B47*100)</f>
        <v/>
      </c>
      <c r="D47" s="19" t="n">
        <v>5928</v>
      </c>
      <c r="E47" s="18" t="n">
        <v>441.18991931</v>
      </c>
      <c r="F47" s="20" t="n">
        <v>3.95489289</v>
      </c>
      <c r="G47" s="18" t="s">
        <v>481</v>
      </c>
      <c r="H47" s="20" t="s">
        <v>481</v>
      </c>
      <c r="I47" s="18" t="s">
        <v>481</v>
      </c>
      <c r="J47" s="20" t="s">
        <v>481</v>
      </c>
    </row>
    <row r="48" spans="1:10">
      <c r="A48" s="15" t="s">
        <v>523</v>
      </c>
      <c r="B48" s="17" t="n">
        <v>9841</v>
      </c>
      <c r="C48" s="18">
        <f>(0.0/B48*100)</f>
        <v/>
      </c>
      <c r="D48" s="19" t="n">
        <v>9841</v>
      </c>
      <c r="E48" s="18" t="n">
        <v>531.2961330099999</v>
      </c>
      <c r="F48" s="20" t="n">
        <v>4.88730362</v>
      </c>
      <c r="G48" s="18" t="s">
        <v>481</v>
      </c>
      <c r="H48" s="20" t="s">
        <v>481</v>
      </c>
      <c r="I48" s="18" t="s">
        <v>481</v>
      </c>
      <c r="J48" s="20" t="s">
        <v>481</v>
      </c>
    </row>
    <row r="49" spans="1:10">
      <c r="A49" s="15" t="s">
        <v>524</v>
      </c>
      <c r="B49" s="17" t="n">
        <v>6349</v>
      </c>
      <c r="C49" s="18">
        <f>(0.0/B49*100)</f>
        <v/>
      </c>
      <c r="D49" s="19" t="n">
        <v>6349</v>
      </c>
      <c r="E49" s="18" t="n">
        <v>409.03332786</v>
      </c>
      <c r="F49" s="20" t="n">
        <v>3.05386641</v>
      </c>
      <c r="G49" s="18" t="s">
        <v>481</v>
      </c>
      <c r="H49" s="20" t="s">
        <v>481</v>
      </c>
      <c r="I49" s="18" t="s">
        <v>481</v>
      </c>
      <c r="J49" s="20" t="s">
        <v>481</v>
      </c>
    </row>
    <row r="50" spans="1:10">
      <c r="A50" s="15" t="s">
        <v>525</v>
      </c>
      <c r="B50" s="17" t="n">
        <v>11795</v>
      </c>
      <c r="C50" s="18">
        <f>(0.0/B50*100)</f>
        <v/>
      </c>
      <c r="D50" s="19" t="n">
        <v>11795</v>
      </c>
      <c r="E50" s="18" t="n">
        <v>389.64382788</v>
      </c>
      <c r="F50" s="20" t="n">
        <v>2.28612741</v>
      </c>
      <c r="G50" s="18" t="s">
        <v>481</v>
      </c>
      <c r="H50" s="20" t="s">
        <v>481</v>
      </c>
      <c r="I50" s="18" t="s">
        <v>481</v>
      </c>
      <c r="J50" s="20" t="s">
        <v>481</v>
      </c>
    </row>
    <row r="51" spans="1:10">
      <c r="A51" s="15" t="s">
        <v>526</v>
      </c>
      <c r="B51" s="17" t="n">
        <v>6866</v>
      </c>
      <c r="C51" s="18">
        <f>(0.0/B51*100)</f>
        <v/>
      </c>
      <c r="D51" s="19" t="n">
        <v>6866</v>
      </c>
      <c r="E51" s="18" t="n">
        <v>400.25337307</v>
      </c>
      <c r="F51" s="20" t="n">
        <v>2.4652548</v>
      </c>
      <c r="G51" s="18" t="s">
        <v>481</v>
      </c>
      <c r="H51" s="20" t="s">
        <v>481</v>
      </c>
      <c r="I51" s="18" t="s">
        <v>481</v>
      </c>
      <c r="J51" s="20" t="s">
        <v>481</v>
      </c>
    </row>
    <row r="52" spans="1:10">
      <c r="A52" s="15" t="s">
        <v>527</v>
      </c>
      <c r="B52" s="17" t="n">
        <v>5809</v>
      </c>
      <c r="C52" s="18">
        <f>(0.0/B52*100)</f>
        <v/>
      </c>
      <c r="D52" s="19" t="n">
        <v>5809</v>
      </c>
      <c r="E52" s="18" t="n">
        <v>464.04009938</v>
      </c>
      <c r="F52" s="20" t="n">
        <v>2.77109765</v>
      </c>
      <c r="G52" s="18" t="s">
        <v>481</v>
      </c>
      <c r="H52" s="20" t="s">
        <v>481</v>
      </c>
      <c r="I52" s="18" t="s">
        <v>481</v>
      </c>
      <c r="J52" s="20" t="s">
        <v>481</v>
      </c>
    </row>
    <row r="53" spans="1:10">
      <c r="A53" s="15" t="s">
        <v>528</v>
      </c>
      <c r="B53" s="17" t="n">
        <v>5571</v>
      </c>
      <c r="C53" s="18">
        <f>(0.0/B53*100)</f>
        <v/>
      </c>
      <c r="D53" s="19" t="n">
        <v>5571</v>
      </c>
      <c r="E53" s="18" t="n">
        <v>437.12852379</v>
      </c>
      <c r="F53" s="20" t="n">
        <v>1.71824983</v>
      </c>
      <c r="G53" s="18" t="s">
        <v>481</v>
      </c>
      <c r="H53" s="20" t="s">
        <v>481</v>
      </c>
      <c r="I53" s="18" t="s">
        <v>481</v>
      </c>
      <c r="J53" s="20" t="s">
        <v>481</v>
      </c>
    </row>
    <row r="54" spans="1:10">
      <c r="A54" s="15" t="s">
        <v>529</v>
      </c>
      <c r="B54" s="17" t="n">
        <v>4740</v>
      </c>
      <c r="C54" s="18">
        <f>(0.0/B54*100)</f>
        <v/>
      </c>
      <c r="D54" s="19" t="n">
        <v>4740</v>
      </c>
      <c r="E54" s="18" t="n">
        <v>327.70202511</v>
      </c>
      <c r="F54" s="20" t="n">
        <v>2.68594336</v>
      </c>
      <c r="G54" s="18" t="s">
        <v>481</v>
      </c>
      <c r="H54" s="20" t="s">
        <v>481</v>
      </c>
      <c r="I54" s="18" t="s">
        <v>481</v>
      </c>
      <c r="J54" s="20" t="s">
        <v>481</v>
      </c>
    </row>
    <row r="55" spans="1:10">
      <c r="A55" s="15" t="s">
        <v>530</v>
      </c>
      <c r="B55" s="17" t="n">
        <v>5316</v>
      </c>
      <c r="C55" s="18">
        <f>(0.0/B55*100)</f>
        <v/>
      </c>
      <c r="D55" s="19" t="n">
        <v>5316</v>
      </c>
      <c r="E55" s="18" t="n">
        <v>403.83322941</v>
      </c>
      <c r="F55" s="20" t="n">
        <v>2.78193854</v>
      </c>
      <c r="G55" s="18" t="s">
        <v>481</v>
      </c>
      <c r="H55" s="20" t="s">
        <v>481</v>
      </c>
      <c r="I55" s="18" t="s">
        <v>481</v>
      </c>
      <c r="J55" s="20" t="s">
        <v>481</v>
      </c>
    </row>
    <row r="56" spans="1:10">
      <c r="A56" s="15" t="s">
        <v>531</v>
      </c>
      <c r="B56" s="17" t="n">
        <v>5359</v>
      </c>
      <c r="C56" s="18">
        <f>(0.0/B56*100)</f>
        <v/>
      </c>
      <c r="D56" s="19" t="n">
        <v>5359</v>
      </c>
      <c r="E56" s="18" t="n">
        <v>547.93104937</v>
      </c>
      <c r="F56" s="20" t="n">
        <v>2.98001194</v>
      </c>
      <c r="G56" s="18" t="s">
        <v>481</v>
      </c>
      <c r="H56" s="20" t="s">
        <v>481</v>
      </c>
      <c r="I56" s="18" t="s">
        <v>481</v>
      </c>
      <c r="J56" s="20" t="s">
        <v>481</v>
      </c>
    </row>
    <row r="57" spans="1:10">
      <c r="A57" s="15" t="s">
        <v>532</v>
      </c>
      <c r="B57" s="17" t="n">
        <v>6513</v>
      </c>
      <c r="C57" s="18">
        <f>(0.0/B57*100)</f>
        <v/>
      </c>
      <c r="D57" s="19" t="n">
        <v>6513</v>
      </c>
      <c r="E57" s="18" t="n">
        <v>386.10959158</v>
      </c>
      <c r="F57" s="20" t="n">
        <v>3.0844628</v>
      </c>
      <c r="G57" s="18" t="s">
        <v>481</v>
      </c>
      <c r="H57" s="20" t="s">
        <v>481</v>
      </c>
      <c r="I57" s="18" t="s">
        <v>481</v>
      </c>
      <c r="J57" s="20" t="s">
        <v>481</v>
      </c>
    </row>
    <row r="58" spans="1:10">
      <c r="A58" s="15" t="s">
        <v>533</v>
      </c>
      <c r="B58" s="17" t="n">
        <v>7267</v>
      </c>
      <c r="C58" s="18">
        <f>(0.0/B58*100)</f>
        <v/>
      </c>
      <c r="D58" s="19" t="n">
        <v>7267</v>
      </c>
      <c r="E58" s="18" t="n">
        <v>380.25901051</v>
      </c>
      <c r="F58" s="20" t="n">
        <v>2.6518124</v>
      </c>
      <c r="G58" s="18" t="s">
        <v>481</v>
      </c>
      <c r="H58" s="20" t="s">
        <v>481</v>
      </c>
      <c r="I58" s="18" t="s">
        <v>481</v>
      </c>
      <c r="J58" s="20" t="s">
        <v>481</v>
      </c>
    </row>
    <row r="59" spans="1:10">
      <c r="A59" s="15" t="s">
        <v>534</v>
      </c>
      <c r="B59" s="17" t="n">
        <v>4826</v>
      </c>
      <c r="C59" s="18">
        <f>(0.0/B59*100)</f>
        <v/>
      </c>
      <c r="D59" s="19" t="n">
        <v>4826</v>
      </c>
      <c r="E59" s="18" t="n">
        <v>361.5339806</v>
      </c>
      <c r="F59" s="20" t="n">
        <v>1.62528789</v>
      </c>
      <c r="G59" s="18" t="s">
        <v>481</v>
      </c>
      <c r="H59" s="20" t="s">
        <v>481</v>
      </c>
      <c r="I59" s="18" t="s">
        <v>481</v>
      </c>
      <c r="J59" s="20" t="s">
        <v>481</v>
      </c>
    </row>
    <row r="60" spans="1:10">
      <c r="A60" s="15" t="s">
        <v>535</v>
      </c>
      <c r="B60" s="17" t="n">
        <v>4546</v>
      </c>
      <c r="C60" s="18">
        <f>(0.0/B60*100)</f>
        <v/>
      </c>
      <c r="D60" s="19" t="n">
        <v>4546</v>
      </c>
      <c r="E60" s="18" t="n">
        <v>396.24965264</v>
      </c>
      <c r="F60" s="20" t="n">
        <v>3.6919812</v>
      </c>
      <c r="G60" s="18" t="s">
        <v>481</v>
      </c>
      <c r="H60" s="20" t="s">
        <v>481</v>
      </c>
      <c r="I60" s="18" t="s">
        <v>481</v>
      </c>
      <c r="J60" s="20" t="s">
        <v>481</v>
      </c>
    </row>
    <row r="61" spans="1:10">
      <c r="A61" s="15" t="s">
        <v>536</v>
      </c>
      <c r="B61" s="17" t="n">
        <v>6525</v>
      </c>
      <c r="C61" s="18">
        <f>(0.0/B61*100)</f>
        <v/>
      </c>
      <c r="D61" s="19" t="n">
        <v>6525</v>
      </c>
      <c r="E61" s="18" t="n">
        <v>478.38338174</v>
      </c>
      <c r="F61" s="20" t="n">
        <v>2.32929012</v>
      </c>
      <c r="G61" s="18" t="s">
        <v>481</v>
      </c>
      <c r="H61" s="20" t="s">
        <v>481</v>
      </c>
      <c r="I61" s="18" t="s">
        <v>481</v>
      </c>
      <c r="J61" s="20" t="s">
        <v>481</v>
      </c>
    </row>
    <row r="62" spans="1:10">
      <c r="A62" s="15" t="s">
        <v>537</v>
      </c>
      <c r="B62" s="17" t="n">
        <v>4476</v>
      </c>
      <c r="C62" s="18">
        <f>(0.0/B62*100)</f>
        <v/>
      </c>
      <c r="D62" s="19" t="n">
        <v>4476</v>
      </c>
      <c r="E62" s="18" t="n">
        <v>543.80777577</v>
      </c>
      <c r="F62" s="20" t="n">
        <v>1.10769727</v>
      </c>
      <c r="G62" s="18" t="s">
        <v>481</v>
      </c>
      <c r="H62" s="20" t="s">
        <v>481</v>
      </c>
      <c r="I62" s="18" t="s">
        <v>481</v>
      </c>
      <c r="J62" s="20" t="s">
        <v>481</v>
      </c>
    </row>
    <row r="63" spans="1:10">
      <c r="A63" s="15" t="s">
        <v>538</v>
      </c>
      <c r="B63" s="17" t="n">
        <v>5324</v>
      </c>
      <c r="C63" s="18">
        <f>(0.0/B63*100)</f>
        <v/>
      </c>
      <c r="D63" s="19" t="n">
        <v>5324</v>
      </c>
      <c r="E63" s="18" t="n">
        <v>371.31142887</v>
      </c>
      <c r="F63" s="20" t="n">
        <v>1.28307667</v>
      </c>
      <c r="G63" s="18" t="s">
        <v>481</v>
      </c>
      <c r="H63" s="20" t="s">
        <v>481</v>
      </c>
      <c r="I63" s="18" t="s">
        <v>481</v>
      </c>
      <c r="J63" s="20" t="s">
        <v>481</v>
      </c>
    </row>
    <row r="64" spans="1:10">
      <c r="A64" s="15" t="s">
        <v>539</v>
      </c>
      <c r="B64" s="17" t="n">
        <v>3634</v>
      </c>
      <c r="C64" s="18">
        <f>(0.0/B64*100)</f>
        <v/>
      </c>
      <c r="D64" s="19" t="n">
        <v>3634</v>
      </c>
      <c r="E64" s="18" t="n">
        <v>478.6447938</v>
      </c>
      <c r="F64" s="20" t="n">
        <v>1.71583638</v>
      </c>
      <c r="G64" s="18" t="s">
        <v>481</v>
      </c>
      <c r="H64" s="20" t="s">
        <v>481</v>
      </c>
      <c r="I64" s="18" t="s">
        <v>481</v>
      </c>
      <c r="J64" s="20" t="s">
        <v>481</v>
      </c>
    </row>
    <row r="65" spans="1:10">
      <c r="A65" s="15" t="s">
        <v>540</v>
      </c>
      <c r="B65" s="17" t="n">
        <v>5325</v>
      </c>
      <c r="C65" s="18">
        <f>(0.0/B65*100)</f>
        <v/>
      </c>
      <c r="D65" s="19" t="n">
        <v>5325</v>
      </c>
      <c r="E65" s="18" t="n">
        <v>419.66352142</v>
      </c>
      <c r="F65" s="20" t="n">
        <v>2.4655214</v>
      </c>
      <c r="G65" s="18" t="s">
        <v>481</v>
      </c>
      <c r="H65" s="20" t="s">
        <v>481</v>
      </c>
      <c r="I65" s="18" t="s">
        <v>481</v>
      </c>
      <c r="J65" s="20" t="s">
        <v>481</v>
      </c>
    </row>
    <row r="66" spans="1:10">
      <c r="A66" s="15" t="s">
        <v>541</v>
      </c>
      <c r="B66" s="17" t="n">
        <v>5665</v>
      </c>
      <c r="C66" s="18">
        <f>(0.0/B66*100)</f>
        <v/>
      </c>
      <c r="D66" s="19" t="n">
        <v>5665</v>
      </c>
      <c r="E66" s="18" t="n">
        <v>417.93412468</v>
      </c>
      <c r="F66" s="20" t="n">
        <v>1.46238599</v>
      </c>
      <c r="G66" s="18" t="s">
        <v>481</v>
      </c>
      <c r="H66" s="20" t="s">
        <v>481</v>
      </c>
      <c r="I66" s="18" t="s">
        <v>481</v>
      </c>
      <c r="J66" s="20" t="s">
        <v>481</v>
      </c>
    </row>
    <row r="67" spans="1:10">
      <c r="A67" s="15" t="s">
        <v>542</v>
      </c>
      <c r="B67" s="17" t="n">
        <v>6971</v>
      </c>
      <c r="C67" s="18">
        <f>(0.0/B67*100)</f>
        <v/>
      </c>
      <c r="D67" s="19" t="n">
        <v>6971</v>
      </c>
      <c r="E67" s="18" t="n">
        <v>386.56058797</v>
      </c>
      <c r="F67" s="20" t="n">
        <v>2.71419522</v>
      </c>
      <c r="G67" s="18" t="s">
        <v>481</v>
      </c>
      <c r="H67" s="20" t="s">
        <v>481</v>
      </c>
      <c r="I67" s="18" t="s">
        <v>481</v>
      </c>
      <c r="J67" s="20" t="s">
        <v>481</v>
      </c>
    </row>
    <row r="68" spans="1:10">
      <c r="A68" s="15" t="s">
        <v>543</v>
      </c>
      <c r="B68" s="17" t="n">
        <v>12083</v>
      </c>
      <c r="C68" s="18">
        <f>(0.0/B68*100)</f>
        <v/>
      </c>
      <c r="D68" s="19" t="n">
        <v>12083</v>
      </c>
      <c r="E68" s="18" t="n">
        <v>402.4006351</v>
      </c>
      <c r="F68" s="20" t="n">
        <v>1.27354229</v>
      </c>
      <c r="G68" s="18" t="s">
        <v>481</v>
      </c>
      <c r="H68" s="20" t="s">
        <v>481</v>
      </c>
      <c r="I68" s="18" t="s">
        <v>481</v>
      </c>
      <c r="J68" s="20" t="s">
        <v>481</v>
      </c>
    </row>
    <row r="69" spans="1:10">
      <c r="A69" s="15" t="s">
        <v>544</v>
      </c>
      <c r="B69" s="17" t="n">
        <v>4876</v>
      </c>
      <c r="C69" s="18">
        <f>(0.0/B69*100)</f>
        <v/>
      </c>
      <c r="D69" s="19" t="n">
        <v>4876</v>
      </c>
      <c r="E69" s="18" t="n">
        <v>443.95431517</v>
      </c>
      <c r="F69" s="20" t="n">
        <v>3.78500092</v>
      </c>
      <c r="G69" s="18" t="s">
        <v>481</v>
      </c>
      <c r="H69" s="20" t="s">
        <v>481</v>
      </c>
      <c r="I69" s="18" t="s">
        <v>481</v>
      </c>
      <c r="J69" s="20" t="s">
        <v>481</v>
      </c>
    </row>
    <row r="70" spans="1:10">
      <c r="A70" s="15" t="s">
        <v>545</v>
      </c>
      <c r="B70" s="17" t="n">
        <v>6036</v>
      </c>
      <c r="C70" s="18">
        <f>(0.0/B70*100)</f>
        <v/>
      </c>
      <c r="D70" s="19" t="n">
        <v>6036</v>
      </c>
      <c r="E70" s="18" t="n">
        <v>494.06003026</v>
      </c>
      <c r="F70" s="20" t="n">
        <v>3.10877023</v>
      </c>
      <c r="G70" s="18" t="s">
        <v>481</v>
      </c>
      <c r="H70" s="20" t="s">
        <v>481</v>
      </c>
      <c r="I70" s="18" t="s">
        <v>481</v>
      </c>
      <c r="J70" s="20" t="s">
        <v>481</v>
      </c>
    </row>
    <row r="71" spans="1:10">
      <c r="A71" s="15" t="s">
        <v>546</v>
      </c>
      <c r="B71" s="17" t="n">
        <v>6115</v>
      </c>
      <c r="C71" s="18">
        <f>(0.0/B71*100)</f>
        <v/>
      </c>
      <c r="D71" s="19" t="n">
        <v>6115</v>
      </c>
      <c r="E71" s="18" t="n">
        <v>564.18967857</v>
      </c>
      <c r="F71" s="20" t="n">
        <v>1.4662683</v>
      </c>
      <c r="G71" s="18" t="s">
        <v>481</v>
      </c>
      <c r="H71" s="20" t="s">
        <v>481</v>
      </c>
      <c r="I71" s="18" t="s">
        <v>481</v>
      </c>
      <c r="J71" s="20" t="s">
        <v>481</v>
      </c>
    </row>
    <row r="72" spans="1:10">
      <c r="A72" s="15" t="s">
        <v>547</v>
      </c>
      <c r="B72" s="17" t="n">
        <v>7708</v>
      </c>
      <c r="C72" s="18">
        <f>(0.0/B72*100)</f>
        <v/>
      </c>
      <c r="D72" s="19" t="n">
        <v>7708</v>
      </c>
      <c r="E72" s="18" t="n">
        <v>542.32146697</v>
      </c>
      <c r="F72" s="20" t="n">
        <v>3.03044107</v>
      </c>
      <c r="G72" s="18" t="s">
        <v>481</v>
      </c>
      <c r="H72" s="20" t="s">
        <v>481</v>
      </c>
      <c r="I72" s="18" t="s">
        <v>481</v>
      </c>
      <c r="J72" s="20" t="s">
        <v>481</v>
      </c>
    </row>
    <row r="73" spans="1:10">
      <c r="A73" s="15" t="s">
        <v>548</v>
      </c>
      <c r="B73" s="17" t="n">
        <v>8249</v>
      </c>
      <c r="C73" s="18">
        <f>(0.0/B73*100)</f>
        <v/>
      </c>
      <c r="D73" s="19" t="n">
        <v>8249</v>
      </c>
      <c r="E73" s="18" t="n">
        <v>415.46379999</v>
      </c>
      <c r="F73" s="20" t="n">
        <v>3.03424791</v>
      </c>
      <c r="G73" s="18" t="s">
        <v>481</v>
      </c>
      <c r="H73" s="20" t="s">
        <v>481</v>
      </c>
      <c r="I73" s="18" t="s">
        <v>481</v>
      </c>
      <c r="J73" s="20" t="s">
        <v>481</v>
      </c>
    </row>
    <row r="74" spans="1:10">
      <c r="A74" s="15" t="s">
        <v>549</v>
      </c>
      <c r="B74" s="17" t="n">
        <v>4692</v>
      </c>
      <c r="C74" s="18">
        <f>(0.0/B74*100)</f>
        <v/>
      </c>
      <c r="D74" s="19" t="n">
        <v>4692</v>
      </c>
      <c r="E74" s="18" t="n">
        <v>417.24339576</v>
      </c>
      <c r="F74" s="20" t="n">
        <v>1.40662681</v>
      </c>
      <c r="G74" s="18" t="s">
        <v>481</v>
      </c>
      <c r="H74" s="20" t="s">
        <v>481</v>
      </c>
      <c r="I74" s="18" t="s">
        <v>481</v>
      </c>
      <c r="J74" s="20" t="s">
        <v>481</v>
      </c>
    </row>
    <row r="75" spans="1:10">
      <c r="A75" s="15" t="s">
        <v>550</v>
      </c>
      <c r="B75" s="17" t="n">
        <v>5375</v>
      </c>
      <c r="C75" s="18">
        <f>(0.0/B75*100)</f>
        <v/>
      </c>
      <c r="D75" s="19" t="n">
        <v>5375</v>
      </c>
      <c r="E75" s="18" t="n">
        <v>366.81798548</v>
      </c>
      <c r="F75" s="20" t="n">
        <v>2.95156554</v>
      </c>
      <c r="G75" s="18" t="s">
        <v>481</v>
      </c>
      <c r="H75" s="20" t="s">
        <v>481</v>
      </c>
      <c r="I75" s="18" t="s">
        <v>481</v>
      </c>
      <c r="J75" s="20" t="s">
        <v>481</v>
      </c>
    </row>
    <row r="76" spans="1:10">
      <c r="A76" s="15" t="s">
        <v>551</v>
      </c>
      <c r="B76" s="17" t="n">
        <v>14167</v>
      </c>
      <c r="C76" s="18">
        <f>(0.0/B76*100)</f>
        <v/>
      </c>
      <c r="D76" s="19" t="n">
        <v>14167</v>
      </c>
      <c r="E76" s="18" t="n">
        <v>427.48273896</v>
      </c>
      <c r="F76" s="20" t="n">
        <v>2.40767111</v>
      </c>
      <c r="G76" s="18" t="s">
        <v>481</v>
      </c>
      <c r="H76" s="20" t="s">
        <v>481</v>
      </c>
      <c r="I76" s="18" t="s">
        <v>481</v>
      </c>
      <c r="J76" s="20" t="s">
        <v>481</v>
      </c>
    </row>
    <row r="77" spans="1:10">
      <c r="A77" s="15" t="s">
        <v>552</v>
      </c>
      <c r="B77" s="17" t="n">
        <v>6062</v>
      </c>
      <c r="C77" s="18">
        <f>(0.0/B77*100)</f>
        <v/>
      </c>
      <c r="D77" s="19" t="n">
        <v>6062</v>
      </c>
      <c r="E77" s="18" t="n">
        <v>417.99188288</v>
      </c>
      <c r="F77" s="20" t="n">
        <v>2.49596802</v>
      </c>
      <c r="G77" s="18" t="s">
        <v>481</v>
      </c>
      <c r="H77" s="20" t="s">
        <v>481</v>
      </c>
      <c r="I77" s="18" t="s">
        <v>481</v>
      </c>
      <c r="J77" s="20" t="s">
        <v>481</v>
      </c>
    </row>
    <row r="78" spans="1:10">
      <c r="A78" s="15" t="s">
        <v>553</v>
      </c>
      <c r="B78" s="17" t="n">
        <v>5826</v>
      </c>
      <c r="C78" s="18">
        <f>(0.0/B78*100)</f>
        <v/>
      </c>
      <c r="D78" s="19" t="n">
        <v>5826</v>
      </c>
      <c r="E78" s="18" t="n">
        <v>494.51831162</v>
      </c>
      <c r="F78" s="20" t="n">
        <v>4.45771317</v>
      </c>
      <c r="G78" s="18" t="s">
        <v>481</v>
      </c>
      <c r="H78" s="20" t="s">
        <v>481</v>
      </c>
      <c r="I78" s="18" t="s">
        <v>481</v>
      </c>
      <c r="J78" s="20" t="s">
        <v>481</v>
      </c>
    </row>
    <row customHeight="1" ht="25" r="79" spans="1:10">
      <c r="A79" s="15" t="s">
        <v>554</v>
      </c>
      <c r="B79" s="17" t="n">
        <v>1657</v>
      </c>
      <c r="C79" s="18">
        <f>(0.0/B79*100)</f>
        <v/>
      </c>
      <c r="D79" s="19" t="n">
        <v>1657</v>
      </c>
      <c r="E79" s="18" t="n">
        <v>456.29558944</v>
      </c>
      <c r="F79" s="20" t="n">
        <v>6.90963052</v>
      </c>
      <c r="G79" s="18" t="s">
        <v>481</v>
      </c>
      <c r="H79" s="20" t="s">
        <v>481</v>
      </c>
      <c r="I79" s="18" t="s">
        <v>481</v>
      </c>
      <c r="J79" s="20" t="s">
        <v>481</v>
      </c>
    </row>
    <row r="80" spans="1:10">
      <c r="A80" s="15" t="s">
        <v>555</v>
      </c>
      <c r="B80" s="17" t="n">
        <v>7841</v>
      </c>
      <c r="C80" s="18">
        <f>(0.0/B80*100)</f>
        <v/>
      </c>
      <c r="D80" s="19" t="n">
        <v>7841</v>
      </c>
      <c r="E80" s="18" t="n">
        <v>459.81599437</v>
      </c>
      <c r="F80" s="20" t="n">
        <v>4.27720318</v>
      </c>
      <c r="G80" s="18" t="s">
        <v>481</v>
      </c>
      <c r="H80" s="20" t="s">
        <v>481</v>
      </c>
      <c r="I80" s="18" t="s">
        <v>481</v>
      </c>
      <c r="J80" s="20" t="s">
        <v>481</v>
      </c>
    </row>
    <row r="81" spans="1:10">
      <c r="A81" s="23" t="s">
        <v>556</v>
      </c>
      <c r="B81" s="17" t="n">
        <v>8861</v>
      </c>
      <c r="C81" s="18">
        <f>(0.0/B81*100)</f>
        <v/>
      </c>
      <c r="D81" s="19" t="n">
        <v>8861</v>
      </c>
      <c r="E81" s="18" t="n">
        <v>446.10977731</v>
      </c>
      <c r="F81" s="20" t="n">
        <v>3.2500212</v>
      </c>
      <c r="G81" s="18" t="s">
        <v>481</v>
      </c>
      <c r="H81" s="20" t="s">
        <v>481</v>
      </c>
      <c r="I81" s="18" t="s">
        <v>481</v>
      </c>
      <c r="J81" s="20" t="s">
        <v>481</v>
      </c>
    </row>
    <row r="82" spans="1:10">
      <c r="A82" s="24" t="n"/>
      <c r="B82" s="24" t="s">
        <v>557</v>
      </c>
      <c r="C82" s="24" t="s">
        <v>557</v>
      </c>
      <c r="D82" s="24" t="s">
        <v>557</v>
      </c>
      <c r="E82" s="24" t="s">
        <v>557</v>
      </c>
      <c r="F82" s="24" t="s">
        <v>557</v>
      </c>
      <c r="G82" s="24" t="s">
        <v>557</v>
      </c>
      <c r="H82" s="24" t="s">
        <v>557</v>
      </c>
      <c r="I82" s="24" t="s">
        <v>557</v>
      </c>
      <c r="J82" s="24" t="s">
        <v>557</v>
      </c>
    </row>
    <row r="83" spans="1:10">
      <c r="A83" s="3" t="s">
        <v>558</v>
      </c>
    </row>
    <row r="84" spans="1:10">
      <c r="A84" s="25" t="s">
        <v>559</v>
      </c>
    </row>
    <row r="85" spans="1:10">
      <c r="A85" s="25" t="s">
        <v>560</v>
      </c>
    </row>
    <row customHeight="1" ht="30" r="86" spans="1:10">
      <c r="A86" s="25" t="s">
        <v>561</v>
      </c>
    </row>
    <row customHeight="1" ht="30" r="87" spans="1:10">
      <c r="A87" s="25" t="s">
        <v>557</v>
      </c>
    </row>
    <row customHeight="1" ht="30" r="88" spans="1:10">
      <c r="A88" s="25" t="s">
        <v>562</v>
      </c>
    </row>
    <row customHeight="1" ht="30" r="89" spans="1:10">
      <c r="A89" s="25" t="s">
        <v>563</v>
      </c>
    </row>
    <row customHeight="1" ht="30" r="90" spans="1:10">
      <c r="A90" s="25" t="s">
        <v>564</v>
      </c>
    </row>
    <row customHeight="1" ht="30" r="91" spans="1:10">
      <c r="A91" s="25" t="s">
        <v>565</v>
      </c>
    </row>
    <row customHeight="1" ht="30" r="92" spans="1:10">
      <c r="A92" s="25" t="s">
        <v>566</v>
      </c>
    </row>
    <row customHeight="1" ht="30" r="93" spans="1:10">
      <c r="A93" s="25" t="s">
        <v>567</v>
      </c>
    </row>
    <row customHeight="1" ht="30" r="94" spans="1:10">
      <c r="A94" s="25" t="s">
        <v>568</v>
      </c>
    </row>
    <row customHeight="1" ht="30" r="95" spans="1:10">
      <c r="A95" s="25" t="s">
        <v>569</v>
      </c>
    </row>
    <row customHeight="1" ht="30" r="96" spans="1:10">
      <c r="A96" s="25" t="s">
        <v>570</v>
      </c>
    </row>
  </sheetData>
  <mergeCells count="18">
    <mergeCell ref="E4:F4"/>
    <mergeCell ref="G4:H4"/>
    <mergeCell ref="I4:J4"/>
    <mergeCell ref="A1:J1"/>
    <mergeCell ref="A2:J2"/>
    <mergeCell ref="A84:J84"/>
    <mergeCell ref="A85:J85"/>
    <mergeCell ref="A86:J86"/>
    <mergeCell ref="A87:J87"/>
    <mergeCell ref="A88:J88"/>
    <mergeCell ref="A89:J89"/>
    <mergeCell ref="A90:J90"/>
    <mergeCell ref="A91:J91"/>
    <mergeCell ref="A92:J92"/>
    <mergeCell ref="A93:J93"/>
    <mergeCell ref="A94:J94"/>
    <mergeCell ref="A95:J95"/>
    <mergeCell ref="A96:J96"/>
  </mergeCells>
  <pageMargins bottom="1" footer="0.5" header="0.5" left="0.75" right="0.75" top="1"/>
</worksheet>
</file>

<file path=xl/worksheets/sheet231.xml><?xml version="1.0" encoding="utf-8"?>
<worksheet xmlns="http://schemas.openxmlformats.org/spreadsheetml/2006/main">
  <sheetPr>
    <outlinePr summaryBelow="1" summaryRight="1"/>
    <pageSetUpPr/>
  </sheetPr>
  <dimension ref="A1:H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8">
      <c r="A1" s="4" t="s">
        <v>460</v>
      </c>
    </row>
    <row r="2" spans="1:8">
      <c r="A2" s="5" t="s">
        <v>975</v>
      </c>
    </row>
    <row customHeight="1" ht="30" r="4" spans="1:8">
      <c r="A4" s="6" t="n"/>
      <c r="B4" s="7" t="s">
        <v>462</v>
      </c>
      <c r="C4" s="7" t="s">
        <v>463</v>
      </c>
      <c r="D4" s="8" t="s">
        <v>462</v>
      </c>
      <c r="E4" s="9" t="s">
        <v>976</v>
      </c>
      <c r="F4" s="10" t="n"/>
      <c r="G4" s="9" t="s">
        <v>977</v>
      </c>
      <c r="H4" s="10" t="n"/>
    </row>
    <row r="5" spans="1:8">
      <c r="A5" s="11" t="s"/>
      <c r="B5" s="12" t="s">
        <v>475</v>
      </c>
      <c r="C5" s="12" t="s">
        <v>476</v>
      </c>
      <c r="D5" s="11" t="s">
        <v>477</v>
      </c>
      <c r="E5" s="12" t="s">
        <v>478</v>
      </c>
      <c r="F5" s="11" t="s">
        <v>479</v>
      </c>
      <c r="G5" s="12" t="s">
        <v>478</v>
      </c>
      <c r="H5" s="11" t="s">
        <v>479</v>
      </c>
    </row>
    <row r="6" spans="1:8">
      <c r="A6" s="13" t="s">
        <v>456</v>
      </c>
      <c r="B6" s="14" t="n"/>
      <c r="C6" s="14" t="n"/>
      <c r="D6" s="15" t="n"/>
      <c r="E6" s="14" t="n"/>
      <c r="F6" s="15" t="n"/>
      <c r="G6" s="14" t="n"/>
      <c r="H6" s="16" t="n"/>
    </row>
    <row r="7" spans="1:8">
      <c r="A7" s="15" t="s">
        <v>480</v>
      </c>
      <c r="B7" s="17" t="n">
        <v>14530</v>
      </c>
      <c r="C7" s="18">
        <f>(0.0/B7*100)</f>
        <v/>
      </c>
      <c r="D7" s="19" t="n">
        <v>14530</v>
      </c>
      <c r="E7" s="18" t="s">
        <v>481</v>
      </c>
      <c r="F7" s="20" t="s">
        <v>481</v>
      </c>
      <c r="G7" s="18" t="n">
        <v>493.89623128</v>
      </c>
      <c r="H7" s="20" t="n">
        <v>1.6053522</v>
      </c>
    </row>
    <row r="8" spans="1:8">
      <c r="A8" s="15" t="s">
        <v>483</v>
      </c>
      <c r="B8" s="17" t="n">
        <v>7007</v>
      </c>
      <c r="C8" s="18">
        <f>(0.0/B8*100)</f>
        <v/>
      </c>
      <c r="D8" s="19" t="n">
        <v>7007</v>
      </c>
      <c r="E8" s="18" t="s">
        <v>481</v>
      </c>
      <c r="F8" s="20" t="s">
        <v>481</v>
      </c>
      <c r="G8" s="18" t="n">
        <v>496.74227422</v>
      </c>
      <c r="H8" s="20" t="n">
        <v>2.86086146</v>
      </c>
    </row>
    <row r="9" spans="1:8">
      <c r="A9" s="15" t="s">
        <v>484</v>
      </c>
      <c r="B9" s="17" t="n">
        <v>9651</v>
      </c>
      <c r="C9" s="18">
        <f>(0.0/B9*100)</f>
        <v/>
      </c>
      <c r="D9" s="19" t="n">
        <v>9651</v>
      </c>
      <c r="E9" s="18" t="s">
        <v>481</v>
      </c>
      <c r="F9" s="20" t="s">
        <v>481</v>
      </c>
      <c r="G9" s="18" t="n">
        <v>506.98436243</v>
      </c>
      <c r="H9" s="20" t="n">
        <v>2.350343</v>
      </c>
    </row>
    <row r="10" spans="1:8">
      <c r="A10" s="15" t="s">
        <v>485</v>
      </c>
      <c r="B10" s="17" t="n">
        <v>20058</v>
      </c>
      <c r="C10" s="18">
        <f>(0.0/B10*100)</f>
        <v/>
      </c>
      <c r="D10" s="19" t="n">
        <v>20058</v>
      </c>
      <c r="E10" s="18" t="s">
        <v>481</v>
      </c>
      <c r="F10" s="20" t="s">
        <v>481</v>
      </c>
      <c r="G10" s="18" t="n">
        <v>515.64742803</v>
      </c>
      <c r="H10" s="20" t="n">
        <v>2.31308501</v>
      </c>
    </row>
    <row r="11" spans="1:8">
      <c r="A11" s="15" t="s">
        <v>486</v>
      </c>
      <c r="B11" s="17" t="n">
        <v>7053</v>
      </c>
      <c r="C11" s="18">
        <f>(0.0/B11*100)</f>
        <v/>
      </c>
      <c r="D11" s="19" t="n">
        <v>7053</v>
      </c>
      <c r="E11" s="18" t="s">
        <v>481</v>
      </c>
      <c r="F11" s="20" t="s">
        <v>481</v>
      </c>
      <c r="G11" s="18" t="n">
        <v>422.67135797</v>
      </c>
      <c r="H11" s="20" t="n">
        <v>2.5394628</v>
      </c>
    </row>
    <row r="12" spans="1:8">
      <c r="A12" s="15" t="s">
        <v>487</v>
      </c>
      <c r="B12" s="17" t="n">
        <v>6894</v>
      </c>
      <c r="C12" s="18">
        <f>(0.0/B12*100)</f>
        <v/>
      </c>
      <c r="D12" s="19" t="n">
        <v>6894</v>
      </c>
      <c r="E12" s="18" t="s">
        <v>481</v>
      </c>
      <c r="F12" s="20" t="s">
        <v>481</v>
      </c>
      <c r="G12" s="18" t="n">
        <v>492.32543789</v>
      </c>
      <c r="H12" s="20" t="n">
        <v>2.39605519</v>
      </c>
    </row>
    <row r="13" spans="1:8">
      <c r="A13" s="15" t="s">
        <v>488</v>
      </c>
      <c r="B13" s="17" t="n">
        <v>7161</v>
      </c>
      <c r="C13" s="18">
        <f>(0.0/B13*100)</f>
        <v/>
      </c>
      <c r="D13" s="19" t="n">
        <v>7161</v>
      </c>
      <c r="E13" s="18" t="s">
        <v>481</v>
      </c>
      <c r="F13" s="20" t="s">
        <v>481</v>
      </c>
      <c r="G13" s="18" t="n">
        <v>511.08763174</v>
      </c>
      <c r="H13" s="20" t="n">
        <v>2.17417839</v>
      </c>
    </row>
    <row r="14" spans="1:8">
      <c r="A14" s="15" t="s">
        <v>489</v>
      </c>
      <c r="B14" s="17" t="n">
        <v>5587</v>
      </c>
      <c r="C14" s="18">
        <f>(0.0/B14*100)</f>
        <v/>
      </c>
      <c r="D14" s="19" t="n">
        <v>5587</v>
      </c>
      <c r="E14" s="18" t="s">
        <v>481</v>
      </c>
      <c r="F14" s="20" t="s">
        <v>481</v>
      </c>
      <c r="G14" s="18" t="n">
        <v>519.52913237</v>
      </c>
      <c r="H14" s="20" t="n">
        <v>2.04255433</v>
      </c>
    </row>
    <row r="15" spans="1:8">
      <c r="A15" s="15" t="s">
        <v>490</v>
      </c>
      <c r="B15" s="17" t="n">
        <v>5882</v>
      </c>
      <c r="C15" s="18">
        <f>(0.0/B15*100)</f>
        <v/>
      </c>
      <c r="D15" s="19" t="n">
        <v>5882</v>
      </c>
      <c r="E15" s="18" t="s">
        <v>481</v>
      </c>
      <c r="F15" s="20" t="s">
        <v>481</v>
      </c>
      <c r="G15" s="18" t="n">
        <v>511.07685299</v>
      </c>
      <c r="H15" s="20" t="n">
        <v>2.30925184</v>
      </c>
    </row>
    <row r="16" spans="1:8">
      <c r="A16" s="15" t="s">
        <v>491</v>
      </c>
      <c r="B16" s="17" t="n">
        <v>6108</v>
      </c>
      <c r="C16" s="18">
        <f>(0.0/B16*100)</f>
        <v/>
      </c>
      <c r="D16" s="19" t="n">
        <v>6108</v>
      </c>
      <c r="E16" s="18" t="s">
        <v>481</v>
      </c>
      <c r="F16" s="20" t="s">
        <v>481</v>
      </c>
      <c r="G16" s="18" t="n">
        <v>492.92040182</v>
      </c>
      <c r="H16" s="20" t="n">
        <v>2.09885807</v>
      </c>
    </row>
    <row r="17" spans="1:8">
      <c r="A17" s="15" t="s">
        <v>492</v>
      </c>
      <c r="B17" s="17" t="n">
        <v>6504</v>
      </c>
      <c r="C17" s="18">
        <f>(0.0/B17*100)</f>
        <v/>
      </c>
      <c r="D17" s="19" t="n">
        <v>6504</v>
      </c>
      <c r="E17" s="18" t="s">
        <v>481</v>
      </c>
      <c r="F17" s="20" t="s">
        <v>481</v>
      </c>
      <c r="G17" s="18" t="n">
        <v>505.97128242</v>
      </c>
      <c r="H17" s="20" t="n">
        <v>2.8878866</v>
      </c>
    </row>
    <row r="18" spans="1:8">
      <c r="A18" s="15" t="s">
        <v>493</v>
      </c>
      <c r="B18" s="17" t="n">
        <v>5532</v>
      </c>
      <c r="C18" s="18">
        <f>(0.0/B18*100)</f>
        <v/>
      </c>
      <c r="D18" s="19" t="n">
        <v>5532</v>
      </c>
      <c r="E18" s="18" t="s">
        <v>481</v>
      </c>
      <c r="F18" s="20" t="s">
        <v>481</v>
      </c>
      <c r="G18" s="18" t="n">
        <v>453.62985087</v>
      </c>
      <c r="H18" s="20" t="n">
        <v>3.75358545</v>
      </c>
    </row>
    <row r="19" spans="1:8">
      <c r="A19" s="15" t="s">
        <v>494</v>
      </c>
      <c r="B19" s="17" t="n">
        <v>5658</v>
      </c>
      <c r="C19" s="18">
        <f>(0.0/B19*100)</f>
        <v/>
      </c>
      <c r="D19" s="19" t="n">
        <v>5658</v>
      </c>
      <c r="E19" s="18" t="s">
        <v>481</v>
      </c>
      <c r="F19" s="20" t="s">
        <v>481</v>
      </c>
      <c r="G19" s="18" t="n">
        <v>476.83088081</v>
      </c>
      <c r="H19" s="20" t="n">
        <v>2.52696145</v>
      </c>
    </row>
    <row r="20" spans="1:8">
      <c r="A20" s="15" t="s">
        <v>495</v>
      </c>
      <c r="B20" s="17" t="n">
        <v>3371</v>
      </c>
      <c r="C20" s="18">
        <f>(0.0/B20*100)</f>
        <v/>
      </c>
      <c r="D20" s="19" t="n">
        <v>3371</v>
      </c>
      <c r="E20" s="18" t="s">
        <v>481</v>
      </c>
      <c r="F20" s="20" t="s">
        <v>481</v>
      </c>
      <c r="G20" s="18" t="n">
        <v>488.03318441</v>
      </c>
      <c r="H20" s="20" t="n">
        <v>1.98867918</v>
      </c>
    </row>
    <row r="21" spans="1:8">
      <c r="A21" s="15" t="s">
        <v>496</v>
      </c>
      <c r="B21" s="17" t="n">
        <v>5741</v>
      </c>
      <c r="C21" s="18">
        <f>(0.0/B21*100)</f>
        <v/>
      </c>
      <c r="D21" s="19" t="n">
        <v>5741</v>
      </c>
      <c r="E21" s="18" t="s">
        <v>481</v>
      </c>
      <c r="F21" s="20" t="s">
        <v>481</v>
      </c>
      <c r="G21" s="18" t="n">
        <v>503.72199734</v>
      </c>
      <c r="H21" s="20" t="n">
        <v>2.05313709</v>
      </c>
    </row>
    <row r="22" spans="1:8">
      <c r="A22" s="15" t="s">
        <v>497</v>
      </c>
      <c r="B22" s="17" t="n">
        <v>6598</v>
      </c>
      <c r="C22" s="18">
        <f>(0.0/B22*100)</f>
        <v/>
      </c>
      <c r="D22" s="19" t="n">
        <v>6598</v>
      </c>
      <c r="E22" s="18" t="s">
        <v>481</v>
      </c>
      <c r="F22" s="20" t="s">
        <v>481</v>
      </c>
      <c r="G22" s="18" t="n">
        <v>469.66945416</v>
      </c>
      <c r="H22" s="20" t="n">
        <v>3.62920111</v>
      </c>
    </row>
    <row r="23" spans="1:8">
      <c r="A23" s="15" t="s">
        <v>498</v>
      </c>
      <c r="B23" s="17" t="n">
        <v>11583</v>
      </c>
      <c r="C23" s="18">
        <f>(0.0/B23*100)</f>
        <v/>
      </c>
      <c r="D23" s="19" t="n">
        <v>11583</v>
      </c>
      <c r="E23" s="18" t="s">
        <v>481</v>
      </c>
      <c r="F23" s="20" t="s">
        <v>481</v>
      </c>
      <c r="G23" s="18" t="n">
        <v>489.72873084</v>
      </c>
      <c r="H23" s="20" t="n">
        <v>2.84541514</v>
      </c>
    </row>
    <row r="24" spans="1:8">
      <c r="A24" s="15" t="s">
        <v>499</v>
      </c>
      <c r="B24" s="17" t="n">
        <v>6647</v>
      </c>
      <c r="C24" s="18">
        <f>(0.0/B24*100)</f>
        <v/>
      </c>
      <c r="D24" s="19" t="n">
        <v>6647</v>
      </c>
      <c r="E24" s="18" t="s">
        <v>481</v>
      </c>
      <c r="F24" s="20" t="s">
        <v>481</v>
      </c>
      <c r="G24" s="18" t="n">
        <v>532.4398722</v>
      </c>
      <c r="H24" s="20" t="n">
        <v>3.00001481</v>
      </c>
    </row>
    <row r="25" spans="1:8">
      <c r="A25" s="15" t="s">
        <v>500</v>
      </c>
      <c r="B25" s="17" t="n">
        <v>5581</v>
      </c>
      <c r="C25" s="18">
        <f>(0.0/B25*100)</f>
        <v/>
      </c>
      <c r="D25" s="19" t="n">
        <v>5581</v>
      </c>
      <c r="E25" s="18" t="s">
        <v>481</v>
      </c>
      <c r="F25" s="20" t="s">
        <v>481</v>
      </c>
      <c r="G25" s="18" t="n">
        <v>524.10621628</v>
      </c>
      <c r="H25" s="20" t="n">
        <v>3.71233369</v>
      </c>
    </row>
    <row r="26" spans="1:8">
      <c r="A26" s="15" t="s">
        <v>501</v>
      </c>
      <c r="B26" s="17" t="n">
        <v>4869</v>
      </c>
      <c r="C26" s="18">
        <f>(0.0/B26*100)</f>
        <v/>
      </c>
      <c r="D26" s="19" t="n">
        <v>4869</v>
      </c>
      <c r="E26" s="18" t="s">
        <v>481</v>
      </c>
      <c r="F26" s="20" t="s">
        <v>481</v>
      </c>
      <c r="G26" s="18" t="n">
        <v>482.30507155</v>
      </c>
      <c r="H26" s="20" t="n">
        <v>1.8687429</v>
      </c>
    </row>
    <row r="27" spans="1:8">
      <c r="A27" s="15" t="s">
        <v>502</v>
      </c>
      <c r="B27" s="17" t="n">
        <v>5299</v>
      </c>
      <c r="C27" s="18">
        <f>(0.0/B27*100)</f>
        <v/>
      </c>
      <c r="D27" s="19" t="n">
        <v>5299</v>
      </c>
      <c r="E27" s="18" t="s">
        <v>481</v>
      </c>
      <c r="F27" s="20" t="s">
        <v>481</v>
      </c>
      <c r="G27" s="18" t="n">
        <v>485.77062804</v>
      </c>
      <c r="H27" s="20" t="n">
        <v>1.26780926</v>
      </c>
    </row>
    <row r="28" spans="1:8">
      <c r="A28" s="15" t="s">
        <v>503</v>
      </c>
      <c r="B28" s="17" t="n">
        <v>7568</v>
      </c>
      <c r="C28" s="18">
        <f>(0.0/B28*100)</f>
        <v/>
      </c>
      <c r="D28" s="19" t="n">
        <v>7568</v>
      </c>
      <c r="E28" s="18" t="s">
        <v>481</v>
      </c>
      <c r="F28" s="20" t="s">
        <v>481</v>
      </c>
      <c r="G28" s="18" t="n">
        <v>408.02347775</v>
      </c>
      <c r="H28" s="20" t="n">
        <v>2.24085932</v>
      </c>
    </row>
    <row r="29" spans="1:8">
      <c r="A29" s="15" t="s">
        <v>504</v>
      </c>
      <c r="B29" s="17" t="n">
        <v>5385</v>
      </c>
      <c r="C29" s="18">
        <f>(0.0/B29*100)</f>
        <v/>
      </c>
      <c r="D29" s="19" t="n">
        <v>5385</v>
      </c>
      <c r="E29" s="18" t="s">
        <v>481</v>
      </c>
      <c r="F29" s="20" t="s">
        <v>481</v>
      </c>
      <c r="G29" s="18" t="n">
        <v>512.25278989</v>
      </c>
      <c r="H29" s="20" t="n">
        <v>2.21158673</v>
      </c>
    </row>
    <row r="30" spans="1:8">
      <c r="A30" s="15" t="s">
        <v>505</v>
      </c>
      <c r="B30" s="17" t="n">
        <v>4520</v>
      </c>
      <c r="C30" s="18">
        <f>(0.0/B30*100)</f>
        <v/>
      </c>
      <c r="D30" s="19" t="n">
        <v>4520</v>
      </c>
      <c r="E30" s="18" t="s">
        <v>481</v>
      </c>
      <c r="F30" s="20" t="s">
        <v>481</v>
      </c>
      <c r="G30" s="18" t="n">
        <v>495.22325646</v>
      </c>
      <c r="H30" s="20" t="n">
        <v>2.26537897</v>
      </c>
    </row>
    <row r="31" spans="1:8">
      <c r="A31" s="15" t="s">
        <v>506</v>
      </c>
      <c r="B31" s="17" t="n">
        <v>5456</v>
      </c>
      <c r="C31" s="18">
        <f>(0.0/B31*100)</f>
        <v/>
      </c>
      <c r="D31" s="19" t="n">
        <v>5456</v>
      </c>
      <c r="E31" s="18" t="s">
        <v>481</v>
      </c>
      <c r="F31" s="20" t="s">
        <v>481</v>
      </c>
      <c r="G31" s="18" t="n">
        <v>501.72981506</v>
      </c>
      <c r="H31" s="20" t="n">
        <v>2.23163648</v>
      </c>
    </row>
    <row r="32" spans="1:8">
      <c r="A32" s="15" t="s">
        <v>507</v>
      </c>
      <c r="B32" s="17" t="n">
        <v>4478</v>
      </c>
      <c r="C32" s="18">
        <f>(0.0/B32*100)</f>
        <v/>
      </c>
      <c r="D32" s="19" t="n">
        <v>4478</v>
      </c>
      <c r="E32" s="18" t="s">
        <v>481</v>
      </c>
      <c r="F32" s="20" t="s">
        <v>481</v>
      </c>
      <c r="G32" s="18" t="n">
        <v>504.46925149</v>
      </c>
      <c r="H32" s="20" t="n">
        <v>2.38982369</v>
      </c>
    </row>
    <row r="33" spans="1:8">
      <c r="A33" s="15" t="s">
        <v>508</v>
      </c>
      <c r="B33" s="17" t="n">
        <v>7325</v>
      </c>
      <c r="C33" s="18">
        <f>(0.0/B33*100)</f>
        <v/>
      </c>
      <c r="D33" s="19" t="n">
        <v>7325</v>
      </c>
      <c r="E33" s="18" t="s">
        <v>481</v>
      </c>
      <c r="F33" s="20" t="s">
        <v>481</v>
      </c>
      <c r="G33" s="18" t="n">
        <v>491.62696777</v>
      </c>
      <c r="H33" s="20" t="n">
        <v>2.49085685</v>
      </c>
    </row>
    <row r="34" spans="1:8">
      <c r="A34" s="15" t="s">
        <v>509</v>
      </c>
      <c r="B34" s="17" t="n">
        <v>6350</v>
      </c>
      <c r="C34" s="18">
        <f>(0.0/B34*100)</f>
        <v/>
      </c>
      <c r="D34" s="19" t="n">
        <v>6350</v>
      </c>
      <c r="E34" s="18" t="s">
        <v>481</v>
      </c>
      <c r="F34" s="20" t="s">
        <v>481</v>
      </c>
      <c r="G34" s="18" t="n">
        <v>475.23010526</v>
      </c>
      <c r="H34" s="20" t="n">
        <v>2.65840196</v>
      </c>
    </row>
    <row r="35" spans="1:8">
      <c r="A35" s="15" t="s">
        <v>510</v>
      </c>
      <c r="B35" s="17" t="n">
        <v>6406</v>
      </c>
      <c r="C35" s="18">
        <f>(0.0/B35*100)</f>
        <v/>
      </c>
      <c r="D35" s="19" t="n">
        <v>6406</v>
      </c>
      <c r="E35" s="18" t="s">
        <v>481</v>
      </c>
      <c r="F35" s="20" t="s">
        <v>481</v>
      </c>
      <c r="G35" s="18" t="n">
        <v>509.91963209</v>
      </c>
      <c r="H35" s="20" t="n">
        <v>1.25633733</v>
      </c>
    </row>
    <row r="36" spans="1:8">
      <c r="A36" s="15" t="s">
        <v>511</v>
      </c>
      <c r="B36" s="17" t="n">
        <v>6736</v>
      </c>
      <c r="C36" s="18">
        <f>(0.0/B36*100)</f>
        <v/>
      </c>
      <c r="D36" s="19" t="n">
        <v>6736</v>
      </c>
      <c r="E36" s="18" t="s">
        <v>481</v>
      </c>
      <c r="F36" s="20" t="s">
        <v>481</v>
      </c>
      <c r="G36" s="18" t="n">
        <v>485.84321726</v>
      </c>
      <c r="H36" s="20" t="n">
        <v>2.15122793</v>
      </c>
    </row>
    <row r="37" spans="1:8">
      <c r="A37" s="15" t="s">
        <v>512</v>
      </c>
      <c r="B37" s="17" t="n">
        <v>5458</v>
      </c>
      <c r="C37" s="18">
        <f>(0.0/B37*100)</f>
        <v/>
      </c>
      <c r="D37" s="19" t="n">
        <v>5458</v>
      </c>
      <c r="E37" s="18" t="s">
        <v>481</v>
      </c>
      <c r="F37" s="20" t="s">
        <v>481</v>
      </c>
      <c r="G37" s="18" t="n">
        <v>493.91812227</v>
      </c>
      <c r="H37" s="20" t="n">
        <v>3.1723403</v>
      </c>
    </row>
    <row r="38" spans="1:8">
      <c r="A38" s="15" t="s">
        <v>513</v>
      </c>
      <c r="B38" s="17" t="n">
        <v>5860</v>
      </c>
      <c r="C38" s="18">
        <f>(0.0/B38*100)</f>
        <v/>
      </c>
      <c r="D38" s="19" t="n">
        <v>5860</v>
      </c>
      <c r="E38" s="18" t="s">
        <v>481</v>
      </c>
      <c r="F38" s="20" t="s">
        <v>481</v>
      </c>
      <c r="G38" s="18" t="n">
        <v>521.2505751899999</v>
      </c>
      <c r="H38" s="20" t="n">
        <v>2.92032869</v>
      </c>
    </row>
    <row r="39" spans="1:8">
      <c r="A39" s="15" t="s">
        <v>514</v>
      </c>
      <c r="B39" s="17" t="n">
        <v>5895</v>
      </c>
      <c r="C39" s="18">
        <f>(0.0/B39*100)</f>
        <v/>
      </c>
      <c r="D39" s="19" t="n">
        <v>5895</v>
      </c>
      <c r="E39" s="18" t="s">
        <v>481</v>
      </c>
      <c r="F39" s="20" t="s">
        <v>481</v>
      </c>
      <c r="G39" s="18" t="n">
        <v>420.45397969</v>
      </c>
      <c r="H39" s="20" t="n">
        <v>4.12888277</v>
      </c>
    </row>
    <row r="40" spans="1:8">
      <c r="A40" s="15" t="s">
        <v>515</v>
      </c>
      <c r="B40" s="17" t="n">
        <v>14157</v>
      </c>
      <c r="C40" s="18">
        <f>(0.0/B40*100)</f>
        <v/>
      </c>
      <c r="D40" s="19" t="n">
        <v>14157</v>
      </c>
      <c r="E40" s="18" t="s">
        <v>481</v>
      </c>
      <c r="F40" s="20" t="s">
        <v>481</v>
      </c>
      <c r="G40" s="18" t="n">
        <v>492.47853081</v>
      </c>
      <c r="H40" s="20" t="n">
        <v>2.49652445</v>
      </c>
    </row>
    <row r="41" spans="1:8">
      <c r="A41" s="15" t="s">
        <v>516</v>
      </c>
      <c r="B41" s="17" t="n">
        <v>5712</v>
      </c>
      <c r="C41" s="18">
        <f>(0.0/B41*100)</f>
        <v/>
      </c>
      <c r="D41" s="19" t="n">
        <v>5712</v>
      </c>
      <c r="E41" s="18" t="s">
        <v>481</v>
      </c>
      <c r="F41" s="20" t="s">
        <v>481</v>
      </c>
      <c r="G41" s="18" t="n">
        <v>469.62849192</v>
      </c>
      <c r="H41" s="20" t="n">
        <v>3.16639492</v>
      </c>
    </row>
    <row r="42" spans="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row>
    <row r="43" spans="1:8">
      <c r="A43" s="13" t="s">
        <v>518</v>
      </c>
      <c r="B43" s="14" t="n"/>
      <c r="C43" s="14" t="n"/>
      <c r="D43" s="15" t="n"/>
      <c r="E43" s="14" t="n"/>
      <c r="F43" s="15" t="n"/>
      <c r="G43" s="14" t="n"/>
      <c r="H43" s="16" t="n"/>
    </row>
    <row r="44" spans="1:8">
      <c r="A44" s="15" t="s">
        <v>519</v>
      </c>
      <c r="B44" s="17" t="n">
        <v>5215</v>
      </c>
      <c r="C44" s="18">
        <f>(0.0/B44*100)</f>
        <v/>
      </c>
      <c r="D44" s="19" t="n">
        <v>5215</v>
      </c>
      <c r="E44" s="18" t="n">
        <v>413.15702122</v>
      </c>
      <c r="F44" s="20" t="n">
        <v>3.44786688</v>
      </c>
      <c r="G44" s="18" t="s">
        <v>481</v>
      </c>
      <c r="H44" s="20" t="s">
        <v>481</v>
      </c>
    </row>
    <row r="45" spans="1:8">
      <c r="A45" s="15" t="s">
        <v>520</v>
      </c>
      <c r="B45" s="17" t="n">
        <v>5519</v>
      </c>
      <c r="C45" s="18">
        <f>(0.0/B45*100)</f>
        <v/>
      </c>
      <c r="D45" s="19" t="n">
        <v>5519</v>
      </c>
      <c r="E45" s="18" t="n">
        <v>359.60621715</v>
      </c>
      <c r="F45" s="20" t="n">
        <v>2.95186404</v>
      </c>
      <c r="G45" s="18" t="s">
        <v>481</v>
      </c>
      <c r="H45" s="20" t="s">
        <v>481</v>
      </c>
    </row>
    <row r="46" spans="1:8">
      <c r="A46" s="15" t="s">
        <v>521</v>
      </c>
      <c r="B46" s="17" t="n">
        <v>23141</v>
      </c>
      <c r="C46" s="18">
        <f>(0.0/B46*100)</f>
        <v/>
      </c>
      <c r="D46" s="19" t="n">
        <v>23141</v>
      </c>
      <c r="E46" s="18" t="s">
        <v>481</v>
      </c>
      <c r="F46" s="20" t="s">
        <v>481</v>
      </c>
      <c r="G46" s="18" t="n">
        <v>377.06952347</v>
      </c>
      <c r="H46" s="20" t="n">
        <v>2.86335993</v>
      </c>
    </row>
    <row r="47" spans="1:8">
      <c r="A47" s="15" t="s">
        <v>522</v>
      </c>
      <c r="B47" s="17" t="n">
        <v>5928</v>
      </c>
      <c r="C47" s="18">
        <f>(0.0/B47*100)</f>
        <v/>
      </c>
      <c r="D47" s="19" t="n">
        <v>5928</v>
      </c>
      <c r="E47" s="18" t="s">
        <v>481</v>
      </c>
      <c r="F47" s="20" t="s">
        <v>481</v>
      </c>
      <c r="G47" s="18" t="n">
        <v>441.18991931</v>
      </c>
      <c r="H47" s="20" t="n">
        <v>3.95489289</v>
      </c>
    </row>
    <row r="48" spans="1:8">
      <c r="A48" s="15" t="s">
        <v>523</v>
      </c>
      <c r="B48" s="17" t="n">
        <v>9841</v>
      </c>
      <c r="C48" s="18">
        <f>(0.0/B48*100)</f>
        <v/>
      </c>
      <c r="D48" s="19" t="n">
        <v>9841</v>
      </c>
      <c r="E48" s="18" t="s">
        <v>481</v>
      </c>
      <c r="F48" s="20" t="s">
        <v>481</v>
      </c>
      <c r="G48" s="18" t="n">
        <v>531.2961330099999</v>
      </c>
      <c r="H48" s="20" t="n">
        <v>4.88730362</v>
      </c>
    </row>
    <row r="49" spans="1:8">
      <c r="A49" s="15" t="s">
        <v>524</v>
      </c>
      <c r="B49" s="17" t="n">
        <v>6349</v>
      </c>
      <c r="C49" s="18">
        <f>(0.0/B49*100)</f>
        <v/>
      </c>
      <c r="D49" s="19" t="n">
        <v>6349</v>
      </c>
      <c r="E49" s="18" t="n">
        <v>409.03332786</v>
      </c>
      <c r="F49" s="20" t="n">
        <v>3.05386641</v>
      </c>
      <c r="G49" s="18" t="s">
        <v>481</v>
      </c>
      <c r="H49" s="20" t="s">
        <v>481</v>
      </c>
    </row>
    <row r="50" spans="1:8">
      <c r="A50" s="15" t="s">
        <v>525</v>
      </c>
      <c r="B50" s="17" t="n">
        <v>11795</v>
      </c>
      <c r="C50" s="18">
        <f>(0.0/B50*100)</f>
        <v/>
      </c>
      <c r="D50" s="19" t="n">
        <v>11795</v>
      </c>
      <c r="E50" s="18" t="s">
        <v>481</v>
      </c>
      <c r="F50" s="20" t="s">
        <v>481</v>
      </c>
      <c r="G50" s="18" t="n">
        <v>389.64382788</v>
      </c>
      <c r="H50" s="20" t="n">
        <v>2.28612741</v>
      </c>
    </row>
    <row r="51" spans="1:8">
      <c r="A51" s="15" t="s">
        <v>526</v>
      </c>
      <c r="B51" s="17" t="n">
        <v>6866</v>
      </c>
      <c r="C51" s="18">
        <f>(0.0/B51*100)</f>
        <v/>
      </c>
      <c r="D51" s="19" t="n">
        <v>6866</v>
      </c>
      <c r="E51" s="18" t="s">
        <v>481</v>
      </c>
      <c r="F51" s="20" t="s">
        <v>481</v>
      </c>
      <c r="G51" s="18" t="n">
        <v>400.25337307</v>
      </c>
      <c r="H51" s="20" t="n">
        <v>2.4652548</v>
      </c>
    </row>
    <row r="52" spans="1:8">
      <c r="A52" s="15" t="s">
        <v>527</v>
      </c>
      <c r="B52" s="17" t="n">
        <v>5809</v>
      </c>
      <c r="C52" s="18">
        <f>(0.0/B52*100)</f>
        <v/>
      </c>
      <c r="D52" s="19" t="n">
        <v>5809</v>
      </c>
      <c r="E52" s="18" t="s">
        <v>481</v>
      </c>
      <c r="F52" s="20" t="s">
        <v>481</v>
      </c>
      <c r="G52" s="18" t="n">
        <v>464.04009938</v>
      </c>
      <c r="H52" s="20" t="n">
        <v>2.77109765</v>
      </c>
    </row>
    <row r="53" spans="1:8">
      <c r="A53" s="15" t="s">
        <v>528</v>
      </c>
      <c r="B53" s="17" t="n">
        <v>5571</v>
      </c>
      <c r="C53" s="18">
        <f>(0.0/B53*100)</f>
        <v/>
      </c>
      <c r="D53" s="19" t="n">
        <v>5571</v>
      </c>
      <c r="E53" s="18" t="s">
        <v>481</v>
      </c>
      <c r="F53" s="20" t="s">
        <v>481</v>
      </c>
      <c r="G53" s="18" t="n">
        <v>437.12852379</v>
      </c>
      <c r="H53" s="20" t="n">
        <v>1.71824983</v>
      </c>
    </row>
    <row r="54" spans="1:8">
      <c r="A54" s="15" t="s">
        <v>529</v>
      </c>
      <c r="B54" s="17" t="n">
        <v>4740</v>
      </c>
      <c r="C54" s="18">
        <f>(0.0/B54*100)</f>
        <v/>
      </c>
      <c r="D54" s="19" t="n">
        <v>4740</v>
      </c>
      <c r="E54" s="18" t="s">
        <v>481</v>
      </c>
      <c r="F54" s="20" t="s">
        <v>481</v>
      </c>
      <c r="G54" s="18" t="n">
        <v>327.70202511</v>
      </c>
      <c r="H54" s="20" t="n">
        <v>2.68594336</v>
      </c>
    </row>
    <row r="55" spans="1:8">
      <c r="A55" s="15" t="s">
        <v>530</v>
      </c>
      <c r="B55" s="17" t="n">
        <v>5316</v>
      </c>
      <c r="C55" s="18">
        <f>(0.0/B55*100)</f>
        <v/>
      </c>
      <c r="D55" s="19" t="n">
        <v>5316</v>
      </c>
      <c r="E55" s="18" t="n">
        <v>403.83322941</v>
      </c>
      <c r="F55" s="20" t="n">
        <v>2.78193854</v>
      </c>
      <c r="G55" s="18" t="s">
        <v>481</v>
      </c>
      <c r="H55" s="20" t="s">
        <v>481</v>
      </c>
    </row>
    <row r="56" spans="1:8">
      <c r="A56" s="15" t="s">
        <v>531</v>
      </c>
      <c r="B56" s="17" t="n">
        <v>5359</v>
      </c>
      <c r="C56" s="18">
        <f>(0.0/B56*100)</f>
        <v/>
      </c>
      <c r="D56" s="19" t="n">
        <v>5359</v>
      </c>
      <c r="E56" s="18" t="s">
        <v>481</v>
      </c>
      <c r="F56" s="20" t="s">
        <v>481</v>
      </c>
      <c r="G56" s="18" t="n">
        <v>547.93104937</v>
      </c>
      <c r="H56" s="20" t="n">
        <v>2.98001194</v>
      </c>
    </row>
    <row r="57" spans="1:8">
      <c r="A57" s="15" t="s">
        <v>532</v>
      </c>
      <c r="B57" s="17" t="n">
        <v>6513</v>
      </c>
      <c r="C57" s="18">
        <f>(0.0/B57*100)</f>
        <v/>
      </c>
      <c r="D57" s="19" t="n">
        <v>6513</v>
      </c>
      <c r="E57" s="18" t="n">
        <v>386.10959158</v>
      </c>
      <c r="F57" s="20" t="n">
        <v>3.0844628</v>
      </c>
      <c r="G57" s="18" t="s">
        <v>481</v>
      </c>
      <c r="H57" s="20" t="s">
        <v>481</v>
      </c>
    </row>
    <row r="58" spans="1:8">
      <c r="A58" s="15" t="s">
        <v>533</v>
      </c>
      <c r="B58" s="17" t="n">
        <v>7267</v>
      </c>
      <c r="C58" s="18">
        <f>(0.0/B58*100)</f>
        <v/>
      </c>
      <c r="D58" s="19" t="n">
        <v>7267</v>
      </c>
      <c r="E58" s="18" t="n">
        <v>380.25901051</v>
      </c>
      <c r="F58" s="20" t="n">
        <v>2.6518124</v>
      </c>
      <c r="G58" s="18" t="s">
        <v>481</v>
      </c>
      <c r="H58" s="20" t="s">
        <v>481</v>
      </c>
    </row>
    <row r="59" spans="1:8">
      <c r="A59" s="15" t="s">
        <v>534</v>
      </c>
      <c r="B59" s="17" t="n">
        <v>4826</v>
      </c>
      <c r="C59" s="18">
        <f>(0.0/B59*100)</f>
        <v/>
      </c>
      <c r="D59" s="19" t="n">
        <v>4826</v>
      </c>
      <c r="E59" s="18" t="n">
        <v>361.5339806</v>
      </c>
      <c r="F59" s="20" t="n">
        <v>1.62528789</v>
      </c>
      <c r="G59" s="18" t="s">
        <v>481</v>
      </c>
      <c r="H59" s="20" t="s">
        <v>481</v>
      </c>
    </row>
    <row r="60" spans="1:8">
      <c r="A60" s="15" t="s">
        <v>535</v>
      </c>
      <c r="B60" s="17" t="n">
        <v>4546</v>
      </c>
      <c r="C60" s="18">
        <f>(0.0/B60*100)</f>
        <v/>
      </c>
      <c r="D60" s="19" t="n">
        <v>4546</v>
      </c>
      <c r="E60" s="18" t="n">
        <v>396.24965264</v>
      </c>
      <c r="F60" s="20" t="n">
        <v>3.6919812</v>
      </c>
      <c r="G60" s="18" t="s">
        <v>481</v>
      </c>
      <c r="H60" s="20" t="s">
        <v>481</v>
      </c>
    </row>
    <row r="61" spans="1:8">
      <c r="A61" s="15" t="s">
        <v>536</v>
      </c>
      <c r="B61" s="17" t="n">
        <v>6525</v>
      </c>
      <c r="C61" s="18">
        <f>(0.0/B61*100)</f>
        <v/>
      </c>
      <c r="D61" s="19" t="n">
        <v>6525</v>
      </c>
      <c r="E61" s="18" t="s">
        <v>481</v>
      </c>
      <c r="F61" s="20" t="s">
        <v>481</v>
      </c>
      <c r="G61" s="18" t="n">
        <v>478.38338174</v>
      </c>
      <c r="H61" s="20" t="n">
        <v>2.32929012</v>
      </c>
    </row>
    <row r="62" spans="1:8">
      <c r="A62" s="15" t="s">
        <v>537</v>
      </c>
      <c r="B62" s="17" t="n">
        <v>4476</v>
      </c>
      <c r="C62" s="18">
        <f>(0.0/B62*100)</f>
        <v/>
      </c>
      <c r="D62" s="19" t="n">
        <v>4476</v>
      </c>
      <c r="E62" s="18" t="s">
        <v>481</v>
      </c>
      <c r="F62" s="20" t="s">
        <v>481</v>
      </c>
      <c r="G62" s="18" t="n">
        <v>543.80777577</v>
      </c>
      <c r="H62" s="20" t="n">
        <v>1.10769727</v>
      </c>
    </row>
    <row r="63" spans="1:8">
      <c r="A63" s="15" t="s">
        <v>538</v>
      </c>
      <c r="B63" s="17" t="n">
        <v>5324</v>
      </c>
      <c r="C63" s="18">
        <f>(0.0/B63*100)</f>
        <v/>
      </c>
      <c r="D63" s="19" t="n">
        <v>5324</v>
      </c>
      <c r="E63" s="18" t="n">
        <v>371.31142887</v>
      </c>
      <c r="F63" s="20" t="n">
        <v>1.28307667</v>
      </c>
      <c r="G63" s="18" t="s">
        <v>481</v>
      </c>
      <c r="H63" s="20" t="s">
        <v>481</v>
      </c>
    </row>
    <row r="64" spans="1:8">
      <c r="A64" s="15" t="s">
        <v>539</v>
      </c>
      <c r="B64" s="17" t="n">
        <v>3634</v>
      </c>
      <c r="C64" s="18">
        <f>(0.0/B64*100)</f>
        <v/>
      </c>
      <c r="D64" s="19" t="n">
        <v>3634</v>
      </c>
      <c r="E64" s="18" t="n">
        <v>478.6447938</v>
      </c>
      <c r="F64" s="20" t="n">
        <v>1.71583638</v>
      </c>
      <c r="G64" s="18" t="s">
        <v>481</v>
      </c>
      <c r="H64" s="20" t="s">
        <v>481</v>
      </c>
    </row>
    <row r="65" spans="1:8">
      <c r="A65" s="15" t="s">
        <v>540</v>
      </c>
      <c r="B65" s="17" t="n">
        <v>5325</v>
      </c>
      <c r="C65" s="18">
        <f>(0.0/B65*100)</f>
        <v/>
      </c>
      <c r="D65" s="19" t="n">
        <v>5325</v>
      </c>
      <c r="E65" s="18" t="n">
        <v>419.66352142</v>
      </c>
      <c r="F65" s="20" t="n">
        <v>2.4655214</v>
      </c>
      <c r="G65" s="18" t="s">
        <v>481</v>
      </c>
      <c r="H65" s="20" t="s">
        <v>481</v>
      </c>
    </row>
    <row r="66" spans="1:8">
      <c r="A66" s="15" t="s">
        <v>541</v>
      </c>
      <c r="B66" s="17" t="n">
        <v>5665</v>
      </c>
      <c r="C66" s="18">
        <f>(0.0/B66*100)</f>
        <v/>
      </c>
      <c r="D66" s="19" t="n">
        <v>5665</v>
      </c>
      <c r="E66" s="18" t="s">
        <v>481</v>
      </c>
      <c r="F66" s="20" t="s">
        <v>481</v>
      </c>
      <c r="G66" s="18" t="n">
        <v>417.93412468</v>
      </c>
      <c r="H66" s="20" t="n">
        <v>1.46238599</v>
      </c>
    </row>
    <row r="67" spans="1:8">
      <c r="A67" s="15" t="s">
        <v>542</v>
      </c>
      <c r="B67" s="17" t="n">
        <v>6971</v>
      </c>
      <c r="C67" s="18">
        <f>(0.0/B67*100)</f>
        <v/>
      </c>
      <c r="D67" s="19" t="n">
        <v>6971</v>
      </c>
      <c r="E67" s="18" t="s">
        <v>481</v>
      </c>
      <c r="F67" s="20" t="s">
        <v>481</v>
      </c>
      <c r="G67" s="18" t="n">
        <v>386.56058797</v>
      </c>
      <c r="H67" s="20" t="n">
        <v>2.71419522</v>
      </c>
    </row>
    <row r="68" spans="1:8">
      <c r="A68" s="15" t="s">
        <v>543</v>
      </c>
      <c r="B68" s="17" t="n">
        <v>12083</v>
      </c>
      <c r="C68" s="18">
        <f>(0.0/B68*100)</f>
        <v/>
      </c>
      <c r="D68" s="19" t="n">
        <v>12083</v>
      </c>
      <c r="E68" s="18" t="s">
        <v>481</v>
      </c>
      <c r="F68" s="20" t="s">
        <v>481</v>
      </c>
      <c r="G68" s="18" t="n">
        <v>402.4006351</v>
      </c>
      <c r="H68" s="20" t="n">
        <v>1.27354229</v>
      </c>
    </row>
    <row r="69" spans="1:8">
      <c r="A69" s="15" t="s">
        <v>544</v>
      </c>
      <c r="B69" s="17" t="n">
        <v>4876</v>
      </c>
      <c r="C69" s="18">
        <f>(0.0/B69*100)</f>
        <v/>
      </c>
      <c r="D69" s="19" t="n">
        <v>4876</v>
      </c>
      <c r="E69" s="18" t="n">
        <v>443.95431517</v>
      </c>
      <c r="F69" s="20" t="n">
        <v>3.78500092</v>
      </c>
      <c r="G69" s="18" t="s">
        <v>481</v>
      </c>
      <c r="H69" s="20" t="s">
        <v>481</v>
      </c>
    </row>
    <row r="70" spans="1:8">
      <c r="A70" s="15" t="s">
        <v>545</v>
      </c>
      <c r="B70" s="17" t="n">
        <v>6036</v>
      </c>
      <c r="C70" s="18">
        <f>(0.0/B70*100)</f>
        <v/>
      </c>
      <c r="D70" s="19" t="n">
        <v>6036</v>
      </c>
      <c r="E70" s="18" t="s">
        <v>481</v>
      </c>
      <c r="F70" s="20" t="s">
        <v>481</v>
      </c>
      <c r="G70" s="18" t="n">
        <v>494.06003026</v>
      </c>
      <c r="H70" s="20" t="n">
        <v>3.10877023</v>
      </c>
    </row>
    <row r="71" spans="1:8">
      <c r="A71" s="15" t="s">
        <v>546</v>
      </c>
      <c r="B71" s="17" t="n">
        <v>6115</v>
      </c>
      <c r="C71" s="18">
        <f>(0.0/B71*100)</f>
        <v/>
      </c>
      <c r="D71" s="19" t="n">
        <v>6115</v>
      </c>
      <c r="E71" s="18" t="s">
        <v>481</v>
      </c>
      <c r="F71" s="20" t="s">
        <v>481</v>
      </c>
      <c r="G71" s="18" t="n">
        <v>564.18967857</v>
      </c>
      <c r="H71" s="20" t="n">
        <v>1.4662683</v>
      </c>
    </row>
    <row r="72" spans="1:8">
      <c r="A72" s="15" t="s">
        <v>547</v>
      </c>
      <c r="B72" s="17" t="n">
        <v>7708</v>
      </c>
      <c r="C72" s="18">
        <f>(0.0/B72*100)</f>
        <v/>
      </c>
      <c r="D72" s="19" t="n">
        <v>7708</v>
      </c>
      <c r="E72" s="18" t="s">
        <v>481</v>
      </c>
      <c r="F72" s="20" t="s">
        <v>481</v>
      </c>
      <c r="G72" s="18" t="n">
        <v>542.32146697</v>
      </c>
      <c r="H72" s="20" t="n">
        <v>3.03044107</v>
      </c>
    </row>
    <row r="73" spans="1:8">
      <c r="A73" s="15" t="s">
        <v>548</v>
      </c>
      <c r="B73" s="17" t="n">
        <v>8249</v>
      </c>
      <c r="C73" s="18">
        <f>(0.0/B73*100)</f>
        <v/>
      </c>
      <c r="D73" s="19" t="n">
        <v>8249</v>
      </c>
      <c r="E73" s="18" t="s">
        <v>481</v>
      </c>
      <c r="F73" s="20" t="s">
        <v>481</v>
      </c>
      <c r="G73" s="18" t="n">
        <v>415.46379999</v>
      </c>
      <c r="H73" s="20" t="n">
        <v>3.03424791</v>
      </c>
    </row>
    <row r="74" spans="1:8">
      <c r="A74" s="15" t="s">
        <v>549</v>
      </c>
      <c r="B74" s="17" t="n">
        <v>4692</v>
      </c>
      <c r="C74" s="18">
        <f>(0.0/B74*100)</f>
        <v/>
      </c>
      <c r="D74" s="19" t="n">
        <v>4692</v>
      </c>
      <c r="E74" s="18" t="n">
        <v>417.24339576</v>
      </c>
      <c r="F74" s="20" t="n">
        <v>1.40662681</v>
      </c>
      <c r="G74" s="18" t="s">
        <v>481</v>
      </c>
      <c r="H74" s="20" t="s">
        <v>481</v>
      </c>
    </row>
    <row r="75" spans="1:8">
      <c r="A75" s="15" t="s">
        <v>550</v>
      </c>
      <c r="B75" s="17" t="n">
        <v>5375</v>
      </c>
      <c r="C75" s="18">
        <f>(0.0/B75*100)</f>
        <v/>
      </c>
      <c r="D75" s="19" t="n">
        <v>5375</v>
      </c>
      <c r="E75" s="18" t="s">
        <v>481</v>
      </c>
      <c r="F75" s="20" t="s">
        <v>481</v>
      </c>
      <c r="G75" s="18" t="n">
        <v>366.81798548</v>
      </c>
      <c r="H75" s="20" t="n">
        <v>2.95156554</v>
      </c>
    </row>
    <row r="76" spans="1:8">
      <c r="A76" s="15" t="s">
        <v>551</v>
      </c>
      <c r="B76" s="17" t="n">
        <v>14167</v>
      </c>
      <c r="C76" s="18">
        <f>(0.0/B76*100)</f>
        <v/>
      </c>
      <c r="D76" s="19" t="n">
        <v>14167</v>
      </c>
      <c r="E76" s="18" t="s">
        <v>481</v>
      </c>
      <c r="F76" s="20" t="s">
        <v>481</v>
      </c>
      <c r="G76" s="18" t="n">
        <v>427.48273896</v>
      </c>
      <c r="H76" s="20" t="n">
        <v>2.40767111</v>
      </c>
    </row>
    <row r="77" spans="1:8">
      <c r="A77" s="15" t="s">
        <v>552</v>
      </c>
      <c r="B77" s="17" t="n">
        <v>6062</v>
      </c>
      <c r="C77" s="18">
        <f>(0.0/B77*100)</f>
        <v/>
      </c>
      <c r="D77" s="19" t="n">
        <v>6062</v>
      </c>
      <c r="E77" s="18" t="s">
        <v>481</v>
      </c>
      <c r="F77" s="20" t="s">
        <v>481</v>
      </c>
      <c r="G77" s="18" t="n">
        <v>417.99188288</v>
      </c>
      <c r="H77" s="20" t="n">
        <v>2.49596802</v>
      </c>
    </row>
    <row r="78" spans="1:8">
      <c r="A78" s="15" t="s">
        <v>553</v>
      </c>
      <c r="B78" s="17" t="n">
        <v>5826</v>
      </c>
      <c r="C78" s="18">
        <f>(0.0/B78*100)</f>
        <v/>
      </c>
      <c r="D78" s="19" t="n">
        <v>5826</v>
      </c>
      <c r="E78" s="18" t="n">
        <v>494.51831162</v>
      </c>
      <c r="F78" s="20" t="n">
        <v>4.45771317</v>
      </c>
      <c r="G78" s="18" t="s">
        <v>481</v>
      </c>
      <c r="H78" s="20" t="s">
        <v>481</v>
      </c>
    </row>
    <row customHeight="1" ht="25" r="79" spans="1:8">
      <c r="A79" s="15" t="s">
        <v>554</v>
      </c>
      <c r="B79" s="17" t="n">
        <v>1657</v>
      </c>
      <c r="C79" s="18">
        <f>(0.0/B79*100)</f>
        <v/>
      </c>
      <c r="D79" s="19" t="n">
        <v>1657</v>
      </c>
      <c r="E79" s="18" t="n">
        <v>456.29558944</v>
      </c>
      <c r="F79" s="20" t="n">
        <v>6.90963052</v>
      </c>
      <c r="G79" s="18" t="s">
        <v>481</v>
      </c>
      <c r="H79" s="20" t="s">
        <v>481</v>
      </c>
    </row>
    <row r="80" spans="1:8">
      <c r="A80" s="15" t="s">
        <v>555</v>
      </c>
      <c r="B80" s="17" t="n">
        <v>7841</v>
      </c>
      <c r="C80" s="18">
        <f>(0.0/B80*100)</f>
        <v/>
      </c>
      <c r="D80" s="19" t="n">
        <v>7841</v>
      </c>
      <c r="E80" s="18" t="n">
        <v>459.81599437</v>
      </c>
      <c r="F80" s="20" t="n">
        <v>4.27720318</v>
      </c>
      <c r="G80" s="18" t="s">
        <v>481</v>
      </c>
      <c r="H80" s="20" t="s">
        <v>481</v>
      </c>
    </row>
    <row r="81" spans="1:8">
      <c r="A81" s="23" t="s">
        <v>556</v>
      </c>
      <c r="B81" s="17" t="n">
        <v>8861</v>
      </c>
      <c r="C81" s="18">
        <f>(0.0/B81*100)</f>
        <v/>
      </c>
      <c r="D81" s="19" t="n">
        <v>8861</v>
      </c>
      <c r="E81" s="18" t="s">
        <v>481</v>
      </c>
      <c r="F81" s="20" t="s">
        <v>481</v>
      </c>
      <c r="G81" s="18" t="n">
        <v>446.10977731</v>
      </c>
      <c r="H81" s="20" t="n">
        <v>3.2500212</v>
      </c>
    </row>
    <row r="82" spans="1:8">
      <c r="A82" s="24" t="n"/>
      <c r="B82" s="24" t="s">
        <v>557</v>
      </c>
      <c r="C82" s="24" t="s">
        <v>557</v>
      </c>
      <c r="D82" s="24" t="s">
        <v>557</v>
      </c>
      <c r="E82" s="24" t="s">
        <v>557</v>
      </c>
      <c r="F82" s="24" t="s">
        <v>557</v>
      </c>
      <c r="G82" s="24" t="s">
        <v>557</v>
      </c>
      <c r="H82" s="24" t="s">
        <v>557</v>
      </c>
    </row>
    <row r="83" spans="1:8">
      <c r="A83" s="3" t="s">
        <v>558</v>
      </c>
    </row>
    <row r="84" spans="1:8">
      <c r="A84" s="25" t="s">
        <v>559</v>
      </c>
    </row>
    <row r="85" spans="1:8">
      <c r="A85" s="25" t="s">
        <v>560</v>
      </c>
    </row>
    <row customHeight="1" ht="30" r="86" spans="1:8">
      <c r="A86" s="25" t="s">
        <v>561</v>
      </c>
    </row>
    <row customHeight="1" ht="30" r="87" spans="1:8">
      <c r="A87" s="25" t="s">
        <v>557</v>
      </c>
    </row>
    <row customHeight="1" ht="30" r="88" spans="1:8">
      <c r="A88" s="25" t="s">
        <v>562</v>
      </c>
    </row>
    <row customHeight="1" ht="30" r="89" spans="1:8">
      <c r="A89" s="25" t="s">
        <v>563</v>
      </c>
    </row>
    <row customHeight="1" ht="30" r="90" spans="1:8">
      <c r="A90" s="25" t="s">
        <v>564</v>
      </c>
    </row>
    <row customHeight="1" ht="30" r="91" spans="1:8">
      <c r="A91" s="25" t="s">
        <v>565</v>
      </c>
    </row>
    <row customHeight="1" ht="30" r="92" spans="1:8">
      <c r="A92" s="25" t="s">
        <v>566</v>
      </c>
    </row>
    <row customHeight="1" ht="30" r="93" spans="1:8">
      <c r="A93" s="25" t="s">
        <v>567</v>
      </c>
    </row>
    <row customHeight="1" ht="30" r="94" spans="1:8">
      <c r="A94" s="25" t="s">
        <v>568</v>
      </c>
    </row>
    <row customHeight="1" ht="30" r="95" spans="1:8">
      <c r="A95" s="25" t="s">
        <v>569</v>
      </c>
    </row>
    <row customHeight="1" ht="30" r="96" spans="1:8">
      <c r="A96" s="25" t="s">
        <v>570</v>
      </c>
    </row>
  </sheetData>
  <mergeCells count="17">
    <mergeCell ref="E4:F4"/>
    <mergeCell ref="G4:H4"/>
    <mergeCell ref="A1:H1"/>
    <mergeCell ref="A2:H2"/>
    <mergeCell ref="A84:H84"/>
    <mergeCell ref="A85:H85"/>
    <mergeCell ref="A86:H86"/>
    <mergeCell ref="A87:H87"/>
    <mergeCell ref="A88:H88"/>
    <mergeCell ref="A89:H89"/>
    <mergeCell ref="A90:H90"/>
    <mergeCell ref="A91:H91"/>
    <mergeCell ref="A92:H92"/>
    <mergeCell ref="A93:H93"/>
    <mergeCell ref="A94:H94"/>
    <mergeCell ref="A95:H95"/>
    <mergeCell ref="A96:H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231</vt:i4>
      </vt:variant>
    </vt:vector>
  </ns0:HeadingPairs>
  <ns0:TitlesOfParts>
    <vt:vector xmlns:vt="http://schemas.openxmlformats.org/officeDocument/2006/docPropsVTypes" baseType="lpstr" size="231">
      <vt:lpstr>Table of Contents</vt:lpstr>
      <vt:lpstr>ST001D01T</vt:lpstr>
      <vt:lpstr>ST003D02T</vt:lpstr>
      <vt:lpstr>ST004D01T</vt:lpstr>
      <vt:lpstr>ST005Q01TA</vt:lpstr>
      <vt:lpstr>ST006Q01TA</vt:lpstr>
      <vt:lpstr>ST006Q02TA</vt:lpstr>
      <vt:lpstr>ST006Q03TA</vt:lpstr>
      <vt:lpstr>ST006Q04TA</vt:lpstr>
      <vt:lpstr>ST007Q01TA</vt:lpstr>
      <vt:lpstr>ST008Q01TA</vt:lpstr>
      <vt:lpstr>ST008Q02TA</vt:lpstr>
      <vt:lpstr>ST008Q03TA</vt:lpstr>
      <vt:lpstr>ST008Q04TA</vt:lpstr>
      <vt:lpstr>ST011Q01TA</vt:lpstr>
      <vt:lpstr>ST011Q02TA</vt:lpstr>
      <vt:lpstr>ST011Q03TA</vt:lpstr>
      <vt:lpstr>ST011Q04TA</vt:lpstr>
      <vt:lpstr>ST011Q05TA</vt:lpstr>
      <vt:lpstr>ST011Q06TA</vt:lpstr>
      <vt:lpstr>ST011Q07TA</vt:lpstr>
      <vt:lpstr>ST011Q08TA</vt:lpstr>
      <vt:lpstr>ST011Q09TA</vt:lpstr>
      <vt:lpstr>ST011Q10TA</vt:lpstr>
      <vt:lpstr>ST011Q11TA</vt:lpstr>
      <vt:lpstr>ST011Q12TA</vt:lpstr>
      <vt:lpstr>ST011Q16NA</vt:lpstr>
      <vt:lpstr>ST012Q01TA</vt:lpstr>
      <vt:lpstr>ST012Q02TA</vt:lpstr>
      <vt:lpstr>ST012Q03TA</vt:lpstr>
      <vt:lpstr>ST012Q05NA</vt:lpstr>
      <vt:lpstr>ST012Q06NA</vt:lpstr>
      <vt:lpstr>ST012Q07NA</vt:lpstr>
      <vt:lpstr>ST012Q08NA</vt:lpstr>
      <vt:lpstr>ST012Q09NA</vt:lpstr>
      <vt:lpstr>ST013Q01TA</vt:lpstr>
      <vt:lpstr>ST123Q01NA</vt:lpstr>
      <vt:lpstr>ST123Q02NA</vt:lpstr>
      <vt:lpstr>ST123Q03NA</vt:lpstr>
      <vt:lpstr>ST123Q04NA</vt:lpstr>
      <vt:lpstr>ST019AQ01T</vt:lpstr>
      <vt:lpstr>ST019BQ01T</vt:lpstr>
      <vt:lpstr>ST019CQ01T</vt:lpstr>
      <vt:lpstr>ST021Q01TA</vt:lpstr>
      <vt:lpstr>ST022Q01TA</vt:lpstr>
      <vt:lpstr>ST124Q01TA</vt:lpstr>
      <vt:lpstr>ST125Q01NA</vt:lpstr>
      <vt:lpstr>ST126Q01TA</vt:lpstr>
      <vt:lpstr>ST127Q01TA</vt:lpstr>
      <vt:lpstr>ST127Q02TA</vt:lpstr>
      <vt:lpstr>ST127Q03TA</vt:lpstr>
      <vt:lpstr>ST111Q01TA</vt:lpstr>
      <vt:lpstr>ST118Q01NA</vt:lpstr>
      <vt:lpstr>ST118Q02NA</vt:lpstr>
      <vt:lpstr>ST118Q03NA</vt:lpstr>
      <vt:lpstr>ST118Q04NA</vt:lpstr>
      <vt:lpstr>ST118Q05NA</vt:lpstr>
      <vt:lpstr>ST119Q01NA</vt:lpstr>
      <vt:lpstr>ST119Q02NA</vt:lpstr>
      <vt:lpstr>ST119Q03NA</vt:lpstr>
      <vt:lpstr>ST119Q04NA</vt:lpstr>
      <vt:lpstr>ST119Q05NA</vt:lpstr>
      <vt:lpstr>ST121Q01NA</vt:lpstr>
      <vt:lpstr>ST121Q02NA</vt:lpstr>
      <vt:lpstr>ST121Q03NA</vt:lpstr>
      <vt:lpstr>ST082Q01NA</vt:lpstr>
      <vt:lpstr>ST082Q02NA</vt:lpstr>
      <vt:lpstr>ST082Q03NA</vt:lpstr>
      <vt:lpstr>ST082Q08NA</vt:lpstr>
      <vt:lpstr>ST082Q09NA</vt:lpstr>
      <vt:lpstr>ST082Q12NA</vt:lpstr>
      <vt:lpstr>ST082Q13NA</vt:lpstr>
      <vt:lpstr>ST082Q14NA</vt:lpstr>
      <vt:lpstr>ST034Q01TA</vt:lpstr>
      <vt:lpstr>ST034Q02TA</vt:lpstr>
      <vt:lpstr>ST034Q03TA</vt:lpstr>
      <vt:lpstr>ST034Q04TA</vt:lpstr>
      <vt:lpstr>ST034Q05TA</vt:lpstr>
      <vt:lpstr>ST034Q06TA</vt:lpstr>
      <vt:lpstr>ST039Q01NA</vt:lpstr>
      <vt:lpstr>ST039Q02NA</vt:lpstr>
      <vt:lpstr>ST039Q03NA</vt:lpstr>
      <vt:lpstr>ST039Q04NA</vt:lpstr>
      <vt:lpstr>ST039Q05NA</vt:lpstr>
      <vt:lpstr>ST039Q06NA</vt:lpstr>
      <vt:lpstr>ST062Q01TA</vt:lpstr>
      <vt:lpstr>ST062Q02TA</vt:lpstr>
      <vt:lpstr>ST062Q03TA</vt:lpstr>
      <vt:lpstr>ST031Q01NA</vt:lpstr>
      <vt:lpstr>ST032Q01NA</vt:lpstr>
      <vt:lpstr>ST032Q02NA</vt:lpstr>
      <vt:lpstr>ST063Q01NA</vt:lpstr>
      <vt:lpstr>ST063Q01NB</vt:lpstr>
      <vt:lpstr>ST063Q02NA</vt:lpstr>
      <vt:lpstr>ST063Q02NB</vt:lpstr>
      <vt:lpstr>ST063Q03NA</vt:lpstr>
      <vt:lpstr>ST063Q03NB</vt:lpstr>
      <vt:lpstr>ST063Q04NA</vt:lpstr>
      <vt:lpstr>ST063Q04NB</vt:lpstr>
      <vt:lpstr>ST063Q05NA</vt:lpstr>
      <vt:lpstr>ST063Q05NB</vt:lpstr>
      <vt:lpstr>ST063Q06NA</vt:lpstr>
      <vt:lpstr>ST063Q06NB</vt:lpstr>
      <vt:lpstr>ST064Q01NA</vt:lpstr>
      <vt:lpstr>ST064Q02NA</vt:lpstr>
      <vt:lpstr>ST064Q03NA</vt:lpstr>
      <vt:lpstr>ST097Q01TA</vt:lpstr>
      <vt:lpstr>ST097Q02TA</vt:lpstr>
      <vt:lpstr>ST097Q03TA</vt:lpstr>
      <vt:lpstr>ST097Q04TA</vt:lpstr>
      <vt:lpstr>ST097Q05TA</vt:lpstr>
      <vt:lpstr>ST098Q01TA</vt:lpstr>
      <vt:lpstr>ST098Q02TA</vt:lpstr>
      <vt:lpstr>ST098Q03NA</vt:lpstr>
      <vt:lpstr>ST098Q05TA</vt:lpstr>
      <vt:lpstr>ST098Q06TA</vt:lpstr>
      <vt:lpstr>ST098Q07TA</vt:lpstr>
      <vt:lpstr>ST098Q08NA</vt:lpstr>
      <vt:lpstr>ST098Q09TA</vt:lpstr>
      <vt:lpstr>ST098Q10NA</vt:lpstr>
      <vt:lpstr>ST100Q01TA</vt:lpstr>
      <vt:lpstr>ST100Q02TA</vt:lpstr>
      <vt:lpstr>ST100Q03TA</vt:lpstr>
      <vt:lpstr>ST100Q04TA</vt:lpstr>
      <vt:lpstr>ST100Q05TA</vt:lpstr>
      <vt:lpstr>ST103Q01NA</vt:lpstr>
      <vt:lpstr>ST103Q03NA</vt:lpstr>
      <vt:lpstr>ST103Q08NA</vt:lpstr>
      <vt:lpstr>ST103Q11NA</vt:lpstr>
      <vt:lpstr>ST104Q01NA</vt:lpstr>
      <vt:lpstr>ST104Q02NA</vt:lpstr>
      <vt:lpstr>ST104Q03NA</vt:lpstr>
      <vt:lpstr>ST104Q04NA</vt:lpstr>
      <vt:lpstr>ST104Q05NA</vt:lpstr>
      <vt:lpstr>ST107Q01NA</vt:lpstr>
      <vt:lpstr>ST107Q02NA</vt:lpstr>
      <vt:lpstr>ST107Q03NA</vt:lpstr>
      <vt:lpstr>ST092Q01TA</vt:lpstr>
      <vt:lpstr>ST092Q02TA</vt:lpstr>
      <vt:lpstr>ST092Q04TA</vt:lpstr>
      <vt:lpstr>ST092Q05TA</vt:lpstr>
      <vt:lpstr>ST092Q06NA</vt:lpstr>
      <vt:lpstr>ST092Q08NA</vt:lpstr>
      <vt:lpstr>ST092Q09NA</vt:lpstr>
      <vt:lpstr>ST093Q01TA</vt:lpstr>
      <vt:lpstr>ST093Q03TA</vt:lpstr>
      <vt:lpstr>ST093Q04TA</vt:lpstr>
      <vt:lpstr>ST093Q05TA</vt:lpstr>
      <vt:lpstr>ST093Q06TA</vt:lpstr>
      <vt:lpstr>ST093Q07NA</vt:lpstr>
      <vt:lpstr>ST093Q08NA</vt:lpstr>
      <vt:lpstr>ST094Q01NA</vt:lpstr>
      <vt:lpstr>ST094Q02NA</vt:lpstr>
      <vt:lpstr>ST094Q03NA</vt:lpstr>
      <vt:lpstr>ST094Q04NA</vt:lpstr>
      <vt:lpstr>ST094Q05NA</vt:lpstr>
      <vt:lpstr>ST095Q04NA</vt:lpstr>
      <vt:lpstr>ST095Q07NA</vt:lpstr>
      <vt:lpstr>ST095Q08NA</vt:lpstr>
      <vt:lpstr>ST095Q13NA</vt:lpstr>
      <vt:lpstr>ST095Q15NA</vt:lpstr>
      <vt:lpstr>ST113Q01TA</vt:lpstr>
      <vt:lpstr>ST113Q02TA</vt:lpstr>
      <vt:lpstr>ST113Q03TA</vt:lpstr>
      <vt:lpstr>ST113Q04TA</vt:lpstr>
      <vt:lpstr>ST129Q01TA</vt:lpstr>
      <vt:lpstr>ST129Q02TA</vt:lpstr>
      <vt:lpstr>ST129Q03TA</vt:lpstr>
      <vt:lpstr>ST129Q04TA</vt:lpstr>
      <vt:lpstr>ST129Q05TA</vt:lpstr>
      <vt:lpstr>ST129Q06TA</vt:lpstr>
      <vt:lpstr>ST129Q07TA</vt:lpstr>
      <vt:lpstr>ST129Q08TA</vt:lpstr>
      <vt:lpstr>ST131Q01NA</vt:lpstr>
      <vt:lpstr>ST131Q03NA</vt:lpstr>
      <vt:lpstr>ST131Q04NA</vt:lpstr>
      <vt:lpstr>ST131Q06NA</vt:lpstr>
      <vt:lpstr>ST131Q08NA</vt:lpstr>
      <vt:lpstr>ST131Q11NA</vt:lpstr>
      <vt:lpstr>ST146Q01TA</vt:lpstr>
      <vt:lpstr>ST146Q02TA</vt:lpstr>
      <vt:lpstr>ST146Q03TA</vt:lpstr>
      <vt:lpstr>ST146Q04TA</vt:lpstr>
      <vt:lpstr>ST146Q05TA</vt:lpstr>
      <vt:lpstr>ST146Q06NA</vt:lpstr>
      <vt:lpstr>ST146Q07NA</vt:lpstr>
      <vt:lpstr>ST146Q08NA</vt:lpstr>
      <vt:lpstr>ST146Q09NA</vt:lpstr>
      <vt:lpstr>ST076Q01NA</vt:lpstr>
      <vt:lpstr>ST076Q02NA</vt:lpstr>
      <vt:lpstr>ST076Q03NA</vt:lpstr>
      <vt:lpstr>ST076Q04NA</vt:lpstr>
      <vt:lpstr>ST076Q05NA</vt:lpstr>
      <vt:lpstr>ST076Q06NA</vt:lpstr>
      <vt:lpstr>ST076Q07NA</vt:lpstr>
      <vt:lpstr>ST076Q08NA</vt:lpstr>
      <vt:lpstr>ST076Q09NA</vt:lpstr>
      <vt:lpstr>ST076Q10NA</vt:lpstr>
      <vt:lpstr>ST076Q11NA</vt:lpstr>
      <vt:lpstr>ST078Q01NA</vt:lpstr>
      <vt:lpstr>ST078Q02NA</vt:lpstr>
      <vt:lpstr>ST078Q03NA</vt:lpstr>
      <vt:lpstr>ST078Q04NA</vt:lpstr>
      <vt:lpstr>ST078Q05NA</vt:lpstr>
      <vt:lpstr>ST078Q06NA</vt:lpstr>
      <vt:lpstr>ST078Q07NA</vt:lpstr>
      <vt:lpstr>ST078Q08NA</vt:lpstr>
      <vt:lpstr>ST078Q09NA</vt:lpstr>
      <vt:lpstr>ST078Q10NA</vt:lpstr>
      <vt:lpstr>ST078Q11NA</vt:lpstr>
      <vt:lpstr>ST065Class</vt:lpstr>
      <vt:lpstr>ST038Q01NA</vt:lpstr>
      <vt:lpstr>ST038Q02NA</vt:lpstr>
      <vt:lpstr>ST038Q03NA</vt:lpstr>
      <vt:lpstr>ST038Q04NA</vt:lpstr>
      <vt:lpstr>ST038Q05NA</vt:lpstr>
      <vt:lpstr>ST038Q06NA</vt:lpstr>
      <vt:lpstr>ST038Q07NA</vt:lpstr>
      <vt:lpstr>ST038Q08NA</vt:lpstr>
      <vt:lpstr>ISCEDL</vt:lpstr>
      <vt:lpstr>ISCEDD</vt:lpstr>
      <vt:lpstr>ISCEDO</vt:lpstr>
      <vt:lpstr>IMMIG</vt:lpstr>
      <vt:lpstr>MISCED</vt:lpstr>
      <vt:lpstr>FISCED</vt:lpstr>
      <vt:lpstr>HISCED</vt:lpstr>
      <vt:lpstr>REPEAT</vt:lpstr>
      <vt:lpstr>DURECEC</vt:lpstr>
      <vt:lpstr>SCCHANGE</vt:lpstr>
      <vt:lpstr>OECD</vt:lpstr>
      <vt:lpstr>ADMINMODE</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2016-11-30T10:35:19Z</dcterms:created>
  <dcterms:modified xmlns:dcterms="http://purl.org/dc/terms/" xmlns:xsi="http://www.w3.org/2001/XMLSchema-instance" xsi:type="dcterms:W3CDTF">2016-11-30T10:35:19Z</dcterms:modified>
  <cp:lastModifiedBy/>
  <cp:category/>
  <cp:contentStatus/>
  <cp:version/>
  <cp:revision/>
  <cp:keywords/>
</cp:coreProperties>
</file>